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workbookProtection workbookAlgorithmName="SHA-512" workbookHashValue="wEKzqmTEp+vr08GU/HHhp8VeuiQM3ZPIHq8qvtcPA7qcNM9ei5FgH3CNAmIiYLuPLw0NC1MulSPDgDXWqa0vPA==" workbookSaltValue="YI1ruJKMakdSrGf657nAZQ==" workbookSpinCount="100000" lockStructure="1"/>
  <bookViews>
    <workbookView xWindow="0" yWindow="0" windowWidth="28800" windowHeight="14232" tabRatio="775"/>
  </bookViews>
  <sheets>
    <sheet name="Hinweise" sheetId="4" r:id="rId1"/>
    <sheet name="Angaben KH-Standort" sheetId="1" r:id="rId2"/>
    <sheet name="Angaben Stationen" sheetId="30" r:id="rId3"/>
    <sheet name="A1" sheetId="5" r:id="rId4"/>
    <sheet name="A2.1" sheetId="6" r:id="rId5"/>
    <sheet name="A2.2" sheetId="34" r:id="rId6"/>
    <sheet name="A3.1" sheetId="8" r:id="rId7"/>
    <sheet name="A3.2" sheetId="9" r:id="rId8"/>
    <sheet name="A3.3" sheetId="14" r:id="rId9"/>
    <sheet name="A4" sheetId="11" r:id="rId10"/>
    <sheet name="A5.1" sheetId="15" r:id="rId11"/>
    <sheet name="A5.2" sheetId="12" r:id="rId12"/>
    <sheet name="A5.3" sheetId="18" r:id="rId13"/>
    <sheet name="A5.4" sheetId="45" r:id="rId14"/>
    <sheet name="A6" sheetId="32" r:id="rId15"/>
    <sheet name="A7" sheetId="44" r:id="rId16"/>
    <sheet name="A8" sheetId="46" r:id="rId17"/>
    <sheet name="Unterschriften" sheetId="33" r:id="rId18"/>
    <sheet name="Auswahldaten" sheetId="7" state="hidden" r:id="rId19"/>
  </sheets>
  <definedNames>
    <definedName name="_xlnm._FilterDatabase" localSheetId="4" hidden="1">'A2.1'!$C$15:$C$215</definedName>
    <definedName name="_xlnm._FilterDatabase" localSheetId="5" hidden="1">'A2.2'!$C$15:$C$67</definedName>
    <definedName name="_xlnm._FilterDatabase" localSheetId="6" hidden="1">'A3.1'!$C$21:$C$27</definedName>
    <definedName name="_xlnm._FilterDatabase" localSheetId="7" hidden="1">'A3.2'!$C$22:$F$1030</definedName>
    <definedName name="_xlnm._FilterDatabase" localSheetId="8" hidden="1">'A3.3'!$C$23:$E$224</definedName>
    <definedName name="_xlnm._FilterDatabase" localSheetId="9" hidden="1">'A4'!$C$33:$G$4233</definedName>
    <definedName name="_xlnm._FilterDatabase" localSheetId="10" hidden="1">'A5.1'!$C$31:$D$70</definedName>
    <definedName name="_xlnm._FilterDatabase" localSheetId="11" hidden="1">'A5.2'!$E$16:$E$19</definedName>
    <definedName name="_xlnm._FilterDatabase" localSheetId="12" hidden="1">'A5.3'!$C$13:$E$157</definedName>
    <definedName name="_xlnm._FilterDatabase" localSheetId="13" hidden="1">'A5.4'!$C$14:$E$19</definedName>
    <definedName name="_xlnm._FilterDatabase" localSheetId="16" hidden="1">'A8'!$C$26:$D$125</definedName>
    <definedName name="_xlnm.Print_Area" localSheetId="3">'A1'!$A$1:$G$29</definedName>
    <definedName name="_xlnm.Print_Area" localSheetId="4">'A2.1'!$A$1:$H$90</definedName>
    <definedName name="_xlnm.Print_Area" localSheetId="5">'A2.2'!$A$1:$I$90</definedName>
    <definedName name="_xlnm.Print_Area" localSheetId="6">'A3.1'!$A$1:$H$32</definedName>
    <definedName name="_xlnm.Print_Area" localSheetId="7">'A3.2'!$A$1:$J$95</definedName>
    <definedName name="_xlnm.Print_Area" localSheetId="8">'A3.3'!$A$1:$H$109</definedName>
    <definedName name="_xlnm.Print_Area" localSheetId="9">'A4'!$A$1:$I$75</definedName>
    <definedName name="_xlnm.Print_Area" localSheetId="10">'A5.1'!$A$1:$L$72</definedName>
    <definedName name="_xlnm.Print_Area" localSheetId="11">'A5.2'!$A$1:$I$20</definedName>
    <definedName name="_xlnm.Print_Area" localSheetId="12">'A5.3'!$A$1:$J$158</definedName>
    <definedName name="_xlnm.Print_Area" localSheetId="13">'A5.4'!$A$1:$H$19</definedName>
    <definedName name="_xlnm.Print_Area" localSheetId="14">'A6'!$A$1:$L$157</definedName>
    <definedName name="_xlnm.Print_Area" localSheetId="15">'A7'!$A$1:$L$30</definedName>
    <definedName name="_xlnm.Print_Area" localSheetId="16">'A8'!$A$1:$G$72</definedName>
    <definedName name="_xlnm.Print_Area" localSheetId="1">'Angaben KH-Standort'!$A$1:$G$46</definedName>
    <definedName name="_xlnm.Print_Area" localSheetId="2">'Angaben Stationen'!$A$1:$F$113</definedName>
    <definedName name="_xlnm.Print_Area" localSheetId="0">Hinweise!$A$1:$R$35</definedName>
    <definedName name="_xlnm.Print_Area" localSheetId="17">Unterschriften!$A$1:$L$37</definedName>
    <definedName name="VVJ">Auswahldaten!#REF!</definedName>
  </definedNames>
  <calcPr calcId="162913"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7" i="46" l="1"/>
  <c r="S27" i="46"/>
  <c r="R28" i="46"/>
  <c r="S28" i="46"/>
  <c r="T28" i="46"/>
  <c r="R29" i="46"/>
  <c r="S29" i="46"/>
  <c r="T29" i="46"/>
  <c r="R30" i="46"/>
  <c r="S30" i="46"/>
  <c r="T30" i="46"/>
  <c r="R31" i="46"/>
  <c r="S31" i="46"/>
  <c r="T31" i="46"/>
  <c r="R32" i="46"/>
  <c r="S32" i="46"/>
  <c r="T32" i="46"/>
  <c r="R33" i="46"/>
  <c r="S33" i="46"/>
  <c r="T33" i="46"/>
  <c r="R34" i="46"/>
  <c r="S34" i="46"/>
  <c r="T34" i="46"/>
  <c r="R35" i="46"/>
  <c r="S35" i="46"/>
  <c r="T35" i="46"/>
  <c r="R36" i="46"/>
  <c r="S36" i="46"/>
  <c r="T36" i="46"/>
  <c r="R37" i="46"/>
  <c r="S37" i="46"/>
  <c r="T37" i="46"/>
  <c r="R38" i="46"/>
  <c r="S38" i="46"/>
  <c r="T38" i="46"/>
  <c r="R39" i="46"/>
  <c r="S39" i="46"/>
  <c r="T39" i="46"/>
  <c r="R40" i="46"/>
  <c r="S40" i="46"/>
  <c r="T40" i="46"/>
  <c r="R41" i="46"/>
  <c r="S41" i="46"/>
  <c r="T41" i="46"/>
  <c r="R42" i="46"/>
  <c r="S42" i="46"/>
  <c r="T42" i="46"/>
  <c r="R43" i="46"/>
  <c r="S43" i="46"/>
  <c r="T43" i="46"/>
  <c r="R44" i="46"/>
  <c r="S44" i="46"/>
  <c r="T44" i="46"/>
  <c r="R45" i="46"/>
  <c r="S45" i="46"/>
  <c r="T45" i="46"/>
  <c r="R46" i="46"/>
  <c r="S46" i="46"/>
  <c r="T46" i="46"/>
  <c r="R47" i="46"/>
  <c r="S47" i="46"/>
  <c r="T47" i="46"/>
  <c r="R48" i="46"/>
  <c r="S48" i="46"/>
  <c r="T48" i="46"/>
  <c r="R49" i="46"/>
  <c r="S49" i="46"/>
  <c r="T49" i="46"/>
  <c r="R50" i="46"/>
  <c r="S50" i="46"/>
  <c r="T50" i="46"/>
  <c r="R51" i="46"/>
  <c r="S51" i="46"/>
  <c r="T51" i="46"/>
  <c r="R52" i="46"/>
  <c r="S52" i="46"/>
  <c r="T52" i="46"/>
  <c r="R53" i="46"/>
  <c r="S53" i="46"/>
  <c r="T53" i="46"/>
  <c r="R54" i="46"/>
  <c r="S54" i="46"/>
  <c r="T54" i="46"/>
  <c r="R55" i="46"/>
  <c r="S55" i="46"/>
  <c r="T55" i="46"/>
  <c r="R56" i="46"/>
  <c r="S56" i="46"/>
  <c r="T56" i="46"/>
  <c r="R57" i="46"/>
  <c r="S57" i="46"/>
  <c r="T57" i="46"/>
  <c r="R58" i="46"/>
  <c r="S58" i="46"/>
  <c r="T58" i="46"/>
  <c r="R59" i="46"/>
  <c r="S59" i="46"/>
  <c r="T59" i="46"/>
  <c r="R60" i="46"/>
  <c r="S60" i="46"/>
  <c r="T60" i="46"/>
  <c r="R61" i="46"/>
  <c r="S61" i="46"/>
  <c r="T61" i="46"/>
  <c r="R62" i="46"/>
  <c r="S62" i="46"/>
  <c r="T62" i="46"/>
  <c r="R63" i="46"/>
  <c r="S63" i="46"/>
  <c r="T63" i="46"/>
  <c r="R64" i="46"/>
  <c r="S64" i="46"/>
  <c r="T64" i="46"/>
  <c r="R65" i="46"/>
  <c r="S65" i="46"/>
  <c r="T65" i="46"/>
  <c r="R66" i="46"/>
  <c r="S66" i="46"/>
  <c r="T66" i="46"/>
  <c r="R67" i="46"/>
  <c r="S67" i="46"/>
  <c r="T67" i="46"/>
  <c r="R68" i="46"/>
  <c r="S68" i="46"/>
  <c r="T68" i="46"/>
  <c r="R69" i="46"/>
  <c r="S69" i="46"/>
  <c r="T69" i="46"/>
  <c r="R70" i="46"/>
  <c r="S70" i="46"/>
  <c r="T70" i="46"/>
  <c r="R71" i="46"/>
  <c r="S71" i="46"/>
  <c r="T71" i="46"/>
  <c r="R72" i="46"/>
  <c r="S72" i="46"/>
  <c r="T72" i="46"/>
  <c r="R73" i="46"/>
  <c r="S73" i="46"/>
  <c r="T73" i="46"/>
  <c r="R74" i="46"/>
  <c r="S74" i="46"/>
  <c r="T74" i="46"/>
  <c r="R75" i="46"/>
  <c r="S75" i="46"/>
  <c r="T75" i="46"/>
  <c r="R76" i="46"/>
  <c r="S76" i="46"/>
  <c r="T76" i="46"/>
  <c r="R77" i="46"/>
  <c r="S77" i="46"/>
  <c r="T77" i="46"/>
  <c r="R78" i="46"/>
  <c r="S78" i="46"/>
  <c r="T78" i="46"/>
  <c r="R79" i="46"/>
  <c r="S79" i="46"/>
  <c r="T79" i="46"/>
  <c r="R80" i="46"/>
  <c r="S80" i="46"/>
  <c r="T80" i="46"/>
  <c r="R81" i="46"/>
  <c r="S81" i="46"/>
  <c r="T81" i="46"/>
  <c r="R82" i="46"/>
  <c r="S82" i="46"/>
  <c r="T82" i="46"/>
  <c r="R83" i="46"/>
  <c r="S83" i="46"/>
  <c r="T83" i="46"/>
  <c r="R84" i="46"/>
  <c r="S84" i="46"/>
  <c r="T84" i="46"/>
  <c r="R85" i="46"/>
  <c r="S85" i="46"/>
  <c r="T85" i="46"/>
  <c r="R86" i="46"/>
  <c r="S86" i="46"/>
  <c r="T86" i="46"/>
  <c r="R87" i="46"/>
  <c r="S87" i="46"/>
  <c r="T87" i="46"/>
  <c r="R88" i="46"/>
  <c r="S88" i="46"/>
  <c r="T88" i="46"/>
  <c r="R89" i="46"/>
  <c r="S89" i="46"/>
  <c r="T89" i="46"/>
  <c r="R90" i="46"/>
  <c r="S90" i="46"/>
  <c r="T90" i="46"/>
  <c r="R91" i="46"/>
  <c r="S91" i="46"/>
  <c r="T91" i="46"/>
  <c r="R92" i="46"/>
  <c r="S92" i="46"/>
  <c r="T92" i="46"/>
  <c r="R93" i="46"/>
  <c r="S93" i="46"/>
  <c r="T93" i="46"/>
  <c r="R94" i="46"/>
  <c r="S94" i="46"/>
  <c r="Q94" i="46" s="1"/>
  <c r="T94" i="46"/>
  <c r="R95" i="46"/>
  <c r="S95" i="46"/>
  <c r="T95" i="46"/>
  <c r="R96" i="46"/>
  <c r="S96" i="46"/>
  <c r="T96" i="46"/>
  <c r="R97" i="46"/>
  <c r="S97" i="46"/>
  <c r="T97" i="46"/>
  <c r="R98" i="46"/>
  <c r="S98" i="46"/>
  <c r="T98" i="46"/>
  <c r="R99" i="46"/>
  <c r="S99" i="46"/>
  <c r="T99" i="46"/>
  <c r="R100" i="46"/>
  <c r="S100" i="46"/>
  <c r="T100" i="46"/>
  <c r="R101" i="46"/>
  <c r="S101" i="46"/>
  <c r="T101" i="46"/>
  <c r="R102" i="46"/>
  <c r="S102" i="46"/>
  <c r="T102" i="46"/>
  <c r="R103" i="46"/>
  <c r="S103" i="46"/>
  <c r="T103" i="46"/>
  <c r="R104" i="46"/>
  <c r="S104" i="46"/>
  <c r="T104" i="46"/>
  <c r="R105" i="46"/>
  <c r="S105" i="46"/>
  <c r="T105" i="46"/>
  <c r="R106" i="46"/>
  <c r="S106" i="46"/>
  <c r="T106" i="46"/>
  <c r="R107" i="46"/>
  <c r="S107" i="46"/>
  <c r="T107" i="46"/>
  <c r="R108" i="46"/>
  <c r="S108" i="46"/>
  <c r="T108" i="46"/>
  <c r="R109" i="46"/>
  <c r="S109" i="46"/>
  <c r="T109" i="46"/>
  <c r="R110" i="46"/>
  <c r="S110" i="46"/>
  <c r="T110" i="46"/>
  <c r="R111" i="46"/>
  <c r="S111" i="46"/>
  <c r="T111" i="46"/>
  <c r="R112" i="46"/>
  <c r="S112" i="46"/>
  <c r="T112" i="46"/>
  <c r="R113" i="46"/>
  <c r="S113" i="46"/>
  <c r="T113" i="46"/>
  <c r="R114" i="46"/>
  <c r="S114" i="46"/>
  <c r="T114" i="46"/>
  <c r="R115" i="46"/>
  <c r="S115" i="46"/>
  <c r="T115" i="46"/>
  <c r="R116" i="46"/>
  <c r="S116" i="46"/>
  <c r="T116" i="46"/>
  <c r="R117" i="46"/>
  <c r="S117" i="46"/>
  <c r="T117" i="46"/>
  <c r="R118" i="46"/>
  <c r="S118" i="46"/>
  <c r="T118" i="46"/>
  <c r="R119" i="46"/>
  <c r="S119" i="46"/>
  <c r="T119" i="46"/>
  <c r="R120" i="46"/>
  <c r="S120" i="46"/>
  <c r="T120" i="46"/>
  <c r="R121" i="46"/>
  <c r="S121" i="46"/>
  <c r="T121" i="46"/>
  <c r="R122" i="46"/>
  <c r="S122" i="46"/>
  <c r="T122" i="46"/>
  <c r="R123" i="46"/>
  <c r="S123" i="46"/>
  <c r="T123" i="46"/>
  <c r="R124" i="46"/>
  <c r="S124" i="46"/>
  <c r="T124" i="46"/>
  <c r="R125" i="46"/>
  <c r="S125" i="46"/>
  <c r="T125" i="46"/>
  <c r="R126" i="46"/>
  <c r="S126" i="46"/>
  <c r="T126" i="46"/>
  <c r="R27" i="46"/>
  <c r="B58" i="32"/>
  <c r="B59" i="32"/>
  <c r="B60" i="32"/>
  <c r="B61" i="32"/>
  <c r="P86" i="32"/>
  <c r="P87" i="32"/>
  <c r="P88" i="32"/>
  <c r="P89" i="32"/>
  <c r="P90" i="32"/>
  <c r="P91" i="32"/>
  <c r="P92" i="32"/>
  <c r="P93" i="32"/>
  <c r="P94" i="32"/>
  <c r="P95" i="32"/>
  <c r="P96" i="32"/>
  <c r="P97" i="32"/>
  <c r="P98" i="32"/>
  <c r="P99" i="32"/>
  <c r="P100" i="32"/>
  <c r="P101" i="32"/>
  <c r="P102" i="32"/>
  <c r="P103" i="32"/>
  <c r="P104" i="32"/>
  <c r="P105" i="32"/>
  <c r="P106" i="32"/>
  <c r="P107" i="32"/>
  <c r="P108" i="32"/>
  <c r="P109" i="32"/>
  <c r="P85" i="32"/>
  <c r="P32" i="15"/>
  <c r="B18" i="34"/>
  <c r="B19" i="34"/>
  <c r="B20" i="34"/>
  <c r="B21" i="34"/>
  <c r="B22" i="34"/>
  <c r="B23" i="34"/>
  <c r="B24" i="34"/>
  <c r="B25" i="34"/>
  <c r="B26" i="34"/>
  <c r="B27" i="34"/>
  <c r="B28" i="34"/>
  <c r="B29" i="34"/>
  <c r="B30" i="34"/>
  <c r="B31" i="34"/>
  <c r="B32" i="34"/>
  <c r="B33" i="34"/>
  <c r="B34" i="34"/>
  <c r="B35" i="34"/>
  <c r="B36" i="34"/>
  <c r="B37" i="34"/>
  <c r="B38" i="34"/>
  <c r="B39" i="34"/>
  <c r="B40" i="34"/>
  <c r="B41" i="34"/>
  <c r="B42" i="34"/>
  <c r="B43" i="34"/>
  <c r="B44" i="34"/>
  <c r="B45" i="34"/>
  <c r="B46" i="34"/>
  <c r="B47" i="34"/>
  <c r="B48" i="34"/>
  <c r="B49" i="34"/>
  <c r="B50" i="34"/>
  <c r="B51" i="34"/>
  <c r="B52" i="34"/>
  <c r="B53" i="34"/>
  <c r="B54" i="34"/>
  <c r="B55" i="34"/>
  <c r="B56" i="34"/>
  <c r="B57" i="34"/>
  <c r="B58" i="34"/>
  <c r="B59" i="34"/>
  <c r="B60" i="34"/>
  <c r="B61" i="34"/>
  <c r="B62" i="34"/>
  <c r="B63" i="34"/>
  <c r="B64" i="34"/>
  <c r="B65" i="34"/>
  <c r="B66" i="34"/>
  <c r="B67" i="34"/>
  <c r="B68" i="34"/>
  <c r="B69" i="34"/>
  <c r="B70" i="34"/>
  <c r="B71" i="34"/>
  <c r="B72" i="34"/>
  <c r="B73" i="34"/>
  <c r="B74" i="34"/>
  <c r="B75" i="34"/>
  <c r="B76" i="34"/>
  <c r="B77" i="34"/>
  <c r="B78" i="34"/>
  <c r="B79" i="34"/>
  <c r="B80" i="34"/>
  <c r="B81" i="34"/>
  <c r="B82" i="34"/>
  <c r="B83" i="34"/>
  <c r="B84" i="34"/>
  <c r="B85" i="34"/>
  <c r="B86" i="34"/>
  <c r="B87" i="34"/>
  <c r="B88" i="34"/>
  <c r="B89" i="34"/>
  <c r="B90" i="34"/>
  <c r="B91" i="34"/>
  <c r="B92" i="34"/>
  <c r="B93" i="34"/>
  <c r="B94" i="34"/>
  <c r="B95" i="34"/>
  <c r="B96" i="34"/>
  <c r="B97" i="34"/>
  <c r="B98" i="34"/>
  <c r="B99" i="34"/>
  <c r="B100" i="34"/>
  <c r="B101" i="34"/>
  <c r="B102" i="34"/>
  <c r="B103" i="34"/>
  <c r="B104" i="34"/>
  <c r="B105" i="34"/>
  <c r="B106" i="34"/>
  <c r="B107" i="34"/>
  <c r="B108" i="34"/>
  <c r="B109" i="34"/>
  <c r="B110" i="34"/>
  <c r="B111" i="34"/>
  <c r="B112" i="34"/>
  <c r="B113" i="34"/>
  <c r="B114" i="34"/>
  <c r="B115" i="34"/>
  <c r="B116" i="34"/>
  <c r="B117" i="34"/>
  <c r="B118" i="34"/>
  <c r="B119" i="34"/>
  <c r="B120" i="34"/>
  <c r="B121" i="34"/>
  <c r="B122" i="34"/>
  <c r="B123" i="34"/>
  <c r="B124" i="34"/>
  <c r="B125" i="34"/>
  <c r="B126" i="34"/>
  <c r="B127" i="34"/>
  <c r="B128" i="34"/>
  <c r="B129" i="34"/>
  <c r="B130" i="34"/>
  <c r="B131" i="34"/>
  <c r="B132" i="34"/>
  <c r="B133" i="34"/>
  <c r="B134" i="34"/>
  <c r="B135" i="34"/>
  <c r="B136" i="34"/>
  <c r="B137" i="34"/>
  <c r="B138" i="34"/>
  <c r="B139" i="34"/>
  <c r="B140" i="34"/>
  <c r="B141" i="34"/>
  <c r="B142" i="34"/>
  <c r="B143" i="34"/>
  <c r="B144" i="34"/>
  <c r="B145" i="34"/>
  <c r="B146" i="34"/>
  <c r="B147" i="34"/>
  <c r="B148" i="34"/>
  <c r="B149" i="34"/>
  <c r="B150" i="34"/>
  <c r="B151" i="34"/>
  <c r="B152" i="34"/>
  <c r="B153" i="34"/>
  <c r="B154" i="34"/>
  <c r="B155" i="34"/>
  <c r="B156" i="34"/>
  <c r="B157" i="34"/>
  <c r="B158" i="34"/>
  <c r="B159" i="34"/>
  <c r="B160" i="34"/>
  <c r="B161" i="34"/>
  <c r="B162" i="34"/>
  <c r="B163" i="34"/>
  <c r="B164" i="34"/>
  <c r="B165" i="34"/>
  <c r="B166" i="34"/>
  <c r="B167" i="34"/>
  <c r="B168" i="34"/>
  <c r="B169" i="34"/>
  <c r="B170" i="34"/>
  <c r="B171" i="34"/>
  <c r="B172" i="34"/>
  <c r="B173" i="34"/>
  <c r="B174" i="34"/>
  <c r="B175" i="34"/>
  <c r="B176" i="34"/>
  <c r="B177" i="34"/>
  <c r="B178" i="34"/>
  <c r="B179" i="34"/>
  <c r="B180" i="34"/>
  <c r="B181" i="34"/>
  <c r="B182" i="34"/>
  <c r="B183" i="34"/>
  <c r="B184" i="34"/>
  <c r="B185" i="34"/>
  <c r="B186" i="34"/>
  <c r="B187" i="34"/>
  <c r="B188" i="34"/>
  <c r="B189" i="34"/>
  <c r="B190" i="34"/>
  <c r="B191" i="34"/>
  <c r="B192" i="34"/>
  <c r="B193" i="34"/>
  <c r="B194" i="34"/>
  <c r="B195" i="34"/>
  <c r="B196" i="34"/>
  <c r="B197" i="34"/>
  <c r="B198" i="34"/>
  <c r="B199" i="34"/>
  <c r="B200" i="34"/>
  <c r="B201" i="34"/>
  <c r="B202" i="34"/>
  <c r="B203" i="34"/>
  <c r="B204" i="34"/>
  <c r="B205" i="34"/>
  <c r="B206" i="34"/>
  <c r="B207" i="34"/>
  <c r="B208" i="34"/>
  <c r="B209" i="34"/>
  <c r="B210" i="34"/>
  <c r="B211" i="34"/>
  <c r="B212" i="34"/>
  <c r="B213" i="34"/>
  <c r="B214" i="34"/>
  <c r="B215" i="34"/>
  <c r="N114" i="32"/>
  <c r="N115" i="32"/>
  <c r="L30" i="14"/>
  <c r="L31" i="14"/>
  <c r="L32" i="14"/>
  <c r="L33" i="14"/>
  <c r="L34" i="14"/>
  <c r="L35" i="14"/>
  <c r="L36" i="14"/>
  <c r="L37" i="14"/>
  <c r="L38" i="14"/>
  <c r="L39" i="14"/>
  <c r="L40" i="14"/>
  <c r="L41" i="14"/>
  <c r="L42" i="14"/>
  <c r="L43" i="14"/>
  <c r="L44" i="14"/>
  <c r="L45" i="14"/>
  <c r="L46" i="14"/>
  <c r="L47" i="14"/>
  <c r="L48" i="14"/>
  <c r="L49" i="14"/>
  <c r="L50" i="14"/>
  <c r="L51" i="14"/>
  <c r="L52" i="14"/>
  <c r="L53" i="14"/>
  <c r="L54" i="14"/>
  <c r="L55" i="14"/>
  <c r="L56" i="14"/>
  <c r="L57" i="14"/>
  <c r="L58" i="14"/>
  <c r="L59" i="14"/>
  <c r="L60" i="14"/>
  <c r="L61" i="14"/>
  <c r="L62" i="14"/>
  <c r="L63" i="14"/>
  <c r="L64" i="14"/>
  <c r="L65" i="14"/>
  <c r="L66" i="14"/>
  <c r="L67" i="14"/>
  <c r="L68" i="14"/>
  <c r="L69" i="14"/>
  <c r="L70" i="14"/>
  <c r="L71" i="14"/>
  <c r="L72" i="14"/>
  <c r="L73" i="14"/>
  <c r="L74" i="14"/>
  <c r="L75" i="14"/>
  <c r="L76" i="14"/>
  <c r="L77" i="14"/>
  <c r="L78" i="14"/>
  <c r="L79" i="14"/>
  <c r="L80" i="14"/>
  <c r="L81" i="14"/>
  <c r="L82" i="14"/>
  <c r="L83" i="14"/>
  <c r="L84" i="14"/>
  <c r="L85" i="14"/>
  <c r="L86" i="14"/>
  <c r="L87" i="14"/>
  <c r="L88" i="14"/>
  <c r="L89" i="14"/>
  <c r="L90" i="14"/>
  <c r="L91" i="14"/>
  <c r="L92" i="14"/>
  <c r="L93" i="14"/>
  <c r="L94" i="14"/>
  <c r="L95" i="14"/>
  <c r="L96" i="14"/>
  <c r="L97" i="14"/>
  <c r="L98" i="14"/>
  <c r="L99" i="14"/>
  <c r="L100" i="14"/>
  <c r="L101" i="14"/>
  <c r="L102" i="14"/>
  <c r="L103" i="14"/>
  <c r="L104" i="14"/>
  <c r="L105" i="14"/>
  <c r="L106" i="14"/>
  <c r="L107" i="14"/>
  <c r="L108" i="14"/>
  <c r="L109" i="14"/>
  <c r="L110" i="14"/>
  <c r="L111" i="14"/>
  <c r="L112" i="14"/>
  <c r="L113" i="14"/>
  <c r="L114" i="14"/>
  <c r="L115" i="14"/>
  <c r="L116" i="14"/>
  <c r="L117" i="14"/>
  <c r="L118" i="14"/>
  <c r="L119" i="14"/>
  <c r="L120" i="14"/>
  <c r="L121" i="14"/>
  <c r="L122" i="14"/>
  <c r="L123" i="14"/>
  <c r="L124" i="14"/>
  <c r="L125" i="14"/>
  <c r="L126" i="14"/>
  <c r="L127" i="14"/>
  <c r="L128" i="14"/>
  <c r="L129" i="14"/>
  <c r="L130" i="14"/>
  <c r="L131" i="14"/>
  <c r="L132" i="14"/>
  <c r="L133" i="14"/>
  <c r="L134" i="14"/>
  <c r="L135" i="14"/>
  <c r="L136" i="14"/>
  <c r="L137" i="14"/>
  <c r="L138" i="14"/>
  <c r="L139" i="14"/>
  <c r="L140" i="14"/>
  <c r="L141" i="14"/>
  <c r="L142" i="14"/>
  <c r="L143" i="14"/>
  <c r="L144" i="14"/>
  <c r="L145" i="14"/>
  <c r="L146" i="14"/>
  <c r="L147" i="14"/>
  <c r="L148" i="14"/>
  <c r="L149" i="14"/>
  <c r="L150" i="14"/>
  <c r="L151" i="14"/>
  <c r="L152" i="14"/>
  <c r="L153" i="14"/>
  <c r="L154" i="14"/>
  <c r="L155" i="14"/>
  <c r="L156" i="14"/>
  <c r="L157" i="14"/>
  <c r="L158" i="14"/>
  <c r="L159" i="14"/>
  <c r="L160" i="14"/>
  <c r="L161" i="14"/>
  <c r="L162" i="14"/>
  <c r="L163" i="14"/>
  <c r="L164" i="14"/>
  <c r="L165" i="14"/>
  <c r="L166" i="14"/>
  <c r="L167" i="14"/>
  <c r="L168" i="14"/>
  <c r="L169" i="14"/>
  <c r="L170" i="14"/>
  <c r="L171" i="14"/>
  <c r="L172" i="14"/>
  <c r="L173" i="14"/>
  <c r="L174" i="14"/>
  <c r="L175" i="14"/>
  <c r="L176" i="14"/>
  <c r="L177" i="14"/>
  <c r="L178" i="14"/>
  <c r="L179" i="14"/>
  <c r="L180" i="14"/>
  <c r="L181" i="14"/>
  <c r="L182" i="14"/>
  <c r="L183" i="14"/>
  <c r="L184" i="14"/>
  <c r="L185" i="14"/>
  <c r="L186" i="14"/>
  <c r="L187" i="14"/>
  <c r="L188" i="14"/>
  <c r="L189" i="14"/>
  <c r="L190" i="14"/>
  <c r="L191" i="14"/>
  <c r="L192" i="14"/>
  <c r="L193" i="14"/>
  <c r="L194" i="14"/>
  <c r="L195" i="14"/>
  <c r="L196" i="14"/>
  <c r="L197" i="14"/>
  <c r="L198" i="14"/>
  <c r="L199" i="14"/>
  <c r="L200" i="14"/>
  <c r="L201" i="14"/>
  <c r="L202" i="14"/>
  <c r="L203" i="14"/>
  <c r="L204" i="14"/>
  <c r="L205" i="14"/>
  <c r="L206" i="14"/>
  <c r="L207" i="14"/>
  <c r="L208" i="14"/>
  <c r="L209" i="14"/>
  <c r="L210" i="14"/>
  <c r="L211" i="14"/>
  <c r="L212" i="14"/>
  <c r="L213" i="14"/>
  <c r="L214" i="14"/>
  <c r="L215" i="14"/>
  <c r="L216" i="14"/>
  <c r="L217" i="14"/>
  <c r="L218" i="14"/>
  <c r="L219" i="14"/>
  <c r="L220" i="14"/>
  <c r="L221" i="14"/>
  <c r="L222" i="14"/>
  <c r="L223" i="14"/>
  <c r="L224" i="14"/>
  <c r="N30" i="9"/>
  <c r="N31" i="9"/>
  <c r="N32" i="9"/>
  <c r="N33" i="9"/>
  <c r="N34" i="9"/>
  <c r="N35" i="9"/>
  <c r="N36" i="9"/>
  <c r="N37" i="9"/>
  <c r="N38" i="9"/>
  <c r="N39" i="9"/>
  <c r="N40" i="9"/>
  <c r="N41" i="9"/>
  <c r="N42" i="9"/>
  <c r="N43" i="9"/>
  <c r="N44" i="9"/>
  <c r="N45" i="9"/>
  <c r="N46" i="9"/>
  <c r="N47" i="9"/>
  <c r="N48" i="9"/>
  <c r="N49" i="9"/>
  <c r="N50" i="9"/>
  <c r="N51" i="9"/>
  <c r="N52" i="9"/>
  <c r="N53" i="9"/>
  <c r="N54" i="9"/>
  <c r="N55" i="9"/>
  <c r="N56" i="9"/>
  <c r="N57" i="9"/>
  <c r="N58" i="9"/>
  <c r="N59" i="9"/>
  <c r="N60" i="9"/>
  <c r="N61" i="9"/>
  <c r="N62" i="9"/>
  <c r="N63" i="9"/>
  <c r="N64" i="9"/>
  <c r="N65" i="9"/>
  <c r="N66" i="9"/>
  <c r="N67" i="9"/>
  <c r="N68" i="9"/>
  <c r="N69" i="9"/>
  <c r="N70" i="9"/>
  <c r="N71" i="9"/>
  <c r="N72" i="9"/>
  <c r="N73" i="9"/>
  <c r="N74" i="9"/>
  <c r="N75" i="9"/>
  <c r="N76" i="9"/>
  <c r="N77" i="9"/>
  <c r="N78" i="9"/>
  <c r="N79" i="9"/>
  <c r="N80" i="9"/>
  <c r="N81" i="9"/>
  <c r="N82" i="9"/>
  <c r="N83" i="9"/>
  <c r="N84" i="9"/>
  <c r="N85" i="9"/>
  <c r="N86" i="9"/>
  <c r="N87" i="9"/>
  <c r="N88" i="9"/>
  <c r="N89" i="9"/>
  <c r="N90" i="9"/>
  <c r="N91" i="9"/>
  <c r="N92" i="9"/>
  <c r="N93" i="9"/>
  <c r="N94" i="9"/>
  <c r="N95" i="9"/>
  <c r="N96" i="9"/>
  <c r="N97" i="9"/>
  <c r="N98" i="9"/>
  <c r="N99" i="9"/>
  <c r="N100" i="9"/>
  <c r="N101" i="9"/>
  <c r="N102" i="9"/>
  <c r="N103" i="9"/>
  <c r="N104" i="9"/>
  <c r="N105" i="9"/>
  <c r="N106" i="9"/>
  <c r="N107" i="9"/>
  <c r="N108" i="9"/>
  <c r="N109" i="9"/>
  <c r="N110" i="9"/>
  <c r="N111" i="9"/>
  <c r="N112" i="9"/>
  <c r="N113" i="9"/>
  <c r="N114" i="9"/>
  <c r="N115" i="9"/>
  <c r="N116" i="9"/>
  <c r="N117" i="9"/>
  <c r="N118" i="9"/>
  <c r="N119" i="9"/>
  <c r="N120" i="9"/>
  <c r="N121" i="9"/>
  <c r="N122" i="9"/>
  <c r="N123" i="9"/>
  <c r="N124" i="9"/>
  <c r="N125" i="9"/>
  <c r="N126" i="9"/>
  <c r="N127" i="9"/>
  <c r="N128" i="9"/>
  <c r="N129" i="9"/>
  <c r="N130" i="9"/>
  <c r="N131" i="9"/>
  <c r="N132" i="9"/>
  <c r="N133" i="9"/>
  <c r="N134" i="9"/>
  <c r="N135" i="9"/>
  <c r="N136" i="9"/>
  <c r="N137" i="9"/>
  <c r="N138" i="9"/>
  <c r="N139" i="9"/>
  <c r="N140" i="9"/>
  <c r="N141" i="9"/>
  <c r="N142" i="9"/>
  <c r="N143" i="9"/>
  <c r="N144" i="9"/>
  <c r="N145" i="9"/>
  <c r="N146" i="9"/>
  <c r="N147" i="9"/>
  <c r="N148" i="9"/>
  <c r="N149" i="9"/>
  <c r="N150" i="9"/>
  <c r="N151" i="9"/>
  <c r="N152" i="9"/>
  <c r="N153" i="9"/>
  <c r="N154" i="9"/>
  <c r="N155" i="9"/>
  <c r="N156" i="9"/>
  <c r="N157" i="9"/>
  <c r="N158"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184" i="9"/>
  <c r="N185" i="9"/>
  <c r="N186" i="9"/>
  <c r="N187" i="9"/>
  <c r="N188" i="9"/>
  <c r="N189" i="9"/>
  <c r="N190" i="9"/>
  <c r="N191" i="9"/>
  <c r="N192" i="9"/>
  <c r="N193" i="9"/>
  <c r="N194" i="9"/>
  <c r="N195" i="9"/>
  <c r="N196" i="9"/>
  <c r="N197" i="9"/>
  <c r="N198" i="9"/>
  <c r="N199" i="9"/>
  <c r="N200" i="9"/>
  <c r="N201" i="9"/>
  <c r="N202" i="9"/>
  <c r="N203" i="9"/>
  <c r="N204" i="9"/>
  <c r="N205" i="9"/>
  <c r="N206" i="9"/>
  <c r="N207" i="9"/>
  <c r="N208" i="9"/>
  <c r="N209" i="9"/>
  <c r="N210" i="9"/>
  <c r="N211" i="9"/>
  <c r="N212" i="9"/>
  <c r="N213" i="9"/>
  <c r="N214" i="9"/>
  <c r="N215" i="9"/>
  <c r="N216" i="9"/>
  <c r="N217" i="9"/>
  <c r="N218" i="9"/>
  <c r="N219" i="9"/>
  <c r="N220" i="9"/>
  <c r="N221" i="9"/>
  <c r="N222" i="9"/>
  <c r="N223" i="9"/>
  <c r="N224" i="9"/>
  <c r="N225" i="9"/>
  <c r="N226" i="9"/>
  <c r="N227" i="9"/>
  <c r="N228" i="9"/>
  <c r="N229" i="9"/>
  <c r="N230" i="9"/>
  <c r="N231" i="9"/>
  <c r="N232" i="9"/>
  <c r="N233" i="9"/>
  <c r="N234" i="9"/>
  <c r="N235" i="9"/>
  <c r="N236" i="9"/>
  <c r="N237" i="9"/>
  <c r="N238" i="9"/>
  <c r="N239" i="9"/>
  <c r="N240" i="9"/>
  <c r="N241" i="9"/>
  <c r="N242" i="9"/>
  <c r="N243" i="9"/>
  <c r="N244" i="9"/>
  <c r="N245" i="9"/>
  <c r="N246" i="9"/>
  <c r="N247" i="9"/>
  <c r="N248" i="9"/>
  <c r="N249" i="9"/>
  <c r="N250" i="9"/>
  <c r="N251" i="9"/>
  <c r="N252" i="9"/>
  <c r="N253" i="9"/>
  <c r="N254" i="9"/>
  <c r="N255" i="9"/>
  <c r="N256" i="9"/>
  <c r="N257" i="9"/>
  <c r="N258" i="9"/>
  <c r="N259" i="9"/>
  <c r="N260" i="9"/>
  <c r="N261" i="9"/>
  <c r="N262" i="9"/>
  <c r="N263" i="9"/>
  <c r="N264" i="9"/>
  <c r="N265" i="9"/>
  <c r="N266" i="9"/>
  <c r="N267" i="9"/>
  <c r="N268" i="9"/>
  <c r="N269" i="9"/>
  <c r="N270" i="9"/>
  <c r="N271" i="9"/>
  <c r="N272" i="9"/>
  <c r="N273" i="9"/>
  <c r="N274" i="9"/>
  <c r="N275" i="9"/>
  <c r="N276" i="9"/>
  <c r="N277" i="9"/>
  <c r="N278" i="9"/>
  <c r="N279" i="9"/>
  <c r="N280" i="9"/>
  <c r="N281" i="9"/>
  <c r="N282" i="9"/>
  <c r="N283" i="9"/>
  <c r="N284" i="9"/>
  <c r="N285" i="9"/>
  <c r="N286" i="9"/>
  <c r="N287" i="9"/>
  <c r="N288" i="9"/>
  <c r="N289" i="9"/>
  <c r="N290" i="9"/>
  <c r="N291" i="9"/>
  <c r="N292" i="9"/>
  <c r="N293" i="9"/>
  <c r="N294" i="9"/>
  <c r="N295" i="9"/>
  <c r="N296" i="9"/>
  <c r="N297" i="9"/>
  <c r="N298" i="9"/>
  <c r="N299" i="9"/>
  <c r="N300" i="9"/>
  <c r="N301" i="9"/>
  <c r="N302" i="9"/>
  <c r="N303" i="9"/>
  <c r="N304" i="9"/>
  <c r="N305" i="9"/>
  <c r="N306" i="9"/>
  <c r="N307" i="9"/>
  <c r="N308" i="9"/>
  <c r="N309" i="9"/>
  <c r="N310" i="9"/>
  <c r="N311" i="9"/>
  <c r="N312" i="9"/>
  <c r="N313" i="9"/>
  <c r="N314" i="9"/>
  <c r="N315" i="9"/>
  <c r="N316" i="9"/>
  <c r="N317" i="9"/>
  <c r="N318" i="9"/>
  <c r="N319" i="9"/>
  <c r="N320" i="9"/>
  <c r="N321" i="9"/>
  <c r="N322" i="9"/>
  <c r="N323" i="9"/>
  <c r="N324" i="9"/>
  <c r="N325" i="9"/>
  <c r="N326" i="9"/>
  <c r="N327" i="9"/>
  <c r="N328" i="9"/>
  <c r="N329" i="9"/>
  <c r="N330" i="9"/>
  <c r="N331" i="9"/>
  <c r="N332" i="9"/>
  <c r="N333" i="9"/>
  <c r="N334" i="9"/>
  <c r="N335" i="9"/>
  <c r="N336" i="9"/>
  <c r="N337" i="9"/>
  <c r="N338" i="9"/>
  <c r="N339" i="9"/>
  <c r="N340" i="9"/>
  <c r="N341" i="9"/>
  <c r="N342" i="9"/>
  <c r="N343" i="9"/>
  <c r="N344" i="9"/>
  <c r="N345" i="9"/>
  <c r="N346" i="9"/>
  <c r="N347" i="9"/>
  <c r="N348" i="9"/>
  <c r="N349" i="9"/>
  <c r="N350" i="9"/>
  <c r="N351" i="9"/>
  <c r="N352" i="9"/>
  <c r="N353" i="9"/>
  <c r="N354" i="9"/>
  <c r="N355" i="9"/>
  <c r="N356" i="9"/>
  <c r="N357" i="9"/>
  <c r="N358" i="9"/>
  <c r="N359" i="9"/>
  <c r="N360" i="9"/>
  <c r="N361" i="9"/>
  <c r="N362" i="9"/>
  <c r="N363" i="9"/>
  <c r="N364" i="9"/>
  <c r="N365" i="9"/>
  <c r="N366" i="9"/>
  <c r="N367" i="9"/>
  <c r="N368" i="9"/>
  <c r="N369" i="9"/>
  <c r="N370" i="9"/>
  <c r="N371" i="9"/>
  <c r="N372" i="9"/>
  <c r="N373" i="9"/>
  <c r="N374" i="9"/>
  <c r="N375" i="9"/>
  <c r="N376" i="9"/>
  <c r="N377" i="9"/>
  <c r="N378" i="9"/>
  <c r="N379" i="9"/>
  <c r="N380" i="9"/>
  <c r="N381" i="9"/>
  <c r="N382" i="9"/>
  <c r="N383" i="9"/>
  <c r="N384" i="9"/>
  <c r="N385" i="9"/>
  <c r="N386" i="9"/>
  <c r="N387" i="9"/>
  <c r="N388" i="9"/>
  <c r="N389" i="9"/>
  <c r="N390" i="9"/>
  <c r="N391" i="9"/>
  <c r="N392" i="9"/>
  <c r="N393" i="9"/>
  <c r="N394" i="9"/>
  <c r="N395" i="9"/>
  <c r="N396" i="9"/>
  <c r="N397" i="9"/>
  <c r="N398" i="9"/>
  <c r="N399" i="9"/>
  <c r="N400" i="9"/>
  <c r="N401" i="9"/>
  <c r="N402" i="9"/>
  <c r="N403" i="9"/>
  <c r="N404" i="9"/>
  <c r="N405" i="9"/>
  <c r="N406" i="9"/>
  <c r="N407" i="9"/>
  <c r="N408" i="9"/>
  <c r="N409" i="9"/>
  <c r="N410" i="9"/>
  <c r="N411" i="9"/>
  <c r="N412" i="9"/>
  <c r="N413" i="9"/>
  <c r="N414" i="9"/>
  <c r="N415" i="9"/>
  <c r="N416" i="9"/>
  <c r="N417" i="9"/>
  <c r="N418" i="9"/>
  <c r="N419" i="9"/>
  <c r="N420" i="9"/>
  <c r="N421" i="9"/>
  <c r="N422" i="9"/>
  <c r="N423" i="9"/>
  <c r="N424" i="9"/>
  <c r="N425" i="9"/>
  <c r="N426" i="9"/>
  <c r="N427" i="9"/>
  <c r="N428" i="9"/>
  <c r="N429" i="9"/>
  <c r="N430" i="9"/>
  <c r="N431" i="9"/>
  <c r="N432" i="9"/>
  <c r="N433" i="9"/>
  <c r="N434" i="9"/>
  <c r="N435" i="9"/>
  <c r="N436" i="9"/>
  <c r="N437" i="9"/>
  <c r="N438" i="9"/>
  <c r="N439" i="9"/>
  <c r="N440" i="9"/>
  <c r="N441" i="9"/>
  <c r="N442" i="9"/>
  <c r="N443" i="9"/>
  <c r="N444" i="9"/>
  <c r="N445" i="9"/>
  <c r="N446" i="9"/>
  <c r="N447" i="9"/>
  <c r="N448" i="9"/>
  <c r="N449" i="9"/>
  <c r="N450" i="9"/>
  <c r="N451" i="9"/>
  <c r="N452" i="9"/>
  <c r="N453" i="9"/>
  <c r="N454" i="9"/>
  <c r="N455" i="9"/>
  <c r="N456" i="9"/>
  <c r="N457" i="9"/>
  <c r="N458" i="9"/>
  <c r="N459" i="9"/>
  <c r="N460" i="9"/>
  <c r="N461" i="9"/>
  <c r="N462" i="9"/>
  <c r="N463" i="9"/>
  <c r="N464" i="9"/>
  <c r="N465" i="9"/>
  <c r="N466" i="9"/>
  <c r="N467" i="9"/>
  <c r="N468" i="9"/>
  <c r="N469" i="9"/>
  <c r="N470" i="9"/>
  <c r="N471" i="9"/>
  <c r="N472" i="9"/>
  <c r="N473" i="9"/>
  <c r="N474" i="9"/>
  <c r="N475" i="9"/>
  <c r="N476" i="9"/>
  <c r="N477" i="9"/>
  <c r="N478" i="9"/>
  <c r="N479" i="9"/>
  <c r="N480" i="9"/>
  <c r="N481" i="9"/>
  <c r="N482" i="9"/>
  <c r="N483" i="9"/>
  <c r="N484" i="9"/>
  <c r="N485" i="9"/>
  <c r="N486" i="9"/>
  <c r="N487" i="9"/>
  <c r="N488" i="9"/>
  <c r="N489" i="9"/>
  <c r="N490" i="9"/>
  <c r="N491" i="9"/>
  <c r="N492" i="9"/>
  <c r="N493" i="9"/>
  <c r="N494" i="9"/>
  <c r="N495" i="9"/>
  <c r="N496" i="9"/>
  <c r="N497" i="9"/>
  <c r="N498" i="9"/>
  <c r="N499" i="9"/>
  <c r="N500" i="9"/>
  <c r="N501" i="9"/>
  <c r="N502" i="9"/>
  <c r="N503" i="9"/>
  <c r="N504" i="9"/>
  <c r="N505" i="9"/>
  <c r="N506" i="9"/>
  <c r="N507" i="9"/>
  <c r="N508" i="9"/>
  <c r="N509" i="9"/>
  <c r="N510" i="9"/>
  <c r="N511" i="9"/>
  <c r="N512" i="9"/>
  <c r="N513" i="9"/>
  <c r="N514" i="9"/>
  <c r="N515" i="9"/>
  <c r="N516" i="9"/>
  <c r="N517" i="9"/>
  <c r="N518" i="9"/>
  <c r="N519" i="9"/>
  <c r="N520" i="9"/>
  <c r="N521" i="9"/>
  <c r="N522" i="9"/>
  <c r="N523" i="9"/>
  <c r="N524" i="9"/>
  <c r="N525" i="9"/>
  <c r="N526" i="9"/>
  <c r="N527" i="9"/>
  <c r="N528" i="9"/>
  <c r="N529" i="9"/>
  <c r="N530" i="9"/>
  <c r="N531" i="9"/>
  <c r="N532" i="9"/>
  <c r="N533" i="9"/>
  <c r="N534" i="9"/>
  <c r="N535" i="9"/>
  <c r="N536" i="9"/>
  <c r="N537" i="9"/>
  <c r="N538" i="9"/>
  <c r="N539" i="9"/>
  <c r="N540" i="9"/>
  <c r="N541" i="9"/>
  <c r="N542" i="9"/>
  <c r="N543" i="9"/>
  <c r="N544" i="9"/>
  <c r="N545" i="9"/>
  <c r="N546" i="9"/>
  <c r="N547" i="9"/>
  <c r="N548" i="9"/>
  <c r="N549" i="9"/>
  <c r="N550" i="9"/>
  <c r="N551" i="9"/>
  <c r="N552" i="9"/>
  <c r="N553" i="9"/>
  <c r="N554" i="9"/>
  <c r="N555" i="9"/>
  <c r="N556" i="9"/>
  <c r="N557" i="9"/>
  <c r="N558" i="9"/>
  <c r="N559" i="9"/>
  <c r="N560" i="9"/>
  <c r="N561" i="9"/>
  <c r="N562" i="9"/>
  <c r="N563" i="9"/>
  <c r="N564" i="9"/>
  <c r="N565" i="9"/>
  <c r="N566" i="9"/>
  <c r="N567" i="9"/>
  <c r="N568" i="9"/>
  <c r="N569" i="9"/>
  <c r="N570" i="9"/>
  <c r="N571" i="9"/>
  <c r="N572" i="9"/>
  <c r="N573" i="9"/>
  <c r="N574" i="9"/>
  <c r="N575" i="9"/>
  <c r="N576" i="9"/>
  <c r="N577" i="9"/>
  <c r="N578" i="9"/>
  <c r="N579" i="9"/>
  <c r="N580" i="9"/>
  <c r="N581" i="9"/>
  <c r="N582" i="9"/>
  <c r="N583" i="9"/>
  <c r="N584" i="9"/>
  <c r="N585" i="9"/>
  <c r="N586" i="9"/>
  <c r="N587" i="9"/>
  <c r="N588" i="9"/>
  <c r="N589" i="9"/>
  <c r="N590" i="9"/>
  <c r="N591" i="9"/>
  <c r="N592" i="9"/>
  <c r="N593" i="9"/>
  <c r="N594" i="9"/>
  <c r="N595" i="9"/>
  <c r="N596" i="9"/>
  <c r="N597" i="9"/>
  <c r="N598" i="9"/>
  <c r="N599" i="9"/>
  <c r="N600" i="9"/>
  <c r="N601" i="9"/>
  <c r="N602" i="9"/>
  <c r="N603" i="9"/>
  <c r="N604" i="9"/>
  <c r="N605" i="9"/>
  <c r="N606" i="9"/>
  <c r="N607" i="9"/>
  <c r="N608" i="9"/>
  <c r="N609" i="9"/>
  <c r="N610" i="9"/>
  <c r="N611" i="9"/>
  <c r="N612" i="9"/>
  <c r="N613" i="9"/>
  <c r="N614" i="9"/>
  <c r="N615" i="9"/>
  <c r="N616" i="9"/>
  <c r="N617" i="9"/>
  <c r="N618" i="9"/>
  <c r="N619" i="9"/>
  <c r="N620" i="9"/>
  <c r="N621" i="9"/>
  <c r="N622" i="9"/>
  <c r="N623" i="9"/>
  <c r="N624" i="9"/>
  <c r="N625" i="9"/>
  <c r="N626" i="9"/>
  <c r="N627" i="9"/>
  <c r="N628" i="9"/>
  <c r="N629" i="9"/>
  <c r="N630" i="9"/>
  <c r="N631" i="9"/>
  <c r="N632" i="9"/>
  <c r="N633" i="9"/>
  <c r="N634" i="9"/>
  <c r="N635" i="9"/>
  <c r="N636" i="9"/>
  <c r="N637" i="9"/>
  <c r="N638" i="9"/>
  <c r="N639" i="9"/>
  <c r="N640" i="9"/>
  <c r="N641" i="9"/>
  <c r="N642" i="9"/>
  <c r="N643" i="9"/>
  <c r="N644" i="9"/>
  <c r="N645" i="9"/>
  <c r="N646" i="9"/>
  <c r="N647" i="9"/>
  <c r="N648" i="9"/>
  <c r="N649" i="9"/>
  <c r="N650" i="9"/>
  <c r="N651" i="9"/>
  <c r="N652" i="9"/>
  <c r="N653" i="9"/>
  <c r="N654" i="9"/>
  <c r="N655" i="9"/>
  <c r="N656" i="9"/>
  <c r="N657" i="9"/>
  <c r="N658" i="9"/>
  <c r="N659" i="9"/>
  <c r="N660" i="9"/>
  <c r="N661" i="9"/>
  <c r="N662" i="9"/>
  <c r="N663" i="9"/>
  <c r="N664" i="9"/>
  <c r="N665" i="9"/>
  <c r="N666" i="9"/>
  <c r="N667" i="9"/>
  <c r="N668" i="9"/>
  <c r="N669" i="9"/>
  <c r="N670" i="9"/>
  <c r="N671" i="9"/>
  <c r="N672" i="9"/>
  <c r="N673" i="9"/>
  <c r="N674" i="9"/>
  <c r="N675" i="9"/>
  <c r="N676" i="9"/>
  <c r="N677" i="9"/>
  <c r="N678" i="9"/>
  <c r="N679" i="9"/>
  <c r="N680" i="9"/>
  <c r="N681" i="9"/>
  <c r="N682" i="9"/>
  <c r="N683" i="9"/>
  <c r="N684" i="9"/>
  <c r="N685" i="9"/>
  <c r="N686" i="9"/>
  <c r="N687" i="9"/>
  <c r="N688" i="9"/>
  <c r="N689" i="9"/>
  <c r="N690" i="9"/>
  <c r="N691" i="9"/>
  <c r="N692" i="9"/>
  <c r="N693" i="9"/>
  <c r="N694" i="9"/>
  <c r="N695" i="9"/>
  <c r="N696" i="9"/>
  <c r="N697" i="9"/>
  <c r="N698" i="9"/>
  <c r="N699" i="9"/>
  <c r="N700" i="9"/>
  <c r="N701" i="9"/>
  <c r="N702" i="9"/>
  <c r="N703" i="9"/>
  <c r="N704" i="9"/>
  <c r="N705" i="9"/>
  <c r="N706" i="9"/>
  <c r="N707" i="9"/>
  <c r="N708" i="9"/>
  <c r="N709" i="9"/>
  <c r="N710" i="9"/>
  <c r="N711" i="9"/>
  <c r="N712" i="9"/>
  <c r="N713" i="9"/>
  <c r="N714" i="9"/>
  <c r="N715" i="9"/>
  <c r="N716" i="9"/>
  <c r="N717" i="9"/>
  <c r="N718" i="9"/>
  <c r="N719" i="9"/>
  <c r="N720" i="9"/>
  <c r="N721" i="9"/>
  <c r="N722" i="9"/>
  <c r="N723" i="9"/>
  <c r="N724" i="9"/>
  <c r="N725" i="9"/>
  <c r="N726" i="9"/>
  <c r="N727" i="9"/>
  <c r="N728" i="9"/>
  <c r="N729" i="9"/>
  <c r="N730" i="9"/>
  <c r="N731" i="9"/>
  <c r="N732" i="9"/>
  <c r="N733" i="9"/>
  <c r="N734" i="9"/>
  <c r="N735" i="9"/>
  <c r="N736" i="9"/>
  <c r="N737" i="9"/>
  <c r="N738" i="9"/>
  <c r="N739" i="9"/>
  <c r="N740" i="9"/>
  <c r="N741" i="9"/>
  <c r="N742" i="9"/>
  <c r="N743" i="9"/>
  <c r="N744" i="9"/>
  <c r="N745" i="9"/>
  <c r="N746" i="9"/>
  <c r="N747" i="9"/>
  <c r="N748" i="9"/>
  <c r="N749" i="9"/>
  <c r="N750" i="9"/>
  <c r="N751" i="9"/>
  <c r="N752" i="9"/>
  <c r="N753" i="9"/>
  <c r="N754" i="9"/>
  <c r="N755" i="9"/>
  <c r="N756" i="9"/>
  <c r="N757" i="9"/>
  <c r="N758" i="9"/>
  <c r="N759" i="9"/>
  <c r="N760" i="9"/>
  <c r="N761" i="9"/>
  <c r="N762" i="9"/>
  <c r="N763" i="9"/>
  <c r="N764" i="9"/>
  <c r="N765" i="9"/>
  <c r="N766" i="9"/>
  <c r="N767" i="9"/>
  <c r="N768" i="9"/>
  <c r="N769" i="9"/>
  <c r="N770" i="9"/>
  <c r="N771" i="9"/>
  <c r="N772" i="9"/>
  <c r="N773" i="9"/>
  <c r="N774" i="9"/>
  <c r="N775" i="9"/>
  <c r="N776" i="9"/>
  <c r="N777" i="9"/>
  <c r="N778" i="9"/>
  <c r="N779" i="9"/>
  <c r="N780" i="9"/>
  <c r="N781" i="9"/>
  <c r="N782" i="9"/>
  <c r="N783" i="9"/>
  <c r="N784" i="9"/>
  <c r="N785" i="9"/>
  <c r="N786" i="9"/>
  <c r="N787" i="9"/>
  <c r="N788" i="9"/>
  <c r="N789" i="9"/>
  <c r="N790" i="9"/>
  <c r="N791" i="9"/>
  <c r="N792" i="9"/>
  <c r="N793" i="9"/>
  <c r="N794" i="9"/>
  <c r="N795" i="9"/>
  <c r="N796" i="9"/>
  <c r="N797" i="9"/>
  <c r="N798" i="9"/>
  <c r="N799" i="9"/>
  <c r="N800" i="9"/>
  <c r="N801" i="9"/>
  <c r="N802" i="9"/>
  <c r="N803" i="9"/>
  <c r="N804" i="9"/>
  <c r="N805" i="9"/>
  <c r="N806" i="9"/>
  <c r="N807" i="9"/>
  <c r="N808" i="9"/>
  <c r="N809" i="9"/>
  <c r="N810" i="9"/>
  <c r="N811" i="9"/>
  <c r="N812" i="9"/>
  <c r="N813" i="9"/>
  <c r="N814" i="9"/>
  <c r="N815" i="9"/>
  <c r="N816" i="9"/>
  <c r="N817" i="9"/>
  <c r="N818" i="9"/>
  <c r="N819" i="9"/>
  <c r="N820" i="9"/>
  <c r="N821" i="9"/>
  <c r="N822" i="9"/>
  <c r="N823" i="9"/>
  <c r="N824" i="9"/>
  <c r="N825" i="9"/>
  <c r="N826" i="9"/>
  <c r="N827" i="9"/>
  <c r="N828" i="9"/>
  <c r="N829" i="9"/>
  <c r="N830" i="9"/>
  <c r="N831" i="9"/>
  <c r="N832" i="9"/>
  <c r="N833" i="9"/>
  <c r="N834" i="9"/>
  <c r="N835" i="9"/>
  <c r="N836" i="9"/>
  <c r="N837" i="9"/>
  <c r="N838" i="9"/>
  <c r="N839" i="9"/>
  <c r="N840" i="9"/>
  <c r="N841" i="9"/>
  <c r="N842" i="9"/>
  <c r="N843" i="9"/>
  <c r="N844" i="9"/>
  <c r="N845" i="9"/>
  <c r="N846" i="9"/>
  <c r="N847" i="9"/>
  <c r="N848" i="9"/>
  <c r="N849" i="9"/>
  <c r="N850" i="9"/>
  <c r="N851" i="9"/>
  <c r="N852" i="9"/>
  <c r="N853" i="9"/>
  <c r="N854" i="9"/>
  <c r="N855" i="9"/>
  <c r="N856" i="9"/>
  <c r="N857" i="9"/>
  <c r="N858" i="9"/>
  <c r="N859" i="9"/>
  <c r="N860" i="9"/>
  <c r="N861" i="9"/>
  <c r="N862" i="9"/>
  <c r="N863" i="9"/>
  <c r="N864" i="9"/>
  <c r="N865" i="9"/>
  <c r="N866" i="9"/>
  <c r="N867" i="9"/>
  <c r="N868" i="9"/>
  <c r="N869" i="9"/>
  <c r="N870" i="9"/>
  <c r="N871" i="9"/>
  <c r="N872" i="9"/>
  <c r="N873" i="9"/>
  <c r="N874" i="9"/>
  <c r="N875" i="9"/>
  <c r="N876" i="9"/>
  <c r="N877" i="9"/>
  <c r="N878" i="9"/>
  <c r="N879" i="9"/>
  <c r="N880" i="9"/>
  <c r="N881" i="9"/>
  <c r="N882" i="9"/>
  <c r="N883" i="9"/>
  <c r="N884" i="9"/>
  <c r="N885" i="9"/>
  <c r="N886" i="9"/>
  <c r="N887" i="9"/>
  <c r="N888" i="9"/>
  <c r="N889" i="9"/>
  <c r="N890" i="9"/>
  <c r="N891" i="9"/>
  <c r="N892" i="9"/>
  <c r="N893" i="9"/>
  <c r="N894" i="9"/>
  <c r="N895" i="9"/>
  <c r="N896" i="9"/>
  <c r="N897" i="9"/>
  <c r="N898" i="9"/>
  <c r="N899" i="9"/>
  <c r="N900" i="9"/>
  <c r="N901" i="9"/>
  <c r="N902" i="9"/>
  <c r="N903" i="9"/>
  <c r="N904" i="9"/>
  <c r="N905" i="9"/>
  <c r="N906" i="9"/>
  <c r="N907" i="9"/>
  <c r="N908" i="9"/>
  <c r="N909" i="9"/>
  <c r="N910" i="9"/>
  <c r="N911" i="9"/>
  <c r="N912" i="9"/>
  <c r="N913" i="9"/>
  <c r="N914" i="9"/>
  <c r="N915" i="9"/>
  <c r="N916" i="9"/>
  <c r="N917" i="9"/>
  <c r="N918" i="9"/>
  <c r="N919" i="9"/>
  <c r="N920" i="9"/>
  <c r="N921" i="9"/>
  <c r="N922" i="9"/>
  <c r="N923" i="9"/>
  <c r="N924" i="9"/>
  <c r="N925" i="9"/>
  <c r="N926" i="9"/>
  <c r="N927" i="9"/>
  <c r="N928" i="9"/>
  <c r="N929" i="9"/>
  <c r="N930" i="9"/>
  <c r="N931" i="9"/>
  <c r="N932" i="9"/>
  <c r="N933" i="9"/>
  <c r="N934" i="9"/>
  <c r="N935" i="9"/>
  <c r="N936" i="9"/>
  <c r="N937" i="9"/>
  <c r="N938" i="9"/>
  <c r="N939" i="9"/>
  <c r="N940" i="9"/>
  <c r="N941" i="9"/>
  <c r="N942" i="9"/>
  <c r="N943" i="9"/>
  <c r="N944" i="9"/>
  <c r="N945" i="9"/>
  <c r="N946" i="9"/>
  <c r="N947" i="9"/>
  <c r="N948" i="9"/>
  <c r="N949" i="9"/>
  <c r="N950" i="9"/>
  <c r="N951" i="9"/>
  <c r="N952" i="9"/>
  <c r="N953" i="9"/>
  <c r="N954" i="9"/>
  <c r="N955" i="9"/>
  <c r="N956" i="9"/>
  <c r="N957" i="9"/>
  <c r="N958" i="9"/>
  <c r="N959" i="9"/>
  <c r="N960" i="9"/>
  <c r="N961" i="9"/>
  <c r="N962" i="9"/>
  <c r="N963" i="9"/>
  <c r="N964" i="9"/>
  <c r="N965" i="9"/>
  <c r="N966" i="9"/>
  <c r="N967" i="9"/>
  <c r="N968" i="9"/>
  <c r="N969" i="9"/>
  <c r="N970" i="9"/>
  <c r="N971" i="9"/>
  <c r="N972" i="9"/>
  <c r="N973" i="9"/>
  <c r="N974" i="9"/>
  <c r="N975" i="9"/>
  <c r="N976" i="9"/>
  <c r="N977" i="9"/>
  <c r="N978" i="9"/>
  <c r="N979" i="9"/>
  <c r="N980" i="9"/>
  <c r="N981" i="9"/>
  <c r="N982" i="9"/>
  <c r="N983" i="9"/>
  <c r="N984" i="9"/>
  <c r="N985" i="9"/>
  <c r="N986" i="9"/>
  <c r="N987" i="9"/>
  <c r="N988" i="9"/>
  <c r="N989" i="9"/>
  <c r="N990" i="9"/>
  <c r="N991" i="9"/>
  <c r="N992" i="9"/>
  <c r="N993" i="9"/>
  <c r="N994" i="9"/>
  <c r="N995" i="9"/>
  <c r="N996" i="9"/>
  <c r="N997" i="9"/>
  <c r="N998" i="9"/>
  <c r="N999" i="9"/>
  <c r="N1000" i="9"/>
  <c r="N1001" i="9"/>
  <c r="N1002" i="9"/>
  <c r="N1003" i="9"/>
  <c r="N1004" i="9"/>
  <c r="N1005" i="9"/>
  <c r="N1006" i="9"/>
  <c r="N1007" i="9"/>
  <c r="N1008" i="9"/>
  <c r="N1009" i="9"/>
  <c r="N1010" i="9"/>
  <c r="N1011" i="9"/>
  <c r="N1012" i="9"/>
  <c r="N1013" i="9"/>
  <c r="N1014" i="9"/>
  <c r="N1015" i="9"/>
  <c r="N1016" i="9"/>
  <c r="N1017" i="9"/>
  <c r="N1018" i="9"/>
  <c r="N1019" i="9"/>
  <c r="N1020" i="9"/>
  <c r="N1021" i="9"/>
  <c r="N1022" i="9"/>
  <c r="N1023" i="9"/>
  <c r="N1024" i="9"/>
  <c r="N1025" i="9"/>
  <c r="N1026" i="9"/>
  <c r="N1027" i="9"/>
  <c r="N1028" i="9"/>
  <c r="N1029" i="9"/>
  <c r="N1030" i="9"/>
  <c r="N29" i="9"/>
  <c r="J17" i="45"/>
  <c r="J18" i="45"/>
  <c r="J19" i="45"/>
  <c r="J20" i="45"/>
  <c r="C17" i="34"/>
  <c r="D17" i="34"/>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D52" i="34"/>
  <c r="C53" i="34"/>
  <c r="D53" i="34"/>
  <c r="C54" i="34"/>
  <c r="D54" i="34"/>
  <c r="C55" i="34"/>
  <c r="D55" i="34"/>
  <c r="C56" i="34"/>
  <c r="D56" i="34"/>
  <c r="C57" i="34"/>
  <c r="D57" i="34"/>
  <c r="C58" i="34"/>
  <c r="D58" i="34"/>
  <c r="C59" i="34"/>
  <c r="D59" i="34"/>
  <c r="C60" i="34"/>
  <c r="D60" i="34"/>
  <c r="C61" i="34"/>
  <c r="D61" i="34"/>
  <c r="C62" i="34"/>
  <c r="D62" i="34"/>
  <c r="C63" i="34"/>
  <c r="D63" i="34"/>
  <c r="C64" i="34"/>
  <c r="D64" i="34"/>
  <c r="C65" i="34"/>
  <c r="D65" i="34"/>
  <c r="C66" i="34"/>
  <c r="D66" i="34"/>
  <c r="C67" i="34"/>
  <c r="D67" i="34"/>
  <c r="C68" i="34"/>
  <c r="D68" i="34"/>
  <c r="C69" i="34"/>
  <c r="D69" i="34"/>
  <c r="C70" i="34"/>
  <c r="D70" i="34"/>
  <c r="C71" i="34"/>
  <c r="D71" i="34"/>
  <c r="C72" i="34"/>
  <c r="D72" i="34"/>
  <c r="C73" i="34"/>
  <c r="D73" i="34"/>
  <c r="C74" i="34"/>
  <c r="D74" i="34"/>
  <c r="C75" i="34"/>
  <c r="D75" i="34"/>
  <c r="C76" i="34"/>
  <c r="D76" i="34"/>
  <c r="C77" i="34"/>
  <c r="D77" i="34"/>
  <c r="C78" i="34"/>
  <c r="D78" i="34"/>
  <c r="C79" i="34"/>
  <c r="D79" i="34"/>
  <c r="C80" i="34"/>
  <c r="D80" i="34"/>
  <c r="C81" i="34"/>
  <c r="D81" i="34"/>
  <c r="C82" i="34"/>
  <c r="D82" i="34"/>
  <c r="C83" i="34"/>
  <c r="D83" i="34"/>
  <c r="C84" i="34"/>
  <c r="D84" i="34"/>
  <c r="C85" i="34"/>
  <c r="D85" i="34"/>
  <c r="C86" i="34"/>
  <c r="D86" i="34"/>
  <c r="C87" i="34"/>
  <c r="D87" i="34"/>
  <c r="C88" i="34"/>
  <c r="D88" i="34"/>
  <c r="C89" i="34"/>
  <c r="D89" i="34"/>
  <c r="C90" i="34"/>
  <c r="D90" i="34"/>
  <c r="C91" i="34"/>
  <c r="D91" i="34"/>
  <c r="C92" i="34"/>
  <c r="D92" i="34"/>
  <c r="C93" i="34"/>
  <c r="D93" i="34"/>
  <c r="C94" i="34"/>
  <c r="D94" i="34"/>
  <c r="C95" i="34"/>
  <c r="D95" i="34"/>
  <c r="C96" i="34"/>
  <c r="D96" i="34"/>
  <c r="C97" i="34"/>
  <c r="D97" i="34"/>
  <c r="C98" i="34"/>
  <c r="D98" i="34"/>
  <c r="C99" i="34"/>
  <c r="D99" i="34"/>
  <c r="C100" i="34"/>
  <c r="D100" i="34"/>
  <c r="C101" i="34"/>
  <c r="D101" i="34"/>
  <c r="C102" i="34"/>
  <c r="D102" i="34"/>
  <c r="C103" i="34"/>
  <c r="D103" i="34"/>
  <c r="C104" i="34"/>
  <c r="D104" i="34"/>
  <c r="C105" i="34"/>
  <c r="D105" i="34"/>
  <c r="C106" i="34"/>
  <c r="D106" i="34"/>
  <c r="C107" i="34"/>
  <c r="D107" i="34"/>
  <c r="C108" i="34"/>
  <c r="D108" i="34"/>
  <c r="C109" i="34"/>
  <c r="D109" i="34"/>
  <c r="C110" i="34"/>
  <c r="D110" i="34"/>
  <c r="C111"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D125" i="34"/>
  <c r="C126" i="34"/>
  <c r="D126" i="34"/>
  <c r="C127" i="34"/>
  <c r="D127" i="34"/>
  <c r="C128" i="34"/>
  <c r="D128" i="34"/>
  <c r="C129" i="34"/>
  <c r="D129" i="34"/>
  <c r="C130" i="34"/>
  <c r="D130" i="34"/>
  <c r="C131" i="34"/>
  <c r="D131" i="34"/>
  <c r="C132" i="34"/>
  <c r="D132" i="34"/>
  <c r="C133" i="34"/>
  <c r="D133" i="34"/>
  <c r="C134" i="34"/>
  <c r="D134" i="34"/>
  <c r="C135" i="34"/>
  <c r="D135" i="34"/>
  <c r="C136" i="34"/>
  <c r="D136" i="34"/>
  <c r="C137" i="34"/>
  <c r="D137" i="34"/>
  <c r="C138" i="34"/>
  <c r="D138" i="34"/>
  <c r="C139" i="34"/>
  <c r="D139" i="34"/>
  <c r="C140" i="34"/>
  <c r="D140" i="34"/>
  <c r="C141" i="34"/>
  <c r="D141" i="34"/>
  <c r="C142" i="34"/>
  <c r="D142" i="34"/>
  <c r="C143" i="34"/>
  <c r="D143" i="34"/>
  <c r="C144" i="34"/>
  <c r="D144" i="34"/>
  <c r="C145" i="34"/>
  <c r="D145" i="34"/>
  <c r="C146" i="34"/>
  <c r="D146" i="34"/>
  <c r="C147" i="34"/>
  <c r="D147" i="34"/>
  <c r="C148" i="34"/>
  <c r="D148" i="34"/>
  <c r="C149" i="34"/>
  <c r="D149" i="34"/>
  <c r="C150" i="34"/>
  <c r="D150" i="34"/>
  <c r="C151" i="34"/>
  <c r="D151" i="34"/>
  <c r="C152" i="34"/>
  <c r="D152" i="34"/>
  <c r="C153" i="34"/>
  <c r="D153" i="34"/>
  <c r="C154" i="34"/>
  <c r="D154" i="34"/>
  <c r="C155" i="34"/>
  <c r="D155" i="34"/>
  <c r="C156" i="34"/>
  <c r="D156" i="34"/>
  <c r="C157" i="34"/>
  <c r="D157" i="34"/>
  <c r="C158" i="34"/>
  <c r="D158" i="34"/>
  <c r="C159" i="34"/>
  <c r="D159" i="34"/>
  <c r="C160" i="34"/>
  <c r="D160" i="34"/>
  <c r="C161" i="34"/>
  <c r="D161" i="34"/>
  <c r="C162" i="34"/>
  <c r="D162" i="34"/>
  <c r="C163" i="34"/>
  <c r="D163" i="34"/>
  <c r="C164" i="34"/>
  <c r="D164" i="34"/>
  <c r="C165" i="34"/>
  <c r="D165" i="34"/>
  <c r="C166" i="34"/>
  <c r="D166" i="34"/>
  <c r="C167" i="34"/>
  <c r="D167" i="34"/>
  <c r="C168" i="34"/>
  <c r="D168" i="34"/>
  <c r="C169" i="34"/>
  <c r="D169" i="34"/>
  <c r="C170" i="34"/>
  <c r="D170" i="34"/>
  <c r="C171" i="34"/>
  <c r="D171" i="34"/>
  <c r="C172" i="34"/>
  <c r="D172" i="34"/>
  <c r="C173" i="34"/>
  <c r="D173" i="34"/>
  <c r="C174" i="34"/>
  <c r="D174" i="34"/>
  <c r="C175" i="34"/>
  <c r="D175" i="34"/>
  <c r="C176" i="34"/>
  <c r="D176" i="34"/>
  <c r="C177" i="34"/>
  <c r="D177" i="34"/>
  <c r="C178" i="34"/>
  <c r="D178" i="34"/>
  <c r="C179" i="34"/>
  <c r="D179" i="34"/>
  <c r="C180" i="34"/>
  <c r="D180" i="34"/>
  <c r="C181" i="34"/>
  <c r="D181" i="34"/>
  <c r="C182" i="34"/>
  <c r="D182" i="34"/>
  <c r="C183" i="34"/>
  <c r="D183" i="34"/>
  <c r="C184" i="34"/>
  <c r="D184" i="34"/>
  <c r="C185" i="34"/>
  <c r="D185" i="34"/>
  <c r="C186" i="34"/>
  <c r="D186" i="34"/>
  <c r="C187" i="34"/>
  <c r="D187" i="34"/>
  <c r="C188" i="34"/>
  <c r="D188" i="34"/>
  <c r="C189" i="34"/>
  <c r="D189" i="34"/>
  <c r="C190" i="34"/>
  <c r="D190" i="34"/>
  <c r="C191" i="34"/>
  <c r="D191" i="34"/>
  <c r="C192" i="34"/>
  <c r="D192" i="34"/>
  <c r="C193" i="34"/>
  <c r="D193" i="34"/>
  <c r="C194" i="34"/>
  <c r="D194" i="34"/>
  <c r="C195" i="34"/>
  <c r="D195" i="34"/>
  <c r="C196" i="34"/>
  <c r="D196" i="34"/>
  <c r="C197" i="34"/>
  <c r="D197" i="34"/>
  <c r="C198" i="34"/>
  <c r="D198" i="34"/>
  <c r="C199" i="34"/>
  <c r="D199" i="34"/>
  <c r="C200" i="34"/>
  <c r="D200" i="34"/>
  <c r="C201" i="34"/>
  <c r="D201" i="34"/>
  <c r="C202" i="34"/>
  <c r="D202" i="34"/>
  <c r="C203" i="34"/>
  <c r="D203" i="34"/>
  <c r="C204" i="34"/>
  <c r="D204" i="34"/>
  <c r="C205" i="34"/>
  <c r="D205" i="34"/>
  <c r="C206" i="34"/>
  <c r="D206" i="34"/>
  <c r="C207" i="34"/>
  <c r="D207" i="34"/>
  <c r="C208" i="34"/>
  <c r="D208" i="34"/>
  <c r="C209" i="34"/>
  <c r="D209" i="34"/>
  <c r="C210" i="34"/>
  <c r="D210" i="34"/>
  <c r="C211" i="34"/>
  <c r="D211" i="34"/>
  <c r="C212" i="34"/>
  <c r="D212" i="34"/>
  <c r="C213" i="34"/>
  <c r="D213" i="34"/>
  <c r="C214" i="34"/>
  <c r="D214" i="34"/>
  <c r="C215" i="34"/>
  <c r="D215" i="34"/>
  <c r="C16" i="34"/>
  <c r="D16" i="34"/>
  <c r="C17" i="6"/>
  <c r="D17" i="6"/>
  <c r="C18" i="6"/>
  <c r="D18" i="6"/>
  <c r="C19" i="6"/>
  <c r="D19" i="6"/>
  <c r="C20" i="6"/>
  <c r="D20" i="6"/>
  <c r="C21" i="6"/>
  <c r="D21" i="6"/>
  <c r="C22" i="6"/>
  <c r="D22" i="6"/>
  <c r="C23" i="6"/>
  <c r="D23" i="6"/>
  <c r="C24" i="6"/>
  <c r="D24" i="6"/>
  <c r="C25" i="6"/>
  <c r="D25" i="6"/>
  <c r="C26" i="6"/>
  <c r="D26" i="6"/>
  <c r="C27" i="6"/>
  <c r="D27" i="6"/>
  <c r="C28" i="6"/>
  <c r="D28" i="6"/>
  <c r="C29" i="6"/>
  <c r="D29" i="6"/>
  <c r="C30" i="6"/>
  <c r="D30" i="6"/>
  <c r="C31" i="6"/>
  <c r="D31" i="6"/>
  <c r="C32" i="6"/>
  <c r="D32" i="6"/>
  <c r="C33" i="6"/>
  <c r="D33" i="6"/>
  <c r="C34" i="6"/>
  <c r="D34" i="6"/>
  <c r="C35" i="6"/>
  <c r="D35" i="6"/>
  <c r="C36" i="6"/>
  <c r="D36" i="6"/>
  <c r="C37" i="6"/>
  <c r="D37" i="6"/>
  <c r="C38" i="6"/>
  <c r="D38" i="6"/>
  <c r="C39" i="6"/>
  <c r="D39" i="6"/>
  <c r="C40" i="6"/>
  <c r="D40" i="6"/>
  <c r="C41" i="6"/>
  <c r="D41" i="6"/>
  <c r="C42" i="6"/>
  <c r="D42" i="6"/>
  <c r="C43" i="6"/>
  <c r="D43" i="6"/>
  <c r="C44" i="6"/>
  <c r="D44" i="6"/>
  <c r="C45" i="6"/>
  <c r="D45" i="6"/>
  <c r="C46" i="6"/>
  <c r="D46" i="6"/>
  <c r="C47" i="6"/>
  <c r="D47" i="6"/>
  <c r="C48" i="6"/>
  <c r="D48" i="6"/>
  <c r="C49" i="6"/>
  <c r="D49" i="6"/>
  <c r="C50" i="6"/>
  <c r="D50" i="6"/>
  <c r="C51" i="6"/>
  <c r="D51" i="6"/>
  <c r="C52" i="6"/>
  <c r="D52" i="6"/>
  <c r="C53" i="6"/>
  <c r="D53" i="6"/>
  <c r="C54" i="6"/>
  <c r="D54" i="6"/>
  <c r="C55" i="6"/>
  <c r="D55" i="6"/>
  <c r="C56" i="6"/>
  <c r="D56" i="6"/>
  <c r="C57" i="6"/>
  <c r="D57" i="6"/>
  <c r="C58" i="6"/>
  <c r="D58" i="6"/>
  <c r="C59" i="6"/>
  <c r="D59" i="6"/>
  <c r="C60" i="6"/>
  <c r="D60" i="6"/>
  <c r="C61" i="6"/>
  <c r="D61" i="6"/>
  <c r="C62" i="6"/>
  <c r="D62" i="6"/>
  <c r="C63" i="6"/>
  <c r="D63" i="6"/>
  <c r="C64" i="6"/>
  <c r="D64" i="6"/>
  <c r="C65" i="6"/>
  <c r="D65" i="6"/>
  <c r="C66" i="6"/>
  <c r="D66" i="6"/>
  <c r="C67" i="6"/>
  <c r="D67" i="6"/>
  <c r="C68" i="6"/>
  <c r="D68" i="6"/>
  <c r="C69" i="6"/>
  <c r="D69" i="6"/>
  <c r="C70" i="6"/>
  <c r="D70" i="6"/>
  <c r="C71" i="6"/>
  <c r="D71" i="6"/>
  <c r="C72" i="6"/>
  <c r="D72" i="6"/>
  <c r="C73" i="6"/>
  <c r="D73" i="6"/>
  <c r="C74" i="6"/>
  <c r="D74" i="6"/>
  <c r="C75" i="6"/>
  <c r="D75" i="6"/>
  <c r="C76" i="6"/>
  <c r="D76" i="6"/>
  <c r="C77" i="6"/>
  <c r="D77" i="6"/>
  <c r="C78" i="6"/>
  <c r="D78" i="6"/>
  <c r="C79" i="6"/>
  <c r="D79" i="6"/>
  <c r="C80" i="6"/>
  <c r="D80" i="6"/>
  <c r="C81" i="6"/>
  <c r="D81" i="6"/>
  <c r="C82" i="6"/>
  <c r="D82" i="6"/>
  <c r="C83" i="6"/>
  <c r="D83" i="6"/>
  <c r="C84" i="6"/>
  <c r="D84" i="6"/>
  <c r="C85" i="6"/>
  <c r="D85" i="6"/>
  <c r="C86" i="6"/>
  <c r="D86" i="6"/>
  <c r="C87" i="6"/>
  <c r="D87" i="6"/>
  <c r="C88" i="6"/>
  <c r="D88" i="6"/>
  <c r="C89" i="6"/>
  <c r="D89" i="6"/>
  <c r="C90" i="6"/>
  <c r="D90" i="6"/>
  <c r="C91" i="6"/>
  <c r="D91" i="6"/>
  <c r="C92" i="6"/>
  <c r="D92" i="6"/>
  <c r="C93" i="6"/>
  <c r="D93" i="6"/>
  <c r="C94" i="6"/>
  <c r="D94" i="6"/>
  <c r="C95" i="6"/>
  <c r="D95" i="6"/>
  <c r="C96" i="6"/>
  <c r="D96" i="6"/>
  <c r="C97" i="6"/>
  <c r="D97" i="6"/>
  <c r="C98" i="6"/>
  <c r="D98" i="6"/>
  <c r="C99" i="6"/>
  <c r="D99" i="6"/>
  <c r="C100" i="6"/>
  <c r="D100" i="6"/>
  <c r="C101" i="6"/>
  <c r="D101" i="6"/>
  <c r="C102" i="6"/>
  <c r="D102" i="6"/>
  <c r="C103" i="6"/>
  <c r="D103" i="6"/>
  <c r="C104" i="6"/>
  <c r="D104" i="6"/>
  <c r="C105" i="6"/>
  <c r="D105" i="6"/>
  <c r="C106" i="6"/>
  <c r="D106" i="6"/>
  <c r="C107" i="6"/>
  <c r="D107" i="6"/>
  <c r="C108" i="6"/>
  <c r="D108" i="6"/>
  <c r="C109" i="6"/>
  <c r="D109" i="6"/>
  <c r="C110" i="6"/>
  <c r="D110" i="6"/>
  <c r="C111" i="6"/>
  <c r="D111" i="6"/>
  <c r="C112" i="6"/>
  <c r="D112" i="6"/>
  <c r="C113" i="6"/>
  <c r="D113" i="6"/>
  <c r="C114" i="6"/>
  <c r="D114" i="6"/>
  <c r="C115" i="6"/>
  <c r="D115" i="6"/>
  <c r="C116" i="6"/>
  <c r="D116" i="6"/>
  <c r="C117" i="6"/>
  <c r="D117" i="6"/>
  <c r="C118" i="6"/>
  <c r="D118" i="6"/>
  <c r="C119" i="6"/>
  <c r="D119" i="6"/>
  <c r="C120" i="6"/>
  <c r="D120" i="6"/>
  <c r="C121" i="6"/>
  <c r="D121" i="6"/>
  <c r="C122" i="6"/>
  <c r="D122" i="6"/>
  <c r="C123" i="6"/>
  <c r="D123" i="6"/>
  <c r="C124" i="6"/>
  <c r="D124" i="6"/>
  <c r="C125" i="6"/>
  <c r="D125" i="6"/>
  <c r="C126" i="6"/>
  <c r="D126" i="6"/>
  <c r="C127" i="6"/>
  <c r="D127" i="6"/>
  <c r="C128" i="6"/>
  <c r="D128" i="6"/>
  <c r="C129" i="6"/>
  <c r="D129" i="6"/>
  <c r="C130" i="6"/>
  <c r="D130" i="6"/>
  <c r="C131" i="6"/>
  <c r="D131" i="6"/>
  <c r="C132" i="6"/>
  <c r="D132" i="6"/>
  <c r="C133" i="6"/>
  <c r="D133" i="6"/>
  <c r="C134" i="6"/>
  <c r="D134" i="6"/>
  <c r="C135" i="6"/>
  <c r="D135" i="6"/>
  <c r="C136" i="6"/>
  <c r="D136" i="6"/>
  <c r="C137" i="6"/>
  <c r="D137" i="6"/>
  <c r="C138" i="6"/>
  <c r="D138" i="6"/>
  <c r="C139" i="6"/>
  <c r="D139" i="6"/>
  <c r="C140" i="6"/>
  <c r="D140" i="6"/>
  <c r="C141" i="6"/>
  <c r="D141" i="6"/>
  <c r="C142" i="6"/>
  <c r="D142" i="6"/>
  <c r="C143" i="6"/>
  <c r="D143" i="6"/>
  <c r="C144" i="6"/>
  <c r="D144" i="6"/>
  <c r="C145" i="6"/>
  <c r="D145" i="6"/>
  <c r="C146" i="6"/>
  <c r="D146" i="6"/>
  <c r="C147" i="6"/>
  <c r="D147" i="6"/>
  <c r="C148" i="6"/>
  <c r="D148" i="6"/>
  <c r="C149" i="6"/>
  <c r="D149" i="6"/>
  <c r="C150" i="6"/>
  <c r="D150" i="6"/>
  <c r="C151" i="6"/>
  <c r="D151" i="6"/>
  <c r="C152" i="6"/>
  <c r="D152" i="6"/>
  <c r="C153" i="6"/>
  <c r="D153" i="6"/>
  <c r="C154" i="6"/>
  <c r="D154" i="6"/>
  <c r="C155" i="6"/>
  <c r="D155" i="6"/>
  <c r="C156" i="6"/>
  <c r="D156" i="6"/>
  <c r="C157" i="6"/>
  <c r="D157" i="6"/>
  <c r="C158" i="6"/>
  <c r="D158" i="6"/>
  <c r="C159" i="6"/>
  <c r="D159" i="6"/>
  <c r="C160" i="6"/>
  <c r="D160" i="6"/>
  <c r="C161" i="6"/>
  <c r="D161" i="6"/>
  <c r="C162" i="6"/>
  <c r="D162" i="6"/>
  <c r="C163" i="6"/>
  <c r="D163" i="6"/>
  <c r="C164" i="6"/>
  <c r="D164" i="6"/>
  <c r="C165" i="6"/>
  <c r="D165" i="6"/>
  <c r="C166" i="6"/>
  <c r="D166" i="6"/>
  <c r="C167" i="6"/>
  <c r="D167" i="6"/>
  <c r="C168" i="6"/>
  <c r="D168" i="6"/>
  <c r="C169" i="6"/>
  <c r="D169" i="6"/>
  <c r="C170" i="6"/>
  <c r="D170" i="6"/>
  <c r="C171" i="6"/>
  <c r="D171" i="6"/>
  <c r="C172" i="6"/>
  <c r="D172" i="6"/>
  <c r="C173" i="6"/>
  <c r="D173" i="6"/>
  <c r="C174" i="6"/>
  <c r="D174" i="6"/>
  <c r="C175" i="6"/>
  <c r="D175" i="6"/>
  <c r="C176" i="6"/>
  <c r="D176" i="6"/>
  <c r="C177" i="6"/>
  <c r="D177" i="6"/>
  <c r="C178" i="6"/>
  <c r="D178" i="6"/>
  <c r="C179" i="6"/>
  <c r="D179" i="6"/>
  <c r="C180" i="6"/>
  <c r="D180" i="6"/>
  <c r="C181" i="6"/>
  <c r="D181" i="6"/>
  <c r="C182" i="6"/>
  <c r="D182" i="6"/>
  <c r="C183" i="6"/>
  <c r="D183" i="6"/>
  <c r="C184" i="6"/>
  <c r="D184" i="6"/>
  <c r="C185" i="6"/>
  <c r="D185" i="6"/>
  <c r="C186" i="6"/>
  <c r="D186" i="6"/>
  <c r="C187" i="6"/>
  <c r="D187" i="6"/>
  <c r="C188" i="6"/>
  <c r="D188" i="6"/>
  <c r="C189" i="6"/>
  <c r="D189" i="6"/>
  <c r="C190" i="6"/>
  <c r="D190" i="6"/>
  <c r="C191" i="6"/>
  <c r="D191" i="6"/>
  <c r="C192" i="6"/>
  <c r="D192" i="6"/>
  <c r="C193" i="6"/>
  <c r="D193" i="6"/>
  <c r="C194" i="6"/>
  <c r="D194" i="6"/>
  <c r="C195" i="6"/>
  <c r="D195" i="6"/>
  <c r="C196" i="6"/>
  <c r="D196" i="6"/>
  <c r="C197" i="6"/>
  <c r="D197" i="6"/>
  <c r="C198" i="6"/>
  <c r="D198" i="6"/>
  <c r="C199" i="6"/>
  <c r="D199" i="6"/>
  <c r="C200" i="6"/>
  <c r="D200" i="6"/>
  <c r="C201" i="6"/>
  <c r="D201" i="6"/>
  <c r="C202" i="6"/>
  <c r="D202" i="6"/>
  <c r="C203" i="6"/>
  <c r="D203" i="6"/>
  <c r="C204" i="6"/>
  <c r="D204" i="6"/>
  <c r="C205" i="6"/>
  <c r="D205" i="6"/>
  <c r="C206" i="6"/>
  <c r="D206" i="6"/>
  <c r="C207" i="6"/>
  <c r="D207" i="6"/>
  <c r="C208" i="6"/>
  <c r="D208" i="6"/>
  <c r="C209" i="6"/>
  <c r="D209" i="6"/>
  <c r="C210" i="6"/>
  <c r="D210" i="6"/>
  <c r="C211" i="6"/>
  <c r="D211" i="6"/>
  <c r="C212" i="6"/>
  <c r="D212" i="6"/>
  <c r="C213" i="6"/>
  <c r="D213" i="6"/>
  <c r="C214" i="6"/>
  <c r="D214" i="6"/>
  <c r="C215" i="6"/>
  <c r="D215" i="6"/>
  <c r="D16" i="6"/>
  <c r="C16" i="6"/>
  <c r="C34" i="11"/>
  <c r="C36" i="11"/>
  <c r="D36" i="11"/>
  <c r="C37" i="11"/>
  <c r="D37" i="11"/>
  <c r="C38" i="11"/>
  <c r="D38" i="11"/>
  <c r="C39" i="11"/>
  <c r="D39" i="11"/>
  <c r="C40" i="11"/>
  <c r="D40" i="11"/>
  <c r="C41" i="11"/>
  <c r="D41" i="11"/>
  <c r="C42" i="11"/>
  <c r="D42" i="11"/>
  <c r="C43" i="11"/>
  <c r="D43" i="11"/>
  <c r="C44" i="11"/>
  <c r="D44" i="11"/>
  <c r="C45" i="11"/>
  <c r="D45" i="11"/>
  <c r="C46" i="11"/>
  <c r="D46" i="11"/>
  <c r="C47" i="11"/>
  <c r="D47" i="11"/>
  <c r="C48" i="11"/>
  <c r="D48" i="11"/>
  <c r="C49" i="11"/>
  <c r="D49" i="11"/>
  <c r="C50" i="11"/>
  <c r="D50" i="11"/>
  <c r="C51" i="11"/>
  <c r="D51" i="11"/>
  <c r="C52" i="11"/>
  <c r="D52" i="11"/>
  <c r="C53" i="11"/>
  <c r="D53" i="11"/>
  <c r="C54" i="11"/>
  <c r="D54" i="11"/>
  <c r="C55" i="11"/>
  <c r="D55" i="11"/>
  <c r="C56" i="11"/>
  <c r="D56" i="11"/>
  <c r="R56" i="11" s="1"/>
  <c r="C57" i="11"/>
  <c r="D57" i="11"/>
  <c r="R57" i="11" s="1"/>
  <c r="C58" i="11"/>
  <c r="D58" i="11"/>
  <c r="R58" i="11" s="1"/>
  <c r="C59" i="11"/>
  <c r="D59" i="11"/>
  <c r="R59" i="11" s="1"/>
  <c r="C60" i="11"/>
  <c r="D60" i="11"/>
  <c r="R60" i="11" s="1"/>
  <c r="C61" i="11"/>
  <c r="D61" i="11"/>
  <c r="R61" i="11" s="1"/>
  <c r="C62" i="11"/>
  <c r="D62" i="11"/>
  <c r="R62" i="11" s="1"/>
  <c r="C63" i="11"/>
  <c r="D63" i="11"/>
  <c r="R63" i="11" s="1"/>
  <c r="C64" i="11"/>
  <c r="D64" i="11"/>
  <c r="R64" i="11" s="1"/>
  <c r="C65" i="11"/>
  <c r="D65" i="11"/>
  <c r="R65" i="11" s="1"/>
  <c r="C66" i="11"/>
  <c r="D66" i="11"/>
  <c r="R66" i="11" s="1"/>
  <c r="C67" i="11"/>
  <c r="D67" i="11"/>
  <c r="R67" i="11" s="1"/>
  <c r="C68" i="11"/>
  <c r="D68" i="11"/>
  <c r="R68" i="11" s="1"/>
  <c r="C69" i="11"/>
  <c r="D69" i="11"/>
  <c r="R69" i="11" s="1"/>
  <c r="C70" i="11"/>
  <c r="D70" i="11"/>
  <c r="R70" i="11" s="1"/>
  <c r="C71" i="11"/>
  <c r="D71" i="11"/>
  <c r="R71" i="11" s="1"/>
  <c r="C72" i="11"/>
  <c r="D72" i="11"/>
  <c r="R72" i="11" s="1"/>
  <c r="C73" i="11"/>
  <c r="D73" i="11"/>
  <c r="R73" i="11" s="1"/>
  <c r="C74" i="11"/>
  <c r="D74" i="11"/>
  <c r="R74" i="11" s="1"/>
  <c r="C75" i="11"/>
  <c r="D75" i="11"/>
  <c r="R75" i="11" s="1"/>
  <c r="C76" i="11"/>
  <c r="D76" i="11"/>
  <c r="R76" i="11" s="1"/>
  <c r="C77" i="11"/>
  <c r="D77" i="11"/>
  <c r="R77" i="11" s="1"/>
  <c r="C78" i="11"/>
  <c r="D78" i="11"/>
  <c r="R78" i="11" s="1"/>
  <c r="C79" i="11"/>
  <c r="D79" i="11"/>
  <c r="R79" i="11" s="1"/>
  <c r="C80" i="11"/>
  <c r="D80" i="11"/>
  <c r="R80" i="11" s="1"/>
  <c r="C81" i="11"/>
  <c r="D81" i="11"/>
  <c r="R81" i="11" s="1"/>
  <c r="C82" i="11"/>
  <c r="D82" i="11"/>
  <c r="R82" i="11" s="1"/>
  <c r="C83" i="11"/>
  <c r="D83" i="11"/>
  <c r="R83" i="11" s="1"/>
  <c r="C84" i="11"/>
  <c r="D84" i="11"/>
  <c r="R84" i="11" s="1"/>
  <c r="C85" i="11"/>
  <c r="D85" i="11"/>
  <c r="R85" i="11" s="1"/>
  <c r="C86" i="11"/>
  <c r="D86" i="11"/>
  <c r="R86" i="11" s="1"/>
  <c r="C87" i="11"/>
  <c r="D87" i="11"/>
  <c r="R87" i="11" s="1"/>
  <c r="C88" i="11"/>
  <c r="D88" i="11"/>
  <c r="R88" i="11" s="1"/>
  <c r="C89" i="11"/>
  <c r="D89" i="11"/>
  <c r="R89" i="11" s="1"/>
  <c r="C90" i="11"/>
  <c r="D90" i="11"/>
  <c r="R90" i="11" s="1"/>
  <c r="C91" i="11"/>
  <c r="D91" i="11"/>
  <c r="R91" i="11" s="1"/>
  <c r="C92" i="11"/>
  <c r="D92" i="11"/>
  <c r="R92" i="11" s="1"/>
  <c r="C93" i="11"/>
  <c r="D93" i="11"/>
  <c r="R93" i="11" s="1"/>
  <c r="C94" i="11"/>
  <c r="D94" i="11"/>
  <c r="R94" i="11" s="1"/>
  <c r="C95" i="11"/>
  <c r="D95" i="11"/>
  <c r="R95" i="11" s="1"/>
  <c r="C96" i="11"/>
  <c r="D96" i="11"/>
  <c r="R96" i="11" s="1"/>
  <c r="C97" i="11"/>
  <c r="D97" i="11"/>
  <c r="R97" i="11" s="1"/>
  <c r="C98" i="11"/>
  <c r="D98" i="11"/>
  <c r="R98" i="11" s="1"/>
  <c r="C99" i="11"/>
  <c r="D99" i="11"/>
  <c r="R99" i="11" s="1"/>
  <c r="C100" i="11"/>
  <c r="D100" i="11"/>
  <c r="R100" i="11" s="1"/>
  <c r="C101" i="11"/>
  <c r="D101" i="11"/>
  <c r="R101" i="11" s="1"/>
  <c r="C102" i="11"/>
  <c r="D102" i="11"/>
  <c r="R102" i="11" s="1"/>
  <c r="C103" i="11"/>
  <c r="D103" i="11"/>
  <c r="R103" i="11" s="1"/>
  <c r="C104" i="11"/>
  <c r="D104" i="11"/>
  <c r="R104" i="11" s="1"/>
  <c r="C105" i="11"/>
  <c r="D105" i="11"/>
  <c r="R105" i="11" s="1"/>
  <c r="C106" i="11"/>
  <c r="D106" i="11"/>
  <c r="R106" i="11" s="1"/>
  <c r="C107" i="11"/>
  <c r="D107" i="11"/>
  <c r="R107" i="11" s="1"/>
  <c r="C108" i="11"/>
  <c r="D108" i="11"/>
  <c r="R108" i="11" s="1"/>
  <c r="C109" i="11"/>
  <c r="D109" i="11"/>
  <c r="R109" i="11" s="1"/>
  <c r="C110" i="11"/>
  <c r="D110" i="11"/>
  <c r="R110" i="11" s="1"/>
  <c r="C111" i="11"/>
  <c r="D111" i="11"/>
  <c r="R111" i="11" s="1"/>
  <c r="C112" i="11"/>
  <c r="D112" i="11"/>
  <c r="R112" i="11" s="1"/>
  <c r="C113" i="11"/>
  <c r="D113" i="11"/>
  <c r="R113" i="11" s="1"/>
  <c r="C114" i="11"/>
  <c r="D114" i="11"/>
  <c r="R114" i="11" s="1"/>
  <c r="C115" i="11"/>
  <c r="D115" i="11"/>
  <c r="R115" i="11" s="1"/>
  <c r="C116" i="11"/>
  <c r="D116" i="11"/>
  <c r="R116" i="11" s="1"/>
  <c r="C117" i="11"/>
  <c r="D117" i="11"/>
  <c r="R117" i="11" s="1"/>
  <c r="C118" i="11"/>
  <c r="D118" i="11"/>
  <c r="R118" i="11" s="1"/>
  <c r="C119" i="11"/>
  <c r="D119" i="11"/>
  <c r="R119" i="11" s="1"/>
  <c r="C120" i="11"/>
  <c r="D120" i="11"/>
  <c r="R120" i="11" s="1"/>
  <c r="C121" i="11"/>
  <c r="D121" i="11"/>
  <c r="R121" i="11" s="1"/>
  <c r="C122" i="11"/>
  <c r="D122" i="11"/>
  <c r="R122" i="11" s="1"/>
  <c r="C123" i="11"/>
  <c r="D123" i="11"/>
  <c r="R123" i="11" s="1"/>
  <c r="C124" i="11"/>
  <c r="D124" i="11"/>
  <c r="R124" i="11" s="1"/>
  <c r="C125" i="11"/>
  <c r="D125" i="11"/>
  <c r="R125" i="11" s="1"/>
  <c r="C126" i="11"/>
  <c r="D126" i="11"/>
  <c r="R126" i="11" s="1"/>
  <c r="C127" i="11"/>
  <c r="D127" i="11"/>
  <c r="R127" i="11" s="1"/>
  <c r="C128" i="11"/>
  <c r="D128" i="11"/>
  <c r="R128" i="11" s="1"/>
  <c r="C129" i="11"/>
  <c r="D129" i="11"/>
  <c r="R129" i="11" s="1"/>
  <c r="C130" i="11"/>
  <c r="D130" i="11"/>
  <c r="R130" i="11" s="1"/>
  <c r="C131" i="11"/>
  <c r="D131" i="11"/>
  <c r="R131" i="11" s="1"/>
  <c r="C132" i="11"/>
  <c r="D132" i="11"/>
  <c r="R132" i="11" s="1"/>
  <c r="C133" i="11"/>
  <c r="D133" i="11"/>
  <c r="R133" i="11" s="1"/>
  <c r="C134" i="11"/>
  <c r="D134" i="11"/>
  <c r="R134" i="11" s="1"/>
  <c r="C135" i="11"/>
  <c r="D135" i="11"/>
  <c r="R135" i="11" s="1"/>
  <c r="C136" i="11"/>
  <c r="D136" i="11"/>
  <c r="R136" i="11" s="1"/>
  <c r="C137" i="11"/>
  <c r="D137" i="11"/>
  <c r="R137" i="11" s="1"/>
  <c r="C138" i="11"/>
  <c r="D138" i="11"/>
  <c r="R138" i="11" s="1"/>
  <c r="C139" i="11"/>
  <c r="D139" i="11"/>
  <c r="R139" i="11" s="1"/>
  <c r="C140" i="11"/>
  <c r="D140" i="11"/>
  <c r="R140" i="11" s="1"/>
  <c r="C141" i="11"/>
  <c r="D141" i="11"/>
  <c r="R141" i="11" s="1"/>
  <c r="C142" i="11"/>
  <c r="D142" i="11"/>
  <c r="R142" i="11" s="1"/>
  <c r="C143" i="11"/>
  <c r="D143" i="11"/>
  <c r="R143" i="11" s="1"/>
  <c r="C144" i="11"/>
  <c r="D144" i="11"/>
  <c r="R144" i="11" s="1"/>
  <c r="C145" i="11"/>
  <c r="D145" i="11"/>
  <c r="R145" i="11" s="1"/>
  <c r="C146" i="11"/>
  <c r="D146" i="11"/>
  <c r="R146" i="11" s="1"/>
  <c r="C147" i="11"/>
  <c r="D147" i="11"/>
  <c r="R147" i="11" s="1"/>
  <c r="C148" i="11"/>
  <c r="D148" i="11"/>
  <c r="R148" i="11" s="1"/>
  <c r="C149" i="11"/>
  <c r="D149" i="11"/>
  <c r="R149" i="11" s="1"/>
  <c r="C150" i="11"/>
  <c r="D150" i="11"/>
  <c r="R150" i="11" s="1"/>
  <c r="C151" i="11"/>
  <c r="D151" i="11"/>
  <c r="R151" i="11" s="1"/>
  <c r="C152" i="11"/>
  <c r="D152" i="11"/>
  <c r="R152" i="11" s="1"/>
  <c r="C153" i="11"/>
  <c r="D153" i="11"/>
  <c r="R153" i="11" s="1"/>
  <c r="C154" i="11"/>
  <c r="D154" i="11"/>
  <c r="R154" i="11" s="1"/>
  <c r="C155" i="11"/>
  <c r="D155" i="11"/>
  <c r="R155" i="11" s="1"/>
  <c r="C156" i="11"/>
  <c r="D156" i="11"/>
  <c r="R156" i="11" s="1"/>
  <c r="C157" i="11"/>
  <c r="D157" i="11"/>
  <c r="R157" i="11" s="1"/>
  <c r="C158" i="11"/>
  <c r="D158" i="11"/>
  <c r="R158" i="11" s="1"/>
  <c r="C159" i="11"/>
  <c r="D159" i="11"/>
  <c r="R159" i="11" s="1"/>
  <c r="C160" i="11"/>
  <c r="D160" i="11"/>
  <c r="R160" i="11" s="1"/>
  <c r="C161" i="11"/>
  <c r="D161" i="11"/>
  <c r="R161" i="11" s="1"/>
  <c r="C162" i="11"/>
  <c r="D162" i="11"/>
  <c r="R162" i="11" s="1"/>
  <c r="C163" i="11"/>
  <c r="D163" i="11"/>
  <c r="R163" i="11" s="1"/>
  <c r="C164" i="11"/>
  <c r="D164" i="11"/>
  <c r="R164" i="11" s="1"/>
  <c r="C165" i="11"/>
  <c r="D165" i="11"/>
  <c r="R165" i="11" s="1"/>
  <c r="C166" i="11"/>
  <c r="D166" i="11"/>
  <c r="R166" i="11" s="1"/>
  <c r="C167" i="11"/>
  <c r="D167" i="11"/>
  <c r="R167" i="11" s="1"/>
  <c r="C168" i="11"/>
  <c r="D168" i="11"/>
  <c r="R168" i="11" s="1"/>
  <c r="C169" i="11"/>
  <c r="D169" i="11"/>
  <c r="R169" i="11" s="1"/>
  <c r="C170" i="11"/>
  <c r="D170" i="11"/>
  <c r="R170" i="11" s="1"/>
  <c r="C171" i="11"/>
  <c r="D171" i="11"/>
  <c r="R171" i="11" s="1"/>
  <c r="C172" i="11"/>
  <c r="D172" i="11"/>
  <c r="R172" i="11" s="1"/>
  <c r="C173" i="11"/>
  <c r="D173" i="11"/>
  <c r="R173" i="11" s="1"/>
  <c r="C174" i="11"/>
  <c r="D174" i="11"/>
  <c r="R174" i="11" s="1"/>
  <c r="C175" i="11"/>
  <c r="D175" i="11"/>
  <c r="R175" i="11" s="1"/>
  <c r="C176" i="11"/>
  <c r="D176" i="11"/>
  <c r="R176" i="11" s="1"/>
  <c r="C177" i="11"/>
  <c r="D177" i="11"/>
  <c r="R177" i="11" s="1"/>
  <c r="C178" i="11"/>
  <c r="D178" i="11"/>
  <c r="R178" i="11" s="1"/>
  <c r="C179" i="11"/>
  <c r="D179" i="11"/>
  <c r="R179" i="11" s="1"/>
  <c r="C180" i="11"/>
  <c r="D180" i="11"/>
  <c r="R180" i="11" s="1"/>
  <c r="C181" i="11"/>
  <c r="D181" i="11"/>
  <c r="R181" i="11" s="1"/>
  <c r="C182" i="11"/>
  <c r="D182" i="11"/>
  <c r="R182" i="11" s="1"/>
  <c r="C183" i="11"/>
  <c r="D183" i="11"/>
  <c r="R183" i="11" s="1"/>
  <c r="C184" i="11"/>
  <c r="D184" i="11"/>
  <c r="R184" i="11" s="1"/>
  <c r="C185" i="11"/>
  <c r="D185" i="11"/>
  <c r="R185" i="11" s="1"/>
  <c r="C186" i="11"/>
  <c r="D186" i="11"/>
  <c r="R186" i="11" s="1"/>
  <c r="C187" i="11"/>
  <c r="D187" i="11"/>
  <c r="R187" i="11" s="1"/>
  <c r="C188" i="11"/>
  <c r="D188" i="11"/>
  <c r="R188" i="11" s="1"/>
  <c r="C189" i="11"/>
  <c r="D189" i="11"/>
  <c r="R189" i="11" s="1"/>
  <c r="C190" i="11"/>
  <c r="D190" i="11"/>
  <c r="R190" i="11" s="1"/>
  <c r="C191" i="11"/>
  <c r="D191" i="11"/>
  <c r="R191" i="11" s="1"/>
  <c r="C192" i="11"/>
  <c r="D192" i="11"/>
  <c r="R192" i="11" s="1"/>
  <c r="C193" i="11"/>
  <c r="D193" i="11"/>
  <c r="R193" i="11" s="1"/>
  <c r="C194" i="11"/>
  <c r="D194" i="11"/>
  <c r="R194" i="11" s="1"/>
  <c r="C195" i="11"/>
  <c r="D195" i="11"/>
  <c r="R195" i="11" s="1"/>
  <c r="C196" i="11"/>
  <c r="D196" i="11"/>
  <c r="R196" i="11" s="1"/>
  <c r="C197" i="11"/>
  <c r="D197" i="11"/>
  <c r="R197" i="11" s="1"/>
  <c r="C198" i="11"/>
  <c r="D198" i="11"/>
  <c r="R198" i="11" s="1"/>
  <c r="C199" i="11"/>
  <c r="D199" i="11"/>
  <c r="R199" i="11" s="1"/>
  <c r="C200" i="11"/>
  <c r="D200" i="11"/>
  <c r="R200" i="11" s="1"/>
  <c r="C201" i="11"/>
  <c r="D201" i="11"/>
  <c r="R201" i="11" s="1"/>
  <c r="C202" i="11"/>
  <c r="D202" i="11"/>
  <c r="R202" i="11" s="1"/>
  <c r="C203" i="11"/>
  <c r="D203" i="11"/>
  <c r="R203" i="11" s="1"/>
  <c r="C204" i="11"/>
  <c r="D204" i="11"/>
  <c r="R204" i="11" s="1"/>
  <c r="C205" i="11"/>
  <c r="D205" i="11"/>
  <c r="R205" i="11" s="1"/>
  <c r="C206" i="11"/>
  <c r="D206" i="11"/>
  <c r="R206" i="11" s="1"/>
  <c r="C207" i="11"/>
  <c r="D207" i="11"/>
  <c r="R207" i="11" s="1"/>
  <c r="C208" i="11"/>
  <c r="D208" i="11"/>
  <c r="R208" i="11" s="1"/>
  <c r="C209" i="11"/>
  <c r="D209" i="11"/>
  <c r="R209" i="11" s="1"/>
  <c r="C210" i="11"/>
  <c r="D210" i="11"/>
  <c r="R210" i="11" s="1"/>
  <c r="C211" i="11"/>
  <c r="D211" i="11"/>
  <c r="R211" i="11" s="1"/>
  <c r="C212" i="11"/>
  <c r="D212" i="11"/>
  <c r="R212" i="11" s="1"/>
  <c r="C213" i="11"/>
  <c r="D213" i="11"/>
  <c r="R213" i="11" s="1"/>
  <c r="C214" i="11"/>
  <c r="D214" i="11"/>
  <c r="R214" i="11" s="1"/>
  <c r="C215" i="11"/>
  <c r="D215" i="11"/>
  <c r="R215" i="11" s="1"/>
  <c r="C216" i="11"/>
  <c r="D216" i="11"/>
  <c r="R216" i="11" s="1"/>
  <c r="C217" i="11"/>
  <c r="D217" i="11"/>
  <c r="R217" i="11" s="1"/>
  <c r="C218" i="11"/>
  <c r="D218" i="11"/>
  <c r="R218" i="11" s="1"/>
  <c r="C219" i="11"/>
  <c r="D219" i="11"/>
  <c r="R219" i="11" s="1"/>
  <c r="C220" i="11"/>
  <c r="D220" i="11"/>
  <c r="R220" i="11" s="1"/>
  <c r="C221" i="11"/>
  <c r="D221" i="11"/>
  <c r="R221" i="11" s="1"/>
  <c r="C222" i="11"/>
  <c r="D222" i="11"/>
  <c r="R222" i="11" s="1"/>
  <c r="C223" i="11"/>
  <c r="D223" i="11"/>
  <c r="R223" i="11" s="1"/>
  <c r="C224" i="11"/>
  <c r="D224" i="11"/>
  <c r="R224" i="11" s="1"/>
  <c r="C225" i="11"/>
  <c r="D225" i="11"/>
  <c r="R225" i="11" s="1"/>
  <c r="C226" i="11"/>
  <c r="D226" i="11"/>
  <c r="R226" i="11" s="1"/>
  <c r="C227" i="11"/>
  <c r="D227" i="11"/>
  <c r="R227" i="11" s="1"/>
  <c r="C228" i="11"/>
  <c r="D228" i="11"/>
  <c r="R228" i="11" s="1"/>
  <c r="C229" i="11"/>
  <c r="D229" i="11"/>
  <c r="R229" i="11" s="1"/>
  <c r="C230" i="11"/>
  <c r="D230" i="11"/>
  <c r="R230" i="11" s="1"/>
  <c r="C231" i="11"/>
  <c r="D231" i="11"/>
  <c r="R231" i="11" s="1"/>
  <c r="C232" i="11"/>
  <c r="D232" i="11"/>
  <c r="R232" i="11" s="1"/>
  <c r="C233" i="11"/>
  <c r="D233" i="11"/>
  <c r="R233" i="11" s="1"/>
  <c r="C234" i="11"/>
  <c r="D234" i="11"/>
  <c r="R234" i="11" s="1"/>
  <c r="C235" i="11"/>
  <c r="D235" i="11"/>
  <c r="R235" i="11" s="1"/>
  <c r="C236" i="11"/>
  <c r="D236" i="11"/>
  <c r="R236" i="11" s="1"/>
  <c r="C237" i="11"/>
  <c r="D237" i="11"/>
  <c r="R237" i="11" s="1"/>
  <c r="C238" i="11"/>
  <c r="D238" i="11"/>
  <c r="R238" i="11" s="1"/>
  <c r="C239" i="11"/>
  <c r="D239" i="11"/>
  <c r="R239" i="11" s="1"/>
  <c r="C240" i="11"/>
  <c r="D240" i="11"/>
  <c r="R240" i="11" s="1"/>
  <c r="C241" i="11"/>
  <c r="D241" i="11"/>
  <c r="R241" i="11" s="1"/>
  <c r="C242" i="11"/>
  <c r="D242" i="11"/>
  <c r="R242" i="11" s="1"/>
  <c r="C243" i="11"/>
  <c r="D243" i="11"/>
  <c r="R243" i="11" s="1"/>
  <c r="C244" i="11"/>
  <c r="D244" i="11"/>
  <c r="R244" i="11" s="1"/>
  <c r="C245" i="11"/>
  <c r="D245" i="11"/>
  <c r="R245" i="11" s="1"/>
  <c r="C246" i="11"/>
  <c r="D246" i="11"/>
  <c r="R246" i="11" s="1"/>
  <c r="C247" i="11"/>
  <c r="D247" i="11"/>
  <c r="R247" i="11" s="1"/>
  <c r="C248" i="11"/>
  <c r="D248" i="11"/>
  <c r="R248" i="11" s="1"/>
  <c r="C249" i="11"/>
  <c r="D249" i="11"/>
  <c r="R249" i="11" s="1"/>
  <c r="C250" i="11"/>
  <c r="D250" i="11"/>
  <c r="R250" i="11" s="1"/>
  <c r="C251" i="11"/>
  <c r="D251" i="11"/>
  <c r="R251" i="11" s="1"/>
  <c r="C252" i="11"/>
  <c r="D252" i="11"/>
  <c r="R252" i="11" s="1"/>
  <c r="C253" i="11"/>
  <c r="D253" i="11"/>
  <c r="R253" i="11" s="1"/>
  <c r="C254" i="11"/>
  <c r="D254" i="11"/>
  <c r="R254" i="11" s="1"/>
  <c r="C255" i="11"/>
  <c r="D255" i="11"/>
  <c r="R255" i="11" s="1"/>
  <c r="C256" i="11"/>
  <c r="D256" i="11"/>
  <c r="R256" i="11" s="1"/>
  <c r="C257" i="11"/>
  <c r="D257" i="11"/>
  <c r="R257" i="11" s="1"/>
  <c r="C258" i="11"/>
  <c r="D258" i="11"/>
  <c r="R258" i="11" s="1"/>
  <c r="C259" i="11"/>
  <c r="D259" i="11"/>
  <c r="R259" i="11" s="1"/>
  <c r="C260" i="11"/>
  <c r="D260" i="11"/>
  <c r="R260" i="11" s="1"/>
  <c r="C261" i="11"/>
  <c r="D261" i="11"/>
  <c r="R261" i="11" s="1"/>
  <c r="C262" i="11"/>
  <c r="D262" i="11"/>
  <c r="R262" i="11" s="1"/>
  <c r="C263" i="11"/>
  <c r="D263" i="11"/>
  <c r="R263" i="11" s="1"/>
  <c r="C264" i="11"/>
  <c r="D264" i="11"/>
  <c r="R264" i="11" s="1"/>
  <c r="C265" i="11"/>
  <c r="D265" i="11"/>
  <c r="R265" i="11" s="1"/>
  <c r="C266" i="11"/>
  <c r="D266" i="11"/>
  <c r="R266" i="11" s="1"/>
  <c r="C267" i="11"/>
  <c r="D267" i="11"/>
  <c r="R267" i="11" s="1"/>
  <c r="C268" i="11"/>
  <c r="D268" i="11"/>
  <c r="R268" i="11" s="1"/>
  <c r="C269" i="11"/>
  <c r="D269" i="11"/>
  <c r="R269" i="11" s="1"/>
  <c r="C270" i="11"/>
  <c r="D270" i="11"/>
  <c r="R270" i="11" s="1"/>
  <c r="C271" i="11"/>
  <c r="D271" i="11"/>
  <c r="R271" i="11" s="1"/>
  <c r="C272" i="11"/>
  <c r="D272" i="11"/>
  <c r="R272" i="11" s="1"/>
  <c r="C273" i="11"/>
  <c r="D273" i="11"/>
  <c r="R273" i="11" s="1"/>
  <c r="C274" i="11"/>
  <c r="D274" i="11"/>
  <c r="R274" i="11" s="1"/>
  <c r="C275" i="11"/>
  <c r="D275" i="11"/>
  <c r="R275" i="11" s="1"/>
  <c r="C276" i="11"/>
  <c r="D276" i="11"/>
  <c r="R276" i="11" s="1"/>
  <c r="C277" i="11"/>
  <c r="D277" i="11"/>
  <c r="R277" i="11" s="1"/>
  <c r="C278" i="11"/>
  <c r="D278" i="11"/>
  <c r="R278" i="11" s="1"/>
  <c r="C279" i="11"/>
  <c r="D279" i="11"/>
  <c r="R279" i="11" s="1"/>
  <c r="C280" i="11"/>
  <c r="D280" i="11"/>
  <c r="R280" i="11" s="1"/>
  <c r="C281" i="11"/>
  <c r="D281" i="11"/>
  <c r="R281" i="11" s="1"/>
  <c r="C282" i="11"/>
  <c r="D282" i="11"/>
  <c r="R282" i="11" s="1"/>
  <c r="C283" i="11"/>
  <c r="D283" i="11"/>
  <c r="R283" i="11" s="1"/>
  <c r="C284" i="11"/>
  <c r="D284" i="11"/>
  <c r="R284" i="11" s="1"/>
  <c r="C285" i="11"/>
  <c r="D285" i="11"/>
  <c r="R285" i="11" s="1"/>
  <c r="C286" i="11"/>
  <c r="D286" i="11"/>
  <c r="R286" i="11" s="1"/>
  <c r="C287" i="11"/>
  <c r="D287" i="11"/>
  <c r="R287" i="11" s="1"/>
  <c r="C288" i="11"/>
  <c r="D288" i="11"/>
  <c r="R288" i="11" s="1"/>
  <c r="C289" i="11"/>
  <c r="D289" i="11"/>
  <c r="R289" i="11" s="1"/>
  <c r="C290" i="11"/>
  <c r="D290" i="11"/>
  <c r="R290" i="11" s="1"/>
  <c r="C291" i="11"/>
  <c r="D291" i="11"/>
  <c r="R291" i="11" s="1"/>
  <c r="C292" i="11"/>
  <c r="D292" i="11"/>
  <c r="R292" i="11" s="1"/>
  <c r="C293" i="11"/>
  <c r="D293" i="11"/>
  <c r="R293" i="11" s="1"/>
  <c r="C294" i="11"/>
  <c r="D294" i="11"/>
  <c r="R294" i="11" s="1"/>
  <c r="C295" i="11"/>
  <c r="D295" i="11"/>
  <c r="R295" i="11" s="1"/>
  <c r="C296" i="11"/>
  <c r="D296" i="11"/>
  <c r="R296" i="11" s="1"/>
  <c r="C297" i="11"/>
  <c r="D297" i="11"/>
  <c r="R297" i="11" s="1"/>
  <c r="C298" i="11"/>
  <c r="D298" i="11"/>
  <c r="R298" i="11" s="1"/>
  <c r="C299" i="11"/>
  <c r="D299" i="11"/>
  <c r="R299" i="11" s="1"/>
  <c r="C300" i="11"/>
  <c r="D300" i="11"/>
  <c r="R300" i="11" s="1"/>
  <c r="C301" i="11"/>
  <c r="D301" i="11"/>
  <c r="R301" i="11" s="1"/>
  <c r="C302" i="11"/>
  <c r="D302" i="11"/>
  <c r="R302" i="11" s="1"/>
  <c r="C303" i="11"/>
  <c r="D303" i="11"/>
  <c r="R303" i="11" s="1"/>
  <c r="C304" i="11"/>
  <c r="D304" i="11"/>
  <c r="R304" i="11" s="1"/>
  <c r="C305" i="11"/>
  <c r="D305" i="11"/>
  <c r="R305" i="11" s="1"/>
  <c r="C306" i="11"/>
  <c r="D306" i="11"/>
  <c r="R306" i="11" s="1"/>
  <c r="C307" i="11"/>
  <c r="D307" i="11"/>
  <c r="R307" i="11" s="1"/>
  <c r="C308" i="11"/>
  <c r="D308" i="11"/>
  <c r="R308" i="11" s="1"/>
  <c r="C309" i="11"/>
  <c r="D309" i="11"/>
  <c r="R309" i="11" s="1"/>
  <c r="C310" i="11"/>
  <c r="D310" i="11"/>
  <c r="R310" i="11" s="1"/>
  <c r="C311" i="11"/>
  <c r="D311" i="11"/>
  <c r="R311" i="11" s="1"/>
  <c r="C312" i="11"/>
  <c r="D312" i="11"/>
  <c r="R312" i="11" s="1"/>
  <c r="C313" i="11"/>
  <c r="D313" i="11"/>
  <c r="R313" i="11" s="1"/>
  <c r="C314" i="11"/>
  <c r="D314" i="11"/>
  <c r="R314" i="11" s="1"/>
  <c r="C315" i="11"/>
  <c r="D315" i="11"/>
  <c r="R315" i="11" s="1"/>
  <c r="C316" i="11"/>
  <c r="D316" i="11"/>
  <c r="R316" i="11" s="1"/>
  <c r="C317" i="11"/>
  <c r="D317" i="11"/>
  <c r="R317" i="11" s="1"/>
  <c r="C318" i="11"/>
  <c r="D318" i="11"/>
  <c r="R318" i="11" s="1"/>
  <c r="C319" i="11"/>
  <c r="D319" i="11"/>
  <c r="R319" i="11" s="1"/>
  <c r="C320" i="11"/>
  <c r="D320" i="11"/>
  <c r="R320" i="11" s="1"/>
  <c r="C321" i="11"/>
  <c r="D321" i="11"/>
  <c r="R321" i="11" s="1"/>
  <c r="C322" i="11"/>
  <c r="D322" i="11"/>
  <c r="R322" i="11" s="1"/>
  <c r="C323" i="11"/>
  <c r="D323" i="11"/>
  <c r="R323" i="11" s="1"/>
  <c r="C324" i="11"/>
  <c r="D324" i="11"/>
  <c r="R324" i="11" s="1"/>
  <c r="C325" i="11"/>
  <c r="D325" i="11"/>
  <c r="R325" i="11" s="1"/>
  <c r="C326" i="11"/>
  <c r="D326" i="11"/>
  <c r="R326" i="11" s="1"/>
  <c r="C327" i="11"/>
  <c r="D327" i="11"/>
  <c r="R327" i="11" s="1"/>
  <c r="C328" i="11"/>
  <c r="D328" i="11"/>
  <c r="R328" i="11" s="1"/>
  <c r="C329" i="11"/>
  <c r="D329" i="11"/>
  <c r="R329" i="11" s="1"/>
  <c r="C330" i="11"/>
  <c r="D330" i="11"/>
  <c r="R330" i="11" s="1"/>
  <c r="C331" i="11"/>
  <c r="D331" i="11"/>
  <c r="R331" i="11" s="1"/>
  <c r="C332" i="11"/>
  <c r="D332" i="11"/>
  <c r="R332" i="11" s="1"/>
  <c r="C333" i="11"/>
  <c r="D333" i="11"/>
  <c r="R333" i="11" s="1"/>
  <c r="C334" i="11"/>
  <c r="D334" i="11"/>
  <c r="R334" i="11" s="1"/>
  <c r="C335" i="11"/>
  <c r="D335" i="11"/>
  <c r="R335" i="11" s="1"/>
  <c r="C336" i="11"/>
  <c r="D336" i="11"/>
  <c r="R336" i="11" s="1"/>
  <c r="C337" i="11"/>
  <c r="D337" i="11"/>
  <c r="R337" i="11" s="1"/>
  <c r="C338" i="11"/>
  <c r="D338" i="11"/>
  <c r="R338" i="11" s="1"/>
  <c r="C339" i="11"/>
  <c r="D339" i="11"/>
  <c r="R339" i="11" s="1"/>
  <c r="C340" i="11"/>
  <c r="D340" i="11"/>
  <c r="R340" i="11" s="1"/>
  <c r="C341" i="11"/>
  <c r="D341" i="11"/>
  <c r="R341" i="11" s="1"/>
  <c r="C342" i="11"/>
  <c r="D342" i="11"/>
  <c r="R342" i="11" s="1"/>
  <c r="C343" i="11"/>
  <c r="D343" i="11"/>
  <c r="R343" i="11" s="1"/>
  <c r="C344" i="11"/>
  <c r="D344" i="11"/>
  <c r="R344" i="11" s="1"/>
  <c r="C345" i="11"/>
  <c r="D345" i="11"/>
  <c r="R345" i="11" s="1"/>
  <c r="C346" i="11"/>
  <c r="D346" i="11"/>
  <c r="R346" i="11" s="1"/>
  <c r="C347" i="11"/>
  <c r="D347" i="11"/>
  <c r="R347" i="11" s="1"/>
  <c r="C348" i="11"/>
  <c r="D348" i="11"/>
  <c r="R348" i="11" s="1"/>
  <c r="C349" i="11"/>
  <c r="D349" i="11"/>
  <c r="R349" i="11" s="1"/>
  <c r="C350" i="11"/>
  <c r="D350" i="11"/>
  <c r="R350" i="11" s="1"/>
  <c r="C351" i="11"/>
  <c r="D351" i="11"/>
  <c r="R351" i="11" s="1"/>
  <c r="C352" i="11"/>
  <c r="D352" i="11"/>
  <c r="R352" i="11" s="1"/>
  <c r="C353" i="11"/>
  <c r="D353" i="11"/>
  <c r="R353" i="11" s="1"/>
  <c r="C354" i="11"/>
  <c r="D354" i="11"/>
  <c r="R354" i="11" s="1"/>
  <c r="C355" i="11"/>
  <c r="D355" i="11"/>
  <c r="R355" i="11" s="1"/>
  <c r="C356" i="11"/>
  <c r="D356" i="11"/>
  <c r="R356" i="11" s="1"/>
  <c r="C357" i="11"/>
  <c r="D357" i="11"/>
  <c r="R357" i="11" s="1"/>
  <c r="C358" i="11"/>
  <c r="D358" i="11"/>
  <c r="R358" i="11" s="1"/>
  <c r="C359" i="11"/>
  <c r="D359" i="11"/>
  <c r="R359" i="11" s="1"/>
  <c r="C360" i="11"/>
  <c r="D360" i="11"/>
  <c r="R360" i="11" s="1"/>
  <c r="C361" i="11"/>
  <c r="D361" i="11"/>
  <c r="R361" i="11" s="1"/>
  <c r="C362" i="11"/>
  <c r="D362" i="11"/>
  <c r="R362" i="11" s="1"/>
  <c r="C363" i="11"/>
  <c r="D363" i="11"/>
  <c r="R363" i="11" s="1"/>
  <c r="C364" i="11"/>
  <c r="D364" i="11"/>
  <c r="R364" i="11" s="1"/>
  <c r="C365" i="11"/>
  <c r="D365" i="11"/>
  <c r="R365" i="11" s="1"/>
  <c r="C366" i="11"/>
  <c r="D366" i="11"/>
  <c r="R366" i="11" s="1"/>
  <c r="C367" i="11"/>
  <c r="D367" i="11"/>
  <c r="R367" i="11" s="1"/>
  <c r="C368" i="11"/>
  <c r="D368" i="11"/>
  <c r="R368" i="11" s="1"/>
  <c r="C369" i="11"/>
  <c r="D369" i="11"/>
  <c r="R369" i="11" s="1"/>
  <c r="C370" i="11"/>
  <c r="D370" i="11"/>
  <c r="R370" i="11" s="1"/>
  <c r="C371" i="11"/>
  <c r="D371" i="11"/>
  <c r="R371" i="11" s="1"/>
  <c r="C372" i="11"/>
  <c r="D372" i="11"/>
  <c r="R372" i="11" s="1"/>
  <c r="C373" i="11"/>
  <c r="D373" i="11"/>
  <c r="R373" i="11" s="1"/>
  <c r="C374" i="11"/>
  <c r="D374" i="11"/>
  <c r="R374" i="11" s="1"/>
  <c r="C375" i="11"/>
  <c r="D375" i="11"/>
  <c r="R375" i="11" s="1"/>
  <c r="C376" i="11"/>
  <c r="D376" i="11"/>
  <c r="R376" i="11" s="1"/>
  <c r="C377" i="11"/>
  <c r="D377" i="11"/>
  <c r="R377" i="11" s="1"/>
  <c r="C378" i="11"/>
  <c r="D378" i="11"/>
  <c r="R378" i="11" s="1"/>
  <c r="C379" i="11"/>
  <c r="D379" i="11"/>
  <c r="R379" i="11" s="1"/>
  <c r="C380" i="11"/>
  <c r="D380" i="11"/>
  <c r="R380" i="11" s="1"/>
  <c r="C381" i="11"/>
  <c r="D381" i="11"/>
  <c r="R381" i="11" s="1"/>
  <c r="C382" i="11"/>
  <c r="D382" i="11"/>
  <c r="R382" i="11" s="1"/>
  <c r="C383" i="11"/>
  <c r="D383" i="11"/>
  <c r="R383" i="11" s="1"/>
  <c r="C384" i="11"/>
  <c r="D384" i="11"/>
  <c r="R384" i="11" s="1"/>
  <c r="C385" i="11"/>
  <c r="D385" i="11"/>
  <c r="R385" i="11" s="1"/>
  <c r="C386" i="11"/>
  <c r="D386" i="11"/>
  <c r="R386" i="11" s="1"/>
  <c r="C387" i="11"/>
  <c r="D387" i="11"/>
  <c r="R387" i="11" s="1"/>
  <c r="C388" i="11"/>
  <c r="D388" i="11"/>
  <c r="R388" i="11" s="1"/>
  <c r="C389" i="11"/>
  <c r="D389" i="11"/>
  <c r="R389" i="11" s="1"/>
  <c r="C390" i="11"/>
  <c r="D390" i="11"/>
  <c r="R390" i="11" s="1"/>
  <c r="C391" i="11"/>
  <c r="D391" i="11"/>
  <c r="R391" i="11" s="1"/>
  <c r="C392" i="11"/>
  <c r="D392" i="11"/>
  <c r="R392" i="11" s="1"/>
  <c r="C393" i="11"/>
  <c r="D393" i="11"/>
  <c r="R393" i="11" s="1"/>
  <c r="C394" i="11"/>
  <c r="D394" i="11"/>
  <c r="R394" i="11" s="1"/>
  <c r="C395" i="11"/>
  <c r="D395" i="11"/>
  <c r="R395" i="11" s="1"/>
  <c r="C396" i="11"/>
  <c r="D396" i="11"/>
  <c r="R396" i="11" s="1"/>
  <c r="C397" i="11"/>
  <c r="D397" i="11"/>
  <c r="R397" i="11" s="1"/>
  <c r="C398" i="11"/>
  <c r="D398" i="11"/>
  <c r="R398" i="11" s="1"/>
  <c r="C399" i="11"/>
  <c r="D399" i="11"/>
  <c r="R399" i="11" s="1"/>
  <c r="C400" i="11"/>
  <c r="D400" i="11"/>
  <c r="R400" i="11" s="1"/>
  <c r="C401" i="11"/>
  <c r="D401" i="11"/>
  <c r="R401" i="11" s="1"/>
  <c r="C402" i="11"/>
  <c r="D402" i="11"/>
  <c r="R402" i="11" s="1"/>
  <c r="C403" i="11"/>
  <c r="D403" i="11"/>
  <c r="R403" i="11" s="1"/>
  <c r="C404" i="11"/>
  <c r="D404" i="11"/>
  <c r="R404" i="11" s="1"/>
  <c r="C405" i="11"/>
  <c r="D405" i="11"/>
  <c r="R405" i="11" s="1"/>
  <c r="C406" i="11"/>
  <c r="D406" i="11"/>
  <c r="R406" i="11" s="1"/>
  <c r="C407" i="11"/>
  <c r="D407" i="11"/>
  <c r="R407" i="11" s="1"/>
  <c r="C408" i="11"/>
  <c r="D408" i="11"/>
  <c r="R408" i="11" s="1"/>
  <c r="C409" i="11"/>
  <c r="D409" i="11"/>
  <c r="R409" i="11" s="1"/>
  <c r="C410" i="11"/>
  <c r="D410" i="11"/>
  <c r="R410" i="11" s="1"/>
  <c r="C411" i="11"/>
  <c r="D411" i="11"/>
  <c r="R411" i="11" s="1"/>
  <c r="C412" i="11"/>
  <c r="D412" i="11"/>
  <c r="R412" i="11" s="1"/>
  <c r="C413" i="11"/>
  <c r="D413" i="11"/>
  <c r="R413" i="11" s="1"/>
  <c r="C414" i="11"/>
  <c r="D414" i="11"/>
  <c r="R414" i="11" s="1"/>
  <c r="C415" i="11"/>
  <c r="D415" i="11"/>
  <c r="R415" i="11" s="1"/>
  <c r="C416" i="11"/>
  <c r="D416" i="11"/>
  <c r="R416" i="11" s="1"/>
  <c r="C417" i="11"/>
  <c r="D417" i="11"/>
  <c r="R417" i="11" s="1"/>
  <c r="C418" i="11"/>
  <c r="D418" i="11"/>
  <c r="R418" i="11" s="1"/>
  <c r="C419" i="11"/>
  <c r="D419" i="11"/>
  <c r="R419" i="11" s="1"/>
  <c r="C420" i="11"/>
  <c r="D420" i="11"/>
  <c r="R420" i="11" s="1"/>
  <c r="C421" i="11"/>
  <c r="D421" i="11"/>
  <c r="R421" i="11" s="1"/>
  <c r="C422" i="11"/>
  <c r="D422" i="11"/>
  <c r="R422" i="11" s="1"/>
  <c r="C423" i="11"/>
  <c r="D423" i="11"/>
  <c r="R423" i="11" s="1"/>
  <c r="C424" i="11"/>
  <c r="D424" i="11"/>
  <c r="R424" i="11" s="1"/>
  <c r="C425" i="11"/>
  <c r="D425" i="11"/>
  <c r="R425" i="11" s="1"/>
  <c r="C426" i="11"/>
  <c r="D426" i="11"/>
  <c r="R426" i="11" s="1"/>
  <c r="C427" i="11"/>
  <c r="D427" i="11"/>
  <c r="R427" i="11" s="1"/>
  <c r="C428" i="11"/>
  <c r="D428" i="11"/>
  <c r="R428" i="11" s="1"/>
  <c r="C429" i="11"/>
  <c r="D429" i="11"/>
  <c r="R429" i="11" s="1"/>
  <c r="C430" i="11"/>
  <c r="D430" i="11"/>
  <c r="R430" i="11" s="1"/>
  <c r="C431" i="11"/>
  <c r="D431" i="11"/>
  <c r="R431" i="11" s="1"/>
  <c r="C432" i="11"/>
  <c r="D432" i="11"/>
  <c r="R432" i="11" s="1"/>
  <c r="C433" i="11"/>
  <c r="D433" i="11"/>
  <c r="R433" i="11" s="1"/>
  <c r="C434" i="11"/>
  <c r="D434" i="11"/>
  <c r="R434" i="11" s="1"/>
  <c r="C435" i="11"/>
  <c r="D435" i="11"/>
  <c r="R435" i="11" s="1"/>
  <c r="C436" i="11"/>
  <c r="D436" i="11"/>
  <c r="R436" i="11" s="1"/>
  <c r="C437" i="11"/>
  <c r="D437" i="11"/>
  <c r="R437" i="11" s="1"/>
  <c r="C438" i="11"/>
  <c r="D438" i="11"/>
  <c r="R438" i="11" s="1"/>
  <c r="C439" i="11"/>
  <c r="D439" i="11"/>
  <c r="R439" i="11" s="1"/>
  <c r="C440" i="11"/>
  <c r="D440" i="11"/>
  <c r="R440" i="11" s="1"/>
  <c r="C441" i="11"/>
  <c r="D441" i="11"/>
  <c r="R441" i="11" s="1"/>
  <c r="C442" i="11"/>
  <c r="D442" i="11"/>
  <c r="R442" i="11" s="1"/>
  <c r="C443" i="11"/>
  <c r="D443" i="11"/>
  <c r="R443" i="11" s="1"/>
  <c r="C444" i="11"/>
  <c r="D444" i="11"/>
  <c r="R444" i="11" s="1"/>
  <c r="C445" i="11"/>
  <c r="D445" i="11"/>
  <c r="R445" i="11" s="1"/>
  <c r="C446" i="11"/>
  <c r="D446" i="11"/>
  <c r="R446" i="11" s="1"/>
  <c r="C447" i="11"/>
  <c r="D447" i="11"/>
  <c r="R447" i="11" s="1"/>
  <c r="C448" i="11"/>
  <c r="D448" i="11"/>
  <c r="R448" i="11" s="1"/>
  <c r="C449" i="11"/>
  <c r="D449" i="11"/>
  <c r="R449" i="11" s="1"/>
  <c r="C450" i="11"/>
  <c r="D450" i="11"/>
  <c r="R450" i="11" s="1"/>
  <c r="C451" i="11"/>
  <c r="D451" i="11"/>
  <c r="R451" i="11" s="1"/>
  <c r="C452" i="11"/>
  <c r="D452" i="11"/>
  <c r="R452" i="11" s="1"/>
  <c r="C453" i="11"/>
  <c r="D453" i="11"/>
  <c r="R453" i="11" s="1"/>
  <c r="C454" i="11"/>
  <c r="D454" i="11"/>
  <c r="R454" i="11" s="1"/>
  <c r="C455" i="11"/>
  <c r="D455" i="11"/>
  <c r="R455" i="11" s="1"/>
  <c r="C456" i="11"/>
  <c r="D456" i="11"/>
  <c r="R456" i="11" s="1"/>
  <c r="C457" i="11"/>
  <c r="D457" i="11"/>
  <c r="R457" i="11" s="1"/>
  <c r="C458" i="11"/>
  <c r="D458" i="11"/>
  <c r="R458" i="11" s="1"/>
  <c r="C459" i="11"/>
  <c r="D459" i="11"/>
  <c r="R459" i="11" s="1"/>
  <c r="C460" i="11"/>
  <c r="D460" i="11"/>
  <c r="R460" i="11" s="1"/>
  <c r="C461" i="11"/>
  <c r="D461" i="11"/>
  <c r="R461" i="11" s="1"/>
  <c r="C462" i="11"/>
  <c r="D462" i="11"/>
  <c r="R462" i="11" s="1"/>
  <c r="C463" i="11"/>
  <c r="D463" i="11"/>
  <c r="R463" i="11" s="1"/>
  <c r="C464" i="11"/>
  <c r="D464" i="11"/>
  <c r="R464" i="11" s="1"/>
  <c r="C465" i="11"/>
  <c r="D465" i="11"/>
  <c r="R465" i="11" s="1"/>
  <c r="C466" i="11"/>
  <c r="D466" i="11"/>
  <c r="R466" i="11" s="1"/>
  <c r="C467" i="11"/>
  <c r="D467" i="11"/>
  <c r="R467" i="11" s="1"/>
  <c r="C468" i="11"/>
  <c r="D468" i="11"/>
  <c r="R468" i="11" s="1"/>
  <c r="C469" i="11"/>
  <c r="D469" i="11"/>
  <c r="R469" i="11" s="1"/>
  <c r="C470" i="11"/>
  <c r="D470" i="11"/>
  <c r="R470" i="11" s="1"/>
  <c r="C471" i="11"/>
  <c r="D471" i="11"/>
  <c r="R471" i="11" s="1"/>
  <c r="C472" i="11"/>
  <c r="D472" i="11"/>
  <c r="R472" i="11" s="1"/>
  <c r="C473" i="11"/>
  <c r="D473" i="11"/>
  <c r="R473" i="11" s="1"/>
  <c r="C474" i="11"/>
  <c r="D474" i="11"/>
  <c r="R474" i="11" s="1"/>
  <c r="C475" i="11"/>
  <c r="D475" i="11"/>
  <c r="R475" i="11" s="1"/>
  <c r="C476" i="11"/>
  <c r="D476" i="11"/>
  <c r="R476" i="11" s="1"/>
  <c r="C477" i="11"/>
  <c r="D477" i="11"/>
  <c r="R477" i="11" s="1"/>
  <c r="C478" i="11"/>
  <c r="D478" i="11"/>
  <c r="R478" i="11" s="1"/>
  <c r="C479" i="11"/>
  <c r="D479" i="11"/>
  <c r="R479" i="11" s="1"/>
  <c r="C480" i="11"/>
  <c r="D480" i="11"/>
  <c r="R480" i="11" s="1"/>
  <c r="C481" i="11"/>
  <c r="D481" i="11"/>
  <c r="R481" i="11" s="1"/>
  <c r="C482" i="11"/>
  <c r="D482" i="11"/>
  <c r="R482" i="11" s="1"/>
  <c r="C483" i="11"/>
  <c r="D483" i="11"/>
  <c r="R483" i="11" s="1"/>
  <c r="C484" i="11"/>
  <c r="D484" i="11"/>
  <c r="R484" i="11" s="1"/>
  <c r="C485" i="11"/>
  <c r="D485" i="11"/>
  <c r="R485" i="11" s="1"/>
  <c r="C486" i="11"/>
  <c r="D486" i="11"/>
  <c r="R486" i="11" s="1"/>
  <c r="C487" i="11"/>
  <c r="D487" i="11"/>
  <c r="R487" i="11" s="1"/>
  <c r="C488" i="11"/>
  <c r="D488" i="11"/>
  <c r="R488" i="11" s="1"/>
  <c r="C489" i="11"/>
  <c r="D489" i="11"/>
  <c r="R489" i="11" s="1"/>
  <c r="C490" i="11"/>
  <c r="D490" i="11"/>
  <c r="R490" i="11" s="1"/>
  <c r="C491" i="11"/>
  <c r="D491" i="11"/>
  <c r="R491" i="11" s="1"/>
  <c r="C492" i="11"/>
  <c r="D492" i="11"/>
  <c r="R492" i="11" s="1"/>
  <c r="C493" i="11"/>
  <c r="D493" i="11"/>
  <c r="R493" i="11" s="1"/>
  <c r="C494" i="11"/>
  <c r="D494" i="11"/>
  <c r="R494" i="11" s="1"/>
  <c r="C495" i="11"/>
  <c r="D495" i="11"/>
  <c r="R495" i="11" s="1"/>
  <c r="C496" i="11"/>
  <c r="D496" i="11"/>
  <c r="R496" i="11" s="1"/>
  <c r="C497" i="11"/>
  <c r="D497" i="11"/>
  <c r="R497" i="11" s="1"/>
  <c r="C498" i="11"/>
  <c r="D498" i="11"/>
  <c r="R498" i="11" s="1"/>
  <c r="C499" i="11"/>
  <c r="D499" i="11"/>
  <c r="R499" i="11" s="1"/>
  <c r="C500" i="11"/>
  <c r="D500" i="11"/>
  <c r="R500" i="11" s="1"/>
  <c r="C501" i="11"/>
  <c r="D501" i="11"/>
  <c r="R501" i="11" s="1"/>
  <c r="C502" i="11"/>
  <c r="D502" i="11"/>
  <c r="R502" i="11" s="1"/>
  <c r="C503" i="11"/>
  <c r="D503" i="11"/>
  <c r="R503" i="11" s="1"/>
  <c r="C504" i="11"/>
  <c r="D504" i="11"/>
  <c r="R504" i="11" s="1"/>
  <c r="C505" i="11"/>
  <c r="D505" i="11"/>
  <c r="R505" i="11" s="1"/>
  <c r="C506" i="11"/>
  <c r="D506" i="11"/>
  <c r="R506" i="11" s="1"/>
  <c r="C507" i="11"/>
  <c r="D507" i="11"/>
  <c r="R507" i="11" s="1"/>
  <c r="C508" i="11"/>
  <c r="D508" i="11"/>
  <c r="R508" i="11" s="1"/>
  <c r="C509" i="11"/>
  <c r="D509" i="11"/>
  <c r="R509" i="11" s="1"/>
  <c r="C510" i="11"/>
  <c r="D510" i="11"/>
  <c r="R510" i="11" s="1"/>
  <c r="C511" i="11"/>
  <c r="D511" i="11"/>
  <c r="R511" i="11" s="1"/>
  <c r="C512" i="11"/>
  <c r="D512" i="11"/>
  <c r="R512" i="11" s="1"/>
  <c r="C513" i="11"/>
  <c r="D513" i="11"/>
  <c r="R513" i="11" s="1"/>
  <c r="C514" i="11"/>
  <c r="D514" i="11"/>
  <c r="R514" i="11" s="1"/>
  <c r="C515" i="11"/>
  <c r="D515" i="11"/>
  <c r="R515" i="11" s="1"/>
  <c r="C516" i="11"/>
  <c r="D516" i="11"/>
  <c r="R516" i="11" s="1"/>
  <c r="C517" i="11"/>
  <c r="D517" i="11"/>
  <c r="R517" i="11" s="1"/>
  <c r="C518" i="11"/>
  <c r="D518" i="11"/>
  <c r="R518" i="11" s="1"/>
  <c r="C519" i="11"/>
  <c r="D519" i="11"/>
  <c r="R519" i="11" s="1"/>
  <c r="C520" i="11"/>
  <c r="D520" i="11"/>
  <c r="R520" i="11" s="1"/>
  <c r="C521" i="11"/>
  <c r="D521" i="11"/>
  <c r="R521" i="11" s="1"/>
  <c r="C522" i="11"/>
  <c r="D522" i="11"/>
  <c r="R522" i="11" s="1"/>
  <c r="C523" i="11"/>
  <c r="D523" i="11"/>
  <c r="R523" i="11" s="1"/>
  <c r="C524" i="11"/>
  <c r="D524" i="11"/>
  <c r="R524" i="11" s="1"/>
  <c r="C525" i="11"/>
  <c r="D525" i="11"/>
  <c r="R525" i="11" s="1"/>
  <c r="C526" i="11"/>
  <c r="D526" i="11"/>
  <c r="R526" i="11" s="1"/>
  <c r="C527" i="11"/>
  <c r="D527" i="11"/>
  <c r="R527" i="11" s="1"/>
  <c r="C528" i="11"/>
  <c r="D528" i="11"/>
  <c r="S528" i="11" s="1"/>
  <c r="C529" i="11"/>
  <c r="D529" i="11"/>
  <c r="R529" i="11" s="1"/>
  <c r="C530" i="11"/>
  <c r="D530" i="11"/>
  <c r="T530" i="11" s="1"/>
  <c r="C531" i="11"/>
  <c r="D531" i="11"/>
  <c r="R531" i="11" s="1"/>
  <c r="C532" i="11"/>
  <c r="D532" i="11"/>
  <c r="U532" i="11" s="1"/>
  <c r="C533" i="11"/>
  <c r="D533" i="11"/>
  <c r="R533" i="11" s="1"/>
  <c r="C534" i="11"/>
  <c r="D534" i="11"/>
  <c r="R534" i="11" s="1"/>
  <c r="C535" i="11"/>
  <c r="D535" i="11"/>
  <c r="R535" i="11" s="1"/>
  <c r="C536" i="11"/>
  <c r="D536" i="11"/>
  <c r="R536" i="11" s="1"/>
  <c r="C537" i="11"/>
  <c r="D537" i="11"/>
  <c r="R537" i="11" s="1"/>
  <c r="C538" i="11"/>
  <c r="D538" i="11"/>
  <c r="R538" i="11" s="1"/>
  <c r="C539" i="11"/>
  <c r="D539" i="11"/>
  <c r="R539" i="11" s="1"/>
  <c r="C540" i="11"/>
  <c r="D540" i="11"/>
  <c r="R540" i="11" s="1"/>
  <c r="C541" i="11"/>
  <c r="D541" i="11"/>
  <c r="R541" i="11" s="1"/>
  <c r="C542" i="11"/>
  <c r="D542" i="11"/>
  <c r="R542" i="11" s="1"/>
  <c r="C543" i="11"/>
  <c r="D543" i="11"/>
  <c r="R543" i="11" s="1"/>
  <c r="C544" i="11"/>
  <c r="D544" i="11"/>
  <c r="S544" i="11" s="1"/>
  <c r="C545" i="11"/>
  <c r="D545" i="11"/>
  <c r="R545" i="11" s="1"/>
  <c r="C546" i="11"/>
  <c r="D546" i="11"/>
  <c r="T546" i="11" s="1"/>
  <c r="C547" i="11"/>
  <c r="D547" i="11"/>
  <c r="R547" i="11" s="1"/>
  <c r="C548" i="11"/>
  <c r="D548" i="11"/>
  <c r="U548" i="11" s="1"/>
  <c r="C549" i="11"/>
  <c r="D549" i="11"/>
  <c r="R549" i="11" s="1"/>
  <c r="C550" i="11"/>
  <c r="D550" i="11"/>
  <c r="U550" i="11" s="1"/>
  <c r="C551" i="11"/>
  <c r="D551" i="11"/>
  <c r="R551" i="11" s="1"/>
  <c r="C552" i="11"/>
  <c r="D552" i="11"/>
  <c r="U552" i="11" s="1"/>
  <c r="C553" i="11"/>
  <c r="D553" i="11"/>
  <c r="R553" i="11" s="1"/>
  <c r="C554" i="11"/>
  <c r="D554" i="11"/>
  <c r="U554" i="11" s="1"/>
  <c r="C555" i="11"/>
  <c r="D555" i="11"/>
  <c r="R555" i="11" s="1"/>
  <c r="C556" i="11"/>
  <c r="D556" i="11"/>
  <c r="U556" i="11" s="1"/>
  <c r="C557" i="11"/>
  <c r="D557" i="11"/>
  <c r="R557" i="11" s="1"/>
  <c r="C558" i="11"/>
  <c r="D558" i="11"/>
  <c r="U558" i="11" s="1"/>
  <c r="C559" i="11"/>
  <c r="D559" i="11"/>
  <c r="R559" i="11" s="1"/>
  <c r="C560" i="11"/>
  <c r="D560" i="11"/>
  <c r="U560" i="11" s="1"/>
  <c r="C561" i="11"/>
  <c r="D561" i="11"/>
  <c r="R561" i="11" s="1"/>
  <c r="C562" i="11"/>
  <c r="D562" i="11"/>
  <c r="U562" i="11" s="1"/>
  <c r="C563" i="11"/>
  <c r="D563" i="11"/>
  <c r="R563" i="11" s="1"/>
  <c r="C564" i="11"/>
  <c r="D564" i="11"/>
  <c r="U564" i="11" s="1"/>
  <c r="C565" i="11"/>
  <c r="D565" i="11"/>
  <c r="R565" i="11" s="1"/>
  <c r="C566" i="11"/>
  <c r="D566" i="11"/>
  <c r="U566" i="11" s="1"/>
  <c r="C567" i="11"/>
  <c r="D567" i="11"/>
  <c r="R567" i="11" s="1"/>
  <c r="C568" i="11"/>
  <c r="D568" i="11"/>
  <c r="U568" i="11" s="1"/>
  <c r="C569" i="11"/>
  <c r="D569" i="11"/>
  <c r="R569" i="11" s="1"/>
  <c r="C570" i="11"/>
  <c r="D570" i="11"/>
  <c r="U570" i="11" s="1"/>
  <c r="C571" i="11"/>
  <c r="D571" i="11"/>
  <c r="R571" i="11" s="1"/>
  <c r="C572" i="11"/>
  <c r="D572" i="11"/>
  <c r="U572" i="11" s="1"/>
  <c r="C573" i="11"/>
  <c r="D573" i="11"/>
  <c r="R573" i="11" s="1"/>
  <c r="C574" i="11"/>
  <c r="D574" i="11"/>
  <c r="U574" i="11" s="1"/>
  <c r="C575" i="11"/>
  <c r="D575" i="11"/>
  <c r="R575" i="11" s="1"/>
  <c r="C576" i="11"/>
  <c r="D576" i="11"/>
  <c r="U576" i="11" s="1"/>
  <c r="C577" i="11"/>
  <c r="D577" i="11"/>
  <c r="R577" i="11" s="1"/>
  <c r="C578" i="11"/>
  <c r="D578" i="11"/>
  <c r="U578" i="11" s="1"/>
  <c r="C579" i="11"/>
  <c r="D579" i="11"/>
  <c r="R579" i="11" s="1"/>
  <c r="C580" i="11"/>
  <c r="D580" i="11"/>
  <c r="U580" i="11" s="1"/>
  <c r="C581" i="11"/>
  <c r="D581" i="11"/>
  <c r="R581" i="11" s="1"/>
  <c r="C582" i="11"/>
  <c r="D582" i="11"/>
  <c r="U582" i="11" s="1"/>
  <c r="C583" i="11"/>
  <c r="D583" i="11"/>
  <c r="R583" i="11" s="1"/>
  <c r="C584" i="11"/>
  <c r="D584" i="11"/>
  <c r="U584" i="11" s="1"/>
  <c r="C585" i="11"/>
  <c r="D585" i="11"/>
  <c r="R585" i="11" s="1"/>
  <c r="C586" i="11"/>
  <c r="D586" i="11"/>
  <c r="U586" i="11" s="1"/>
  <c r="C587" i="11"/>
  <c r="D587" i="11"/>
  <c r="R587" i="11" s="1"/>
  <c r="C588" i="11"/>
  <c r="D588" i="11"/>
  <c r="U588" i="11" s="1"/>
  <c r="C589" i="11"/>
  <c r="D589" i="11"/>
  <c r="R589" i="11" s="1"/>
  <c r="C590" i="11"/>
  <c r="D590" i="11"/>
  <c r="U590" i="11" s="1"/>
  <c r="C591" i="11"/>
  <c r="D591" i="11"/>
  <c r="R591" i="11" s="1"/>
  <c r="C592" i="11"/>
  <c r="D592" i="11"/>
  <c r="U592" i="11" s="1"/>
  <c r="C593" i="11"/>
  <c r="D593" i="11"/>
  <c r="R593" i="11" s="1"/>
  <c r="C594" i="11"/>
  <c r="D594" i="11"/>
  <c r="U594" i="11" s="1"/>
  <c r="C595" i="11"/>
  <c r="D595" i="11"/>
  <c r="R595" i="11" s="1"/>
  <c r="C596" i="11"/>
  <c r="D596" i="11"/>
  <c r="U596" i="11" s="1"/>
  <c r="C597" i="11"/>
  <c r="D597" i="11"/>
  <c r="R597" i="11" s="1"/>
  <c r="C598" i="11"/>
  <c r="D598" i="11"/>
  <c r="U598" i="11" s="1"/>
  <c r="C599" i="11"/>
  <c r="D599" i="11"/>
  <c r="R599" i="11" s="1"/>
  <c r="C600" i="11"/>
  <c r="D600" i="11"/>
  <c r="U600" i="11" s="1"/>
  <c r="C601" i="11"/>
  <c r="D601" i="11"/>
  <c r="R601" i="11" s="1"/>
  <c r="C602" i="11"/>
  <c r="D602" i="11"/>
  <c r="U602" i="11" s="1"/>
  <c r="C603" i="11"/>
  <c r="D603" i="11"/>
  <c r="R603" i="11" s="1"/>
  <c r="C604" i="11"/>
  <c r="D604" i="11"/>
  <c r="U604" i="11" s="1"/>
  <c r="C605" i="11"/>
  <c r="D605" i="11"/>
  <c r="R605" i="11" s="1"/>
  <c r="C606" i="11"/>
  <c r="D606" i="11"/>
  <c r="U606" i="11" s="1"/>
  <c r="C607" i="11"/>
  <c r="D607" i="11"/>
  <c r="R607" i="11" s="1"/>
  <c r="C608" i="11"/>
  <c r="D608" i="11"/>
  <c r="U608" i="11" s="1"/>
  <c r="C609" i="11"/>
  <c r="D609" i="11"/>
  <c r="R609" i="11" s="1"/>
  <c r="C610" i="11"/>
  <c r="D610" i="11"/>
  <c r="U610" i="11" s="1"/>
  <c r="C611" i="11"/>
  <c r="D611" i="11"/>
  <c r="R611" i="11" s="1"/>
  <c r="C612" i="11"/>
  <c r="D612" i="11"/>
  <c r="U612" i="11" s="1"/>
  <c r="C613" i="11"/>
  <c r="D613" i="11"/>
  <c r="R613" i="11" s="1"/>
  <c r="C614" i="11"/>
  <c r="D614" i="11"/>
  <c r="U614" i="11" s="1"/>
  <c r="C615" i="11"/>
  <c r="D615" i="11"/>
  <c r="R615" i="11" s="1"/>
  <c r="C616" i="11"/>
  <c r="D616" i="11"/>
  <c r="U616" i="11" s="1"/>
  <c r="C617" i="11"/>
  <c r="D617" i="11"/>
  <c r="R617" i="11" s="1"/>
  <c r="C618" i="11"/>
  <c r="D618" i="11"/>
  <c r="U618" i="11" s="1"/>
  <c r="C619" i="11"/>
  <c r="D619" i="11"/>
  <c r="R619" i="11" s="1"/>
  <c r="C620" i="11"/>
  <c r="D620" i="11"/>
  <c r="U620" i="11" s="1"/>
  <c r="C621" i="11"/>
  <c r="D621" i="11"/>
  <c r="R621" i="11" s="1"/>
  <c r="C622" i="11"/>
  <c r="D622" i="11"/>
  <c r="U622" i="11" s="1"/>
  <c r="C623" i="11"/>
  <c r="D623" i="11"/>
  <c r="R623" i="11" s="1"/>
  <c r="C624" i="11"/>
  <c r="D624" i="11"/>
  <c r="U624" i="11" s="1"/>
  <c r="C625" i="11"/>
  <c r="D625" i="11"/>
  <c r="R625" i="11" s="1"/>
  <c r="C626" i="11"/>
  <c r="D626" i="11"/>
  <c r="U626" i="11" s="1"/>
  <c r="C627" i="11"/>
  <c r="D627" i="11"/>
  <c r="R627" i="11" s="1"/>
  <c r="C628" i="11"/>
  <c r="D628" i="11"/>
  <c r="U628" i="11" s="1"/>
  <c r="C629" i="11"/>
  <c r="D629" i="11"/>
  <c r="R629" i="11" s="1"/>
  <c r="C630" i="11"/>
  <c r="D630" i="11"/>
  <c r="U630" i="11" s="1"/>
  <c r="C631" i="11"/>
  <c r="D631" i="11"/>
  <c r="R631" i="11" s="1"/>
  <c r="C632" i="11"/>
  <c r="D632" i="11"/>
  <c r="U632" i="11" s="1"/>
  <c r="C633" i="11"/>
  <c r="D633" i="11"/>
  <c r="R633" i="11" s="1"/>
  <c r="C634" i="11"/>
  <c r="D634" i="11"/>
  <c r="U634" i="11" s="1"/>
  <c r="C635" i="11"/>
  <c r="D635" i="11"/>
  <c r="R635" i="11" s="1"/>
  <c r="C636" i="11"/>
  <c r="D636" i="11"/>
  <c r="U636" i="11" s="1"/>
  <c r="C637" i="11"/>
  <c r="D637" i="11"/>
  <c r="R637" i="11" s="1"/>
  <c r="C638" i="11"/>
  <c r="D638" i="11"/>
  <c r="U638" i="11" s="1"/>
  <c r="C639" i="11"/>
  <c r="D639" i="11"/>
  <c r="R639" i="11" s="1"/>
  <c r="C640" i="11"/>
  <c r="D640" i="11"/>
  <c r="U640" i="11" s="1"/>
  <c r="C641" i="11"/>
  <c r="D641" i="11"/>
  <c r="R641" i="11" s="1"/>
  <c r="C642" i="11"/>
  <c r="D642" i="11"/>
  <c r="U642" i="11" s="1"/>
  <c r="C643" i="11"/>
  <c r="D643" i="11"/>
  <c r="R643" i="11" s="1"/>
  <c r="C644" i="11"/>
  <c r="D644" i="11"/>
  <c r="U644" i="11" s="1"/>
  <c r="C645" i="11"/>
  <c r="D645" i="11"/>
  <c r="R645" i="11" s="1"/>
  <c r="C646" i="11"/>
  <c r="D646" i="11"/>
  <c r="U646" i="11" s="1"/>
  <c r="C647" i="11"/>
  <c r="D647" i="11"/>
  <c r="R647" i="11" s="1"/>
  <c r="C648" i="11"/>
  <c r="D648" i="11"/>
  <c r="U648" i="11" s="1"/>
  <c r="C649" i="11"/>
  <c r="D649" i="11"/>
  <c r="R649" i="11" s="1"/>
  <c r="C650" i="11"/>
  <c r="D650" i="11"/>
  <c r="U650" i="11" s="1"/>
  <c r="C651" i="11"/>
  <c r="D651" i="11"/>
  <c r="C652" i="11"/>
  <c r="D652" i="11"/>
  <c r="C653" i="11"/>
  <c r="D653" i="11"/>
  <c r="C654" i="11"/>
  <c r="D654" i="11"/>
  <c r="C655" i="11"/>
  <c r="D655" i="11"/>
  <c r="C656" i="11"/>
  <c r="D656" i="11"/>
  <c r="C657" i="11"/>
  <c r="D657" i="11"/>
  <c r="C658" i="11"/>
  <c r="D658" i="11"/>
  <c r="C659" i="11"/>
  <c r="D659" i="11"/>
  <c r="C660" i="11"/>
  <c r="D660" i="11"/>
  <c r="C661" i="11"/>
  <c r="D661" i="11"/>
  <c r="C662" i="11"/>
  <c r="D662" i="11"/>
  <c r="C663" i="11"/>
  <c r="D663" i="11"/>
  <c r="C664" i="11"/>
  <c r="D664" i="11"/>
  <c r="C665" i="11"/>
  <c r="D665" i="11"/>
  <c r="C666" i="11"/>
  <c r="D666" i="11"/>
  <c r="C667" i="11"/>
  <c r="D667" i="11"/>
  <c r="C668" i="11"/>
  <c r="D668" i="11"/>
  <c r="C669" i="11"/>
  <c r="D669" i="11"/>
  <c r="C670" i="11"/>
  <c r="D670" i="11"/>
  <c r="C671" i="11"/>
  <c r="D671" i="11"/>
  <c r="C672" i="11"/>
  <c r="D672" i="11"/>
  <c r="C673" i="11"/>
  <c r="D673" i="11"/>
  <c r="C674" i="11"/>
  <c r="D674" i="11"/>
  <c r="C675" i="11"/>
  <c r="D675" i="11"/>
  <c r="C676" i="11"/>
  <c r="D676" i="11"/>
  <c r="C677" i="11"/>
  <c r="D677" i="11"/>
  <c r="C678" i="11"/>
  <c r="D678" i="11"/>
  <c r="C679" i="11"/>
  <c r="D679" i="11"/>
  <c r="C680" i="11"/>
  <c r="D680" i="11"/>
  <c r="C681" i="11"/>
  <c r="D681" i="11"/>
  <c r="C682" i="11"/>
  <c r="D682" i="11"/>
  <c r="C683" i="11"/>
  <c r="D683" i="11"/>
  <c r="C684" i="11"/>
  <c r="D684" i="11"/>
  <c r="C685" i="11"/>
  <c r="D685" i="11"/>
  <c r="C686" i="11"/>
  <c r="D686" i="11"/>
  <c r="C687" i="11"/>
  <c r="D687" i="11"/>
  <c r="C688" i="11"/>
  <c r="D688" i="11"/>
  <c r="C689" i="11"/>
  <c r="D689" i="11"/>
  <c r="C690" i="11"/>
  <c r="D690" i="11"/>
  <c r="C691" i="11"/>
  <c r="D691" i="11"/>
  <c r="C692" i="11"/>
  <c r="D692" i="11"/>
  <c r="C693" i="11"/>
  <c r="D693" i="11"/>
  <c r="C694" i="11"/>
  <c r="D694" i="11"/>
  <c r="C695" i="11"/>
  <c r="D695" i="11"/>
  <c r="C696" i="11"/>
  <c r="D696" i="11"/>
  <c r="C697" i="11"/>
  <c r="D697" i="11"/>
  <c r="C698" i="11"/>
  <c r="D698" i="11"/>
  <c r="C699" i="11"/>
  <c r="D699" i="11"/>
  <c r="C700" i="11"/>
  <c r="D700" i="11"/>
  <c r="C701" i="11"/>
  <c r="D701" i="11"/>
  <c r="C702" i="11"/>
  <c r="D702" i="11"/>
  <c r="C703" i="11"/>
  <c r="D703" i="11"/>
  <c r="C704" i="11"/>
  <c r="D704" i="11"/>
  <c r="C705" i="11"/>
  <c r="D705" i="11"/>
  <c r="C706" i="11"/>
  <c r="D706" i="11"/>
  <c r="C707" i="11"/>
  <c r="D707" i="11"/>
  <c r="C708" i="11"/>
  <c r="D708" i="11"/>
  <c r="C709" i="11"/>
  <c r="D709" i="11"/>
  <c r="C710" i="11"/>
  <c r="D710" i="11"/>
  <c r="C711" i="11"/>
  <c r="D711" i="11"/>
  <c r="C712" i="11"/>
  <c r="D712" i="11"/>
  <c r="C713" i="11"/>
  <c r="D713" i="11"/>
  <c r="C714" i="11"/>
  <c r="D714" i="11"/>
  <c r="C715" i="11"/>
  <c r="D715" i="11"/>
  <c r="C716" i="11"/>
  <c r="D716" i="11"/>
  <c r="C717" i="11"/>
  <c r="D717" i="11"/>
  <c r="C718" i="11"/>
  <c r="D718" i="11"/>
  <c r="C719" i="11"/>
  <c r="D719" i="11"/>
  <c r="C720" i="11"/>
  <c r="D720" i="11"/>
  <c r="C721" i="11"/>
  <c r="D721" i="11"/>
  <c r="C722" i="11"/>
  <c r="D722" i="11"/>
  <c r="C723" i="11"/>
  <c r="D723" i="11"/>
  <c r="C724" i="11"/>
  <c r="D724" i="11"/>
  <c r="C725" i="11"/>
  <c r="D725" i="11"/>
  <c r="C726" i="11"/>
  <c r="D726" i="11"/>
  <c r="C727" i="11"/>
  <c r="D727" i="11"/>
  <c r="C728" i="11"/>
  <c r="D728" i="11"/>
  <c r="C729" i="11"/>
  <c r="D729" i="11"/>
  <c r="C730" i="11"/>
  <c r="D730" i="11"/>
  <c r="C731" i="11"/>
  <c r="D731" i="11"/>
  <c r="C732" i="11"/>
  <c r="D732" i="11"/>
  <c r="C733" i="11"/>
  <c r="D733" i="11"/>
  <c r="C734" i="11"/>
  <c r="D734" i="11"/>
  <c r="C735" i="11"/>
  <c r="D735" i="11"/>
  <c r="C736" i="11"/>
  <c r="D736" i="11"/>
  <c r="C737" i="11"/>
  <c r="D737" i="11"/>
  <c r="C738" i="11"/>
  <c r="D738" i="11"/>
  <c r="C739" i="11"/>
  <c r="D739" i="11"/>
  <c r="C740" i="11"/>
  <c r="D740" i="11"/>
  <c r="C741" i="11"/>
  <c r="D741" i="11"/>
  <c r="C742" i="11"/>
  <c r="D742" i="11"/>
  <c r="C743" i="11"/>
  <c r="D743" i="11"/>
  <c r="C744" i="11"/>
  <c r="D744" i="11"/>
  <c r="C745" i="11"/>
  <c r="D745" i="11"/>
  <c r="C746" i="11"/>
  <c r="D746" i="11"/>
  <c r="C747" i="11"/>
  <c r="D747" i="11"/>
  <c r="C748" i="11"/>
  <c r="D748" i="11"/>
  <c r="C749" i="11"/>
  <c r="D749" i="11"/>
  <c r="C750" i="11"/>
  <c r="D750" i="11"/>
  <c r="C751" i="11"/>
  <c r="D751" i="11"/>
  <c r="C752" i="11"/>
  <c r="D752" i="11"/>
  <c r="C753" i="11"/>
  <c r="D753" i="11"/>
  <c r="C754" i="11"/>
  <c r="D754" i="11"/>
  <c r="C755" i="11"/>
  <c r="D755" i="11"/>
  <c r="C756" i="11"/>
  <c r="D756" i="11"/>
  <c r="C757" i="11"/>
  <c r="D757" i="11"/>
  <c r="C758" i="11"/>
  <c r="D758" i="11"/>
  <c r="C759" i="11"/>
  <c r="D759" i="11"/>
  <c r="C760" i="11"/>
  <c r="D760" i="11"/>
  <c r="C761" i="11"/>
  <c r="D761" i="11"/>
  <c r="C762" i="11"/>
  <c r="D762" i="11"/>
  <c r="C763" i="11"/>
  <c r="D763" i="11"/>
  <c r="C764" i="11"/>
  <c r="D764" i="11"/>
  <c r="C765" i="11"/>
  <c r="D765" i="11"/>
  <c r="C766" i="11"/>
  <c r="D766" i="11"/>
  <c r="C767" i="11"/>
  <c r="D767" i="11"/>
  <c r="C768" i="11"/>
  <c r="D768" i="11"/>
  <c r="C769" i="11"/>
  <c r="D769" i="11"/>
  <c r="C770" i="11"/>
  <c r="D770" i="11"/>
  <c r="C771" i="11"/>
  <c r="D771" i="11"/>
  <c r="C772" i="11"/>
  <c r="D772" i="11"/>
  <c r="C773" i="11"/>
  <c r="D773" i="11"/>
  <c r="C774" i="11"/>
  <c r="D774" i="11"/>
  <c r="C775" i="11"/>
  <c r="D775" i="11"/>
  <c r="C776" i="11"/>
  <c r="D776" i="11"/>
  <c r="C777" i="11"/>
  <c r="D777" i="11"/>
  <c r="C778" i="11"/>
  <c r="D778" i="11"/>
  <c r="C779" i="11"/>
  <c r="D779" i="11"/>
  <c r="C780" i="11"/>
  <c r="D780" i="11"/>
  <c r="C781" i="11"/>
  <c r="D781" i="11"/>
  <c r="C782" i="11"/>
  <c r="D782" i="11"/>
  <c r="C783" i="11"/>
  <c r="D783" i="11"/>
  <c r="C784" i="11"/>
  <c r="D784" i="11"/>
  <c r="C785" i="11"/>
  <c r="D785" i="11"/>
  <c r="C786" i="11"/>
  <c r="D786" i="11"/>
  <c r="C787" i="11"/>
  <c r="D787" i="11"/>
  <c r="C788" i="11"/>
  <c r="D788" i="11"/>
  <c r="C789" i="11"/>
  <c r="D789" i="11"/>
  <c r="C790" i="11"/>
  <c r="D790" i="11"/>
  <c r="C791" i="11"/>
  <c r="D791" i="11"/>
  <c r="C792" i="11"/>
  <c r="D792" i="11"/>
  <c r="C793" i="11"/>
  <c r="D793" i="11"/>
  <c r="C794" i="11"/>
  <c r="D794" i="11"/>
  <c r="C795" i="11"/>
  <c r="D795" i="11"/>
  <c r="C796" i="11"/>
  <c r="D796" i="11"/>
  <c r="C797" i="11"/>
  <c r="D797" i="11"/>
  <c r="C798" i="11"/>
  <c r="D798" i="11"/>
  <c r="C799" i="11"/>
  <c r="D799" i="11"/>
  <c r="C800" i="11"/>
  <c r="D800" i="11"/>
  <c r="C801" i="11"/>
  <c r="D801" i="11"/>
  <c r="C802" i="11"/>
  <c r="D802" i="11"/>
  <c r="C803" i="11"/>
  <c r="D803" i="11"/>
  <c r="C804" i="11"/>
  <c r="D804" i="11"/>
  <c r="C805" i="11"/>
  <c r="D805" i="11"/>
  <c r="C806" i="11"/>
  <c r="D806" i="11"/>
  <c r="C807" i="11"/>
  <c r="D807" i="11"/>
  <c r="C808" i="11"/>
  <c r="D808" i="11"/>
  <c r="C809" i="11"/>
  <c r="D809" i="11"/>
  <c r="C810" i="11"/>
  <c r="D810" i="11"/>
  <c r="C811" i="11"/>
  <c r="D811" i="11"/>
  <c r="C812" i="11"/>
  <c r="D812" i="11"/>
  <c r="C813" i="11"/>
  <c r="D813" i="11"/>
  <c r="C814" i="11"/>
  <c r="D814" i="11"/>
  <c r="C815" i="11"/>
  <c r="D815" i="11"/>
  <c r="C816" i="11"/>
  <c r="D816" i="11"/>
  <c r="C817" i="11"/>
  <c r="D817" i="11"/>
  <c r="C818" i="11"/>
  <c r="D818" i="11"/>
  <c r="C819" i="11"/>
  <c r="D819" i="11"/>
  <c r="C820" i="11"/>
  <c r="D820" i="11"/>
  <c r="C821" i="11"/>
  <c r="D821" i="11"/>
  <c r="C822" i="11"/>
  <c r="D822" i="11"/>
  <c r="C823" i="11"/>
  <c r="D823" i="11"/>
  <c r="C824" i="11"/>
  <c r="D824" i="11"/>
  <c r="C825" i="11"/>
  <c r="D825" i="11"/>
  <c r="C826" i="11"/>
  <c r="D826" i="11"/>
  <c r="C827" i="11"/>
  <c r="D827" i="11"/>
  <c r="C828" i="11"/>
  <c r="D828" i="11"/>
  <c r="C829" i="11"/>
  <c r="D829" i="11"/>
  <c r="C830" i="11"/>
  <c r="D830" i="11"/>
  <c r="C831" i="11"/>
  <c r="D831" i="11"/>
  <c r="C832" i="11"/>
  <c r="D832" i="11"/>
  <c r="C833" i="11"/>
  <c r="D833" i="11"/>
  <c r="C834" i="11"/>
  <c r="D834" i="11"/>
  <c r="C835" i="11"/>
  <c r="D835" i="11"/>
  <c r="C836" i="11"/>
  <c r="D836" i="11"/>
  <c r="C837" i="11"/>
  <c r="D837" i="11"/>
  <c r="C838" i="11"/>
  <c r="D838" i="11"/>
  <c r="C839" i="11"/>
  <c r="D839" i="11"/>
  <c r="C840" i="11"/>
  <c r="D840" i="11"/>
  <c r="C841" i="11"/>
  <c r="D841" i="11"/>
  <c r="C842" i="11"/>
  <c r="D842" i="11"/>
  <c r="C843" i="11"/>
  <c r="D843" i="11"/>
  <c r="C844" i="11"/>
  <c r="D844" i="11"/>
  <c r="C845" i="11"/>
  <c r="D845" i="11"/>
  <c r="C846" i="11"/>
  <c r="D846" i="11"/>
  <c r="C847" i="11"/>
  <c r="D847" i="11"/>
  <c r="C848" i="11"/>
  <c r="D848" i="11"/>
  <c r="C849" i="11"/>
  <c r="D849" i="11"/>
  <c r="C850" i="11"/>
  <c r="D850" i="11"/>
  <c r="C851" i="11"/>
  <c r="D851" i="11"/>
  <c r="C852" i="11"/>
  <c r="D852" i="11"/>
  <c r="C853" i="11"/>
  <c r="D853" i="11"/>
  <c r="C854" i="11"/>
  <c r="D854" i="11"/>
  <c r="C855" i="11"/>
  <c r="D855" i="11"/>
  <c r="C856" i="11"/>
  <c r="D856" i="11"/>
  <c r="C857" i="11"/>
  <c r="D857" i="11"/>
  <c r="C858" i="11"/>
  <c r="D858" i="11"/>
  <c r="C859" i="11"/>
  <c r="D859" i="11"/>
  <c r="C860" i="11"/>
  <c r="D860" i="11"/>
  <c r="C861" i="11"/>
  <c r="D861" i="11"/>
  <c r="C862" i="11"/>
  <c r="D862" i="11"/>
  <c r="C863" i="11"/>
  <c r="D863" i="11"/>
  <c r="C864" i="11"/>
  <c r="D864" i="11"/>
  <c r="C865" i="11"/>
  <c r="D865" i="11"/>
  <c r="C866" i="11"/>
  <c r="D866" i="11"/>
  <c r="C867" i="11"/>
  <c r="D867" i="11"/>
  <c r="C868" i="11"/>
  <c r="D868" i="11"/>
  <c r="C869" i="11"/>
  <c r="D869" i="11"/>
  <c r="C870" i="11"/>
  <c r="D870" i="11"/>
  <c r="C871" i="11"/>
  <c r="D871" i="11"/>
  <c r="C872" i="11"/>
  <c r="D872" i="11"/>
  <c r="C873" i="11"/>
  <c r="D873" i="11"/>
  <c r="C874" i="11"/>
  <c r="D874" i="11"/>
  <c r="C875" i="11"/>
  <c r="D875" i="11"/>
  <c r="C876" i="11"/>
  <c r="D876" i="11"/>
  <c r="C877" i="11"/>
  <c r="D877" i="11"/>
  <c r="C878" i="11"/>
  <c r="D878" i="11"/>
  <c r="C879" i="11"/>
  <c r="D879" i="11"/>
  <c r="C880" i="11"/>
  <c r="D880" i="11"/>
  <c r="C881" i="11"/>
  <c r="D881" i="11"/>
  <c r="C882" i="11"/>
  <c r="D882" i="11"/>
  <c r="C883" i="11"/>
  <c r="D883" i="11"/>
  <c r="C884" i="11"/>
  <c r="D884" i="11"/>
  <c r="C885" i="11"/>
  <c r="D885" i="11"/>
  <c r="C886" i="11"/>
  <c r="D886" i="11"/>
  <c r="C887" i="11"/>
  <c r="D887" i="11"/>
  <c r="C888" i="11"/>
  <c r="D888" i="11"/>
  <c r="C889" i="11"/>
  <c r="D889" i="11"/>
  <c r="C890" i="11"/>
  <c r="D890" i="11"/>
  <c r="C891" i="11"/>
  <c r="D891" i="11"/>
  <c r="C892" i="11"/>
  <c r="D892" i="11"/>
  <c r="C893" i="11"/>
  <c r="D893" i="11"/>
  <c r="C894" i="11"/>
  <c r="D894" i="11"/>
  <c r="C895" i="11"/>
  <c r="D895" i="11"/>
  <c r="C896" i="11"/>
  <c r="D896" i="11"/>
  <c r="C897" i="11"/>
  <c r="D897" i="11"/>
  <c r="C898" i="11"/>
  <c r="D898" i="11"/>
  <c r="C899" i="11"/>
  <c r="D899" i="11"/>
  <c r="C900" i="11"/>
  <c r="D900" i="11"/>
  <c r="C901" i="11"/>
  <c r="D901" i="11"/>
  <c r="C902" i="11"/>
  <c r="D902" i="11"/>
  <c r="C903" i="11"/>
  <c r="D903" i="11"/>
  <c r="C904" i="11"/>
  <c r="D904" i="11"/>
  <c r="C905" i="11"/>
  <c r="D905" i="11"/>
  <c r="C906" i="11"/>
  <c r="D906" i="11"/>
  <c r="C907" i="11"/>
  <c r="D907" i="11"/>
  <c r="C908" i="11"/>
  <c r="D908" i="11"/>
  <c r="C909" i="11"/>
  <c r="D909" i="11"/>
  <c r="C910" i="11"/>
  <c r="D910" i="11"/>
  <c r="C911" i="11"/>
  <c r="D911" i="11"/>
  <c r="C912" i="11"/>
  <c r="D912" i="11"/>
  <c r="C913" i="11"/>
  <c r="D913" i="11"/>
  <c r="C914" i="11"/>
  <c r="D914" i="11"/>
  <c r="C915" i="11"/>
  <c r="D915" i="11"/>
  <c r="C916" i="11"/>
  <c r="D916" i="11"/>
  <c r="C917" i="11"/>
  <c r="D917" i="11"/>
  <c r="C918" i="11"/>
  <c r="D918" i="11"/>
  <c r="C919" i="11"/>
  <c r="D919" i="11"/>
  <c r="C920" i="11"/>
  <c r="D920" i="11"/>
  <c r="C921" i="11"/>
  <c r="D921" i="11"/>
  <c r="C922" i="11"/>
  <c r="D922" i="11"/>
  <c r="C923" i="11"/>
  <c r="D923" i="11"/>
  <c r="C924" i="11"/>
  <c r="D924" i="11"/>
  <c r="C925" i="11"/>
  <c r="D925" i="11"/>
  <c r="C926" i="11"/>
  <c r="D926" i="11"/>
  <c r="C927" i="11"/>
  <c r="D927" i="11"/>
  <c r="C928" i="11"/>
  <c r="D928" i="11"/>
  <c r="C929" i="11"/>
  <c r="D929" i="11"/>
  <c r="C930" i="11"/>
  <c r="D930" i="11"/>
  <c r="C931" i="11"/>
  <c r="D931" i="11"/>
  <c r="C932" i="11"/>
  <c r="D932" i="11"/>
  <c r="C933" i="11"/>
  <c r="D933" i="11"/>
  <c r="C934" i="11"/>
  <c r="D934" i="11"/>
  <c r="C935" i="11"/>
  <c r="D935" i="11"/>
  <c r="C936" i="11"/>
  <c r="D936" i="11"/>
  <c r="C937" i="11"/>
  <c r="D937" i="11"/>
  <c r="C938" i="11"/>
  <c r="D938" i="11"/>
  <c r="C939" i="11"/>
  <c r="D939" i="11"/>
  <c r="C940" i="11"/>
  <c r="D940" i="11"/>
  <c r="C941" i="11"/>
  <c r="D941" i="11"/>
  <c r="C942" i="11"/>
  <c r="D942" i="11"/>
  <c r="C943" i="11"/>
  <c r="D943" i="11"/>
  <c r="C944" i="11"/>
  <c r="D944" i="11"/>
  <c r="C945" i="11"/>
  <c r="D945" i="11"/>
  <c r="C946" i="11"/>
  <c r="D946" i="11"/>
  <c r="C947" i="11"/>
  <c r="D947" i="11"/>
  <c r="C948" i="11"/>
  <c r="D948" i="11"/>
  <c r="C949" i="11"/>
  <c r="D949" i="11"/>
  <c r="C950" i="11"/>
  <c r="D950" i="11"/>
  <c r="C951" i="11"/>
  <c r="D951" i="11"/>
  <c r="C952" i="11"/>
  <c r="D952" i="11"/>
  <c r="C953" i="11"/>
  <c r="D953" i="11"/>
  <c r="C954" i="11"/>
  <c r="D954" i="11"/>
  <c r="C955" i="11"/>
  <c r="D955" i="11"/>
  <c r="C956" i="11"/>
  <c r="D956" i="11"/>
  <c r="C957" i="11"/>
  <c r="D957" i="11"/>
  <c r="C958" i="11"/>
  <c r="D958" i="11"/>
  <c r="C959" i="11"/>
  <c r="D959" i="11"/>
  <c r="C960" i="11"/>
  <c r="D960" i="11"/>
  <c r="C961" i="11"/>
  <c r="D961" i="11"/>
  <c r="C962" i="11"/>
  <c r="D962" i="11"/>
  <c r="C963" i="11"/>
  <c r="D963" i="11"/>
  <c r="C964" i="11"/>
  <c r="D964" i="11"/>
  <c r="C965" i="11"/>
  <c r="D965" i="11"/>
  <c r="C966" i="11"/>
  <c r="D966" i="11"/>
  <c r="C967" i="11"/>
  <c r="D967" i="11"/>
  <c r="C968" i="11"/>
  <c r="D968" i="11"/>
  <c r="C969" i="11"/>
  <c r="D969" i="11"/>
  <c r="C970" i="11"/>
  <c r="D970" i="11"/>
  <c r="C971" i="11"/>
  <c r="D971" i="11"/>
  <c r="C972" i="11"/>
  <c r="D972" i="11"/>
  <c r="C973" i="11"/>
  <c r="D973" i="11"/>
  <c r="C974" i="11"/>
  <c r="D974" i="11"/>
  <c r="C975" i="11"/>
  <c r="D975" i="11"/>
  <c r="C976" i="11"/>
  <c r="D976" i="11"/>
  <c r="C977" i="11"/>
  <c r="D977" i="11"/>
  <c r="C978" i="11"/>
  <c r="D978" i="11"/>
  <c r="C979" i="11"/>
  <c r="D979" i="11"/>
  <c r="C980" i="11"/>
  <c r="D980" i="11"/>
  <c r="C981" i="11"/>
  <c r="D981" i="11"/>
  <c r="C982" i="11"/>
  <c r="D982" i="11"/>
  <c r="C983" i="11"/>
  <c r="D983" i="11"/>
  <c r="C984" i="11"/>
  <c r="D984" i="11"/>
  <c r="C985" i="11"/>
  <c r="D985" i="11"/>
  <c r="C986" i="11"/>
  <c r="D986" i="11"/>
  <c r="C987" i="11"/>
  <c r="D987" i="11"/>
  <c r="C988" i="11"/>
  <c r="D988" i="11"/>
  <c r="C989" i="11"/>
  <c r="D989" i="11"/>
  <c r="C990" i="11"/>
  <c r="D990" i="11"/>
  <c r="C991" i="11"/>
  <c r="D991" i="11"/>
  <c r="C992" i="11"/>
  <c r="D992" i="11"/>
  <c r="C993" i="11"/>
  <c r="D993" i="11"/>
  <c r="C994" i="11"/>
  <c r="D994" i="11"/>
  <c r="C995" i="11"/>
  <c r="D995" i="11"/>
  <c r="C996" i="11"/>
  <c r="D996" i="11"/>
  <c r="C997" i="11"/>
  <c r="D997" i="11"/>
  <c r="C998" i="11"/>
  <c r="D998" i="11"/>
  <c r="C999" i="11"/>
  <c r="D999" i="11"/>
  <c r="C1000" i="11"/>
  <c r="D1000" i="11"/>
  <c r="C1001" i="11"/>
  <c r="D1001" i="11"/>
  <c r="C1002" i="11"/>
  <c r="D1002" i="11"/>
  <c r="C1003" i="11"/>
  <c r="D1003" i="11"/>
  <c r="C1004" i="11"/>
  <c r="D1004" i="11"/>
  <c r="C1005" i="11"/>
  <c r="D1005" i="11"/>
  <c r="C1006" i="11"/>
  <c r="D1006" i="11"/>
  <c r="C1007" i="11"/>
  <c r="D1007" i="11"/>
  <c r="C1008" i="11"/>
  <c r="D1008" i="11"/>
  <c r="C1009" i="11"/>
  <c r="D1009" i="11"/>
  <c r="C1010" i="11"/>
  <c r="D1010" i="11"/>
  <c r="C1011" i="11"/>
  <c r="D1011" i="11"/>
  <c r="C1012" i="11"/>
  <c r="D1012" i="11"/>
  <c r="C1013" i="11"/>
  <c r="D1013" i="11"/>
  <c r="C1014" i="11"/>
  <c r="D1014" i="11"/>
  <c r="C1015" i="11"/>
  <c r="D1015" i="11"/>
  <c r="C1016" i="11"/>
  <c r="D1016" i="11"/>
  <c r="C1017" i="11"/>
  <c r="D1017" i="11"/>
  <c r="C1018" i="11"/>
  <c r="D1018" i="11"/>
  <c r="C1019" i="11"/>
  <c r="D1019" i="11"/>
  <c r="C1020" i="11"/>
  <c r="D1020" i="11"/>
  <c r="C1021" i="11"/>
  <c r="D1021" i="11"/>
  <c r="C1022" i="11"/>
  <c r="D1022" i="11"/>
  <c r="C1023" i="11"/>
  <c r="D1023" i="11"/>
  <c r="C1024" i="11"/>
  <c r="D1024" i="11"/>
  <c r="C1025" i="11"/>
  <c r="D1025" i="11"/>
  <c r="C1026" i="11"/>
  <c r="D1026" i="11"/>
  <c r="C1027" i="11"/>
  <c r="D1027" i="11"/>
  <c r="C1028" i="11"/>
  <c r="D1028" i="11"/>
  <c r="C1029" i="11"/>
  <c r="D1029" i="11"/>
  <c r="C1030" i="11"/>
  <c r="D1030" i="11"/>
  <c r="C1031" i="11"/>
  <c r="D1031" i="11"/>
  <c r="C1032" i="11"/>
  <c r="D1032" i="11"/>
  <c r="C1033" i="11"/>
  <c r="D1033" i="11"/>
  <c r="C1034" i="11"/>
  <c r="D1034" i="11"/>
  <c r="C1035" i="11"/>
  <c r="D1035" i="11"/>
  <c r="C1036" i="11"/>
  <c r="D1036" i="11"/>
  <c r="C1037" i="11"/>
  <c r="D1037" i="11"/>
  <c r="C1038" i="11"/>
  <c r="D1038" i="11"/>
  <c r="C1039" i="11"/>
  <c r="D1039" i="11"/>
  <c r="C1040" i="11"/>
  <c r="D1040" i="11"/>
  <c r="C1041" i="11"/>
  <c r="D1041" i="11"/>
  <c r="C1042" i="11"/>
  <c r="D1042" i="11"/>
  <c r="C1043" i="11"/>
  <c r="D1043" i="11"/>
  <c r="C1044" i="11"/>
  <c r="D1044" i="11"/>
  <c r="C1045" i="11"/>
  <c r="D1045" i="11"/>
  <c r="C1046" i="11"/>
  <c r="D1046" i="11"/>
  <c r="C1047" i="11"/>
  <c r="D1047" i="11"/>
  <c r="C1048" i="11"/>
  <c r="D1048" i="11"/>
  <c r="C1049" i="11"/>
  <c r="D1049" i="11"/>
  <c r="C1050" i="11"/>
  <c r="D1050" i="11"/>
  <c r="C1051" i="11"/>
  <c r="D1051" i="11"/>
  <c r="C1052" i="11"/>
  <c r="D1052" i="11"/>
  <c r="C1053" i="11"/>
  <c r="D1053" i="11"/>
  <c r="C1054" i="11"/>
  <c r="D1054" i="11"/>
  <c r="C1055" i="11"/>
  <c r="D1055" i="11"/>
  <c r="C1056" i="11"/>
  <c r="D1056" i="11"/>
  <c r="C1057" i="11"/>
  <c r="D1057" i="11"/>
  <c r="C1058" i="11"/>
  <c r="D1058" i="11"/>
  <c r="C1059" i="11"/>
  <c r="D1059" i="11"/>
  <c r="C1060" i="11"/>
  <c r="D1060" i="11"/>
  <c r="C1061" i="11"/>
  <c r="D1061" i="11"/>
  <c r="C1062" i="11"/>
  <c r="D1062" i="11"/>
  <c r="C1063" i="11"/>
  <c r="D1063" i="11"/>
  <c r="C1064" i="11"/>
  <c r="D1064" i="11"/>
  <c r="C1065" i="11"/>
  <c r="D1065" i="11"/>
  <c r="C1066" i="11"/>
  <c r="D1066" i="11"/>
  <c r="C1067" i="11"/>
  <c r="D1067" i="11"/>
  <c r="C1068" i="11"/>
  <c r="D1068" i="11"/>
  <c r="C1069" i="11"/>
  <c r="D1069" i="11"/>
  <c r="C1070" i="11"/>
  <c r="D1070" i="11"/>
  <c r="C1071" i="11"/>
  <c r="D1071" i="11"/>
  <c r="C1072" i="11"/>
  <c r="D1072" i="11"/>
  <c r="C1073" i="11"/>
  <c r="D1073" i="11"/>
  <c r="C1074" i="11"/>
  <c r="D1074" i="11"/>
  <c r="C1075" i="11"/>
  <c r="D1075" i="11"/>
  <c r="C1076" i="11"/>
  <c r="D1076" i="11"/>
  <c r="C1077" i="11"/>
  <c r="D1077" i="11"/>
  <c r="C1078" i="11"/>
  <c r="D1078" i="11"/>
  <c r="C1079" i="11"/>
  <c r="D1079" i="11"/>
  <c r="C1080" i="11"/>
  <c r="D1080" i="11"/>
  <c r="C1081" i="11"/>
  <c r="D1081" i="11"/>
  <c r="C1082" i="11"/>
  <c r="D1082" i="11"/>
  <c r="C1083" i="11"/>
  <c r="D1083" i="11"/>
  <c r="C1084" i="11"/>
  <c r="D1084" i="11"/>
  <c r="C1085" i="11"/>
  <c r="D1085" i="11"/>
  <c r="C1086" i="11"/>
  <c r="D1086" i="11"/>
  <c r="C1087" i="11"/>
  <c r="D1087" i="11"/>
  <c r="C1088" i="11"/>
  <c r="D1088" i="11"/>
  <c r="C1089" i="11"/>
  <c r="D1089" i="11"/>
  <c r="C1090" i="11"/>
  <c r="D1090" i="11"/>
  <c r="C1091" i="11"/>
  <c r="D1091" i="11"/>
  <c r="C1092" i="11"/>
  <c r="D1092" i="11"/>
  <c r="C1093" i="11"/>
  <c r="D1093" i="11"/>
  <c r="C1094" i="11"/>
  <c r="D1094" i="11"/>
  <c r="C1095" i="11"/>
  <c r="D1095" i="11"/>
  <c r="C1096" i="11"/>
  <c r="D1096" i="11"/>
  <c r="C1097" i="11"/>
  <c r="D1097" i="11"/>
  <c r="C1098" i="11"/>
  <c r="D1098" i="11"/>
  <c r="C1099" i="11"/>
  <c r="D1099" i="11"/>
  <c r="C1100" i="11"/>
  <c r="D1100" i="11"/>
  <c r="C1101" i="11"/>
  <c r="D1101" i="11"/>
  <c r="C1102" i="11"/>
  <c r="D1102" i="11"/>
  <c r="C1103" i="11"/>
  <c r="D1103" i="11"/>
  <c r="C1104" i="11"/>
  <c r="D1104" i="11"/>
  <c r="C1105" i="11"/>
  <c r="D1105" i="11"/>
  <c r="C1106" i="11"/>
  <c r="D1106" i="11"/>
  <c r="C1107" i="11"/>
  <c r="D1107" i="11"/>
  <c r="C1108" i="11"/>
  <c r="D1108" i="11"/>
  <c r="C1109" i="11"/>
  <c r="D1109" i="11"/>
  <c r="C1110" i="11"/>
  <c r="D1110" i="11"/>
  <c r="C1111" i="11"/>
  <c r="D1111" i="11"/>
  <c r="C1112" i="11"/>
  <c r="D1112" i="11"/>
  <c r="C1113" i="11"/>
  <c r="D1113" i="11"/>
  <c r="C1114" i="11"/>
  <c r="D1114" i="11"/>
  <c r="C1115" i="11"/>
  <c r="D1115" i="11"/>
  <c r="C1116" i="11"/>
  <c r="D1116" i="11"/>
  <c r="C1117" i="11"/>
  <c r="D1117" i="11"/>
  <c r="C1118" i="11"/>
  <c r="D1118" i="11"/>
  <c r="C1119" i="11"/>
  <c r="D1119" i="11"/>
  <c r="C1120" i="11"/>
  <c r="D1120" i="11"/>
  <c r="C1121" i="11"/>
  <c r="D1121" i="11"/>
  <c r="C1122" i="11"/>
  <c r="D1122" i="11"/>
  <c r="C1123" i="11"/>
  <c r="D1123" i="11"/>
  <c r="C1124" i="11"/>
  <c r="D1124" i="11"/>
  <c r="C1125" i="11"/>
  <c r="D1125" i="11"/>
  <c r="C1126" i="11"/>
  <c r="D1126" i="11"/>
  <c r="C1127" i="11"/>
  <c r="D1127" i="11"/>
  <c r="C1128" i="11"/>
  <c r="D1128" i="11"/>
  <c r="C1129" i="11"/>
  <c r="D1129" i="11"/>
  <c r="C1130" i="11"/>
  <c r="D1130" i="11"/>
  <c r="C1131" i="11"/>
  <c r="D1131" i="11"/>
  <c r="C1132" i="11"/>
  <c r="D1132" i="11"/>
  <c r="C1133" i="11"/>
  <c r="D1133" i="11"/>
  <c r="C1134" i="11"/>
  <c r="D1134" i="11"/>
  <c r="C1135" i="11"/>
  <c r="D1135" i="11"/>
  <c r="C1136" i="11"/>
  <c r="D1136" i="11"/>
  <c r="C1137" i="11"/>
  <c r="D1137" i="11"/>
  <c r="C1138" i="11"/>
  <c r="D1138" i="11"/>
  <c r="C1139" i="11"/>
  <c r="D1139" i="11"/>
  <c r="C1140" i="11"/>
  <c r="D1140" i="11"/>
  <c r="C1141" i="11"/>
  <c r="D1141" i="11"/>
  <c r="C1142" i="11"/>
  <c r="D1142" i="11"/>
  <c r="C1143" i="11"/>
  <c r="D1143" i="11"/>
  <c r="C1144" i="11"/>
  <c r="D1144" i="11"/>
  <c r="C1145" i="11"/>
  <c r="D1145" i="11"/>
  <c r="C1146" i="11"/>
  <c r="D1146" i="11"/>
  <c r="C1147" i="11"/>
  <c r="D1147" i="11"/>
  <c r="C1148" i="11"/>
  <c r="D1148" i="11"/>
  <c r="C1149" i="11"/>
  <c r="D1149" i="11"/>
  <c r="C1150" i="11"/>
  <c r="D1150" i="11"/>
  <c r="C1151" i="11"/>
  <c r="D1151" i="11"/>
  <c r="C1152" i="11"/>
  <c r="D1152" i="11"/>
  <c r="C1153" i="11"/>
  <c r="D1153" i="11"/>
  <c r="C1154" i="11"/>
  <c r="D1154" i="11"/>
  <c r="C1155" i="11"/>
  <c r="D1155" i="11"/>
  <c r="C1156" i="11"/>
  <c r="D1156" i="11"/>
  <c r="C1157" i="11"/>
  <c r="D1157" i="11"/>
  <c r="C1158" i="11"/>
  <c r="D1158" i="11"/>
  <c r="C1159" i="11"/>
  <c r="D1159" i="11"/>
  <c r="C1160" i="11"/>
  <c r="D1160" i="11"/>
  <c r="C1161" i="11"/>
  <c r="D1161" i="11"/>
  <c r="C1162" i="11"/>
  <c r="D1162" i="11"/>
  <c r="C1163" i="11"/>
  <c r="D1163" i="11"/>
  <c r="C1164" i="11"/>
  <c r="D1164" i="11"/>
  <c r="C1165" i="11"/>
  <c r="D1165" i="11"/>
  <c r="C1166" i="11"/>
  <c r="D1166" i="11"/>
  <c r="C1167" i="11"/>
  <c r="D1167" i="11"/>
  <c r="C1168" i="11"/>
  <c r="D1168" i="11"/>
  <c r="C1169" i="11"/>
  <c r="D1169" i="11"/>
  <c r="C1170" i="11"/>
  <c r="D1170" i="11"/>
  <c r="C1171" i="11"/>
  <c r="D1171" i="11"/>
  <c r="C1172" i="11"/>
  <c r="D1172" i="11"/>
  <c r="C1173" i="11"/>
  <c r="D1173" i="11"/>
  <c r="C1174" i="11"/>
  <c r="D1174" i="11"/>
  <c r="C1175" i="11"/>
  <c r="D1175" i="11"/>
  <c r="C1176" i="11"/>
  <c r="D1176" i="11"/>
  <c r="C1177" i="11"/>
  <c r="D1177" i="11"/>
  <c r="C1178" i="11"/>
  <c r="D1178" i="11"/>
  <c r="C1179" i="11"/>
  <c r="D1179" i="11"/>
  <c r="C1180" i="11"/>
  <c r="D1180" i="11"/>
  <c r="C1181" i="11"/>
  <c r="D1181" i="11"/>
  <c r="C1182" i="11"/>
  <c r="D1182" i="11"/>
  <c r="C1183" i="11"/>
  <c r="D1183" i="11"/>
  <c r="C1184" i="11"/>
  <c r="D1184" i="11"/>
  <c r="C1185" i="11"/>
  <c r="D1185" i="11"/>
  <c r="C1186" i="11"/>
  <c r="D1186" i="11"/>
  <c r="C1187" i="11"/>
  <c r="D1187" i="11"/>
  <c r="C1188" i="11"/>
  <c r="D1188" i="11"/>
  <c r="C1189" i="11"/>
  <c r="D1189" i="11"/>
  <c r="C1190" i="11"/>
  <c r="D1190" i="11"/>
  <c r="C1191" i="11"/>
  <c r="D1191" i="11"/>
  <c r="C1192" i="11"/>
  <c r="D1192" i="11"/>
  <c r="C1193" i="11"/>
  <c r="D1193" i="11"/>
  <c r="C1194" i="11"/>
  <c r="D1194" i="11"/>
  <c r="C1195" i="11"/>
  <c r="D1195" i="11"/>
  <c r="C1196" i="11"/>
  <c r="D1196" i="11"/>
  <c r="C1197" i="11"/>
  <c r="D1197" i="11"/>
  <c r="C1198" i="11"/>
  <c r="D1198" i="11"/>
  <c r="C1199" i="11"/>
  <c r="D1199" i="11"/>
  <c r="C1200" i="11"/>
  <c r="D1200" i="11"/>
  <c r="C1201" i="11"/>
  <c r="D1201" i="11"/>
  <c r="C1202" i="11"/>
  <c r="D1202" i="11"/>
  <c r="C1203" i="11"/>
  <c r="D1203" i="11"/>
  <c r="C1204" i="11"/>
  <c r="D1204" i="11"/>
  <c r="C1205" i="11"/>
  <c r="D1205" i="11"/>
  <c r="C1206" i="11"/>
  <c r="D1206" i="11"/>
  <c r="C1207" i="11"/>
  <c r="D1207" i="11"/>
  <c r="C1208" i="11"/>
  <c r="D1208" i="11"/>
  <c r="C1209" i="11"/>
  <c r="D1209" i="11"/>
  <c r="C1210" i="11"/>
  <c r="D1210" i="11"/>
  <c r="C1211" i="11"/>
  <c r="D1211" i="11"/>
  <c r="C1212" i="11"/>
  <c r="D1212" i="11"/>
  <c r="C1213" i="11"/>
  <c r="D1213" i="11"/>
  <c r="C1214" i="11"/>
  <c r="D1214" i="11"/>
  <c r="C1215" i="11"/>
  <c r="D1215" i="11"/>
  <c r="C1216" i="11"/>
  <c r="D1216" i="11"/>
  <c r="C1217" i="11"/>
  <c r="D1217" i="11"/>
  <c r="C1218" i="11"/>
  <c r="D1218" i="11"/>
  <c r="C1219" i="11"/>
  <c r="D1219" i="11"/>
  <c r="C1220" i="11"/>
  <c r="D1220" i="11"/>
  <c r="C1221" i="11"/>
  <c r="D1221" i="11"/>
  <c r="C1222" i="11"/>
  <c r="D1222" i="11"/>
  <c r="C1223" i="11"/>
  <c r="D1223" i="11"/>
  <c r="C1224" i="11"/>
  <c r="D1224" i="11"/>
  <c r="C1225" i="11"/>
  <c r="D1225" i="11"/>
  <c r="C1226" i="11"/>
  <c r="D1226" i="11"/>
  <c r="C1227" i="11"/>
  <c r="D1227" i="11"/>
  <c r="C1228" i="11"/>
  <c r="D1228" i="11"/>
  <c r="C1229" i="11"/>
  <c r="D1229" i="11"/>
  <c r="C1230" i="11"/>
  <c r="D1230" i="11"/>
  <c r="C1231" i="11"/>
  <c r="D1231" i="11"/>
  <c r="C1232" i="11"/>
  <c r="D1232" i="11"/>
  <c r="C1233" i="11"/>
  <c r="D1233" i="11"/>
  <c r="C1234" i="11"/>
  <c r="D1234" i="11"/>
  <c r="C1235" i="11"/>
  <c r="D1235" i="11"/>
  <c r="C1236" i="11"/>
  <c r="D1236" i="11"/>
  <c r="C1237" i="11"/>
  <c r="D1237" i="11"/>
  <c r="C1238" i="11"/>
  <c r="D1238" i="11"/>
  <c r="C1239" i="11"/>
  <c r="D1239" i="11"/>
  <c r="C1240" i="11"/>
  <c r="D1240" i="11"/>
  <c r="C1241" i="11"/>
  <c r="D1241" i="11"/>
  <c r="C1242" i="11"/>
  <c r="D1242" i="11"/>
  <c r="C1243" i="11"/>
  <c r="D1243" i="11"/>
  <c r="C1244" i="11"/>
  <c r="D1244" i="11"/>
  <c r="C1245" i="11"/>
  <c r="D1245" i="11"/>
  <c r="C1246" i="11"/>
  <c r="D1246" i="11"/>
  <c r="C1247" i="11"/>
  <c r="D1247" i="11"/>
  <c r="C1248" i="11"/>
  <c r="D1248" i="11"/>
  <c r="C1249" i="11"/>
  <c r="D1249" i="11"/>
  <c r="C1250" i="11"/>
  <c r="D1250" i="11"/>
  <c r="C1251" i="11"/>
  <c r="D1251" i="11"/>
  <c r="C1252" i="11"/>
  <c r="D1252" i="11"/>
  <c r="C1253" i="11"/>
  <c r="D1253" i="11"/>
  <c r="C1254" i="11"/>
  <c r="D1254" i="11"/>
  <c r="C1255" i="11"/>
  <c r="D1255" i="11"/>
  <c r="C1256" i="11"/>
  <c r="D1256" i="11"/>
  <c r="C1257" i="11"/>
  <c r="D1257" i="11"/>
  <c r="C1258" i="11"/>
  <c r="D1258" i="11"/>
  <c r="C1259" i="11"/>
  <c r="D1259" i="11"/>
  <c r="C1260" i="11"/>
  <c r="D1260" i="11"/>
  <c r="C1261" i="11"/>
  <c r="D1261" i="11"/>
  <c r="C1262" i="11"/>
  <c r="D1262" i="11"/>
  <c r="C1263" i="11"/>
  <c r="D1263" i="11"/>
  <c r="C1264" i="11"/>
  <c r="D1264" i="11"/>
  <c r="C1265" i="11"/>
  <c r="D1265" i="11"/>
  <c r="C1266" i="11"/>
  <c r="D1266" i="11"/>
  <c r="C1267" i="11"/>
  <c r="D1267" i="11"/>
  <c r="C1268" i="11"/>
  <c r="D1268" i="11"/>
  <c r="C1269" i="11"/>
  <c r="D1269" i="11"/>
  <c r="C1270" i="11"/>
  <c r="D1270" i="11"/>
  <c r="C1271" i="11"/>
  <c r="D1271" i="11"/>
  <c r="C1272" i="11"/>
  <c r="D1272" i="11"/>
  <c r="C1273" i="11"/>
  <c r="D1273" i="11"/>
  <c r="C1274" i="11"/>
  <c r="D1274" i="11"/>
  <c r="C1275" i="11"/>
  <c r="D1275" i="11"/>
  <c r="C1276" i="11"/>
  <c r="D1276" i="11"/>
  <c r="C1277" i="11"/>
  <c r="D1277" i="11"/>
  <c r="C1278" i="11"/>
  <c r="D1278" i="11"/>
  <c r="C1279" i="11"/>
  <c r="D1279" i="11"/>
  <c r="C1280" i="11"/>
  <c r="D1280" i="11"/>
  <c r="C1281" i="11"/>
  <c r="D1281" i="11"/>
  <c r="C1282" i="11"/>
  <c r="D1282" i="11"/>
  <c r="C1283" i="11"/>
  <c r="D1283" i="11"/>
  <c r="C1284" i="11"/>
  <c r="D1284" i="11"/>
  <c r="C1285" i="11"/>
  <c r="D1285" i="11"/>
  <c r="C1286" i="11"/>
  <c r="D1286" i="11"/>
  <c r="C1287" i="11"/>
  <c r="D1287" i="11"/>
  <c r="C1288" i="11"/>
  <c r="D1288" i="11"/>
  <c r="C1289" i="11"/>
  <c r="D1289" i="11"/>
  <c r="C1290" i="11"/>
  <c r="D1290" i="11"/>
  <c r="C1291" i="11"/>
  <c r="D1291" i="11"/>
  <c r="C1292" i="11"/>
  <c r="D1292" i="11"/>
  <c r="C1293" i="11"/>
  <c r="D1293" i="11"/>
  <c r="C1294" i="11"/>
  <c r="D1294" i="11"/>
  <c r="C1295" i="11"/>
  <c r="D1295" i="11"/>
  <c r="C1296" i="11"/>
  <c r="D1296" i="11"/>
  <c r="C1297" i="11"/>
  <c r="D1297" i="11"/>
  <c r="C1298" i="11"/>
  <c r="D1298" i="11"/>
  <c r="C1299" i="11"/>
  <c r="D1299" i="11"/>
  <c r="C1300" i="11"/>
  <c r="D1300" i="11"/>
  <c r="C1301" i="11"/>
  <c r="D1301" i="11"/>
  <c r="C1302" i="11"/>
  <c r="D1302" i="11"/>
  <c r="C1303" i="11"/>
  <c r="D1303" i="11"/>
  <c r="C1304" i="11"/>
  <c r="D1304" i="11"/>
  <c r="C1305" i="11"/>
  <c r="D1305" i="11"/>
  <c r="C1306" i="11"/>
  <c r="D1306" i="11"/>
  <c r="C1307" i="11"/>
  <c r="D1307" i="11"/>
  <c r="C1308" i="11"/>
  <c r="D1308" i="11"/>
  <c r="C1309" i="11"/>
  <c r="D1309" i="11"/>
  <c r="C1310" i="11"/>
  <c r="D1310" i="11"/>
  <c r="C1311" i="11"/>
  <c r="D1311" i="11"/>
  <c r="C1312" i="11"/>
  <c r="D1312" i="11"/>
  <c r="C1313" i="11"/>
  <c r="D1313" i="11"/>
  <c r="C1314" i="11"/>
  <c r="D1314" i="11"/>
  <c r="C1315" i="11"/>
  <c r="D1315" i="11"/>
  <c r="C1316" i="11"/>
  <c r="D1316" i="11"/>
  <c r="C1317" i="11"/>
  <c r="D1317" i="11"/>
  <c r="C1318" i="11"/>
  <c r="D1318" i="11"/>
  <c r="C1319" i="11"/>
  <c r="D1319" i="11"/>
  <c r="C1320" i="11"/>
  <c r="D1320" i="11"/>
  <c r="C1321" i="11"/>
  <c r="D1321" i="11"/>
  <c r="C1322" i="11"/>
  <c r="D1322" i="11"/>
  <c r="C1323" i="11"/>
  <c r="D1323" i="11"/>
  <c r="C1324" i="11"/>
  <c r="D1324" i="11"/>
  <c r="C1325" i="11"/>
  <c r="D1325" i="11"/>
  <c r="C1326" i="11"/>
  <c r="D1326" i="11"/>
  <c r="C1327" i="11"/>
  <c r="D1327" i="11"/>
  <c r="C1328" i="11"/>
  <c r="D1328" i="11"/>
  <c r="C1329" i="11"/>
  <c r="D1329" i="11"/>
  <c r="C1330" i="11"/>
  <c r="D1330" i="11"/>
  <c r="C1331" i="11"/>
  <c r="D1331" i="11"/>
  <c r="C1332" i="11"/>
  <c r="D1332" i="11"/>
  <c r="C1333" i="11"/>
  <c r="D1333" i="11"/>
  <c r="C1334" i="11"/>
  <c r="D1334" i="11"/>
  <c r="C1335" i="11"/>
  <c r="D1335" i="11"/>
  <c r="C1336" i="11"/>
  <c r="D1336" i="11"/>
  <c r="C1337" i="11"/>
  <c r="D1337" i="11"/>
  <c r="C1338" i="11"/>
  <c r="D1338" i="11"/>
  <c r="C1339" i="11"/>
  <c r="D1339" i="11"/>
  <c r="C1340" i="11"/>
  <c r="D1340" i="11"/>
  <c r="C1341" i="11"/>
  <c r="D1341" i="11"/>
  <c r="C1342" i="11"/>
  <c r="D1342" i="11"/>
  <c r="C1343" i="11"/>
  <c r="D1343" i="11"/>
  <c r="C1344" i="11"/>
  <c r="D1344" i="11"/>
  <c r="C1345" i="11"/>
  <c r="D1345" i="11"/>
  <c r="C1346" i="11"/>
  <c r="D1346" i="11"/>
  <c r="C1347" i="11"/>
  <c r="D1347" i="11"/>
  <c r="C1348" i="11"/>
  <c r="D1348" i="11"/>
  <c r="C1349" i="11"/>
  <c r="D1349" i="11"/>
  <c r="C1350" i="11"/>
  <c r="D1350" i="11"/>
  <c r="C1351" i="11"/>
  <c r="D1351" i="11"/>
  <c r="C1352" i="11"/>
  <c r="D1352" i="11"/>
  <c r="C1353" i="11"/>
  <c r="D1353" i="11"/>
  <c r="C1354" i="11"/>
  <c r="D1354" i="11"/>
  <c r="C1355" i="11"/>
  <c r="D1355" i="11"/>
  <c r="C1356" i="11"/>
  <c r="D1356" i="11"/>
  <c r="C1357" i="11"/>
  <c r="D1357" i="11"/>
  <c r="C1358" i="11"/>
  <c r="D1358" i="11"/>
  <c r="C1359" i="11"/>
  <c r="D1359" i="11"/>
  <c r="C1360" i="11"/>
  <c r="D1360" i="11"/>
  <c r="C1361" i="11"/>
  <c r="D1361" i="11"/>
  <c r="C1362" i="11"/>
  <c r="D1362" i="11"/>
  <c r="C1363" i="11"/>
  <c r="D1363" i="11"/>
  <c r="C1364" i="11"/>
  <c r="D1364" i="11"/>
  <c r="C1365" i="11"/>
  <c r="D1365" i="11"/>
  <c r="C1366" i="11"/>
  <c r="D1366" i="11"/>
  <c r="C1367" i="11"/>
  <c r="D1367" i="11"/>
  <c r="C1368" i="11"/>
  <c r="D1368" i="11"/>
  <c r="C1369" i="11"/>
  <c r="D1369" i="11"/>
  <c r="C1370" i="11"/>
  <c r="D1370" i="11"/>
  <c r="C1371" i="11"/>
  <c r="D1371" i="11"/>
  <c r="C1372" i="11"/>
  <c r="D1372" i="11"/>
  <c r="C1373" i="11"/>
  <c r="D1373" i="11"/>
  <c r="C1374" i="11"/>
  <c r="D1374" i="11"/>
  <c r="C1375" i="11"/>
  <c r="D1375" i="11"/>
  <c r="C1376" i="11"/>
  <c r="D1376" i="11"/>
  <c r="C1377" i="11"/>
  <c r="D1377" i="11"/>
  <c r="C1378" i="11"/>
  <c r="D1378" i="11"/>
  <c r="C1379" i="11"/>
  <c r="D1379" i="11"/>
  <c r="C1380" i="11"/>
  <c r="D1380" i="11"/>
  <c r="C1381" i="11"/>
  <c r="D1381" i="11"/>
  <c r="C1382" i="11"/>
  <c r="D1382" i="11"/>
  <c r="C1383" i="11"/>
  <c r="D1383" i="11"/>
  <c r="C1384" i="11"/>
  <c r="D1384" i="11"/>
  <c r="C1385" i="11"/>
  <c r="D1385" i="11"/>
  <c r="C1386" i="11"/>
  <c r="D1386" i="11"/>
  <c r="C1387" i="11"/>
  <c r="D1387" i="11"/>
  <c r="C1388" i="11"/>
  <c r="D1388" i="11"/>
  <c r="C1389" i="11"/>
  <c r="D1389" i="11"/>
  <c r="C1390" i="11"/>
  <c r="D1390" i="11"/>
  <c r="C1391" i="11"/>
  <c r="D1391" i="11"/>
  <c r="C1392" i="11"/>
  <c r="D1392" i="11"/>
  <c r="C1393" i="11"/>
  <c r="D1393" i="11"/>
  <c r="C1394" i="11"/>
  <c r="D1394" i="11"/>
  <c r="C1395" i="11"/>
  <c r="D1395" i="11"/>
  <c r="C1396" i="11"/>
  <c r="D1396" i="11"/>
  <c r="C1397" i="11"/>
  <c r="D1397" i="11"/>
  <c r="C1398" i="11"/>
  <c r="D1398" i="11"/>
  <c r="C1399" i="11"/>
  <c r="D1399" i="11"/>
  <c r="C1400" i="11"/>
  <c r="D1400" i="11"/>
  <c r="C1401" i="11"/>
  <c r="D1401" i="11"/>
  <c r="C1402" i="11"/>
  <c r="D1402" i="11"/>
  <c r="C1403" i="11"/>
  <c r="D1403" i="11"/>
  <c r="C1404" i="11"/>
  <c r="D1404" i="11"/>
  <c r="C1405" i="11"/>
  <c r="D1405" i="11"/>
  <c r="C1406" i="11"/>
  <c r="D1406" i="11"/>
  <c r="C1407" i="11"/>
  <c r="D1407" i="11"/>
  <c r="C1408" i="11"/>
  <c r="D1408" i="11"/>
  <c r="C1409" i="11"/>
  <c r="D1409" i="11"/>
  <c r="C1410" i="11"/>
  <c r="D1410" i="11"/>
  <c r="C1411" i="11"/>
  <c r="D1411" i="11"/>
  <c r="C1412" i="11"/>
  <c r="D1412" i="11"/>
  <c r="C1413" i="11"/>
  <c r="D1413" i="11"/>
  <c r="C1414" i="11"/>
  <c r="D1414" i="11"/>
  <c r="C1415" i="11"/>
  <c r="D1415" i="11"/>
  <c r="C1416" i="11"/>
  <c r="D1416" i="11"/>
  <c r="C1417" i="11"/>
  <c r="D1417" i="11"/>
  <c r="C1418" i="11"/>
  <c r="D1418" i="11"/>
  <c r="C1419" i="11"/>
  <c r="D1419" i="11"/>
  <c r="C1420" i="11"/>
  <c r="D1420" i="11"/>
  <c r="C1421" i="11"/>
  <c r="D1421" i="11"/>
  <c r="C1422" i="11"/>
  <c r="D1422" i="11"/>
  <c r="C1423" i="11"/>
  <c r="D1423" i="11"/>
  <c r="C1424" i="11"/>
  <c r="D1424" i="11"/>
  <c r="C1425" i="11"/>
  <c r="D1425" i="11"/>
  <c r="C1426" i="11"/>
  <c r="D1426" i="11"/>
  <c r="C1427" i="11"/>
  <c r="D1427" i="11"/>
  <c r="C1428" i="11"/>
  <c r="D1428" i="11"/>
  <c r="C1429" i="11"/>
  <c r="D1429" i="11"/>
  <c r="C1430" i="11"/>
  <c r="D1430" i="11"/>
  <c r="C1431" i="11"/>
  <c r="D1431" i="11"/>
  <c r="C1432" i="11"/>
  <c r="D1432" i="11"/>
  <c r="C1433" i="11"/>
  <c r="D1433" i="11"/>
  <c r="C1434" i="11"/>
  <c r="D1434" i="11"/>
  <c r="C1435" i="11"/>
  <c r="D1435" i="11"/>
  <c r="C1436" i="11"/>
  <c r="D1436" i="11"/>
  <c r="C1437" i="11"/>
  <c r="D1437" i="11"/>
  <c r="C1438" i="11"/>
  <c r="D1438" i="11"/>
  <c r="C1439" i="11"/>
  <c r="D1439" i="11"/>
  <c r="C1440" i="11"/>
  <c r="D1440" i="11"/>
  <c r="C1441" i="11"/>
  <c r="D1441" i="11"/>
  <c r="C1442" i="11"/>
  <c r="D1442" i="11"/>
  <c r="C1443" i="11"/>
  <c r="D1443" i="11"/>
  <c r="C1444" i="11"/>
  <c r="D1444" i="11"/>
  <c r="C1445" i="11"/>
  <c r="D1445" i="11"/>
  <c r="C1446" i="11"/>
  <c r="D1446" i="11"/>
  <c r="C1447" i="11"/>
  <c r="D1447" i="11"/>
  <c r="C1448" i="11"/>
  <c r="D1448" i="11"/>
  <c r="C1449" i="11"/>
  <c r="D1449" i="11"/>
  <c r="C1450" i="11"/>
  <c r="D1450" i="11"/>
  <c r="C1451" i="11"/>
  <c r="D1451" i="11"/>
  <c r="C1452" i="11"/>
  <c r="D1452" i="11"/>
  <c r="C1453" i="11"/>
  <c r="D1453" i="11"/>
  <c r="C1454" i="11"/>
  <c r="D1454" i="11"/>
  <c r="C1455" i="11"/>
  <c r="D1455" i="11"/>
  <c r="C1456" i="11"/>
  <c r="D1456" i="11"/>
  <c r="C1457" i="11"/>
  <c r="D1457" i="11"/>
  <c r="C1458" i="11"/>
  <c r="D1458" i="11"/>
  <c r="C1459" i="11"/>
  <c r="D1459" i="11"/>
  <c r="C1460" i="11"/>
  <c r="D1460" i="11"/>
  <c r="C1461" i="11"/>
  <c r="D1461" i="11"/>
  <c r="C1462" i="11"/>
  <c r="D1462" i="11"/>
  <c r="C1463" i="11"/>
  <c r="D1463" i="11"/>
  <c r="C1464" i="11"/>
  <c r="D1464" i="11"/>
  <c r="C1465" i="11"/>
  <c r="D1465" i="11"/>
  <c r="C1466" i="11"/>
  <c r="D1466" i="11"/>
  <c r="C1467" i="11"/>
  <c r="D1467" i="11"/>
  <c r="C1468" i="11"/>
  <c r="D1468" i="11"/>
  <c r="C1469" i="11"/>
  <c r="D1469" i="11"/>
  <c r="C1470" i="11"/>
  <c r="D1470" i="11"/>
  <c r="C1471" i="11"/>
  <c r="D1471" i="11"/>
  <c r="C1472" i="11"/>
  <c r="D1472" i="11"/>
  <c r="C1473" i="11"/>
  <c r="D1473" i="11"/>
  <c r="C1474" i="11"/>
  <c r="D1474" i="11"/>
  <c r="C1475" i="11"/>
  <c r="D1475" i="11"/>
  <c r="C1476" i="11"/>
  <c r="D1476" i="11"/>
  <c r="C1477" i="11"/>
  <c r="D1477" i="11"/>
  <c r="C1478" i="11"/>
  <c r="D1478" i="11"/>
  <c r="C1479" i="11"/>
  <c r="D1479" i="11"/>
  <c r="C1480" i="11"/>
  <c r="D1480" i="11"/>
  <c r="C1481" i="11"/>
  <c r="D1481" i="11"/>
  <c r="C1482" i="11"/>
  <c r="D1482" i="11"/>
  <c r="C1483" i="11"/>
  <c r="D1483" i="11"/>
  <c r="C1484" i="11"/>
  <c r="D1484" i="11"/>
  <c r="C1485" i="11"/>
  <c r="D1485" i="11"/>
  <c r="C1486" i="11"/>
  <c r="D1486" i="11"/>
  <c r="C1487" i="11"/>
  <c r="D1487" i="11"/>
  <c r="C1488" i="11"/>
  <c r="D1488" i="11"/>
  <c r="C1489" i="11"/>
  <c r="D1489" i="11"/>
  <c r="C1490" i="11"/>
  <c r="D1490" i="11"/>
  <c r="C1491" i="11"/>
  <c r="D1491" i="11"/>
  <c r="C1492" i="11"/>
  <c r="D1492" i="11"/>
  <c r="C1493" i="11"/>
  <c r="D1493" i="11"/>
  <c r="C1494" i="11"/>
  <c r="D1494" i="11"/>
  <c r="C1495" i="11"/>
  <c r="D1495" i="11"/>
  <c r="C1496" i="11"/>
  <c r="D1496" i="11"/>
  <c r="C1497" i="11"/>
  <c r="D1497" i="11"/>
  <c r="C1498" i="11"/>
  <c r="D1498" i="11"/>
  <c r="C1499" i="11"/>
  <c r="D1499" i="11"/>
  <c r="C1500" i="11"/>
  <c r="D1500" i="11"/>
  <c r="C1501" i="11"/>
  <c r="D1501" i="11"/>
  <c r="C1502" i="11"/>
  <c r="D1502" i="11"/>
  <c r="C1503" i="11"/>
  <c r="D1503" i="11"/>
  <c r="C1504" i="11"/>
  <c r="D1504" i="11"/>
  <c r="C1505" i="11"/>
  <c r="D1505" i="11"/>
  <c r="C1506" i="11"/>
  <c r="D1506" i="11"/>
  <c r="C1507" i="11"/>
  <c r="D1507" i="11"/>
  <c r="C1508" i="11"/>
  <c r="D1508" i="11"/>
  <c r="C1509" i="11"/>
  <c r="D1509" i="11"/>
  <c r="C1510" i="11"/>
  <c r="D1510" i="11"/>
  <c r="C1511" i="11"/>
  <c r="D1511" i="11"/>
  <c r="C1512" i="11"/>
  <c r="D1512" i="11"/>
  <c r="C1513" i="11"/>
  <c r="D1513" i="11"/>
  <c r="C1514" i="11"/>
  <c r="D1514" i="11"/>
  <c r="C1515" i="11"/>
  <c r="D1515" i="11"/>
  <c r="C1516" i="11"/>
  <c r="D1516" i="11"/>
  <c r="C1517" i="11"/>
  <c r="D1517" i="11"/>
  <c r="C1518" i="11"/>
  <c r="D1518" i="11"/>
  <c r="C1519" i="11"/>
  <c r="D1519" i="11"/>
  <c r="C1520" i="11"/>
  <c r="D1520" i="11"/>
  <c r="C1521" i="11"/>
  <c r="D1521" i="11"/>
  <c r="C1522" i="11"/>
  <c r="D1522" i="11"/>
  <c r="C1523" i="11"/>
  <c r="D1523" i="11"/>
  <c r="C1524" i="11"/>
  <c r="D1524" i="11"/>
  <c r="C1525" i="11"/>
  <c r="D1525" i="11"/>
  <c r="C1526" i="11"/>
  <c r="D1526" i="11"/>
  <c r="C1527" i="11"/>
  <c r="D1527" i="11"/>
  <c r="C1528" i="11"/>
  <c r="D1528" i="11"/>
  <c r="C1529" i="11"/>
  <c r="D1529" i="11"/>
  <c r="C1530" i="11"/>
  <c r="D1530" i="11"/>
  <c r="C1531" i="11"/>
  <c r="D1531" i="11"/>
  <c r="C1532" i="11"/>
  <c r="D1532" i="11"/>
  <c r="C1533" i="11"/>
  <c r="D1533" i="11"/>
  <c r="C1534" i="11"/>
  <c r="D1534" i="11"/>
  <c r="C1535" i="11"/>
  <c r="D1535" i="11"/>
  <c r="C1536" i="11"/>
  <c r="D1536" i="11"/>
  <c r="C1537" i="11"/>
  <c r="D1537" i="11"/>
  <c r="C1538" i="11"/>
  <c r="D1538" i="11"/>
  <c r="C1539" i="11"/>
  <c r="D1539" i="11"/>
  <c r="C1540" i="11"/>
  <c r="D1540" i="11"/>
  <c r="C1541" i="11"/>
  <c r="D1541" i="11"/>
  <c r="C1542" i="11"/>
  <c r="D1542" i="11"/>
  <c r="C1543" i="11"/>
  <c r="D1543" i="11"/>
  <c r="C1544" i="11"/>
  <c r="D1544" i="11"/>
  <c r="C1545" i="11"/>
  <c r="D1545" i="11"/>
  <c r="C1546" i="11"/>
  <c r="D1546" i="11"/>
  <c r="C1547" i="11"/>
  <c r="D1547" i="11"/>
  <c r="C1548" i="11"/>
  <c r="D1548" i="11"/>
  <c r="C1549" i="11"/>
  <c r="D1549" i="11"/>
  <c r="C1550" i="11"/>
  <c r="D1550" i="11"/>
  <c r="C1551" i="11"/>
  <c r="D1551" i="11"/>
  <c r="C1552" i="11"/>
  <c r="D1552" i="11"/>
  <c r="C1553" i="11"/>
  <c r="D1553" i="11"/>
  <c r="C1554" i="11"/>
  <c r="D1554" i="11"/>
  <c r="C1555" i="11"/>
  <c r="D1555" i="11"/>
  <c r="C1556" i="11"/>
  <c r="D1556" i="11"/>
  <c r="C1557" i="11"/>
  <c r="D1557" i="11"/>
  <c r="C1558" i="11"/>
  <c r="D1558" i="11"/>
  <c r="C1559" i="11"/>
  <c r="D1559" i="11"/>
  <c r="C1560" i="11"/>
  <c r="D1560" i="11"/>
  <c r="C1561" i="11"/>
  <c r="D1561" i="11"/>
  <c r="C1562" i="11"/>
  <c r="D1562" i="11"/>
  <c r="C1563" i="11"/>
  <c r="D1563" i="11"/>
  <c r="C1564" i="11"/>
  <c r="D1564" i="11"/>
  <c r="C1565" i="11"/>
  <c r="D1565" i="11"/>
  <c r="C1566" i="11"/>
  <c r="D1566" i="11"/>
  <c r="C1567" i="11"/>
  <c r="D1567" i="11"/>
  <c r="C1568" i="11"/>
  <c r="D1568" i="11"/>
  <c r="C1569" i="11"/>
  <c r="D1569" i="11"/>
  <c r="C1570" i="11"/>
  <c r="D1570" i="11"/>
  <c r="C1571" i="11"/>
  <c r="D1571" i="11"/>
  <c r="C1572" i="11"/>
  <c r="D1572" i="11"/>
  <c r="C1573" i="11"/>
  <c r="D1573" i="11"/>
  <c r="C1574" i="11"/>
  <c r="D1574" i="11"/>
  <c r="C1575" i="11"/>
  <c r="D1575" i="11"/>
  <c r="C1576" i="11"/>
  <c r="D1576" i="11"/>
  <c r="C1577" i="11"/>
  <c r="D1577" i="11"/>
  <c r="C1578" i="11"/>
  <c r="D1578" i="11"/>
  <c r="C1579" i="11"/>
  <c r="D1579" i="11"/>
  <c r="C1580" i="11"/>
  <c r="D1580" i="11"/>
  <c r="C1581" i="11"/>
  <c r="D1581" i="11"/>
  <c r="C1582" i="11"/>
  <c r="D1582" i="11"/>
  <c r="C1583" i="11"/>
  <c r="D1583" i="11"/>
  <c r="C1584" i="11"/>
  <c r="D1584" i="11"/>
  <c r="C1585" i="11"/>
  <c r="D1585" i="11"/>
  <c r="C1586" i="11"/>
  <c r="D1586" i="11"/>
  <c r="C1587" i="11"/>
  <c r="D1587" i="11"/>
  <c r="C1588" i="11"/>
  <c r="D1588" i="11"/>
  <c r="C1589" i="11"/>
  <c r="D1589" i="11"/>
  <c r="C1590" i="11"/>
  <c r="D1590" i="11"/>
  <c r="C1591" i="11"/>
  <c r="D1591" i="11"/>
  <c r="C1592" i="11"/>
  <c r="D1592" i="11"/>
  <c r="C1593" i="11"/>
  <c r="D1593" i="11"/>
  <c r="C1594" i="11"/>
  <c r="D1594" i="11"/>
  <c r="C1595" i="11"/>
  <c r="D1595" i="11"/>
  <c r="C1596" i="11"/>
  <c r="D1596" i="11"/>
  <c r="C1597" i="11"/>
  <c r="D1597" i="11"/>
  <c r="C1598" i="11"/>
  <c r="D1598" i="11"/>
  <c r="C1599" i="11"/>
  <c r="D1599" i="11"/>
  <c r="C1600" i="11"/>
  <c r="D1600" i="11"/>
  <c r="C1601" i="11"/>
  <c r="D1601" i="11"/>
  <c r="C1602" i="11"/>
  <c r="D1602" i="11"/>
  <c r="C1603" i="11"/>
  <c r="D1603" i="11"/>
  <c r="C1604" i="11"/>
  <c r="D1604" i="11"/>
  <c r="C1605" i="11"/>
  <c r="D1605" i="11"/>
  <c r="C1606" i="11"/>
  <c r="D1606" i="11"/>
  <c r="C1607" i="11"/>
  <c r="D1607" i="11"/>
  <c r="C1608" i="11"/>
  <c r="D1608" i="11"/>
  <c r="C1609" i="11"/>
  <c r="D1609" i="11"/>
  <c r="C1610" i="11"/>
  <c r="D1610" i="11"/>
  <c r="C1611" i="11"/>
  <c r="D1611" i="11"/>
  <c r="C1612" i="11"/>
  <c r="D1612" i="11"/>
  <c r="C1613" i="11"/>
  <c r="D1613" i="11"/>
  <c r="C1614" i="11"/>
  <c r="D1614" i="11"/>
  <c r="C1615" i="11"/>
  <c r="D1615" i="11"/>
  <c r="C1616" i="11"/>
  <c r="D1616" i="11"/>
  <c r="C1617" i="11"/>
  <c r="D1617" i="11"/>
  <c r="C1618" i="11"/>
  <c r="D1618" i="11"/>
  <c r="C1619" i="11"/>
  <c r="D1619" i="11"/>
  <c r="C1620" i="11"/>
  <c r="D1620" i="11"/>
  <c r="C1621" i="11"/>
  <c r="D1621" i="11"/>
  <c r="C1622" i="11"/>
  <c r="D1622" i="11"/>
  <c r="C1623" i="11"/>
  <c r="D1623" i="11"/>
  <c r="C1624" i="11"/>
  <c r="D1624" i="11"/>
  <c r="C1625" i="11"/>
  <c r="D1625" i="11"/>
  <c r="C1626" i="11"/>
  <c r="D1626" i="11"/>
  <c r="C1627" i="11"/>
  <c r="D1627" i="11"/>
  <c r="C1628" i="11"/>
  <c r="D1628" i="11"/>
  <c r="C1629" i="11"/>
  <c r="D1629" i="11"/>
  <c r="C1630" i="11"/>
  <c r="D1630" i="11"/>
  <c r="C1631" i="11"/>
  <c r="D1631" i="11"/>
  <c r="C1632" i="11"/>
  <c r="D1632" i="11"/>
  <c r="C1633" i="11"/>
  <c r="D1633" i="11"/>
  <c r="C1634" i="11"/>
  <c r="D1634" i="11"/>
  <c r="C1635" i="11"/>
  <c r="D1635" i="11"/>
  <c r="C1636" i="11"/>
  <c r="D1636" i="11"/>
  <c r="C1637" i="11"/>
  <c r="D1637" i="11"/>
  <c r="C1638" i="11"/>
  <c r="D1638" i="11"/>
  <c r="C1639" i="11"/>
  <c r="D1639" i="11"/>
  <c r="C1640" i="11"/>
  <c r="D1640" i="11"/>
  <c r="C1641" i="11"/>
  <c r="D1641" i="11"/>
  <c r="C1642" i="11"/>
  <c r="D1642" i="11"/>
  <c r="C1643" i="11"/>
  <c r="D1643" i="11"/>
  <c r="C1644" i="11"/>
  <c r="D1644" i="11"/>
  <c r="C1645" i="11"/>
  <c r="D1645" i="11"/>
  <c r="C1646" i="11"/>
  <c r="D1646" i="11"/>
  <c r="C1647" i="11"/>
  <c r="D1647" i="11"/>
  <c r="C1648" i="11"/>
  <c r="D1648" i="11"/>
  <c r="C1649" i="11"/>
  <c r="D1649" i="11"/>
  <c r="C1650" i="11"/>
  <c r="D1650" i="11"/>
  <c r="C1651" i="11"/>
  <c r="D1651" i="11"/>
  <c r="C1652" i="11"/>
  <c r="D1652" i="11"/>
  <c r="C1653" i="11"/>
  <c r="D1653" i="11"/>
  <c r="C1654" i="11"/>
  <c r="D1654" i="11"/>
  <c r="C1655" i="11"/>
  <c r="D1655" i="11"/>
  <c r="C1656" i="11"/>
  <c r="D1656" i="11"/>
  <c r="C1657" i="11"/>
  <c r="D1657" i="11"/>
  <c r="C1658" i="11"/>
  <c r="D1658" i="11"/>
  <c r="C1659" i="11"/>
  <c r="D1659" i="11"/>
  <c r="C1660" i="11"/>
  <c r="D1660" i="11"/>
  <c r="C1661" i="11"/>
  <c r="D1661" i="11"/>
  <c r="C1662" i="11"/>
  <c r="D1662" i="11"/>
  <c r="C1663" i="11"/>
  <c r="D1663" i="11"/>
  <c r="C1664" i="11"/>
  <c r="D1664" i="11"/>
  <c r="C1665" i="11"/>
  <c r="D1665" i="11"/>
  <c r="C1666" i="11"/>
  <c r="D1666" i="11"/>
  <c r="C1667" i="11"/>
  <c r="D1667" i="11"/>
  <c r="C1668" i="11"/>
  <c r="D1668" i="11"/>
  <c r="C1669" i="11"/>
  <c r="D1669" i="11"/>
  <c r="C1670" i="11"/>
  <c r="D1670" i="11"/>
  <c r="C1671" i="11"/>
  <c r="D1671" i="11"/>
  <c r="C1672" i="11"/>
  <c r="D1672" i="11"/>
  <c r="C1673" i="11"/>
  <c r="D1673" i="11"/>
  <c r="C1674" i="11"/>
  <c r="D1674" i="11"/>
  <c r="C1675" i="11"/>
  <c r="D1675" i="11"/>
  <c r="C1676" i="11"/>
  <c r="D1676" i="11"/>
  <c r="C1677" i="11"/>
  <c r="D1677" i="11"/>
  <c r="C1678" i="11"/>
  <c r="D1678" i="11"/>
  <c r="C1679" i="11"/>
  <c r="D1679" i="11"/>
  <c r="C1680" i="11"/>
  <c r="D1680" i="11"/>
  <c r="C1681" i="11"/>
  <c r="D1681" i="11"/>
  <c r="C1682" i="11"/>
  <c r="D1682" i="11"/>
  <c r="C1683" i="11"/>
  <c r="D1683" i="11"/>
  <c r="C1684" i="11"/>
  <c r="D1684" i="11"/>
  <c r="C1685" i="11"/>
  <c r="D1685" i="11"/>
  <c r="C1686" i="11"/>
  <c r="D1686" i="11"/>
  <c r="C1687" i="11"/>
  <c r="D1687" i="11"/>
  <c r="C1688" i="11"/>
  <c r="D1688" i="11"/>
  <c r="C1689" i="11"/>
  <c r="D1689" i="11"/>
  <c r="C1690" i="11"/>
  <c r="D1690" i="11"/>
  <c r="C1691" i="11"/>
  <c r="D1691" i="11"/>
  <c r="C1692" i="11"/>
  <c r="D1692" i="11"/>
  <c r="C1693" i="11"/>
  <c r="D1693" i="11"/>
  <c r="C1694" i="11"/>
  <c r="D1694" i="11"/>
  <c r="C1695" i="11"/>
  <c r="D1695" i="11"/>
  <c r="C1696" i="11"/>
  <c r="D1696" i="11"/>
  <c r="C1697" i="11"/>
  <c r="D1697" i="11"/>
  <c r="C1698" i="11"/>
  <c r="D1698" i="11"/>
  <c r="C1699" i="11"/>
  <c r="D1699" i="11"/>
  <c r="C1700" i="11"/>
  <c r="D1700" i="11"/>
  <c r="C1701" i="11"/>
  <c r="D1701" i="11"/>
  <c r="C1702" i="11"/>
  <c r="D1702" i="11"/>
  <c r="C1703" i="11"/>
  <c r="D1703" i="11"/>
  <c r="C1704" i="11"/>
  <c r="D1704" i="11"/>
  <c r="C1705" i="11"/>
  <c r="D1705" i="11"/>
  <c r="C1706" i="11"/>
  <c r="D1706" i="11"/>
  <c r="C1707" i="11"/>
  <c r="D1707" i="11"/>
  <c r="C1708" i="11"/>
  <c r="D1708" i="11"/>
  <c r="C1709" i="11"/>
  <c r="D1709" i="11"/>
  <c r="C1710" i="11"/>
  <c r="D1710" i="11"/>
  <c r="C1711" i="11"/>
  <c r="D1711" i="11"/>
  <c r="C1712" i="11"/>
  <c r="D1712" i="11"/>
  <c r="C1713" i="11"/>
  <c r="D1713" i="11"/>
  <c r="C1714" i="11"/>
  <c r="D1714" i="11"/>
  <c r="C1715" i="11"/>
  <c r="D1715" i="11"/>
  <c r="C1716" i="11"/>
  <c r="D1716" i="11"/>
  <c r="C1717" i="11"/>
  <c r="D1717" i="11"/>
  <c r="C1718" i="11"/>
  <c r="D1718" i="11"/>
  <c r="C1719" i="11"/>
  <c r="D1719" i="11"/>
  <c r="C1720" i="11"/>
  <c r="D1720" i="11"/>
  <c r="C1721" i="11"/>
  <c r="D1721" i="11"/>
  <c r="C1722" i="11"/>
  <c r="D1722" i="11"/>
  <c r="C1723" i="11"/>
  <c r="D1723" i="11"/>
  <c r="C1724" i="11"/>
  <c r="D1724" i="11"/>
  <c r="C1725" i="11"/>
  <c r="D1725" i="11"/>
  <c r="C1726" i="11"/>
  <c r="D1726" i="11"/>
  <c r="C1727" i="11"/>
  <c r="D1727" i="11"/>
  <c r="C1728" i="11"/>
  <c r="D1728" i="11"/>
  <c r="C1729" i="11"/>
  <c r="D1729" i="11"/>
  <c r="C1730" i="11"/>
  <c r="D1730" i="11"/>
  <c r="C1731" i="11"/>
  <c r="D1731" i="11"/>
  <c r="C1732" i="11"/>
  <c r="D1732" i="11"/>
  <c r="C1733" i="11"/>
  <c r="D1733" i="11"/>
  <c r="C1734" i="11"/>
  <c r="D1734" i="11"/>
  <c r="C1735" i="11"/>
  <c r="D1735" i="11"/>
  <c r="C1736" i="11"/>
  <c r="D1736" i="11"/>
  <c r="C1737" i="11"/>
  <c r="D1737" i="11"/>
  <c r="C1738" i="11"/>
  <c r="D1738" i="11"/>
  <c r="C1739" i="11"/>
  <c r="D1739" i="11"/>
  <c r="C1740" i="11"/>
  <c r="D1740" i="11"/>
  <c r="C1741" i="11"/>
  <c r="D1741" i="11"/>
  <c r="C1742" i="11"/>
  <c r="D1742" i="11"/>
  <c r="C1743" i="11"/>
  <c r="D1743" i="11"/>
  <c r="C1744" i="11"/>
  <c r="D1744" i="11"/>
  <c r="C1745" i="11"/>
  <c r="D1745" i="11"/>
  <c r="C1746" i="11"/>
  <c r="D1746" i="11"/>
  <c r="C1747" i="11"/>
  <c r="D1747" i="11"/>
  <c r="C1748" i="11"/>
  <c r="D1748" i="11"/>
  <c r="C1749" i="11"/>
  <c r="D1749" i="11"/>
  <c r="C1750" i="11"/>
  <c r="D1750" i="11"/>
  <c r="C1751" i="11"/>
  <c r="D1751" i="11"/>
  <c r="C1752" i="11"/>
  <c r="D1752" i="11"/>
  <c r="C1753" i="11"/>
  <c r="D1753" i="11"/>
  <c r="C1754" i="11"/>
  <c r="D1754" i="11"/>
  <c r="C1755" i="11"/>
  <c r="D1755" i="11"/>
  <c r="C1756" i="11"/>
  <c r="D1756" i="11"/>
  <c r="C1757" i="11"/>
  <c r="D1757" i="11"/>
  <c r="C1758" i="11"/>
  <c r="D1758" i="11"/>
  <c r="C1759" i="11"/>
  <c r="D1759" i="11"/>
  <c r="C1760" i="11"/>
  <c r="D1760" i="11"/>
  <c r="C1761" i="11"/>
  <c r="D1761" i="11"/>
  <c r="C1762" i="11"/>
  <c r="D1762" i="11"/>
  <c r="C1763" i="11"/>
  <c r="D1763" i="11"/>
  <c r="C1764" i="11"/>
  <c r="D1764" i="11"/>
  <c r="C1765" i="11"/>
  <c r="D1765" i="11"/>
  <c r="C1766" i="11"/>
  <c r="D1766" i="11"/>
  <c r="C1767" i="11"/>
  <c r="D1767" i="11"/>
  <c r="C1768" i="11"/>
  <c r="D1768" i="11"/>
  <c r="C1769" i="11"/>
  <c r="D1769" i="11"/>
  <c r="C1770" i="11"/>
  <c r="D1770" i="11"/>
  <c r="C1771" i="11"/>
  <c r="D1771" i="11"/>
  <c r="C1772" i="11"/>
  <c r="D1772" i="11"/>
  <c r="C1773" i="11"/>
  <c r="D1773" i="11"/>
  <c r="C1774" i="11"/>
  <c r="D1774" i="11"/>
  <c r="C1775" i="11"/>
  <c r="D1775" i="11"/>
  <c r="C1776" i="11"/>
  <c r="D1776" i="11"/>
  <c r="C1777" i="11"/>
  <c r="D1777" i="11"/>
  <c r="C1778" i="11"/>
  <c r="D1778" i="11"/>
  <c r="C1779" i="11"/>
  <c r="D1779" i="11"/>
  <c r="C1780" i="11"/>
  <c r="D1780" i="11"/>
  <c r="C1781" i="11"/>
  <c r="D1781" i="11"/>
  <c r="C1782" i="11"/>
  <c r="D1782" i="11"/>
  <c r="C1783" i="11"/>
  <c r="D1783" i="11"/>
  <c r="C1784" i="11"/>
  <c r="D1784" i="11"/>
  <c r="C1785" i="11"/>
  <c r="D1785" i="11"/>
  <c r="C1786" i="11"/>
  <c r="D1786" i="11"/>
  <c r="C1787" i="11"/>
  <c r="D1787" i="11"/>
  <c r="C1788" i="11"/>
  <c r="D1788" i="11"/>
  <c r="C1789" i="11"/>
  <c r="D1789" i="11"/>
  <c r="C1790" i="11"/>
  <c r="D1790" i="11"/>
  <c r="C1791" i="11"/>
  <c r="D1791" i="11"/>
  <c r="C1792" i="11"/>
  <c r="D1792" i="11"/>
  <c r="C1793" i="11"/>
  <c r="D1793" i="11"/>
  <c r="C1794" i="11"/>
  <c r="D1794" i="11"/>
  <c r="C1795" i="11"/>
  <c r="D1795" i="11"/>
  <c r="C1796" i="11"/>
  <c r="D1796" i="11"/>
  <c r="C1797" i="11"/>
  <c r="D1797" i="11"/>
  <c r="C1798" i="11"/>
  <c r="D1798" i="11"/>
  <c r="C1799" i="11"/>
  <c r="D1799" i="11"/>
  <c r="C1800" i="11"/>
  <c r="D1800" i="11"/>
  <c r="C1801" i="11"/>
  <c r="D1801" i="11"/>
  <c r="C1802" i="11"/>
  <c r="D1802" i="11"/>
  <c r="C1803" i="11"/>
  <c r="D1803" i="11"/>
  <c r="C1804" i="11"/>
  <c r="D1804" i="11"/>
  <c r="C1805" i="11"/>
  <c r="D1805" i="11"/>
  <c r="C1806" i="11"/>
  <c r="D1806" i="11"/>
  <c r="C1807" i="11"/>
  <c r="D1807" i="11"/>
  <c r="C1808" i="11"/>
  <c r="D1808" i="11"/>
  <c r="C1809" i="11"/>
  <c r="D1809" i="11"/>
  <c r="C1810" i="11"/>
  <c r="D1810" i="11"/>
  <c r="C1811" i="11"/>
  <c r="D1811" i="11"/>
  <c r="C1812" i="11"/>
  <c r="D1812" i="11"/>
  <c r="C1813" i="11"/>
  <c r="D1813" i="11"/>
  <c r="C1814" i="11"/>
  <c r="D1814" i="11"/>
  <c r="C1815" i="11"/>
  <c r="D1815" i="11"/>
  <c r="C1816" i="11"/>
  <c r="D1816" i="11"/>
  <c r="C1817" i="11"/>
  <c r="D1817" i="11"/>
  <c r="C1818" i="11"/>
  <c r="D1818" i="11"/>
  <c r="C1819" i="11"/>
  <c r="D1819" i="11"/>
  <c r="C1820" i="11"/>
  <c r="D1820" i="11"/>
  <c r="C1821" i="11"/>
  <c r="D1821" i="11"/>
  <c r="C1822" i="11"/>
  <c r="D1822" i="11"/>
  <c r="C1823" i="11"/>
  <c r="D1823" i="11"/>
  <c r="C1824" i="11"/>
  <c r="D1824" i="11"/>
  <c r="C1825" i="11"/>
  <c r="D1825" i="11"/>
  <c r="C1826" i="11"/>
  <c r="D1826" i="11"/>
  <c r="C1827" i="11"/>
  <c r="D1827" i="11"/>
  <c r="C1828" i="11"/>
  <c r="D1828" i="11"/>
  <c r="C1829" i="11"/>
  <c r="D1829" i="11"/>
  <c r="C1830" i="11"/>
  <c r="D1830" i="11"/>
  <c r="C1831" i="11"/>
  <c r="D1831" i="11"/>
  <c r="C1832" i="11"/>
  <c r="D1832" i="11"/>
  <c r="C1833" i="11"/>
  <c r="D1833" i="11"/>
  <c r="C1834" i="11"/>
  <c r="D1834" i="11"/>
  <c r="C1835" i="11"/>
  <c r="D1835" i="11"/>
  <c r="C1836" i="11"/>
  <c r="D1836" i="11"/>
  <c r="C1837" i="11"/>
  <c r="D1837" i="11"/>
  <c r="C1838" i="11"/>
  <c r="D1838" i="11"/>
  <c r="C1839" i="11"/>
  <c r="D1839" i="11"/>
  <c r="C1840" i="11"/>
  <c r="D1840" i="11"/>
  <c r="C1841" i="11"/>
  <c r="D1841" i="11"/>
  <c r="C1842" i="11"/>
  <c r="D1842" i="11"/>
  <c r="C1843" i="11"/>
  <c r="D1843" i="11"/>
  <c r="C1844" i="11"/>
  <c r="D1844" i="11"/>
  <c r="C1845" i="11"/>
  <c r="D1845" i="11"/>
  <c r="C1846" i="11"/>
  <c r="D1846" i="11"/>
  <c r="C1847" i="11"/>
  <c r="D1847" i="11"/>
  <c r="C1848" i="11"/>
  <c r="D1848" i="11"/>
  <c r="C1849" i="11"/>
  <c r="D1849" i="11"/>
  <c r="C1850" i="11"/>
  <c r="D1850" i="11"/>
  <c r="C1851" i="11"/>
  <c r="D1851" i="11"/>
  <c r="C1852" i="11"/>
  <c r="D1852" i="11"/>
  <c r="C1853" i="11"/>
  <c r="D1853" i="11"/>
  <c r="C1854" i="11"/>
  <c r="D1854" i="11"/>
  <c r="C1855" i="11"/>
  <c r="D1855" i="11"/>
  <c r="C1856" i="11"/>
  <c r="D1856" i="11"/>
  <c r="C1857" i="11"/>
  <c r="D1857" i="11"/>
  <c r="C1858" i="11"/>
  <c r="D1858" i="11"/>
  <c r="C1859" i="11"/>
  <c r="D1859" i="11"/>
  <c r="C1860" i="11"/>
  <c r="D1860" i="11"/>
  <c r="C1861" i="11"/>
  <c r="D1861" i="11"/>
  <c r="C1862" i="11"/>
  <c r="D1862" i="11"/>
  <c r="C1863" i="11"/>
  <c r="D1863" i="11"/>
  <c r="C1864" i="11"/>
  <c r="D1864" i="11"/>
  <c r="C1865" i="11"/>
  <c r="D1865" i="11"/>
  <c r="C1866" i="11"/>
  <c r="D1866" i="11"/>
  <c r="C1867" i="11"/>
  <c r="D1867" i="11"/>
  <c r="C1868" i="11"/>
  <c r="D1868" i="11"/>
  <c r="C1869" i="11"/>
  <c r="D1869" i="11"/>
  <c r="C1870" i="11"/>
  <c r="D1870" i="11"/>
  <c r="C1871" i="11"/>
  <c r="D1871" i="11"/>
  <c r="C1872" i="11"/>
  <c r="D1872" i="11"/>
  <c r="C1873" i="11"/>
  <c r="D1873" i="11"/>
  <c r="C1874" i="11"/>
  <c r="D1874" i="11"/>
  <c r="C1875" i="11"/>
  <c r="D1875" i="11"/>
  <c r="C1876" i="11"/>
  <c r="D1876" i="11"/>
  <c r="C1877" i="11"/>
  <c r="D1877" i="11"/>
  <c r="C1878" i="11"/>
  <c r="D1878" i="11"/>
  <c r="C1879" i="11"/>
  <c r="D1879" i="11"/>
  <c r="C1880" i="11"/>
  <c r="D1880" i="11"/>
  <c r="C1881" i="11"/>
  <c r="D1881" i="11"/>
  <c r="C1882" i="11"/>
  <c r="D1882" i="11"/>
  <c r="C1883" i="11"/>
  <c r="D1883" i="11"/>
  <c r="C1884" i="11"/>
  <c r="D1884" i="11"/>
  <c r="C1885" i="11"/>
  <c r="D1885" i="11"/>
  <c r="C1886" i="11"/>
  <c r="D1886" i="11"/>
  <c r="C1887" i="11"/>
  <c r="D1887" i="11"/>
  <c r="C1888" i="11"/>
  <c r="D1888" i="11"/>
  <c r="C1889" i="11"/>
  <c r="D1889" i="11"/>
  <c r="C1890" i="11"/>
  <c r="D1890" i="11"/>
  <c r="C1891" i="11"/>
  <c r="D1891" i="11"/>
  <c r="C1892" i="11"/>
  <c r="D1892" i="11"/>
  <c r="C1893" i="11"/>
  <c r="D1893" i="11"/>
  <c r="C1894" i="11"/>
  <c r="D1894" i="11"/>
  <c r="C1895" i="11"/>
  <c r="D1895" i="11"/>
  <c r="C1896" i="11"/>
  <c r="D1896" i="11"/>
  <c r="C1897" i="11"/>
  <c r="D1897" i="11"/>
  <c r="C1898" i="11"/>
  <c r="D1898" i="11"/>
  <c r="C1899" i="11"/>
  <c r="D1899" i="11"/>
  <c r="C1900" i="11"/>
  <c r="D1900" i="11"/>
  <c r="C1901" i="11"/>
  <c r="D1901" i="11"/>
  <c r="C1902" i="11"/>
  <c r="D1902" i="11"/>
  <c r="C1903" i="11"/>
  <c r="D1903" i="11"/>
  <c r="C1904" i="11"/>
  <c r="D1904" i="11"/>
  <c r="C1905" i="11"/>
  <c r="D1905" i="11"/>
  <c r="C1906" i="11"/>
  <c r="D1906" i="11"/>
  <c r="C1907" i="11"/>
  <c r="D1907" i="11"/>
  <c r="C1908" i="11"/>
  <c r="D1908" i="11"/>
  <c r="C1909" i="11"/>
  <c r="D1909" i="11"/>
  <c r="C1910" i="11"/>
  <c r="D1910" i="11"/>
  <c r="C1911" i="11"/>
  <c r="D1911" i="11"/>
  <c r="C1912" i="11"/>
  <c r="D1912" i="11"/>
  <c r="C1913" i="11"/>
  <c r="D1913" i="11"/>
  <c r="C1914" i="11"/>
  <c r="D1914" i="11"/>
  <c r="C1915" i="11"/>
  <c r="D1915" i="11"/>
  <c r="C1916" i="11"/>
  <c r="D1916" i="11"/>
  <c r="C1917" i="11"/>
  <c r="D1917" i="11"/>
  <c r="C1918" i="11"/>
  <c r="D1918" i="11"/>
  <c r="C1919" i="11"/>
  <c r="D1919" i="11"/>
  <c r="C1920" i="11"/>
  <c r="D1920" i="11"/>
  <c r="C1921" i="11"/>
  <c r="D1921" i="11"/>
  <c r="C1922" i="11"/>
  <c r="D1922" i="11"/>
  <c r="C1923" i="11"/>
  <c r="D1923" i="11"/>
  <c r="C1924" i="11"/>
  <c r="D1924" i="11"/>
  <c r="C1925" i="11"/>
  <c r="D1925" i="11"/>
  <c r="C1926" i="11"/>
  <c r="D1926" i="11"/>
  <c r="C1927" i="11"/>
  <c r="D1927" i="11"/>
  <c r="C1928" i="11"/>
  <c r="D1928" i="11"/>
  <c r="C1929" i="11"/>
  <c r="D1929" i="11"/>
  <c r="C1930" i="11"/>
  <c r="D1930" i="11"/>
  <c r="C1931" i="11"/>
  <c r="D1931" i="11"/>
  <c r="C1932" i="11"/>
  <c r="D1932" i="11"/>
  <c r="C1933" i="11"/>
  <c r="D1933" i="11"/>
  <c r="C1934" i="11"/>
  <c r="D1934" i="11"/>
  <c r="C1935" i="11"/>
  <c r="D1935" i="11"/>
  <c r="C1936" i="11"/>
  <c r="D1936" i="11"/>
  <c r="C1937" i="11"/>
  <c r="D1937" i="11"/>
  <c r="C1938" i="11"/>
  <c r="D1938" i="11"/>
  <c r="C1939" i="11"/>
  <c r="D1939" i="11"/>
  <c r="C1940" i="11"/>
  <c r="D1940" i="11"/>
  <c r="C1941" i="11"/>
  <c r="D1941" i="11"/>
  <c r="C1942" i="11"/>
  <c r="D1942" i="11"/>
  <c r="C1943" i="11"/>
  <c r="D1943" i="11"/>
  <c r="C1944" i="11"/>
  <c r="D1944" i="11"/>
  <c r="C1945" i="11"/>
  <c r="D1945" i="11"/>
  <c r="C1946" i="11"/>
  <c r="D1946" i="11"/>
  <c r="C1947" i="11"/>
  <c r="D1947" i="11"/>
  <c r="C1948" i="11"/>
  <c r="D1948" i="11"/>
  <c r="C1949" i="11"/>
  <c r="D1949" i="11"/>
  <c r="C1950" i="11"/>
  <c r="D1950" i="11"/>
  <c r="C1951" i="11"/>
  <c r="D1951" i="11"/>
  <c r="C1952" i="11"/>
  <c r="D1952" i="11"/>
  <c r="C1953" i="11"/>
  <c r="D1953" i="11"/>
  <c r="C1954" i="11"/>
  <c r="D1954" i="11"/>
  <c r="C1955" i="11"/>
  <c r="D1955" i="11"/>
  <c r="C1956" i="11"/>
  <c r="D1956" i="11"/>
  <c r="C1957" i="11"/>
  <c r="D1957" i="11"/>
  <c r="C1958" i="11"/>
  <c r="D1958" i="11"/>
  <c r="C1959" i="11"/>
  <c r="D1959" i="11"/>
  <c r="C1960" i="11"/>
  <c r="D1960" i="11"/>
  <c r="C1961" i="11"/>
  <c r="D1961" i="11"/>
  <c r="C1962" i="11"/>
  <c r="D1962" i="11"/>
  <c r="C1963" i="11"/>
  <c r="D1963" i="11"/>
  <c r="C1964" i="11"/>
  <c r="D1964" i="11"/>
  <c r="C1965" i="11"/>
  <c r="D1965" i="11"/>
  <c r="C1966" i="11"/>
  <c r="D1966" i="11"/>
  <c r="C1967" i="11"/>
  <c r="D1967" i="11"/>
  <c r="C1968" i="11"/>
  <c r="D1968" i="11"/>
  <c r="C1969" i="11"/>
  <c r="D1969" i="11"/>
  <c r="C1970" i="11"/>
  <c r="D1970" i="11"/>
  <c r="C1971" i="11"/>
  <c r="D1971" i="11"/>
  <c r="C1972" i="11"/>
  <c r="D1972" i="11"/>
  <c r="C1973" i="11"/>
  <c r="D1973" i="11"/>
  <c r="C1974" i="11"/>
  <c r="D1974" i="11"/>
  <c r="C1975" i="11"/>
  <c r="D1975" i="11"/>
  <c r="C1976" i="11"/>
  <c r="D1976" i="11"/>
  <c r="C1977" i="11"/>
  <c r="D1977" i="11"/>
  <c r="C1978" i="11"/>
  <c r="D1978" i="11"/>
  <c r="C1979" i="11"/>
  <c r="D1979" i="11"/>
  <c r="C1980" i="11"/>
  <c r="D1980" i="11"/>
  <c r="C1981" i="11"/>
  <c r="D1981" i="11"/>
  <c r="C1982" i="11"/>
  <c r="D1982" i="11"/>
  <c r="C1983" i="11"/>
  <c r="D1983" i="11"/>
  <c r="C1984" i="11"/>
  <c r="D1984" i="11"/>
  <c r="C1985" i="11"/>
  <c r="D1985" i="11"/>
  <c r="C1986" i="11"/>
  <c r="D1986" i="11"/>
  <c r="C1987" i="11"/>
  <c r="D1987" i="11"/>
  <c r="C1988" i="11"/>
  <c r="D1988" i="11"/>
  <c r="C1989" i="11"/>
  <c r="D1989" i="11"/>
  <c r="C1990" i="11"/>
  <c r="D1990" i="11"/>
  <c r="C1991" i="11"/>
  <c r="D1991" i="11"/>
  <c r="C1992" i="11"/>
  <c r="D1992" i="11"/>
  <c r="C1993" i="11"/>
  <c r="D1993" i="11"/>
  <c r="C1994" i="11"/>
  <c r="D1994" i="11"/>
  <c r="C1995" i="11"/>
  <c r="D1995" i="11"/>
  <c r="C1996" i="11"/>
  <c r="D1996" i="11"/>
  <c r="C1997" i="11"/>
  <c r="D1997" i="11"/>
  <c r="C1998" i="11"/>
  <c r="D1998" i="11"/>
  <c r="C1999" i="11"/>
  <c r="D1999" i="11"/>
  <c r="C2000" i="11"/>
  <c r="D2000" i="11"/>
  <c r="C2001" i="11"/>
  <c r="D2001" i="11"/>
  <c r="C2002" i="11"/>
  <c r="D2002" i="11"/>
  <c r="C2003" i="11"/>
  <c r="D2003" i="11"/>
  <c r="C2004" i="11"/>
  <c r="D2004" i="11"/>
  <c r="C2005" i="11"/>
  <c r="D2005" i="11"/>
  <c r="C2006" i="11"/>
  <c r="D2006" i="11"/>
  <c r="C2007" i="11"/>
  <c r="D2007" i="11"/>
  <c r="C2008" i="11"/>
  <c r="D2008" i="11"/>
  <c r="C2009" i="11"/>
  <c r="D2009" i="11"/>
  <c r="C2010" i="11"/>
  <c r="D2010" i="11"/>
  <c r="C2011" i="11"/>
  <c r="D2011" i="11"/>
  <c r="C2012" i="11"/>
  <c r="D2012" i="11"/>
  <c r="C2013" i="11"/>
  <c r="D2013" i="11"/>
  <c r="C2014" i="11"/>
  <c r="D2014" i="11"/>
  <c r="C2015" i="11"/>
  <c r="D2015" i="11"/>
  <c r="C2016" i="11"/>
  <c r="D2016" i="11"/>
  <c r="C2017" i="11"/>
  <c r="D2017" i="11"/>
  <c r="C2018" i="11"/>
  <c r="D2018" i="11"/>
  <c r="C2019" i="11"/>
  <c r="D2019" i="11"/>
  <c r="C2020" i="11"/>
  <c r="D2020" i="11"/>
  <c r="C2021" i="11"/>
  <c r="D2021" i="11"/>
  <c r="C2022" i="11"/>
  <c r="D2022" i="11"/>
  <c r="C2023" i="11"/>
  <c r="D2023" i="11"/>
  <c r="C2024" i="11"/>
  <c r="D2024" i="11"/>
  <c r="C2025" i="11"/>
  <c r="D2025" i="11"/>
  <c r="C2026" i="11"/>
  <c r="D2026" i="11"/>
  <c r="C2027" i="11"/>
  <c r="D2027" i="11"/>
  <c r="C2028" i="11"/>
  <c r="D2028" i="11"/>
  <c r="C2029" i="11"/>
  <c r="D2029" i="11"/>
  <c r="C2030" i="11"/>
  <c r="D2030" i="11"/>
  <c r="C2031" i="11"/>
  <c r="D2031" i="11"/>
  <c r="C2032" i="11"/>
  <c r="D2032" i="11"/>
  <c r="C2033" i="11"/>
  <c r="D2033" i="11"/>
  <c r="C2034" i="11"/>
  <c r="D2034" i="11"/>
  <c r="C2035" i="11"/>
  <c r="D2035" i="11"/>
  <c r="C2036" i="11"/>
  <c r="D2036" i="11"/>
  <c r="C2037" i="11"/>
  <c r="D2037" i="11"/>
  <c r="C2038" i="11"/>
  <c r="D2038" i="11"/>
  <c r="C2039" i="11"/>
  <c r="D2039" i="11"/>
  <c r="C2040" i="11"/>
  <c r="D2040" i="11"/>
  <c r="C2041" i="11"/>
  <c r="D2041" i="11"/>
  <c r="C2042" i="11"/>
  <c r="D2042" i="11"/>
  <c r="C2043" i="11"/>
  <c r="D2043" i="11"/>
  <c r="C2044" i="11"/>
  <c r="D2044" i="11"/>
  <c r="C2045" i="11"/>
  <c r="D2045" i="11"/>
  <c r="C2046" i="11"/>
  <c r="D2046" i="11"/>
  <c r="C2047" i="11"/>
  <c r="D2047" i="11"/>
  <c r="C2048" i="11"/>
  <c r="D2048" i="11"/>
  <c r="C2049" i="11"/>
  <c r="D2049" i="11"/>
  <c r="C2050" i="11"/>
  <c r="D2050" i="11"/>
  <c r="C2051" i="11"/>
  <c r="D2051" i="11"/>
  <c r="C2052" i="11"/>
  <c r="D2052" i="11"/>
  <c r="C2053" i="11"/>
  <c r="D2053" i="11"/>
  <c r="C2054" i="11"/>
  <c r="D2054" i="11"/>
  <c r="C2055" i="11"/>
  <c r="D2055" i="11"/>
  <c r="C2056" i="11"/>
  <c r="D2056" i="11"/>
  <c r="C2057" i="11"/>
  <c r="D2057" i="11"/>
  <c r="C2058" i="11"/>
  <c r="D2058" i="11"/>
  <c r="C2059" i="11"/>
  <c r="D2059" i="11"/>
  <c r="C2060" i="11"/>
  <c r="D2060" i="11"/>
  <c r="C2061" i="11"/>
  <c r="D2061" i="11"/>
  <c r="C2062" i="11"/>
  <c r="D2062" i="11"/>
  <c r="C2063" i="11"/>
  <c r="D2063" i="11"/>
  <c r="C2064" i="11"/>
  <c r="D2064" i="11"/>
  <c r="C2065" i="11"/>
  <c r="D2065" i="11"/>
  <c r="C2066" i="11"/>
  <c r="D2066" i="11"/>
  <c r="C2067" i="11"/>
  <c r="D2067" i="11"/>
  <c r="C2068" i="11"/>
  <c r="D2068" i="11"/>
  <c r="C2069" i="11"/>
  <c r="D2069" i="11"/>
  <c r="C2070" i="11"/>
  <c r="D2070" i="11"/>
  <c r="C2071" i="11"/>
  <c r="D2071" i="11"/>
  <c r="C2072" i="11"/>
  <c r="D2072" i="11"/>
  <c r="C2073" i="11"/>
  <c r="D2073" i="11"/>
  <c r="C2074" i="11"/>
  <c r="D2074" i="11"/>
  <c r="C2075" i="11"/>
  <c r="D2075" i="11"/>
  <c r="C2076" i="11"/>
  <c r="D2076" i="11"/>
  <c r="C2077" i="11"/>
  <c r="D2077" i="11"/>
  <c r="C2078" i="11"/>
  <c r="D2078" i="11"/>
  <c r="C2079" i="11"/>
  <c r="D2079" i="11"/>
  <c r="C2080" i="11"/>
  <c r="D2080" i="11"/>
  <c r="C2081" i="11"/>
  <c r="D2081" i="11"/>
  <c r="C2082" i="11"/>
  <c r="D2082" i="11"/>
  <c r="C2083" i="11"/>
  <c r="D2083" i="11"/>
  <c r="C2084" i="11"/>
  <c r="D2084" i="11"/>
  <c r="C2085" i="11"/>
  <c r="D2085" i="11"/>
  <c r="C2086" i="11"/>
  <c r="D2086" i="11"/>
  <c r="C2087" i="11"/>
  <c r="D2087" i="11"/>
  <c r="C2088" i="11"/>
  <c r="D2088" i="11"/>
  <c r="C2089" i="11"/>
  <c r="D2089" i="11"/>
  <c r="C2090" i="11"/>
  <c r="D2090" i="11"/>
  <c r="C2091" i="11"/>
  <c r="D2091" i="11"/>
  <c r="C2092" i="11"/>
  <c r="D2092" i="11"/>
  <c r="C2093" i="11"/>
  <c r="D2093" i="11"/>
  <c r="C2094" i="11"/>
  <c r="D2094" i="11"/>
  <c r="C2095" i="11"/>
  <c r="D2095" i="11"/>
  <c r="C2096" i="11"/>
  <c r="D2096" i="11"/>
  <c r="C2097" i="11"/>
  <c r="D2097" i="11"/>
  <c r="C2098" i="11"/>
  <c r="D2098" i="11"/>
  <c r="C2099" i="11"/>
  <c r="D2099" i="11"/>
  <c r="C2100" i="11"/>
  <c r="D2100" i="11"/>
  <c r="C2101" i="11"/>
  <c r="D2101" i="11"/>
  <c r="C2102" i="11"/>
  <c r="D2102" i="11"/>
  <c r="C2103" i="11"/>
  <c r="D2103" i="11"/>
  <c r="C2104" i="11"/>
  <c r="D2104" i="11"/>
  <c r="C2105" i="11"/>
  <c r="D2105" i="11"/>
  <c r="C2106" i="11"/>
  <c r="D2106" i="11"/>
  <c r="C2107" i="11"/>
  <c r="D2107" i="11"/>
  <c r="C2108" i="11"/>
  <c r="D2108" i="11"/>
  <c r="C2109" i="11"/>
  <c r="D2109" i="11"/>
  <c r="C2110" i="11"/>
  <c r="D2110" i="11"/>
  <c r="C2111" i="11"/>
  <c r="D2111" i="11"/>
  <c r="C2112" i="11"/>
  <c r="D2112" i="11"/>
  <c r="C2113" i="11"/>
  <c r="D2113" i="11"/>
  <c r="C2114" i="11"/>
  <c r="D2114" i="11"/>
  <c r="C2115" i="11"/>
  <c r="D2115" i="11"/>
  <c r="C2116" i="11"/>
  <c r="D2116" i="11"/>
  <c r="C2117" i="11"/>
  <c r="D2117" i="11"/>
  <c r="C2118" i="11"/>
  <c r="D2118" i="11"/>
  <c r="C2119" i="11"/>
  <c r="D2119" i="11"/>
  <c r="C2120" i="11"/>
  <c r="D2120" i="11"/>
  <c r="C2121" i="11"/>
  <c r="D2121" i="11"/>
  <c r="C2122" i="11"/>
  <c r="D2122" i="11"/>
  <c r="C2123" i="11"/>
  <c r="D2123" i="11"/>
  <c r="C2124" i="11"/>
  <c r="D2124" i="11"/>
  <c r="C2125" i="11"/>
  <c r="D2125" i="11"/>
  <c r="C2126" i="11"/>
  <c r="D2126" i="11"/>
  <c r="C2127" i="11"/>
  <c r="D2127" i="11"/>
  <c r="C2128" i="11"/>
  <c r="D2128" i="11"/>
  <c r="C2129" i="11"/>
  <c r="D2129" i="11"/>
  <c r="C2130" i="11"/>
  <c r="D2130" i="11"/>
  <c r="C2131" i="11"/>
  <c r="D2131" i="11"/>
  <c r="C2132" i="11"/>
  <c r="D2132" i="11"/>
  <c r="C2133" i="11"/>
  <c r="D2133" i="11"/>
  <c r="C2134" i="11"/>
  <c r="D2134" i="11"/>
  <c r="C2135" i="11"/>
  <c r="D2135" i="11"/>
  <c r="C2136" i="11"/>
  <c r="D2136" i="11"/>
  <c r="C2137" i="11"/>
  <c r="D2137" i="11"/>
  <c r="C2138" i="11"/>
  <c r="D2138" i="11"/>
  <c r="C2139" i="11"/>
  <c r="D2139" i="11"/>
  <c r="C2140" i="11"/>
  <c r="D2140" i="11"/>
  <c r="C2141" i="11"/>
  <c r="D2141" i="11"/>
  <c r="C2142" i="11"/>
  <c r="D2142" i="11"/>
  <c r="C2143" i="11"/>
  <c r="D2143" i="11"/>
  <c r="C2144" i="11"/>
  <c r="D2144" i="11"/>
  <c r="C2145" i="11"/>
  <c r="D2145" i="11"/>
  <c r="C2146" i="11"/>
  <c r="D2146" i="11"/>
  <c r="C2147" i="11"/>
  <c r="D2147" i="11"/>
  <c r="C2148" i="11"/>
  <c r="D2148" i="11"/>
  <c r="C2149" i="11"/>
  <c r="D2149" i="11"/>
  <c r="C2150" i="11"/>
  <c r="D2150" i="11"/>
  <c r="C2151" i="11"/>
  <c r="D2151" i="11"/>
  <c r="C2152" i="11"/>
  <c r="D2152" i="11"/>
  <c r="C2153" i="11"/>
  <c r="D2153" i="11"/>
  <c r="C2154" i="11"/>
  <c r="D2154" i="11"/>
  <c r="C2155" i="11"/>
  <c r="D2155" i="11"/>
  <c r="C2156" i="11"/>
  <c r="D2156" i="11"/>
  <c r="C2157" i="11"/>
  <c r="D2157" i="11"/>
  <c r="C2158" i="11"/>
  <c r="D2158" i="11"/>
  <c r="C2159" i="11"/>
  <c r="D2159" i="11"/>
  <c r="C2160" i="11"/>
  <c r="D2160" i="11"/>
  <c r="C2161" i="11"/>
  <c r="D2161" i="11"/>
  <c r="C2162" i="11"/>
  <c r="D2162" i="11"/>
  <c r="C2163" i="11"/>
  <c r="D2163" i="11"/>
  <c r="C2164" i="11"/>
  <c r="D2164" i="11"/>
  <c r="C2165" i="11"/>
  <c r="D2165" i="11"/>
  <c r="C2166" i="11"/>
  <c r="D2166" i="11"/>
  <c r="C2167" i="11"/>
  <c r="D2167" i="11"/>
  <c r="C2168" i="11"/>
  <c r="D2168" i="11"/>
  <c r="C2169" i="11"/>
  <c r="D2169" i="11"/>
  <c r="C2170" i="11"/>
  <c r="D2170" i="11"/>
  <c r="C2171" i="11"/>
  <c r="D2171" i="11"/>
  <c r="C2172" i="11"/>
  <c r="D2172" i="11"/>
  <c r="C2173" i="11"/>
  <c r="D2173" i="11"/>
  <c r="C2174" i="11"/>
  <c r="D2174" i="11"/>
  <c r="C2175" i="11"/>
  <c r="D2175" i="11"/>
  <c r="C2176" i="11"/>
  <c r="D2176" i="11"/>
  <c r="C2177" i="11"/>
  <c r="D2177" i="11"/>
  <c r="C2178" i="11"/>
  <c r="D2178" i="11"/>
  <c r="C2179" i="11"/>
  <c r="D2179" i="11"/>
  <c r="C2180" i="11"/>
  <c r="D2180" i="11"/>
  <c r="C2181" i="11"/>
  <c r="D2181" i="11"/>
  <c r="C2182" i="11"/>
  <c r="D2182" i="11"/>
  <c r="C2183" i="11"/>
  <c r="D2183" i="11"/>
  <c r="C2184" i="11"/>
  <c r="D2184" i="11"/>
  <c r="C2185" i="11"/>
  <c r="D2185" i="11"/>
  <c r="C2186" i="11"/>
  <c r="D2186" i="11"/>
  <c r="C2187" i="11"/>
  <c r="D2187" i="11"/>
  <c r="C2188" i="11"/>
  <c r="D2188" i="11"/>
  <c r="C2189" i="11"/>
  <c r="D2189" i="11"/>
  <c r="C2190" i="11"/>
  <c r="D2190" i="11"/>
  <c r="C2191" i="11"/>
  <c r="D2191" i="11"/>
  <c r="C2192" i="11"/>
  <c r="D2192" i="11"/>
  <c r="C2193" i="11"/>
  <c r="D2193" i="11"/>
  <c r="C2194" i="11"/>
  <c r="D2194" i="11"/>
  <c r="C2195" i="11"/>
  <c r="D2195" i="11"/>
  <c r="C2196" i="11"/>
  <c r="D2196" i="11"/>
  <c r="C2197" i="11"/>
  <c r="D2197" i="11"/>
  <c r="C2198" i="11"/>
  <c r="D2198" i="11"/>
  <c r="C2199" i="11"/>
  <c r="D2199" i="11"/>
  <c r="C2200" i="11"/>
  <c r="D2200" i="11"/>
  <c r="C2201" i="11"/>
  <c r="D2201" i="11"/>
  <c r="C2202" i="11"/>
  <c r="D2202" i="11"/>
  <c r="C2203" i="11"/>
  <c r="D2203" i="11"/>
  <c r="C2204" i="11"/>
  <c r="D2204" i="11"/>
  <c r="C2205" i="11"/>
  <c r="D2205" i="11"/>
  <c r="C2206" i="11"/>
  <c r="D2206" i="11"/>
  <c r="C2207" i="11"/>
  <c r="D2207" i="11"/>
  <c r="C2208" i="11"/>
  <c r="D2208" i="11"/>
  <c r="C2209" i="11"/>
  <c r="D2209" i="11"/>
  <c r="C2210" i="11"/>
  <c r="D2210" i="11"/>
  <c r="C2211" i="11"/>
  <c r="D2211" i="11"/>
  <c r="C2212" i="11"/>
  <c r="D2212" i="11"/>
  <c r="C2213" i="11"/>
  <c r="D2213" i="11"/>
  <c r="C2214" i="11"/>
  <c r="D2214" i="11"/>
  <c r="C2215" i="11"/>
  <c r="D2215" i="11"/>
  <c r="C2216" i="11"/>
  <c r="D2216" i="11"/>
  <c r="C2217" i="11"/>
  <c r="D2217" i="11"/>
  <c r="C2218" i="11"/>
  <c r="D2218" i="11"/>
  <c r="C2219" i="11"/>
  <c r="D2219" i="11"/>
  <c r="C2220" i="11"/>
  <c r="D2220" i="11"/>
  <c r="C2221" i="11"/>
  <c r="D2221" i="11"/>
  <c r="C2222" i="11"/>
  <c r="D2222" i="11"/>
  <c r="C2223" i="11"/>
  <c r="D2223" i="11"/>
  <c r="C2224" i="11"/>
  <c r="D2224" i="11"/>
  <c r="C2225" i="11"/>
  <c r="D2225" i="11"/>
  <c r="C2226" i="11"/>
  <c r="D2226" i="11"/>
  <c r="C2227" i="11"/>
  <c r="D2227" i="11"/>
  <c r="C2228" i="11"/>
  <c r="D2228" i="11"/>
  <c r="C2229" i="11"/>
  <c r="D2229" i="11"/>
  <c r="C2230" i="11"/>
  <c r="D2230" i="11"/>
  <c r="C2231" i="11"/>
  <c r="D2231" i="11"/>
  <c r="C2232" i="11"/>
  <c r="D2232" i="11"/>
  <c r="C2233" i="11"/>
  <c r="D2233" i="11"/>
  <c r="C2234" i="11"/>
  <c r="D2234" i="11"/>
  <c r="C2235" i="11"/>
  <c r="D2235" i="11"/>
  <c r="C2236" i="11"/>
  <c r="D2236" i="11"/>
  <c r="C2237" i="11"/>
  <c r="D2237" i="11"/>
  <c r="C2238" i="11"/>
  <c r="D2238" i="11"/>
  <c r="C2239" i="11"/>
  <c r="D2239" i="11"/>
  <c r="C2240" i="11"/>
  <c r="D2240" i="11"/>
  <c r="C2241" i="11"/>
  <c r="D2241" i="11"/>
  <c r="C2242" i="11"/>
  <c r="D2242" i="11"/>
  <c r="C2243" i="11"/>
  <c r="D2243" i="11"/>
  <c r="C2244" i="11"/>
  <c r="D2244" i="11"/>
  <c r="C2245" i="11"/>
  <c r="D2245" i="11"/>
  <c r="C2246" i="11"/>
  <c r="D2246" i="11"/>
  <c r="C2247" i="11"/>
  <c r="D2247" i="11"/>
  <c r="C2248" i="11"/>
  <c r="D2248" i="11"/>
  <c r="C2249" i="11"/>
  <c r="D2249" i="11"/>
  <c r="C2250" i="11"/>
  <c r="D2250" i="11"/>
  <c r="C2251" i="11"/>
  <c r="D2251" i="11"/>
  <c r="C2252" i="11"/>
  <c r="D2252" i="11"/>
  <c r="C2253" i="11"/>
  <c r="D2253" i="11"/>
  <c r="C2254" i="11"/>
  <c r="D2254" i="11"/>
  <c r="C2255" i="11"/>
  <c r="D2255" i="11"/>
  <c r="C2256" i="11"/>
  <c r="D2256" i="11"/>
  <c r="C2257" i="11"/>
  <c r="D2257" i="11"/>
  <c r="C2258" i="11"/>
  <c r="D2258" i="11"/>
  <c r="C2259" i="11"/>
  <c r="D2259" i="11"/>
  <c r="C2260" i="11"/>
  <c r="D2260" i="11"/>
  <c r="C2261" i="11"/>
  <c r="D2261" i="11"/>
  <c r="C2262" i="11"/>
  <c r="D2262" i="11"/>
  <c r="C2263" i="11"/>
  <c r="D2263" i="11"/>
  <c r="C2264" i="11"/>
  <c r="D2264" i="11"/>
  <c r="C2265" i="11"/>
  <c r="D2265" i="11"/>
  <c r="C2266" i="11"/>
  <c r="D2266" i="11"/>
  <c r="C2267" i="11"/>
  <c r="D2267" i="11"/>
  <c r="C2268" i="11"/>
  <c r="D2268" i="11"/>
  <c r="C2269" i="11"/>
  <c r="D2269" i="11"/>
  <c r="C2270" i="11"/>
  <c r="D2270" i="11"/>
  <c r="C2271" i="11"/>
  <c r="D2271" i="11"/>
  <c r="C2272" i="11"/>
  <c r="D2272" i="11"/>
  <c r="C2273" i="11"/>
  <c r="D2273" i="11"/>
  <c r="C2274" i="11"/>
  <c r="D2274" i="11"/>
  <c r="C2275" i="11"/>
  <c r="D2275" i="11"/>
  <c r="C2276" i="11"/>
  <c r="D2276" i="11"/>
  <c r="C2277" i="11"/>
  <c r="D2277" i="11"/>
  <c r="C2278" i="11"/>
  <c r="D2278" i="11"/>
  <c r="C2279" i="11"/>
  <c r="D2279" i="11"/>
  <c r="C2280" i="11"/>
  <c r="D2280" i="11"/>
  <c r="C2281" i="11"/>
  <c r="D2281" i="11"/>
  <c r="C2282" i="11"/>
  <c r="D2282" i="11"/>
  <c r="C2283" i="11"/>
  <c r="D2283" i="11"/>
  <c r="C2284" i="11"/>
  <c r="D2284" i="11"/>
  <c r="C2285" i="11"/>
  <c r="D2285" i="11"/>
  <c r="C2286" i="11"/>
  <c r="D2286" i="11"/>
  <c r="C2287" i="11"/>
  <c r="D2287" i="11"/>
  <c r="C2288" i="11"/>
  <c r="D2288" i="11"/>
  <c r="C2289" i="11"/>
  <c r="D2289" i="11"/>
  <c r="C2290" i="11"/>
  <c r="D2290" i="11"/>
  <c r="C2291" i="11"/>
  <c r="D2291" i="11"/>
  <c r="C2292" i="11"/>
  <c r="D2292" i="11"/>
  <c r="C2293" i="11"/>
  <c r="D2293" i="11"/>
  <c r="C2294" i="11"/>
  <c r="D2294" i="11"/>
  <c r="C2295" i="11"/>
  <c r="D2295" i="11"/>
  <c r="C2296" i="11"/>
  <c r="D2296" i="11"/>
  <c r="C2297" i="11"/>
  <c r="D2297" i="11"/>
  <c r="C2298" i="11"/>
  <c r="D2298" i="11"/>
  <c r="C2299" i="11"/>
  <c r="D2299" i="11"/>
  <c r="C2300" i="11"/>
  <c r="D2300" i="11"/>
  <c r="C2301" i="11"/>
  <c r="D2301" i="11"/>
  <c r="C2302" i="11"/>
  <c r="D2302" i="11"/>
  <c r="C2303" i="11"/>
  <c r="D2303" i="11"/>
  <c r="C2304" i="11"/>
  <c r="D2304" i="11"/>
  <c r="C2305" i="11"/>
  <c r="D2305" i="11"/>
  <c r="C2306" i="11"/>
  <c r="D2306" i="11"/>
  <c r="C2307" i="11"/>
  <c r="D2307" i="11"/>
  <c r="C2308" i="11"/>
  <c r="D2308" i="11"/>
  <c r="C2309" i="11"/>
  <c r="D2309" i="11"/>
  <c r="C2310" i="11"/>
  <c r="D2310" i="11"/>
  <c r="C2311" i="11"/>
  <c r="D2311" i="11"/>
  <c r="C2312" i="11"/>
  <c r="D2312" i="11"/>
  <c r="C2313" i="11"/>
  <c r="D2313" i="11"/>
  <c r="C2314" i="11"/>
  <c r="D2314" i="11"/>
  <c r="C2315" i="11"/>
  <c r="D2315" i="11"/>
  <c r="C2316" i="11"/>
  <c r="D2316" i="11"/>
  <c r="C2317" i="11"/>
  <c r="D2317" i="11"/>
  <c r="C2318" i="11"/>
  <c r="D2318" i="11"/>
  <c r="C2319" i="11"/>
  <c r="D2319" i="11"/>
  <c r="C2320" i="11"/>
  <c r="D2320" i="11"/>
  <c r="C2321" i="11"/>
  <c r="D2321" i="11"/>
  <c r="C2322" i="11"/>
  <c r="D2322" i="11"/>
  <c r="C2323" i="11"/>
  <c r="D2323" i="11"/>
  <c r="C2324" i="11"/>
  <c r="D2324" i="11"/>
  <c r="C2325" i="11"/>
  <c r="D2325" i="11"/>
  <c r="C2326" i="11"/>
  <c r="D2326" i="11"/>
  <c r="C2327" i="11"/>
  <c r="D2327" i="11"/>
  <c r="C2328" i="11"/>
  <c r="D2328" i="11"/>
  <c r="C2329" i="11"/>
  <c r="D2329" i="11"/>
  <c r="C2330" i="11"/>
  <c r="D2330" i="11"/>
  <c r="C2331" i="11"/>
  <c r="D2331" i="11"/>
  <c r="C2332" i="11"/>
  <c r="D2332" i="11"/>
  <c r="C2333" i="11"/>
  <c r="D2333" i="11"/>
  <c r="C2334" i="11"/>
  <c r="D2334" i="11"/>
  <c r="C2335" i="11"/>
  <c r="D2335" i="11"/>
  <c r="C2336" i="11"/>
  <c r="D2336" i="11"/>
  <c r="C2337" i="11"/>
  <c r="D2337" i="11"/>
  <c r="C2338" i="11"/>
  <c r="D2338" i="11"/>
  <c r="C2339" i="11"/>
  <c r="D2339" i="11"/>
  <c r="C2340" i="11"/>
  <c r="D2340" i="11"/>
  <c r="C2341" i="11"/>
  <c r="D2341" i="11"/>
  <c r="C2342" i="11"/>
  <c r="D2342" i="11"/>
  <c r="C2343" i="11"/>
  <c r="D2343" i="11"/>
  <c r="C2344" i="11"/>
  <c r="D2344" i="11"/>
  <c r="C2345" i="11"/>
  <c r="D2345" i="11"/>
  <c r="C2346" i="11"/>
  <c r="D2346" i="11"/>
  <c r="C2347" i="11"/>
  <c r="D2347" i="11"/>
  <c r="C2348" i="11"/>
  <c r="D2348" i="11"/>
  <c r="C2349" i="11"/>
  <c r="D2349" i="11"/>
  <c r="C2350" i="11"/>
  <c r="D2350" i="11"/>
  <c r="C2351" i="11"/>
  <c r="D2351" i="11"/>
  <c r="C2352" i="11"/>
  <c r="D2352" i="11"/>
  <c r="C2353" i="11"/>
  <c r="D2353" i="11"/>
  <c r="C2354" i="11"/>
  <c r="D2354" i="11"/>
  <c r="C2355" i="11"/>
  <c r="D2355" i="11"/>
  <c r="C2356" i="11"/>
  <c r="D2356" i="11"/>
  <c r="C2357" i="11"/>
  <c r="D2357" i="11"/>
  <c r="C2358" i="11"/>
  <c r="D2358" i="11"/>
  <c r="C2359" i="11"/>
  <c r="D2359" i="11"/>
  <c r="C2360" i="11"/>
  <c r="D2360" i="11"/>
  <c r="C2361" i="11"/>
  <c r="D2361" i="11"/>
  <c r="C2362" i="11"/>
  <c r="D2362" i="11"/>
  <c r="C2363" i="11"/>
  <c r="D2363" i="11"/>
  <c r="C2364" i="11"/>
  <c r="D2364" i="11"/>
  <c r="C2365" i="11"/>
  <c r="D2365" i="11"/>
  <c r="C2366" i="11"/>
  <c r="D2366" i="11"/>
  <c r="C2367" i="11"/>
  <c r="D2367" i="11"/>
  <c r="C2368" i="11"/>
  <c r="D2368" i="11"/>
  <c r="C2369" i="11"/>
  <c r="D2369" i="11"/>
  <c r="C2370" i="11"/>
  <c r="D2370" i="11"/>
  <c r="C2371" i="11"/>
  <c r="D2371" i="11"/>
  <c r="C2372" i="11"/>
  <c r="D2372" i="11"/>
  <c r="C2373" i="11"/>
  <c r="D2373" i="11"/>
  <c r="C2374" i="11"/>
  <c r="D2374" i="11"/>
  <c r="C2375" i="11"/>
  <c r="D2375" i="11"/>
  <c r="C2376" i="11"/>
  <c r="D2376" i="11"/>
  <c r="C2377" i="11"/>
  <c r="D2377" i="11"/>
  <c r="C2378" i="11"/>
  <c r="D2378" i="11"/>
  <c r="C2379" i="11"/>
  <c r="D2379" i="11"/>
  <c r="C2380" i="11"/>
  <c r="D2380" i="11"/>
  <c r="C2381" i="11"/>
  <c r="D2381" i="11"/>
  <c r="C2382" i="11"/>
  <c r="D2382" i="11"/>
  <c r="C2383" i="11"/>
  <c r="D2383" i="11"/>
  <c r="C2384" i="11"/>
  <c r="D2384" i="11"/>
  <c r="C2385" i="11"/>
  <c r="D2385" i="11"/>
  <c r="C2386" i="11"/>
  <c r="D2386" i="11"/>
  <c r="C2387" i="11"/>
  <c r="D2387" i="11"/>
  <c r="C2388" i="11"/>
  <c r="D2388" i="11"/>
  <c r="C2389" i="11"/>
  <c r="D2389" i="11"/>
  <c r="C2390" i="11"/>
  <c r="D2390" i="11"/>
  <c r="C2391" i="11"/>
  <c r="D2391" i="11"/>
  <c r="C2392" i="11"/>
  <c r="D2392" i="11"/>
  <c r="C2393" i="11"/>
  <c r="D2393" i="11"/>
  <c r="C2394" i="11"/>
  <c r="D2394" i="11"/>
  <c r="C2395" i="11"/>
  <c r="D2395" i="11"/>
  <c r="C2396" i="11"/>
  <c r="D2396" i="11"/>
  <c r="C2397" i="11"/>
  <c r="D2397" i="11"/>
  <c r="C2398" i="11"/>
  <c r="D2398" i="11"/>
  <c r="C2399" i="11"/>
  <c r="D2399" i="11"/>
  <c r="C2400" i="11"/>
  <c r="D2400" i="11"/>
  <c r="C2401" i="11"/>
  <c r="D2401" i="11"/>
  <c r="C2402" i="11"/>
  <c r="D2402" i="11"/>
  <c r="C2403" i="11"/>
  <c r="D2403" i="11"/>
  <c r="C2404" i="11"/>
  <c r="D2404" i="11"/>
  <c r="C2405" i="11"/>
  <c r="D2405" i="11"/>
  <c r="C2406" i="11"/>
  <c r="D2406" i="11"/>
  <c r="C2407" i="11"/>
  <c r="D2407" i="11"/>
  <c r="C2408" i="11"/>
  <c r="D2408" i="11"/>
  <c r="C2409" i="11"/>
  <c r="D2409" i="11"/>
  <c r="C2410" i="11"/>
  <c r="D2410" i="11"/>
  <c r="C2411" i="11"/>
  <c r="D2411" i="11"/>
  <c r="C2412" i="11"/>
  <c r="D2412" i="11"/>
  <c r="C2413" i="11"/>
  <c r="D2413" i="11"/>
  <c r="C2414" i="11"/>
  <c r="D2414" i="11"/>
  <c r="C2415" i="11"/>
  <c r="D2415" i="11"/>
  <c r="C2416" i="11"/>
  <c r="D2416" i="11"/>
  <c r="C2417" i="11"/>
  <c r="D2417" i="11"/>
  <c r="C2418" i="11"/>
  <c r="D2418" i="11"/>
  <c r="C2419" i="11"/>
  <c r="D2419" i="11"/>
  <c r="C2420" i="11"/>
  <c r="D2420" i="11"/>
  <c r="C2421" i="11"/>
  <c r="D2421" i="11"/>
  <c r="C2422" i="11"/>
  <c r="D2422" i="11"/>
  <c r="C2423" i="11"/>
  <c r="D2423" i="11"/>
  <c r="C2424" i="11"/>
  <c r="D2424" i="11"/>
  <c r="C2425" i="11"/>
  <c r="D2425" i="11"/>
  <c r="C2426" i="11"/>
  <c r="D2426" i="11"/>
  <c r="C2427" i="11"/>
  <c r="D2427" i="11"/>
  <c r="C2428" i="11"/>
  <c r="D2428" i="11"/>
  <c r="C2429" i="11"/>
  <c r="D2429" i="11"/>
  <c r="C2430" i="11"/>
  <c r="D2430" i="11"/>
  <c r="C2431" i="11"/>
  <c r="D2431" i="11"/>
  <c r="C2432" i="11"/>
  <c r="D2432" i="11"/>
  <c r="C2433" i="11"/>
  <c r="D2433" i="11"/>
  <c r="C2434" i="11"/>
  <c r="D2434" i="11"/>
  <c r="C2435" i="11"/>
  <c r="D2435" i="11"/>
  <c r="C2436" i="11"/>
  <c r="D2436" i="11"/>
  <c r="C2437" i="11"/>
  <c r="D2437" i="11"/>
  <c r="C2438" i="11"/>
  <c r="D2438" i="11"/>
  <c r="C2439" i="11"/>
  <c r="D2439" i="11"/>
  <c r="C2440" i="11"/>
  <c r="D2440" i="11"/>
  <c r="C2441" i="11"/>
  <c r="D2441" i="11"/>
  <c r="C2442" i="11"/>
  <c r="D2442" i="11"/>
  <c r="C2443" i="11"/>
  <c r="D2443" i="11"/>
  <c r="C2444" i="11"/>
  <c r="D2444" i="11"/>
  <c r="C2445" i="11"/>
  <c r="D2445" i="11"/>
  <c r="C2446" i="11"/>
  <c r="D2446" i="11"/>
  <c r="C2447" i="11"/>
  <c r="D2447" i="11"/>
  <c r="C2448" i="11"/>
  <c r="D2448" i="11"/>
  <c r="C2449" i="11"/>
  <c r="D2449" i="11"/>
  <c r="C2450" i="11"/>
  <c r="D2450" i="11"/>
  <c r="C2451" i="11"/>
  <c r="D2451" i="11"/>
  <c r="C2452" i="11"/>
  <c r="D2452" i="11"/>
  <c r="C2453" i="11"/>
  <c r="D2453" i="11"/>
  <c r="C2454" i="11"/>
  <c r="D2454" i="11"/>
  <c r="C2455" i="11"/>
  <c r="D2455" i="11"/>
  <c r="C2456" i="11"/>
  <c r="D2456" i="11"/>
  <c r="C2457" i="11"/>
  <c r="D2457" i="11"/>
  <c r="C2458" i="11"/>
  <c r="D2458" i="11"/>
  <c r="C2459" i="11"/>
  <c r="D2459" i="11"/>
  <c r="C2460" i="11"/>
  <c r="D2460" i="11"/>
  <c r="C2461" i="11"/>
  <c r="D2461" i="11"/>
  <c r="C2462" i="11"/>
  <c r="D2462" i="11"/>
  <c r="C2463" i="11"/>
  <c r="D2463" i="11"/>
  <c r="C2464" i="11"/>
  <c r="D2464" i="11"/>
  <c r="C2465" i="11"/>
  <c r="D2465" i="11"/>
  <c r="C2466" i="11"/>
  <c r="D2466" i="11"/>
  <c r="C2467" i="11"/>
  <c r="D2467" i="11"/>
  <c r="C2468" i="11"/>
  <c r="D2468" i="11"/>
  <c r="C2469" i="11"/>
  <c r="D2469" i="11"/>
  <c r="C2470" i="11"/>
  <c r="D2470" i="11"/>
  <c r="C2471" i="11"/>
  <c r="D2471" i="11"/>
  <c r="C2472" i="11"/>
  <c r="D2472" i="11"/>
  <c r="C2473" i="11"/>
  <c r="D2473" i="11"/>
  <c r="C2474" i="11"/>
  <c r="D2474" i="11"/>
  <c r="C2475" i="11"/>
  <c r="D2475" i="11"/>
  <c r="C2476" i="11"/>
  <c r="D2476" i="11"/>
  <c r="C2477" i="11"/>
  <c r="D2477" i="11"/>
  <c r="C2478" i="11"/>
  <c r="D2478" i="11"/>
  <c r="C2479" i="11"/>
  <c r="D2479" i="11"/>
  <c r="C2480" i="11"/>
  <c r="D2480" i="11"/>
  <c r="C2481" i="11"/>
  <c r="D2481" i="11"/>
  <c r="C2482" i="11"/>
  <c r="D2482" i="11"/>
  <c r="C2483" i="11"/>
  <c r="D2483" i="11"/>
  <c r="C2484" i="11"/>
  <c r="D2484" i="11"/>
  <c r="C2485" i="11"/>
  <c r="D2485" i="11"/>
  <c r="C2486" i="11"/>
  <c r="D2486" i="11"/>
  <c r="C2487" i="11"/>
  <c r="D2487" i="11"/>
  <c r="C2488" i="11"/>
  <c r="D2488" i="11"/>
  <c r="C2489" i="11"/>
  <c r="D2489" i="11"/>
  <c r="C2490" i="11"/>
  <c r="D2490" i="11"/>
  <c r="C2491" i="11"/>
  <c r="D2491" i="11"/>
  <c r="C2492" i="11"/>
  <c r="D2492" i="11"/>
  <c r="C2493" i="11"/>
  <c r="D2493" i="11"/>
  <c r="C2494" i="11"/>
  <c r="D2494" i="11"/>
  <c r="C2495" i="11"/>
  <c r="D2495" i="11"/>
  <c r="C2496" i="11"/>
  <c r="D2496" i="11"/>
  <c r="C2497" i="11"/>
  <c r="D2497" i="11"/>
  <c r="C2498" i="11"/>
  <c r="D2498" i="11"/>
  <c r="C2499" i="11"/>
  <c r="D2499" i="11"/>
  <c r="C2500" i="11"/>
  <c r="D2500" i="11"/>
  <c r="C2501" i="11"/>
  <c r="D2501" i="11"/>
  <c r="C2502" i="11"/>
  <c r="D2502" i="11"/>
  <c r="C2503" i="11"/>
  <c r="D2503" i="11"/>
  <c r="C2504" i="11"/>
  <c r="D2504" i="11"/>
  <c r="C2505" i="11"/>
  <c r="D2505" i="11"/>
  <c r="C2506" i="11"/>
  <c r="D2506" i="11"/>
  <c r="C2507" i="11"/>
  <c r="D2507" i="11"/>
  <c r="C2508" i="11"/>
  <c r="D2508" i="11"/>
  <c r="C2509" i="11"/>
  <c r="D2509" i="11"/>
  <c r="C2510" i="11"/>
  <c r="D2510" i="11"/>
  <c r="C2511" i="11"/>
  <c r="D2511" i="11"/>
  <c r="C2512" i="11"/>
  <c r="D2512" i="11"/>
  <c r="C2513" i="11"/>
  <c r="D2513" i="11"/>
  <c r="C2514" i="11"/>
  <c r="D2514" i="11"/>
  <c r="C2515" i="11"/>
  <c r="D2515" i="11"/>
  <c r="C2516" i="11"/>
  <c r="D2516" i="11"/>
  <c r="C2517" i="11"/>
  <c r="D2517" i="11"/>
  <c r="C2518" i="11"/>
  <c r="D2518" i="11"/>
  <c r="C2519" i="11"/>
  <c r="D2519" i="11"/>
  <c r="C2520" i="11"/>
  <c r="D2520" i="11"/>
  <c r="C2521" i="11"/>
  <c r="D2521" i="11"/>
  <c r="C2522" i="11"/>
  <c r="D2522" i="11"/>
  <c r="C2523" i="11"/>
  <c r="D2523" i="11"/>
  <c r="C2524" i="11"/>
  <c r="D2524" i="11"/>
  <c r="C2525" i="11"/>
  <c r="D2525" i="11"/>
  <c r="C2526" i="11"/>
  <c r="D2526" i="11"/>
  <c r="C2527" i="11"/>
  <c r="D2527" i="11"/>
  <c r="C2528" i="11"/>
  <c r="D2528" i="11"/>
  <c r="C2529" i="11"/>
  <c r="D2529" i="11"/>
  <c r="C2530" i="11"/>
  <c r="D2530" i="11"/>
  <c r="C2531" i="11"/>
  <c r="D2531" i="11"/>
  <c r="C2532" i="11"/>
  <c r="D2532" i="11"/>
  <c r="C2533" i="11"/>
  <c r="D2533" i="11"/>
  <c r="C2534" i="11"/>
  <c r="D2534" i="11"/>
  <c r="C2535" i="11"/>
  <c r="D2535" i="11"/>
  <c r="C2536" i="11"/>
  <c r="D2536" i="11"/>
  <c r="C2537" i="11"/>
  <c r="D2537" i="11"/>
  <c r="C2538" i="11"/>
  <c r="D2538" i="11"/>
  <c r="C2539" i="11"/>
  <c r="D2539" i="11"/>
  <c r="C2540" i="11"/>
  <c r="D2540" i="11"/>
  <c r="C2541" i="11"/>
  <c r="D2541" i="11"/>
  <c r="C2542" i="11"/>
  <c r="D2542" i="11"/>
  <c r="C2543" i="11"/>
  <c r="D2543" i="11"/>
  <c r="C2544" i="11"/>
  <c r="D2544" i="11"/>
  <c r="C2545" i="11"/>
  <c r="D2545" i="11"/>
  <c r="C2546" i="11"/>
  <c r="D2546" i="11"/>
  <c r="C2547" i="11"/>
  <c r="D2547" i="11"/>
  <c r="C2548" i="11"/>
  <c r="D2548" i="11"/>
  <c r="C2549" i="11"/>
  <c r="D2549" i="11"/>
  <c r="C2550" i="11"/>
  <c r="D2550" i="11"/>
  <c r="C2551" i="11"/>
  <c r="D2551" i="11"/>
  <c r="C2552" i="11"/>
  <c r="D2552" i="11"/>
  <c r="C2553" i="11"/>
  <c r="D2553" i="11"/>
  <c r="C2554" i="11"/>
  <c r="D2554" i="11"/>
  <c r="C2555" i="11"/>
  <c r="D2555" i="11"/>
  <c r="C2556" i="11"/>
  <c r="D2556" i="11"/>
  <c r="C2557" i="11"/>
  <c r="D2557" i="11"/>
  <c r="C2558" i="11"/>
  <c r="D2558" i="11"/>
  <c r="C2559" i="11"/>
  <c r="D2559" i="11"/>
  <c r="C2560" i="11"/>
  <c r="D2560" i="11"/>
  <c r="C2561" i="11"/>
  <c r="D2561" i="11"/>
  <c r="C2562" i="11"/>
  <c r="D2562" i="11"/>
  <c r="C2563" i="11"/>
  <c r="D2563" i="11"/>
  <c r="C2564" i="11"/>
  <c r="D2564" i="11"/>
  <c r="C2565" i="11"/>
  <c r="D2565" i="11"/>
  <c r="C2566" i="11"/>
  <c r="D2566" i="11"/>
  <c r="C2567" i="11"/>
  <c r="D2567" i="11"/>
  <c r="C2568" i="11"/>
  <c r="D2568" i="11"/>
  <c r="C2569" i="11"/>
  <c r="D2569" i="11"/>
  <c r="C2570" i="11"/>
  <c r="D2570" i="11"/>
  <c r="C2571" i="11"/>
  <c r="D2571" i="11"/>
  <c r="C2572" i="11"/>
  <c r="D2572" i="11"/>
  <c r="C2573" i="11"/>
  <c r="D2573" i="11"/>
  <c r="C2574" i="11"/>
  <c r="D2574" i="11"/>
  <c r="C2575" i="11"/>
  <c r="D2575" i="11"/>
  <c r="C2576" i="11"/>
  <c r="D2576" i="11"/>
  <c r="C2577" i="11"/>
  <c r="D2577" i="11"/>
  <c r="C2578" i="11"/>
  <c r="D2578" i="11"/>
  <c r="C2579" i="11"/>
  <c r="D2579" i="11"/>
  <c r="C2580" i="11"/>
  <c r="D2580" i="11"/>
  <c r="C2581" i="11"/>
  <c r="D2581" i="11"/>
  <c r="C2582" i="11"/>
  <c r="D2582" i="11"/>
  <c r="C2583" i="11"/>
  <c r="D2583" i="11"/>
  <c r="C2584" i="11"/>
  <c r="D2584" i="11"/>
  <c r="C2585" i="11"/>
  <c r="D2585" i="11"/>
  <c r="C2586" i="11"/>
  <c r="D2586" i="11"/>
  <c r="C2587" i="11"/>
  <c r="D2587" i="11"/>
  <c r="C2588" i="11"/>
  <c r="D2588" i="11"/>
  <c r="C2589" i="11"/>
  <c r="D2589" i="11"/>
  <c r="C2590" i="11"/>
  <c r="D2590" i="11"/>
  <c r="C2591" i="11"/>
  <c r="D2591" i="11"/>
  <c r="C2592" i="11"/>
  <c r="D2592" i="11"/>
  <c r="C2593" i="11"/>
  <c r="D2593" i="11"/>
  <c r="C2594" i="11"/>
  <c r="D2594" i="11"/>
  <c r="C2595" i="11"/>
  <c r="D2595" i="11"/>
  <c r="C2596" i="11"/>
  <c r="D2596" i="11"/>
  <c r="C2597" i="11"/>
  <c r="D2597" i="11"/>
  <c r="C2598" i="11"/>
  <c r="D2598" i="11"/>
  <c r="C2599" i="11"/>
  <c r="D2599" i="11"/>
  <c r="C2600" i="11"/>
  <c r="D2600" i="11"/>
  <c r="C2601" i="11"/>
  <c r="D2601" i="11"/>
  <c r="C2602" i="11"/>
  <c r="D2602" i="11"/>
  <c r="C2603" i="11"/>
  <c r="D2603" i="11"/>
  <c r="C2604" i="11"/>
  <c r="D2604" i="11"/>
  <c r="C2605" i="11"/>
  <c r="D2605" i="11"/>
  <c r="C2606" i="11"/>
  <c r="D2606" i="11"/>
  <c r="C2607" i="11"/>
  <c r="D2607" i="11"/>
  <c r="C2608" i="11"/>
  <c r="D2608" i="11"/>
  <c r="C2609" i="11"/>
  <c r="D2609" i="11"/>
  <c r="C2610" i="11"/>
  <c r="D2610" i="11"/>
  <c r="C2611" i="11"/>
  <c r="D2611" i="11"/>
  <c r="C2612" i="11"/>
  <c r="D2612" i="11"/>
  <c r="C2613" i="11"/>
  <c r="D2613" i="11"/>
  <c r="C2614" i="11"/>
  <c r="D2614" i="11"/>
  <c r="C2615" i="11"/>
  <c r="D2615" i="11"/>
  <c r="C2616" i="11"/>
  <c r="D2616" i="11"/>
  <c r="C2617" i="11"/>
  <c r="D2617" i="11"/>
  <c r="C2618" i="11"/>
  <c r="D2618" i="11"/>
  <c r="C2619" i="11"/>
  <c r="D2619" i="11"/>
  <c r="C2620" i="11"/>
  <c r="D2620" i="11"/>
  <c r="C2621" i="11"/>
  <c r="D2621" i="11"/>
  <c r="C2622" i="11"/>
  <c r="D2622" i="11"/>
  <c r="C2623" i="11"/>
  <c r="D2623" i="11"/>
  <c r="C2624" i="11"/>
  <c r="D2624" i="11"/>
  <c r="C2625" i="11"/>
  <c r="D2625" i="11"/>
  <c r="C2626" i="11"/>
  <c r="D2626" i="11"/>
  <c r="C2627" i="11"/>
  <c r="D2627" i="11"/>
  <c r="C2628" i="11"/>
  <c r="D2628" i="11"/>
  <c r="C2629" i="11"/>
  <c r="D2629" i="11"/>
  <c r="C2630" i="11"/>
  <c r="D2630" i="11"/>
  <c r="C2631" i="11"/>
  <c r="D2631" i="11"/>
  <c r="C2632" i="11"/>
  <c r="D2632" i="11"/>
  <c r="C2633" i="11"/>
  <c r="D2633" i="11"/>
  <c r="C2634" i="11"/>
  <c r="D2634" i="11"/>
  <c r="C2635" i="11"/>
  <c r="D2635" i="11"/>
  <c r="C2636" i="11"/>
  <c r="D2636" i="11"/>
  <c r="C2637" i="11"/>
  <c r="D2637" i="11"/>
  <c r="C2638" i="11"/>
  <c r="D2638" i="11"/>
  <c r="C2639" i="11"/>
  <c r="D2639" i="11"/>
  <c r="C2640" i="11"/>
  <c r="D2640" i="11"/>
  <c r="C2641" i="11"/>
  <c r="D2641" i="11"/>
  <c r="C2642" i="11"/>
  <c r="D2642" i="11"/>
  <c r="C2643" i="11"/>
  <c r="D2643" i="11"/>
  <c r="C2644" i="11"/>
  <c r="D2644" i="11"/>
  <c r="C2645" i="11"/>
  <c r="D2645" i="11"/>
  <c r="C2646" i="11"/>
  <c r="D2646" i="11"/>
  <c r="C2647" i="11"/>
  <c r="D2647" i="11"/>
  <c r="C2648" i="11"/>
  <c r="D2648" i="11"/>
  <c r="C2649" i="11"/>
  <c r="D2649" i="11"/>
  <c r="C2650" i="11"/>
  <c r="D2650" i="11"/>
  <c r="C2651" i="11"/>
  <c r="D2651" i="11"/>
  <c r="C2652" i="11"/>
  <c r="D2652" i="11"/>
  <c r="C2653" i="11"/>
  <c r="D2653" i="11"/>
  <c r="C2654" i="11"/>
  <c r="D2654" i="11"/>
  <c r="C2655" i="11"/>
  <c r="D2655" i="11"/>
  <c r="C2656" i="11"/>
  <c r="D2656" i="11"/>
  <c r="C2657" i="11"/>
  <c r="D2657" i="11"/>
  <c r="C2658" i="11"/>
  <c r="D2658" i="11"/>
  <c r="C2659" i="11"/>
  <c r="D2659" i="11"/>
  <c r="C2660" i="11"/>
  <c r="D2660" i="11"/>
  <c r="C2661" i="11"/>
  <c r="D2661" i="11"/>
  <c r="C2662" i="11"/>
  <c r="D2662" i="11"/>
  <c r="C2663" i="11"/>
  <c r="D2663" i="11"/>
  <c r="C2664" i="11"/>
  <c r="D2664" i="11"/>
  <c r="C2665" i="11"/>
  <c r="D2665" i="11"/>
  <c r="C2666" i="11"/>
  <c r="D2666" i="11"/>
  <c r="C2667" i="11"/>
  <c r="D2667" i="11"/>
  <c r="C2668" i="11"/>
  <c r="D2668" i="11"/>
  <c r="C2669" i="11"/>
  <c r="D2669" i="11"/>
  <c r="C2670" i="11"/>
  <c r="D2670" i="11"/>
  <c r="C2671" i="11"/>
  <c r="D2671" i="11"/>
  <c r="C2672" i="11"/>
  <c r="D2672" i="11"/>
  <c r="C2673" i="11"/>
  <c r="D2673" i="11"/>
  <c r="C2674" i="11"/>
  <c r="D2674" i="11"/>
  <c r="C2675" i="11"/>
  <c r="D2675" i="11"/>
  <c r="C2676" i="11"/>
  <c r="D2676" i="11"/>
  <c r="C2677" i="11"/>
  <c r="D2677" i="11"/>
  <c r="C2678" i="11"/>
  <c r="D2678" i="11"/>
  <c r="C2679" i="11"/>
  <c r="D2679" i="11"/>
  <c r="C2680" i="11"/>
  <c r="D2680" i="11"/>
  <c r="C2681" i="11"/>
  <c r="D2681" i="11"/>
  <c r="C2682" i="11"/>
  <c r="D2682" i="11"/>
  <c r="C2683" i="11"/>
  <c r="D2683" i="11"/>
  <c r="C2684" i="11"/>
  <c r="D2684" i="11"/>
  <c r="C2685" i="11"/>
  <c r="D2685" i="11"/>
  <c r="C2686" i="11"/>
  <c r="D2686" i="11"/>
  <c r="C2687" i="11"/>
  <c r="D2687" i="11"/>
  <c r="C2688" i="11"/>
  <c r="D2688" i="11"/>
  <c r="C2689" i="11"/>
  <c r="D2689" i="11"/>
  <c r="C2690" i="11"/>
  <c r="D2690" i="11"/>
  <c r="C2691" i="11"/>
  <c r="D2691" i="11"/>
  <c r="C2692" i="11"/>
  <c r="D2692" i="11"/>
  <c r="C2693" i="11"/>
  <c r="D2693" i="11"/>
  <c r="C2694" i="11"/>
  <c r="D2694" i="11"/>
  <c r="C2695" i="11"/>
  <c r="D2695" i="11"/>
  <c r="C2696" i="11"/>
  <c r="D2696" i="11"/>
  <c r="C2697" i="11"/>
  <c r="D2697" i="11"/>
  <c r="C2698" i="11"/>
  <c r="D2698" i="11"/>
  <c r="C2699" i="11"/>
  <c r="D2699" i="11"/>
  <c r="C2700" i="11"/>
  <c r="D2700" i="11"/>
  <c r="C2701" i="11"/>
  <c r="D2701" i="11"/>
  <c r="C2702" i="11"/>
  <c r="D2702" i="11"/>
  <c r="C2703" i="11"/>
  <c r="D2703" i="11"/>
  <c r="C2704" i="11"/>
  <c r="D2704" i="11"/>
  <c r="C2705" i="11"/>
  <c r="D2705" i="11"/>
  <c r="C2706" i="11"/>
  <c r="D2706" i="11"/>
  <c r="C2707" i="11"/>
  <c r="D2707" i="11"/>
  <c r="C2708" i="11"/>
  <c r="D2708" i="11"/>
  <c r="C2709" i="11"/>
  <c r="D2709" i="11"/>
  <c r="C2710" i="11"/>
  <c r="D2710" i="11"/>
  <c r="C2711" i="11"/>
  <c r="D2711" i="11"/>
  <c r="C2712" i="11"/>
  <c r="D2712" i="11"/>
  <c r="C2713" i="11"/>
  <c r="D2713" i="11"/>
  <c r="C2714" i="11"/>
  <c r="D2714" i="11"/>
  <c r="C2715" i="11"/>
  <c r="D2715" i="11"/>
  <c r="C2716" i="11"/>
  <c r="D2716" i="11"/>
  <c r="C2717" i="11"/>
  <c r="D2717" i="11"/>
  <c r="C2718" i="11"/>
  <c r="D2718" i="11"/>
  <c r="C2719" i="11"/>
  <c r="D2719" i="11"/>
  <c r="C2720" i="11"/>
  <c r="D2720" i="11"/>
  <c r="C2721" i="11"/>
  <c r="D2721" i="11"/>
  <c r="C2722" i="11"/>
  <c r="D2722" i="11"/>
  <c r="C2723" i="11"/>
  <c r="D2723" i="11"/>
  <c r="C2724" i="11"/>
  <c r="D2724" i="11"/>
  <c r="C2725" i="11"/>
  <c r="D2725" i="11"/>
  <c r="C2726" i="11"/>
  <c r="D2726" i="11"/>
  <c r="C2727" i="11"/>
  <c r="D2727" i="11"/>
  <c r="C2728" i="11"/>
  <c r="D2728" i="11"/>
  <c r="C2729" i="11"/>
  <c r="D2729" i="11"/>
  <c r="C2730" i="11"/>
  <c r="D2730" i="11"/>
  <c r="C2731" i="11"/>
  <c r="D2731" i="11"/>
  <c r="C2732" i="11"/>
  <c r="D2732" i="11"/>
  <c r="C2733" i="11"/>
  <c r="D2733" i="11"/>
  <c r="C2734" i="11"/>
  <c r="D2734" i="11"/>
  <c r="C2735" i="11"/>
  <c r="D2735" i="11"/>
  <c r="C2736" i="11"/>
  <c r="D2736" i="11"/>
  <c r="C2737" i="11"/>
  <c r="D2737" i="11"/>
  <c r="C2738" i="11"/>
  <c r="D2738" i="11"/>
  <c r="C2739" i="11"/>
  <c r="D2739" i="11"/>
  <c r="C2740" i="11"/>
  <c r="D2740" i="11"/>
  <c r="C2741" i="11"/>
  <c r="D2741" i="11"/>
  <c r="C2742" i="11"/>
  <c r="D2742" i="11"/>
  <c r="C2743" i="11"/>
  <c r="D2743" i="11"/>
  <c r="C2744" i="11"/>
  <c r="D2744" i="11"/>
  <c r="C2745" i="11"/>
  <c r="D2745" i="11"/>
  <c r="C2746" i="11"/>
  <c r="D2746" i="11"/>
  <c r="C2747" i="11"/>
  <c r="D2747" i="11"/>
  <c r="C2748" i="11"/>
  <c r="D2748" i="11"/>
  <c r="C2749" i="11"/>
  <c r="D2749" i="11"/>
  <c r="C2750" i="11"/>
  <c r="D2750" i="11"/>
  <c r="C2751" i="11"/>
  <c r="D2751" i="11"/>
  <c r="C2752" i="11"/>
  <c r="D2752" i="11"/>
  <c r="C2753" i="11"/>
  <c r="D2753" i="11"/>
  <c r="C2754" i="11"/>
  <c r="D2754" i="11"/>
  <c r="C2755" i="11"/>
  <c r="D2755" i="11"/>
  <c r="C2756" i="11"/>
  <c r="D2756" i="11"/>
  <c r="C2757" i="11"/>
  <c r="D2757" i="11"/>
  <c r="C2758" i="11"/>
  <c r="D2758" i="11"/>
  <c r="C2759" i="11"/>
  <c r="D2759" i="11"/>
  <c r="C2760" i="11"/>
  <c r="D2760" i="11"/>
  <c r="C2761" i="11"/>
  <c r="D2761" i="11"/>
  <c r="C2762" i="11"/>
  <c r="D2762" i="11"/>
  <c r="C2763" i="11"/>
  <c r="D2763" i="11"/>
  <c r="C2764" i="11"/>
  <c r="D2764" i="11"/>
  <c r="C2765" i="11"/>
  <c r="D2765" i="11"/>
  <c r="C2766" i="11"/>
  <c r="D2766" i="11"/>
  <c r="C2767" i="11"/>
  <c r="D2767" i="11"/>
  <c r="C2768" i="11"/>
  <c r="D2768" i="11"/>
  <c r="C2769" i="11"/>
  <c r="D2769" i="11"/>
  <c r="C2770" i="11"/>
  <c r="D2770" i="11"/>
  <c r="C2771" i="11"/>
  <c r="D2771" i="11"/>
  <c r="C2772" i="11"/>
  <c r="D2772" i="11"/>
  <c r="C2773" i="11"/>
  <c r="D2773" i="11"/>
  <c r="C2774" i="11"/>
  <c r="D2774" i="11"/>
  <c r="C2775" i="11"/>
  <c r="D2775" i="11"/>
  <c r="C2776" i="11"/>
  <c r="D2776" i="11"/>
  <c r="C2777" i="11"/>
  <c r="D2777" i="11"/>
  <c r="C2778" i="11"/>
  <c r="D2778" i="11"/>
  <c r="C2779" i="11"/>
  <c r="D2779" i="11"/>
  <c r="C2780" i="11"/>
  <c r="D2780" i="11"/>
  <c r="C2781" i="11"/>
  <c r="D2781" i="11"/>
  <c r="C2782" i="11"/>
  <c r="D2782" i="11"/>
  <c r="C2783" i="11"/>
  <c r="D2783" i="11"/>
  <c r="C2784" i="11"/>
  <c r="D2784" i="11"/>
  <c r="C2785" i="11"/>
  <c r="D2785" i="11"/>
  <c r="C2786" i="11"/>
  <c r="D2786" i="11"/>
  <c r="C2787" i="11"/>
  <c r="D2787" i="11"/>
  <c r="C2788" i="11"/>
  <c r="D2788" i="11"/>
  <c r="C2789" i="11"/>
  <c r="D2789" i="11"/>
  <c r="C2790" i="11"/>
  <c r="D2790" i="11"/>
  <c r="C2791" i="11"/>
  <c r="D2791" i="11"/>
  <c r="C2792" i="11"/>
  <c r="D2792" i="11"/>
  <c r="C2793" i="11"/>
  <c r="D2793" i="11"/>
  <c r="C2794" i="11"/>
  <c r="D2794" i="11"/>
  <c r="C2795" i="11"/>
  <c r="D2795" i="11"/>
  <c r="C2796" i="11"/>
  <c r="D2796" i="11"/>
  <c r="C2797" i="11"/>
  <c r="D2797" i="11"/>
  <c r="C2798" i="11"/>
  <c r="D2798" i="11"/>
  <c r="C2799" i="11"/>
  <c r="D2799" i="11"/>
  <c r="C2800" i="11"/>
  <c r="D2800" i="11"/>
  <c r="C2801" i="11"/>
  <c r="D2801" i="11"/>
  <c r="C2802" i="11"/>
  <c r="D2802" i="11"/>
  <c r="C2803" i="11"/>
  <c r="D2803" i="11"/>
  <c r="C2804" i="11"/>
  <c r="D2804" i="11"/>
  <c r="C2805" i="11"/>
  <c r="D2805" i="11"/>
  <c r="C2806" i="11"/>
  <c r="D2806" i="11"/>
  <c r="C2807" i="11"/>
  <c r="D2807" i="11"/>
  <c r="C2808" i="11"/>
  <c r="D2808" i="11"/>
  <c r="C2809" i="11"/>
  <c r="D2809" i="11"/>
  <c r="C2810" i="11"/>
  <c r="D2810" i="11"/>
  <c r="C2811" i="11"/>
  <c r="D2811" i="11"/>
  <c r="C2812" i="11"/>
  <c r="D2812" i="11"/>
  <c r="C2813" i="11"/>
  <c r="D2813" i="11"/>
  <c r="C2814" i="11"/>
  <c r="D2814" i="11"/>
  <c r="C2815" i="11"/>
  <c r="D2815" i="11"/>
  <c r="C2816" i="11"/>
  <c r="D2816" i="11"/>
  <c r="C2817" i="11"/>
  <c r="D2817" i="11"/>
  <c r="C2818" i="11"/>
  <c r="D2818" i="11"/>
  <c r="C2819" i="11"/>
  <c r="D2819" i="11"/>
  <c r="C2820" i="11"/>
  <c r="D2820" i="11"/>
  <c r="C2821" i="11"/>
  <c r="D2821" i="11"/>
  <c r="C2822" i="11"/>
  <c r="D2822" i="11"/>
  <c r="C2823" i="11"/>
  <c r="D2823" i="11"/>
  <c r="C2824" i="11"/>
  <c r="D2824" i="11"/>
  <c r="C2825" i="11"/>
  <c r="D2825" i="11"/>
  <c r="C2826" i="11"/>
  <c r="D2826" i="11"/>
  <c r="C2827" i="11"/>
  <c r="D2827" i="11"/>
  <c r="C2828" i="11"/>
  <c r="D2828" i="11"/>
  <c r="C2829" i="11"/>
  <c r="D2829" i="11"/>
  <c r="C2830" i="11"/>
  <c r="D2830" i="11"/>
  <c r="C2831" i="11"/>
  <c r="D2831" i="11"/>
  <c r="C2832" i="11"/>
  <c r="D2832" i="11"/>
  <c r="C2833" i="11"/>
  <c r="D2833" i="11"/>
  <c r="C2834" i="11"/>
  <c r="D2834" i="11"/>
  <c r="C2835" i="11"/>
  <c r="D2835" i="11"/>
  <c r="C2836" i="11"/>
  <c r="D2836" i="11"/>
  <c r="C2837" i="11"/>
  <c r="D2837" i="11"/>
  <c r="C2838" i="11"/>
  <c r="D2838" i="11"/>
  <c r="C2839" i="11"/>
  <c r="D2839" i="11"/>
  <c r="C2840" i="11"/>
  <c r="D2840" i="11"/>
  <c r="C2841" i="11"/>
  <c r="D2841" i="11"/>
  <c r="C2842" i="11"/>
  <c r="D2842" i="11"/>
  <c r="C2843" i="11"/>
  <c r="D2843" i="11"/>
  <c r="C2844" i="11"/>
  <c r="D2844" i="11"/>
  <c r="C2845" i="11"/>
  <c r="D2845" i="11"/>
  <c r="C2846" i="11"/>
  <c r="D2846" i="11"/>
  <c r="C2847" i="11"/>
  <c r="D2847" i="11"/>
  <c r="C2848" i="11"/>
  <c r="D2848" i="11"/>
  <c r="C2849" i="11"/>
  <c r="D2849" i="11"/>
  <c r="C2850" i="11"/>
  <c r="D2850" i="11"/>
  <c r="C2851" i="11"/>
  <c r="D2851" i="11"/>
  <c r="C2852" i="11"/>
  <c r="D2852" i="11"/>
  <c r="C2853" i="11"/>
  <c r="D2853" i="11"/>
  <c r="C2854" i="11"/>
  <c r="D2854" i="11"/>
  <c r="C2855" i="11"/>
  <c r="D2855" i="11"/>
  <c r="C2856" i="11"/>
  <c r="D2856" i="11"/>
  <c r="C2857" i="11"/>
  <c r="D2857" i="11"/>
  <c r="C2858" i="11"/>
  <c r="D2858" i="11"/>
  <c r="C2859" i="11"/>
  <c r="D2859" i="11"/>
  <c r="C2860" i="11"/>
  <c r="D2860" i="11"/>
  <c r="C2861" i="11"/>
  <c r="D2861" i="11"/>
  <c r="C2862" i="11"/>
  <c r="D2862" i="11"/>
  <c r="C2863" i="11"/>
  <c r="D2863" i="11"/>
  <c r="C2864" i="11"/>
  <c r="D2864" i="11"/>
  <c r="C2865" i="11"/>
  <c r="D2865" i="11"/>
  <c r="C2866" i="11"/>
  <c r="D2866" i="11"/>
  <c r="C2867" i="11"/>
  <c r="D2867" i="11"/>
  <c r="C2868" i="11"/>
  <c r="D2868" i="11"/>
  <c r="C2869" i="11"/>
  <c r="D2869" i="11"/>
  <c r="C2870" i="11"/>
  <c r="D2870" i="11"/>
  <c r="C2871" i="11"/>
  <c r="D2871" i="11"/>
  <c r="C2872" i="11"/>
  <c r="D2872" i="11"/>
  <c r="C2873" i="11"/>
  <c r="D2873" i="11"/>
  <c r="C2874" i="11"/>
  <c r="D2874" i="11"/>
  <c r="C2875" i="11"/>
  <c r="D2875" i="11"/>
  <c r="C2876" i="11"/>
  <c r="D2876" i="11"/>
  <c r="C2877" i="11"/>
  <c r="D2877" i="11"/>
  <c r="C2878" i="11"/>
  <c r="D2878" i="11"/>
  <c r="C2879" i="11"/>
  <c r="D2879" i="11"/>
  <c r="C2880" i="11"/>
  <c r="D2880" i="11"/>
  <c r="C2881" i="11"/>
  <c r="D2881" i="11"/>
  <c r="C2882" i="11"/>
  <c r="D2882" i="11"/>
  <c r="C2883" i="11"/>
  <c r="D2883" i="11"/>
  <c r="C2884" i="11"/>
  <c r="D2884" i="11"/>
  <c r="C2885" i="11"/>
  <c r="D2885" i="11"/>
  <c r="C2886" i="11"/>
  <c r="D2886" i="11"/>
  <c r="C2887" i="11"/>
  <c r="D2887" i="11"/>
  <c r="C2888" i="11"/>
  <c r="D2888" i="11"/>
  <c r="C2889" i="11"/>
  <c r="D2889" i="11"/>
  <c r="C2890" i="11"/>
  <c r="D2890" i="11"/>
  <c r="C2891" i="11"/>
  <c r="D2891" i="11"/>
  <c r="C2892" i="11"/>
  <c r="D2892" i="11"/>
  <c r="C2893" i="11"/>
  <c r="D2893" i="11"/>
  <c r="C2894" i="11"/>
  <c r="D2894" i="11"/>
  <c r="C2895" i="11"/>
  <c r="D2895" i="11"/>
  <c r="C2896" i="11"/>
  <c r="D2896" i="11"/>
  <c r="C2897" i="11"/>
  <c r="D2897" i="11"/>
  <c r="C2898" i="11"/>
  <c r="D2898" i="11"/>
  <c r="C2899" i="11"/>
  <c r="D2899" i="11"/>
  <c r="C2900" i="11"/>
  <c r="D2900" i="11"/>
  <c r="C2901" i="11"/>
  <c r="D2901" i="11"/>
  <c r="C2902" i="11"/>
  <c r="D2902" i="11"/>
  <c r="C2903" i="11"/>
  <c r="D2903" i="11"/>
  <c r="C2904" i="11"/>
  <c r="D2904" i="11"/>
  <c r="C2905" i="11"/>
  <c r="D2905" i="11"/>
  <c r="C2906" i="11"/>
  <c r="D2906" i="11"/>
  <c r="C2907" i="11"/>
  <c r="D2907" i="11"/>
  <c r="C2908" i="11"/>
  <c r="D2908" i="11"/>
  <c r="C2909" i="11"/>
  <c r="D2909" i="11"/>
  <c r="C2910" i="11"/>
  <c r="D2910" i="11"/>
  <c r="C2911" i="11"/>
  <c r="D2911" i="11"/>
  <c r="C2912" i="11"/>
  <c r="D2912" i="11"/>
  <c r="C2913" i="11"/>
  <c r="D2913" i="11"/>
  <c r="C2914" i="11"/>
  <c r="D2914" i="11"/>
  <c r="C2915" i="11"/>
  <c r="D2915" i="11"/>
  <c r="C2916" i="11"/>
  <c r="D2916" i="11"/>
  <c r="C2917" i="11"/>
  <c r="D2917" i="11"/>
  <c r="C2918" i="11"/>
  <c r="D2918" i="11"/>
  <c r="C2919" i="11"/>
  <c r="D2919" i="11"/>
  <c r="C2920" i="11"/>
  <c r="D2920" i="11"/>
  <c r="C2921" i="11"/>
  <c r="D2921" i="11"/>
  <c r="C2922" i="11"/>
  <c r="D2922" i="11"/>
  <c r="C2923" i="11"/>
  <c r="D2923" i="11"/>
  <c r="C2924" i="11"/>
  <c r="D2924" i="11"/>
  <c r="C2925" i="11"/>
  <c r="D2925" i="11"/>
  <c r="C2926" i="11"/>
  <c r="D2926" i="11"/>
  <c r="C2927" i="11"/>
  <c r="D2927" i="11"/>
  <c r="C2928" i="11"/>
  <c r="D2928" i="11"/>
  <c r="C2929" i="11"/>
  <c r="D2929" i="11"/>
  <c r="C2930" i="11"/>
  <c r="D2930" i="11"/>
  <c r="C2931" i="11"/>
  <c r="D2931" i="11"/>
  <c r="C2932" i="11"/>
  <c r="D2932" i="11"/>
  <c r="C2933" i="11"/>
  <c r="D2933" i="11"/>
  <c r="C2934" i="11"/>
  <c r="D2934" i="11"/>
  <c r="C2935" i="11"/>
  <c r="D2935" i="11"/>
  <c r="C2936" i="11"/>
  <c r="D2936" i="11"/>
  <c r="C2937" i="11"/>
  <c r="D2937" i="11"/>
  <c r="C2938" i="11"/>
  <c r="D2938" i="11"/>
  <c r="C2939" i="11"/>
  <c r="D2939" i="11"/>
  <c r="C2940" i="11"/>
  <c r="D2940" i="11"/>
  <c r="C2941" i="11"/>
  <c r="D2941" i="11"/>
  <c r="C2942" i="11"/>
  <c r="D2942" i="11"/>
  <c r="C2943" i="11"/>
  <c r="D2943" i="11"/>
  <c r="C2944" i="11"/>
  <c r="D2944" i="11"/>
  <c r="C2945" i="11"/>
  <c r="D2945" i="11"/>
  <c r="C2946" i="11"/>
  <c r="D2946" i="11"/>
  <c r="C2947" i="11"/>
  <c r="D2947" i="11"/>
  <c r="C2948" i="11"/>
  <c r="D2948" i="11"/>
  <c r="C2949" i="11"/>
  <c r="D2949" i="11"/>
  <c r="C2950" i="11"/>
  <c r="D2950" i="11"/>
  <c r="C2951" i="11"/>
  <c r="D2951" i="11"/>
  <c r="C2952" i="11"/>
  <c r="D2952" i="11"/>
  <c r="C2953" i="11"/>
  <c r="D2953" i="11"/>
  <c r="C2954" i="11"/>
  <c r="D2954" i="11"/>
  <c r="C2955" i="11"/>
  <c r="D2955" i="11"/>
  <c r="C2956" i="11"/>
  <c r="D2956" i="11"/>
  <c r="C2957" i="11"/>
  <c r="D2957" i="11"/>
  <c r="C2958" i="11"/>
  <c r="D2958" i="11"/>
  <c r="C2959" i="11"/>
  <c r="D2959" i="11"/>
  <c r="C2960" i="11"/>
  <c r="D2960" i="11"/>
  <c r="C2961" i="11"/>
  <c r="D2961" i="11"/>
  <c r="C2962" i="11"/>
  <c r="D2962" i="11"/>
  <c r="C2963" i="11"/>
  <c r="D2963" i="11"/>
  <c r="C2964" i="11"/>
  <c r="D2964" i="11"/>
  <c r="C2965" i="11"/>
  <c r="D2965" i="11"/>
  <c r="C2966" i="11"/>
  <c r="D2966" i="11"/>
  <c r="C2967" i="11"/>
  <c r="D2967" i="11"/>
  <c r="C2968" i="11"/>
  <c r="D2968" i="11"/>
  <c r="C2969" i="11"/>
  <c r="D2969" i="11"/>
  <c r="C2970" i="11"/>
  <c r="D2970" i="11"/>
  <c r="C2971" i="11"/>
  <c r="D2971" i="11"/>
  <c r="C2972" i="11"/>
  <c r="D2972" i="11"/>
  <c r="C2973" i="11"/>
  <c r="D2973" i="11"/>
  <c r="C2974" i="11"/>
  <c r="D2974" i="11"/>
  <c r="C2975" i="11"/>
  <c r="D2975" i="11"/>
  <c r="C2976" i="11"/>
  <c r="D2976" i="11"/>
  <c r="C2977" i="11"/>
  <c r="D2977" i="11"/>
  <c r="C2978" i="11"/>
  <c r="D2978" i="11"/>
  <c r="C2979" i="11"/>
  <c r="D2979" i="11"/>
  <c r="C2980" i="11"/>
  <c r="D2980" i="11"/>
  <c r="C2981" i="11"/>
  <c r="D2981" i="11"/>
  <c r="C2982" i="11"/>
  <c r="D2982" i="11"/>
  <c r="C2983" i="11"/>
  <c r="D2983" i="11"/>
  <c r="C2984" i="11"/>
  <c r="D2984" i="11"/>
  <c r="C2985" i="11"/>
  <c r="D2985" i="11"/>
  <c r="C2986" i="11"/>
  <c r="D2986" i="11"/>
  <c r="C2987" i="11"/>
  <c r="D2987" i="11"/>
  <c r="C2988" i="11"/>
  <c r="D2988" i="11"/>
  <c r="C2989" i="11"/>
  <c r="D2989" i="11"/>
  <c r="C2990" i="11"/>
  <c r="D2990" i="11"/>
  <c r="C2991" i="11"/>
  <c r="D2991" i="11"/>
  <c r="C2992" i="11"/>
  <c r="D2992" i="11"/>
  <c r="C2993" i="11"/>
  <c r="D2993" i="11"/>
  <c r="C2994" i="11"/>
  <c r="D2994" i="11"/>
  <c r="C2995" i="11"/>
  <c r="D2995" i="11"/>
  <c r="C2996" i="11"/>
  <c r="D2996" i="11"/>
  <c r="C2997" i="11"/>
  <c r="D2997" i="11"/>
  <c r="C2998" i="11"/>
  <c r="D2998" i="11"/>
  <c r="C2999" i="11"/>
  <c r="D2999" i="11"/>
  <c r="C3000" i="11"/>
  <c r="D3000" i="11"/>
  <c r="C3001" i="11"/>
  <c r="D3001" i="11"/>
  <c r="C3002" i="11"/>
  <c r="D3002" i="11"/>
  <c r="C3003" i="11"/>
  <c r="D3003" i="11"/>
  <c r="C3004" i="11"/>
  <c r="D3004" i="11"/>
  <c r="C3005" i="11"/>
  <c r="D3005" i="11"/>
  <c r="C3006" i="11"/>
  <c r="D3006" i="11"/>
  <c r="C3007" i="11"/>
  <c r="D3007" i="11"/>
  <c r="C3008" i="11"/>
  <c r="D3008" i="11"/>
  <c r="C3009" i="11"/>
  <c r="D3009" i="11"/>
  <c r="C3010" i="11"/>
  <c r="D3010" i="11"/>
  <c r="C3011" i="11"/>
  <c r="D3011" i="11"/>
  <c r="C3012" i="11"/>
  <c r="D3012" i="11"/>
  <c r="C3013" i="11"/>
  <c r="D3013" i="11"/>
  <c r="C3014" i="11"/>
  <c r="D3014" i="11"/>
  <c r="C3015" i="11"/>
  <c r="D3015" i="11"/>
  <c r="C3016" i="11"/>
  <c r="D3016" i="11"/>
  <c r="C3017" i="11"/>
  <c r="D3017" i="11"/>
  <c r="C3018" i="11"/>
  <c r="D3018" i="11"/>
  <c r="C3019" i="11"/>
  <c r="D3019" i="11"/>
  <c r="C3020" i="11"/>
  <c r="D3020" i="11"/>
  <c r="C3021" i="11"/>
  <c r="D3021" i="11"/>
  <c r="C3022" i="11"/>
  <c r="D3022" i="11"/>
  <c r="C3023" i="11"/>
  <c r="D3023" i="11"/>
  <c r="C3024" i="11"/>
  <c r="D3024" i="11"/>
  <c r="C3025" i="11"/>
  <c r="D3025" i="11"/>
  <c r="C3026" i="11"/>
  <c r="D3026" i="11"/>
  <c r="C3027" i="11"/>
  <c r="D3027" i="11"/>
  <c r="C3028" i="11"/>
  <c r="D3028" i="11"/>
  <c r="C3029" i="11"/>
  <c r="D3029" i="11"/>
  <c r="C3030" i="11"/>
  <c r="D3030" i="11"/>
  <c r="C3031" i="11"/>
  <c r="D3031" i="11"/>
  <c r="C3032" i="11"/>
  <c r="D3032" i="11"/>
  <c r="C3033" i="11"/>
  <c r="D3033" i="11"/>
  <c r="C3034" i="11"/>
  <c r="D3034" i="11"/>
  <c r="C3035" i="11"/>
  <c r="D3035" i="11"/>
  <c r="C3036" i="11"/>
  <c r="D3036" i="11"/>
  <c r="C3037" i="11"/>
  <c r="D3037" i="11"/>
  <c r="C3038" i="11"/>
  <c r="D3038" i="11"/>
  <c r="C3039" i="11"/>
  <c r="D3039" i="11"/>
  <c r="C3040" i="11"/>
  <c r="D3040" i="11"/>
  <c r="C3041" i="11"/>
  <c r="D3041" i="11"/>
  <c r="C3042" i="11"/>
  <c r="D3042" i="11"/>
  <c r="C3043" i="11"/>
  <c r="D3043" i="11"/>
  <c r="C3044" i="11"/>
  <c r="D3044" i="11"/>
  <c r="C3045" i="11"/>
  <c r="D3045" i="11"/>
  <c r="C3046" i="11"/>
  <c r="D3046" i="11"/>
  <c r="C3047" i="11"/>
  <c r="D3047" i="11"/>
  <c r="C3048" i="11"/>
  <c r="D3048" i="11"/>
  <c r="C3049" i="11"/>
  <c r="D3049" i="11"/>
  <c r="C3050" i="11"/>
  <c r="D3050" i="11"/>
  <c r="C3051" i="11"/>
  <c r="D3051" i="11"/>
  <c r="C3052" i="11"/>
  <c r="D3052" i="11"/>
  <c r="C3053" i="11"/>
  <c r="D3053" i="11"/>
  <c r="C3054" i="11"/>
  <c r="D3054" i="11"/>
  <c r="C3055" i="11"/>
  <c r="D3055" i="11"/>
  <c r="C3056" i="11"/>
  <c r="D3056" i="11"/>
  <c r="C3057" i="11"/>
  <c r="D3057" i="11"/>
  <c r="C3058" i="11"/>
  <c r="D3058" i="11"/>
  <c r="C3059" i="11"/>
  <c r="D3059" i="11"/>
  <c r="C3060" i="11"/>
  <c r="D3060" i="11"/>
  <c r="C3061" i="11"/>
  <c r="D3061" i="11"/>
  <c r="C3062" i="11"/>
  <c r="D3062" i="11"/>
  <c r="C3063" i="11"/>
  <c r="D3063" i="11"/>
  <c r="C3064" i="11"/>
  <c r="D3064" i="11"/>
  <c r="C3065" i="11"/>
  <c r="D3065" i="11"/>
  <c r="C3066" i="11"/>
  <c r="D3066" i="11"/>
  <c r="C3067" i="11"/>
  <c r="D3067" i="11"/>
  <c r="C3068" i="11"/>
  <c r="D3068" i="11"/>
  <c r="C3069" i="11"/>
  <c r="D3069" i="11"/>
  <c r="C3070" i="11"/>
  <c r="D3070" i="11"/>
  <c r="C3071" i="11"/>
  <c r="D3071" i="11"/>
  <c r="C3072" i="11"/>
  <c r="D3072" i="11"/>
  <c r="C3073" i="11"/>
  <c r="D3073" i="11"/>
  <c r="C3074" i="11"/>
  <c r="D3074" i="11"/>
  <c r="C3075" i="11"/>
  <c r="D3075" i="11"/>
  <c r="C3076" i="11"/>
  <c r="D3076" i="11"/>
  <c r="C3077" i="11"/>
  <c r="D3077" i="11"/>
  <c r="C3078" i="11"/>
  <c r="D3078" i="11"/>
  <c r="C3079" i="11"/>
  <c r="D3079" i="11"/>
  <c r="C3080" i="11"/>
  <c r="D3080" i="11"/>
  <c r="C3081" i="11"/>
  <c r="D3081" i="11"/>
  <c r="C3082" i="11"/>
  <c r="D3082" i="11"/>
  <c r="C3083" i="11"/>
  <c r="D3083" i="11"/>
  <c r="C3084" i="11"/>
  <c r="D3084" i="11"/>
  <c r="C3085" i="11"/>
  <c r="D3085" i="11"/>
  <c r="C3086" i="11"/>
  <c r="D3086" i="11"/>
  <c r="C3087" i="11"/>
  <c r="D3087" i="11"/>
  <c r="C3088" i="11"/>
  <c r="D3088" i="11"/>
  <c r="C3089" i="11"/>
  <c r="D3089" i="11"/>
  <c r="C3090" i="11"/>
  <c r="D3090" i="11"/>
  <c r="C3091" i="11"/>
  <c r="D3091" i="11"/>
  <c r="C3092" i="11"/>
  <c r="D3092" i="11"/>
  <c r="C3093" i="11"/>
  <c r="D3093" i="11"/>
  <c r="C3094" i="11"/>
  <c r="D3094" i="11"/>
  <c r="C3095" i="11"/>
  <c r="D3095" i="11"/>
  <c r="C3096" i="11"/>
  <c r="D3096" i="11"/>
  <c r="C3097" i="11"/>
  <c r="D3097" i="11"/>
  <c r="C3098" i="11"/>
  <c r="D3098" i="11"/>
  <c r="C3099" i="11"/>
  <c r="D3099" i="11"/>
  <c r="C3100" i="11"/>
  <c r="D3100" i="11"/>
  <c r="C3101" i="11"/>
  <c r="D3101" i="11"/>
  <c r="C3102" i="11"/>
  <c r="D3102" i="11"/>
  <c r="C3103" i="11"/>
  <c r="D3103" i="11"/>
  <c r="C3104" i="11"/>
  <c r="D3104" i="11"/>
  <c r="C3105" i="11"/>
  <c r="D3105" i="11"/>
  <c r="C3106" i="11"/>
  <c r="D3106" i="11"/>
  <c r="C3107" i="11"/>
  <c r="D3107" i="11"/>
  <c r="C3108" i="11"/>
  <c r="D3108" i="11"/>
  <c r="C3109" i="11"/>
  <c r="D3109" i="11"/>
  <c r="C3110" i="11"/>
  <c r="D3110" i="11"/>
  <c r="C3111" i="11"/>
  <c r="D3111" i="11"/>
  <c r="C3112" i="11"/>
  <c r="D3112" i="11"/>
  <c r="C3113" i="11"/>
  <c r="D3113" i="11"/>
  <c r="C3114" i="11"/>
  <c r="D3114" i="11"/>
  <c r="C3115" i="11"/>
  <c r="D3115" i="11"/>
  <c r="C3116" i="11"/>
  <c r="D3116" i="11"/>
  <c r="C3117" i="11"/>
  <c r="D3117" i="11"/>
  <c r="C3118" i="11"/>
  <c r="D3118" i="11"/>
  <c r="C3119" i="11"/>
  <c r="D3119" i="11"/>
  <c r="C3120" i="11"/>
  <c r="D3120" i="11"/>
  <c r="C3121" i="11"/>
  <c r="D3121" i="11"/>
  <c r="C3122" i="11"/>
  <c r="D3122" i="11"/>
  <c r="C3123" i="11"/>
  <c r="D3123" i="11"/>
  <c r="C3124" i="11"/>
  <c r="D3124" i="11"/>
  <c r="C3125" i="11"/>
  <c r="D3125" i="11"/>
  <c r="C3126" i="11"/>
  <c r="D3126" i="11"/>
  <c r="C3127" i="11"/>
  <c r="D3127" i="11"/>
  <c r="C3128" i="11"/>
  <c r="D3128" i="11"/>
  <c r="C3129" i="11"/>
  <c r="D3129" i="11"/>
  <c r="C3130" i="11"/>
  <c r="D3130" i="11"/>
  <c r="C3131" i="11"/>
  <c r="D3131" i="11"/>
  <c r="C3132" i="11"/>
  <c r="D3132" i="11"/>
  <c r="C3133" i="11"/>
  <c r="D3133" i="11"/>
  <c r="C3134" i="11"/>
  <c r="D3134" i="11"/>
  <c r="C3135" i="11"/>
  <c r="D3135" i="11"/>
  <c r="C3136" i="11"/>
  <c r="D3136" i="11"/>
  <c r="C3137" i="11"/>
  <c r="D3137" i="11"/>
  <c r="C3138" i="11"/>
  <c r="D3138" i="11"/>
  <c r="C3139" i="11"/>
  <c r="D3139" i="11"/>
  <c r="C3140" i="11"/>
  <c r="D3140" i="11"/>
  <c r="C3141" i="11"/>
  <c r="D3141" i="11"/>
  <c r="C3142" i="11"/>
  <c r="D3142" i="11"/>
  <c r="C3143" i="11"/>
  <c r="D3143" i="11"/>
  <c r="C3144" i="11"/>
  <c r="D3144" i="11"/>
  <c r="C3145" i="11"/>
  <c r="D3145" i="11"/>
  <c r="C3146" i="11"/>
  <c r="D3146" i="11"/>
  <c r="C3147" i="11"/>
  <c r="D3147" i="11"/>
  <c r="C3148" i="11"/>
  <c r="D3148" i="11"/>
  <c r="C3149" i="11"/>
  <c r="D3149" i="11"/>
  <c r="C3150" i="11"/>
  <c r="D3150" i="11"/>
  <c r="C3151" i="11"/>
  <c r="D3151" i="11"/>
  <c r="C3152" i="11"/>
  <c r="D3152" i="11"/>
  <c r="C3153" i="11"/>
  <c r="D3153" i="11"/>
  <c r="C3154" i="11"/>
  <c r="D3154" i="11"/>
  <c r="C3155" i="11"/>
  <c r="D3155" i="11"/>
  <c r="C3156" i="11"/>
  <c r="D3156" i="11"/>
  <c r="C3157" i="11"/>
  <c r="D3157" i="11"/>
  <c r="C3158" i="11"/>
  <c r="D3158" i="11"/>
  <c r="C3159" i="11"/>
  <c r="D3159" i="11"/>
  <c r="C3160" i="11"/>
  <c r="D3160" i="11"/>
  <c r="C3161" i="11"/>
  <c r="D3161" i="11"/>
  <c r="C3162" i="11"/>
  <c r="D3162" i="11"/>
  <c r="C3163" i="11"/>
  <c r="D3163" i="11"/>
  <c r="C3164" i="11"/>
  <c r="D3164" i="11"/>
  <c r="C3165" i="11"/>
  <c r="D3165" i="11"/>
  <c r="C3166" i="11"/>
  <c r="D3166" i="11"/>
  <c r="C3167" i="11"/>
  <c r="D3167" i="11"/>
  <c r="C3168" i="11"/>
  <c r="D3168" i="11"/>
  <c r="C3169" i="11"/>
  <c r="D3169" i="11"/>
  <c r="C3170" i="11"/>
  <c r="D3170" i="11"/>
  <c r="C3171" i="11"/>
  <c r="D3171" i="11"/>
  <c r="C3172" i="11"/>
  <c r="D3172" i="11"/>
  <c r="C3173" i="11"/>
  <c r="D3173" i="11"/>
  <c r="C3174" i="11"/>
  <c r="D3174" i="11"/>
  <c r="C3175" i="11"/>
  <c r="D3175" i="11"/>
  <c r="C3176" i="11"/>
  <c r="D3176" i="11"/>
  <c r="C3177" i="11"/>
  <c r="D3177" i="11"/>
  <c r="C3178" i="11"/>
  <c r="D3178" i="11"/>
  <c r="C3179" i="11"/>
  <c r="D3179" i="11"/>
  <c r="C3180" i="11"/>
  <c r="D3180" i="11"/>
  <c r="C3181" i="11"/>
  <c r="D3181" i="11"/>
  <c r="C3182" i="11"/>
  <c r="D3182" i="11"/>
  <c r="C3183" i="11"/>
  <c r="D3183" i="11"/>
  <c r="C3184" i="11"/>
  <c r="D3184" i="11"/>
  <c r="C3185" i="11"/>
  <c r="D3185" i="11"/>
  <c r="C3186" i="11"/>
  <c r="D3186" i="11"/>
  <c r="C3187" i="11"/>
  <c r="D3187" i="11"/>
  <c r="C3188" i="11"/>
  <c r="D3188" i="11"/>
  <c r="C3189" i="11"/>
  <c r="D3189" i="11"/>
  <c r="C3190" i="11"/>
  <c r="D3190" i="11"/>
  <c r="C3191" i="11"/>
  <c r="D3191" i="11"/>
  <c r="C3192" i="11"/>
  <c r="D3192" i="11"/>
  <c r="C3193" i="11"/>
  <c r="D3193" i="11"/>
  <c r="C3194" i="11"/>
  <c r="D3194" i="11"/>
  <c r="C3195" i="11"/>
  <c r="D3195" i="11"/>
  <c r="C3196" i="11"/>
  <c r="D3196" i="11"/>
  <c r="C3197" i="11"/>
  <c r="D3197" i="11"/>
  <c r="C3198" i="11"/>
  <c r="D3198" i="11"/>
  <c r="C3199" i="11"/>
  <c r="D3199" i="11"/>
  <c r="C3200" i="11"/>
  <c r="D3200" i="11"/>
  <c r="C3201" i="11"/>
  <c r="D3201" i="11"/>
  <c r="C3202" i="11"/>
  <c r="D3202" i="11"/>
  <c r="C3203" i="11"/>
  <c r="D3203" i="11"/>
  <c r="C3204" i="11"/>
  <c r="D3204" i="11"/>
  <c r="C3205" i="11"/>
  <c r="D3205" i="11"/>
  <c r="C3206" i="11"/>
  <c r="D3206" i="11"/>
  <c r="C3207" i="11"/>
  <c r="D3207" i="11"/>
  <c r="C3208" i="11"/>
  <c r="D3208" i="11"/>
  <c r="C3209" i="11"/>
  <c r="D3209" i="11"/>
  <c r="C3210" i="11"/>
  <c r="D3210" i="11"/>
  <c r="C3211" i="11"/>
  <c r="D3211" i="11"/>
  <c r="C3212" i="11"/>
  <c r="D3212" i="11"/>
  <c r="C3213" i="11"/>
  <c r="D3213" i="11"/>
  <c r="C3214" i="11"/>
  <c r="D3214" i="11"/>
  <c r="C3215" i="11"/>
  <c r="D3215" i="11"/>
  <c r="C3216" i="11"/>
  <c r="D3216" i="11"/>
  <c r="C3217" i="11"/>
  <c r="D3217" i="11"/>
  <c r="C3218" i="11"/>
  <c r="D3218" i="11"/>
  <c r="C3219" i="11"/>
  <c r="D3219" i="11"/>
  <c r="C3220" i="11"/>
  <c r="D3220" i="11"/>
  <c r="C3221" i="11"/>
  <c r="D3221" i="11"/>
  <c r="C3222" i="11"/>
  <c r="D3222" i="11"/>
  <c r="C3223" i="11"/>
  <c r="D3223" i="11"/>
  <c r="C3224" i="11"/>
  <c r="D3224" i="11"/>
  <c r="C3225" i="11"/>
  <c r="D3225" i="11"/>
  <c r="C3226" i="11"/>
  <c r="D3226" i="11"/>
  <c r="C3227" i="11"/>
  <c r="D3227" i="11"/>
  <c r="C3228" i="11"/>
  <c r="D3228" i="11"/>
  <c r="C3229" i="11"/>
  <c r="D3229" i="11"/>
  <c r="C3230" i="11"/>
  <c r="D3230" i="11"/>
  <c r="C3231" i="11"/>
  <c r="D3231" i="11"/>
  <c r="C3232" i="11"/>
  <c r="D3232" i="11"/>
  <c r="C3233" i="11"/>
  <c r="D3233" i="11"/>
  <c r="C3234" i="11"/>
  <c r="D3234" i="11"/>
  <c r="C3235" i="11"/>
  <c r="D3235" i="11"/>
  <c r="C3236" i="11"/>
  <c r="D3236" i="11"/>
  <c r="C3237" i="11"/>
  <c r="D3237" i="11"/>
  <c r="C3238" i="11"/>
  <c r="D3238" i="11"/>
  <c r="C3239" i="11"/>
  <c r="D3239" i="11"/>
  <c r="C3240" i="11"/>
  <c r="D3240" i="11"/>
  <c r="C3241" i="11"/>
  <c r="D3241" i="11"/>
  <c r="C3242" i="11"/>
  <c r="D3242" i="11"/>
  <c r="C3243" i="11"/>
  <c r="D3243" i="11"/>
  <c r="C3244" i="11"/>
  <c r="D3244" i="11"/>
  <c r="C3245" i="11"/>
  <c r="D3245" i="11"/>
  <c r="C3246" i="11"/>
  <c r="D3246" i="11"/>
  <c r="C3247" i="11"/>
  <c r="D3247" i="11"/>
  <c r="C3248" i="11"/>
  <c r="D3248" i="11"/>
  <c r="C3249" i="11"/>
  <c r="D3249" i="11"/>
  <c r="C3250" i="11"/>
  <c r="D3250" i="11"/>
  <c r="C3251" i="11"/>
  <c r="D3251" i="11"/>
  <c r="C3252" i="11"/>
  <c r="D3252" i="11"/>
  <c r="C3253" i="11"/>
  <c r="D3253" i="11"/>
  <c r="C3254" i="11"/>
  <c r="D3254" i="11"/>
  <c r="C3255" i="11"/>
  <c r="D3255" i="11"/>
  <c r="C3256" i="11"/>
  <c r="D3256" i="11"/>
  <c r="C3257" i="11"/>
  <c r="D3257" i="11"/>
  <c r="C3258" i="11"/>
  <c r="D3258" i="11"/>
  <c r="C3259" i="11"/>
  <c r="D3259" i="11"/>
  <c r="C3260" i="11"/>
  <c r="D3260" i="11"/>
  <c r="C3261" i="11"/>
  <c r="D3261" i="11"/>
  <c r="C3262" i="11"/>
  <c r="D3262" i="11"/>
  <c r="C3263" i="11"/>
  <c r="D3263" i="11"/>
  <c r="C3264" i="11"/>
  <c r="D3264" i="11"/>
  <c r="C3265" i="11"/>
  <c r="D3265" i="11"/>
  <c r="C3266" i="11"/>
  <c r="D3266" i="11"/>
  <c r="C3267" i="11"/>
  <c r="D3267" i="11"/>
  <c r="C3268" i="11"/>
  <c r="D3268" i="11"/>
  <c r="C3269" i="11"/>
  <c r="D3269" i="11"/>
  <c r="C3270" i="11"/>
  <c r="D3270" i="11"/>
  <c r="C3271" i="11"/>
  <c r="D3271" i="11"/>
  <c r="C3272" i="11"/>
  <c r="D3272" i="11"/>
  <c r="C3273" i="11"/>
  <c r="D3273" i="11"/>
  <c r="C3274" i="11"/>
  <c r="D3274" i="11"/>
  <c r="C3275" i="11"/>
  <c r="D3275" i="11"/>
  <c r="C3276" i="11"/>
  <c r="D3276" i="11"/>
  <c r="C3277" i="11"/>
  <c r="D3277" i="11"/>
  <c r="C3278" i="11"/>
  <c r="D3278" i="11"/>
  <c r="C3279" i="11"/>
  <c r="D3279" i="11"/>
  <c r="C3280" i="11"/>
  <c r="D3280" i="11"/>
  <c r="C3281" i="11"/>
  <c r="D3281" i="11"/>
  <c r="C3282" i="11"/>
  <c r="D3282" i="11"/>
  <c r="C3283" i="11"/>
  <c r="D3283" i="11"/>
  <c r="C3284" i="11"/>
  <c r="D3284" i="11"/>
  <c r="C3285" i="11"/>
  <c r="D3285" i="11"/>
  <c r="C3286" i="11"/>
  <c r="D3286" i="11"/>
  <c r="C3287" i="11"/>
  <c r="D3287" i="11"/>
  <c r="C3288" i="11"/>
  <c r="D3288" i="11"/>
  <c r="C3289" i="11"/>
  <c r="D3289" i="11"/>
  <c r="C3290" i="11"/>
  <c r="D3290" i="11"/>
  <c r="C3291" i="11"/>
  <c r="D3291" i="11"/>
  <c r="C3292" i="11"/>
  <c r="D3292" i="11"/>
  <c r="C3293" i="11"/>
  <c r="D3293" i="11"/>
  <c r="C3294" i="11"/>
  <c r="D3294" i="11"/>
  <c r="C3295" i="11"/>
  <c r="D3295" i="11"/>
  <c r="C3296" i="11"/>
  <c r="D3296" i="11"/>
  <c r="C3297" i="11"/>
  <c r="D3297" i="11"/>
  <c r="C3298" i="11"/>
  <c r="D3298" i="11"/>
  <c r="C3299" i="11"/>
  <c r="D3299" i="11"/>
  <c r="C3300" i="11"/>
  <c r="D3300" i="11"/>
  <c r="C3301" i="11"/>
  <c r="D3301" i="11"/>
  <c r="C3302" i="11"/>
  <c r="D3302" i="11"/>
  <c r="C3303" i="11"/>
  <c r="D3303" i="11"/>
  <c r="C3304" i="11"/>
  <c r="D3304" i="11"/>
  <c r="C3305" i="11"/>
  <c r="D3305" i="11"/>
  <c r="C3306" i="11"/>
  <c r="D3306" i="11"/>
  <c r="C3307" i="11"/>
  <c r="D3307" i="11"/>
  <c r="C3308" i="11"/>
  <c r="D3308" i="11"/>
  <c r="C3309" i="11"/>
  <c r="D3309" i="11"/>
  <c r="C3310" i="11"/>
  <c r="D3310" i="11"/>
  <c r="C3311" i="11"/>
  <c r="D3311" i="11"/>
  <c r="C3312" i="11"/>
  <c r="D3312" i="11"/>
  <c r="C3313" i="11"/>
  <c r="D3313" i="11"/>
  <c r="C3314" i="11"/>
  <c r="D3314" i="11"/>
  <c r="C3315" i="11"/>
  <c r="D3315" i="11"/>
  <c r="C3316" i="11"/>
  <c r="D3316" i="11"/>
  <c r="C3317" i="11"/>
  <c r="D3317" i="11"/>
  <c r="C3318" i="11"/>
  <c r="D3318" i="11"/>
  <c r="C3319" i="11"/>
  <c r="D3319" i="11"/>
  <c r="C3320" i="11"/>
  <c r="D3320" i="11"/>
  <c r="C3321" i="11"/>
  <c r="D3321" i="11"/>
  <c r="C3322" i="11"/>
  <c r="D3322" i="11"/>
  <c r="C3323" i="11"/>
  <c r="D3323" i="11"/>
  <c r="C3324" i="11"/>
  <c r="D3324" i="11"/>
  <c r="C3325" i="11"/>
  <c r="D3325" i="11"/>
  <c r="C3326" i="11"/>
  <c r="D3326" i="11"/>
  <c r="C3327" i="11"/>
  <c r="D3327" i="11"/>
  <c r="C3328" i="11"/>
  <c r="D3328" i="11"/>
  <c r="C3329" i="11"/>
  <c r="D3329" i="11"/>
  <c r="C3330" i="11"/>
  <c r="D3330" i="11"/>
  <c r="C3331" i="11"/>
  <c r="D3331" i="11"/>
  <c r="C3332" i="11"/>
  <c r="D3332" i="11"/>
  <c r="C3333" i="11"/>
  <c r="D3333" i="11"/>
  <c r="C3334" i="11"/>
  <c r="D3334" i="11"/>
  <c r="C3335" i="11"/>
  <c r="D3335" i="11"/>
  <c r="C3336" i="11"/>
  <c r="D3336" i="11"/>
  <c r="C3337" i="11"/>
  <c r="D3337" i="11"/>
  <c r="C3338" i="11"/>
  <c r="D3338" i="11"/>
  <c r="C3339" i="11"/>
  <c r="D3339" i="11"/>
  <c r="C3340" i="11"/>
  <c r="D3340" i="11"/>
  <c r="C3341" i="11"/>
  <c r="D3341" i="11"/>
  <c r="C3342" i="11"/>
  <c r="D3342" i="11"/>
  <c r="C3343" i="11"/>
  <c r="D3343" i="11"/>
  <c r="C3344" i="11"/>
  <c r="D3344" i="11"/>
  <c r="C3345" i="11"/>
  <c r="D3345" i="11"/>
  <c r="C3346" i="11"/>
  <c r="D3346" i="11"/>
  <c r="C3347" i="11"/>
  <c r="D3347" i="11"/>
  <c r="C3348" i="11"/>
  <c r="D3348" i="11"/>
  <c r="C3349" i="11"/>
  <c r="D3349" i="11"/>
  <c r="C3350" i="11"/>
  <c r="D3350" i="11"/>
  <c r="C3351" i="11"/>
  <c r="D3351" i="11"/>
  <c r="C3352" i="11"/>
  <c r="D3352" i="11"/>
  <c r="C3353" i="11"/>
  <c r="D3353" i="11"/>
  <c r="C3354" i="11"/>
  <c r="D3354" i="11"/>
  <c r="C3355" i="11"/>
  <c r="D3355" i="11"/>
  <c r="C3356" i="11"/>
  <c r="D3356" i="11"/>
  <c r="C3357" i="11"/>
  <c r="D3357" i="11"/>
  <c r="C3358" i="11"/>
  <c r="D3358" i="11"/>
  <c r="C3359" i="11"/>
  <c r="D3359" i="11"/>
  <c r="C3360" i="11"/>
  <c r="D3360" i="11"/>
  <c r="C3361" i="11"/>
  <c r="D3361" i="11"/>
  <c r="C3362" i="11"/>
  <c r="D3362" i="11"/>
  <c r="C3363" i="11"/>
  <c r="D3363" i="11"/>
  <c r="C3364" i="11"/>
  <c r="D3364" i="11"/>
  <c r="C3365" i="11"/>
  <c r="D3365" i="11"/>
  <c r="C3366" i="11"/>
  <c r="D3366" i="11"/>
  <c r="C3367" i="11"/>
  <c r="D3367" i="11"/>
  <c r="C3368" i="11"/>
  <c r="D3368" i="11"/>
  <c r="C3369" i="11"/>
  <c r="D3369" i="11"/>
  <c r="C3370" i="11"/>
  <c r="D3370" i="11"/>
  <c r="C3371" i="11"/>
  <c r="D3371" i="11"/>
  <c r="C3372" i="11"/>
  <c r="D3372" i="11"/>
  <c r="C3373" i="11"/>
  <c r="D3373" i="11"/>
  <c r="C3374" i="11"/>
  <c r="D3374" i="11"/>
  <c r="C3375" i="11"/>
  <c r="D3375" i="11"/>
  <c r="C3376" i="11"/>
  <c r="D3376" i="11"/>
  <c r="C3377" i="11"/>
  <c r="D3377" i="11"/>
  <c r="C3378" i="11"/>
  <c r="D3378" i="11"/>
  <c r="C3379" i="11"/>
  <c r="D3379" i="11"/>
  <c r="C3380" i="11"/>
  <c r="D3380" i="11"/>
  <c r="C3381" i="11"/>
  <c r="D3381" i="11"/>
  <c r="C3382" i="11"/>
  <c r="D3382" i="11"/>
  <c r="C3383" i="11"/>
  <c r="D3383" i="11"/>
  <c r="C3384" i="11"/>
  <c r="D3384" i="11"/>
  <c r="C3385" i="11"/>
  <c r="D3385" i="11"/>
  <c r="C3386" i="11"/>
  <c r="D3386" i="11"/>
  <c r="C3387" i="11"/>
  <c r="D3387" i="11"/>
  <c r="C3388" i="11"/>
  <c r="D3388" i="11"/>
  <c r="C3389" i="11"/>
  <c r="D3389" i="11"/>
  <c r="C3390" i="11"/>
  <c r="D3390" i="11"/>
  <c r="C3391" i="11"/>
  <c r="D3391" i="11"/>
  <c r="C3392" i="11"/>
  <c r="D3392" i="11"/>
  <c r="C3393" i="11"/>
  <c r="D3393" i="11"/>
  <c r="C3394" i="11"/>
  <c r="D3394" i="11"/>
  <c r="C3395" i="11"/>
  <c r="D3395" i="11"/>
  <c r="C3396" i="11"/>
  <c r="D3396" i="11"/>
  <c r="C3397" i="11"/>
  <c r="D3397" i="11"/>
  <c r="C3398" i="11"/>
  <c r="D3398" i="11"/>
  <c r="C3399" i="11"/>
  <c r="D3399" i="11"/>
  <c r="C3400" i="11"/>
  <c r="D3400" i="11"/>
  <c r="C3401" i="11"/>
  <c r="D3401" i="11"/>
  <c r="C3402" i="11"/>
  <c r="D3402" i="11"/>
  <c r="C3403" i="11"/>
  <c r="D3403" i="11"/>
  <c r="C3404" i="11"/>
  <c r="D3404" i="11"/>
  <c r="C3405" i="11"/>
  <c r="D3405" i="11"/>
  <c r="C3406" i="11"/>
  <c r="D3406" i="11"/>
  <c r="C3407" i="11"/>
  <c r="D3407" i="11"/>
  <c r="C3408" i="11"/>
  <c r="D3408" i="11"/>
  <c r="C3409" i="11"/>
  <c r="D3409" i="11"/>
  <c r="C3410" i="11"/>
  <c r="D3410" i="11"/>
  <c r="C3411" i="11"/>
  <c r="D3411" i="11"/>
  <c r="C3412" i="11"/>
  <c r="D3412" i="11"/>
  <c r="C3413" i="11"/>
  <c r="D3413" i="11"/>
  <c r="C3414" i="11"/>
  <c r="D3414" i="11"/>
  <c r="C3415" i="11"/>
  <c r="D3415" i="11"/>
  <c r="C3416" i="11"/>
  <c r="D3416" i="11"/>
  <c r="C3417" i="11"/>
  <c r="D3417" i="11"/>
  <c r="C3418" i="11"/>
  <c r="D3418" i="11"/>
  <c r="C3419" i="11"/>
  <c r="D3419" i="11"/>
  <c r="C3420" i="11"/>
  <c r="D3420" i="11"/>
  <c r="C3421" i="11"/>
  <c r="D3421" i="11"/>
  <c r="C3422" i="11"/>
  <c r="D3422" i="11"/>
  <c r="C3423" i="11"/>
  <c r="D3423" i="11"/>
  <c r="C3424" i="11"/>
  <c r="D3424" i="11"/>
  <c r="C3425" i="11"/>
  <c r="D3425" i="11"/>
  <c r="C3426" i="11"/>
  <c r="D3426" i="11"/>
  <c r="C3427" i="11"/>
  <c r="D3427" i="11"/>
  <c r="C3428" i="11"/>
  <c r="D3428" i="11"/>
  <c r="C3429" i="11"/>
  <c r="D3429" i="11"/>
  <c r="C3430" i="11"/>
  <c r="D3430" i="11"/>
  <c r="C3431" i="11"/>
  <c r="D3431" i="11"/>
  <c r="C3432" i="11"/>
  <c r="D3432" i="11"/>
  <c r="C3433" i="11"/>
  <c r="D3433" i="11"/>
  <c r="C3434" i="11"/>
  <c r="D3434" i="11"/>
  <c r="C3435" i="11"/>
  <c r="D3435" i="11"/>
  <c r="C3436" i="11"/>
  <c r="D3436" i="11"/>
  <c r="C3437" i="11"/>
  <c r="D3437" i="11"/>
  <c r="C3438" i="11"/>
  <c r="D3438" i="11"/>
  <c r="C3439" i="11"/>
  <c r="D3439" i="11"/>
  <c r="C3440" i="11"/>
  <c r="D3440" i="11"/>
  <c r="C3441" i="11"/>
  <c r="D3441" i="11"/>
  <c r="C3442" i="11"/>
  <c r="D3442" i="11"/>
  <c r="C3443" i="11"/>
  <c r="D3443" i="11"/>
  <c r="C3444" i="11"/>
  <c r="D3444" i="11"/>
  <c r="C3445" i="11"/>
  <c r="D3445" i="11"/>
  <c r="C3446" i="11"/>
  <c r="D3446" i="11"/>
  <c r="C3447" i="11"/>
  <c r="D3447" i="11"/>
  <c r="C3448" i="11"/>
  <c r="D3448" i="11"/>
  <c r="C3449" i="11"/>
  <c r="D3449" i="11"/>
  <c r="C3450" i="11"/>
  <c r="D3450" i="11"/>
  <c r="C3451" i="11"/>
  <c r="D3451" i="11"/>
  <c r="C3452" i="11"/>
  <c r="D3452" i="11"/>
  <c r="C3453" i="11"/>
  <c r="D3453" i="11"/>
  <c r="C3454" i="11"/>
  <c r="D3454" i="11"/>
  <c r="C3455" i="11"/>
  <c r="D3455" i="11"/>
  <c r="C3456" i="11"/>
  <c r="D3456" i="11"/>
  <c r="C3457" i="11"/>
  <c r="D3457" i="11"/>
  <c r="C3458" i="11"/>
  <c r="D3458" i="11"/>
  <c r="C3459" i="11"/>
  <c r="D3459" i="11"/>
  <c r="C3460" i="11"/>
  <c r="D3460" i="11"/>
  <c r="C3461" i="11"/>
  <c r="D3461" i="11"/>
  <c r="C3462" i="11"/>
  <c r="D3462" i="11"/>
  <c r="C3463" i="11"/>
  <c r="D3463" i="11"/>
  <c r="C3464" i="11"/>
  <c r="D3464" i="11"/>
  <c r="C3465" i="11"/>
  <c r="D3465" i="11"/>
  <c r="C3466" i="11"/>
  <c r="D3466" i="11"/>
  <c r="C3467" i="11"/>
  <c r="D3467" i="11"/>
  <c r="C3468" i="11"/>
  <c r="D3468" i="11"/>
  <c r="C3469" i="11"/>
  <c r="D3469" i="11"/>
  <c r="C3470" i="11"/>
  <c r="D3470" i="11"/>
  <c r="C3471" i="11"/>
  <c r="D3471" i="11"/>
  <c r="C3472" i="11"/>
  <c r="D3472" i="11"/>
  <c r="C3473" i="11"/>
  <c r="D3473" i="11"/>
  <c r="C3474" i="11"/>
  <c r="D3474" i="11"/>
  <c r="C3475" i="11"/>
  <c r="D3475" i="11"/>
  <c r="C3476" i="11"/>
  <c r="D3476" i="11"/>
  <c r="C3477" i="11"/>
  <c r="D3477" i="11"/>
  <c r="C3478" i="11"/>
  <c r="D3478" i="11"/>
  <c r="C3479" i="11"/>
  <c r="D3479" i="11"/>
  <c r="C3480" i="11"/>
  <c r="D3480" i="11"/>
  <c r="C3481" i="11"/>
  <c r="D3481" i="11"/>
  <c r="C3482" i="11"/>
  <c r="D3482" i="11"/>
  <c r="C3483" i="11"/>
  <c r="D3483" i="11"/>
  <c r="C3484" i="11"/>
  <c r="D3484" i="11"/>
  <c r="C3485" i="11"/>
  <c r="D3485" i="11"/>
  <c r="C3486" i="11"/>
  <c r="D3486" i="11"/>
  <c r="C3487" i="11"/>
  <c r="D3487" i="11"/>
  <c r="C3488" i="11"/>
  <c r="D3488" i="11"/>
  <c r="C3489" i="11"/>
  <c r="D3489" i="11"/>
  <c r="C3490" i="11"/>
  <c r="D3490" i="11"/>
  <c r="C3491" i="11"/>
  <c r="D3491" i="11"/>
  <c r="C3492" i="11"/>
  <c r="D3492" i="11"/>
  <c r="C3493" i="11"/>
  <c r="D3493" i="11"/>
  <c r="C3494" i="11"/>
  <c r="D3494" i="11"/>
  <c r="C3495" i="11"/>
  <c r="D3495" i="11"/>
  <c r="C3496" i="11"/>
  <c r="D3496" i="11"/>
  <c r="C3497" i="11"/>
  <c r="D3497" i="11"/>
  <c r="C3498" i="11"/>
  <c r="D3498" i="11"/>
  <c r="C3499" i="11"/>
  <c r="D3499" i="11"/>
  <c r="C3500" i="11"/>
  <c r="D3500" i="11"/>
  <c r="C3501" i="11"/>
  <c r="D3501" i="11"/>
  <c r="C3502" i="11"/>
  <c r="D3502" i="11"/>
  <c r="C3503" i="11"/>
  <c r="D3503" i="11"/>
  <c r="C3504" i="11"/>
  <c r="D3504" i="11"/>
  <c r="C3505" i="11"/>
  <c r="D3505" i="11"/>
  <c r="C3506" i="11"/>
  <c r="D3506" i="11"/>
  <c r="C3507" i="11"/>
  <c r="D3507" i="11"/>
  <c r="C3508" i="11"/>
  <c r="D3508" i="11"/>
  <c r="C3509" i="11"/>
  <c r="D3509" i="11"/>
  <c r="C3510" i="11"/>
  <c r="D3510" i="11"/>
  <c r="C3511" i="11"/>
  <c r="D3511" i="11"/>
  <c r="C3512" i="11"/>
  <c r="D3512" i="11"/>
  <c r="C3513" i="11"/>
  <c r="D3513" i="11"/>
  <c r="C3514" i="11"/>
  <c r="D3514" i="11"/>
  <c r="C3515" i="11"/>
  <c r="D3515" i="11"/>
  <c r="C3516" i="11"/>
  <c r="D3516" i="11"/>
  <c r="C3517" i="11"/>
  <c r="D3517" i="11"/>
  <c r="C3518" i="11"/>
  <c r="D3518" i="11"/>
  <c r="C3519" i="11"/>
  <c r="D3519" i="11"/>
  <c r="C3520" i="11"/>
  <c r="D3520" i="11"/>
  <c r="C3521" i="11"/>
  <c r="D3521" i="11"/>
  <c r="C3522" i="11"/>
  <c r="D3522" i="11"/>
  <c r="C3523" i="11"/>
  <c r="D3523" i="11"/>
  <c r="C3524" i="11"/>
  <c r="D3524" i="11"/>
  <c r="C3525" i="11"/>
  <c r="D3525" i="11"/>
  <c r="C3526" i="11"/>
  <c r="D3526" i="11"/>
  <c r="C3527" i="11"/>
  <c r="D3527" i="11"/>
  <c r="C3528" i="11"/>
  <c r="D3528" i="11"/>
  <c r="C3529" i="11"/>
  <c r="D3529" i="11"/>
  <c r="C3530" i="11"/>
  <c r="D3530" i="11"/>
  <c r="C3531" i="11"/>
  <c r="D3531" i="11"/>
  <c r="C3532" i="11"/>
  <c r="D3532" i="11"/>
  <c r="C3533" i="11"/>
  <c r="D3533" i="11"/>
  <c r="C3534" i="11"/>
  <c r="D3534" i="11"/>
  <c r="C3535" i="11"/>
  <c r="D3535" i="11"/>
  <c r="C3536" i="11"/>
  <c r="D3536" i="11"/>
  <c r="C3537" i="11"/>
  <c r="D3537" i="11"/>
  <c r="C3538" i="11"/>
  <c r="D3538" i="11"/>
  <c r="C3539" i="11"/>
  <c r="D3539" i="11"/>
  <c r="C3540" i="11"/>
  <c r="D3540" i="11"/>
  <c r="C3541" i="11"/>
  <c r="D3541" i="11"/>
  <c r="C3542" i="11"/>
  <c r="D3542" i="11"/>
  <c r="C3543" i="11"/>
  <c r="D3543" i="11"/>
  <c r="C3544" i="11"/>
  <c r="D3544" i="11"/>
  <c r="C3545" i="11"/>
  <c r="D3545" i="11"/>
  <c r="C3546" i="11"/>
  <c r="D3546" i="11"/>
  <c r="C3547" i="11"/>
  <c r="D3547" i="11"/>
  <c r="C3548" i="11"/>
  <c r="D3548" i="11"/>
  <c r="C3549" i="11"/>
  <c r="D3549" i="11"/>
  <c r="C3550" i="11"/>
  <c r="D3550" i="11"/>
  <c r="C3551" i="11"/>
  <c r="D3551" i="11"/>
  <c r="C3552" i="11"/>
  <c r="D3552" i="11"/>
  <c r="C3553" i="11"/>
  <c r="D3553" i="11"/>
  <c r="C3554" i="11"/>
  <c r="D3554" i="11"/>
  <c r="C3555" i="11"/>
  <c r="D3555" i="11"/>
  <c r="C3556" i="11"/>
  <c r="D3556" i="11"/>
  <c r="C3557" i="11"/>
  <c r="D3557" i="11"/>
  <c r="C3558" i="11"/>
  <c r="D3558" i="11"/>
  <c r="C3559" i="11"/>
  <c r="D3559" i="11"/>
  <c r="C3560" i="11"/>
  <c r="D3560" i="11"/>
  <c r="C3561" i="11"/>
  <c r="D3561" i="11"/>
  <c r="C3562" i="11"/>
  <c r="D3562" i="11"/>
  <c r="C3563" i="11"/>
  <c r="D3563" i="11"/>
  <c r="C3564" i="11"/>
  <c r="D3564" i="11"/>
  <c r="C3565" i="11"/>
  <c r="D3565" i="11"/>
  <c r="C3566" i="11"/>
  <c r="D3566" i="11"/>
  <c r="C3567" i="11"/>
  <c r="D3567" i="11"/>
  <c r="C3568" i="11"/>
  <c r="D3568" i="11"/>
  <c r="C3569" i="11"/>
  <c r="D3569" i="11"/>
  <c r="C3570" i="11"/>
  <c r="D3570" i="11"/>
  <c r="C3571" i="11"/>
  <c r="D3571" i="11"/>
  <c r="C3572" i="11"/>
  <c r="D3572" i="11"/>
  <c r="C3573" i="11"/>
  <c r="D3573" i="11"/>
  <c r="C3574" i="11"/>
  <c r="D3574" i="11"/>
  <c r="C3575" i="11"/>
  <c r="D3575" i="11"/>
  <c r="C3576" i="11"/>
  <c r="D3576" i="11"/>
  <c r="C3577" i="11"/>
  <c r="D3577" i="11"/>
  <c r="C3578" i="11"/>
  <c r="D3578" i="11"/>
  <c r="C3579" i="11"/>
  <c r="D3579" i="11"/>
  <c r="C3580" i="11"/>
  <c r="D3580" i="11"/>
  <c r="C3581" i="11"/>
  <c r="D3581" i="11"/>
  <c r="C3582" i="11"/>
  <c r="D3582" i="11"/>
  <c r="C3583" i="11"/>
  <c r="D3583" i="11"/>
  <c r="C3584" i="11"/>
  <c r="D3584" i="11"/>
  <c r="C3585" i="11"/>
  <c r="D3585" i="11"/>
  <c r="C3586" i="11"/>
  <c r="D3586" i="11"/>
  <c r="C3587" i="11"/>
  <c r="D3587" i="11"/>
  <c r="C3588" i="11"/>
  <c r="D3588" i="11"/>
  <c r="C3589" i="11"/>
  <c r="D3589" i="11"/>
  <c r="C3590" i="11"/>
  <c r="D3590" i="11"/>
  <c r="C3591" i="11"/>
  <c r="D3591" i="11"/>
  <c r="C3592" i="11"/>
  <c r="D3592" i="11"/>
  <c r="C3593" i="11"/>
  <c r="D3593" i="11"/>
  <c r="C3594" i="11"/>
  <c r="D3594" i="11"/>
  <c r="C3595" i="11"/>
  <c r="D3595" i="11"/>
  <c r="C3596" i="11"/>
  <c r="D3596" i="11"/>
  <c r="C3597" i="11"/>
  <c r="D3597" i="11"/>
  <c r="C3598" i="11"/>
  <c r="D3598" i="11"/>
  <c r="C3599" i="11"/>
  <c r="D3599" i="11"/>
  <c r="C3600" i="11"/>
  <c r="D3600" i="11"/>
  <c r="C3601" i="11"/>
  <c r="D3601" i="11"/>
  <c r="C3602" i="11"/>
  <c r="D3602" i="11"/>
  <c r="C3603" i="11"/>
  <c r="D3603" i="11"/>
  <c r="C3604" i="11"/>
  <c r="D3604" i="11"/>
  <c r="C3605" i="11"/>
  <c r="D3605" i="11"/>
  <c r="C3606" i="11"/>
  <c r="D3606" i="11"/>
  <c r="C3607" i="11"/>
  <c r="D3607" i="11"/>
  <c r="C3608" i="11"/>
  <c r="D3608" i="11"/>
  <c r="C3609" i="11"/>
  <c r="D3609" i="11"/>
  <c r="C3610" i="11"/>
  <c r="D3610" i="11"/>
  <c r="C3611" i="11"/>
  <c r="D3611" i="11"/>
  <c r="C3612" i="11"/>
  <c r="D3612" i="11"/>
  <c r="C3613" i="11"/>
  <c r="D3613" i="11"/>
  <c r="C3614" i="11"/>
  <c r="D3614" i="11"/>
  <c r="C3615" i="11"/>
  <c r="D3615" i="11"/>
  <c r="C3616" i="11"/>
  <c r="D3616" i="11"/>
  <c r="C3617" i="11"/>
  <c r="D3617" i="11"/>
  <c r="C3618" i="11"/>
  <c r="D3618" i="11"/>
  <c r="C3619" i="11"/>
  <c r="D3619" i="11"/>
  <c r="C3620" i="11"/>
  <c r="D3620" i="11"/>
  <c r="C3621" i="11"/>
  <c r="D3621" i="11"/>
  <c r="C3622" i="11"/>
  <c r="D3622" i="11"/>
  <c r="C3623" i="11"/>
  <c r="D3623" i="11"/>
  <c r="C3624" i="11"/>
  <c r="D3624" i="11"/>
  <c r="C3625" i="11"/>
  <c r="D3625" i="11"/>
  <c r="C3626" i="11"/>
  <c r="D3626" i="11"/>
  <c r="C3627" i="11"/>
  <c r="D3627" i="11"/>
  <c r="C3628" i="11"/>
  <c r="D3628" i="11"/>
  <c r="C3629" i="11"/>
  <c r="D3629" i="11"/>
  <c r="C3630" i="11"/>
  <c r="D3630" i="11"/>
  <c r="C3631" i="11"/>
  <c r="D3631" i="11"/>
  <c r="C3632" i="11"/>
  <c r="D3632" i="11"/>
  <c r="C3633" i="11"/>
  <c r="D3633" i="11"/>
  <c r="C3634" i="11"/>
  <c r="D3634" i="11"/>
  <c r="C3635" i="11"/>
  <c r="D3635" i="11"/>
  <c r="C3636" i="11"/>
  <c r="D3636" i="11"/>
  <c r="C3637" i="11"/>
  <c r="D3637" i="11"/>
  <c r="C3638" i="11"/>
  <c r="D3638" i="11"/>
  <c r="C3639" i="11"/>
  <c r="D3639" i="11"/>
  <c r="C3640" i="11"/>
  <c r="D3640" i="11"/>
  <c r="C3641" i="11"/>
  <c r="D3641" i="11"/>
  <c r="C3642" i="11"/>
  <c r="D3642" i="11"/>
  <c r="C3643" i="11"/>
  <c r="D3643" i="11"/>
  <c r="C3644" i="11"/>
  <c r="D3644" i="11"/>
  <c r="C3645" i="11"/>
  <c r="D3645" i="11"/>
  <c r="C3646" i="11"/>
  <c r="D3646" i="11"/>
  <c r="C3647" i="11"/>
  <c r="D3647" i="11"/>
  <c r="C3648" i="11"/>
  <c r="D3648" i="11"/>
  <c r="C3649" i="11"/>
  <c r="D3649" i="11"/>
  <c r="C3650" i="11"/>
  <c r="D3650" i="11"/>
  <c r="C3651" i="11"/>
  <c r="D3651" i="11"/>
  <c r="C3652" i="11"/>
  <c r="D3652" i="11"/>
  <c r="C3653" i="11"/>
  <c r="D3653" i="11"/>
  <c r="C3654" i="11"/>
  <c r="D3654" i="11"/>
  <c r="C3655" i="11"/>
  <c r="D3655" i="11"/>
  <c r="C3656" i="11"/>
  <c r="D3656" i="11"/>
  <c r="C3657" i="11"/>
  <c r="D3657" i="11"/>
  <c r="C3658" i="11"/>
  <c r="D3658" i="11"/>
  <c r="C3659" i="11"/>
  <c r="D3659" i="11"/>
  <c r="C3660" i="11"/>
  <c r="D3660" i="11"/>
  <c r="C3661" i="11"/>
  <c r="D3661" i="11"/>
  <c r="C3662" i="11"/>
  <c r="D3662" i="11"/>
  <c r="C3663" i="11"/>
  <c r="D3663" i="11"/>
  <c r="C3664" i="11"/>
  <c r="D3664" i="11"/>
  <c r="C3665" i="11"/>
  <c r="D3665" i="11"/>
  <c r="C3666" i="11"/>
  <c r="D3666" i="11"/>
  <c r="C3667" i="11"/>
  <c r="D3667" i="11"/>
  <c r="C3668" i="11"/>
  <c r="D3668" i="11"/>
  <c r="C3669" i="11"/>
  <c r="D3669" i="11"/>
  <c r="C3670" i="11"/>
  <c r="D3670" i="11"/>
  <c r="C3671" i="11"/>
  <c r="D3671" i="11"/>
  <c r="C3672" i="11"/>
  <c r="D3672" i="11"/>
  <c r="C3673" i="11"/>
  <c r="D3673" i="11"/>
  <c r="C3674" i="11"/>
  <c r="D3674" i="11"/>
  <c r="C3675" i="11"/>
  <c r="D3675" i="11"/>
  <c r="C3676" i="11"/>
  <c r="D3676" i="11"/>
  <c r="C3677" i="11"/>
  <c r="D3677" i="11"/>
  <c r="C3678" i="11"/>
  <c r="D3678" i="11"/>
  <c r="C3679" i="11"/>
  <c r="D3679" i="11"/>
  <c r="C3680" i="11"/>
  <c r="D3680" i="11"/>
  <c r="C3681" i="11"/>
  <c r="D3681" i="11"/>
  <c r="C3682" i="11"/>
  <c r="D3682" i="11"/>
  <c r="C3683" i="11"/>
  <c r="D3683" i="11"/>
  <c r="C3684" i="11"/>
  <c r="D3684" i="11"/>
  <c r="C3685" i="11"/>
  <c r="D3685" i="11"/>
  <c r="C3686" i="11"/>
  <c r="D3686" i="11"/>
  <c r="C3687" i="11"/>
  <c r="D3687" i="11"/>
  <c r="C3688" i="11"/>
  <c r="D3688" i="11"/>
  <c r="C3689" i="11"/>
  <c r="D3689" i="11"/>
  <c r="C3690" i="11"/>
  <c r="D3690" i="11"/>
  <c r="C3691" i="11"/>
  <c r="D3691" i="11"/>
  <c r="C3692" i="11"/>
  <c r="D3692" i="11"/>
  <c r="C3693" i="11"/>
  <c r="D3693" i="11"/>
  <c r="C3694" i="11"/>
  <c r="D3694" i="11"/>
  <c r="C3695" i="11"/>
  <c r="D3695" i="11"/>
  <c r="C3696" i="11"/>
  <c r="D3696" i="11"/>
  <c r="C3697" i="11"/>
  <c r="D3697" i="11"/>
  <c r="C3698" i="11"/>
  <c r="D3698" i="11"/>
  <c r="C3699" i="11"/>
  <c r="D3699" i="11"/>
  <c r="C3700" i="11"/>
  <c r="D3700" i="11"/>
  <c r="C3701" i="11"/>
  <c r="D3701" i="11"/>
  <c r="C3702" i="11"/>
  <c r="D3702" i="11"/>
  <c r="C3703" i="11"/>
  <c r="D3703" i="11"/>
  <c r="C3704" i="11"/>
  <c r="D3704" i="11"/>
  <c r="C3705" i="11"/>
  <c r="D3705" i="11"/>
  <c r="C3706" i="11"/>
  <c r="D3706" i="11"/>
  <c r="C3707" i="11"/>
  <c r="D3707" i="11"/>
  <c r="C3708" i="11"/>
  <c r="D3708" i="11"/>
  <c r="C3709" i="11"/>
  <c r="D3709" i="11"/>
  <c r="C3710" i="11"/>
  <c r="D3710" i="11"/>
  <c r="C3711" i="11"/>
  <c r="D3711" i="11"/>
  <c r="C3712" i="11"/>
  <c r="D3712" i="11"/>
  <c r="C3713" i="11"/>
  <c r="D3713" i="11"/>
  <c r="C3714" i="11"/>
  <c r="D3714" i="11"/>
  <c r="C3715" i="11"/>
  <c r="D3715" i="11"/>
  <c r="C3716" i="11"/>
  <c r="D3716" i="11"/>
  <c r="C3717" i="11"/>
  <c r="D3717" i="11"/>
  <c r="C3718" i="11"/>
  <c r="D3718" i="11"/>
  <c r="C3719" i="11"/>
  <c r="D3719" i="11"/>
  <c r="C3720" i="11"/>
  <c r="D3720" i="11"/>
  <c r="C3721" i="11"/>
  <c r="D3721" i="11"/>
  <c r="C3722" i="11"/>
  <c r="D3722" i="11"/>
  <c r="C3723" i="11"/>
  <c r="D3723" i="11"/>
  <c r="C3724" i="11"/>
  <c r="D3724" i="11"/>
  <c r="C3725" i="11"/>
  <c r="D3725" i="11"/>
  <c r="C3726" i="11"/>
  <c r="D3726" i="11"/>
  <c r="C3727" i="11"/>
  <c r="D3727" i="11"/>
  <c r="C3728" i="11"/>
  <c r="D3728" i="11"/>
  <c r="C3729" i="11"/>
  <c r="D3729" i="11"/>
  <c r="C3730" i="11"/>
  <c r="D3730" i="11"/>
  <c r="C3731" i="11"/>
  <c r="D3731" i="11"/>
  <c r="C3732" i="11"/>
  <c r="D3732" i="11"/>
  <c r="C3733" i="11"/>
  <c r="D3733" i="11"/>
  <c r="C3734" i="11"/>
  <c r="D3734" i="11"/>
  <c r="C3735" i="11"/>
  <c r="D3735" i="11"/>
  <c r="C3736" i="11"/>
  <c r="D3736" i="11"/>
  <c r="C3737" i="11"/>
  <c r="D3737" i="11"/>
  <c r="C3738" i="11"/>
  <c r="D3738" i="11"/>
  <c r="C3739" i="11"/>
  <c r="D3739" i="11"/>
  <c r="C3740" i="11"/>
  <c r="D3740" i="11"/>
  <c r="C3741" i="11"/>
  <c r="D3741" i="11"/>
  <c r="C3742" i="11"/>
  <c r="D3742" i="11"/>
  <c r="C3743" i="11"/>
  <c r="D3743" i="11"/>
  <c r="C3744" i="11"/>
  <c r="D3744" i="11"/>
  <c r="C3745" i="11"/>
  <c r="D3745" i="11"/>
  <c r="C3746" i="11"/>
  <c r="D3746" i="11"/>
  <c r="C3747" i="11"/>
  <c r="D3747" i="11"/>
  <c r="C3748" i="11"/>
  <c r="D3748" i="11"/>
  <c r="C3749" i="11"/>
  <c r="D3749" i="11"/>
  <c r="C3750" i="11"/>
  <c r="D3750" i="11"/>
  <c r="C3751" i="11"/>
  <c r="D3751" i="11"/>
  <c r="C3752" i="11"/>
  <c r="D3752" i="11"/>
  <c r="C3753" i="11"/>
  <c r="D3753" i="11"/>
  <c r="C3754" i="11"/>
  <c r="D3754" i="11"/>
  <c r="C3755" i="11"/>
  <c r="D3755" i="11"/>
  <c r="C3756" i="11"/>
  <c r="D3756" i="11"/>
  <c r="C3757" i="11"/>
  <c r="D3757" i="11"/>
  <c r="C3758" i="11"/>
  <c r="D3758" i="11"/>
  <c r="C3759" i="11"/>
  <c r="D3759" i="11"/>
  <c r="C3760" i="11"/>
  <c r="D3760" i="11"/>
  <c r="C3761" i="11"/>
  <c r="D3761" i="11"/>
  <c r="C3762" i="11"/>
  <c r="D3762" i="11"/>
  <c r="C3763" i="11"/>
  <c r="D3763" i="11"/>
  <c r="C3764" i="11"/>
  <c r="D3764" i="11"/>
  <c r="C3765" i="11"/>
  <c r="D3765" i="11"/>
  <c r="C3766" i="11"/>
  <c r="D3766" i="11"/>
  <c r="C3767" i="11"/>
  <c r="D3767" i="11"/>
  <c r="C3768" i="11"/>
  <c r="D3768" i="11"/>
  <c r="C3769" i="11"/>
  <c r="D3769" i="11"/>
  <c r="C3770" i="11"/>
  <c r="D3770" i="11"/>
  <c r="C3771" i="11"/>
  <c r="D3771" i="11"/>
  <c r="C3772" i="11"/>
  <c r="D3772" i="11"/>
  <c r="C3773" i="11"/>
  <c r="D3773" i="11"/>
  <c r="C3774" i="11"/>
  <c r="D3774" i="11"/>
  <c r="C3775" i="11"/>
  <c r="D3775" i="11"/>
  <c r="C3776" i="11"/>
  <c r="D3776" i="11"/>
  <c r="C3777" i="11"/>
  <c r="D3777" i="11"/>
  <c r="C3778" i="11"/>
  <c r="D3778" i="11"/>
  <c r="C3779" i="11"/>
  <c r="D3779" i="11"/>
  <c r="C3780" i="11"/>
  <c r="D3780" i="11"/>
  <c r="C3781" i="11"/>
  <c r="D3781" i="11"/>
  <c r="C3782" i="11"/>
  <c r="D3782" i="11"/>
  <c r="C3783" i="11"/>
  <c r="D3783" i="11"/>
  <c r="C3784" i="11"/>
  <c r="D3784" i="11"/>
  <c r="C3785" i="11"/>
  <c r="D3785" i="11"/>
  <c r="C3786" i="11"/>
  <c r="D3786" i="11"/>
  <c r="C3787" i="11"/>
  <c r="D3787" i="11"/>
  <c r="C3788" i="11"/>
  <c r="D3788" i="11"/>
  <c r="C3789" i="11"/>
  <c r="D3789" i="11"/>
  <c r="C3790" i="11"/>
  <c r="D3790" i="11"/>
  <c r="C3791" i="11"/>
  <c r="D3791" i="11"/>
  <c r="C3792" i="11"/>
  <c r="D3792" i="11"/>
  <c r="C3793" i="11"/>
  <c r="D3793" i="11"/>
  <c r="C3794" i="11"/>
  <c r="D3794" i="11"/>
  <c r="C3795" i="11"/>
  <c r="D3795" i="11"/>
  <c r="C3796" i="11"/>
  <c r="D3796" i="11"/>
  <c r="C3797" i="11"/>
  <c r="D3797" i="11"/>
  <c r="C3798" i="11"/>
  <c r="D3798" i="11"/>
  <c r="C3799" i="11"/>
  <c r="D3799" i="11"/>
  <c r="C3800" i="11"/>
  <c r="D3800" i="11"/>
  <c r="C3801" i="11"/>
  <c r="D3801" i="11"/>
  <c r="C3802" i="11"/>
  <c r="D3802" i="11"/>
  <c r="C3803" i="11"/>
  <c r="D3803" i="11"/>
  <c r="C3804" i="11"/>
  <c r="D3804" i="11"/>
  <c r="C3805" i="11"/>
  <c r="D3805" i="11"/>
  <c r="C3806" i="11"/>
  <c r="D3806" i="11"/>
  <c r="C3807" i="11"/>
  <c r="D3807" i="11"/>
  <c r="C3808" i="11"/>
  <c r="D3808" i="11"/>
  <c r="C3809" i="11"/>
  <c r="D3809" i="11"/>
  <c r="C3810" i="11"/>
  <c r="D3810" i="11"/>
  <c r="C3811" i="11"/>
  <c r="D3811" i="11"/>
  <c r="C3812" i="11"/>
  <c r="D3812" i="11"/>
  <c r="C3813" i="11"/>
  <c r="D3813" i="11"/>
  <c r="C3814" i="11"/>
  <c r="D3814" i="11"/>
  <c r="C3815" i="11"/>
  <c r="D3815" i="11"/>
  <c r="C3816" i="11"/>
  <c r="D3816" i="11"/>
  <c r="C3817" i="11"/>
  <c r="D3817" i="11"/>
  <c r="C3818" i="11"/>
  <c r="D3818" i="11"/>
  <c r="C3819" i="11"/>
  <c r="D3819" i="11"/>
  <c r="C3820" i="11"/>
  <c r="D3820" i="11"/>
  <c r="C3821" i="11"/>
  <c r="D3821" i="11"/>
  <c r="C3822" i="11"/>
  <c r="D3822" i="11"/>
  <c r="C3823" i="11"/>
  <c r="D3823" i="11"/>
  <c r="C3824" i="11"/>
  <c r="D3824" i="11"/>
  <c r="C3825" i="11"/>
  <c r="D3825" i="11"/>
  <c r="C3826" i="11"/>
  <c r="D3826" i="11"/>
  <c r="C3827" i="11"/>
  <c r="D3827" i="11"/>
  <c r="C3828" i="11"/>
  <c r="D3828" i="11"/>
  <c r="C3829" i="11"/>
  <c r="D3829" i="11"/>
  <c r="C3830" i="11"/>
  <c r="D3830" i="11"/>
  <c r="C3831" i="11"/>
  <c r="D3831" i="11"/>
  <c r="C3832" i="11"/>
  <c r="D3832" i="11"/>
  <c r="C3833" i="11"/>
  <c r="D3833" i="11"/>
  <c r="C3834" i="11"/>
  <c r="D3834" i="11"/>
  <c r="C3835" i="11"/>
  <c r="D3835" i="11"/>
  <c r="C3836" i="11"/>
  <c r="D3836" i="11"/>
  <c r="C3837" i="11"/>
  <c r="D3837" i="11"/>
  <c r="C3838" i="11"/>
  <c r="D3838" i="11"/>
  <c r="C3839" i="11"/>
  <c r="D3839" i="11"/>
  <c r="C3840" i="11"/>
  <c r="D3840" i="11"/>
  <c r="C3841" i="11"/>
  <c r="D3841" i="11"/>
  <c r="C3842" i="11"/>
  <c r="D3842" i="11"/>
  <c r="C3843" i="11"/>
  <c r="D3843" i="11"/>
  <c r="C3844" i="11"/>
  <c r="D3844" i="11"/>
  <c r="C3845" i="11"/>
  <c r="D3845" i="11"/>
  <c r="C3846" i="11"/>
  <c r="D3846" i="11"/>
  <c r="C3847" i="11"/>
  <c r="D3847" i="11"/>
  <c r="C3848" i="11"/>
  <c r="D3848" i="11"/>
  <c r="C3849" i="11"/>
  <c r="D3849" i="11"/>
  <c r="C3850" i="11"/>
  <c r="D3850" i="11"/>
  <c r="C3851" i="11"/>
  <c r="D3851" i="11"/>
  <c r="C3852" i="11"/>
  <c r="D3852" i="11"/>
  <c r="C3853" i="11"/>
  <c r="D3853" i="11"/>
  <c r="C3854" i="11"/>
  <c r="D3854" i="11"/>
  <c r="C3855" i="11"/>
  <c r="D3855" i="11"/>
  <c r="C3856" i="11"/>
  <c r="D3856" i="11"/>
  <c r="C3857" i="11"/>
  <c r="D3857" i="11"/>
  <c r="C3858" i="11"/>
  <c r="D3858" i="11"/>
  <c r="C3859" i="11"/>
  <c r="D3859" i="11"/>
  <c r="C3860" i="11"/>
  <c r="D3860" i="11"/>
  <c r="C3861" i="11"/>
  <c r="D3861" i="11"/>
  <c r="C3862" i="11"/>
  <c r="D3862" i="11"/>
  <c r="C3863" i="11"/>
  <c r="D3863" i="11"/>
  <c r="C3864" i="11"/>
  <c r="D3864" i="11"/>
  <c r="C3865" i="11"/>
  <c r="D3865" i="11"/>
  <c r="C3866" i="11"/>
  <c r="D3866" i="11"/>
  <c r="C3867" i="11"/>
  <c r="D3867" i="11"/>
  <c r="C3868" i="11"/>
  <c r="D3868" i="11"/>
  <c r="C3869" i="11"/>
  <c r="D3869" i="11"/>
  <c r="C3870" i="11"/>
  <c r="D3870" i="11"/>
  <c r="C3871" i="11"/>
  <c r="D3871" i="11"/>
  <c r="C3872" i="11"/>
  <c r="D3872" i="11"/>
  <c r="C3873" i="11"/>
  <c r="D3873" i="11"/>
  <c r="C3874" i="11"/>
  <c r="D3874" i="11"/>
  <c r="C3875" i="11"/>
  <c r="D3875" i="11"/>
  <c r="C3876" i="11"/>
  <c r="D3876" i="11"/>
  <c r="C3877" i="11"/>
  <c r="D3877" i="11"/>
  <c r="C3878" i="11"/>
  <c r="D3878" i="11"/>
  <c r="C3879" i="11"/>
  <c r="D3879" i="11"/>
  <c r="C3880" i="11"/>
  <c r="D3880" i="11"/>
  <c r="C3881" i="11"/>
  <c r="D3881" i="11"/>
  <c r="C3882" i="11"/>
  <c r="D3882" i="11"/>
  <c r="C3883" i="11"/>
  <c r="D3883" i="11"/>
  <c r="C3884" i="11"/>
  <c r="D3884" i="11"/>
  <c r="C3885" i="11"/>
  <c r="D3885" i="11"/>
  <c r="C3886" i="11"/>
  <c r="D3886" i="11"/>
  <c r="C3887" i="11"/>
  <c r="D3887" i="11"/>
  <c r="C3888" i="11"/>
  <c r="D3888" i="11"/>
  <c r="C3889" i="11"/>
  <c r="D3889" i="11"/>
  <c r="C3890" i="11"/>
  <c r="D3890" i="11"/>
  <c r="C3891" i="11"/>
  <c r="D3891" i="11"/>
  <c r="C3892" i="11"/>
  <c r="D3892" i="11"/>
  <c r="C3893" i="11"/>
  <c r="D3893" i="11"/>
  <c r="C3894" i="11"/>
  <c r="D3894" i="11"/>
  <c r="C3895" i="11"/>
  <c r="D3895" i="11"/>
  <c r="C3896" i="11"/>
  <c r="D3896" i="11"/>
  <c r="C3897" i="11"/>
  <c r="D3897" i="11"/>
  <c r="C3898" i="11"/>
  <c r="D3898" i="11"/>
  <c r="C3899" i="11"/>
  <c r="D3899" i="11"/>
  <c r="C3900" i="11"/>
  <c r="D3900" i="11"/>
  <c r="C3901" i="11"/>
  <c r="D3901" i="11"/>
  <c r="C3902" i="11"/>
  <c r="D3902" i="11"/>
  <c r="C3903" i="11"/>
  <c r="D3903" i="11"/>
  <c r="C3904" i="11"/>
  <c r="D3904" i="11"/>
  <c r="C3905" i="11"/>
  <c r="D3905" i="11"/>
  <c r="C3906" i="11"/>
  <c r="D3906" i="11"/>
  <c r="C3907" i="11"/>
  <c r="D3907" i="11"/>
  <c r="C3908" i="11"/>
  <c r="D3908" i="11"/>
  <c r="C3909" i="11"/>
  <c r="D3909" i="11"/>
  <c r="C3910" i="11"/>
  <c r="D3910" i="11"/>
  <c r="C3911" i="11"/>
  <c r="D3911" i="11"/>
  <c r="C3912" i="11"/>
  <c r="D3912" i="11"/>
  <c r="C3913" i="11"/>
  <c r="D3913" i="11"/>
  <c r="C3914" i="11"/>
  <c r="D3914" i="11"/>
  <c r="C3915" i="11"/>
  <c r="D3915" i="11"/>
  <c r="C3916" i="11"/>
  <c r="D3916" i="11"/>
  <c r="C3917" i="11"/>
  <c r="D3917" i="11"/>
  <c r="C3918" i="11"/>
  <c r="D3918" i="11"/>
  <c r="C3919" i="11"/>
  <c r="D3919" i="11"/>
  <c r="C3920" i="11"/>
  <c r="D3920" i="11"/>
  <c r="C3921" i="11"/>
  <c r="D3921" i="11"/>
  <c r="C3922" i="11"/>
  <c r="D3922" i="11"/>
  <c r="C3923" i="11"/>
  <c r="D3923" i="11"/>
  <c r="C3924" i="11"/>
  <c r="D3924" i="11"/>
  <c r="C3925" i="11"/>
  <c r="D3925" i="11"/>
  <c r="C3926" i="11"/>
  <c r="D3926" i="11"/>
  <c r="C3927" i="11"/>
  <c r="D3927" i="11"/>
  <c r="C3928" i="11"/>
  <c r="D3928" i="11"/>
  <c r="C3929" i="11"/>
  <c r="D3929" i="11"/>
  <c r="C3930" i="11"/>
  <c r="D3930" i="11"/>
  <c r="C3931" i="11"/>
  <c r="D3931" i="11"/>
  <c r="C3932" i="11"/>
  <c r="D3932" i="11"/>
  <c r="C3933" i="11"/>
  <c r="D3933" i="11"/>
  <c r="C3934" i="11"/>
  <c r="D3934" i="11"/>
  <c r="C3935" i="11"/>
  <c r="D3935" i="11"/>
  <c r="C3936" i="11"/>
  <c r="D3936" i="11"/>
  <c r="C3937" i="11"/>
  <c r="D3937" i="11"/>
  <c r="C3938" i="11"/>
  <c r="D3938" i="11"/>
  <c r="C3939" i="11"/>
  <c r="D3939" i="11"/>
  <c r="C3940" i="11"/>
  <c r="D3940" i="11"/>
  <c r="C3941" i="11"/>
  <c r="D3941" i="11"/>
  <c r="C3942" i="11"/>
  <c r="D3942" i="11"/>
  <c r="C3943" i="11"/>
  <c r="D3943" i="11"/>
  <c r="C3944" i="11"/>
  <c r="D3944" i="11"/>
  <c r="C3945" i="11"/>
  <c r="D3945" i="11"/>
  <c r="C3946" i="11"/>
  <c r="D3946" i="11"/>
  <c r="C3947" i="11"/>
  <c r="D3947" i="11"/>
  <c r="C3948" i="11"/>
  <c r="D3948" i="11"/>
  <c r="C3949" i="11"/>
  <c r="D3949" i="11"/>
  <c r="C3950" i="11"/>
  <c r="D3950" i="11"/>
  <c r="C3951" i="11"/>
  <c r="D3951" i="11"/>
  <c r="C3952" i="11"/>
  <c r="D3952" i="11"/>
  <c r="C3953" i="11"/>
  <c r="D3953" i="11"/>
  <c r="C3954" i="11"/>
  <c r="D3954" i="11"/>
  <c r="C3955" i="11"/>
  <c r="D3955" i="11"/>
  <c r="C3956" i="11"/>
  <c r="D3956" i="11"/>
  <c r="C3957" i="11"/>
  <c r="D3957" i="11"/>
  <c r="C3958" i="11"/>
  <c r="D3958" i="11"/>
  <c r="C3959" i="11"/>
  <c r="D3959" i="11"/>
  <c r="C3960" i="11"/>
  <c r="D3960" i="11"/>
  <c r="C3961" i="11"/>
  <c r="D3961" i="11"/>
  <c r="C3962" i="11"/>
  <c r="D3962" i="11"/>
  <c r="C3963" i="11"/>
  <c r="D3963" i="11"/>
  <c r="C3964" i="11"/>
  <c r="D3964" i="11"/>
  <c r="C3965" i="11"/>
  <c r="D3965" i="11"/>
  <c r="C3966" i="11"/>
  <c r="D3966" i="11"/>
  <c r="C3967" i="11"/>
  <c r="D3967" i="11"/>
  <c r="C3968" i="11"/>
  <c r="D3968" i="11"/>
  <c r="C3969" i="11"/>
  <c r="D3969" i="11"/>
  <c r="C3970" i="11"/>
  <c r="D3970" i="11"/>
  <c r="C3971" i="11"/>
  <c r="D3971" i="11"/>
  <c r="C3972" i="11"/>
  <c r="D3972" i="11"/>
  <c r="C3973" i="11"/>
  <c r="D3973" i="11"/>
  <c r="C3974" i="11"/>
  <c r="D3974" i="11"/>
  <c r="C3975" i="11"/>
  <c r="D3975" i="11"/>
  <c r="C3976" i="11"/>
  <c r="D3976" i="11"/>
  <c r="C3977" i="11"/>
  <c r="D3977" i="11"/>
  <c r="C3978" i="11"/>
  <c r="D3978" i="11"/>
  <c r="C3979" i="11"/>
  <c r="D3979" i="11"/>
  <c r="C3980" i="11"/>
  <c r="D3980" i="11"/>
  <c r="C3981" i="11"/>
  <c r="D3981" i="11"/>
  <c r="C3982" i="11"/>
  <c r="D3982" i="11"/>
  <c r="C3983" i="11"/>
  <c r="D3983" i="11"/>
  <c r="C3984" i="11"/>
  <c r="D3984" i="11"/>
  <c r="C3985" i="11"/>
  <c r="D3985" i="11"/>
  <c r="C3986" i="11"/>
  <c r="D3986" i="11"/>
  <c r="C3987" i="11"/>
  <c r="D3987" i="11"/>
  <c r="C3988" i="11"/>
  <c r="D3988" i="11"/>
  <c r="C3989" i="11"/>
  <c r="D3989" i="11"/>
  <c r="C3990" i="11"/>
  <c r="D3990" i="11"/>
  <c r="C3991" i="11"/>
  <c r="D3991" i="11"/>
  <c r="C3992" i="11"/>
  <c r="D3992" i="11"/>
  <c r="C3993" i="11"/>
  <c r="D3993" i="11"/>
  <c r="C3994" i="11"/>
  <c r="D3994" i="11"/>
  <c r="C3995" i="11"/>
  <c r="D3995" i="11"/>
  <c r="C3996" i="11"/>
  <c r="D3996" i="11"/>
  <c r="C3997" i="11"/>
  <c r="D3997" i="11"/>
  <c r="C3998" i="11"/>
  <c r="D3998" i="11"/>
  <c r="C3999" i="11"/>
  <c r="D3999" i="11"/>
  <c r="C4000" i="11"/>
  <c r="D4000" i="11"/>
  <c r="C4001" i="11"/>
  <c r="D4001" i="11"/>
  <c r="C4002" i="11"/>
  <c r="D4002" i="11"/>
  <c r="C4003" i="11"/>
  <c r="D4003" i="11"/>
  <c r="C4004" i="11"/>
  <c r="D4004" i="11"/>
  <c r="C4005" i="11"/>
  <c r="D4005" i="11"/>
  <c r="C4006" i="11"/>
  <c r="D4006" i="11"/>
  <c r="C4007" i="11"/>
  <c r="D4007" i="11"/>
  <c r="C4008" i="11"/>
  <c r="D4008" i="11"/>
  <c r="C4009" i="11"/>
  <c r="D4009" i="11"/>
  <c r="C4010" i="11"/>
  <c r="D4010" i="11"/>
  <c r="C4011" i="11"/>
  <c r="D4011" i="11"/>
  <c r="C4012" i="11"/>
  <c r="D4012" i="11"/>
  <c r="C4013" i="11"/>
  <c r="D4013" i="11"/>
  <c r="C4014" i="11"/>
  <c r="D4014" i="11"/>
  <c r="C4015" i="11"/>
  <c r="D4015" i="11"/>
  <c r="C4016" i="11"/>
  <c r="D4016" i="11"/>
  <c r="C4017" i="11"/>
  <c r="D4017" i="11"/>
  <c r="C4018" i="11"/>
  <c r="D4018" i="11"/>
  <c r="C4019" i="11"/>
  <c r="D4019" i="11"/>
  <c r="C4020" i="11"/>
  <c r="D4020" i="11"/>
  <c r="C4021" i="11"/>
  <c r="D4021" i="11"/>
  <c r="C4022" i="11"/>
  <c r="D4022" i="11"/>
  <c r="C4023" i="11"/>
  <c r="D4023" i="11"/>
  <c r="C4024" i="11"/>
  <c r="D4024" i="11"/>
  <c r="C4025" i="11"/>
  <c r="D4025" i="11"/>
  <c r="C4026" i="11"/>
  <c r="D4026" i="11"/>
  <c r="C4027" i="11"/>
  <c r="D4027" i="11"/>
  <c r="C4028" i="11"/>
  <c r="D4028" i="11"/>
  <c r="C4029" i="11"/>
  <c r="D4029" i="11"/>
  <c r="C4030" i="11"/>
  <c r="D4030" i="11"/>
  <c r="C4031" i="11"/>
  <c r="D4031" i="11"/>
  <c r="C4032" i="11"/>
  <c r="D4032" i="11"/>
  <c r="C4033" i="11"/>
  <c r="D4033" i="11"/>
  <c r="C4034" i="11"/>
  <c r="D4034" i="11"/>
  <c r="C4035" i="11"/>
  <c r="D4035" i="11"/>
  <c r="C4036" i="11"/>
  <c r="D4036" i="11"/>
  <c r="C4037" i="11"/>
  <c r="D4037" i="11"/>
  <c r="C4038" i="11"/>
  <c r="D4038" i="11"/>
  <c r="C4039" i="11"/>
  <c r="D4039" i="11"/>
  <c r="C4040" i="11"/>
  <c r="D4040" i="11"/>
  <c r="C4041" i="11"/>
  <c r="D4041" i="11"/>
  <c r="C4042" i="11"/>
  <c r="D4042" i="11"/>
  <c r="C4043" i="11"/>
  <c r="D4043" i="11"/>
  <c r="C4044" i="11"/>
  <c r="D4044" i="11"/>
  <c r="C4045" i="11"/>
  <c r="D4045" i="11"/>
  <c r="C4046" i="11"/>
  <c r="D4046" i="11"/>
  <c r="C4047" i="11"/>
  <c r="D4047" i="11"/>
  <c r="C4048" i="11"/>
  <c r="D4048" i="11"/>
  <c r="C4049" i="11"/>
  <c r="D4049" i="11"/>
  <c r="C4050" i="11"/>
  <c r="D4050" i="11"/>
  <c r="C4051" i="11"/>
  <c r="D4051" i="11"/>
  <c r="C4052" i="11"/>
  <c r="D4052" i="11"/>
  <c r="C4053" i="11"/>
  <c r="D4053" i="11"/>
  <c r="C4054" i="11"/>
  <c r="D4054" i="11"/>
  <c r="C4055" i="11"/>
  <c r="D4055" i="11"/>
  <c r="C4056" i="11"/>
  <c r="D4056" i="11"/>
  <c r="C4057" i="11"/>
  <c r="D4057" i="11"/>
  <c r="C4058" i="11"/>
  <c r="D4058" i="11"/>
  <c r="C4059" i="11"/>
  <c r="D4059" i="11"/>
  <c r="C4060" i="11"/>
  <c r="D4060" i="11"/>
  <c r="C4061" i="11"/>
  <c r="D4061" i="11"/>
  <c r="C4062" i="11"/>
  <c r="D4062" i="11"/>
  <c r="C4063" i="11"/>
  <c r="D4063" i="11"/>
  <c r="C4064" i="11"/>
  <c r="D4064" i="11"/>
  <c r="C4065" i="11"/>
  <c r="D4065" i="11"/>
  <c r="C4066" i="11"/>
  <c r="D4066" i="11"/>
  <c r="C4067" i="11"/>
  <c r="D4067" i="11"/>
  <c r="C4068" i="11"/>
  <c r="D4068" i="11"/>
  <c r="C4069" i="11"/>
  <c r="D4069" i="11"/>
  <c r="C4070" i="11"/>
  <c r="D4070" i="11"/>
  <c r="C4071" i="11"/>
  <c r="D4071" i="11"/>
  <c r="C4072" i="11"/>
  <c r="D4072" i="11"/>
  <c r="C4073" i="11"/>
  <c r="D4073" i="11"/>
  <c r="C4074" i="11"/>
  <c r="D4074" i="11"/>
  <c r="C4075" i="11"/>
  <c r="D4075" i="11"/>
  <c r="C4076" i="11"/>
  <c r="D4076" i="11"/>
  <c r="C4077" i="11"/>
  <c r="D4077" i="11"/>
  <c r="C4078" i="11"/>
  <c r="D4078" i="11"/>
  <c r="C4079" i="11"/>
  <c r="D4079" i="11"/>
  <c r="C4080" i="11"/>
  <c r="D4080" i="11"/>
  <c r="C4081" i="11"/>
  <c r="D4081" i="11"/>
  <c r="C4082" i="11"/>
  <c r="D4082" i="11"/>
  <c r="C4083" i="11"/>
  <c r="D4083" i="11"/>
  <c r="C4084" i="11"/>
  <c r="D4084" i="11"/>
  <c r="C4085" i="11"/>
  <c r="D4085" i="11"/>
  <c r="C4086" i="11"/>
  <c r="D4086" i="11"/>
  <c r="C4087" i="11"/>
  <c r="D4087" i="11"/>
  <c r="C4088" i="11"/>
  <c r="D4088" i="11"/>
  <c r="C4089" i="11"/>
  <c r="D4089" i="11"/>
  <c r="C4090" i="11"/>
  <c r="D4090" i="11"/>
  <c r="C4091" i="11"/>
  <c r="D4091" i="11"/>
  <c r="C4092" i="11"/>
  <c r="D4092" i="11"/>
  <c r="C4093" i="11"/>
  <c r="D4093" i="11"/>
  <c r="C4094" i="11"/>
  <c r="D4094" i="11"/>
  <c r="C4095" i="11"/>
  <c r="D4095" i="11"/>
  <c r="C4096" i="11"/>
  <c r="D4096" i="11"/>
  <c r="C4097" i="11"/>
  <c r="D4097" i="11"/>
  <c r="C4098" i="11"/>
  <c r="D4098" i="11"/>
  <c r="C4099" i="11"/>
  <c r="D4099" i="11"/>
  <c r="C4100" i="11"/>
  <c r="D4100" i="11"/>
  <c r="C4101" i="11"/>
  <c r="D4101" i="11"/>
  <c r="C4102" i="11"/>
  <c r="D4102" i="11"/>
  <c r="C4103" i="11"/>
  <c r="D4103" i="11"/>
  <c r="C4104" i="11"/>
  <c r="D4104" i="11"/>
  <c r="C4105" i="11"/>
  <c r="D4105" i="11"/>
  <c r="C4106" i="11"/>
  <c r="D4106" i="11"/>
  <c r="C4107" i="11"/>
  <c r="D4107" i="11"/>
  <c r="C4108" i="11"/>
  <c r="D4108" i="11"/>
  <c r="C4109" i="11"/>
  <c r="D4109" i="11"/>
  <c r="C4110" i="11"/>
  <c r="D4110" i="11"/>
  <c r="C4111" i="11"/>
  <c r="D4111" i="11"/>
  <c r="C4112" i="11"/>
  <c r="D4112" i="11"/>
  <c r="C4113" i="11"/>
  <c r="D4113" i="11"/>
  <c r="C4114" i="11"/>
  <c r="D4114" i="11"/>
  <c r="C4115" i="11"/>
  <c r="D4115" i="11"/>
  <c r="C4116" i="11"/>
  <c r="D4116" i="11"/>
  <c r="C4117" i="11"/>
  <c r="D4117" i="11"/>
  <c r="C4118" i="11"/>
  <c r="D4118" i="11"/>
  <c r="C4119" i="11"/>
  <c r="D4119" i="11"/>
  <c r="C4120" i="11"/>
  <c r="D4120" i="11"/>
  <c r="C4121" i="11"/>
  <c r="D4121" i="11"/>
  <c r="C4122" i="11"/>
  <c r="D4122" i="11"/>
  <c r="C4123" i="11"/>
  <c r="D4123" i="11"/>
  <c r="C4124" i="11"/>
  <c r="D4124" i="11"/>
  <c r="C4125" i="11"/>
  <c r="D4125" i="11"/>
  <c r="C4126" i="11"/>
  <c r="D4126" i="11"/>
  <c r="C4127" i="11"/>
  <c r="D4127" i="11"/>
  <c r="C4128" i="11"/>
  <c r="D4128" i="11"/>
  <c r="C4129" i="11"/>
  <c r="D4129" i="11"/>
  <c r="C4130" i="11"/>
  <c r="D4130" i="11"/>
  <c r="C4131" i="11"/>
  <c r="D4131" i="11"/>
  <c r="C4132" i="11"/>
  <c r="D4132" i="11"/>
  <c r="C4133" i="11"/>
  <c r="D4133" i="11"/>
  <c r="C4134" i="11"/>
  <c r="D4134" i="11"/>
  <c r="C4135" i="11"/>
  <c r="D4135" i="11"/>
  <c r="C4136" i="11"/>
  <c r="D4136" i="11"/>
  <c r="C4137" i="11"/>
  <c r="D4137" i="11"/>
  <c r="C4138" i="11"/>
  <c r="D4138" i="11"/>
  <c r="C4139" i="11"/>
  <c r="D4139" i="11"/>
  <c r="C4140" i="11"/>
  <c r="D4140" i="11"/>
  <c r="C4141" i="11"/>
  <c r="D4141" i="11"/>
  <c r="C4142" i="11"/>
  <c r="D4142" i="11"/>
  <c r="C4143" i="11"/>
  <c r="D4143" i="11"/>
  <c r="C4144" i="11"/>
  <c r="D4144" i="11"/>
  <c r="C4145" i="11"/>
  <c r="D4145" i="11"/>
  <c r="C4146" i="11"/>
  <c r="D4146" i="11"/>
  <c r="C4147" i="11"/>
  <c r="D4147" i="11"/>
  <c r="C4148" i="11"/>
  <c r="D4148" i="11"/>
  <c r="C4149" i="11"/>
  <c r="D4149" i="11"/>
  <c r="C4150" i="11"/>
  <c r="D4150" i="11"/>
  <c r="C4151" i="11"/>
  <c r="D4151" i="11"/>
  <c r="C4152" i="11"/>
  <c r="D4152" i="11"/>
  <c r="C4153" i="11"/>
  <c r="D4153" i="11"/>
  <c r="C4154" i="11"/>
  <c r="D4154" i="11"/>
  <c r="C4155" i="11"/>
  <c r="D4155" i="11"/>
  <c r="C4156" i="11"/>
  <c r="D4156" i="11"/>
  <c r="C4157" i="11"/>
  <c r="D4157" i="11"/>
  <c r="C4158" i="11"/>
  <c r="D4158" i="11"/>
  <c r="C4159" i="11"/>
  <c r="D4159" i="11"/>
  <c r="C4160" i="11"/>
  <c r="D4160" i="11"/>
  <c r="C4161" i="11"/>
  <c r="D4161" i="11"/>
  <c r="C4162" i="11"/>
  <c r="D4162" i="11"/>
  <c r="C4163" i="11"/>
  <c r="D4163" i="11"/>
  <c r="C4164" i="11"/>
  <c r="D4164" i="11"/>
  <c r="C4165" i="11"/>
  <c r="D4165" i="11"/>
  <c r="C4166" i="11"/>
  <c r="D4166" i="11"/>
  <c r="C4167" i="11"/>
  <c r="D4167" i="11"/>
  <c r="C4168" i="11"/>
  <c r="D4168" i="11"/>
  <c r="C4169" i="11"/>
  <c r="D4169" i="11"/>
  <c r="C4170" i="11"/>
  <c r="D4170" i="11"/>
  <c r="C4171" i="11"/>
  <c r="D4171" i="11"/>
  <c r="C4172" i="11"/>
  <c r="D4172" i="11"/>
  <c r="C4173" i="11"/>
  <c r="D4173" i="11"/>
  <c r="C4174" i="11"/>
  <c r="D4174" i="11"/>
  <c r="C4175" i="11"/>
  <c r="D4175" i="11"/>
  <c r="C4176" i="11"/>
  <c r="D4176" i="11"/>
  <c r="C4177" i="11"/>
  <c r="D4177" i="11"/>
  <c r="C4178" i="11"/>
  <c r="D4178" i="11"/>
  <c r="C4179" i="11"/>
  <c r="D4179" i="11"/>
  <c r="C4180" i="11"/>
  <c r="D4180" i="11"/>
  <c r="C4181" i="11"/>
  <c r="D4181" i="11"/>
  <c r="C4182" i="11"/>
  <c r="D4182" i="11"/>
  <c r="C4183" i="11"/>
  <c r="D4183" i="11"/>
  <c r="C4184" i="11"/>
  <c r="D4184" i="11"/>
  <c r="C4185" i="11"/>
  <c r="D4185" i="11"/>
  <c r="C4186" i="11"/>
  <c r="D4186" i="11"/>
  <c r="C4187" i="11"/>
  <c r="D4187" i="11"/>
  <c r="C4188" i="11"/>
  <c r="D4188" i="11"/>
  <c r="C4189" i="11"/>
  <c r="D4189" i="11"/>
  <c r="C4190" i="11"/>
  <c r="D4190" i="11"/>
  <c r="C4191" i="11"/>
  <c r="D4191" i="11"/>
  <c r="C4192" i="11"/>
  <c r="D4192" i="11"/>
  <c r="C4193" i="11"/>
  <c r="D4193" i="11"/>
  <c r="C4194" i="11"/>
  <c r="D4194" i="11"/>
  <c r="C4195" i="11"/>
  <c r="D4195" i="11"/>
  <c r="C4196" i="11"/>
  <c r="D4196" i="11"/>
  <c r="C4197" i="11"/>
  <c r="D4197" i="11"/>
  <c r="C4198" i="11"/>
  <c r="D4198" i="11"/>
  <c r="C4199" i="11"/>
  <c r="D4199" i="11"/>
  <c r="C4200" i="11"/>
  <c r="D4200" i="11"/>
  <c r="C4201" i="11"/>
  <c r="D4201" i="11"/>
  <c r="C4202" i="11"/>
  <c r="D4202" i="11"/>
  <c r="C4203" i="11"/>
  <c r="D4203" i="11"/>
  <c r="C4204" i="11"/>
  <c r="D4204" i="11"/>
  <c r="C4205" i="11"/>
  <c r="D4205" i="11"/>
  <c r="C4206" i="11"/>
  <c r="D4206" i="11"/>
  <c r="C4207" i="11"/>
  <c r="D4207" i="11"/>
  <c r="C4208" i="11"/>
  <c r="D4208" i="11"/>
  <c r="C4209" i="11"/>
  <c r="D4209" i="11"/>
  <c r="C4210" i="11"/>
  <c r="D4210" i="11"/>
  <c r="C4211" i="11"/>
  <c r="D4211" i="11"/>
  <c r="C4212" i="11"/>
  <c r="D4212" i="11"/>
  <c r="C4213" i="11"/>
  <c r="D4213" i="11"/>
  <c r="C4214" i="11"/>
  <c r="D4214" i="11"/>
  <c r="C4215" i="11"/>
  <c r="D4215" i="11"/>
  <c r="C4216" i="11"/>
  <c r="D4216" i="11"/>
  <c r="C4217" i="11"/>
  <c r="D4217" i="11"/>
  <c r="C4218" i="11"/>
  <c r="D4218" i="11"/>
  <c r="C4219" i="11"/>
  <c r="D4219" i="11"/>
  <c r="C4220" i="11"/>
  <c r="D4220" i="11"/>
  <c r="C4221" i="11"/>
  <c r="D4221" i="11"/>
  <c r="C4222" i="11"/>
  <c r="D4222" i="11"/>
  <c r="C4223" i="11"/>
  <c r="D4223" i="11"/>
  <c r="C4224" i="11"/>
  <c r="D4224" i="11"/>
  <c r="C4225" i="11"/>
  <c r="D4225" i="11"/>
  <c r="C4226" i="11"/>
  <c r="D4226" i="11"/>
  <c r="C4227" i="11"/>
  <c r="D4227" i="11"/>
  <c r="C4228" i="11"/>
  <c r="D4228" i="11"/>
  <c r="C4229" i="11"/>
  <c r="D4229" i="11"/>
  <c r="C4230" i="11"/>
  <c r="D4230" i="11"/>
  <c r="C4231" i="11"/>
  <c r="D4231" i="11"/>
  <c r="C4232" i="11"/>
  <c r="D4232" i="11"/>
  <c r="C4233" i="11"/>
  <c r="D4233" i="11"/>
  <c r="C35" i="11"/>
  <c r="D35" i="11"/>
  <c r="D34" i="11"/>
  <c r="T34" i="11" s="1"/>
  <c r="R4233" i="11" l="1"/>
  <c r="S4233" i="11"/>
  <c r="T4233" i="11"/>
  <c r="U4233" i="11"/>
  <c r="R4229" i="11"/>
  <c r="S4229" i="11"/>
  <c r="T4229" i="11"/>
  <c r="U4229" i="11"/>
  <c r="R4225" i="11"/>
  <c r="S4225" i="11"/>
  <c r="T4225" i="11"/>
  <c r="U4225" i="11"/>
  <c r="R4221" i="11"/>
  <c r="S4221" i="11"/>
  <c r="T4221" i="11"/>
  <c r="U4221" i="11"/>
  <c r="R4217" i="11"/>
  <c r="S4217" i="11"/>
  <c r="T4217" i="11"/>
  <c r="U4217" i="11"/>
  <c r="R4213" i="11"/>
  <c r="S4213" i="11"/>
  <c r="T4213" i="11"/>
  <c r="U4213" i="11"/>
  <c r="R4209" i="11"/>
  <c r="S4209" i="11"/>
  <c r="T4209" i="11"/>
  <c r="U4209" i="11"/>
  <c r="R4205" i="11"/>
  <c r="S4205" i="11"/>
  <c r="T4205" i="11"/>
  <c r="U4205" i="11"/>
  <c r="R4201" i="11"/>
  <c r="S4201" i="11"/>
  <c r="T4201" i="11"/>
  <c r="U4201" i="11"/>
  <c r="R4197" i="11"/>
  <c r="S4197" i="11"/>
  <c r="T4197" i="11"/>
  <c r="U4197" i="11"/>
  <c r="R4193" i="11"/>
  <c r="S4193" i="11"/>
  <c r="T4193" i="11"/>
  <c r="U4193" i="11"/>
  <c r="R4189" i="11"/>
  <c r="S4189" i="11"/>
  <c r="T4189" i="11"/>
  <c r="U4189" i="11"/>
  <c r="R4185" i="11"/>
  <c r="S4185" i="11"/>
  <c r="T4185" i="11"/>
  <c r="U4185" i="11"/>
  <c r="R4181" i="11"/>
  <c r="S4181" i="11"/>
  <c r="T4181" i="11"/>
  <c r="U4181" i="11"/>
  <c r="R4177" i="11"/>
  <c r="S4177" i="11"/>
  <c r="T4177" i="11"/>
  <c r="U4177" i="11"/>
  <c r="R4173" i="11"/>
  <c r="S4173" i="11"/>
  <c r="T4173" i="11"/>
  <c r="U4173" i="11"/>
  <c r="R4169" i="11"/>
  <c r="S4169" i="11"/>
  <c r="T4169" i="11"/>
  <c r="U4169" i="11"/>
  <c r="R4165" i="11"/>
  <c r="S4165" i="11"/>
  <c r="T4165" i="11"/>
  <c r="U4165" i="11"/>
  <c r="R4161" i="11"/>
  <c r="S4161" i="11"/>
  <c r="T4161" i="11"/>
  <c r="U4161" i="11"/>
  <c r="R4157" i="11"/>
  <c r="S4157" i="11"/>
  <c r="T4157" i="11"/>
  <c r="U4157" i="11"/>
  <c r="R4153" i="11"/>
  <c r="S4153" i="11"/>
  <c r="T4153" i="11"/>
  <c r="U4153" i="11"/>
  <c r="R4149" i="11"/>
  <c r="S4149" i="11"/>
  <c r="T4149" i="11"/>
  <c r="U4149" i="11"/>
  <c r="R4145" i="11"/>
  <c r="S4145" i="11"/>
  <c r="T4145" i="11"/>
  <c r="U4145" i="11"/>
  <c r="R4141" i="11"/>
  <c r="S4141" i="11"/>
  <c r="T4141" i="11"/>
  <c r="U4141" i="11"/>
  <c r="R4137" i="11"/>
  <c r="S4137" i="11"/>
  <c r="T4137" i="11"/>
  <c r="U4137" i="11"/>
  <c r="R4133" i="11"/>
  <c r="S4133" i="11"/>
  <c r="T4133" i="11"/>
  <c r="U4133" i="11"/>
  <c r="R4129" i="11"/>
  <c r="S4129" i="11"/>
  <c r="T4129" i="11"/>
  <c r="U4129" i="11"/>
  <c r="R4125" i="11"/>
  <c r="S4125" i="11"/>
  <c r="T4125" i="11"/>
  <c r="U4125" i="11"/>
  <c r="R4121" i="11"/>
  <c r="S4121" i="11"/>
  <c r="T4121" i="11"/>
  <c r="U4121" i="11"/>
  <c r="R4117" i="11"/>
  <c r="S4117" i="11"/>
  <c r="T4117" i="11"/>
  <c r="U4117" i="11"/>
  <c r="R4113" i="11"/>
  <c r="S4113" i="11"/>
  <c r="T4113" i="11"/>
  <c r="U4113" i="11"/>
  <c r="R4109" i="11"/>
  <c r="S4109" i="11"/>
  <c r="T4109" i="11"/>
  <c r="U4109" i="11"/>
  <c r="R4105" i="11"/>
  <c r="S4105" i="11"/>
  <c r="T4105" i="11"/>
  <c r="U4105" i="11"/>
  <c r="R4101" i="11"/>
  <c r="S4101" i="11"/>
  <c r="T4101" i="11"/>
  <c r="U4101" i="11"/>
  <c r="R4097" i="11"/>
  <c r="S4097" i="11"/>
  <c r="T4097" i="11"/>
  <c r="U4097" i="11"/>
  <c r="R4093" i="11"/>
  <c r="S4093" i="11"/>
  <c r="T4093" i="11"/>
  <c r="U4093" i="11"/>
  <c r="R4089" i="11"/>
  <c r="S4089" i="11"/>
  <c r="T4089" i="11"/>
  <c r="U4089" i="11"/>
  <c r="R4085" i="11"/>
  <c r="S4085" i="11"/>
  <c r="T4085" i="11"/>
  <c r="U4085" i="11"/>
  <c r="R4081" i="11"/>
  <c r="S4081" i="11"/>
  <c r="T4081" i="11"/>
  <c r="U4081" i="11"/>
  <c r="R4077" i="11"/>
  <c r="S4077" i="11"/>
  <c r="T4077" i="11"/>
  <c r="U4077" i="11"/>
  <c r="T4073" i="11"/>
  <c r="U4073" i="11"/>
  <c r="R4073" i="11"/>
  <c r="S4073" i="11"/>
  <c r="R4069" i="11"/>
  <c r="S4069" i="11"/>
  <c r="T4069" i="11"/>
  <c r="U4069" i="11"/>
  <c r="R4065" i="11"/>
  <c r="S4065" i="11"/>
  <c r="T4065" i="11"/>
  <c r="U4065" i="11"/>
  <c r="R4061" i="11"/>
  <c r="S4061" i="11"/>
  <c r="T4061" i="11"/>
  <c r="U4061" i="11"/>
  <c r="R4057" i="11"/>
  <c r="T4057" i="11"/>
  <c r="U4057" i="11"/>
  <c r="S4057" i="11"/>
  <c r="R4053" i="11"/>
  <c r="S4053" i="11"/>
  <c r="T4053" i="11"/>
  <c r="U4053" i="11"/>
  <c r="R4049" i="11"/>
  <c r="T4049" i="11"/>
  <c r="U4049" i="11"/>
  <c r="S4049" i="11"/>
  <c r="R4045" i="11"/>
  <c r="S4045" i="11"/>
  <c r="T4045" i="11"/>
  <c r="U4045" i="11"/>
  <c r="R4041" i="11"/>
  <c r="T4041" i="11"/>
  <c r="U4041" i="11"/>
  <c r="S4041" i="11"/>
  <c r="R4037" i="11"/>
  <c r="S4037" i="11"/>
  <c r="T4037" i="11"/>
  <c r="U4037" i="11"/>
  <c r="R4033" i="11"/>
  <c r="T4033" i="11"/>
  <c r="U4033" i="11"/>
  <c r="S4033" i="11"/>
  <c r="R4029" i="11"/>
  <c r="S4029" i="11"/>
  <c r="T4029" i="11"/>
  <c r="U4029" i="11"/>
  <c r="R4025" i="11"/>
  <c r="T4025" i="11"/>
  <c r="U4025" i="11"/>
  <c r="S4025" i="11"/>
  <c r="R4021" i="11"/>
  <c r="S4021" i="11"/>
  <c r="T4021" i="11"/>
  <c r="U4021" i="11"/>
  <c r="R4017" i="11"/>
  <c r="T4017" i="11"/>
  <c r="U4017" i="11"/>
  <c r="S4017" i="11"/>
  <c r="R4013" i="11"/>
  <c r="S4013" i="11"/>
  <c r="T4013" i="11"/>
  <c r="U4013" i="11"/>
  <c r="R4009" i="11"/>
  <c r="T4009" i="11"/>
  <c r="U4009" i="11"/>
  <c r="S4009" i="11"/>
  <c r="R4005" i="11"/>
  <c r="S4005" i="11"/>
  <c r="T4005" i="11"/>
  <c r="U4005" i="11"/>
  <c r="R4001" i="11"/>
  <c r="T4001" i="11"/>
  <c r="U4001" i="11"/>
  <c r="S4001" i="11"/>
  <c r="U3997" i="11"/>
  <c r="R3997" i="11"/>
  <c r="S3997" i="11"/>
  <c r="T3997" i="11"/>
  <c r="U3993" i="11"/>
  <c r="R3993" i="11"/>
  <c r="S3993" i="11"/>
  <c r="T3993" i="11"/>
  <c r="U3989" i="11"/>
  <c r="R3989" i="11"/>
  <c r="S3989" i="11"/>
  <c r="T3989" i="11"/>
  <c r="U3985" i="11"/>
  <c r="R3985" i="11"/>
  <c r="S3985" i="11"/>
  <c r="T3985" i="11"/>
  <c r="U3981" i="11"/>
  <c r="R3981" i="11"/>
  <c r="S3981" i="11"/>
  <c r="T3981" i="11"/>
  <c r="U3977" i="11"/>
  <c r="R3977" i="11"/>
  <c r="S3977" i="11"/>
  <c r="T3977" i="11"/>
  <c r="U3973" i="11"/>
  <c r="R3973" i="11"/>
  <c r="S3973" i="11"/>
  <c r="T3973" i="11"/>
  <c r="U3969" i="11"/>
  <c r="R3969" i="11"/>
  <c r="S3969" i="11"/>
  <c r="T3969" i="11"/>
  <c r="U3965" i="11"/>
  <c r="R3965" i="11"/>
  <c r="S3965" i="11"/>
  <c r="T3965" i="11"/>
  <c r="U3961" i="11"/>
  <c r="R3961" i="11"/>
  <c r="S3961" i="11"/>
  <c r="T3961" i="11"/>
  <c r="U3957" i="11"/>
  <c r="R3957" i="11"/>
  <c r="S3957" i="11"/>
  <c r="T3957" i="11"/>
  <c r="U3953" i="11"/>
  <c r="R3953" i="11"/>
  <c r="S3953" i="11"/>
  <c r="T3953" i="11"/>
  <c r="U3949" i="11"/>
  <c r="R3949" i="11"/>
  <c r="S3949" i="11"/>
  <c r="T3949" i="11"/>
  <c r="U3945" i="11"/>
  <c r="R3945" i="11"/>
  <c r="S3945" i="11"/>
  <c r="T3945" i="11"/>
  <c r="U3941" i="11"/>
  <c r="R3941" i="11"/>
  <c r="S3941" i="11"/>
  <c r="T3941" i="11"/>
  <c r="U3937" i="11"/>
  <c r="R3937" i="11"/>
  <c r="S3937" i="11"/>
  <c r="T3937" i="11"/>
  <c r="U3933" i="11"/>
  <c r="R3933" i="11"/>
  <c r="S3933" i="11"/>
  <c r="T3933" i="11"/>
  <c r="U3929" i="11"/>
  <c r="R3929" i="11"/>
  <c r="S3929" i="11"/>
  <c r="T3929" i="11"/>
  <c r="U3925" i="11"/>
  <c r="R3925" i="11"/>
  <c r="S3925" i="11"/>
  <c r="T3925" i="11"/>
  <c r="U3921" i="11"/>
  <c r="R3921" i="11"/>
  <c r="S3921" i="11"/>
  <c r="T3921" i="11"/>
  <c r="U3917" i="11"/>
  <c r="R3917" i="11"/>
  <c r="S3917" i="11"/>
  <c r="T3917" i="11"/>
  <c r="U3913" i="11"/>
  <c r="R3913" i="11"/>
  <c r="S3913" i="11"/>
  <c r="T3913" i="11"/>
  <c r="U3909" i="11"/>
  <c r="R3909" i="11"/>
  <c r="S3909" i="11"/>
  <c r="T3909" i="11"/>
  <c r="U3905" i="11"/>
  <c r="R3905" i="11"/>
  <c r="S3905" i="11"/>
  <c r="T3905" i="11"/>
  <c r="U3901" i="11"/>
  <c r="R3901" i="11"/>
  <c r="S3901" i="11"/>
  <c r="T3901" i="11"/>
  <c r="U3897" i="11"/>
  <c r="R3897" i="11"/>
  <c r="S3897" i="11"/>
  <c r="T3897" i="11"/>
  <c r="U3893" i="11"/>
  <c r="R3893" i="11"/>
  <c r="S3893" i="11"/>
  <c r="T3893" i="11"/>
  <c r="U3889" i="11"/>
  <c r="R3889" i="11"/>
  <c r="S3889" i="11"/>
  <c r="T3889" i="11"/>
  <c r="U3885" i="11"/>
  <c r="R3885" i="11"/>
  <c r="S3885" i="11"/>
  <c r="T3885" i="11"/>
  <c r="U3881" i="11"/>
  <c r="R3881" i="11"/>
  <c r="S3881" i="11"/>
  <c r="T3881" i="11"/>
  <c r="U3877" i="11"/>
  <c r="R3877" i="11"/>
  <c r="S3877" i="11"/>
  <c r="T3877" i="11"/>
  <c r="U3873" i="11"/>
  <c r="R3873" i="11"/>
  <c r="S3873" i="11"/>
  <c r="T3873" i="11"/>
  <c r="U3869" i="11"/>
  <c r="R3869" i="11"/>
  <c r="S3869" i="11"/>
  <c r="T3869" i="11"/>
  <c r="U3865" i="11"/>
  <c r="R3865" i="11"/>
  <c r="S3865" i="11"/>
  <c r="T3865" i="11"/>
  <c r="U3861" i="11"/>
  <c r="R3861" i="11"/>
  <c r="S3861" i="11"/>
  <c r="T3861" i="11"/>
  <c r="U3857" i="11"/>
  <c r="R3857" i="11"/>
  <c r="S3857" i="11"/>
  <c r="T3857" i="11"/>
  <c r="U3853" i="11"/>
  <c r="R3853" i="11"/>
  <c r="S3853" i="11"/>
  <c r="T3853" i="11"/>
  <c r="U3849" i="11"/>
  <c r="R3849" i="11"/>
  <c r="S3849" i="11"/>
  <c r="T3849" i="11"/>
  <c r="U3845" i="11"/>
  <c r="R3845" i="11"/>
  <c r="S3845" i="11"/>
  <c r="T3845" i="11"/>
  <c r="U3841" i="11"/>
  <c r="R3841" i="11"/>
  <c r="S3841" i="11"/>
  <c r="T3841" i="11"/>
  <c r="U3837" i="11"/>
  <c r="R3837" i="11"/>
  <c r="S3837" i="11"/>
  <c r="T3837" i="11"/>
  <c r="R3833" i="11"/>
  <c r="T3833" i="11"/>
  <c r="U3833" i="11"/>
  <c r="S3833" i="11"/>
  <c r="R3829" i="11"/>
  <c r="S3829" i="11"/>
  <c r="T3829" i="11"/>
  <c r="U3829" i="11"/>
  <c r="R3825" i="11"/>
  <c r="S3825" i="11"/>
  <c r="T3825" i="11"/>
  <c r="U3825" i="11"/>
  <c r="R3821" i="11"/>
  <c r="S3821" i="11"/>
  <c r="T3821" i="11"/>
  <c r="U3821" i="11"/>
  <c r="R3817" i="11"/>
  <c r="T3817" i="11"/>
  <c r="U3817" i="11"/>
  <c r="S3817" i="11"/>
  <c r="R3813" i="11"/>
  <c r="S3813" i="11"/>
  <c r="T3813" i="11"/>
  <c r="U3813" i="11"/>
  <c r="R3809" i="11"/>
  <c r="S3809" i="11"/>
  <c r="T3809" i="11"/>
  <c r="U3809" i="11"/>
  <c r="R3805" i="11"/>
  <c r="S3805" i="11"/>
  <c r="T3805" i="11"/>
  <c r="U3805" i="11"/>
  <c r="R3801" i="11"/>
  <c r="T3801" i="11"/>
  <c r="U3801" i="11"/>
  <c r="S3801" i="11"/>
  <c r="R3797" i="11"/>
  <c r="S3797" i="11"/>
  <c r="T3797" i="11"/>
  <c r="U3797" i="11"/>
  <c r="R3793" i="11"/>
  <c r="S3793" i="11"/>
  <c r="T3793" i="11"/>
  <c r="U3793" i="11"/>
  <c r="R3789" i="11"/>
  <c r="S3789" i="11"/>
  <c r="T3789" i="11"/>
  <c r="U3789" i="11"/>
  <c r="R3785" i="11"/>
  <c r="S3785" i="11"/>
  <c r="T3785" i="11"/>
  <c r="U3785" i="11"/>
  <c r="R3781" i="11"/>
  <c r="S3781" i="11"/>
  <c r="T3781" i="11"/>
  <c r="U3781" i="11"/>
  <c r="R3777" i="11"/>
  <c r="S3777" i="11"/>
  <c r="T3777" i="11"/>
  <c r="U3777" i="11"/>
  <c r="R3773" i="11"/>
  <c r="S3773" i="11"/>
  <c r="T3773" i="11"/>
  <c r="U3773" i="11"/>
  <c r="R3769" i="11"/>
  <c r="S3769" i="11"/>
  <c r="T3769" i="11"/>
  <c r="U3769" i="11"/>
  <c r="R3765" i="11"/>
  <c r="S3765" i="11"/>
  <c r="T3765" i="11"/>
  <c r="U3765" i="11"/>
  <c r="R3761" i="11"/>
  <c r="S3761" i="11"/>
  <c r="T3761" i="11"/>
  <c r="U3761" i="11"/>
  <c r="R3757" i="11"/>
  <c r="S3757" i="11"/>
  <c r="T3757" i="11"/>
  <c r="U3757" i="11"/>
  <c r="R3753" i="11"/>
  <c r="S3753" i="11"/>
  <c r="T3753" i="11"/>
  <c r="U3753" i="11"/>
  <c r="R3749" i="11"/>
  <c r="S3749" i="11"/>
  <c r="T3749" i="11"/>
  <c r="U3749" i="11"/>
  <c r="R3745" i="11"/>
  <c r="S3745" i="11"/>
  <c r="T3745" i="11"/>
  <c r="U3745" i="11"/>
  <c r="R3741" i="11"/>
  <c r="S3741" i="11"/>
  <c r="T3741" i="11"/>
  <c r="U3741" i="11"/>
  <c r="R3737" i="11"/>
  <c r="S3737" i="11"/>
  <c r="T3737" i="11"/>
  <c r="U3737" i="11"/>
  <c r="R3733" i="11"/>
  <c r="S3733" i="11"/>
  <c r="T3733" i="11"/>
  <c r="U3733" i="11"/>
  <c r="R3729" i="11"/>
  <c r="S3729" i="11"/>
  <c r="T3729" i="11"/>
  <c r="U3729" i="11"/>
  <c r="R3725" i="11"/>
  <c r="S3725" i="11"/>
  <c r="T3725" i="11"/>
  <c r="U3725" i="11"/>
  <c r="R3721" i="11"/>
  <c r="S3721" i="11"/>
  <c r="T3721" i="11"/>
  <c r="U3721" i="11"/>
  <c r="R3717" i="11"/>
  <c r="S3717" i="11"/>
  <c r="T3717" i="11"/>
  <c r="U3717" i="11"/>
  <c r="R3713" i="11"/>
  <c r="S3713" i="11"/>
  <c r="T3713" i="11"/>
  <c r="U3713" i="11"/>
  <c r="R3709" i="11"/>
  <c r="S3709" i="11"/>
  <c r="T3709" i="11"/>
  <c r="U3709" i="11"/>
  <c r="R3705" i="11"/>
  <c r="S3705" i="11"/>
  <c r="T3705" i="11"/>
  <c r="U3705" i="11"/>
  <c r="R3701" i="11"/>
  <c r="S3701" i="11"/>
  <c r="T3701" i="11"/>
  <c r="U3701" i="11"/>
  <c r="R3697" i="11"/>
  <c r="S3697" i="11"/>
  <c r="T3697" i="11"/>
  <c r="U3697" i="11"/>
  <c r="R3693" i="11"/>
  <c r="S3693" i="11"/>
  <c r="T3693" i="11"/>
  <c r="U3693" i="11"/>
  <c r="R3689" i="11"/>
  <c r="S3689" i="11"/>
  <c r="T3689" i="11"/>
  <c r="U3689" i="11"/>
  <c r="R3685" i="11"/>
  <c r="S3685" i="11"/>
  <c r="T3685" i="11"/>
  <c r="U3685" i="11"/>
  <c r="R3681" i="11"/>
  <c r="S3681" i="11"/>
  <c r="T3681" i="11"/>
  <c r="U3681" i="11"/>
  <c r="R3677" i="11"/>
  <c r="S3677" i="11"/>
  <c r="T3677" i="11"/>
  <c r="U3677" i="11"/>
  <c r="R3673" i="11"/>
  <c r="S3673" i="11"/>
  <c r="T3673" i="11"/>
  <c r="U3673" i="11"/>
  <c r="R3669" i="11"/>
  <c r="S3669" i="11"/>
  <c r="T3669" i="11"/>
  <c r="U3669" i="11"/>
  <c r="R3665" i="11"/>
  <c r="S3665" i="11"/>
  <c r="T3665" i="11"/>
  <c r="U3665" i="11"/>
  <c r="R3661" i="11"/>
  <c r="S3661" i="11"/>
  <c r="T3661" i="11"/>
  <c r="U3661" i="11"/>
  <c r="R3657" i="11"/>
  <c r="S3657" i="11"/>
  <c r="T3657" i="11"/>
  <c r="U3657" i="11"/>
  <c r="R3653" i="11"/>
  <c r="S3653" i="11"/>
  <c r="T3653" i="11"/>
  <c r="U3653" i="11"/>
  <c r="R3649" i="11"/>
  <c r="S3649" i="11"/>
  <c r="T3649" i="11"/>
  <c r="U3649" i="11"/>
  <c r="R3645" i="11"/>
  <c r="S3645" i="11"/>
  <c r="T3645" i="11"/>
  <c r="U3645" i="11"/>
  <c r="R3641" i="11"/>
  <c r="S3641" i="11"/>
  <c r="T3641" i="11"/>
  <c r="U3641" i="11"/>
  <c r="R3637" i="11"/>
  <c r="S3637" i="11"/>
  <c r="T3637" i="11"/>
  <c r="U3637" i="11"/>
  <c r="R3633" i="11"/>
  <c r="S3633" i="11"/>
  <c r="T3633" i="11"/>
  <c r="U3633" i="11"/>
  <c r="R3629" i="11"/>
  <c r="S3629" i="11"/>
  <c r="T3629" i="11"/>
  <c r="U3629" i="11"/>
  <c r="R3625" i="11"/>
  <c r="S3625" i="11"/>
  <c r="T3625" i="11"/>
  <c r="U3625" i="11"/>
  <c r="R3621" i="11"/>
  <c r="S3621" i="11"/>
  <c r="T3621" i="11"/>
  <c r="U3621" i="11"/>
  <c r="R3617" i="11"/>
  <c r="S3617" i="11"/>
  <c r="T3617" i="11"/>
  <c r="U3617" i="11"/>
  <c r="R3613" i="11"/>
  <c r="S3613" i="11"/>
  <c r="T3613" i="11"/>
  <c r="U3613" i="11"/>
  <c r="R3609" i="11"/>
  <c r="S3609" i="11"/>
  <c r="T3609" i="11"/>
  <c r="U3609" i="11"/>
  <c r="R3605" i="11"/>
  <c r="S3605" i="11"/>
  <c r="T3605" i="11"/>
  <c r="U3605" i="11"/>
  <c r="R3601" i="11"/>
  <c r="S3601" i="11"/>
  <c r="T3601" i="11"/>
  <c r="U3601" i="11"/>
  <c r="R3597" i="11"/>
  <c r="S3597" i="11"/>
  <c r="T3597" i="11"/>
  <c r="U3597" i="11"/>
  <c r="R3593" i="11"/>
  <c r="S3593" i="11"/>
  <c r="T3593" i="11"/>
  <c r="U3593" i="11"/>
  <c r="R3589" i="11"/>
  <c r="S3589" i="11"/>
  <c r="T3589" i="11"/>
  <c r="U3589" i="11"/>
  <c r="R3585" i="11"/>
  <c r="S3585" i="11"/>
  <c r="T3585" i="11"/>
  <c r="U3585" i="11"/>
  <c r="R3581" i="11"/>
  <c r="U3581" i="11"/>
  <c r="S3581" i="11"/>
  <c r="T3581" i="11"/>
  <c r="R3577" i="11"/>
  <c r="S3577" i="11"/>
  <c r="T3577" i="11"/>
  <c r="U3577" i="11"/>
  <c r="R3573" i="11"/>
  <c r="S3573" i="11"/>
  <c r="T3573" i="11"/>
  <c r="U3573" i="11"/>
  <c r="R3569" i="11"/>
  <c r="S3569" i="11"/>
  <c r="T3569" i="11"/>
  <c r="U3569" i="11"/>
  <c r="R3565" i="11"/>
  <c r="U3565" i="11"/>
  <c r="S3565" i="11"/>
  <c r="T3565" i="11"/>
  <c r="R3561" i="11"/>
  <c r="S3561" i="11"/>
  <c r="T3561" i="11"/>
  <c r="U3561" i="11"/>
  <c r="R3557" i="11"/>
  <c r="S3557" i="11"/>
  <c r="T3557" i="11"/>
  <c r="U3557" i="11"/>
  <c r="R3553" i="11"/>
  <c r="U3553" i="11"/>
  <c r="S3553" i="11"/>
  <c r="T3553" i="11"/>
  <c r="R3549" i="11"/>
  <c r="S3549" i="11"/>
  <c r="T3549" i="11"/>
  <c r="U3549" i="11"/>
  <c r="R3545" i="11"/>
  <c r="S3545" i="11"/>
  <c r="T3545" i="11"/>
  <c r="U3545" i="11"/>
  <c r="R3541" i="11"/>
  <c r="S3541" i="11"/>
  <c r="U3541" i="11"/>
  <c r="T3541" i="11"/>
  <c r="R3537" i="11"/>
  <c r="S3537" i="11"/>
  <c r="T3537" i="11"/>
  <c r="U3537" i="11"/>
  <c r="R3533" i="11"/>
  <c r="U3533" i="11"/>
  <c r="S3533" i="11"/>
  <c r="T3533" i="11"/>
  <c r="R3529" i="11"/>
  <c r="S3529" i="11"/>
  <c r="T3529" i="11"/>
  <c r="U3529" i="11"/>
  <c r="R3525" i="11"/>
  <c r="S3525" i="11"/>
  <c r="U3525" i="11"/>
  <c r="T3525" i="11"/>
  <c r="R3521" i="11"/>
  <c r="S3521" i="11"/>
  <c r="T3521" i="11"/>
  <c r="U3521" i="11"/>
  <c r="R3517" i="11"/>
  <c r="U3517" i="11"/>
  <c r="S3517" i="11"/>
  <c r="T3517" i="11"/>
  <c r="R3513" i="11"/>
  <c r="S3513" i="11"/>
  <c r="T3513" i="11"/>
  <c r="U3513" i="11"/>
  <c r="R3509" i="11"/>
  <c r="S3509" i="11"/>
  <c r="U3509" i="11"/>
  <c r="T3509" i="11"/>
  <c r="R3505" i="11"/>
  <c r="S3505" i="11"/>
  <c r="T3505" i="11"/>
  <c r="U3505" i="11"/>
  <c r="R3501" i="11"/>
  <c r="U3501" i="11"/>
  <c r="S3501" i="11"/>
  <c r="T3501" i="11"/>
  <c r="R3497" i="11"/>
  <c r="S3497" i="11"/>
  <c r="T3497" i="11"/>
  <c r="U3497" i="11"/>
  <c r="R3493" i="11"/>
  <c r="S3493" i="11"/>
  <c r="U3493" i="11"/>
  <c r="T3493" i="11"/>
  <c r="R3489" i="11"/>
  <c r="S3489" i="11"/>
  <c r="T3489" i="11"/>
  <c r="U3489" i="11"/>
  <c r="R3485" i="11"/>
  <c r="U3485" i="11"/>
  <c r="S3485" i="11"/>
  <c r="T3485" i="11"/>
  <c r="R3481" i="11"/>
  <c r="S3481" i="11"/>
  <c r="T3481" i="11"/>
  <c r="U3481" i="11"/>
  <c r="R3477" i="11"/>
  <c r="S3477" i="11"/>
  <c r="U3477" i="11"/>
  <c r="T3477" i="11"/>
  <c r="R3473" i="11"/>
  <c r="S3473" i="11"/>
  <c r="T3473" i="11"/>
  <c r="U3473" i="11"/>
  <c r="R3469" i="11"/>
  <c r="U3469" i="11"/>
  <c r="S3469" i="11"/>
  <c r="T3469" i="11"/>
  <c r="R3465" i="11"/>
  <c r="S3465" i="11"/>
  <c r="T3465" i="11"/>
  <c r="U3465" i="11"/>
  <c r="R3461" i="11"/>
  <c r="S3461" i="11"/>
  <c r="T3461" i="11"/>
  <c r="U3461" i="11"/>
  <c r="R3457" i="11"/>
  <c r="S3457" i="11"/>
  <c r="T3457" i="11"/>
  <c r="U3457" i="11"/>
  <c r="R3453" i="11"/>
  <c r="S3453" i="11"/>
  <c r="T3453" i="11"/>
  <c r="U3453" i="11"/>
  <c r="R3449" i="11"/>
  <c r="S3449" i="11"/>
  <c r="T3449" i="11"/>
  <c r="U3449" i="11"/>
  <c r="R3445" i="11"/>
  <c r="S3445" i="11"/>
  <c r="T3445" i="11"/>
  <c r="U3445" i="11"/>
  <c r="R3441" i="11"/>
  <c r="S3441" i="11"/>
  <c r="T3441" i="11"/>
  <c r="U3441" i="11"/>
  <c r="R3437" i="11"/>
  <c r="S3437" i="11"/>
  <c r="T3437" i="11"/>
  <c r="U3437" i="11"/>
  <c r="R3433" i="11"/>
  <c r="S3433" i="11"/>
  <c r="T3433" i="11"/>
  <c r="U3433" i="11"/>
  <c r="R3429" i="11"/>
  <c r="S3429" i="11"/>
  <c r="U3429" i="11"/>
  <c r="T3429" i="11"/>
  <c r="R3425" i="11"/>
  <c r="S3425" i="11"/>
  <c r="T3425" i="11"/>
  <c r="U3425" i="11"/>
  <c r="R3421" i="11"/>
  <c r="U3421" i="11"/>
  <c r="S3421" i="11"/>
  <c r="T3421" i="11"/>
  <c r="R3417" i="11"/>
  <c r="S3417" i="11"/>
  <c r="T3417" i="11"/>
  <c r="U3417" i="11"/>
  <c r="R3413" i="11"/>
  <c r="U3413" i="11"/>
  <c r="S3413" i="11"/>
  <c r="T3413" i="11"/>
  <c r="R3409" i="11"/>
  <c r="S3409" i="11"/>
  <c r="T3409" i="11"/>
  <c r="U3409" i="11"/>
  <c r="R3405" i="11"/>
  <c r="U3405" i="11"/>
  <c r="S3405" i="11"/>
  <c r="T3405" i="11"/>
  <c r="R3401" i="11"/>
  <c r="S3401" i="11"/>
  <c r="T3401" i="11"/>
  <c r="U3401" i="11"/>
  <c r="R3397" i="11"/>
  <c r="U3397" i="11"/>
  <c r="S3397" i="11"/>
  <c r="T3397" i="11"/>
  <c r="R3393" i="11"/>
  <c r="S3393" i="11"/>
  <c r="T3393" i="11"/>
  <c r="U3393" i="11"/>
  <c r="R3389" i="11"/>
  <c r="U3389" i="11"/>
  <c r="S3389" i="11"/>
  <c r="T3389" i="11"/>
  <c r="R3385" i="11"/>
  <c r="S3385" i="11"/>
  <c r="T3385" i="11"/>
  <c r="U3385" i="11"/>
  <c r="R3381" i="11"/>
  <c r="U3381" i="11"/>
  <c r="S3381" i="11"/>
  <c r="T3381" i="11"/>
  <c r="R3377" i="11"/>
  <c r="S3377" i="11"/>
  <c r="T3377" i="11"/>
  <c r="U3377" i="11"/>
  <c r="R3373" i="11"/>
  <c r="U3373" i="11"/>
  <c r="S3373" i="11"/>
  <c r="T3373" i="11"/>
  <c r="R3369" i="11"/>
  <c r="S3369" i="11"/>
  <c r="T3369" i="11"/>
  <c r="U3369" i="11"/>
  <c r="R3365" i="11"/>
  <c r="U3365" i="11"/>
  <c r="S3365" i="11"/>
  <c r="T3365" i="11"/>
  <c r="R3361" i="11"/>
  <c r="S3361" i="11"/>
  <c r="T3361" i="11"/>
  <c r="U3361" i="11"/>
  <c r="R3357" i="11"/>
  <c r="U3357" i="11"/>
  <c r="S3357" i="11"/>
  <c r="T3357" i="11"/>
  <c r="R3353" i="11"/>
  <c r="S3353" i="11"/>
  <c r="T3353" i="11"/>
  <c r="U3353" i="11"/>
  <c r="R3349" i="11"/>
  <c r="U3349" i="11"/>
  <c r="S3349" i="11"/>
  <c r="T3349" i="11"/>
  <c r="R3345" i="11"/>
  <c r="S3345" i="11"/>
  <c r="T3345" i="11"/>
  <c r="U3345" i="11"/>
  <c r="R3341" i="11"/>
  <c r="U3341" i="11"/>
  <c r="S3341" i="11"/>
  <c r="T3341" i="11"/>
  <c r="R3337" i="11"/>
  <c r="S3337" i="11"/>
  <c r="T3337" i="11"/>
  <c r="U3337" i="11"/>
  <c r="R3333" i="11"/>
  <c r="S3333" i="11"/>
  <c r="T3333" i="11"/>
  <c r="U3333" i="11"/>
  <c r="R3329" i="11"/>
  <c r="S3329" i="11"/>
  <c r="T3329" i="11"/>
  <c r="U3329" i="11"/>
  <c r="R3325" i="11"/>
  <c r="S3325" i="11"/>
  <c r="T3325" i="11"/>
  <c r="U3325" i="11"/>
  <c r="R3321" i="11"/>
  <c r="S3321" i="11"/>
  <c r="T3321" i="11"/>
  <c r="U3321" i="11"/>
  <c r="R3317" i="11"/>
  <c r="S3317" i="11"/>
  <c r="T3317" i="11"/>
  <c r="U3317" i="11"/>
  <c r="R3313" i="11"/>
  <c r="S3313" i="11"/>
  <c r="T3313" i="11"/>
  <c r="U3313" i="11"/>
  <c r="R3309" i="11"/>
  <c r="S3309" i="11"/>
  <c r="T3309" i="11"/>
  <c r="U3309" i="11"/>
  <c r="R3305" i="11"/>
  <c r="S3305" i="11"/>
  <c r="T3305" i="11"/>
  <c r="U3305" i="11"/>
  <c r="R3301" i="11"/>
  <c r="S3301" i="11"/>
  <c r="T3301" i="11"/>
  <c r="U3301" i="11"/>
  <c r="R3297" i="11"/>
  <c r="U3297" i="11"/>
  <c r="S3297" i="11"/>
  <c r="T3297" i="11"/>
  <c r="R3293" i="11"/>
  <c r="S3293" i="11"/>
  <c r="T3293" i="11"/>
  <c r="U3293" i="11"/>
  <c r="R3289" i="11"/>
  <c r="S3289" i="11"/>
  <c r="T3289" i="11"/>
  <c r="U3289" i="11"/>
  <c r="R3285" i="11"/>
  <c r="S3285" i="11"/>
  <c r="T3285" i="11"/>
  <c r="U3285" i="11"/>
  <c r="R3281" i="11"/>
  <c r="U3281" i="11"/>
  <c r="S3281" i="11"/>
  <c r="T3281" i="11"/>
  <c r="R3277" i="11"/>
  <c r="S3277" i="11"/>
  <c r="T3277" i="11"/>
  <c r="U3277" i="11"/>
  <c r="R3273" i="11"/>
  <c r="S3273" i="11"/>
  <c r="T3273" i="11"/>
  <c r="U3273" i="11"/>
  <c r="R3269" i="11"/>
  <c r="T3269" i="11"/>
  <c r="U3269" i="11"/>
  <c r="S3269" i="11"/>
  <c r="R3265" i="11"/>
  <c r="S3265" i="11"/>
  <c r="T3265" i="11"/>
  <c r="U3265" i="11"/>
  <c r="R3261" i="11"/>
  <c r="U3261" i="11"/>
  <c r="S3261" i="11"/>
  <c r="T3261" i="11"/>
  <c r="R3257" i="11"/>
  <c r="S3257" i="11"/>
  <c r="T3257" i="11"/>
  <c r="U3257" i="11"/>
  <c r="R3253" i="11"/>
  <c r="S3253" i="11"/>
  <c r="T3253" i="11"/>
  <c r="U3253" i="11"/>
  <c r="R3249" i="11"/>
  <c r="S3249" i="11"/>
  <c r="T3249" i="11"/>
  <c r="U3249" i="11"/>
  <c r="R3245" i="11"/>
  <c r="S3245" i="11"/>
  <c r="T3245" i="11"/>
  <c r="U3245" i="11"/>
  <c r="R3241" i="11"/>
  <c r="S3241" i="11"/>
  <c r="T3241" i="11"/>
  <c r="U3241" i="11"/>
  <c r="R3237" i="11"/>
  <c r="S3237" i="11"/>
  <c r="T3237" i="11"/>
  <c r="U3237" i="11"/>
  <c r="R3233" i="11"/>
  <c r="S3233" i="11"/>
  <c r="T3233" i="11"/>
  <c r="U3233" i="11"/>
  <c r="R3229" i="11"/>
  <c r="S3229" i="11"/>
  <c r="T3229" i="11"/>
  <c r="U3229" i="11"/>
  <c r="R3225" i="11"/>
  <c r="S3225" i="11"/>
  <c r="T3225" i="11"/>
  <c r="U3225" i="11"/>
  <c r="R3221" i="11"/>
  <c r="S3221" i="11"/>
  <c r="T3221" i="11"/>
  <c r="U3221" i="11"/>
  <c r="R3217" i="11"/>
  <c r="S3217" i="11"/>
  <c r="T3217" i="11"/>
  <c r="U3217" i="11"/>
  <c r="R3213" i="11"/>
  <c r="S3213" i="11"/>
  <c r="T3213" i="11"/>
  <c r="U3213" i="11"/>
  <c r="R3209" i="11"/>
  <c r="S3209" i="11"/>
  <c r="T3209" i="11"/>
  <c r="U3209" i="11"/>
  <c r="R3205" i="11"/>
  <c r="T3205" i="11"/>
  <c r="U3205" i="11"/>
  <c r="S3205" i="11"/>
  <c r="R3201" i="11"/>
  <c r="S3201" i="11"/>
  <c r="T3201" i="11"/>
  <c r="U3201" i="11"/>
  <c r="R3197" i="11"/>
  <c r="S3197" i="11"/>
  <c r="T3197" i="11"/>
  <c r="U3197" i="11"/>
  <c r="R3193" i="11"/>
  <c r="S3193" i="11"/>
  <c r="T3193" i="11"/>
  <c r="U3193" i="11"/>
  <c r="R3189" i="11"/>
  <c r="T3189" i="11"/>
  <c r="U3189" i="11"/>
  <c r="S3189" i="11"/>
  <c r="R3185" i="11"/>
  <c r="S3185" i="11"/>
  <c r="T3185" i="11"/>
  <c r="U3185" i="11"/>
  <c r="R3181" i="11"/>
  <c r="S3181" i="11"/>
  <c r="T3181" i="11"/>
  <c r="U3181" i="11"/>
  <c r="R3177" i="11"/>
  <c r="S3177" i="11"/>
  <c r="T3177" i="11"/>
  <c r="U3177" i="11"/>
  <c r="R3173" i="11"/>
  <c r="T3173" i="11"/>
  <c r="U3173" i="11"/>
  <c r="S3173" i="11"/>
  <c r="R3169" i="11"/>
  <c r="S3169" i="11"/>
  <c r="T3169" i="11"/>
  <c r="U3169" i="11"/>
  <c r="R3165" i="11"/>
  <c r="S3165" i="11"/>
  <c r="T3165" i="11"/>
  <c r="U3165" i="11"/>
  <c r="R3161" i="11"/>
  <c r="S3161" i="11"/>
  <c r="T3161" i="11"/>
  <c r="U3161" i="11"/>
  <c r="R3157" i="11"/>
  <c r="T3157" i="11"/>
  <c r="U3157" i="11"/>
  <c r="S3157" i="11"/>
  <c r="R3153" i="11"/>
  <c r="S3153" i="11"/>
  <c r="T3153" i="11"/>
  <c r="U3153" i="11"/>
  <c r="R3149" i="11"/>
  <c r="S3149" i="11"/>
  <c r="T3149" i="11"/>
  <c r="U3149" i="11"/>
  <c r="R3145" i="11"/>
  <c r="S3145" i="11"/>
  <c r="T3145" i="11"/>
  <c r="U3145" i="11"/>
  <c r="R3141" i="11"/>
  <c r="T3141" i="11"/>
  <c r="U3141" i="11"/>
  <c r="S3141" i="11"/>
  <c r="R3137" i="11"/>
  <c r="S3137" i="11"/>
  <c r="T3137" i="11"/>
  <c r="U3137" i="11"/>
  <c r="R3133" i="11"/>
  <c r="S3133" i="11"/>
  <c r="T3133" i="11"/>
  <c r="U3133" i="11"/>
  <c r="R3129" i="11"/>
  <c r="S3129" i="11"/>
  <c r="T3129" i="11"/>
  <c r="U3129" i="11"/>
  <c r="R3125" i="11"/>
  <c r="T3125" i="11"/>
  <c r="U3125" i="11"/>
  <c r="S3125" i="11"/>
  <c r="R3121" i="11"/>
  <c r="S3121" i="11"/>
  <c r="T3121" i="11"/>
  <c r="U3121" i="11"/>
  <c r="R3117" i="11"/>
  <c r="S3117" i="11"/>
  <c r="T3117" i="11"/>
  <c r="U3117" i="11"/>
  <c r="R3113" i="11"/>
  <c r="S3113" i="11"/>
  <c r="T3113" i="11"/>
  <c r="U3113" i="11"/>
  <c r="R3109" i="11"/>
  <c r="T3109" i="11"/>
  <c r="U3109" i="11"/>
  <c r="S3109" i="11"/>
  <c r="R3105" i="11"/>
  <c r="S3105" i="11"/>
  <c r="T3105" i="11"/>
  <c r="U3105" i="11"/>
  <c r="R3101" i="11"/>
  <c r="S3101" i="11"/>
  <c r="T3101" i="11"/>
  <c r="U3101" i="11"/>
  <c r="R3097" i="11"/>
  <c r="S3097" i="11"/>
  <c r="T3097" i="11"/>
  <c r="U3097" i="11"/>
  <c r="R3093" i="11"/>
  <c r="U3093" i="11"/>
  <c r="T3093" i="11"/>
  <c r="S3093" i="11"/>
  <c r="R3089" i="11"/>
  <c r="S3089" i="11"/>
  <c r="T3089" i="11"/>
  <c r="U3089" i="11"/>
  <c r="R3085" i="11"/>
  <c r="U3085" i="11"/>
  <c r="T3085" i="11"/>
  <c r="S3085" i="11"/>
  <c r="R3081" i="11"/>
  <c r="S3081" i="11"/>
  <c r="T3081" i="11"/>
  <c r="U3081" i="11"/>
  <c r="R3077" i="11"/>
  <c r="U3077" i="11"/>
  <c r="T3077" i="11"/>
  <c r="S3077" i="11"/>
  <c r="R3073" i="11"/>
  <c r="S3073" i="11"/>
  <c r="T3073" i="11"/>
  <c r="U3073" i="11"/>
  <c r="R3069" i="11"/>
  <c r="U3069" i="11"/>
  <c r="T3069" i="11"/>
  <c r="S3069" i="11"/>
  <c r="R3065" i="11"/>
  <c r="S3065" i="11"/>
  <c r="T3065" i="11"/>
  <c r="U3065" i="11"/>
  <c r="R3061" i="11"/>
  <c r="U3061" i="11"/>
  <c r="T3061" i="11"/>
  <c r="S3061" i="11"/>
  <c r="R3057" i="11"/>
  <c r="S3057" i="11"/>
  <c r="T3057" i="11"/>
  <c r="U3057" i="11"/>
  <c r="R3053" i="11"/>
  <c r="S3053" i="11"/>
  <c r="T3053" i="11"/>
  <c r="U3053" i="11"/>
  <c r="R3049" i="11"/>
  <c r="S3049" i="11"/>
  <c r="T3049" i="11"/>
  <c r="U3049" i="11"/>
  <c r="R3045" i="11"/>
  <c r="S3045" i="11"/>
  <c r="T3045" i="11"/>
  <c r="U3045" i="11"/>
  <c r="R3041" i="11"/>
  <c r="S3041" i="11"/>
  <c r="T3041" i="11"/>
  <c r="U3041" i="11"/>
  <c r="R3037" i="11"/>
  <c r="S3037" i="11"/>
  <c r="T3037" i="11"/>
  <c r="U3037" i="11"/>
  <c r="R3033" i="11"/>
  <c r="S3033" i="11"/>
  <c r="T3033" i="11"/>
  <c r="U3033" i="11"/>
  <c r="R3029" i="11"/>
  <c r="S3029" i="11"/>
  <c r="T3029" i="11"/>
  <c r="U3029" i="11"/>
  <c r="R3025" i="11"/>
  <c r="S3025" i="11"/>
  <c r="T3025" i="11"/>
  <c r="U3025" i="11"/>
  <c r="R3021" i="11"/>
  <c r="S3021" i="11"/>
  <c r="T3021" i="11"/>
  <c r="U3021" i="11"/>
  <c r="R3017" i="11"/>
  <c r="S3017" i="11"/>
  <c r="T3017" i="11"/>
  <c r="U3017" i="11"/>
  <c r="R3013" i="11"/>
  <c r="S3013" i="11"/>
  <c r="T3013" i="11"/>
  <c r="U3013" i="11"/>
  <c r="R3009" i="11"/>
  <c r="S3009" i="11"/>
  <c r="T3009" i="11"/>
  <c r="U3009" i="11"/>
  <c r="R3005" i="11"/>
  <c r="S3005" i="11"/>
  <c r="T3005" i="11"/>
  <c r="U3005" i="11"/>
  <c r="R3001" i="11"/>
  <c r="S3001" i="11"/>
  <c r="T3001" i="11"/>
  <c r="U3001" i="11"/>
  <c r="R2997" i="11"/>
  <c r="S2997" i="11"/>
  <c r="T2997" i="11"/>
  <c r="U2997" i="11"/>
  <c r="S2993" i="11"/>
  <c r="R2993" i="11"/>
  <c r="T2993" i="11"/>
  <c r="U2993" i="11"/>
  <c r="R2989" i="11"/>
  <c r="S2989" i="11"/>
  <c r="T2989" i="11"/>
  <c r="U2989" i="11"/>
  <c r="R2985" i="11"/>
  <c r="S2985" i="11"/>
  <c r="T2985" i="11"/>
  <c r="U2985" i="11"/>
  <c r="U2981" i="11"/>
  <c r="R2981" i="11"/>
  <c r="S2981" i="11"/>
  <c r="T2981" i="11"/>
  <c r="S2977" i="11"/>
  <c r="T2977" i="11"/>
  <c r="U2977" i="11"/>
  <c r="R2977" i="11"/>
  <c r="R2973" i="11"/>
  <c r="S2973" i="11"/>
  <c r="T2973" i="11"/>
  <c r="U2973" i="11"/>
  <c r="R2969" i="11"/>
  <c r="S2969" i="11"/>
  <c r="T2969" i="11"/>
  <c r="U2969" i="11"/>
  <c r="U2965" i="11"/>
  <c r="R2965" i="11"/>
  <c r="S2965" i="11"/>
  <c r="T2965" i="11"/>
  <c r="S2961" i="11"/>
  <c r="T2961" i="11"/>
  <c r="U2961" i="11"/>
  <c r="R2961" i="11"/>
  <c r="R2957" i="11"/>
  <c r="S2957" i="11"/>
  <c r="T2957" i="11"/>
  <c r="U2957" i="11"/>
  <c r="R2953" i="11"/>
  <c r="S2953" i="11"/>
  <c r="T2953" i="11"/>
  <c r="U2953" i="11"/>
  <c r="U2949" i="11"/>
  <c r="R2949" i="11"/>
  <c r="S2949" i="11"/>
  <c r="T2949" i="11"/>
  <c r="S2945" i="11"/>
  <c r="T2945" i="11"/>
  <c r="U2945" i="11"/>
  <c r="R2945" i="11"/>
  <c r="R2941" i="11"/>
  <c r="S2941" i="11"/>
  <c r="T2941" i="11"/>
  <c r="U2941" i="11"/>
  <c r="R2937" i="11"/>
  <c r="S2937" i="11"/>
  <c r="T2937" i="11"/>
  <c r="U2937" i="11"/>
  <c r="S2933" i="11"/>
  <c r="U2933" i="11"/>
  <c r="R2933" i="11"/>
  <c r="T2933" i="11"/>
  <c r="S2929" i="11"/>
  <c r="U2929" i="11"/>
  <c r="R2929" i="11"/>
  <c r="T2929" i="11"/>
  <c r="S2925" i="11"/>
  <c r="U2925" i="11"/>
  <c r="R2925" i="11"/>
  <c r="T2925" i="11"/>
  <c r="S2921" i="11"/>
  <c r="U2921" i="11"/>
  <c r="R2921" i="11"/>
  <c r="T2921" i="11"/>
  <c r="S2917" i="11"/>
  <c r="U2917" i="11"/>
  <c r="R2917" i="11"/>
  <c r="T2917" i="11"/>
  <c r="S2913" i="11"/>
  <c r="U2913" i="11"/>
  <c r="R2913" i="11"/>
  <c r="T2913" i="11"/>
  <c r="S2909" i="11"/>
  <c r="U2909" i="11"/>
  <c r="R2909" i="11"/>
  <c r="T2909" i="11"/>
  <c r="S2905" i="11"/>
  <c r="U2905" i="11"/>
  <c r="R2905" i="11"/>
  <c r="T2905" i="11"/>
  <c r="S2901" i="11"/>
  <c r="U2901" i="11"/>
  <c r="R2901" i="11"/>
  <c r="T2901" i="11"/>
  <c r="S2897" i="11"/>
  <c r="U2897" i="11"/>
  <c r="R2897" i="11"/>
  <c r="T2897" i="11"/>
  <c r="R2893" i="11"/>
  <c r="S2893" i="11"/>
  <c r="U2893" i="11"/>
  <c r="T2893" i="11"/>
  <c r="R2889" i="11"/>
  <c r="S2889" i="11"/>
  <c r="T2889" i="11"/>
  <c r="U2889" i="11"/>
  <c r="R2885" i="11"/>
  <c r="U2885" i="11"/>
  <c r="S2885" i="11"/>
  <c r="T2885" i="11"/>
  <c r="R2881" i="11"/>
  <c r="S2881" i="11"/>
  <c r="U2881" i="11"/>
  <c r="T2881" i="11"/>
  <c r="R2877" i="11"/>
  <c r="S2877" i="11"/>
  <c r="T2877" i="11"/>
  <c r="U2877" i="11"/>
  <c r="R2873" i="11"/>
  <c r="S2873" i="11"/>
  <c r="T2873" i="11"/>
  <c r="U2873" i="11"/>
  <c r="R2869" i="11"/>
  <c r="U2869" i="11"/>
  <c r="S2869" i="11"/>
  <c r="T2869" i="11"/>
  <c r="R2865" i="11"/>
  <c r="S2865" i="11"/>
  <c r="T2865" i="11"/>
  <c r="U2865" i="11"/>
  <c r="R2861" i="11"/>
  <c r="S2861" i="11"/>
  <c r="T2861" i="11"/>
  <c r="U2861" i="11"/>
  <c r="R2857" i="11"/>
  <c r="S2857" i="11"/>
  <c r="T2857" i="11"/>
  <c r="U2857" i="11"/>
  <c r="R2853" i="11"/>
  <c r="T2853" i="11"/>
  <c r="U2853" i="11"/>
  <c r="S2853" i="11"/>
  <c r="R2849" i="11"/>
  <c r="S2849" i="11"/>
  <c r="T2849" i="11"/>
  <c r="U2849" i="11"/>
  <c r="R2845" i="11"/>
  <c r="T2845" i="11"/>
  <c r="U2845" i="11"/>
  <c r="S2845" i="11"/>
  <c r="R2841" i="11"/>
  <c r="S2841" i="11"/>
  <c r="T2841" i="11"/>
  <c r="U2841" i="11"/>
  <c r="R2837" i="11"/>
  <c r="T2837" i="11"/>
  <c r="U2837" i="11"/>
  <c r="S2837" i="11"/>
  <c r="R2833" i="11"/>
  <c r="S2833" i="11"/>
  <c r="T2833" i="11"/>
  <c r="U2833" i="11"/>
  <c r="R2829" i="11"/>
  <c r="T2829" i="11"/>
  <c r="U2829" i="11"/>
  <c r="S2829" i="11"/>
  <c r="R2825" i="11"/>
  <c r="S2825" i="11"/>
  <c r="T2825" i="11"/>
  <c r="U2825" i="11"/>
  <c r="R2821" i="11"/>
  <c r="S2821" i="11"/>
  <c r="T2821" i="11"/>
  <c r="U2821" i="11"/>
  <c r="R2817" i="11"/>
  <c r="S2817" i="11"/>
  <c r="T2817" i="11"/>
  <c r="U2817" i="11"/>
  <c r="R2813" i="11"/>
  <c r="S2813" i="11"/>
  <c r="T2813" i="11"/>
  <c r="U2813" i="11"/>
  <c r="R2809" i="11"/>
  <c r="S2809" i="11"/>
  <c r="T2809" i="11"/>
  <c r="U2809" i="11"/>
  <c r="R2805" i="11"/>
  <c r="S2805" i="11"/>
  <c r="T2805" i="11"/>
  <c r="U2805" i="11"/>
  <c r="R2801" i="11"/>
  <c r="T2801" i="11"/>
  <c r="U2801" i="11"/>
  <c r="S2801" i="11"/>
  <c r="R2797" i="11"/>
  <c r="S2797" i="11"/>
  <c r="T2797" i="11"/>
  <c r="U2797" i="11"/>
  <c r="R2793" i="11"/>
  <c r="S2793" i="11"/>
  <c r="T2793" i="11"/>
  <c r="U2793" i="11"/>
  <c r="R2789" i="11"/>
  <c r="T2789" i="11"/>
  <c r="U2789" i="11"/>
  <c r="S2789" i="11"/>
  <c r="R2785" i="11"/>
  <c r="S2785" i="11"/>
  <c r="T2785" i="11"/>
  <c r="U2785" i="11"/>
  <c r="R2781" i="11"/>
  <c r="S2781" i="11"/>
  <c r="T2781" i="11"/>
  <c r="U2781" i="11"/>
  <c r="R2777" i="11"/>
  <c r="S2777" i="11"/>
  <c r="T2777" i="11"/>
  <c r="U2777" i="11"/>
  <c r="R2773" i="11"/>
  <c r="T2773" i="11"/>
  <c r="U2773" i="11"/>
  <c r="S2773" i="11"/>
  <c r="R2769" i="11"/>
  <c r="S2769" i="11"/>
  <c r="T2769" i="11"/>
  <c r="U2769" i="11"/>
  <c r="R2765" i="11"/>
  <c r="S2765" i="11"/>
  <c r="T2765" i="11"/>
  <c r="U2765" i="11"/>
  <c r="R2761" i="11"/>
  <c r="S2761" i="11"/>
  <c r="T2761" i="11"/>
  <c r="U2761" i="11"/>
  <c r="R2757" i="11"/>
  <c r="T2757" i="11"/>
  <c r="U2757" i="11"/>
  <c r="S2757" i="11"/>
  <c r="R2753" i="11"/>
  <c r="S2753" i="11"/>
  <c r="T2753" i="11"/>
  <c r="U2753" i="11"/>
  <c r="R2749" i="11"/>
  <c r="S2749" i="11"/>
  <c r="T2749" i="11"/>
  <c r="U2749" i="11"/>
  <c r="R2745" i="11"/>
  <c r="S2745" i="11"/>
  <c r="T2745" i="11"/>
  <c r="U2745" i="11"/>
  <c r="R2741" i="11"/>
  <c r="T2741" i="11"/>
  <c r="U2741" i="11"/>
  <c r="S2741" i="11"/>
  <c r="R2737" i="11"/>
  <c r="S2737" i="11"/>
  <c r="T2737" i="11"/>
  <c r="U2737" i="11"/>
  <c r="R2733" i="11"/>
  <c r="S2733" i="11"/>
  <c r="T2733" i="11"/>
  <c r="U2733" i="11"/>
  <c r="R2729" i="11"/>
  <c r="S2729" i="11"/>
  <c r="T2729" i="11"/>
  <c r="U2729" i="11"/>
  <c r="R2725" i="11"/>
  <c r="T2725" i="11"/>
  <c r="U2725" i="11"/>
  <c r="S2725" i="11"/>
  <c r="R2721" i="11"/>
  <c r="S2721" i="11"/>
  <c r="T2721" i="11"/>
  <c r="U2721" i="11"/>
  <c r="R2717" i="11"/>
  <c r="S2717" i="11"/>
  <c r="T2717" i="11"/>
  <c r="U2717" i="11"/>
  <c r="R2713" i="11"/>
  <c r="S2713" i="11"/>
  <c r="T2713" i="11"/>
  <c r="U2713" i="11"/>
  <c r="U2709" i="11"/>
  <c r="R2709" i="11"/>
  <c r="S2709" i="11"/>
  <c r="T2709" i="11"/>
  <c r="S2705" i="11"/>
  <c r="T2705" i="11"/>
  <c r="U2705" i="11"/>
  <c r="R2705" i="11"/>
  <c r="R2701" i="11"/>
  <c r="S2701" i="11"/>
  <c r="T2701" i="11"/>
  <c r="U2701" i="11"/>
  <c r="R2697" i="11"/>
  <c r="S2697" i="11"/>
  <c r="T2697" i="11"/>
  <c r="U2697" i="11"/>
  <c r="U2693" i="11"/>
  <c r="R2693" i="11"/>
  <c r="S2693" i="11"/>
  <c r="T2693" i="11"/>
  <c r="S2689" i="11"/>
  <c r="T2689" i="11"/>
  <c r="U2689" i="11"/>
  <c r="R2689" i="11"/>
  <c r="R2685" i="11"/>
  <c r="S2685" i="11"/>
  <c r="T2685" i="11"/>
  <c r="U2685" i="11"/>
  <c r="R2681" i="11"/>
  <c r="S2681" i="11"/>
  <c r="T2681" i="11"/>
  <c r="U2681" i="11"/>
  <c r="U2677" i="11"/>
  <c r="R2677" i="11"/>
  <c r="S2677" i="11"/>
  <c r="T2677" i="11"/>
  <c r="S2673" i="11"/>
  <c r="T2673" i="11"/>
  <c r="U2673" i="11"/>
  <c r="R2673" i="11"/>
  <c r="R2669" i="11"/>
  <c r="S2669" i="11"/>
  <c r="T2669" i="11"/>
  <c r="U2669" i="11"/>
  <c r="R2665" i="11"/>
  <c r="S2665" i="11"/>
  <c r="T2665" i="11"/>
  <c r="U2665" i="11"/>
  <c r="U2661" i="11"/>
  <c r="R2661" i="11"/>
  <c r="S2661" i="11"/>
  <c r="T2661" i="11"/>
  <c r="S2657" i="11"/>
  <c r="T2657" i="11"/>
  <c r="U2657" i="11"/>
  <c r="R2657" i="11"/>
  <c r="S2653" i="11"/>
  <c r="T2653" i="11"/>
  <c r="U2653" i="11"/>
  <c r="R2653" i="11"/>
  <c r="S2649" i="11"/>
  <c r="T2649" i="11"/>
  <c r="U2649" i="11"/>
  <c r="R2649" i="11"/>
  <c r="S2645" i="11"/>
  <c r="T2645" i="11"/>
  <c r="U2645" i="11"/>
  <c r="R2645" i="11"/>
  <c r="S2641" i="11"/>
  <c r="T2641" i="11"/>
  <c r="U2641" i="11"/>
  <c r="R2641" i="11"/>
  <c r="S2637" i="11"/>
  <c r="T2637" i="11"/>
  <c r="U2637" i="11"/>
  <c r="R2637" i="11"/>
  <c r="S2633" i="11"/>
  <c r="T2633" i="11"/>
  <c r="U2633" i="11"/>
  <c r="R2633" i="11"/>
  <c r="S2629" i="11"/>
  <c r="T2629" i="11"/>
  <c r="U2629" i="11"/>
  <c r="R2629" i="11"/>
  <c r="S2625" i="11"/>
  <c r="T2625" i="11"/>
  <c r="U2625" i="11"/>
  <c r="R2625" i="11"/>
  <c r="S2621" i="11"/>
  <c r="T2621" i="11"/>
  <c r="U2621" i="11"/>
  <c r="R2621" i="11"/>
  <c r="S2617" i="11"/>
  <c r="T2617" i="11"/>
  <c r="U2617" i="11"/>
  <c r="R2617" i="11"/>
  <c r="S2613" i="11"/>
  <c r="T2613" i="11"/>
  <c r="U2613" i="11"/>
  <c r="R2613" i="11"/>
  <c r="S2609" i="11"/>
  <c r="T2609" i="11"/>
  <c r="U2609" i="11"/>
  <c r="R2609" i="11"/>
  <c r="S2605" i="11"/>
  <c r="T2605" i="11"/>
  <c r="U2605" i="11"/>
  <c r="R2605" i="11"/>
  <c r="S2601" i="11"/>
  <c r="T2601" i="11"/>
  <c r="U2601" i="11"/>
  <c r="R2601" i="11"/>
  <c r="S2597" i="11"/>
  <c r="T2597" i="11"/>
  <c r="U2597" i="11"/>
  <c r="R2597" i="11"/>
  <c r="S2593" i="11"/>
  <c r="T2593" i="11"/>
  <c r="U2593" i="11"/>
  <c r="R2593" i="11"/>
  <c r="S2589" i="11"/>
  <c r="T2589" i="11"/>
  <c r="U2589" i="11"/>
  <c r="R2589" i="11"/>
  <c r="S2585" i="11"/>
  <c r="T2585" i="11"/>
  <c r="U2585" i="11"/>
  <c r="R2585" i="11"/>
  <c r="S2581" i="11"/>
  <c r="T2581" i="11"/>
  <c r="U2581" i="11"/>
  <c r="R2581" i="11"/>
  <c r="S2577" i="11"/>
  <c r="T2577" i="11"/>
  <c r="U2577" i="11"/>
  <c r="R2577" i="11"/>
  <c r="S2573" i="11"/>
  <c r="T2573" i="11"/>
  <c r="U2573" i="11"/>
  <c r="R2573" i="11"/>
  <c r="S2569" i="11"/>
  <c r="T2569" i="11"/>
  <c r="U2569" i="11"/>
  <c r="R2569" i="11"/>
  <c r="S2565" i="11"/>
  <c r="T2565" i="11"/>
  <c r="U2565" i="11"/>
  <c r="R2565" i="11"/>
  <c r="S2561" i="11"/>
  <c r="T2561" i="11"/>
  <c r="U2561" i="11"/>
  <c r="R2561" i="11"/>
  <c r="S2557" i="11"/>
  <c r="T2557" i="11"/>
  <c r="U2557" i="11"/>
  <c r="R2557" i="11"/>
  <c r="S2553" i="11"/>
  <c r="T2553" i="11"/>
  <c r="U2553" i="11"/>
  <c r="R2553" i="11"/>
  <c r="S2549" i="11"/>
  <c r="T2549" i="11"/>
  <c r="U2549" i="11"/>
  <c r="R2549" i="11"/>
  <c r="S2545" i="11"/>
  <c r="T2545" i="11"/>
  <c r="U2545" i="11"/>
  <c r="R2545" i="11"/>
  <c r="R2541" i="11"/>
  <c r="S2541" i="11"/>
  <c r="T2541" i="11"/>
  <c r="U2541" i="11"/>
  <c r="R2537" i="11"/>
  <c r="S2537" i="11"/>
  <c r="T2537" i="11"/>
  <c r="U2537" i="11"/>
  <c r="R2533" i="11"/>
  <c r="S2533" i="11"/>
  <c r="T2533" i="11"/>
  <c r="U2533" i="11"/>
  <c r="R2529" i="11"/>
  <c r="S2529" i="11"/>
  <c r="T2529" i="11"/>
  <c r="U2529" i="11"/>
  <c r="R2525" i="11"/>
  <c r="S2525" i="11"/>
  <c r="T2525" i="11"/>
  <c r="U2525" i="11"/>
  <c r="R2521" i="11"/>
  <c r="S2521" i="11"/>
  <c r="T2521" i="11"/>
  <c r="U2521" i="11"/>
  <c r="R2517" i="11"/>
  <c r="S2517" i="11"/>
  <c r="T2517" i="11"/>
  <c r="U2517" i="11"/>
  <c r="R2513" i="11"/>
  <c r="S2513" i="11"/>
  <c r="T2513" i="11"/>
  <c r="U2513" i="11"/>
  <c r="R2509" i="11"/>
  <c r="S2509" i="11"/>
  <c r="T2509" i="11"/>
  <c r="U2509" i="11"/>
  <c r="R2505" i="11"/>
  <c r="S2505" i="11"/>
  <c r="T2505" i="11"/>
  <c r="U2505" i="11"/>
  <c r="R2501" i="11"/>
  <c r="S2501" i="11"/>
  <c r="T2501" i="11"/>
  <c r="U2501" i="11"/>
  <c r="R2497" i="11"/>
  <c r="S2497" i="11"/>
  <c r="T2497" i="11"/>
  <c r="U2497" i="11"/>
  <c r="R2493" i="11"/>
  <c r="S2493" i="11"/>
  <c r="T2493" i="11"/>
  <c r="U2493" i="11"/>
  <c r="R2489" i="11"/>
  <c r="S2489" i="11"/>
  <c r="T2489" i="11"/>
  <c r="U2489" i="11"/>
  <c r="R2485" i="11"/>
  <c r="S2485" i="11"/>
  <c r="T2485" i="11"/>
  <c r="U2485" i="11"/>
  <c r="R2481" i="11"/>
  <c r="S2481" i="11"/>
  <c r="T2481" i="11"/>
  <c r="U2481" i="11"/>
  <c r="R2477" i="11"/>
  <c r="S2477" i="11"/>
  <c r="T2477" i="11"/>
  <c r="U2477" i="11"/>
  <c r="R2473" i="11"/>
  <c r="S2473" i="11"/>
  <c r="T2473" i="11"/>
  <c r="U2473" i="11"/>
  <c r="R2469" i="11"/>
  <c r="S2469" i="11"/>
  <c r="T2469" i="11"/>
  <c r="U2469" i="11"/>
  <c r="R2465" i="11"/>
  <c r="S2465" i="11"/>
  <c r="T2465" i="11"/>
  <c r="U2465" i="11"/>
  <c r="R2461" i="11"/>
  <c r="T2461" i="11"/>
  <c r="U2461" i="11"/>
  <c r="S2461" i="11"/>
  <c r="R2457" i="11"/>
  <c r="S2457" i="11"/>
  <c r="T2457" i="11"/>
  <c r="U2457" i="11"/>
  <c r="R2453" i="11"/>
  <c r="S2453" i="11"/>
  <c r="T2453" i="11"/>
  <c r="U2453" i="11"/>
  <c r="R2449" i="11"/>
  <c r="S2449" i="11"/>
  <c r="T2449" i="11"/>
  <c r="U2449" i="11"/>
  <c r="R2445" i="11"/>
  <c r="T2445" i="11"/>
  <c r="U2445" i="11"/>
  <c r="S2445" i="11"/>
  <c r="R2441" i="11"/>
  <c r="S2441" i="11"/>
  <c r="T2441" i="11"/>
  <c r="U2441" i="11"/>
  <c r="R2437" i="11"/>
  <c r="S2437" i="11"/>
  <c r="T2437" i="11"/>
  <c r="U2437" i="11"/>
  <c r="R2433" i="11"/>
  <c r="S2433" i="11"/>
  <c r="T2433" i="11"/>
  <c r="U2433" i="11"/>
  <c r="R2429" i="11"/>
  <c r="T2429" i="11"/>
  <c r="U2429" i="11"/>
  <c r="S2429" i="11"/>
  <c r="R2425" i="11"/>
  <c r="S2425" i="11"/>
  <c r="T2425" i="11"/>
  <c r="U2425" i="11"/>
  <c r="R2421" i="11"/>
  <c r="T2421" i="11"/>
  <c r="U2421" i="11"/>
  <c r="S2421" i="11"/>
  <c r="R2417" i="11"/>
  <c r="S2417" i="11"/>
  <c r="T2417" i="11"/>
  <c r="U2417" i="11"/>
  <c r="R2413" i="11"/>
  <c r="T2413" i="11"/>
  <c r="U2413" i="11"/>
  <c r="S2413" i="11"/>
  <c r="R2409" i="11"/>
  <c r="S2409" i="11"/>
  <c r="T2409" i="11"/>
  <c r="U2409" i="11"/>
  <c r="R2405" i="11"/>
  <c r="T2405" i="11"/>
  <c r="U2405" i="11"/>
  <c r="S2405" i="11"/>
  <c r="R2401" i="11"/>
  <c r="S2401" i="11"/>
  <c r="T2401" i="11"/>
  <c r="U2401" i="11"/>
  <c r="R2397" i="11"/>
  <c r="T2397" i="11"/>
  <c r="U2397" i="11"/>
  <c r="S2397" i="11"/>
  <c r="R2393" i="11"/>
  <c r="S2393" i="11"/>
  <c r="T2393" i="11"/>
  <c r="U2393" i="11"/>
  <c r="R2389" i="11"/>
  <c r="T2389" i="11"/>
  <c r="U2389" i="11"/>
  <c r="S2389" i="11"/>
  <c r="R2385" i="11"/>
  <c r="S2385" i="11"/>
  <c r="T2385" i="11"/>
  <c r="U2385" i="11"/>
  <c r="R2381" i="11"/>
  <c r="T2381" i="11"/>
  <c r="U2381" i="11"/>
  <c r="S2381" i="11"/>
  <c r="R2377" i="11"/>
  <c r="S2377" i="11"/>
  <c r="T2377" i="11"/>
  <c r="U2377" i="11"/>
  <c r="R2373" i="11"/>
  <c r="T2373" i="11"/>
  <c r="U2373" i="11"/>
  <c r="S2373" i="11"/>
  <c r="R2369" i="11"/>
  <c r="S2369" i="11"/>
  <c r="T2369" i="11"/>
  <c r="U2369" i="11"/>
  <c r="R2365" i="11"/>
  <c r="T2365" i="11"/>
  <c r="U2365" i="11"/>
  <c r="S2365" i="11"/>
  <c r="R2361" i="11"/>
  <c r="S2361" i="11"/>
  <c r="T2361" i="11"/>
  <c r="U2361" i="11"/>
  <c r="R2357" i="11"/>
  <c r="T2357" i="11"/>
  <c r="U2357" i="11"/>
  <c r="S2357" i="11"/>
  <c r="R2353" i="11"/>
  <c r="S2353" i="11"/>
  <c r="T2353" i="11"/>
  <c r="U2353" i="11"/>
  <c r="R2349" i="11"/>
  <c r="T2349" i="11"/>
  <c r="U2349" i="11"/>
  <c r="S2349" i="11"/>
  <c r="R2345" i="11"/>
  <c r="S2345" i="11"/>
  <c r="T2345" i="11"/>
  <c r="U2345" i="11"/>
  <c r="R2341" i="11"/>
  <c r="S2341" i="11"/>
  <c r="T2341" i="11"/>
  <c r="U2341" i="11"/>
  <c r="R2337" i="11"/>
  <c r="S2337" i="11"/>
  <c r="T2337" i="11"/>
  <c r="U2337" i="11"/>
  <c r="R2333" i="11"/>
  <c r="S2333" i="11"/>
  <c r="T2333" i="11"/>
  <c r="U2333" i="11"/>
  <c r="R2329" i="11"/>
  <c r="S2329" i="11"/>
  <c r="T2329" i="11"/>
  <c r="U2329" i="11"/>
  <c r="R2325" i="11"/>
  <c r="S2325" i="11"/>
  <c r="T2325" i="11"/>
  <c r="U2325" i="11"/>
  <c r="R2321" i="11"/>
  <c r="S2321" i="11"/>
  <c r="T2321" i="11"/>
  <c r="U2321" i="11"/>
  <c r="R2317" i="11"/>
  <c r="S2317" i="11"/>
  <c r="T2317" i="11"/>
  <c r="U2317" i="11"/>
  <c r="R2313" i="11"/>
  <c r="S2313" i="11"/>
  <c r="T2313" i="11"/>
  <c r="U2313" i="11"/>
  <c r="R2309" i="11"/>
  <c r="S2309" i="11"/>
  <c r="T2309" i="11"/>
  <c r="U2309" i="11"/>
  <c r="R2305" i="11"/>
  <c r="S2305" i="11"/>
  <c r="T2305" i="11"/>
  <c r="U2305" i="11"/>
  <c r="R2301" i="11"/>
  <c r="S2301" i="11"/>
  <c r="T2301" i="11"/>
  <c r="U2301" i="11"/>
  <c r="R2297" i="11"/>
  <c r="S2297" i="11"/>
  <c r="T2297" i="11"/>
  <c r="U2297" i="11"/>
  <c r="R2293" i="11"/>
  <c r="S2293" i="11"/>
  <c r="T2293" i="11"/>
  <c r="U2293" i="11"/>
  <c r="R2289" i="11"/>
  <c r="S2289" i="11"/>
  <c r="T2289" i="11"/>
  <c r="U2289" i="11"/>
  <c r="R2285" i="11"/>
  <c r="S2285" i="11"/>
  <c r="T2285" i="11"/>
  <c r="U2285" i="11"/>
  <c r="R2281" i="11"/>
  <c r="S2281" i="11"/>
  <c r="T2281" i="11"/>
  <c r="U2281" i="11"/>
  <c r="R2277" i="11"/>
  <c r="S2277" i="11"/>
  <c r="T2277" i="11"/>
  <c r="U2277" i="11"/>
  <c r="R2273" i="11"/>
  <c r="S2273" i="11"/>
  <c r="T2273" i="11"/>
  <c r="U2273" i="11"/>
  <c r="R2269" i="11"/>
  <c r="S2269" i="11"/>
  <c r="T2269" i="11"/>
  <c r="U2269" i="11"/>
  <c r="R2265" i="11"/>
  <c r="S2265" i="11"/>
  <c r="T2265" i="11"/>
  <c r="U2265" i="11"/>
  <c r="R2261" i="11"/>
  <c r="S2261" i="11"/>
  <c r="T2261" i="11"/>
  <c r="U2261" i="11"/>
  <c r="R2257" i="11"/>
  <c r="S2257" i="11"/>
  <c r="T2257" i="11"/>
  <c r="U2257" i="11"/>
  <c r="R2253" i="11"/>
  <c r="S2253" i="11"/>
  <c r="T2253" i="11"/>
  <c r="U2253" i="11"/>
  <c r="R2249" i="11"/>
  <c r="S2249" i="11"/>
  <c r="T2249" i="11"/>
  <c r="U2249" i="11"/>
  <c r="R2245" i="11"/>
  <c r="S2245" i="11"/>
  <c r="T2245" i="11"/>
  <c r="U2245" i="11"/>
  <c r="R2241" i="11"/>
  <c r="S2241" i="11"/>
  <c r="T2241" i="11"/>
  <c r="U2241" i="11"/>
  <c r="R2237" i="11"/>
  <c r="S2237" i="11"/>
  <c r="T2237" i="11"/>
  <c r="U2237" i="11"/>
  <c r="R2233" i="11"/>
  <c r="S2233" i="11"/>
  <c r="T2233" i="11"/>
  <c r="U2233" i="11"/>
  <c r="R2229" i="11"/>
  <c r="S2229" i="11"/>
  <c r="T2229" i="11"/>
  <c r="U2229" i="11"/>
  <c r="R2225" i="11"/>
  <c r="S2225" i="11"/>
  <c r="T2225" i="11"/>
  <c r="U2225" i="11"/>
  <c r="R2221" i="11"/>
  <c r="S2221" i="11"/>
  <c r="T2221" i="11"/>
  <c r="U2221" i="11"/>
  <c r="R2217" i="11"/>
  <c r="S2217" i="11"/>
  <c r="T2217" i="11"/>
  <c r="U2217" i="11"/>
  <c r="R2213" i="11"/>
  <c r="U2213" i="11"/>
  <c r="S2213" i="11"/>
  <c r="T2213" i="11"/>
  <c r="R2209" i="11"/>
  <c r="S2209" i="11"/>
  <c r="T2209" i="11"/>
  <c r="U2209" i="11"/>
  <c r="R2205" i="11"/>
  <c r="S2205" i="11"/>
  <c r="T2205" i="11"/>
  <c r="U2205" i="11"/>
  <c r="R2201" i="11"/>
  <c r="S2201" i="11"/>
  <c r="T2201" i="11"/>
  <c r="U2201" i="11"/>
  <c r="R2197" i="11"/>
  <c r="U2197" i="11"/>
  <c r="S2197" i="11"/>
  <c r="T2197" i="11"/>
  <c r="R2193" i="11"/>
  <c r="S2193" i="11"/>
  <c r="T2193" i="11"/>
  <c r="U2193" i="11"/>
  <c r="R2189" i="11"/>
  <c r="S2189" i="11"/>
  <c r="T2189" i="11"/>
  <c r="U2189" i="11"/>
  <c r="R2185" i="11"/>
  <c r="S2185" i="11"/>
  <c r="T2185" i="11"/>
  <c r="U2185" i="11"/>
  <c r="R2181" i="11"/>
  <c r="S2181" i="11"/>
  <c r="T2181" i="11"/>
  <c r="U2181" i="11"/>
  <c r="R2177" i="11"/>
  <c r="S2177" i="11"/>
  <c r="T2177" i="11"/>
  <c r="U2177" i="11"/>
  <c r="R2173" i="11"/>
  <c r="S2173" i="11"/>
  <c r="T2173" i="11"/>
  <c r="U2173" i="11"/>
  <c r="R2169" i="11"/>
  <c r="S2169" i="11"/>
  <c r="T2169" i="11"/>
  <c r="U2169" i="11"/>
  <c r="R2165" i="11"/>
  <c r="S2165" i="11"/>
  <c r="T2165" i="11"/>
  <c r="U2165" i="11"/>
  <c r="R2161" i="11"/>
  <c r="S2161" i="11"/>
  <c r="T2161" i="11"/>
  <c r="U2161" i="11"/>
  <c r="R2157" i="11"/>
  <c r="S2157" i="11"/>
  <c r="T2157" i="11"/>
  <c r="U2157" i="11"/>
  <c r="R2153" i="11"/>
  <c r="S2153" i="11"/>
  <c r="T2153" i="11"/>
  <c r="U2153" i="11"/>
  <c r="R2149" i="11"/>
  <c r="S2149" i="11"/>
  <c r="T2149" i="11"/>
  <c r="U2149" i="11"/>
  <c r="R2145" i="11"/>
  <c r="S2145" i="11"/>
  <c r="T2145" i="11"/>
  <c r="U2145" i="11"/>
  <c r="R2141" i="11"/>
  <c r="S2141" i="11"/>
  <c r="T2141" i="11"/>
  <c r="U2141" i="11"/>
  <c r="R2137" i="11"/>
  <c r="S2137" i="11"/>
  <c r="T2137" i="11"/>
  <c r="U2137" i="11"/>
  <c r="R2133" i="11"/>
  <c r="S2133" i="11"/>
  <c r="T2133" i="11"/>
  <c r="U2133" i="11"/>
  <c r="R2129" i="11"/>
  <c r="S2129" i="11"/>
  <c r="T2129" i="11"/>
  <c r="U2129" i="11"/>
  <c r="R2125" i="11"/>
  <c r="S2125" i="11"/>
  <c r="T2125" i="11"/>
  <c r="U2125" i="11"/>
  <c r="R2121" i="11"/>
  <c r="S2121" i="11"/>
  <c r="T2121" i="11"/>
  <c r="U2121" i="11"/>
  <c r="R2117" i="11"/>
  <c r="S2117" i="11"/>
  <c r="T2117" i="11"/>
  <c r="U2117" i="11"/>
  <c r="R2113" i="11"/>
  <c r="S2113" i="11"/>
  <c r="T2113" i="11"/>
  <c r="U2113" i="11"/>
  <c r="R2109" i="11"/>
  <c r="S2109" i="11"/>
  <c r="T2109" i="11"/>
  <c r="U2109" i="11"/>
  <c r="R2105" i="11"/>
  <c r="S2105" i="11"/>
  <c r="T2105" i="11"/>
  <c r="U2105" i="11"/>
  <c r="R2101" i="11"/>
  <c r="S2101" i="11"/>
  <c r="T2101" i="11"/>
  <c r="U2101" i="11"/>
  <c r="R2097" i="11"/>
  <c r="S2097" i="11"/>
  <c r="T2097" i="11"/>
  <c r="U2097" i="11"/>
  <c r="R2093" i="11"/>
  <c r="S2093" i="11"/>
  <c r="T2093" i="11"/>
  <c r="U2093" i="11"/>
  <c r="R2089" i="11"/>
  <c r="S2089" i="11"/>
  <c r="T2089" i="11"/>
  <c r="U2089" i="11"/>
  <c r="R2085" i="11"/>
  <c r="S2085" i="11"/>
  <c r="T2085" i="11"/>
  <c r="U2085" i="11"/>
  <c r="R2081" i="11"/>
  <c r="S2081" i="11"/>
  <c r="T2081" i="11"/>
  <c r="U2081" i="11"/>
  <c r="R2077" i="11"/>
  <c r="S2077" i="11"/>
  <c r="T2077" i="11"/>
  <c r="U2077" i="11"/>
  <c r="R2073" i="11"/>
  <c r="S2073" i="11"/>
  <c r="T2073" i="11"/>
  <c r="U2073" i="11"/>
  <c r="R2069" i="11"/>
  <c r="S2069" i="11"/>
  <c r="T2069" i="11"/>
  <c r="U2069" i="11"/>
  <c r="R2065" i="11"/>
  <c r="S2065" i="11"/>
  <c r="T2065" i="11"/>
  <c r="U2065" i="11"/>
  <c r="R2061" i="11"/>
  <c r="S2061" i="11"/>
  <c r="T2061" i="11"/>
  <c r="U2061" i="11"/>
  <c r="R2057" i="11"/>
  <c r="S2057" i="11"/>
  <c r="T2057" i="11"/>
  <c r="U2057" i="11"/>
  <c r="R2053" i="11"/>
  <c r="S2053" i="11"/>
  <c r="T2053" i="11"/>
  <c r="U2053" i="11"/>
  <c r="R2049" i="11"/>
  <c r="S2049" i="11"/>
  <c r="T2049" i="11"/>
  <c r="U2049" i="11"/>
  <c r="R2045" i="11"/>
  <c r="S2045" i="11"/>
  <c r="T2045" i="11"/>
  <c r="U2045" i="11"/>
  <c r="R2041" i="11"/>
  <c r="S2041" i="11"/>
  <c r="T2041" i="11"/>
  <c r="U2041" i="11"/>
  <c r="R2037" i="11"/>
  <c r="S2037" i="11"/>
  <c r="T2037" i="11"/>
  <c r="U2037" i="11"/>
  <c r="R2033" i="11"/>
  <c r="S2033" i="11"/>
  <c r="T2033" i="11"/>
  <c r="U2033" i="11"/>
  <c r="R2029" i="11"/>
  <c r="S2029" i="11"/>
  <c r="T2029" i="11"/>
  <c r="U2029" i="11"/>
  <c r="R2025" i="11"/>
  <c r="S2025" i="11"/>
  <c r="T2025" i="11"/>
  <c r="U2025" i="11"/>
  <c r="R2021" i="11"/>
  <c r="S2021" i="11"/>
  <c r="T2021" i="11"/>
  <c r="U2021" i="11"/>
  <c r="R2017" i="11"/>
  <c r="S2017" i="11"/>
  <c r="T2017" i="11"/>
  <c r="U2017" i="11"/>
  <c r="R2013" i="11"/>
  <c r="S2013" i="11"/>
  <c r="T2013" i="11"/>
  <c r="U2013" i="11"/>
  <c r="R2009" i="11"/>
  <c r="S2009" i="11"/>
  <c r="T2009" i="11"/>
  <c r="U2009" i="11"/>
  <c r="R2005" i="11"/>
  <c r="S2005" i="11"/>
  <c r="T2005" i="11"/>
  <c r="U2005" i="11"/>
  <c r="R2001" i="11"/>
  <c r="S2001" i="11"/>
  <c r="T2001" i="11"/>
  <c r="U2001" i="11"/>
  <c r="R1997" i="11"/>
  <c r="S1997" i="11"/>
  <c r="T1997" i="11"/>
  <c r="U1997" i="11"/>
  <c r="R1993" i="11"/>
  <c r="S1993" i="11"/>
  <c r="T1993" i="11"/>
  <c r="U1993" i="11"/>
  <c r="R1989" i="11"/>
  <c r="S1989" i="11"/>
  <c r="T1989" i="11"/>
  <c r="U1989" i="11"/>
  <c r="R1985" i="11"/>
  <c r="S1985" i="11"/>
  <c r="T1985" i="11"/>
  <c r="U1985" i="11"/>
  <c r="R1981" i="11"/>
  <c r="S1981" i="11"/>
  <c r="T1981" i="11"/>
  <c r="U1981" i="11"/>
  <c r="R1977" i="11"/>
  <c r="S1977" i="11"/>
  <c r="T1977" i="11"/>
  <c r="U1977" i="11"/>
  <c r="R1973" i="11"/>
  <c r="S1973" i="11"/>
  <c r="T1973" i="11"/>
  <c r="U1973" i="11"/>
  <c r="R1969" i="11"/>
  <c r="S1969" i="11"/>
  <c r="T1969" i="11"/>
  <c r="U1969" i="11"/>
  <c r="R1965" i="11"/>
  <c r="S1965" i="11"/>
  <c r="T1965" i="11"/>
  <c r="U1965" i="11"/>
  <c r="R1961" i="11"/>
  <c r="S1961" i="11"/>
  <c r="T1961" i="11"/>
  <c r="U1961" i="11"/>
  <c r="R1957" i="11"/>
  <c r="S1957" i="11"/>
  <c r="T1957" i="11"/>
  <c r="U1957" i="11"/>
  <c r="R1953" i="11"/>
  <c r="S1953" i="11"/>
  <c r="T1953" i="11"/>
  <c r="U1953" i="11"/>
  <c r="R1949" i="11"/>
  <c r="S1949" i="11"/>
  <c r="T1949" i="11"/>
  <c r="U1949" i="11"/>
  <c r="R1945" i="11"/>
  <c r="S1945" i="11"/>
  <c r="T1945" i="11"/>
  <c r="U1945" i="11"/>
  <c r="R1941" i="11"/>
  <c r="S1941" i="11"/>
  <c r="T1941" i="11"/>
  <c r="U1941" i="11"/>
  <c r="R1937" i="11"/>
  <c r="S1937" i="11"/>
  <c r="T1937" i="11"/>
  <c r="U1937" i="11"/>
  <c r="R1933" i="11"/>
  <c r="S1933" i="11"/>
  <c r="T1933" i="11"/>
  <c r="U1933" i="11"/>
  <c r="R1929" i="11"/>
  <c r="S1929" i="11"/>
  <c r="T1929" i="11"/>
  <c r="U1929" i="11"/>
  <c r="R1925" i="11"/>
  <c r="S1925" i="11"/>
  <c r="T1925" i="11"/>
  <c r="U1925" i="11"/>
  <c r="R1921" i="11"/>
  <c r="S1921" i="11"/>
  <c r="T1921" i="11"/>
  <c r="U1921" i="11"/>
  <c r="R1917" i="11"/>
  <c r="S1917" i="11"/>
  <c r="T1917" i="11"/>
  <c r="U1917" i="11"/>
  <c r="R1913" i="11"/>
  <c r="S1913" i="11"/>
  <c r="T1913" i="11"/>
  <c r="U1913" i="11"/>
  <c r="R1909" i="11"/>
  <c r="S1909" i="11"/>
  <c r="T1909" i="11"/>
  <c r="U1909" i="11"/>
  <c r="R1905" i="11"/>
  <c r="S1905" i="11"/>
  <c r="T1905" i="11"/>
  <c r="U1905" i="11"/>
  <c r="R1901" i="11"/>
  <c r="S1901" i="11"/>
  <c r="T1901" i="11"/>
  <c r="U1901" i="11"/>
  <c r="R1897" i="11"/>
  <c r="S1897" i="11"/>
  <c r="T1897" i="11"/>
  <c r="U1897" i="11"/>
  <c r="R1893" i="11"/>
  <c r="S1893" i="11"/>
  <c r="T1893" i="11"/>
  <c r="U1893" i="11"/>
  <c r="R1889" i="11"/>
  <c r="S1889" i="11"/>
  <c r="T1889" i="11"/>
  <c r="U1889" i="11"/>
  <c r="R1885" i="11"/>
  <c r="S1885" i="11"/>
  <c r="T1885" i="11"/>
  <c r="U1885" i="11"/>
  <c r="R1881" i="11"/>
  <c r="S1881" i="11"/>
  <c r="T1881" i="11"/>
  <c r="U1881" i="11"/>
  <c r="R1877" i="11"/>
  <c r="S1877" i="11"/>
  <c r="T1877" i="11"/>
  <c r="U1877" i="11"/>
  <c r="R1873" i="11"/>
  <c r="S1873" i="11"/>
  <c r="T1873" i="11"/>
  <c r="U1873" i="11"/>
  <c r="R1869" i="11"/>
  <c r="S1869" i="11"/>
  <c r="T1869" i="11"/>
  <c r="U1869" i="11"/>
  <c r="R1865" i="11"/>
  <c r="S1865" i="11"/>
  <c r="T1865" i="11"/>
  <c r="U1865" i="11"/>
  <c r="R1861" i="11"/>
  <c r="S1861" i="11"/>
  <c r="T1861" i="11"/>
  <c r="U1861" i="11"/>
  <c r="R1857" i="11"/>
  <c r="S1857" i="11"/>
  <c r="T1857" i="11"/>
  <c r="U1857" i="11"/>
  <c r="R1853" i="11"/>
  <c r="S1853" i="11"/>
  <c r="T1853" i="11"/>
  <c r="U1853" i="11"/>
  <c r="R1849" i="11"/>
  <c r="S1849" i="11"/>
  <c r="T1849" i="11"/>
  <c r="U1849" i="11"/>
  <c r="R1845" i="11"/>
  <c r="S1845" i="11"/>
  <c r="T1845" i="11"/>
  <c r="U1845" i="11"/>
  <c r="R1841" i="11"/>
  <c r="S1841" i="11"/>
  <c r="T1841" i="11"/>
  <c r="U1841" i="11"/>
  <c r="R1837" i="11"/>
  <c r="S1837" i="11"/>
  <c r="T1837" i="11"/>
  <c r="U1837" i="11"/>
  <c r="R1833" i="11"/>
  <c r="S1833" i="11"/>
  <c r="T1833" i="11"/>
  <c r="U1833" i="11"/>
  <c r="R1829" i="11"/>
  <c r="S1829" i="11"/>
  <c r="T1829" i="11"/>
  <c r="U1829" i="11"/>
  <c r="R1825" i="11"/>
  <c r="S1825" i="11"/>
  <c r="T1825" i="11"/>
  <c r="U1825" i="11"/>
  <c r="R1821" i="11"/>
  <c r="S1821" i="11"/>
  <c r="T1821" i="11"/>
  <c r="U1821" i="11"/>
  <c r="R1817" i="11"/>
  <c r="S1817" i="11"/>
  <c r="T1817" i="11"/>
  <c r="U1817" i="11"/>
  <c r="R1813" i="11"/>
  <c r="S1813" i="11"/>
  <c r="T1813" i="11"/>
  <c r="U1813" i="11"/>
  <c r="R1809" i="11"/>
  <c r="S1809" i="11"/>
  <c r="T1809" i="11"/>
  <c r="U1809" i="11"/>
  <c r="R1805" i="11"/>
  <c r="S1805" i="11"/>
  <c r="T1805" i="11"/>
  <c r="U1805" i="11"/>
  <c r="R1801" i="11"/>
  <c r="S1801" i="11"/>
  <c r="T1801" i="11"/>
  <c r="U1801" i="11"/>
  <c r="R1797" i="11"/>
  <c r="S1797" i="11"/>
  <c r="T1797" i="11"/>
  <c r="U1797" i="11"/>
  <c r="R1793" i="11"/>
  <c r="S1793" i="11"/>
  <c r="T1793" i="11"/>
  <c r="U1793" i="11"/>
  <c r="R1789" i="11"/>
  <c r="S1789" i="11"/>
  <c r="T1789" i="11"/>
  <c r="U1789" i="11"/>
  <c r="R1785" i="11"/>
  <c r="S1785" i="11"/>
  <c r="T1785" i="11"/>
  <c r="U1785" i="11"/>
  <c r="R1781" i="11"/>
  <c r="S1781" i="11"/>
  <c r="T1781" i="11"/>
  <c r="U1781" i="11"/>
  <c r="R1777" i="11"/>
  <c r="S1777" i="11"/>
  <c r="T1777" i="11"/>
  <c r="U1777" i="11"/>
  <c r="R1773" i="11"/>
  <c r="S1773" i="11"/>
  <c r="T1773" i="11"/>
  <c r="U1773" i="11"/>
  <c r="R1769" i="11"/>
  <c r="S1769" i="11"/>
  <c r="T1769" i="11"/>
  <c r="U1769" i="11"/>
  <c r="R1765" i="11"/>
  <c r="S1765" i="11"/>
  <c r="T1765" i="11"/>
  <c r="U1765" i="11"/>
  <c r="R1761" i="11"/>
  <c r="S1761" i="11"/>
  <c r="T1761" i="11"/>
  <c r="U1761" i="11"/>
  <c r="R1757" i="11"/>
  <c r="S1757" i="11"/>
  <c r="T1757" i="11"/>
  <c r="U1757" i="11"/>
  <c r="R1753" i="11"/>
  <c r="S1753" i="11"/>
  <c r="T1753" i="11"/>
  <c r="U1753" i="11"/>
  <c r="R1749" i="11"/>
  <c r="S1749" i="11"/>
  <c r="T1749" i="11"/>
  <c r="U1749" i="11"/>
  <c r="R1745" i="11"/>
  <c r="S1745" i="11"/>
  <c r="T1745" i="11"/>
  <c r="U1745" i="11"/>
  <c r="R1741" i="11"/>
  <c r="S1741" i="11"/>
  <c r="T1741" i="11"/>
  <c r="U1741" i="11"/>
  <c r="R1737" i="11"/>
  <c r="S1737" i="11"/>
  <c r="T1737" i="11"/>
  <c r="U1737" i="11"/>
  <c r="R1733" i="11"/>
  <c r="S1733" i="11"/>
  <c r="T1733" i="11"/>
  <c r="U1733" i="11"/>
  <c r="R1729" i="11"/>
  <c r="S1729" i="11"/>
  <c r="T1729" i="11"/>
  <c r="U1729" i="11"/>
  <c r="R1725" i="11"/>
  <c r="S1725" i="11"/>
  <c r="T1725" i="11"/>
  <c r="U1725" i="11"/>
  <c r="R1721" i="11"/>
  <c r="S1721" i="11"/>
  <c r="T1721" i="11"/>
  <c r="U1721" i="11"/>
  <c r="R1717" i="11"/>
  <c r="S1717" i="11"/>
  <c r="T1717" i="11"/>
  <c r="U1717" i="11"/>
  <c r="R1713" i="11"/>
  <c r="S1713" i="11"/>
  <c r="T1713" i="11"/>
  <c r="U1713" i="11"/>
  <c r="R4232" i="11"/>
  <c r="S4232" i="11"/>
  <c r="T4232" i="11"/>
  <c r="U4232" i="11"/>
  <c r="R4228" i="11"/>
  <c r="S4228" i="11"/>
  <c r="T4228" i="11"/>
  <c r="U4228" i="11"/>
  <c r="R4224" i="11"/>
  <c r="S4224" i="11"/>
  <c r="T4224" i="11"/>
  <c r="U4224" i="11"/>
  <c r="R4220" i="11"/>
  <c r="S4220" i="11"/>
  <c r="T4220" i="11"/>
  <c r="U4220" i="11"/>
  <c r="R4216" i="11"/>
  <c r="S4216" i="11"/>
  <c r="T4216" i="11"/>
  <c r="U4216" i="11"/>
  <c r="R4212" i="11"/>
  <c r="S4212" i="11"/>
  <c r="T4212" i="11"/>
  <c r="U4212" i="11"/>
  <c r="R4208" i="11"/>
  <c r="S4208" i="11"/>
  <c r="T4208" i="11"/>
  <c r="U4208" i="11"/>
  <c r="R4204" i="11"/>
  <c r="S4204" i="11"/>
  <c r="T4204" i="11"/>
  <c r="U4204" i="11"/>
  <c r="R4200" i="11"/>
  <c r="S4200" i="11"/>
  <c r="T4200" i="11"/>
  <c r="U4200" i="11"/>
  <c r="R4196" i="11"/>
  <c r="S4196" i="11"/>
  <c r="T4196" i="11"/>
  <c r="U4196" i="11"/>
  <c r="R4192" i="11"/>
  <c r="S4192" i="11"/>
  <c r="T4192" i="11"/>
  <c r="U4192" i="11"/>
  <c r="R4188" i="11"/>
  <c r="S4188" i="11"/>
  <c r="T4188" i="11"/>
  <c r="U4188" i="11"/>
  <c r="R4184" i="11"/>
  <c r="S4184" i="11"/>
  <c r="T4184" i="11"/>
  <c r="U4184" i="11"/>
  <c r="R4180" i="11"/>
  <c r="S4180" i="11"/>
  <c r="T4180" i="11"/>
  <c r="U4180" i="11"/>
  <c r="R4176" i="11"/>
  <c r="S4176" i="11"/>
  <c r="T4176" i="11"/>
  <c r="U4176" i="11"/>
  <c r="R4172" i="11"/>
  <c r="S4172" i="11"/>
  <c r="T4172" i="11"/>
  <c r="U4172" i="11"/>
  <c r="R4168" i="11"/>
  <c r="S4168" i="11"/>
  <c r="T4168" i="11"/>
  <c r="U4168" i="11"/>
  <c r="R4164" i="11"/>
  <c r="S4164" i="11"/>
  <c r="T4164" i="11"/>
  <c r="U4164" i="11"/>
  <c r="R4160" i="11"/>
  <c r="S4160" i="11"/>
  <c r="T4160" i="11"/>
  <c r="U4160" i="11"/>
  <c r="R4156" i="11"/>
  <c r="S4156" i="11"/>
  <c r="T4156" i="11"/>
  <c r="U4156" i="11"/>
  <c r="R4152" i="11"/>
  <c r="S4152" i="11"/>
  <c r="T4152" i="11"/>
  <c r="U4152" i="11"/>
  <c r="R4148" i="11"/>
  <c r="S4148" i="11"/>
  <c r="T4148" i="11"/>
  <c r="U4148" i="11"/>
  <c r="R4144" i="11"/>
  <c r="S4144" i="11"/>
  <c r="T4144" i="11"/>
  <c r="U4144" i="11"/>
  <c r="R4140" i="11"/>
  <c r="S4140" i="11"/>
  <c r="T4140" i="11"/>
  <c r="U4140" i="11"/>
  <c r="R4136" i="11"/>
  <c r="S4136" i="11"/>
  <c r="T4136" i="11"/>
  <c r="U4136" i="11"/>
  <c r="R4132" i="11"/>
  <c r="S4132" i="11"/>
  <c r="T4132" i="11"/>
  <c r="U4132" i="11"/>
  <c r="R4128" i="11"/>
  <c r="S4128" i="11"/>
  <c r="T4128" i="11"/>
  <c r="U4128" i="11"/>
  <c r="R4124" i="11"/>
  <c r="S4124" i="11"/>
  <c r="T4124" i="11"/>
  <c r="U4124" i="11"/>
  <c r="R4120" i="11"/>
  <c r="S4120" i="11"/>
  <c r="T4120" i="11"/>
  <c r="U4120" i="11"/>
  <c r="R4116" i="11"/>
  <c r="S4116" i="11"/>
  <c r="T4116" i="11"/>
  <c r="U4116" i="11"/>
  <c r="R4112" i="11"/>
  <c r="S4112" i="11"/>
  <c r="T4112" i="11"/>
  <c r="U4112" i="11"/>
  <c r="R4108" i="11"/>
  <c r="S4108" i="11"/>
  <c r="T4108" i="11"/>
  <c r="U4108" i="11"/>
  <c r="R4104" i="11"/>
  <c r="S4104" i="11"/>
  <c r="T4104" i="11"/>
  <c r="U4104" i="11"/>
  <c r="R4100" i="11"/>
  <c r="S4100" i="11"/>
  <c r="T4100" i="11"/>
  <c r="U4100" i="11"/>
  <c r="R4096" i="11"/>
  <c r="S4096" i="11"/>
  <c r="T4096" i="11"/>
  <c r="U4096" i="11"/>
  <c r="R4092" i="11"/>
  <c r="S4092" i="11"/>
  <c r="T4092" i="11"/>
  <c r="U4092" i="11"/>
  <c r="R4088" i="11"/>
  <c r="S4088" i="11"/>
  <c r="T4088" i="11"/>
  <c r="U4088" i="11"/>
  <c r="R4084" i="11"/>
  <c r="S4084" i="11"/>
  <c r="T4084" i="11"/>
  <c r="U4084" i="11"/>
  <c r="R4080" i="11"/>
  <c r="S4080" i="11"/>
  <c r="T4080" i="11"/>
  <c r="U4080" i="11"/>
  <c r="R4076" i="11"/>
  <c r="S4076" i="11"/>
  <c r="T4076" i="11"/>
  <c r="U4076" i="11"/>
  <c r="R4072" i="11"/>
  <c r="S4072" i="11"/>
  <c r="T4072" i="11"/>
  <c r="U4072" i="11"/>
  <c r="R4068" i="11"/>
  <c r="S4068" i="11"/>
  <c r="T4068" i="11"/>
  <c r="U4068" i="11"/>
  <c r="R4064" i="11"/>
  <c r="T4064" i="11"/>
  <c r="U4064" i="11"/>
  <c r="S4064" i="11"/>
  <c r="R4060" i="11"/>
  <c r="S4060" i="11"/>
  <c r="T4060" i="11"/>
  <c r="U4060" i="11"/>
  <c r="R4056" i="11"/>
  <c r="S4056" i="11"/>
  <c r="T4056" i="11"/>
  <c r="U4056" i="11"/>
  <c r="R4052" i="11"/>
  <c r="S4052" i="11"/>
  <c r="T4052" i="11"/>
  <c r="U4052" i="11"/>
  <c r="R4048" i="11"/>
  <c r="S4048" i="11"/>
  <c r="T4048" i="11"/>
  <c r="U4048" i="11"/>
  <c r="R4044" i="11"/>
  <c r="S4044" i="11"/>
  <c r="T4044" i="11"/>
  <c r="U4044" i="11"/>
  <c r="R4040" i="11"/>
  <c r="S4040" i="11"/>
  <c r="T4040" i="11"/>
  <c r="U4040" i="11"/>
  <c r="R4036" i="11"/>
  <c r="S4036" i="11"/>
  <c r="T4036" i="11"/>
  <c r="U4036" i="11"/>
  <c r="R4032" i="11"/>
  <c r="S4032" i="11"/>
  <c r="T4032" i="11"/>
  <c r="U4032" i="11"/>
  <c r="R4028" i="11"/>
  <c r="S4028" i="11"/>
  <c r="T4028" i="11"/>
  <c r="U4028" i="11"/>
  <c r="R4024" i="11"/>
  <c r="S4024" i="11"/>
  <c r="T4024" i="11"/>
  <c r="U4024" i="11"/>
  <c r="R4020" i="11"/>
  <c r="S4020" i="11"/>
  <c r="T4020" i="11"/>
  <c r="U4020" i="11"/>
  <c r="R4016" i="11"/>
  <c r="S4016" i="11"/>
  <c r="T4016" i="11"/>
  <c r="U4016" i="11"/>
  <c r="R4012" i="11"/>
  <c r="S4012" i="11"/>
  <c r="T4012" i="11"/>
  <c r="U4012" i="11"/>
  <c r="R4008" i="11"/>
  <c r="S4008" i="11"/>
  <c r="T4008" i="11"/>
  <c r="U4008" i="11"/>
  <c r="R4004" i="11"/>
  <c r="S4004" i="11"/>
  <c r="T4004" i="11"/>
  <c r="U4004" i="11"/>
  <c r="R4000" i="11"/>
  <c r="S4000" i="11"/>
  <c r="T4000" i="11"/>
  <c r="U4000" i="11"/>
  <c r="R3996" i="11"/>
  <c r="S3996" i="11"/>
  <c r="T3996" i="11"/>
  <c r="U3996" i="11"/>
  <c r="R3992" i="11"/>
  <c r="S3992" i="11"/>
  <c r="T3992" i="11"/>
  <c r="U3992" i="11"/>
  <c r="R3988" i="11"/>
  <c r="S3988" i="11"/>
  <c r="T3988" i="11"/>
  <c r="U3988" i="11"/>
  <c r="R3984" i="11"/>
  <c r="S3984" i="11"/>
  <c r="T3984" i="11"/>
  <c r="U3984" i="11"/>
  <c r="R3980" i="11"/>
  <c r="S3980" i="11"/>
  <c r="T3980" i="11"/>
  <c r="U3980" i="11"/>
  <c r="R3976" i="11"/>
  <c r="S3976" i="11"/>
  <c r="T3976" i="11"/>
  <c r="U3976" i="11"/>
  <c r="R3972" i="11"/>
  <c r="S3972" i="11"/>
  <c r="T3972" i="11"/>
  <c r="U3972" i="11"/>
  <c r="R3968" i="11"/>
  <c r="S3968" i="11"/>
  <c r="T3968" i="11"/>
  <c r="U3968" i="11"/>
  <c r="R3964" i="11"/>
  <c r="S3964" i="11"/>
  <c r="T3964" i="11"/>
  <c r="U3964" i="11"/>
  <c r="R3960" i="11"/>
  <c r="S3960" i="11"/>
  <c r="T3960" i="11"/>
  <c r="U3960" i="11"/>
  <c r="R3956" i="11"/>
  <c r="S3956" i="11"/>
  <c r="T3956" i="11"/>
  <c r="U3956" i="11"/>
  <c r="R3952" i="11"/>
  <c r="S3952" i="11"/>
  <c r="T3952" i="11"/>
  <c r="U3952" i="11"/>
  <c r="R3948" i="11"/>
  <c r="S3948" i="11"/>
  <c r="T3948" i="11"/>
  <c r="U3948" i="11"/>
  <c r="R3944" i="11"/>
  <c r="S3944" i="11"/>
  <c r="T3944" i="11"/>
  <c r="U3944" i="11"/>
  <c r="R3940" i="11"/>
  <c r="S3940" i="11"/>
  <c r="T3940" i="11"/>
  <c r="U3940" i="11"/>
  <c r="R3936" i="11"/>
  <c r="S3936" i="11"/>
  <c r="T3936" i="11"/>
  <c r="U3936" i="11"/>
  <c r="R3932" i="11"/>
  <c r="S3932" i="11"/>
  <c r="T3932" i="11"/>
  <c r="U3932" i="11"/>
  <c r="R3928" i="11"/>
  <c r="S3928" i="11"/>
  <c r="T3928" i="11"/>
  <c r="U3928" i="11"/>
  <c r="R3924" i="11"/>
  <c r="S3924" i="11"/>
  <c r="T3924" i="11"/>
  <c r="U3924" i="11"/>
  <c r="R3920" i="11"/>
  <c r="S3920" i="11"/>
  <c r="T3920" i="11"/>
  <c r="U3920" i="11"/>
  <c r="R3916" i="11"/>
  <c r="S3916" i="11"/>
  <c r="T3916" i="11"/>
  <c r="U3916" i="11"/>
  <c r="R3912" i="11"/>
  <c r="S3912" i="11"/>
  <c r="T3912" i="11"/>
  <c r="U3912" i="11"/>
  <c r="R3908" i="11"/>
  <c r="S3908" i="11"/>
  <c r="T3908" i="11"/>
  <c r="U3908" i="11"/>
  <c r="R3904" i="11"/>
  <c r="S3904" i="11"/>
  <c r="T3904" i="11"/>
  <c r="U3904" i="11"/>
  <c r="R3900" i="11"/>
  <c r="S3900" i="11"/>
  <c r="T3900" i="11"/>
  <c r="U3900" i="11"/>
  <c r="R3896" i="11"/>
  <c r="S3896" i="11"/>
  <c r="T3896" i="11"/>
  <c r="U3896" i="11"/>
  <c r="R3892" i="11"/>
  <c r="S3892" i="11"/>
  <c r="T3892" i="11"/>
  <c r="U3892" i="11"/>
  <c r="R3888" i="11"/>
  <c r="S3888" i="11"/>
  <c r="T3888" i="11"/>
  <c r="U3888" i="11"/>
  <c r="R3884" i="11"/>
  <c r="S3884" i="11"/>
  <c r="T3884" i="11"/>
  <c r="U3884" i="11"/>
  <c r="R3880" i="11"/>
  <c r="S3880" i="11"/>
  <c r="T3880" i="11"/>
  <c r="U3880" i="11"/>
  <c r="R3876" i="11"/>
  <c r="S3876" i="11"/>
  <c r="T3876" i="11"/>
  <c r="U3876" i="11"/>
  <c r="R3872" i="11"/>
  <c r="S3872" i="11"/>
  <c r="T3872" i="11"/>
  <c r="U3872" i="11"/>
  <c r="R3868" i="11"/>
  <c r="S3868" i="11"/>
  <c r="T3868" i="11"/>
  <c r="U3868" i="11"/>
  <c r="R3864" i="11"/>
  <c r="S3864" i="11"/>
  <c r="T3864" i="11"/>
  <c r="U3864" i="11"/>
  <c r="R3860" i="11"/>
  <c r="S3860" i="11"/>
  <c r="T3860" i="11"/>
  <c r="U3860" i="11"/>
  <c r="R3856" i="11"/>
  <c r="S3856" i="11"/>
  <c r="T3856" i="11"/>
  <c r="U3856" i="11"/>
  <c r="R3852" i="11"/>
  <c r="S3852" i="11"/>
  <c r="T3852" i="11"/>
  <c r="U3852" i="11"/>
  <c r="R3848" i="11"/>
  <c r="S3848" i="11"/>
  <c r="T3848" i="11"/>
  <c r="U3848" i="11"/>
  <c r="R3844" i="11"/>
  <c r="S3844" i="11"/>
  <c r="T3844" i="11"/>
  <c r="U3844" i="11"/>
  <c r="R3840" i="11"/>
  <c r="S3840" i="11"/>
  <c r="T3840" i="11"/>
  <c r="U3840" i="11"/>
  <c r="R3836" i="11"/>
  <c r="S3836" i="11"/>
  <c r="T3836" i="11"/>
  <c r="U3836" i="11"/>
  <c r="R3832" i="11"/>
  <c r="S3832" i="11"/>
  <c r="T3832" i="11"/>
  <c r="U3832" i="11"/>
  <c r="U3828" i="11"/>
  <c r="R3828" i="11"/>
  <c r="S3828" i="11"/>
  <c r="T3828" i="11"/>
  <c r="S3824" i="11"/>
  <c r="T3824" i="11"/>
  <c r="U3824" i="11"/>
  <c r="R3824" i="11"/>
  <c r="R3820" i="11"/>
  <c r="S3820" i="11"/>
  <c r="T3820" i="11"/>
  <c r="U3820" i="11"/>
  <c r="R3816" i="11"/>
  <c r="S3816" i="11"/>
  <c r="T3816" i="11"/>
  <c r="U3816" i="11"/>
  <c r="U3812" i="11"/>
  <c r="R3812" i="11"/>
  <c r="S3812" i="11"/>
  <c r="T3812" i="11"/>
  <c r="S3808" i="11"/>
  <c r="T3808" i="11"/>
  <c r="U3808" i="11"/>
  <c r="R3808" i="11"/>
  <c r="R3804" i="11"/>
  <c r="S3804" i="11"/>
  <c r="T3804" i="11"/>
  <c r="U3804" i="11"/>
  <c r="R3800" i="11"/>
  <c r="S3800" i="11"/>
  <c r="T3800" i="11"/>
  <c r="U3800" i="11"/>
  <c r="U3796" i="11"/>
  <c r="R3796" i="11"/>
  <c r="S3796" i="11"/>
  <c r="T3796" i="11"/>
  <c r="S3792" i="11"/>
  <c r="T3792" i="11"/>
  <c r="U3792" i="11"/>
  <c r="R3792" i="11"/>
  <c r="R3788" i="11"/>
  <c r="S3788" i="11"/>
  <c r="T3788" i="11"/>
  <c r="U3788" i="11"/>
  <c r="T3784" i="11"/>
  <c r="U3784" i="11"/>
  <c r="R3784" i="11"/>
  <c r="S3784" i="11"/>
  <c r="T3780" i="11"/>
  <c r="U3780" i="11"/>
  <c r="S3780" i="11"/>
  <c r="R3780" i="11"/>
  <c r="T3776" i="11"/>
  <c r="U3776" i="11"/>
  <c r="R3776" i="11"/>
  <c r="S3776" i="11"/>
  <c r="T3772" i="11"/>
  <c r="U3772" i="11"/>
  <c r="S3772" i="11"/>
  <c r="R3772" i="11"/>
  <c r="T3768" i="11"/>
  <c r="U3768" i="11"/>
  <c r="R3768" i="11"/>
  <c r="S3768" i="11"/>
  <c r="T3764" i="11"/>
  <c r="U3764" i="11"/>
  <c r="S3764" i="11"/>
  <c r="R3764" i="11"/>
  <c r="T3760" i="11"/>
  <c r="U3760" i="11"/>
  <c r="R3760" i="11"/>
  <c r="S3760" i="11"/>
  <c r="T3756" i="11"/>
  <c r="U3756" i="11"/>
  <c r="S3756" i="11"/>
  <c r="R3756" i="11"/>
  <c r="T3752" i="11"/>
  <c r="U3752" i="11"/>
  <c r="R3752" i="11"/>
  <c r="S3752" i="11"/>
  <c r="T3748" i="11"/>
  <c r="U3748" i="11"/>
  <c r="S3748" i="11"/>
  <c r="R3748" i="11"/>
  <c r="T3744" i="11"/>
  <c r="U3744" i="11"/>
  <c r="R3744" i="11"/>
  <c r="S3744" i="11"/>
  <c r="T3740" i="11"/>
  <c r="U3740" i="11"/>
  <c r="S3740" i="11"/>
  <c r="R3740" i="11"/>
  <c r="T3736" i="11"/>
  <c r="U3736" i="11"/>
  <c r="R3736" i="11"/>
  <c r="S3736" i="11"/>
  <c r="T3732" i="11"/>
  <c r="U3732" i="11"/>
  <c r="S3732" i="11"/>
  <c r="R3732" i="11"/>
  <c r="T3728" i="11"/>
  <c r="U3728" i="11"/>
  <c r="R3728" i="11"/>
  <c r="S3728" i="11"/>
  <c r="T3724" i="11"/>
  <c r="U3724" i="11"/>
  <c r="S3724" i="11"/>
  <c r="R3724" i="11"/>
  <c r="T3720" i="11"/>
  <c r="U3720" i="11"/>
  <c r="R3720" i="11"/>
  <c r="S3720" i="11"/>
  <c r="T3716" i="11"/>
  <c r="U3716" i="11"/>
  <c r="S3716" i="11"/>
  <c r="R3716" i="11"/>
  <c r="T3712" i="11"/>
  <c r="U3712" i="11"/>
  <c r="R3712" i="11"/>
  <c r="S3712" i="11"/>
  <c r="T3708" i="11"/>
  <c r="U3708" i="11"/>
  <c r="S3708" i="11"/>
  <c r="R3708" i="11"/>
  <c r="T3704" i="11"/>
  <c r="U3704" i="11"/>
  <c r="R3704" i="11"/>
  <c r="S3704" i="11"/>
  <c r="T3700" i="11"/>
  <c r="U3700" i="11"/>
  <c r="S3700" i="11"/>
  <c r="R3700" i="11"/>
  <c r="T3696" i="11"/>
  <c r="U3696" i="11"/>
  <c r="R3696" i="11"/>
  <c r="S3696" i="11"/>
  <c r="T3692" i="11"/>
  <c r="U3692" i="11"/>
  <c r="S3692" i="11"/>
  <c r="R3692" i="11"/>
  <c r="T3688" i="11"/>
  <c r="U3688" i="11"/>
  <c r="R3688" i="11"/>
  <c r="S3688" i="11"/>
  <c r="T3684" i="11"/>
  <c r="U3684" i="11"/>
  <c r="S3684" i="11"/>
  <c r="R3684" i="11"/>
  <c r="T3680" i="11"/>
  <c r="U3680" i="11"/>
  <c r="R3680" i="11"/>
  <c r="S3680" i="11"/>
  <c r="T3676" i="11"/>
  <c r="U3676" i="11"/>
  <c r="S3676" i="11"/>
  <c r="R3676" i="11"/>
  <c r="T3672" i="11"/>
  <c r="U3672" i="11"/>
  <c r="R3672" i="11"/>
  <c r="S3672" i="11"/>
  <c r="T3668" i="11"/>
  <c r="U3668" i="11"/>
  <c r="S3668" i="11"/>
  <c r="R3668" i="11"/>
  <c r="T3664" i="11"/>
  <c r="U3664" i="11"/>
  <c r="R3664" i="11"/>
  <c r="S3664" i="11"/>
  <c r="T3660" i="11"/>
  <c r="U3660" i="11"/>
  <c r="S3660" i="11"/>
  <c r="R3660" i="11"/>
  <c r="T3656" i="11"/>
  <c r="U3656" i="11"/>
  <c r="R3656" i="11"/>
  <c r="S3656" i="11"/>
  <c r="T3652" i="11"/>
  <c r="U3652" i="11"/>
  <c r="S3652" i="11"/>
  <c r="R3652" i="11"/>
  <c r="T3648" i="11"/>
  <c r="U3648" i="11"/>
  <c r="R3648" i="11"/>
  <c r="S3648" i="11"/>
  <c r="T3644" i="11"/>
  <c r="U3644" i="11"/>
  <c r="S3644" i="11"/>
  <c r="R3644" i="11"/>
  <c r="T3640" i="11"/>
  <c r="U3640" i="11"/>
  <c r="R3640" i="11"/>
  <c r="S3640" i="11"/>
  <c r="T3636" i="11"/>
  <c r="U3636" i="11"/>
  <c r="S3636" i="11"/>
  <c r="R3636" i="11"/>
  <c r="T3632" i="11"/>
  <c r="U3632" i="11"/>
  <c r="R3632" i="11"/>
  <c r="S3632" i="11"/>
  <c r="T3628" i="11"/>
  <c r="U3628" i="11"/>
  <c r="S3628" i="11"/>
  <c r="R3628" i="11"/>
  <c r="T3624" i="11"/>
  <c r="U3624" i="11"/>
  <c r="R3624" i="11"/>
  <c r="S3624" i="11"/>
  <c r="T3620" i="11"/>
  <c r="U3620" i="11"/>
  <c r="S3620" i="11"/>
  <c r="R3620" i="11"/>
  <c r="T3616" i="11"/>
  <c r="U3616" i="11"/>
  <c r="R3616" i="11"/>
  <c r="S3616" i="11"/>
  <c r="T3612" i="11"/>
  <c r="U3612" i="11"/>
  <c r="S3612" i="11"/>
  <c r="R3612" i="11"/>
  <c r="T3608" i="11"/>
  <c r="U3608" i="11"/>
  <c r="R3608" i="11"/>
  <c r="S3608" i="11"/>
  <c r="T3604" i="11"/>
  <c r="U3604" i="11"/>
  <c r="S3604" i="11"/>
  <c r="R3604" i="11"/>
  <c r="T3600" i="11"/>
  <c r="U3600" i="11"/>
  <c r="R3600" i="11"/>
  <c r="S3600" i="11"/>
  <c r="T3596" i="11"/>
  <c r="U3596" i="11"/>
  <c r="S3596" i="11"/>
  <c r="R3596" i="11"/>
  <c r="T3592" i="11"/>
  <c r="U3592" i="11"/>
  <c r="R3592" i="11"/>
  <c r="S3592" i="11"/>
  <c r="T3588" i="11"/>
  <c r="U3588" i="11"/>
  <c r="S3588" i="11"/>
  <c r="R3588" i="11"/>
  <c r="R3584" i="11"/>
  <c r="S3584" i="11"/>
  <c r="T3584" i="11"/>
  <c r="U3584" i="11"/>
  <c r="R3580" i="11"/>
  <c r="S3580" i="11"/>
  <c r="T3580" i="11"/>
  <c r="U3580" i="11"/>
  <c r="R3576" i="11"/>
  <c r="S3576" i="11"/>
  <c r="T3576" i="11"/>
  <c r="U3576" i="11"/>
  <c r="T3572" i="11"/>
  <c r="U3572" i="11"/>
  <c r="R3572" i="11"/>
  <c r="S3572" i="11"/>
  <c r="R3568" i="11"/>
  <c r="S3568" i="11"/>
  <c r="T3568" i="11"/>
  <c r="U3568" i="11"/>
  <c r="R3564" i="11"/>
  <c r="S3564" i="11"/>
  <c r="T3564" i="11"/>
  <c r="U3564" i="11"/>
  <c r="T3560" i="11"/>
  <c r="R3560" i="11"/>
  <c r="S3560" i="11"/>
  <c r="U3560" i="11"/>
  <c r="R3556" i="11"/>
  <c r="S3556" i="11"/>
  <c r="T3556" i="11"/>
  <c r="U3556" i="11"/>
  <c r="R3552" i="11"/>
  <c r="S3552" i="11"/>
  <c r="T3552" i="11"/>
  <c r="U3552" i="11"/>
  <c r="R3548" i="11"/>
  <c r="S3548" i="11"/>
  <c r="T3548" i="11"/>
  <c r="U3548" i="11"/>
  <c r="S3544" i="11"/>
  <c r="T3544" i="11"/>
  <c r="U3544" i="11"/>
  <c r="R3544" i="11"/>
  <c r="T3540" i="11"/>
  <c r="U3540" i="11"/>
  <c r="R3540" i="11"/>
  <c r="S3540" i="11"/>
  <c r="R3536" i="11"/>
  <c r="S3536" i="11"/>
  <c r="T3536" i="11"/>
  <c r="U3536" i="11"/>
  <c r="R3532" i="11"/>
  <c r="T3532" i="11"/>
  <c r="U3532" i="11"/>
  <c r="S3532" i="11"/>
  <c r="R3528" i="11"/>
  <c r="S3528" i="11"/>
  <c r="T3528" i="11"/>
  <c r="U3528" i="11"/>
  <c r="T3524" i="11"/>
  <c r="U3524" i="11"/>
  <c r="R3524" i="11"/>
  <c r="S3524" i="11"/>
  <c r="R3520" i="11"/>
  <c r="S3520" i="11"/>
  <c r="T3520" i="11"/>
  <c r="U3520" i="11"/>
  <c r="R3516" i="11"/>
  <c r="T3516" i="11"/>
  <c r="U3516" i="11"/>
  <c r="S3516" i="11"/>
  <c r="R3512" i="11"/>
  <c r="S3512" i="11"/>
  <c r="T3512" i="11"/>
  <c r="U3512" i="11"/>
  <c r="T3508" i="11"/>
  <c r="U3508" i="11"/>
  <c r="S3508" i="11"/>
  <c r="R3508" i="11"/>
  <c r="R3504" i="11"/>
  <c r="S3504" i="11"/>
  <c r="T3504" i="11"/>
  <c r="U3504" i="11"/>
  <c r="R3500" i="11"/>
  <c r="T3500" i="11"/>
  <c r="U3500" i="11"/>
  <c r="S3500" i="11"/>
  <c r="R3496" i="11"/>
  <c r="S3496" i="11"/>
  <c r="T3496" i="11"/>
  <c r="U3496" i="11"/>
  <c r="T3492" i="11"/>
  <c r="U3492" i="11"/>
  <c r="R3492" i="11"/>
  <c r="S3492" i="11"/>
  <c r="R3488" i="11"/>
  <c r="S3488" i="11"/>
  <c r="T3488" i="11"/>
  <c r="U3488" i="11"/>
  <c r="R3484" i="11"/>
  <c r="T3484" i="11"/>
  <c r="U3484" i="11"/>
  <c r="S3484" i="11"/>
  <c r="R3480" i="11"/>
  <c r="S3480" i="11"/>
  <c r="T3480" i="11"/>
  <c r="U3480" i="11"/>
  <c r="T3476" i="11"/>
  <c r="U3476" i="11"/>
  <c r="R3476" i="11"/>
  <c r="S3476" i="11"/>
  <c r="R3472" i="11"/>
  <c r="S3472" i="11"/>
  <c r="T3472" i="11"/>
  <c r="U3472" i="11"/>
  <c r="R3468" i="11"/>
  <c r="T3468" i="11"/>
  <c r="U3468" i="11"/>
  <c r="S3468" i="11"/>
  <c r="R3464" i="11"/>
  <c r="U3464" i="11"/>
  <c r="S3464" i="11"/>
  <c r="T3464" i="11"/>
  <c r="R3460" i="11"/>
  <c r="S3460" i="11"/>
  <c r="U3460" i="11"/>
  <c r="T3460" i="11"/>
  <c r="R3456" i="11"/>
  <c r="U3456" i="11"/>
  <c r="S3456" i="11"/>
  <c r="T3456" i="11"/>
  <c r="R3452" i="11"/>
  <c r="S3452" i="11"/>
  <c r="U3452" i="11"/>
  <c r="T3452" i="11"/>
  <c r="R3448" i="11"/>
  <c r="U3448" i="11"/>
  <c r="S3448" i="11"/>
  <c r="T3448" i="11"/>
  <c r="R3444" i="11"/>
  <c r="S3444" i="11"/>
  <c r="U3444" i="11"/>
  <c r="T3444" i="11"/>
  <c r="R3440" i="11"/>
  <c r="U3440" i="11"/>
  <c r="S3440" i="11"/>
  <c r="T3440" i="11"/>
  <c r="R3436" i="11"/>
  <c r="S3436" i="11"/>
  <c r="U3436" i="11"/>
  <c r="T3436" i="11"/>
  <c r="R3432" i="11"/>
  <c r="U3432" i="11"/>
  <c r="S3432" i="11"/>
  <c r="T3432" i="11"/>
  <c r="R3428" i="11"/>
  <c r="S3428" i="11"/>
  <c r="U3428" i="11"/>
  <c r="T3428" i="11"/>
  <c r="R3424" i="11"/>
  <c r="T3424" i="11"/>
  <c r="U3424" i="11"/>
  <c r="S3424" i="11"/>
  <c r="R3420" i="11"/>
  <c r="S3420" i="11"/>
  <c r="U3420" i="11"/>
  <c r="T3420" i="11"/>
  <c r="R3416" i="11"/>
  <c r="T3416" i="11"/>
  <c r="U3416" i="11"/>
  <c r="S3416" i="11"/>
  <c r="R3412" i="11"/>
  <c r="S3412" i="11"/>
  <c r="U3412" i="11"/>
  <c r="T3412" i="11"/>
  <c r="R3408" i="11"/>
  <c r="T3408" i="11"/>
  <c r="U3408" i="11"/>
  <c r="S3408" i="11"/>
  <c r="R3404" i="11"/>
  <c r="S3404" i="11"/>
  <c r="U3404" i="11"/>
  <c r="T3404" i="11"/>
  <c r="R3400" i="11"/>
  <c r="T3400" i="11"/>
  <c r="U3400" i="11"/>
  <c r="S3400" i="11"/>
  <c r="R3396" i="11"/>
  <c r="S3396" i="11"/>
  <c r="U3396" i="11"/>
  <c r="T3396" i="11"/>
  <c r="R3392" i="11"/>
  <c r="T3392" i="11"/>
  <c r="U3392" i="11"/>
  <c r="S3392" i="11"/>
  <c r="R3388" i="11"/>
  <c r="S3388" i="11"/>
  <c r="U3388" i="11"/>
  <c r="T3388" i="11"/>
  <c r="R3384" i="11"/>
  <c r="T3384" i="11"/>
  <c r="U3384" i="11"/>
  <c r="S3384" i="11"/>
  <c r="R3380" i="11"/>
  <c r="S3380" i="11"/>
  <c r="U3380" i="11"/>
  <c r="T3380" i="11"/>
  <c r="R3376" i="11"/>
  <c r="T3376" i="11"/>
  <c r="U3376" i="11"/>
  <c r="S3376" i="11"/>
  <c r="R3372" i="11"/>
  <c r="S3372" i="11"/>
  <c r="U3372" i="11"/>
  <c r="T3372" i="11"/>
  <c r="R3368" i="11"/>
  <c r="T3368" i="11"/>
  <c r="U3368" i="11"/>
  <c r="S3368" i="11"/>
  <c r="R3364" i="11"/>
  <c r="S3364" i="11"/>
  <c r="U3364" i="11"/>
  <c r="T3364" i="11"/>
  <c r="R3360" i="11"/>
  <c r="T3360" i="11"/>
  <c r="U3360" i="11"/>
  <c r="S3360" i="11"/>
  <c r="R3356" i="11"/>
  <c r="S3356" i="11"/>
  <c r="U3356" i="11"/>
  <c r="T3356" i="11"/>
  <c r="R3352" i="11"/>
  <c r="T3352" i="11"/>
  <c r="U3352" i="11"/>
  <c r="S3352" i="11"/>
  <c r="R3348" i="11"/>
  <c r="S3348" i="11"/>
  <c r="U3348" i="11"/>
  <c r="T3348" i="11"/>
  <c r="R3344" i="11"/>
  <c r="T3344" i="11"/>
  <c r="U3344" i="11"/>
  <c r="S3344" i="11"/>
  <c r="R3340" i="11"/>
  <c r="S3340" i="11"/>
  <c r="U3340" i="11"/>
  <c r="T3340" i="11"/>
  <c r="R3336" i="11"/>
  <c r="T3336" i="11"/>
  <c r="U3336" i="11"/>
  <c r="S3336" i="11"/>
  <c r="S3332" i="11"/>
  <c r="T3332" i="11"/>
  <c r="U3332" i="11"/>
  <c r="R3332" i="11"/>
  <c r="S3328" i="11"/>
  <c r="T3328" i="11"/>
  <c r="U3328" i="11"/>
  <c r="R3328" i="11"/>
  <c r="S3324" i="11"/>
  <c r="T3324" i="11"/>
  <c r="U3324" i="11"/>
  <c r="R3324" i="11"/>
  <c r="S3320" i="11"/>
  <c r="T3320" i="11"/>
  <c r="U3320" i="11"/>
  <c r="R3320" i="11"/>
  <c r="S3316" i="11"/>
  <c r="T3316" i="11"/>
  <c r="U3316" i="11"/>
  <c r="R3316" i="11"/>
  <c r="S3312" i="11"/>
  <c r="T3312" i="11"/>
  <c r="U3312" i="11"/>
  <c r="R3312" i="11"/>
  <c r="S3308" i="11"/>
  <c r="T3308" i="11"/>
  <c r="U3308" i="11"/>
  <c r="R3308" i="11"/>
  <c r="S3304" i="11"/>
  <c r="T3304" i="11"/>
  <c r="U3304" i="11"/>
  <c r="R3304" i="11"/>
  <c r="R3300" i="11"/>
  <c r="S3300" i="11"/>
  <c r="T3300" i="11"/>
  <c r="U3300" i="11"/>
  <c r="R3296" i="11"/>
  <c r="S3296" i="11"/>
  <c r="T3296" i="11"/>
  <c r="U3296" i="11"/>
  <c r="R3292" i="11"/>
  <c r="S3292" i="11"/>
  <c r="T3292" i="11"/>
  <c r="U3292" i="11"/>
  <c r="T3288" i="11"/>
  <c r="U3288" i="11"/>
  <c r="R3288" i="11"/>
  <c r="S3288" i="11"/>
  <c r="R3284" i="11"/>
  <c r="S3284" i="11"/>
  <c r="T3284" i="11"/>
  <c r="U3284" i="11"/>
  <c r="R3280" i="11"/>
  <c r="S3280" i="11"/>
  <c r="T3280" i="11"/>
  <c r="U3280" i="11"/>
  <c r="R3276" i="11"/>
  <c r="S3276" i="11"/>
  <c r="T3276" i="11"/>
  <c r="U3276" i="11"/>
  <c r="R3272" i="11"/>
  <c r="S3272" i="11"/>
  <c r="T3272" i="11"/>
  <c r="U3272" i="11"/>
  <c r="R3268" i="11"/>
  <c r="S3268" i="11"/>
  <c r="T3268" i="11"/>
  <c r="U3268" i="11"/>
  <c r="R3264" i="11"/>
  <c r="S3264" i="11"/>
  <c r="T3264" i="11"/>
  <c r="U3264" i="11"/>
  <c r="R3260" i="11"/>
  <c r="U3260" i="11"/>
  <c r="S3260" i="11"/>
  <c r="T3260" i="11"/>
  <c r="T3256" i="11"/>
  <c r="U3256" i="11"/>
  <c r="R3256" i="11"/>
  <c r="S3256" i="11"/>
  <c r="T3252" i="11"/>
  <c r="U3252" i="11"/>
  <c r="R3252" i="11"/>
  <c r="S3252" i="11"/>
  <c r="T3248" i="11"/>
  <c r="U3248" i="11"/>
  <c r="R3248" i="11"/>
  <c r="S3248" i="11"/>
  <c r="T3244" i="11"/>
  <c r="U3244" i="11"/>
  <c r="R3244" i="11"/>
  <c r="S3244" i="11"/>
  <c r="T3240" i="11"/>
  <c r="U3240" i="11"/>
  <c r="R3240" i="11"/>
  <c r="S3240" i="11"/>
  <c r="T3236" i="11"/>
  <c r="U3236" i="11"/>
  <c r="R3236" i="11"/>
  <c r="S3236" i="11"/>
  <c r="T3232" i="11"/>
  <c r="U3232" i="11"/>
  <c r="R3232" i="11"/>
  <c r="S3232" i="11"/>
  <c r="T3228" i="11"/>
  <c r="U3228" i="11"/>
  <c r="R3228" i="11"/>
  <c r="S3228" i="11"/>
  <c r="T3224" i="11"/>
  <c r="U3224" i="11"/>
  <c r="R3224" i="11"/>
  <c r="S3224" i="11"/>
  <c r="T3220" i="11"/>
  <c r="U3220" i="11"/>
  <c r="R3220" i="11"/>
  <c r="S3220" i="11"/>
  <c r="T3216" i="11"/>
  <c r="U3216" i="11"/>
  <c r="R3216" i="11"/>
  <c r="S3216" i="11"/>
  <c r="S3212" i="11"/>
  <c r="T3212" i="11"/>
  <c r="U3212" i="11"/>
  <c r="R3212" i="11"/>
  <c r="R3208" i="11"/>
  <c r="S3208" i="11"/>
  <c r="T3208" i="11"/>
  <c r="U3208" i="11"/>
  <c r="R3204" i="11"/>
  <c r="S3204" i="11"/>
  <c r="T3204" i="11"/>
  <c r="U3204" i="11"/>
  <c r="U3200" i="11"/>
  <c r="R3200" i="11"/>
  <c r="S3200" i="11"/>
  <c r="T3200" i="11"/>
  <c r="S3196" i="11"/>
  <c r="T3196" i="11"/>
  <c r="U3196" i="11"/>
  <c r="R3196" i="11"/>
  <c r="R3192" i="11"/>
  <c r="S3192" i="11"/>
  <c r="T3192" i="11"/>
  <c r="U3192" i="11"/>
  <c r="R3188" i="11"/>
  <c r="S3188" i="11"/>
  <c r="T3188" i="11"/>
  <c r="U3188" i="11"/>
  <c r="U3184" i="11"/>
  <c r="R3184" i="11"/>
  <c r="S3184" i="11"/>
  <c r="T3184" i="11"/>
  <c r="S3180" i="11"/>
  <c r="T3180" i="11"/>
  <c r="U3180" i="11"/>
  <c r="R3180" i="11"/>
  <c r="R3176" i="11"/>
  <c r="S3176" i="11"/>
  <c r="T3176" i="11"/>
  <c r="U3176" i="11"/>
  <c r="R3172" i="11"/>
  <c r="S3172" i="11"/>
  <c r="T3172" i="11"/>
  <c r="U3172" i="11"/>
  <c r="U3168" i="11"/>
  <c r="R3168" i="11"/>
  <c r="S3168" i="11"/>
  <c r="T3168" i="11"/>
  <c r="S3164" i="11"/>
  <c r="T3164" i="11"/>
  <c r="U3164" i="11"/>
  <c r="R3164" i="11"/>
  <c r="R3160" i="11"/>
  <c r="S3160" i="11"/>
  <c r="T3160" i="11"/>
  <c r="U3160" i="11"/>
  <c r="R3156" i="11"/>
  <c r="S3156" i="11"/>
  <c r="T3156" i="11"/>
  <c r="U3156" i="11"/>
  <c r="U3152" i="11"/>
  <c r="R3152" i="11"/>
  <c r="S3152" i="11"/>
  <c r="T3152" i="11"/>
  <c r="S3148" i="11"/>
  <c r="T3148" i="11"/>
  <c r="U3148" i="11"/>
  <c r="R3148" i="11"/>
  <c r="R3144" i="11"/>
  <c r="S3144" i="11"/>
  <c r="T3144" i="11"/>
  <c r="U3144" i="11"/>
  <c r="R3140" i="11"/>
  <c r="S3140" i="11"/>
  <c r="T3140" i="11"/>
  <c r="U3140" i="11"/>
  <c r="U3136" i="11"/>
  <c r="R3136" i="11"/>
  <c r="S3136" i="11"/>
  <c r="T3136" i="11"/>
  <c r="S3132" i="11"/>
  <c r="T3132" i="11"/>
  <c r="U3132" i="11"/>
  <c r="R3132" i="11"/>
  <c r="R3128" i="11"/>
  <c r="S3128" i="11"/>
  <c r="T3128" i="11"/>
  <c r="U3128" i="11"/>
  <c r="R3124" i="11"/>
  <c r="S3124" i="11"/>
  <c r="T3124" i="11"/>
  <c r="U3124" i="11"/>
  <c r="U3120" i="11"/>
  <c r="R3120" i="11"/>
  <c r="S3120" i="11"/>
  <c r="T3120" i="11"/>
  <c r="S3116" i="11"/>
  <c r="T3116" i="11"/>
  <c r="U3116" i="11"/>
  <c r="R3116" i="11"/>
  <c r="R3112" i="11"/>
  <c r="S3112" i="11"/>
  <c r="T3112" i="11"/>
  <c r="U3112" i="11"/>
  <c r="R3108" i="11"/>
  <c r="S3108" i="11"/>
  <c r="T3108" i="11"/>
  <c r="U3108" i="11"/>
  <c r="T3104" i="11"/>
  <c r="U3104" i="11"/>
  <c r="S3104" i="11"/>
  <c r="R3104" i="11"/>
  <c r="T3100" i="11"/>
  <c r="U3100" i="11"/>
  <c r="S3100" i="11"/>
  <c r="R3100" i="11"/>
  <c r="S3096" i="11"/>
  <c r="T3096" i="11"/>
  <c r="U3096" i="11"/>
  <c r="R3096" i="11"/>
  <c r="R3092" i="11"/>
  <c r="S3092" i="11"/>
  <c r="T3092" i="11"/>
  <c r="U3092" i="11"/>
  <c r="R3088" i="11"/>
  <c r="T3088" i="11"/>
  <c r="U3088" i="11"/>
  <c r="S3088" i="11"/>
  <c r="R3084" i="11"/>
  <c r="S3084" i="11"/>
  <c r="T3084" i="11"/>
  <c r="U3084" i="11"/>
  <c r="R3080" i="11"/>
  <c r="T3080" i="11"/>
  <c r="U3080" i="11"/>
  <c r="S3080" i="11"/>
  <c r="R3076" i="11"/>
  <c r="S3076" i="11"/>
  <c r="T3076" i="11"/>
  <c r="U3076" i="11"/>
  <c r="R3072" i="11"/>
  <c r="T3072" i="11"/>
  <c r="U3072" i="11"/>
  <c r="S3072" i="11"/>
  <c r="R3068" i="11"/>
  <c r="S3068" i="11"/>
  <c r="T3068" i="11"/>
  <c r="U3068" i="11"/>
  <c r="R3064" i="11"/>
  <c r="T3064" i="11"/>
  <c r="U3064" i="11"/>
  <c r="S3064" i="11"/>
  <c r="R3060" i="11"/>
  <c r="S3060" i="11"/>
  <c r="T3060" i="11"/>
  <c r="U3060" i="11"/>
  <c r="R3056" i="11"/>
  <c r="S3056" i="11"/>
  <c r="T3056" i="11"/>
  <c r="U3056" i="11"/>
  <c r="R3052" i="11"/>
  <c r="U3052" i="11"/>
  <c r="T3052" i="11"/>
  <c r="S3052" i="11"/>
  <c r="R3048" i="11"/>
  <c r="S3048" i="11"/>
  <c r="T3048" i="11"/>
  <c r="U3048" i="11"/>
  <c r="R3044" i="11"/>
  <c r="S3044" i="11"/>
  <c r="T3044" i="11"/>
  <c r="U3044" i="11"/>
  <c r="R3040" i="11"/>
  <c r="S3040" i="11"/>
  <c r="T3040" i="11"/>
  <c r="U3040" i="11"/>
  <c r="R3036" i="11"/>
  <c r="U3036" i="11"/>
  <c r="T3036" i="11"/>
  <c r="S3036" i="11"/>
  <c r="R3032" i="11"/>
  <c r="S3032" i="11"/>
  <c r="T3032" i="11"/>
  <c r="U3032" i="11"/>
  <c r="R3028" i="11"/>
  <c r="S3028" i="11"/>
  <c r="T3028" i="11"/>
  <c r="U3028" i="11"/>
  <c r="R3024" i="11"/>
  <c r="S3024" i="11"/>
  <c r="T3024" i="11"/>
  <c r="U3024" i="11"/>
  <c r="R3020" i="11"/>
  <c r="U3020" i="11"/>
  <c r="T3020" i="11"/>
  <c r="S3020" i="11"/>
  <c r="R3016" i="11"/>
  <c r="S3016" i="11"/>
  <c r="T3016" i="11"/>
  <c r="U3016" i="11"/>
  <c r="R3012" i="11"/>
  <c r="S3012" i="11"/>
  <c r="T3012" i="11"/>
  <c r="U3012" i="11"/>
  <c r="R3008" i="11"/>
  <c r="S3008" i="11"/>
  <c r="T3008" i="11"/>
  <c r="U3008" i="11"/>
  <c r="R3004" i="11"/>
  <c r="U3004" i="11"/>
  <c r="T3004" i="11"/>
  <c r="S3004" i="11"/>
  <c r="R3000" i="11"/>
  <c r="S3000" i="11"/>
  <c r="T3000" i="11"/>
  <c r="U3000" i="11"/>
  <c r="R2996" i="11"/>
  <c r="T2996" i="11"/>
  <c r="U2996" i="11"/>
  <c r="S2996" i="11"/>
  <c r="R2992" i="11"/>
  <c r="S2992" i="11"/>
  <c r="T2992" i="11"/>
  <c r="U2992" i="11"/>
  <c r="R2988" i="11"/>
  <c r="U2988" i="11"/>
  <c r="S2988" i="11"/>
  <c r="T2988" i="11"/>
  <c r="R2984" i="11"/>
  <c r="S2984" i="11"/>
  <c r="T2984" i="11"/>
  <c r="U2984" i="11"/>
  <c r="R2980" i="11"/>
  <c r="S2980" i="11"/>
  <c r="T2980" i="11"/>
  <c r="U2980" i="11"/>
  <c r="R2976" i="11"/>
  <c r="S2976" i="11"/>
  <c r="T2976" i="11"/>
  <c r="U2976" i="11"/>
  <c r="R2972" i="11"/>
  <c r="U2972" i="11"/>
  <c r="S2972" i="11"/>
  <c r="T2972" i="11"/>
  <c r="R2968" i="11"/>
  <c r="S2968" i="11"/>
  <c r="T2968" i="11"/>
  <c r="U2968" i="11"/>
  <c r="R2964" i="11"/>
  <c r="S2964" i="11"/>
  <c r="T2964" i="11"/>
  <c r="U2964" i="11"/>
  <c r="R2960" i="11"/>
  <c r="S2960" i="11"/>
  <c r="T2960" i="11"/>
  <c r="U2960" i="11"/>
  <c r="R2956" i="11"/>
  <c r="U2956" i="11"/>
  <c r="S2956" i="11"/>
  <c r="T2956" i="11"/>
  <c r="R2952" i="11"/>
  <c r="S2952" i="11"/>
  <c r="T2952" i="11"/>
  <c r="U2952" i="11"/>
  <c r="R2948" i="11"/>
  <c r="S2948" i="11"/>
  <c r="T2948" i="11"/>
  <c r="U2948" i="11"/>
  <c r="R2944" i="11"/>
  <c r="S2944" i="11"/>
  <c r="T2944" i="11"/>
  <c r="U2944" i="11"/>
  <c r="R2940" i="11"/>
  <c r="U2940" i="11"/>
  <c r="S2940" i="11"/>
  <c r="T2940" i="11"/>
  <c r="R2936" i="11"/>
  <c r="S2936" i="11"/>
  <c r="T2936" i="11"/>
  <c r="U2936" i="11"/>
  <c r="U2932" i="11"/>
  <c r="R2932" i="11"/>
  <c r="S2932" i="11"/>
  <c r="T2932" i="11"/>
  <c r="U2928" i="11"/>
  <c r="R2928" i="11"/>
  <c r="S2928" i="11"/>
  <c r="T2928" i="11"/>
  <c r="U2924" i="11"/>
  <c r="R2924" i="11"/>
  <c r="S2924" i="11"/>
  <c r="T2924" i="11"/>
  <c r="U2920" i="11"/>
  <c r="R2920" i="11"/>
  <c r="S2920" i="11"/>
  <c r="T2920" i="11"/>
  <c r="U2916" i="11"/>
  <c r="R2916" i="11"/>
  <c r="S2916" i="11"/>
  <c r="T2916" i="11"/>
  <c r="U2912" i="11"/>
  <c r="R2912" i="11"/>
  <c r="S2912" i="11"/>
  <c r="T2912" i="11"/>
  <c r="U2908" i="11"/>
  <c r="R2908" i="11"/>
  <c r="S2908" i="11"/>
  <c r="T2908" i="11"/>
  <c r="U2904" i="11"/>
  <c r="R2904" i="11"/>
  <c r="S2904" i="11"/>
  <c r="T2904" i="11"/>
  <c r="U2900" i="11"/>
  <c r="R2900" i="11"/>
  <c r="S2900" i="11"/>
  <c r="T2900" i="11"/>
  <c r="U2896" i="11"/>
  <c r="R2896" i="11"/>
  <c r="S2896" i="11"/>
  <c r="T2896" i="11"/>
  <c r="T2892" i="11"/>
  <c r="R2892" i="11"/>
  <c r="U2892" i="11"/>
  <c r="S2892" i="11"/>
  <c r="R2888" i="11"/>
  <c r="T2888" i="11"/>
  <c r="S2888" i="11"/>
  <c r="U2888" i="11"/>
  <c r="R2884" i="11"/>
  <c r="T2884" i="11"/>
  <c r="U2884" i="11"/>
  <c r="S2884" i="11"/>
  <c r="R2880" i="11"/>
  <c r="S2880" i="11"/>
  <c r="T2880" i="11"/>
  <c r="U2880" i="11"/>
  <c r="T2876" i="11"/>
  <c r="U2876" i="11"/>
  <c r="R2876" i="11"/>
  <c r="S2876" i="11"/>
  <c r="R2872" i="11"/>
  <c r="S2872" i="11"/>
  <c r="T2872" i="11"/>
  <c r="U2872" i="11"/>
  <c r="R2868" i="11"/>
  <c r="S2868" i="11"/>
  <c r="T2868" i="11"/>
  <c r="U2868" i="11"/>
  <c r="R2864" i="11"/>
  <c r="S2864" i="11"/>
  <c r="T2864" i="11"/>
  <c r="U2864" i="11"/>
  <c r="T2860" i="11"/>
  <c r="U2860" i="11"/>
  <c r="R2860" i="11"/>
  <c r="S2860" i="11"/>
  <c r="R2856" i="11"/>
  <c r="S2856" i="11"/>
  <c r="T2856" i="11"/>
  <c r="U2856" i="11"/>
  <c r="R2852" i="11"/>
  <c r="S2852" i="11"/>
  <c r="T2852" i="11"/>
  <c r="U2852" i="11"/>
  <c r="R2848" i="11"/>
  <c r="S2848" i="11"/>
  <c r="T2848" i="11"/>
  <c r="U2848" i="11"/>
  <c r="R2844" i="11"/>
  <c r="S2844" i="11"/>
  <c r="T2844" i="11"/>
  <c r="U2844" i="11"/>
  <c r="R2840" i="11"/>
  <c r="S2840" i="11"/>
  <c r="T2840" i="11"/>
  <c r="U2840" i="11"/>
  <c r="R2836" i="11"/>
  <c r="S2836" i="11"/>
  <c r="T2836" i="11"/>
  <c r="U2836" i="11"/>
  <c r="R2832" i="11"/>
  <c r="S2832" i="11"/>
  <c r="T2832" i="11"/>
  <c r="U2832" i="11"/>
  <c r="R2828" i="11"/>
  <c r="S2828" i="11"/>
  <c r="T2828" i="11"/>
  <c r="U2828" i="11"/>
  <c r="R2824" i="11"/>
  <c r="S2824" i="11"/>
  <c r="T2824" i="11"/>
  <c r="U2824" i="11"/>
  <c r="U2820" i="11"/>
  <c r="R2820" i="11"/>
  <c r="S2820" i="11"/>
  <c r="T2820" i="11"/>
  <c r="U2816" i="11"/>
  <c r="R2816" i="11"/>
  <c r="S2816" i="11"/>
  <c r="T2816" i="11"/>
  <c r="U2812" i="11"/>
  <c r="R2812" i="11"/>
  <c r="S2812" i="11"/>
  <c r="T2812" i="11"/>
  <c r="S2808" i="11"/>
  <c r="T2808" i="11"/>
  <c r="U2808" i="11"/>
  <c r="R2808" i="11"/>
  <c r="R2804" i="11"/>
  <c r="S2804" i="11"/>
  <c r="T2804" i="11"/>
  <c r="U2804" i="11"/>
  <c r="R2800" i="11"/>
  <c r="S2800" i="11"/>
  <c r="T2800" i="11"/>
  <c r="U2800" i="11"/>
  <c r="S2796" i="11"/>
  <c r="T2796" i="11"/>
  <c r="U2796" i="11"/>
  <c r="R2796" i="11"/>
  <c r="R2792" i="11"/>
  <c r="S2792" i="11"/>
  <c r="T2792" i="11"/>
  <c r="U2792" i="11"/>
  <c r="R2788" i="11"/>
  <c r="S2788" i="11"/>
  <c r="T2788" i="11"/>
  <c r="U2788" i="11"/>
  <c r="U2784" i="11"/>
  <c r="R2784" i="11"/>
  <c r="S2784" i="11"/>
  <c r="T2784" i="11"/>
  <c r="S2780" i="11"/>
  <c r="T2780" i="11"/>
  <c r="U2780" i="11"/>
  <c r="R2780" i="11"/>
  <c r="R2776" i="11"/>
  <c r="S2776" i="11"/>
  <c r="T2776" i="11"/>
  <c r="U2776" i="11"/>
  <c r="R2772" i="11"/>
  <c r="S2772" i="11"/>
  <c r="T2772" i="11"/>
  <c r="U2772" i="11"/>
  <c r="U2768" i="11"/>
  <c r="R2768" i="11"/>
  <c r="S2768" i="11"/>
  <c r="T2768" i="11"/>
  <c r="S2764" i="11"/>
  <c r="T2764" i="11"/>
  <c r="U2764" i="11"/>
  <c r="R2764" i="11"/>
  <c r="R2760" i="11"/>
  <c r="S2760" i="11"/>
  <c r="T2760" i="11"/>
  <c r="U2760" i="11"/>
  <c r="R2756" i="11"/>
  <c r="S2756" i="11"/>
  <c r="T2756" i="11"/>
  <c r="U2756" i="11"/>
  <c r="U2752" i="11"/>
  <c r="R2752" i="11"/>
  <c r="S2752" i="11"/>
  <c r="T2752" i="11"/>
  <c r="S2748" i="11"/>
  <c r="T2748" i="11"/>
  <c r="U2748" i="11"/>
  <c r="R2748" i="11"/>
  <c r="R2744" i="11"/>
  <c r="S2744" i="11"/>
  <c r="T2744" i="11"/>
  <c r="U2744" i="11"/>
  <c r="R2740" i="11"/>
  <c r="S2740" i="11"/>
  <c r="T2740" i="11"/>
  <c r="U2740" i="11"/>
  <c r="U2736" i="11"/>
  <c r="R2736" i="11"/>
  <c r="S2736" i="11"/>
  <c r="T2736" i="11"/>
  <c r="S2732" i="11"/>
  <c r="T2732" i="11"/>
  <c r="U2732" i="11"/>
  <c r="R2732" i="11"/>
  <c r="R2728" i="11"/>
  <c r="S2728" i="11"/>
  <c r="T2728" i="11"/>
  <c r="U2728" i="11"/>
  <c r="R2724" i="11"/>
  <c r="S2724" i="11"/>
  <c r="T2724" i="11"/>
  <c r="U2724" i="11"/>
  <c r="U2720" i="11"/>
  <c r="R2720" i="11"/>
  <c r="S2720" i="11"/>
  <c r="T2720" i="11"/>
  <c r="S2716" i="11"/>
  <c r="T2716" i="11"/>
  <c r="U2716" i="11"/>
  <c r="R2716" i="11"/>
  <c r="R2712" i="11"/>
  <c r="S2712" i="11"/>
  <c r="T2712" i="11"/>
  <c r="U2712" i="11"/>
  <c r="R2708" i="11"/>
  <c r="S2708" i="11"/>
  <c r="T2708" i="11"/>
  <c r="U2708" i="11"/>
  <c r="R2704" i="11"/>
  <c r="S2704" i="11"/>
  <c r="T2704" i="11"/>
  <c r="U2704" i="11"/>
  <c r="R2700" i="11"/>
  <c r="U2700" i="11"/>
  <c r="S2700" i="11"/>
  <c r="T2700" i="11"/>
  <c r="R2696" i="11"/>
  <c r="S2696" i="11"/>
  <c r="T2696" i="11"/>
  <c r="U2696" i="11"/>
  <c r="R2692" i="11"/>
  <c r="S2692" i="11"/>
  <c r="T2692" i="11"/>
  <c r="U2692" i="11"/>
  <c r="R2688" i="11"/>
  <c r="S2688" i="11"/>
  <c r="T2688" i="11"/>
  <c r="U2688" i="11"/>
  <c r="R2684" i="11"/>
  <c r="U2684" i="11"/>
  <c r="S2684" i="11"/>
  <c r="T2684" i="11"/>
  <c r="R2680" i="11"/>
  <c r="S2680" i="11"/>
  <c r="T2680" i="11"/>
  <c r="U2680" i="11"/>
  <c r="R2676" i="11"/>
  <c r="S2676" i="11"/>
  <c r="T2676" i="11"/>
  <c r="U2676" i="11"/>
  <c r="R2672" i="11"/>
  <c r="S2672" i="11"/>
  <c r="T2672" i="11"/>
  <c r="U2672" i="11"/>
  <c r="R2668" i="11"/>
  <c r="U2668" i="11"/>
  <c r="S2668" i="11"/>
  <c r="T2668" i="11"/>
  <c r="R2664" i="11"/>
  <c r="S2664" i="11"/>
  <c r="T2664" i="11"/>
  <c r="U2664" i="11"/>
  <c r="R2660" i="11"/>
  <c r="S2660" i="11"/>
  <c r="T2660" i="11"/>
  <c r="U2660" i="11"/>
  <c r="R2656" i="11"/>
  <c r="S2656" i="11"/>
  <c r="T2656" i="11"/>
  <c r="U2656" i="11"/>
  <c r="R2652" i="11"/>
  <c r="S2652" i="11"/>
  <c r="T2652" i="11"/>
  <c r="U2652" i="11"/>
  <c r="R2648" i="11"/>
  <c r="S2648" i="11"/>
  <c r="T2648" i="11"/>
  <c r="U2648" i="11"/>
  <c r="R2644" i="11"/>
  <c r="S2644" i="11"/>
  <c r="T2644" i="11"/>
  <c r="U2644" i="11"/>
  <c r="R2640" i="11"/>
  <c r="S2640" i="11"/>
  <c r="T2640" i="11"/>
  <c r="U2640" i="11"/>
  <c r="R2636" i="11"/>
  <c r="S2636" i="11"/>
  <c r="T2636" i="11"/>
  <c r="U2636" i="11"/>
  <c r="R2632" i="11"/>
  <c r="S2632" i="11"/>
  <c r="T2632" i="11"/>
  <c r="U2632" i="11"/>
  <c r="R2628" i="11"/>
  <c r="S2628" i="11"/>
  <c r="T2628" i="11"/>
  <c r="U2628" i="11"/>
  <c r="R2624" i="11"/>
  <c r="S2624" i="11"/>
  <c r="T2624" i="11"/>
  <c r="U2624" i="11"/>
  <c r="R2620" i="11"/>
  <c r="S2620" i="11"/>
  <c r="T2620" i="11"/>
  <c r="U2620" i="11"/>
  <c r="R2616" i="11"/>
  <c r="S2616" i="11"/>
  <c r="T2616" i="11"/>
  <c r="U2616" i="11"/>
  <c r="R2612" i="11"/>
  <c r="S2612" i="11"/>
  <c r="T2612" i="11"/>
  <c r="U2612" i="11"/>
  <c r="R2608" i="11"/>
  <c r="S2608" i="11"/>
  <c r="T2608" i="11"/>
  <c r="U2608" i="11"/>
  <c r="R2604" i="11"/>
  <c r="S2604" i="11"/>
  <c r="T2604" i="11"/>
  <c r="U2604" i="11"/>
  <c r="R2600" i="11"/>
  <c r="S2600" i="11"/>
  <c r="T2600" i="11"/>
  <c r="U2600" i="11"/>
  <c r="R2596" i="11"/>
  <c r="S2596" i="11"/>
  <c r="T2596" i="11"/>
  <c r="U2596" i="11"/>
  <c r="R2592" i="11"/>
  <c r="S2592" i="11"/>
  <c r="T2592" i="11"/>
  <c r="U2592" i="11"/>
  <c r="R2588" i="11"/>
  <c r="S2588" i="11"/>
  <c r="T2588" i="11"/>
  <c r="U2588" i="11"/>
  <c r="R2584" i="11"/>
  <c r="S2584" i="11"/>
  <c r="T2584" i="11"/>
  <c r="U2584" i="11"/>
  <c r="R2580" i="11"/>
  <c r="S2580" i="11"/>
  <c r="T2580" i="11"/>
  <c r="U2580" i="11"/>
  <c r="R2576" i="11"/>
  <c r="S2576" i="11"/>
  <c r="T2576" i="11"/>
  <c r="U2576" i="11"/>
  <c r="R2572" i="11"/>
  <c r="S2572" i="11"/>
  <c r="T2572" i="11"/>
  <c r="U2572" i="11"/>
  <c r="R2568" i="11"/>
  <c r="S2568" i="11"/>
  <c r="T2568" i="11"/>
  <c r="U2568" i="11"/>
  <c r="R2564" i="11"/>
  <c r="S2564" i="11"/>
  <c r="T2564" i="11"/>
  <c r="U2564" i="11"/>
  <c r="R2560" i="11"/>
  <c r="S2560" i="11"/>
  <c r="T2560" i="11"/>
  <c r="U2560" i="11"/>
  <c r="R2556" i="11"/>
  <c r="S2556" i="11"/>
  <c r="T2556" i="11"/>
  <c r="U2556" i="11"/>
  <c r="R2552" i="11"/>
  <c r="S2552" i="11"/>
  <c r="T2552" i="11"/>
  <c r="U2552" i="11"/>
  <c r="R2548" i="11"/>
  <c r="S2548" i="11"/>
  <c r="T2548" i="11"/>
  <c r="U2548" i="11"/>
  <c r="R2544" i="11"/>
  <c r="S2544" i="11"/>
  <c r="T2544" i="11"/>
  <c r="U2544" i="11"/>
  <c r="R2540" i="11"/>
  <c r="S2540" i="11"/>
  <c r="T2540" i="11"/>
  <c r="U2540" i="11"/>
  <c r="R2536" i="11"/>
  <c r="S2536" i="11"/>
  <c r="T2536" i="11"/>
  <c r="U2536" i="11"/>
  <c r="R2532" i="11"/>
  <c r="S2532" i="11"/>
  <c r="T2532" i="11"/>
  <c r="U2532" i="11"/>
  <c r="R2528" i="11"/>
  <c r="S2528" i="11"/>
  <c r="T2528" i="11"/>
  <c r="U2528" i="11"/>
  <c r="R2524" i="11"/>
  <c r="S2524" i="11"/>
  <c r="T2524" i="11"/>
  <c r="U2524" i="11"/>
  <c r="R2520" i="11"/>
  <c r="S2520" i="11"/>
  <c r="T2520" i="11"/>
  <c r="U2520" i="11"/>
  <c r="R2516" i="11"/>
  <c r="S2516" i="11"/>
  <c r="T2516" i="11"/>
  <c r="U2516" i="11"/>
  <c r="R2512" i="11"/>
  <c r="S2512" i="11"/>
  <c r="T2512" i="11"/>
  <c r="U2512" i="11"/>
  <c r="R2508" i="11"/>
  <c r="S2508" i="11"/>
  <c r="T2508" i="11"/>
  <c r="U2508" i="11"/>
  <c r="R2504" i="11"/>
  <c r="S2504" i="11"/>
  <c r="T2504" i="11"/>
  <c r="U2504" i="11"/>
  <c r="R2500" i="11"/>
  <c r="S2500" i="11"/>
  <c r="T2500" i="11"/>
  <c r="U2500" i="11"/>
  <c r="R2496" i="11"/>
  <c r="S2496" i="11"/>
  <c r="T2496" i="11"/>
  <c r="U2496" i="11"/>
  <c r="R2492" i="11"/>
  <c r="S2492" i="11"/>
  <c r="T2492" i="11"/>
  <c r="U2492" i="11"/>
  <c r="R2488" i="11"/>
  <c r="S2488" i="11"/>
  <c r="T2488" i="11"/>
  <c r="U2488" i="11"/>
  <c r="R2484" i="11"/>
  <c r="S2484" i="11"/>
  <c r="T2484" i="11"/>
  <c r="U2484" i="11"/>
  <c r="R2480" i="11"/>
  <c r="S2480" i="11"/>
  <c r="T2480" i="11"/>
  <c r="U2480" i="11"/>
  <c r="R2476" i="11"/>
  <c r="S2476" i="11"/>
  <c r="T2476" i="11"/>
  <c r="U2476" i="11"/>
  <c r="U2472" i="11"/>
  <c r="R2472" i="11"/>
  <c r="S2472" i="11"/>
  <c r="T2472" i="11"/>
  <c r="S2468" i="11"/>
  <c r="T2468" i="11"/>
  <c r="U2468" i="11"/>
  <c r="R2468" i="11"/>
  <c r="R2464" i="11"/>
  <c r="S2464" i="11"/>
  <c r="T2464" i="11"/>
  <c r="U2464" i="11"/>
  <c r="R2460" i="11"/>
  <c r="S2460" i="11"/>
  <c r="T2460" i="11"/>
  <c r="U2460" i="11"/>
  <c r="U2456" i="11"/>
  <c r="R2456" i="11"/>
  <c r="S2456" i="11"/>
  <c r="T2456" i="11"/>
  <c r="S2452" i="11"/>
  <c r="T2452" i="11"/>
  <c r="U2452" i="11"/>
  <c r="R2452" i="11"/>
  <c r="R2448" i="11"/>
  <c r="S2448" i="11"/>
  <c r="T2448" i="11"/>
  <c r="U2448" i="11"/>
  <c r="R2444" i="11"/>
  <c r="S2444" i="11"/>
  <c r="T2444" i="11"/>
  <c r="U2444" i="11"/>
  <c r="U2440" i="11"/>
  <c r="R2440" i="11"/>
  <c r="S2440" i="11"/>
  <c r="T2440" i="11"/>
  <c r="S2436" i="11"/>
  <c r="T2436" i="11"/>
  <c r="U2436" i="11"/>
  <c r="R2436" i="11"/>
  <c r="R2432" i="11"/>
  <c r="S2432" i="11"/>
  <c r="T2432" i="11"/>
  <c r="U2432" i="11"/>
  <c r="R2428" i="11"/>
  <c r="S2428" i="11"/>
  <c r="T2428" i="11"/>
  <c r="U2428" i="11"/>
  <c r="R2424" i="11"/>
  <c r="S2424" i="11"/>
  <c r="T2424" i="11"/>
  <c r="U2424" i="11"/>
  <c r="R2420" i="11"/>
  <c r="S2420" i="11"/>
  <c r="T2420" i="11"/>
  <c r="U2420" i="11"/>
  <c r="R2416" i="11"/>
  <c r="S2416" i="11"/>
  <c r="T2416" i="11"/>
  <c r="U2416" i="11"/>
  <c r="R2412" i="11"/>
  <c r="S2412" i="11"/>
  <c r="T2412" i="11"/>
  <c r="U2412" i="11"/>
  <c r="R2408" i="11"/>
  <c r="S2408" i="11"/>
  <c r="T2408" i="11"/>
  <c r="U2408" i="11"/>
  <c r="R2404" i="11"/>
  <c r="S2404" i="11"/>
  <c r="T2404" i="11"/>
  <c r="U2404" i="11"/>
  <c r="R2400" i="11"/>
  <c r="S2400" i="11"/>
  <c r="T2400" i="11"/>
  <c r="U2400" i="11"/>
  <c r="R2396" i="11"/>
  <c r="S2396" i="11"/>
  <c r="T2396" i="11"/>
  <c r="U2396" i="11"/>
  <c r="R2392" i="11"/>
  <c r="S2392" i="11"/>
  <c r="T2392" i="11"/>
  <c r="U2392" i="11"/>
  <c r="R2388" i="11"/>
  <c r="S2388" i="11"/>
  <c r="T2388" i="11"/>
  <c r="U2388" i="11"/>
  <c r="R2384" i="11"/>
  <c r="S2384" i="11"/>
  <c r="T2384" i="11"/>
  <c r="U2384" i="11"/>
  <c r="R2380" i="11"/>
  <c r="S2380" i="11"/>
  <c r="T2380" i="11"/>
  <c r="U2380" i="11"/>
  <c r="R2376" i="11"/>
  <c r="S2376" i="11"/>
  <c r="T2376" i="11"/>
  <c r="U2376" i="11"/>
  <c r="R2372" i="11"/>
  <c r="S2372" i="11"/>
  <c r="T2372" i="11"/>
  <c r="U2372" i="11"/>
  <c r="R2368" i="11"/>
  <c r="S2368" i="11"/>
  <c r="T2368" i="11"/>
  <c r="U2368" i="11"/>
  <c r="R2364" i="11"/>
  <c r="S2364" i="11"/>
  <c r="T2364" i="11"/>
  <c r="U2364" i="11"/>
  <c r="R2360" i="11"/>
  <c r="S2360" i="11"/>
  <c r="T2360" i="11"/>
  <c r="U2360" i="11"/>
  <c r="R2356" i="11"/>
  <c r="S2356" i="11"/>
  <c r="T2356" i="11"/>
  <c r="U2356" i="11"/>
  <c r="R2352" i="11"/>
  <c r="S2352" i="11"/>
  <c r="T2352" i="11"/>
  <c r="U2352" i="11"/>
  <c r="R2348" i="11"/>
  <c r="S2348" i="11"/>
  <c r="T2348" i="11"/>
  <c r="U2348" i="11"/>
  <c r="U2344" i="11"/>
  <c r="R2344" i="11"/>
  <c r="T2344" i="11"/>
  <c r="S2344" i="11"/>
  <c r="U2340" i="11"/>
  <c r="R2340" i="11"/>
  <c r="S2340" i="11"/>
  <c r="T2340" i="11"/>
  <c r="U2336" i="11"/>
  <c r="R2336" i="11"/>
  <c r="S2336" i="11"/>
  <c r="T2336" i="11"/>
  <c r="U2332" i="11"/>
  <c r="R2332" i="11"/>
  <c r="S2332" i="11"/>
  <c r="T2332" i="11"/>
  <c r="U2328" i="11"/>
  <c r="R2328" i="11"/>
  <c r="S2328" i="11"/>
  <c r="T2328" i="11"/>
  <c r="U2324" i="11"/>
  <c r="R2324" i="11"/>
  <c r="S2324" i="11"/>
  <c r="T2324" i="11"/>
  <c r="U2320" i="11"/>
  <c r="R2320" i="11"/>
  <c r="S2320" i="11"/>
  <c r="T2320" i="11"/>
  <c r="U2316" i="11"/>
  <c r="R2316" i="11"/>
  <c r="S2316" i="11"/>
  <c r="T2316" i="11"/>
  <c r="U2312" i="11"/>
  <c r="R2312" i="11"/>
  <c r="S2312" i="11"/>
  <c r="T2312" i="11"/>
  <c r="U2308" i="11"/>
  <c r="R2308" i="11"/>
  <c r="S2308" i="11"/>
  <c r="T2308" i="11"/>
  <c r="U2304" i="11"/>
  <c r="R2304" i="11"/>
  <c r="S2304" i="11"/>
  <c r="T2304" i="11"/>
  <c r="U2300" i="11"/>
  <c r="R2300" i="11"/>
  <c r="S2300" i="11"/>
  <c r="T2300" i="11"/>
  <c r="U2296" i="11"/>
  <c r="R2296" i="11"/>
  <c r="S2296" i="11"/>
  <c r="T2296" i="11"/>
  <c r="U2292" i="11"/>
  <c r="R2292" i="11"/>
  <c r="S2292" i="11"/>
  <c r="T2292" i="11"/>
  <c r="U2288" i="11"/>
  <c r="R2288" i="11"/>
  <c r="S2288" i="11"/>
  <c r="T2288" i="11"/>
  <c r="U2284" i="11"/>
  <c r="R2284" i="11"/>
  <c r="S2284" i="11"/>
  <c r="T2284" i="11"/>
  <c r="U2280" i="11"/>
  <c r="R2280" i="11"/>
  <c r="S2280" i="11"/>
  <c r="T2280" i="11"/>
  <c r="U2276" i="11"/>
  <c r="R2276" i="11"/>
  <c r="S2276" i="11"/>
  <c r="T2276" i="11"/>
  <c r="U2272" i="11"/>
  <c r="R2272" i="11"/>
  <c r="S2272" i="11"/>
  <c r="T2272" i="11"/>
  <c r="U2268" i="11"/>
  <c r="R2268" i="11"/>
  <c r="S2268" i="11"/>
  <c r="T2268" i="11"/>
  <c r="U2264" i="11"/>
  <c r="R2264" i="11"/>
  <c r="S2264" i="11"/>
  <c r="T2264" i="11"/>
  <c r="U2260" i="11"/>
  <c r="R2260" i="11"/>
  <c r="S2260" i="11"/>
  <c r="T2260" i="11"/>
  <c r="U2256" i="11"/>
  <c r="R2256" i="11"/>
  <c r="S2256" i="11"/>
  <c r="T2256" i="11"/>
  <c r="U2252" i="11"/>
  <c r="R2252" i="11"/>
  <c r="S2252" i="11"/>
  <c r="T2252" i="11"/>
  <c r="U2248" i="11"/>
  <c r="R2248" i="11"/>
  <c r="S2248" i="11"/>
  <c r="T2248" i="11"/>
  <c r="U2244" i="11"/>
  <c r="R2244" i="11"/>
  <c r="S2244" i="11"/>
  <c r="T2244" i="11"/>
  <c r="U2240" i="11"/>
  <c r="R2240" i="11"/>
  <c r="S2240" i="11"/>
  <c r="T2240" i="11"/>
  <c r="U2236" i="11"/>
  <c r="R2236" i="11"/>
  <c r="S2236" i="11"/>
  <c r="T2236" i="11"/>
  <c r="U2232" i="11"/>
  <c r="R2232" i="11"/>
  <c r="S2232" i="11"/>
  <c r="T2232" i="11"/>
  <c r="U2228" i="11"/>
  <c r="R2228" i="11"/>
  <c r="S2228" i="11"/>
  <c r="T2228" i="11"/>
  <c r="U2224" i="11"/>
  <c r="R2224" i="11"/>
  <c r="S2224" i="11"/>
  <c r="T2224" i="11"/>
  <c r="T2220" i="11"/>
  <c r="U2220" i="11"/>
  <c r="R2220" i="11"/>
  <c r="S2220" i="11"/>
  <c r="R2216" i="11"/>
  <c r="S2216" i="11"/>
  <c r="T2216" i="11"/>
  <c r="U2216" i="11"/>
  <c r="R2212" i="11"/>
  <c r="S2212" i="11"/>
  <c r="T2212" i="11"/>
  <c r="U2212" i="11"/>
  <c r="R2208" i="11"/>
  <c r="S2208" i="11"/>
  <c r="T2208" i="11"/>
  <c r="U2208" i="11"/>
  <c r="T2204" i="11"/>
  <c r="U2204" i="11"/>
  <c r="R2204" i="11"/>
  <c r="S2204" i="11"/>
  <c r="R2200" i="11"/>
  <c r="S2200" i="11"/>
  <c r="T2200" i="11"/>
  <c r="U2200" i="11"/>
  <c r="R2196" i="11"/>
  <c r="S2196" i="11"/>
  <c r="T2196" i="11"/>
  <c r="U2196" i="11"/>
  <c r="R2192" i="11"/>
  <c r="U2192" i="11"/>
  <c r="S2192" i="11"/>
  <c r="T2192" i="11"/>
  <c r="R2188" i="11"/>
  <c r="S2188" i="11"/>
  <c r="T2188" i="11"/>
  <c r="U2188" i="11"/>
  <c r="R2184" i="11"/>
  <c r="U2184" i="11"/>
  <c r="S2184" i="11"/>
  <c r="T2184" i="11"/>
  <c r="R2180" i="11"/>
  <c r="S2180" i="11"/>
  <c r="T2180" i="11"/>
  <c r="U2180" i="11"/>
  <c r="R2176" i="11"/>
  <c r="U2176" i="11"/>
  <c r="S2176" i="11"/>
  <c r="T2176" i="11"/>
  <c r="R2172" i="11"/>
  <c r="S2172" i="11"/>
  <c r="T2172" i="11"/>
  <c r="U2172" i="11"/>
  <c r="R2168" i="11"/>
  <c r="U2168" i="11"/>
  <c r="S2168" i="11"/>
  <c r="T2168" i="11"/>
  <c r="R2164" i="11"/>
  <c r="S2164" i="11"/>
  <c r="T2164" i="11"/>
  <c r="U2164" i="11"/>
  <c r="R2160" i="11"/>
  <c r="U2160" i="11"/>
  <c r="S2160" i="11"/>
  <c r="T2160" i="11"/>
  <c r="R2156" i="11"/>
  <c r="S2156" i="11"/>
  <c r="T2156" i="11"/>
  <c r="U2156" i="11"/>
  <c r="R2152" i="11"/>
  <c r="U2152" i="11"/>
  <c r="S2152" i="11"/>
  <c r="T2152" i="11"/>
  <c r="R2148" i="11"/>
  <c r="S2148" i="11"/>
  <c r="T2148" i="11"/>
  <c r="U2148" i="11"/>
  <c r="R2144" i="11"/>
  <c r="U2144" i="11"/>
  <c r="S2144" i="11"/>
  <c r="T2144" i="11"/>
  <c r="R2140" i="11"/>
  <c r="S2140" i="11"/>
  <c r="T2140" i="11"/>
  <c r="U2140" i="11"/>
  <c r="R2136" i="11"/>
  <c r="U2136" i="11"/>
  <c r="S2136" i="11"/>
  <c r="T2136" i="11"/>
  <c r="R2132" i="11"/>
  <c r="S2132" i="11"/>
  <c r="T2132" i="11"/>
  <c r="U2132" i="11"/>
  <c r="R2128" i="11"/>
  <c r="U2128" i="11"/>
  <c r="S2128" i="11"/>
  <c r="T2128" i="11"/>
  <c r="R2124" i="11"/>
  <c r="S2124" i="11"/>
  <c r="T2124" i="11"/>
  <c r="U2124" i="11"/>
  <c r="R2120" i="11"/>
  <c r="U2120" i="11"/>
  <c r="S2120" i="11"/>
  <c r="T2120" i="11"/>
  <c r="R2116" i="11"/>
  <c r="S2116" i="11"/>
  <c r="T2116" i="11"/>
  <c r="U2116" i="11"/>
  <c r="R2112" i="11"/>
  <c r="U2112" i="11"/>
  <c r="S2112" i="11"/>
  <c r="T2112" i="11"/>
  <c r="R2108" i="11"/>
  <c r="S2108" i="11"/>
  <c r="T2108" i="11"/>
  <c r="U2108" i="11"/>
  <c r="R2104" i="11"/>
  <c r="U2104" i="11"/>
  <c r="S2104" i="11"/>
  <c r="T2104" i="11"/>
  <c r="R2100" i="11"/>
  <c r="S2100" i="11"/>
  <c r="T2100" i="11"/>
  <c r="U2100" i="11"/>
  <c r="R2096" i="11"/>
  <c r="U2096" i="11"/>
  <c r="S2096" i="11"/>
  <c r="T2096" i="11"/>
  <c r="R2092" i="11"/>
  <c r="S2092" i="11"/>
  <c r="T2092" i="11"/>
  <c r="U2092" i="11"/>
  <c r="R2088" i="11"/>
  <c r="U2088" i="11"/>
  <c r="S2088" i="11"/>
  <c r="T2088" i="11"/>
  <c r="R2084" i="11"/>
  <c r="S2084" i="11"/>
  <c r="T2084" i="11"/>
  <c r="U2084" i="11"/>
  <c r="R2080" i="11"/>
  <c r="U2080" i="11"/>
  <c r="S2080" i="11"/>
  <c r="T2080" i="11"/>
  <c r="R2076" i="11"/>
  <c r="S2076" i="11"/>
  <c r="T2076" i="11"/>
  <c r="U2076" i="11"/>
  <c r="R2072" i="11"/>
  <c r="U2072" i="11"/>
  <c r="S2072" i="11"/>
  <c r="T2072" i="11"/>
  <c r="R2068" i="11"/>
  <c r="S2068" i="11"/>
  <c r="T2068" i="11"/>
  <c r="U2068" i="11"/>
  <c r="R2064" i="11"/>
  <c r="U2064" i="11"/>
  <c r="S2064" i="11"/>
  <c r="T2064" i="11"/>
  <c r="R2060" i="11"/>
  <c r="S2060" i="11"/>
  <c r="T2060" i="11"/>
  <c r="U2060" i="11"/>
  <c r="R2056" i="11"/>
  <c r="U2056" i="11"/>
  <c r="S2056" i="11"/>
  <c r="T2056" i="11"/>
  <c r="R2052" i="11"/>
  <c r="S2052" i="11"/>
  <c r="T2052" i="11"/>
  <c r="U2052" i="11"/>
  <c r="R2048" i="11"/>
  <c r="U2048" i="11"/>
  <c r="S2048" i="11"/>
  <c r="T2048" i="11"/>
  <c r="R2044" i="11"/>
  <c r="S2044" i="11"/>
  <c r="T2044" i="11"/>
  <c r="U2044" i="11"/>
  <c r="R2040" i="11"/>
  <c r="U2040" i="11"/>
  <c r="S2040" i="11"/>
  <c r="T2040" i="11"/>
  <c r="R2036" i="11"/>
  <c r="S2036" i="11"/>
  <c r="T2036" i="11"/>
  <c r="U2036" i="11"/>
  <c r="R2032" i="11"/>
  <c r="U2032" i="11"/>
  <c r="S2032" i="11"/>
  <c r="T2032" i="11"/>
  <c r="R2028" i="11"/>
  <c r="S2028" i="11"/>
  <c r="T2028" i="11"/>
  <c r="U2028" i="11"/>
  <c r="R2024" i="11"/>
  <c r="U2024" i="11"/>
  <c r="S2024" i="11"/>
  <c r="T2024" i="11"/>
  <c r="R2020" i="11"/>
  <c r="S2020" i="11"/>
  <c r="T2020" i="11"/>
  <c r="U2020" i="11"/>
  <c r="R2016" i="11"/>
  <c r="U2016" i="11"/>
  <c r="S2016" i="11"/>
  <c r="T2016" i="11"/>
  <c r="R2012" i="11"/>
  <c r="S2012" i="11"/>
  <c r="T2012" i="11"/>
  <c r="U2012" i="11"/>
  <c r="R2008" i="11"/>
  <c r="U2008" i="11"/>
  <c r="S2008" i="11"/>
  <c r="T2008" i="11"/>
  <c r="R2004" i="11"/>
  <c r="S2004" i="11"/>
  <c r="T2004" i="11"/>
  <c r="U2004" i="11"/>
  <c r="R2000" i="11"/>
  <c r="U2000" i="11"/>
  <c r="S2000" i="11"/>
  <c r="T2000" i="11"/>
  <c r="R1996" i="11"/>
  <c r="S1996" i="11"/>
  <c r="T1996" i="11"/>
  <c r="U1996" i="11"/>
  <c r="R1992" i="11"/>
  <c r="U1992" i="11"/>
  <c r="S1992" i="11"/>
  <c r="T1992" i="11"/>
  <c r="R1988" i="11"/>
  <c r="S1988" i="11"/>
  <c r="T1988" i="11"/>
  <c r="U1988" i="11"/>
  <c r="R1984" i="11"/>
  <c r="U1984" i="11"/>
  <c r="S1984" i="11"/>
  <c r="T1984" i="11"/>
  <c r="R1980" i="11"/>
  <c r="S1980" i="11"/>
  <c r="T1980" i="11"/>
  <c r="U1980" i="11"/>
  <c r="R1976" i="11"/>
  <c r="U1976" i="11"/>
  <c r="S1976" i="11"/>
  <c r="T1976" i="11"/>
  <c r="R1972" i="11"/>
  <c r="S1972" i="11"/>
  <c r="T1972" i="11"/>
  <c r="U1972" i="11"/>
  <c r="R1968" i="11"/>
  <c r="U1968" i="11"/>
  <c r="S1968" i="11"/>
  <c r="T1968" i="11"/>
  <c r="R1964" i="11"/>
  <c r="S1964" i="11"/>
  <c r="T1964" i="11"/>
  <c r="U1964" i="11"/>
  <c r="R1960" i="11"/>
  <c r="U1960" i="11"/>
  <c r="S1960" i="11"/>
  <c r="T1960" i="11"/>
  <c r="R1956" i="11"/>
  <c r="S1956" i="11"/>
  <c r="T1956" i="11"/>
  <c r="U1956" i="11"/>
  <c r="R1952" i="11"/>
  <c r="U1952" i="11"/>
  <c r="S1952" i="11"/>
  <c r="T1952" i="11"/>
  <c r="R1948" i="11"/>
  <c r="S1948" i="11"/>
  <c r="T1948" i="11"/>
  <c r="U1948" i="11"/>
  <c r="R1944" i="11"/>
  <c r="U1944" i="11"/>
  <c r="S1944" i="11"/>
  <c r="T1944" i="11"/>
  <c r="R1940" i="11"/>
  <c r="S1940" i="11"/>
  <c r="T1940" i="11"/>
  <c r="U1940" i="11"/>
  <c r="R1936" i="11"/>
  <c r="U1936" i="11"/>
  <c r="S1936" i="11"/>
  <c r="T1936" i="11"/>
  <c r="R1932" i="11"/>
  <c r="S1932" i="11"/>
  <c r="T1932" i="11"/>
  <c r="U1932" i="11"/>
  <c r="R1928" i="11"/>
  <c r="U1928" i="11"/>
  <c r="S1928" i="11"/>
  <c r="T1928" i="11"/>
  <c r="R1924" i="11"/>
  <c r="S1924" i="11"/>
  <c r="T1924" i="11"/>
  <c r="U1924" i="11"/>
  <c r="R1920" i="11"/>
  <c r="U1920" i="11"/>
  <c r="S1920" i="11"/>
  <c r="T1920" i="11"/>
  <c r="R1916" i="11"/>
  <c r="S1916" i="11"/>
  <c r="T1916" i="11"/>
  <c r="U1916" i="11"/>
  <c r="R1912" i="11"/>
  <c r="U1912" i="11"/>
  <c r="S1912" i="11"/>
  <c r="T1912" i="11"/>
  <c r="R1908" i="11"/>
  <c r="S1908" i="11"/>
  <c r="T1908" i="11"/>
  <c r="U1908" i="11"/>
  <c r="R1904" i="11"/>
  <c r="U1904" i="11"/>
  <c r="S1904" i="11"/>
  <c r="T1904" i="11"/>
  <c r="R1900" i="11"/>
  <c r="S1900" i="11"/>
  <c r="T1900" i="11"/>
  <c r="U1900" i="11"/>
  <c r="R1896" i="11"/>
  <c r="U1896" i="11"/>
  <c r="S1896" i="11"/>
  <c r="T1896" i="11"/>
  <c r="R1892" i="11"/>
  <c r="S1892" i="11"/>
  <c r="T1892" i="11"/>
  <c r="U1892" i="11"/>
  <c r="R1888" i="11"/>
  <c r="U1888" i="11"/>
  <c r="S1888" i="11"/>
  <c r="T1888" i="11"/>
  <c r="R1884" i="11"/>
  <c r="S1884" i="11"/>
  <c r="T1884" i="11"/>
  <c r="U1884" i="11"/>
  <c r="R1880" i="11"/>
  <c r="U1880" i="11"/>
  <c r="S1880" i="11"/>
  <c r="T1880" i="11"/>
  <c r="R1876" i="11"/>
  <c r="S1876" i="11"/>
  <c r="T1876" i="11"/>
  <c r="U1876" i="11"/>
  <c r="R1872" i="11"/>
  <c r="U1872" i="11"/>
  <c r="S1872" i="11"/>
  <c r="T1872" i="11"/>
  <c r="R1868" i="11"/>
  <c r="S1868" i="11"/>
  <c r="T1868" i="11"/>
  <c r="U1868" i="11"/>
  <c r="R4231" i="11"/>
  <c r="S4231" i="11"/>
  <c r="T4231" i="11"/>
  <c r="U4231" i="11"/>
  <c r="R4227" i="11"/>
  <c r="S4227" i="11"/>
  <c r="T4227" i="11"/>
  <c r="U4227" i="11"/>
  <c r="R4223" i="11"/>
  <c r="S4223" i="11"/>
  <c r="T4223" i="11"/>
  <c r="U4223" i="11"/>
  <c r="R4219" i="11"/>
  <c r="S4219" i="11"/>
  <c r="T4219" i="11"/>
  <c r="U4219" i="11"/>
  <c r="R4215" i="11"/>
  <c r="S4215" i="11"/>
  <c r="T4215" i="11"/>
  <c r="U4215" i="11"/>
  <c r="R4211" i="11"/>
  <c r="S4211" i="11"/>
  <c r="T4211" i="11"/>
  <c r="U4211" i="11"/>
  <c r="R4207" i="11"/>
  <c r="S4207" i="11"/>
  <c r="T4207" i="11"/>
  <c r="U4207" i="11"/>
  <c r="R4203" i="11"/>
  <c r="S4203" i="11"/>
  <c r="T4203" i="11"/>
  <c r="U4203" i="11"/>
  <c r="R4199" i="11"/>
  <c r="S4199" i="11"/>
  <c r="T4199" i="11"/>
  <c r="U4199" i="11"/>
  <c r="R4195" i="11"/>
  <c r="S4195" i="11"/>
  <c r="T4195" i="11"/>
  <c r="U4195" i="11"/>
  <c r="R4191" i="11"/>
  <c r="S4191" i="11"/>
  <c r="T4191" i="11"/>
  <c r="U4191" i="11"/>
  <c r="R4187" i="11"/>
  <c r="S4187" i="11"/>
  <c r="T4187" i="11"/>
  <c r="U4187" i="11"/>
  <c r="R4183" i="11"/>
  <c r="S4183" i="11"/>
  <c r="T4183" i="11"/>
  <c r="U4183" i="11"/>
  <c r="R4179" i="11"/>
  <c r="S4179" i="11"/>
  <c r="T4179" i="11"/>
  <c r="U4179" i="11"/>
  <c r="R4175" i="11"/>
  <c r="S4175" i="11"/>
  <c r="T4175" i="11"/>
  <c r="U4175" i="11"/>
  <c r="R4171" i="11"/>
  <c r="S4171" i="11"/>
  <c r="T4171" i="11"/>
  <c r="U4171" i="11"/>
  <c r="R4167" i="11"/>
  <c r="S4167" i="11"/>
  <c r="T4167" i="11"/>
  <c r="U4167" i="11"/>
  <c r="R4163" i="11"/>
  <c r="S4163" i="11"/>
  <c r="T4163" i="11"/>
  <c r="U4163" i="11"/>
  <c r="R4159" i="11"/>
  <c r="S4159" i="11"/>
  <c r="T4159" i="11"/>
  <c r="U4159" i="11"/>
  <c r="R4155" i="11"/>
  <c r="S4155" i="11"/>
  <c r="T4155" i="11"/>
  <c r="U4155" i="11"/>
  <c r="R4151" i="11"/>
  <c r="S4151" i="11"/>
  <c r="T4151" i="11"/>
  <c r="U4151" i="11"/>
  <c r="R4147" i="11"/>
  <c r="S4147" i="11"/>
  <c r="T4147" i="11"/>
  <c r="U4147" i="11"/>
  <c r="R4143" i="11"/>
  <c r="S4143" i="11"/>
  <c r="T4143" i="11"/>
  <c r="U4143" i="11"/>
  <c r="R4139" i="11"/>
  <c r="S4139" i="11"/>
  <c r="T4139" i="11"/>
  <c r="U4139" i="11"/>
  <c r="R4135" i="11"/>
  <c r="S4135" i="11"/>
  <c r="T4135" i="11"/>
  <c r="U4135" i="11"/>
  <c r="R4131" i="11"/>
  <c r="S4131" i="11"/>
  <c r="T4131" i="11"/>
  <c r="U4131" i="11"/>
  <c r="R4127" i="11"/>
  <c r="S4127" i="11"/>
  <c r="T4127" i="11"/>
  <c r="U4127" i="11"/>
  <c r="R4123" i="11"/>
  <c r="S4123" i="11"/>
  <c r="T4123" i="11"/>
  <c r="U4123" i="11"/>
  <c r="R4119" i="11"/>
  <c r="S4119" i="11"/>
  <c r="T4119" i="11"/>
  <c r="U4119" i="11"/>
  <c r="R4115" i="11"/>
  <c r="S4115" i="11"/>
  <c r="T4115" i="11"/>
  <c r="U4115" i="11"/>
  <c r="R4111" i="11"/>
  <c r="S4111" i="11"/>
  <c r="T4111" i="11"/>
  <c r="U4111" i="11"/>
  <c r="R4107" i="11"/>
  <c r="S4107" i="11"/>
  <c r="T4107" i="11"/>
  <c r="U4107" i="11"/>
  <c r="R4103" i="11"/>
  <c r="S4103" i="11"/>
  <c r="T4103" i="11"/>
  <c r="U4103" i="11"/>
  <c r="R4099" i="11"/>
  <c r="S4099" i="11"/>
  <c r="T4099" i="11"/>
  <c r="U4099" i="11"/>
  <c r="R4095" i="11"/>
  <c r="S4095" i="11"/>
  <c r="T4095" i="11"/>
  <c r="U4095" i="11"/>
  <c r="R4091" i="11"/>
  <c r="S4091" i="11"/>
  <c r="T4091" i="11"/>
  <c r="U4091" i="11"/>
  <c r="R4087" i="11"/>
  <c r="S4087" i="11"/>
  <c r="T4087" i="11"/>
  <c r="U4087" i="11"/>
  <c r="R4083" i="11"/>
  <c r="S4083" i="11"/>
  <c r="T4083" i="11"/>
  <c r="U4083" i="11"/>
  <c r="R4079" i="11"/>
  <c r="S4079" i="11"/>
  <c r="T4079" i="11"/>
  <c r="U4079" i="11"/>
  <c r="U4075" i="11"/>
  <c r="R4075" i="11"/>
  <c r="S4075" i="11"/>
  <c r="T4075" i="11"/>
  <c r="S4071" i="11"/>
  <c r="T4071" i="11"/>
  <c r="U4071" i="11"/>
  <c r="R4071" i="11"/>
  <c r="R4067" i="11"/>
  <c r="S4067" i="11"/>
  <c r="T4067" i="11"/>
  <c r="U4067" i="11"/>
  <c r="R4063" i="11"/>
  <c r="S4063" i="11"/>
  <c r="T4063" i="11"/>
  <c r="U4063" i="11"/>
  <c r="U4059" i="11"/>
  <c r="R4059" i="11"/>
  <c r="S4059" i="11"/>
  <c r="T4059" i="11"/>
  <c r="R4055" i="11"/>
  <c r="S4055" i="11"/>
  <c r="T4055" i="11"/>
  <c r="U4055" i="11"/>
  <c r="R4051" i="11"/>
  <c r="S4051" i="11"/>
  <c r="T4051" i="11"/>
  <c r="U4051" i="11"/>
  <c r="R4047" i="11"/>
  <c r="S4047" i="11"/>
  <c r="T4047" i="11"/>
  <c r="U4047" i="11"/>
  <c r="R4043" i="11"/>
  <c r="S4043" i="11"/>
  <c r="T4043" i="11"/>
  <c r="U4043" i="11"/>
  <c r="R4039" i="11"/>
  <c r="S4039" i="11"/>
  <c r="T4039" i="11"/>
  <c r="U4039" i="11"/>
  <c r="R4035" i="11"/>
  <c r="S4035" i="11"/>
  <c r="T4035" i="11"/>
  <c r="U4035" i="11"/>
  <c r="R4031" i="11"/>
  <c r="S4031" i="11"/>
  <c r="T4031" i="11"/>
  <c r="U4031" i="11"/>
  <c r="R4027" i="11"/>
  <c r="S4027" i="11"/>
  <c r="T4027" i="11"/>
  <c r="U4027" i="11"/>
  <c r="R4023" i="11"/>
  <c r="S4023" i="11"/>
  <c r="T4023" i="11"/>
  <c r="U4023" i="11"/>
  <c r="R4019" i="11"/>
  <c r="S4019" i="11"/>
  <c r="T4019" i="11"/>
  <c r="U4019" i="11"/>
  <c r="R4015" i="11"/>
  <c r="S4015" i="11"/>
  <c r="T4015" i="11"/>
  <c r="U4015" i="11"/>
  <c r="R4011" i="11"/>
  <c r="S4011" i="11"/>
  <c r="T4011" i="11"/>
  <c r="U4011" i="11"/>
  <c r="R4007" i="11"/>
  <c r="S4007" i="11"/>
  <c r="T4007" i="11"/>
  <c r="U4007" i="11"/>
  <c r="R4003" i="11"/>
  <c r="S4003" i="11"/>
  <c r="T4003" i="11"/>
  <c r="U4003" i="11"/>
  <c r="U3999" i="11"/>
  <c r="R3999" i="11"/>
  <c r="S3999" i="11"/>
  <c r="T3999" i="11"/>
  <c r="U3995" i="11"/>
  <c r="R3995" i="11"/>
  <c r="S3995" i="11"/>
  <c r="T3995" i="11"/>
  <c r="U3991" i="11"/>
  <c r="R3991" i="11"/>
  <c r="S3991" i="11"/>
  <c r="T3991" i="11"/>
  <c r="U3987" i="11"/>
  <c r="R3987" i="11"/>
  <c r="S3987" i="11"/>
  <c r="T3987" i="11"/>
  <c r="U3983" i="11"/>
  <c r="R3983" i="11"/>
  <c r="S3983" i="11"/>
  <c r="T3983" i="11"/>
  <c r="U3979" i="11"/>
  <c r="R3979" i="11"/>
  <c r="S3979" i="11"/>
  <c r="T3979" i="11"/>
  <c r="U3975" i="11"/>
  <c r="R3975" i="11"/>
  <c r="S3975" i="11"/>
  <c r="T3975" i="11"/>
  <c r="U3971" i="11"/>
  <c r="R3971" i="11"/>
  <c r="S3971" i="11"/>
  <c r="T3971" i="11"/>
  <c r="U3967" i="11"/>
  <c r="R3967" i="11"/>
  <c r="S3967" i="11"/>
  <c r="T3967" i="11"/>
  <c r="U3963" i="11"/>
  <c r="R3963" i="11"/>
  <c r="S3963" i="11"/>
  <c r="T3963" i="11"/>
  <c r="U3959" i="11"/>
  <c r="R3959" i="11"/>
  <c r="S3959" i="11"/>
  <c r="T3959" i="11"/>
  <c r="U3955" i="11"/>
  <c r="R3955" i="11"/>
  <c r="S3955" i="11"/>
  <c r="T3955" i="11"/>
  <c r="U3951" i="11"/>
  <c r="R3951" i="11"/>
  <c r="S3951" i="11"/>
  <c r="T3951" i="11"/>
  <c r="U3947" i="11"/>
  <c r="R3947" i="11"/>
  <c r="S3947" i="11"/>
  <c r="T3947" i="11"/>
  <c r="U3943" i="11"/>
  <c r="R3943" i="11"/>
  <c r="S3943" i="11"/>
  <c r="T3943" i="11"/>
  <c r="U3939" i="11"/>
  <c r="R3939" i="11"/>
  <c r="S3939" i="11"/>
  <c r="T3939" i="11"/>
  <c r="U3935" i="11"/>
  <c r="R3935" i="11"/>
  <c r="S3935" i="11"/>
  <c r="T3935" i="11"/>
  <c r="U3931" i="11"/>
  <c r="R3931" i="11"/>
  <c r="S3931" i="11"/>
  <c r="T3931" i="11"/>
  <c r="U3927" i="11"/>
  <c r="R3927" i="11"/>
  <c r="S3927" i="11"/>
  <c r="T3927" i="11"/>
  <c r="U3923" i="11"/>
  <c r="R3923" i="11"/>
  <c r="S3923" i="11"/>
  <c r="T3923" i="11"/>
  <c r="U3919" i="11"/>
  <c r="R3919" i="11"/>
  <c r="S3919" i="11"/>
  <c r="T3919" i="11"/>
  <c r="U3915" i="11"/>
  <c r="R3915" i="11"/>
  <c r="S3915" i="11"/>
  <c r="T3915" i="11"/>
  <c r="U3911" i="11"/>
  <c r="R3911" i="11"/>
  <c r="S3911" i="11"/>
  <c r="T3911" i="11"/>
  <c r="U3907" i="11"/>
  <c r="R3907" i="11"/>
  <c r="S3907" i="11"/>
  <c r="T3907" i="11"/>
  <c r="U3903" i="11"/>
  <c r="R3903" i="11"/>
  <c r="S3903" i="11"/>
  <c r="T3903" i="11"/>
  <c r="U3899" i="11"/>
  <c r="R3899" i="11"/>
  <c r="S3899" i="11"/>
  <c r="T3899" i="11"/>
  <c r="U3895" i="11"/>
  <c r="R3895" i="11"/>
  <c r="S3895" i="11"/>
  <c r="T3895" i="11"/>
  <c r="U3891" i="11"/>
  <c r="R3891" i="11"/>
  <c r="S3891" i="11"/>
  <c r="T3891" i="11"/>
  <c r="U3887" i="11"/>
  <c r="R3887" i="11"/>
  <c r="S3887" i="11"/>
  <c r="T3887" i="11"/>
  <c r="U3883" i="11"/>
  <c r="R3883" i="11"/>
  <c r="S3883" i="11"/>
  <c r="T3883" i="11"/>
  <c r="U3879" i="11"/>
  <c r="R3879" i="11"/>
  <c r="S3879" i="11"/>
  <c r="T3879" i="11"/>
  <c r="U3875" i="11"/>
  <c r="R3875" i="11"/>
  <c r="S3875" i="11"/>
  <c r="T3875" i="11"/>
  <c r="U3871" i="11"/>
  <c r="R3871" i="11"/>
  <c r="S3871" i="11"/>
  <c r="T3871" i="11"/>
  <c r="U3867" i="11"/>
  <c r="R3867" i="11"/>
  <c r="S3867" i="11"/>
  <c r="T3867" i="11"/>
  <c r="U3863" i="11"/>
  <c r="R3863" i="11"/>
  <c r="S3863" i="11"/>
  <c r="T3863" i="11"/>
  <c r="U3859" i="11"/>
  <c r="R3859" i="11"/>
  <c r="S3859" i="11"/>
  <c r="T3859" i="11"/>
  <c r="U3855" i="11"/>
  <c r="R3855" i="11"/>
  <c r="S3855" i="11"/>
  <c r="T3855" i="11"/>
  <c r="U3851" i="11"/>
  <c r="R3851" i="11"/>
  <c r="S3851" i="11"/>
  <c r="T3851" i="11"/>
  <c r="U3847" i="11"/>
  <c r="R3847" i="11"/>
  <c r="S3847" i="11"/>
  <c r="T3847" i="11"/>
  <c r="U3843" i="11"/>
  <c r="R3843" i="11"/>
  <c r="S3843" i="11"/>
  <c r="T3843" i="11"/>
  <c r="U3839" i="11"/>
  <c r="R3839" i="11"/>
  <c r="S3839" i="11"/>
  <c r="T3839" i="11"/>
  <c r="R3835" i="11"/>
  <c r="U3835" i="11"/>
  <c r="S3835" i="11"/>
  <c r="T3835" i="11"/>
  <c r="R3831" i="11"/>
  <c r="S3831" i="11"/>
  <c r="T3831" i="11"/>
  <c r="U3831" i="11"/>
  <c r="R3827" i="11"/>
  <c r="S3827" i="11"/>
  <c r="T3827" i="11"/>
  <c r="U3827" i="11"/>
  <c r="R3823" i="11"/>
  <c r="S3823" i="11"/>
  <c r="T3823" i="11"/>
  <c r="U3823" i="11"/>
  <c r="R3819" i="11"/>
  <c r="U3819" i="11"/>
  <c r="S3819" i="11"/>
  <c r="T3819" i="11"/>
  <c r="R3815" i="11"/>
  <c r="S3815" i="11"/>
  <c r="T3815" i="11"/>
  <c r="U3815" i="11"/>
  <c r="R3811" i="11"/>
  <c r="S3811" i="11"/>
  <c r="T3811" i="11"/>
  <c r="U3811" i="11"/>
  <c r="R3807" i="11"/>
  <c r="S3807" i="11"/>
  <c r="T3807" i="11"/>
  <c r="U3807" i="11"/>
  <c r="R3803" i="11"/>
  <c r="U3803" i="11"/>
  <c r="S3803" i="11"/>
  <c r="T3803" i="11"/>
  <c r="R3799" i="11"/>
  <c r="S3799" i="11"/>
  <c r="T3799" i="11"/>
  <c r="U3799" i="11"/>
  <c r="R3795" i="11"/>
  <c r="S3795" i="11"/>
  <c r="T3795" i="11"/>
  <c r="U3795" i="11"/>
  <c r="R3791" i="11"/>
  <c r="S3791" i="11"/>
  <c r="T3791" i="11"/>
  <c r="U3791" i="11"/>
  <c r="R3787" i="11"/>
  <c r="S3787" i="11"/>
  <c r="U3787" i="11"/>
  <c r="T3787" i="11"/>
  <c r="R3783" i="11"/>
  <c r="S3783" i="11"/>
  <c r="T3783" i="11"/>
  <c r="U3783" i="11"/>
  <c r="R3779" i="11"/>
  <c r="S3779" i="11"/>
  <c r="T3779" i="11"/>
  <c r="U3779" i="11"/>
  <c r="R3775" i="11"/>
  <c r="S3775" i="11"/>
  <c r="T3775" i="11"/>
  <c r="U3775" i="11"/>
  <c r="R3771" i="11"/>
  <c r="S3771" i="11"/>
  <c r="T3771" i="11"/>
  <c r="U3771" i="11"/>
  <c r="R3767" i="11"/>
  <c r="S3767" i="11"/>
  <c r="T3767" i="11"/>
  <c r="U3767" i="11"/>
  <c r="R3763" i="11"/>
  <c r="S3763" i="11"/>
  <c r="T3763" i="11"/>
  <c r="U3763" i="11"/>
  <c r="R3759" i="11"/>
  <c r="S3759" i="11"/>
  <c r="T3759" i="11"/>
  <c r="U3759" i="11"/>
  <c r="R3755" i="11"/>
  <c r="S3755" i="11"/>
  <c r="T3755" i="11"/>
  <c r="U3755" i="11"/>
  <c r="R3751" i="11"/>
  <c r="S3751" i="11"/>
  <c r="T3751" i="11"/>
  <c r="U3751" i="11"/>
  <c r="R3747" i="11"/>
  <c r="S3747" i="11"/>
  <c r="T3747" i="11"/>
  <c r="U3747" i="11"/>
  <c r="R3743" i="11"/>
  <c r="S3743" i="11"/>
  <c r="T3743" i="11"/>
  <c r="U3743" i="11"/>
  <c r="R3739" i="11"/>
  <c r="S3739" i="11"/>
  <c r="T3739" i="11"/>
  <c r="U3739" i="11"/>
  <c r="R3735" i="11"/>
  <c r="S3735" i="11"/>
  <c r="T3735" i="11"/>
  <c r="U3735" i="11"/>
  <c r="R3731" i="11"/>
  <c r="S3731" i="11"/>
  <c r="T3731" i="11"/>
  <c r="U3731" i="11"/>
  <c r="R3727" i="11"/>
  <c r="S3727" i="11"/>
  <c r="T3727" i="11"/>
  <c r="U3727" i="11"/>
  <c r="R3723" i="11"/>
  <c r="S3723" i="11"/>
  <c r="T3723" i="11"/>
  <c r="U3723" i="11"/>
  <c r="R3719" i="11"/>
  <c r="S3719" i="11"/>
  <c r="T3719" i="11"/>
  <c r="U3719" i="11"/>
  <c r="R3715" i="11"/>
  <c r="S3715" i="11"/>
  <c r="T3715" i="11"/>
  <c r="U3715" i="11"/>
  <c r="R3711" i="11"/>
  <c r="S3711" i="11"/>
  <c r="T3711" i="11"/>
  <c r="U3711" i="11"/>
  <c r="R3707" i="11"/>
  <c r="S3707" i="11"/>
  <c r="T3707" i="11"/>
  <c r="U3707" i="11"/>
  <c r="R3703" i="11"/>
  <c r="S3703" i="11"/>
  <c r="T3703" i="11"/>
  <c r="U3703" i="11"/>
  <c r="R3699" i="11"/>
  <c r="S3699" i="11"/>
  <c r="T3699" i="11"/>
  <c r="U3699" i="11"/>
  <c r="R3695" i="11"/>
  <c r="S3695" i="11"/>
  <c r="T3695" i="11"/>
  <c r="U3695" i="11"/>
  <c r="R3691" i="11"/>
  <c r="S3691" i="11"/>
  <c r="T3691" i="11"/>
  <c r="U3691" i="11"/>
  <c r="R3687" i="11"/>
  <c r="S3687" i="11"/>
  <c r="T3687" i="11"/>
  <c r="U3687" i="11"/>
  <c r="R3683" i="11"/>
  <c r="S3683" i="11"/>
  <c r="T3683" i="11"/>
  <c r="U3683" i="11"/>
  <c r="R3679" i="11"/>
  <c r="S3679" i="11"/>
  <c r="T3679" i="11"/>
  <c r="U3679" i="11"/>
  <c r="R3675" i="11"/>
  <c r="S3675" i="11"/>
  <c r="T3675" i="11"/>
  <c r="U3675" i="11"/>
  <c r="R3671" i="11"/>
  <c r="S3671" i="11"/>
  <c r="T3671" i="11"/>
  <c r="U3671" i="11"/>
  <c r="R3667" i="11"/>
  <c r="S3667" i="11"/>
  <c r="T3667" i="11"/>
  <c r="U3667" i="11"/>
  <c r="R3663" i="11"/>
  <c r="S3663" i="11"/>
  <c r="T3663" i="11"/>
  <c r="U3663" i="11"/>
  <c r="R3659" i="11"/>
  <c r="S3659" i="11"/>
  <c r="T3659" i="11"/>
  <c r="U3659" i="11"/>
  <c r="R3655" i="11"/>
  <c r="S3655" i="11"/>
  <c r="T3655" i="11"/>
  <c r="U3655" i="11"/>
  <c r="R3651" i="11"/>
  <c r="S3651" i="11"/>
  <c r="T3651" i="11"/>
  <c r="U3651" i="11"/>
  <c r="R3647" i="11"/>
  <c r="S3647" i="11"/>
  <c r="T3647" i="11"/>
  <c r="U3647" i="11"/>
  <c r="R3643" i="11"/>
  <c r="S3643" i="11"/>
  <c r="T3643" i="11"/>
  <c r="U3643" i="11"/>
  <c r="R3639" i="11"/>
  <c r="S3639" i="11"/>
  <c r="T3639" i="11"/>
  <c r="U3639" i="11"/>
  <c r="R3635" i="11"/>
  <c r="S3635" i="11"/>
  <c r="T3635" i="11"/>
  <c r="U3635" i="11"/>
  <c r="R3631" i="11"/>
  <c r="S3631" i="11"/>
  <c r="T3631" i="11"/>
  <c r="U3631" i="11"/>
  <c r="R3627" i="11"/>
  <c r="S3627" i="11"/>
  <c r="T3627" i="11"/>
  <c r="U3627" i="11"/>
  <c r="R3623" i="11"/>
  <c r="S3623" i="11"/>
  <c r="T3623" i="11"/>
  <c r="U3623" i="11"/>
  <c r="R3619" i="11"/>
  <c r="S3619" i="11"/>
  <c r="T3619" i="11"/>
  <c r="U3619" i="11"/>
  <c r="R3615" i="11"/>
  <c r="S3615" i="11"/>
  <c r="T3615" i="11"/>
  <c r="U3615" i="11"/>
  <c r="R3611" i="11"/>
  <c r="S3611" i="11"/>
  <c r="T3611" i="11"/>
  <c r="U3611" i="11"/>
  <c r="R3607" i="11"/>
  <c r="S3607" i="11"/>
  <c r="T3607" i="11"/>
  <c r="U3607" i="11"/>
  <c r="R3603" i="11"/>
  <c r="S3603" i="11"/>
  <c r="T3603" i="11"/>
  <c r="U3603" i="11"/>
  <c r="R3599" i="11"/>
  <c r="S3599" i="11"/>
  <c r="T3599" i="11"/>
  <c r="U3599" i="11"/>
  <c r="R3595" i="11"/>
  <c r="S3595" i="11"/>
  <c r="T3595" i="11"/>
  <c r="U3595" i="11"/>
  <c r="R3591" i="11"/>
  <c r="S3591" i="11"/>
  <c r="T3591" i="11"/>
  <c r="U3591" i="11"/>
  <c r="R3587" i="11"/>
  <c r="S3587" i="11"/>
  <c r="T3587" i="11"/>
  <c r="U3587" i="11"/>
  <c r="R3583" i="11"/>
  <c r="S3583" i="11"/>
  <c r="T3583" i="11"/>
  <c r="U3583" i="11"/>
  <c r="R3579" i="11"/>
  <c r="T3579" i="11"/>
  <c r="U3579" i="11"/>
  <c r="S3579" i="11"/>
  <c r="R3575" i="11"/>
  <c r="S3575" i="11"/>
  <c r="T3575" i="11"/>
  <c r="U3575" i="11"/>
  <c r="R3571" i="11"/>
  <c r="S3571" i="11"/>
  <c r="T3571" i="11"/>
  <c r="U3571" i="11"/>
  <c r="R3567" i="11"/>
  <c r="S3567" i="11"/>
  <c r="T3567" i="11"/>
  <c r="U3567" i="11"/>
  <c r="R3563" i="11"/>
  <c r="T3563" i="11"/>
  <c r="U3563" i="11"/>
  <c r="S3563" i="11"/>
  <c r="R3559" i="11"/>
  <c r="S3559" i="11"/>
  <c r="T3559" i="11"/>
  <c r="U3559" i="11"/>
  <c r="R3555" i="11"/>
  <c r="S3555" i="11"/>
  <c r="T3555" i="11"/>
  <c r="U3555" i="11"/>
  <c r="R3551" i="11"/>
  <c r="T3551" i="11"/>
  <c r="U3551" i="11"/>
  <c r="S3551" i="11"/>
  <c r="R3547" i="11"/>
  <c r="S3547" i="11"/>
  <c r="T3547" i="11"/>
  <c r="U3547" i="11"/>
  <c r="R3543" i="11"/>
  <c r="S3543" i="11"/>
  <c r="T3543" i="11"/>
  <c r="U3543" i="11"/>
  <c r="R3539" i="11"/>
  <c r="T3539" i="11"/>
  <c r="U3539" i="11"/>
  <c r="S3539" i="11"/>
  <c r="R3535" i="11"/>
  <c r="S3535" i="11"/>
  <c r="T3535" i="11"/>
  <c r="U3535" i="11"/>
  <c r="R3531" i="11"/>
  <c r="T3531" i="11"/>
  <c r="U3531" i="11"/>
  <c r="S3531" i="11"/>
  <c r="R3527" i="11"/>
  <c r="S3527" i="11"/>
  <c r="T3527" i="11"/>
  <c r="U3527" i="11"/>
  <c r="R3523" i="11"/>
  <c r="T3523" i="11"/>
  <c r="U3523" i="11"/>
  <c r="S3523" i="11"/>
  <c r="R3519" i="11"/>
  <c r="S3519" i="11"/>
  <c r="T3519" i="11"/>
  <c r="U3519" i="11"/>
  <c r="R3515" i="11"/>
  <c r="T3515" i="11"/>
  <c r="U3515" i="11"/>
  <c r="S3515" i="11"/>
  <c r="R3511" i="11"/>
  <c r="S3511" i="11"/>
  <c r="T3511" i="11"/>
  <c r="U3511" i="11"/>
  <c r="R3507" i="11"/>
  <c r="T3507" i="11"/>
  <c r="U3507" i="11"/>
  <c r="S3507" i="11"/>
  <c r="R3503" i="11"/>
  <c r="S3503" i="11"/>
  <c r="T3503" i="11"/>
  <c r="U3503" i="11"/>
  <c r="R3499" i="11"/>
  <c r="T3499" i="11"/>
  <c r="U3499" i="11"/>
  <c r="S3499" i="11"/>
  <c r="R3495" i="11"/>
  <c r="S3495" i="11"/>
  <c r="T3495" i="11"/>
  <c r="U3495" i="11"/>
  <c r="R3491" i="11"/>
  <c r="T3491" i="11"/>
  <c r="U3491" i="11"/>
  <c r="S3491" i="11"/>
  <c r="R3487" i="11"/>
  <c r="S3487" i="11"/>
  <c r="T3487" i="11"/>
  <c r="U3487" i="11"/>
  <c r="R3483" i="11"/>
  <c r="T3483" i="11"/>
  <c r="U3483" i="11"/>
  <c r="S3483" i="11"/>
  <c r="R3479" i="11"/>
  <c r="S3479" i="11"/>
  <c r="T3479" i="11"/>
  <c r="U3479" i="11"/>
  <c r="R3475" i="11"/>
  <c r="T3475" i="11"/>
  <c r="U3475" i="11"/>
  <c r="S3475" i="11"/>
  <c r="R3471" i="11"/>
  <c r="S3471" i="11"/>
  <c r="U3471" i="11"/>
  <c r="T3471" i="11"/>
  <c r="R3467" i="11"/>
  <c r="T3467" i="11"/>
  <c r="U3467" i="11"/>
  <c r="S3467" i="11"/>
  <c r="R3463" i="11"/>
  <c r="T3463" i="11"/>
  <c r="U3463" i="11"/>
  <c r="S3463" i="11"/>
  <c r="R3459" i="11"/>
  <c r="T3459" i="11"/>
  <c r="U3459" i="11"/>
  <c r="S3459" i="11"/>
  <c r="R3455" i="11"/>
  <c r="T3455" i="11"/>
  <c r="U3455" i="11"/>
  <c r="S3455" i="11"/>
  <c r="R3451" i="11"/>
  <c r="T3451" i="11"/>
  <c r="U3451" i="11"/>
  <c r="S3451" i="11"/>
  <c r="R3447" i="11"/>
  <c r="T3447" i="11"/>
  <c r="U3447" i="11"/>
  <c r="S3447" i="11"/>
  <c r="R3443" i="11"/>
  <c r="T3443" i="11"/>
  <c r="U3443" i="11"/>
  <c r="S3443" i="11"/>
  <c r="R3439" i="11"/>
  <c r="T3439" i="11"/>
  <c r="U3439" i="11"/>
  <c r="S3439" i="11"/>
  <c r="R3435" i="11"/>
  <c r="T3435" i="11"/>
  <c r="U3435" i="11"/>
  <c r="S3435" i="11"/>
  <c r="R3431" i="11"/>
  <c r="T3431" i="11"/>
  <c r="U3431" i="11"/>
  <c r="S3431" i="11"/>
  <c r="R3427" i="11"/>
  <c r="S3427" i="11"/>
  <c r="T3427" i="11"/>
  <c r="U3427" i="11"/>
  <c r="R3423" i="11"/>
  <c r="T3423" i="11"/>
  <c r="U3423" i="11"/>
  <c r="S3423" i="11"/>
  <c r="R3419" i="11"/>
  <c r="S3419" i="11"/>
  <c r="T3419" i="11"/>
  <c r="U3419" i="11"/>
  <c r="R3415" i="11"/>
  <c r="T3415" i="11"/>
  <c r="U3415" i="11"/>
  <c r="S3415" i="11"/>
  <c r="R3411" i="11"/>
  <c r="S3411" i="11"/>
  <c r="T3411" i="11"/>
  <c r="U3411" i="11"/>
  <c r="R3407" i="11"/>
  <c r="T3407" i="11"/>
  <c r="U3407" i="11"/>
  <c r="S3407" i="11"/>
  <c r="R3403" i="11"/>
  <c r="S3403" i="11"/>
  <c r="T3403" i="11"/>
  <c r="U3403" i="11"/>
  <c r="R3399" i="11"/>
  <c r="T3399" i="11"/>
  <c r="U3399" i="11"/>
  <c r="S3399" i="11"/>
  <c r="R3395" i="11"/>
  <c r="S3395" i="11"/>
  <c r="T3395" i="11"/>
  <c r="U3395" i="11"/>
  <c r="R3391" i="11"/>
  <c r="T3391" i="11"/>
  <c r="U3391" i="11"/>
  <c r="S3391" i="11"/>
  <c r="R3387" i="11"/>
  <c r="S3387" i="11"/>
  <c r="T3387" i="11"/>
  <c r="U3387" i="11"/>
  <c r="R3383" i="11"/>
  <c r="T3383" i="11"/>
  <c r="U3383" i="11"/>
  <c r="S3383" i="11"/>
  <c r="R3379" i="11"/>
  <c r="S3379" i="11"/>
  <c r="T3379" i="11"/>
  <c r="U3379" i="11"/>
  <c r="R3375" i="11"/>
  <c r="T3375" i="11"/>
  <c r="U3375" i="11"/>
  <c r="S3375" i="11"/>
  <c r="R3371" i="11"/>
  <c r="S3371" i="11"/>
  <c r="T3371" i="11"/>
  <c r="U3371" i="11"/>
  <c r="R3367" i="11"/>
  <c r="T3367" i="11"/>
  <c r="U3367" i="11"/>
  <c r="S3367" i="11"/>
  <c r="R3363" i="11"/>
  <c r="S3363" i="11"/>
  <c r="T3363" i="11"/>
  <c r="U3363" i="11"/>
  <c r="R3359" i="11"/>
  <c r="T3359" i="11"/>
  <c r="U3359" i="11"/>
  <c r="S3359" i="11"/>
  <c r="R3355" i="11"/>
  <c r="S3355" i="11"/>
  <c r="T3355" i="11"/>
  <c r="U3355" i="11"/>
  <c r="R3351" i="11"/>
  <c r="T3351" i="11"/>
  <c r="U3351" i="11"/>
  <c r="S3351" i="11"/>
  <c r="R3347" i="11"/>
  <c r="S3347" i="11"/>
  <c r="T3347" i="11"/>
  <c r="U3347" i="11"/>
  <c r="R3343" i="11"/>
  <c r="T3343" i="11"/>
  <c r="U3343" i="11"/>
  <c r="S3343" i="11"/>
  <c r="R3339" i="11"/>
  <c r="S3339" i="11"/>
  <c r="T3339" i="11"/>
  <c r="U3339" i="11"/>
  <c r="R3335" i="11"/>
  <c r="S3335" i="11"/>
  <c r="T3335" i="11"/>
  <c r="U3335" i="11"/>
  <c r="R3331" i="11"/>
  <c r="S3331" i="11"/>
  <c r="T3331" i="11"/>
  <c r="U3331" i="11"/>
  <c r="R3327" i="11"/>
  <c r="S3327" i="11"/>
  <c r="T3327" i="11"/>
  <c r="U3327" i="11"/>
  <c r="R3323" i="11"/>
  <c r="S3323" i="11"/>
  <c r="T3323" i="11"/>
  <c r="U3323" i="11"/>
  <c r="R3319" i="11"/>
  <c r="S3319" i="11"/>
  <c r="T3319" i="11"/>
  <c r="U3319" i="11"/>
  <c r="R3315" i="11"/>
  <c r="S3315" i="11"/>
  <c r="T3315" i="11"/>
  <c r="U3315" i="11"/>
  <c r="R3311" i="11"/>
  <c r="S3311" i="11"/>
  <c r="T3311" i="11"/>
  <c r="U3311" i="11"/>
  <c r="R3307" i="11"/>
  <c r="S3307" i="11"/>
  <c r="T3307" i="11"/>
  <c r="U3307" i="11"/>
  <c r="R3303" i="11"/>
  <c r="S3303" i="11"/>
  <c r="T3303" i="11"/>
  <c r="U3303" i="11"/>
  <c r="R3299" i="11"/>
  <c r="S3299" i="11"/>
  <c r="T3299" i="11"/>
  <c r="U3299" i="11"/>
  <c r="R3295" i="11"/>
  <c r="T3295" i="11"/>
  <c r="U3295" i="11"/>
  <c r="S3295" i="11"/>
  <c r="R3291" i="11"/>
  <c r="S3291" i="11"/>
  <c r="T3291" i="11"/>
  <c r="U3291" i="11"/>
  <c r="R3287" i="11"/>
  <c r="S3287" i="11"/>
  <c r="T3287" i="11"/>
  <c r="U3287" i="11"/>
  <c r="R3283" i="11"/>
  <c r="S3283" i="11"/>
  <c r="T3283" i="11"/>
  <c r="U3283" i="11"/>
  <c r="R3279" i="11"/>
  <c r="T3279" i="11"/>
  <c r="U3279" i="11"/>
  <c r="S3279" i="11"/>
  <c r="R3275" i="11"/>
  <c r="S3275" i="11"/>
  <c r="T3275" i="11"/>
  <c r="U3275" i="11"/>
  <c r="R3271" i="11"/>
  <c r="S3271" i="11"/>
  <c r="T3271" i="11"/>
  <c r="U3271" i="11"/>
  <c r="R3267" i="11"/>
  <c r="S3267" i="11"/>
  <c r="T3267" i="11"/>
  <c r="U3267" i="11"/>
  <c r="R3263" i="11"/>
  <c r="U3263" i="11"/>
  <c r="S3263" i="11"/>
  <c r="T3263" i="11"/>
  <c r="R3259" i="11"/>
  <c r="S3259" i="11"/>
  <c r="T3259" i="11"/>
  <c r="U3259" i="11"/>
  <c r="R3255" i="11"/>
  <c r="S3255" i="11"/>
  <c r="T3255" i="11"/>
  <c r="U3255" i="11"/>
  <c r="R3251" i="11"/>
  <c r="S3251" i="11"/>
  <c r="T3251" i="11"/>
  <c r="U3251" i="11"/>
  <c r="R3247" i="11"/>
  <c r="S3247" i="11"/>
  <c r="T3247" i="11"/>
  <c r="U3247" i="11"/>
  <c r="R3243" i="11"/>
  <c r="S3243" i="11"/>
  <c r="T3243" i="11"/>
  <c r="U3243" i="11"/>
  <c r="R3239" i="11"/>
  <c r="S3239" i="11"/>
  <c r="T3239" i="11"/>
  <c r="U3239" i="11"/>
  <c r="R3235" i="11"/>
  <c r="S3235" i="11"/>
  <c r="T3235" i="11"/>
  <c r="U3235" i="11"/>
  <c r="R3231" i="11"/>
  <c r="S3231" i="11"/>
  <c r="T3231" i="11"/>
  <c r="U3231" i="11"/>
  <c r="R3227" i="11"/>
  <c r="S3227" i="11"/>
  <c r="T3227" i="11"/>
  <c r="U3227" i="11"/>
  <c r="R3223" i="11"/>
  <c r="S3223" i="11"/>
  <c r="T3223" i="11"/>
  <c r="U3223" i="11"/>
  <c r="R3219" i="11"/>
  <c r="S3219" i="11"/>
  <c r="T3219" i="11"/>
  <c r="U3219" i="11"/>
  <c r="R3215" i="11"/>
  <c r="S3215" i="11"/>
  <c r="T3215" i="11"/>
  <c r="U3215" i="11"/>
  <c r="R3211" i="11"/>
  <c r="S3211" i="11"/>
  <c r="T3211" i="11"/>
  <c r="U3211" i="11"/>
  <c r="R3207" i="11"/>
  <c r="U3207" i="11"/>
  <c r="S3207" i="11"/>
  <c r="T3207" i="11"/>
  <c r="R3203" i="11"/>
  <c r="S3203" i="11"/>
  <c r="T3203" i="11"/>
  <c r="U3203" i="11"/>
  <c r="R3199" i="11"/>
  <c r="S3199" i="11"/>
  <c r="T3199" i="11"/>
  <c r="U3199" i="11"/>
  <c r="R3195" i="11"/>
  <c r="S3195" i="11"/>
  <c r="T3195" i="11"/>
  <c r="U3195" i="11"/>
  <c r="R3191" i="11"/>
  <c r="U3191" i="11"/>
  <c r="S3191" i="11"/>
  <c r="T3191" i="11"/>
  <c r="R3187" i="11"/>
  <c r="S3187" i="11"/>
  <c r="T3187" i="11"/>
  <c r="U3187" i="11"/>
  <c r="R3183" i="11"/>
  <c r="S3183" i="11"/>
  <c r="T3183" i="11"/>
  <c r="U3183" i="11"/>
  <c r="R3179" i="11"/>
  <c r="S3179" i="11"/>
  <c r="T3179" i="11"/>
  <c r="U3179" i="11"/>
  <c r="R3175" i="11"/>
  <c r="U3175" i="11"/>
  <c r="S3175" i="11"/>
  <c r="T3175" i="11"/>
  <c r="R3171" i="11"/>
  <c r="S3171" i="11"/>
  <c r="T3171" i="11"/>
  <c r="U3171" i="11"/>
  <c r="R3167" i="11"/>
  <c r="S3167" i="11"/>
  <c r="T3167" i="11"/>
  <c r="U3167" i="11"/>
  <c r="R3163" i="11"/>
  <c r="S3163" i="11"/>
  <c r="T3163" i="11"/>
  <c r="U3163" i="11"/>
  <c r="R3159" i="11"/>
  <c r="U3159" i="11"/>
  <c r="S3159" i="11"/>
  <c r="T3159" i="11"/>
  <c r="R3155" i="11"/>
  <c r="S3155" i="11"/>
  <c r="T3155" i="11"/>
  <c r="U3155" i="11"/>
  <c r="R3151" i="11"/>
  <c r="S3151" i="11"/>
  <c r="T3151" i="11"/>
  <c r="U3151" i="11"/>
  <c r="R3147" i="11"/>
  <c r="S3147" i="11"/>
  <c r="T3147" i="11"/>
  <c r="U3147" i="11"/>
  <c r="R3143" i="11"/>
  <c r="U3143" i="11"/>
  <c r="S3143" i="11"/>
  <c r="T3143" i="11"/>
  <c r="R3139" i="11"/>
  <c r="S3139" i="11"/>
  <c r="T3139" i="11"/>
  <c r="U3139" i="11"/>
  <c r="R3135" i="11"/>
  <c r="S3135" i="11"/>
  <c r="T3135" i="11"/>
  <c r="U3135" i="11"/>
  <c r="R3131" i="11"/>
  <c r="S3131" i="11"/>
  <c r="T3131" i="11"/>
  <c r="U3131" i="11"/>
  <c r="R3127" i="11"/>
  <c r="U3127" i="11"/>
  <c r="S3127" i="11"/>
  <c r="T3127" i="11"/>
  <c r="R3123" i="11"/>
  <c r="S3123" i="11"/>
  <c r="T3123" i="11"/>
  <c r="U3123" i="11"/>
  <c r="R3119" i="11"/>
  <c r="S3119" i="11"/>
  <c r="T3119" i="11"/>
  <c r="U3119" i="11"/>
  <c r="R3115" i="11"/>
  <c r="S3115" i="11"/>
  <c r="T3115" i="11"/>
  <c r="U3115" i="11"/>
  <c r="R3111" i="11"/>
  <c r="U3111" i="11"/>
  <c r="S3111" i="11"/>
  <c r="T3111" i="11"/>
  <c r="R3107" i="11"/>
  <c r="S3107" i="11"/>
  <c r="T3107" i="11"/>
  <c r="U3107" i="11"/>
  <c r="R3103" i="11"/>
  <c r="S3103" i="11"/>
  <c r="T3103" i="11"/>
  <c r="U3103" i="11"/>
  <c r="R3099" i="11"/>
  <c r="S3099" i="11"/>
  <c r="T3099" i="11"/>
  <c r="U3099" i="11"/>
  <c r="R3095" i="11"/>
  <c r="S3095" i="11"/>
  <c r="T3095" i="11"/>
  <c r="U3095" i="11"/>
  <c r="R3091" i="11"/>
  <c r="S3091" i="11"/>
  <c r="T3091" i="11"/>
  <c r="U3091" i="11"/>
  <c r="R3087" i="11"/>
  <c r="S3087" i="11"/>
  <c r="T3087" i="11"/>
  <c r="U3087" i="11"/>
  <c r="R3083" i="11"/>
  <c r="S3083" i="11"/>
  <c r="T3083" i="11"/>
  <c r="U3083" i="11"/>
  <c r="R3079" i="11"/>
  <c r="S3079" i="11"/>
  <c r="T3079" i="11"/>
  <c r="U3079" i="11"/>
  <c r="R3075" i="11"/>
  <c r="S3075" i="11"/>
  <c r="T3075" i="11"/>
  <c r="U3075" i="11"/>
  <c r="R3071" i="11"/>
  <c r="S3071" i="11"/>
  <c r="T3071" i="11"/>
  <c r="U3071" i="11"/>
  <c r="R3067" i="11"/>
  <c r="S3067" i="11"/>
  <c r="T3067" i="11"/>
  <c r="U3067" i="11"/>
  <c r="R3063" i="11"/>
  <c r="S3063" i="11"/>
  <c r="T3063" i="11"/>
  <c r="U3063" i="11"/>
  <c r="R3059" i="11"/>
  <c r="S3059" i="11"/>
  <c r="U3059" i="11"/>
  <c r="T3059" i="11"/>
  <c r="R3055" i="11"/>
  <c r="S3055" i="11"/>
  <c r="T3055" i="11"/>
  <c r="U3055" i="11"/>
  <c r="R3051" i="11"/>
  <c r="S3051" i="11"/>
  <c r="T3051" i="11"/>
  <c r="U3051" i="11"/>
  <c r="R3047" i="11"/>
  <c r="S3047" i="11"/>
  <c r="T3047" i="11"/>
  <c r="U3047" i="11"/>
  <c r="R3043" i="11"/>
  <c r="S3043" i="11"/>
  <c r="T3043" i="11"/>
  <c r="U3043" i="11"/>
  <c r="R3039" i="11"/>
  <c r="S3039" i="11"/>
  <c r="T3039" i="11"/>
  <c r="U3039" i="11"/>
  <c r="R3035" i="11"/>
  <c r="S3035" i="11"/>
  <c r="T3035" i="11"/>
  <c r="U3035" i="11"/>
  <c r="R3031" i="11"/>
  <c r="S3031" i="11"/>
  <c r="T3031" i="11"/>
  <c r="U3031" i="11"/>
  <c r="R3027" i="11"/>
  <c r="S3027" i="11"/>
  <c r="T3027" i="11"/>
  <c r="U3027" i="11"/>
  <c r="R3023" i="11"/>
  <c r="S3023" i="11"/>
  <c r="T3023" i="11"/>
  <c r="U3023" i="11"/>
  <c r="R3019" i="11"/>
  <c r="S3019" i="11"/>
  <c r="T3019" i="11"/>
  <c r="U3019" i="11"/>
  <c r="R3015" i="11"/>
  <c r="S3015" i="11"/>
  <c r="T3015" i="11"/>
  <c r="U3015" i="11"/>
  <c r="R3011" i="11"/>
  <c r="S3011" i="11"/>
  <c r="T3011" i="11"/>
  <c r="U3011" i="11"/>
  <c r="R3007" i="11"/>
  <c r="S3007" i="11"/>
  <c r="T3007" i="11"/>
  <c r="U3007" i="11"/>
  <c r="R3003" i="11"/>
  <c r="S3003" i="11"/>
  <c r="T3003" i="11"/>
  <c r="U3003" i="11"/>
  <c r="R2999" i="11"/>
  <c r="S2999" i="11"/>
  <c r="T2999" i="11"/>
  <c r="U2999" i="11"/>
  <c r="R2995" i="11"/>
  <c r="S2995" i="11"/>
  <c r="T2995" i="11"/>
  <c r="U2995" i="11"/>
  <c r="R2991" i="11"/>
  <c r="S2991" i="11"/>
  <c r="T2991" i="11"/>
  <c r="U2991" i="11"/>
  <c r="R2987" i="11"/>
  <c r="S2987" i="11"/>
  <c r="T2987" i="11"/>
  <c r="U2987" i="11"/>
  <c r="R2983" i="11"/>
  <c r="S2983" i="11"/>
  <c r="T2983" i="11"/>
  <c r="U2983" i="11"/>
  <c r="T2979" i="11"/>
  <c r="U2979" i="11"/>
  <c r="R2979" i="11"/>
  <c r="S2979" i="11"/>
  <c r="R2975" i="11"/>
  <c r="S2975" i="11"/>
  <c r="T2975" i="11"/>
  <c r="U2975" i="11"/>
  <c r="R2971" i="11"/>
  <c r="S2971" i="11"/>
  <c r="T2971" i="11"/>
  <c r="U2971" i="11"/>
  <c r="R2967" i="11"/>
  <c r="S2967" i="11"/>
  <c r="T2967" i="11"/>
  <c r="U2967" i="11"/>
  <c r="T2963" i="11"/>
  <c r="U2963" i="11"/>
  <c r="R2963" i="11"/>
  <c r="S2963" i="11"/>
  <c r="R2959" i="11"/>
  <c r="S2959" i="11"/>
  <c r="T2959" i="11"/>
  <c r="U2959" i="11"/>
  <c r="R2955" i="11"/>
  <c r="S2955" i="11"/>
  <c r="T2955" i="11"/>
  <c r="U2955" i="11"/>
  <c r="R2951" i="11"/>
  <c r="S2951" i="11"/>
  <c r="T2951" i="11"/>
  <c r="U2951" i="11"/>
  <c r="T2947" i="11"/>
  <c r="U2947" i="11"/>
  <c r="R2947" i="11"/>
  <c r="S2947" i="11"/>
  <c r="R2943" i="11"/>
  <c r="S2943" i="11"/>
  <c r="T2943" i="11"/>
  <c r="U2943" i="11"/>
  <c r="R2939" i="11"/>
  <c r="S2939" i="11"/>
  <c r="T2939" i="11"/>
  <c r="U2939" i="11"/>
  <c r="S2935" i="11"/>
  <c r="U2935" i="11"/>
  <c r="T2935" i="11"/>
  <c r="R2935" i="11"/>
  <c r="S2931" i="11"/>
  <c r="U2931" i="11"/>
  <c r="R2931" i="11"/>
  <c r="T2931" i="11"/>
  <c r="S2927" i="11"/>
  <c r="U2927" i="11"/>
  <c r="R2927" i="11"/>
  <c r="T2927" i="11"/>
  <c r="S2923" i="11"/>
  <c r="U2923" i="11"/>
  <c r="R2923" i="11"/>
  <c r="T2923" i="11"/>
  <c r="S2919" i="11"/>
  <c r="U2919" i="11"/>
  <c r="T2919" i="11"/>
  <c r="R2919" i="11"/>
  <c r="S2915" i="11"/>
  <c r="U2915" i="11"/>
  <c r="R2915" i="11"/>
  <c r="T2915" i="11"/>
  <c r="S2911" i="11"/>
  <c r="U2911" i="11"/>
  <c r="R2911" i="11"/>
  <c r="T2911" i="11"/>
  <c r="S2907" i="11"/>
  <c r="U2907" i="11"/>
  <c r="R2907" i="11"/>
  <c r="T2907" i="11"/>
  <c r="S2903" i="11"/>
  <c r="U2903" i="11"/>
  <c r="T2903" i="11"/>
  <c r="R2903" i="11"/>
  <c r="S2899" i="11"/>
  <c r="U2899" i="11"/>
  <c r="R2899" i="11"/>
  <c r="T2899" i="11"/>
  <c r="S2895" i="11"/>
  <c r="U2895" i="11"/>
  <c r="R2895" i="11"/>
  <c r="T2895" i="11"/>
  <c r="R2891" i="11"/>
  <c r="T2891" i="11"/>
  <c r="U2891" i="11"/>
  <c r="S2891" i="11"/>
  <c r="R2887" i="11"/>
  <c r="S2887" i="11"/>
  <c r="T2887" i="11"/>
  <c r="U2887" i="11"/>
  <c r="R2883" i="11"/>
  <c r="T2883" i="11"/>
  <c r="S2883" i="11"/>
  <c r="U2883" i="11"/>
  <c r="R2879" i="11"/>
  <c r="S2879" i="11"/>
  <c r="T2879" i="11"/>
  <c r="U2879" i="11"/>
  <c r="R2875" i="11"/>
  <c r="S2875" i="11"/>
  <c r="T2875" i="11"/>
  <c r="U2875" i="11"/>
  <c r="R2871" i="11"/>
  <c r="S2871" i="11"/>
  <c r="T2871" i="11"/>
  <c r="U2871" i="11"/>
  <c r="R2867" i="11"/>
  <c r="T2867" i="11"/>
  <c r="U2867" i="11"/>
  <c r="S2867" i="11"/>
  <c r="R2863" i="11"/>
  <c r="S2863" i="11"/>
  <c r="T2863" i="11"/>
  <c r="U2863" i="11"/>
  <c r="R2859" i="11"/>
  <c r="S2859" i="11"/>
  <c r="T2859" i="11"/>
  <c r="U2859" i="11"/>
  <c r="R2855" i="11"/>
  <c r="S2855" i="11"/>
  <c r="T2855" i="11"/>
  <c r="U2855" i="11"/>
  <c r="R2851" i="11"/>
  <c r="S2851" i="11"/>
  <c r="T2851" i="11"/>
  <c r="U2851" i="11"/>
  <c r="R2847" i="11"/>
  <c r="S2847" i="11"/>
  <c r="T2847" i="11"/>
  <c r="U2847" i="11"/>
  <c r="R2843" i="11"/>
  <c r="S2843" i="11"/>
  <c r="T2843" i="11"/>
  <c r="U2843" i="11"/>
  <c r="R2839" i="11"/>
  <c r="S2839" i="11"/>
  <c r="T2839" i="11"/>
  <c r="U2839" i="11"/>
  <c r="R2835" i="11"/>
  <c r="S2835" i="11"/>
  <c r="T2835" i="11"/>
  <c r="U2835" i="11"/>
  <c r="R2831" i="11"/>
  <c r="S2831" i="11"/>
  <c r="T2831" i="11"/>
  <c r="U2831" i="11"/>
  <c r="R2827" i="11"/>
  <c r="S2827" i="11"/>
  <c r="T2827" i="11"/>
  <c r="U2827" i="11"/>
  <c r="R2823" i="11"/>
  <c r="S2823" i="11"/>
  <c r="T2823" i="11"/>
  <c r="U2823" i="11"/>
  <c r="R2819" i="11"/>
  <c r="S2819" i="11"/>
  <c r="T2819" i="11"/>
  <c r="U2819" i="11"/>
  <c r="R2815" i="11"/>
  <c r="S2815" i="11"/>
  <c r="T2815" i="11"/>
  <c r="U2815" i="11"/>
  <c r="R2811" i="11"/>
  <c r="S2811" i="11"/>
  <c r="T2811" i="11"/>
  <c r="U2811" i="11"/>
  <c r="R2807" i="11"/>
  <c r="S2807" i="11"/>
  <c r="T2807" i="11"/>
  <c r="U2807" i="11"/>
  <c r="R2803" i="11"/>
  <c r="U2803" i="11"/>
  <c r="S2803" i="11"/>
  <c r="T2803" i="11"/>
  <c r="R2799" i="11"/>
  <c r="S2799" i="11"/>
  <c r="T2799" i="11"/>
  <c r="U2799" i="11"/>
  <c r="R2795" i="11"/>
  <c r="S2795" i="11"/>
  <c r="T2795" i="11"/>
  <c r="U2795" i="11"/>
  <c r="R2791" i="11"/>
  <c r="U2791" i="11"/>
  <c r="S2791" i="11"/>
  <c r="T2791" i="11"/>
  <c r="R2787" i="11"/>
  <c r="S2787" i="11"/>
  <c r="T2787" i="11"/>
  <c r="U2787" i="11"/>
  <c r="R2783" i="11"/>
  <c r="S2783" i="11"/>
  <c r="T2783" i="11"/>
  <c r="U2783" i="11"/>
  <c r="R2779" i="11"/>
  <c r="S2779" i="11"/>
  <c r="T2779" i="11"/>
  <c r="U2779" i="11"/>
  <c r="R2775" i="11"/>
  <c r="U2775" i="11"/>
  <c r="S2775" i="11"/>
  <c r="T2775" i="11"/>
  <c r="R2771" i="11"/>
  <c r="S2771" i="11"/>
  <c r="T2771" i="11"/>
  <c r="U2771" i="11"/>
  <c r="R2767" i="11"/>
  <c r="S2767" i="11"/>
  <c r="T2767" i="11"/>
  <c r="U2767" i="11"/>
  <c r="R2763" i="11"/>
  <c r="S2763" i="11"/>
  <c r="T2763" i="11"/>
  <c r="U2763" i="11"/>
  <c r="R2759" i="11"/>
  <c r="U2759" i="11"/>
  <c r="S2759" i="11"/>
  <c r="T2759" i="11"/>
  <c r="R2755" i="11"/>
  <c r="S2755" i="11"/>
  <c r="T2755" i="11"/>
  <c r="U2755" i="11"/>
  <c r="R2751" i="11"/>
  <c r="S2751" i="11"/>
  <c r="T2751" i="11"/>
  <c r="U2751" i="11"/>
  <c r="R2747" i="11"/>
  <c r="S2747" i="11"/>
  <c r="T2747" i="11"/>
  <c r="U2747" i="11"/>
  <c r="R2743" i="11"/>
  <c r="U2743" i="11"/>
  <c r="S2743" i="11"/>
  <c r="T2743" i="11"/>
  <c r="R2739" i="11"/>
  <c r="S2739" i="11"/>
  <c r="T2739" i="11"/>
  <c r="U2739" i="11"/>
  <c r="R2735" i="11"/>
  <c r="S2735" i="11"/>
  <c r="T2735" i="11"/>
  <c r="U2735" i="11"/>
  <c r="R2731" i="11"/>
  <c r="S2731" i="11"/>
  <c r="T2731" i="11"/>
  <c r="U2731" i="11"/>
  <c r="R2727" i="11"/>
  <c r="U2727" i="11"/>
  <c r="S2727" i="11"/>
  <c r="T2727" i="11"/>
  <c r="R2723" i="11"/>
  <c r="S2723" i="11"/>
  <c r="T2723" i="11"/>
  <c r="U2723" i="11"/>
  <c r="R2719" i="11"/>
  <c r="S2719" i="11"/>
  <c r="T2719" i="11"/>
  <c r="U2719" i="11"/>
  <c r="R2715" i="11"/>
  <c r="S2715" i="11"/>
  <c r="T2715" i="11"/>
  <c r="U2715" i="11"/>
  <c r="R2711" i="11"/>
  <c r="S2711" i="11"/>
  <c r="T2711" i="11"/>
  <c r="U2711" i="11"/>
  <c r="T2707" i="11"/>
  <c r="U2707" i="11"/>
  <c r="R2707" i="11"/>
  <c r="S2707" i="11"/>
  <c r="R2703" i="11"/>
  <c r="S2703" i="11"/>
  <c r="T2703" i="11"/>
  <c r="U2703" i="11"/>
  <c r="R2699" i="11"/>
  <c r="S2699" i="11"/>
  <c r="T2699" i="11"/>
  <c r="U2699" i="11"/>
  <c r="R2695" i="11"/>
  <c r="S2695" i="11"/>
  <c r="T2695" i="11"/>
  <c r="U2695" i="11"/>
  <c r="T2691" i="11"/>
  <c r="U2691" i="11"/>
  <c r="R2691" i="11"/>
  <c r="S2691" i="11"/>
  <c r="R2687" i="11"/>
  <c r="S2687" i="11"/>
  <c r="T2687" i="11"/>
  <c r="U2687" i="11"/>
  <c r="R2683" i="11"/>
  <c r="S2683" i="11"/>
  <c r="T2683" i="11"/>
  <c r="U2683" i="11"/>
  <c r="R2679" i="11"/>
  <c r="S2679" i="11"/>
  <c r="T2679" i="11"/>
  <c r="U2679" i="11"/>
  <c r="T2675" i="11"/>
  <c r="U2675" i="11"/>
  <c r="R2675" i="11"/>
  <c r="S2675" i="11"/>
  <c r="R2671" i="11"/>
  <c r="S2671" i="11"/>
  <c r="T2671" i="11"/>
  <c r="U2671" i="11"/>
  <c r="R2667" i="11"/>
  <c r="S2667" i="11"/>
  <c r="T2667" i="11"/>
  <c r="U2667" i="11"/>
  <c r="R2663" i="11"/>
  <c r="S2663" i="11"/>
  <c r="T2663" i="11"/>
  <c r="U2663" i="11"/>
  <c r="T2659" i="11"/>
  <c r="U2659" i="11"/>
  <c r="R2659" i="11"/>
  <c r="S2659" i="11"/>
  <c r="R2655" i="11"/>
  <c r="S2655" i="11"/>
  <c r="T2655" i="11"/>
  <c r="U2655" i="11"/>
  <c r="S2651" i="11"/>
  <c r="T2651" i="11"/>
  <c r="U2651" i="11"/>
  <c r="R2651" i="11"/>
  <c r="S2647" i="11"/>
  <c r="T2647" i="11"/>
  <c r="U2647" i="11"/>
  <c r="R2647" i="11"/>
  <c r="S2643" i="11"/>
  <c r="T2643" i="11"/>
  <c r="U2643" i="11"/>
  <c r="R2643" i="11"/>
  <c r="S2639" i="11"/>
  <c r="T2639" i="11"/>
  <c r="U2639" i="11"/>
  <c r="R2639" i="11"/>
  <c r="S2635" i="11"/>
  <c r="T2635" i="11"/>
  <c r="U2635" i="11"/>
  <c r="R2635" i="11"/>
  <c r="S2631" i="11"/>
  <c r="T2631" i="11"/>
  <c r="U2631" i="11"/>
  <c r="R2631" i="11"/>
  <c r="S2627" i="11"/>
  <c r="T2627" i="11"/>
  <c r="U2627" i="11"/>
  <c r="R2627" i="11"/>
  <c r="S2623" i="11"/>
  <c r="T2623" i="11"/>
  <c r="U2623" i="11"/>
  <c r="R2623" i="11"/>
  <c r="S2619" i="11"/>
  <c r="T2619" i="11"/>
  <c r="U2619" i="11"/>
  <c r="R2619" i="11"/>
  <c r="S2615" i="11"/>
  <c r="T2615" i="11"/>
  <c r="U2615" i="11"/>
  <c r="R2615" i="11"/>
  <c r="S2611" i="11"/>
  <c r="T2611" i="11"/>
  <c r="U2611" i="11"/>
  <c r="R2611" i="11"/>
  <c r="S2607" i="11"/>
  <c r="T2607" i="11"/>
  <c r="U2607" i="11"/>
  <c r="R2607" i="11"/>
  <c r="S2603" i="11"/>
  <c r="T2603" i="11"/>
  <c r="U2603" i="11"/>
  <c r="R2603" i="11"/>
  <c r="S2599" i="11"/>
  <c r="T2599" i="11"/>
  <c r="U2599" i="11"/>
  <c r="R2599" i="11"/>
  <c r="S2595" i="11"/>
  <c r="T2595" i="11"/>
  <c r="U2595" i="11"/>
  <c r="R2595" i="11"/>
  <c r="S2591" i="11"/>
  <c r="T2591" i="11"/>
  <c r="U2591" i="11"/>
  <c r="R2591" i="11"/>
  <c r="S2587" i="11"/>
  <c r="T2587" i="11"/>
  <c r="U2587" i="11"/>
  <c r="R2587" i="11"/>
  <c r="S2583" i="11"/>
  <c r="T2583" i="11"/>
  <c r="U2583" i="11"/>
  <c r="R2583" i="11"/>
  <c r="S2579" i="11"/>
  <c r="T2579" i="11"/>
  <c r="U2579" i="11"/>
  <c r="R2579" i="11"/>
  <c r="S2575" i="11"/>
  <c r="T2575" i="11"/>
  <c r="U2575" i="11"/>
  <c r="R2575" i="11"/>
  <c r="S2571" i="11"/>
  <c r="T2571" i="11"/>
  <c r="U2571" i="11"/>
  <c r="R2571" i="11"/>
  <c r="S2567" i="11"/>
  <c r="T2567" i="11"/>
  <c r="U2567" i="11"/>
  <c r="R2567" i="11"/>
  <c r="S2563" i="11"/>
  <c r="T2563" i="11"/>
  <c r="U2563" i="11"/>
  <c r="R2563" i="11"/>
  <c r="S2559" i="11"/>
  <c r="T2559" i="11"/>
  <c r="U2559" i="11"/>
  <c r="R2559" i="11"/>
  <c r="S2555" i="11"/>
  <c r="T2555" i="11"/>
  <c r="U2555" i="11"/>
  <c r="R2555" i="11"/>
  <c r="S2551" i="11"/>
  <c r="T2551" i="11"/>
  <c r="U2551" i="11"/>
  <c r="R2551" i="11"/>
  <c r="S2547" i="11"/>
  <c r="T2547" i="11"/>
  <c r="U2547" i="11"/>
  <c r="R2547" i="11"/>
  <c r="R2543" i="11"/>
  <c r="S2543" i="11"/>
  <c r="T2543" i="11"/>
  <c r="U2543" i="11"/>
  <c r="R2539" i="11"/>
  <c r="S2539" i="11"/>
  <c r="T2539" i="11"/>
  <c r="U2539" i="11"/>
  <c r="R2535" i="11"/>
  <c r="S2535" i="11"/>
  <c r="T2535" i="11"/>
  <c r="U2535" i="11"/>
  <c r="R2531" i="11"/>
  <c r="S2531" i="11"/>
  <c r="T2531" i="11"/>
  <c r="U2531" i="11"/>
  <c r="R2527" i="11"/>
  <c r="S2527" i="11"/>
  <c r="T2527" i="11"/>
  <c r="U2527" i="11"/>
  <c r="R2523" i="11"/>
  <c r="S2523" i="11"/>
  <c r="T2523" i="11"/>
  <c r="U2523" i="11"/>
  <c r="R2519" i="11"/>
  <c r="S2519" i="11"/>
  <c r="T2519" i="11"/>
  <c r="U2519" i="11"/>
  <c r="R2515" i="11"/>
  <c r="S2515" i="11"/>
  <c r="T2515" i="11"/>
  <c r="U2515" i="11"/>
  <c r="R2511" i="11"/>
  <c r="S2511" i="11"/>
  <c r="T2511" i="11"/>
  <c r="U2511" i="11"/>
  <c r="R2507" i="11"/>
  <c r="S2507" i="11"/>
  <c r="T2507" i="11"/>
  <c r="U2507" i="11"/>
  <c r="R2503" i="11"/>
  <c r="S2503" i="11"/>
  <c r="T2503" i="11"/>
  <c r="U2503" i="11"/>
  <c r="R2499" i="11"/>
  <c r="S2499" i="11"/>
  <c r="T2499" i="11"/>
  <c r="U2499" i="11"/>
  <c r="R2495" i="11"/>
  <c r="S2495" i="11"/>
  <c r="T2495" i="11"/>
  <c r="U2495" i="11"/>
  <c r="R2491" i="11"/>
  <c r="S2491" i="11"/>
  <c r="T2491" i="11"/>
  <c r="U2491" i="11"/>
  <c r="R2487" i="11"/>
  <c r="S2487" i="11"/>
  <c r="T2487" i="11"/>
  <c r="U2487" i="11"/>
  <c r="R2483" i="11"/>
  <c r="S2483" i="11"/>
  <c r="T2483" i="11"/>
  <c r="U2483" i="11"/>
  <c r="R2479" i="11"/>
  <c r="S2479" i="11"/>
  <c r="T2479" i="11"/>
  <c r="U2479" i="11"/>
  <c r="R2475" i="11"/>
  <c r="S2475" i="11"/>
  <c r="T2475" i="11"/>
  <c r="U2475" i="11"/>
  <c r="R2471" i="11"/>
  <c r="S2471" i="11"/>
  <c r="T2471" i="11"/>
  <c r="U2471" i="11"/>
  <c r="R2467" i="11"/>
  <c r="S2467" i="11"/>
  <c r="T2467" i="11"/>
  <c r="U2467" i="11"/>
  <c r="R2463" i="11"/>
  <c r="U2463" i="11"/>
  <c r="S2463" i="11"/>
  <c r="T2463" i="11"/>
  <c r="R2459" i="11"/>
  <c r="S2459" i="11"/>
  <c r="T2459" i="11"/>
  <c r="U2459" i="11"/>
  <c r="R2455" i="11"/>
  <c r="S2455" i="11"/>
  <c r="T2455" i="11"/>
  <c r="U2455" i="11"/>
  <c r="R2451" i="11"/>
  <c r="S2451" i="11"/>
  <c r="T2451" i="11"/>
  <c r="U2451" i="11"/>
  <c r="R2447" i="11"/>
  <c r="U2447" i="11"/>
  <c r="S2447" i="11"/>
  <c r="T2447" i="11"/>
  <c r="R2443" i="11"/>
  <c r="S2443" i="11"/>
  <c r="T2443" i="11"/>
  <c r="U2443" i="11"/>
  <c r="R2439" i="11"/>
  <c r="S2439" i="11"/>
  <c r="T2439" i="11"/>
  <c r="U2439" i="11"/>
  <c r="R2435" i="11"/>
  <c r="S2435" i="11"/>
  <c r="T2435" i="11"/>
  <c r="U2435" i="11"/>
  <c r="R2431" i="11"/>
  <c r="U2431" i="11"/>
  <c r="S2431" i="11"/>
  <c r="T2431" i="11"/>
  <c r="R2427" i="11"/>
  <c r="S2427" i="11"/>
  <c r="T2427" i="11"/>
  <c r="U2427" i="11"/>
  <c r="R2423" i="11"/>
  <c r="S2423" i="11"/>
  <c r="T2423" i="11"/>
  <c r="U2423" i="11"/>
  <c r="R2419" i="11"/>
  <c r="S2419" i="11"/>
  <c r="T2419" i="11"/>
  <c r="U2419" i="11"/>
  <c r="R2415" i="11"/>
  <c r="S2415" i="11"/>
  <c r="T2415" i="11"/>
  <c r="U2415" i="11"/>
  <c r="R2411" i="11"/>
  <c r="S2411" i="11"/>
  <c r="T2411" i="11"/>
  <c r="U2411" i="11"/>
  <c r="R2407" i="11"/>
  <c r="S2407" i="11"/>
  <c r="T2407" i="11"/>
  <c r="U2407" i="11"/>
  <c r="R2403" i="11"/>
  <c r="S2403" i="11"/>
  <c r="T2403" i="11"/>
  <c r="U2403" i="11"/>
  <c r="R2399" i="11"/>
  <c r="S2399" i="11"/>
  <c r="T2399" i="11"/>
  <c r="U2399" i="11"/>
  <c r="R2395" i="11"/>
  <c r="S2395" i="11"/>
  <c r="T2395" i="11"/>
  <c r="U2395" i="11"/>
  <c r="R2391" i="11"/>
  <c r="S2391" i="11"/>
  <c r="T2391" i="11"/>
  <c r="U2391" i="11"/>
  <c r="R2387" i="11"/>
  <c r="S2387" i="11"/>
  <c r="T2387" i="11"/>
  <c r="U2387" i="11"/>
  <c r="R2383" i="11"/>
  <c r="S2383" i="11"/>
  <c r="T2383" i="11"/>
  <c r="U2383" i="11"/>
  <c r="R2379" i="11"/>
  <c r="S2379" i="11"/>
  <c r="T2379" i="11"/>
  <c r="U2379" i="11"/>
  <c r="R2375" i="11"/>
  <c r="S2375" i="11"/>
  <c r="T2375" i="11"/>
  <c r="U2375" i="11"/>
  <c r="R2371" i="11"/>
  <c r="S2371" i="11"/>
  <c r="T2371" i="11"/>
  <c r="U2371" i="11"/>
  <c r="R2367" i="11"/>
  <c r="S2367" i="11"/>
  <c r="T2367" i="11"/>
  <c r="U2367" i="11"/>
  <c r="R2363" i="11"/>
  <c r="S2363" i="11"/>
  <c r="T2363" i="11"/>
  <c r="U2363" i="11"/>
  <c r="R2359" i="11"/>
  <c r="S2359" i="11"/>
  <c r="T2359" i="11"/>
  <c r="U2359" i="11"/>
  <c r="R2355" i="11"/>
  <c r="S2355" i="11"/>
  <c r="T2355" i="11"/>
  <c r="U2355" i="11"/>
  <c r="R2351" i="11"/>
  <c r="S2351" i="11"/>
  <c r="T2351" i="11"/>
  <c r="U2351" i="11"/>
  <c r="R2347" i="11"/>
  <c r="S2347" i="11"/>
  <c r="T2347" i="11"/>
  <c r="U2347" i="11"/>
  <c r="R2343" i="11"/>
  <c r="S2343" i="11"/>
  <c r="T2343" i="11"/>
  <c r="U2343" i="11"/>
  <c r="R2339" i="11"/>
  <c r="S2339" i="11"/>
  <c r="T2339" i="11"/>
  <c r="U2339" i="11"/>
  <c r="R2335" i="11"/>
  <c r="S2335" i="11"/>
  <c r="T2335" i="11"/>
  <c r="U2335" i="11"/>
  <c r="R2331" i="11"/>
  <c r="S2331" i="11"/>
  <c r="T2331" i="11"/>
  <c r="U2331" i="11"/>
  <c r="R2327" i="11"/>
  <c r="S2327" i="11"/>
  <c r="T2327" i="11"/>
  <c r="U2327" i="11"/>
  <c r="R2323" i="11"/>
  <c r="S2323" i="11"/>
  <c r="T2323" i="11"/>
  <c r="U2323" i="11"/>
  <c r="R2319" i="11"/>
  <c r="S2319" i="11"/>
  <c r="T2319" i="11"/>
  <c r="U2319" i="11"/>
  <c r="R2315" i="11"/>
  <c r="S2315" i="11"/>
  <c r="T2315" i="11"/>
  <c r="U2315" i="11"/>
  <c r="R2311" i="11"/>
  <c r="S2311" i="11"/>
  <c r="T2311" i="11"/>
  <c r="U2311" i="11"/>
  <c r="R2307" i="11"/>
  <c r="S2307" i="11"/>
  <c r="T2307" i="11"/>
  <c r="U2307" i="11"/>
  <c r="R2303" i="11"/>
  <c r="S2303" i="11"/>
  <c r="T2303" i="11"/>
  <c r="U2303" i="11"/>
  <c r="R2299" i="11"/>
  <c r="S2299" i="11"/>
  <c r="T2299" i="11"/>
  <c r="U2299" i="11"/>
  <c r="R2295" i="11"/>
  <c r="S2295" i="11"/>
  <c r="T2295" i="11"/>
  <c r="U2295" i="11"/>
  <c r="R2291" i="11"/>
  <c r="S2291" i="11"/>
  <c r="T2291" i="11"/>
  <c r="U2291" i="11"/>
  <c r="R2287" i="11"/>
  <c r="S2287" i="11"/>
  <c r="T2287" i="11"/>
  <c r="U2287" i="11"/>
  <c r="R2283" i="11"/>
  <c r="S2283" i="11"/>
  <c r="T2283" i="11"/>
  <c r="U2283" i="11"/>
  <c r="R2279" i="11"/>
  <c r="S2279" i="11"/>
  <c r="T2279" i="11"/>
  <c r="U2279" i="11"/>
  <c r="R2275" i="11"/>
  <c r="S2275" i="11"/>
  <c r="T2275" i="11"/>
  <c r="U2275" i="11"/>
  <c r="R2271" i="11"/>
  <c r="S2271" i="11"/>
  <c r="T2271" i="11"/>
  <c r="U2271" i="11"/>
  <c r="R2267" i="11"/>
  <c r="S2267" i="11"/>
  <c r="T2267" i="11"/>
  <c r="U2267" i="11"/>
  <c r="R2263" i="11"/>
  <c r="S2263" i="11"/>
  <c r="T2263" i="11"/>
  <c r="U2263" i="11"/>
  <c r="R2259" i="11"/>
  <c r="S2259" i="11"/>
  <c r="T2259" i="11"/>
  <c r="U2259" i="11"/>
  <c r="R2255" i="11"/>
  <c r="S2255" i="11"/>
  <c r="T2255" i="11"/>
  <c r="U2255" i="11"/>
  <c r="R2251" i="11"/>
  <c r="S2251" i="11"/>
  <c r="T2251" i="11"/>
  <c r="U2251" i="11"/>
  <c r="R2247" i="11"/>
  <c r="S2247" i="11"/>
  <c r="T2247" i="11"/>
  <c r="U2247" i="11"/>
  <c r="R2243" i="11"/>
  <c r="S2243" i="11"/>
  <c r="T2243" i="11"/>
  <c r="U2243" i="11"/>
  <c r="R2239" i="11"/>
  <c r="S2239" i="11"/>
  <c r="T2239" i="11"/>
  <c r="U2239" i="11"/>
  <c r="R2235" i="11"/>
  <c r="S2235" i="11"/>
  <c r="T2235" i="11"/>
  <c r="U2235" i="11"/>
  <c r="R2231" i="11"/>
  <c r="S2231" i="11"/>
  <c r="T2231" i="11"/>
  <c r="U2231" i="11"/>
  <c r="R2227" i="11"/>
  <c r="S2227" i="11"/>
  <c r="T2227" i="11"/>
  <c r="U2227" i="11"/>
  <c r="R2223" i="11"/>
  <c r="S2223" i="11"/>
  <c r="T2223" i="11"/>
  <c r="U2223" i="11"/>
  <c r="R2219" i="11"/>
  <c r="S2219" i="11"/>
  <c r="T2219" i="11"/>
  <c r="U2219" i="11"/>
  <c r="R2215" i="11"/>
  <c r="S2215" i="11"/>
  <c r="T2215" i="11"/>
  <c r="U2215" i="11"/>
  <c r="R2211" i="11"/>
  <c r="T2211" i="11"/>
  <c r="U2211" i="11"/>
  <c r="S2211" i="11"/>
  <c r="R2207" i="11"/>
  <c r="S2207" i="11"/>
  <c r="T2207" i="11"/>
  <c r="U2207" i="11"/>
  <c r="R2203" i="11"/>
  <c r="S2203" i="11"/>
  <c r="T2203" i="11"/>
  <c r="U2203" i="11"/>
  <c r="R2199" i="11"/>
  <c r="S2199" i="11"/>
  <c r="T2199" i="11"/>
  <c r="U2199" i="11"/>
  <c r="R2195" i="11"/>
  <c r="T2195" i="11"/>
  <c r="U2195" i="11"/>
  <c r="S2195" i="11"/>
  <c r="R2191" i="11"/>
  <c r="S2191" i="11"/>
  <c r="T2191" i="11"/>
  <c r="U2191" i="11"/>
  <c r="R2187" i="11"/>
  <c r="T2187" i="11"/>
  <c r="U2187" i="11"/>
  <c r="S2187" i="11"/>
  <c r="R2183" i="11"/>
  <c r="S2183" i="11"/>
  <c r="T2183" i="11"/>
  <c r="U2183" i="11"/>
  <c r="R2179" i="11"/>
  <c r="T2179" i="11"/>
  <c r="U2179" i="11"/>
  <c r="S2179" i="11"/>
  <c r="R2175" i="11"/>
  <c r="S2175" i="11"/>
  <c r="T2175" i="11"/>
  <c r="U2175" i="11"/>
  <c r="R2171" i="11"/>
  <c r="T2171" i="11"/>
  <c r="U2171" i="11"/>
  <c r="S2171" i="11"/>
  <c r="R2167" i="11"/>
  <c r="S2167" i="11"/>
  <c r="T2167" i="11"/>
  <c r="U2167" i="11"/>
  <c r="R2163" i="11"/>
  <c r="T2163" i="11"/>
  <c r="U2163" i="11"/>
  <c r="S2163" i="11"/>
  <c r="R2159" i="11"/>
  <c r="S2159" i="11"/>
  <c r="T2159" i="11"/>
  <c r="U2159" i="11"/>
  <c r="R2155" i="11"/>
  <c r="T2155" i="11"/>
  <c r="U2155" i="11"/>
  <c r="S2155" i="11"/>
  <c r="R2151" i="11"/>
  <c r="S2151" i="11"/>
  <c r="T2151" i="11"/>
  <c r="U2151" i="11"/>
  <c r="R2147" i="11"/>
  <c r="T2147" i="11"/>
  <c r="U2147" i="11"/>
  <c r="S2147" i="11"/>
  <c r="R2143" i="11"/>
  <c r="S2143" i="11"/>
  <c r="T2143" i="11"/>
  <c r="U2143" i="11"/>
  <c r="R2139" i="11"/>
  <c r="T2139" i="11"/>
  <c r="U2139" i="11"/>
  <c r="S2139" i="11"/>
  <c r="R2135" i="11"/>
  <c r="S2135" i="11"/>
  <c r="T2135" i="11"/>
  <c r="U2135" i="11"/>
  <c r="R2131" i="11"/>
  <c r="T2131" i="11"/>
  <c r="U2131" i="11"/>
  <c r="S2131" i="11"/>
  <c r="R2127" i="11"/>
  <c r="S2127" i="11"/>
  <c r="T2127" i="11"/>
  <c r="U2127" i="11"/>
  <c r="R2123" i="11"/>
  <c r="T2123" i="11"/>
  <c r="U2123" i="11"/>
  <c r="S2123" i="11"/>
  <c r="R2119" i="11"/>
  <c r="S2119" i="11"/>
  <c r="T2119" i="11"/>
  <c r="U2119" i="11"/>
  <c r="R2115" i="11"/>
  <c r="T2115" i="11"/>
  <c r="U2115" i="11"/>
  <c r="S2115" i="11"/>
  <c r="R2111" i="11"/>
  <c r="S2111" i="11"/>
  <c r="T2111" i="11"/>
  <c r="U2111" i="11"/>
  <c r="R2107" i="11"/>
  <c r="T2107" i="11"/>
  <c r="U2107" i="11"/>
  <c r="S2107" i="11"/>
  <c r="R2103" i="11"/>
  <c r="S2103" i="11"/>
  <c r="T2103" i="11"/>
  <c r="U2103" i="11"/>
  <c r="R2099" i="11"/>
  <c r="T2099" i="11"/>
  <c r="U2099" i="11"/>
  <c r="S2099" i="11"/>
  <c r="R2095" i="11"/>
  <c r="S2095" i="11"/>
  <c r="T2095" i="11"/>
  <c r="U2095" i="11"/>
  <c r="R2091" i="11"/>
  <c r="T2091" i="11"/>
  <c r="U2091" i="11"/>
  <c r="S2091" i="11"/>
  <c r="R2087" i="11"/>
  <c r="S2087" i="11"/>
  <c r="T2087" i="11"/>
  <c r="U2087" i="11"/>
  <c r="R2083" i="11"/>
  <c r="T2083" i="11"/>
  <c r="U2083" i="11"/>
  <c r="S2083" i="11"/>
  <c r="R2079" i="11"/>
  <c r="S2079" i="11"/>
  <c r="T2079" i="11"/>
  <c r="U2079" i="11"/>
  <c r="R2075" i="11"/>
  <c r="T2075" i="11"/>
  <c r="U2075" i="11"/>
  <c r="S2075" i="11"/>
  <c r="R2071" i="11"/>
  <c r="S2071" i="11"/>
  <c r="T2071" i="11"/>
  <c r="U2071" i="11"/>
  <c r="R2067" i="11"/>
  <c r="T2067" i="11"/>
  <c r="U2067" i="11"/>
  <c r="S2067" i="11"/>
  <c r="R2063" i="11"/>
  <c r="S2063" i="11"/>
  <c r="T2063" i="11"/>
  <c r="U2063" i="11"/>
  <c r="R2059" i="11"/>
  <c r="T2059" i="11"/>
  <c r="U2059" i="11"/>
  <c r="S2059" i="11"/>
  <c r="R2055" i="11"/>
  <c r="S2055" i="11"/>
  <c r="T2055" i="11"/>
  <c r="U2055" i="11"/>
  <c r="R2051" i="11"/>
  <c r="T2051" i="11"/>
  <c r="U2051" i="11"/>
  <c r="S2051" i="11"/>
  <c r="R2047" i="11"/>
  <c r="S2047" i="11"/>
  <c r="T2047" i="11"/>
  <c r="U2047" i="11"/>
  <c r="R2043" i="11"/>
  <c r="T2043" i="11"/>
  <c r="U2043" i="11"/>
  <c r="S2043" i="11"/>
  <c r="R2039" i="11"/>
  <c r="S2039" i="11"/>
  <c r="T2039" i="11"/>
  <c r="U2039" i="11"/>
  <c r="R2035" i="11"/>
  <c r="T2035" i="11"/>
  <c r="U2035" i="11"/>
  <c r="S2035" i="11"/>
  <c r="R2031" i="11"/>
  <c r="S2031" i="11"/>
  <c r="T2031" i="11"/>
  <c r="U2031" i="11"/>
  <c r="R2027" i="11"/>
  <c r="T2027" i="11"/>
  <c r="U2027" i="11"/>
  <c r="S2027" i="11"/>
  <c r="R2023" i="11"/>
  <c r="S2023" i="11"/>
  <c r="T2023" i="11"/>
  <c r="U2023" i="11"/>
  <c r="R2019" i="11"/>
  <c r="T2019" i="11"/>
  <c r="U2019" i="11"/>
  <c r="S2019" i="11"/>
  <c r="R2015" i="11"/>
  <c r="S2015" i="11"/>
  <c r="T2015" i="11"/>
  <c r="U2015" i="11"/>
  <c r="R2011" i="11"/>
  <c r="T2011" i="11"/>
  <c r="U2011" i="11"/>
  <c r="S2011" i="11"/>
  <c r="R2007" i="11"/>
  <c r="S2007" i="11"/>
  <c r="T2007" i="11"/>
  <c r="U2007" i="11"/>
  <c r="R2003" i="11"/>
  <c r="T2003" i="11"/>
  <c r="U2003" i="11"/>
  <c r="S2003" i="11"/>
  <c r="R1999" i="11"/>
  <c r="S1999" i="11"/>
  <c r="T1999" i="11"/>
  <c r="U1999" i="11"/>
  <c r="R1995" i="11"/>
  <c r="T1995" i="11"/>
  <c r="U1995" i="11"/>
  <c r="S1995" i="11"/>
  <c r="R1991" i="11"/>
  <c r="S1991" i="11"/>
  <c r="T1991" i="11"/>
  <c r="U1991" i="11"/>
  <c r="R1987" i="11"/>
  <c r="T1987" i="11"/>
  <c r="U1987" i="11"/>
  <c r="S1987" i="11"/>
  <c r="R1983" i="11"/>
  <c r="S1983" i="11"/>
  <c r="T1983" i="11"/>
  <c r="U1983" i="11"/>
  <c r="R1979" i="11"/>
  <c r="T1979" i="11"/>
  <c r="U1979" i="11"/>
  <c r="S1979" i="11"/>
  <c r="R1975" i="11"/>
  <c r="S1975" i="11"/>
  <c r="T1975" i="11"/>
  <c r="U1975" i="11"/>
  <c r="R1971" i="11"/>
  <c r="T1971" i="11"/>
  <c r="U1971" i="11"/>
  <c r="S1971" i="11"/>
  <c r="R1967" i="11"/>
  <c r="S1967" i="11"/>
  <c r="T1967" i="11"/>
  <c r="U1967" i="11"/>
  <c r="R1963" i="11"/>
  <c r="T1963" i="11"/>
  <c r="U1963" i="11"/>
  <c r="S1963" i="11"/>
  <c r="R1959" i="11"/>
  <c r="S1959" i="11"/>
  <c r="T1959" i="11"/>
  <c r="U1959" i="11"/>
  <c r="R1955" i="11"/>
  <c r="T1955" i="11"/>
  <c r="U1955" i="11"/>
  <c r="S1955" i="11"/>
  <c r="R1951" i="11"/>
  <c r="S1951" i="11"/>
  <c r="T1951" i="11"/>
  <c r="U1951" i="11"/>
  <c r="R1947" i="11"/>
  <c r="T1947" i="11"/>
  <c r="U1947" i="11"/>
  <c r="S1947" i="11"/>
  <c r="R1943" i="11"/>
  <c r="S1943" i="11"/>
  <c r="T1943" i="11"/>
  <c r="U1943" i="11"/>
  <c r="R1939" i="11"/>
  <c r="T1939" i="11"/>
  <c r="U1939" i="11"/>
  <c r="S1939" i="11"/>
  <c r="R1935" i="11"/>
  <c r="S1935" i="11"/>
  <c r="T1935" i="11"/>
  <c r="U1935" i="11"/>
  <c r="R1931" i="11"/>
  <c r="T1931" i="11"/>
  <c r="U1931" i="11"/>
  <c r="S1931" i="11"/>
  <c r="R1927" i="11"/>
  <c r="S1927" i="11"/>
  <c r="T1927" i="11"/>
  <c r="U1927" i="11"/>
  <c r="R1923" i="11"/>
  <c r="T1923" i="11"/>
  <c r="U1923" i="11"/>
  <c r="S1923" i="11"/>
  <c r="R1919" i="11"/>
  <c r="S1919" i="11"/>
  <c r="T1919" i="11"/>
  <c r="U1919" i="11"/>
  <c r="R1915" i="11"/>
  <c r="T1915" i="11"/>
  <c r="U1915" i="11"/>
  <c r="S1915" i="11"/>
  <c r="R1911" i="11"/>
  <c r="S1911" i="11"/>
  <c r="T1911" i="11"/>
  <c r="U1911" i="11"/>
  <c r="R1907" i="11"/>
  <c r="T1907" i="11"/>
  <c r="U1907" i="11"/>
  <c r="S1907" i="11"/>
  <c r="R1903" i="11"/>
  <c r="S1903" i="11"/>
  <c r="T1903" i="11"/>
  <c r="U1903" i="11"/>
  <c r="R1899" i="11"/>
  <c r="T1899" i="11"/>
  <c r="U1899" i="11"/>
  <c r="S1899" i="11"/>
  <c r="R1895" i="11"/>
  <c r="S1895" i="11"/>
  <c r="T1895" i="11"/>
  <c r="U1895" i="11"/>
  <c r="R1891" i="11"/>
  <c r="T1891" i="11"/>
  <c r="U1891" i="11"/>
  <c r="S1891" i="11"/>
  <c r="R1887" i="11"/>
  <c r="S1887" i="11"/>
  <c r="T1887" i="11"/>
  <c r="U1887" i="11"/>
  <c r="R1883" i="11"/>
  <c r="T1883" i="11"/>
  <c r="U1883" i="11"/>
  <c r="S1883" i="11"/>
  <c r="R1879" i="11"/>
  <c r="S1879" i="11"/>
  <c r="T1879" i="11"/>
  <c r="U1879" i="11"/>
  <c r="R1875" i="11"/>
  <c r="T1875" i="11"/>
  <c r="U1875" i="11"/>
  <c r="S1875" i="11"/>
  <c r="R1871" i="11"/>
  <c r="S1871" i="11"/>
  <c r="T1871" i="11"/>
  <c r="U1871" i="11"/>
  <c r="R1867" i="11"/>
  <c r="T1867" i="11"/>
  <c r="U1867" i="11"/>
  <c r="S1867" i="11"/>
  <c r="R1863" i="11"/>
  <c r="S1863" i="11"/>
  <c r="T1863" i="11"/>
  <c r="U1863" i="11"/>
  <c r="R1859" i="11"/>
  <c r="T1859" i="11"/>
  <c r="U1859" i="11"/>
  <c r="S1859" i="11"/>
  <c r="R1855" i="11"/>
  <c r="S1855" i="11"/>
  <c r="T1855" i="11"/>
  <c r="U1855" i="11"/>
  <c r="R1851" i="11"/>
  <c r="T1851" i="11"/>
  <c r="U1851" i="11"/>
  <c r="S1851" i="11"/>
  <c r="R1847" i="11"/>
  <c r="S1847" i="11"/>
  <c r="T1847" i="11"/>
  <c r="U1847" i="11"/>
  <c r="R1843" i="11"/>
  <c r="T1843" i="11"/>
  <c r="U1843" i="11"/>
  <c r="S1843" i="11"/>
  <c r="R1839" i="11"/>
  <c r="S1839" i="11"/>
  <c r="T1839" i="11"/>
  <c r="U1839" i="11"/>
  <c r="R1835" i="11"/>
  <c r="T1835" i="11"/>
  <c r="U1835" i="11"/>
  <c r="S1835" i="11"/>
  <c r="R1831" i="11"/>
  <c r="S1831" i="11"/>
  <c r="T1831" i="11"/>
  <c r="U1831" i="11"/>
  <c r="R1827" i="11"/>
  <c r="T1827" i="11"/>
  <c r="U1827" i="11"/>
  <c r="S1827" i="11"/>
  <c r="R1823" i="11"/>
  <c r="S1823" i="11"/>
  <c r="T1823" i="11"/>
  <c r="U1823" i="11"/>
  <c r="R1819" i="11"/>
  <c r="T1819" i="11"/>
  <c r="U1819" i="11"/>
  <c r="S1819" i="11"/>
  <c r="R1815" i="11"/>
  <c r="S1815" i="11"/>
  <c r="T1815" i="11"/>
  <c r="U1815" i="11"/>
  <c r="R1811" i="11"/>
  <c r="T1811" i="11"/>
  <c r="U1811" i="11"/>
  <c r="S1811" i="11"/>
  <c r="R1807" i="11"/>
  <c r="S1807" i="11"/>
  <c r="T1807" i="11"/>
  <c r="U1807" i="11"/>
  <c r="R1803" i="11"/>
  <c r="T1803" i="11"/>
  <c r="U1803" i="11"/>
  <c r="S1803" i="11"/>
  <c r="R1799" i="11"/>
  <c r="S1799" i="11"/>
  <c r="T1799" i="11"/>
  <c r="U1799" i="11"/>
  <c r="R1795" i="11"/>
  <c r="T1795" i="11"/>
  <c r="U1795" i="11"/>
  <c r="S1795" i="11"/>
  <c r="R1791" i="11"/>
  <c r="S1791" i="11"/>
  <c r="T1791" i="11"/>
  <c r="U1791" i="11"/>
  <c r="R1787" i="11"/>
  <c r="T1787" i="11"/>
  <c r="U1787" i="11"/>
  <c r="S1787" i="11"/>
  <c r="R1783" i="11"/>
  <c r="S1783" i="11"/>
  <c r="T1783" i="11"/>
  <c r="U1783" i="11"/>
  <c r="R1779" i="11"/>
  <c r="T1779" i="11"/>
  <c r="U1779" i="11"/>
  <c r="S1779" i="11"/>
  <c r="R1775" i="11"/>
  <c r="S1775" i="11"/>
  <c r="T1775" i="11"/>
  <c r="U1775" i="11"/>
  <c r="R1771" i="11"/>
  <c r="T1771" i="11"/>
  <c r="U1771" i="11"/>
  <c r="S1771" i="11"/>
  <c r="R1767" i="11"/>
  <c r="S1767" i="11"/>
  <c r="T1767" i="11"/>
  <c r="U1767" i="11"/>
  <c r="R1763" i="11"/>
  <c r="T1763" i="11"/>
  <c r="U1763" i="11"/>
  <c r="S1763" i="11"/>
  <c r="R1759" i="11"/>
  <c r="S1759" i="11"/>
  <c r="T1759" i="11"/>
  <c r="U1759" i="11"/>
  <c r="R1755" i="11"/>
  <c r="T1755" i="11"/>
  <c r="U1755" i="11"/>
  <c r="S1755" i="11"/>
  <c r="R1751" i="11"/>
  <c r="S1751" i="11"/>
  <c r="T1751" i="11"/>
  <c r="U1751" i="11"/>
  <c r="R1747" i="11"/>
  <c r="T1747" i="11"/>
  <c r="U1747" i="11"/>
  <c r="S1747" i="11"/>
  <c r="R1743" i="11"/>
  <c r="S1743" i="11"/>
  <c r="T1743" i="11"/>
  <c r="U1743" i="11"/>
  <c r="R1739" i="11"/>
  <c r="T1739" i="11"/>
  <c r="U1739" i="11"/>
  <c r="S1739" i="11"/>
  <c r="R1735" i="11"/>
  <c r="S1735" i="11"/>
  <c r="T1735" i="11"/>
  <c r="U1735" i="11"/>
  <c r="R1731" i="11"/>
  <c r="T1731" i="11"/>
  <c r="U1731" i="11"/>
  <c r="S1731" i="11"/>
  <c r="R1727" i="11"/>
  <c r="S1727" i="11"/>
  <c r="T1727" i="11"/>
  <c r="U1727" i="11"/>
  <c r="R1723" i="11"/>
  <c r="T1723" i="11"/>
  <c r="U1723" i="11"/>
  <c r="S1723" i="11"/>
  <c r="R1719" i="11"/>
  <c r="S1719" i="11"/>
  <c r="T1719" i="11"/>
  <c r="U1719" i="11"/>
  <c r="R1715" i="11"/>
  <c r="T1715" i="11"/>
  <c r="U1715" i="11"/>
  <c r="S1715" i="11"/>
  <c r="R1711" i="11"/>
  <c r="S1711" i="11"/>
  <c r="T1711" i="11"/>
  <c r="U1711" i="11"/>
  <c r="R1707" i="11"/>
  <c r="T1707" i="11"/>
  <c r="U1707" i="11"/>
  <c r="S1707" i="11"/>
  <c r="R1703" i="11"/>
  <c r="S1703" i="11"/>
  <c r="T1703" i="11"/>
  <c r="U1703" i="11"/>
  <c r="R1699" i="11"/>
  <c r="T1699" i="11"/>
  <c r="U1699" i="11"/>
  <c r="S1699" i="11"/>
  <c r="R1695" i="11"/>
  <c r="S1695" i="11"/>
  <c r="T1695" i="11"/>
  <c r="U1695" i="11"/>
  <c r="R1691" i="11"/>
  <c r="T1691" i="11"/>
  <c r="U1691" i="11"/>
  <c r="S1691" i="11"/>
  <c r="R1687" i="11"/>
  <c r="S1687" i="11"/>
  <c r="T1687" i="11"/>
  <c r="U1687" i="11"/>
  <c r="R1683" i="11"/>
  <c r="T1683" i="11"/>
  <c r="U1683" i="11"/>
  <c r="S1683" i="11"/>
  <c r="R1679" i="11"/>
  <c r="S1679" i="11"/>
  <c r="T1679" i="11"/>
  <c r="U1679" i="11"/>
  <c r="R1675" i="11"/>
  <c r="T1675" i="11"/>
  <c r="U1675" i="11"/>
  <c r="S1675" i="11"/>
  <c r="R4230" i="11"/>
  <c r="S4230" i="11"/>
  <c r="T4230" i="11"/>
  <c r="U4230" i="11"/>
  <c r="R4226" i="11"/>
  <c r="S4226" i="11"/>
  <c r="T4226" i="11"/>
  <c r="U4226" i="11"/>
  <c r="R4222" i="11"/>
  <c r="S4222" i="11"/>
  <c r="T4222" i="11"/>
  <c r="U4222" i="11"/>
  <c r="R4218" i="11"/>
  <c r="S4218" i="11"/>
  <c r="T4218" i="11"/>
  <c r="U4218" i="11"/>
  <c r="R4214" i="11"/>
  <c r="S4214" i="11"/>
  <c r="T4214" i="11"/>
  <c r="U4214" i="11"/>
  <c r="R4210" i="11"/>
  <c r="S4210" i="11"/>
  <c r="T4210" i="11"/>
  <c r="U4210" i="11"/>
  <c r="R4206" i="11"/>
  <c r="S4206" i="11"/>
  <c r="T4206" i="11"/>
  <c r="U4206" i="11"/>
  <c r="R4202" i="11"/>
  <c r="S4202" i="11"/>
  <c r="T4202" i="11"/>
  <c r="U4202" i="11"/>
  <c r="R4198" i="11"/>
  <c r="S4198" i="11"/>
  <c r="T4198" i="11"/>
  <c r="U4198" i="11"/>
  <c r="R4194" i="11"/>
  <c r="S4194" i="11"/>
  <c r="T4194" i="11"/>
  <c r="U4194" i="11"/>
  <c r="R4190" i="11"/>
  <c r="S4190" i="11"/>
  <c r="T4190" i="11"/>
  <c r="U4190" i="11"/>
  <c r="R4186" i="11"/>
  <c r="S4186" i="11"/>
  <c r="T4186" i="11"/>
  <c r="U4186" i="11"/>
  <c r="R4182" i="11"/>
  <c r="S4182" i="11"/>
  <c r="T4182" i="11"/>
  <c r="U4182" i="11"/>
  <c r="R4178" i="11"/>
  <c r="S4178" i="11"/>
  <c r="T4178" i="11"/>
  <c r="U4178" i="11"/>
  <c r="R4174" i="11"/>
  <c r="S4174" i="11"/>
  <c r="T4174" i="11"/>
  <c r="U4174" i="11"/>
  <c r="R4170" i="11"/>
  <c r="S4170" i="11"/>
  <c r="T4170" i="11"/>
  <c r="U4170" i="11"/>
  <c r="R4166" i="11"/>
  <c r="S4166" i="11"/>
  <c r="T4166" i="11"/>
  <c r="U4166" i="11"/>
  <c r="R4162" i="11"/>
  <c r="S4162" i="11"/>
  <c r="T4162" i="11"/>
  <c r="U4162" i="11"/>
  <c r="R4158" i="11"/>
  <c r="S4158" i="11"/>
  <c r="T4158" i="11"/>
  <c r="U4158" i="11"/>
  <c r="R4154" i="11"/>
  <c r="S4154" i="11"/>
  <c r="T4154" i="11"/>
  <c r="U4154" i="11"/>
  <c r="R4150" i="11"/>
  <c r="S4150" i="11"/>
  <c r="T4150" i="11"/>
  <c r="U4150" i="11"/>
  <c r="R4146" i="11"/>
  <c r="S4146" i="11"/>
  <c r="T4146" i="11"/>
  <c r="U4146" i="11"/>
  <c r="R4142" i="11"/>
  <c r="S4142" i="11"/>
  <c r="T4142" i="11"/>
  <c r="U4142" i="11"/>
  <c r="R4138" i="11"/>
  <c r="S4138" i="11"/>
  <c r="T4138" i="11"/>
  <c r="U4138" i="11"/>
  <c r="R4134" i="11"/>
  <c r="S4134" i="11"/>
  <c r="T4134" i="11"/>
  <c r="U4134" i="11"/>
  <c r="R4130" i="11"/>
  <c r="S4130" i="11"/>
  <c r="T4130" i="11"/>
  <c r="U4130" i="11"/>
  <c r="R4126" i="11"/>
  <c r="S4126" i="11"/>
  <c r="T4126" i="11"/>
  <c r="U4126" i="11"/>
  <c r="R4122" i="11"/>
  <c r="S4122" i="11"/>
  <c r="T4122" i="11"/>
  <c r="U4122" i="11"/>
  <c r="R4118" i="11"/>
  <c r="S4118" i="11"/>
  <c r="T4118" i="11"/>
  <c r="U4118" i="11"/>
  <c r="R4114" i="11"/>
  <c r="S4114" i="11"/>
  <c r="T4114" i="11"/>
  <c r="U4114" i="11"/>
  <c r="R4110" i="11"/>
  <c r="S4110" i="11"/>
  <c r="T4110" i="11"/>
  <c r="U4110" i="11"/>
  <c r="R4106" i="11"/>
  <c r="S4106" i="11"/>
  <c r="T4106" i="11"/>
  <c r="U4106" i="11"/>
  <c r="R4102" i="11"/>
  <c r="S4102" i="11"/>
  <c r="T4102" i="11"/>
  <c r="U4102" i="11"/>
  <c r="R4098" i="11"/>
  <c r="S4098" i="11"/>
  <c r="T4098" i="11"/>
  <c r="U4098" i="11"/>
  <c r="R4094" i="11"/>
  <c r="S4094" i="11"/>
  <c r="T4094" i="11"/>
  <c r="U4094" i="11"/>
  <c r="R4090" i="11"/>
  <c r="S4090" i="11"/>
  <c r="T4090" i="11"/>
  <c r="U4090" i="11"/>
  <c r="R4086" i="11"/>
  <c r="S4086" i="11"/>
  <c r="T4086" i="11"/>
  <c r="U4086" i="11"/>
  <c r="R4082" i="11"/>
  <c r="S4082" i="11"/>
  <c r="T4082" i="11"/>
  <c r="U4082" i="11"/>
  <c r="R4078" i="11"/>
  <c r="S4078" i="11"/>
  <c r="T4078" i="11"/>
  <c r="U4078" i="11"/>
  <c r="R4074" i="11"/>
  <c r="S4074" i="11"/>
  <c r="T4074" i="11"/>
  <c r="U4074" i="11"/>
  <c r="R4070" i="11"/>
  <c r="S4070" i="11"/>
  <c r="T4070" i="11"/>
  <c r="U4070" i="11"/>
  <c r="R4066" i="11"/>
  <c r="U4066" i="11"/>
  <c r="S4066" i="11"/>
  <c r="T4066" i="11"/>
  <c r="R4062" i="11"/>
  <c r="S4062" i="11"/>
  <c r="T4062" i="11"/>
  <c r="U4062" i="11"/>
  <c r="R4058" i="11"/>
  <c r="S4058" i="11"/>
  <c r="T4058" i="11"/>
  <c r="U4058" i="11"/>
  <c r="R4054" i="11"/>
  <c r="U4054" i="11"/>
  <c r="S4054" i="11"/>
  <c r="T4054" i="11"/>
  <c r="R4050" i="11"/>
  <c r="S4050" i="11"/>
  <c r="T4050" i="11"/>
  <c r="U4050" i="11"/>
  <c r="R4046" i="11"/>
  <c r="U4046" i="11"/>
  <c r="S4046" i="11"/>
  <c r="T4046" i="11"/>
  <c r="R4042" i="11"/>
  <c r="S4042" i="11"/>
  <c r="T4042" i="11"/>
  <c r="U4042" i="11"/>
  <c r="R4038" i="11"/>
  <c r="U4038" i="11"/>
  <c r="S4038" i="11"/>
  <c r="T4038" i="11"/>
  <c r="R4034" i="11"/>
  <c r="S4034" i="11"/>
  <c r="T4034" i="11"/>
  <c r="U4034" i="11"/>
  <c r="R4030" i="11"/>
  <c r="U4030" i="11"/>
  <c r="S4030" i="11"/>
  <c r="T4030" i="11"/>
  <c r="R4026" i="11"/>
  <c r="S4026" i="11"/>
  <c r="T4026" i="11"/>
  <c r="U4026" i="11"/>
  <c r="R4022" i="11"/>
  <c r="U4022" i="11"/>
  <c r="S4022" i="11"/>
  <c r="T4022" i="11"/>
  <c r="R4018" i="11"/>
  <c r="S4018" i="11"/>
  <c r="T4018" i="11"/>
  <c r="U4018" i="11"/>
  <c r="R4014" i="11"/>
  <c r="U4014" i="11"/>
  <c r="S4014" i="11"/>
  <c r="T4014" i="11"/>
  <c r="R4010" i="11"/>
  <c r="S4010" i="11"/>
  <c r="T4010" i="11"/>
  <c r="U4010" i="11"/>
  <c r="R4006" i="11"/>
  <c r="U4006" i="11"/>
  <c r="S4006" i="11"/>
  <c r="T4006" i="11"/>
  <c r="R4002" i="11"/>
  <c r="S4002" i="11"/>
  <c r="T4002" i="11"/>
  <c r="U4002" i="11"/>
  <c r="R3998" i="11"/>
  <c r="S3998" i="11"/>
  <c r="T3998" i="11"/>
  <c r="U3998" i="11"/>
  <c r="R3994" i="11"/>
  <c r="S3994" i="11"/>
  <c r="T3994" i="11"/>
  <c r="U3994" i="11"/>
  <c r="R3990" i="11"/>
  <c r="S3990" i="11"/>
  <c r="T3990" i="11"/>
  <c r="U3990" i="11"/>
  <c r="R3986" i="11"/>
  <c r="S3986" i="11"/>
  <c r="T3986" i="11"/>
  <c r="U3986" i="11"/>
  <c r="R3982" i="11"/>
  <c r="S3982" i="11"/>
  <c r="T3982" i="11"/>
  <c r="U3982" i="11"/>
  <c r="R3978" i="11"/>
  <c r="S3978" i="11"/>
  <c r="T3978" i="11"/>
  <c r="U3978" i="11"/>
  <c r="R3974" i="11"/>
  <c r="S3974" i="11"/>
  <c r="T3974" i="11"/>
  <c r="U3974" i="11"/>
  <c r="R3970" i="11"/>
  <c r="S3970" i="11"/>
  <c r="T3970" i="11"/>
  <c r="U3970" i="11"/>
  <c r="R3966" i="11"/>
  <c r="S3966" i="11"/>
  <c r="T3966" i="11"/>
  <c r="U3966" i="11"/>
  <c r="R3962" i="11"/>
  <c r="S3962" i="11"/>
  <c r="T3962" i="11"/>
  <c r="U3962" i="11"/>
  <c r="R3958" i="11"/>
  <c r="S3958" i="11"/>
  <c r="T3958" i="11"/>
  <c r="U3958" i="11"/>
  <c r="R3954" i="11"/>
  <c r="S3954" i="11"/>
  <c r="T3954" i="11"/>
  <c r="U3954" i="11"/>
  <c r="R3950" i="11"/>
  <c r="S3950" i="11"/>
  <c r="T3950" i="11"/>
  <c r="U3950" i="11"/>
  <c r="R3946" i="11"/>
  <c r="S3946" i="11"/>
  <c r="T3946" i="11"/>
  <c r="U3946" i="11"/>
  <c r="R3942" i="11"/>
  <c r="S3942" i="11"/>
  <c r="T3942" i="11"/>
  <c r="U3942" i="11"/>
  <c r="R3938" i="11"/>
  <c r="S3938" i="11"/>
  <c r="T3938" i="11"/>
  <c r="U3938" i="11"/>
  <c r="R3934" i="11"/>
  <c r="S3934" i="11"/>
  <c r="T3934" i="11"/>
  <c r="U3934" i="11"/>
  <c r="R3930" i="11"/>
  <c r="S3930" i="11"/>
  <c r="T3930" i="11"/>
  <c r="U3930" i="11"/>
  <c r="R3926" i="11"/>
  <c r="S3926" i="11"/>
  <c r="T3926" i="11"/>
  <c r="U3926" i="11"/>
  <c r="R3922" i="11"/>
  <c r="S3922" i="11"/>
  <c r="T3922" i="11"/>
  <c r="U3922" i="11"/>
  <c r="R3918" i="11"/>
  <c r="S3918" i="11"/>
  <c r="T3918" i="11"/>
  <c r="U3918" i="11"/>
  <c r="R3914" i="11"/>
  <c r="S3914" i="11"/>
  <c r="T3914" i="11"/>
  <c r="U3914" i="11"/>
  <c r="R3910" i="11"/>
  <c r="S3910" i="11"/>
  <c r="T3910" i="11"/>
  <c r="U3910" i="11"/>
  <c r="R3906" i="11"/>
  <c r="S3906" i="11"/>
  <c r="T3906" i="11"/>
  <c r="U3906" i="11"/>
  <c r="R3902" i="11"/>
  <c r="S3902" i="11"/>
  <c r="T3902" i="11"/>
  <c r="U3902" i="11"/>
  <c r="R3898" i="11"/>
  <c r="S3898" i="11"/>
  <c r="T3898" i="11"/>
  <c r="U3898" i="11"/>
  <c r="R3894" i="11"/>
  <c r="S3894" i="11"/>
  <c r="T3894" i="11"/>
  <c r="U3894" i="11"/>
  <c r="R3890" i="11"/>
  <c r="S3890" i="11"/>
  <c r="T3890" i="11"/>
  <c r="U3890" i="11"/>
  <c r="R3886" i="11"/>
  <c r="S3886" i="11"/>
  <c r="T3886" i="11"/>
  <c r="U3886" i="11"/>
  <c r="R3882" i="11"/>
  <c r="S3882" i="11"/>
  <c r="T3882" i="11"/>
  <c r="U3882" i="11"/>
  <c r="R3878" i="11"/>
  <c r="S3878" i="11"/>
  <c r="T3878" i="11"/>
  <c r="U3878" i="11"/>
  <c r="R3874" i="11"/>
  <c r="S3874" i="11"/>
  <c r="T3874" i="11"/>
  <c r="U3874" i="11"/>
  <c r="R3870" i="11"/>
  <c r="S3870" i="11"/>
  <c r="T3870" i="11"/>
  <c r="U3870" i="11"/>
  <c r="R3866" i="11"/>
  <c r="S3866" i="11"/>
  <c r="T3866" i="11"/>
  <c r="U3866" i="11"/>
  <c r="R3862" i="11"/>
  <c r="S3862" i="11"/>
  <c r="T3862" i="11"/>
  <c r="U3862" i="11"/>
  <c r="R3858" i="11"/>
  <c r="S3858" i="11"/>
  <c r="T3858" i="11"/>
  <c r="U3858" i="11"/>
  <c r="R3854" i="11"/>
  <c r="S3854" i="11"/>
  <c r="T3854" i="11"/>
  <c r="U3854" i="11"/>
  <c r="R3850" i="11"/>
  <c r="S3850" i="11"/>
  <c r="T3850" i="11"/>
  <c r="U3850" i="11"/>
  <c r="R3846" i="11"/>
  <c r="S3846" i="11"/>
  <c r="T3846" i="11"/>
  <c r="U3846" i="11"/>
  <c r="R3842" i="11"/>
  <c r="S3842" i="11"/>
  <c r="T3842" i="11"/>
  <c r="U3842" i="11"/>
  <c r="R3838" i="11"/>
  <c r="S3838" i="11"/>
  <c r="T3838" i="11"/>
  <c r="U3838" i="11"/>
  <c r="R3834" i="11"/>
  <c r="S3834" i="11"/>
  <c r="T3834" i="11"/>
  <c r="U3834" i="11"/>
  <c r="R3830" i="11"/>
  <c r="S3830" i="11"/>
  <c r="T3830" i="11"/>
  <c r="U3830" i="11"/>
  <c r="T3826" i="11"/>
  <c r="U3826" i="11"/>
  <c r="R3826" i="11"/>
  <c r="S3826" i="11"/>
  <c r="R3822" i="11"/>
  <c r="S3822" i="11"/>
  <c r="T3822" i="11"/>
  <c r="U3822" i="11"/>
  <c r="R3818" i="11"/>
  <c r="S3818" i="11"/>
  <c r="T3818" i="11"/>
  <c r="U3818" i="11"/>
  <c r="R3814" i="11"/>
  <c r="S3814" i="11"/>
  <c r="T3814" i="11"/>
  <c r="U3814" i="11"/>
  <c r="T3810" i="11"/>
  <c r="U3810" i="11"/>
  <c r="R3810" i="11"/>
  <c r="S3810" i="11"/>
  <c r="R3806" i="11"/>
  <c r="S3806" i="11"/>
  <c r="T3806" i="11"/>
  <c r="U3806" i="11"/>
  <c r="R3802" i="11"/>
  <c r="S3802" i="11"/>
  <c r="T3802" i="11"/>
  <c r="U3802" i="11"/>
  <c r="R3798" i="11"/>
  <c r="S3798" i="11"/>
  <c r="T3798" i="11"/>
  <c r="U3798" i="11"/>
  <c r="T3794" i="11"/>
  <c r="U3794" i="11"/>
  <c r="R3794" i="11"/>
  <c r="S3794" i="11"/>
  <c r="R3790" i="11"/>
  <c r="S3790" i="11"/>
  <c r="T3790" i="11"/>
  <c r="U3790" i="11"/>
  <c r="T3786" i="11"/>
  <c r="U3786" i="11"/>
  <c r="R3786" i="11"/>
  <c r="S3786" i="11"/>
  <c r="T3782" i="11"/>
  <c r="U3782" i="11"/>
  <c r="R3782" i="11"/>
  <c r="S3782" i="11"/>
  <c r="T3778" i="11"/>
  <c r="U3778" i="11"/>
  <c r="R3778" i="11"/>
  <c r="S3778" i="11"/>
  <c r="T3774" i="11"/>
  <c r="U3774" i="11"/>
  <c r="R3774" i="11"/>
  <c r="S3774" i="11"/>
  <c r="T3770" i="11"/>
  <c r="U3770" i="11"/>
  <c r="R3770" i="11"/>
  <c r="S3770" i="11"/>
  <c r="T3766" i="11"/>
  <c r="U3766" i="11"/>
  <c r="R3766" i="11"/>
  <c r="S3766" i="11"/>
  <c r="T3762" i="11"/>
  <c r="U3762" i="11"/>
  <c r="R3762" i="11"/>
  <c r="S3762" i="11"/>
  <c r="T3758" i="11"/>
  <c r="U3758" i="11"/>
  <c r="R3758" i="11"/>
  <c r="S3758" i="11"/>
  <c r="T3754" i="11"/>
  <c r="U3754" i="11"/>
  <c r="R3754" i="11"/>
  <c r="S3754" i="11"/>
  <c r="T3750" i="11"/>
  <c r="U3750" i="11"/>
  <c r="R3750" i="11"/>
  <c r="S3750" i="11"/>
  <c r="T3746" i="11"/>
  <c r="U3746" i="11"/>
  <c r="R3746" i="11"/>
  <c r="S3746" i="11"/>
  <c r="T3742" i="11"/>
  <c r="U3742" i="11"/>
  <c r="R3742" i="11"/>
  <c r="S3742" i="11"/>
  <c r="T3738" i="11"/>
  <c r="U3738" i="11"/>
  <c r="R3738" i="11"/>
  <c r="S3738" i="11"/>
  <c r="T3734" i="11"/>
  <c r="U3734" i="11"/>
  <c r="R3734" i="11"/>
  <c r="S3734" i="11"/>
  <c r="T3730" i="11"/>
  <c r="U3730" i="11"/>
  <c r="R3730" i="11"/>
  <c r="S3730" i="11"/>
  <c r="T3726" i="11"/>
  <c r="U3726" i="11"/>
  <c r="R3726" i="11"/>
  <c r="S3726" i="11"/>
  <c r="T3722" i="11"/>
  <c r="U3722" i="11"/>
  <c r="R3722" i="11"/>
  <c r="S3722" i="11"/>
  <c r="T3718" i="11"/>
  <c r="U3718" i="11"/>
  <c r="R3718" i="11"/>
  <c r="S3718" i="11"/>
  <c r="T3714" i="11"/>
  <c r="U3714" i="11"/>
  <c r="R3714" i="11"/>
  <c r="S3714" i="11"/>
  <c r="T3710" i="11"/>
  <c r="U3710" i="11"/>
  <c r="R3710" i="11"/>
  <c r="S3710" i="11"/>
  <c r="T3706" i="11"/>
  <c r="U3706" i="11"/>
  <c r="R3706" i="11"/>
  <c r="S3706" i="11"/>
  <c r="T3702" i="11"/>
  <c r="U3702" i="11"/>
  <c r="R3702" i="11"/>
  <c r="S3702" i="11"/>
  <c r="T3698" i="11"/>
  <c r="U3698" i="11"/>
  <c r="R3698" i="11"/>
  <c r="S3698" i="11"/>
  <c r="T3694" i="11"/>
  <c r="U3694" i="11"/>
  <c r="R3694" i="11"/>
  <c r="S3694" i="11"/>
  <c r="T3690" i="11"/>
  <c r="U3690" i="11"/>
  <c r="R3690" i="11"/>
  <c r="S3690" i="11"/>
  <c r="T3686" i="11"/>
  <c r="U3686" i="11"/>
  <c r="R3686" i="11"/>
  <c r="S3686" i="11"/>
  <c r="T3682" i="11"/>
  <c r="U3682" i="11"/>
  <c r="R3682" i="11"/>
  <c r="S3682" i="11"/>
  <c r="T3678" i="11"/>
  <c r="U3678" i="11"/>
  <c r="R3678" i="11"/>
  <c r="S3678" i="11"/>
  <c r="T3674" i="11"/>
  <c r="U3674" i="11"/>
  <c r="R3674" i="11"/>
  <c r="S3674" i="11"/>
  <c r="T3670" i="11"/>
  <c r="U3670" i="11"/>
  <c r="R3670" i="11"/>
  <c r="S3670" i="11"/>
  <c r="T3666" i="11"/>
  <c r="U3666" i="11"/>
  <c r="R3666" i="11"/>
  <c r="S3666" i="11"/>
  <c r="T3662" i="11"/>
  <c r="U3662" i="11"/>
  <c r="R3662" i="11"/>
  <c r="S3662" i="11"/>
  <c r="T3658" i="11"/>
  <c r="U3658" i="11"/>
  <c r="R3658" i="11"/>
  <c r="S3658" i="11"/>
  <c r="T3654" i="11"/>
  <c r="U3654" i="11"/>
  <c r="R3654" i="11"/>
  <c r="S3654" i="11"/>
  <c r="T3650" i="11"/>
  <c r="U3650" i="11"/>
  <c r="R3650" i="11"/>
  <c r="S3650" i="11"/>
  <c r="T3646" i="11"/>
  <c r="U3646" i="11"/>
  <c r="R3646" i="11"/>
  <c r="S3646" i="11"/>
  <c r="T3642" i="11"/>
  <c r="U3642" i="11"/>
  <c r="R3642" i="11"/>
  <c r="S3642" i="11"/>
  <c r="T3638" i="11"/>
  <c r="U3638" i="11"/>
  <c r="R3638" i="11"/>
  <c r="S3638" i="11"/>
  <c r="T3634" i="11"/>
  <c r="U3634" i="11"/>
  <c r="R3634" i="11"/>
  <c r="S3634" i="11"/>
  <c r="T3630" i="11"/>
  <c r="U3630" i="11"/>
  <c r="R3630" i="11"/>
  <c r="S3630" i="11"/>
  <c r="T3626" i="11"/>
  <c r="U3626" i="11"/>
  <c r="R3626" i="11"/>
  <c r="S3626" i="11"/>
  <c r="T3622" i="11"/>
  <c r="U3622" i="11"/>
  <c r="R3622" i="11"/>
  <c r="S3622" i="11"/>
  <c r="T3618" i="11"/>
  <c r="U3618" i="11"/>
  <c r="R3618" i="11"/>
  <c r="S3618" i="11"/>
  <c r="T3614" i="11"/>
  <c r="U3614" i="11"/>
  <c r="R3614" i="11"/>
  <c r="S3614" i="11"/>
  <c r="T3610" i="11"/>
  <c r="U3610" i="11"/>
  <c r="R3610" i="11"/>
  <c r="S3610" i="11"/>
  <c r="T3606" i="11"/>
  <c r="U3606" i="11"/>
  <c r="R3606" i="11"/>
  <c r="S3606" i="11"/>
  <c r="T3602" i="11"/>
  <c r="U3602" i="11"/>
  <c r="R3602" i="11"/>
  <c r="S3602" i="11"/>
  <c r="T3598" i="11"/>
  <c r="U3598" i="11"/>
  <c r="R3598" i="11"/>
  <c r="S3598" i="11"/>
  <c r="T3594" i="11"/>
  <c r="U3594" i="11"/>
  <c r="R3594" i="11"/>
  <c r="S3594" i="11"/>
  <c r="T3590" i="11"/>
  <c r="U3590" i="11"/>
  <c r="R3590" i="11"/>
  <c r="S3590" i="11"/>
  <c r="S3586" i="11"/>
  <c r="T3586" i="11"/>
  <c r="U3586" i="11"/>
  <c r="R3586" i="11"/>
  <c r="R3582" i="11"/>
  <c r="S3582" i="11"/>
  <c r="T3582" i="11"/>
  <c r="U3582" i="11"/>
  <c r="R3578" i="11"/>
  <c r="S3578" i="11"/>
  <c r="T3578" i="11"/>
  <c r="U3578" i="11"/>
  <c r="U3574" i="11"/>
  <c r="R3574" i="11"/>
  <c r="S3574" i="11"/>
  <c r="T3574" i="11"/>
  <c r="S3570" i="11"/>
  <c r="T3570" i="11"/>
  <c r="U3570" i="11"/>
  <c r="R3570" i="11"/>
  <c r="R3566" i="11"/>
  <c r="S3566" i="11"/>
  <c r="T3566" i="11"/>
  <c r="U3566" i="11"/>
  <c r="R3562" i="11"/>
  <c r="S3562" i="11"/>
  <c r="T3562" i="11"/>
  <c r="U3562" i="11"/>
  <c r="S3558" i="11"/>
  <c r="T3558" i="11"/>
  <c r="U3558" i="11"/>
  <c r="R3558" i="11"/>
  <c r="R3554" i="11"/>
  <c r="S3554" i="11"/>
  <c r="T3554" i="11"/>
  <c r="U3554" i="11"/>
  <c r="R3550" i="11"/>
  <c r="S3550" i="11"/>
  <c r="T3550" i="11"/>
  <c r="U3550" i="11"/>
  <c r="U3546" i="11"/>
  <c r="R3546" i="11"/>
  <c r="S3546" i="11"/>
  <c r="T3546" i="11"/>
  <c r="U3542" i="11"/>
  <c r="R3542" i="11"/>
  <c r="S3542" i="11"/>
  <c r="T3542" i="11"/>
  <c r="S3538" i="11"/>
  <c r="T3538" i="11"/>
  <c r="U3538" i="11"/>
  <c r="R3538" i="11"/>
  <c r="R3534" i="11"/>
  <c r="S3534" i="11"/>
  <c r="U3534" i="11"/>
  <c r="T3534" i="11"/>
  <c r="S3530" i="11"/>
  <c r="T3530" i="11"/>
  <c r="R3530" i="11"/>
  <c r="U3530" i="11"/>
  <c r="U3526" i="11"/>
  <c r="R3526" i="11"/>
  <c r="T3526" i="11"/>
  <c r="S3526" i="11"/>
  <c r="S3522" i="11"/>
  <c r="T3522" i="11"/>
  <c r="U3522" i="11"/>
  <c r="R3522" i="11"/>
  <c r="R3518" i="11"/>
  <c r="S3518" i="11"/>
  <c r="U3518" i="11"/>
  <c r="T3518" i="11"/>
  <c r="S3514" i="11"/>
  <c r="T3514" i="11"/>
  <c r="U3514" i="11"/>
  <c r="R3514" i="11"/>
  <c r="U3510" i="11"/>
  <c r="R3510" i="11"/>
  <c r="S3510" i="11"/>
  <c r="T3510" i="11"/>
  <c r="S3506" i="11"/>
  <c r="T3506" i="11"/>
  <c r="U3506" i="11"/>
  <c r="R3506" i="11"/>
  <c r="R3502" i="11"/>
  <c r="S3502" i="11"/>
  <c r="U3502" i="11"/>
  <c r="T3502" i="11"/>
  <c r="S3498" i="11"/>
  <c r="T3498" i="11"/>
  <c r="R3498" i="11"/>
  <c r="U3498" i="11"/>
  <c r="U3494" i="11"/>
  <c r="R3494" i="11"/>
  <c r="S3494" i="11"/>
  <c r="T3494" i="11"/>
  <c r="S3490" i="11"/>
  <c r="T3490" i="11"/>
  <c r="U3490" i="11"/>
  <c r="R3490" i="11"/>
  <c r="R3486" i="11"/>
  <c r="S3486" i="11"/>
  <c r="U3486" i="11"/>
  <c r="T3486" i="11"/>
  <c r="S3482" i="11"/>
  <c r="T3482" i="11"/>
  <c r="R3482" i="11"/>
  <c r="U3482" i="11"/>
  <c r="U3478" i="11"/>
  <c r="R3478" i="11"/>
  <c r="S3478" i="11"/>
  <c r="T3478" i="11"/>
  <c r="S3474" i="11"/>
  <c r="T3474" i="11"/>
  <c r="U3474" i="11"/>
  <c r="R3474" i="11"/>
  <c r="R3470" i="11"/>
  <c r="S3470" i="11"/>
  <c r="U3470" i="11"/>
  <c r="T3470" i="11"/>
  <c r="R3466" i="11"/>
  <c r="S3466" i="11"/>
  <c r="T3466" i="11"/>
  <c r="U3466" i="11"/>
  <c r="R3462" i="11"/>
  <c r="S3462" i="11"/>
  <c r="T3462" i="11"/>
  <c r="U3462" i="11"/>
  <c r="R3458" i="11"/>
  <c r="S3458" i="11"/>
  <c r="T3458" i="11"/>
  <c r="U3458" i="11"/>
  <c r="R3454" i="11"/>
  <c r="S3454" i="11"/>
  <c r="T3454" i="11"/>
  <c r="U3454" i="11"/>
  <c r="R3450" i="11"/>
  <c r="S3450" i="11"/>
  <c r="T3450" i="11"/>
  <c r="U3450" i="11"/>
  <c r="R3446" i="11"/>
  <c r="S3446" i="11"/>
  <c r="T3446" i="11"/>
  <c r="U3446" i="11"/>
  <c r="R3442" i="11"/>
  <c r="S3442" i="11"/>
  <c r="T3442" i="11"/>
  <c r="U3442" i="11"/>
  <c r="R3438" i="11"/>
  <c r="S3438" i="11"/>
  <c r="T3438" i="11"/>
  <c r="U3438" i="11"/>
  <c r="R3434" i="11"/>
  <c r="S3434" i="11"/>
  <c r="T3434" i="11"/>
  <c r="U3434" i="11"/>
  <c r="R3430" i="11"/>
  <c r="S3430" i="11"/>
  <c r="T3430" i="11"/>
  <c r="U3430" i="11"/>
  <c r="R3426" i="11"/>
  <c r="S3426" i="11"/>
  <c r="T3426" i="11"/>
  <c r="U3426" i="11"/>
  <c r="R3422" i="11"/>
  <c r="S3422" i="11"/>
  <c r="T3422" i="11"/>
  <c r="U3422" i="11"/>
  <c r="R3418" i="11"/>
  <c r="S3418" i="11"/>
  <c r="T3418" i="11"/>
  <c r="U3418" i="11"/>
  <c r="R3414" i="11"/>
  <c r="S3414" i="11"/>
  <c r="T3414" i="11"/>
  <c r="U3414" i="11"/>
  <c r="R3410" i="11"/>
  <c r="S3410" i="11"/>
  <c r="T3410" i="11"/>
  <c r="U3410" i="11"/>
  <c r="R3406" i="11"/>
  <c r="S3406" i="11"/>
  <c r="T3406" i="11"/>
  <c r="U3406" i="11"/>
  <c r="R3402" i="11"/>
  <c r="S3402" i="11"/>
  <c r="T3402" i="11"/>
  <c r="U3402" i="11"/>
  <c r="R3398" i="11"/>
  <c r="S3398" i="11"/>
  <c r="T3398" i="11"/>
  <c r="U3398" i="11"/>
  <c r="R3394" i="11"/>
  <c r="S3394" i="11"/>
  <c r="T3394" i="11"/>
  <c r="U3394" i="11"/>
  <c r="R3390" i="11"/>
  <c r="S3390" i="11"/>
  <c r="T3390" i="11"/>
  <c r="U3390" i="11"/>
  <c r="R3386" i="11"/>
  <c r="S3386" i="11"/>
  <c r="T3386" i="11"/>
  <c r="U3386" i="11"/>
  <c r="R3382" i="11"/>
  <c r="S3382" i="11"/>
  <c r="T3382" i="11"/>
  <c r="U3382" i="11"/>
  <c r="R3378" i="11"/>
  <c r="S3378" i="11"/>
  <c r="T3378" i="11"/>
  <c r="U3378" i="11"/>
  <c r="R3374" i="11"/>
  <c r="S3374" i="11"/>
  <c r="T3374" i="11"/>
  <c r="U3374" i="11"/>
  <c r="R3370" i="11"/>
  <c r="S3370" i="11"/>
  <c r="T3370" i="11"/>
  <c r="U3370" i="11"/>
  <c r="R3366" i="11"/>
  <c r="S3366" i="11"/>
  <c r="T3366" i="11"/>
  <c r="U3366" i="11"/>
  <c r="R3362" i="11"/>
  <c r="S3362" i="11"/>
  <c r="T3362" i="11"/>
  <c r="U3362" i="11"/>
  <c r="R3358" i="11"/>
  <c r="S3358" i="11"/>
  <c r="T3358" i="11"/>
  <c r="U3358" i="11"/>
  <c r="R3354" i="11"/>
  <c r="S3354" i="11"/>
  <c r="T3354" i="11"/>
  <c r="U3354" i="11"/>
  <c r="R3350" i="11"/>
  <c r="S3350" i="11"/>
  <c r="T3350" i="11"/>
  <c r="U3350" i="11"/>
  <c r="R3346" i="11"/>
  <c r="S3346" i="11"/>
  <c r="T3346" i="11"/>
  <c r="U3346" i="11"/>
  <c r="R3342" i="11"/>
  <c r="S3342" i="11"/>
  <c r="T3342" i="11"/>
  <c r="U3342" i="11"/>
  <c r="R3338" i="11"/>
  <c r="S3338" i="11"/>
  <c r="T3338" i="11"/>
  <c r="U3338" i="11"/>
  <c r="R3334" i="11"/>
  <c r="S3334" i="11"/>
  <c r="T3334" i="11"/>
  <c r="U3334" i="11"/>
  <c r="S3330" i="11"/>
  <c r="T3330" i="11"/>
  <c r="U3330" i="11"/>
  <c r="R3330" i="11"/>
  <c r="S3326" i="11"/>
  <c r="T3326" i="11"/>
  <c r="U3326" i="11"/>
  <c r="R3326" i="11"/>
  <c r="S3322" i="11"/>
  <c r="T3322" i="11"/>
  <c r="U3322" i="11"/>
  <c r="R3322" i="11"/>
  <c r="S3318" i="11"/>
  <c r="T3318" i="11"/>
  <c r="U3318" i="11"/>
  <c r="R3318" i="11"/>
  <c r="S3314" i="11"/>
  <c r="T3314" i="11"/>
  <c r="U3314" i="11"/>
  <c r="R3314" i="11"/>
  <c r="S3310" i="11"/>
  <c r="T3310" i="11"/>
  <c r="U3310" i="11"/>
  <c r="R3310" i="11"/>
  <c r="S3306" i="11"/>
  <c r="T3306" i="11"/>
  <c r="U3306" i="11"/>
  <c r="R3306" i="11"/>
  <c r="S3302" i="11"/>
  <c r="T3302" i="11"/>
  <c r="U3302" i="11"/>
  <c r="R3302" i="11"/>
  <c r="R3298" i="11"/>
  <c r="S3298" i="11"/>
  <c r="T3298" i="11"/>
  <c r="U3298" i="11"/>
  <c r="R3294" i="11"/>
  <c r="S3294" i="11"/>
  <c r="T3294" i="11"/>
  <c r="U3294" i="11"/>
  <c r="U3290" i="11"/>
  <c r="R3290" i="11"/>
  <c r="S3290" i="11"/>
  <c r="T3290" i="11"/>
  <c r="S3286" i="11"/>
  <c r="T3286" i="11"/>
  <c r="U3286" i="11"/>
  <c r="R3286" i="11"/>
  <c r="R3282" i="11"/>
  <c r="S3282" i="11"/>
  <c r="T3282" i="11"/>
  <c r="U3282" i="11"/>
  <c r="R3278" i="11"/>
  <c r="S3278" i="11"/>
  <c r="T3278" i="11"/>
  <c r="U3278" i="11"/>
  <c r="R3274" i="11"/>
  <c r="U3274" i="11"/>
  <c r="S3274" i="11"/>
  <c r="T3274" i="11"/>
  <c r="R3270" i="11"/>
  <c r="S3270" i="11"/>
  <c r="T3270" i="11"/>
  <c r="U3270" i="11"/>
  <c r="R3266" i="11"/>
  <c r="U3266" i="11"/>
  <c r="S3266" i="11"/>
  <c r="T3266" i="11"/>
  <c r="R3262" i="11"/>
  <c r="S3262" i="11"/>
  <c r="T3262" i="11"/>
  <c r="U3262" i="11"/>
  <c r="T3258" i="11"/>
  <c r="R3258" i="11"/>
  <c r="S3258" i="11"/>
  <c r="U3258" i="11"/>
  <c r="T3254" i="11"/>
  <c r="U3254" i="11"/>
  <c r="R3254" i="11"/>
  <c r="S3254" i="11"/>
  <c r="T3250" i="11"/>
  <c r="U3250" i="11"/>
  <c r="R3250" i="11"/>
  <c r="S3250" i="11"/>
  <c r="T3246" i="11"/>
  <c r="U3246" i="11"/>
  <c r="R3246" i="11"/>
  <c r="S3246" i="11"/>
  <c r="T3242" i="11"/>
  <c r="U3242" i="11"/>
  <c r="R3242" i="11"/>
  <c r="S3242" i="11"/>
  <c r="T3238" i="11"/>
  <c r="U3238" i="11"/>
  <c r="R3238" i="11"/>
  <c r="S3238" i="11"/>
  <c r="T3234" i="11"/>
  <c r="U3234" i="11"/>
  <c r="R3234" i="11"/>
  <c r="S3234" i="11"/>
  <c r="T3230" i="11"/>
  <c r="U3230" i="11"/>
  <c r="R3230" i="11"/>
  <c r="S3230" i="11"/>
  <c r="T3226" i="11"/>
  <c r="U3226" i="11"/>
  <c r="R3226" i="11"/>
  <c r="S3226" i="11"/>
  <c r="T3222" i="11"/>
  <c r="U3222" i="11"/>
  <c r="R3222" i="11"/>
  <c r="S3222" i="11"/>
  <c r="T3218" i="11"/>
  <c r="U3218" i="11"/>
  <c r="R3218" i="11"/>
  <c r="S3218" i="11"/>
  <c r="T3214" i="11"/>
  <c r="U3214" i="11"/>
  <c r="R3214" i="11"/>
  <c r="S3214" i="11"/>
  <c r="R3210" i="11"/>
  <c r="S3210" i="11"/>
  <c r="T3210" i="11"/>
  <c r="U3210" i="11"/>
  <c r="R3206" i="11"/>
  <c r="S3206" i="11"/>
  <c r="T3206" i="11"/>
  <c r="U3206" i="11"/>
  <c r="R3202" i="11"/>
  <c r="S3202" i="11"/>
  <c r="T3202" i="11"/>
  <c r="U3202" i="11"/>
  <c r="T3198" i="11"/>
  <c r="U3198" i="11"/>
  <c r="R3198" i="11"/>
  <c r="S3198" i="11"/>
  <c r="R3194" i="11"/>
  <c r="S3194" i="11"/>
  <c r="T3194" i="11"/>
  <c r="U3194" i="11"/>
  <c r="R3190" i="11"/>
  <c r="S3190" i="11"/>
  <c r="T3190" i="11"/>
  <c r="U3190" i="11"/>
  <c r="R3186" i="11"/>
  <c r="S3186" i="11"/>
  <c r="T3186" i="11"/>
  <c r="U3186" i="11"/>
  <c r="T3182" i="11"/>
  <c r="U3182" i="11"/>
  <c r="R3182" i="11"/>
  <c r="S3182" i="11"/>
  <c r="R3178" i="11"/>
  <c r="S3178" i="11"/>
  <c r="T3178" i="11"/>
  <c r="U3178" i="11"/>
  <c r="R3174" i="11"/>
  <c r="S3174" i="11"/>
  <c r="T3174" i="11"/>
  <c r="U3174" i="11"/>
  <c r="R3170" i="11"/>
  <c r="S3170" i="11"/>
  <c r="T3170" i="11"/>
  <c r="U3170" i="11"/>
  <c r="T3166" i="11"/>
  <c r="U3166" i="11"/>
  <c r="R3166" i="11"/>
  <c r="S3166" i="11"/>
  <c r="R3162" i="11"/>
  <c r="S3162" i="11"/>
  <c r="T3162" i="11"/>
  <c r="U3162" i="11"/>
  <c r="R3158" i="11"/>
  <c r="S3158" i="11"/>
  <c r="T3158" i="11"/>
  <c r="U3158" i="11"/>
  <c r="R3154" i="11"/>
  <c r="S3154" i="11"/>
  <c r="T3154" i="11"/>
  <c r="U3154" i="11"/>
  <c r="T3150" i="11"/>
  <c r="U3150" i="11"/>
  <c r="R3150" i="11"/>
  <c r="S3150" i="11"/>
  <c r="R3146" i="11"/>
  <c r="S3146" i="11"/>
  <c r="T3146" i="11"/>
  <c r="U3146" i="11"/>
  <c r="R3142" i="11"/>
  <c r="S3142" i="11"/>
  <c r="T3142" i="11"/>
  <c r="U3142" i="11"/>
  <c r="R3138" i="11"/>
  <c r="S3138" i="11"/>
  <c r="T3138" i="11"/>
  <c r="U3138" i="11"/>
  <c r="T3134" i="11"/>
  <c r="U3134" i="11"/>
  <c r="R3134" i="11"/>
  <c r="S3134" i="11"/>
  <c r="R3130" i="11"/>
  <c r="S3130" i="11"/>
  <c r="T3130" i="11"/>
  <c r="U3130" i="11"/>
  <c r="R3126" i="11"/>
  <c r="S3126" i="11"/>
  <c r="T3126" i="11"/>
  <c r="U3126" i="11"/>
  <c r="R3122" i="11"/>
  <c r="S3122" i="11"/>
  <c r="T3122" i="11"/>
  <c r="U3122" i="11"/>
  <c r="T3118" i="11"/>
  <c r="U3118" i="11"/>
  <c r="R3118" i="11"/>
  <c r="S3118" i="11"/>
  <c r="R3114" i="11"/>
  <c r="S3114" i="11"/>
  <c r="T3114" i="11"/>
  <c r="U3114" i="11"/>
  <c r="R3110" i="11"/>
  <c r="S3110" i="11"/>
  <c r="T3110" i="11"/>
  <c r="U3110" i="11"/>
  <c r="S3106" i="11"/>
  <c r="R3106" i="11"/>
  <c r="T3106" i="11"/>
  <c r="U3106" i="11"/>
  <c r="T3102" i="11"/>
  <c r="U3102" i="11"/>
  <c r="S3102" i="11"/>
  <c r="R3102" i="11"/>
  <c r="T3098" i="11"/>
  <c r="U3098" i="11"/>
  <c r="S3098" i="11"/>
  <c r="R3098" i="11"/>
  <c r="R3094" i="11"/>
  <c r="S3094" i="11"/>
  <c r="T3094" i="11"/>
  <c r="U3094" i="11"/>
  <c r="R3090" i="11"/>
  <c r="U3090" i="11"/>
  <c r="S3090" i="11"/>
  <c r="T3090" i="11"/>
  <c r="R3086" i="11"/>
  <c r="S3086" i="11"/>
  <c r="T3086" i="11"/>
  <c r="U3086" i="11"/>
  <c r="R3082" i="11"/>
  <c r="U3082" i="11"/>
  <c r="S3082" i="11"/>
  <c r="T3082" i="11"/>
  <c r="R3078" i="11"/>
  <c r="S3078" i="11"/>
  <c r="T3078" i="11"/>
  <c r="U3078" i="11"/>
  <c r="R3074" i="11"/>
  <c r="U3074" i="11"/>
  <c r="S3074" i="11"/>
  <c r="T3074" i="11"/>
  <c r="R3070" i="11"/>
  <c r="S3070" i="11"/>
  <c r="T3070" i="11"/>
  <c r="U3070" i="11"/>
  <c r="R3066" i="11"/>
  <c r="U3066" i="11"/>
  <c r="S3066" i="11"/>
  <c r="T3066" i="11"/>
  <c r="R3062" i="11"/>
  <c r="S3062" i="11"/>
  <c r="T3062" i="11"/>
  <c r="U3062" i="11"/>
  <c r="R3058" i="11"/>
  <c r="T3058" i="11"/>
  <c r="U3058" i="11"/>
  <c r="S3058" i="11"/>
  <c r="R3054" i="11"/>
  <c r="S3054" i="11"/>
  <c r="T3054" i="11"/>
  <c r="U3054" i="11"/>
  <c r="R3050" i="11"/>
  <c r="S3050" i="11"/>
  <c r="T3050" i="11"/>
  <c r="U3050" i="11"/>
  <c r="R3046" i="11"/>
  <c r="U3046" i="11"/>
  <c r="S3046" i="11"/>
  <c r="T3046" i="11"/>
  <c r="R3042" i="11"/>
  <c r="T3042" i="11"/>
  <c r="U3042" i="11"/>
  <c r="S3042" i="11"/>
  <c r="R3038" i="11"/>
  <c r="S3038" i="11"/>
  <c r="T3038" i="11"/>
  <c r="U3038" i="11"/>
  <c r="R3034" i="11"/>
  <c r="S3034" i="11"/>
  <c r="T3034" i="11"/>
  <c r="U3034" i="11"/>
  <c r="R3030" i="11"/>
  <c r="U3030" i="11"/>
  <c r="S3030" i="11"/>
  <c r="T3030" i="11"/>
  <c r="R3026" i="11"/>
  <c r="T3026" i="11"/>
  <c r="U3026" i="11"/>
  <c r="S3026" i="11"/>
  <c r="R3022" i="11"/>
  <c r="S3022" i="11"/>
  <c r="T3022" i="11"/>
  <c r="U3022" i="11"/>
  <c r="R3018" i="11"/>
  <c r="S3018" i="11"/>
  <c r="T3018" i="11"/>
  <c r="U3018" i="11"/>
  <c r="R3014" i="11"/>
  <c r="U3014" i="11"/>
  <c r="S3014" i="11"/>
  <c r="T3014" i="11"/>
  <c r="R3010" i="11"/>
  <c r="T3010" i="11"/>
  <c r="U3010" i="11"/>
  <c r="S3010" i="11"/>
  <c r="R3006" i="11"/>
  <c r="S3006" i="11"/>
  <c r="T3006" i="11"/>
  <c r="U3006" i="11"/>
  <c r="R3002" i="11"/>
  <c r="S3002" i="11"/>
  <c r="T3002" i="11"/>
  <c r="U3002" i="11"/>
  <c r="R2998" i="11"/>
  <c r="U2998" i="11"/>
  <c r="T2998" i="11"/>
  <c r="S2998" i="11"/>
  <c r="R2994" i="11"/>
  <c r="S2994" i="11"/>
  <c r="T2994" i="11"/>
  <c r="U2994" i="11"/>
  <c r="R2990" i="11"/>
  <c r="S2990" i="11"/>
  <c r="T2990" i="11"/>
  <c r="U2990" i="11"/>
  <c r="R2986" i="11"/>
  <c r="T2986" i="11"/>
  <c r="U2986" i="11"/>
  <c r="S2986" i="11"/>
  <c r="R2982" i="11"/>
  <c r="S2982" i="11"/>
  <c r="T2982" i="11"/>
  <c r="U2982" i="11"/>
  <c r="R2978" i="11"/>
  <c r="S2978" i="11"/>
  <c r="T2978" i="11"/>
  <c r="U2978" i="11"/>
  <c r="R2974" i="11"/>
  <c r="S2974" i="11"/>
  <c r="T2974" i="11"/>
  <c r="U2974" i="11"/>
  <c r="R2970" i="11"/>
  <c r="T2970" i="11"/>
  <c r="U2970" i="11"/>
  <c r="S2970" i="11"/>
  <c r="R2966" i="11"/>
  <c r="S2966" i="11"/>
  <c r="T2966" i="11"/>
  <c r="U2966" i="11"/>
  <c r="R2962" i="11"/>
  <c r="S2962" i="11"/>
  <c r="T2962" i="11"/>
  <c r="U2962" i="11"/>
  <c r="R2958" i="11"/>
  <c r="S2958" i="11"/>
  <c r="T2958" i="11"/>
  <c r="U2958" i="11"/>
  <c r="R2954" i="11"/>
  <c r="T2954" i="11"/>
  <c r="U2954" i="11"/>
  <c r="S2954" i="11"/>
  <c r="R2950" i="11"/>
  <c r="S2950" i="11"/>
  <c r="T2950" i="11"/>
  <c r="U2950" i="11"/>
  <c r="R2946" i="11"/>
  <c r="S2946" i="11"/>
  <c r="T2946" i="11"/>
  <c r="U2946" i="11"/>
  <c r="R2942" i="11"/>
  <c r="S2942" i="11"/>
  <c r="T2942" i="11"/>
  <c r="U2942" i="11"/>
  <c r="R2938" i="11"/>
  <c r="T2938" i="11"/>
  <c r="U2938" i="11"/>
  <c r="S2938" i="11"/>
  <c r="U2934" i="11"/>
  <c r="R2934" i="11"/>
  <c r="S2934" i="11"/>
  <c r="T2934" i="11"/>
  <c r="U2930" i="11"/>
  <c r="R2930" i="11"/>
  <c r="S2930" i="11"/>
  <c r="T2930" i="11"/>
  <c r="U2926" i="11"/>
  <c r="R2926" i="11"/>
  <c r="S2926" i="11"/>
  <c r="T2926" i="11"/>
  <c r="U2922" i="11"/>
  <c r="R2922" i="11"/>
  <c r="S2922" i="11"/>
  <c r="T2922" i="11"/>
  <c r="U2918" i="11"/>
  <c r="R2918" i="11"/>
  <c r="S2918" i="11"/>
  <c r="T2918" i="11"/>
  <c r="U2914" i="11"/>
  <c r="R2914" i="11"/>
  <c r="S2914" i="11"/>
  <c r="T2914" i="11"/>
  <c r="U2910" i="11"/>
  <c r="R2910" i="11"/>
  <c r="S2910" i="11"/>
  <c r="T2910" i="11"/>
  <c r="U2906" i="11"/>
  <c r="R2906" i="11"/>
  <c r="S2906" i="11"/>
  <c r="T2906" i="11"/>
  <c r="U2902" i="11"/>
  <c r="R2902" i="11"/>
  <c r="S2902" i="11"/>
  <c r="T2902" i="11"/>
  <c r="U2898" i="11"/>
  <c r="R2898" i="11"/>
  <c r="S2898" i="11"/>
  <c r="T2898" i="11"/>
  <c r="U2894" i="11"/>
  <c r="R2894" i="11"/>
  <c r="S2894" i="11"/>
  <c r="T2894" i="11"/>
  <c r="S2890" i="11"/>
  <c r="U2890" i="11"/>
  <c r="R2890" i="11"/>
  <c r="T2890" i="11"/>
  <c r="S2886" i="11"/>
  <c r="U2886" i="11"/>
  <c r="T2886" i="11"/>
  <c r="R2886" i="11"/>
  <c r="S2882" i="11"/>
  <c r="T2882" i="11"/>
  <c r="U2882" i="11"/>
  <c r="R2882" i="11"/>
  <c r="U2878" i="11"/>
  <c r="R2878" i="11"/>
  <c r="S2878" i="11"/>
  <c r="T2878" i="11"/>
  <c r="S2874" i="11"/>
  <c r="T2874" i="11"/>
  <c r="U2874" i="11"/>
  <c r="R2874" i="11"/>
  <c r="R2870" i="11"/>
  <c r="S2870" i="11"/>
  <c r="T2870" i="11"/>
  <c r="U2870" i="11"/>
  <c r="R2866" i="11"/>
  <c r="S2866" i="11"/>
  <c r="T2866" i="11"/>
  <c r="U2866" i="11"/>
  <c r="U2862" i="11"/>
  <c r="R2862" i="11"/>
  <c r="S2862" i="11"/>
  <c r="T2862" i="11"/>
  <c r="S2858" i="11"/>
  <c r="T2858" i="11"/>
  <c r="U2858" i="11"/>
  <c r="R2858" i="11"/>
  <c r="R2854" i="11"/>
  <c r="S2854" i="11"/>
  <c r="T2854" i="11"/>
  <c r="U2854" i="11"/>
  <c r="R2850" i="11"/>
  <c r="U2850" i="11"/>
  <c r="S2850" i="11"/>
  <c r="T2850" i="11"/>
  <c r="R2846" i="11"/>
  <c r="S2846" i="11"/>
  <c r="T2846" i="11"/>
  <c r="U2846" i="11"/>
  <c r="R2842" i="11"/>
  <c r="U2842" i="11"/>
  <c r="S2842" i="11"/>
  <c r="T2842" i="11"/>
  <c r="R2838" i="11"/>
  <c r="S2838" i="11"/>
  <c r="T2838" i="11"/>
  <c r="U2838" i="11"/>
  <c r="R2834" i="11"/>
  <c r="U2834" i="11"/>
  <c r="S2834" i="11"/>
  <c r="T2834" i="11"/>
  <c r="R2830" i="11"/>
  <c r="S2830" i="11"/>
  <c r="T2830" i="11"/>
  <c r="U2830" i="11"/>
  <c r="R2826" i="11"/>
  <c r="U2826" i="11"/>
  <c r="S2826" i="11"/>
  <c r="T2826" i="11"/>
  <c r="U2822" i="11"/>
  <c r="R2822" i="11"/>
  <c r="S2822" i="11"/>
  <c r="T2822" i="11"/>
  <c r="U2818" i="11"/>
  <c r="R2818" i="11"/>
  <c r="S2818" i="11"/>
  <c r="T2818" i="11"/>
  <c r="U2814" i="11"/>
  <c r="R2814" i="11"/>
  <c r="S2814" i="11"/>
  <c r="T2814" i="11"/>
  <c r="T2810" i="11"/>
  <c r="U2810" i="11"/>
  <c r="R2810" i="11"/>
  <c r="S2810" i="11"/>
  <c r="R2806" i="11"/>
  <c r="S2806" i="11"/>
  <c r="T2806" i="11"/>
  <c r="U2806" i="11"/>
  <c r="R2802" i="11"/>
  <c r="S2802" i="11"/>
  <c r="T2802" i="11"/>
  <c r="U2802" i="11"/>
  <c r="R2798" i="11"/>
  <c r="S2798" i="11"/>
  <c r="T2798" i="11"/>
  <c r="U2798" i="11"/>
  <c r="R2794" i="11"/>
  <c r="S2794" i="11"/>
  <c r="T2794" i="11"/>
  <c r="U2794" i="11"/>
  <c r="R2790" i="11"/>
  <c r="S2790" i="11"/>
  <c r="T2790" i="11"/>
  <c r="U2790" i="11"/>
  <c r="R2786" i="11"/>
  <c r="S2786" i="11"/>
  <c r="T2786" i="11"/>
  <c r="U2786" i="11"/>
  <c r="T2782" i="11"/>
  <c r="U2782" i="11"/>
  <c r="R2782" i="11"/>
  <c r="S2782" i="11"/>
  <c r="R2778" i="11"/>
  <c r="S2778" i="11"/>
  <c r="T2778" i="11"/>
  <c r="U2778" i="11"/>
  <c r="R2774" i="11"/>
  <c r="S2774" i="11"/>
  <c r="T2774" i="11"/>
  <c r="U2774" i="11"/>
  <c r="R2770" i="11"/>
  <c r="S2770" i="11"/>
  <c r="T2770" i="11"/>
  <c r="U2770" i="11"/>
  <c r="T2766" i="11"/>
  <c r="U2766" i="11"/>
  <c r="R2766" i="11"/>
  <c r="S2766" i="11"/>
  <c r="R2762" i="11"/>
  <c r="S2762" i="11"/>
  <c r="T2762" i="11"/>
  <c r="U2762" i="11"/>
  <c r="R2758" i="11"/>
  <c r="S2758" i="11"/>
  <c r="T2758" i="11"/>
  <c r="U2758" i="11"/>
  <c r="R2754" i="11"/>
  <c r="S2754" i="11"/>
  <c r="T2754" i="11"/>
  <c r="U2754" i="11"/>
  <c r="T2750" i="11"/>
  <c r="U2750" i="11"/>
  <c r="R2750" i="11"/>
  <c r="S2750" i="11"/>
  <c r="R2746" i="11"/>
  <c r="S2746" i="11"/>
  <c r="T2746" i="11"/>
  <c r="U2746" i="11"/>
  <c r="R2742" i="11"/>
  <c r="S2742" i="11"/>
  <c r="T2742" i="11"/>
  <c r="U2742" i="11"/>
  <c r="R2738" i="11"/>
  <c r="S2738" i="11"/>
  <c r="T2738" i="11"/>
  <c r="U2738" i="11"/>
  <c r="T2734" i="11"/>
  <c r="U2734" i="11"/>
  <c r="R2734" i="11"/>
  <c r="S2734" i="11"/>
  <c r="R2730" i="11"/>
  <c r="S2730" i="11"/>
  <c r="T2730" i="11"/>
  <c r="U2730" i="11"/>
  <c r="R2726" i="11"/>
  <c r="S2726" i="11"/>
  <c r="T2726" i="11"/>
  <c r="U2726" i="11"/>
  <c r="R2722" i="11"/>
  <c r="S2722" i="11"/>
  <c r="T2722" i="11"/>
  <c r="U2722" i="11"/>
  <c r="T2718" i="11"/>
  <c r="U2718" i="11"/>
  <c r="R2718" i="11"/>
  <c r="S2718" i="11"/>
  <c r="R2714" i="11"/>
  <c r="S2714" i="11"/>
  <c r="T2714" i="11"/>
  <c r="U2714" i="11"/>
  <c r="R2710" i="11"/>
  <c r="S2710" i="11"/>
  <c r="T2710" i="11"/>
  <c r="U2710" i="11"/>
  <c r="R2706" i="11"/>
  <c r="S2706" i="11"/>
  <c r="T2706" i="11"/>
  <c r="U2706" i="11"/>
  <c r="R2702" i="11"/>
  <c r="S2702" i="11"/>
  <c r="T2702" i="11"/>
  <c r="U2702" i="11"/>
  <c r="R2698" i="11"/>
  <c r="T2698" i="11"/>
  <c r="U2698" i="11"/>
  <c r="S2698" i="11"/>
  <c r="R2694" i="11"/>
  <c r="S2694" i="11"/>
  <c r="T2694" i="11"/>
  <c r="U2694" i="11"/>
  <c r="R2690" i="11"/>
  <c r="S2690" i="11"/>
  <c r="T2690" i="11"/>
  <c r="U2690" i="11"/>
  <c r="R2686" i="11"/>
  <c r="S2686" i="11"/>
  <c r="T2686" i="11"/>
  <c r="U2686" i="11"/>
  <c r="R2682" i="11"/>
  <c r="T2682" i="11"/>
  <c r="U2682" i="11"/>
  <c r="S2682" i="11"/>
  <c r="R2678" i="11"/>
  <c r="S2678" i="11"/>
  <c r="T2678" i="11"/>
  <c r="U2678" i="11"/>
  <c r="R2674" i="11"/>
  <c r="S2674" i="11"/>
  <c r="T2674" i="11"/>
  <c r="U2674" i="11"/>
  <c r="R2670" i="11"/>
  <c r="S2670" i="11"/>
  <c r="T2670" i="11"/>
  <c r="U2670" i="11"/>
  <c r="R2666" i="11"/>
  <c r="T2666" i="11"/>
  <c r="U2666" i="11"/>
  <c r="S2666" i="11"/>
  <c r="R2662" i="11"/>
  <c r="S2662" i="11"/>
  <c r="T2662" i="11"/>
  <c r="U2662" i="11"/>
  <c r="R2658" i="11"/>
  <c r="S2658" i="11"/>
  <c r="T2658" i="11"/>
  <c r="U2658" i="11"/>
  <c r="R2654" i="11"/>
  <c r="S2654" i="11"/>
  <c r="T2654" i="11"/>
  <c r="U2654" i="11"/>
  <c r="R2650" i="11"/>
  <c r="S2650" i="11"/>
  <c r="T2650" i="11"/>
  <c r="U2650" i="11"/>
  <c r="R2646" i="11"/>
  <c r="S2646" i="11"/>
  <c r="T2646" i="11"/>
  <c r="U2646" i="11"/>
  <c r="R2642" i="11"/>
  <c r="S2642" i="11"/>
  <c r="T2642" i="11"/>
  <c r="U2642" i="11"/>
  <c r="R2638" i="11"/>
  <c r="S2638" i="11"/>
  <c r="T2638" i="11"/>
  <c r="U2638" i="11"/>
  <c r="R2634" i="11"/>
  <c r="S2634" i="11"/>
  <c r="T2634" i="11"/>
  <c r="U2634" i="11"/>
  <c r="R2630" i="11"/>
  <c r="S2630" i="11"/>
  <c r="T2630" i="11"/>
  <c r="U2630" i="11"/>
  <c r="R2626" i="11"/>
  <c r="S2626" i="11"/>
  <c r="T2626" i="11"/>
  <c r="U2626" i="11"/>
  <c r="R2622" i="11"/>
  <c r="S2622" i="11"/>
  <c r="T2622" i="11"/>
  <c r="U2622" i="11"/>
  <c r="R2618" i="11"/>
  <c r="S2618" i="11"/>
  <c r="T2618" i="11"/>
  <c r="U2618" i="11"/>
  <c r="R2614" i="11"/>
  <c r="S2614" i="11"/>
  <c r="T2614" i="11"/>
  <c r="U2614" i="11"/>
  <c r="R2610" i="11"/>
  <c r="S2610" i="11"/>
  <c r="T2610" i="11"/>
  <c r="U2610" i="11"/>
  <c r="R2606" i="11"/>
  <c r="S2606" i="11"/>
  <c r="T2606" i="11"/>
  <c r="U2606" i="11"/>
  <c r="R2602" i="11"/>
  <c r="S2602" i="11"/>
  <c r="T2602" i="11"/>
  <c r="U2602" i="11"/>
  <c r="R2598" i="11"/>
  <c r="S2598" i="11"/>
  <c r="T2598" i="11"/>
  <c r="U2598" i="11"/>
  <c r="R2594" i="11"/>
  <c r="S2594" i="11"/>
  <c r="T2594" i="11"/>
  <c r="U2594" i="11"/>
  <c r="R2590" i="11"/>
  <c r="S2590" i="11"/>
  <c r="T2590" i="11"/>
  <c r="U2590" i="11"/>
  <c r="R2586" i="11"/>
  <c r="S2586" i="11"/>
  <c r="T2586" i="11"/>
  <c r="U2586" i="11"/>
  <c r="R2582" i="11"/>
  <c r="S2582" i="11"/>
  <c r="T2582" i="11"/>
  <c r="U2582" i="11"/>
  <c r="R2578" i="11"/>
  <c r="S2578" i="11"/>
  <c r="T2578" i="11"/>
  <c r="U2578" i="11"/>
  <c r="R2574" i="11"/>
  <c r="S2574" i="11"/>
  <c r="T2574" i="11"/>
  <c r="U2574" i="11"/>
  <c r="R2570" i="11"/>
  <c r="S2570" i="11"/>
  <c r="T2570" i="11"/>
  <c r="U2570" i="11"/>
  <c r="R2566" i="11"/>
  <c r="S2566" i="11"/>
  <c r="T2566" i="11"/>
  <c r="U2566" i="11"/>
  <c r="R2562" i="11"/>
  <c r="S2562" i="11"/>
  <c r="T2562" i="11"/>
  <c r="U2562" i="11"/>
  <c r="R2558" i="11"/>
  <c r="S2558" i="11"/>
  <c r="T2558" i="11"/>
  <c r="U2558" i="11"/>
  <c r="R2554" i="11"/>
  <c r="S2554" i="11"/>
  <c r="T2554" i="11"/>
  <c r="U2554" i="11"/>
  <c r="R2550" i="11"/>
  <c r="S2550" i="11"/>
  <c r="T2550" i="11"/>
  <c r="U2550" i="11"/>
  <c r="R2546" i="11"/>
  <c r="S2546" i="11"/>
  <c r="T2546" i="11"/>
  <c r="U2546" i="11"/>
  <c r="R2542" i="11"/>
  <c r="S2542" i="11"/>
  <c r="T2542" i="11"/>
  <c r="U2542" i="11"/>
  <c r="R2538" i="11"/>
  <c r="S2538" i="11"/>
  <c r="T2538" i="11"/>
  <c r="U2538" i="11"/>
  <c r="R2534" i="11"/>
  <c r="S2534" i="11"/>
  <c r="T2534" i="11"/>
  <c r="U2534" i="11"/>
  <c r="R2530" i="11"/>
  <c r="S2530" i="11"/>
  <c r="T2530" i="11"/>
  <c r="U2530" i="11"/>
  <c r="R2526" i="11"/>
  <c r="S2526" i="11"/>
  <c r="T2526" i="11"/>
  <c r="U2526" i="11"/>
  <c r="R2522" i="11"/>
  <c r="S2522" i="11"/>
  <c r="T2522" i="11"/>
  <c r="U2522" i="11"/>
  <c r="R2518" i="11"/>
  <c r="S2518" i="11"/>
  <c r="T2518" i="11"/>
  <c r="U2518" i="11"/>
  <c r="R2514" i="11"/>
  <c r="S2514" i="11"/>
  <c r="T2514" i="11"/>
  <c r="U2514" i="11"/>
  <c r="R2510" i="11"/>
  <c r="S2510" i="11"/>
  <c r="T2510" i="11"/>
  <c r="U2510" i="11"/>
  <c r="R2506" i="11"/>
  <c r="S2506" i="11"/>
  <c r="T2506" i="11"/>
  <c r="U2506" i="11"/>
  <c r="R2502" i="11"/>
  <c r="S2502" i="11"/>
  <c r="T2502" i="11"/>
  <c r="U2502" i="11"/>
  <c r="R2498" i="11"/>
  <c r="S2498" i="11"/>
  <c r="T2498" i="11"/>
  <c r="U2498" i="11"/>
  <c r="R2494" i="11"/>
  <c r="S2494" i="11"/>
  <c r="T2494" i="11"/>
  <c r="U2494" i="11"/>
  <c r="R2490" i="11"/>
  <c r="S2490" i="11"/>
  <c r="T2490" i="11"/>
  <c r="U2490" i="11"/>
  <c r="R2486" i="11"/>
  <c r="S2486" i="11"/>
  <c r="T2486" i="11"/>
  <c r="U2486" i="11"/>
  <c r="R2482" i="11"/>
  <c r="S2482" i="11"/>
  <c r="T2482" i="11"/>
  <c r="U2482" i="11"/>
  <c r="R2478" i="11"/>
  <c r="S2478" i="11"/>
  <c r="T2478" i="11"/>
  <c r="U2478" i="11"/>
  <c r="R2474" i="11"/>
  <c r="S2474" i="11"/>
  <c r="T2474" i="11"/>
  <c r="U2474" i="11"/>
  <c r="T2470" i="11"/>
  <c r="U2470" i="11"/>
  <c r="R2470" i="11"/>
  <c r="S2470" i="11"/>
  <c r="R2466" i="11"/>
  <c r="S2466" i="11"/>
  <c r="T2466" i="11"/>
  <c r="U2466" i="11"/>
  <c r="R2462" i="11"/>
  <c r="S2462" i="11"/>
  <c r="T2462" i="11"/>
  <c r="U2462" i="11"/>
  <c r="R2458" i="11"/>
  <c r="S2458" i="11"/>
  <c r="T2458" i="11"/>
  <c r="U2458" i="11"/>
  <c r="T2454" i="11"/>
  <c r="U2454" i="11"/>
  <c r="R2454" i="11"/>
  <c r="S2454" i="11"/>
  <c r="R2450" i="11"/>
  <c r="S2450" i="11"/>
  <c r="T2450" i="11"/>
  <c r="U2450" i="11"/>
  <c r="R2446" i="11"/>
  <c r="S2446" i="11"/>
  <c r="T2446" i="11"/>
  <c r="U2446" i="11"/>
  <c r="R2442" i="11"/>
  <c r="S2442" i="11"/>
  <c r="T2442" i="11"/>
  <c r="U2442" i="11"/>
  <c r="T2438" i="11"/>
  <c r="U2438" i="11"/>
  <c r="R2438" i="11"/>
  <c r="S2438" i="11"/>
  <c r="R2434" i="11"/>
  <c r="S2434" i="11"/>
  <c r="T2434" i="11"/>
  <c r="U2434" i="11"/>
  <c r="R2430" i="11"/>
  <c r="S2430" i="11"/>
  <c r="T2430" i="11"/>
  <c r="U2430" i="11"/>
  <c r="R2426" i="11"/>
  <c r="U2426" i="11"/>
  <c r="S2426" i="11"/>
  <c r="T2426" i="11"/>
  <c r="R2422" i="11"/>
  <c r="S2422" i="11"/>
  <c r="T2422" i="11"/>
  <c r="U2422" i="11"/>
  <c r="R2418" i="11"/>
  <c r="U2418" i="11"/>
  <c r="S2418" i="11"/>
  <c r="T2418" i="11"/>
  <c r="R2414" i="11"/>
  <c r="S2414" i="11"/>
  <c r="T2414" i="11"/>
  <c r="U2414" i="11"/>
  <c r="R2410" i="11"/>
  <c r="U2410" i="11"/>
  <c r="S2410" i="11"/>
  <c r="T2410" i="11"/>
  <c r="R2406" i="11"/>
  <c r="S2406" i="11"/>
  <c r="T2406" i="11"/>
  <c r="U2406" i="11"/>
  <c r="R2402" i="11"/>
  <c r="U2402" i="11"/>
  <c r="S2402" i="11"/>
  <c r="T2402" i="11"/>
  <c r="R2398" i="11"/>
  <c r="S2398" i="11"/>
  <c r="T2398" i="11"/>
  <c r="U2398" i="11"/>
  <c r="R2394" i="11"/>
  <c r="U2394" i="11"/>
  <c r="S2394" i="11"/>
  <c r="T2394" i="11"/>
  <c r="R2390" i="11"/>
  <c r="S2390" i="11"/>
  <c r="T2390" i="11"/>
  <c r="U2390" i="11"/>
  <c r="R2386" i="11"/>
  <c r="U2386" i="11"/>
  <c r="S2386" i="11"/>
  <c r="T2386" i="11"/>
  <c r="R2382" i="11"/>
  <c r="S2382" i="11"/>
  <c r="T2382" i="11"/>
  <c r="U2382" i="11"/>
  <c r="R2378" i="11"/>
  <c r="U2378" i="11"/>
  <c r="S2378" i="11"/>
  <c r="T2378" i="11"/>
  <c r="R2374" i="11"/>
  <c r="S2374" i="11"/>
  <c r="T2374" i="11"/>
  <c r="U2374" i="11"/>
  <c r="R2370" i="11"/>
  <c r="U2370" i="11"/>
  <c r="S2370" i="11"/>
  <c r="T2370" i="11"/>
  <c r="R2366" i="11"/>
  <c r="S2366" i="11"/>
  <c r="T2366" i="11"/>
  <c r="U2366" i="11"/>
  <c r="R2362" i="11"/>
  <c r="U2362" i="11"/>
  <c r="S2362" i="11"/>
  <c r="T2362" i="11"/>
  <c r="R2358" i="11"/>
  <c r="S2358" i="11"/>
  <c r="T2358" i="11"/>
  <c r="U2358" i="11"/>
  <c r="R2354" i="11"/>
  <c r="U2354" i="11"/>
  <c r="S2354" i="11"/>
  <c r="T2354" i="11"/>
  <c r="R2350" i="11"/>
  <c r="S2350" i="11"/>
  <c r="T2350" i="11"/>
  <c r="U2350" i="11"/>
  <c r="R2346" i="11"/>
  <c r="U2346" i="11"/>
  <c r="S2346" i="11"/>
  <c r="T2346" i="11"/>
  <c r="U2342" i="11"/>
  <c r="R2342" i="11"/>
  <c r="S2342" i="11"/>
  <c r="T2342" i="11"/>
  <c r="U2338" i="11"/>
  <c r="R2338" i="11"/>
  <c r="S2338" i="11"/>
  <c r="T2338" i="11"/>
  <c r="U2334" i="11"/>
  <c r="R2334" i="11"/>
  <c r="S2334" i="11"/>
  <c r="T2334" i="11"/>
  <c r="U2330" i="11"/>
  <c r="R2330" i="11"/>
  <c r="S2330" i="11"/>
  <c r="T2330" i="11"/>
  <c r="U2326" i="11"/>
  <c r="R2326" i="11"/>
  <c r="S2326" i="11"/>
  <c r="T2326" i="11"/>
  <c r="U2322" i="11"/>
  <c r="R2322" i="11"/>
  <c r="S2322" i="11"/>
  <c r="T2322" i="11"/>
  <c r="U2318" i="11"/>
  <c r="R2318" i="11"/>
  <c r="S2318" i="11"/>
  <c r="T2318" i="11"/>
  <c r="U2314" i="11"/>
  <c r="R2314" i="11"/>
  <c r="S2314" i="11"/>
  <c r="T2314" i="11"/>
  <c r="U2310" i="11"/>
  <c r="R2310" i="11"/>
  <c r="S2310" i="11"/>
  <c r="T2310" i="11"/>
  <c r="U2306" i="11"/>
  <c r="R2306" i="11"/>
  <c r="S2306" i="11"/>
  <c r="T2306" i="11"/>
  <c r="U2302" i="11"/>
  <c r="R2302" i="11"/>
  <c r="S2302" i="11"/>
  <c r="T2302" i="11"/>
  <c r="U2298" i="11"/>
  <c r="R2298" i="11"/>
  <c r="S2298" i="11"/>
  <c r="T2298" i="11"/>
  <c r="U2294" i="11"/>
  <c r="R2294" i="11"/>
  <c r="S2294" i="11"/>
  <c r="T2294" i="11"/>
  <c r="U2290" i="11"/>
  <c r="R2290" i="11"/>
  <c r="S2290" i="11"/>
  <c r="T2290" i="11"/>
  <c r="U2286" i="11"/>
  <c r="R2286" i="11"/>
  <c r="S2286" i="11"/>
  <c r="T2286" i="11"/>
  <c r="U2282" i="11"/>
  <c r="R2282" i="11"/>
  <c r="S2282" i="11"/>
  <c r="T2282" i="11"/>
  <c r="U2278" i="11"/>
  <c r="R2278" i="11"/>
  <c r="S2278" i="11"/>
  <c r="T2278" i="11"/>
  <c r="U2274" i="11"/>
  <c r="R2274" i="11"/>
  <c r="S2274" i="11"/>
  <c r="T2274" i="11"/>
  <c r="U2270" i="11"/>
  <c r="R2270" i="11"/>
  <c r="S2270" i="11"/>
  <c r="T2270" i="11"/>
  <c r="U2266" i="11"/>
  <c r="R2266" i="11"/>
  <c r="S2266" i="11"/>
  <c r="T2266" i="11"/>
  <c r="U2262" i="11"/>
  <c r="R2262" i="11"/>
  <c r="S2262" i="11"/>
  <c r="T2262" i="11"/>
  <c r="U2258" i="11"/>
  <c r="R2258" i="11"/>
  <c r="S2258" i="11"/>
  <c r="T2258" i="11"/>
  <c r="U2254" i="11"/>
  <c r="R2254" i="11"/>
  <c r="S2254" i="11"/>
  <c r="T2254" i="11"/>
  <c r="U2250" i="11"/>
  <c r="R2250" i="11"/>
  <c r="S2250" i="11"/>
  <c r="T2250" i="11"/>
  <c r="U2246" i="11"/>
  <c r="R2246" i="11"/>
  <c r="S2246" i="11"/>
  <c r="T2246" i="11"/>
  <c r="U2242" i="11"/>
  <c r="R2242" i="11"/>
  <c r="S2242" i="11"/>
  <c r="T2242" i="11"/>
  <c r="U2238" i="11"/>
  <c r="R2238" i="11"/>
  <c r="S2238" i="11"/>
  <c r="T2238" i="11"/>
  <c r="U2234" i="11"/>
  <c r="R2234" i="11"/>
  <c r="S2234" i="11"/>
  <c r="T2234" i="11"/>
  <c r="U2230" i="11"/>
  <c r="R2230" i="11"/>
  <c r="S2230" i="11"/>
  <c r="T2230" i="11"/>
  <c r="U2226" i="11"/>
  <c r="R2226" i="11"/>
  <c r="S2226" i="11"/>
  <c r="T2226" i="11"/>
  <c r="U2222" i="11"/>
  <c r="R2222" i="11"/>
  <c r="S2222" i="11"/>
  <c r="T2222" i="11"/>
  <c r="S2218" i="11"/>
  <c r="T2218" i="11"/>
  <c r="U2218" i="11"/>
  <c r="R2218" i="11"/>
  <c r="R2214" i="11"/>
  <c r="S2214" i="11"/>
  <c r="T2214" i="11"/>
  <c r="U2214" i="11"/>
  <c r="R2210" i="11"/>
  <c r="S2210" i="11"/>
  <c r="T2210" i="11"/>
  <c r="U2210" i="11"/>
  <c r="U2206" i="11"/>
  <c r="R2206" i="11"/>
  <c r="S2206" i="11"/>
  <c r="T2206" i="11"/>
  <c r="S2202" i="11"/>
  <c r="T2202" i="11"/>
  <c r="U2202" i="11"/>
  <c r="R2202" i="11"/>
  <c r="R2198" i="11"/>
  <c r="S2198" i="11"/>
  <c r="T2198" i="11"/>
  <c r="U2198" i="11"/>
  <c r="R2194" i="11"/>
  <c r="S2194" i="11"/>
  <c r="T2194" i="11"/>
  <c r="U2194" i="11"/>
  <c r="R2190" i="11"/>
  <c r="S2190" i="11"/>
  <c r="T2190" i="11"/>
  <c r="U2190" i="11"/>
  <c r="R2186" i="11"/>
  <c r="S2186" i="11"/>
  <c r="T2186" i="11"/>
  <c r="U2186" i="11"/>
  <c r="R2182" i="11"/>
  <c r="S2182" i="11"/>
  <c r="T2182" i="11"/>
  <c r="U2182" i="11"/>
  <c r="R2178" i="11"/>
  <c r="S2178" i="11"/>
  <c r="T2178" i="11"/>
  <c r="U2178" i="11"/>
  <c r="R2174" i="11"/>
  <c r="S2174" i="11"/>
  <c r="T2174" i="11"/>
  <c r="U2174" i="11"/>
  <c r="R2170" i="11"/>
  <c r="S2170" i="11"/>
  <c r="T2170" i="11"/>
  <c r="U2170" i="11"/>
  <c r="R2166" i="11"/>
  <c r="S2166" i="11"/>
  <c r="T2166" i="11"/>
  <c r="U2166" i="11"/>
  <c r="R2162" i="11"/>
  <c r="S2162" i="11"/>
  <c r="T2162" i="11"/>
  <c r="U2162" i="11"/>
  <c r="R2158" i="11"/>
  <c r="S2158" i="11"/>
  <c r="T2158" i="11"/>
  <c r="U2158" i="11"/>
  <c r="R2154" i="11"/>
  <c r="S2154" i="11"/>
  <c r="T2154" i="11"/>
  <c r="U2154" i="11"/>
  <c r="R2150" i="11"/>
  <c r="S2150" i="11"/>
  <c r="T2150" i="11"/>
  <c r="U2150" i="11"/>
  <c r="R2146" i="11"/>
  <c r="S2146" i="11"/>
  <c r="T2146" i="11"/>
  <c r="U2146" i="11"/>
  <c r="R2142" i="11"/>
  <c r="S2142" i="11"/>
  <c r="T2142" i="11"/>
  <c r="U2142" i="11"/>
  <c r="R2138" i="11"/>
  <c r="S2138" i="11"/>
  <c r="T2138" i="11"/>
  <c r="U2138" i="11"/>
  <c r="R2134" i="11"/>
  <c r="S2134" i="11"/>
  <c r="T2134" i="11"/>
  <c r="U2134" i="11"/>
  <c r="R2130" i="11"/>
  <c r="S2130" i="11"/>
  <c r="T2130" i="11"/>
  <c r="U2130" i="11"/>
  <c r="R2126" i="11"/>
  <c r="S2126" i="11"/>
  <c r="T2126" i="11"/>
  <c r="U2126" i="11"/>
  <c r="R2122" i="11"/>
  <c r="S2122" i="11"/>
  <c r="T2122" i="11"/>
  <c r="U2122" i="11"/>
  <c r="R2118" i="11"/>
  <c r="S2118" i="11"/>
  <c r="T2118" i="11"/>
  <c r="U2118" i="11"/>
  <c r="R2114" i="11"/>
  <c r="S2114" i="11"/>
  <c r="T2114" i="11"/>
  <c r="U2114" i="11"/>
  <c r="R2110" i="11"/>
  <c r="S2110" i="11"/>
  <c r="T2110" i="11"/>
  <c r="U2110" i="11"/>
  <c r="R2106" i="11"/>
  <c r="S2106" i="11"/>
  <c r="T2106" i="11"/>
  <c r="U2106" i="11"/>
  <c r="R2102" i="11"/>
  <c r="S2102" i="11"/>
  <c r="T2102" i="11"/>
  <c r="U2102" i="11"/>
  <c r="R2098" i="11"/>
  <c r="S2098" i="11"/>
  <c r="T2098" i="11"/>
  <c r="U2098" i="11"/>
  <c r="R2094" i="11"/>
  <c r="S2094" i="11"/>
  <c r="T2094" i="11"/>
  <c r="U2094" i="11"/>
  <c r="R2090" i="11"/>
  <c r="S2090" i="11"/>
  <c r="T2090" i="11"/>
  <c r="U2090" i="11"/>
  <c r="R2086" i="11"/>
  <c r="S2086" i="11"/>
  <c r="T2086" i="11"/>
  <c r="U2086" i="11"/>
  <c r="R2082" i="11"/>
  <c r="S2082" i="11"/>
  <c r="T2082" i="11"/>
  <c r="U2082" i="11"/>
  <c r="R2078" i="11"/>
  <c r="S2078" i="11"/>
  <c r="T2078" i="11"/>
  <c r="U2078" i="11"/>
  <c r="R2074" i="11"/>
  <c r="S2074" i="11"/>
  <c r="T2074" i="11"/>
  <c r="U2074" i="11"/>
  <c r="R2070" i="11"/>
  <c r="S2070" i="11"/>
  <c r="T2070" i="11"/>
  <c r="U2070" i="11"/>
  <c r="R2066" i="11"/>
  <c r="S2066" i="11"/>
  <c r="T2066" i="11"/>
  <c r="U2066" i="11"/>
  <c r="R2062" i="11"/>
  <c r="S2062" i="11"/>
  <c r="T2062" i="11"/>
  <c r="U2062" i="11"/>
  <c r="R2058" i="11"/>
  <c r="S2058" i="11"/>
  <c r="T2058" i="11"/>
  <c r="U2058" i="11"/>
  <c r="R2054" i="11"/>
  <c r="S2054" i="11"/>
  <c r="T2054" i="11"/>
  <c r="U2054" i="11"/>
  <c r="R2050" i="11"/>
  <c r="S2050" i="11"/>
  <c r="T2050" i="11"/>
  <c r="U2050" i="11"/>
  <c r="R2046" i="11"/>
  <c r="S2046" i="11"/>
  <c r="T2046" i="11"/>
  <c r="U2046" i="11"/>
  <c r="R2042" i="11"/>
  <c r="S2042" i="11"/>
  <c r="T2042" i="11"/>
  <c r="U2042" i="11"/>
  <c r="R2038" i="11"/>
  <c r="S2038" i="11"/>
  <c r="T2038" i="11"/>
  <c r="U2038" i="11"/>
  <c r="R2034" i="11"/>
  <c r="S2034" i="11"/>
  <c r="T2034" i="11"/>
  <c r="U2034" i="11"/>
  <c r="R2030" i="11"/>
  <c r="S2030" i="11"/>
  <c r="T2030" i="11"/>
  <c r="U2030" i="11"/>
  <c r="R2026" i="11"/>
  <c r="S2026" i="11"/>
  <c r="T2026" i="11"/>
  <c r="U2026" i="11"/>
  <c r="R2022" i="11"/>
  <c r="S2022" i="11"/>
  <c r="T2022" i="11"/>
  <c r="U2022" i="11"/>
  <c r="R2018" i="11"/>
  <c r="S2018" i="11"/>
  <c r="T2018" i="11"/>
  <c r="U2018" i="11"/>
  <c r="R2014" i="11"/>
  <c r="S2014" i="11"/>
  <c r="T2014" i="11"/>
  <c r="U2014" i="11"/>
  <c r="R2010" i="11"/>
  <c r="S2010" i="11"/>
  <c r="T2010" i="11"/>
  <c r="U2010" i="11"/>
  <c r="R2006" i="11"/>
  <c r="S2006" i="11"/>
  <c r="T2006" i="11"/>
  <c r="U2006" i="11"/>
  <c r="R2002" i="11"/>
  <c r="S2002" i="11"/>
  <c r="T2002" i="11"/>
  <c r="U2002" i="11"/>
  <c r="R1998" i="11"/>
  <c r="S1998" i="11"/>
  <c r="T1998" i="11"/>
  <c r="U1998" i="11"/>
  <c r="R1994" i="11"/>
  <c r="S1994" i="11"/>
  <c r="T1994" i="11"/>
  <c r="U1994" i="11"/>
  <c r="R1990" i="11"/>
  <c r="S1990" i="11"/>
  <c r="T1990" i="11"/>
  <c r="U1990" i="11"/>
  <c r="R1986" i="11"/>
  <c r="S1986" i="11"/>
  <c r="T1986" i="11"/>
  <c r="U1986" i="11"/>
  <c r="R1982" i="11"/>
  <c r="S1982" i="11"/>
  <c r="T1982" i="11"/>
  <c r="U1982" i="11"/>
  <c r="R1978" i="11"/>
  <c r="S1978" i="11"/>
  <c r="T1978" i="11"/>
  <c r="U1978" i="11"/>
  <c r="R1974" i="11"/>
  <c r="S1974" i="11"/>
  <c r="T1974" i="11"/>
  <c r="U1974" i="11"/>
  <c r="R1970" i="11"/>
  <c r="S1970" i="11"/>
  <c r="T1970" i="11"/>
  <c r="U1970" i="11"/>
  <c r="R1966" i="11"/>
  <c r="S1966" i="11"/>
  <c r="T1966" i="11"/>
  <c r="U1966" i="11"/>
  <c r="R1962" i="11"/>
  <c r="S1962" i="11"/>
  <c r="T1962" i="11"/>
  <c r="U1962" i="11"/>
  <c r="R1958" i="11"/>
  <c r="S1958" i="11"/>
  <c r="T1958" i="11"/>
  <c r="U1958" i="11"/>
  <c r="R1954" i="11"/>
  <c r="S1954" i="11"/>
  <c r="T1954" i="11"/>
  <c r="U1954" i="11"/>
  <c r="R1950" i="11"/>
  <c r="S1950" i="11"/>
  <c r="T1950" i="11"/>
  <c r="U1950" i="11"/>
  <c r="R1946" i="11"/>
  <c r="S1946" i="11"/>
  <c r="T1946" i="11"/>
  <c r="U1946" i="11"/>
  <c r="R1942" i="11"/>
  <c r="S1942" i="11"/>
  <c r="T1942" i="11"/>
  <c r="U1942" i="11"/>
  <c r="R1938" i="11"/>
  <c r="S1938" i="11"/>
  <c r="T1938" i="11"/>
  <c r="U1938" i="11"/>
  <c r="R1934" i="11"/>
  <c r="S1934" i="11"/>
  <c r="T1934" i="11"/>
  <c r="U1934" i="11"/>
  <c r="R1930" i="11"/>
  <c r="S1930" i="11"/>
  <c r="T1930" i="11"/>
  <c r="U1930" i="11"/>
  <c r="R1926" i="11"/>
  <c r="S1926" i="11"/>
  <c r="T1926" i="11"/>
  <c r="U1926" i="11"/>
  <c r="R1922" i="11"/>
  <c r="S1922" i="11"/>
  <c r="T1922" i="11"/>
  <c r="U1922" i="11"/>
  <c r="R1918" i="11"/>
  <c r="S1918" i="11"/>
  <c r="T1918" i="11"/>
  <c r="U1918" i="11"/>
  <c r="R1914" i="11"/>
  <c r="S1914" i="11"/>
  <c r="T1914" i="11"/>
  <c r="U1914" i="11"/>
  <c r="R1910" i="11"/>
  <c r="S1910" i="11"/>
  <c r="T1910" i="11"/>
  <c r="U1910" i="11"/>
  <c r="R1906" i="11"/>
  <c r="S1906" i="11"/>
  <c r="T1906" i="11"/>
  <c r="U1906" i="11"/>
  <c r="R1902" i="11"/>
  <c r="S1902" i="11"/>
  <c r="T1902" i="11"/>
  <c r="U1902" i="11"/>
  <c r="R1898" i="11"/>
  <c r="S1898" i="11"/>
  <c r="T1898" i="11"/>
  <c r="U1898" i="11"/>
  <c r="R1894" i="11"/>
  <c r="S1894" i="11"/>
  <c r="T1894" i="11"/>
  <c r="U1894" i="11"/>
  <c r="R1890" i="11"/>
  <c r="S1890" i="11"/>
  <c r="T1890" i="11"/>
  <c r="U1890" i="11"/>
  <c r="R1886" i="11"/>
  <c r="S1886" i="11"/>
  <c r="T1886" i="11"/>
  <c r="U1886" i="11"/>
  <c r="R1882" i="11"/>
  <c r="S1882" i="11"/>
  <c r="T1882" i="11"/>
  <c r="U1882" i="11"/>
  <c r="R1878" i="11"/>
  <c r="S1878" i="11"/>
  <c r="T1878" i="11"/>
  <c r="U1878" i="11"/>
  <c r="R1874" i="11"/>
  <c r="S1874" i="11"/>
  <c r="T1874" i="11"/>
  <c r="U1874" i="11"/>
  <c r="R1870" i="11"/>
  <c r="S1870" i="11"/>
  <c r="T1870" i="11"/>
  <c r="U1870" i="11"/>
  <c r="R1866" i="11"/>
  <c r="S1866" i="11"/>
  <c r="T1866" i="11"/>
  <c r="U1866" i="11"/>
  <c r="R1862" i="11"/>
  <c r="S1862" i="11"/>
  <c r="T1862" i="11"/>
  <c r="U1862" i="11"/>
  <c r="R1858" i="11"/>
  <c r="S1858" i="11"/>
  <c r="T1858" i="11"/>
  <c r="U1858" i="11"/>
  <c r="R1854" i="11"/>
  <c r="S1854" i="11"/>
  <c r="T1854" i="11"/>
  <c r="U1854" i="11"/>
  <c r="R1850" i="11"/>
  <c r="S1850" i="11"/>
  <c r="T1850" i="11"/>
  <c r="U1850" i="11"/>
  <c r="R1846" i="11"/>
  <c r="S1846" i="11"/>
  <c r="T1846" i="11"/>
  <c r="U1846" i="11"/>
  <c r="R1842" i="11"/>
  <c r="S1842" i="11"/>
  <c r="T1842" i="11"/>
  <c r="U1842" i="11"/>
  <c r="R1838" i="11"/>
  <c r="S1838" i="11"/>
  <c r="T1838" i="11"/>
  <c r="U1838" i="11"/>
  <c r="R1834" i="11"/>
  <c r="S1834" i="11"/>
  <c r="T1834" i="11"/>
  <c r="U1834" i="11"/>
  <c r="R1830" i="11"/>
  <c r="S1830" i="11"/>
  <c r="T1830" i="11"/>
  <c r="U1830" i="11"/>
  <c r="R1826" i="11"/>
  <c r="S1826" i="11"/>
  <c r="T1826" i="11"/>
  <c r="U1826" i="11"/>
  <c r="R1822" i="11"/>
  <c r="S1822" i="11"/>
  <c r="T1822" i="11"/>
  <c r="U1822" i="11"/>
  <c r="R1818" i="11"/>
  <c r="S1818" i="11"/>
  <c r="T1818" i="11"/>
  <c r="U1818" i="11"/>
  <c r="R1814" i="11"/>
  <c r="S1814" i="11"/>
  <c r="T1814" i="11"/>
  <c r="U1814" i="11"/>
  <c r="R1810" i="11"/>
  <c r="S1810" i="11"/>
  <c r="T1810" i="11"/>
  <c r="U1810" i="11"/>
  <c r="R1806" i="11"/>
  <c r="S1806" i="11"/>
  <c r="T1806" i="11"/>
  <c r="U1806" i="11"/>
  <c r="R1802" i="11"/>
  <c r="S1802" i="11"/>
  <c r="T1802" i="11"/>
  <c r="U1802" i="11"/>
  <c r="R1798" i="11"/>
  <c r="S1798" i="11"/>
  <c r="T1798" i="11"/>
  <c r="U1798" i="11"/>
  <c r="R1794" i="11"/>
  <c r="S1794" i="11"/>
  <c r="T1794" i="11"/>
  <c r="U1794" i="11"/>
  <c r="R1790" i="11"/>
  <c r="S1790" i="11"/>
  <c r="T1790" i="11"/>
  <c r="U1790" i="11"/>
  <c r="R1786" i="11"/>
  <c r="S1786" i="11"/>
  <c r="T1786" i="11"/>
  <c r="U1786" i="11"/>
  <c r="R1782" i="11"/>
  <c r="S1782" i="11"/>
  <c r="T1782" i="11"/>
  <c r="U1782" i="11"/>
  <c r="R1778" i="11"/>
  <c r="S1778" i="11"/>
  <c r="T1778" i="11"/>
  <c r="U1778" i="11"/>
  <c r="R1774" i="11"/>
  <c r="S1774" i="11"/>
  <c r="T1774" i="11"/>
  <c r="U1774" i="11"/>
  <c r="R1770" i="11"/>
  <c r="S1770" i="11"/>
  <c r="T1770" i="11"/>
  <c r="U1770" i="11"/>
  <c r="R1766" i="11"/>
  <c r="S1766" i="11"/>
  <c r="T1766" i="11"/>
  <c r="U1766" i="11"/>
  <c r="R1762" i="11"/>
  <c r="S1762" i="11"/>
  <c r="T1762" i="11"/>
  <c r="U1762" i="11"/>
  <c r="R1758" i="11"/>
  <c r="S1758" i="11"/>
  <c r="T1758" i="11"/>
  <c r="U1758" i="11"/>
  <c r="T650" i="11"/>
  <c r="T648" i="11"/>
  <c r="T646" i="11"/>
  <c r="T644" i="11"/>
  <c r="T642" i="11"/>
  <c r="T640" i="11"/>
  <c r="T638" i="11"/>
  <c r="T636" i="11"/>
  <c r="T634" i="11"/>
  <c r="T632" i="11"/>
  <c r="T630" i="11"/>
  <c r="T628" i="11"/>
  <c r="T626" i="11"/>
  <c r="T624" i="11"/>
  <c r="T622" i="11"/>
  <c r="T620" i="11"/>
  <c r="T618" i="11"/>
  <c r="T616" i="11"/>
  <c r="T614" i="11"/>
  <c r="T612" i="11"/>
  <c r="T610" i="11"/>
  <c r="T608" i="11"/>
  <c r="T606" i="11"/>
  <c r="T604" i="11"/>
  <c r="T602" i="11"/>
  <c r="T600" i="11"/>
  <c r="T598" i="11"/>
  <c r="T596" i="11"/>
  <c r="T594" i="11"/>
  <c r="T592" i="11"/>
  <c r="T590" i="11"/>
  <c r="T588" i="11"/>
  <c r="T586" i="11"/>
  <c r="T584" i="11"/>
  <c r="T582" i="11"/>
  <c r="T580" i="11"/>
  <c r="T578" i="11"/>
  <c r="T576" i="11"/>
  <c r="T574" i="11"/>
  <c r="T572" i="11"/>
  <c r="T570" i="11"/>
  <c r="T568" i="11"/>
  <c r="T566" i="11"/>
  <c r="T564" i="11"/>
  <c r="T562" i="11"/>
  <c r="T560" i="11"/>
  <c r="T558" i="11"/>
  <c r="T556" i="11"/>
  <c r="T554" i="11"/>
  <c r="T552" i="11"/>
  <c r="T550" i="11"/>
  <c r="T548" i="11"/>
  <c r="S546" i="11"/>
  <c r="R544" i="11"/>
  <c r="U541" i="11"/>
  <c r="T539" i="11"/>
  <c r="S537" i="11"/>
  <c r="U534" i="11"/>
  <c r="T532" i="11"/>
  <c r="S530" i="11"/>
  <c r="R528" i="11"/>
  <c r="U525" i="11"/>
  <c r="T523" i="11"/>
  <c r="S521" i="11"/>
  <c r="T518" i="11"/>
  <c r="U515" i="11"/>
  <c r="S513" i="11"/>
  <c r="T510" i="11"/>
  <c r="U507" i="11"/>
  <c r="S505" i="11"/>
  <c r="T502" i="11"/>
  <c r="U499" i="11"/>
  <c r="S497" i="11"/>
  <c r="T494" i="11"/>
  <c r="U491" i="11"/>
  <c r="S489" i="11"/>
  <c r="T486" i="11"/>
  <c r="U483" i="11"/>
  <c r="S481" i="11"/>
  <c r="T478" i="11"/>
  <c r="U475" i="11"/>
  <c r="S473" i="11"/>
  <c r="T470" i="11"/>
  <c r="U467" i="11"/>
  <c r="S465" i="11"/>
  <c r="T462" i="11"/>
  <c r="U459" i="11"/>
  <c r="S457" i="11"/>
  <c r="T454" i="11"/>
  <c r="U451" i="11"/>
  <c r="S449" i="11"/>
  <c r="T446" i="11"/>
  <c r="U443" i="11"/>
  <c r="S441" i="11"/>
  <c r="T438" i="11"/>
  <c r="U435" i="11"/>
  <c r="S433" i="11"/>
  <c r="T430" i="11"/>
  <c r="U427" i="11"/>
  <c r="S425" i="11"/>
  <c r="T422" i="11"/>
  <c r="U419" i="11"/>
  <c r="S417" i="11"/>
  <c r="T414" i="11"/>
  <c r="U411" i="11"/>
  <c r="S409" i="11"/>
  <c r="T406" i="11"/>
  <c r="U403" i="11"/>
  <c r="S401" i="11"/>
  <c r="T398" i="11"/>
  <c r="U395" i="11"/>
  <c r="S393" i="11"/>
  <c r="T390" i="11"/>
  <c r="U387" i="11"/>
  <c r="S385" i="11"/>
  <c r="T382" i="11"/>
  <c r="U379" i="11"/>
  <c r="S377" i="11"/>
  <c r="T374" i="11"/>
  <c r="U371" i="11"/>
  <c r="S369" i="11"/>
  <c r="T366" i="11"/>
  <c r="U363" i="11"/>
  <c r="S361" i="11"/>
  <c r="T358" i="11"/>
  <c r="U355" i="11"/>
  <c r="S353" i="11"/>
  <c r="T350" i="11"/>
  <c r="U347" i="11"/>
  <c r="S345" i="11"/>
  <c r="T342" i="11"/>
  <c r="U339" i="11"/>
  <c r="S337" i="11"/>
  <c r="T334" i="11"/>
  <c r="U331" i="11"/>
  <c r="S329" i="11"/>
  <c r="T326" i="11"/>
  <c r="U323" i="11"/>
  <c r="S321" i="11"/>
  <c r="T318" i="11"/>
  <c r="U315" i="11"/>
  <c r="S313" i="11"/>
  <c r="T310" i="11"/>
  <c r="U307" i="11"/>
  <c r="S305" i="11"/>
  <c r="T302" i="11"/>
  <c r="U299" i="11"/>
  <c r="S297" i="11"/>
  <c r="T294" i="11"/>
  <c r="U291" i="11"/>
  <c r="S289" i="11"/>
  <c r="T286" i="11"/>
  <c r="U283" i="11"/>
  <c r="S281" i="11"/>
  <c r="T278" i="11"/>
  <c r="U275" i="11"/>
  <c r="S273" i="11"/>
  <c r="T270" i="11"/>
  <c r="U267" i="11"/>
  <c r="S265" i="11"/>
  <c r="T262" i="11"/>
  <c r="U259" i="11"/>
  <c r="S257" i="11"/>
  <c r="T254" i="11"/>
  <c r="U251" i="11"/>
  <c r="S249" i="11"/>
  <c r="T246" i="11"/>
  <c r="U243" i="11"/>
  <c r="S241" i="11"/>
  <c r="T238" i="11"/>
  <c r="U235" i="11"/>
  <c r="S233" i="11"/>
  <c r="T230" i="11"/>
  <c r="U227" i="11"/>
  <c r="S225" i="11"/>
  <c r="T222" i="11"/>
  <c r="U219" i="11"/>
  <c r="S217" i="11"/>
  <c r="T214" i="11"/>
  <c r="U211" i="11"/>
  <c r="S209" i="11"/>
  <c r="T206" i="11"/>
  <c r="U203" i="11"/>
  <c r="S201" i="11"/>
  <c r="T198" i="11"/>
  <c r="U195" i="11"/>
  <c r="S193" i="11"/>
  <c r="T190" i="11"/>
  <c r="U187" i="11"/>
  <c r="S185" i="11"/>
  <c r="T182" i="11"/>
  <c r="U179" i="11"/>
  <c r="S177" i="11"/>
  <c r="T174" i="11"/>
  <c r="U171" i="11"/>
  <c r="S169" i="11"/>
  <c r="T166" i="11"/>
  <c r="U163" i="11"/>
  <c r="S161" i="11"/>
  <c r="T158" i="11"/>
  <c r="U155" i="11"/>
  <c r="S153" i="11"/>
  <c r="T150" i="11"/>
  <c r="U147" i="11"/>
  <c r="S145" i="11"/>
  <c r="T142" i="11"/>
  <c r="U139" i="11"/>
  <c r="S137" i="11"/>
  <c r="T134" i="11"/>
  <c r="U131" i="11"/>
  <c r="S129" i="11"/>
  <c r="T126" i="11"/>
  <c r="U123" i="11"/>
  <c r="S121" i="11"/>
  <c r="T118" i="11"/>
  <c r="U115" i="11"/>
  <c r="S113" i="11"/>
  <c r="T110" i="11"/>
  <c r="U107" i="11"/>
  <c r="S105" i="11"/>
  <c r="T102" i="11"/>
  <c r="U99" i="11"/>
  <c r="S97" i="11"/>
  <c r="T94" i="11"/>
  <c r="U91" i="11"/>
  <c r="S89" i="11"/>
  <c r="T86" i="11"/>
  <c r="U83" i="11"/>
  <c r="S81" i="11"/>
  <c r="T78" i="11"/>
  <c r="U75" i="11"/>
  <c r="S73" i="11"/>
  <c r="T70" i="11"/>
  <c r="U67" i="11"/>
  <c r="S65" i="11"/>
  <c r="T62" i="11"/>
  <c r="U59" i="11"/>
  <c r="S57" i="11"/>
  <c r="R1864" i="11"/>
  <c r="U1864" i="11"/>
  <c r="S1864" i="11"/>
  <c r="T1864" i="11"/>
  <c r="R1860" i="11"/>
  <c r="S1860" i="11"/>
  <c r="T1860" i="11"/>
  <c r="U1860" i="11"/>
  <c r="R1856" i="11"/>
  <c r="U1856" i="11"/>
  <c r="S1856" i="11"/>
  <c r="T1856" i="11"/>
  <c r="R1852" i="11"/>
  <c r="S1852" i="11"/>
  <c r="T1852" i="11"/>
  <c r="U1852" i="11"/>
  <c r="R1848" i="11"/>
  <c r="U1848" i="11"/>
  <c r="S1848" i="11"/>
  <c r="T1848" i="11"/>
  <c r="R1844" i="11"/>
  <c r="S1844" i="11"/>
  <c r="T1844" i="11"/>
  <c r="U1844" i="11"/>
  <c r="R1840" i="11"/>
  <c r="U1840" i="11"/>
  <c r="S1840" i="11"/>
  <c r="T1840" i="11"/>
  <c r="R1836" i="11"/>
  <c r="S1836" i="11"/>
  <c r="T1836" i="11"/>
  <c r="U1836" i="11"/>
  <c r="R1832" i="11"/>
  <c r="U1832" i="11"/>
  <c r="S1832" i="11"/>
  <c r="T1832" i="11"/>
  <c r="R1828" i="11"/>
  <c r="S1828" i="11"/>
  <c r="T1828" i="11"/>
  <c r="U1828" i="11"/>
  <c r="R1824" i="11"/>
  <c r="U1824" i="11"/>
  <c r="S1824" i="11"/>
  <c r="T1824" i="11"/>
  <c r="R1820" i="11"/>
  <c r="S1820" i="11"/>
  <c r="T1820" i="11"/>
  <c r="U1820" i="11"/>
  <c r="R1816" i="11"/>
  <c r="U1816" i="11"/>
  <c r="S1816" i="11"/>
  <c r="T1816" i="11"/>
  <c r="R1812" i="11"/>
  <c r="S1812" i="11"/>
  <c r="T1812" i="11"/>
  <c r="U1812" i="11"/>
  <c r="R1808" i="11"/>
  <c r="U1808" i="11"/>
  <c r="S1808" i="11"/>
  <c r="T1808" i="11"/>
  <c r="R1804" i="11"/>
  <c r="S1804" i="11"/>
  <c r="T1804" i="11"/>
  <c r="U1804" i="11"/>
  <c r="R1800" i="11"/>
  <c r="U1800" i="11"/>
  <c r="S1800" i="11"/>
  <c r="T1800" i="11"/>
  <c r="R1796" i="11"/>
  <c r="S1796" i="11"/>
  <c r="T1796" i="11"/>
  <c r="U1796" i="11"/>
  <c r="R1792" i="11"/>
  <c r="U1792" i="11"/>
  <c r="S1792" i="11"/>
  <c r="T1792" i="11"/>
  <c r="R1788" i="11"/>
  <c r="S1788" i="11"/>
  <c r="T1788" i="11"/>
  <c r="U1788" i="11"/>
  <c r="R1784" i="11"/>
  <c r="U1784" i="11"/>
  <c r="S1784" i="11"/>
  <c r="T1784" i="11"/>
  <c r="R1780" i="11"/>
  <c r="S1780" i="11"/>
  <c r="T1780" i="11"/>
  <c r="U1780" i="11"/>
  <c r="R1776" i="11"/>
  <c r="U1776" i="11"/>
  <c r="S1776" i="11"/>
  <c r="T1776" i="11"/>
  <c r="R1772" i="11"/>
  <c r="S1772" i="11"/>
  <c r="T1772" i="11"/>
  <c r="U1772" i="11"/>
  <c r="R1768" i="11"/>
  <c r="U1768" i="11"/>
  <c r="S1768" i="11"/>
  <c r="T1768" i="11"/>
  <c r="R1764" i="11"/>
  <c r="S1764" i="11"/>
  <c r="T1764" i="11"/>
  <c r="U1764" i="11"/>
  <c r="R1760" i="11"/>
  <c r="U1760" i="11"/>
  <c r="S1760" i="11"/>
  <c r="T1760" i="11"/>
  <c r="R1756" i="11"/>
  <c r="S1756" i="11"/>
  <c r="T1756" i="11"/>
  <c r="U1756" i="11"/>
  <c r="R1752" i="11"/>
  <c r="U1752" i="11"/>
  <c r="S1752" i="11"/>
  <c r="T1752" i="11"/>
  <c r="R1748" i="11"/>
  <c r="S1748" i="11"/>
  <c r="T1748" i="11"/>
  <c r="U1748" i="11"/>
  <c r="R1744" i="11"/>
  <c r="U1744" i="11"/>
  <c r="S1744" i="11"/>
  <c r="T1744" i="11"/>
  <c r="R1740" i="11"/>
  <c r="S1740" i="11"/>
  <c r="T1740" i="11"/>
  <c r="U1740" i="11"/>
  <c r="R1736" i="11"/>
  <c r="U1736" i="11"/>
  <c r="S1736" i="11"/>
  <c r="T1736" i="11"/>
  <c r="R1732" i="11"/>
  <c r="S1732" i="11"/>
  <c r="T1732" i="11"/>
  <c r="U1732" i="11"/>
  <c r="R1728" i="11"/>
  <c r="U1728" i="11"/>
  <c r="S1728" i="11"/>
  <c r="T1728" i="11"/>
  <c r="R1724" i="11"/>
  <c r="S1724" i="11"/>
  <c r="T1724" i="11"/>
  <c r="U1724" i="11"/>
  <c r="R1720" i="11"/>
  <c r="U1720" i="11"/>
  <c r="S1720" i="11"/>
  <c r="T1720" i="11"/>
  <c r="R1716" i="11"/>
  <c r="S1716" i="11"/>
  <c r="T1716" i="11"/>
  <c r="U1716" i="11"/>
  <c r="R1712" i="11"/>
  <c r="U1712" i="11"/>
  <c r="S1712" i="11"/>
  <c r="T1712" i="11"/>
  <c r="R1708" i="11"/>
  <c r="S1708" i="11"/>
  <c r="T1708" i="11"/>
  <c r="U1708" i="11"/>
  <c r="R1704" i="11"/>
  <c r="U1704" i="11"/>
  <c r="S1704" i="11"/>
  <c r="T1704" i="11"/>
  <c r="R1700" i="11"/>
  <c r="S1700" i="11"/>
  <c r="T1700" i="11"/>
  <c r="U1700" i="11"/>
  <c r="R1696" i="11"/>
  <c r="U1696" i="11"/>
  <c r="S1696" i="11"/>
  <c r="T1696" i="11"/>
  <c r="R1692" i="11"/>
  <c r="S1692" i="11"/>
  <c r="T1692" i="11"/>
  <c r="U1692" i="11"/>
  <c r="R1688" i="11"/>
  <c r="U1688" i="11"/>
  <c r="S1688" i="11"/>
  <c r="T1688" i="11"/>
  <c r="R1684" i="11"/>
  <c r="S1684" i="11"/>
  <c r="T1684" i="11"/>
  <c r="U1684" i="11"/>
  <c r="R1680" i="11"/>
  <c r="U1680" i="11"/>
  <c r="S1680" i="11"/>
  <c r="T1680" i="11"/>
  <c r="R1676" i="11"/>
  <c r="S1676" i="11"/>
  <c r="T1676" i="11"/>
  <c r="U1676" i="11"/>
  <c r="R1672" i="11"/>
  <c r="U1672" i="11"/>
  <c r="S1672" i="11"/>
  <c r="T1672" i="11"/>
  <c r="R1668" i="11"/>
  <c r="S1668" i="11"/>
  <c r="T1668" i="11"/>
  <c r="U1668" i="11"/>
  <c r="R1664" i="11"/>
  <c r="U1664" i="11"/>
  <c r="S1664" i="11"/>
  <c r="T1664" i="11"/>
  <c r="R1660" i="11"/>
  <c r="S1660" i="11"/>
  <c r="T1660" i="11"/>
  <c r="U1660" i="11"/>
  <c r="R1656" i="11"/>
  <c r="U1656" i="11"/>
  <c r="S1656" i="11"/>
  <c r="T1656" i="11"/>
  <c r="R1652" i="11"/>
  <c r="S1652" i="11"/>
  <c r="T1652" i="11"/>
  <c r="U1652" i="11"/>
  <c r="R1648" i="11"/>
  <c r="S1648" i="11"/>
  <c r="T1648" i="11"/>
  <c r="U1648" i="11"/>
  <c r="R1644" i="11"/>
  <c r="S1644" i="11"/>
  <c r="T1644" i="11"/>
  <c r="U1644" i="11"/>
  <c r="R1640" i="11"/>
  <c r="S1640" i="11"/>
  <c r="T1640" i="11"/>
  <c r="U1640" i="11"/>
  <c r="R1636" i="11"/>
  <c r="S1636" i="11"/>
  <c r="T1636" i="11"/>
  <c r="U1636" i="11"/>
  <c r="R1632" i="11"/>
  <c r="S1632" i="11"/>
  <c r="T1632" i="11"/>
  <c r="U1632" i="11"/>
  <c r="R1628" i="11"/>
  <c r="S1628" i="11"/>
  <c r="T1628" i="11"/>
  <c r="U1628" i="11"/>
  <c r="R1624" i="11"/>
  <c r="S1624" i="11"/>
  <c r="T1624" i="11"/>
  <c r="U1624" i="11"/>
  <c r="R1620" i="11"/>
  <c r="S1620" i="11"/>
  <c r="T1620" i="11"/>
  <c r="U1620" i="11"/>
  <c r="R1616" i="11"/>
  <c r="S1616" i="11"/>
  <c r="T1616" i="11"/>
  <c r="U1616" i="11"/>
  <c r="R1612" i="11"/>
  <c r="S1612" i="11"/>
  <c r="T1612" i="11"/>
  <c r="U1612" i="11"/>
  <c r="R1608" i="11"/>
  <c r="S1608" i="11"/>
  <c r="T1608" i="11"/>
  <c r="U1608" i="11"/>
  <c r="U1604" i="11"/>
  <c r="R1604" i="11"/>
  <c r="S1604" i="11"/>
  <c r="T1604" i="11"/>
  <c r="R1600" i="11"/>
  <c r="S1600" i="11"/>
  <c r="T1600" i="11"/>
  <c r="U1600" i="11"/>
  <c r="U1596" i="11"/>
  <c r="T1596" i="11"/>
  <c r="R1596" i="11"/>
  <c r="S1596" i="11"/>
  <c r="U1592" i="11"/>
  <c r="R1592" i="11"/>
  <c r="S1592" i="11"/>
  <c r="T1592" i="11"/>
  <c r="U1588" i="11"/>
  <c r="R1588" i="11"/>
  <c r="S1588" i="11"/>
  <c r="T1588" i="11"/>
  <c r="U1584" i="11"/>
  <c r="R1584" i="11"/>
  <c r="S1584" i="11"/>
  <c r="T1584" i="11"/>
  <c r="U1580" i="11"/>
  <c r="T1580" i="11"/>
  <c r="R1580" i="11"/>
  <c r="S1580" i="11"/>
  <c r="U1576" i="11"/>
  <c r="R1576" i="11"/>
  <c r="S1576" i="11"/>
  <c r="T1576" i="11"/>
  <c r="U1572" i="11"/>
  <c r="R1572" i="11"/>
  <c r="S1572" i="11"/>
  <c r="T1572" i="11"/>
  <c r="U1568" i="11"/>
  <c r="R1568" i="11"/>
  <c r="S1568" i="11"/>
  <c r="T1568" i="11"/>
  <c r="U1564" i="11"/>
  <c r="T1564" i="11"/>
  <c r="R1564" i="11"/>
  <c r="S1564" i="11"/>
  <c r="U1560" i="11"/>
  <c r="R1560" i="11"/>
  <c r="S1560" i="11"/>
  <c r="T1560" i="11"/>
  <c r="U1556" i="11"/>
  <c r="R1556" i="11"/>
  <c r="S1556" i="11"/>
  <c r="T1556" i="11"/>
  <c r="U1552" i="11"/>
  <c r="R1552" i="11"/>
  <c r="S1552" i="11"/>
  <c r="T1552" i="11"/>
  <c r="U1548" i="11"/>
  <c r="T1548" i="11"/>
  <c r="R1548" i="11"/>
  <c r="S1548" i="11"/>
  <c r="U1544" i="11"/>
  <c r="R1544" i="11"/>
  <c r="S1544" i="11"/>
  <c r="T1544" i="11"/>
  <c r="U1540" i="11"/>
  <c r="R1540" i="11"/>
  <c r="S1540" i="11"/>
  <c r="T1540" i="11"/>
  <c r="U1536" i="11"/>
  <c r="R1536" i="11"/>
  <c r="S1536" i="11"/>
  <c r="T1536" i="11"/>
  <c r="U1532" i="11"/>
  <c r="T1532" i="11"/>
  <c r="R1532" i="11"/>
  <c r="S1532" i="11"/>
  <c r="U1528" i="11"/>
  <c r="R1528" i="11"/>
  <c r="S1528" i="11"/>
  <c r="T1528" i="11"/>
  <c r="U1524" i="11"/>
  <c r="R1524" i="11"/>
  <c r="S1524" i="11"/>
  <c r="T1524" i="11"/>
  <c r="U1520" i="11"/>
  <c r="R1520" i="11"/>
  <c r="S1520" i="11"/>
  <c r="T1520" i="11"/>
  <c r="U1516" i="11"/>
  <c r="T1516" i="11"/>
  <c r="R1516" i="11"/>
  <c r="S1516" i="11"/>
  <c r="U1512" i="11"/>
  <c r="R1512" i="11"/>
  <c r="S1512" i="11"/>
  <c r="T1512" i="11"/>
  <c r="U1508" i="11"/>
  <c r="R1508" i="11"/>
  <c r="S1508" i="11"/>
  <c r="T1508" i="11"/>
  <c r="U1504" i="11"/>
  <c r="R1504" i="11"/>
  <c r="S1504" i="11"/>
  <c r="T1504" i="11"/>
  <c r="U1500" i="11"/>
  <c r="T1500" i="11"/>
  <c r="R1500" i="11"/>
  <c r="S1500" i="11"/>
  <c r="U1496" i="11"/>
  <c r="R1496" i="11"/>
  <c r="S1496" i="11"/>
  <c r="T1496" i="11"/>
  <c r="U1492" i="11"/>
  <c r="R1492" i="11"/>
  <c r="S1492" i="11"/>
  <c r="T1492" i="11"/>
  <c r="U1488" i="11"/>
  <c r="R1488" i="11"/>
  <c r="S1488" i="11"/>
  <c r="T1488" i="11"/>
  <c r="U1484" i="11"/>
  <c r="T1484" i="11"/>
  <c r="R1484" i="11"/>
  <c r="S1484" i="11"/>
  <c r="U1480" i="11"/>
  <c r="R1480" i="11"/>
  <c r="S1480" i="11"/>
  <c r="T1480" i="11"/>
  <c r="U1476" i="11"/>
  <c r="R1476" i="11"/>
  <c r="S1476" i="11"/>
  <c r="T1476" i="11"/>
  <c r="U1472" i="11"/>
  <c r="R1472" i="11"/>
  <c r="S1472" i="11"/>
  <c r="T1472" i="11"/>
  <c r="U1468" i="11"/>
  <c r="T1468" i="11"/>
  <c r="R1468" i="11"/>
  <c r="S1468" i="11"/>
  <c r="U1464" i="11"/>
  <c r="R1464" i="11"/>
  <c r="S1464" i="11"/>
  <c r="T1464" i="11"/>
  <c r="U1460" i="11"/>
  <c r="R1460" i="11"/>
  <c r="S1460" i="11"/>
  <c r="T1460" i="11"/>
  <c r="R1456" i="11"/>
  <c r="T1456" i="11"/>
  <c r="U1456" i="11"/>
  <c r="S1456" i="11"/>
  <c r="R1452" i="11"/>
  <c r="S1452" i="11"/>
  <c r="T1452" i="11"/>
  <c r="U1452" i="11"/>
  <c r="R1448" i="11"/>
  <c r="S1448" i="11"/>
  <c r="T1448" i="11"/>
  <c r="U1448" i="11"/>
  <c r="R1444" i="11"/>
  <c r="S1444" i="11"/>
  <c r="T1444" i="11"/>
  <c r="U1444" i="11"/>
  <c r="R1440" i="11"/>
  <c r="S1440" i="11"/>
  <c r="T1440" i="11"/>
  <c r="U1440" i="11"/>
  <c r="R1436" i="11"/>
  <c r="S1436" i="11"/>
  <c r="T1436" i="11"/>
  <c r="U1436" i="11"/>
  <c r="R1432" i="11"/>
  <c r="S1432" i="11"/>
  <c r="U1432" i="11"/>
  <c r="T1432" i="11"/>
  <c r="R1428" i="11"/>
  <c r="S1428" i="11"/>
  <c r="T1428" i="11"/>
  <c r="U1428" i="11"/>
  <c r="R1424" i="11"/>
  <c r="S1424" i="11"/>
  <c r="T1424" i="11"/>
  <c r="U1424" i="11"/>
  <c r="R1420" i="11"/>
  <c r="S1420" i="11"/>
  <c r="T1420" i="11"/>
  <c r="U1420" i="11"/>
  <c r="R1416" i="11"/>
  <c r="S1416" i="11"/>
  <c r="T1416" i="11"/>
  <c r="U1416" i="11"/>
  <c r="R1412" i="11"/>
  <c r="S1412" i="11"/>
  <c r="T1412" i="11"/>
  <c r="U1412" i="11"/>
  <c r="R1408" i="11"/>
  <c r="S1408" i="11"/>
  <c r="T1408" i="11"/>
  <c r="U1408" i="11"/>
  <c r="R1404" i="11"/>
  <c r="S1404" i="11"/>
  <c r="T1404" i="11"/>
  <c r="U1404" i="11"/>
  <c r="R1400" i="11"/>
  <c r="S1400" i="11"/>
  <c r="T1400" i="11"/>
  <c r="U1400" i="11"/>
  <c r="R1396" i="11"/>
  <c r="S1396" i="11"/>
  <c r="T1396" i="11"/>
  <c r="U1396" i="11"/>
  <c r="R1392" i="11"/>
  <c r="S1392" i="11"/>
  <c r="T1392" i="11"/>
  <c r="U1392" i="11"/>
  <c r="R1388" i="11"/>
  <c r="S1388" i="11"/>
  <c r="T1388" i="11"/>
  <c r="U1388" i="11"/>
  <c r="R1384" i="11"/>
  <c r="S1384" i="11"/>
  <c r="T1384" i="11"/>
  <c r="U1384" i="11"/>
  <c r="R1380" i="11"/>
  <c r="S1380" i="11"/>
  <c r="T1380" i="11"/>
  <c r="U1380" i="11"/>
  <c r="R1376" i="11"/>
  <c r="S1376" i="11"/>
  <c r="T1376" i="11"/>
  <c r="U1376" i="11"/>
  <c r="R1372" i="11"/>
  <c r="S1372" i="11"/>
  <c r="T1372" i="11"/>
  <c r="U1372" i="11"/>
  <c r="R1368" i="11"/>
  <c r="S1368" i="11"/>
  <c r="T1368" i="11"/>
  <c r="U1368" i="11"/>
  <c r="R1364" i="11"/>
  <c r="S1364" i="11"/>
  <c r="T1364" i="11"/>
  <c r="U1364" i="11"/>
  <c r="R1360" i="11"/>
  <c r="S1360" i="11"/>
  <c r="T1360" i="11"/>
  <c r="U1360" i="11"/>
  <c r="R1356" i="11"/>
  <c r="S1356" i="11"/>
  <c r="T1356" i="11"/>
  <c r="U1356" i="11"/>
  <c r="R1352" i="11"/>
  <c r="S1352" i="11"/>
  <c r="T1352" i="11"/>
  <c r="U1352" i="11"/>
  <c r="R1348" i="11"/>
  <c r="S1348" i="11"/>
  <c r="T1348" i="11"/>
  <c r="U1348" i="11"/>
  <c r="R1344" i="11"/>
  <c r="S1344" i="11"/>
  <c r="T1344" i="11"/>
  <c r="U1344" i="11"/>
  <c r="R1340" i="11"/>
  <c r="S1340" i="11"/>
  <c r="T1340" i="11"/>
  <c r="U1340" i="11"/>
  <c r="R1336" i="11"/>
  <c r="S1336" i="11"/>
  <c r="T1336" i="11"/>
  <c r="U1336" i="11"/>
  <c r="R1332" i="11"/>
  <c r="S1332" i="11"/>
  <c r="T1332" i="11"/>
  <c r="U1332" i="11"/>
  <c r="R1328" i="11"/>
  <c r="S1328" i="11"/>
  <c r="T1328" i="11"/>
  <c r="U1328" i="11"/>
  <c r="R1324" i="11"/>
  <c r="S1324" i="11"/>
  <c r="T1324" i="11"/>
  <c r="U1324" i="11"/>
  <c r="R1320" i="11"/>
  <c r="S1320" i="11"/>
  <c r="T1320" i="11"/>
  <c r="U1320" i="11"/>
  <c r="R1316" i="11"/>
  <c r="S1316" i="11"/>
  <c r="T1316" i="11"/>
  <c r="U1316" i="11"/>
  <c r="R1312" i="11"/>
  <c r="S1312" i="11"/>
  <c r="T1312" i="11"/>
  <c r="U1312" i="11"/>
  <c r="R1308" i="11"/>
  <c r="S1308" i="11"/>
  <c r="T1308" i="11"/>
  <c r="U1308" i="11"/>
  <c r="R1304" i="11"/>
  <c r="S1304" i="11"/>
  <c r="T1304" i="11"/>
  <c r="U1304" i="11"/>
  <c r="R1300" i="11"/>
  <c r="S1300" i="11"/>
  <c r="T1300" i="11"/>
  <c r="U1300" i="11"/>
  <c r="R1296" i="11"/>
  <c r="S1296" i="11"/>
  <c r="T1296" i="11"/>
  <c r="U1296" i="11"/>
  <c r="R1292" i="11"/>
  <c r="S1292" i="11"/>
  <c r="T1292" i="11"/>
  <c r="U1292" i="11"/>
  <c r="R1288" i="11"/>
  <c r="S1288" i="11"/>
  <c r="T1288" i="11"/>
  <c r="U1288" i="11"/>
  <c r="R1284" i="11"/>
  <c r="S1284" i="11"/>
  <c r="T1284" i="11"/>
  <c r="U1284" i="11"/>
  <c r="R1280" i="11"/>
  <c r="S1280" i="11"/>
  <c r="T1280" i="11"/>
  <c r="U1280" i="11"/>
  <c r="R1276" i="11"/>
  <c r="S1276" i="11"/>
  <c r="T1276" i="11"/>
  <c r="U1276" i="11"/>
  <c r="R1272" i="11"/>
  <c r="S1272" i="11"/>
  <c r="T1272" i="11"/>
  <c r="U1272" i="11"/>
  <c r="R1268" i="11"/>
  <c r="S1268" i="11"/>
  <c r="T1268" i="11"/>
  <c r="U1268" i="11"/>
  <c r="R1264" i="11"/>
  <c r="S1264" i="11"/>
  <c r="T1264" i="11"/>
  <c r="U1264" i="11"/>
  <c r="R1260" i="11"/>
  <c r="S1260" i="11"/>
  <c r="T1260" i="11"/>
  <c r="U1260" i="11"/>
  <c r="R1256" i="11"/>
  <c r="S1256" i="11"/>
  <c r="T1256" i="11"/>
  <c r="U1256" i="11"/>
  <c r="R1252" i="11"/>
  <c r="S1252" i="11"/>
  <c r="T1252" i="11"/>
  <c r="U1252" i="11"/>
  <c r="R1248" i="11"/>
  <c r="S1248" i="11"/>
  <c r="T1248" i="11"/>
  <c r="U1248" i="11"/>
  <c r="R1244" i="11"/>
  <c r="S1244" i="11"/>
  <c r="T1244" i="11"/>
  <c r="U1244" i="11"/>
  <c r="R1240" i="11"/>
  <c r="S1240" i="11"/>
  <c r="T1240" i="11"/>
  <c r="U1240" i="11"/>
  <c r="R1236" i="11"/>
  <c r="S1236" i="11"/>
  <c r="T1236" i="11"/>
  <c r="U1236" i="11"/>
  <c r="R1232" i="11"/>
  <c r="S1232" i="11"/>
  <c r="T1232" i="11"/>
  <c r="U1232" i="11"/>
  <c r="R1228" i="11"/>
  <c r="S1228" i="11"/>
  <c r="T1228" i="11"/>
  <c r="U1228" i="11"/>
  <c r="R1224" i="11"/>
  <c r="S1224" i="11"/>
  <c r="T1224" i="11"/>
  <c r="U1224" i="11"/>
  <c r="R1220" i="11"/>
  <c r="S1220" i="11"/>
  <c r="T1220" i="11"/>
  <c r="U1220" i="11"/>
  <c r="R1216" i="11"/>
  <c r="S1216" i="11"/>
  <c r="T1216" i="11"/>
  <c r="U1216" i="11"/>
  <c r="R1212" i="11"/>
  <c r="S1212" i="11"/>
  <c r="T1212" i="11"/>
  <c r="U1212" i="11"/>
  <c r="R1208" i="11"/>
  <c r="S1208" i="11"/>
  <c r="T1208" i="11"/>
  <c r="U1208" i="11"/>
  <c r="R1204" i="11"/>
  <c r="S1204" i="11"/>
  <c r="T1204" i="11"/>
  <c r="U1204" i="11"/>
  <c r="R1200" i="11"/>
  <c r="S1200" i="11"/>
  <c r="T1200" i="11"/>
  <c r="U1200" i="11"/>
  <c r="R1196" i="11"/>
  <c r="S1196" i="11"/>
  <c r="T1196" i="11"/>
  <c r="U1196" i="11"/>
  <c r="R1192" i="11"/>
  <c r="S1192" i="11"/>
  <c r="T1192" i="11"/>
  <c r="U1192" i="11"/>
  <c r="R1188" i="11"/>
  <c r="S1188" i="11"/>
  <c r="T1188" i="11"/>
  <c r="U1188" i="11"/>
  <c r="R1184" i="11"/>
  <c r="S1184" i="11"/>
  <c r="T1184" i="11"/>
  <c r="U1184" i="11"/>
  <c r="R1180" i="11"/>
  <c r="S1180" i="11"/>
  <c r="T1180" i="11"/>
  <c r="U1180" i="11"/>
  <c r="R1176" i="11"/>
  <c r="S1176" i="11"/>
  <c r="T1176" i="11"/>
  <c r="U1176" i="11"/>
  <c r="R1172" i="11"/>
  <c r="S1172" i="11"/>
  <c r="T1172" i="11"/>
  <c r="U1172" i="11"/>
  <c r="R1168" i="11"/>
  <c r="S1168" i="11"/>
  <c r="T1168" i="11"/>
  <c r="U1168" i="11"/>
  <c r="R1164" i="11"/>
  <c r="S1164" i="11"/>
  <c r="T1164" i="11"/>
  <c r="U1164" i="11"/>
  <c r="R1160" i="11"/>
  <c r="S1160" i="11"/>
  <c r="T1160" i="11"/>
  <c r="U1160" i="11"/>
  <c r="R1156" i="11"/>
  <c r="S1156" i="11"/>
  <c r="T1156" i="11"/>
  <c r="U1156" i="11"/>
  <c r="R1152" i="11"/>
  <c r="S1152" i="11"/>
  <c r="T1152" i="11"/>
  <c r="U1152" i="11"/>
  <c r="R1148" i="11"/>
  <c r="S1148" i="11"/>
  <c r="T1148" i="11"/>
  <c r="U1148" i="11"/>
  <c r="R1144" i="11"/>
  <c r="S1144" i="11"/>
  <c r="T1144" i="11"/>
  <c r="U1144" i="11"/>
  <c r="R1140" i="11"/>
  <c r="S1140" i="11"/>
  <c r="T1140" i="11"/>
  <c r="U1140" i="11"/>
  <c r="R1136" i="11"/>
  <c r="S1136" i="11"/>
  <c r="T1136" i="11"/>
  <c r="U1136" i="11"/>
  <c r="R1132" i="11"/>
  <c r="S1132" i="11"/>
  <c r="T1132" i="11"/>
  <c r="U1132" i="11"/>
  <c r="R1128" i="11"/>
  <c r="S1128" i="11"/>
  <c r="T1128" i="11"/>
  <c r="U1128" i="11"/>
  <c r="R1124" i="11"/>
  <c r="S1124" i="11"/>
  <c r="T1124" i="11"/>
  <c r="U1124" i="11"/>
  <c r="R1120" i="11"/>
  <c r="S1120" i="11"/>
  <c r="T1120" i="11"/>
  <c r="U1120" i="11"/>
  <c r="R1116" i="11"/>
  <c r="S1116" i="11"/>
  <c r="T1116" i="11"/>
  <c r="U1116" i="11"/>
  <c r="R1112" i="11"/>
  <c r="S1112" i="11"/>
  <c r="T1112" i="11"/>
  <c r="U1112" i="11"/>
  <c r="R1108" i="11"/>
  <c r="S1108" i="11"/>
  <c r="T1108" i="11"/>
  <c r="U1108" i="11"/>
  <c r="R1104" i="11"/>
  <c r="S1104" i="11"/>
  <c r="T1104" i="11"/>
  <c r="U1104" i="11"/>
  <c r="R1100" i="11"/>
  <c r="S1100" i="11"/>
  <c r="T1100" i="11"/>
  <c r="U1100" i="11"/>
  <c r="R1096" i="11"/>
  <c r="S1096" i="11"/>
  <c r="T1096" i="11"/>
  <c r="U1096" i="11"/>
  <c r="R1092" i="11"/>
  <c r="S1092" i="11"/>
  <c r="T1092" i="11"/>
  <c r="U1092" i="11"/>
  <c r="R1088" i="11"/>
  <c r="S1088" i="11"/>
  <c r="T1088" i="11"/>
  <c r="U1088" i="11"/>
  <c r="R1084" i="11"/>
  <c r="S1084" i="11"/>
  <c r="T1084" i="11"/>
  <c r="U1084" i="11"/>
  <c r="R1080" i="11"/>
  <c r="S1080" i="11"/>
  <c r="T1080" i="11"/>
  <c r="U1080" i="11"/>
  <c r="R1076" i="11"/>
  <c r="S1076" i="11"/>
  <c r="T1076" i="11"/>
  <c r="U1076" i="11"/>
  <c r="R1072" i="11"/>
  <c r="S1072" i="11"/>
  <c r="T1072" i="11"/>
  <c r="U1072" i="11"/>
  <c r="R1068" i="11"/>
  <c r="S1068" i="11"/>
  <c r="T1068" i="11"/>
  <c r="U1068" i="11"/>
  <c r="R1064" i="11"/>
  <c r="S1064" i="11"/>
  <c r="T1064" i="11"/>
  <c r="U1064" i="11"/>
  <c r="R1060" i="11"/>
  <c r="S1060" i="11"/>
  <c r="T1060" i="11"/>
  <c r="U1060" i="11"/>
  <c r="R1056" i="11"/>
  <c r="S1056" i="11"/>
  <c r="T1056" i="11"/>
  <c r="U1056" i="11"/>
  <c r="R1052" i="11"/>
  <c r="S1052" i="11"/>
  <c r="T1052" i="11"/>
  <c r="U1052" i="11"/>
  <c r="R1048" i="11"/>
  <c r="S1048" i="11"/>
  <c r="T1048" i="11"/>
  <c r="U1048" i="11"/>
  <c r="R1044" i="11"/>
  <c r="S1044" i="11"/>
  <c r="T1044" i="11"/>
  <c r="U1044" i="11"/>
  <c r="R1040" i="11"/>
  <c r="S1040" i="11"/>
  <c r="T1040" i="11"/>
  <c r="U1040" i="11"/>
  <c r="R1036" i="11"/>
  <c r="S1036" i="11"/>
  <c r="T1036" i="11"/>
  <c r="U1036" i="11"/>
  <c r="R1032" i="11"/>
  <c r="S1032" i="11"/>
  <c r="T1032" i="11"/>
  <c r="U1032" i="11"/>
  <c r="R1028" i="11"/>
  <c r="S1028" i="11"/>
  <c r="T1028" i="11"/>
  <c r="U1028" i="11"/>
  <c r="R1024" i="11"/>
  <c r="S1024" i="11"/>
  <c r="T1024" i="11"/>
  <c r="U1024" i="11"/>
  <c r="R1020" i="11"/>
  <c r="S1020" i="11"/>
  <c r="T1020" i="11"/>
  <c r="U1020" i="11"/>
  <c r="R1016" i="11"/>
  <c r="S1016" i="11"/>
  <c r="T1016" i="11"/>
  <c r="U1016" i="11"/>
  <c r="R1012" i="11"/>
  <c r="S1012" i="11"/>
  <c r="T1012" i="11"/>
  <c r="U1012" i="11"/>
  <c r="R1008" i="11"/>
  <c r="S1008" i="11"/>
  <c r="T1008" i="11"/>
  <c r="U1008" i="11"/>
  <c r="R1004" i="11"/>
  <c r="S1004" i="11"/>
  <c r="T1004" i="11"/>
  <c r="U1004" i="11"/>
  <c r="R1000" i="11"/>
  <c r="S1000" i="11"/>
  <c r="T1000" i="11"/>
  <c r="U1000" i="11"/>
  <c r="R996" i="11"/>
  <c r="S996" i="11"/>
  <c r="T996" i="11"/>
  <c r="U996" i="11"/>
  <c r="R992" i="11"/>
  <c r="S992" i="11"/>
  <c r="T992" i="11"/>
  <c r="U992" i="11"/>
  <c r="R988" i="11"/>
  <c r="S988" i="11"/>
  <c r="T988" i="11"/>
  <c r="U988" i="11"/>
  <c r="R984" i="11"/>
  <c r="S984" i="11"/>
  <c r="T984" i="11"/>
  <c r="U984" i="11"/>
  <c r="R980" i="11"/>
  <c r="S980" i="11"/>
  <c r="T980" i="11"/>
  <c r="U980" i="11"/>
  <c r="R976" i="11"/>
  <c r="S976" i="11"/>
  <c r="T976" i="11"/>
  <c r="U976" i="11"/>
  <c r="R972" i="11"/>
  <c r="S972" i="11"/>
  <c r="T972" i="11"/>
  <c r="U972" i="11"/>
  <c r="R968" i="11"/>
  <c r="S968" i="11"/>
  <c r="T968" i="11"/>
  <c r="U968" i="11"/>
  <c r="R964" i="11"/>
  <c r="S964" i="11"/>
  <c r="T964" i="11"/>
  <c r="U964" i="11"/>
  <c r="R960" i="11"/>
  <c r="S960" i="11"/>
  <c r="T960" i="11"/>
  <c r="U960" i="11"/>
  <c r="R956" i="11"/>
  <c r="S956" i="11"/>
  <c r="T956" i="11"/>
  <c r="U956" i="11"/>
  <c r="R952" i="11"/>
  <c r="S952" i="11"/>
  <c r="T952" i="11"/>
  <c r="U952" i="11"/>
  <c r="R948" i="11"/>
  <c r="S948" i="11"/>
  <c r="T948" i="11"/>
  <c r="U948" i="11"/>
  <c r="R944" i="11"/>
  <c r="S944" i="11"/>
  <c r="T944" i="11"/>
  <c r="U944" i="11"/>
  <c r="R940" i="11"/>
  <c r="S940" i="11"/>
  <c r="T940" i="11"/>
  <c r="U940" i="11"/>
  <c r="R936" i="11"/>
  <c r="S936" i="11"/>
  <c r="T936" i="11"/>
  <c r="U936" i="11"/>
  <c r="R932" i="11"/>
  <c r="S932" i="11"/>
  <c r="T932" i="11"/>
  <c r="U932" i="11"/>
  <c r="R928" i="11"/>
  <c r="S928" i="11"/>
  <c r="T928" i="11"/>
  <c r="U928" i="11"/>
  <c r="R924" i="11"/>
  <c r="S924" i="11"/>
  <c r="T924" i="11"/>
  <c r="U924" i="11"/>
  <c r="R920" i="11"/>
  <c r="S920" i="11"/>
  <c r="T920" i="11"/>
  <c r="U920" i="11"/>
  <c r="R916" i="11"/>
  <c r="S916" i="11"/>
  <c r="T916" i="11"/>
  <c r="U916" i="11"/>
  <c r="R912" i="11"/>
  <c r="S912" i="11"/>
  <c r="T912" i="11"/>
  <c r="U912" i="11"/>
  <c r="R908" i="11"/>
  <c r="S908" i="11"/>
  <c r="T908" i="11"/>
  <c r="U908" i="11"/>
  <c r="R904" i="11"/>
  <c r="S904" i="11"/>
  <c r="T904" i="11"/>
  <c r="U904" i="11"/>
  <c r="R900" i="11"/>
  <c r="S900" i="11"/>
  <c r="T900" i="11"/>
  <c r="U900" i="11"/>
  <c r="R896" i="11"/>
  <c r="S896" i="11"/>
  <c r="T896" i="11"/>
  <c r="U896" i="11"/>
  <c r="R892" i="11"/>
  <c r="S892" i="11"/>
  <c r="T892" i="11"/>
  <c r="U892" i="11"/>
  <c r="R888" i="11"/>
  <c r="S888" i="11"/>
  <c r="T888" i="11"/>
  <c r="U888" i="11"/>
  <c r="R884" i="11"/>
  <c r="S884" i="11"/>
  <c r="T884" i="11"/>
  <c r="U884" i="11"/>
  <c r="R880" i="11"/>
  <c r="S880" i="11"/>
  <c r="T880" i="11"/>
  <c r="U880" i="11"/>
  <c r="R876" i="11"/>
  <c r="S876" i="11"/>
  <c r="T876" i="11"/>
  <c r="U876" i="11"/>
  <c r="R872" i="11"/>
  <c r="S872" i="11"/>
  <c r="T872" i="11"/>
  <c r="U872" i="11"/>
  <c r="R868" i="11"/>
  <c r="S868" i="11"/>
  <c r="T868" i="11"/>
  <c r="U868" i="11"/>
  <c r="R864" i="11"/>
  <c r="S864" i="11"/>
  <c r="T864" i="11"/>
  <c r="U864" i="11"/>
  <c r="R860" i="11"/>
  <c r="S860" i="11"/>
  <c r="T860" i="11"/>
  <c r="U860" i="11"/>
  <c r="R856" i="11"/>
  <c r="S856" i="11"/>
  <c r="T856" i="11"/>
  <c r="U856" i="11"/>
  <c r="R852" i="11"/>
  <c r="S852" i="11"/>
  <c r="T852" i="11"/>
  <c r="U852" i="11"/>
  <c r="R848" i="11"/>
  <c r="S848" i="11"/>
  <c r="T848" i="11"/>
  <c r="U848" i="11"/>
  <c r="R844" i="11"/>
  <c r="S844" i="11"/>
  <c r="T844" i="11"/>
  <c r="U844" i="11"/>
  <c r="R840" i="11"/>
  <c r="S840" i="11"/>
  <c r="T840" i="11"/>
  <c r="U840" i="11"/>
  <c r="R836" i="11"/>
  <c r="S836" i="11"/>
  <c r="T836" i="11"/>
  <c r="U836" i="11"/>
  <c r="R832" i="11"/>
  <c r="S832" i="11"/>
  <c r="T832" i="11"/>
  <c r="U832" i="11"/>
  <c r="R828" i="11"/>
  <c r="S828" i="11"/>
  <c r="T828" i="11"/>
  <c r="U828" i="11"/>
  <c r="R824" i="11"/>
  <c r="S824" i="11"/>
  <c r="T824" i="11"/>
  <c r="U824" i="11"/>
  <c r="R820" i="11"/>
  <c r="S820" i="11"/>
  <c r="T820" i="11"/>
  <c r="U820" i="11"/>
  <c r="R816" i="11"/>
  <c r="S816" i="11"/>
  <c r="T816" i="11"/>
  <c r="U816" i="11"/>
  <c r="R812" i="11"/>
  <c r="S812" i="11"/>
  <c r="T812" i="11"/>
  <c r="U812" i="11"/>
  <c r="R808" i="11"/>
  <c r="S808" i="11"/>
  <c r="T808" i="11"/>
  <c r="U808" i="11"/>
  <c r="R804" i="11"/>
  <c r="S804" i="11"/>
  <c r="T804" i="11"/>
  <c r="U804" i="11"/>
  <c r="R800" i="11"/>
  <c r="S800" i="11"/>
  <c r="T800" i="11"/>
  <c r="U800" i="11"/>
  <c r="R796" i="11"/>
  <c r="S796" i="11"/>
  <c r="T796" i="11"/>
  <c r="U796" i="11"/>
  <c r="R792" i="11"/>
  <c r="S792" i="11"/>
  <c r="T792" i="11"/>
  <c r="U792" i="11"/>
  <c r="R788" i="11"/>
  <c r="S788" i="11"/>
  <c r="T788" i="11"/>
  <c r="U788" i="11"/>
  <c r="R784" i="11"/>
  <c r="S784" i="11"/>
  <c r="T784" i="11"/>
  <c r="U784" i="11"/>
  <c r="R780" i="11"/>
  <c r="S780" i="11"/>
  <c r="T780" i="11"/>
  <c r="U780" i="11"/>
  <c r="R776" i="11"/>
  <c r="S776" i="11"/>
  <c r="T776" i="11"/>
  <c r="U776" i="11"/>
  <c r="R772" i="11"/>
  <c r="S772" i="11"/>
  <c r="T772" i="11"/>
  <c r="U772" i="11"/>
  <c r="R768" i="11"/>
  <c r="S768" i="11"/>
  <c r="T768" i="11"/>
  <c r="U768" i="11"/>
  <c r="R764" i="11"/>
  <c r="S764" i="11"/>
  <c r="T764" i="11"/>
  <c r="U764" i="11"/>
  <c r="R760" i="11"/>
  <c r="S760" i="11"/>
  <c r="T760" i="11"/>
  <c r="U760" i="11"/>
  <c r="R756" i="11"/>
  <c r="S756" i="11"/>
  <c r="T756" i="11"/>
  <c r="U756" i="11"/>
  <c r="R752" i="11"/>
  <c r="S752" i="11"/>
  <c r="T752" i="11"/>
  <c r="U752" i="11"/>
  <c r="R748" i="11"/>
  <c r="S748" i="11"/>
  <c r="T748" i="11"/>
  <c r="U748" i="11"/>
  <c r="R744" i="11"/>
  <c r="S744" i="11"/>
  <c r="T744" i="11"/>
  <c r="U744" i="11"/>
  <c r="T740" i="11"/>
  <c r="R740" i="11"/>
  <c r="S740" i="11"/>
  <c r="U740" i="11"/>
  <c r="T736" i="11"/>
  <c r="U736" i="11"/>
  <c r="R736" i="11"/>
  <c r="S736" i="11"/>
  <c r="S732" i="11"/>
  <c r="T732" i="11"/>
  <c r="U732" i="11"/>
  <c r="R732" i="11"/>
  <c r="S728" i="11"/>
  <c r="T728" i="11"/>
  <c r="U728" i="11"/>
  <c r="R728" i="11"/>
  <c r="S724" i="11"/>
  <c r="T724" i="11"/>
  <c r="U724" i="11"/>
  <c r="R724" i="11"/>
  <c r="S720" i="11"/>
  <c r="T720" i="11"/>
  <c r="U720" i="11"/>
  <c r="R720" i="11"/>
  <c r="S716" i="11"/>
  <c r="T716" i="11"/>
  <c r="U716" i="11"/>
  <c r="R716" i="11"/>
  <c r="S712" i="11"/>
  <c r="T712" i="11"/>
  <c r="U712" i="11"/>
  <c r="R712" i="11"/>
  <c r="S708" i="11"/>
  <c r="T708" i="11"/>
  <c r="U708" i="11"/>
  <c r="R708" i="11"/>
  <c r="S704" i="11"/>
  <c r="T704" i="11"/>
  <c r="U704" i="11"/>
  <c r="R704" i="11"/>
  <c r="S700" i="11"/>
  <c r="T700" i="11"/>
  <c r="U700" i="11"/>
  <c r="R700" i="11"/>
  <c r="S696" i="11"/>
  <c r="T696" i="11"/>
  <c r="U696" i="11"/>
  <c r="R696" i="11"/>
  <c r="S692" i="11"/>
  <c r="T692" i="11"/>
  <c r="U692" i="11"/>
  <c r="R692" i="11"/>
  <c r="S688" i="11"/>
  <c r="T688" i="11"/>
  <c r="U688" i="11"/>
  <c r="R688" i="11"/>
  <c r="S684" i="11"/>
  <c r="T684" i="11"/>
  <c r="U684" i="11"/>
  <c r="R684" i="11"/>
  <c r="S680" i="11"/>
  <c r="T680" i="11"/>
  <c r="U680" i="11"/>
  <c r="R680" i="11"/>
  <c r="R676" i="11"/>
  <c r="S676" i="11"/>
  <c r="T676" i="11"/>
  <c r="U676" i="11"/>
  <c r="R672" i="11"/>
  <c r="S672" i="11"/>
  <c r="T672" i="11"/>
  <c r="U672" i="11"/>
  <c r="R668" i="11"/>
  <c r="S668" i="11"/>
  <c r="T668" i="11"/>
  <c r="U668" i="11"/>
  <c r="R664" i="11"/>
  <c r="S664" i="11"/>
  <c r="T664" i="11"/>
  <c r="U664" i="11"/>
  <c r="R660" i="11"/>
  <c r="S660" i="11"/>
  <c r="T660" i="11"/>
  <c r="U660" i="11"/>
  <c r="R656" i="11"/>
  <c r="S656" i="11"/>
  <c r="T656" i="11"/>
  <c r="U656" i="11"/>
  <c r="R652" i="11"/>
  <c r="S652" i="11"/>
  <c r="T652" i="11"/>
  <c r="U652" i="11"/>
  <c r="R52" i="11"/>
  <c r="S52" i="11"/>
  <c r="T52" i="11"/>
  <c r="U52" i="11"/>
  <c r="R48" i="11"/>
  <c r="S48" i="11"/>
  <c r="T48" i="11"/>
  <c r="U48" i="11"/>
  <c r="R44" i="11"/>
  <c r="S44" i="11"/>
  <c r="T44" i="11"/>
  <c r="U44" i="11"/>
  <c r="R40" i="11"/>
  <c r="S40" i="11"/>
  <c r="T40" i="11"/>
  <c r="U40" i="11"/>
  <c r="S650" i="11"/>
  <c r="S648" i="11"/>
  <c r="S646" i="11"/>
  <c r="S644" i="11"/>
  <c r="S642" i="11"/>
  <c r="S640" i="11"/>
  <c r="S638" i="11"/>
  <c r="S636" i="11"/>
  <c r="S634" i="11"/>
  <c r="S632" i="11"/>
  <c r="S630" i="11"/>
  <c r="S628" i="11"/>
  <c r="S626" i="11"/>
  <c r="S624" i="11"/>
  <c r="S622" i="11"/>
  <c r="S620" i="11"/>
  <c r="S618" i="11"/>
  <c r="S616" i="11"/>
  <c r="S614" i="11"/>
  <c r="S612" i="11"/>
  <c r="S610" i="11"/>
  <c r="S608" i="11"/>
  <c r="S606" i="11"/>
  <c r="S604" i="11"/>
  <c r="S602" i="11"/>
  <c r="S600" i="11"/>
  <c r="S598" i="11"/>
  <c r="S596" i="11"/>
  <c r="S594" i="11"/>
  <c r="S592" i="11"/>
  <c r="S590" i="11"/>
  <c r="S588" i="11"/>
  <c r="S586" i="11"/>
  <c r="S584" i="11"/>
  <c r="S582" i="11"/>
  <c r="S580" i="11"/>
  <c r="S578" i="11"/>
  <c r="S576" i="11"/>
  <c r="S574" i="11"/>
  <c r="S572" i="11"/>
  <c r="S570" i="11"/>
  <c r="S568" i="11"/>
  <c r="S566" i="11"/>
  <c r="S564" i="11"/>
  <c r="S562" i="11"/>
  <c r="S560" i="11"/>
  <c r="S558" i="11"/>
  <c r="S556" i="11"/>
  <c r="S554" i="11"/>
  <c r="S552" i="11"/>
  <c r="S550" i="11"/>
  <c r="S548" i="11"/>
  <c r="R546" i="11"/>
  <c r="U543" i="11"/>
  <c r="T541" i="11"/>
  <c r="S539" i="11"/>
  <c r="U536" i="11"/>
  <c r="T534" i="11"/>
  <c r="S532" i="11"/>
  <c r="R530" i="11"/>
  <c r="U527" i="11"/>
  <c r="T525" i="11"/>
  <c r="S523" i="11"/>
  <c r="U520" i="11"/>
  <c r="S518" i="11"/>
  <c r="T515" i="11"/>
  <c r="U512" i="11"/>
  <c r="S510" i="11"/>
  <c r="T507" i="11"/>
  <c r="U504" i="11"/>
  <c r="S502" i="11"/>
  <c r="T499" i="11"/>
  <c r="U496" i="11"/>
  <c r="S494" i="11"/>
  <c r="T491" i="11"/>
  <c r="U488" i="11"/>
  <c r="S486" i="11"/>
  <c r="T483" i="11"/>
  <c r="U480" i="11"/>
  <c r="S478" i="11"/>
  <c r="T475" i="11"/>
  <c r="U472" i="11"/>
  <c r="S470" i="11"/>
  <c r="T467" i="11"/>
  <c r="U464" i="11"/>
  <c r="S462" i="11"/>
  <c r="T459" i="11"/>
  <c r="U456" i="11"/>
  <c r="S454" i="11"/>
  <c r="T451" i="11"/>
  <c r="U448" i="11"/>
  <c r="S446" i="11"/>
  <c r="T443" i="11"/>
  <c r="U440" i="11"/>
  <c r="S438" i="11"/>
  <c r="T435" i="11"/>
  <c r="U432" i="11"/>
  <c r="S430" i="11"/>
  <c r="T427" i="11"/>
  <c r="U424" i="11"/>
  <c r="S422" i="11"/>
  <c r="T419" i="11"/>
  <c r="U416" i="11"/>
  <c r="S414" i="11"/>
  <c r="T411" i="11"/>
  <c r="U408" i="11"/>
  <c r="S406" i="11"/>
  <c r="T403" i="11"/>
  <c r="U400" i="11"/>
  <c r="S398" i="11"/>
  <c r="T395" i="11"/>
  <c r="U392" i="11"/>
  <c r="S390" i="11"/>
  <c r="T387" i="11"/>
  <c r="U384" i="11"/>
  <c r="S382" i="11"/>
  <c r="T379" i="11"/>
  <c r="U376" i="11"/>
  <c r="S374" i="11"/>
  <c r="T371" i="11"/>
  <c r="U368" i="11"/>
  <c r="S366" i="11"/>
  <c r="T363" i="11"/>
  <c r="U360" i="11"/>
  <c r="S358" i="11"/>
  <c r="T355" i="11"/>
  <c r="U352" i="11"/>
  <c r="S350" i="11"/>
  <c r="T347" i="11"/>
  <c r="U344" i="11"/>
  <c r="S342" i="11"/>
  <c r="T339" i="11"/>
  <c r="U336" i="11"/>
  <c r="S334" i="11"/>
  <c r="T331" i="11"/>
  <c r="U328" i="11"/>
  <c r="S326" i="11"/>
  <c r="T323" i="11"/>
  <c r="U320" i="11"/>
  <c r="S318" i="11"/>
  <c r="T315" i="11"/>
  <c r="U312" i="11"/>
  <c r="S310" i="11"/>
  <c r="T307" i="11"/>
  <c r="U304" i="11"/>
  <c r="S302" i="11"/>
  <c r="T299" i="11"/>
  <c r="U296" i="11"/>
  <c r="S294" i="11"/>
  <c r="T291" i="11"/>
  <c r="U288" i="11"/>
  <c r="S286" i="11"/>
  <c r="T283" i="11"/>
  <c r="U280" i="11"/>
  <c r="S278" i="11"/>
  <c r="T275" i="11"/>
  <c r="U272" i="11"/>
  <c r="S270" i="11"/>
  <c r="T267" i="11"/>
  <c r="U264" i="11"/>
  <c r="S262" i="11"/>
  <c r="T259" i="11"/>
  <c r="U256" i="11"/>
  <c r="S254" i="11"/>
  <c r="T251" i="11"/>
  <c r="U248" i="11"/>
  <c r="S246" i="11"/>
  <c r="T243" i="11"/>
  <c r="U240" i="11"/>
  <c r="S238" i="11"/>
  <c r="T235" i="11"/>
  <c r="U232" i="11"/>
  <c r="S230" i="11"/>
  <c r="T227" i="11"/>
  <c r="U224" i="11"/>
  <c r="S222" i="11"/>
  <c r="T219" i="11"/>
  <c r="U216" i="11"/>
  <c r="S214" i="11"/>
  <c r="T211" i="11"/>
  <c r="U208" i="11"/>
  <c r="S206" i="11"/>
  <c r="T203" i="11"/>
  <c r="U200" i="11"/>
  <c r="S198" i="11"/>
  <c r="T195" i="11"/>
  <c r="U192" i="11"/>
  <c r="S190" i="11"/>
  <c r="T187" i="11"/>
  <c r="U184" i="11"/>
  <c r="S182" i="11"/>
  <c r="T179" i="11"/>
  <c r="U176" i="11"/>
  <c r="S174" i="11"/>
  <c r="T171" i="11"/>
  <c r="U168" i="11"/>
  <c r="S166" i="11"/>
  <c r="T163" i="11"/>
  <c r="U160" i="11"/>
  <c r="S158" i="11"/>
  <c r="T155" i="11"/>
  <c r="U152" i="11"/>
  <c r="S150" i="11"/>
  <c r="T147" i="11"/>
  <c r="U144" i="11"/>
  <c r="S142" i="11"/>
  <c r="T139" i="11"/>
  <c r="U136" i="11"/>
  <c r="S134" i="11"/>
  <c r="T131" i="11"/>
  <c r="U128" i="11"/>
  <c r="S126" i="11"/>
  <c r="T123" i="11"/>
  <c r="U120" i="11"/>
  <c r="S118" i="11"/>
  <c r="T115" i="11"/>
  <c r="U112" i="11"/>
  <c r="S110" i="11"/>
  <c r="T107" i="11"/>
  <c r="U104" i="11"/>
  <c r="S102" i="11"/>
  <c r="T99" i="11"/>
  <c r="U96" i="11"/>
  <c r="S94" i="11"/>
  <c r="T91" i="11"/>
  <c r="U88" i="11"/>
  <c r="S86" i="11"/>
  <c r="T83" i="11"/>
  <c r="U80" i="11"/>
  <c r="S78" i="11"/>
  <c r="T75" i="11"/>
  <c r="U72" i="11"/>
  <c r="S70" i="11"/>
  <c r="T67" i="11"/>
  <c r="U64" i="11"/>
  <c r="S62" i="11"/>
  <c r="T59" i="11"/>
  <c r="U56" i="11"/>
  <c r="R650" i="11"/>
  <c r="R648" i="11"/>
  <c r="R646" i="11"/>
  <c r="R644" i="11"/>
  <c r="R642" i="11"/>
  <c r="R640" i="11"/>
  <c r="R638" i="11"/>
  <c r="R636" i="11"/>
  <c r="R634" i="11"/>
  <c r="R632" i="11"/>
  <c r="R630" i="11"/>
  <c r="R628" i="11"/>
  <c r="R626" i="11"/>
  <c r="R624" i="11"/>
  <c r="R622" i="11"/>
  <c r="R620" i="11"/>
  <c r="R618" i="11"/>
  <c r="R616" i="11"/>
  <c r="R614" i="11"/>
  <c r="R612" i="11"/>
  <c r="R610" i="11"/>
  <c r="R608" i="11"/>
  <c r="R606" i="11"/>
  <c r="R604" i="11"/>
  <c r="R602" i="11"/>
  <c r="R600" i="11"/>
  <c r="R598" i="11"/>
  <c r="R596" i="11"/>
  <c r="R594" i="11"/>
  <c r="R592" i="11"/>
  <c r="R590" i="11"/>
  <c r="R588" i="11"/>
  <c r="R586" i="11"/>
  <c r="R584" i="11"/>
  <c r="R582" i="11"/>
  <c r="R580" i="11"/>
  <c r="R578" i="11"/>
  <c r="R576" i="11"/>
  <c r="R574" i="11"/>
  <c r="R572" i="11"/>
  <c r="R570" i="11"/>
  <c r="R568" i="11"/>
  <c r="R566" i="11"/>
  <c r="R564" i="11"/>
  <c r="R562" i="11"/>
  <c r="R560" i="11"/>
  <c r="R558" i="11"/>
  <c r="R556" i="11"/>
  <c r="R554" i="11"/>
  <c r="R552" i="11"/>
  <c r="R550" i="11"/>
  <c r="R548" i="11"/>
  <c r="U545" i="11"/>
  <c r="T543" i="11"/>
  <c r="S541" i="11"/>
  <c r="U538" i="11"/>
  <c r="T536" i="11"/>
  <c r="S534" i="11"/>
  <c r="R532" i="11"/>
  <c r="U529" i="11"/>
  <c r="T527" i="11"/>
  <c r="S525" i="11"/>
  <c r="U522" i="11"/>
  <c r="T520" i="11"/>
  <c r="U517" i="11"/>
  <c r="S515" i="11"/>
  <c r="T512" i="11"/>
  <c r="U509" i="11"/>
  <c r="S507" i="11"/>
  <c r="T504" i="11"/>
  <c r="U501" i="11"/>
  <c r="S499" i="11"/>
  <c r="T496" i="11"/>
  <c r="U493" i="11"/>
  <c r="S491" i="11"/>
  <c r="T488" i="11"/>
  <c r="U485" i="11"/>
  <c r="S483" i="11"/>
  <c r="T480" i="11"/>
  <c r="U477" i="11"/>
  <c r="S475" i="11"/>
  <c r="T472" i="11"/>
  <c r="U469" i="11"/>
  <c r="S467" i="11"/>
  <c r="T464" i="11"/>
  <c r="U461" i="11"/>
  <c r="S459" i="11"/>
  <c r="T456" i="11"/>
  <c r="U453" i="11"/>
  <c r="S451" i="11"/>
  <c r="T448" i="11"/>
  <c r="U445" i="11"/>
  <c r="S443" i="11"/>
  <c r="T440" i="11"/>
  <c r="U437" i="11"/>
  <c r="S435" i="11"/>
  <c r="T432" i="11"/>
  <c r="U429" i="11"/>
  <c r="S427" i="11"/>
  <c r="T424" i="11"/>
  <c r="U421" i="11"/>
  <c r="S419" i="11"/>
  <c r="T416" i="11"/>
  <c r="U413" i="11"/>
  <c r="S411" i="11"/>
  <c r="T408" i="11"/>
  <c r="U405" i="11"/>
  <c r="S403" i="11"/>
  <c r="T400" i="11"/>
  <c r="U397" i="11"/>
  <c r="S395" i="11"/>
  <c r="T392" i="11"/>
  <c r="U389" i="11"/>
  <c r="S387" i="11"/>
  <c r="T384" i="11"/>
  <c r="U381" i="11"/>
  <c r="S379" i="11"/>
  <c r="T376" i="11"/>
  <c r="U373" i="11"/>
  <c r="S371" i="11"/>
  <c r="T368" i="11"/>
  <c r="U365" i="11"/>
  <c r="S363" i="11"/>
  <c r="T360" i="11"/>
  <c r="U357" i="11"/>
  <c r="S355" i="11"/>
  <c r="T352" i="11"/>
  <c r="U349" i="11"/>
  <c r="S347" i="11"/>
  <c r="T344" i="11"/>
  <c r="U341" i="11"/>
  <c r="S339" i="11"/>
  <c r="T336" i="11"/>
  <c r="U333" i="11"/>
  <c r="S331" i="11"/>
  <c r="T328" i="11"/>
  <c r="U325" i="11"/>
  <c r="S323" i="11"/>
  <c r="T320" i="11"/>
  <c r="U317" i="11"/>
  <c r="S315" i="11"/>
  <c r="T312" i="11"/>
  <c r="U309" i="11"/>
  <c r="S307" i="11"/>
  <c r="T304" i="11"/>
  <c r="U301" i="11"/>
  <c r="S299" i="11"/>
  <c r="T296" i="11"/>
  <c r="U293" i="11"/>
  <c r="S291" i="11"/>
  <c r="T288" i="11"/>
  <c r="U285" i="11"/>
  <c r="S283" i="11"/>
  <c r="T280" i="11"/>
  <c r="U277" i="11"/>
  <c r="S275" i="11"/>
  <c r="T272" i="11"/>
  <c r="U269" i="11"/>
  <c r="S267" i="11"/>
  <c r="T264" i="11"/>
  <c r="U261" i="11"/>
  <c r="S259" i="11"/>
  <c r="T256" i="11"/>
  <c r="U253" i="11"/>
  <c r="S251" i="11"/>
  <c r="T248" i="11"/>
  <c r="U245" i="11"/>
  <c r="S243" i="11"/>
  <c r="T240" i="11"/>
  <c r="U237" i="11"/>
  <c r="S235" i="11"/>
  <c r="T232" i="11"/>
  <c r="U229" i="11"/>
  <c r="S227" i="11"/>
  <c r="T224" i="11"/>
  <c r="U221" i="11"/>
  <c r="S219" i="11"/>
  <c r="T216" i="11"/>
  <c r="U213" i="11"/>
  <c r="S211" i="11"/>
  <c r="T208" i="11"/>
  <c r="U205" i="11"/>
  <c r="S203" i="11"/>
  <c r="T200" i="11"/>
  <c r="U197" i="11"/>
  <c r="S195" i="11"/>
  <c r="T192" i="11"/>
  <c r="U189" i="11"/>
  <c r="S187" i="11"/>
  <c r="T184" i="11"/>
  <c r="U181" i="11"/>
  <c r="S179" i="11"/>
  <c r="T176" i="11"/>
  <c r="U173" i="11"/>
  <c r="S171" i="11"/>
  <c r="T168" i="11"/>
  <c r="U165" i="11"/>
  <c r="S163" i="11"/>
  <c r="T160" i="11"/>
  <c r="U157" i="11"/>
  <c r="S155" i="11"/>
  <c r="T152" i="11"/>
  <c r="U149" i="11"/>
  <c r="S147" i="11"/>
  <c r="T144" i="11"/>
  <c r="U141" i="11"/>
  <c r="S139" i="11"/>
  <c r="T136" i="11"/>
  <c r="U133" i="11"/>
  <c r="S131" i="11"/>
  <c r="T128" i="11"/>
  <c r="U125" i="11"/>
  <c r="S123" i="11"/>
  <c r="T120" i="11"/>
  <c r="U117" i="11"/>
  <c r="S115" i="11"/>
  <c r="T112" i="11"/>
  <c r="U109" i="11"/>
  <c r="S107" i="11"/>
  <c r="T104" i="11"/>
  <c r="U101" i="11"/>
  <c r="S99" i="11"/>
  <c r="T96" i="11"/>
  <c r="U93" i="11"/>
  <c r="S91" i="11"/>
  <c r="T88" i="11"/>
  <c r="U85" i="11"/>
  <c r="S83" i="11"/>
  <c r="T80" i="11"/>
  <c r="U77" i="11"/>
  <c r="S75" i="11"/>
  <c r="T72" i="11"/>
  <c r="U69" i="11"/>
  <c r="S67" i="11"/>
  <c r="T64" i="11"/>
  <c r="U61" i="11"/>
  <c r="S59" i="11"/>
  <c r="T56" i="11"/>
  <c r="R1671" i="11"/>
  <c r="S1671" i="11"/>
  <c r="T1671" i="11"/>
  <c r="U1671" i="11"/>
  <c r="R1667" i="11"/>
  <c r="T1667" i="11"/>
  <c r="U1667" i="11"/>
  <c r="S1667" i="11"/>
  <c r="R1663" i="11"/>
  <c r="S1663" i="11"/>
  <c r="T1663" i="11"/>
  <c r="U1663" i="11"/>
  <c r="R1659" i="11"/>
  <c r="T1659" i="11"/>
  <c r="U1659" i="11"/>
  <c r="S1659" i="11"/>
  <c r="R1655" i="11"/>
  <c r="S1655" i="11"/>
  <c r="T1655" i="11"/>
  <c r="U1655" i="11"/>
  <c r="R1651" i="11"/>
  <c r="S1651" i="11"/>
  <c r="T1651" i="11"/>
  <c r="U1651" i="11"/>
  <c r="R1647" i="11"/>
  <c r="S1647" i="11"/>
  <c r="T1647" i="11"/>
  <c r="U1647" i="11"/>
  <c r="R1643" i="11"/>
  <c r="S1643" i="11"/>
  <c r="T1643" i="11"/>
  <c r="U1643" i="11"/>
  <c r="R1639" i="11"/>
  <c r="S1639" i="11"/>
  <c r="T1639" i="11"/>
  <c r="U1639" i="11"/>
  <c r="R1635" i="11"/>
  <c r="S1635" i="11"/>
  <c r="T1635" i="11"/>
  <c r="U1635" i="11"/>
  <c r="R1631" i="11"/>
  <c r="S1631" i="11"/>
  <c r="T1631" i="11"/>
  <c r="U1631" i="11"/>
  <c r="R1627" i="11"/>
  <c r="S1627" i="11"/>
  <c r="T1627" i="11"/>
  <c r="U1627" i="11"/>
  <c r="R1623" i="11"/>
  <c r="S1623" i="11"/>
  <c r="T1623" i="11"/>
  <c r="U1623" i="11"/>
  <c r="R1619" i="11"/>
  <c r="S1619" i="11"/>
  <c r="T1619" i="11"/>
  <c r="U1619" i="11"/>
  <c r="R1615" i="11"/>
  <c r="S1615" i="11"/>
  <c r="T1615" i="11"/>
  <c r="U1615" i="11"/>
  <c r="R1611" i="11"/>
  <c r="S1611" i="11"/>
  <c r="T1611" i="11"/>
  <c r="U1611" i="11"/>
  <c r="R1607" i="11"/>
  <c r="S1607" i="11"/>
  <c r="T1607" i="11"/>
  <c r="U1607" i="11"/>
  <c r="U1603" i="11"/>
  <c r="R1603" i="11"/>
  <c r="S1603" i="11"/>
  <c r="T1603" i="11"/>
  <c r="U1599" i="11"/>
  <c r="R1599" i="11"/>
  <c r="S1599" i="11"/>
  <c r="T1599" i="11"/>
  <c r="U1595" i="11"/>
  <c r="R1595" i="11"/>
  <c r="S1595" i="11"/>
  <c r="T1595" i="11"/>
  <c r="U1591" i="11"/>
  <c r="R1591" i="11"/>
  <c r="S1591" i="11"/>
  <c r="T1591" i="11"/>
  <c r="U1587" i="11"/>
  <c r="R1587" i="11"/>
  <c r="S1587" i="11"/>
  <c r="T1587" i="11"/>
  <c r="U1583" i="11"/>
  <c r="R1583" i="11"/>
  <c r="S1583" i="11"/>
  <c r="T1583" i="11"/>
  <c r="U1579" i="11"/>
  <c r="R1579" i="11"/>
  <c r="S1579" i="11"/>
  <c r="T1579" i="11"/>
  <c r="U1575" i="11"/>
  <c r="R1575" i="11"/>
  <c r="S1575" i="11"/>
  <c r="T1575" i="11"/>
  <c r="U1571" i="11"/>
  <c r="R1571" i="11"/>
  <c r="S1571" i="11"/>
  <c r="T1571" i="11"/>
  <c r="U1567" i="11"/>
  <c r="R1567" i="11"/>
  <c r="S1567" i="11"/>
  <c r="T1567" i="11"/>
  <c r="U1563" i="11"/>
  <c r="R1563" i="11"/>
  <c r="S1563" i="11"/>
  <c r="T1563" i="11"/>
  <c r="U1559" i="11"/>
  <c r="R1559" i="11"/>
  <c r="S1559" i="11"/>
  <c r="T1559" i="11"/>
  <c r="U1555" i="11"/>
  <c r="R1555" i="11"/>
  <c r="S1555" i="11"/>
  <c r="T1555" i="11"/>
  <c r="U1551" i="11"/>
  <c r="R1551" i="11"/>
  <c r="S1551" i="11"/>
  <c r="T1551" i="11"/>
  <c r="U1547" i="11"/>
  <c r="R1547" i="11"/>
  <c r="S1547" i="11"/>
  <c r="T1547" i="11"/>
  <c r="U1543" i="11"/>
  <c r="R1543" i="11"/>
  <c r="S1543" i="11"/>
  <c r="T1543" i="11"/>
  <c r="U1539" i="11"/>
  <c r="R1539" i="11"/>
  <c r="S1539" i="11"/>
  <c r="T1539" i="11"/>
  <c r="U1535" i="11"/>
  <c r="R1535" i="11"/>
  <c r="S1535" i="11"/>
  <c r="T1535" i="11"/>
  <c r="U1531" i="11"/>
  <c r="R1531" i="11"/>
  <c r="S1531" i="11"/>
  <c r="T1531" i="11"/>
  <c r="U1527" i="11"/>
  <c r="R1527" i="11"/>
  <c r="S1527" i="11"/>
  <c r="T1527" i="11"/>
  <c r="U1523" i="11"/>
  <c r="R1523" i="11"/>
  <c r="S1523" i="11"/>
  <c r="T1523" i="11"/>
  <c r="U1519" i="11"/>
  <c r="R1519" i="11"/>
  <c r="S1519" i="11"/>
  <c r="T1519" i="11"/>
  <c r="U1515" i="11"/>
  <c r="R1515" i="11"/>
  <c r="S1515" i="11"/>
  <c r="T1515" i="11"/>
  <c r="U1511" i="11"/>
  <c r="R1511" i="11"/>
  <c r="S1511" i="11"/>
  <c r="T1511" i="11"/>
  <c r="U1507" i="11"/>
  <c r="R1507" i="11"/>
  <c r="S1507" i="11"/>
  <c r="T1507" i="11"/>
  <c r="U1503" i="11"/>
  <c r="R1503" i="11"/>
  <c r="S1503" i="11"/>
  <c r="T1503" i="11"/>
  <c r="U1499" i="11"/>
  <c r="R1499" i="11"/>
  <c r="S1499" i="11"/>
  <c r="T1499" i="11"/>
  <c r="U1495" i="11"/>
  <c r="R1495" i="11"/>
  <c r="S1495" i="11"/>
  <c r="T1495" i="11"/>
  <c r="U1491" i="11"/>
  <c r="R1491" i="11"/>
  <c r="S1491" i="11"/>
  <c r="T1491" i="11"/>
  <c r="U1487" i="11"/>
  <c r="R1487" i="11"/>
  <c r="S1487" i="11"/>
  <c r="T1487" i="11"/>
  <c r="U1483" i="11"/>
  <c r="R1483" i="11"/>
  <c r="S1483" i="11"/>
  <c r="T1483" i="11"/>
  <c r="U1479" i="11"/>
  <c r="R1479" i="11"/>
  <c r="S1479" i="11"/>
  <c r="T1479" i="11"/>
  <c r="U1475" i="11"/>
  <c r="R1475" i="11"/>
  <c r="S1475" i="11"/>
  <c r="T1475" i="11"/>
  <c r="U1471" i="11"/>
  <c r="R1471" i="11"/>
  <c r="S1471" i="11"/>
  <c r="T1471" i="11"/>
  <c r="U1467" i="11"/>
  <c r="R1467" i="11"/>
  <c r="S1467" i="11"/>
  <c r="T1467" i="11"/>
  <c r="U1463" i="11"/>
  <c r="R1463" i="11"/>
  <c r="S1463" i="11"/>
  <c r="T1463" i="11"/>
  <c r="U1459" i="11"/>
  <c r="R1459" i="11"/>
  <c r="S1459" i="11"/>
  <c r="T1459" i="11"/>
  <c r="S1455" i="11"/>
  <c r="R1455" i="11"/>
  <c r="T1455" i="11"/>
  <c r="U1455" i="11"/>
  <c r="U1451" i="11"/>
  <c r="T1451" i="11"/>
  <c r="R1451" i="11"/>
  <c r="S1451" i="11"/>
  <c r="R1447" i="11"/>
  <c r="S1447" i="11"/>
  <c r="T1447" i="11"/>
  <c r="U1447" i="11"/>
  <c r="R1443" i="11"/>
  <c r="S1443" i="11"/>
  <c r="T1443" i="11"/>
  <c r="U1443" i="11"/>
  <c r="R1439" i="11"/>
  <c r="S1439" i="11"/>
  <c r="T1439" i="11"/>
  <c r="U1439" i="11"/>
  <c r="R1435" i="11"/>
  <c r="T1435" i="11"/>
  <c r="S1435" i="11"/>
  <c r="U1435" i="11"/>
  <c r="R1431" i="11"/>
  <c r="S1431" i="11"/>
  <c r="T1431" i="11"/>
  <c r="U1431" i="11"/>
  <c r="R1427" i="11"/>
  <c r="S1427" i="11"/>
  <c r="T1427" i="11"/>
  <c r="U1427" i="11"/>
  <c r="R1423" i="11"/>
  <c r="S1423" i="11"/>
  <c r="T1423" i="11"/>
  <c r="U1423" i="11"/>
  <c r="R1419" i="11"/>
  <c r="S1419" i="11"/>
  <c r="T1419" i="11"/>
  <c r="U1419" i="11"/>
  <c r="R1415" i="11"/>
  <c r="S1415" i="11"/>
  <c r="T1415" i="11"/>
  <c r="U1415" i="11"/>
  <c r="R1411" i="11"/>
  <c r="S1411" i="11"/>
  <c r="T1411" i="11"/>
  <c r="U1411" i="11"/>
  <c r="R1407" i="11"/>
  <c r="S1407" i="11"/>
  <c r="T1407" i="11"/>
  <c r="U1407" i="11"/>
  <c r="R1403" i="11"/>
  <c r="S1403" i="11"/>
  <c r="T1403" i="11"/>
  <c r="U1403" i="11"/>
  <c r="R1399" i="11"/>
  <c r="S1399" i="11"/>
  <c r="T1399" i="11"/>
  <c r="U1399" i="11"/>
  <c r="R1395" i="11"/>
  <c r="S1395" i="11"/>
  <c r="T1395" i="11"/>
  <c r="U1395" i="11"/>
  <c r="R1391" i="11"/>
  <c r="S1391" i="11"/>
  <c r="T1391" i="11"/>
  <c r="U1391" i="11"/>
  <c r="R1387" i="11"/>
  <c r="S1387" i="11"/>
  <c r="T1387" i="11"/>
  <c r="U1387" i="11"/>
  <c r="R1383" i="11"/>
  <c r="S1383" i="11"/>
  <c r="T1383" i="11"/>
  <c r="U1383" i="11"/>
  <c r="R1379" i="11"/>
  <c r="S1379" i="11"/>
  <c r="T1379" i="11"/>
  <c r="U1379" i="11"/>
  <c r="R1375" i="11"/>
  <c r="S1375" i="11"/>
  <c r="T1375" i="11"/>
  <c r="U1375" i="11"/>
  <c r="R1371" i="11"/>
  <c r="S1371" i="11"/>
  <c r="T1371" i="11"/>
  <c r="U1371" i="11"/>
  <c r="R1367" i="11"/>
  <c r="S1367" i="11"/>
  <c r="T1367" i="11"/>
  <c r="U1367" i="11"/>
  <c r="R1363" i="11"/>
  <c r="S1363" i="11"/>
  <c r="T1363" i="11"/>
  <c r="U1363" i="11"/>
  <c r="R1359" i="11"/>
  <c r="S1359" i="11"/>
  <c r="T1359" i="11"/>
  <c r="U1359" i="11"/>
  <c r="R1355" i="11"/>
  <c r="S1355" i="11"/>
  <c r="T1355" i="11"/>
  <c r="U1355" i="11"/>
  <c r="R1351" i="11"/>
  <c r="S1351" i="11"/>
  <c r="T1351" i="11"/>
  <c r="U1351" i="11"/>
  <c r="R1347" i="11"/>
  <c r="S1347" i="11"/>
  <c r="T1347" i="11"/>
  <c r="U1347" i="11"/>
  <c r="R1343" i="11"/>
  <c r="S1343" i="11"/>
  <c r="T1343" i="11"/>
  <c r="U1343" i="11"/>
  <c r="R1339" i="11"/>
  <c r="S1339" i="11"/>
  <c r="T1339" i="11"/>
  <c r="U1339" i="11"/>
  <c r="R1335" i="11"/>
  <c r="S1335" i="11"/>
  <c r="T1335" i="11"/>
  <c r="U1335" i="11"/>
  <c r="R1331" i="11"/>
  <c r="S1331" i="11"/>
  <c r="T1331" i="11"/>
  <c r="U1331" i="11"/>
  <c r="R1327" i="11"/>
  <c r="S1327" i="11"/>
  <c r="T1327" i="11"/>
  <c r="U1327" i="11"/>
  <c r="R1323" i="11"/>
  <c r="S1323" i="11"/>
  <c r="T1323" i="11"/>
  <c r="U1323" i="11"/>
  <c r="R1319" i="11"/>
  <c r="S1319" i="11"/>
  <c r="T1319" i="11"/>
  <c r="U1319" i="11"/>
  <c r="R1315" i="11"/>
  <c r="S1315" i="11"/>
  <c r="T1315" i="11"/>
  <c r="U1315" i="11"/>
  <c r="R1311" i="11"/>
  <c r="S1311" i="11"/>
  <c r="T1311" i="11"/>
  <c r="U1311" i="11"/>
  <c r="R1307" i="11"/>
  <c r="S1307" i="11"/>
  <c r="T1307" i="11"/>
  <c r="U1307" i="11"/>
  <c r="R1303" i="11"/>
  <c r="S1303" i="11"/>
  <c r="T1303" i="11"/>
  <c r="U1303" i="11"/>
  <c r="R1299" i="11"/>
  <c r="S1299" i="11"/>
  <c r="T1299" i="11"/>
  <c r="U1299" i="11"/>
  <c r="R1295" i="11"/>
  <c r="S1295" i="11"/>
  <c r="T1295" i="11"/>
  <c r="U1295" i="11"/>
  <c r="R1291" i="11"/>
  <c r="S1291" i="11"/>
  <c r="T1291" i="11"/>
  <c r="U1291" i="11"/>
  <c r="R1287" i="11"/>
  <c r="S1287" i="11"/>
  <c r="T1287" i="11"/>
  <c r="U1287" i="11"/>
  <c r="R1283" i="11"/>
  <c r="S1283" i="11"/>
  <c r="T1283" i="11"/>
  <c r="U1283" i="11"/>
  <c r="R1279" i="11"/>
  <c r="S1279" i="11"/>
  <c r="T1279" i="11"/>
  <c r="U1279" i="11"/>
  <c r="R1275" i="11"/>
  <c r="S1275" i="11"/>
  <c r="T1275" i="11"/>
  <c r="U1275" i="11"/>
  <c r="R1271" i="11"/>
  <c r="S1271" i="11"/>
  <c r="T1271" i="11"/>
  <c r="U1271" i="11"/>
  <c r="R1267" i="11"/>
  <c r="S1267" i="11"/>
  <c r="T1267" i="11"/>
  <c r="U1267" i="11"/>
  <c r="R1263" i="11"/>
  <c r="S1263" i="11"/>
  <c r="T1263" i="11"/>
  <c r="U1263" i="11"/>
  <c r="R1259" i="11"/>
  <c r="S1259" i="11"/>
  <c r="T1259" i="11"/>
  <c r="U1259" i="11"/>
  <c r="R1255" i="11"/>
  <c r="S1255" i="11"/>
  <c r="T1255" i="11"/>
  <c r="U1255" i="11"/>
  <c r="R1251" i="11"/>
  <c r="S1251" i="11"/>
  <c r="T1251" i="11"/>
  <c r="U1251" i="11"/>
  <c r="R1247" i="11"/>
  <c r="S1247" i="11"/>
  <c r="T1247" i="11"/>
  <c r="U1247" i="11"/>
  <c r="R1243" i="11"/>
  <c r="S1243" i="11"/>
  <c r="T1243" i="11"/>
  <c r="U1243" i="11"/>
  <c r="R1239" i="11"/>
  <c r="S1239" i="11"/>
  <c r="T1239" i="11"/>
  <c r="U1239" i="11"/>
  <c r="R1235" i="11"/>
  <c r="S1235" i="11"/>
  <c r="T1235" i="11"/>
  <c r="U1235" i="11"/>
  <c r="R1231" i="11"/>
  <c r="S1231" i="11"/>
  <c r="T1231" i="11"/>
  <c r="U1231" i="11"/>
  <c r="R1227" i="11"/>
  <c r="S1227" i="11"/>
  <c r="T1227" i="11"/>
  <c r="U1227" i="11"/>
  <c r="R1223" i="11"/>
  <c r="S1223" i="11"/>
  <c r="T1223" i="11"/>
  <c r="U1223" i="11"/>
  <c r="R1219" i="11"/>
  <c r="S1219" i="11"/>
  <c r="T1219" i="11"/>
  <c r="U1219" i="11"/>
  <c r="R1215" i="11"/>
  <c r="S1215" i="11"/>
  <c r="T1215" i="11"/>
  <c r="U1215" i="11"/>
  <c r="R1211" i="11"/>
  <c r="S1211" i="11"/>
  <c r="T1211" i="11"/>
  <c r="U1211" i="11"/>
  <c r="R1207" i="11"/>
  <c r="S1207" i="11"/>
  <c r="T1207" i="11"/>
  <c r="U1207" i="11"/>
  <c r="R1203" i="11"/>
  <c r="S1203" i="11"/>
  <c r="T1203" i="11"/>
  <c r="U1203" i="11"/>
  <c r="S1199" i="11"/>
  <c r="T1199" i="11"/>
  <c r="U1199" i="11"/>
  <c r="R1199" i="11"/>
  <c r="S1195" i="11"/>
  <c r="T1195" i="11"/>
  <c r="U1195" i="11"/>
  <c r="R1195" i="11"/>
  <c r="R1191" i="11"/>
  <c r="S1191" i="11"/>
  <c r="T1191" i="11"/>
  <c r="U1191" i="11"/>
  <c r="R1187" i="11"/>
  <c r="U1187" i="11"/>
  <c r="S1187" i="11"/>
  <c r="T1187" i="11"/>
  <c r="R1183" i="11"/>
  <c r="S1183" i="11"/>
  <c r="T1183" i="11"/>
  <c r="U1183" i="11"/>
  <c r="R1179" i="11"/>
  <c r="U1179" i="11"/>
  <c r="S1179" i="11"/>
  <c r="T1179" i="11"/>
  <c r="R1175" i="11"/>
  <c r="S1175" i="11"/>
  <c r="T1175" i="11"/>
  <c r="U1175" i="11"/>
  <c r="R1171" i="11"/>
  <c r="U1171" i="11"/>
  <c r="S1171" i="11"/>
  <c r="T1171" i="11"/>
  <c r="R1167" i="11"/>
  <c r="S1167" i="11"/>
  <c r="T1167" i="11"/>
  <c r="U1167" i="11"/>
  <c r="R1163" i="11"/>
  <c r="U1163" i="11"/>
  <c r="S1163" i="11"/>
  <c r="T1163" i="11"/>
  <c r="R1159" i="11"/>
  <c r="S1159" i="11"/>
  <c r="T1159" i="11"/>
  <c r="U1159" i="11"/>
  <c r="R1155" i="11"/>
  <c r="U1155" i="11"/>
  <c r="S1155" i="11"/>
  <c r="T1155" i="11"/>
  <c r="R1151" i="11"/>
  <c r="S1151" i="11"/>
  <c r="T1151" i="11"/>
  <c r="U1151" i="11"/>
  <c r="R1147" i="11"/>
  <c r="U1147" i="11"/>
  <c r="S1147" i="11"/>
  <c r="T1147" i="11"/>
  <c r="R1143" i="11"/>
  <c r="S1143" i="11"/>
  <c r="T1143" i="11"/>
  <c r="U1143" i="11"/>
  <c r="R1139" i="11"/>
  <c r="U1139" i="11"/>
  <c r="S1139" i="11"/>
  <c r="T1139" i="11"/>
  <c r="R1135" i="11"/>
  <c r="S1135" i="11"/>
  <c r="T1135" i="11"/>
  <c r="U1135" i="11"/>
  <c r="R1131" i="11"/>
  <c r="U1131" i="11"/>
  <c r="S1131" i="11"/>
  <c r="T1131" i="11"/>
  <c r="R1127" i="11"/>
  <c r="S1127" i="11"/>
  <c r="T1127" i="11"/>
  <c r="U1127" i="11"/>
  <c r="R1123" i="11"/>
  <c r="U1123" i="11"/>
  <c r="S1123" i="11"/>
  <c r="T1123" i="11"/>
  <c r="R1119" i="11"/>
  <c r="S1119" i="11"/>
  <c r="T1119" i="11"/>
  <c r="U1119" i="11"/>
  <c r="R1115" i="11"/>
  <c r="U1115" i="11"/>
  <c r="S1115" i="11"/>
  <c r="T1115" i="11"/>
  <c r="R1111" i="11"/>
  <c r="S1111" i="11"/>
  <c r="T1111" i="11"/>
  <c r="U1111" i="11"/>
  <c r="R1107" i="11"/>
  <c r="U1107" i="11"/>
  <c r="S1107" i="11"/>
  <c r="T1107" i="11"/>
  <c r="R1103" i="11"/>
  <c r="S1103" i="11"/>
  <c r="T1103" i="11"/>
  <c r="U1103" i="11"/>
  <c r="R1099" i="11"/>
  <c r="U1099" i="11"/>
  <c r="S1099" i="11"/>
  <c r="T1099" i="11"/>
  <c r="R1095" i="11"/>
  <c r="S1095" i="11"/>
  <c r="T1095" i="11"/>
  <c r="U1095" i="11"/>
  <c r="R1091" i="11"/>
  <c r="U1091" i="11"/>
  <c r="S1091" i="11"/>
  <c r="T1091" i="11"/>
  <c r="R1087" i="11"/>
  <c r="S1087" i="11"/>
  <c r="T1087" i="11"/>
  <c r="U1087" i="11"/>
  <c r="R1083" i="11"/>
  <c r="S1083" i="11"/>
  <c r="T1083" i="11"/>
  <c r="U1083" i="11"/>
  <c r="R1079" i="11"/>
  <c r="S1079" i="11"/>
  <c r="T1079" i="11"/>
  <c r="U1079" i="11"/>
  <c r="R1075" i="11"/>
  <c r="S1075" i="11"/>
  <c r="T1075" i="11"/>
  <c r="U1075" i="11"/>
  <c r="R1071" i="11"/>
  <c r="S1071" i="11"/>
  <c r="T1071" i="11"/>
  <c r="U1071" i="11"/>
  <c r="R1067" i="11"/>
  <c r="S1067" i="11"/>
  <c r="T1067" i="11"/>
  <c r="U1067" i="11"/>
  <c r="R1063" i="11"/>
  <c r="S1063" i="11"/>
  <c r="T1063" i="11"/>
  <c r="U1063" i="11"/>
  <c r="T1059" i="11"/>
  <c r="U1059" i="11"/>
  <c r="R1059" i="11"/>
  <c r="S1059" i="11"/>
  <c r="R1055" i="11"/>
  <c r="S1055" i="11"/>
  <c r="T1055" i="11"/>
  <c r="U1055" i="11"/>
  <c r="R1051" i="11"/>
  <c r="U1051" i="11"/>
  <c r="S1051" i="11"/>
  <c r="T1051" i="11"/>
  <c r="R1047" i="11"/>
  <c r="S1047" i="11"/>
  <c r="T1047" i="11"/>
  <c r="U1047" i="11"/>
  <c r="R1043" i="11"/>
  <c r="U1043" i="11"/>
  <c r="S1043" i="11"/>
  <c r="T1043" i="11"/>
  <c r="R1039" i="11"/>
  <c r="S1039" i="11"/>
  <c r="T1039" i="11"/>
  <c r="U1039" i="11"/>
  <c r="R1035" i="11"/>
  <c r="U1035" i="11"/>
  <c r="S1035" i="11"/>
  <c r="T1035" i="11"/>
  <c r="R1031" i="11"/>
  <c r="S1031" i="11"/>
  <c r="T1031" i="11"/>
  <c r="U1031" i="11"/>
  <c r="R1027" i="11"/>
  <c r="U1027" i="11"/>
  <c r="S1027" i="11"/>
  <c r="T1027" i="11"/>
  <c r="R1023" i="11"/>
  <c r="S1023" i="11"/>
  <c r="T1023" i="11"/>
  <c r="U1023" i="11"/>
  <c r="R1019" i="11"/>
  <c r="U1019" i="11"/>
  <c r="S1019" i="11"/>
  <c r="T1019" i="11"/>
  <c r="R1015" i="11"/>
  <c r="S1015" i="11"/>
  <c r="T1015" i="11"/>
  <c r="U1015" i="11"/>
  <c r="R1011" i="11"/>
  <c r="U1011" i="11"/>
  <c r="S1011" i="11"/>
  <c r="T1011" i="11"/>
  <c r="R1007" i="11"/>
  <c r="S1007" i="11"/>
  <c r="T1007" i="11"/>
  <c r="U1007" i="11"/>
  <c r="R1003" i="11"/>
  <c r="U1003" i="11"/>
  <c r="S1003" i="11"/>
  <c r="T1003" i="11"/>
  <c r="R999" i="11"/>
  <c r="S999" i="11"/>
  <c r="T999" i="11"/>
  <c r="U999" i="11"/>
  <c r="R995" i="11"/>
  <c r="U995" i="11"/>
  <c r="S995" i="11"/>
  <c r="T995" i="11"/>
  <c r="R991" i="11"/>
  <c r="S991" i="11"/>
  <c r="T991" i="11"/>
  <c r="U991" i="11"/>
  <c r="R987" i="11"/>
  <c r="U987" i="11"/>
  <c r="S987" i="11"/>
  <c r="T987" i="11"/>
  <c r="R983" i="11"/>
  <c r="S983" i="11"/>
  <c r="T983" i="11"/>
  <c r="U983" i="11"/>
  <c r="R979" i="11"/>
  <c r="U979" i="11"/>
  <c r="S979" i="11"/>
  <c r="T979" i="11"/>
  <c r="R975" i="11"/>
  <c r="S975" i="11"/>
  <c r="T975" i="11"/>
  <c r="U975" i="11"/>
  <c r="R971" i="11"/>
  <c r="U971" i="11"/>
  <c r="S971" i="11"/>
  <c r="T971" i="11"/>
  <c r="R967" i="11"/>
  <c r="S967" i="11"/>
  <c r="T967" i="11"/>
  <c r="U967" i="11"/>
  <c r="R963" i="11"/>
  <c r="U963" i="11"/>
  <c r="S963" i="11"/>
  <c r="T963" i="11"/>
  <c r="R959" i="11"/>
  <c r="S959" i="11"/>
  <c r="T959" i="11"/>
  <c r="U959" i="11"/>
  <c r="R955" i="11"/>
  <c r="U955" i="11"/>
  <c r="S955" i="11"/>
  <c r="T955" i="11"/>
  <c r="R951" i="11"/>
  <c r="S951" i="11"/>
  <c r="T951" i="11"/>
  <c r="U951" i="11"/>
  <c r="R947" i="11"/>
  <c r="U947" i="11"/>
  <c r="S947" i="11"/>
  <c r="T947" i="11"/>
  <c r="R943" i="11"/>
  <c r="S943" i="11"/>
  <c r="T943" i="11"/>
  <c r="U943" i="11"/>
  <c r="R939" i="11"/>
  <c r="U939" i="11"/>
  <c r="S939" i="11"/>
  <c r="T939" i="11"/>
  <c r="R935" i="11"/>
  <c r="S935" i="11"/>
  <c r="T935" i="11"/>
  <c r="U935" i="11"/>
  <c r="R931" i="11"/>
  <c r="U931" i="11"/>
  <c r="S931" i="11"/>
  <c r="T931" i="11"/>
  <c r="R927" i="11"/>
  <c r="S927" i="11"/>
  <c r="T927" i="11"/>
  <c r="U927" i="11"/>
  <c r="R923" i="11"/>
  <c r="U923" i="11"/>
  <c r="S923" i="11"/>
  <c r="T923" i="11"/>
  <c r="R919" i="11"/>
  <c r="S919" i="11"/>
  <c r="T919" i="11"/>
  <c r="U919" i="11"/>
  <c r="R915" i="11"/>
  <c r="U915" i="11"/>
  <c r="S915" i="11"/>
  <c r="T915" i="11"/>
  <c r="R911" i="11"/>
  <c r="S911" i="11"/>
  <c r="T911" i="11"/>
  <c r="U911" i="11"/>
  <c r="R907" i="11"/>
  <c r="U907" i="11"/>
  <c r="S907" i="11"/>
  <c r="T907" i="11"/>
  <c r="R903" i="11"/>
  <c r="S903" i="11"/>
  <c r="T903" i="11"/>
  <c r="U903" i="11"/>
  <c r="R899" i="11"/>
  <c r="U899" i="11"/>
  <c r="S899" i="11"/>
  <c r="T899" i="11"/>
  <c r="R895" i="11"/>
  <c r="S895" i="11"/>
  <c r="T895" i="11"/>
  <c r="U895" i="11"/>
  <c r="R891" i="11"/>
  <c r="U891" i="11"/>
  <c r="S891" i="11"/>
  <c r="T891" i="11"/>
  <c r="R887" i="11"/>
  <c r="S887" i="11"/>
  <c r="T887" i="11"/>
  <c r="U887" i="11"/>
  <c r="R883" i="11"/>
  <c r="U883" i="11"/>
  <c r="S883" i="11"/>
  <c r="T883" i="11"/>
  <c r="R879" i="11"/>
  <c r="S879" i="11"/>
  <c r="T879" i="11"/>
  <c r="U879" i="11"/>
  <c r="R875" i="11"/>
  <c r="U875" i="11"/>
  <c r="S875" i="11"/>
  <c r="T875" i="11"/>
  <c r="R871" i="11"/>
  <c r="S871" i="11"/>
  <c r="T871" i="11"/>
  <c r="U871" i="11"/>
  <c r="R867" i="11"/>
  <c r="U867" i="11"/>
  <c r="S867" i="11"/>
  <c r="T867" i="11"/>
  <c r="R863" i="11"/>
  <c r="S863" i="11"/>
  <c r="T863" i="11"/>
  <c r="U863" i="11"/>
  <c r="R859" i="11"/>
  <c r="U859" i="11"/>
  <c r="S859" i="11"/>
  <c r="T859" i="11"/>
  <c r="R855" i="11"/>
  <c r="S855" i="11"/>
  <c r="T855" i="11"/>
  <c r="U855" i="11"/>
  <c r="R851" i="11"/>
  <c r="U851" i="11"/>
  <c r="S851" i="11"/>
  <c r="T851" i="11"/>
  <c r="R847" i="11"/>
  <c r="S847" i="11"/>
  <c r="T847" i="11"/>
  <c r="U847" i="11"/>
  <c r="R843" i="11"/>
  <c r="U843" i="11"/>
  <c r="S843" i="11"/>
  <c r="T843" i="11"/>
  <c r="R839" i="11"/>
  <c r="S839" i="11"/>
  <c r="T839" i="11"/>
  <c r="U839" i="11"/>
  <c r="R835" i="11"/>
  <c r="U835" i="11"/>
  <c r="S835" i="11"/>
  <c r="T835" i="11"/>
  <c r="R831" i="11"/>
  <c r="S831" i="11"/>
  <c r="T831" i="11"/>
  <c r="U831" i="11"/>
  <c r="R827" i="11"/>
  <c r="U827" i="11"/>
  <c r="S827" i="11"/>
  <c r="T827" i="11"/>
  <c r="R823" i="11"/>
  <c r="S823" i="11"/>
  <c r="T823" i="11"/>
  <c r="U823" i="11"/>
  <c r="R819" i="11"/>
  <c r="U819" i="11"/>
  <c r="S819" i="11"/>
  <c r="T819" i="11"/>
  <c r="R815" i="11"/>
  <c r="S815" i="11"/>
  <c r="T815" i="11"/>
  <c r="U815" i="11"/>
  <c r="R811" i="11"/>
  <c r="U811" i="11"/>
  <c r="S811" i="11"/>
  <c r="T811" i="11"/>
  <c r="R807" i="11"/>
  <c r="S807" i="11"/>
  <c r="T807" i="11"/>
  <c r="U807" i="11"/>
  <c r="R803" i="11"/>
  <c r="U803" i="11"/>
  <c r="S803" i="11"/>
  <c r="T803" i="11"/>
  <c r="R799" i="11"/>
  <c r="S799" i="11"/>
  <c r="T799" i="11"/>
  <c r="U799" i="11"/>
  <c r="R795" i="11"/>
  <c r="U795" i="11"/>
  <c r="S795" i="11"/>
  <c r="T795" i="11"/>
  <c r="R791" i="11"/>
  <c r="S791" i="11"/>
  <c r="T791" i="11"/>
  <c r="U791" i="11"/>
  <c r="R787" i="11"/>
  <c r="S787" i="11"/>
  <c r="T787" i="11"/>
  <c r="U787" i="11"/>
  <c r="U783" i="11"/>
  <c r="R783" i="11"/>
  <c r="S783" i="11"/>
  <c r="T783" i="11"/>
  <c r="T779" i="11"/>
  <c r="U779" i="11"/>
  <c r="R779" i="11"/>
  <c r="S779" i="11"/>
  <c r="T775" i="11"/>
  <c r="U775" i="11"/>
  <c r="R775" i="11"/>
  <c r="S775" i="11"/>
  <c r="T771" i="11"/>
  <c r="U771" i="11"/>
  <c r="R771" i="11"/>
  <c r="S771" i="11"/>
  <c r="T767" i="11"/>
  <c r="U767" i="11"/>
  <c r="R767" i="11"/>
  <c r="S767" i="11"/>
  <c r="T763" i="11"/>
  <c r="U763" i="11"/>
  <c r="R763" i="11"/>
  <c r="S763" i="11"/>
  <c r="T759" i="11"/>
  <c r="U759" i="11"/>
  <c r="R759" i="11"/>
  <c r="S759" i="11"/>
  <c r="T755" i="11"/>
  <c r="U755" i="11"/>
  <c r="R755" i="11"/>
  <c r="S755" i="11"/>
  <c r="T751" i="11"/>
  <c r="U751" i="11"/>
  <c r="R751" i="11"/>
  <c r="S751" i="11"/>
  <c r="T747" i="11"/>
  <c r="U747" i="11"/>
  <c r="R747" i="11"/>
  <c r="S747" i="11"/>
  <c r="T743" i="11"/>
  <c r="U743" i="11"/>
  <c r="R743" i="11"/>
  <c r="S743" i="11"/>
  <c r="S739" i="11"/>
  <c r="R739" i="11"/>
  <c r="T739" i="11"/>
  <c r="U739" i="11"/>
  <c r="S735" i="11"/>
  <c r="T735" i="11"/>
  <c r="U735" i="11"/>
  <c r="R735" i="11"/>
  <c r="S731" i="11"/>
  <c r="T731" i="11"/>
  <c r="U731" i="11"/>
  <c r="R731" i="11"/>
  <c r="S727" i="11"/>
  <c r="T727" i="11"/>
  <c r="U727" i="11"/>
  <c r="R727" i="11"/>
  <c r="S723" i="11"/>
  <c r="T723" i="11"/>
  <c r="U723" i="11"/>
  <c r="R723" i="11"/>
  <c r="S719" i="11"/>
  <c r="T719" i="11"/>
  <c r="U719" i="11"/>
  <c r="R719" i="11"/>
  <c r="S715" i="11"/>
  <c r="T715" i="11"/>
  <c r="U715" i="11"/>
  <c r="R715" i="11"/>
  <c r="S711" i="11"/>
  <c r="T711" i="11"/>
  <c r="U711" i="11"/>
  <c r="R711" i="11"/>
  <c r="S707" i="11"/>
  <c r="T707" i="11"/>
  <c r="U707" i="11"/>
  <c r="R707" i="11"/>
  <c r="S703" i="11"/>
  <c r="T703" i="11"/>
  <c r="U703" i="11"/>
  <c r="R703" i="11"/>
  <c r="S699" i="11"/>
  <c r="T699" i="11"/>
  <c r="U699" i="11"/>
  <c r="R699" i="11"/>
  <c r="S695" i="11"/>
  <c r="T695" i="11"/>
  <c r="U695" i="11"/>
  <c r="R695" i="11"/>
  <c r="S691" i="11"/>
  <c r="T691" i="11"/>
  <c r="U691" i="11"/>
  <c r="R691" i="11"/>
  <c r="S687" i="11"/>
  <c r="T687" i="11"/>
  <c r="U687" i="11"/>
  <c r="R687" i="11"/>
  <c r="S683" i="11"/>
  <c r="T683" i="11"/>
  <c r="U683" i="11"/>
  <c r="R683" i="11"/>
  <c r="S679" i="11"/>
  <c r="T679" i="11"/>
  <c r="U679" i="11"/>
  <c r="R679" i="11"/>
  <c r="R675" i="11"/>
  <c r="S675" i="11"/>
  <c r="T675" i="11"/>
  <c r="U675" i="11"/>
  <c r="R671" i="11"/>
  <c r="S671" i="11"/>
  <c r="T671" i="11"/>
  <c r="U671" i="11"/>
  <c r="R667" i="11"/>
  <c r="S667" i="11"/>
  <c r="T667" i="11"/>
  <c r="U667" i="11"/>
  <c r="R663" i="11"/>
  <c r="S663" i="11"/>
  <c r="T663" i="11"/>
  <c r="U663" i="11"/>
  <c r="R659" i="11"/>
  <c r="S659" i="11"/>
  <c r="T659" i="11"/>
  <c r="U659" i="11"/>
  <c r="R655" i="11"/>
  <c r="S655" i="11"/>
  <c r="T655" i="11"/>
  <c r="U655" i="11"/>
  <c r="R651" i="11"/>
  <c r="S651" i="11"/>
  <c r="T651" i="11"/>
  <c r="U651" i="11"/>
  <c r="R55" i="11"/>
  <c r="T55" i="11"/>
  <c r="R51" i="11"/>
  <c r="S51" i="11"/>
  <c r="T51" i="11"/>
  <c r="U51" i="11"/>
  <c r="R47" i="11"/>
  <c r="S47" i="11"/>
  <c r="T47" i="11"/>
  <c r="U47" i="11"/>
  <c r="R43" i="11"/>
  <c r="S43" i="11"/>
  <c r="T43" i="11"/>
  <c r="U43" i="11"/>
  <c r="R39" i="11"/>
  <c r="S39" i="11"/>
  <c r="T39" i="11"/>
  <c r="U39" i="11"/>
  <c r="U649" i="11"/>
  <c r="U647" i="11"/>
  <c r="U645" i="11"/>
  <c r="U643" i="11"/>
  <c r="U641" i="11"/>
  <c r="U639" i="11"/>
  <c r="U637" i="11"/>
  <c r="U635" i="11"/>
  <c r="U633" i="11"/>
  <c r="U631" i="11"/>
  <c r="U629" i="11"/>
  <c r="U627" i="11"/>
  <c r="U625" i="11"/>
  <c r="U623" i="11"/>
  <c r="U621" i="11"/>
  <c r="U619" i="11"/>
  <c r="U617" i="11"/>
  <c r="U615" i="11"/>
  <c r="U613" i="11"/>
  <c r="U611" i="11"/>
  <c r="U609" i="11"/>
  <c r="U607" i="11"/>
  <c r="U605" i="11"/>
  <c r="U603" i="11"/>
  <c r="U601" i="11"/>
  <c r="U599" i="11"/>
  <c r="U597" i="11"/>
  <c r="U595" i="11"/>
  <c r="U593" i="11"/>
  <c r="U591" i="11"/>
  <c r="U589" i="11"/>
  <c r="U587" i="11"/>
  <c r="U585" i="11"/>
  <c r="U583" i="11"/>
  <c r="U581" i="11"/>
  <c r="U579" i="11"/>
  <c r="U577" i="11"/>
  <c r="U575" i="11"/>
  <c r="U573" i="11"/>
  <c r="U571" i="11"/>
  <c r="U569" i="11"/>
  <c r="U567" i="11"/>
  <c r="U565" i="11"/>
  <c r="U563" i="11"/>
  <c r="U561" i="11"/>
  <c r="U559" i="11"/>
  <c r="U557" i="11"/>
  <c r="U555" i="11"/>
  <c r="U553" i="11"/>
  <c r="U551" i="11"/>
  <c r="U549" i="11"/>
  <c r="U547" i="11"/>
  <c r="T545" i="11"/>
  <c r="S543" i="11"/>
  <c r="U540" i="11"/>
  <c r="T538" i="11"/>
  <c r="S536" i="11"/>
  <c r="U531" i="11"/>
  <c r="T529" i="11"/>
  <c r="S527" i="11"/>
  <c r="U524" i="11"/>
  <c r="T522" i="11"/>
  <c r="S520" i="11"/>
  <c r="T517" i="11"/>
  <c r="U514" i="11"/>
  <c r="S512" i="11"/>
  <c r="T509" i="11"/>
  <c r="U506" i="11"/>
  <c r="S504" i="11"/>
  <c r="T501" i="11"/>
  <c r="U498" i="11"/>
  <c r="S496" i="11"/>
  <c r="T493" i="11"/>
  <c r="U490" i="11"/>
  <c r="S488" i="11"/>
  <c r="T485" i="11"/>
  <c r="U482" i="11"/>
  <c r="S480" i="11"/>
  <c r="T477" i="11"/>
  <c r="U474" i="11"/>
  <c r="S472" i="11"/>
  <c r="T469" i="11"/>
  <c r="U466" i="11"/>
  <c r="S464" i="11"/>
  <c r="T461" i="11"/>
  <c r="U458" i="11"/>
  <c r="S456" i="11"/>
  <c r="T453" i="11"/>
  <c r="U450" i="11"/>
  <c r="S448" i="11"/>
  <c r="T445" i="11"/>
  <c r="U442" i="11"/>
  <c r="S440" i="11"/>
  <c r="T437" i="11"/>
  <c r="U434" i="11"/>
  <c r="S432" i="11"/>
  <c r="T429" i="11"/>
  <c r="U426" i="11"/>
  <c r="S424" i="11"/>
  <c r="T421" i="11"/>
  <c r="U418" i="11"/>
  <c r="S416" i="11"/>
  <c r="T413" i="11"/>
  <c r="U410" i="11"/>
  <c r="S408" i="11"/>
  <c r="T405" i="11"/>
  <c r="U402" i="11"/>
  <c r="S400" i="11"/>
  <c r="T397" i="11"/>
  <c r="U394" i="11"/>
  <c r="S392" i="11"/>
  <c r="T389" i="11"/>
  <c r="U386" i="11"/>
  <c r="S384" i="11"/>
  <c r="T381" i="11"/>
  <c r="U378" i="11"/>
  <c r="S376" i="11"/>
  <c r="T373" i="11"/>
  <c r="U370" i="11"/>
  <c r="S368" i="11"/>
  <c r="T365" i="11"/>
  <c r="U362" i="11"/>
  <c r="S360" i="11"/>
  <c r="T357" i="11"/>
  <c r="U354" i="11"/>
  <c r="S352" i="11"/>
  <c r="T349" i="11"/>
  <c r="U346" i="11"/>
  <c r="S344" i="11"/>
  <c r="T341" i="11"/>
  <c r="U338" i="11"/>
  <c r="S336" i="11"/>
  <c r="T333" i="11"/>
  <c r="U330" i="11"/>
  <c r="S328" i="11"/>
  <c r="T325" i="11"/>
  <c r="U322" i="11"/>
  <c r="S320" i="11"/>
  <c r="T317" i="11"/>
  <c r="U314" i="11"/>
  <c r="S312" i="11"/>
  <c r="T309" i="11"/>
  <c r="U306" i="11"/>
  <c r="S304" i="11"/>
  <c r="T301" i="11"/>
  <c r="U298" i="11"/>
  <c r="S296" i="11"/>
  <c r="T293" i="11"/>
  <c r="U290" i="11"/>
  <c r="S288" i="11"/>
  <c r="T285" i="11"/>
  <c r="U282" i="11"/>
  <c r="S280" i="11"/>
  <c r="T277" i="11"/>
  <c r="U274" i="11"/>
  <c r="S272" i="11"/>
  <c r="T269" i="11"/>
  <c r="U266" i="11"/>
  <c r="S264" i="11"/>
  <c r="T261" i="11"/>
  <c r="U258" i="11"/>
  <c r="S256" i="11"/>
  <c r="T253" i="11"/>
  <c r="U250" i="11"/>
  <c r="S248" i="11"/>
  <c r="T245" i="11"/>
  <c r="U242" i="11"/>
  <c r="S240" i="11"/>
  <c r="T237" i="11"/>
  <c r="U234" i="11"/>
  <c r="S232" i="11"/>
  <c r="T229" i="11"/>
  <c r="U226" i="11"/>
  <c r="S224" i="11"/>
  <c r="T221" i="11"/>
  <c r="U218" i="11"/>
  <c r="S216" i="11"/>
  <c r="T213" i="11"/>
  <c r="U210" i="11"/>
  <c r="S208" i="11"/>
  <c r="T205" i="11"/>
  <c r="U202" i="11"/>
  <c r="S200" i="11"/>
  <c r="T197" i="11"/>
  <c r="U194" i="11"/>
  <c r="S192" i="11"/>
  <c r="T189" i="11"/>
  <c r="U186" i="11"/>
  <c r="S184" i="11"/>
  <c r="T181" i="11"/>
  <c r="U178" i="11"/>
  <c r="S176" i="11"/>
  <c r="T173" i="11"/>
  <c r="U170" i="11"/>
  <c r="S168" i="11"/>
  <c r="T165" i="11"/>
  <c r="U162" i="11"/>
  <c r="S160" i="11"/>
  <c r="T157" i="11"/>
  <c r="U154" i="11"/>
  <c r="S152" i="11"/>
  <c r="T149" i="11"/>
  <c r="U146" i="11"/>
  <c r="S144" i="11"/>
  <c r="T141" i="11"/>
  <c r="U138" i="11"/>
  <c r="S136" i="11"/>
  <c r="T133" i="11"/>
  <c r="U130" i="11"/>
  <c r="S128" i="11"/>
  <c r="T125" i="11"/>
  <c r="U122" i="11"/>
  <c r="S120" i="11"/>
  <c r="T117" i="11"/>
  <c r="U114" i="11"/>
  <c r="S112" i="11"/>
  <c r="T109" i="11"/>
  <c r="U106" i="11"/>
  <c r="S104" i="11"/>
  <c r="T101" i="11"/>
  <c r="U98" i="11"/>
  <c r="S96" i="11"/>
  <c r="T93" i="11"/>
  <c r="U90" i="11"/>
  <c r="S88" i="11"/>
  <c r="T85" i="11"/>
  <c r="U82" i="11"/>
  <c r="S80" i="11"/>
  <c r="T77" i="11"/>
  <c r="U74" i="11"/>
  <c r="S72" i="11"/>
  <c r="T69" i="11"/>
  <c r="U66" i="11"/>
  <c r="S64" i="11"/>
  <c r="T61" i="11"/>
  <c r="U58" i="11"/>
  <c r="S56" i="11"/>
  <c r="T649" i="11"/>
  <c r="T647" i="11"/>
  <c r="T645" i="11"/>
  <c r="T643" i="11"/>
  <c r="T641" i="11"/>
  <c r="T639" i="11"/>
  <c r="T637" i="11"/>
  <c r="T635" i="11"/>
  <c r="T633" i="11"/>
  <c r="T631" i="11"/>
  <c r="T629" i="11"/>
  <c r="T627" i="11"/>
  <c r="T625" i="11"/>
  <c r="T623" i="11"/>
  <c r="T621" i="11"/>
  <c r="T619" i="11"/>
  <c r="T617" i="11"/>
  <c r="T615" i="11"/>
  <c r="T613" i="11"/>
  <c r="T611" i="11"/>
  <c r="T609" i="11"/>
  <c r="T607" i="11"/>
  <c r="T605" i="11"/>
  <c r="T603" i="11"/>
  <c r="T601" i="11"/>
  <c r="T599" i="11"/>
  <c r="T597" i="11"/>
  <c r="T595" i="11"/>
  <c r="T593" i="11"/>
  <c r="T591" i="11"/>
  <c r="T589" i="11"/>
  <c r="T587" i="11"/>
  <c r="T585" i="11"/>
  <c r="T583" i="11"/>
  <c r="T581" i="11"/>
  <c r="T579" i="11"/>
  <c r="T577" i="11"/>
  <c r="T575" i="11"/>
  <c r="T573" i="11"/>
  <c r="T571" i="11"/>
  <c r="T569" i="11"/>
  <c r="T567" i="11"/>
  <c r="T565" i="11"/>
  <c r="T563" i="11"/>
  <c r="T561" i="11"/>
  <c r="T559" i="11"/>
  <c r="T557" i="11"/>
  <c r="T555" i="11"/>
  <c r="T553" i="11"/>
  <c r="T551" i="11"/>
  <c r="T549" i="11"/>
  <c r="T547" i="11"/>
  <c r="S545" i="11"/>
  <c r="U542" i="11"/>
  <c r="T540" i="11"/>
  <c r="S538" i="11"/>
  <c r="U533" i="11"/>
  <c r="T531" i="11"/>
  <c r="S529" i="11"/>
  <c r="U526" i="11"/>
  <c r="T524" i="11"/>
  <c r="S522" i="11"/>
  <c r="U519" i="11"/>
  <c r="S517" i="11"/>
  <c r="T514" i="11"/>
  <c r="U511" i="11"/>
  <c r="S509" i="11"/>
  <c r="T506" i="11"/>
  <c r="U503" i="11"/>
  <c r="S501" i="11"/>
  <c r="T498" i="11"/>
  <c r="U495" i="11"/>
  <c r="S493" i="11"/>
  <c r="T490" i="11"/>
  <c r="U487" i="11"/>
  <c r="S485" i="11"/>
  <c r="T482" i="11"/>
  <c r="U479" i="11"/>
  <c r="S477" i="11"/>
  <c r="T474" i="11"/>
  <c r="U471" i="11"/>
  <c r="S469" i="11"/>
  <c r="T466" i="11"/>
  <c r="U463" i="11"/>
  <c r="S461" i="11"/>
  <c r="T458" i="11"/>
  <c r="U455" i="11"/>
  <c r="S453" i="11"/>
  <c r="T450" i="11"/>
  <c r="U447" i="11"/>
  <c r="S445" i="11"/>
  <c r="T442" i="11"/>
  <c r="U439" i="11"/>
  <c r="S437" i="11"/>
  <c r="T434" i="11"/>
  <c r="U431" i="11"/>
  <c r="S429" i="11"/>
  <c r="T426" i="11"/>
  <c r="U423" i="11"/>
  <c r="S421" i="11"/>
  <c r="T418" i="11"/>
  <c r="U415" i="11"/>
  <c r="S413" i="11"/>
  <c r="T410" i="11"/>
  <c r="U407" i="11"/>
  <c r="S405" i="11"/>
  <c r="T402" i="11"/>
  <c r="U399" i="11"/>
  <c r="S397" i="11"/>
  <c r="T394" i="11"/>
  <c r="U391" i="11"/>
  <c r="S389" i="11"/>
  <c r="T386" i="11"/>
  <c r="U383" i="11"/>
  <c r="S381" i="11"/>
  <c r="T378" i="11"/>
  <c r="U375" i="11"/>
  <c r="S373" i="11"/>
  <c r="T370" i="11"/>
  <c r="U367" i="11"/>
  <c r="S365" i="11"/>
  <c r="T362" i="11"/>
  <c r="U359" i="11"/>
  <c r="S357" i="11"/>
  <c r="T354" i="11"/>
  <c r="U351" i="11"/>
  <c r="S349" i="11"/>
  <c r="T346" i="11"/>
  <c r="U343" i="11"/>
  <c r="S341" i="11"/>
  <c r="T338" i="11"/>
  <c r="U335" i="11"/>
  <c r="S333" i="11"/>
  <c r="T330" i="11"/>
  <c r="U327" i="11"/>
  <c r="S325" i="11"/>
  <c r="T322" i="11"/>
  <c r="U319" i="11"/>
  <c r="S317" i="11"/>
  <c r="T314" i="11"/>
  <c r="U311" i="11"/>
  <c r="S309" i="11"/>
  <c r="T306" i="11"/>
  <c r="U303" i="11"/>
  <c r="S301" i="11"/>
  <c r="T298" i="11"/>
  <c r="U295" i="11"/>
  <c r="S293" i="11"/>
  <c r="T290" i="11"/>
  <c r="U287" i="11"/>
  <c r="S285" i="11"/>
  <c r="T282" i="11"/>
  <c r="U279" i="11"/>
  <c r="S277" i="11"/>
  <c r="T274" i="11"/>
  <c r="U271" i="11"/>
  <c r="S269" i="11"/>
  <c r="T266" i="11"/>
  <c r="U263" i="11"/>
  <c r="S261" i="11"/>
  <c r="T258" i="11"/>
  <c r="U255" i="11"/>
  <c r="S253" i="11"/>
  <c r="T250" i="11"/>
  <c r="U247" i="11"/>
  <c r="S245" i="11"/>
  <c r="T242" i="11"/>
  <c r="U239" i="11"/>
  <c r="S237" i="11"/>
  <c r="T234" i="11"/>
  <c r="U231" i="11"/>
  <c r="S229" i="11"/>
  <c r="T226" i="11"/>
  <c r="U223" i="11"/>
  <c r="S221" i="11"/>
  <c r="T218" i="11"/>
  <c r="U215" i="11"/>
  <c r="S213" i="11"/>
  <c r="T210" i="11"/>
  <c r="U207" i="11"/>
  <c r="S205" i="11"/>
  <c r="T202" i="11"/>
  <c r="U199" i="11"/>
  <c r="S197" i="11"/>
  <c r="T194" i="11"/>
  <c r="U191" i="11"/>
  <c r="S189" i="11"/>
  <c r="T186" i="11"/>
  <c r="U183" i="11"/>
  <c r="S181" i="11"/>
  <c r="T178" i="11"/>
  <c r="U175" i="11"/>
  <c r="S173" i="11"/>
  <c r="T170" i="11"/>
  <c r="U167" i="11"/>
  <c r="S165" i="11"/>
  <c r="T162" i="11"/>
  <c r="U159" i="11"/>
  <c r="S157" i="11"/>
  <c r="T154" i="11"/>
  <c r="U151" i="11"/>
  <c r="S149" i="11"/>
  <c r="T146" i="11"/>
  <c r="U143" i="11"/>
  <c r="S141" i="11"/>
  <c r="T138" i="11"/>
  <c r="U135" i="11"/>
  <c r="S133" i="11"/>
  <c r="T130" i="11"/>
  <c r="U127" i="11"/>
  <c r="S125" i="11"/>
  <c r="T122" i="11"/>
  <c r="U119" i="11"/>
  <c r="S117" i="11"/>
  <c r="T114" i="11"/>
  <c r="U111" i="11"/>
  <c r="S109" i="11"/>
  <c r="T106" i="11"/>
  <c r="U103" i="11"/>
  <c r="S101" i="11"/>
  <c r="T98" i="11"/>
  <c r="U95" i="11"/>
  <c r="S93" i="11"/>
  <c r="T90" i="11"/>
  <c r="U87" i="11"/>
  <c r="S85" i="11"/>
  <c r="T82" i="11"/>
  <c r="U79" i="11"/>
  <c r="S77" i="11"/>
  <c r="T74" i="11"/>
  <c r="U71" i="11"/>
  <c r="S69" i="11"/>
  <c r="T66" i="11"/>
  <c r="U63" i="11"/>
  <c r="S61" i="11"/>
  <c r="T58" i="11"/>
  <c r="U55" i="11"/>
  <c r="R1754" i="11"/>
  <c r="S1754" i="11"/>
  <c r="T1754" i="11"/>
  <c r="U1754" i="11"/>
  <c r="R1750" i="11"/>
  <c r="S1750" i="11"/>
  <c r="T1750" i="11"/>
  <c r="U1750" i="11"/>
  <c r="R1746" i="11"/>
  <c r="S1746" i="11"/>
  <c r="T1746" i="11"/>
  <c r="U1746" i="11"/>
  <c r="R1742" i="11"/>
  <c r="S1742" i="11"/>
  <c r="T1742" i="11"/>
  <c r="U1742" i="11"/>
  <c r="R1738" i="11"/>
  <c r="S1738" i="11"/>
  <c r="T1738" i="11"/>
  <c r="U1738" i="11"/>
  <c r="R1734" i="11"/>
  <c r="S1734" i="11"/>
  <c r="T1734" i="11"/>
  <c r="U1734" i="11"/>
  <c r="R1730" i="11"/>
  <c r="S1730" i="11"/>
  <c r="T1730" i="11"/>
  <c r="U1730" i="11"/>
  <c r="R1726" i="11"/>
  <c r="S1726" i="11"/>
  <c r="T1726" i="11"/>
  <c r="U1726" i="11"/>
  <c r="R1722" i="11"/>
  <c r="S1722" i="11"/>
  <c r="T1722" i="11"/>
  <c r="U1722" i="11"/>
  <c r="R1718" i="11"/>
  <c r="S1718" i="11"/>
  <c r="T1718" i="11"/>
  <c r="U1718" i="11"/>
  <c r="R1714" i="11"/>
  <c r="S1714" i="11"/>
  <c r="T1714" i="11"/>
  <c r="U1714" i="11"/>
  <c r="R1710" i="11"/>
  <c r="S1710" i="11"/>
  <c r="T1710" i="11"/>
  <c r="U1710" i="11"/>
  <c r="R1706" i="11"/>
  <c r="S1706" i="11"/>
  <c r="T1706" i="11"/>
  <c r="U1706" i="11"/>
  <c r="R1702" i="11"/>
  <c r="S1702" i="11"/>
  <c r="T1702" i="11"/>
  <c r="U1702" i="11"/>
  <c r="R1698" i="11"/>
  <c r="S1698" i="11"/>
  <c r="T1698" i="11"/>
  <c r="U1698" i="11"/>
  <c r="R1694" i="11"/>
  <c r="S1694" i="11"/>
  <c r="T1694" i="11"/>
  <c r="U1694" i="11"/>
  <c r="R1690" i="11"/>
  <c r="S1690" i="11"/>
  <c r="T1690" i="11"/>
  <c r="U1690" i="11"/>
  <c r="R1686" i="11"/>
  <c r="S1686" i="11"/>
  <c r="T1686" i="11"/>
  <c r="U1686" i="11"/>
  <c r="R1682" i="11"/>
  <c r="S1682" i="11"/>
  <c r="T1682" i="11"/>
  <c r="U1682" i="11"/>
  <c r="R1678" i="11"/>
  <c r="S1678" i="11"/>
  <c r="T1678" i="11"/>
  <c r="U1678" i="11"/>
  <c r="R1674" i="11"/>
  <c r="S1674" i="11"/>
  <c r="T1674" i="11"/>
  <c r="U1674" i="11"/>
  <c r="R1670" i="11"/>
  <c r="S1670" i="11"/>
  <c r="T1670" i="11"/>
  <c r="U1670" i="11"/>
  <c r="R1666" i="11"/>
  <c r="S1666" i="11"/>
  <c r="T1666" i="11"/>
  <c r="U1666" i="11"/>
  <c r="R1662" i="11"/>
  <c r="S1662" i="11"/>
  <c r="T1662" i="11"/>
  <c r="U1662" i="11"/>
  <c r="R1658" i="11"/>
  <c r="S1658" i="11"/>
  <c r="T1658" i="11"/>
  <c r="U1658" i="11"/>
  <c r="R1654" i="11"/>
  <c r="S1654" i="11"/>
  <c r="T1654" i="11"/>
  <c r="U1654" i="11"/>
  <c r="R1650" i="11"/>
  <c r="S1650" i="11"/>
  <c r="T1650" i="11"/>
  <c r="U1650" i="11"/>
  <c r="R1646" i="11"/>
  <c r="S1646" i="11"/>
  <c r="T1646" i="11"/>
  <c r="U1646" i="11"/>
  <c r="R1642" i="11"/>
  <c r="S1642" i="11"/>
  <c r="T1642" i="11"/>
  <c r="U1642" i="11"/>
  <c r="R1638" i="11"/>
  <c r="S1638" i="11"/>
  <c r="T1638" i="11"/>
  <c r="U1638" i="11"/>
  <c r="R1634" i="11"/>
  <c r="S1634" i="11"/>
  <c r="T1634" i="11"/>
  <c r="U1634" i="11"/>
  <c r="R1630" i="11"/>
  <c r="S1630" i="11"/>
  <c r="T1630" i="11"/>
  <c r="U1630" i="11"/>
  <c r="R1626" i="11"/>
  <c r="S1626" i="11"/>
  <c r="T1626" i="11"/>
  <c r="U1626" i="11"/>
  <c r="R1622" i="11"/>
  <c r="S1622" i="11"/>
  <c r="T1622" i="11"/>
  <c r="U1622" i="11"/>
  <c r="R1618" i="11"/>
  <c r="S1618" i="11"/>
  <c r="T1618" i="11"/>
  <c r="U1618" i="11"/>
  <c r="R1614" i="11"/>
  <c r="S1614" i="11"/>
  <c r="T1614" i="11"/>
  <c r="U1614" i="11"/>
  <c r="R1610" i="11"/>
  <c r="S1610" i="11"/>
  <c r="T1610" i="11"/>
  <c r="U1610" i="11"/>
  <c r="R1606" i="11"/>
  <c r="S1606" i="11"/>
  <c r="T1606" i="11"/>
  <c r="U1606" i="11"/>
  <c r="R1602" i="11"/>
  <c r="S1602" i="11"/>
  <c r="T1602" i="11"/>
  <c r="U1602" i="11"/>
  <c r="U1598" i="11"/>
  <c r="R1598" i="11"/>
  <c r="S1598" i="11"/>
  <c r="T1598" i="11"/>
  <c r="U1594" i="11"/>
  <c r="R1594" i="11"/>
  <c r="S1594" i="11"/>
  <c r="T1594" i="11"/>
  <c r="U1590" i="11"/>
  <c r="R1590" i="11"/>
  <c r="S1590" i="11"/>
  <c r="T1590" i="11"/>
  <c r="U1586" i="11"/>
  <c r="S1586" i="11"/>
  <c r="T1586" i="11"/>
  <c r="R1586" i="11"/>
  <c r="U1582" i="11"/>
  <c r="R1582" i="11"/>
  <c r="S1582" i="11"/>
  <c r="T1582" i="11"/>
  <c r="U1578" i="11"/>
  <c r="R1578" i="11"/>
  <c r="S1578" i="11"/>
  <c r="T1578" i="11"/>
  <c r="U1574" i="11"/>
  <c r="R1574" i="11"/>
  <c r="S1574" i="11"/>
  <c r="T1574" i="11"/>
  <c r="U1570" i="11"/>
  <c r="S1570" i="11"/>
  <c r="T1570" i="11"/>
  <c r="R1570" i="11"/>
  <c r="U1566" i="11"/>
  <c r="R1566" i="11"/>
  <c r="S1566" i="11"/>
  <c r="T1566" i="11"/>
  <c r="U1562" i="11"/>
  <c r="R1562" i="11"/>
  <c r="S1562" i="11"/>
  <c r="T1562" i="11"/>
  <c r="U1558" i="11"/>
  <c r="R1558" i="11"/>
  <c r="S1558" i="11"/>
  <c r="T1558" i="11"/>
  <c r="U1554" i="11"/>
  <c r="S1554" i="11"/>
  <c r="T1554" i="11"/>
  <c r="R1554" i="11"/>
  <c r="U1550" i="11"/>
  <c r="R1550" i="11"/>
  <c r="S1550" i="11"/>
  <c r="T1550" i="11"/>
  <c r="U1546" i="11"/>
  <c r="R1546" i="11"/>
  <c r="S1546" i="11"/>
  <c r="T1546" i="11"/>
  <c r="U1542" i="11"/>
  <c r="R1542" i="11"/>
  <c r="S1542" i="11"/>
  <c r="T1542" i="11"/>
  <c r="U1538" i="11"/>
  <c r="S1538" i="11"/>
  <c r="T1538" i="11"/>
  <c r="R1538" i="11"/>
  <c r="U1534" i="11"/>
  <c r="R1534" i="11"/>
  <c r="S1534" i="11"/>
  <c r="T1534" i="11"/>
  <c r="U1530" i="11"/>
  <c r="R1530" i="11"/>
  <c r="S1530" i="11"/>
  <c r="T1530" i="11"/>
  <c r="U1526" i="11"/>
  <c r="R1526" i="11"/>
  <c r="S1526" i="11"/>
  <c r="T1526" i="11"/>
  <c r="U1522" i="11"/>
  <c r="S1522" i="11"/>
  <c r="T1522" i="11"/>
  <c r="R1522" i="11"/>
  <c r="U1518" i="11"/>
  <c r="R1518" i="11"/>
  <c r="S1518" i="11"/>
  <c r="T1518" i="11"/>
  <c r="U1514" i="11"/>
  <c r="R1514" i="11"/>
  <c r="S1514" i="11"/>
  <c r="T1514" i="11"/>
  <c r="U1510" i="11"/>
  <c r="R1510" i="11"/>
  <c r="S1510" i="11"/>
  <c r="T1510" i="11"/>
  <c r="U1506" i="11"/>
  <c r="S1506" i="11"/>
  <c r="T1506" i="11"/>
  <c r="R1506" i="11"/>
  <c r="U1502" i="11"/>
  <c r="R1502" i="11"/>
  <c r="S1502" i="11"/>
  <c r="T1502" i="11"/>
  <c r="U1498" i="11"/>
  <c r="R1498" i="11"/>
  <c r="S1498" i="11"/>
  <c r="T1498" i="11"/>
  <c r="U1494" i="11"/>
  <c r="R1494" i="11"/>
  <c r="S1494" i="11"/>
  <c r="T1494" i="11"/>
  <c r="U1490" i="11"/>
  <c r="S1490" i="11"/>
  <c r="T1490" i="11"/>
  <c r="R1490" i="11"/>
  <c r="U1486" i="11"/>
  <c r="R1486" i="11"/>
  <c r="S1486" i="11"/>
  <c r="T1486" i="11"/>
  <c r="U1482" i="11"/>
  <c r="R1482" i="11"/>
  <c r="S1482" i="11"/>
  <c r="T1482" i="11"/>
  <c r="U1478" i="11"/>
  <c r="R1478" i="11"/>
  <c r="S1478" i="11"/>
  <c r="T1478" i="11"/>
  <c r="U1474" i="11"/>
  <c r="S1474" i="11"/>
  <c r="T1474" i="11"/>
  <c r="R1474" i="11"/>
  <c r="U1470" i="11"/>
  <c r="R1470" i="11"/>
  <c r="S1470" i="11"/>
  <c r="T1470" i="11"/>
  <c r="U1466" i="11"/>
  <c r="R1466" i="11"/>
  <c r="S1466" i="11"/>
  <c r="T1466" i="11"/>
  <c r="U1462" i="11"/>
  <c r="R1462" i="11"/>
  <c r="S1462" i="11"/>
  <c r="T1462" i="11"/>
  <c r="R1458" i="11"/>
  <c r="U1458" i="11"/>
  <c r="S1458" i="11"/>
  <c r="T1458" i="11"/>
  <c r="R1454" i="11"/>
  <c r="S1454" i="11"/>
  <c r="T1454" i="11"/>
  <c r="U1454" i="11"/>
  <c r="R1450" i="11"/>
  <c r="U1450" i="11"/>
  <c r="S1450" i="11"/>
  <c r="T1450" i="11"/>
  <c r="R1446" i="11"/>
  <c r="U1446" i="11"/>
  <c r="S1446" i="11"/>
  <c r="T1446" i="11"/>
  <c r="R1442" i="11"/>
  <c r="U1442" i="11"/>
  <c r="S1442" i="11"/>
  <c r="T1442" i="11"/>
  <c r="R1438" i="11"/>
  <c r="U1438" i="11"/>
  <c r="S1438" i="11"/>
  <c r="T1438" i="11"/>
  <c r="R1434" i="11"/>
  <c r="U1434" i="11"/>
  <c r="S1434" i="11"/>
  <c r="T1434" i="11"/>
  <c r="R1430" i="11"/>
  <c r="S1430" i="11"/>
  <c r="U1430" i="11"/>
  <c r="T1430" i="11"/>
  <c r="R1426" i="11"/>
  <c r="U1426" i="11"/>
  <c r="S1426" i="11"/>
  <c r="T1426" i="11"/>
  <c r="R1422" i="11"/>
  <c r="S1422" i="11"/>
  <c r="T1422" i="11"/>
  <c r="U1422" i="11"/>
  <c r="R1418" i="11"/>
  <c r="U1418" i="11"/>
  <c r="S1418" i="11"/>
  <c r="T1418" i="11"/>
  <c r="R1414" i="11"/>
  <c r="S1414" i="11"/>
  <c r="T1414" i="11"/>
  <c r="U1414" i="11"/>
  <c r="R1410" i="11"/>
  <c r="U1410" i="11"/>
  <c r="S1410" i="11"/>
  <c r="T1410" i="11"/>
  <c r="R1406" i="11"/>
  <c r="S1406" i="11"/>
  <c r="T1406" i="11"/>
  <c r="U1406" i="11"/>
  <c r="R1402" i="11"/>
  <c r="U1402" i="11"/>
  <c r="S1402" i="11"/>
  <c r="T1402" i="11"/>
  <c r="R1398" i="11"/>
  <c r="S1398" i="11"/>
  <c r="T1398" i="11"/>
  <c r="U1398" i="11"/>
  <c r="R1394" i="11"/>
  <c r="U1394" i="11"/>
  <c r="S1394" i="11"/>
  <c r="T1394" i="11"/>
  <c r="R1390" i="11"/>
  <c r="S1390" i="11"/>
  <c r="T1390" i="11"/>
  <c r="U1390" i="11"/>
  <c r="R1386" i="11"/>
  <c r="U1386" i="11"/>
  <c r="S1386" i="11"/>
  <c r="T1386" i="11"/>
  <c r="R1382" i="11"/>
  <c r="S1382" i="11"/>
  <c r="T1382" i="11"/>
  <c r="U1382" i="11"/>
  <c r="R1378" i="11"/>
  <c r="U1378" i="11"/>
  <c r="S1378" i="11"/>
  <c r="T1378" i="11"/>
  <c r="R1374" i="11"/>
  <c r="S1374" i="11"/>
  <c r="T1374" i="11"/>
  <c r="U1374" i="11"/>
  <c r="R1370" i="11"/>
  <c r="U1370" i="11"/>
  <c r="S1370" i="11"/>
  <c r="T1370" i="11"/>
  <c r="R1366" i="11"/>
  <c r="S1366" i="11"/>
  <c r="T1366" i="11"/>
  <c r="U1366" i="11"/>
  <c r="R1362" i="11"/>
  <c r="U1362" i="11"/>
  <c r="S1362" i="11"/>
  <c r="T1362" i="11"/>
  <c r="R1358" i="11"/>
  <c r="S1358" i="11"/>
  <c r="T1358" i="11"/>
  <c r="U1358" i="11"/>
  <c r="R1354" i="11"/>
  <c r="U1354" i="11"/>
  <c r="S1354" i="11"/>
  <c r="T1354" i="11"/>
  <c r="R1350" i="11"/>
  <c r="S1350" i="11"/>
  <c r="T1350" i="11"/>
  <c r="U1350" i="11"/>
  <c r="R1346" i="11"/>
  <c r="U1346" i="11"/>
  <c r="S1346" i="11"/>
  <c r="T1346" i="11"/>
  <c r="R1342" i="11"/>
  <c r="S1342" i="11"/>
  <c r="T1342" i="11"/>
  <c r="U1342" i="11"/>
  <c r="R1338" i="11"/>
  <c r="U1338" i="11"/>
  <c r="S1338" i="11"/>
  <c r="T1338" i="11"/>
  <c r="R1334" i="11"/>
  <c r="S1334" i="11"/>
  <c r="T1334" i="11"/>
  <c r="U1334" i="11"/>
  <c r="R1330" i="11"/>
  <c r="U1330" i="11"/>
  <c r="S1330" i="11"/>
  <c r="T1330" i="11"/>
  <c r="R1326" i="11"/>
  <c r="S1326" i="11"/>
  <c r="T1326" i="11"/>
  <c r="U1326" i="11"/>
  <c r="R1322" i="11"/>
  <c r="U1322" i="11"/>
  <c r="S1322" i="11"/>
  <c r="T1322" i="11"/>
  <c r="R1318" i="11"/>
  <c r="S1318" i="11"/>
  <c r="T1318" i="11"/>
  <c r="U1318" i="11"/>
  <c r="R1314" i="11"/>
  <c r="U1314" i="11"/>
  <c r="S1314" i="11"/>
  <c r="T1314" i="11"/>
  <c r="R1310" i="11"/>
  <c r="S1310" i="11"/>
  <c r="T1310" i="11"/>
  <c r="U1310" i="11"/>
  <c r="R1306" i="11"/>
  <c r="U1306" i="11"/>
  <c r="S1306" i="11"/>
  <c r="T1306" i="11"/>
  <c r="R1302" i="11"/>
  <c r="S1302" i="11"/>
  <c r="T1302" i="11"/>
  <c r="U1302" i="11"/>
  <c r="R1298" i="11"/>
  <c r="U1298" i="11"/>
  <c r="S1298" i="11"/>
  <c r="T1298" i="11"/>
  <c r="R1294" i="11"/>
  <c r="S1294" i="11"/>
  <c r="T1294" i="11"/>
  <c r="U1294" i="11"/>
  <c r="R1290" i="11"/>
  <c r="U1290" i="11"/>
  <c r="S1290" i="11"/>
  <c r="T1290" i="11"/>
  <c r="R1286" i="11"/>
  <c r="S1286" i="11"/>
  <c r="T1286" i="11"/>
  <c r="U1286" i="11"/>
  <c r="R1282" i="11"/>
  <c r="U1282" i="11"/>
  <c r="S1282" i="11"/>
  <c r="T1282" i="11"/>
  <c r="R1278" i="11"/>
  <c r="S1278" i="11"/>
  <c r="T1278" i="11"/>
  <c r="U1278" i="11"/>
  <c r="R1274" i="11"/>
  <c r="U1274" i="11"/>
  <c r="S1274" i="11"/>
  <c r="T1274" i="11"/>
  <c r="R1270" i="11"/>
  <c r="S1270" i="11"/>
  <c r="T1270" i="11"/>
  <c r="U1270" i="11"/>
  <c r="R1266" i="11"/>
  <c r="U1266" i="11"/>
  <c r="S1266" i="11"/>
  <c r="T1266" i="11"/>
  <c r="R1262" i="11"/>
  <c r="S1262" i="11"/>
  <c r="T1262" i="11"/>
  <c r="U1262" i="11"/>
  <c r="R1258" i="11"/>
  <c r="U1258" i="11"/>
  <c r="S1258" i="11"/>
  <c r="T1258" i="11"/>
  <c r="R1254" i="11"/>
  <c r="S1254" i="11"/>
  <c r="T1254" i="11"/>
  <c r="U1254" i="11"/>
  <c r="R1250" i="11"/>
  <c r="U1250" i="11"/>
  <c r="S1250" i="11"/>
  <c r="T1250" i="11"/>
  <c r="R1246" i="11"/>
  <c r="S1246" i="11"/>
  <c r="T1246" i="11"/>
  <c r="U1246" i="11"/>
  <c r="R1242" i="11"/>
  <c r="U1242" i="11"/>
  <c r="S1242" i="11"/>
  <c r="T1242" i="11"/>
  <c r="R1238" i="11"/>
  <c r="S1238" i="11"/>
  <c r="T1238" i="11"/>
  <c r="U1238" i="11"/>
  <c r="R1234" i="11"/>
  <c r="U1234" i="11"/>
  <c r="S1234" i="11"/>
  <c r="T1234" i="11"/>
  <c r="R1230" i="11"/>
  <c r="S1230" i="11"/>
  <c r="T1230" i="11"/>
  <c r="U1230" i="11"/>
  <c r="R1226" i="11"/>
  <c r="U1226" i="11"/>
  <c r="S1226" i="11"/>
  <c r="T1226" i="11"/>
  <c r="R1222" i="11"/>
  <c r="S1222" i="11"/>
  <c r="T1222" i="11"/>
  <c r="U1222" i="11"/>
  <c r="R1218" i="11"/>
  <c r="U1218" i="11"/>
  <c r="S1218" i="11"/>
  <c r="T1218" i="11"/>
  <c r="R1214" i="11"/>
  <c r="S1214" i="11"/>
  <c r="T1214" i="11"/>
  <c r="U1214" i="11"/>
  <c r="R1210" i="11"/>
  <c r="U1210" i="11"/>
  <c r="S1210" i="11"/>
  <c r="T1210" i="11"/>
  <c r="R1206" i="11"/>
  <c r="S1206" i="11"/>
  <c r="T1206" i="11"/>
  <c r="U1206" i="11"/>
  <c r="R1202" i="11"/>
  <c r="U1202" i="11"/>
  <c r="S1202" i="11"/>
  <c r="T1202" i="11"/>
  <c r="R1198" i="11"/>
  <c r="S1198" i="11"/>
  <c r="T1198" i="11"/>
  <c r="U1198" i="11"/>
  <c r="R1194" i="11"/>
  <c r="S1194" i="11"/>
  <c r="T1194" i="11"/>
  <c r="U1194" i="11"/>
  <c r="R1190" i="11"/>
  <c r="T1190" i="11"/>
  <c r="U1190" i="11"/>
  <c r="S1190" i="11"/>
  <c r="R1186" i="11"/>
  <c r="S1186" i="11"/>
  <c r="T1186" i="11"/>
  <c r="U1186" i="11"/>
  <c r="R1182" i="11"/>
  <c r="T1182" i="11"/>
  <c r="U1182" i="11"/>
  <c r="S1182" i="11"/>
  <c r="R1178" i="11"/>
  <c r="S1178" i="11"/>
  <c r="T1178" i="11"/>
  <c r="U1178" i="11"/>
  <c r="R1174" i="11"/>
  <c r="T1174" i="11"/>
  <c r="U1174" i="11"/>
  <c r="S1174" i="11"/>
  <c r="R1170" i="11"/>
  <c r="S1170" i="11"/>
  <c r="T1170" i="11"/>
  <c r="U1170" i="11"/>
  <c r="R1166" i="11"/>
  <c r="T1166" i="11"/>
  <c r="U1166" i="11"/>
  <c r="S1166" i="11"/>
  <c r="R1162" i="11"/>
  <c r="S1162" i="11"/>
  <c r="T1162" i="11"/>
  <c r="U1162" i="11"/>
  <c r="R1158" i="11"/>
  <c r="T1158" i="11"/>
  <c r="U1158" i="11"/>
  <c r="S1158" i="11"/>
  <c r="R1154" i="11"/>
  <c r="S1154" i="11"/>
  <c r="T1154" i="11"/>
  <c r="U1154" i="11"/>
  <c r="R1150" i="11"/>
  <c r="T1150" i="11"/>
  <c r="U1150" i="11"/>
  <c r="S1150" i="11"/>
  <c r="R1146" i="11"/>
  <c r="S1146" i="11"/>
  <c r="T1146" i="11"/>
  <c r="U1146" i="11"/>
  <c r="R1142" i="11"/>
  <c r="T1142" i="11"/>
  <c r="U1142" i="11"/>
  <c r="S1142" i="11"/>
  <c r="R1138" i="11"/>
  <c r="S1138" i="11"/>
  <c r="T1138" i="11"/>
  <c r="U1138" i="11"/>
  <c r="R1134" i="11"/>
  <c r="T1134" i="11"/>
  <c r="U1134" i="11"/>
  <c r="S1134" i="11"/>
  <c r="R1130" i="11"/>
  <c r="S1130" i="11"/>
  <c r="T1130" i="11"/>
  <c r="U1130" i="11"/>
  <c r="R1126" i="11"/>
  <c r="T1126" i="11"/>
  <c r="U1126" i="11"/>
  <c r="S1126" i="11"/>
  <c r="R1122" i="11"/>
  <c r="S1122" i="11"/>
  <c r="T1122" i="11"/>
  <c r="U1122" i="11"/>
  <c r="R1118" i="11"/>
  <c r="T1118" i="11"/>
  <c r="U1118" i="11"/>
  <c r="S1118" i="11"/>
  <c r="R1114" i="11"/>
  <c r="S1114" i="11"/>
  <c r="T1114" i="11"/>
  <c r="U1114" i="11"/>
  <c r="R1110" i="11"/>
  <c r="T1110" i="11"/>
  <c r="U1110" i="11"/>
  <c r="S1110" i="11"/>
  <c r="R1106" i="11"/>
  <c r="S1106" i="11"/>
  <c r="T1106" i="11"/>
  <c r="U1106" i="11"/>
  <c r="R1102" i="11"/>
  <c r="T1102" i="11"/>
  <c r="U1102" i="11"/>
  <c r="S1102" i="11"/>
  <c r="R1098" i="11"/>
  <c r="S1098" i="11"/>
  <c r="T1098" i="11"/>
  <c r="U1098" i="11"/>
  <c r="R1094" i="11"/>
  <c r="T1094" i="11"/>
  <c r="U1094" i="11"/>
  <c r="S1094" i="11"/>
  <c r="R1090" i="11"/>
  <c r="S1090" i="11"/>
  <c r="T1090" i="11"/>
  <c r="U1090" i="11"/>
  <c r="R1086" i="11"/>
  <c r="S1086" i="11"/>
  <c r="T1086" i="11"/>
  <c r="U1086" i="11"/>
  <c r="R1082" i="11"/>
  <c r="S1082" i="11"/>
  <c r="T1082" i="11"/>
  <c r="U1082" i="11"/>
  <c r="R1078" i="11"/>
  <c r="S1078" i="11"/>
  <c r="T1078" i="11"/>
  <c r="U1078" i="11"/>
  <c r="R1074" i="11"/>
  <c r="S1074" i="11"/>
  <c r="T1074" i="11"/>
  <c r="U1074" i="11"/>
  <c r="R1070" i="11"/>
  <c r="S1070" i="11"/>
  <c r="T1070" i="11"/>
  <c r="U1070" i="11"/>
  <c r="R1066" i="11"/>
  <c r="S1066" i="11"/>
  <c r="T1066" i="11"/>
  <c r="U1066" i="11"/>
  <c r="R1062" i="11"/>
  <c r="S1062" i="11"/>
  <c r="T1062" i="11"/>
  <c r="U1062" i="11"/>
  <c r="R1058" i="11"/>
  <c r="S1058" i="11"/>
  <c r="T1058" i="11"/>
  <c r="U1058" i="11"/>
  <c r="R1054" i="11"/>
  <c r="T1054" i="11"/>
  <c r="U1054" i="11"/>
  <c r="S1054" i="11"/>
  <c r="R1050" i="11"/>
  <c r="S1050" i="11"/>
  <c r="T1050" i="11"/>
  <c r="U1050" i="11"/>
  <c r="R1046" i="11"/>
  <c r="T1046" i="11"/>
  <c r="U1046" i="11"/>
  <c r="S1046" i="11"/>
  <c r="R1042" i="11"/>
  <c r="S1042" i="11"/>
  <c r="T1042" i="11"/>
  <c r="U1042" i="11"/>
  <c r="R1038" i="11"/>
  <c r="T1038" i="11"/>
  <c r="U1038" i="11"/>
  <c r="S1038" i="11"/>
  <c r="R1034" i="11"/>
  <c r="S1034" i="11"/>
  <c r="T1034" i="11"/>
  <c r="U1034" i="11"/>
  <c r="R1030" i="11"/>
  <c r="T1030" i="11"/>
  <c r="U1030" i="11"/>
  <c r="S1030" i="11"/>
  <c r="R1026" i="11"/>
  <c r="S1026" i="11"/>
  <c r="T1026" i="11"/>
  <c r="U1026" i="11"/>
  <c r="R1022" i="11"/>
  <c r="T1022" i="11"/>
  <c r="U1022" i="11"/>
  <c r="S1022" i="11"/>
  <c r="R1018" i="11"/>
  <c r="S1018" i="11"/>
  <c r="T1018" i="11"/>
  <c r="U1018" i="11"/>
  <c r="R1014" i="11"/>
  <c r="T1014" i="11"/>
  <c r="U1014" i="11"/>
  <c r="S1014" i="11"/>
  <c r="R1010" i="11"/>
  <c r="S1010" i="11"/>
  <c r="T1010" i="11"/>
  <c r="U1010" i="11"/>
  <c r="R1006" i="11"/>
  <c r="T1006" i="11"/>
  <c r="U1006" i="11"/>
  <c r="S1006" i="11"/>
  <c r="R1002" i="11"/>
  <c r="S1002" i="11"/>
  <c r="T1002" i="11"/>
  <c r="U1002" i="11"/>
  <c r="R998" i="11"/>
  <c r="T998" i="11"/>
  <c r="U998" i="11"/>
  <c r="S998" i="11"/>
  <c r="R994" i="11"/>
  <c r="S994" i="11"/>
  <c r="T994" i="11"/>
  <c r="U994" i="11"/>
  <c r="R990" i="11"/>
  <c r="T990" i="11"/>
  <c r="U990" i="11"/>
  <c r="S990" i="11"/>
  <c r="R986" i="11"/>
  <c r="S986" i="11"/>
  <c r="T986" i="11"/>
  <c r="U986" i="11"/>
  <c r="R982" i="11"/>
  <c r="T982" i="11"/>
  <c r="U982" i="11"/>
  <c r="S982" i="11"/>
  <c r="R978" i="11"/>
  <c r="S978" i="11"/>
  <c r="T978" i="11"/>
  <c r="U978" i="11"/>
  <c r="R974" i="11"/>
  <c r="T974" i="11"/>
  <c r="U974" i="11"/>
  <c r="S974" i="11"/>
  <c r="R970" i="11"/>
  <c r="S970" i="11"/>
  <c r="T970" i="11"/>
  <c r="U970" i="11"/>
  <c r="R966" i="11"/>
  <c r="T966" i="11"/>
  <c r="U966" i="11"/>
  <c r="S966" i="11"/>
  <c r="R962" i="11"/>
  <c r="S962" i="11"/>
  <c r="T962" i="11"/>
  <c r="U962" i="11"/>
  <c r="R958" i="11"/>
  <c r="T958" i="11"/>
  <c r="U958" i="11"/>
  <c r="S958" i="11"/>
  <c r="R954" i="11"/>
  <c r="S954" i="11"/>
  <c r="T954" i="11"/>
  <c r="U954" i="11"/>
  <c r="R950" i="11"/>
  <c r="T950" i="11"/>
  <c r="U950" i="11"/>
  <c r="S950" i="11"/>
  <c r="R946" i="11"/>
  <c r="S946" i="11"/>
  <c r="T946" i="11"/>
  <c r="U946" i="11"/>
  <c r="R942" i="11"/>
  <c r="T942" i="11"/>
  <c r="U942" i="11"/>
  <c r="S942" i="11"/>
  <c r="R938" i="11"/>
  <c r="S938" i="11"/>
  <c r="T938" i="11"/>
  <c r="U938" i="11"/>
  <c r="R934" i="11"/>
  <c r="T934" i="11"/>
  <c r="U934" i="11"/>
  <c r="S934" i="11"/>
  <c r="R930" i="11"/>
  <c r="S930" i="11"/>
  <c r="T930" i="11"/>
  <c r="U930" i="11"/>
  <c r="R926" i="11"/>
  <c r="T926" i="11"/>
  <c r="U926" i="11"/>
  <c r="S926" i="11"/>
  <c r="R922" i="11"/>
  <c r="S922" i="11"/>
  <c r="T922" i="11"/>
  <c r="U922" i="11"/>
  <c r="R918" i="11"/>
  <c r="T918" i="11"/>
  <c r="U918" i="11"/>
  <c r="S918" i="11"/>
  <c r="R914" i="11"/>
  <c r="S914" i="11"/>
  <c r="T914" i="11"/>
  <c r="U914" i="11"/>
  <c r="R910" i="11"/>
  <c r="T910" i="11"/>
  <c r="U910" i="11"/>
  <c r="S910" i="11"/>
  <c r="R906" i="11"/>
  <c r="S906" i="11"/>
  <c r="T906" i="11"/>
  <c r="U906" i="11"/>
  <c r="R902" i="11"/>
  <c r="T902" i="11"/>
  <c r="U902" i="11"/>
  <c r="S902" i="11"/>
  <c r="R898" i="11"/>
  <c r="S898" i="11"/>
  <c r="T898" i="11"/>
  <c r="U898" i="11"/>
  <c r="R894" i="11"/>
  <c r="T894" i="11"/>
  <c r="U894" i="11"/>
  <c r="S894" i="11"/>
  <c r="R890" i="11"/>
  <c r="S890" i="11"/>
  <c r="T890" i="11"/>
  <c r="U890" i="11"/>
  <c r="R886" i="11"/>
  <c r="T886" i="11"/>
  <c r="U886" i="11"/>
  <c r="S886" i="11"/>
  <c r="R882" i="11"/>
  <c r="S882" i="11"/>
  <c r="T882" i="11"/>
  <c r="U882" i="11"/>
  <c r="R878" i="11"/>
  <c r="T878" i="11"/>
  <c r="U878" i="11"/>
  <c r="S878" i="11"/>
  <c r="R874" i="11"/>
  <c r="S874" i="11"/>
  <c r="T874" i="11"/>
  <c r="U874" i="11"/>
  <c r="R870" i="11"/>
  <c r="T870" i="11"/>
  <c r="U870" i="11"/>
  <c r="S870" i="11"/>
  <c r="R866" i="11"/>
  <c r="S866" i="11"/>
  <c r="T866" i="11"/>
  <c r="U866" i="11"/>
  <c r="R862" i="11"/>
  <c r="T862" i="11"/>
  <c r="U862" i="11"/>
  <c r="S862" i="11"/>
  <c r="R858" i="11"/>
  <c r="S858" i="11"/>
  <c r="T858" i="11"/>
  <c r="U858" i="11"/>
  <c r="R854" i="11"/>
  <c r="T854" i="11"/>
  <c r="U854" i="11"/>
  <c r="S854" i="11"/>
  <c r="R850" i="11"/>
  <c r="S850" i="11"/>
  <c r="T850" i="11"/>
  <c r="U850" i="11"/>
  <c r="R846" i="11"/>
  <c r="T846" i="11"/>
  <c r="U846" i="11"/>
  <c r="S846" i="11"/>
  <c r="R842" i="11"/>
  <c r="S842" i="11"/>
  <c r="T842" i="11"/>
  <c r="U842" i="11"/>
  <c r="R838" i="11"/>
  <c r="T838" i="11"/>
  <c r="U838" i="11"/>
  <c r="S838" i="11"/>
  <c r="R834" i="11"/>
  <c r="S834" i="11"/>
  <c r="T834" i="11"/>
  <c r="U834" i="11"/>
  <c r="R830" i="11"/>
  <c r="T830" i="11"/>
  <c r="U830" i="11"/>
  <c r="S830" i="11"/>
  <c r="R826" i="11"/>
  <c r="S826" i="11"/>
  <c r="T826" i="11"/>
  <c r="U826" i="11"/>
  <c r="R822" i="11"/>
  <c r="T822" i="11"/>
  <c r="U822" i="11"/>
  <c r="S822" i="11"/>
  <c r="R818" i="11"/>
  <c r="S818" i="11"/>
  <c r="T818" i="11"/>
  <c r="U818" i="11"/>
  <c r="R814" i="11"/>
  <c r="T814" i="11"/>
  <c r="U814" i="11"/>
  <c r="S814" i="11"/>
  <c r="R810" i="11"/>
  <c r="S810" i="11"/>
  <c r="T810" i="11"/>
  <c r="U810" i="11"/>
  <c r="R806" i="11"/>
  <c r="T806" i="11"/>
  <c r="U806" i="11"/>
  <c r="S806" i="11"/>
  <c r="R802" i="11"/>
  <c r="S802" i="11"/>
  <c r="T802" i="11"/>
  <c r="U802" i="11"/>
  <c r="R798" i="11"/>
  <c r="T798" i="11"/>
  <c r="U798" i="11"/>
  <c r="S798" i="11"/>
  <c r="R794" i="11"/>
  <c r="S794" i="11"/>
  <c r="T794" i="11"/>
  <c r="U794" i="11"/>
  <c r="R790" i="11"/>
  <c r="S790" i="11"/>
  <c r="T790" i="11"/>
  <c r="U790" i="11"/>
  <c r="R786" i="11"/>
  <c r="S786" i="11"/>
  <c r="T786" i="11"/>
  <c r="U786" i="11"/>
  <c r="R782" i="11"/>
  <c r="S782" i="11"/>
  <c r="U782" i="11"/>
  <c r="T782" i="11"/>
  <c r="R778" i="11"/>
  <c r="S778" i="11"/>
  <c r="T778" i="11"/>
  <c r="U778" i="11"/>
  <c r="R774" i="11"/>
  <c r="S774" i="11"/>
  <c r="T774" i="11"/>
  <c r="U774" i="11"/>
  <c r="R770" i="11"/>
  <c r="S770" i="11"/>
  <c r="T770" i="11"/>
  <c r="U770" i="11"/>
  <c r="R766" i="11"/>
  <c r="S766" i="11"/>
  <c r="T766" i="11"/>
  <c r="U766" i="11"/>
  <c r="R762" i="11"/>
  <c r="S762" i="11"/>
  <c r="T762" i="11"/>
  <c r="U762" i="11"/>
  <c r="R758" i="11"/>
  <c r="S758" i="11"/>
  <c r="T758" i="11"/>
  <c r="U758" i="11"/>
  <c r="R754" i="11"/>
  <c r="S754" i="11"/>
  <c r="T754" i="11"/>
  <c r="U754" i="11"/>
  <c r="R750" i="11"/>
  <c r="S750" i="11"/>
  <c r="T750" i="11"/>
  <c r="U750" i="11"/>
  <c r="R746" i="11"/>
  <c r="S746" i="11"/>
  <c r="T746" i="11"/>
  <c r="U746" i="11"/>
  <c r="R742" i="11"/>
  <c r="S742" i="11"/>
  <c r="T742" i="11"/>
  <c r="U742" i="11"/>
  <c r="T738" i="11"/>
  <c r="U738" i="11"/>
  <c r="S738" i="11"/>
  <c r="R738" i="11"/>
  <c r="S734" i="11"/>
  <c r="T734" i="11"/>
  <c r="U734" i="11"/>
  <c r="R734" i="11"/>
  <c r="S730" i="11"/>
  <c r="T730" i="11"/>
  <c r="U730" i="11"/>
  <c r="R730" i="11"/>
  <c r="S726" i="11"/>
  <c r="T726" i="11"/>
  <c r="U726" i="11"/>
  <c r="R726" i="11"/>
  <c r="S722" i="11"/>
  <c r="T722" i="11"/>
  <c r="U722" i="11"/>
  <c r="R722" i="11"/>
  <c r="S718" i="11"/>
  <c r="T718" i="11"/>
  <c r="U718" i="11"/>
  <c r="R718" i="11"/>
  <c r="S714" i="11"/>
  <c r="T714" i="11"/>
  <c r="U714" i="11"/>
  <c r="R714" i="11"/>
  <c r="S710" i="11"/>
  <c r="T710" i="11"/>
  <c r="U710" i="11"/>
  <c r="R710" i="11"/>
  <c r="S706" i="11"/>
  <c r="T706" i="11"/>
  <c r="U706" i="11"/>
  <c r="R706" i="11"/>
  <c r="S702" i="11"/>
  <c r="T702" i="11"/>
  <c r="U702" i="11"/>
  <c r="R702" i="11"/>
  <c r="S698" i="11"/>
  <c r="T698" i="11"/>
  <c r="U698" i="11"/>
  <c r="R698" i="11"/>
  <c r="S694" i="11"/>
  <c r="T694" i="11"/>
  <c r="U694" i="11"/>
  <c r="R694" i="11"/>
  <c r="S690" i="11"/>
  <c r="T690" i="11"/>
  <c r="U690" i="11"/>
  <c r="R690" i="11"/>
  <c r="S686" i="11"/>
  <c r="T686" i="11"/>
  <c r="U686" i="11"/>
  <c r="R686" i="11"/>
  <c r="S682" i="11"/>
  <c r="T682" i="11"/>
  <c r="U682" i="11"/>
  <c r="R682" i="11"/>
  <c r="S678" i="11"/>
  <c r="T678" i="11"/>
  <c r="U678" i="11"/>
  <c r="R678" i="11"/>
  <c r="R674" i="11"/>
  <c r="S674" i="11"/>
  <c r="T674" i="11"/>
  <c r="U674" i="11"/>
  <c r="R670" i="11"/>
  <c r="S670" i="11"/>
  <c r="T670" i="11"/>
  <c r="U670" i="11"/>
  <c r="R666" i="11"/>
  <c r="S666" i="11"/>
  <c r="T666" i="11"/>
  <c r="U666" i="11"/>
  <c r="R662" i="11"/>
  <c r="S662" i="11"/>
  <c r="T662" i="11"/>
  <c r="U662" i="11"/>
  <c r="R658" i="11"/>
  <c r="S658" i="11"/>
  <c r="T658" i="11"/>
  <c r="U658" i="11"/>
  <c r="R654" i="11"/>
  <c r="S654" i="11"/>
  <c r="T654" i="11"/>
  <c r="U654" i="11"/>
  <c r="R54" i="11"/>
  <c r="S54" i="11"/>
  <c r="R50" i="11"/>
  <c r="S50" i="11"/>
  <c r="T50" i="11"/>
  <c r="U50" i="11"/>
  <c r="R46" i="11"/>
  <c r="S46" i="11"/>
  <c r="T46" i="11"/>
  <c r="U46" i="11"/>
  <c r="R42" i="11"/>
  <c r="S42" i="11"/>
  <c r="T42" i="11"/>
  <c r="U42" i="11"/>
  <c r="R38" i="11"/>
  <c r="S38" i="11"/>
  <c r="T38" i="11"/>
  <c r="U38" i="11"/>
  <c r="S649" i="11"/>
  <c r="S647" i="11"/>
  <c r="S645" i="11"/>
  <c r="S643" i="11"/>
  <c r="S641" i="11"/>
  <c r="S639" i="11"/>
  <c r="S637" i="11"/>
  <c r="S635" i="11"/>
  <c r="S633" i="11"/>
  <c r="S631" i="11"/>
  <c r="S629" i="11"/>
  <c r="S627" i="11"/>
  <c r="S625" i="11"/>
  <c r="S623" i="11"/>
  <c r="S621" i="11"/>
  <c r="S619" i="11"/>
  <c r="S617" i="11"/>
  <c r="S615" i="11"/>
  <c r="S613" i="11"/>
  <c r="S611" i="11"/>
  <c r="S609" i="11"/>
  <c r="S607" i="11"/>
  <c r="S605" i="11"/>
  <c r="S603" i="11"/>
  <c r="S601" i="11"/>
  <c r="S599" i="11"/>
  <c r="S597" i="11"/>
  <c r="S595" i="11"/>
  <c r="S593" i="11"/>
  <c r="S591" i="11"/>
  <c r="S589" i="11"/>
  <c r="S587" i="11"/>
  <c r="S585" i="11"/>
  <c r="S583" i="11"/>
  <c r="S581" i="11"/>
  <c r="S579" i="11"/>
  <c r="S577" i="11"/>
  <c r="S575" i="11"/>
  <c r="S573" i="11"/>
  <c r="S571" i="11"/>
  <c r="S569" i="11"/>
  <c r="S567" i="11"/>
  <c r="S565" i="11"/>
  <c r="S563" i="11"/>
  <c r="S561" i="11"/>
  <c r="S559" i="11"/>
  <c r="S557" i="11"/>
  <c r="S555" i="11"/>
  <c r="S553" i="11"/>
  <c r="S551" i="11"/>
  <c r="S549" i="11"/>
  <c r="S547" i="11"/>
  <c r="U544" i="11"/>
  <c r="T542" i="11"/>
  <c r="S540" i="11"/>
  <c r="U535" i="11"/>
  <c r="T533" i="11"/>
  <c r="S531" i="11"/>
  <c r="U528" i="11"/>
  <c r="T526" i="11"/>
  <c r="S524" i="11"/>
  <c r="T519" i="11"/>
  <c r="U516" i="11"/>
  <c r="S514" i="11"/>
  <c r="T511" i="11"/>
  <c r="U508" i="11"/>
  <c r="S506" i="11"/>
  <c r="T503" i="11"/>
  <c r="U500" i="11"/>
  <c r="S498" i="11"/>
  <c r="T495" i="11"/>
  <c r="U492" i="11"/>
  <c r="S490" i="11"/>
  <c r="T487" i="11"/>
  <c r="U484" i="11"/>
  <c r="S482" i="11"/>
  <c r="T479" i="11"/>
  <c r="U476" i="11"/>
  <c r="S474" i="11"/>
  <c r="T471" i="11"/>
  <c r="U468" i="11"/>
  <c r="S466" i="11"/>
  <c r="T463" i="11"/>
  <c r="U460" i="11"/>
  <c r="S458" i="11"/>
  <c r="T455" i="11"/>
  <c r="U452" i="11"/>
  <c r="S450" i="11"/>
  <c r="T447" i="11"/>
  <c r="U444" i="11"/>
  <c r="S442" i="11"/>
  <c r="T439" i="11"/>
  <c r="U436" i="11"/>
  <c r="S434" i="11"/>
  <c r="T431" i="11"/>
  <c r="U428" i="11"/>
  <c r="S426" i="11"/>
  <c r="T423" i="11"/>
  <c r="U420" i="11"/>
  <c r="S418" i="11"/>
  <c r="T415" i="11"/>
  <c r="U412" i="11"/>
  <c r="S410" i="11"/>
  <c r="T407" i="11"/>
  <c r="U404" i="11"/>
  <c r="S402" i="11"/>
  <c r="T399" i="11"/>
  <c r="U396" i="11"/>
  <c r="S394" i="11"/>
  <c r="T391" i="11"/>
  <c r="U388" i="11"/>
  <c r="S386" i="11"/>
  <c r="T383" i="11"/>
  <c r="U380" i="11"/>
  <c r="S378" i="11"/>
  <c r="T375" i="11"/>
  <c r="U372" i="11"/>
  <c r="S370" i="11"/>
  <c r="T367" i="11"/>
  <c r="U364" i="11"/>
  <c r="S362" i="11"/>
  <c r="T359" i="11"/>
  <c r="U356" i="11"/>
  <c r="S354" i="11"/>
  <c r="T351" i="11"/>
  <c r="U348" i="11"/>
  <c r="S346" i="11"/>
  <c r="T343" i="11"/>
  <c r="U340" i="11"/>
  <c r="S338" i="11"/>
  <c r="T335" i="11"/>
  <c r="U332" i="11"/>
  <c r="S330" i="11"/>
  <c r="T327" i="11"/>
  <c r="U324" i="11"/>
  <c r="S322" i="11"/>
  <c r="T319" i="11"/>
  <c r="U316" i="11"/>
  <c r="S314" i="11"/>
  <c r="T311" i="11"/>
  <c r="U308" i="11"/>
  <c r="S306" i="11"/>
  <c r="T303" i="11"/>
  <c r="U300" i="11"/>
  <c r="S298" i="11"/>
  <c r="T295" i="11"/>
  <c r="U292" i="11"/>
  <c r="S290" i="11"/>
  <c r="T287" i="11"/>
  <c r="U284" i="11"/>
  <c r="S282" i="11"/>
  <c r="T279" i="11"/>
  <c r="U276" i="11"/>
  <c r="S274" i="11"/>
  <c r="T271" i="11"/>
  <c r="U268" i="11"/>
  <c r="S266" i="11"/>
  <c r="T263" i="11"/>
  <c r="U260" i="11"/>
  <c r="S258" i="11"/>
  <c r="T255" i="11"/>
  <c r="U252" i="11"/>
  <c r="S250" i="11"/>
  <c r="T247" i="11"/>
  <c r="U244" i="11"/>
  <c r="S242" i="11"/>
  <c r="T239" i="11"/>
  <c r="U236" i="11"/>
  <c r="S234" i="11"/>
  <c r="T231" i="11"/>
  <c r="U228" i="11"/>
  <c r="S226" i="11"/>
  <c r="T223" i="11"/>
  <c r="U220" i="11"/>
  <c r="S218" i="11"/>
  <c r="T215" i="11"/>
  <c r="U212" i="11"/>
  <c r="S210" i="11"/>
  <c r="T207" i="11"/>
  <c r="U204" i="11"/>
  <c r="S202" i="11"/>
  <c r="T199" i="11"/>
  <c r="U196" i="11"/>
  <c r="S194" i="11"/>
  <c r="T191" i="11"/>
  <c r="U188" i="11"/>
  <c r="S186" i="11"/>
  <c r="T183" i="11"/>
  <c r="U180" i="11"/>
  <c r="S178" i="11"/>
  <c r="T175" i="11"/>
  <c r="U172" i="11"/>
  <c r="S170" i="11"/>
  <c r="T167" i="11"/>
  <c r="U164" i="11"/>
  <c r="S162" i="11"/>
  <c r="T159" i="11"/>
  <c r="U156" i="11"/>
  <c r="S154" i="11"/>
  <c r="T151" i="11"/>
  <c r="U148" i="11"/>
  <c r="S146" i="11"/>
  <c r="T143" i="11"/>
  <c r="U140" i="11"/>
  <c r="S138" i="11"/>
  <c r="T135" i="11"/>
  <c r="U132" i="11"/>
  <c r="S130" i="11"/>
  <c r="T127" i="11"/>
  <c r="U124" i="11"/>
  <c r="S122" i="11"/>
  <c r="T119" i="11"/>
  <c r="U116" i="11"/>
  <c r="S114" i="11"/>
  <c r="T111" i="11"/>
  <c r="U108" i="11"/>
  <c r="S106" i="11"/>
  <c r="T103" i="11"/>
  <c r="U100" i="11"/>
  <c r="S98" i="11"/>
  <c r="T95" i="11"/>
  <c r="U92" i="11"/>
  <c r="S90" i="11"/>
  <c r="T87" i="11"/>
  <c r="U84" i="11"/>
  <c r="S82" i="11"/>
  <c r="T79" i="11"/>
  <c r="U76" i="11"/>
  <c r="S74" i="11"/>
  <c r="T71" i="11"/>
  <c r="U68" i="11"/>
  <c r="S66" i="11"/>
  <c r="T63" i="11"/>
  <c r="U60" i="11"/>
  <c r="S58" i="11"/>
  <c r="S55" i="11"/>
  <c r="U546" i="11"/>
  <c r="T544" i="11"/>
  <c r="S542" i="11"/>
  <c r="U537" i="11"/>
  <c r="T535" i="11"/>
  <c r="S533" i="11"/>
  <c r="U530" i="11"/>
  <c r="T528" i="11"/>
  <c r="S526" i="11"/>
  <c r="U521" i="11"/>
  <c r="S519" i="11"/>
  <c r="T516" i="11"/>
  <c r="U513" i="11"/>
  <c r="S511" i="11"/>
  <c r="T508" i="11"/>
  <c r="U505" i="11"/>
  <c r="S503" i="11"/>
  <c r="T500" i="11"/>
  <c r="U497" i="11"/>
  <c r="S495" i="11"/>
  <c r="T492" i="11"/>
  <c r="U489" i="11"/>
  <c r="S487" i="11"/>
  <c r="T484" i="11"/>
  <c r="U481" i="11"/>
  <c r="S479" i="11"/>
  <c r="T476" i="11"/>
  <c r="U473" i="11"/>
  <c r="S471" i="11"/>
  <c r="T468" i="11"/>
  <c r="U465" i="11"/>
  <c r="S463" i="11"/>
  <c r="T460" i="11"/>
  <c r="U457" i="11"/>
  <c r="S455" i="11"/>
  <c r="T452" i="11"/>
  <c r="U449" i="11"/>
  <c r="S447" i="11"/>
  <c r="T444" i="11"/>
  <c r="U441" i="11"/>
  <c r="S439" i="11"/>
  <c r="T436" i="11"/>
  <c r="U433" i="11"/>
  <c r="S431" i="11"/>
  <c r="T428" i="11"/>
  <c r="U425" i="11"/>
  <c r="S423" i="11"/>
  <c r="T420" i="11"/>
  <c r="U417" i="11"/>
  <c r="S415" i="11"/>
  <c r="T412" i="11"/>
  <c r="U409" i="11"/>
  <c r="S407" i="11"/>
  <c r="T404" i="11"/>
  <c r="U401" i="11"/>
  <c r="S399" i="11"/>
  <c r="T396" i="11"/>
  <c r="U393" i="11"/>
  <c r="S391" i="11"/>
  <c r="T388" i="11"/>
  <c r="U385" i="11"/>
  <c r="S383" i="11"/>
  <c r="T380" i="11"/>
  <c r="U377" i="11"/>
  <c r="S375" i="11"/>
  <c r="T372" i="11"/>
  <c r="U369" i="11"/>
  <c r="S367" i="11"/>
  <c r="T364" i="11"/>
  <c r="U361" i="11"/>
  <c r="S359" i="11"/>
  <c r="T356" i="11"/>
  <c r="U353" i="11"/>
  <c r="S351" i="11"/>
  <c r="T348" i="11"/>
  <c r="U345" i="11"/>
  <c r="S343" i="11"/>
  <c r="T340" i="11"/>
  <c r="U337" i="11"/>
  <c r="S335" i="11"/>
  <c r="T332" i="11"/>
  <c r="U329" i="11"/>
  <c r="S327" i="11"/>
  <c r="T324" i="11"/>
  <c r="U321" i="11"/>
  <c r="S319" i="11"/>
  <c r="T316" i="11"/>
  <c r="U313" i="11"/>
  <c r="S311" i="11"/>
  <c r="T308" i="11"/>
  <c r="U305" i="11"/>
  <c r="S303" i="11"/>
  <c r="T300" i="11"/>
  <c r="U297" i="11"/>
  <c r="S295" i="11"/>
  <c r="T292" i="11"/>
  <c r="U289" i="11"/>
  <c r="S287" i="11"/>
  <c r="T284" i="11"/>
  <c r="U281" i="11"/>
  <c r="S279" i="11"/>
  <c r="T276" i="11"/>
  <c r="U273" i="11"/>
  <c r="S271" i="11"/>
  <c r="T268" i="11"/>
  <c r="U265" i="11"/>
  <c r="S263" i="11"/>
  <c r="T260" i="11"/>
  <c r="U257" i="11"/>
  <c r="S255" i="11"/>
  <c r="T252" i="11"/>
  <c r="U249" i="11"/>
  <c r="S247" i="11"/>
  <c r="T244" i="11"/>
  <c r="U241" i="11"/>
  <c r="S239" i="11"/>
  <c r="T236" i="11"/>
  <c r="U233" i="11"/>
  <c r="S231" i="11"/>
  <c r="T228" i="11"/>
  <c r="U225" i="11"/>
  <c r="S223" i="11"/>
  <c r="T220" i="11"/>
  <c r="U217" i="11"/>
  <c r="S215" i="11"/>
  <c r="T212" i="11"/>
  <c r="U209" i="11"/>
  <c r="S207" i="11"/>
  <c r="T204" i="11"/>
  <c r="U201" i="11"/>
  <c r="S199" i="11"/>
  <c r="T196" i="11"/>
  <c r="U193" i="11"/>
  <c r="S191" i="11"/>
  <c r="T188" i="11"/>
  <c r="U185" i="11"/>
  <c r="S183" i="11"/>
  <c r="T180" i="11"/>
  <c r="U177" i="11"/>
  <c r="S175" i="11"/>
  <c r="T172" i="11"/>
  <c r="U169" i="11"/>
  <c r="S167" i="11"/>
  <c r="T164" i="11"/>
  <c r="U161" i="11"/>
  <c r="S159" i="11"/>
  <c r="T156" i="11"/>
  <c r="U153" i="11"/>
  <c r="S151" i="11"/>
  <c r="T148" i="11"/>
  <c r="U145" i="11"/>
  <c r="S143" i="11"/>
  <c r="T140" i="11"/>
  <c r="U137" i="11"/>
  <c r="S135" i="11"/>
  <c r="T132" i="11"/>
  <c r="U129" i="11"/>
  <c r="S127" i="11"/>
  <c r="T124" i="11"/>
  <c r="U121" i="11"/>
  <c r="S119" i="11"/>
  <c r="T116" i="11"/>
  <c r="U113" i="11"/>
  <c r="S111" i="11"/>
  <c r="T108" i="11"/>
  <c r="U105" i="11"/>
  <c r="S103" i="11"/>
  <c r="T100" i="11"/>
  <c r="U97" i="11"/>
  <c r="S95" i="11"/>
  <c r="T92" i="11"/>
  <c r="U89" i="11"/>
  <c r="S87" i="11"/>
  <c r="T84" i="11"/>
  <c r="U81" i="11"/>
  <c r="S79" i="11"/>
  <c r="T76" i="11"/>
  <c r="U73" i="11"/>
  <c r="S71" i="11"/>
  <c r="T68" i="11"/>
  <c r="U65" i="11"/>
  <c r="S63" i="11"/>
  <c r="T60" i="11"/>
  <c r="U57" i="11"/>
  <c r="U54" i="11"/>
  <c r="R1709" i="11"/>
  <c r="S1709" i="11"/>
  <c r="T1709" i="11"/>
  <c r="U1709" i="11"/>
  <c r="R1705" i="11"/>
  <c r="S1705" i="11"/>
  <c r="T1705" i="11"/>
  <c r="U1705" i="11"/>
  <c r="R1701" i="11"/>
  <c r="S1701" i="11"/>
  <c r="T1701" i="11"/>
  <c r="U1701" i="11"/>
  <c r="R1697" i="11"/>
  <c r="S1697" i="11"/>
  <c r="T1697" i="11"/>
  <c r="U1697" i="11"/>
  <c r="R1693" i="11"/>
  <c r="S1693" i="11"/>
  <c r="T1693" i="11"/>
  <c r="U1693" i="11"/>
  <c r="R1689" i="11"/>
  <c r="S1689" i="11"/>
  <c r="T1689" i="11"/>
  <c r="U1689" i="11"/>
  <c r="R1685" i="11"/>
  <c r="S1685" i="11"/>
  <c r="T1685" i="11"/>
  <c r="U1685" i="11"/>
  <c r="R1681" i="11"/>
  <c r="S1681" i="11"/>
  <c r="T1681" i="11"/>
  <c r="U1681" i="11"/>
  <c r="R1677" i="11"/>
  <c r="S1677" i="11"/>
  <c r="T1677" i="11"/>
  <c r="U1677" i="11"/>
  <c r="R1673" i="11"/>
  <c r="S1673" i="11"/>
  <c r="T1673" i="11"/>
  <c r="U1673" i="11"/>
  <c r="R1669" i="11"/>
  <c r="S1669" i="11"/>
  <c r="T1669" i="11"/>
  <c r="U1669" i="11"/>
  <c r="R1665" i="11"/>
  <c r="S1665" i="11"/>
  <c r="T1665" i="11"/>
  <c r="U1665" i="11"/>
  <c r="R1661" i="11"/>
  <c r="S1661" i="11"/>
  <c r="T1661" i="11"/>
  <c r="U1661" i="11"/>
  <c r="R1657" i="11"/>
  <c r="S1657" i="11"/>
  <c r="T1657" i="11"/>
  <c r="U1657" i="11"/>
  <c r="R1653" i="11"/>
  <c r="S1653" i="11"/>
  <c r="T1653" i="11"/>
  <c r="U1653" i="11"/>
  <c r="R1649" i="11"/>
  <c r="S1649" i="11"/>
  <c r="T1649" i="11"/>
  <c r="U1649" i="11"/>
  <c r="R1645" i="11"/>
  <c r="S1645" i="11"/>
  <c r="T1645" i="11"/>
  <c r="U1645" i="11"/>
  <c r="R1641" i="11"/>
  <c r="S1641" i="11"/>
  <c r="T1641" i="11"/>
  <c r="U1641" i="11"/>
  <c r="R1637" i="11"/>
  <c r="S1637" i="11"/>
  <c r="T1637" i="11"/>
  <c r="U1637" i="11"/>
  <c r="R1633" i="11"/>
  <c r="S1633" i="11"/>
  <c r="T1633" i="11"/>
  <c r="U1633" i="11"/>
  <c r="R1629" i="11"/>
  <c r="S1629" i="11"/>
  <c r="T1629" i="11"/>
  <c r="U1629" i="11"/>
  <c r="R1625" i="11"/>
  <c r="S1625" i="11"/>
  <c r="T1625" i="11"/>
  <c r="U1625" i="11"/>
  <c r="R1621" i="11"/>
  <c r="S1621" i="11"/>
  <c r="T1621" i="11"/>
  <c r="U1621" i="11"/>
  <c r="R1617" i="11"/>
  <c r="S1617" i="11"/>
  <c r="T1617" i="11"/>
  <c r="U1617" i="11"/>
  <c r="R1613" i="11"/>
  <c r="S1613" i="11"/>
  <c r="T1613" i="11"/>
  <c r="U1613" i="11"/>
  <c r="R1609" i="11"/>
  <c r="S1609" i="11"/>
  <c r="T1609" i="11"/>
  <c r="U1609" i="11"/>
  <c r="U1605" i="11"/>
  <c r="R1605" i="11"/>
  <c r="S1605" i="11"/>
  <c r="T1605" i="11"/>
  <c r="U1601" i="11"/>
  <c r="R1601" i="11"/>
  <c r="S1601" i="11"/>
  <c r="T1601" i="11"/>
  <c r="U1597" i="11"/>
  <c r="R1597" i="11"/>
  <c r="S1597" i="11"/>
  <c r="T1597" i="11"/>
  <c r="U1593" i="11"/>
  <c r="R1593" i="11"/>
  <c r="S1593" i="11"/>
  <c r="T1593" i="11"/>
  <c r="U1589" i="11"/>
  <c r="R1589" i="11"/>
  <c r="S1589" i="11"/>
  <c r="T1589" i="11"/>
  <c r="U1585" i="11"/>
  <c r="R1585" i="11"/>
  <c r="S1585" i="11"/>
  <c r="T1585" i="11"/>
  <c r="U1581" i="11"/>
  <c r="R1581" i="11"/>
  <c r="S1581" i="11"/>
  <c r="T1581" i="11"/>
  <c r="U1577" i="11"/>
  <c r="R1577" i="11"/>
  <c r="S1577" i="11"/>
  <c r="T1577" i="11"/>
  <c r="U1573" i="11"/>
  <c r="R1573" i="11"/>
  <c r="S1573" i="11"/>
  <c r="T1573" i="11"/>
  <c r="U1569" i="11"/>
  <c r="R1569" i="11"/>
  <c r="S1569" i="11"/>
  <c r="T1569" i="11"/>
  <c r="U1565" i="11"/>
  <c r="R1565" i="11"/>
  <c r="S1565" i="11"/>
  <c r="T1565" i="11"/>
  <c r="U1561" i="11"/>
  <c r="R1561" i="11"/>
  <c r="S1561" i="11"/>
  <c r="T1561" i="11"/>
  <c r="U1557" i="11"/>
  <c r="R1557" i="11"/>
  <c r="S1557" i="11"/>
  <c r="T1557" i="11"/>
  <c r="U1553" i="11"/>
  <c r="R1553" i="11"/>
  <c r="S1553" i="11"/>
  <c r="T1553" i="11"/>
  <c r="U1549" i="11"/>
  <c r="R1549" i="11"/>
  <c r="S1549" i="11"/>
  <c r="T1549" i="11"/>
  <c r="U1545" i="11"/>
  <c r="R1545" i="11"/>
  <c r="S1545" i="11"/>
  <c r="T1545" i="11"/>
  <c r="U1541" i="11"/>
  <c r="R1541" i="11"/>
  <c r="S1541" i="11"/>
  <c r="T1541" i="11"/>
  <c r="U1537" i="11"/>
  <c r="R1537" i="11"/>
  <c r="S1537" i="11"/>
  <c r="T1537" i="11"/>
  <c r="U1533" i="11"/>
  <c r="R1533" i="11"/>
  <c r="S1533" i="11"/>
  <c r="T1533" i="11"/>
  <c r="U1529" i="11"/>
  <c r="R1529" i="11"/>
  <c r="S1529" i="11"/>
  <c r="T1529" i="11"/>
  <c r="U1525" i="11"/>
  <c r="R1525" i="11"/>
  <c r="S1525" i="11"/>
  <c r="T1525" i="11"/>
  <c r="U1521" i="11"/>
  <c r="R1521" i="11"/>
  <c r="S1521" i="11"/>
  <c r="T1521" i="11"/>
  <c r="U1517" i="11"/>
  <c r="R1517" i="11"/>
  <c r="S1517" i="11"/>
  <c r="T1517" i="11"/>
  <c r="U1513" i="11"/>
  <c r="R1513" i="11"/>
  <c r="S1513" i="11"/>
  <c r="T1513" i="11"/>
  <c r="U1509" i="11"/>
  <c r="R1509" i="11"/>
  <c r="S1509" i="11"/>
  <c r="T1509" i="11"/>
  <c r="U1505" i="11"/>
  <c r="R1505" i="11"/>
  <c r="S1505" i="11"/>
  <c r="T1505" i="11"/>
  <c r="U1501" i="11"/>
  <c r="R1501" i="11"/>
  <c r="S1501" i="11"/>
  <c r="T1501" i="11"/>
  <c r="U1497" i="11"/>
  <c r="R1497" i="11"/>
  <c r="S1497" i="11"/>
  <c r="T1497" i="11"/>
  <c r="U1493" i="11"/>
  <c r="R1493" i="11"/>
  <c r="S1493" i="11"/>
  <c r="T1493" i="11"/>
  <c r="U1489" i="11"/>
  <c r="R1489" i="11"/>
  <c r="S1489" i="11"/>
  <c r="T1489" i="11"/>
  <c r="U1485" i="11"/>
  <c r="R1485" i="11"/>
  <c r="S1485" i="11"/>
  <c r="T1485" i="11"/>
  <c r="U1481" i="11"/>
  <c r="R1481" i="11"/>
  <c r="S1481" i="11"/>
  <c r="T1481" i="11"/>
  <c r="U1477" i="11"/>
  <c r="R1477" i="11"/>
  <c r="S1477" i="11"/>
  <c r="T1477" i="11"/>
  <c r="U1473" i="11"/>
  <c r="R1473" i="11"/>
  <c r="S1473" i="11"/>
  <c r="T1473" i="11"/>
  <c r="U1469" i="11"/>
  <c r="R1469" i="11"/>
  <c r="S1469" i="11"/>
  <c r="T1469" i="11"/>
  <c r="U1465" i="11"/>
  <c r="R1465" i="11"/>
  <c r="S1465" i="11"/>
  <c r="T1465" i="11"/>
  <c r="U1461" i="11"/>
  <c r="R1461" i="11"/>
  <c r="S1461" i="11"/>
  <c r="T1461" i="11"/>
  <c r="T1457" i="11"/>
  <c r="R1457" i="11"/>
  <c r="S1457" i="11"/>
  <c r="U1457" i="11"/>
  <c r="R1453" i="11"/>
  <c r="S1453" i="11"/>
  <c r="T1453" i="11"/>
  <c r="U1453" i="11"/>
  <c r="R1449" i="11"/>
  <c r="T1449" i="11"/>
  <c r="U1449" i="11"/>
  <c r="S1449" i="11"/>
  <c r="R1445" i="11"/>
  <c r="T1445" i="11"/>
  <c r="S1445" i="11"/>
  <c r="U1445" i="11"/>
  <c r="R1441" i="11"/>
  <c r="T1441" i="11"/>
  <c r="U1441" i="11"/>
  <c r="S1441" i="11"/>
  <c r="R1437" i="11"/>
  <c r="T1437" i="11"/>
  <c r="S1437" i="11"/>
  <c r="U1437" i="11"/>
  <c r="R1433" i="11"/>
  <c r="T1433" i="11"/>
  <c r="U1433" i="11"/>
  <c r="S1433" i="11"/>
  <c r="R1429" i="11"/>
  <c r="T1429" i="11"/>
  <c r="S1429" i="11"/>
  <c r="U1429" i="11"/>
  <c r="R1425" i="11"/>
  <c r="S1425" i="11"/>
  <c r="T1425" i="11"/>
  <c r="U1425" i="11"/>
  <c r="R1421" i="11"/>
  <c r="T1421" i="11"/>
  <c r="U1421" i="11"/>
  <c r="S1421" i="11"/>
  <c r="R1417" i="11"/>
  <c r="S1417" i="11"/>
  <c r="T1417" i="11"/>
  <c r="U1417" i="11"/>
  <c r="R1413" i="11"/>
  <c r="T1413" i="11"/>
  <c r="U1413" i="11"/>
  <c r="S1413" i="11"/>
  <c r="R1409" i="11"/>
  <c r="S1409" i="11"/>
  <c r="T1409" i="11"/>
  <c r="U1409" i="11"/>
  <c r="R1405" i="11"/>
  <c r="T1405" i="11"/>
  <c r="U1405" i="11"/>
  <c r="S1405" i="11"/>
  <c r="R1401" i="11"/>
  <c r="S1401" i="11"/>
  <c r="T1401" i="11"/>
  <c r="U1401" i="11"/>
  <c r="R1397" i="11"/>
  <c r="T1397" i="11"/>
  <c r="U1397" i="11"/>
  <c r="S1397" i="11"/>
  <c r="R1393" i="11"/>
  <c r="S1393" i="11"/>
  <c r="T1393" i="11"/>
  <c r="U1393" i="11"/>
  <c r="R1389" i="11"/>
  <c r="T1389" i="11"/>
  <c r="U1389" i="11"/>
  <c r="S1389" i="11"/>
  <c r="R1385" i="11"/>
  <c r="S1385" i="11"/>
  <c r="T1385" i="11"/>
  <c r="U1385" i="11"/>
  <c r="R1381" i="11"/>
  <c r="T1381" i="11"/>
  <c r="U1381" i="11"/>
  <c r="S1381" i="11"/>
  <c r="R1377" i="11"/>
  <c r="S1377" i="11"/>
  <c r="T1377" i="11"/>
  <c r="U1377" i="11"/>
  <c r="R1373" i="11"/>
  <c r="T1373" i="11"/>
  <c r="U1373" i="11"/>
  <c r="S1373" i="11"/>
  <c r="R1369" i="11"/>
  <c r="S1369" i="11"/>
  <c r="T1369" i="11"/>
  <c r="U1369" i="11"/>
  <c r="R1365" i="11"/>
  <c r="T1365" i="11"/>
  <c r="U1365" i="11"/>
  <c r="S1365" i="11"/>
  <c r="R1361" i="11"/>
  <c r="S1361" i="11"/>
  <c r="T1361" i="11"/>
  <c r="U1361" i="11"/>
  <c r="R1357" i="11"/>
  <c r="T1357" i="11"/>
  <c r="U1357" i="11"/>
  <c r="S1357" i="11"/>
  <c r="R1353" i="11"/>
  <c r="S1353" i="11"/>
  <c r="T1353" i="11"/>
  <c r="U1353" i="11"/>
  <c r="R1349" i="11"/>
  <c r="T1349" i="11"/>
  <c r="U1349" i="11"/>
  <c r="S1349" i="11"/>
  <c r="R1345" i="11"/>
  <c r="S1345" i="11"/>
  <c r="T1345" i="11"/>
  <c r="U1345" i="11"/>
  <c r="R1341" i="11"/>
  <c r="T1341" i="11"/>
  <c r="U1341" i="11"/>
  <c r="S1341" i="11"/>
  <c r="R1337" i="11"/>
  <c r="S1337" i="11"/>
  <c r="T1337" i="11"/>
  <c r="U1337" i="11"/>
  <c r="R1333" i="11"/>
  <c r="T1333" i="11"/>
  <c r="U1333" i="11"/>
  <c r="S1333" i="11"/>
  <c r="R1329" i="11"/>
  <c r="S1329" i="11"/>
  <c r="T1329" i="11"/>
  <c r="U1329" i="11"/>
  <c r="R1325" i="11"/>
  <c r="T1325" i="11"/>
  <c r="U1325" i="11"/>
  <c r="S1325" i="11"/>
  <c r="R1321" i="11"/>
  <c r="S1321" i="11"/>
  <c r="T1321" i="11"/>
  <c r="U1321" i="11"/>
  <c r="R1317" i="11"/>
  <c r="T1317" i="11"/>
  <c r="U1317" i="11"/>
  <c r="S1317" i="11"/>
  <c r="R1313" i="11"/>
  <c r="S1313" i="11"/>
  <c r="T1313" i="11"/>
  <c r="U1313" i="11"/>
  <c r="R1309" i="11"/>
  <c r="T1309" i="11"/>
  <c r="U1309" i="11"/>
  <c r="S1309" i="11"/>
  <c r="R1305" i="11"/>
  <c r="S1305" i="11"/>
  <c r="T1305" i="11"/>
  <c r="U1305" i="11"/>
  <c r="R1301" i="11"/>
  <c r="T1301" i="11"/>
  <c r="U1301" i="11"/>
  <c r="S1301" i="11"/>
  <c r="R1297" i="11"/>
  <c r="S1297" i="11"/>
  <c r="T1297" i="11"/>
  <c r="U1297" i="11"/>
  <c r="R1293" i="11"/>
  <c r="T1293" i="11"/>
  <c r="U1293" i="11"/>
  <c r="S1293" i="11"/>
  <c r="R1289" i="11"/>
  <c r="S1289" i="11"/>
  <c r="T1289" i="11"/>
  <c r="U1289" i="11"/>
  <c r="R1285" i="11"/>
  <c r="T1285" i="11"/>
  <c r="U1285" i="11"/>
  <c r="S1285" i="11"/>
  <c r="R1281" i="11"/>
  <c r="S1281" i="11"/>
  <c r="T1281" i="11"/>
  <c r="U1281" i="11"/>
  <c r="R1277" i="11"/>
  <c r="T1277" i="11"/>
  <c r="U1277" i="11"/>
  <c r="S1277" i="11"/>
  <c r="R1273" i="11"/>
  <c r="S1273" i="11"/>
  <c r="T1273" i="11"/>
  <c r="U1273" i="11"/>
  <c r="R1269" i="11"/>
  <c r="T1269" i="11"/>
  <c r="U1269" i="11"/>
  <c r="S1269" i="11"/>
  <c r="R1265" i="11"/>
  <c r="S1265" i="11"/>
  <c r="T1265" i="11"/>
  <c r="U1265" i="11"/>
  <c r="R1261" i="11"/>
  <c r="T1261" i="11"/>
  <c r="U1261" i="11"/>
  <c r="S1261" i="11"/>
  <c r="R1257" i="11"/>
  <c r="S1257" i="11"/>
  <c r="T1257" i="11"/>
  <c r="U1257" i="11"/>
  <c r="R1253" i="11"/>
  <c r="T1253" i="11"/>
  <c r="U1253" i="11"/>
  <c r="S1253" i="11"/>
  <c r="R1249" i="11"/>
  <c r="S1249" i="11"/>
  <c r="T1249" i="11"/>
  <c r="U1249" i="11"/>
  <c r="R1245" i="11"/>
  <c r="T1245" i="11"/>
  <c r="U1245" i="11"/>
  <c r="S1245" i="11"/>
  <c r="R1241" i="11"/>
  <c r="S1241" i="11"/>
  <c r="T1241" i="11"/>
  <c r="U1241" i="11"/>
  <c r="R1237" i="11"/>
  <c r="T1237" i="11"/>
  <c r="U1237" i="11"/>
  <c r="S1237" i="11"/>
  <c r="R1233" i="11"/>
  <c r="S1233" i="11"/>
  <c r="T1233" i="11"/>
  <c r="U1233" i="11"/>
  <c r="R1229" i="11"/>
  <c r="T1229" i="11"/>
  <c r="U1229" i="11"/>
  <c r="S1229" i="11"/>
  <c r="R1225" i="11"/>
  <c r="S1225" i="11"/>
  <c r="T1225" i="11"/>
  <c r="U1225" i="11"/>
  <c r="R1221" i="11"/>
  <c r="T1221" i="11"/>
  <c r="U1221" i="11"/>
  <c r="S1221" i="11"/>
  <c r="R1217" i="11"/>
  <c r="S1217" i="11"/>
  <c r="T1217" i="11"/>
  <c r="U1217" i="11"/>
  <c r="R1213" i="11"/>
  <c r="T1213" i="11"/>
  <c r="U1213" i="11"/>
  <c r="S1213" i="11"/>
  <c r="R1209" i="11"/>
  <c r="S1209" i="11"/>
  <c r="T1209" i="11"/>
  <c r="U1209" i="11"/>
  <c r="R1205" i="11"/>
  <c r="T1205" i="11"/>
  <c r="U1205" i="11"/>
  <c r="S1205" i="11"/>
  <c r="R1201" i="11"/>
  <c r="S1201" i="11"/>
  <c r="T1201" i="11"/>
  <c r="U1201" i="11"/>
  <c r="S1197" i="11"/>
  <c r="T1197" i="11"/>
  <c r="U1197" i="11"/>
  <c r="R1197" i="11"/>
  <c r="R1193" i="11"/>
  <c r="S1193" i="11"/>
  <c r="T1193" i="11"/>
  <c r="U1193" i="11"/>
  <c r="R1189" i="11"/>
  <c r="S1189" i="11"/>
  <c r="T1189" i="11"/>
  <c r="U1189" i="11"/>
  <c r="R1185" i="11"/>
  <c r="S1185" i="11"/>
  <c r="T1185" i="11"/>
  <c r="U1185" i="11"/>
  <c r="R1181" i="11"/>
  <c r="S1181" i="11"/>
  <c r="T1181" i="11"/>
  <c r="U1181" i="11"/>
  <c r="R1177" i="11"/>
  <c r="S1177" i="11"/>
  <c r="T1177" i="11"/>
  <c r="U1177" i="11"/>
  <c r="R1173" i="11"/>
  <c r="S1173" i="11"/>
  <c r="T1173" i="11"/>
  <c r="U1173" i="11"/>
  <c r="R1169" i="11"/>
  <c r="S1169" i="11"/>
  <c r="T1169" i="11"/>
  <c r="U1169" i="11"/>
  <c r="R1165" i="11"/>
  <c r="S1165" i="11"/>
  <c r="T1165" i="11"/>
  <c r="U1165" i="11"/>
  <c r="R1161" i="11"/>
  <c r="S1161" i="11"/>
  <c r="T1161" i="11"/>
  <c r="U1161" i="11"/>
  <c r="R1157" i="11"/>
  <c r="S1157" i="11"/>
  <c r="T1157" i="11"/>
  <c r="U1157" i="11"/>
  <c r="R1153" i="11"/>
  <c r="S1153" i="11"/>
  <c r="T1153" i="11"/>
  <c r="U1153" i="11"/>
  <c r="R1149" i="11"/>
  <c r="S1149" i="11"/>
  <c r="T1149" i="11"/>
  <c r="U1149" i="11"/>
  <c r="R1145" i="11"/>
  <c r="S1145" i="11"/>
  <c r="T1145" i="11"/>
  <c r="U1145" i="11"/>
  <c r="R1141" i="11"/>
  <c r="S1141" i="11"/>
  <c r="T1141" i="11"/>
  <c r="U1141" i="11"/>
  <c r="R1137" i="11"/>
  <c r="S1137" i="11"/>
  <c r="T1137" i="11"/>
  <c r="U1137" i="11"/>
  <c r="R1133" i="11"/>
  <c r="S1133" i="11"/>
  <c r="T1133" i="11"/>
  <c r="U1133" i="11"/>
  <c r="R1129" i="11"/>
  <c r="S1129" i="11"/>
  <c r="T1129" i="11"/>
  <c r="U1129" i="11"/>
  <c r="R1125" i="11"/>
  <c r="S1125" i="11"/>
  <c r="T1125" i="11"/>
  <c r="U1125" i="11"/>
  <c r="R1121" i="11"/>
  <c r="S1121" i="11"/>
  <c r="T1121" i="11"/>
  <c r="U1121" i="11"/>
  <c r="R1117" i="11"/>
  <c r="S1117" i="11"/>
  <c r="T1117" i="11"/>
  <c r="U1117" i="11"/>
  <c r="R1113" i="11"/>
  <c r="S1113" i="11"/>
  <c r="T1113" i="11"/>
  <c r="U1113" i="11"/>
  <c r="R1109" i="11"/>
  <c r="S1109" i="11"/>
  <c r="T1109" i="11"/>
  <c r="U1109" i="11"/>
  <c r="R1105" i="11"/>
  <c r="S1105" i="11"/>
  <c r="T1105" i="11"/>
  <c r="U1105" i="11"/>
  <c r="R1101" i="11"/>
  <c r="S1101" i="11"/>
  <c r="T1101" i="11"/>
  <c r="U1101" i="11"/>
  <c r="R1097" i="11"/>
  <c r="S1097" i="11"/>
  <c r="T1097" i="11"/>
  <c r="U1097" i="11"/>
  <c r="R1093" i="11"/>
  <c r="S1093" i="11"/>
  <c r="T1093" i="11"/>
  <c r="U1093" i="11"/>
  <c r="R1089" i="11"/>
  <c r="S1089" i="11"/>
  <c r="T1089" i="11"/>
  <c r="U1089" i="11"/>
  <c r="R1085" i="11"/>
  <c r="S1085" i="11"/>
  <c r="T1085" i="11"/>
  <c r="U1085" i="11"/>
  <c r="R1081" i="11"/>
  <c r="S1081" i="11"/>
  <c r="T1081" i="11"/>
  <c r="U1081" i="11"/>
  <c r="R1077" i="11"/>
  <c r="S1077" i="11"/>
  <c r="T1077" i="11"/>
  <c r="U1077" i="11"/>
  <c r="R1073" i="11"/>
  <c r="S1073" i="11"/>
  <c r="T1073" i="11"/>
  <c r="U1073" i="11"/>
  <c r="R1069" i="11"/>
  <c r="S1069" i="11"/>
  <c r="T1069" i="11"/>
  <c r="U1069" i="11"/>
  <c r="R1065" i="11"/>
  <c r="S1065" i="11"/>
  <c r="T1065" i="11"/>
  <c r="U1065" i="11"/>
  <c r="U1061" i="11"/>
  <c r="R1061" i="11"/>
  <c r="S1061" i="11"/>
  <c r="T1061" i="11"/>
  <c r="R1057" i="11"/>
  <c r="S1057" i="11"/>
  <c r="T1057" i="11"/>
  <c r="U1057" i="11"/>
  <c r="R1053" i="11"/>
  <c r="S1053" i="11"/>
  <c r="T1053" i="11"/>
  <c r="U1053" i="11"/>
  <c r="R1049" i="11"/>
  <c r="S1049" i="11"/>
  <c r="T1049" i="11"/>
  <c r="U1049" i="11"/>
  <c r="R1045" i="11"/>
  <c r="S1045" i="11"/>
  <c r="T1045" i="11"/>
  <c r="U1045" i="11"/>
  <c r="R1041" i="11"/>
  <c r="S1041" i="11"/>
  <c r="T1041" i="11"/>
  <c r="U1041" i="11"/>
  <c r="R1037" i="11"/>
  <c r="S1037" i="11"/>
  <c r="T1037" i="11"/>
  <c r="U1037" i="11"/>
  <c r="R1033" i="11"/>
  <c r="S1033" i="11"/>
  <c r="T1033" i="11"/>
  <c r="U1033" i="11"/>
  <c r="R1029" i="11"/>
  <c r="S1029" i="11"/>
  <c r="T1029" i="11"/>
  <c r="U1029" i="11"/>
  <c r="R1025" i="11"/>
  <c r="S1025" i="11"/>
  <c r="T1025" i="11"/>
  <c r="U1025" i="11"/>
  <c r="R1021" i="11"/>
  <c r="S1021" i="11"/>
  <c r="T1021" i="11"/>
  <c r="U1021" i="11"/>
  <c r="R1017" i="11"/>
  <c r="S1017" i="11"/>
  <c r="T1017" i="11"/>
  <c r="U1017" i="11"/>
  <c r="R1013" i="11"/>
  <c r="S1013" i="11"/>
  <c r="T1013" i="11"/>
  <c r="U1013" i="11"/>
  <c r="R1009" i="11"/>
  <c r="S1009" i="11"/>
  <c r="T1009" i="11"/>
  <c r="U1009" i="11"/>
  <c r="R1005" i="11"/>
  <c r="S1005" i="11"/>
  <c r="T1005" i="11"/>
  <c r="U1005" i="11"/>
  <c r="R1001" i="11"/>
  <c r="S1001" i="11"/>
  <c r="T1001" i="11"/>
  <c r="U1001" i="11"/>
  <c r="R997" i="11"/>
  <c r="S997" i="11"/>
  <c r="T997" i="11"/>
  <c r="U997" i="11"/>
  <c r="R993" i="11"/>
  <c r="S993" i="11"/>
  <c r="T993" i="11"/>
  <c r="U993" i="11"/>
  <c r="R989" i="11"/>
  <c r="S989" i="11"/>
  <c r="T989" i="11"/>
  <c r="U989" i="11"/>
  <c r="R985" i="11"/>
  <c r="S985" i="11"/>
  <c r="T985" i="11"/>
  <c r="U985" i="11"/>
  <c r="R981" i="11"/>
  <c r="S981" i="11"/>
  <c r="T981" i="11"/>
  <c r="U981" i="11"/>
  <c r="R977" i="11"/>
  <c r="S977" i="11"/>
  <c r="T977" i="11"/>
  <c r="U977" i="11"/>
  <c r="R973" i="11"/>
  <c r="S973" i="11"/>
  <c r="T973" i="11"/>
  <c r="U973" i="11"/>
  <c r="R969" i="11"/>
  <c r="S969" i="11"/>
  <c r="T969" i="11"/>
  <c r="U969" i="11"/>
  <c r="R965" i="11"/>
  <c r="S965" i="11"/>
  <c r="T965" i="11"/>
  <c r="U965" i="11"/>
  <c r="R961" i="11"/>
  <c r="S961" i="11"/>
  <c r="T961" i="11"/>
  <c r="U961" i="11"/>
  <c r="R957" i="11"/>
  <c r="S957" i="11"/>
  <c r="T957" i="11"/>
  <c r="U957" i="11"/>
  <c r="R953" i="11"/>
  <c r="S953" i="11"/>
  <c r="T953" i="11"/>
  <c r="U953" i="11"/>
  <c r="R949" i="11"/>
  <c r="S949" i="11"/>
  <c r="T949" i="11"/>
  <c r="U949" i="11"/>
  <c r="R945" i="11"/>
  <c r="S945" i="11"/>
  <c r="T945" i="11"/>
  <c r="U945" i="11"/>
  <c r="R941" i="11"/>
  <c r="S941" i="11"/>
  <c r="T941" i="11"/>
  <c r="U941" i="11"/>
  <c r="R937" i="11"/>
  <c r="S937" i="11"/>
  <c r="T937" i="11"/>
  <c r="U937" i="11"/>
  <c r="R933" i="11"/>
  <c r="S933" i="11"/>
  <c r="T933" i="11"/>
  <c r="U933" i="11"/>
  <c r="R929" i="11"/>
  <c r="S929" i="11"/>
  <c r="T929" i="11"/>
  <c r="U929" i="11"/>
  <c r="R925" i="11"/>
  <c r="S925" i="11"/>
  <c r="T925" i="11"/>
  <c r="U925" i="11"/>
  <c r="R921" i="11"/>
  <c r="S921" i="11"/>
  <c r="T921" i="11"/>
  <c r="U921" i="11"/>
  <c r="R917" i="11"/>
  <c r="S917" i="11"/>
  <c r="T917" i="11"/>
  <c r="U917" i="11"/>
  <c r="R913" i="11"/>
  <c r="S913" i="11"/>
  <c r="T913" i="11"/>
  <c r="U913" i="11"/>
  <c r="R909" i="11"/>
  <c r="S909" i="11"/>
  <c r="T909" i="11"/>
  <c r="U909" i="11"/>
  <c r="R905" i="11"/>
  <c r="S905" i="11"/>
  <c r="T905" i="11"/>
  <c r="U905" i="11"/>
  <c r="R901" i="11"/>
  <c r="S901" i="11"/>
  <c r="T901" i="11"/>
  <c r="U901" i="11"/>
  <c r="R897" i="11"/>
  <c r="S897" i="11"/>
  <c r="T897" i="11"/>
  <c r="U897" i="11"/>
  <c r="R893" i="11"/>
  <c r="S893" i="11"/>
  <c r="T893" i="11"/>
  <c r="U893" i="11"/>
  <c r="R889" i="11"/>
  <c r="S889" i="11"/>
  <c r="T889" i="11"/>
  <c r="U889" i="11"/>
  <c r="R885" i="11"/>
  <c r="S885" i="11"/>
  <c r="T885" i="11"/>
  <c r="U885" i="11"/>
  <c r="R881" i="11"/>
  <c r="S881" i="11"/>
  <c r="T881" i="11"/>
  <c r="U881" i="11"/>
  <c r="R877" i="11"/>
  <c r="S877" i="11"/>
  <c r="T877" i="11"/>
  <c r="U877" i="11"/>
  <c r="R873" i="11"/>
  <c r="S873" i="11"/>
  <c r="T873" i="11"/>
  <c r="U873" i="11"/>
  <c r="R869" i="11"/>
  <c r="S869" i="11"/>
  <c r="T869" i="11"/>
  <c r="U869" i="11"/>
  <c r="R865" i="11"/>
  <c r="S865" i="11"/>
  <c r="T865" i="11"/>
  <c r="U865" i="11"/>
  <c r="R861" i="11"/>
  <c r="S861" i="11"/>
  <c r="T861" i="11"/>
  <c r="U861" i="11"/>
  <c r="R857" i="11"/>
  <c r="S857" i="11"/>
  <c r="T857" i="11"/>
  <c r="U857" i="11"/>
  <c r="R853" i="11"/>
  <c r="S853" i="11"/>
  <c r="T853" i="11"/>
  <c r="U853" i="11"/>
  <c r="R849" i="11"/>
  <c r="S849" i="11"/>
  <c r="T849" i="11"/>
  <c r="U849" i="11"/>
  <c r="R845" i="11"/>
  <c r="S845" i="11"/>
  <c r="T845" i="11"/>
  <c r="U845" i="11"/>
  <c r="R841" i="11"/>
  <c r="S841" i="11"/>
  <c r="T841" i="11"/>
  <c r="U841" i="11"/>
  <c r="R837" i="11"/>
  <c r="S837" i="11"/>
  <c r="T837" i="11"/>
  <c r="U837" i="11"/>
  <c r="R833" i="11"/>
  <c r="S833" i="11"/>
  <c r="T833" i="11"/>
  <c r="U833" i="11"/>
  <c r="R829" i="11"/>
  <c r="S829" i="11"/>
  <c r="T829" i="11"/>
  <c r="U829" i="11"/>
  <c r="R825" i="11"/>
  <c r="S825" i="11"/>
  <c r="T825" i="11"/>
  <c r="U825" i="11"/>
  <c r="R821" i="11"/>
  <c r="S821" i="11"/>
  <c r="T821" i="11"/>
  <c r="U821" i="11"/>
  <c r="R817" i="11"/>
  <c r="S817" i="11"/>
  <c r="T817" i="11"/>
  <c r="U817" i="11"/>
  <c r="R813" i="11"/>
  <c r="S813" i="11"/>
  <c r="T813" i="11"/>
  <c r="U813" i="11"/>
  <c r="R809" i="11"/>
  <c r="S809" i="11"/>
  <c r="T809" i="11"/>
  <c r="U809" i="11"/>
  <c r="R805" i="11"/>
  <c r="S805" i="11"/>
  <c r="T805" i="11"/>
  <c r="U805" i="11"/>
  <c r="R801" i="11"/>
  <c r="S801" i="11"/>
  <c r="T801" i="11"/>
  <c r="U801" i="11"/>
  <c r="R797" i="11"/>
  <c r="S797" i="11"/>
  <c r="T797" i="11"/>
  <c r="U797" i="11"/>
  <c r="R793" i="11"/>
  <c r="S793" i="11"/>
  <c r="T793" i="11"/>
  <c r="U793" i="11"/>
  <c r="R789" i="11"/>
  <c r="S789" i="11"/>
  <c r="T789" i="11"/>
  <c r="U789" i="11"/>
  <c r="U785" i="11"/>
  <c r="R785" i="11"/>
  <c r="S785" i="11"/>
  <c r="T785" i="11"/>
  <c r="T781" i="11"/>
  <c r="U781" i="11"/>
  <c r="R781" i="11"/>
  <c r="S781" i="11"/>
  <c r="T777" i="11"/>
  <c r="U777" i="11"/>
  <c r="R777" i="11"/>
  <c r="S777" i="11"/>
  <c r="T773" i="11"/>
  <c r="U773" i="11"/>
  <c r="R773" i="11"/>
  <c r="S773" i="11"/>
  <c r="T769" i="11"/>
  <c r="U769" i="11"/>
  <c r="R769" i="11"/>
  <c r="S769" i="11"/>
  <c r="T765" i="11"/>
  <c r="U765" i="11"/>
  <c r="R765" i="11"/>
  <c r="S765" i="11"/>
  <c r="T761" i="11"/>
  <c r="U761" i="11"/>
  <c r="R761" i="11"/>
  <c r="S761" i="11"/>
  <c r="T757" i="11"/>
  <c r="U757" i="11"/>
  <c r="R757" i="11"/>
  <c r="S757" i="11"/>
  <c r="T753" i="11"/>
  <c r="U753" i="11"/>
  <c r="R753" i="11"/>
  <c r="S753" i="11"/>
  <c r="T749" i="11"/>
  <c r="U749" i="11"/>
  <c r="R749" i="11"/>
  <c r="S749" i="11"/>
  <c r="T745" i="11"/>
  <c r="U745" i="11"/>
  <c r="R745" i="11"/>
  <c r="S745" i="11"/>
  <c r="S741" i="11"/>
  <c r="T741" i="11"/>
  <c r="U741" i="11"/>
  <c r="R741" i="11"/>
  <c r="S737" i="11"/>
  <c r="U737" i="11"/>
  <c r="R737" i="11"/>
  <c r="T737" i="11"/>
  <c r="S733" i="11"/>
  <c r="T733" i="11"/>
  <c r="U733" i="11"/>
  <c r="R733" i="11"/>
  <c r="S729" i="11"/>
  <c r="T729" i="11"/>
  <c r="U729" i="11"/>
  <c r="R729" i="11"/>
  <c r="S725" i="11"/>
  <c r="T725" i="11"/>
  <c r="U725" i="11"/>
  <c r="R725" i="11"/>
  <c r="S721" i="11"/>
  <c r="T721" i="11"/>
  <c r="U721" i="11"/>
  <c r="R721" i="11"/>
  <c r="S717" i="11"/>
  <c r="T717" i="11"/>
  <c r="U717" i="11"/>
  <c r="R717" i="11"/>
  <c r="S713" i="11"/>
  <c r="T713" i="11"/>
  <c r="U713" i="11"/>
  <c r="R713" i="11"/>
  <c r="S709" i="11"/>
  <c r="T709" i="11"/>
  <c r="U709" i="11"/>
  <c r="R709" i="11"/>
  <c r="S705" i="11"/>
  <c r="T705" i="11"/>
  <c r="U705" i="11"/>
  <c r="R705" i="11"/>
  <c r="S701" i="11"/>
  <c r="T701" i="11"/>
  <c r="U701" i="11"/>
  <c r="R701" i="11"/>
  <c r="S697" i="11"/>
  <c r="T697" i="11"/>
  <c r="U697" i="11"/>
  <c r="R697" i="11"/>
  <c r="S693" i="11"/>
  <c r="T693" i="11"/>
  <c r="U693" i="11"/>
  <c r="R693" i="11"/>
  <c r="S689" i="11"/>
  <c r="T689" i="11"/>
  <c r="U689" i="11"/>
  <c r="R689" i="11"/>
  <c r="S685" i="11"/>
  <c r="T685" i="11"/>
  <c r="U685" i="11"/>
  <c r="R685" i="11"/>
  <c r="S681" i="11"/>
  <c r="T681" i="11"/>
  <c r="U681" i="11"/>
  <c r="R681" i="11"/>
  <c r="S677" i="11"/>
  <c r="T677" i="11"/>
  <c r="U677" i="11"/>
  <c r="R677" i="11"/>
  <c r="R673" i="11"/>
  <c r="S673" i="11"/>
  <c r="T673" i="11"/>
  <c r="U673" i="11"/>
  <c r="R669" i="11"/>
  <c r="S669" i="11"/>
  <c r="T669" i="11"/>
  <c r="U669" i="11"/>
  <c r="R665" i="11"/>
  <c r="S665" i="11"/>
  <c r="T665" i="11"/>
  <c r="U665" i="11"/>
  <c r="R661" i="11"/>
  <c r="S661" i="11"/>
  <c r="T661" i="11"/>
  <c r="U661" i="11"/>
  <c r="R657" i="11"/>
  <c r="S657" i="11"/>
  <c r="T657" i="11"/>
  <c r="U657" i="11"/>
  <c r="R653" i="11"/>
  <c r="S653" i="11"/>
  <c r="T653" i="11"/>
  <c r="U653" i="11"/>
  <c r="R53" i="11"/>
  <c r="S53" i="11"/>
  <c r="T53" i="11"/>
  <c r="U53" i="11"/>
  <c r="R49" i="11"/>
  <c r="S49" i="11"/>
  <c r="T49" i="11"/>
  <c r="U49" i="11"/>
  <c r="R45" i="11"/>
  <c r="S45" i="11"/>
  <c r="T45" i="11"/>
  <c r="U45" i="11"/>
  <c r="R41" i="11"/>
  <c r="S41" i="11"/>
  <c r="T41" i="11"/>
  <c r="U41" i="11"/>
  <c r="R37" i="11"/>
  <c r="S37" i="11"/>
  <c r="T37" i="11"/>
  <c r="U37" i="11"/>
  <c r="U539" i="11"/>
  <c r="T537" i="11"/>
  <c r="S535" i="11"/>
  <c r="U523" i="11"/>
  <c r="T521" i="11"/>
  <c r="U518" i="11"/>
  <c r="S516" i="11"/>
  <c r="T513" i="11"/>
  <c r="U510" i="11"/>
  <c r="S508" i="11"/>
  <c r="T505" i="11"/>
  <c r="U502" i="11"/>
  <c r="S500" i="11"/>
  <c r="T497" i="11"/>
  <c r="U494" i="11"/>
  <c r="S492" i="11"/>
  <c r="T489" i="11"/>
  <c r="U486" i="11"/>
  <c r="S484" i="11"/>
  <c r="T481" i="11"/>
  <c r="U478" i="11"/>
  <c r="S476" i="11"/>
  <c r="T473" i="11"/>
  <c r="U470" i="11"/>
  <c r="S468" i="11"/>
  <c r="T465" i="11"/>
  <c r="U462" i="11"/>
  <c r="S460" i="11"/>
  <c r="T457" i="11"/>
  <c r="U454" i="11"/>
  <c r="S452" i="11"/>
  <c r="T449" i="11"/>
  <c r="U446" i="11"/>
  <c r="S444" i="11"/>
  <c r="T441" i="11"/>
  <c r="U438" i="11"/>
  <c r="S436" i="11"/>
  <c r="T433" i="11"/>
  <c r="U430" i="11"/>
  <c r="S428" i="11"/>
  <c r="T425" i="11"/>
  <c r="U422" i="11"/>
  <c r="S420" i="11"/>
  <c r="T417" i="11"/>
  <c r="U414" i="11"/>
  <c r="S412" i="11"/>
  <c r="T409" i="11"/>
  <c r="U406" i="11"/>
  <c r="S404" i="11"/>
  <c r="T401" i="11"/>
  <c r="U398" i="11"/>
  <c r="S396" i="11"/>
  <c r="T393" i="11"/>
  <c r="U390" i="11"/>
  <c r="S388" i="11"/>
  <c r="T385" i="11"/>
  <c r="U382" i="11"/>
  <c r="S380" i="11"/>
  <c r="T377" i="11"/>
  <c r="U374" i="11"/>
  <c r="S372" i="11"/>
  <c r="T369" i="11"/>
  <c r="U366" i="11"/>
  <c r="S364" i="11"/>
  <c r="T361" i="11"/>
  <c r="U358" i="11"/>
  <c r="S356" i="11"/>
  <c r="T353" i="11"/>
  <c r="U350" i="11"/>
  <c r="S348" i="11"/>
  <c r="T345" i="11"/>
  <c r="U342" i="11"/>
  <c r="S340" i="11"/>
  <c r="T337" i="11"/>
  <c r="U334" i="11"/>
  <c r="S332" i="11"/>
  <c r="T329" i="11"/>
  <c r="U326" i="11"/>
  <c r="S324" i="11"/>
  <c r="T321" i="11"/>
  <c r="U318" i="11"/>
  <c r="S316" i="11"/>
  <c r="T313" i="11"/>
  <c r="U310" i="11"/>
  <c r="S308" i="11"/>
  <c r="T305" i="11"/>
  <c r="U302" i="11"/>
  <c r="S300" i="11"/>
  <c r="T297" i="11"/>
  <c r="U294" i="11"/>
  <c r="S292" i="11"/>
  <c r="T289" i="11"/>
  <c r="U286" i="11"/>
  <c r="S284" i="11"/>
  <c r="T281" i="11"/>
  <c r="U278" i="11"/>
  <c r="S276" i="11"/>
  <c r="T273" i="11"/>
  <c r="U270" i="11"/>
  <c r="S268" i="11"/>
  <c r="T265" i="11"/>
  <c r="U262" i="11"/>
  <c r="S260" i="11"/>
  <c r="T257" i="11"/>
  <c r="U254" i="11"/>
  <c r="S252" i="11"/>
  <c r="T249" i="11"/>
  <c r="U246" i="11"/>
  <c r="S244" i="11"/>
  <c r="T241" i="11"/>
  <c r="U238" i="11"/>
  <c r="S236" i="11"/>
  <c r="T233" i="11"/>
  <c r="U230" i="11"/>
  <c r="S228" i="11"/>
  <c r="T225" i="11"/>
  <c r="U222" i="11"/>
  <c r="S220" i="11"/>
  <c r="T217" i="11"/>
  <c r="U214" i="11"/>
  <c r="S212" i="11"/>
  <c r="T209" i="11"/>
  <c r="U206" i="11"/>
  <c r="S204" i="11"/>
  <c r="T201" i="11"/>
  <c r="U198" i="11"/>
  <c r="S196" i="11"/>
  <c r="T193" i="11"/>
  <c r="U190" i="11"/>
  <c r="S188" i="11"/>
  <c r="T185" i="11"/>
  <c r="U182" i="11"/>
  <c r="S180" i="11"/>
  <c r="T177" i="11"/>
  <c r="U174" i="11"/>
  <c r="S172" i="11"/>
  <c r="T169" i="11"/>
  <c r="U166" i="11"/>
  <c r="S164" i="11"/>
  <c r="T161" i="11"/>
  <c r="U158" i="11"/>
  <c r="S156" i="11"/>
  <c r="T153" i="11"/>
  <c r="U150" i="11"/>
  <c r="S148" i="11"/>
  <c r="T145" i="11"/>
  <c r="U142" i="11"/>
  <c r="S140" i="11"/>
  <c r="T137" i="11"/>
  <c r="U134" i="11"/>
  <c r="S132" i="11"/>
  <c r="T129" i="11"/>
  <c r="U126" i="11"/>
  <c r="S124" i="11"/>
  <c r="T121" i="11"/>
  <c r="U118" i="11"/>
  <c r="S116" i="11"/>
  <c r="T113" i="11"/>
  <c r="U110" i="11"/>
  <c r="S108" i="11"/>
  <c r="T105" i="11"/>
  <c r="U102" i="11"/>
  <c r="S100" i="11"/>
  <c r="T97" i="11"/>
  <c r="U94" i="11"/>
  <c r="S92" i="11"/>
  <c r="T89" i="11"/>
  <c r="U86" i="11"/>
  <c r="S84" i="11"/>
  <c r="T81" i="11"/>
  <c r="U78" i="11"/>
  <c r="S76" i="11"/>
  <c r="T73" i="11"/>
  <c r="U70" i="11"/>
  <c r="S68" i="11"/>
  <c r="T65" i="11"/>
  <c r="U62" i="11"/>
  <c r="S60" i="11"/>
  <c r="T57" i="11"/>
  <c r="T54" i="11"/>
  <c r="Q92" i="46"/>
  <c r="U36" i="11"/>
  <c r="T36" i="11"/>
  <c r="S36" i="11"/>
  <c r="U35" i="11"/>
  <c r="T35" i="11"/>
  <c r="S35" i="11"/>
  <c r="U34" i="11"/>
  <c r="S34" i="11"/>
  <c r="Q39" i="46"/>
  <c r="B39" i="46" s="1"/>
  <c r="Q34" i="46"/>
  <c r="B34" i="46" s="1"/>
  <c r="Q112" i="46"/>
  <c r="B112" i="46" s="1"/>
  <c r="Q64" i="46"/>
  <c r="B64" i="46" s="1"/>
  <c r="Q40" i="46"/>
  <c r="Q110" i="46"/>
  <c r="B110" i="46" s="1"/>
  <c r="Q46" i="46"/>
  <c r="B46" i="46" s="1"/>
  <c r="Q43" i="46"/>
  <c r="B43" i="46" s="1"/>
  <c r="Q35" i="46"/>
  <c r="B35" i="46" s="1"/>
  <c r="Q96" i="46"/>
  <c r="B96" i="46" s="1"/>
  <c r="Q88" i="46"/>
  <c r="B88" i="46" s="1"/>
  <c r="Q80" i="46"/>
  <c r="B80" i="46" s="1"/>
  <c r="Q72" i="46"/>
  <c r="B72" i="46" s="1"/>
  <c r="Q48" i="46"/>
  <c r="B48" i="46" s="1"/>
  <c r="Q98" i="46"/>
  <c r="B98" i="46" s="1"/>
  <c r="Q126" i="46"/>
  <c r="Q84" i="46"/>
  <c r="B84" i="46" s="1"/>
  <c r="Q60" i="46"/>
  <c r="B60" i="46" s="1"/>
  <c r="Q62" i="46"/>
  <c r="B62" i="46" s="1"/>
  <c r="Q114" i="46"/>
  <c r="B114" i="46" s="1"/>
  <c r="Q101" i="46"/>
  <c r="B101" i="46" s="1"/>
  <c r="Q91" i="46"/>
  <c r="B91" i="46" s="1"/>
  <c r="Q75" i="46"/>
  <c r="B75" i="46" s="1"/>
  <c r="Q67" i="46"/>
  <c r="Q51" i="46"/>
  <c r="B51" i="46" s="1"/>
  <c r="Q38" i="46"/>
  <c r="B38" i="46" s="1"/>
  <c r="Q30" i="46"/>
  <c r="B30" i="46" s="1"/>
  <c r="Q124" i="46"/>
  <c r="B124" i="46" s="1"/>
  <c r="Q116" i="46"/>
  <c r="B116" i="46" s="1"/>
  <c r="Q111" i="46"/>
  <c r="B111" i="46" s="1"/>
  <c r="Q82" i="46"/>
  <c r="B82" i="46" s="1"/>
  <c r="Q58" i="46"/>
  <c r="Q50" i="46"/>
  <c r="B50" i="46" s="1"/>
  <c r="Q45" i="46"/>
  <c r="B45" i="46" s="1"/>
  <c r="Q42" i="46"/>
  <c r="B42" i="46" s="1"/>
  <c r="Q118" i="46"/>
  <c r="B118" i="46" s="1"/>
  <c r="Q31" i="46"/>
  <c r="B31" i="46" s="1"/>
  <c r="Q120" i="46"/>
  <c r="B120" i="46" s="1"/>
  <c r="Q107" i="46"/>
  <c r="B107" i="46" s="1"/>
  <c r="Q86" i="46"/>
  <c r="Q54" i="46"/>
  <c r="B54" i="46" s="1"/>
  <c r="Q33" i="46"/>
  <c r="B33" i="46" s="1"/>
  <c r="Q121" i="46"/>
  <c r="B121" i="46" s="1"/>
  <c r="Q113" i="46"/>
  <c r="Q100" i="46"/>
  <c r="B100" i="46" s="1"/>
  <c r="Q95" i="46"/>
  <c r="B95" i="46" s="1"/>
  <c r="Q69" i="46"/>
  <c r="B69" i="46" s="1"/>
  <c r="Q61" i="46"/>
  <c r="B61" i="46" s="1"/>
  <c r="Q53" i="46"/>
  <c r="B53" i="46" s="1"/>
  <c r="Q123" i="46"/>
  <c r="B123" i="46" s="1"/>
  <c r="Q102" i="46"/>
  <c r="B102" i="46" s="1"/>
  <c r="Q79" i="46"/>
  <c r="B79" i="46" s="1"/>
  <c r="Q71" i="46"/>
  <c r="B71" i="46" s="1"/>
  <c r="Q55" i="46"/>
  <c r="B55" i="46" s="1"/>
  <c r="Q104" i="46"/>
  <c r="B104" i="46" s="1"/>
  <c r="Q89" i="46"/>
  <c r="B89" i="46" s="1"/>
  <c r="Q81" i="46"/>
  <c r="B81" i="46" s="1"/>
  <c r="Q65" i="46"/>
  <c r="B65" i="46" s="1"/>
  <c r="Q57" i="46"/>
  <c r="B57" i="46" s="1"/>
  <c r="Q49" i="46"/>
  <c r="Q106" i="46"/>
  <c r="B106" i="46" s="1"/>
  <c r="Q78" i="46"/>
  <c r="B78" i="46" s="1"/>
  <c r="Q108" i="46"/>
  <c r="B108" i="46" s="1"/>
  <c r="Q90" i="46"/>
  <c r="B90" i="46" s="1"/>
  <c r="Q74" i="46"/>
  <c r="B74" i="46" s="1"/>
  <c r="Q76" i="46"/>
  <c r="B76" i="46" s="1"/>
  <c r="Q56" i="46"/>
  <c r="B56" i="46" s="1"/>
  <c r="Q122" i="46"/>
  <c r="B122" i="46" s="1"/>
  <c r="Q125" i="46"/>
  <c r="B125" i="46" s="1"/>
  <c r="Q115" i="46"/>
  <c r="B115" i="46" s="1"/>
  <c r="Q103" i="46"/>
  <c r="B103" i="46" s="1"/>
  <c r="Q93" i="46"/>
  <c r="Q83" i="46"/>
  <c r="B83" i="46" s="1"/>
  <c r="Q66" i="46"/>
  <c r="B66" i="46" s="1"/>
  <c r="Q59" i="46"/>
  <c r="B59" i="46" s="1"/>
  <c r="Q52" i="46"/>
  <c r="B52" i="46" s="1"/>
  <c r="Q47" i="46"/>
  <c r="B47" i="46" s="1"/>
  <c r="Q32" i="46"/>
  <c r="B32" i="46" s="1"/>
  <c r="Q37" i="46"/>
  <c r="B37" i="46" s="1"/>
  <c r="Q117" i="46"/>
  <c r="B117" i="46" s="1"/>
  <c r="Q105" i="46"/>
  <c r="B105" i="46" s="1"/>
  <c r="Q97" i="46"/>
  <c r="B97" i="46" s="1"/>
  <c r="Q85" i="46"/>
  <c r="B85" i="46" s="1"/>
  <c r="Q73" i="46"/>
  <c r="B73" i="46" s="1"/>
  <c r="Q68" i="46"/>
  <c r="B68" i="46" s="1"/>
  <c r="Q63" i="46"/>
  <c r="B63" i="46" s="1"/>
  <c r="Q44" i="46"/>
  <c r="B44" i="46" s="1"/>
  <c r="Q119" i="46"/>
  <c r="B119" i="46" s="1"/>
  <c r="Q109" i="46"/>
  <c r="B109" i="46" s="1"/>
  <c r="Q99" i="46"/>
  <c r="B99" i="46" s="1"/>
  <c r="Q87" i="46"/>
  <c r="B87" i="46" s="1"/>
  <c r="Q77" i="46"/>
  <c r="B77" i="46" s="1"/>
  <c r="Q70" i="46"/>
  <c r="B70" i="46" s="1"/>
  <c r="Q41" i="46"/>
  <c r="B41" i="46" s="1"/>
  <c r="Q36" i="46"/>
  <c r="B36" i="46" s="1"/>
  <c r="Q29" i="46"/>
  <c r="Q27" i="46"/>
  <c r="Q28" i="46"/>
  <c r="Y33" i="15"/>
  <c r="Y34" i="15"/>
  <c r="Y35" i="15"/>
  <c r="Y36" i="15"/>
  <c r="Y37" i="15"/>
  <c r="Y38" i="15"/>
  <c r="Y39" i="15"/>
  <c r="Y40" i="15"/>
  <c r="Y41" i="15"/>
  <c r="Y42" i="15"/>
  <c r="Y43" i="15"/>
  <c r="Y44" i="15"/>
  <c r="Y45" i="15"/>
  <c r="Y46" i="15"/>
  <c r="Y47" i="15"/>
  <c r="Y48" i="15"/>
  <c r="Y49" i="15"/>
  <c r="Y50" i="15"/>
  <c r="Y51" i="15"/>
  <c r="Y52" i="15"/>
  <c r="Y53" i="15"/>
  <c r="Y54" i="15"/>
  <c r="Y55" i="15"/>
  <c r="Y56" i="15"/>
  <c r="Y57" i="15"/>
  <c r="Y58" i="15"/>
  <c r="Y59" i="15"/>
  <c r="Y60" i="15"/>
  <c r="Y61" i="15"/>
  <c r="Y62" i="15"/>
  <c r="Y63" i="15"/>
  <c r="Y64" i="15"/>
  <c r="Y65" i="15"/>
  <c r="Y66" i="15"/>
  <c r="Y67" i="15"/>
  <c r="Y68" i="15"/>
  <c r="Y69" i="15"/>
  <c r="Y70" i="15"/>
  <c r="Y71" i="15"/>
  <c r="Y32"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33" i="15"/>
  <c r="P34" i="15"/>
  <c r="P35" i="15"/>
  <c r="P36" i="15"/>
  <c r="P37" i="15"/>
  <c r="P38" i="15"/>
  <c r="P39" i="15"/>
  <c r="P40" i="15"/>
  <c r="P41" i="15"/>
  <c r="P42" i="15"/>
  <c r="P43" i="15"/>
  <c r="P44" i="15"/>
  <c r="P45" i="15"/>
  <c r="J30" i="1"/>
  <c r="J31" i="1"/>
  <c r="J29" i="1"/>
  <c r="B18" i="30"/>
  <c r="B19" i="30"/>
  <c r="B20" i="30"/>
  <c r="B21" i="30"/>
  <c r="B22" i="30"/>
  <c r="B23" i="30"/>
  <c r="B24" i="30"/>
  <c r="B25" i="30"/>
  <c r="B26" i="30"/>
  <c r="B27" i="30"/>
  <c r="B28" i="30"/>
  <c r="B29" i="30"/>
  <c r="B30" i="30"/>
  <c r="B31" i="30"/>
  <c r="B32" i="30"/>
  <c r="B33" i="30"/>
  <c r="B34" i="30"/>
  <c r="B35" i="30"/>
  <c r="B36" i="30"/>
  <c r="B37" i="30"/>
  <c r="B38" i="30"/>
  <c r="B39" i="30"/>
  <c r="B40" i="30"/>
  <c r="B41" i="30"/>
  <c r="B42" i="30"/>
  <c r="B43" i="30"/>
  <c r="B44" i="30"/>
  <c r="B45" i="30"/>
  <c r="B46" i="30"/>
  <c r="B47" i="30"/>
  <c r="B48" i="30"/>
  <c r="B49" i="30"/>
  <c r="B50" i="30"/>
  <c r="B51" i="30"/>
  <c r="B52" i="30"/>
  <c r="B53" i="30"/>
  <c r="B54" i="30"/>
  <c r="B55" i="30"/>
  <c r="B56" i="30"/>
  <c r="B57" i="30"/>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85" i="30"/>
  <c r="B86" i="30"/>
  <c r="B87" i="30"/>
  <c r="B88" i="30"/>
  <c r="B89" i="30"/>
  <c r="B90" i="30"/>
  <c r="B91" i="30"/>
  <c r="B92" i="30"/>
  <c r="B93" i="30"/>
  <c r="B94" i="30"/>
  <c r="B95" i="30"/>
  <c r="B96" i="30"/>
  <c r="B97" i="30"/>
  <c r="B98" i="30"/>
  <c r="B99" i="30"/>
  <c r="B100" i="30"/>
  <c r="B101" i="30"/>
  <c r="B102" i="30"/>
  <c r="B103" i="30"/>
  <c r="B104" i="30"/>
  <c r="B105" i="30"/>
  <c r="B106" i="30"/>
  <c r="B107" i="30"/>
  <c r="B108" i="30"/>
  <c r="B109" i="30"/>
  <c r="B110" i="30"/>
  <c r="B111" i="30"/>
  <c r="B112" i="30"/>
  <c r="B113" i="30"/>
  <c r="B114" i="30"/>
  <c r="B115" i="30"/>
  <c r="B116" i="30"/>
  <c r="B117" i="30"/>
  <c r="B118" i="30"/>
  <c r="B119" i="30"/>
  <c r="B120" i="30"/>
  <c r="B121" i="30"/>
  <c r="B122" i="30"/>
  <c r="B123" i="30"/>
  <c r="B124" i="30"/>
  <c r="B125" i="30"/>
  <c r="B126" i="30"/>
  <c r="B127" i="30"/>
  <c r="B128" i="30"/>
  <c r="B129" i="30"/>
  <c r="B130" i="30"/>
  <c r="B131" i="30"/>
  <c r="B132" i="30"/>
  <c r="B133" i="30"/>
  <c r="B134" i="30"/>
  <c r="B135" i="30"/>
  <c r="B136" i="30"/>
  <c r="B137" i="30"/>
  <c r="B138" i="30"/>
  <c r="B139" i="30"/>
  <c r="B140" i="30"/>
  <c r="B141" i="30"/>
  <c r="B142" i="30"/>
  <c r="B143" i="30"/>
  <c r="B144" i="30"/>
  <c r="B145" i="30"/>
  <c r="B146" i="30"/>
  <c r="B147" i="30"/>
  <c r="B148" i="30"/>
  <c r="B149" i="30"/>
  <c r="B150" i="30"/>
  <c r="B151" i="30"/>
  <c r="B152" i="30"/>
  <c r="B153" i="30"/>
  <c r="B154" i="30"/>
  <c r="B155" i="30"/>
  <c r="B156" i="30"/>
  <c r="B157" i="30"/>
  <c r="B158" i="30"/>
  <c r="B159" i="30"/>
  <c r="B160" i="30"/>
  <c r="B161" i="30"/>
  <c r="B162" i="30"/>
  <c r="B163" i="30"/>
  <c r="B164" i="30"/>
  <c r="B165" i="30"/>
  <c r="B166" i="30"/>
  <c r="B167" i="30"/>
  <c r="B168" i="30"/>
  <c r="B169" i="30"/>
  <c r="B170" i="30"/>
  <c r="B171" i="30"/>
  <c r="B172" i="30"/>
  <c r="B173" i="30"/>
  <c r="B174" i="30"/>
  <c r="B175" i="30"/>
  <c r="B176" i="30"/>
  <c r="B177" i="30"/>
  <c r="B178" i="30"/>
  <c r="B179" i="30"/>
  <c r="B180" i="30"/>
  <c r="B181" i="30"/>
  <c r="B182" i="30"/>
  <c r="B183" i="30"/>
  <c r="B184" i="30"/>
  <c r="B185" i="30"/>
  <c r="B186" i="30"/>
  <c r="B187" i="30"/>
  <c r="B188" i="30"/>
  <c r="B189" i="30"/>
  <c r="B190" i="30"/>
  <c r="B191" i="30"/>
  <c r="B192" i="30"/>
  <c r="B193" i="30"/>
  <c r="B194" i="30"/>
  <c r="B195" i="30"/>
  <c r="B196" i="30"/>
  <c r="B197" i="30"/>
  <c r="B198" i="30"/>
  <c r="B199" i="30"/>
  <c r="B200" i="30"/>
  <c r="B201" i="30"/>
  <c r="B202" i="30"/>
  <c r="B203" i="30"/>
  <c r="B204" i="30"/>
  <c r="B205" i="30"/>
  <c r="B206" i="30"/>
  <c r="B207" i="30"/>
  <c r="B208" i="30"/>
  <c r="B209" i="30"/>
  <c r="B210" i="30"/>
  <c r="B211" i="30"/>
  <c r="B212" i="30"/>
  <c r="B213" i="30"/>
  <c r="K214" i="30"/>
  <c r="K215" i="30"/>
  <c r="I214" i="30"/>
  <c r="I215"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204" i="30"/>
  <c r="K205" i="30"/>
  <c r="K206" i="30"/>
  <c r="K207" i="30"/>
  <c r="K208" i="30"/>
  <c r="K209" i="30"/>
  <c r="K210" i="30"/>
  <c r="K211" i="30"/>
  <c r="K212" i="30"/>
  <c r="K213" i="30"/>
  <c r="K14" i="30"/>
  <c r="J14" i="30"/>
  <c r="I15" i="30"/>
  <c r="I16" i="30"/>
  <c r="I17"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62" i="30"/>
  <c r="I63" i="30"/>
  <c r="I64" i="30"/>
  <c r="I65" i="30"/>
  <c r="I66" i="30"/>
  <c r="I67" i="30"/>
  <c r="I68" i="30"/>
  <c r="I69" i="30"/>
  <c r="I70" i="30"/>
  <c r="I71" i="30"/>
  <c r="I72" i="30"/>
  <c r="I73" i="30"/>
  <c r="I74" i="30"/>
  <c r="I75" i="30"/>
  <c r="I76" i="30"/>
  <c r="I77" i="30"/>
  <c r="I78" i="30"/>
  <c r="I79" i="30"/>
  <c r="I80" i="30"/>
  <c r="I81" i="30"/>
  <c r="I82" i="30"/>
  <c r="I83" i="30"/>
  <c r="I84" i="30"/>
  <c r="I85" i="30"/>
  <c r="I86" i="30"/>
  <c r="I87" i="30"/>
  <c r="I88" i="30"/>
  <c r="I89" i="30"/>
  <c r="I90" i="30"/>
  <c r="I91" i="30"/>
  <c r="I92" i="30"/>
  <c r="I93" i="30"/>
  <c r="I94" i="30"/>
  <c r="I95" i="30"/>
  <c r="I96" i="30"/>
  <c r="I97" i="30"/>
  <c r="I98" i="30"/>
  <c r="I99" i="30"/>
  <c r="I100" i="30"/>
  <c r="I101" i="30"/>
  <c r="I102" i="30"/>
  <c r="I103" i="30"/>
  <c r="I104" i="30"/>
  <c r="I105" i="30"/>
  <c r="I106" i="30"/>
  <c r="I107" i="30"/>
  <c r="I108" i="30"/>
  <c r="I109" i="30"/>
  <c r="I110" i="30"/>
  <c r="I111" i="30"/>
  <c r="I112" i="30"/>
  <c r="I113" i="30"/>
  <c r="I114" i="30"/>
  <c r="I115" i="30"/>
  <c r="I116" i="30"/>
  <c r="I117" i="30"/>
  <c r="I118" i="30"/>
  <c r="I119" i="30"/>
  <c r="I120" i="30"/>
  <c r="I121" i="30"/>
  <c r="I122" i="30"/>
  <c r="I123" i="30"/>
  <c r="I124" i="30"/>
  <c r="I125" i="30"/>
  <c r="I126" i="30"/>
  <c r="I127" i="30"/>
  <c r="I128" i="30"/>
  <c r="I129" i="30"/>
  <c r="I130" i="30"/>
  <c r="I131" i="30"/>
  <c r="I132" i="30"/>
  <c r="I133" i="30"/>
  <c r="I134" i="30"/>
  <c r="I135" i="30"/>
  <c r="I136" i="30"/>
  <c r="I137" i="30"/>
  <c r="I138" i="30"/>
  <c r="I139" i="30"/>
  <c r="I140" i="30"/>
  <c r="I141" i="30"/>
  <c r="I142" i="30"/>
  <c r="I143" i="30"/>
  <c r="I144" i="30"/>
  <c r="I145" i="30"/>
  <c r="I146" i="30"/>
  <c r="I147" i="30"/>
  <c r="I148" i="30"/>
  <c r="I149" i="30"/>
  <c r="I150" i="30"/>
  <c r="I151" i="30"/>
  <c r="I152" i="30"/>
  <c r="I153" i="30"/>
  <c r="I154" i="30"/>
  <c r="I155" i="30"/>
  <c r="I156" i="30"/>
  <c r="I157" i="30"/>
  <c r="I158" i="30"/>
  <c r="I159" i="30"/>
  <c r="I160" i="30"/>
  <c r="I161" i="30"/>
  <c r="I162" i="30"/>
  <c r="I163" i="30"/>
  <c r="I164" i="30"/>
  <c r="I165" i="30"/>
  <c r="I166" i="30"/>
  <c r="I167" i="30"/>
  <c r="I168" i="30"/>
  <c r="I169" i="30"/>
  <c r="I170" i="30"/>
  <c r="I171" i="30"/>
  <c r="I172" i="30"/>
  <c r="I173" i="30"/>
  <c r="I174" i="30"/>
  <c r="I175" i="30"/>
  <c r="I176" i="30"/>
  <c r="I177" i="30"/>
  <c r="I178" i="30"/>
  <c r="I179" i="30"/>
  <c r="I180" i="30"/>
  <c r="I181" i="30"/>
  <c r="I182" i="30"/>
  <c r="I183" i="30"/>
  <c r="I184" i="30"/>
  <c r="I185" i="30"/>
  <c r="I186" i="30"/>
  <c r="I187" i="30"/>
  <c r="I188" i="30"/>
  <c r="I189" i="30"/>
  <c r="I190" i="30"/>
  <c r="I191" i="30"/>
  <c r="I192" i="30"/>
  <c r="I193" i="30"/>
  <c r="I194" i="30"/>
  <c r="I195" i="30"/>
  <c r="I196" i="30"/>
  <c r="I197" i="30"/>
  <c r="I198" i="30"/>
  <c r="I199" i="30"/>
  <c r="I200" i="30"/>
  <c r="I201" i="30"/>
  <c r="I202" i="30"/>
  <c r="I203" i="30"/>
  <c r="I204" i="30"/>
  <c r="I205" i="30"/>
  <c r="I206" i="30"/>
  <c r="I207" i="30"/>
  <c r="I208" i="30"/>
  <c r="I209" i="30"/>
  <c r="I210" i="30"/>
  <c r="I211" i="30"/>
  <c r="I212" i="30"/>
  <c r="I213" i="30"/>
  <c r="I14" i="30"/>
  <c r="J15" i="30"/>
  <c r="J16"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J136" i="30"/>
  <c r="J137" i="30"/>
  <c r="J138" i="30"/>
  <c r="J139" i="30"/>
  <c r="J140" i="30"/>
  <c r="J141" i="30"/>
  <c r="J142" i="30"/>
  <c r="J143" i="30"/>
  <c r="J144" i="30"/>
  <c r="J145" i="30"/>
  <c r="J146" i="30"/>
  <c r="J147" i="30"/>
  <c r="J148" i="30"/>
  <c r="J149" i="30"/>
  <c r="J150" i="30"/>
  <c r="J151" i="30"/>
  <c r="J152" i="30"/>
  <c r="J153" i="30"/>
  <c r="J154" i="30"/>
  <c r="J155" i="30"/>
  <c r="J156" i="30"/>
  <c r="J157" i="30"/>
  <c r="J158" i="30"/>
  <c r="J159" i="30"/>
  <c r="J160" i="30"/>
  <c r="J161" i="30"/>
  <c r="J162" i="30"/>
  <c r="J163" i="30"/>
  <c r="J164" i="30"/>
  <c r="J165" i="30"/>
  <c r="J166" i="30"/>
  <c r="J167" i="30"/>
  <c r="J168" i="30"/>
  <c r="J169" i="30"/>
  <c r="J170" i="30"/>
  <c r="J171" i="30"/>
  <c r="J172" i="30"/>
  <c r="J173" i="30"/>
  <c r="J174" i="30"/>
  <c r="J175" i="30"/>
  <c r="J176" i="30"/>
  <c r="J177" i="30"/>
  <c r="J178" i="30"/>
  <c r="J179" i="30"/>
  <c r="J180" i="30"/>
  <c r="J181" i="30"/>
  <c r="J182" i="30"/>
  <c r="J183" i="30"/>
  <c r="J184" i="30"/>
  <c r="J185" i="30"/>
  <c r="J186" i="30"/>
  <c r="J187" i="30"/>
  <c r="J188" i="30"/>
  <c r="J189" i="30"/>
  <c r="J190" i="30"/>
  <c r="J191" i="30"/>
  <c r="J192" i="30"/>
  <c r="J193" i="30"/>
  <c r="J194" i="30"/>
  <c r="J195" i="30"/>
  <c r="J196" i="30"/>
  <c r="J197" i="30"/>
  <c r="J198" i="30"/>
  <c r="J199" i="30"/>
  <c r="J200" i="30"/>
  <c r="J201" i="30"/>
  <c r="J202" i="30"/>
  <c r="J203" i="30"/>
  <c r="J204" i="30"/>
  <c r="J205" i="30"/>
  <c r="J206" i="30"/>
  <c r="J207" i="30"/>
  <c r="J208" i="30"/>
  <c r="J209" i="30"/>
  <c r="J210" i="30"/>
  <c r="J211" i="30"/>
  <c r="J212" i="30"/>
  <c r="J213" i="30"/>
  <c r="B40" i="46"/>
  <c r="B49" i="46"/>
  <c r="B58" i="46"/>
  <c r="B67" i="46"/>
  <c r="B86" i="46"/>
  <c r="B92" i="46"/>
  <c r="B93" i="46"/>
  <c r="B94" i="46"/>
  <c r="B113" i="46"/>
  <c r="B126" i="46"/>
  <c r="T32" i="11" l="1"/>
  <c r="U32" i="11"/>
  <c r="R34" i="11"/>
  <c r="R32" i="11" s="1"/>
  <c r="C31" i="11" s="1"/>
  <c r="S32" i="11"/>
  <c r="R35" i="11"/>
  <c r="R36" i="11"/>
  <c r="Q25" i="46"/>
  <c r="C23" i="46" s="1"/>
  <c r="C27" i="5"/>
  <c r="J27" i="5" s="1"/>
  <c r="C28" i="5"/>
  <c r="J28" i="5" s="1"/>
  <c r="C26" i="5"/>
  <c r="J26" i="5" s="1"/>
  <c r="C20" i="5"/>
  <c r="C21" i="5"/>
  <c r="J21" i="5" s="1"/>
  <c r="C22" i="5"/>
  <c r="J22" i="5" s="1"/>
  <c r="J20" i="5" l="1"/>
  <c r="O33" i="15" l="1"/>
  <c r="O34" i="15"/>
  <c r="O35" i="15"/>
  <c r="O36" i="15"/>
  <c r="O37" i="15"/>
  <c r="O38" i="15"/>
  <c r="O39" i="15"/>
  <c r="O40" i="15"/>
  <c r="O41" i="15"/>
  <c r="O42" i="15"/>
  <c r="O43" i="15"/>
  <c r="O44" i="15"/>
  <c r="O45" i="15"/>
  <c r="O46" i="15"/>
  <c r="O47" i="15"/>
  <c r="O48" i="15"/>
  <c r="O49" i="15"/>
  <c r="O50" i="15"/>
  <c r="O51" i="15"/>
  <c r="O52" i="15"/>
  <c r="O53" i="15"/>
  <c r="O54" i="15"/>
  <c r="O55" i="15"/>
  <c r="O56" i="15"/>
  <c r="O57" i="15"/>
  <c r="O58" i="15"/>
  <c r="O59" i="15"/>
  <c r="O60" i="15"/>
  <c r="O61" i="15"/>
  <c r="O62" i="15"/>
  <c r="O63" i="15"/>
  <c r="O64" i="15"/>
  <c r="O65" i="15"/>
  <c r="O66" i="15"/>
  <c r="O67" i="15"/>
  <c r="O68" i="15"/>
  <c r="O69" i="15"/>
  <c r="O70" i="15"/>
  <c r="O71" i="15"/>
  <c r="O32" i="15"/>
  <c r="K35" i="11"/>
  <c r="K36" i="11"/>
  <c r="K37" i="11"/>
  <c r="K38" i="11"/>
  <c r="K39" i="11"/>
  <c r="K40" i="11"/>
  <c r="K41" i="1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187" i="11"/>
  <c r="K188" i="11"/>
  <c r="K189" i="11"/>
  <c r="K190" i="11"/>
  <c r="K191"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78" i="11"/>
  <c r="K279" i="11"/>
  <c r="K280" i="11"/>
  <c r="K281" i="11"/>
  <c r="K282" i="11"/>
  <c r="K283" i="11"/>
  <c r="K284" i="11"/>
  <c r="K285" i="11"/>
  <c r="K286" i="11"/>
  <c r="K287" i="11"/>
  <c r="K288" i="11"/>
  <c r="K289" i="11"/>
  <c r="K290" i="11"/>
  <c r="K291" i="11"/>
  <c r="K292" i="11"/>
  <c r="K293" i="1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22" i="11"/>
  <c r="K323" i="11"/>
  <c r="K324" i="11"/>
  <c r="K325" i="11"/>
  <c r="K326" i="11"/>
  <c r="K327" i="11"/>
  <c r="K328" i="11"/>
  <c r="K329" i="11"/>
  <c r="K330" i="11"/>
  <c r="K331" i="11"/>
  <c r="K332" i="11"/>
  <c r="K333" i="11"/>
  <c r="K334" i="11"/>
  <c r="K335" i="11"/>
  <c r="K336"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0" i="11"/>
  <c r="K361" i="11"/>
  <c r="K362" i="11"/>
  <c r="K363" i="11"/>
  <c r="K364" i="11"/>
  <c r="K365" i="11"/>
  <c r="K366" i="11"/>
  <c r="K367" i="11"/>
  <c r="K368" i="11"/>
  <c r="K369" i="11"/>
  <c r="K370" i="11"/>
  <c r="K371" i="11"/>
  <c r="K372" i="11"/>
  <c r="K373" i="11"/>
  <c r="K374" i="11"/>
  <c r="K375" i="11"/>
  <c r="K376" i="11"/>
  <c r="K377" i="11"/>
  <c r="K378" i="11"/>
  <c r="K379" i="11"/>
  <c r="K380" i="11"/>
  <c r="K381"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12" i="11"/>
  <c r="K413" i="11"/>
  <c r="K414" i="11"/>
  <c r="K415" i="11"/>
  <c r="K416" i="11"/>
  <c r="K417" i="11"/>
  <c r="K418" i="11"/>
  <c r="K419" i="11"/>
  <c r="K420" i="11"/>
  <c r="K421" i="11"/>
  <c r="K422" i="11"/>
  <c r="K423" i="11"/>
  <c r="K424" i="11"/>
  <c r="K425" i="11"/>
  <c r="K426"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3" i="11"/>
  <c r="K454" i="11"/>
  <c r="K455" i="11"/>
  <c r="K456" i="11"/>
  <c r="K457" i="11"/>
  <c r="K458" i="11"/>
  <c r="K459" i="11"/>
  <c r="K460" i="11"/>
  <c r="K461" i="11"/>
  <c r="K462" i="11"/>
  <c r="K463" i="11"/>
  <c r="K464" i="11"/>
  <c r="K465" i="11"/>
  <c r="K466" i="11"/>
  <c r="K467" i="11"/>
  <c r="K468" i="11"/>
  <c r="K469" i="11"/>
  <c r="K470" i="11"/>
  <c r="K471" i="11"/>
  <c r="K472" i="11"/>
  <c r="K473" i="11"/>
  <c r="K474" i="11"/>
  <c r="K475" i="11"/>
  <c r="K476" i="11"/>
  <c r="K477" i="11"/>
  <c r="K478" i="11"/>
  <c r="K479" i="11"/>
  <c r="K480" i="11"/>
  <c r="K481" i="11"/>
  <c r="K482" i="11"/>
  <c r="K483" i="11"/>
  <c r="K484" i="11"/>
  <c r="K485" i="11"/>
  <c r="K486" i="11"/>
  <c r="K487" i="11"/>
  <c r="K488" i="11"/>
  <c r="K489" i="11"/>
  <c r="K490" i="11"/>
  <c r="K491" i="11"/>
  <c r="K492" i="11"/>
  <c r="K493" i="11"/>
  <c r="K494" i="11"/>
  <c r="K495" i="11"/>
  <c r="K496" i="11"/>
  <c r="K497" i="11"/>
  <c r="K498" i="11"/>
  <c r="K499" i="11"/>
  <c r="K500" i="11"/>
  <c r="K501" i="11"/>
  <c r="K502" i="11"/>
  <c r="K503" i="11"/>
  <c r="K504" i="11"/>
  <c r="K505" i="11"/>
  <c r="K506" i="11"/>
  <c r="K507" i="11"/>
  <c r="K508" i="11"/>
  <c r="K509" i="11"/>
  <c r="K510" i="11"/>
  <c r="K511" i="11"/>
  <c r="K512" i="11"/>
  <c r="K513" i="11"/>
  <c r="K514" i="11"/>
  <c r="K515" i="11"/>
  <c r="K516" i="11"/>
  <c r="K517" i="11"/>
  <c r="K518" i="11"/>
  <c r="K519" i="11"/>
  <c r="K520" i="11"/>
  <c r="K521" i="11"/>
  <c r="K522" i="11"/>
  <c r="K523" i="11"/>
  <c r="K524" i="11"/>
  <c r="K525" i="11"/>
  <c r="K526" i="11"/>
  <c r="K527" i="11"/>
  <c r="K528" i="11"/>
  <c r="K529" i="11"/>
  <c r="K530" i="11"/>
  <c r="K531" i="11"/>
  <c r="K532" i="11"/>
  <c r="K533" i="11"/>
  <c r="K534" i="11"/>
  <c r="K535" i="11"/>
  <c r="K536" i="11"/>
  <c r="K537" i="11"/>
  <c r="K538" i="11"/>
  <c r="K539" i="11"/>
  <c r="K540" i="11"/>
  <c r="K541" i="11"/>
  <c r="K542" i="11"/>
  <c r="K543" i="11"/>
  <c r="K544" i="11"/>
  <c r="K545" i="11"/>
  <c r="K546" i="11"/>
  <c r="K547" i="11"/>
  <c r="K548" i="11"/>
  <c r="K549" i="11"/>
  <c r="K550" i="11"/>
  <c r="K551" i="11"/>
  <c r="K552" i="11"/>
  <c r="K553" i="11"/>
  <c r="K554" i="11"/>
  <c r="K555" i="11"/>
  <c r="K556" i="11"/>
  <c r="K557" i="11"/>
  <c r="K558" i="11"/>
  <c r="K559" i="11"/>
  <c r="K560" i="11"/>
  <c r="K561" i="11"/>
  <c r="K562" i="11"/>
  <c r="K563" i="11"/>
  <c r="K564" i="11"/>
  <c r="K565" i="11"/>
  <c r="K566" i="11"/>
  <c r="K567" i="11"/>
  <c r="K568" i="11"/>
  <c r="K569" i="11"/>
  <c r="K570" i="11"/>
  <c r="K571" i="11"/>
  <c r="K572" i="11"/>
  <c r="K573" i="11"/>
  <c r="K574" i="11"/>
  <c r="K575" i="11"/>
  <c r="K576" i="11"/>
  <c r="K577" i="11"/>
  <c r="K578" i="11"/>
  <c r="K579" i="11"/>
  <c r="K580" i="11"/>
  <c r="K581" i="11"/>
  <c r="K582" i="11"/>
  <c r="K583" i="11"/>
  <c r="K584" i="11"/>
  <c r="K585" i="11"/>
  <c r="K586" i="11"/>
  <c r="K587" i="11"/>
  <c r="K588" i="11"/>
  <c r="K589" i="11"/>
  <c r="K590" i="11"/>
  <c r="K591" i="11"/>
  <c r="K592" i="11"/>
  <c r="K593" i="11"/>
  <c r="K594" i="11"/>
  <c r="K595" i="11"/>
  <c r="K596" i="11"/>
  <c r="K597" i="11"/>
  <c r="K598" i="11"/>
  <c r="K599" i="11"/>
  <c r="K600" i="11"/>
  <c r="K601" i="11"/>
  <c r="K602" i="11"/>
  <c r="K603" i="11"/>
  <c r="K604" i="11"/>
  <c r="K605" i="11"/>
  <c r="K606" i="11"/>
  <c r="K607" i="11"/>
  <c r="K608" i="11"/>
  <c r="K609" i="11"/>
  <c r="K610" i="11"/>
  <c r="K611" i="11"/>
  <c r="K612" i="11"/>
  <c r="K613" i="11"/>
  <c r="K614" i="11"/>
  <c r="K615" i="11"/>
  <c r="K616" i="11"/>
  <c r="K617" i="11"/>
  <c r="K618" i="11"/>
  <c r="K619" i="11"/>
  <c r="K620" i="11"/>
  <c r="K621" i="11"/>
  <c r="K622" i="11"/>
  <c r="K623" i="11"/>
  <c r="K624" i="11"/>
  <c r="K625" i="11"/>
  <c r="K626" i="11"/>
  <c r="K627" i="11"/>
  <c r="K628" i="11"/>
  <c r="K629" i="11"/>
  <c r="K630" i="11"/>
  <c r="K631" i="11"/>
  <c r="K632" i="11"/>
  <c r="K633" i="11"/>
  <c r="K634" i="11"/>
  <c r="K635" i="11"/>
  <c r="K636" i="11"/>
  <c r="K637" i="11"/>
  <c r="K638" i="11"/>
  <c r="K639" i="11"/>
  <c r="K640" i="11"/>
  <c r="K641" i="11"/>
  <c r="K642" i="11"/>
  <c r="K643" i="11"/>
  <c r="K644" i="11"/>
  <c r="K645" i="11"/>
  <c r="K646" i="11"/>
  <c r="K647" i="11"/>
  <c r="K648" i="11"/>
  <c r="K649" i="11"/>
  <c r="K650" i="11"/>
  <c r="K651" i="11"/>
  <c r="K652" i="11"/>
  <c r="K653" i="11"/>
  <c r="K654" i="11"/>
  <c r="K655" i="11"/>
  <c r="K656" i="11"/>
  <c r="K657" i="11"/>
  <c r="K658" i="11"/>
  <c r="K659" i="11"/>
  <c r="K660" i="11"/>
  <c r="K661" i="11"/>
  <c r="K662" i="11"/>
  <c r="K663" i="11"/>
  <c r="K664" i="11"/>
  <c r="K665" i="11"/>
  <c r="K666" i="11"/>
  <c r="K667" i="11"/>
  <c r="K668" i="11"/>
  <c r="K669" i="11"/>
  <c r="K670" i="11"/>
  <c r="K671" i="11"/>
  <c r="K672" i="11"/>
  <c r="K673" i="11"/>
  <c r="K674" i="11"/>
  <c r="K675" i="11"/>
  <c r="K676" i="11"/>
  <c r="K677" i="11"/>
  <c r="K678" i="11"/>
  <c r="K679" i="11"/>
  <c r="K680" i="11"/>
  <c r="K681" i="11"/>
  <c r="K682" i="11"/>
  <c r="K683" i="11"/>
  <c r="K684" i="11"/>
  <c r="K685" i="11"/>
  <c r="K686" i="11"/>
  <c r="K687" i="11"/>
  <c r="K688" i="11"/>
  <c r="K689" i="11"/>
  <c r="K690" i="11"/>
  <c r="K691" i="11"/>
  <c r="K692" i="11"/>
  <c r="K693" i="11"/>
  <c r="K694" i="11"/>
  <c r="K695" i="11"/>
  <c r="K696" i="11"/>
  <c r="K697" i="11"/>
  <c r="K698" i="11"/>
  <c r="K699" i="11"/>
  <c r="K700" i="11"/>
  <c r="K701" i="11"/>
  <c r="K702" i="11"/>
  <c r="K703" i="11"/>
  <c r="K704" i="11"/>
  <c r="K705" i="11"/>
  <c r="K706" i="11"/>
  <c r="K707" i="11"/>
  <c r="K708" i="11"/>
  <c r="K709" i="11"/>
  <c r="K710" i="11"/>
  <c r="K711" i="11"/>
  <c r="K712" i="11"/>
  <c r="K713" i="11"/>
  <c r="K714" i="11"/>
  <c r="K715" i="11"/>
  <c r="K716" i="11"/>
  <c r="K717" i="11"/>
  <c r="K718" i="11"/>
  <c r="K719" i="11"/>
  <c r="K720" i="11"/>
  <c r="K721" i="11"/>
  <c r="K722" i="11"/>
  <c r="K723" i="11"/>
  <c r="K724" i="11"/>
  <c r="K725" i="11"/>
  <c r="K726" i="11"/>
  <c r="K727" i="11"/>
  <c r="K728" i="11"/>
  <c r="K729" i="11"/>
  <c r="K730" i="11"/>
  <c r="K731" i="11"/>
  <c r="K732" i="11"/>
  <c r="K733" i="11"/>
  <c r="K734" i="11"/>
  <c r="K735" i="11"/>
  <c r="K736" i="11"/>
  <c r="K737" i="11"/>
  <c r="K738" i="11"/>
  <c r="K739" i="11"/>
  <c r="K740" i="11"/>
  <c r="K741" i="11"/>
  <c r="K742" i="11"/>
  <c r="K743" i="11"/>
  <c r="K744" i="11"/>
  <c r="K745" i="11"/>
  <c r="K746" i="11"/>
  <c r="K747" i="11"/>
  <c r="K748" i="11"/>
  <c r="K749" i="11"/>
  <c r="K750" i="11"/>
  <c r="K751" i="11"/>
  <c r="K752" i="11"/>
  <c r="K753" i="11"/>
  <c r="K754" i="11"/>
  <c r="K755" i="11"/>
  <c r="K756" i="11"/>
  <c r="K757" i="11"/>
  <c r="K758" i="11"/>
  <c r="K759" i="11"/>
  <c r="K760" i="11"/>
  <c r="K761" i="11"/>
  <c r="K762" i="11"/>
  <c r="K763" i="11"/>
  <c r="K764" i="11"/>
  <c r="K765" i="11"/>
  <c r="K766" i="11"/>
  <c r="K767" i="11"/>
  <c r="K768" i="11"/>
  <c r="K769" i="11"/>
  <c r="K770" i="11"/>
  <c r="K771" i="11"/>
  <c r="K772" i="11"/>
  <c r="K773" i="11"/>
  <c r="K774" i="11"/>
  <c r="K775" i="11"/>
  <c r="K776" i="11"/>
  <c r="K777" i="11"/>
  <c r="K778" i="11"/>
  <c r="K779" i="11"/>
  <c r="K780" i="11"/>
  <c r="K781" i="11"/>
  <c r="K782" i="11"/>
  <c r="K783" i="11"/>
  <c r="K784" i="11"/>
  <c r="K785" i="11"/>
  <c r="K786" i="11"/>
  <c r="K787" i="11"/>
  <c r="K788" i="11"/>
  <c r="K789" i="11"/>
  <c r="K790" i="11"/>
  <c r="K791" i="11"/>
  <c r="K792" i="11"/>
  <c r="K793" i="11"/>
  <c r="K794" i="11"/>
  <c r="K795" i="11"/>
  <c r="K796" i="11"/>
  <c r="K797" i="11"/>
  <c r="K798" i="11"/>
  <c r="K799" i="11"/>
  <c r="K800" i="11"/>
  <c r="K801" i="11"/>
  <c r="K802" i="11"/>
  <c r="K803" i="11"/>
  <c r="K804" i="11"/>
  <c r="K805" i="11"/>
  <c r="K806" i="11"/>
  <c r="K807" i="11"/>
  <c r="K808" i="11"/>
  <c r="K809" i="11"/>
  <c r="K810" i="11"/>
  <c r="K811" i="11"/>
  <c r="K812" i="11"/>
  <c r="K813" i="11"/>
  <c r="K814" i="11"/>
  <c r="K815" i="11"/>
  <c r="K816" i="11"/>
  <c r="K817" i="11"/>
  <c r="K818" i="11"/>
  <c r="K819" i="11"/>
  <c r="K820" i="11"/>
  <c r="K821" i="11"/>
  <c r="K822" i="11"/>
  <c r="K823" i="11"/>
  <c r="K824" i="11"/>
  <c r="K825" i="11"/>
  <c r="K826" i="11"/>
  <c r="K827" i="11"/>
  <c r="K828" i="11"/>
  <c r="K829" i="11"/>
  <c r="K830" i="11"/>
  <c r="K831" i="11"/>
  <c r="K832" i="11"/>
  <c r="K833" i="11"/>
  <c r="K834" i="11"/>
  <c r="K835" i="11"/>
  <c r="K836" i="11"/>
  <c r="K837" i="11"/>
  <c r="K838" i="11"/>
  <c r="K839" i="11"/>
  <c r="K840" i="11"/>
  <c r="K841" i="11"/>
  <c r="K842" i="11"/>
  <c r="K843" i="11"/>
  <c r="K844" i="11"/>
  <c r="K845" i="11"/>
  <c r="K846" i="11"/>
  <c r="K847" i="11"/>
  <c r="K848" i="11"/>
  <c r="K849" i="11"/>
  <c r="K850" i="11"/>
  <c r="K851" i="11"/>
  <c r="K852" i="11"/>
  <c r="K853" i="11"/>
  <c r="K854" i="11"/>
  <c r="K855" i="11"/>
  <c r="K856" i="11"/>
  <c r="K857" i="11"/>
  <c r="K858" i="11"/>
  <c r="K859" i="11"/>
  <c r="K860" i="11"/>
  <c r="K861" i="11"/>
  <c r="K862" i="11"/>
  <c r="K863" i="11"/>
  <c r="K864" i="11"/>
  <c r="K865" i="11"/>
  <c r="K866" i="11"/>
  <c r="K867" i="11"/>
  <c r="K868" i="11"/>
  <c r="K869" i="11"/>
  <c r="K870" i="11"/>
  <c r="K871" i="11"/>
  <c r="K872" i="11"/>
  <c r="K873" i="11"/>
  <c r="K874" i="11"/>
  <c r="K875" i="11"/>
  <c r="K876" i="11"/>
  <c r="K877" i="11"/>
  <c r="K878" i="11"/>
  <c r="K879" i="11"/>
  <c r="K880" i="11"/>
  <c r="K881" i="11"/>
  <c r="K882" i="11"/>
  <c r="K883" i="11"/>
  <c r="K884" i="11"/>
  <c r="K885" i="11"/>
  <c r="K886" i="11"/>
  <c r="K887" i="11"/>
  <c r="K888" i="11"/>
  <c r="K889" i="11"/>
  <c r="K890" i="11"/>
  <c r="K891" i="11"/>
  <c r="K892" i="11"/>
  <c r="K893" i="11"/>
  <c r="K894" i="11"/>
  <c r="K895" i="11"/>
  <c r="K896" i="11"/>
  <c r="K897" i="11"/>
  <c r="K898" i="11"/>
  <c r="K899" i="11"/>
  <c r="K900" i="11"/>
  <c r="K901" i="11"/>
  <c r="K902" i="11"/>
  <c r="K903" i="11"/>
  <c r="K904" i="11"/>
  <c r="K905" i="11"/>
  <c r="K906" i="11"/>
  <c r="K907" i="11"/>
  <c r="K908" i="11"/>
  <c r="K909" i="11"/>
  <c r="K910" i="11"/>
  <c r="K911" i="11"/>
  <c r="K912" i="11"/>
  <c r="K913" i="11"/>
  <c r="K914" i="11"/>
  <c r="K915" i="11"/>
  <c r="K916" i="11"/>
  <c r="K917" i="11"/>
  <c r="K918" i="11"/>
  <c r="K919" i="11"/>
  <c r="K920" i="11"/>
  <c r="K921" i="11"/>
  <c r="K922" i="11"/>
  <c r="K923" i="11"/>
  <c r="K924" i="11"/>
  <c r="K925" i="11"/>
  <c r="K926" i="11"/>
  <c r="K927" i="11"/>
  <c r="K928" i="11"/>
  <c r="K929" i="11"/>
  <c r="K930" i="11"/>
  <c r="K931" i="11"/>
  <c r="K932" i="11"/>
  <c r="K933" i="11"/>
  <c r="K934" i="11"/>
  <c r="K935" i="11"/>
  <c r="K936" i="11"/>
  <c r="K937" i="11"/>
  <c r="K938" i="11"/>
  <c r="K939" i="11"/>
  <c r="K940" i="11"/>
  <c r="K941" i="11"/>
  <c r="K942" i="11"/>
  <c r="K943" i="11"/>
  <c r="K944" i="11"/>
  <c r="K945" i="11"/>
  <c r="K946" i="11"/>
  <c r="K947" i="11"/>
  <c r="K948" i="11"/>
  <c r="K949" i="11"/>
  <c r="K950" i="11"/>
  <c r="K951" i="11"/>
  <c r="K952" i="11"/>
  <c r="K953" i="11"/>
  <c r="K954" i="11"/>
  <c r="K955" i="11"/>
  <c r="K956" i="11"/>
  <c r="K957" i="11"/>
  <c r="K958" i="11"/>
  <c r="K959" i="11"/>
  <c r="K960" i="11"/>
  <c r="K961" i="11"/>
  <c r="K962" i="11"/>
  <c r="K963" i="11"/>
  <c r="K964" i="11"/>
  <c r="K965" i="11"/>
  <c r="K966" i="11"/>
  <c r="K967" i="11"/>
  <c r="K968" i="11"/>
  <c r="K969" i="11"/>
  <c r="K970" i="11"/>
  <c r="K971" i="11"/>
  <c r="K972" i="11"/>
  <c r="K973" i="11"/>
  <c r="K974" i="11"/>
  <c r="K975" i="11"/>
  <c r="K976" i="11"/>
  <c r="K977" i="11"/>
  <c r="K978" i="11"/>
  <c r="K979" i="11"/>
  <c r="K980" i="11"/>
  <c r="K981" i="11"/>
  <c r="K982" i="11"/>
  <c r="K983" i="11"/>
  <c r="K984" i="11"/>
  <c r="K985" i="11"/>
  <c r="K986" i="11"/>
  <c r="K987" i="11"/>
  <c r="K988" i="11"/>
  <c r="K989" i="11"/>
  <c r="K990" i="11"/>
  <c r="K991" i="11"/>
  <c r="K992" i="11"/>
  <c r="K993" i="11"/>
  <c r="K994" i="11"/>
  <c r="K995" i="11"/>
  <c r="K996" i="11"/>
  <c r="K997" i="11"/>
  <c r="K998" i="11"/>
  <c r="K999" i="11"/>
  <c r="K1000" i="11"/>
  <c r="K1001" i="11"/>
  <c r="K1002" i="11"/>
  <c r="K1003" i="11"/>
  <c r="K1004" i="11"/>
  <c r="K1005" i="11"/>
  <c r="K1006" i="11"/>
  <c r="K1007" i="11"/>
  <c r="K1008" i="11"/>
  <c r="K1009" i="11"/>
  <c r="K1010" i="11"/>
  <c r="K1011" i="11"/>
  <c r="K1012" i="11"/>
  <c r="K1013" i="11"/>
  <c r="K1014" i="11"/>
  <c r="K1015" i="11"/>
  <c r="K1016" i="11"/>
  <c r="K1017" i="11"/>
  <c r="K1018" i="11"/>
  <c r="K1019" i="11"/>
  <c r="K1020" i="11"/>
  <c r="K1021" i="11"/>
  <c r="K1022" i="11"/>
  <c r="K1023" i="11"/>
  <c r="K1024" i="11"/>
  <c r="K1025" i="11"/>
  <c r="K1026" i="11"/>
  <c r="K1027" i="11"/>
  <c r="K1028" i="11"/>
  <c r="K1029" i="11"/>
  <c r="K1030" i="11"/>
  <c r="K1031" i="11"/>
  <c r="K1032" i="11"/>
  <c r="K1033" i="11"/>
  <c r="K1034" i="11"/>
  <c r="K1035" i="11"/>
  <c r="K1036" i="11"/>
  <c r="K1037" i="11"/>
  <c r="K1038" i="11"/>
  <c r="K1039" i="11"/>
  <c r="K1040" i="11"/>
  <c r="K1041" i="11"/>
  <c r="K1042" i="11"/>
  <c r="K1043" i="11"/>
  <c r="K1044" i="11"/>
  <c r="K1045" i="11"/>
  <c r="K1046" i="11"/>
  <c r="K1047" i="11"/>
  <c r="K1048" i="11"/>
  <c r="K1049" i="11"/>
  <c r="K1050" i="11"/>
  <c r="K1051" i="11"/>
  <c r="K1052" i="11"/>
  <c r="K1053" i="11"/>
  <c r="K1054" i="11"/>
  <c r="K1055" i="11"/>
  <c r="K1056" i="11"/>
  <c r="K1057" i="11"/>
  <c r="K1058" i="11"/>
  <c r="K1059" i="11"/>
  <c r="K1060" i="11"/>
  <c r="K1061" i="11"/>
  <c r="K1062" i="11"/>
  <c r="K1063" i="11"/>
  <c r="K1064" i="11"/>
  <c r="K1065" i="11"/>
  <c r="K1066" i="11"/>
  <c r="K1067" i="11"/>
  <c r="K1068" i="11"/>
  <c r="K1069" i="11"/>
  <c r="K1070" i="11"/>
  <c r="K1071" i="11"/>
  <c r="K1072" i="11"/>
  <c r="K1073" i="11"/>
  <c r="K1074" i="11"/>
  <c r="K1075" i="11"/>
  <c r="K1076" i="11"/>
  <c r="K1077" i="11"/>
  <c r="K1078" i="11"/>
  <c r="K1079" i="11"/>
  <c r="K1080" i="11"/>
  <c r="K1081" i="11"/>
  <c r="K1082" i="11"/>
  <c r="K1083" i="11"/>
  <c r="K1084" i="11"/>
  <c r="K1085" i="11"/>
  <c r="K1086" i="11"/>
  <c r="K1087" i="11"/>
  <c r="K1088" i="11"/>
  <c r="K1089" i="11"/>
  <c r="K1090" i="11"/>
  <c r="K1091" i="11"/>
  <c r="K1092" i="11"/>
  <c r="K1093" i="11"/>
  <c r="K1094" i="11"/>
  <c r="K1095" i="11"/>
  <c r="K1096" i="11"/>
  <c r="K1097" i="11"/>
  <c r="K1098" i="11"/>
  <c r="K1099" i="11"/>
  <c r="K1100" i="11"/>
  <c r="K1101" i="11"/>
  <c r="K1102" i="11"/>
  <c r="K1103" i="11"/>
  <c r="K1104" i="11"/>
  <c r="K1105" i="11"/>
  <c r="K1106" i="11"/>
  <c r="K1107" i="11"/>
  <c r="K1108" i="11"/>
  <c r="K1109" i="11"/>
  <c r="K1110" i="11"/>
  <c r="K1111" i="11"/>
  <c r="K1112" i="11"/>
  <c r="K1113" i="11"/>
  <c r="K1114" i="11"/>
  <c r="K1115" i="11"/>
  <c r="K1116" i="11"/>
  <c r="K1117" i="11"/>
  <c r="K1118" i="11"/>
  <c r="K1119" i="11"/>
  <c r="K1120" i="11"/>
  <c r="K1121" i="11"/>
  <c r="K1122" i="11"/>
  <c r="K1123" i="11"/>
  <c r="K1124" i="11"/>
  <c r="K1125" i="11"/>
  <c r="K1126" i="11"/>
  <c r="K1127" i="11"/>
  <c r="K1128" i="11"/>
  <c r="K1129" i="11"/>
  <c r="K1130" i="11"/>
  <c r="K1131" i="11"/>
  <c r="K1132" i="11"/>
  <c r="K1133" i="11"/>
  <c r="K1134" i="11"/>
  <c r="K1135" i="11"/>
  <c r="K1136" i="11"/>
  <c r="K1137" i="11"/>
  <c r="K1138" i="11"/>
  <c r="K1139" i="11"/>
  <c r="K1140" i="11"/>
  <c r="K1141" i="11"/>
  <c r="K1142" i="11"/>
  <c r="K1143" i="11"/>
  <c r="K1144" i="11"/>
  <c r="K1145" i="11"/>
  <c r="K1146" i="11"/>
  <c r="K1147" i="11"/>
  <c r="K1148" i="11"/>
  <c r="K1149" i="11"/>
  <c r="K1150" i="11"/>
  <c r="K1151" i="11"/>
  <c r="K1152" i="11"/>
  <c r="K1153" i="11"/>
  <c r="K1154" i="11"/>
  <c r="K1155" i="11"/>
  <c r="K1156" i="11"/>
  <c r="K1157" i="11"/>
  <c r="K1158" i="11"/>
  <c r="K1159" i="11"/>
  <c r="K1160" i="11"/>
  <c r="K1161" i="11"/>
  <c r="K1162" i="11"/>
  <c r="K1163" i="11"/>
  <c r="K1164" i="11"/>
  <c r="K1165" i="11"/>
  <c r="K1166" i="11"/>
  <c r="K1167" i="11"/>
  <c r="K1168" i="11"/>
  <c r="K1169" i="11"/>
  <c r="K1170" i="11"/>
  <c r="K1171" i="11"/>
  <c r="K1172" i="11"/>
  <c r="K1173" i="11"/>
  <c r="K1174" i="11"/>
  <c r="K1175" i="11"/>
  <c r="K1176" i="11"/>
  <c r="K1177" i="11"/>
  <c r="K1178" i="11"/>
  <c r="K1179" i="11"/>
  <c r="K1180" i="11"/>
  <c r="K1181" i="11"/>
  <c r="K1182" i="11"/>
  <c r="K1183" i="11"/>
  <c r="K1184" i="11"/>
  <c r="K1185" i="11"/>
  <c r="K1186" i="11"/>
  <c r="K1187" i="11"/>
  <c r="K1188" i="11"/>
  <c r="K1189" i="11"/>
  <c r="K1190" i="11"/>
  <c r="K1191" i="11"/>
  <c r="K1192" i="11"/>
  <c r="K1193" i="11"/>
  <c r="K1194" i="11"/>
  <c r="K1195" i="11"/>
  <c r="K1196" i="11"/>
  <c r="K1197" i="11"/>
  <c r="K1198" i="11"/>
  <c r="K1199" i="11"/>
  <c r="K1200" i="11"/>
  <c r="K1201" i="11"/>
  <c r="K1202" i="11"/>
  <c r="K1203" i="11"/>
  <c r="K1204" i="11"/>
  <c r="K1205" i="11"/>
  <c r="K1206" i="11"/>
  <c r="K1207" i="11"/>
  <c r="K1208" i="11"/>
  <c r="K1209" i="11"/>
  <c r="K1210" i="11"/>
  <c r="K1211" i="11"/>
  <c r="K1212" i="11"/>
  <c r="K1213" i="11"/>
  <c r="K1214" i="11"/>
  <c r="K1215" i="11"/>
  <c r="K1216" i="11"/>
  <c r="K1217" i="11"/>
  <c r="K1218" i="11"/>
  <c r="K1219" i="11"/>
  <c r="K1220" i="11"/>
  <c r="K1221" i="11"/>
  <c r="K1222" i="11"/>
  <c r="K1223" i="11"/>
  <c r="K1224" i="11"/>
  <c r="K1225" i="11"/>
  <c r="K1226" i="11"/>
  <c r="K1227" i="11"/>
  <c r="K1228" i="11"/>
  <c r="K1229" i="11"/>
  <c r="K1230" i="11"/>
  <c r="K1231" i="11"/>
  <c r="K1232" i="11"/>
  <c r="K1233" i="11"/>
  <c r="K1234" i="11"/>
  <c r="K1235" i="11"/>
  <c r="K1236" i="11"/>
  <c r="K1237" i="11"/>
  <c r="K1238" i="11"/>
  <c r="K1239" i="11"/>
  <c r="K1240" i="11"/>
  <c r="K1241" i="11"/>
  <c r="K1242" i="11"/>
  <c r="K1243" i="11"/>
  <c r="K1244" i="11"/>
  <c r="K1245" i="11"/>
  <c r="K1246" i="11"/>
  <c r="K1247" i="11"/>
  <c r="K1248" i="11"/>
  <c r="K1249" i="11"/>
  <c r="K1250" i="11"/>
  <c r="K1251" i="11"/>
  <c r="K1252" i="11"/>
  <c r="K1253" i="11"/>
  <c r="K1254" i="11"/>
  <c r="K1255" i="11"/>
  <c r="K1256" i="11"/>
  <c r="K1257" i="11"/>
  <c r="K1258" i="11"/>
  <c r="K1259" i="11"/>
  <c r="K1260" i="11"/>
  <c r="K1261" i="11"/>
  <c r="K1262" i="11"/>
  <c r="K1263" i="11"/>
  <c r="K1264" i="11"/>
  <c r="K1265" i="11"/>
  <c r="K1266" i="11"/>
  <c r="K1267" i="11"/>
  <c r="K1268" i="11"/>
  <c r="K1269" i="11"/>
  <c r="K1270" i="11"/>
  <c r="K1271" i="11"/>
  <c r="K1272" i="11"/>
  <c r="K1273" i="11"/>
  <c r="K1274" i="11"/>
  <c r="K1275" i="11"/>
  <c r="K1276" i="11"/>
  <c r="K1277" i="11"/>
  <c r="K1278" i="11"/>
  <c r="K1279" i="11"/>
  <c r="K1280" i="11"/>
  <c r="K1281" i="11"/>
  <c r="K1282" i="11"/>
  <c r="K1283" i="11"/>
  <c r="K1284" i="11"/>
  <c r="K1285" i="11"/>
  <c r="K1286" i="11"/>
  <c r="K1287" i="11"/>
  <c r="K1288" i="11"/>
  <c r="K1289" i="11"/>
  <c r="K1290" i="11"/>
  <c r="K1291" i="11"/>
  <c r="K1292" i="11"/>
  <c r="K1293" i="11"/>
  <c r="K1294" i="11"/>
  <c r="K1295" i="11"/>
  <c r="K1296" i="11"/>
  <c r="K1297" i="11"/>
  <c r="K1298" i="11"/>
  <c r="K1299" i="11"/>
  <c r="K1300" i="11"/>
  <c r="K1301" i="11"/>
  <c r="K1302" i="11"/>
  <c r="K1303" i="11"/>
  <c r="K1304" i="11"/>
  <c r="K1305" i="11"/>
  <c r="K1306" i="11"/>
  <c r="K1307" i="11"/>
  <c r="K1308" i="11"/>
  <c r="K1309" i="11"/>
  <c r="K1310" i="11"/>
  <c r="K1311" i="11"/>
  <c r="K1312" i="11"/>
  <c r="K1313" i="11"/>
  <c r="K1314" i="11"/>
  <c r="K1315" i="11"/>
  <c r="K1316" i="11"/>
  <c r="K1317" i="11"/>
  <c r="K1318" i="11"/>
  <c r="K1319" i="11"/>
  <c r="K1320" i="11"/>
  <c r="K1321" i="11"/>
  <c r="K1322" i="11"/>
  <c r="K1323" i="11"/>
  <c r="K1324" i="11"/>
  <c r="K1325" i="11"/>
  <c r="K1326" i="11"/>
  <c r="K1327" i="11"/>
  <c r="K1328" i="11"/>
  <c r="K1329" i="11"/>
  <c r="K1330" i="11"/>
  <c r="K1331" i="11"/>
  <c r="K1332" i="11"/>
  <c r="K1333" i="11"/>
  <c r="K1334" i="11"/>
  <c r="K1335" i="11"/>
  <c r="K1336" i="11"/>
  <c r="K1337" i="11"/>
  <c r="K1338" i="11"/>
  <c r="K1339" i="11"/>
  <c r="K1340" i="11"/>
  <c r="K1341" i="11"/>
  <c r="K1342" i="11"/>
  <c r="K1343" i="11"/>
  <c r="K1344" i="11"/>
  <c r="K1345" i="11"/>
  <c r="K1346" i="11"/>
  <c r="K1347" i="11"/>
  <c r="K1348" i="11"/>
  <c r="K1349" i="11"/>
  <c r="K1350" i="11"/>
  <c r="K1351" i="11"/>
  <c r="K1352" i="11"/>
  <c r="K1353" i="11"/>
  <c r="K1354" i="11"/>
  <c r="K1355" i="11"/>
  <c r="K1356" i="11"/>
  <c r="K1357" i="11"/>
  <c r="K1358" i="11"/>
  <c r="K1359" i="11"/>
  <c r="K1360" i="11"/>
  <c r="K1361" i="11"/>
  <c r="K1362" i="11"/>
  <c r="K1363" i="11"/>
  <c r="K1364" i="11"/>
  <c r="K1365" i="11"/>
  <c r="K1366" i="11"/>
  <c r="K1367" i="11"/>
  <c r="K1368" i="11"/>
  <c r="K1369" i="11"/>
  <c r="K1370" i="11"/>
  <c r="K1371" i="11"/>
  <c r="K1372" i="11"/>
  <c r="K1373" i="11"/>
  <c r="K1374" i="11"/>
  <c r="K1375" i="11"/>
  <c r="K1376" i="11"/>
  <c r="K1377" i="11"/>
  <c r="K1378" i="11"/>
  <c r="K1379" i="11"/>
  <c r="K1380" i="11"/>
  <c r="K1381" i="11"/>
  <c r="K1382" i="11"/>
  <c r="K1383" i="11"/>
  <c r="K1384" i="11"/>
  <c r="K1385" i="11"/>
  <c r="K1386" i="11"/>
  <c r="K1387" i="11"/>
  <c r="K1388" i="11"/>
  <c r="K1389" i="11"/>
  <c r="K1390" i="11"/>
  <c r="K1391" i="11"/>
  <c r="K1392" i="11"/>
  <c r="K1393" i="11"/>
  <c r="K1394" i="11"/>
  <c r="K1395" i="11"/>
  <c r="K1396" i="11"/>
  <c r="K1397" i="11"/>
  <c r="K1398" i="11"/>
  <c r="K1399" i="11"/>
  <c r="K1400" i="11"/>
  <c r="K1401" i="11"/>
  <c r="K1402" i="11"/>
  <c r="K1403" i="11"/>
  <c r="K1404" i="11"/>
  <c r="K1405" i="11"/>
  <c r="K1406" i="11"/>
  <c r="K1407" i="11"/>
  <c r="K1408" i="11"/>
  <c r="K1409" i="11"/>
  <c r="K1410" i="11"/>
  <c r="K1411" i="11"/>
  <c r="K1412" i="11"/>
  <c r="K1413" i="11"/>
  <c r="K1414" i="11"/>
  <c r="K1415" i="11"/>
  <c r="K1416" i="11"/>
  <c r="K1417" i="11"/>
  <c r="K1418" i="11"/>
  <c r="K1419" i="11"/>
  <c r="K1420" i="11"/>
  <c r="K1421" i="11"/>
  <c r="K1422" i="11"/>
  <c r="K1423" i="11"/>
  <c r="K1424" i="11"/>
  <c r="K1425" i="11"/>
  <c r="K1426" i="11"/>
  <c r="K1427" i="11"/>
  <c r="K1428" i="11"/>
  <c r="K1429" i="11"/>
  <c r="K1430" i="11"/>
  <c r="K1431" i="11"/>
  <c r="K1432" i="11"/>
  <c r="K1433" i="11"/>
  <c r="K1434" i="11"/>
  <c r="K1435" i="11"/>
  <c r="K1436" i="11"/>
  <c r="K1437" i="11"/>
  <c r="K1438" i="11"/>
  <c r="K1439" i="11"/>
  <c r="K1440" i="11"/>
  <c r="K1441" i="11"/>
  <c r="K1442" i="11"/>
  <c r="K1443" i="11"/>
  <c r="K1444" i="11"/>
  <c r="K1445" i="11"/>
  <c r="K1446" i="11"/>
  <c r="K1447" i="11"/>
  <c r="K1448" i="11"/>
  <c r="K1449" i="11"/>
  <c r="K1450" i="11"/>
  <c r="K1451" i="11"/>
  <c r="K1452" i="11"/>
  <c r="K1453" i="11"/>
  <c r="K1454" i="11"/>
  <c r="K1455" i="11"/>
  <c r="K1456" i="11"/>
  <c r="K1457" i="11"/>
  <c r="K1458" i="11"/>
  <c r="K1459" i="11"/>
  <c r="K1460" i="11"/>
  <c r="K1461" i="11"/>
  <c r="K1462" i="11"/>
  <c r="K1463" i="11"/>
  <c r="K1464" i="11"/>
  <c r="K1465" i="11"/>
  <c r="K1466" i="11"/>
  <c r="K1467" i="11"/>
  <c r="K1468" i="11"/>
  <c r="K1469" i="11"/>
  <c r="K1470" i="11"/>
  <c r="K1471" i="11"/>
  <c r="K1472" i="11"/>
  <c r="K1473" i="11"/>
  <c r="K1474" i="11"/>
  <c r="K1475" i="11"/>
  <c r="K1476" i="11"/>
  <c r="K1477" i="11"/>
  <c r="K1478" i="11"/>
  <c r="K1479" i="11"/>
  <c r="K1480" i="11"/>
  <c r="K1481" i="11"/>
  <c r="K1482" i="11"/>
  <c r="K1483" i="11"/>
  <c r="K1484" i="11"/>
  <c r="K1485" i="11"/>
  <c r="K1486" i="11"/>
  <c r="K1487" i="11"/>
  <c r="K1488" i="11"/>
  <c r="K1489" i="11"/>
  <c r="K1490" i="11"/>
  <c r="K1491" i="11"/>
  <c r="K1492" i="11"/>
  <c r="K1493" i="11"/>
  <c r="K1494" i="11"/>
  <c r="K1495" i="11"/>
  <c r="K1496" i="11"/>
  <c r="K1497" i="11"/>
  <c r="K1498" i="11"/>
  <c r="K1499" i="11"/>
  <c r="K1500" i="11"/>
  <c r="K1501" i="11"/>
  <c r="K1502" i="11"/>
  <c r="K1503" i="11"/>
  <c r="K1504" i="11"/>
  <c r="K1505" i="11"/>
  <c r="K1506" i="11"/>
  <c r="K1507" i="11"/>
  <c r="K1508" i="11"/>
  <c r="K1509" i="11"/>
  <c r="K1510" i="11"/>
  <c r="K1511" i="11"/>
  <c r="K1512" i="11"/>
  <c r="K1513" i="11"/>
  <c r="K1514" i="11"/>
  <c r="K1515" i="11"/>
  <c r="K1516" i="11"/>
  <c r="K1517" i="11"/>
  <c r="K1518" i="11"/>
  <c r="K1519" i="11"/>
  <c r="K1520" i="11"/>
  <c r="K1521" i="11"/>
  <c r="K1522" i="11"/>
  <c r="K1523" i="11"/>
  <c r="K1524" i="11"/>
  <c r="K1525" i="11"/>
  <c r="K1526" i="11"/>
  <c r="K1527" i="11"/>
  <c r="K1528" i="11"/>
  <c r="K1529" i="11"/>
  <c r="K1530" i="11"/>
  <c r="K1531" i="11"/>
  <c r="K1532" i="11"/>
  <c r="K1533" i="11"/>
  <c r="K1534" i="11"/>
  <c r="K1535" i="11"/>
  <c r="K1536" i="11"/>
  <c r="K1537" i="11"/>
  <c r="K1538" i="11"/>
  <c r="K1539" i="11"/>
  <c r="K1540" i="11"/>
  <c r="K1541" i="11"/>
  <c r="K1542" i="11"/>
  <c r="K1543" i="11"/>
  <c r="K1544" i="11"/>
  <c r="K1545" i="11"/>
  <c r="K1546" i="11"/>
  <c r="K1547" i="11"/>
  <c r="K1548" i="11"/>
  <c r="K1549" i="11"/>
  <c r="K1550" i="11"/>
  <c r="K1551" i="11"/>
  <c r="K1552" i="11"/>
  <c r="K1553" i="11"/>
  <c r="K1554" i="11"/>
  <c r="K1555" i="11"/>
  <c r="K1556" i="11"/>
  <c r="K1557" i="11"/>
  <c r="K1558" i="11"/>
  <c r="K1559" i="11"/>
  <c r="K1560" i="11"/>
  <c r="K1561" i="11"/>
  <c r="K1562" i="11"/>
  <c r="K1563" i="11"/>
  <c r="K1564" i="11"/>
  <c r="K1565" i="11"/>
  <c r="K1566" i="11"/>
  <c r="K1567" i="11"/>
  <c r="K1568" i="11"/>
  <c r="K1569" i="11"/>
  <c r="K1570" i="11"/>
  <c r="K1571" i="11"/>
  <c r="K1572" i="11"/>
  <c r="K1573" i="11"/>
  <c r="K1574" i="11"/>
  <c r="K1575" i="11"/>
  <c r="K1576" i="11"/>
  <c r="K1577" i="11"/>
  <c r="K1578" i="11"/>
  <c r="K1579" i="11"/>
  <c r="K1580" i="11"/>
  <c r="K1581" i="11"/>
  <c r="K1582" i="11"/>
  <c r="K1583" i="11"/>
  <c r="K1584" i="11"/>
  <c r="K1585" i="11"/>
  <c r="K1586" i="11"/>
  <c r="K1587" i="11"/>
  <c r="K1588" i="11"/>
  <c r="K1589" i="11"/>
  <c r="K1590" i="11"/>
  <c r="K1591" i="11"/>
  <c r="K1592" i="11"/>
  <c r="K1593" i="11"/>
  <c r="K1594" i="11"/>
  <c r="K1595" i="11"/>
  <c r="K1596" i="11"/>
  <c r="K1597" i="11"/>
  <c r="K1598" i="11"/>
  <c r="K1599" i="11"/>
  <c r="K1600" i="11"/>
  <c r="K1601" i="11"/>
  <c r="K1602" i="11"/>
  <c r="K1603" i="11"/>
  <c r="K1604" i="11"/>
  <c r="K1605" i="11"/>
  <c r="K1606" i="11"/>
  <c r="K1607" i="11"/>
  <c r="K1608" i="11"/>
  <c r="K1609" i="11"/>
  <c r="K1610" i="11"/>
  <c r="K1611" i="11"/>
  <c r="K1612" i="11"/>
  <c r="K1613" i="11"/>
  <c r="K1614" i="11"/>
  <c r="K1615" i="11"/>
  <c r="K1616" i="11"/>
  <c r="K1617" i="11"/>
  <c r="K1618" i="11"/>
  <c r="K1619" i="11"/>
  <c r="K1620" i="11"/>
  <c r="K1621" i="11"/>
  <c r="K1622" i="11"/>
  <c r="K1623" i="11"/>
  <c r="K1624" i="11"/>
  <c r="K1625" i="11"/>
  <c r="K1626" i="11"/>
  <c r="K1627" i="11"/>
  <c r="K1628" i="11"/>
  <c r="K1629" i="11"/>
  <c r="K1630" i="11"/>
  <c r="K1631" i="11"/>
  <c r="K1632" i="11"/>
  <c r="K1633" i="11"/>
  <c r="K1634" i="11"/>
  <c r="K1635" i="11"/>
  <c r="K1636" i="11"/>
  <c r="K1637" i="11"/>
  <c r="K1638" i="11"/>
  <c r="K1639" i="11"/>
  <c r="K1640" i="11"/>
  <c r="K1641" i="11"/>
  <c r="K1642" i="11"/>
  <c r="K1643" i="11"/>
  <c r="K1644" i="11"/>
  <c r="K1645" i="11"/>
  <c r="K1646" i="11"/>
  <c r="K1647" i="11"/>
  <c r="K1648" i="11"/>
  <c r="K1649" i="11"/>
  <c r="K1650" i="11"/>
  <c r="K1651" i="11"/>
  <c r="K1652" i="11"/>
  <c r="K1653" i="11"/>
  <c r="K1654" i="11"/>
  <c r="K1655" i="11"/>
  <c r="K1656" i="11"/>
  <c r="K1657" i="11"/>
  <c r="K1658" i="11"/>
  <c r="K1659" i="11"/>
  <c r="K1660" i="11"/>
  <c r="K1661" i="11"/>
  <c r="K1662" i="11"/>
  <c r="K1663" i="11"/>
  <c r="K1664" i="11"/>
  <c r="K1665" i="11"/>
  <c r="K1666" i="11"/>
  <c r="K1667" i="11"/>
  <c r="K1668" i="11"/>
  <c r="K1669" i="11"/>
  <c r="K1670" i="11"/>
  <c r="K1671" i="11"/>
  <c r="K1672" i="11"/>
  <c r="K1673" i="11"/>
  <c r="K1674" i="11"/>
  <c r="K1675" i="11"/>
  <c r="K1676" i="11"/>
  <c r="K1677" i="11"/>
  <c r="K1678" i="11"/>
  <c r="K1679" i="11"/>
  <c r="K1680" i="11"/>
  <c r="K1681" i="11"/>
  <c r="K1682" i="11"/>
  <c r="K1683" i="11"/>
  <c r="K1684" i="11"/>
  <c r="K1685" i="11"/>
  <c r="K1686" i="11"/>
  <c r="K1687" i="11"/>
  <c r="K1688" i="11"/>
  <c r="K1689" i="11"/>
  <c r="K1690" i="11"/>
  <c r="K1691" i="11"/>
  <c r="K1692" i="11"/>
  <c r="K1693" i="11"/>
  <c r="K1694" i="11"/>
  <c r="K1695" i="11"/>
  <c r="K1696" i="11"/>
  <c r="K1697" i="11"/>
  <c r="K1698" i="11"/>
  <c r="K1699" i="11"/>
  <c r="K1700" i="11"/>
  <c r="K1701" i="11"/>
  <c r="K1702" i="11"/>
  <c r="K1703" i="11"/>
  <c r="K1704" i="11"/>
  <c r="K1705" i="11"/>
  <c r="K1706" i="11"/>
  <c r="K1707" i="11"/>
  <c r="K1708" i="11"/>
  <c r="K1709" i="11"/>
  <c r="K1710" i="11"/>
  <c r="K1711" i="11"/>
  <c r="K1712" i="11"/>
  <c r="K1713" i="11"/>
  <c r="K1714" i="11"/>
  <c r="K1715" i="11"/>
  <c r="K1716" i="11"/>
  <c r="K1717" i="11"/>
  <c r="K1718" i="11"/>
  <c r="K1719" i="11"/>
  <c r="K1720" i="11"/>
  <c r="K1721" i="11"/>
  <c r="K1722" i="11"/>
  <c r="K1723" i="11"/>
  <c r="K1724" i="11"/>
  <c r="K1725" i="11"/>
  <c r="K1726" i="11"/>
  <c r="K1727" i="11"/>
  <c r="K1728" i="11"/>
  <c r="K1729" i="11"/>
  <c r="K1730" i="11"/>
  <c r="K1731" i="11"/>
  <c r="K1732" i="11"/>
  <c r="K1733" i="11"/>
  <c r="K1734" i="11"/>
  <c r="K1735" i="11"/>
  <c r="K1736" i="11"/>
  <c r="K1737" i="11"/>
  <c r="K1738" i="11"/>
  <c r="K1739" i="11"/>
  <c r="K1740" i="11"/>
  <c r="K1741" i="11"/>
  <c r="K1742" i="11"/>
  <c r="K1743" i="11"/>
  <c r="K1744" i="11"/>
  <c r="K1745" i="11"/>
  <c r="K1746" i="11"/>
  <c r="K1747" i="11"/>
  <c r="K1748" i="11"/>
  <c r="K1749" i="11"/>
  <c r="K1750" i="11"/>
  <c r="K1751" i="11"/>
  <c r="K1752" i="11"/>
  <c r="K1753" i="11"/>
  <c r="K1754" i="11"/>
  <c r="K1755" i="11"/>
  <c r="K1756" i="11"/>
  <c r="K1757" i="11"/>
  <c r="K1758" i="11"/>
  <c r="K1759" i="11"/>
  <c r="K1760" i="11"/>
  <c r="K1761" i="11"/>
  <c r="K1762" i="11"/>
  <c r="K1763" i="11"/>
  <c r="K1764" i="11"/>
  <c r="K1765" i="11"/>
  <c r="K1766" i="11"/>
  <c r="K1767" i="11"/>
  <c r="K1768" i="11"/>
  <c r="K1769" i="11"/>
  <c r="K1770" i="11"/>
  <c r="K1771" i="11"/>
  <c r="K1772" i="11"/>
  <c r="K1773" i="11"/>
  <c r="K1774" i="11"/>
  <c r="K1775" i="11"/>
  <c r="K1776" i="11"/>
  <c r="K1777" i="11"/>
  <c r="K1778" i="11"/>
  <c r="K1779" i="11"/>
  <c r="K1780" i="11"/>
  <c r="K1781" i="11"/>
  <c r="K1782" i="11"/>
  <c r="K1783" i="11"/>
  <c r="K1784" i="11"/>
  <c r="K1785" i="11"/>
  <c r="K1786" i="11"/>
  <c r="K1787" i="11"/>
  <c r="K1788" i="11"/>
  <c r="K1789" i="11"/>
  <c r="K1790" i="11"/>
  <c r="K1791" i="11"/>
  <c r="K1792" i="11"/>
  <c r="K1793" i="11"/>
  <c r="K1794" i="11"/>
  <c r="K1795" i="11"/>
  <c r="K1796" i="11"/>
  <c r="K1797" i="11"/>
  <c r="K1798" i="11"/>
  <c r="K1799" i="11"/>
  <c r="K1800" i="11"/>
  <c r="K1801" i="11"/>
  <c r="K1802" i="11"/>
  <c r="K1803" i="11"/>
  <c r="K1804" i="11"/>
  <c r="K1805" i="11"/>
  <c r="K1806" i="11"/>
  <c r="K1807" i="11"/>
  <c r="K1808" i="11"/>
  <c r="K1809" i="11"/>
  <c r="K1810" i="11"/>
  <c r="K1811" i="11"/>
  <c r="K1812" i="11"/>
  <c r="K1813" i="11"/>
  <c r="K1814" i="11"/>
  <c r="K1815" i="11"/>
  <c r="K1816" i="11"/>
  <c r="K1817" i="11"/>
  <c r="K1818" i="11"/>
  <c r="K1819" i="11"/>
  <c r="K1820" i="11"/>
  <c r="K1821" i="11"/>
  <c r="K1822" i="11"/>
  <c r="K1823" i="11"/>
  <c r="K1824" i="11"/>
  <c r="K1825" i="11"/>
  <c r="K1826" i="11"/>
  <c r="K1827" i="11"/>
  <c r="K1828" i="11"/>
  <c r="K1829" i="11"/>
  <c r="K1830" i="11"/>
  <c r="K1831" i="11"/>
  <c r="K1832" i="11"/>
  <c r="K1833" i="11"/>
  <c r="K1834" i="11"/>
  <c r="K1835" i="11"/>
  <c r="K1836" i="11"/>
  <c r="K1837" i="11"/>
  <c r="K1838" i="11"/>
  <c r="K1839" i="11"/>
  <c r="K1840" i="11"/>
  <c r="K1841" i="11"/>
  <c r="K1842" i="11"/>
  <c r="K1843" i="11"/>
  <c r="K1844" i="11"/>
  <c r="K1845" i="11"/>
  <c r="K1846" i="11"/>
  <c r="K1847" i="11"/>
  <c r="K1848" i="11"/>
  <c r="K1849" i="11"/>
  <c r="K1850" i="11"/>
  <c r="K1851" i="11"/>
  <c r="K1852" i="11"/>
  <c r="K1853" i="11"/>
  <c r="K1854" i="11"/>
  <c r="K1855" i="11"/>
  <c r="K1856" i="11"/>
  <c r="K1857" i="11"/>
  <c r="K1858" i="11"/>
  <c r="K1859" i="11"/>
  <c r="K1860" i="11"/>
  <c r="K1861" i="11"/>
  <c r="K1862" i="11"/>
  <c r="K1863" i="11"/>
  <c r="K1864" i="11"/>
  <c r="K1865" i="11"/>
  <c r="K1866" i="11"/>
  <c r="K1867" i="11"/>
  <c r="K1868" i="11"/>
  <c r="K1869" i="11"/>
  <c r="K1870" i="11"/>
  <c r="K1871" i="11"/>
  <c r="K1872" i="11"/>
  <c r="K1873" i="11"/>
  <c r="K1874" i="11"/>
  <c r="K1875" i="11"/>
  <c r="K1876" i="11"/>
  <c r="K1877" i="11"/>
  <c r="K1878" i="11"/>
  <c r="K1879" i="11"/>
  <c r="K1880" i="11"/>
  <c r="K1881" i="11"/>
  <c r="K1882" i="11"/>
  <c r="K1883" i="11"/>
  <c r="K1884" i="11"/>
  <c r="K1885" i="11"/>
  <c r="K1886" i="11"/>
  <c r="K1887" i="11"/>
  <c r="K1888" i="11"/>
  <c r="K1889" i="11"/>
  <c r="K1890" i="11"/>
  <c r="K1891" i="11"/>
  <c r="K1892" i="11"/>
  <c r="K1893" i="11"/>
  <c r="K1894" i="11"/>
  <c r="K1895" i="11"/>
  <c r="K1896" i="11"/>
  <c r="K1897" i="11"/>
  <c r="K1898" i="11"/>
  <c r="K1899" i="11"/>
  <c r="K1900" i="11"/>
  <c r="K1901" i="11"/>
  <c r="K1902" i="11"/>
  <c r="K1903" i="11"/>
  <c r="K1904" i="11"/>
  <c r="K1905" i="11"/>
  <c r="K1906" i="11"/>
  <c r="K1907" i="11"/>
  <c r="K1908" i="11"/>
  <c r="K1909" i="11"/>
  <c r="K1910" i="11"/>
  <c r="K1911" i="11"/>
  <c r="K1912" i="11"/>
  <c r="K1913" i="11"/>
  <c r="K1914" i="11"/>
  <c r="K1915" i="11"/>
  <c r="K1916" i="11"/>
  <c r="K1917" i="11"/>
  <c r="K1918" i="11"/>
  <c r="K1919" i="11"/>
  <c r="K1920" i="11"/>
  <c r="K1921" i="11"/>
  <c r="K1922" i="11"/>
  <c r="K1923" i="11"/>
  <c r="K1924" i="11"/>
  <c r="K1925" i="11"/>
  <c r="K1926" i="11"/>
  <c r="K1927" i="11"/>
  <c r="K1928" i="11"/>
  <c r="K1929" i="11"/>
  <c r="K1930" i="11"/>
  <c r="K1931" i="11"/>
  <c r="K1932" i="11"/>
  <c r="K1933" i="11"/>
  <c r="K1934" i="11"/>
  <c r="K1935" i="11"/>
  <c r="K1936" i="11"/>
  <c r="K1937" i="11"/>
  <c r="K1938" i="11"/>
  <c r="K1939" i="11"/>
  <c r="K1940" i="11"/>
  <c r="K1941" i="11"/>
  <c r="K1942" i="11"/>
  <c r="K1943" i="11"/>
  <c r="K1944" i="11"/>
  <c r="K1945" i="11"/>
  <c r="K1946" i="11"/>
  <c r="K1947" i="11"/>
  <c r="K1948" i="11"/>
  <c r="K1949" i="11"/>
  <c r="K1950" i="11"/>
  <c r="K1951" i="11"/>
  <c r="K1952" i="11"/>
  <c r="K1953" i="11"/>
  <c r="K1954" i="11"/>
  <c r="K1955" i="11"/>
  <c r="K1956" i="11"/>
  <c r="K1957" i="11"/>
  <c r="K1958" i="11"/>
  <c r="K1959" i="11"/>
  <c r="K1960" i="11"/>
  <c r="K1961" i="11"/>
  <c r="K1962" i="11"/>
  <c r="K1963" i="11"/>
  <c r="K1964" i="11"/>
  <c r="K1965" i="11"/>
  <c r="K1966" i="11"/>
  <c r="K1967" i="11"/>
  <c r="K1968" i="11"/>
  <c r="K1969" i="11"/>
  <c r="K1970" i="11"/>
  <c r="K1971" i="11"/>
  <c r="K1972" i="11"/>
  <c r="K1973" i="11"/>
  <c r="K1974" i="11"/>
  <c r="K1975" i="11"/>
  <c r="K1976" i="11"/>
  <c r="K1977" i="11"/>
  <c r="K1978" i="11"/>
  <c r="K1979" i="11"/>
  <c r="K1980" i="11"/>
  <c r="K1981" i="11"/>
  <c r="K1982" i="11"/>
  <c r="K1983" i="11"/>
  <c r="K1984" i="11"/>
  <c r="K1985" i="11"/>
  <c r="K1986" i="11"/>
  <c r="K1987" i="11"/>
  <c r="K1988" i="11"/>
  <c r="K1989" i="11"/>
  <c r="K1990" i="11"/>
  <c r="K1991" i="11"/>
  <c r="K1992" i="11"/>
  <c r="K1993" i="11"/>
  <c r="K1994" i="11"/>
  <c r="K1995" i="11"/>
  <c r="K1996" i="11"/>
  <c r="K1997" i="11"/>
  <c r="K1998" i="11"/>
  <c r="K1999" i="11"/>
  <c r="K2000" i="11"/>
  <c r="K2001" i="11"/>
  <c r="K2002" i="11"/>
  <c r="K2003" i="11"/>
  <c r="K2004" i="11"/>
  <c r="K2005" i="11"/>
  <c r="K2006" i="11"/>
  <c r="K2007" i="11"/>
  <c r="K2008" i="11"/>
  <c r="K2009" i="11"/>
  <c r="K2010" i="11"/>
  <c r="K2011" i="11"/>
  <c r="K2012" i="11"/>
  <c r="K2013" i="11"/>
  <c r="K2014" i="11"/>
  <c r="K2015" i="11"/>
  <c r="K2016" i="11"/>
  <c r="K2017" i="11"/>
  <c r="K2018" i="11"/>
  <c r="K2019" i="11"/>
  <c r="K2020" i="11"/>
  <c r="K2021" i="11"/>
  <c r="K2022" i="11"/>
  <c r="K2023" i="11"/>
  <c r="K2024" i="11"/>
  <c r="K2025" i="11"/>
  <c r="K2026" i="11"/>
  <c r="K2027" i="11"/>
  <c r="K2028" i="11"/>
  <c r="K2029" i="11"/>
  <c r="K2030" i="11"/>
  <c r="K2031" i="11"/>
  <c r="K2032" i="11"/>
  <c r="K2033" i="11"/>
  <c r="K2034" i="11"/>
  <c r="K2035" i="11"/>
  <c r="K2036" i="11"/>
  <c r="K2037" i="11"/>
  <c r="K2038" i="11"/>
  <c r="K2039" i="11"/>
  <c r="K2040" i="11"/>
  <c r="K2041" i="11"/>
  <c r="K2042" i="11"/>
  <c r="K2043" i="11"/>
  <c r="K2044" i="11"/>
  <c r="K2045" i="11"/>
  <c r="K2046" i="11"/>
  <c r="K2047" i="11"/>
  <c r="K2048" i="11"/>
  <c r="K2049" i="11"/>
  <c r="K2050" i="11"/>
  <c r="K2051" i="11"/>
  <c r="K2052" i="11"/>
  <c r="K2053" i="11"/>
  <c r="K2054" i="11"/>
  <c r="K2055" i="11"/>
  <c r="K2056" i="11"/>
  <c r="K2057" i="11"/>
  <c r="K2058" i="11"/>
  <c r="K2059" i="11"/>
  <c r="K2060" i="11"/>
  <c r="K2061" i="11"/>
  <c r="K2062" i="11"/>
  <c r="K2063" i="11"/>
  <c r="K2064" i="11"/>
  <c r="K2065" i="11"/>
  <c r="K2066" i="11"/>
  <c r="K2067" i="11"/>
  <c r="K2068" i="11"/>
  <c r="K2069" i="11"/>
  <c r="K2070" i="11"/>
  <c r="K2071" i="11"/>
  <c r="K2072" i="11"/>
  <c r="K2073" i="11"/>
  <c r="K2074" i="11"/>
  <c r="K2075" i="11"/>
  <c r="K2076" i="11"/>
  <c r="K2077" i="11"/>
  <c r="K2078" i="11"/>
  <c r="K2079" i="11"/>
  <c r="K2080" i="11"/>
  <c r="K2081" i="11"/>
  <c r="K2082" i="11"/>
  <c r="K2083" i="11"/>
  <c r="K2084" i="11"/>
  <c r="K2085" i="11"/>
  <c r="K2086" i="11"/>
  <c r="K2087" i="11"/>
  <c r="K2088" i="11"/>
  <c r="K2089" i="11"/>
  <c r="K2090" i="11"/>
  <c r="K2091" i="11"/>
  <c r="K2092" i="11"/>
  <c r="K2093" i="11"/>
  <c r="K2094" i="11"/>
  <c r="K2095" i="11"/>
  <c r="K2096" i="11"/>
  <c r="K2097" i="11"/>
  <c r="K2098" i="11"/>
  <c r="K2099" i="11"/>
  <c r="K2100" i="11"/>
  <c r="K2101" i="11"/>
  <c r="K2102" i="11"/>
  <c r="K2103" i="11"/>
  <c r="K2104" i="11"/>
  <c r="K2105" i="11"/>
  <c r="K2106" i="11"/>
  <c r="K2107" i="11"/>
  <c r="K2108" i="11"/>
  <c r="K2109" i="11"/>
  <c r="K2110" i="11"/>
  <c r="K2111" i="11"/>
  <c r="K2112" i="11"/>
  <c r="K2113" i="11"/>
  <c r="K2114" i="11"/>
  <c r="K2115" i="11"/>
  <c r="K2116" i="11"/>
  <c r="K2117" i="11"/>
  <c r="K2118" i="11"/>
  <c r="K2119" i="11"/>
  <c r="K2120" i="11"/>
  <c r="K2121" i="11"/>
  <c r="K2122" i="11"/>
  <c r="K2123" i="11"/>
  <c r="K2124" i="11"/>
  <c r="K2125" i="11"/>
  <c r="K2126" i="11"/>
  <c r="K2127" i="11"/>
  <c r="K2128" i="11"/>
  <c r="K2129" i="11"/>
  <c r="K2130" i="11"/>
  <c r="K2131" i="11"/>
  <c r="K2132" i="11"/>
  <c r="K2133" i="11"/>
  <c r="K2134" i="11"/>
  <c r="K2135" i="11"/>
  <c r="K2136" i="11"/>
  <c r="K2137" i="11"/>
  <c r="K2138" i="11"/>
  <c r="K2139" i="11"/>
  <c r="K2140" i="11"/>
  <c r="K2141" i="11"/>
  <c r="K2142" i="11"/>
  <c r="K2143" i="11"/>
  <c r="K2144" i="11"/>
  <c r="K2145" i="11"/>
  <c r="K2146" i="11"/>
  <c r="K2147" i="11"/>
  <c r="K2148" i="11"/>
  <c r="K2149" i="11"/>
  <c r="K2150" i="11"/>
  <c r="K2151" i="11"/>
  <c r="K2152" i="11"/>
  <c r="K2153" i="11"/>
  <c r="K2154" i="11"/>
  <c r="K2155" i="11"/>
  <c r="K2156" i="11"/>
  <c r="K2157" i="11"/>
  <c r="K2158" i="11"/>
  <c r="K2159" i="11"/>
  <c r="K2160" i="11"/>
  <c r="K2161" i="11"/>
  <c r="K2162" i="11"/>
  <c r="K2163" i="11"/>
  <c r="K2164" i="11"/>
  <c r="K2165" i="11"/>
  <c r="K2166" i="11"/>
  <c r="K2167" i="11"/>
  <c r="K2168" i="11"/>
  <c r="K2169" i="11"/>
  <c r="K2170" i="11"/>
  <c r="K2171" i="11"/>
  <c r="K2172" i="11"/>
  <c r="K2173" i="11"/>
  <c r="K2174" i="11"/>
  <c r="K2175" i="11"/>
  <c r="K2176" i="11"/>
  <c r="K2177" i="11"/>
  <c r="K2178" i="11"/>
  <c r="K2179" i="11"/>
  <c r="K2180" i="11"/>
  <c r="K2181" i="11"/>
  <c r="K2182" i="11"/>
  <c r="K2183" i="11"/>
  <c r="K2184" i="11"/>
  <c r="K2185" i="11"/>
  <c r="K2186" i="11"/>
  <c r="K2187" i="11"/>
  <c r="K2188" i="11"/>
  <c r="K2189" i="11"/>
  <c r="K2190" i="11"/>
  <c r="K2191" i="11"/>
  <c r="K2192" i="11"/>
  <c r="K2193" i="11"/>
  <c r="K2194" i="11"/>
  <c r="K2195" i="11"/>
  <c r="K2196" i="11"/>
  <c r="K2197" i="11"/>
  <c r="K2198" i="11"/>
  <c r="K2199" i="11"/>
  <c r="K2200" i="11"/>
  <c r="K2201" i="11"/>
  <c r="K2202" i="11"/>
  <c r="K2203" i="11"/>
  <c r="K2204" i="11"/>
  <c r="K2205" i="11"/>
  <c r="K2206" i="11"/>
  <c r="K2207" i="11"/>
  <c r="K2208" i="11"/>
  <c r="K2209" i="11"/>
  <c r="K2210" i="11"/>
  <c r="K2211" i="11"/>
  <c r="K2212" i="11"/>
  <c r="K2213" i="11"/>
  <c r="K2214" i="11"/>
  <c r="K2215" i="11"/>
  <c r="K2216" i="11"/>
  <c r="K2217" i="11"/>
  <c r="K2218" i="11"/>
  <c r="K2219" i="11"/>
  <c r="K2220" i="11"/>
  <c r="K2221" i="11"/>
  <c r="K2222" i="11"/>
  <c r="K2223" i="11"/>
  <c r="K2224" i="11"/>
  <c r="K2225" i="11"/>
  <c r="K2226" i="11"/>
  <c r="K2227" i="11"/>
  <c r="K2228" i="11"/>
  <c r="K2229" i="11"/>
  <c r="K2230" i="11"/>
  <c r="K2231" i="11"/>
  <c r="K2232" i="11"/>
  <c r="K2233" i="11"/>
  <c r="K2234" i="11"/>
  <c r="K2235" i="11"/>
  <c r="K2236" i="11"/>
  <c r="K2237" i="11"/>
  <c r="K2238" i="11"/>
  <c r="K2239" i="11"/>
  <c r="K2240" i="11"/>
  <c r="K2241" i="11"/>
  <c r="K2242" i="11"/>
  <c r="K2243" i="11"/>
  <c r="K2244" i="11"/>
  <c r="K2245" i="11"/>
  <c r="K2246" i="11"/>
  <c r="K2247" i="11"/>
  <c r="K2248" i="11"/>
  <c r="K2249" i="11"/>
  <c r="K2250" i="11"/>
  <c r="K2251" i="11"/>
  <c r="K2252" i="11"/>
  <c r="K2253" i="11"/>
  <c r="K2254" i="11"/>
  <c r="K2255" i="11"/>
  <c r="K2256" i="11"/>
  <c r="K2257" i="11"/>
  <c r="K2258" i="11"/>
  <c r="K2259" i="11"/>
  <c r="K2260" i="11"/>
  <c r="K2261" i="11"/>
  <c r="K2262" i="11"/>
  <c r="K2263" i="11"/>
  <c r="K2264" i="11"/>
  <c r="K2265" i="11"/>
  <c r="K2266" i="11"/>
  <c r="K2267" i="11"/>
  <c r="K2268" i="11"/>
  <c r="K2269" i="11"/>
  <c r="K2270" i="11"/>
  <c r="K2271" i="11"/>
  <c r="K2272" i="11"/>
  <c r="K2273" i="11"/>
  <c r="K2274" i="11"/>
  <c r="K2275" i="11"/>
  <c r="K2276" i="11"/>
  <c r="K2277" i="11"/>
  <c r="K2278" i="11"/>
  <c r="K2279" i="11"/>
  <c r="K2280" i="11"/>
  <c r="K2281" i="11"/>
  <c r="K2282" i="11"/>
  <c r="K2283" i="11"/>
  <c r="K2284" i="11"/>
  <c r="K2285" i="11"/>
  <c r="K2286" i="11"/>
  <c r="K2287" i="11"/>
  <c r="K2288" i="11"/>
  <c r="K2289" i="11"/>
  <c r="K2290" i="11"/>
  <c r="K2291" i="11"/>
  <c r="K2292" i="11"/>
  <c r="K2293" i="11"/>
  <c r="K2294" i="11"/>
  <c r="K2295" i="11"/>
  <c r="K2296" i="11"/>
  <c r="K2297" i="11"/>
  <c r="K2298" i="11"/>
  <c r="K2299" i="11"/>
  <c r="K2300" i="11"/>
  <c r="K2301" i="11"/>
  <c r="K2302" i="11"/>
  <c r="K2303" i="11"/>
  <c r="K2304" i="11"/>
  <c r="K2305" i="11"/>
  <c r="K2306" i="11"/>
  <c r="K2307" i="11"/>
  <c r="K2308" i="11"/>
  <c r="K2309" i="11"/>
  <c r="K2310" i="11"/>
  <c r="K2311" i="11"/>
  <c r="K2312" i="11"/>
  <c r="K2313" i="11"/>
  <c r="K2314" i="11"/>
  <c r="K2315" i="11"/>
  <c r="K2316" i="11"/>
  <c r="K2317" i="11"/>
  <c r="K2318" i="11"/>
  <c r="K2319" i="11"/>
  <c r="K2320" i="11"/>
  <c r="K2321" i="11"/>
  <c r="K2322" i="11"/>
  <c r="K2323" i="11"/>
  <c r="K2324" i="11"/>
  <c r="K2325" i="11"/>
  <c r="K2326" i="11"/>
  <c r="K2327" i="11"/>
  <c r="K2328" i="11"/>
  <c r="K2329" i="11"/>
  <c r="K2330" i="11"/>
  <c r="K2331" i="11"/>
  <c r="K2332" i="11"/>
  <c r="K2333" i="11"/>
  <c r="K2334" i="11"/>
  <c r="K2335" i="11"/>
  <c r="K2336" i="11"/>
  <c r="K2337" i="11"/>
  <c r="K2338" i="11"/>
  <c r="K2339" i="11"/>
  <c r="K2340" i="11"/>
  <c r="K2341" i="11"/>
  <c r="K2342" i="11"/>
  <c r="K2343" i="11"/>
  <c r="K2344" i="11"/>
  <c r="K2345" i="11"/>
  <c r="K2346" i="11"/>
  <c r="K2347" i="11"/>
  <c r="K2348" i="11"/>
  <c r="K2349" i="11"/>
  <c r="K2350" i="11"/>
  <c r="K2351" i="11"/>
  <c r="K2352" i="11"/>
  <c r="K2353" i="11"/>
  <c r="K2354" i="11"/>
  <c r="K2355" i="11"/>
  <c r="K2356" i="11"/>
  <c r="K2357" i="11"/>
  <c r="K2358" i="11"/>
  <c r="K2359" i="11"/>
  <c r="K2360" i="11"/>
  <c r="K2361" i="11"/>
  <c r="K2362" i="11"/>
  <c r="K2363" i="11"/>
  <c r="K2364" i="11"/>
  <c r="K2365" i="11"/>
  <c r="K2366" i="11"/>
  <c r="K2367" i="11"/>
  <c r="K2368" i="11"/>
  <c r="K2369" i="11"/>
  <c r="K2370" i="11"/>
  <c r="K2371" i="11"/>
  <c r="K2372" i="11"/>
  <c r="K2373" i="11"/>
  <c r="K2374" i="11"/>
  <c r="K2375" i="11"/>
  <c r="K2376" i="11"/>
  <c r="K2377" i="11"/>
  <c r="K2378" i="11"/>
  <c r="K2379" i="11"/>
  <c r="K2380" i="11"/>
  <c r="K2381" i="11"/>
  <c r="K2382" i="11"/>
  <c r="K2383" i="11"/>
  <c r="K2384" i="11"/>
  <c r="K2385" i="11"/>
  <c r="K2386" i="11"/>
  <c r="K2387" i="11"/>
  <c r="K2388" i="11"/>
  <c r="K2389" i="11"/>
  <c r="K2390" i="11"/>
  <c r="K2391" i="11"/>
  <c r="K2392" i="11"/>
  <c r="K2393" i="11"/>
  <c r="K2394" i="11"/>
  <c r="K2395" i="11"/>
  <c r="K2396" i="11"/>
  <c r="K2397" i="11"/>
  <c r="K2398" i="11"/>
  <c r="K2399" i="11"/>
  <c r="K2400" i="11"/>
  <c r="K2401" i="11"/>
  <c r="K2402" i="11"/>
  <c r="K2403" i="11"/>
  <c r="K2404" i="11"/>
  <c r="K2405" i="11"/>
  <c r="K2406" i="11"/>
  <c r="K2407" i="11"/>
  <c r="K2408" i="11"/>
  <c r="K2409" i="11"/>
  <c r="K2410" i="11"/>
  <c r="K2411" i="11"/>
  <c r="K2412" i="11"/>
  <c r="K2413" i="11"/>
  <c r="K2414" i="11"/>
  <c r="K2415" i="11"/>
  <c r="K2416" i="11"/>
  <c r="K2417" i="11"/>
  <c r="K2418" i="11"/>
  <c r="K2419" i="11"/>
  <c r="K2420" i="11"/>
  <c r="K2421" i="11"/>
  <c r="K2422" i="11"/>
  <c r="K2423" i="11"/>
  <c r="K2424" i="11"/>
  <c r="K2425" i="11"/>
  <c r="K2426" i="11"/>
  <c r="K2427" i="11"/>
  <c r="K2428" i="11"/>
  <c r="K2429" i="11"/>
  <c r="K2430" i="11"/>
  <c r="K2431" i="11"/>
  <c r="K2432" i="11"/>
  <c r="K2433" i="11"/>
  <c r="K2434" i="11"/>
  <c r="K2435" i="11"/>
  <c r="K2436" i="11"/>
  <c r="K2437" i="11"/>
  <c r="K2438" i="11"/>
  <c r="K2439" i="11"/>
  <c r="K2440" i="11"/>
  <c r="K2441" i="11"/>
  <c r="K2442" i="11"/>
  <c r="K2443" i="11"/>
  <c r="K2444" i="11"/>
  <c r="K2445" i="11"/>
  <c r="K2446" i="11"/>
  <c r="K2447" i="11"/>
  <c r="K2448" i="11"/>
  <c r="K2449" i="11"/>
  <c r="K2450" i="11"/>
  <c r="K2451" i="11"/>
  <c r="K2452" i="11"/>
  <c r="K2453" i="11"/>
  <c r="K2454" i="11"/>
  <c r="K2455" i="11"/>
  <c r="K2456" i="11"/>
  <c r="K2457" i="11"/>
  <c r="K2458" i="11"/>
  <c r="K2459" i="11"/>
  <c r="K2460" i="11"/>
  <c r="K2461" i="11"/>
  <c r="K2462" i="11"/>
  <c r="K2463" i="11"/>
  <c r="K2464" i="11"/>
  <c r="K2465" i="11"/>
  <c r="K2466" i="11"/>
  <c r="K2467" i="11"/>
  <c r="K2468" i="11"/>
  <c r="K2469" i="11"/>
  <c r="K2470" i="11"/>
  <c r="K2471" i="11"/>
  <c r="K2472" i="11"/>
  <c r="K2473" i="11"/>
  <c r="K2474" i="11"/>
  <c r="K2475" i="11"/>
  <c r="K2476" i="11"/>
  <c r="K2477" i="11"/>
  <c r="K2478" i="11"/>
  <c r="K2479" i="11"/>
  <c r="K2480" i="11"/>
  <c r="K2481" i="11"/>
  <c r="K2482" i="11"/>
  <c r="K2483" i="11"/>
  <c r="K2484" i="11"/>
  <c r="K2485" i="11"/>
  <c r="K2486" i="11"/>
  <c r="K2487" i="11"/>
  <c r="K2488" i="11"/>
  <c r="K2489" i="11"/>
  <c r="K2490" i="11"/>
  <c r="K2491" i="11"/>
  <c r="K2492" i="11"/>
  <c r="K2493" i="11"/>
  <c r="K2494" i="11"/>
  <c r="K2495" i="11"/>
  <c r="K2496" i="11"/>
  <c r="K2497" i="11"/>
  <c r="K2498" i="11"/>
  <c r="K2499" i="11"/>
  <c r="K2500" i="11"/>
  <c r="K2501" i="11"/>
  <c r="K2502" i="11"/>
  <c r="K2503" i="11"/>
  <c r="K2504" i="11"/>
  <c r="K2505" i="11"/>
  <c r="K2506" i="11"/>
  <c r="K2507" i="11"/>
  <c r="K2508" i="11"/>
  <c r="K2509" i="11"/>
  <c r="K2510" i="11"/>
  <c r="K2511" i="11"/>
  <c r="K2512" i="11"/>
  <c r="K2513" i="11"/>
  <c r="K2514" i="11"/>
  <c r="K2515" i="11"/>
  <c r="K2516" i="11"/>
  <c r="K2517" i="11"/>
  <c r="K2518" i="11"/>
  <c r="K2519" i="11"/>
  <c r="K2520" i="11"/>
  <c r="K2521" i="11"/>
  <c r="K2522" i="11"/>
  <c r="K2523" i="11"/>
  <c r="K2524" i="11"/>
  <c r="K2525" i="11"/>
  <c r="K2526" i="11"/>
  <c r="K2527" i="11"/>
  <c r="K2528" i="11"/>
  <c r="K2529" i="11"/>
  <c r="K2530" i="11"/>
  <c r="K2531" i="11"/>
  <c r="K2532" i="11"/>
  <c r="K2533" i="11"/>
  <c r="K2534" i="11"/>
  <c r="K2535" i="11"/>
  <c r="K2536" i="11"/>
  <c r="K2537" i="11"/>
  <c r="K2538" i="11"/>
  <c r="K2539" i="11"/>
  <c r="K2540" i="11"/>
  <c r="K2541" i="11"/>
  <c r="K2542" i="11"/>
  <c r="K2543" i="11"/>
  <c r="K2544" i="11"/>
  <c r="K2545" i="11"/>
  <c r="K2546" i="11"/>
  <c r="K2547" i="11"/>
  <c r="K2548" i="11"/>
  <c r="K2549" i="11"/>
  <c r="K2550" i="11"/>
  <c r="K2551" i="11"/>
  <c r="K2552" i="11"/>
  <c r="K2553" i="11"/>
  <c r="K2554" i="11"/>
  <c r="K2555" i="11"/>
  <c r="K2556" i="11"/>
  <c r="K2557" i="11"/>
  <c r="K2558" i="11"/>
  <c r="K2559" i="11"/>
  <c r="K2560" i="11"/>
  <c r="K2561" i="11"/>
  <c r="K2562" i="11"/>
  <c r="K2563" i="11"/>
  <c r="K2564" i="11"/>
  <c r="K2565" i="11"/>
  <c r="K2566" i="11"/>
  <c r="K2567" i="11"/>
  <c r="K2568" i="11"/>
  <c r="K2569" i="11"/>
  <c r="K2570" i="11"/>
  <c r="K2571" i="11"/>
  <c r="K2572" i="11"/>
  <c r="K2573" i="11"/>
  <c r="K2574" i="11"/>
  <c r="K2575" i="11"/>
  <c r="K2576" i="11"/>
  <c r="K2577" i="11"/>
  <c r="K2578" i="11"/>
  <c r="K2579" i="11"/>
  <c r="K2580" i="11"/>
  <c r="K2581" i="11"/>
  <c r="K2582" i="11"/>
  <c r="K2583" i="11"/>
  <c r="K2584" i="11"/>
  <c r="K2585" i="11"/>
  <c r="K2586" i="11"/>
  <c r="K2587" i="11"/>
  <c r="K2588" i="11"/>
  <c r="K2589" i="11"/>
  <c r="K2590" i="11"/>
  <c r="K2591" i="11"/>
  <c r="K2592" i="11"/>
  <c r="K2593" i="11"/>
  <c r="K2594" i="11"/>
  <c r="K2595" i="11"/>
  <c r="K2596" i="11"/>
  <c r="K2597" i="11"/>
  <c r="K2598" i="11"/>
  <c r="K2599" i="11"/>
  <c r="K2600" i="11"/>
  <c r="K2601" i="11"/>
  <c r="K2602" i="11"/>
  <c r="K2603" i="11"/>
  <c r="K2604" i="11"/>
  <c r="K2605" i="11"/>
  <c r="K2606" i="11"/>
  <c r="K2607" i="11"/>
  <c r="K2608" i="11"/>
  <c r="K2609" i="11"/>
  <c r="K2610" i="11"/>
  <c r="K2611" i="11"/>
  <c r="K2612" i="11"/>
  <c r="K2613" i="11"/>
  <c r="K2614" i="11"/>
  <c r="K2615" i="11"/>
  <c r="K2616" i="11"/>
  <c r="K2617" i="11"/>
  <c r="K2618" i="11"/>
  <c r="K2619" i="11"/>
  <c r="K2620" i="11"/>
  <c r="K2621" i="11"/>
  <c r="K2622" i="11"/>
  <c r="K2623" i="11"/>
  <c r="K2624" i="11"/>
  <c r="K2625" i="11"/>
  <c r="K2626" i="11"/>
  <c r="K2627" i="11"/>
  <c r="K2628" i="11"/>
  <c r="K2629" i="11"/>
  <c r="K2630" i="11"/>
  <c r="K2631" i="11"/>
  <c r="K2632" i="11"/>
  <c r="K2633" i="11"/>
  <c r="K2634" i="11"/>
  <c r="K2635" i="11"/>
  <c r="K2636" i="11"/>
  <c r="K2637" i="11"/>
  <c r="K2638" i="11"/>
  <c r="K2639" i="11"/>
  <c r="K2640" i="11"/>
  <c r="K2641" i="11"/>
  <c r="K2642" i="11"/>
  <c r="K2643" i="11"/>
  <c r="K2644" i="11"/>
  <c r="K2645" i="11"/>
  <c r="K2646" i="11"/>
  <c r="K2647" i="11"/>
  <c r="K2648" i="11"/>
  <c r="K2649" i="11"/>
  <c r="K2650" i="11"/>
  <c r="K2651" i="11"/>
  <c r="K2652" i="11"/>
  <c r="K2653" i="11"/>
  <c r="K2654" i="11"/>
  <c r="K2655" i="11"/>
  <c r="K2656" i="11"/>
  <c r="K2657" i="11"/>
  <c r="K2658" i="11"/>
  <c r="K2659" i="11"/>
  <c r="K2660" i="11"/>
  <c r="K2661" i="11"/>
  <c r="K2662" i="11"/>
  <c r="K2663" i="11"/>
  <c r="K2664" i="11"/>
  <c r="K2665" i="11"/>
  <c r="K2666" i="11"/>
  <c r="K2667" i="11"/>
  <c r="K2668" i="11"/>
  <c r="K2669" i="11"/>
  <c r="K2670" i="11"/>
  <c r="K2671" i="11"/>
  <c r="K2672" i="11"/>
  <c r="K2673" i="11"/>
  <c r="K2674" i="11"/>
  <c r="K2675" i="11"/>
  <c r="K2676" i="11"/>
  <c r="K2677" i="11"/>
  <c r="K2678" i="11"/>
  <c r="K2679" i="11"/>
  <c r="K2680" i="11"/>
  <c r="K2681" i="11"/>
  <c r="K2682" i="11"/>
  <c r="K2683" i="11"/>
  <c r="K2684" i="11"/>
  <c r="K2685" i="11"/>
  <c r="K2686" i="11"/>
  <c r="K2687" i="11"/>
  <c r="K2688" i="11"/>
  <c r="K2689" i="11"/>
  <c r="K2690" i="11"/>
  <c r="K2691" i="11"/>
  <c r="K2692" i="11"/>
  <c r="K2693" i="11"/>
  <c r="K2694" i="11"/>
  <c r="K2695" i="11"/>
  <c r="K2696" i="11"/>
  <c r="K2697" i="11"/>
  <c r="K2698" i="11"/>
  <c r="K2699" i="11"/>
  <c r="K2700" i="11"/>
  <c r="K2701" i="11"/>
  <c r="K2702" i="11"/>
  <c r="K2703" i="11"/>
  <c r="K2704" i="11"/>
  <c r="K2705" i="11"/>
  <c r="K2706" i="11"/>
  <c r="K2707" i="11"/>
  <c r="K2708" i="11"/>
  <c r="K2709" i="11"/>
  <c r="K2710" i="11"/>
  <c r="K2711" i="11"/>
  <c r="K2712" i="11"/>
  <c r="K2713" i="11"/>
  <c r="K2714" i="11"/>
  <c r="K2715" i="11"/>
  <c r="K2716" i="11"/>
  <c r="K2717" i="11"/>
  <c r="K2718" i="11"/>
  <c r="K2719" i="11"/>
  <c r="K2720" i="11"/>
  <c r="K2721" i="11"/>
  <c r="K2722" i="11"/>
  <c r="K2723" i="11"/>
  <c r="K2724" i="11"/>
  <c r="K2725" i="11"/>
  <c r="K2726" i="11"/>
  <c r="K2727" i="11"/>
  <c r="K2728" i="11"/>
  <c r="K2729" i="11"/>
  <c r="K2730" i="11"/>
  <c r="K2731" i="11"/>
  <c r="K2732" i="11"/>
  <c r="K2733" i="11"/>
  <c r="K2734" i="11"/>
  <c r="K2735" i="11"/>
  <c r="K2736" i="11"/>
  <c r="K2737" i="11"/>
  <c r="K2738" i="11"/>
  <c r="K2739" i="11"/>
  <c r="K2740" i="11"/>
  <c r="K2741" i="11"/>
  <c r="K2742" i="11"/>
  <c r="K2743" i="11"/>
  <c r="K2744" i="11"/>
  <c r="K2745" i="11"/>
  <c r="K2746" i="11"/>
  <c r="K2747" i="11"/>
  <c r="K2748" i="11"/>
  <c r="K2749" i="11"/>
  <c r="K2750" i="11"/>
  <c r="K2751" i="11"/>
  <c r="K2752" i="11"/>
  <c r="K2753" i="11"/>
  <c r="K2754" i="11"/>
  <c r="K2755" i="11"/>
  <c r="K2756" i="11"/>
  <c r="K2757" i="11"/>
  <c r="K2758" i="11"/>
  <c r="K2759" i="11"/>
  <c r="K2760" i="11"/>
  <c r="K2761" i="11"/>
  <c r="K2762" i="11"/>
  <c r="K2763" i="11"/>
  <c r="K2764" i="11"/>
  <c r="K2765" i="11"/>
  <c r="K2766" i="11"/>
  <c r="K2767" i="11"/>
  <c r="K2768" i="11"/>
  <c r="K2769" i="11"/>
  <c r="K2770" i="11"/>
  <c r="K2771" i="11"/>
  <c r="K2772" i="11"/>
  <c r="K2773" i="11"/>
  <c r="K2774" i="11"/>
  <c r="K2775" i="11"/>
  <c r="K2776" i="11"/>
  <c r="K2777" i="11"/>
  <c r="K2778" i="11"/>
  <c r="K2779" i="11"/>
  <c r="K2780" i="11"/>
  <c r="K2781" i="11"/>
  <c r="K2782" i="11"/>
  <c r="K2783" i="11"/>
  <c r="K2784" i="11"/>
  <c r="K2785" i="11"/>
  <c r="K2786" i="11"/>
  <c r="K2787" i="11"/>
  <c r="K2788" i="11"/>
  <c r="K2789" i="11"/>
  <c r="K2790" i="11"/>
  <c r="K2791" i="11"/>
  <c r="K2792" i="11"/>
  <c r="K2793" i="11"/>
  <c r="K2794" i="11"/>
  <c r="K2795" i="11"/>
  <c r="K2796" i="11"/>
  <c r="K2797" i="11"/>
  <c r="K2798" i="11"/>
  <c r="K2799" i="11"/>
  <c r="K2800" i="11"/>
  <c r="K2801" i="11"/>
  <c r="K2802" i="11"/>
  <c r="K2803" i="11"/>
  <c r="K2804" i="11"/>
  <c r="K2805" i="11"/>
  <c r="K2806" i="11"/>
  <c r="K2807" i="11"/>
  <c r="K2808" i="11"/>
  <c r="K2809" i="11"/>
  <c r="K2810" i="11"/>
  <c r="K2811" i="11"/>
  <c r="K2812" i="11"/>
  <c r="K2813" i="11"/>
  <c r="K2814" i="11"/>
  <c r="K2815" i="11"/>
  <c r="K2816" i="11"/>
  <c r="K2817" i="11"/>
  <c r="K2818" i="11"/>
  <c r="K2819" i="11"/>
  <c r="K2820" i="11"/>
  <c r="K2821" i="11"/>
  <c r="K2822" i="11"/>
  <c r="K2823" i="11"/>
  <c r="K2824" i="11"/>
  <c r="K2825" i="11"/>
  <c r="K2826" i="11"/>
  <c r="K2827" i="11"/>
  <c r="K2828" i="11"/>
  <c r="K2829" i="11"/>
  <c r="K2830" i="11"/>
  <c r="K2831" i="11"/>
  <c r="K2832" i="11"/>
  <c r="K2833" i="11"/>
  <c r="K2834" i="11"/>
  <c r="K2835" i="11"/>
  <c r="K2836" i="11"/>
  <c r="K2837" i="11"/>
  <c r="K2838" i="11"/>
  <c r="K2839" i="11"/>
  <c r="K2840" i="11"/>
  <c r="K2841" i="11"/>
  <c r="K2842" i="11"/>
  <c r="K2843" i="11"/>
  <c r="K2844" i="11"/>
  <c r="K2845" i="11"/>
  <c r="K2846" i="11"/>
  <c r="K2847" i="11"/>
  <c r="K2848" i="11"/>
  <c r="K2849" i="11"/>
  <c r="K2850" i="11"/>
  <c r="K2851" i="11"/>
  <c r="K2852" i="11"/>
  <c r="K2853" i="11"/>
  <c r="K2854" i="11"/>
  <c r="K2855" i="11"/>
  <c r="K2856" i="11"/>
  <c r="K2857" i="11"/>
  <c r="K2858" i="11"/>
  <c r="K2859" i="11"/>
  <c r="K2860" i="11"/>
  <c r="K2861" i="11"/>
  <c r="K2862" i="11"/>
  <c r="K2863" i="11"/>
  <c r="K2864" i="11"/>
  <c r="K2865" i="11"/>
  <c r="K2866" i="11"/>
  <c r="K2867" i="11"/>
  <c r="K2868" i="11"/>
  <c r="K2869" i="11"/>
  <c r="K2870" i="11"/>
  <c r="K2871" i="11"/>
  <c r="K2872" i="11"/>
  <c r="K2873" i="11"/>
  <c r="K2874" i="11"/>
  <c r="K2875" i="11"/>
  <c r="K2876" i="11"/>
  <c r="K2877" i="11"/>
  <c r="K2878" i="11"/>
  <c r="K2879" i="11"/>
  <c r="K2880" i="11"/>
  <c r="K2881" i="11"/>
  <c r="K2882" i="11"/>
  <c r="K2883" i="11"/>
  <c r="K2884" i="11"/>
  <c r="K2885" i="11"/>
  <c r="K2886" i="11"/>
  <c r="K2887" i="11"/>
  <c r="K2888" i="11"/>
  <c r="K2889" i="11"/>
  <c r="K2890" i="11"/>
  <c r="K2891" i="11"/>
  <c r="K2892" i="11"/>
  <c r="K2893" i="11"/>
  <c r="K2894" i="11"/>
  <c r="K2895" i="11"/>
  <c r="K2896" i="11"/>
  <c r="K2897" i="11"/>
  <c r="K2898" i="11"/>
  <c r="K2899" i="11"/>
  <c r="K2900" i="11"/>
  <c r="K2901" i="11"/>
  <c r="K2902" i="11"/>
  <c r="K2903" i="11"/>
  <c r="K2904" i="11"/>
  <c r="K2905" i="11"/>
  <c r="K2906" i="11"/>
  <c r="K2907" i="11"/>
  <c r="K2908" i="11"/>
  <c r="K2909" i="11"/>
  <c r="K2910" i="11"/>
  <c r="K2911" i="11"/>
  <c r="K2912" i="11"/>
  <c r="K2913" i="11"/>
  <c r="K2914" i="11"/>
  <c r="K2915" i="11"/>
  <c r="K2916" i="11"/>
  <c r="K2917" i="11"/>
  <c r="K2918" i="11"/>
  <c r="K2919" i="11"/>
  <c r="K2920" i="11"/>
  <c r="K2921" i="11"/>
  <c r="K2922" i="11"/>
  <c r="K2923" i="11"/>
  <c r="K2924" i="11"/>
  <c r="K2925" i="11"/>
  <c r="K2926" i="11"/>
  <c r="K2927" i="11"/>
  <c r="K2928" i="11"/>
  <c r="K2929" i="11"/>
  <c r="K2930" i="11"/>
  <c r="K2931" i="11"/>
  <c r="K2932" i="11"/>
  <c r="K2933" i="11"/>
  <c r="K2934" i="11"/>
  <c r="K2935" i="11"/>
  <c r="K2936" i="11"/>
  <c r="K2937" i="11"/>
  <c r="K2938" i="11"/>
  <c r="K2939" i="11"/>
  <c r="K2940" i="11"/>
  <c r="K2941" i="11"/>
  <c r="K2942" i="11"/>
  <c r="K2943" i="11"/>
  <c r="K2944" i="11"/>
  <c r="K2945" i="11"/>
  <c r="K2946" i="11"/>
  <c r="K2947" i="11"/>
  <c r="K2948" i="11"/>
  <c r="K2949" i="11"/>
  <c r="K2950" i="11"/>
  <c r="K2951" i="11"/>
  <c r="K2952" i="11"/>
  <c r="K2953" i="11"/>
  <c r="K2954" i="11"/>
  <c r="K2955" i="11"/>
  <c r="K2956" i="11"/>
  <c r="K2957" i="11"/>
  <c r="K2958" i="11"/>
  <c r="K2959" i="11"/>
  <c r="K2960" i="11"/>
  <c r="K2961" i="11"/>
  <c r="K2962" i="11"/>
  <c r="K2963" i="11"/>
  <c r="K2964" i="11"/>
  <c r="K2965" i="11"/>
  <c r="K2966" i="11"/>
  <c r="K2967" i="11"/>
  <c r="K2968" i="11"/>
  <c r="K2969" i="11"/>
  <c r="K2970" i="11"/>
  <c r="K2971" i="11"/>
  <c r="K2972" i="11"/>
  <c r="K2973" i="11"/>
  <c r="K2974" i="11"/>
  <c r="K2975" i="11"/>
  <c r="K2976" i="11"/>
  <c r="K2977" i="11"/>
  <c r="K2978" i="11"/>
  <c r="K2979" i="11"/>
  <c r="K2980" i="11"/>
  <c r="K2981" i="11"/>
  <c r="K2982" i="11"/>
  <c r="K2983" i="11"/>
  <c r="K2984" i="11"/>
  <c r="K2985" i="11"/>
  <c r="K2986" i="11"/>
  <c r="K2987" i="11"/>
  <c r="K2988" i="11"/>
  <c r="K2989" i="11"/>
  <c r="K2990" i="11"/>
  <c r="K2991" i="11"/>
  <c r="K2992" i="11"/>
  <c r="K2993" i="11"/>
  <c r="K2994" i="11"/>
  <c r="K2995" i="11"/>
  <c r="K2996" i="11"/>
  <c r="K2997" i="11"/>
  <c r="K2998" i="11"/>
  <c r="K2999" i="11"/>
  <c r="K3000" i="11"/>
  <c r="K3001" i="11"/>
  <c r="K3002" i="11"/>
  <c r="K3003" i="11"/>
  <c r="K3004" i="11"/>
  <c r="K3005" i="11"/>
  <c r="K3006" i="11"/>
  <c r="K3007" i="11"/>
  <c r="K3008" i="11"/>
  <c r="K3009" i="11"/>
  <c r="K3010" i="11"/>
  <c r="K3011" i="11"/>
  <c r="K3012" i="11"/>
  <c r="K3013" i="11"/>
  <c r="K3014" i="11"/>
  <c r="K3015" i="11"/>
  <c r="K3016" i="11"/>
  <c r="K3017" i="11"/>
  <c r="K3018" i="11"/>
  <c r="K3019" i="11"/>
  <c r="K3020" i="11"/>
  <c r="K3021" i="11"/>
  <c r="K3022" i="11"/>
  <c r="K3023" i="11"/>
  <c r="K3024" i="11"/>
  <c r="K3025" i="11"/>
  <c r="K3026" i="11"/>
  <c r="K3027" i="11"/>
  <c r="K3028" i="11"/>
  <c r="K3029" i="11"/>
  <c r="K3030" i="11"/>
  <c r="K3031" i="11"/>
  <c r="K3032" i="11"/>
  <c r="K3033" i="11"/>
  <c r="K3034" i="11"/>
  <c r="K3035" i="11"/>
  <c r="K3036" i="11"/>
  <c r="K3037" i="11"/>
  <c r="K3038" i="11"/>
  <c r="K3039" i="11"/>
  <c r="K3040" i="11"/>
  <c r="K3041" i="11"/>
  <c r="K3042" i="11"/>
  <c r="K3043" i="11"/>
  <c r="K3044" i="11"/>
  <c r="K3045" i="11"/>
  <c r="K3046" i="11"/>
  <c r="K3047" i="11"/>
  <c r="K3048" i="11"/>
  <c r="K3049" i="11"/>
  <c r="K3050" i="11"/>
  <c r="K3051" i="11"/>
  <c r="K3052" i="11"/>
  <c r="K3053" i="11"/>
  <c r="K3054" i="11"/>
  <c r="K3055" i="11"/>
  <c r="K3056" i="11"/>
  <c r="K3057" i="11"/>
  <c r="K3058" i="11"/>
  <c r="K3059" i="11"/>
  <c r="K3060" i="11"/>
  <c r="K3061" i="11"/>
  <c r="K3062" i="11"/>
  <c r="K3063" i="11"/>
  <c r="K3064" i="11"/>
  <c r="K3065" i="11"/>
  <c r="K3066" i="11"/>
  <c r="K3067" i="11"/>
  <c r="K3068" i="11"/>
  <c r="K3069" i="11"/>
  <c r="K3070" i="11"/>
  <c r="K3071" i="11"/>
  <c r="K3072" i="11"/>
  <c r="K3073" i="11"/>
  <c r="K3074" i="11"/>
  <c r="K3075" i="11"/>
  <c r="K3076" i="11"/>
  <c r="K3077" i="11"/>
  <c r="K3078" i="11"/>
  <c r="K3079" i="11"/>
  <c r="K3080" i="11"/>
  <c r="K3081" i="11"/>
  <c r="K3082" i="11"/>
  <c r="K3083" i="11"/>
  <c r="K3084" i="11"/>
  <c r="K3085" i="11"/>
  <c r="K3086" i="11"/>
  <c r="K3087" i="11"/>
  <c r="K3088" i="11"/>
  <c r="K3089" i="11"/>
  <c r="K3090" i="11"/>
  <c r="K3091" i="11"/>
  <c r="K3092" i="11"/>
  <c r="K3093" i="11"/>
  <c r="K3094" i="11"/>
  <c r="K3095" i="11"/>
  <c r="K3096" i="11"/>
  <c r="K3097" i="11"/>
  <c r="K3098" i="11"/>
  <c r="K3099" i="11"/>
  <c r="K3100" i="11"/>
  <c r="K3101" i="11"/>
  <c r="K3102" i="11"/>
  <c r="K3103" i="11"/>
  <c r="K3104" i="11"/>
  <c r="K3105" i="11"/>
  <c r="K3106" i="11"/>
  <c r="K3107" i="11"/>
  <c r="K3108" i="11"/>
  <c r="K3109" i="11"/>
  <c r="K3110" i="11"/>
  <c r="K3111" i="11"/>
  <c r="K3112" i="11"/>
  <c r="K3113" i="11"/>
  <c r="K3114" i="11"/>
  <c r="K3115" i="11"/>
  <c r="K3116" i="11"/>
  <c r="K3117" i="11"/>
  <c r="K3118" i="11"/>
  <c r="K3119" i="11"/>
  <c r="K3120" i="11"/>
  <c r="K3121" i="11"/>
  <c r="K3122" i="11"/>
  <c r="K3123" i="11"/>
  <c r="K3124" i="11"/>
  <c r="K3125" i="11"/>
  <c r="K3126" i="11"/>
  <c r="K3127" i="11"/>
  <c r="K3128" i="11"/>
  <c r="K3129" i="11"/>
  <c r="K3130" i="11"/>
  <c r="K3131" i="11"/>
  <c r="K3132" i="11"/>
  <c r="K3133" i="11"/>
  <c r="K3134" i="11"/>
  <c r="K3135" i="11"/>
  <c r="K3136" i="11"/>
  <c r="K3137" i="11"/>
  <c r="K3138" i="11"/>
  <c r="K3139" i="11"/>
  <c r="K3140" i="11"/>
  <c r="K3141" i="11"/>
  <c r="K3142" i="11"/>
  <c r="K3143" i="11"/>
  <c r="K3144" i="11"/>
  <c r="K3145" i="11"/>
  <c r="K3146" i="11"/>
  <c r="K3147" i="11"/>
  <c r="K3148" i="11"/>
  <c r="K3149" i="11"/>
  <c r="K3150" i="11"/>
  <c r="K3151" i="11"/>
  <c r="K3152" i="11"/>
  <c r="K3153" i="11"/>
  <c r="K3154" i="11"/>
  <c r="K3155" i="11"/>
  <c r="K3156" i="11"/>
  <c r="K3157" i="11"/>
  <c r="K3158" i="11"/>
  <c r="K3159" i="11"/>
  <c r="K3160" i="11"/>
  <c r="K3161" i="11"/>
  <c r="K3162" i="11"/>
  <c r="K3163" i="11"/>
  <c r="K3164" i="11"/>
  <c r="K3165" i="11"/>
  <c r="K3166" i="11"/>
  <c r="K3167" i="11"/>
  <c r="K3168" i="11"/>
  <c r="K3169" i="11"/>
  <c r="K3170" i="11"/>
  <c r="K3171" i="11"/>
  <c r="K3172" i="11"/>
  <c r="K3173" i="11"/>
  <c r="K3174" i="11"/>
  <c r="K3175" i="11"/>
  <c r="K3176" i="11"/>
  <c r="K3177" i="11"/>
  <c r="K3178" i="11"/>
  <c r="K3179" i="11"/>
  <c r="K3180" i="11"/>
  <c r="K3181" i="11"/>
  <c r="K3182" i="11"/>
  <c r="K3183" i="11"/>
  <c r="K3184" i="11"/>
  <c r="K3185" i="11"/>
  <c r="K3186" i="11"/>
  <c r="K3187" i="11"/>
  <c r="K3188" i="11"/>
  <c r="K3189" i="11"/>
  <c r="K3190" i="11"/>
  <c r="K3191" i="11"/>
  <c r="K3192" i="11"/>
  <c r="K3193" i="11"/>
  <c r="K3194" i="11"/>
  <c r="K3195" i="11"/>
  <c r="K3196" i="11"/>
  <c r="K3197" i="11"/>
  <c r="K3198" i="11"/>
  <c r="K3199" i="11"/>
  <c r="K3200" i="11"/>
  <c r="K3201" i="11"/>
  <c r="K3202" i="11"/>
  <c r="K3203" i="11"/>
  <c r="K3204" i="11"/>
  <c r="K3205" i="11"/>
  <c r="K3206" i="11"/>
  <c r="K3207" i="11"/>
  <c r="K3208" i="11"/>
  <c r="K3209" i="11"/>
  <c r="K3210" i="11"/>
  <c r="K3211" i="11"/>
  <c r="K3212" i="11"/>
  <c r="K3213" i="11"/>
  <c r="K3214" i="11"/>
  <c r="K3215" i="11"/>
  <c r="K3216" i="11"/>
  <c r="K3217" i="11"/>
  <c r="K3218" i="11"/>
  <c r="K3219" i="11"/>
  <c r="K3220" i="11"/>
  <c r="K3221" i="11"/>
  <c r="K3222" i="11"/>
  <c r="K3223" i="11"/>
  <c r="K3224" i="11"/>
  <c r="K3225" i="11"/>
  <c r="K3226" i="11"/>
  <c r="K3227" i="11"/>
  <c r="K3228" i="11"/>
  <c r="K3229" i="11"/>
  <c r="K3230" i="11"/>
  <c r="K3231" i="11"/>
  <c r="K3232" i="11"/>
  <c r="K3233" i="11"/>
  <c r="K3234" i="11"/>
  <c r="K3235" i="11"/>
  <c r="K3236" i="11"/>
  <c r="K3237" i="11"/>
  <c r="K3238" i="11"/>
  <c r="K3239" i="11"/>
  <c r="K3240" i="11"/>
  <c r="K3241" i="11"/>
  <c r="K3242" i="11"/>
  <c r="K3243" i="11"/>
  <c r="K3244" i="11"/>
  <c r="K3245" i="11"/>
  <c r="K3246" i="11"/>
  <c r="K3247" i="11"/>
  <c r="K3248" i="11"/>
  <c r="K3249" i="11"/>
  <c r="K3250" i="11"/>
  <c r="K3251" i="11"/>
  <c r="K3252" i="11"/>
  <c r="K3253" i="11"/>
  <c r="K3254" i="11"/>
  <c r="K3255" i="11"/>
  <c r="K3256" i="11"/>
  <c r="K3257" i="11"/>
  <c r="K3258" i="11"/>
  <c r="K3259" i="11"/>
  <c r="K3260" i="11"/>
  <c r="K3261" i="11"/>
  <c r="K3262" i="11"/>
  <c r="K3263" i="11"/>
  <c r="K3264" i="11"/>
  <c r="K3265" i="11"/>
  <c r="K3266" i="11"/>
  <c r="K3267" i="11"/>
  <c r="K3268" i="11"/>
  <c r="K3269" i="11"/>
  <c r="K3270" i="11"/>
  <c r="K3271" i="11"/>
  <c r="K3272" i="11"/>
  <c r="K3273" i="11"/>
  <c r="K3274" i="11"/>
  <c r="K3275" i="11"/>
  <c r="K3276" i="11"/>
  <c r="K3277" i="11"/>
  <c r="K3278" i="11"/>
  <c r="K3279" i="11"/>
  <c r="K3280" i="11"/>
  <c r="K3281" i="11"/>
  <c r="K3282" i="11"/>
  <c r="K3283" i="11"/>
  <c r="K3284" i="11"/>
  <c r="K3285" i="11"/>
  <c r="K3286" i="11"/>
  <c r="K3287" i="11"/>
  <c r="K3288" i="11"/>
  <c r="K3289" i="11"/>
  <c r="K3290" i="11"/>
  <c r="K3291" i="11"/>
  <c r="K3292" i="11"/>
  <c r="K3293" i="11"/>
  <c r="K3294" i="11"/>
  <c r="K3295" i="11"/>
  <c r="K3296" i="11"/>
  <c r="K3297" i="11"/>
  <c r="K3298" i="11"/>
  <c r="K3299" i="11"/>
  <c r="K3300" i="11"/>
  <c r="K3301" i="11"/>
  <c r="K3302" i="11"/>
  <c r="K3303" i="11"/>
  <c r="K3304" i="11"/>
  <c r="K3305" i="11"/>
  <c r="K3306" i="11"/>
  <c r="K3307" i="11"/>
  <c r="K3308" i="11"/>
  <c r="K3309" i="11"/>
  <c r="K3310" i="11"/>
  <c r="K3311" i="11"/>
  <c r="K3312" i="11"/>
  <c r="K3313" i="11"/>
  <c r="K3314" i="11"/>
  <c r="K3315" i="11"/>
  <c r="K3316" i="11"/>
  <c r="K3317" i="11"/>
  <c r="K3318" i="11"/>
  <c r="K3319" i="11"/>
  <c r="K3320" i="11"/>
  <c r="K3321" i="11"/>
  <c r="K3322" i="11"/>
  <c r="K3323" i="11"/>
  <c r="K3324" i="11"/>
  <c r="K3325" i="11"/>
  <c r="K3326" i="11"/>
  <c r="K3327" i="11"/>
  <c r="K3328" i="11"/>
  <c r="K3329" i="11"/>
  <c r="K3330" i="11"/>
  <c r="K3331" i="11"/>
  <c r="K3332" i="11"/>
  <c r="K3333" i="11"/>
  <c r="K3334" i="11"/>
  <c r="K3335" i="11"/>
  <c r="K3336" i="11"/>
  <c r="K3337" i="11"/>
  <c r="K3338" i="11"/>
  <c r="K3339" i="11"/>
  <c r="K3340" i="11"/>
  <c r="K3341" i="11"/>
  <c r="K3342" i="11"/>
  <c r="K3343" i="11"/>
  <c r="K3344" i="11"/>
  <c r="K3345" i="11"/>
  <c r="K3346" i="11"/>
  <c r="K3347" i="11"/>
  <c r="K3348" i="11"/>
  <c r="K3349" i="11"/>
  <c r="K3350" i="11"/>
  <c r="K3351" i="11"/>
  <c r="K3352" i="11"/>
  <c r="K3353" i="11"/>
  <c r="K3354" i="11"/>
  <c r="K3355" i="11"/>
  <c r="K3356" i="11"/>
  <c r="K3357" i="11"/>
  <c r="K3358" i="11"/>
  <c r="K3359" i="11"/>
  <c r="K3360" i="11"/>
  <c r="K3361" i="11"/>
  <c r="K3362" i="11"/>
  <c r="K3363" i="11"/>
  <c r="K3364" i="11"/>
  <c r="K3365" i="11"/>
  <c r="K3366" i="11"/>
  <c r="K3367" i="11"/>
  <c r="K3368" i="11"/>
  <c r="K3369" i="11"/>
  <c r="K3370" i="11"/>
  <c r="K3371" i="11"/>
  <c r="K3372" i="11"/>
  <c r="K3373" i="11"/>
  <c r="K3374" i="11"/>
  <c r="K3375" i="11"/>
  <c r="K3376" i="11"/>
  <c r="K3377" i="11"/>
  <c r="K3378" i="11"/>
  <c r="K3379" i="11"/>
  <c r="K3380" i="11"/>
  <c r="K3381" i="11"/>
  <c r="K3382" i="11"/>
  <c r="K3383" i="11"/>
  <c r="K3384" i="11"/>
  <c r="K3385" i="11"/>
  <c r="K3386" i="11"/>
  <c r="K3387" i="11"/>
  <c r="K3388" i="11"/>
  <c r="K3389" i="11"/>
  <c r="K3390" i="11"/>
  <c r="K3391" i="11"/>
  <c r="K3392" i="11"/>
  <c r="K3393" i="11"/>
  <c r="K3394" i="11"/>
  <c r="K3395" i="11"/>
  <c r="K3396" i="11"/>
  <c r="K3397" i="11"/>
  <c r="K3398" i="11"/>
  <c r="K3399" i="11"/>
  <c r="K3400" i="11"/>
  <c r="K3401" i="11"/>
  <c r="K3402" i="11"/>
  <c r="K3403" i="11"/>
  <c r="K3404" i="11"/>
  <c r="K3405" i="11"/>
  <c r="K3406" i="11"/>
  <c r="K3407" i="11"/>
  <c r="K3408" i="11"/>
  <c r="K3409" i="11"/>
  <c r="K3410" i="11"/>
  <c r="K3411" i="11"/>
  <c r="K3412" i="11"/>
  <c r="K3413" i="11"/>
  <c r="K3414" i="11"/>
  <c r="K3415" i="11"/>
  <c r="K3416" i="11"/>
  <c r="K3417" i="11"/>
  <c r="K3418" i="11"/>
  <c r="K3419" i="11"/>
  <c r="K3420" i="11"/>
  <c r="K3421" i="11"/>
  <c r="K3422" i="11"/>
  <c r="K3423" i="11"/>
  <c r="K3424" i="11"/>
  <c r="K3425" i="11"/>
  <c r="K3426" i="11"/>
  <c r="K3427" i="11"/>
  <c r="K3428" i="11"/>
  <c r="K3429" i="11"/>
  <c r="K3430" i="11"/>
  <c r="K3431" i="11"/>
  <c r="K3432" i="11"/>
  <c r="K3433" i="11"/>
  <c r="K3434" i="11"/>
  <c r="K3435" i="11"/>
  <c r="K3436" i="11"/>
  <c r="K3437" i="11"/>
  <c r="K3438" i="11"/>
  <c r="K3439" i="11"/>
  <c r="K3440" i="11"/>
  <c r="K3441" i="11"/>
  <c r="K3442" i="11"/>
  <c r="K3443" i="11"/>
  <c r="K3444" i="11"/>
  <c r="K3445" i="11"/>
  <c r="K3446" i="11"/>
  <c r="K3447" i="11"/>
  <c r="K3448" i="11"/>
  <c r="K3449" i="11"/>
  <c r="K3450" i="11"/>
  <c r="K3451" i="11"/>
  <c r="K3452" i="11"/>
  <c r="K3453" i="11"/>
  <c r="K3454" i="11"/>
  <c r="K3455" i="11"/>
  <c r="K3456" i="11"/>
  <c r="K3457" i="11"/>
  <c r="K3458" i="11"/>
  <c r="K3459" i="11"/>
  <c r="K3460" i="11"/>
  <c r="K3461" i="11"/>
  <c r="K3462" i="11"/>
  <c r="K3463" i="11"/>
  <c r="K3464" i="11"/>
  <c r="K3465" i="11"/>
  <c r="K3466" i="11"/>
  <c r="K3467" i="11"/>
  <c r="K3468" i="11"/>
  <c r="K3469" i="11"/>
  <c r="K3470" i="11"/>
  <c r="K3471" i="11"/>
  <c r="K3472" i="11"/>
  <c r="K3473" i="11"/>
  <c r="K3474" i="11"/>
  <c r="K3475" i="11"/>
  <c r="K3476" i="11"/>
  <c r="K3477" i="11"/>
  <c r="K3478" i="11"/>
  <c r="K3479" i="11"/>
  <c r="K3480" i="11"/>
  <c r="K3481" i="11"/>
  <c r="K3482" i="11"/>
  <c r="K3483" i="11"/>
  <c r="K3484" i="11"/>
  <c r="K3485" i="11"/>
  <c r="K3486" i="11"/>
  <c r="K3487" i="11"/>
  <c r="K3488" i="11"/>
  <c r="K3489" i="11"/>
  <c r="K3490" i="11"/>
  <c r="K3491" i="11"/>
  <c r="K3492" i="11"/>
  <c r="K3493" i="11"/>
  <c r="K3494" i="11"/>
  <c r="K3495" i="11"/>
  <c r="K3496" i="11"/>
  <c r="K3497" i="11"/>
  <c r="K3498" i="11"/>
  <c r="K3499" i="11"/>
  <c r="K3500" i="11"/>
  <c r="K3501" i="11"/>
  <c r="K3502" i="11"/>
  <c r="K3503" i="11"/>
  <c r="K3504" i="11"/>
  <c r="K3505" i="11"/>
  <c r="K3506" i="11"/>
  <c r="K3507" i="11"/>
  <c r="K3508" i="11"/>
  <c r="K3509" i="11"/>
  <c r="K3510" i="11"/>
  <c r="K3511" i="11"/>
  <c r="K3512" i="11"/>
  <c r="K3513" i="11"/>
  <c r="K3514" i="11"/>
  <c r="K3515" i="11"/>
  <c r="K3516" i="11"/>
  <c r="K3517" i="11"/>
  <c r="K3518" i="11"/>
  <c r="K3519" i="11"/>
  <c r="K3520" i="11"/>
  <c r="K3521" i="11"/>
  <c r="K3522" i="11"/>
  <c r="K3523" i="11"/>
  <c r="K3524" i="11"/>
  <c r="K3525" i="11"/>
  <c r="K3526" i="11"/>
  <c r="K3527" i="11"/>
  <c r="K3528" i="11"/>
  <c r="K3529" i="11"/>
  <c r="K3530" i="11"/>
  <c r="K3531" i="11"/>
  <c r="K3532" i="11"/>
  <c r="K3533" i="11"/>
  <c r="K3534" i="11"/>
  <c r="K3535" i="11"/>
  <c r="K3536" i="11"/>
  <c r="K3537" i="11"/>
  <c r="K3538" i="11"/>
  <c r="K3539" i="11"/>
  <c r="K3540" i="11"/>
  <c r="K3541" i="11"/>
  <c r="K3542" i="11"/>
  <c r="K3543" i="11"/>
  <c r="K3544" i="11"/>
  <c r="K3545" i="11"/>
  <c r="K3546" i="11"/>
  <c r="K3547" i="11"/>
  <c r="K3548" i="11"/>
  <c r="K3549" i="11"/>
  <c r="K3550" i="11"/>
  <c r="K3551" i="11"/>
  <c r="K3552" i="11"/>
  <c r="K3553" i="11"/>
  <c r="K3554" i="11"/>
  <c r="K3555" i="11"/>
  <c r="K3556" i="11"/>
  <c r="K3557" i="11"/>
  <c r="K3558" i="11"/>
  <c r="K3559" i="11"/>
  <c r="K3560" i="11"/>
  <c r="K3561" i="11"/>
  <c r="K3562" i="11"/>
  <c r="K3563" i="11"/>
  <c r="K3564" i="11"/>
  <c r="K3565" i="11"/>
  <c r="K3566" i="11"/>
  <c r="K3567" i="11"/>
  <c r="K3568" i="11"/>
  <c r="K3569" i="11"/>
  <c r="K3570" i="11"/>
  <c r="K3571" i="11"/>
  <c r="K3572" i="11"/>
  <c r="K3573" i="11"/>
  <c r="K3574" i="11"/>
  <c r="K3575" i="11"/>
  <c r="K3576" i="11"/>
  <c r="K3577" i="11"/>
  <c r="K3578" i="11"/>
  <c r="K3579" i="11"/>
  <c r="K3580" i="11"/>
  <c r="K3581" i="11"/>
  <c r="K3582" i="11"/>
  <c r="K3583" i="11"/>
  <c r="K3584" i="11"/>
  <c r="K3585" i="11"/>
  <c r="K3586" i="11"/>
  <c r="K3587" i="11"/>
  <c r="K3588" i="11"/>
  <c r="K3589" i="11"/>
  <c r="K3590" i="11"/>
  <c r="K3591" i="11"/>
  <c r="K3592" i="11"/>
  <c r="K3593" i="11"/>
  <c r="K3594" i="11"/>
  <c r="K3595" i="11"/>
  <c r="K3596" i="11"/>
  <c r="K3597" i="11"/>
  <c r="K3598" i="11"/>
  <c r="K3599" i="11"/>
  <c r="K3600" i="11"/>
  <c r="K3601" i="11"/>
  <c r="K3602" i="11"/>
  <c r="K3603" i="11"/>
  <c r="K3604" i="11"/>
  <c r="K3605" i="11"/>
  <c r="K3606" i="11"/>
  <c r="K3607" i="11"/>
  <c r="K3608" i="11"/>
  <c r="K3609" i="11"/>
  <c r="K3610" i="11"/>
  <c r="K3611" i="11"/>
  <c r="K3612" i="11"/>
  <c r="K3613" i="11"/>
  <c r="K3614" i="11"/>
  <c r="K3615" i="11"/>
  <c r="K3616" i="11"/>
  <c r="K3617" i="11"/>
  <c r="K3618" i="11"/>
  <c r="K3619" i="11"/>
  <c r="K3620" i="11"/>
  <c r="K3621" i="11"/>
  <c r="K3622" i="11"/>
  <c r="K3623" i="11"/>
  <c r="K3624" i="11"/>
  <c r="K3625" i="11"/>
  <c r="K3626" i="11"/>
  <c r="K3627" i="11"/>
  <c r="K3628" i="11"/>
  <c r="K3629" i="11"/>
  <c r="K3630" i="11"/>
  <c r="K3631" i="11"/>
  <c r="K3632" i="11"/>
  <c r="K3633" i="11"/>
  <c r="K3634" i="11"/>
  <c r="K3635" i="11"/>
  <c r="K3636" i="11"/>
  <c r="K3637" i="11"/>
  <c r="K3638" i="11"/>
  <c r="K3639" i="11"/>
  <c r="K3640" i="11"/>
  <c r="K3641" i="11"/>
  <c r="K3642" i="11"/>
  <c r="K3643" i="11"/>
  <c r="K3644" i="11"/>
  <c r="K3645" i="11"/>
  <c r="K3646" i="11"/>
  <c r="K3647" i="11"/>
  <c r="K3648" i="11"/>
  <c r="K3649" i="11"/>
  <c r="K3650" i="11"/>
  <c r="K3651" i="11"/>
  <c r="K3652" i="11"/>
  <c r="K3653" i="11"/>
  <c r="K3654" i="11"/>
  <c r="K3655" i="11"/>
  <c r="K3656" i="11"/>
  <c r="K3657" i="11"/>
  <c r="K3658" i="11"/>
  <c r="K3659" i="11"/>
  <c r="K3660" i="11"/>
  <c r="K3661" i="11"/>
  <c r="K3662" i="11"/>
  <c r="K3663" i="11"/>
  <c r="K3664" i="11"/>
  <c r="K3665" i="11"/>
  <c r="K3666" i="11"/>
  <c r="K3667" i="11"/>
  <c r="K3668" i="11"/>
  <c r="K3669" i="11"/>
  <c r="K3670" i="11"/>
  <c r="K3671" i="11"/>
  <c r="K3672" i="11"/>
  <c r="K3673" i="11"/>
  <c r="K3674" i="11"/>
  <c r="K3675" i="11"/>
  <c r="K3676" i="11"/>
  <c r="K3677" i="11"/>
  <c r="K3678" i="11"/>
  <c r="K3679" i="11"/>
  <c r="K3680" i="11"/>
  <c r="K3681" i="11"/>
  <c r="K3682" i="11"/>
  <c r="K3683" i="11"/>
  <c r="K3684" i="11"/>
  <c r="K3685" i="11"/>
  <c r="K3686" i="11"/>
  <c r="K3687" i="11"/>
  <c r="K3688" i="11"/>
  <c r="K3689" i="11"/>
  <c r="K3690" i="11"/>
  <c r="K3691" i="11"/>
  <c r="K3692" i="11"/>
  <c r="K3693" i="11"/>
  <c r="K3694" i="11"/>
  <c r="K3695" i="11"/>
  <c r="K3696" i="11"/>
  <c r="K3697" i="11"/>
  <c r="K3698" i="11"/>
  <c r="K3699" i="11"/>
  <c r="K3700" i="11"/>
  <c r="K3701" i="11"/>
  <c r="K3702" i="11"/>
  <c r="K3703" i="11"/>
  <c r="K3704" i="11"/>
  <c r="K3705" i="11"/>
  <c r="K3706" i="11"/>
  <c r="K3707" i="11"/>
  <c r="K3708" i="11"/>
  <c r="K3709" i="11"/>
  <c r="K3710" i="11"/>
  <c r="K3711" i="11"/>
  <c r="K3712" i="11"/>
  <c r="K3713" i="11"/>
  <c r="K3714" i="11"/>
  <c r="K3715" i="11"/>
  <c r="K3716" i="11"/>
  <c r="K3717" i="11"/>
  <c r="K3718" i="11"/>
  <c r="K3719" i="11"/>
  <c r="K3720" i="11"/>
  <c r="K3721" i="11"/>
  <c r="K3722" i="11"/>
  <c r="K3723" i="11"/>
  <c r="K3724" i="11"/>
  <c r="K3725" i="11"/>
  <c r="K3726" i="11"/>
  <c r="K3727" i="11"/>
  <c r="K3728" i="11"/>
  <c r="K3729" i="11"/>
  <c r="K3730" i="11"/>
  <c r="K3731" i="11"/>
  <c r="K3732" i="11"/>
  <c r="K3733" i="11"/>
  <c r="K3734" i="11"/>
  <c r="K3735" i="11"/>
  <c r="K3736" i="11"/>
  <c r="K3737" i="11"/>
  <c r="K3738" i="11"/>
  <c r="K3739" i="11"/>
  <c r="K3740" i="11"/>
  <c r="K3741" i="11"/>
  <c r="K3742" i="11"/>
  <c r="K3743" i="11"/>
  <c r="K3744" i="11"/>
  <c r="K3745" i="11"/>
  <c r="K3746" i="11"/>
  <c r="K3747" i="11"/>
  <c r="K3748" i="11"/>
  <c r="K3749" i="11"/>
  <c r="K3750" i="11"/>
  <c r="K3751" i="11"/>
  <c r="K3752" i="11"/>
  <c r="K3753" i="11"/>
  <c r="K3754" i="11"/>
  <c r="K3755" i="11"/>
  <c r="K3756" i="11"/>
  <c r="K3757" i="11"/>
  <c r="K3758" i="11"/>
  <c r="K3759" i="11"/>
  <c r="K3760" i="11"/>
  <c r="K3761" i="11"/>
  <c r="K3762" i="11"/>
  <c r="K3763" i="11"/>
  <c r="K3764" i="11"/>
  <c r="K3765" i="11"/>
  <c r="K3766" i="11"/>
  <c r="K3767" i="11"/>
  <c r="K3768" i="11"/>
  <c r="K3769" i="11"/>
  <c r="K3770" i="11"/>
  <c r="K3771" i="11"/>
  <c r="K3772" i="11"/>
  <c r="K3773" i="11"/>
  <c r="K3774" i="11"/>
  <c r="K3775" i="11"/>
  <c r="K3776" i="11"/>
  <c r="K3777" i="11"/>
  <c r="K3778" i="11"/>
  <c r="K3779" i="11"/>
  <c r="K3780" i="11"/>
  <c r="K3781" i="11"/>
  <c r="K3782" i="11"/>
  <c r="K3783" i="11"/>
  <c r="K3784" i="11"/>
  <c r="K3785" i="11"/>
  <c r="K3786" i="11"/>
  <c r="K3787" i="11"/>
  <c r="K3788" i="11"/>
  <c r="K3789" i="11"/>
  <c r="K3790" i="11"/>
  <c r="K3791" i="11"/>
  <c r="K3792" i="11"/>
  <c r="K3793" i="11"/>
  <c r="K3794" i="11"/>
  <c r="K3795" i="11"/>
  <c r="K3796" i="11"/>
  <c r="K3797" i="11"/>
  <c r="K3798" i="11"/>
  <c r="K3799" i="11"/>
  <c r="K3800" i="11"/>
  <c r="K3801" i="11"/>
  <c r="K3802" i="11"/>
  <c r="K3803" i="11"/>
  <c r="K3804" i="11"/>
  <c r="K3805" i="11"/>
  <c r="K3806" i="11"/>
  <c r="K3807" i="11"/>
  <c r="K3808" i="11"/>
  <c r="K3809" i="11"/>
  <c r="K3810" i="11"/>
  <c r="K3811" i="11"/>
  <c r="K3812" i="11"/>
  <c r="K3813" i="11"/>
  <c r="K3814" i="11"/>
  <c r="K3815" i="11"/>
  <c r="K3816" i="11"/>
  <c r="K3817" i="11"/>
  <c r="K3818" i="11"/>
  <c r="K3819" i="11"/>
  <c r="K3820" i="11"/>
  <c r="K3821" i="11"/>
  <c r="K3822" i="11"/>
  <c r="K3823" i="11"/>
  <c r="K3824" i="11"/>
  <c r="K3825" i="11"/>
  <c r="K3826" i="11"/>
  <c r="K3827" i="11"/>
  <c r="K3828" i="11"/>
  <c r="K3829" i="11"/>
  <c r="K3830" i="11"/>
  <c r="K3831" i="11"/>
  <c r="K3832" i="11"/>
  <c r="K3833" i="11"/>
  <c r="K3834" i="11"/>
  <c r="K3835" i="11"/>
  <c r="K3836" i="11"/>
  <c r="K3837" i="11"/>
  <c r="K3838" i="11"/>
  <c r="K3839" i="11"/>
  <c r="K3840" i="11"/>
  <c r="K3841" i="11"/>
  <c r="K3842" i="11"/>
  <c r="K3843" i="11"/>
  <c r="K3844" i="11"/>
  <c r="K3845" i="11"/>
  <c r="K3846" i="11"/>
  <c r="K3847" i="11"/>
  <c r="K3848" i="11"/>
  <c r="K3849" i="11"/>
  <c r="K3850" i="11"/>
  <c r="K3851" i="11"/>
  <c r="K3852" i="11"/>
  <c r="K3853" i="11"/>
  <c r="K3854" i="11"/>
  <c r="K3855" i="11"/>
  <c r="K3856" i="11"/>
  <c r="K3857" i="11"/>
  <c r="K3858" i="11"/>
  <c r="K3859" i="11"/>
  <c r="K3860" i="11"/>
  <c r="K3861" i="11"/>
  <c r="K3862" i="11"/>
  <c r="K3863" i="11"/>
  <c r="K3864" i="11"/>
  <c r="K3865" i="11"/>
  <c r="K3866" i="11"/>
  <c r="K3867" i="11"/>
  <c r="K3868" i="11"/>
  <c r="K3869" i="11"/>
  <c r="K3870" i="11"/>
  <c r="K3871" i="11"/>
  <c r="K3872" i="11"/>
  <c r="K3873" i="11"/>
  <c r="K3874" i="11"/>
  <c r="K3875" i="11"/>
  <c r="K3876" i="11"/>
  <c r="K3877" i="11"/>
  <c r="K3878" i="11"/>
  <c r="K3879" i="11"/>
  <c r="K3880" i="11"/>
  <c r="K3881" i="11"/>
  <c r="K3882" i="11"/>
  <c r="K3883" i="11"/>
  <c r="K3884" i="11"/>
  <c r="K3885" i="11"/>
  <c r="K3886" i="11"/>
  <c r="K3887" i="11"/>
  <c r="K3888" i="11"/>
  <c r="K3889" i="11"/>
  <c r="K3890" i="11"/>
  <c r="K3891" i="11"/>
  <c r="K3892" i="11"/>
  <c r="K3893" i="11"/>
  <c r="K3894" i="11"/>
  <c r="K3895" i="11"/>
  <c r="K3896" i="11"/>
  <c r="K3897" i="11"/>
  <c r="K3898" i="11"/>
  <c r="K3899" i="11"/>
  <c r="K3900" i="11"/>
  <c r="K3901" i="11"/>
  <c r="K3902" i="11"/>
  <c r="K3903" i="11"/>
  <c r="K3904" i="11"/>
  <c r="K3905" i="11"/>
  <c r="K3906" i="11"/>
  <c r="K3907" i="11"/>
  <c r="K3908" i="11"/>
  <c r="K3909" i="11"/>
  <c r="K3910" i="11"/>
  <c r="K3911" i="11"/>
  <c r="K3912" i="11"/>
  <c r="K3913" i="11"/>
  <c r="K3914" i="11"/>
  <c r="K3915" i="11"/>
  <c r="K3916" i="11"/>
  <c r="K3917" i="11"/>
  <c r="K3918" i="11"/>
  <c r="K3919" i="11"/>
  <c r="K3920" i="11"/>
  <c r="K3921" i="11"/>
  <c r="K3922" i="11"/>
  <c r="K3923" i="11"/>
  <c r="K3924" i="11"/>
  <c r="K3925" i="11"/>
  <c r="K3926" i="11"/>
  <c r="K3927" i="11"/>
  <c r="K3928" i="11"/>
  <c r="K3929" i="11"/>
  <c r="K3930" i="11"/>
  <c r="K3931" i="11"/>
  <c r="K3932" i="11"/>
  <c r="K3933" i="11"/>
  <c r="K3934" i="11"/>
  <c r="K3935" i="11"/>
  <c r="K3936" i="11"/>
  <c r="K3937" i="11"/>
  <c r="K3938" i="11"/>
  <c r="K3939" i="11"/>
  <c r="K3940" i="11"/>
  <c r="K3941" i="11"/>
  <c r="K3942" i="11"/>
  <c r="K3943" i="11"/>
  <c r="K3944" i="11"/>
  <c r="K3945" i="11"/>
  <c r="K3946" i="11"/>
  <c r="K3947" i="11"/>
  <c r="K3948" i="11"/>
  <c r="K3949" i="11"/>
  <c r="K3950" i="11"/>
  <c r="K3951" i="11"/>
  <c r="K3952" i="11"/>
  <c r="K3953" i="11"/>
  <c r="K3954" i="11"/>
  <c r="K3955" i="11"/>
  <c r="K3956" i="11"/>
  <c r="K3957" i="11"/>
  <c r="K3958" i="11"/>
  <c r="K3959" i="11"/>
  <c r="K3960" i="11"/>
  <c r="K3961" i="11"/>
  <c r="K3962" i="11"/>
  <c r="K3963" i="11"/>
  <c r="K3964" i="11"/>
  <c r="K3965" i="11"/>
  <c r="K3966" i="11"/>
  <c r="K3967" i="11"/>
  <c r="K3968" i="11"/>
  <c r="K3969" i="11"/>
  <c r="K3970" i="11"/>
  <c r="K3971" i="11"/>
  <c r="K3972" i="11"/>
  <c r="K3973" i="11"/>
  <c r="K3974" i="11"/>
  <c r="K3975" i="11"/>
  <c r="K3976" i="11"/>
  <c r="K3977" i="11"/>
  <c r="K3978" i="11"/>
  <c r="K3979" i="11"/>
  <c r="K3980" i="11"/>
  <c r="K3981" i="11"/>
  <c r="K3982" i="11"/>
  <c r="K3983" i="11"/>
  <c r="K3984" i="11"/>
  <c r="K3985" i="11"/>
  <c r="K3986" i="11"/>
  <c r="K3987" i="11"/>
  <c r="K3988" i="11"/>
  <c r="K3989" i="11"/>
  <c r="K3990" i="11"/>
  <c r="K3991" i="11"/>
  <c r="K3992" i="11"/>
  <c r="K3993" i="11"/>
  <c r="K3994" i="11"/>
  <c r="K3995" i="11"/>
  <c r="K3996" i="11"/>
  <c r="K3997" i="11"/>
  <c r="K3998" i="11"/>
  <c r="K3999" i="11"/>
  <c r="K4000" i="11"/>
  <c r="K4001" i="11"/>
  <c r="K4002" i="11"/>
  <c r="K4003" i="11"/>
  <c r="K4004" i="11"/>
  <c r="K4005" i="11"/>
  <c r="K4006" i="11"/>
  <c r="K4007" i="11"/>
  <c r="K4008" i="11"/>
  <c r="K4009" i="11"/>
  <c r="K4010" i="11"/>
  <c r="K4011" i="11"/>
  <c r="K4012" i="11"/>
  <c r="K4013" i="11"/>
  <c r="K4014" i="11"/>
  <c r="K4015" i="11"/>
  <c r="K4016" i="11"/>
  <c r="K4017" i="11"/>
  <c r="K4018" i="11"/>
  <c r="K4019" i="11"/>
  <c r="K4020" i="11"/>
  <c r="K4021" i="11"/>
  <c r="K4022" i="11"/>
  <c r="K4023" i="11"/>
  <c r="K4024" i="11"/>
  <c r="K4025" i="11"/>
  <c r="K4026" i="11"/>
  <c r="K4027" i="11"/>
  <c r="K4028" i="11"/>
  <c r="K4029" i="11"/>
  <c r="K4030" i="11"/>
  <c r="K4031" i="11"/>
  <c r="K4032" i="11"/>
  <c r="K4033" i="11"/>
  <c r="K4034" i="11"/>
  <c r="K4035" i="11"/>
  <c r="K4036" i="11"/>
  <c r="K4037" i="11"/>
  <c r="K4038" i="11"/>
  <c r="K4039" i="11"/>
  <c r="K4040" i="11"/>
  <c r="K4041" i="11"/>
  <c r="K4042" i="11"/>
  <c r="K4043" i="11"/>
  <c r="K4044" i="11"/>
  <c r="K4045" i="11"/>
  <c r="K4046" i="11"/>
  <c r="K4047" i="11"/>
  <c r="K4048" i="11"/>
  <c r="K4049" i="11"/>
  <c r="K4050" i="11"/>
  <c r="K4051" i="11"/>
  <c r="K4052" i="11"/>
  <c r="K4053" i="11"/>
  <c r="K4054" i="11"/>
  <c r="K4055" i="11"/>
  <c r="K4056" i="11"/>
  <c r="K4057" i="11"/>
  <c r="K4058" i="11"/>
  <c r="K4059" i="11"/>
  <c r="K4060" i="11"/>
  <c r="K4061" i="11"/>
  <c r="K4062" i="11"/>
  <c r="K4063" i="11"/>
  <c r="K4064" i="11"/>
  <c r="K4065" i="11"/>
  <c r="K4066" i="11"/>
  <c r="K4067" i="11"/>
  <c r="K4068" i="11"/>
  <c r="K4069" i="11"/>
  <c r="K4070" i="11"/>
  <c r="K4071" i="11"/>
  <c r="K4072" i="11"/>
  <c r="K4073" i="11"/>
  <c r="K4074" i="11"/>
  <c r="K4075" i="11"/>
  <c r="K4076" i="11"/>
  <c r="K4077" i="11"/>
  <c r="K4078" i="11"/>
  <c r="K4079" i="11"/>
  <c r="K4080" i="11"/>
  <c r="K4081" i="11"/>
  <c r="K4082" i="11"/>
  <c r="K4083" i="11"/>
  <c r="K4084" i="11"/>
  <c r="K4085" i="11"/>
  <c r="K4086" i="11"/>
  <c r="K4087" i="11"/>
  <c r="K4088" i="11"/>
  <c r="K4089" i="11"/>
  <c r="K4090" i="11"/>
  <c r="K4091" i="11"/>
  <c r="K4092" i="11"/>
  <c r="K4093" i="11"/>
  <c r="K4094" i="11"/>
  <c r="K4095" i="11"/>
  <c r="K4096" i="11"/>
  <c r="K4097" i="11"/>
  <c r="K4098" i="11"/>
  <c r="K4099" i="11"/>
  <c r="K4100" i="11"/>
  <c r="K4101" i="11"/>
  <c r="K4102" i="11"/>
  <c r="K4103" i="11"/>
  <c r="K4104" i="11"/>
  <c r="K4105" i="11"/>
  <c r="K4106" i="11"/>
  <c r="K4107" i="11"/>
  <c r="K4108" i="11"/>
  <c r="K4109" i="11"/>
  <c r="K4110" i="11"/>
  <c r="K4111" i="11"/>
  <c r="K4112" i="11"/>
  <c r="K4113" i="11"/>
  <c r="K4114" i="11"/>
  <c r="K4115" i="11"/>
  <c r="K4116" i="11"/>
  <c r="K4117" i="11"/>
  <c r="K4118" i="11"/>
  <c r="K4119" i="11"/>
  <c r="K4120" i="11"/>
  <c r="K4121" i="11"/>
  <c r="K4122" i="11"/>
  <c r="K4123" i="11"/>
  <c r="K4124" i="11"/>
  <c r="K4125" i="11"/>
  <c r="K4126" i="11"/>
  <c r="K4127" i="11"/>
  <c r="K4128" i="11"/>
  <c r="K4129" i="11"/>
  <c r="K4130" i="11"/>
  <c r="K4131" i="11"/>
  <c r="K4132" i="11"/>
  <c r="K4133" i="11"/>
  <c r="K4134" i="11"/>
  <c r="K4135" i="11"/>
  <c r="K4136" i="11"/>
  <c r="K4137" i="11"/>
  <c r="K4138" i="11"/>
  <c r="K4139" i="11"/>
  <c r="K4140" i="11"/>
  <c r="K4141" i="11"/>
  <c r="K4142" i="11"/>
  <c r="K4143" i="11"/>
  <c r="K4144" i="11"/>
  <c r="K4145" i="11"/>
  <c r="K4146" i="11"/>
  <c r="K4147" i="11"/>
  <c r="K4148" i="11"/>
  <c r="K4149" i="11"/>
  <c r="K4150" i="11"/>
  <c r="K4151" i="11"/>
  <c r="K4152" i="11"/>
  <c r="K4153" i="11"/>
  <c r="K4154" i="11"/>
  <c r="K4155" i="11"/>
  <c r="K4156" i="11"/>
  <c r="K4157" i="11"/>
  <c r="K4158" i="11"/>
  <c r="K4159" i="11"/>
  <c r="K4160" i="11"/>
  <c r="K4161" i="11"/>
  <c r="K4162" i="11"/>
  <c r="K4163" i="11"/>
  <c r="K4164" i="11"/>
  <c r="K4165" i="11"/>
  <c r="K4166" i="11"/>
  <c r="K4167" i="11"/>
  <c r="K4168" i="11"/>
  <c r="K4169" i="11"/>
  <c r="K4170" i="11"/>
  <c r="K4171" i="11"/>
  <c r="K4172" i="11"/>
  <c r="K4173" i="11"/>
  <c r="K4174" i="11"/>
  <c r="K4175" i="11"/>
  <c r="K4176" i="11"/>
  <c r="K4177" i="11"/>
  <c r="K4178" i="11"/>
  <c r="K4179" i="11"/>
  <c r="K4180" i="11"/>
  <c r="K4181" i="11"/>
  <c r="K4182" i="11"/>
  <c r="K4183" i="11"/>
  <c r="K4184" i="11"/>
  <c r="K4185" i="11"/>
  <c r="K4186" i="11"/>
  <c r="K4187" i="11"/>
  <c r="K4188" i="11"/>
  <c r="K4189" i="11"/>
  <c r="K4190" i="11"/>
  <c r="K4191" i="11"/>
  <c r="K4192" i="11"/>
  <c r="K4193" i="11"/>
  <c r="K4194" i="11"/>
  <c r="K4195" i="11"/>
  <c r="K4196" i="11"/>
  <c r="K4197" i="11"/>
  <c r="K4198" i="11"/>
  <c r="K4199" i="11"/>
  <c r="K4200" i="11"/>
  <c r="K4201" i="11"/>
  <c r="K4202" i="11"/>
  <c r="K4203" i="11"/>
  <c r="K4204" i="11"/>
  <c r="K4205" i="11"/>
  <c r="K4206" i="11"/>
  <c r="K4207" i="11"/>
  <c r="K4208" i="11"/>
  <c r="K4209" i="11"/>
  <c r="K4210" i="11"/>
  <c r="K4211" i="11"/>
  <c r="K4212" i="11"/>
  <c r="K4213" i="11"/>
  <c r="K4214" i="11"/>
  <c r="K4215" i="11"/>
  <c r="K4216" i="11"/>
  <c r="K4217" i="11"/>
  <c r="K4218" i="11"/>
  <c r="K4219" i="11"/>
  <c r="K4220" i="11"/>
  <c r="K4221" i="11"/>
  <c r="K4222" i="11"/>
  <c r="K4223" i="11"/>
  <c r="K4224" i="11"/>
  <c r="K4225" i="11"/>
  <c r="K4226" i="11"/>
  <c r="K4227" i="11"/>
  <c r="K4228" i="11"/>
  <c r="K4229" i="11"/>
  <c r="K4230" i="11"/>
  <c r="K4231" i="11"/>
  <c r="K4232" i="11"/>
  <c r="K4233" i="11"/>
  <c r="K34" i="11"/>
  <c r="L14" i="6"/>
  <c r="M14" i="6"/>
  <c r="T12" i="18"/>
  <c r="U12" i="18"/>
  <c r="V12" i="18"/>
  <c r="W12" i="18"/>
  <c r="X12" i="18"/>
  <c r="Y12" i="18"/>
  <c r="J86" i="32"/>
  <c r="J87" i="32"/>
  <c r="J88" i="32"/>
  <c r="J89" i="32"/>
  <c r="J90" i="32"/>
  <c r="J91" i="32"/>
  <c r="J92" i="32"/>
  <c r="J93" i="32"/>
  <c r="J94" i="32"/>
  <c r="J95" i="32"/>
  <c r="J96" i="32"/>
  <c r="J97" i="32"/>
  <c r="J98" i="32"/>
  <c r="J99" i="32"/>
  <c r="J100" i="32"/>
  <c r="J101" i="32"/>
  <c r="J102" i="32"/>
  <c r="J103" i="32"/>
  <c r="J104" i="32"/>
  <c r="J105" i="32"/>
  <c r="J106" i="32"/>
  <c r="J107" i="32"/>
  <c r="J108" i="32"/>
  <c r="J109" i="32"/>
  <c r="J85" i="32"/>
  <c r="O57" i="32"/>
  <c r="O58" i="32"/>
  <c r="O59" i="32"/>
  <c r="O60" i="32"/>
  <c r="O61" i="32"/>
  <c r="O56" i="32"/>
  <c r="U56" i="32"/>
  <c r="U57" i="32"/>
  <c r="U58" i="32"/>
  <c r="U59" i="32"/>
  <c r="U60" i="32"/>
  <c r="U61" i="32"/>
  <c r="Q56" i="32"/>
  <c r="R56" i="32"/>
  <c r="S56" i="32"/>
  <c r="T56" i="32"/>
  <c r="Q57" i="32"/>
  <c r="R57" i="32"/>
  <c r="S57" i="32"/>
  <c r="T57" i="32"/>
  <c r="Q58" i="32"/>
  <c r="R58" i="32"/>
  <c r="S58" i="32"/>
  <c r="T58" i="32"/>
  <c r="Q59" i="32"/>
  <c r="R59" i="32"/>
  <c r="S59" i="32"/>
  <c r="T59" i="32"/>
  <c r="Q60" i="32"/>
  <c r="R60" i="32"/>
  <c r="S60" i="32"/>
  <c r="T60" i="32"/>
  <c r="Q61" i="32"/>
  <c r="R61" i="32"/>
  <c r="S61" i="32"/>
  <c r="T61" i="32"/>
  <c r="M19" i="45"/>
  <c r="N19" i="45"/>
  <c r="O19" i="45"/>
  <c r="P19" i="45"/>
  <c r="Q19" i="45"/>
  <c r="R19" i="45"/>
  <c r="M20" i="45"/>
  <c r="N20" i="45"/>
  <c r="O20" i="45"/>
  <c r="P20" i="45"/>
  <c r="Q20" i="45"/>
  <c r="R20" i="45"/>
  <c r="M16" i="45"/>
  <c r="N16" i="45"/>
  <c r="O16" i="45"/>
  <c r="P16" i="45"/>
  <c r="Q16" i="45"/>
  <c r="R16" i="45"/>
  <c r="M17" i="45"/>
  <c r="N17" i="45"/>
  <c r="O17" i="45"/>
  <c r="P17" i="45"/>
  <c r="Q17" i="45"/>
  <c r="R17" i="45"/>
  <c r="M18" i="45"/>
  <c r="N18" i="45"/>
  <c r="O18" i="45"/>
  <c r="P18" i="45"/>
  <c r="Q18" i="45"/>
  <c r="R18" i="4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33" i="15"/>
  <c r="J32" i="15"/>
  <c r="R17" i="12"/>
  <c r="R18" i="12"/>
  <c r="R19" i="12"/>
  <c r="I31" i="1"/>
  <c r="I30" i="1"/>
  <c r="C18" i="12"/>
  <c r="K18" i="12" s="1"/>
  <c r="C19" i="12"/>
  <c r="K19" i="12" s="1"/>
  <c r="C17" i="12"/>
  <c r="K17" i="12" s="1"/>
  <c r="R33" i="15"/>
  <c r="R34" i="15"/>
  <c r="R35" i="15"/>
  <c r="R36" i="15"/>
  <c r="R37" i="15"/>
  <c r="R38" i="15"/>
  <c r="R39" i="15"/>
  <c r="R40" i="15"/>
  <c r="R41" i="15"/>
  <c r="R42" i="15"/>
  <c r="R43" i="15"/>
  <c r="R44" i="15"/>
  <c r="R45" i="15"/>
  <c r="R46" i="15"/>
  <c r="R47" i="15"/>
  <c r="R48" i="15"/>
  <c r="R49" i="15"/>
  <c r="R50" i="15"/>
  <c r="R51" i="15"/>
  <c r="R52" i="15"/>
  <c r="R53" i="15"/>
  <c r="R54" i="15"/>
  <c r="R55" i="15"/>
  <c r="R56" i="15"/>
  <c r="R57" i="15"/>
  <c r="R58" i="15"/>
  <c r="R59" i="15"/>
  <c r="R60" i="15"/>
  <c r="R61" i="15"/>
  <c r="R62" i="15"/>
  <c r="R63" i="15"/>
  <c r="R64" i="15"/>
  <c r="R65" i="15"/>
  <c r="R66" i="15"/>
  <c r="R67" i="15"/>
  <c r="R68" i="15"/>
  <c r="R69" i="15"/>
  <c r="R70" i="15"/>
  <c r="R71" i="15"/>
  <c r="R32"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33" i="15"/>
  <c r="N122" i="32"/>
  <c r="N87" i="32"/>
  <c r="N88" i="32"/>
  <c r="N89" i="32"/>
  <c r="N90" i="32"/>
  <c r="N91" i="32"/>
  <c r="N92" i="32"/>
  <c r="N93" i="32"/>
  <c r="N94" i="32"/>
  <c r="N95" i="32"/>
  <c r="N96" i="32"/>
  <c r="N97" i="32"/>
  <c r="N98" i="32"/>
  <c r="N99" i="32"/>
  <c r="N100" i="32"/>
  <c r="N101" i="32"/>
  <c r="N102" i="32"/>
  <c r="N103" i="32"/>
  <c r="N104" i="32"/>
  <c r="N105" i="32"/>
  <c r="N106" i="32"/>
  <c r="N107" i="32"/>
  <c r="N108" i="32"/>
  <c r="N109" i="32"/>
  <c r="N86" i="32"/>
  <c r="I29" i="46"/>
  <c r="J29" i="46"/>
  <c r="K29" i="46"/>
  <c r="I30" i="46"/>
  <c r="J30" i="46"/>
  <c r="K30" i="46"/>
  <c r="I31" i="46"/>
  <c r="J31" i="46"/>
  <c r="K31" i="46"/>
  <c r="I32" i="46"/>
  <c r="J32" i="46"/>
  <c r="K32" i="46"/>
  <c r="I33" i="46"/>
  <c r="J33" i="46"/>
  <c r="K33" i="46"/>
  <c r="I34" i="46"/>
  <c r="J34" i="46"/>
  <c r="K34" i="46"/>
  <c r="I35" i="46"/>
  <c r="J35" i="46"/>
  <c r="K35" i="46"/>
  <c r="I36" i="46"/>
  <c r="J36" i="46"/>
  <c r="K36" i="46"/>
  <c r="I37" i="46"/>
  <c r="J37" i="46"/>
  <c r="K37" i="46"/>
  <c r="I38" i="46"/>
  <c r="J38" i="46"/>
  <c r="K38" i="46"/>
  <c r="I39" i="46"/>
  <c r="J39" i="46"/>
  <c r="K39" i="46"/>
  <c r="I40" i="46"/>
  <c r="J40" i="46"/>
  <c r="K40" i="46"/>
  <c r="I41" i="46"/>
  <c r="J41" i="46"/>
  <c r="K41" i="46"/>
  <c r="I42" i="46"/>
  <c r="J42" i="46"/>
  <c r="K42" i="46"/>
  <c r="I43" i="46"/>
  <c r="J43" i="46"/>
  <c r="K43" i="46"/>
  <c r="I44" i="46"/>
  <c r="J44" i="46"/>
  <c r="K44" i="46"/>
  <c r="I45" i="46"/>
  <c r="J45" i="46"/>
  <c r="K45" i="46"/>
  <c r="I46" i="46"/>
  <c r="J46" i="46"/>
  <c r="K46" i="46"/>
  <c r="I47" i="46"/>
  <c r="J47" i="46"/>
  <c r="K47" i="46"/>
  <c r="I48" i="46"/>
  <c r="J48" i="46"/>
  <c r="K48" i="46"/>
  <c r="I49" i="46"/>
  <c r="J49" i="46"/>
  <c r="K49" i="46"/>
  <c r="I50" i="46"/>
  <c r="J50" i="46"/>
  <c r="K50" i="46"/>
  <c r="I51" i="46"/>
  <c r="J51" i="46"/>
  <c r="K51" i="46"/>
  <c r="I52" i="46"/>
  <c r="J52" i="46"/>
  <c r="K52" i="46"/>
  <c r="I53" i="46"/>
  <c r="J53" i="46"/>
  <c r="K53" i="46"/>
  <c r="I54" i="46"/>
  <c r="J54" i="46"/>
  <c r="K54" i="46"/>
  <c r="I55" i="46"/>
  <c r="J55" i="46"/>
  <c r="K55" i="46"/>
  <c r="I56" i="46"/>
  <c r="J56" i="46"/>
  <c r="K56" i="46"/>
  <c r="I57" i="46"/>
  <c r="J57" i="46"/>
  <c r="K57" i="46"/>
  <c r="I58" i="46"/>
  <c r="J58" i="46"/>
  <c r="K58" i="46"/>
  <c r="I59" i="46"/>
  <c r="J59" i="46"/>
  <c r="K59" i="46"/>
  <c r="I60" i="46"/>
  <c r="J60" i="46"/>
  <c r="K60" i="46"/>
  <c r="I61" i="46"/>
  <c r="J61" i="46"/>
  <c r="K61" i="46"/>
  <c r="I62" i="46"/>
  <c r="J62" i="46"/>
  <c r="K62" i="46"/>
  <c r="I63" i="46"/>
  <c r="J63" i="46"/>
  <c r="K63" i="46"/>
  <c r="I64" i="46"/>
  <c r="J64" i="46"/>
  <c r="K64" i="46"/>
  <c r="I65" i="46"/>
  <c r="J65" i="46"/>
  <c r="K65" i="46"/>
  <c r="I66" i="46"/>
  <c r="J66" i="46"/>
  <c r="K66" i="46"/>
  <c r="I67" i="46"/>
  <c r="J67" i="46"/>
  <c r="K67" i="46"/>
  <c r="I68" i="46"/>
  <c r="J68" i="46"/>
  <c r="K68" i="46"/>
  <c r="I69" i="46"/>
  <c r="J69" i="46"/>
  <c r="K69" i="46"/>
  <c r="I70" i="46"/>
  <c r="J70" i="46"/>
  <c r="K70" i="46"/>
  <c r="I71" i="46"/>
  <c r="J71" i="46"/>
  <c r="K71" i="46"/>
  <c r="I72" i="46"/>
  <c r="J72" i="46"/>
  <c r="K72" i="46"/>
  <c r="I73" i="46"/>
  <c r="J73" i="46"/>
  <c r="K73" i="46"/>
  <c r="I74" i="46"/>
  <c r="J74" i="46"/>
  <c r="K74" i="46"/>
  <c r="I75" i="46"/>
  <c r="J75" i="46"/>
  <c r="K75" i="46"/>
  <c r="I76" i="46"/>
  <c r="J76" i="46"/>
  <c r="K76" i="46"/>
  <c r="I77" i="46"/>
  <c r="J77" i="46"/>
  <c r="K77" i="46"/>
  <c r="I78" i="46"/>
  <c r="J78" i="46"/>
  <c r="K78" i="46"/>
  <c r="I79" i="46"/>
  <c r="J79" i="46"/>
  <c r="K79" i="46"/>
  <c r="I80" i="46"/>
  <c r="J80" i="46"/>
  <c r="K80" i="46"/>
  <c r="I81" i="46"/>
  <c r="J81" i="46"/>
  <c r="K81" i="46"/>
  <c r="I82" i="46"/>
  <c r="J82" i="46"/>
  <c r="K82" i="46"/>
  <c r="I83" i="46"/>
  <c r="J83" i="46"/>
  <c r="K83" i="46"/>
  <c r="I84" i="46"/>
  <c r="J84" i="46"/>
  <c r="K84" i="46"/>
  <c r="I85" i="46"/>
  <c r="J85" i="46"/>
  <c r="K85" i="46"/>
  <c r="I86" i="46"/>
  <c r="J86" i="46"/>
  <c r="K86" i="46"/>
  <c r="I87" i="46"/>
  <c r="J87" i="46"/>
  <c r="K87" i="46"/>
  <c r="I88" i="46"/>
  <c r="J88" i="46"/>
  <c r="K88" i="46"/>
  <c r="I89" i="46"/>
  <c r="J89" i="46"/>
  <c r="K89" i="46"/>
  <c r="I90" i="46"/>
  <c r="J90" i="46"/>
  <c r="K90" i="46"/>
  <c r="I91" i="46"/>
  <c r="J91" i="46"/>
  <c r="K91" i="46"/>
  <c r="I92" i="46"/>
  <c r="J92" i="46"/>
  <c r="K92" i="46"/>
  <c r="I93" i="46"/>
  <c r="J93" i="46"/>
  <c r="K93" i="46"/>
  <c r="I94" i="46"/>
  <c r="J94" i="46"/>
  <c r="K94" i="46"/>
  <c r="I95" i="46"/>
  <c r="J95" i="46"/>
  <c r="K95" i="46"/>
  <c r="I96" i="46"/>
  <c r="J96" i="46"/>
  <c r="K96" i="46"/>
  <c r="I97" i="46"/>
  <c r="J97" i="46"/>
  <c r="K97" i="46"/>
  <c r="I98" i="46"/>
  <c r="J98" i="46"/>
  <c r="K98" i="46"/>
  <c r="I99" i="46"/>
  <c r="J99" i="46"/>
  <c r="K99" i="46"/>
  <c r="I100" i="46"/>
  <c r="J100" i="46"/>
  <c r="K100" i="46"/>
  <c r="I101" i="46"/>
  <c r="J101" i="46"/>
  <c r="K101" i="46"/>
  <c r="I102" i="46"/>
  <c r="J102" i="46"/>
  <c r="K102" i="46"/>
  <c r="I103" i="46"/>
  <c r="J103" i="46"/>
  <c r="K103" i="46"/>
  <c r="I104" i="46"/>
  <c r="J104" i="46"/>
  <c r="K104" i="46"/>
  <c r="I105" i="46"/>
  <c r="J105" i="46"/>
  <c r="K105" i="46"/>
  <c r="I106" i="46"/>
  <c r="J106" i="46"/>
  <c r="K106" i="46"/>
  <c r="I107" i="46"/>
  <c r="J107" i="46"/>
  <c r="K107" i="46"/>
  <c r="I108" i="46"/>
  <c r="J108" i="46"/>
  <c r="K108" i="46"/>
  <c r="I109" i="46"/>
  <c r="J109" i="46"/>
  <c r="K109" i="46"/>
  <c r="I110" i="46"/>
  <c r="J110" i="46"/>
  <c r="K110" i="46"/>
  <c r="I111" i="46"/>
  <c r="J111" i="46"/>
  <c r="K111" i="46"/>
  <c r="I112" i="46"/>
  <c r="J112" i="46"/>
  <c r="K112" i="46"/>
  <c r="I113" i="46"/>
  <c r="J113" i="46"/>
  <c r="K113" i="46"/>
  <c r="I114" i="46"/>
  <c r="J114" i="46"/>
  <c r="K114" i="46"/>
  <c r="I115" i="46"/>
  <c r="J115" i="46"/>
  <c r="K115" i="46"/>
  <c r="I116" i="46"/>
  <c r="J116" i="46"/>
  <c r="K116" i="46"/>
  <c r="I117" i="46"/>
  <c r="J117" i="46"/>
  <c r="K117" i="46"/>
  <c r="I118" i="46"/>
  <c r="J118" i="46"/>
  <c r="K118" i="46"/>
  <c r="I119" i="46"/>
  <c r="J119" i="46"/>
  <c r="K119" i="46"/>
  <c r="I120" i="46"/>
  <c r="J120" i="46"/>
  <c r="K120" i="46"/>
  <c r="I121" i="46"/>
  <c r="J121" i="46"/>
  <c r="K121" i="46"/>
  <c r="I122" i="46"/>
  <c r="J122" i="46"/>
  <c r="K122" i="46"/>
  <c r="I123" i="46"/>
  <c r="J123" i="46"/>
  <c r="K123" i="46"/>
  <c r="I124" i="46"/>
  <c r="J124" i="46"/>
  <c r="K124" i="46"/>
  <c r="I125" i="46"/>
  <c r="J125" i="46"/>
  <c r="K125" i="46"/>
  <c r="I126" i="46"/>
  <c r="J126" i="46"/>
  <c r="K126" i="46"/>
  <c r="J28" i="46"/>
  <c r="K28" i="46"/>
  <c r="K27" i="46"/>
  <c r="J27" i="46"/>
  <c r="I28" i="46"/>
  <c r="N123" i="32"/>
  <c r="O123" i="32"/>
  <c r="N124" i="32"/>
  <c r="O124" i="32"/>
  <c r="N125" i="32"/>
  <c r="O125" i="32"/>
  <c r="N126" i="32"/>
  <c r="O126" i="32"/>
  <c r="N127" i="32"/>
  <c r="O127" i="32"/>
  <c r="N128" i="32"/>
  <c r="O128" i="32"/>
  <c r="N129" i="32"/>
  <c r="O129" i="32"/>
  <c r="N130" i="32"/>
  <c r="O130" i="32"/>
  <c r="N131" i="32"/>
  <c r="O131" i="32"/>
  <c r="N132" i="32"/>
  <c r="O132" i="32"/>
  <c r="N133" i="32"/>
  <c r="O133" i="32"/>
  <c r="N134" i="32"/>
  <c r="O134" i="32"/>
  <c r="N135" i="32"/>
  <c r="O135" i="32"/>
  <c r="N136" i="32"/>
  <c r="O136" i="32"/>
  <c r="N137" i="32"/>
  <c r="O137" i="32"/>
  <c r="N138" i="32"/>
  <c r="O138" i="32"/>
  <c r="N139" i="32"/>
  <c r="O139" i="32"/>
  <c r="N140" i="32"/>
  <c r="O140" i="32"/>
  <c r="N141" i="32"/>
  <c r="O141" i="32"/>
  <c r="N142" i="32"/>
  <c r="O142" i="32"/>
  <c r="N143" i="32"/>
  <c r="O143" i="32"/>
  <c r="N144" i="32"/>
  <c r="O144" i="32"/>
  <c r="N145" i="32"/>
  <c r="O145" i="32"/>
  <c r="N146" i="32"/>
  <c r="O146" i="32"/>
  <c r="N147" i="32"/>
  <c r="O147" i="32"/>
  <c r="N148" i="32"/>
  <c r="O148" i="32"/>
  <c r="N149" i="32"/>
  <c r="O149" i="32"/>
  <c r="N150" i="32"/>
  <c r="O150" i="32"/>
  <c r="N151" i="32"/>
  <c r="O151" i="32"/>
  <c r="N152" i="32"/>
  <c r="O152" i="32"/>
  <c r="N153" i="32"/>
  <c r="O153" i="32"/>
  <c r="N154" i="32"/>
  <c r="O154" i="32"/>
  <c r="N155" i="32"/>
  <c r="O155" i="32"/>
  <c r="N156" i="32"/>
  <c r="O156" i="32"/>
  <c r="N157" i="32"/>
  <c r="O157" i="32"/>
  <c r="N158" i="32"/>
  <c r="O158" i="32"/>
  <c r="N159" i="32"/>
  <c r="O159" i="32"/>
  <c r="N160" i="32"/>
  <c r="O160" i="32"/>
  <c r="N161" i="32"/>
  <c r="O161" i="32"/>
  <c r="N162" i="32"/>
  <c r="O162" i="32"/>
  <c r="N163" i="32"/>
  <c r="O163" i="32"/>
  <c r="N164" i="32"/>
  <c r="O164" i="32"/>
  <c r="N165" i="32"/>
  <c r="O165" i="32"/>
  <c r="N166" i="32"/>
  <c r="O166" i="32"/>
  <c r="N167" i="32"/>
  <c r="O167" i="32"/>
  <c r="N168" i="32"/>
  <c r="O168" i="32"/>
  <c r="N169" i="32"/>
  <c r="O169" i="32"/>
  <c r="N170" i="32"/>
  <c r="O170" i="32"/>
  <c r="N171" i="32"/>
  <c r="O171" i="32"/>
  <c r="N172" i="32"/>
  <c r="O172" i="32"/>
  <c r="N173" i="32"/>
  <c r="O173" i="32"/>
  <c r="N174" i="32"/>
  <c r="O174" i="32"/>
  <c r="N175" i="32"/>
  <c r="O175" i="32"/>
  <c r="N176" i="32"/>
  <c r="O176" i="32"/>
  <c r="N177" i="32"/>
  <c r="O177" i="32"/>
  <c r="N178" i="32"/>
  <c r="O178" i="32"/>
  <c r="N179" i="32"/>
  <c r="O179" i="32"/>
  <c r="N180" i="32"/>
  <c r="O180" i="32"/>
  <c r="N181" i="32"/>
  <c r="O181" i="32"/>
  <c r="N182" i="32"/>
  <c r="O182" i="32"/>
  <c r="N183" i="32"/>
  <c r="O183" i="32"/>
  <c r="N184" i="32"/>
  <c r="O184" i="32"/>
  <c r="N185" i="32"/>
  <c r="O185" i="32"/>
  <c r="N186" i="32"/>
  <c r="O186" i="32"/>
  <c r="N187" i="32"/>
  <c r="O187" i="32"/>
  <c r="N188" i="32"/>
  <c r="O188" i="32"/>
  <c r="N189" i="32"/>
  <c r="O189" i="32"/>
  <c r="N190" i="32"/>
  <c r="O190" i="32"/>
  <c r="N191" i="32"/>
  <c r="O191" i="32"/>
  <c r="N192" i="32"/>
  <c r="O192" i="32"/>
  <c r="N193" i="32"/>
  <c r="O193" i="32"/>
  <c r="N194" i="32"/>
  <c r="O194" i="32"/>
  <c r="N195" i="32"/>
  <c r="O195" i="32"/>
  <c r="N196" i="32"/>
  <c r="O196" i="32"/>
  <c r="N197" i="32"/>
  <c r="O197" i="32"/>
  <c r="N198" i="32"/>
  <c r="O198" i="32"/>
  <c r="N199" i="32"/>
  <c r="O199" i="32"/>
  <c r="N200" i="32"/>
  <c r="O200" i="32"/>
  <c r="N201" i="32"/>
  <c r="O201" i="32"/>
  <c r="N202" i="32"/>
  <c r="O202" i="32"/>
  <c r="N203" i="32"/>
  <c r="O203" i="32"/>
  <c r="N204" i="32"/>
  <c r="O204" i="32"/>
  <c r="N205" i="32"/>
  <c r="O205" i="32"/>
  <c r="N206" i="32"/>
  <c r="O206" i="32"/>
  <c r="N207" i="32"/>
  <c r="O207" i="32"/>
  <c r="N208" i="32"/>
  <c r="O208" i="32"/>
  <c r="N209" i="32"/>
  <c r="O209" i="32"/>
  <c r="N210" i="32"/>
  <c r="O210" i="32"/>
  <c r="N211" i="32"/>
  <c r="O211" i="32"/>
  <c r="N212" i="32"/>
  <c r="O212" i="32"/>
  <c r="N213" i="32"/>
  <c r="O213" i="32"/>
  <c r="N214" i="32"/>
  <c r="O214" i="32"/>
  <c r="N215" i="32"/>
  <c r="O215" i="32"/>
  <c r="N216" i="32"/>
  <c r="O216" i="32"/>
  <c r="N217" i="32"/>
  <c r="O217" i="32"/>
  <c r="N218" i="32"/>
  <c r="O218" i="32"/>
  <c r="N219" i="32"/>
  <c r="O219" i="32"/>
  <c r="N220" i="32"/>
  <c r="O220" i="32"/>
  <c r="N221" i="32"/>
  <c r="O221" i="32"/>
  <c r="N222" i="32"/>
  <c r="O222" i="32"/>
  <c r="N223" i="32"/>
  <c r="O223" i="32"/>
  <c r="N224" i="32"/>
  <c r="O224" i="32"/>
  <c r="N225" i="32"/>
  <c r="O225" i="32"/>
  <c r="N226" i="32"/>
  <c r="O226" i="32"/>
  <c r="N227" i="32"/>
  <c r="O227" i="32"/>
  <c r="N228" i="32"/>
  <c r="O228" i="32"/>
  <c r="N229" i="32"/>
  <c r="O229" i="32"/>
  <c r="N230" i="32"/>
  <c r="O230" i="32"/>
  <c r="N231" i="32"/>
  <c r="O231" i="32"/>
  <c r="N232" i="32"/>
  <c r="O232" i="32"/>
  <c r="N233" i="32"/>
  <c r="O233" i="32"/>
  <c r="N234" i="32"/>
  <c r="O234" i="32"/>
  <c r="N235" i="32"/>
  <c r="O235" i="32"/>
  <c r="N236" i="32"/>
  <c r="O236" i="32"/>
  <c r="N237" i="32"/>
  <c r="O237" i="32"/>
  <c r="N238" i="32"/>
  <c r="O238" i="32"/>
  <c r="N239" i="32"/>
  <c r="O239" i="32"/>
  <c r="N240" i="32"/>
  <c r="O240" i="32"/>
  <c r="N241" i="32"/>
  <c r="O241" i="32"/>
  <c r="N242" i="32"/>
  <c r="O242" i="32"/>
  <c r="N243" i="32"/>
  <c r="O243" i="32"/>
  <c r="N244" i="32"/>
  <c r="O244" i="32"/>
  <c r="N245" i="32"/>
  <c r="O245" i="32"/>
  <c r="N246" i="32"/>
  <c r="O246" i="32"/>
  <c r="N247" i="32"/>
  <c r="O247" i="32"/>
  <c r="N248" i="32"/>
  <c r="O248" i="32"/>
  <c r="N249" i="32"/>
  <c r="O249" i="32"/>
  <c r="N250" i="32"/>
  <c r="O250" i="32"/>
  <c r="N251" i="32"/>
  <c r="O251" i="32"/>
  <c r="N252" i="32"/>
  <c r="O252" i="32"/>
  <c r="N253" i="32"/>
  <c r="O253" i="32"/>
  <c r="N254" i="32"/>
  <c r="O254" i="32"/>
  <c r="N255" i="32"/>
  <c r="O255" i="32"/>
  <c r="N256" i="32"/>
  <c r="O256" i="32"/>
  <c r="N257" i="32"/>
  <c r="O257" i="32"/>
  <c r="N258" i="32"/>
  <c r="O258" i="32"/>
  <c r="N259" i="32"/>
  <c r="O259" i="32"/>
  <c r="N260" i="32"/>
  <c r="O260" i="32"/>
  <c r="N261" i="32"/>
  <c r="O261" i="32"/>
  <c r="N262" i="32"/>
  <c r="O262" i="32"/>
  <c r="N263" i="32"/>
  <c r="O263" i="32"/>
  <c r="N264" i="32"/>
  <c r="O264" i="32"/>
  <c r="N265" i="32"/>
  <c r="O265" i="32"/>
  <c r="N266" i="32"/>
  <c r="O266" i="32"/>
  <c r="N267" i="32"/>
  <c r="O267" i="32"/>
  <c r="N268" i="32"/>
  <c r="O268" i="32"/>
  <c r="N269" i="32"/>
  <c r="O269" i="32"/>
  <c r="N270" i="32"/>
  <c r="O270" i="32"/>
  <c r="N271" i="32"/>
  <c r="O271" i="32"/>
  <c r="N272" i="32"/>
  <c r="O272" i="32"/>
  <c r="N273" i="32"/>
  <c r="O273" i="32"/>
  <c r="N274" i="32"/>
  <c r="O274" i="32"/>
  <c r="N275" i="32"/>
  <c r="O275" i="32"/>
  <c r="N276" i="32"/>
  <c r="O276" i="32"/>
  <c r="N277" i="32"/>
  <c r="O277" i="32"/>
  <c r="N278" i="32"/>
  <c r="O278" i="32"/>
  <c r="N279" i="32"/>
  <c r="O279" i="32"/>
  <c r="N280" i="32"/>
  <c r="O280" i="32"/>
  <c r="N281" i="32"/>
  <c r="O281" i="32"/>
  <c r="N282" i="32"/>
  <c r="O282" i="32"/>
  <c r="N283" i="32"/>
  <c r="O283" i="32"/>
  <c r="N284" i="32"/>
  <c r="O284" i="32"/>
  <c r="N285" i="32"/>
  <c r="O285" i="32"/>
  <c r="N286" i="32"/>
  <c r="O286" i="32"/>
  <c r="N287" i="32"/>
  <c r="O287" i="32"/>
  <c r="N288" i="32"/>
  <c r="O288" i="32"/>
  <c r="N289" i="32"/>
  <c r="O289" i="32"/>
  <c r="N290" i="32"/>
  <c r="O290" i="32"/>
  <c r="N291" i="32"/>
  <c r="O291" i="32"/>
  <c r="N292" i="32"/>
  <c r="O292" i="32"/>
  <c r="N293" i="32"/>
  <c r="O293" i="32"/>
  <c r="N294" i="32"/>
  <c r="O294" i="32"/>
  <c r="N295" i="32"/>
  <c r="O295" i="32"/>
  <c r="N296" i="32"/>
  <c r="O296" i="32"/>
  <c r="N297" i="32"/>
  <c r="O297" i="32"/>
  <c r="N298" i="32"/>
  <c r="O298" i="32"/>
  <c r="N299" i="32"/>
  <c r="O299" i="32"/>
  <c r="N300" i="32"/>
  <c r="O300" i="32"/>
  <c r="N301" i="32"/>
  <c r="O301" i="32"/>
  <c r="N302" i="32"/>
  <c r="O302" i="32"/>
  <c r="N303" i="32"/>
  <c r="O303" i="32"/>
  <c r="N304" i="32"/>
  <c r="O304" i="32"/>
  <c r="N305" i="32"/>
  <c r="O305" i="32"/>
  <c r="N306" i="32"/>
  <c r="O306" i="32"/>
  <c r="N307" i="32"/>
  <c r="O307" i="32"/>
  <c r="N308" i="32"/>
  <c r="O308" i="32"/>
  <c r="N309" i="32"/>
  <c r="O309" i="32"/>
  <c r="N310" i="32"/>
  <c r="O310" i="32"/>
  <c r="N311" i="32"/>
  <c r="O311" i="32"/>
  <c r="N312" i="32"/>
  <c r="O312" i="32"/>
  <c r="N313" i="32"/>
  <c r="O313" i="32"/>
  <c r="N314" i="32"/>
  <c r="O314" i="32"/>
  <c r="N315" i="32"/>
  <c r="O315" i="32"/>
  <c r="N316" i="32"/>
  <c r="O316" i="32"/>
  <c r="N317" i="32"/>
  <c r="O317" i="32"/>
  <c r="N318" i="32"/>
  <c r="O318" i="32"/>
  <c r="N319" i="32"/>
  <c r="O319" i="32"/>
  <c r="N320" i="32"/>
  <c r="O320" i="32"/>
  <c r="N321" i="32"/>
  <c r="O321" i="32"/>
  <c r="O122" i="32"/>
  <c r="O121" i="32"/>
  <c r="N116" i="32"/>
  <c r="O87" i="32"/>
  <c r="O88" i="32"/>
  <c r="O89" i="32"/>
  <c r="O90" i="32"/>
  <c r="O91" i="32"/>
  <c r="O92" i="32"/>
  <c r="O93" i="32"/>
  <c r="O94" i="32"/>
  <c r="O95" i="32"/>
  <c r="O96" i="32"/>
  <c r="O97" i="32"/>
  <c r="O98" i="32"/>
  <c r="O99" i="32"/>
  <c r="O100" i="32"/>
  <c r="O101" i="32"/>
  <c r="O102" i="32"/>
  <c r="O103" i="32"/>
  <c r="O104" i="32"/>
  <c r="O105" i="32"/>
  <c r="O106" i="32"/>
  <c r="O107" i="32"/>
  <c r="O108" i="32"/>
  <c r="O109" i="32"/>
  <c r="O86" i="32"/>
  <c r="O85" i="32"/>
  <c r="N73" i="32"/>
  <c r="N74" i="32"/>
  <c r="N75" i="32"/>
  <c r="N76" i="32"/>
  <c r="N72" i="32"/>
  <c r="N58" i="32"/>
  <c r="N59" i="32"/>
  <c r="N60" i="32"/>
  <c r="N61" i="32"/>
  <c r="N57" i="32"/>
  <c r="N41" i="32"/>
  <c r="N42" i="32"/>
  <c r="N43" i="32"/>
  <c r="N44" i="32"/>
  <c r="N40" i="32"/>
  <c r="N29" i="32"/>
  <c r="N30" i="32"/>
  <c r="N31" i="32"/>
  <c r="N32" i="32"/>
  <c r="N28" i="32"/>
  <c r="N18" i="32"/>
  <c r="N19" i="32"/>
  <c r="N20" i="32"/>
  <c r="N21" i="32"/>
  <c r="N17" i="32"/>
  <c r="S15" i="18"/>
  <c r="S16" i="18"/>
  <c r="S17" i="18"/>
  <c r="S18" i="18"/>
  <c r="S19" i="18"/>
  <c r="S20" i="18"/>
  <c r="S21" i="18"/>
  <c r="S22" i="18"/>
  <c r="S23" i="18"/>
  <c r="S24" i="18"/>
  <c r="S25" i="18"/>
  <c r="S26" i="18"/>
  <c r="S27" i="18"/>
  <c r="S28" i="18"/>
  <c r="S29" i="18"/>
  <c r="S30" i="18"/>
  <c r="S31" i="18"/>
  <c r="S32" i="18"/>
  <c r="S33" i="18"/>
  <c r="S34" i="18"/>
  <c r="S35" i="18"/>
  <c r="S36" i="18"/>
  <c r="S37" i="18"/>
  <c r="S38" i="18"/>
  <c r="S39" i="18"/>
  <c r="S40" i="18"/>
  <c r="S41" i="18"/>
  <c r="S42" i="18"/>
  <c r="S43" i="18"/>
  <c r="S44" i="18"/>
  <c r="S45" i="18"/>
  <c r="S46" i="18"/>
  <c r="S47" i="18"/>
  <c r="S48" i="18"/>
  <c r="S49" i="18"/>
  <c r="S50" i="18"/>
  <c r="S51" i="18"/>
  <c r="S52" i="18"/>
  <c r="S53" i="18"/>
  <c r="S54" i="18"/>
  <c r="S55" i="18"/>
  <c r="S56" i="18"/>
  <c r="S57" i="18"/>
  <c r="S58" i="18"/>
  <c r="S59" i="18"/>
  <c r="S60" i="18"/>
  <c r="S61" i="18"/>
  <c r="S62" i="18"/>
  <c r="S63" i="18"/>
  <c r="S64" i="18"/>
  <c r="S65" i="18"/>
  <c r="S66" i="18"/>
  <c r="S67" i="18"/>
  <c r="S68" i="18"/>
  <c r="S69" i="18"/>
  <c r="S70" i="18"/>
  <c r="S71" i="18"/>
  <c r="S72" i="18"/>
  <c r="S73" i="18"/>
  <c r="S74" i="18"/>
  <c r="S75" i="18"/>
  <c r="S76" i="18"/>
  <c r="S77" i="18"/>
  <c r="S78" i="18"/>
  <c r="S79" i="18"/>
  <c r="S80" i="18"/>
  <c r="S81" i="18"/>
  <c r="S82" i="18"/>
  <c r="S83" i="18"/>
  <c r="S84" i="18"/>
  <c r="S85" i="18"/>
  <c r="S86" i="18"/>
  <c r="S87" i="18"/>
  <c r="S88" i="18"/>
  <c r="S89" i="18"/>
  <c r="S90" i="18"/>
  <c r="S91" i="18"/>
  <c r="S92" i="18"/>
  <c r="S93" i="18"/>
  <c r="S94" i="18"/>
  <c r="S95" i="18"/>
  <c r="S96" i="18"/>
  <c r="S97" i="18"/>
  <c r="S98" i="18"/>
  <c r="S99" i="18"/>
  <c r="S100" i="18"/>
  <c r="S101" i="18"/>
  <c r="S102" i="18"/>
  <c r="S103" i="18"/>
  <c r="S104" i="18"/>
  <c r="S105" i="18"/>
  <c r="S106" i="18"/>
  <c r="S107" i="18"/>
  <c r="S108" i="18"/>
  <c r="S109" i="18"/>
  <c r="S110" i="18"/>
  <c r="S111" i="18"/>
  <c r="S112" i="18"/>
  <c r="S113" i="18"/>
  <c r="S114" i="18"/>
  <c r="S115" i="18"/>
  <c r="S116" i="18"/>
  <c r="S117" i="18"/>
  <c r="S118" i="18"/>
  <c r="S119" i="18"/>
  <c r="S120" i="18"/>
  <c r="S121" i="18"/>
  <c r="S122" i="18"/>
  <c r="S123" i="18"/>
  <c r="S124" i="18"/>
  <c r="S125" i="18"/>
  <c r="S126" i="18"/>
  <c r="S127" i="18"/>
  <c r="S128" i="18"/>
  <c r="S129" i="18"/>
  <c r="S130" i="18"/>
  <c r="S131" i="18"/>
  <c r="S132" i="18"/>
  <c r="S133" i="18"/>
  <c r="S134" i="18"/>
  <c r="S135" i="18"/>
  <c r="S136" i="18"/>
  <c r="S137" i="18"/>
  <c r="S138" i="18"/>
  <c r="S139" i="18"/>
  <c r="S140" i="18"/>
  <c r="S141" i="18"/>
  <c r="S142" i="18"/>
  <c r="S143" i="18"/>
  <c r="S144" i="18"/>
  <c r="S145" i="18"/>
  <c r="S146" i="18"/>
  <c r="S147" i="18"/>
  <c r="S148" i="18"/>
  <c r="S149" i="18"/>
  <c r="S150" i="18"/>
  <c r="S151" i="18"/>
  <c r="S152" i="18"/>
  <c r="S153" i="18"/>
  <c r="S154" i="18"/>
  <c r="S155" i="18"/>
  <c r="S156" i="18"/>
  <c r="S157" i="18"/>
  <c r="S158" i="18"/>
  <c r="S159" i="18"/>
  <c r="S160" i="18"/>
  <c r="S161" i="18"/>
  <c r="S162" i="18"/>
  <c r="S163" i="18"/>
  <c r="S164" i="18"/>
  <c r="S165" i="18"/>
  <c r="S166" i="18"/>
  <c r="S167" i="18"/>
  <c r="S168" i="18"/>
  <c r="S169" i="18"/>
  <c r="S170" i="18"/>
  <c r="S171" i="18"/>
  <c r="S172" i="18"/>
  <c r="S173" i="18"/>
  <c r="S174" i="18"/>
  <c r="S175" i="18"/>
  <c r="S176" i="18"/>
  <c r="S177" i="18"/>
  <c r="S178" i="18"/>
  <c r="S179" i="18"/>
  <c r="S180" i="18"/>
  <c r="S181" i="18"/>
  <c r="S182" i="18"/>
  <c r="S183" i="18"/>
  <c r="S184" i="18"/>
  <c r="S185" i="18"/>
  <c r="S186" i="18"/>
  <c r="S187" i="18"/>
  <c r="S188" i="18"/>
  <c r="S189" i="18"/>
  <c r="S190" i="18"/>
  <c r="S191" i="18"/>
  <c r="S192" i="18"/>
  <c r="S193" i="18"/>
  <c r="S194" i="18"/>
  <c r="S195" i="18"/>
  <c r="S196" i="18"/>
  <c r="S197" i="18"/>
  <c r="S198" i="18"/>
  <c r="S199" i="18"/>
  <c r="S200" i="18"/>
  <c r="S201" i="18"/>
  <c r="S202" i="18"/>
  <c r="S203" i="18"/>
  <c r="S204" i="18"/>
  <c r="S205" i="18"/>
  <c r="S206" i="18"/>
  <c r="S207" i="18"/>
  <c r="S208" i="18"/>
  <c r="S209" i="18"/>
  <c r="S210" i="18"/>
  <c r="S211" i="18"/>
  <c r="S212" i="18"/>
  <c r="S213" i="18"/>
  <c r="S214" i="18"/>
  <c r="S215" i="18"/>
  <c r="S216" i="18"/>
  <c r="S217" i="18"/>
  <c r="S218" i="18"/>
  <c r="S219" i="18"/>
  <c r="S220" i="18"/>
  <c r="S221" i="18"/>
  <c r="S222" i="18"/>
  <c r="S223" i="18"/>
  <c r="S224" i="18"/>
  <c r="S225" i="18"/>
  <c r="S226" i="18"/>
  <c r="S227" i="18"/>
  <c r="S228" i="18"/>
  <c r="S229" i="18"/>
  <c r="S230" i="18"/>
  <c r="S231" i="18"/>
  <c r="S232" i="18"/>
  <c r="S233" i="18"/>
  <c r="S234" i="18"/>
  <c r="S235" i="18"/>
  <c r="S236" i="18"/>
  <c r="S237" i="18"/>
  <c r="S238" i="18"/>
  <c r="S239" i="18"/>
  <c r="S240" i="18"/>
  <c r="S241" i="18"/>
  <c r="S242" i="18"/>
  <c r="S243" i="18"/>
  <c r="S244" i="18"/>
  <c r="S245" i="18"/>
  <c r="S246" i="18"/>
  <c r="S247" i="18"/>
  <c r="S248" i="18"/>
  <c r="S249" i="18"/>
  <c r="S250" i="18"/>
  <c r="S251" i="18"/>
  <c r="S252" i="18"/>
  <c r="S253" i="18"/>
  <c r="S254" i="18"/>
  <c r="S255" i="18"/>
  <c r="S256" i="18"/>
  <c r="S257" i="18"/>
  <c r="S258" i="18"/>
  <c r="S259" i="18"/>
  <c r="S260" i="18"/>
  <c r="S261" i="18"/>
  <c r="S262" i="18"/>
  <c r="S263" i="18"/>
  <c r="S264" i="18"/>
  <c r="S265" i="18"/>
  <c r="S266" i="18"/>
  <c r="S267" i="18"/>
  <c r="S268" i="18"/>
  <c r="S269" i="18"/>
  <c r="S270" i="18"/>
  <c r="S271" i="18"/>
  <c r="S272" i="18"/>
  <c r="S273" i="18"/>
  <c r="S274" i="18"/>
  <c r="S275" i="18"/>
  <c r="S276" i="18"/>
  <c r="S277" i="18"/>
  <c r="S278" i="18"/>
  <c r="S279" i="18"/>
  <c r="S280" i="18"/>
  <c r="S281" i="18"/>
  <c r="S282" i="18"/>
  <c r="S283" i="18"/>
  <c r="S284" i="18"/>
  <c r="S285" i="18"/>
  <c r="S286" i="18"/>
  <c r="S287" i="18"/>
  <c r="S288" i="18"/>
  <c r="S289" i="18"/>
  <c r="S290" i="18"/>
  <c r="S291" i="18"/>
  <c r="S292" i="18"/>
  <c r="S293" i="18"/>
  <c r="S294" i="18"/>
  <c r="S295" i="18"/>
  <c r="S296" i="18"/>
  <c r="S297" i="18"/>
  <c r="S298" i="18"/>
  <c r="S299" i="18"/>
  <c r="S300" i="18"/>
  <c r="S301" i="18"/>
  <c r="S302" i="18"/>
  <c r="S303" i="18"/>
  <c r="S304" i="18"/>
  <c r="S305" i="18"/>
  <c r="S306" i="18"/>
  <c r="S307" i="18"/>
  <c r="S308" i="18"/>
  <c r="S309" i="18"/>
  <c r="S310" i="18"/>
  <c r="S311" i="18"/>
  <c r="S312" i="18"/>
  <c r="S313" i="18"/>
  <c r="S314" i="18"/>
  <c r="S315" i="18"/>
  <c r="S316" i="18"/>
  <c r="S317" i="18"/>
  <c r="S318" i="18"/>
  <c r="S319" i="18"/>
  <c r="S320" i="18"/>
  <c r="S321" i="18"/>
  <c r="S322" i="18"/>
  <c r="S323" i="18"/>
  <c r="S324" i="18"/>
  <c r="S325" i="18"/>
  <c r="S326" i="18"/>
  <c r="S327" i="18"/>
  <c r="S328" i="18"/>
  <c r="S329" i="18"/>
  <c r="S330" i="18"/>
  <c r="S331" i="18"/>
  <c r="S332" i="18"/>
  <c r="S333" i="18"/>
  <c r="S334" i="18"/>
  <c r="S335" i="18"/>
  <c r="S336" i="18"/>
  <c r="S337" i="18"/>
  <c r="S338" i="18"/>
  <c r="S339" i="18"/>
  <c r="S340" i="18"/>
  <c r="S341" i="18"/>
  <c r="S342" i="18"/>
  <c r="S343" i="18"/>
  <c r="S344" i="18"/>
  <c r="S345" i="18"/>
  <c r="S346" i="18"/>
  <c r="S347" i="18"/>
  <c r="S348" i="18"/>
  <c r="S349" i="18"/>
  <c r="S350" i="18"/>
  <c r="S351" i="18"/>
  <c r="S352" i="18"/>
  <c r="S353" i="18"/>
  <c r="S354" i="18"/>
  <c r="S355" i="18"/>
  <c r="S356" i="18"/>
  <c r="S357" i="18"/>
  <c r="S358" i="18"/>
  <c r="S359" i="18"/>
  <c r="S360" i="18"/>
  <c r="S361" i="18"/>
  <c r="S362" i="18"/>
  <c r="S363" i="18"/>
  <c r="S364" i="18"/>
  <c r="S365" i="18"/>
  <c r="S366" i="18"/>
  <c r="S367" i="18"/>
  <c r="S368" i="18"/>
  <c r="S369" i="18"/>
  <c r="S370" i="18"/>
  <c r="S371" i="18"/>
  <c r="S372" i="18"/>
  <c r="S373" i="18"/>
  <c r="S374" i="18"/>
  <c r="S375" i="18"/>
  <c r="S376" i="18"/>
  <c r="S377" i="18"/>
  <c r="S378" i="18"/>
  <c r="S379" i="18"/>
  <c r="S380" i="18"/>
  <c r="S381" i="18"/>
  <c r="S382" i="18"/>
  <c r="S383" i="18"/>
  <c r="S384" i="18"/>
  <c r="S385" i="18"/>
  <c r="S386" i="18"/>
  <c r="S387" i="18"/>
  <c r="S388" i="18"/>
  <c r="S389" i="18"/>
  <c r="S390" i="18"/>
  <c r="S391" i="18"/>
  <c r="S392" i="18"/>
  <c r="S393" i="18"/>
  <c r="S394" i="18"/>
  <c r="S395" i="18"/>
  <c r="S396" i="18"/>
  <c r="S397" i="18"/>
  <c r="S398" i="18"/>
  <c r="S399" i="18"/>
  <c r="S400" i="18"/>
  <c r="S401" i="18"/>
  <c r="S402" i="18"/>
  <c r="S403" i="18"/>
  <c r="S404" i="18"/>
  <c r="S405" i="18"/>
  <c r="S406" i="18"/>
  <c r="S407" i="18"/>
  <c r="S408" i="18"/>
  <c r="S409" i="18"/>
  <c r="S410" i="18"/>
  <c r="S411" i="18"/>
  <c r="S412" i="18"/>
  <c r="S413" i="18"/>
  <c r="S414" i="18"/>
  <c r="S415" i="18"/>
  <c r="S416" i="18"/>
  <c r="S417" i="18"/>
  <c r="S418" i="18"/>
  <c r="S419" i="18"/>
  <c r="S420" i="18"/>
  <c r="S421" i="18"/>
  <c r="S422" i="18"/>
  <c r="S423" i="18"/>
  <c r="S424" i="18"/>
  <c r="S425" i="18"/>
  <c r="S426" i="18"/>
  <c r="S427" i="18"/>
  <c r="S428" i="18"/>
  <c r="S429" i="18"/>
  <c r="S430" i="18"/>
  <c r="S431" i="18"/>
  <c r="S432" i="18"/>
  <c r="S433" i="18"/>
  <c r="S434" i="18"/>
  <c r="S435" i="18"/>
  <c r="S436" i="18"/>
  <c r="S437" i="18"/>
  <c r="S438" i="18"/>
  <c r="S439" i="18"/>
  <c r="S440" i="18"/>
  <c r="S441" i="18"/>
  <c r="S442" i="18"/>
  <c r="S443" i="18"/>
  <c r="S444" i="18"/>
  <c r="S445" i="18"/>
  <c r="S446" i="18"/>
  <c r="S447" i="18"/>
  <c r="S448" i="18"/>
  <c r="S449" i="18"/>
  <c r="S450" i="18"/>
  <c r="S451" i="18"/>
  <c r="S452" i="18"/>
  <c r="S453" i="18"/>
  <c r="S454" i="18"/>
  <c r="S455" i="18"/>
  <c r="S456" i="18"/>
  <c r="S457" i="18"/>
  <c r="S458" i="18"/>
  <c r="S459" i="18"/>
  <c r="S460" i="18"/>
  <c r="S461" i="18"/>
  <c r="S462" i="18"/>
  <c r="S463" i="18"/>
  <c r="S464" i="18"/>
  <c r="S465" i="18"/>
  <c r="S466" i="18"/>
  <c r="S467" i="18"/>
  <c r="S468" i="18"/>
  <c r="S469" i="18"/>
  <c r="S470" i="18"/>
  <c r="S471" i="18"/>
  <c r="S472" i="18"/>
  <c r="S473" i="18"/>
  <c r="S474" i="18"/>
  <c r="S475" i="18"/>
  <c r="S476" i="18"/>
  <c r="S477" i="18"/>
  <c r="S478" i="18"/>
  <c r="S479" i="18"/>
  <c r="S480" i="18"/>
  <c r="S481" i="18"/>
  <c r="S482" i="18"/>
  <c r="S483" i="18"/>
  <c r="S484" i="18"/>
  <c r="S485" i="18"/>
  <c r="S486" i="18"/>
  <c r="S487" i="18"/>
  <c r="S488" i="18"/>
  <c r="S489" i="18"/>
  <c r="S490" i="18"/>
  <c r="S491" i="18"/>
  <c r="S492" i="18"/>
  <c r="S493" i="18"/>
  <c r="S494" i="18"/>
  <c r="S495" i="18"/>
  <c r="S496" i="18"/>
  <c r="S497" i="18"/>
  <c r="S498" i="18"/>
  <c r="S499" i="18"/>
  <c r="S500" i="18"/>
  <c r="S501" i="18"/>
  <c r="S502" i="18"/>
  <c r="S503" i="18"/>
  <c r="S504" i="18"/>
  <c r="S505" i="18"/>
  <c r="S506" i="18"/>
  <c r="S507" i="18"/>
  <c r="S508" i="18"/>
  <c r="S509" i="18"/>
  <c r="S510" i="18"/>
  <c r="S511" i="18"/>
  <c r="S512" i="18"/>
  <c r="S513" i="18"/>
  <c r="S514" i="18"/>
  <c r="S515" i="18"/>
  <c r="S516" i="18"/>
  <c r="S517" i="18"/>
  <c r="S518" i="18"/>
  <c r="S519" i="18"/>
  <c r="S520" i="18"/>
  <c r="S521" i="18"/>
  <c r="S522" i="18"/>
  <c r="S523" i="18"/>
  <c r="S524" i="18"/>
  <c r="S525" i="18"/>
  <c r="S526" i="18"/>
  <c r="S527" i="18"/>
  <c r="S528" i="18"/>
  <c r="S529" i="18"/>
  <c r="S530" i="18"/>
  <c r="S531" i="18"/>
  <c r="S532" i="18"/>
  <c r="S533" i="18"/>
  <c r="S534" i="18"/>
  <c r="S535" i="18"/>
  <c r="S536" i="18"/>
  <c r="S537" i="18"/>
  <c r="S538" i="18"/>
  <c r="S539" i="18"/>
  <c r="S540" i="18"/>
  <c r="S541" i="18"/>
  <c r="S542" i="18"/>
  <c r="S543" i="18"/>
  <c r="S544" i="18"/>
  <c r="S545" i="18"/>
  <c r="S546" i="18"/>
  <c r="S547" i="18"/>
  <c r="S548" i="18"/>
  <c r="S549" i="18"/>
  <c r="S550" i="18"/>
  <c r="S551" i="18"/>
  <c r="S552" i="18"/>
  <c r="S553" i="18"/>
  <c r="S554" i="18"/>
  <c r="S555" i="18"/>
  <c r="S556" i="18"/>
  <c r="S557" i="18"/>
  <c r="S558" i="18"/>
  <c r="S559" i="18"/>
  <c r="S560" i="18"/>
  <c r="S561" i="18"/>
  <c r="S562" i="18"/>
  <c r="S563" i="18"/>
  <c r="S564" i="18"/>
  <c r="S565" i="18"/>
  <c r="S566" i="18"/>
  <c r="S567" i="18"/>
  <c r="S568" i="18"/>
  <c r="S569" i="18"/>
  <c r="S570" i="18"/>
  <c r="S571" i="18"/>
  <c r="S572" i="18"/>
  <c r="S573" i="18"/>
  <c r="S574" i="18"/>
  <c r="S575" i="18"/>
  <c r="S576" i="18"/>
  <c r="S577" i="18"/>
  <c r="S578" i="18"/>
  <c r="S579" i="18"/>
  <c r="S580" i="18"/>
  <c r="S581" i="18"/>
  <c r="S582" i="18"/>
  <c r="S583" i="18"/>
  <c r="S584" i="18"/>
  <c r="S585" i="18"/>
  <c r="S586" i="18"/>
  <c r="S587" i="18"/>
  <c r="S588" i="18"/>
  <c r="S589" i="18"/>
  <c r="S590" i="18"/>
  <c r="S591" i="18"/>
  <c r="S592" i="18"/>
  <c r="S593" i="18"/>
  <c r="S594" i="18"/>
  <c r="S595" i="18"/>
  <c r="S596" i="18"/>
  <c r="S597" i="18"/>
  <c r="S598" i="18"/>
  <c r="S599" i="18"/>
  <c r="S600" i="18"/>
  <c r="S601" i="18"/>
  <c r="S602" i="18"/>
  <c r="S603" i="18"/>
  <c r="S604" i="18"/>
  <c r="S605" i="18"/>
  <c r="S606" i="18"/>
  <c r="S607" i="18"/>
  <c r="S608" i="18"/>
  <c r="S609" i="18"/>
  <c r="S610" i="18"/>
  <c r="S611" i="18"/>
  <c r="S612" i="18"/>
  <c r="S613" i="18"/>
  <c r="S614" i="18"/>
  <c r="S615" i="18"/>
  <c r="S616" i="18"/>
  <c r="S617" i="18"/>
  <c r="S618" i="18"/>
  <c r="S619" i="18"/>
  <c r="S620" i="18"/>
  <c r="S621" i="18"/>
  <c r="S622" i="18"/>
  <c r="S623" i="18"/>
  <c r="S624" i="18"/>
  <c r="S625" i="18"/>
  <c r="S626" i="18"/>
  <c r="S627" i="18"/>
  <c r="S628" i="18"/>
  <c r="S629" i="18"/>
  <c r="S630" i="18"/>
  <c r="S631" i="18"/>
  <c r="S632" i="18"/>
  <c r="S633" i="18"/>
  <c r="S634" i="18"/>
  <c r="S635" i="18"/>
  <c r="S636" i="18"/>
  <c r="S637" i="18"/>
  <c r="S638" i="18"/>
  <c r="S639" i="18"/>
  <c r="S640" i="18"/>
  <c r="S641" i="18"/>
  <c r="S642" i="18"/>
  <c r="S643" i="18"/>
  <c r="S644" i="18"/>
  <c r="S645" i="18"/>
  <c r="S646" i="18"/>
  <c r="S647" i="18"/>
  <c r="S648" i="18"/>
  <c r="S649" i="18"/>
  <c r="S650" i="18"/>
  <c r="S651" i="18"/>
  <c r="S652" i="18"/>
  <c r="S653" i="18"/>
  <c r="S654" i="18"/>
  <c r="S655" i="18"/>
  <c r="S656" i="18"/>
  <c r="S657" i="18"/>
  <c r="S658" i="18"/>
  <c r="S659" i="18"/>
  <c r="S660" i="18"/>
  <c r="S661" i="18"/>
  <c r="S662" i="18"/>
  <c r="S663" i="18"/>
  <c r="S664" i="18"/>
  <c r="S665" i="18"/>
  <c r="S666" i="18"/>
  <c r="S667" i="18"/>
  <c r="S668" i="18"/>
  <c r="S669" i="18"/>
  <c r="S670" i="18"/>
  <c r="S671" i="18"/>
  <c r="S672" i="18"/>
  <c r="S673" i="18"/>
  <c r="S674" i="18"/>
  <c r="S675" i="18"/>
  <c r="S676" i="18"/>
  <c r="S677" i="18"/>
  <c r="S678" i="18"/>
  <c r="S679" i="18"/>
  <c r="S680" i="18"/>
  <c r="S681" i="18"/>
  <c r="S682" i="18"/>
  <c r="S683" i="18"/>
  <c r="S684" i="18"/>
  <c r="S685" i="18"/>
  <c r="S686" i="18"/>
  <c r="S687" i="18"/>
  <c r="S688" i="18"/>
  <c r="S689" i="18"/>
  <c r="S690" i="18"/>
  <c r="S691" i="18"/>
  <c r="S692" i="18"/>
  <c r="S693" i="18"/>
  <c r="S694" i="18"/>
  <c r="S695" i="18"/>
  <c r="S696" i="18"/>
  <c r="S697" i="18"/>
  <c r="S698" i="18"/>
  <c r="S699" i="18"/>
  <c r="S700" i="18"/>
  <c r="S701" i="18"/>
  <c r="S702" i="18"/>
  <c r="S703" i="18"/>
  <c r="S704" i="18"/>
  <c r="S705" i="18"/>
  <c r="S706" i="18"/>
  <c r="S707" i="18"/>
  <c r="S708" i="18"/>
  <c r="S709" i="18"/>
  <c r="S710" i="18"/>
  <c r="S711" i="18"/>
  <c r="S712" i="18"/>
  <c r="S713" i="18"/>
  <c r="S714" i="18"/>
  <c r="S715" i="18"/>
  <c r="S716" i="18"/>
  <c r="S717" i="18"/>
  <c r="S718" i="18"/>
  <c r="S719" i="18"/>
  <c r="S720" i="18"/>
  <c r="S721" i="18"/>
  <c r="S722" i="18"/>
  <c r="S723" i="18"/>
  <c r="S724" i="18"/>
  <c r="S725" i="18"/>
  <c r="S726" i="18"/>
  <c r="S727" i="18"/>
  <c r="S728" i="18"/>
  <c r="S729" i="18"/>
  <c r="S730" i="18"/>
  <c r="S731" i="18"/>
  <c r="S732" i="18"/>
  <c r="S733" i="18"/>
  <c r="S734" i="18"/>
  <c r="S735" i="18"/>
  <c r="S736" i="18"/>
  <c r="S737" i="18"/>
  <c r="S738" i="18"/>
  <c r="S739" i="18"/>
  <c r="S740" i="18"/>
  <c r="S741" i="18"/>
  <c r="S742" i="18"/>
  <c r="S743" i="18"/>
  <c r="S744" i="18"/>
  <c r="S745" i="18"/>
  <c r="S746" i="18"/>
  <c r="S747" i="18"/>
  <c r="S748" i="18"/>
  <c r="S749" i="18"/>
  <c r="S750" i="18"/>
  <c r="S751" i="18"/>
  <c r="S752" i="18"/>
  <c r="S753" i="18"/>
  <c r="S754" i="18"/>
  <c r="S755" i="18"/>
  <c r="S756" i="18"/>
  <c r="S757" i="18"/>
  <c r="S758" i="18"/>
  <c r="S759" i="18"/>
  <c r="S760" i="18"/>
  <c r="S761" i="18"/>
  <c r="S762" i="18"/>
  <c r="S763" i="18"/>
  <c r="S14" i="18"/>
  <c r="L18" i="18"/>
  <c r="M18" i="18"/>
  <c r="N18" i="18"/>
  <c r="O18" i="18"/>
  <c r="Q18" i="18" s="1"/>
  <c r="P18" i="18"/>
  <c r="L19" i="18"/>
  <c r="M19" i="18"/>
  <c r="N19" i="18"/>
  <c r="O19" i="18"/>
  <c r="Q19" i="18" s="1"/>
  <c r="P19" i="18"/>
  <c r="L20" i="18"/>
  <c r="M20" i="18"/>
  <c r="N20" i="18"/>
  <c r="O20" i="18"/>
  <c r="Q20" i="18" s="1"/>
  <c r="P20" i="18"/>
  <c r="L21" i="18"/>
  <c r="M21" i="18"/>
  <c r="N21" i="18"/>
  <c r="O21" i="18"/>
  <c r="Q21" i="18" s="1"/>
  <c r="P21" i="18"/>
  <c r="L22" i="18"/>
  <c r="M22" i="18"/>
  <c r="N22" i="18"/>
  <c r="O22" i="18"/>
  <c r="Q22" i="18" s="1"/>
  <c r="P22" i="18"/>
  <c r="L23" i="18"/>
  <c r="M23" i="18"/>
  <c r="N23" i="18"/>
  <c r="O23" i="18"/>
  <c r="Q23" i="18" s="1"/>
  <c r="P23" i="18"/>
  <c r="L24" i="18"/>
  <c r="M24" i="18"/>
  <c r="N24" i="18"/>
  <c r="O24" i="18"/>
  <c r="Q24" i="18" s="1"/>
  <c r="P24" i="18"/>
  <c r="L25" i="18"/>
  <c r="M25" i="18"/>
  <c r="N25" i="18"/>
  <c r="O25" i="18"/>
  <c r="Q25" i="18" s="1"/>
  <c r="P25" i="18"/>
  <c r="L26" i="18"/>
  <c r="M26" i="18"/>
  <c r="N26" i="18"/>
  <c r="O26" i="18"/>
  <c r="Q26" i="18" s="1"/>
  <c r="P26" i="18"/>
  <c r="L27" i="18"/>
  <c r="M27" i="18"/>
  <c r="N27" i="18"/>
  <c r="O27" i="18"/>
  <c r="Q27" i="18" s="1"/>
  <c r="P27" i="18"/>
  <c r="L28" i="18"/>
  <c r="M28" i="18"/>
  <c r="N28" i="18"/>
  <c r="O28" i="18"/>
  <c r="Q28" i="18" s="1"/>
  <c r="P28" i="18"/>
  <c r="L29" i="18"/>
  <c r="M29" i="18"/>
  <c r="N29" i="18"/>
  <c r="O29" i="18"/>
  <c r="Q29" i="18" s="1"/>
  <c r="P29" i="18"/>
  <c r="L30" i="18"/>
  <c r="M30" i="18"/>
  <c r="N30" i="18"/>
  <c r="O30" i="18"/>
  <c r="Q30" i="18" s="1"/>
  <c r="P30" i="18"/>
  <c r="L31" i="18"/>
  <c r="M31" i="18"/>
  <c r="N31" i="18"/>
  <c r="O31" i="18"/>
  <c r="Q31" i="18" s="1"/>
  <c r="P31" i="18"/>
  <c r="L32" i="18"/>
  <c r="M32" i="18"/>
  <c r="N32" i="18"/>
  <c r="O32" i="18"/>
  <c r="Q32" i="18" s="1"/>
  <c r="P32" i="18"/>
  <c r="L33" i="18"/>
  <c r="M33" i="18"/>
  <c r="N33" i="18"/>
  <c r="O33" i="18"/>
  <c r="Q33" i="18" s="1"/>
  <c r="P33" i="18"/>
  <c r="L34" i="18"/>
  <c r="M34" i="18"/>
  <c r="N34" i="18"/>
  <c r="O34" i="18"/>
  <c r="Q34" i="18" s="1"/>
  <c r="P34" i="18"/>
  <c r="L35" i="18"/>
  <c r="M35" i="18"/>
  <c r="N35" i="18"/>
  <c r="O35" i="18"/>
  <c r="Q35" i="18" s="1"/>
  <c r="P35" i="18"/>
  <c r="L36" i="18"/>
  <c r="M36" i="18"/>
  <c r="N36" i="18"/>
  <c r="O36" i="18"/>
  <c r="Q36" i="18" s="1"/>
  <c r="P36" i="18"/>
  <c r="L37" i="18"/>
  <c r="M37" i="18"/>
  <c r="N37" i="18"/>
  <c r="O37" i="18"/>
  <c r="Q37" i="18" s="1"/>
  <c r="P37" i="18"/>
  <c r="L38" i="18"/>
  <c r="M38" i="18"/>
  <c r="N38" i="18"/>
  <c r="O38" i="18"/>
  <c r="Q38" i="18" s="1"/>
  <c r="P38" i="18"/>
  <c r="L39" i="18"/>
  <c r="M39" i="18"/>
  <c r="N39" i="18"/>
  <c r="O39" i="18"/>
  <c r="Q39" i="18" s="1"/>
  <c r="P39" i="18"/>
  <c r="L40" i="18"/>
  <c r="M40" i="18"/>
  <c r="N40" i="18"/>
  <c r="O40" i="18"/>
  <c r="Q40" i="18" s="1"/>
  <c r="P40" i="18"/>
  <c r="L41" i="18"/>
  <c r="M41" i="18"/>
  <c r="N41" i="18"/>
  <c r="O41" i="18"/>
  <c r="Q41" i="18" s="1"/>
  <c r="P41" i="18"/>
  <c r="L42" i="18"/>
  <c r="M42" i="18"/>
  <c r="N42" i="18"/>
  <c r="O42" i="18"/>
  <c r="Q42" i="18" s="1"/>
  <c r="P42" i="18"/>
  <c r="L43" i="18"/>
  <c r="M43" i="18"/>
  <c r="N43" i="18"/>
  <c r="O43" i="18"/>
  <c r="Q43" i="18" s="1"/>
  <c r="P43" i="18"/>
  <c r="L44" i="18"/>
  <c r="M44" i="18"/>
  <c r="N44" i="18"/>
  <c r="O44" i="18"/>
  <c r="Q44" i="18" s="1"/>
  <c r="P44" i="18"/>
  <c r="L45" i="18"/>
  <c r="M45" i="18"/>
  <c r="N45" i="18"/>
  <c r="O45" i="18"/>
  <c r="Q45" i="18" s="1"/>
  <c r="P45" i="18"/>
  <c r="L46" i="18"/>
  <c r="M46" i="18"/>
  <c r="N46" i="18"/>
  <c r="O46" i="18"/>
  <c r="Q46" i="18" s="1"/>
  <c r="P46" i="18"/>
  <c r="L47" i="18"/>
  <c r="M47" i="18"/>
  <c r="N47" i="18"/>
  <c r="O47" i="18"/>
  <c r="Q47" i="18" s="1"/>
  <c r="P47" i="18"/>
  <c r="L48" i="18"/>
  <c r="M48" i="18"/>
  <c r="N48" i="18"/>
  <c r="O48" i="18"/>
  <c r="Q48" i="18" s="1"/>
  <c r="P48" i="18"/>
  <c r="L49" i="18"/>
  <c r="M49" i="18"/>
  <c r="N49" i="18"/>
  <c r="O49" i="18"/>
  <c r="Q49" i="18" s="1"/>
  <c r="P49" i="18"/>
  <c r="L50" i="18"/>
  <c r="M50" i="18"/>
  <c r="N50" i="18"/>
  <c r="O50" i="18"/>
  <c r="Q50" i="18" s="1"/>
  <c r="P50" i="18"/>
  <c r="L51" i="18"/>
  <c r="M51" i="18"/>
  <c r="N51" i="18"/>
  <c r="O51" i="18"/>
  <c r="Q51" i="18" s="1"/>
  <c r="P51" i="18"/>
  <c r="L52" i="18"/>
  <c r="M52" i="18"/>
  <c r="N52" i="18"/>
  <c r="O52" i="18"/>
  <c r="Q52" i="18" s="1"/>
  <c r="P52" i="18"/>
  <c r="L53" i="18"/>
  <c r="M53" i="18"/>
  <c r="N53" i="18"/>
  <c r="O53" i="18"/>
  <c r="Q53" i="18" s="1"/>
  <c r="P53" i="18"/>
  <c r="L54" i="18"/>
  <c r="M54" i="18"/>
  <c r="N54" i="18"/>
  <c r="O54" i="18"/>
  <c r="Q54" i="18" s="1"/>
  <c r="P54" i="18"/>
  <c r="L55" i="18"/>
  <c r="M55" i="18"/>
  <c r="N55" i="18"/>
  <c r="O55" i="18"/>
  <c r="Q55" i="18" s="1"/>
  <c r="P55" i="18"/>
  <c r="L56" i="18"/>
  <c r="M56" i="18"/>
  <c r="N56" i="18"/>
  <c r="O56" i="18"/>
  <c r="Q56" i="18" s="1"/>
  <c r="P56" i="18"/>
  <c r="L57" i="18"/>
  <c r="M57" i="18"/>
  <c r="N57" i="18"/>
  <c r="O57" i="18"/>
  <c r="Q57" i="18" s="1"/>
  <c r="P57" i="18"/>
  <c r="L58" i="18"/>
  <c r="M58" i="18"/>
  <c r="N58" i="18"/>
  <c r="O58" i="18"/>
  <c r="Q58" i="18" s="1"/>
  <c r="P58" i="18"/>
  <c r="L59" i="18"/>
  <c r="M59" i="18"/>
  <c r="N59" i="18"/>
  <c r="O59" i="18"/>
  <c r="Q59" i="18" s="1"/>
  <c r="P59" i="18"/>
  <c r="L60" i="18"/>
  <c r="M60" i="18"/>
  <c r="N60" i="18"/>
  <c r="O60" i="18"/>
  <c r="Q60" i="18" s="1"/>
  <c r="P60" i="18"/>
  <c r="L61" i="18"/>
  <c r="M61" i="18"/>
  <c r="N61" i="18"/>
  <c r="O61" i="18"/>
  <c r="Q61" i="18" s="1"/>
  <c r="P61" i="18"/>
  <c r="L62" i="18"/>
  <c r="M62" i="18"/>
  <c r="N62" i="18"/>
  <c r="O62" i="18"/>
  <c r="Q62" i="18" s="1"/>
  <c r="P62" i="18"/>
  <c r="L63" i="18"/>
  <c r="M63" i="18"/>
  <c r="N63" i="18"/>
  <c r="O63" i="18"/>
  <c r="Q63" i="18" s="1"/>
  <c r="P63" i="18"/>
  <c r="L64" i="18"/>
  <c r="M64" i="18"/>
  <c r="N64" i="18"/>
  <c r="O64" i="18"/>
  <c r="Q64" i="18" s="1"/>
  <c r="P64" i="18"/>
  <c r="L65" i="18"/>
  <c r="M65" i="18"/>
  <c r="N65" i="18"/>
  <c r="O65" i="18"/>
  <c r="Q65" i="18" s="1"/>
  <c r="P65" i="18"/>
  <c r="L66" i="18"/>
  <c r="M66" i="18"/>
  <c r="N66" i="18"/>
  <c r="O66" i="18"/>
  <c r="Q66" i="18" s="1"/>
  <c r="P66" i="18"/>
  <c r="L67" i="18"/>
  <c r="M67" i="18"/>
  <c r="N67" i="18"/>
  <c r="O67" i="18"/>
  <c r="Q67" i="18" s="1"/>
  <c r="P67" i="18"/>
  <c r="L68" i="18"/>
  <c r="M68" i="18"/>
  <c r="N68" i="18"/>
  <c r="O68" i="18"/>
  <c r="Q68" i="18" s="1"/>
  <c r="P68" i="18"/>
  <c r="L69" i="18"/>
  <c r="M69" i="18"/>
  <c r="N69" i="18"/>
  <c r="O69" i="18"/>
  <c r="Q69" i="18" s="1"/>
  <c r="P69" i="18"/>
  <c r="L70" i="18"/>
  <c r="M70" i="18"/>
  <c r="N70" i="18"/>
  <c r="O70" i="18"/>
  <c r="Q70" i="18" s="1"/>
  <c r="P70" i="18"/>
  <c r="L71" i="18"/>
  <c r="M71" i="18"/>
  <c r="N71" i="18"/>
  <c r="O71" i="18"/>
  <c r="Q71" i="18" s="1"/>
  <c r="P71" i="18"/>
  <c r="L72" i="18"/>
  <c r="M72" i="18"/>
  <c r="N72" i="18"/>
  <c r="O72" i="18"/>
  <c r="Q72" i="18" s="1"/>
  <c r="P72" i="18"/>
  <c r="L73" i="18"/>
  <c r="M73" i="18"/>
  <c r="N73" i="18"/>
  <c r="O73" i="18"/>
  <c r="Q73" i="18" s="1"/>
  <c r="P73" i="18"/>
  <c r="L74" i="18"/>
  <c r="M74" i="18"/>
  <c r="N74" i="18"/>
  <c r="O74" i="18"/>
  <c r="Q74" i="18" s="1"/>
  <c r="P74" i="18"/>
  <c r="L75" i="18"/>
  <c r="M75" i="18"/>
  <c r="N75" i="18"/>
  <c r="O75" i="18"/>
  <c r="Q75" i="18" s="1"/>
  <c r="P75" i="18"/>
  <c r="L76" i="18"/>
  <c r="M76" i="18"/>
  <c r="N76" i="18"/>
  <c r="O76" i="18"/>
  <c r="Q76" i="18" s="1"/>
  <c r="P76" i="18"/>
  <c r="L77" i="18"/>
  <c r="M77" i="18"/>
  <c r="N77" i="18"/>
  <c r="O77" i="18"/>
  <c r="Q77" i="18" s="1"/>
  <c r="P77" i="18"/>
  <c r="L78" i="18"/>
  <c r="M78" i="18"/>
  <c r="N78" i="18"/>
  <c r="O78" i="18"/>
  <c r="Q78" i="18" s="1"/>
  <c r="P78" i="18"/>
  <c r="L79" i="18"/>
  <c r="M79" i="18"/>
  <c r="N79" i="18"/>
  <c r="O79" i="18"/>
  <c r="Q79" i="18" s="1"/>
  <c r="P79" i="18"/>
  <c r="L80" i="18"/>
  <c r="M80" i="18"/>
  <c r="N80" i="18"/>
  <c r="O80" i="18"/>
  <c r="Q80" i="18" s="1"/>
  <c r="P80" i="18"/>
  <c r="L81" i="18"/>
  <c r="M81" i="18"/>
  <c r="N81" i="18"/>
  <c r="O81" i="18"/>
  <c r="Q81" i="18" s="1"/>
  <c r="P81" i="18"/>
  <c r="L82" i="18"/>
  <c r="M82" i="18"/>
  <c r="N82" i="18"/>
  <c r="O82" i="18"/>
  <c r="Q82" i="18" s="1"/>
  <c r="P82" i="18"/>
  <c r="L83" i="18"/>
  <c r="M83" i="18"/>
  <c r="N83" i="18"/>
  <c r="O83" i="18"/>
  <c r="Q83" i="18" s="1"/>
  <c r="P83" i="18"/>
  <c r="L84" i="18"/>
  <c r="M84" i="18"/>
  <c r="N84" i="18"/>
  <c r="O84" i="18"/>
  <c r="Q84" i="18" s="1"/>
  <c r="P84" i="18"/>
  <c r="L85" i="18"/>
  <c r="M85" i="18"/>
  <c r="N85" i="18"/>
  <c r="O85" i="18"/>
  <c r="Q85" i="18" s="1"/>
  <c r="P85" i="18"/>
  <c r="L86" i="18"/>
  <c r="M86" i="18"/>
  <c r="N86" i="18"/>
  <c r="O86" i="18"/>
  <c r="Q86" i="18" s="1"/>
  <c r="P86" i="18"/>
  <c r="L87" i="18"/>
  <c r="M87" i="18"/>
  <c r="N87" i="18"/>
  <c r="O87" i="18"/>
  <c r="Q87" i="18" s="1"/>
  <c r="P87" i="18"/>
  <c r="L88" i="18"/>
  <c r="M88" i="18"/>
  <c r="N88" i="18"/>
  <c r="O88" i="18"/>
  <c r="Q88" i="18" s="1"/>
  <c r="P88" i="18"/>
  <c r="L89" i="18"/>
  <c r="M89" i="18"/>
  <c r="N89" i="18"/>
  <c r="O89" i="18"/>
  <c r="Q89" i="18" s="1"/>
  <c r="P89" i="18"/>
  <c r="L90" i="18"/>
  <c r="M90" i="18"/>
  <c r="N90" i="18"/>
  <c r="O90" i="18"/>
  <c r="Q90" i="18" s="1"/>
  <c r="P90" i="18"/>
  <c r="L91" i="18"/>
  <c r="M91" i="18"/>
  <c r="N91" i="18"/>
  <c r="O91" i="18"/>
  <c r="Q91" i="18" s="1"/>
  <c r="P91" i="18"/>
  <c r="L92" i="18"/>
  <c r="M92" i="18"/>
  <c r="N92" i="18"/>
  <c r="O92" i="18"/>
  <c r="Q92" i="18" s="1"/>
  <c r="P92" i="18"/>
  <c r="L93" i="18"/>
  <c r="M93" i="18"/>
  <c r="N93" i="18"/>
  <c r="O93" i="18"/>
  <c r="Q93" i="18" s="1"/>
  <c r="P93" i="18"/>
  <c r="L94" i="18"/>
  <c r="M94" i="18"/>
  <c r="N94" i="18"/>
  <c r="O94" i="18"/>
  <c r="Q94" i="18" s="1"/>
  <c r="P94" i="18"/>
  <c r="L95" i="18"/>
  <c r="M95" i="18"/>
  <c r="N95" i="18"/>
  <c r="O95" i="18"/>
  <c r="Q95" i="18" s="1"/>
  <c r="P95" i="18"/>
  <c r="L96" i="18"/>
  <c r="M96" i="18"/>
  <c r="N96" i="18"/>
  <c r="O96" i="18"/>
  <c r="Q96" i="18" s="1"/>
  <c r="P96" i="18"/>
  <c r="L97" i="18"/>
  <c r="M97" i="18"/>
  <c r="N97" i="18"/>
  <c r="O97" i="18"/>
  <c r="Q97" i="18" s="1"/>
  <c r="P97" i="18"/>
  <c r="L98" i="18"/>
  <c r="M98" i="18"/>
  <c r="N98" i="18"/>
  <c r="O98" i="18"/>
  <c r="Q98" i="18" s="1"/>
  <c r="P98" i="18"/>
  <c r="L99" i="18"/>
  <c r="M99" i="18"/>
  <c r="N99" i="18"/>
  <c r="O99" i="18"/>
  <c r="Q99" i="18" s="1"/>
  <c r="P99" i="18"/>
  <c r="L100" i="18"/>
  <c r="M100" i="18"/>
  <c r="N100" i="18"/>
  <c r="O100" i="18"/>
  <c r="Q100" i="18" s="1"/>
  <c r="P100" i="18"/>
  <c r="L101" i="18"/>
  <c r="M101" i="18"/>
  <c r="N101" i="18"/>
  <c r="O101" i="18"/>
  <c r="Q101" i="18" s="1"/>
  <c r="P101" i="18"/>
  <c r="L102" i="18"/>
  <c r="M102" i="18"/>
  <c r="N102" i="18"/>
  <c r="O102" i="18"/>
  <c r="Q102" i="18" s="1"/>
  <c r="P102" i="18"/>
  <c r="L103" i="18"/>
  <c r="M103" i="18"/>
  <c r="N103" i="18"/>
  <c r="O103" i="18"/>
  <c r="Q103" i="18" s="1"/>
  <c r="P103" i="18"/>
  <c r="L104" i="18"/>
  <c r="M104" i="18"/>
  <c r="N104" i="18"/>
  <c r="O104" i="18"/>
  <c r="Q104" i="18" s="1"/>
  <c r="P104" i="18"/>
  <c r="L105" i="18"/>
  <c r="M105" i="18"/>
  <c r="N105" i="18"/>
  <c r="O105" i="18"/>
  <c r="Q105" i="18" s="1"/>
  <c r="P105" i="18"/>
  <c r="L106" i="18"/>
  <c r="M106" i="18"/>
  <c r="N106" i="18"/>
  <c r="O106" i="18"/>
  <c r="Q106" i="18" s="1"/>
  <c r="P106" i="18"/>
  <c r="L107" i="18"/>
  <c r="M107" i="18"/>
  <c r="N107" i="18"/>
  <c r="O107" i="18"/>
  <c r="Q107" i="18" s="1"/>
  <c r="P107" i="18"/>
  <c r="L108" i="18"/>
  <c r="M108" i="18"/>
  <c r="N108" i="18"/>
  <c r="O108" i="18"/>
  <c r="Q108" i="18" s="1"/>
  <c r="P108" i="18"/>
  <c r="L109" i="18"/>
  <c r="M109" i="18"/>
  <c r="N109" i="18"/>
  <c r="O109" i="18"/>
  <c r="Q109" i="18" s="1"/>
  <c r="P109" i="18"/>
  <c r="L110" i="18"/>
  <c r="M110" i="18"/>
  <c r="N110" i="18"/>
  <c r="O110" i="18"/>
  <c r="Q110" i="18" s="1"/>
  <c r="P110" i="18"/>
  <c r="L111" i="18"/>
  <c r="M111" i="18"/>
  <c r="N111" i="18"/>
  <c r="O111" i="18"/>
  <c r="Q111" i="18" s="1"/>
  <c r="P111" i="18"/>
  <c r="L112" i="18"/>
  <c r="M112" i="18"/>
  <c r="N112" i="18"/>
  <c r="O112" i="18"/>
  <c r="Q112" i="18" s="1"/>
  <c r="P112" i="18"/>
  <c r="L113" i="18"/>
  <c r="M113" i="18"/>
  <c r="N113" i="18"/>
  <c r="O113" i="18"/>
  <c r="Q113" i="18" s="1"/>
  <c r="P113" i="18"/>
  <c r="L114" i="18"/>
  <c r="M114" i="18"/>
  <c r="N114" i="18"/>
  <c r="O114" i="18"/>
  <c r="Q114" i="18" s="1"/>
  <c r="P114" i="18"/>
  <c r="L115" i="18"/>
  <c r="M115" i="18"/>
  <c r="N115" i="18"/>
  <c r="O115" i="18"/>
  <c r="P115" i="18"/>
  <c r="Q115" i="18"/>
  <c r="L116" i="18"/>
  <c r="M116" i="18"/>
  <c r="N116" i="18"/>
  <c r="O116" i="18"/>
  <c r="Q116" i="18" s="1"/>
  <c r="P116" i="18"/>
  <c r="L117" i="18"/>
  <c r="M117" i="18"/>
  <c r="N117" i="18"/>
  <c r="O117" i="18"/>
  <c r="Q117" i="18" s="1"/>
  <c r="P117" i="18"/>
  <c r="L118" i="18"/>
  <c r="M118" i="18"/>
  <c r="N118" i="18"/>
  <c r="O118" i="18"/>
  <c r="Q118" i="18" s="1"/>
  <c r="P118" i="18"/>
  <c r="L119" i="18"/>
  <c r="M119" i="18"/>
  <c r="N119" i="18"/>
  <c r="O119" i="18"/>
  <c r="Q119" i="18" s="1"/>
  <c r="P119" i="18"/>
  <c r="L120" i="18"/>
  <c r="M120" i="18"/>
  <c r="N120" i="18"/>
  <c r="O120" i="18"/>
  <c r="Q120" i="18" s="1"/>
  <c r="P120" i="18"/>
  <c r="L121" i="18"/>
  <c r="M121" i="18"/>
  <c r="N121" i="18"/>
  <c r="O121" i="18"/>
  <c r="Q121" i="18" s="1"/>
  <c r="P121" i="18"/>
  <c r="L122" i="18"/>
  <c r="M122" i="18"/>
  <c r="N122" i="18"/>
  <c r="O122" i="18"/>
  <c r="Q122" i="18" s="1"/>
  <c r="P122" i="18"/>
  <c r="L123" i="18"/>
  <c r="M123" i="18"/>
  <c r="N123" i="18"/>
  <c r="O123" i="18"/>
  <c r="P123" i="18"/>
  <c r="Q123" i="18"/>
  <c r="L124" i="18"/>
  <c r="M124" i="18"/>
  <c r="N124" i="18"/>
  <c r="O124" i="18"/>
  <c r="Q124" i="18" s="1"/>
  <c r="P124" i="18"/>
  <c r="L125" i="18"/>
  <c r="M125" i="18"/>
  <c r="N125" i="18"/>
  <c r="O125" i="18"/>
  <c r="Q125" i="18" s="1"/>
  <c r="P125" i="18"/>
  <c r="L126" i="18"/>
  <c r="M126" i="18"/>
  <c r="N126" i="18"/>
  <c r="O126" i="18"/>
  <c r="Q126" i="18" s="1"/>
  <c r="P126" i="18"/>
  <c r="L127" i="18"/>
  <c r="M127" i="18"/>
  <c r="N127" i="18"/>
  <c r="O127" i="18"/>
  <c r="Q127" i="18" s="1"/>
  <c r="P127" i="18"/>
  <c r="L128" i="18"/>
  <c r="M128" i="18"/>
  <c r="N128" i="18"/>
  <c r="O128" i="18"/>
  <c r="Q128" i="18" s="1"/>
  <c r="P128" i="18"/>
  <c r="L129" i="18"/>
  <c r="M129" i="18"/>
  <c r="N129" i="18"/>
  <c r="O129" i="18"/>
  <c r="Q129" i="18" s="1"/>
  <c r="P129" i="18"/>
  <c r="L130" i="18"/>
  <c r="M130" i="18"/>
  <c r="N130" i="18"/>
  <c r="O130" i="18"/>
  <c r="Q130" i="18" s="1"/>
  <c r="P130" i="18"/>
  <c r="L131" i="18"/>
  <c r="M131" i="18"/>
  <c r="N131" i="18"/>
  <c r="O131" i="18"/>
  <c r="Q131" i="18" s="1"/>
  <c r="P131" i="18"/>
  <c r="L132" i="18"/>
  <c r="M132" i="18"/>
  <c r="N132" i="18"/>
  <c r="O132" i="18"/>
  <c r="Q132" i="18" s="1"/>
  <c r="P132" i="18"/>
  <c r="L133" i="18"/>
  <c r="M133" i="18"/>
  <c r="N133" i="18"/>
  <c r="O133" i="18"/>
  <c r="Q133" i="18" s="1"/>
  <c r="P133" i="18"/>
  <c r="L134" i="18"/>
  <c r="M134" i="18"/>
  <c r="N134" i="18"/>
  <c r="O134" i="18"/>
  <c r="Q134" i="18" s="1"/>
  <c r="P134" i="18"/>
  <c r="L135" i="18"/>
  <c r="M135" i="18"/>
  <c r="N135" i="18"/>
  <c r="O135" i="18"/>
  <c r="Q135" i="18" s="1"/>
  <c r="P135" i="18"/>
  <c r="L136" i="18"/>
  <c r="M136" i="18"/>
  <c r="N136" i="18"/>
  <c r="O136" i="18"/>
  <c r="Q136" i="18" s="1"/>
  <c r="P136" i="18"/>
  <c r="L137" i="18"/>
  <c r="M137" i="18"/>
  <c r="N137" i="18"/>
  <c r="O137" i="18"/>
  <c r="Q137" i="18" s="1"/>
  <c r="P137" i="18"/>
  <c r="L138" i="18"/>
  <c r="M138" i="18"/>
  <c r="N138" i="18"/>
  <c r="O138" i="18"/>
  <c r="Q138" i="18" s="1"/>
  <c r="P138" i="18"/>
  <c r="L139" i="18"/>
  <c r="M139" i="18"/>
  <c r="N139" i="18"/>
  <c r="O139" i="18"/>
  <c r="Q139" i="18" s="1"/>
  <c r="P139" i="18"/>
  <c r="L140" i="18"/>
  <c r="M140" i="18"/>
  <c r="N140" i="18"/>
  <c r="O140" i="18"/>
  <c r="Q140" i="18" s="1"/>
  <c r="P140" i="18"/>
  <c r="L141" i="18"/>
  <c r="M141" i="18"/>
  <c r="N141" i="18"/>
  <c r="O141" i="18"/>
  <c r="Q141" i="18" s="1"/>
  <c r="P141" i="18"/>
  <c r="L142" i="18"/>
  <c r="M142" i="18"/>
  <c r="N142" i="18"/>
  <c r="O142" i="18"/>
  <c r="Q142" i="18" s="1"/>
  <c r="P142" i="18"/>
  <c r="L143" i="18"/>
  <c r="M143" i="18"/>
  <c r="N143" i="18"/>
  <c r="O143" i="18"/>
  <c r="Q143" i="18" s="1"/>
  <c r="P143" i="18"/>
  <c r="L144" i="18"/>
  <c r="M144" i="18"/>
  <c r="N144" i="18"/>
  <c r="O144" i="18"/>
  <c r="Q144" i="18" s="1"/>
  <c r="P144" i="18"/>
  <c r="L145" i="18"/>
  <c r="M145" i="18"/>
  <c r="N145" i="18"/>
  <c r="O145" i="18"/>
  <c r="Q145" i="18" s="1"/>
  <c r="P145" i="18"/>
  <c r="L146" i="18"/>
  <c r="M146" i="18"/>
  <c r="N146" i="18"/>
  <c r="O146" i="18"/>
  <c r="Q146" i="18" s="1"/>
  <c r="P146" i="18"/>
  <c r="L147" i="18"/>
  <c r="M147" i="18"/>
  <c r="N147" i="18"/>
  <c r="O147" i="18"/>
  <c r="Q147" i="18" s="1"/>
  <c r="P147" i="18"/>
  <c r="L148" i="18"/>
  <c r="M148" i="18"/>
  <c r="N148" i="18"/>
  <c r="O148" i="18"/>
  <c r="Q148" i="18" s="1"/>
  <c r="P148" i="18"/>
  <c r="L149" i="18"/>
  <c r="M149" i="18"/>
  <c r="N149" i="18"/>
  <c r="O149" i="18"/>
  <c r="Q149" i="18" s="1"/>
  <c r="P149" i="18"/>
  <c r="L150" i="18"/>
  <c r="M150" i="18"/>
  <c r="N150" i="18"/>
  <c r="O150" i="18"/>
  <c r="Q150" i="18" s="1"/>
  <c r="P150" i="18"/>
  <c r="L151" i="18"/>
  <c r="M151" i="18"/>
  <c r="N151" i="18"/>
  <c r="O151" i="18"/>
  <c r="Q151" i="18" s="1"/>
  <c r="P151" i="18"/>
  <c r="L152" i="18"/>
  <c r="M152" i="18"/>
  <c r="N152" i="18"/>
  <c r="O152" i="18"/>
  <c r="Q152" i="18" s="1"/>
  <c r="P152" i="18"/>
  <c r="L153" i="18"/>
  <c r="M153" i="18"/>
  <c r="N153" i="18"/>
  <c r="O153" i="18"/>
  <c r="Q153" i="18" s="1"/>
  <c r="P153" i="18"/>
  <c r="L154" i="18"/>
  <c r="M154" i="18"/>
  <c r="N154" i="18"/>
  <c r="O154" i="18"/>
  <c r="Q154" i="18" s="1"/>
  <c r="P154" i="18"/>
  <c r="L155" i="18"/>
  <c r="M155" i="18"/>
  <c r="N155" i="18"/>
  <c r="O155" i="18"/>
  <c r="Q155" i="18" s="1"/>
  <c r="P155" i="18"/>
  <c r="L156" i="18"/>
  <c r="M156" i="18"/>
  <c r="N156" i="18"/>
  <c r="O156" i="18"/>
  <c r="Q156" i="18" s="1"/>
  <c r="P156" i="18"/>
  <c r="L157" i="18"/>
  <c r="M157" i="18"/>
  <c r="N157" i="18"/>
  <c r="O157" i="18"/>
  <c r="Q157" i="18" s="1"/>
  <c r="P157" i="18"/>
  <c r="L158" i="18"/>
  <c r="M158" i="18"/>
  <c r="N158" i="18"/>
  <c r="O158" i="18"/>
  <c r="Q158" i="18" s="1"/>
  <c r="P158" i="18"/>
  <c r="L159" i="18"/>
  <c r="M159" i="18"/>
  <c r="N159" i="18"/>
  <c r="O159" i="18"/>
  <c r="Q159" i="18" s="1"/>
  <c r="P159" i="18"/>
  <c r="L160" i="18"/>
  <c r="M160" i="18"/>
  <c r="N160" i="18"/>
  <c r="O160" i="18"/>
  <c r="Q160" i="18" s="1"/>
  <c r="P160" i="18"/>
  <c r="L161" i="18"/>
  <c r="M161" i="18"/>
  <c r="N161" i="18"/>
  <c r="O161" i="18"/>
  <c r="Q161" i="18" s="1"/>
  <c r="P161" i="18"/>
  <c r="L162" i="18"/>
  <c r="M162" i="18"/>
  <c r="N162" i="18"/>
  <c r="O162" i="18"/>
  <c r="Q162" i="18" s="1"/>
  <c r="P162" i="18"/>
  <c r="L163" i="18"/>
  <c r="M163" i="18"/>
  <c r="N163" i="18"/>
  <c r="O163" i="18"/>
  <c r="Q163" i="18" s="1"/>
  <c r="P163" i="18"/>
  <c r="L164" i="18"/>
  <c r="M164" i="18"/>
  <c r="N164" i="18"/>
  <c r="O164" i="18"/>
  <c r="Q164" i="18" s="1"/>
  <c r="P164" i="18"/>
  <c r="L165" i="18"/>
  <c r="M165" i="18"/>
  <c r="N165" i="18"/>
  <c r="O165" i="18"/>
  <c r="Q165" i="18" s="1"/>
  <c r="P165" i="18"/>
  <c r="L166" i="18"/>
  <c r="M166" i="18"/>
  <c r="N166" i="18"/>
  <c r="O166" i="18"/>
  <c r="Q166" i="18" s="1"/>
  <c r="P166" i="18"/>
  <c r="L167" i="18"/>
  <c r="M167" i="18"/>
  <c r="N167" i="18"/>
  <c r="O167" i="18"/>
  <c r="Q167" i="18" s="1"/>
  <c r="P167" i="18"/>
  <c r="L168" i="18"/>
  <c r="M168" i="18"/>
  <c r="N168" i="18"/>
  <c r="O168" i="18"/>
  <c r="Q168" i="18" s="1"/>
  <c r="P168" i="18"/>
  <c r="L169" i="18"/>
  <c r="M169" i="18"/>
  <c r="N169" i="18"/>
  <c r="O169" i="18"/>
  <c r="Q169" i="18" s="1"/>
  <c r="P169" i="18"/>
  <c r="L170" i="18"/>
  <c r="M170" i="18"/>
  <c r="N170" i="18"/>
  <c r="O170" i="18"/>
  <c r="Q170" i="18" s="1"/>
  <c r="P170" i="18"/>
  <c r="L171" i="18"/>
  <c r="M171" i="18"/>
  <c r="N171" i="18"/>
  <c r="O171" i="18"/>
  <c r="Q171" i="18" s="1"/>
  <c r="P171" i="18"/>
  <c r="L172" i="18"/>
  <c r="M172" i="18"/>
  <c r="N172" i="18"/>
  <c r="O172" i="18"/>
  <c r="Q172" i="18" s="1"/>
  <c r="P172" i="18"/>
  <c r="L173" i="18"/>
  <c r="M173" i="18"/>
  <c r="N173" i="18"/>
  <c r="O173" i="18"/>
  <c r="Q173" i="18" s="1"/>
  <c r="P173" i="18"/>
  <c r="L174" i="18"/>
  <c r="M174" i="18"/>
  <c r="N174" i="18"/>
  <c r="O174" i="18"/>
  <c r="Q174" i="18" s="1"/>
  <c r="P174" i="18"/>
  <c r="L175" i="18"/>
  <c r="M175" i="18"/>
  <c r="N175" i="18"/>
  <c r="O175" i="18"/>
  <c r="Q175" i="18" s="1"/>
  <c r="P175" i="18"/>
  <c r="L176" i="18"/>
  <c r="M176" i="18"/>
  <c r="N176" i="18"/>
  <c r="O176" i="18"/>
  <c r="Q176" i="18" s="1"/>
  <c r="P176" i="18"/>
  <c r="L177" i="18"/>
  <c r="M177" i="18"/>
  <c r="N177" i="18"/>
  <c r="O177" i="18"/>
  <c r="Q177" i="18" s="1"/>
  <c r="P177" i="18"/>
  <c r="L178" i="18"/>
  <c r="M178" i="18"/>
  <c r="N178" i="18"/>
  <c r="O178" i="18"/>
  <c r="Q178" i="18" s="1"/>
  <c r="P178" i="18"/>
  <c r="L179" i="18"/>
  <c r="M179" i="18"/>
  <c r="N179" i="18"/>
  <c r="O179" i="18"/>
  <c r="Q179" i="18" s="1"/>
  <c r="P179" i="18"/>
  <c r="L180" i="18"/>
  <c r="M180" i="18"/>
  <c r="N180" i="18"/>
  <c r="O180" i="18"/>
  <c r="Q180" i="18" s="1"/>
  <c r="P180" i="18"/>
  <c r="L181" i="18"/>
  <c r="M181" i="18"/>
  <c r="N181" i="18"/>
  <c r="O181" i="18"/>
  <c r="Q181" i="18" s="1"/>
  <c r="P181" i="18"/>
  <c r="L182" i="18"/>
  <c r="M182" i="18"/>
  <c r="N182" i="18"/>
  <c r="O182" i="18"/>
  <c r="Q182" i="18" s="1"/>
  <c r="P182" i="18"/>
  <c r="L183" i="18"/>
  <c r="M183" i="18"/>
  <c r="N183" i="18"/>
  <c r="O183" i="18"/>
  <c r="Q183" i="18" s="1"/>
  <c r="P183" i="18"/>
  <c r="L184" i="18"/>
  <c r="M184" i="18"/>
  <c r="N184" i="18"/>
  <c r="O184" i="18"/>
  <c r="Q184" i="18" s="1"/>
  <c r="P184" i="18"/>
  <c r="L185" i="18"/>
  <c r="M185" i="18"/>
  <c r="N185" i="18"/>
  <c r="O185" i="18"/>
  <c r="Q185" i="18" s="1"/>
  <c r="P185" i="18"/>
  <c r="L186" i="18"/>
  <c r="M186" i="18"/>
  <c r="N186" i="18"/>
  <c r="O186" i="18"/>
  <c r="Q186" i="18" s="1"/>
  <c r="P186" i="18"/>
  <c r="L187" i="18"/>
  <c r="M187" i="18"/>
  <c r="N187" i="18"/>
  <c r="O187" i="18"/>
  <c r="P187" i="18"/>
  <c r="Q187" i="18"/>
  <c r="L188" i="18"/>
  <c r="M188" i="18"/>
  <c r="N188" i="18"/>
  <c r="O188" i="18"/>
  <c r="Q188" i="18" s="1"/>
  <c r="P188" i="18"/>
  <c r="L189" i="18"/>
  <c r="M189" i="18"/>
  <c r="N189" i="18"/>
  <c r="O189" i="18"/>
  <c r="Q189" i="18" s="1"/>
  <c r="P189" i="18"/>
  <c r="L190" i="18"/>
  <c r="M190" i="18"/>
  <c r="N190" i="18"/>
  <c r="O190" i="18"/>
  <c r="Q190" i="18" s="1"/>
  <c r="P190" i="18"/>
  <c r="L191" i="18"/>
  <c r="M191" i="18"/>
  <c r="N191" i="18"/>
  <c r="O191" i="18"/>
  <c r="Q191" i="18" s="1"/>
  <c r="P191" i="18"/>
  <c r="L192" i="18"/>
  <c r="M192" i="18"/>
  <c r="N192" i="18"/>
  <c r="O192" i="18"/>
  <c r="Q192" i="18" s="1"/>
  <c r="P192" i="18"/>
  <c r="L193" i="18"/>
  <c r="M193" i="18"/>
  <c r="N193" i="18"/>
  <c r="O193" i="18"/>
  <c r="Q193" i="18" s="1"/>
  <c r="P193" i="18"/>
  <c r="L194" i="18"/>
  <c r="M194" i="18"/>
  <c r="N194" i="18"/>
  <c r="O194" i="18"/>
  <c r="Q194" i="18" s="1"/>
  <c r="P194" i="18"/>
  <c r="L195" i="18"/>
  <c r="M195" i="18"/>
  <c r="N195" i="18"/>
  <c r="O195" i="18"/>
  <c r="Q195" i="18" s="1"/>
  <c r="P195" i="18"/>
  <c r="L196" i="18"/>
  <c r="M196" i="18"/>
  <c r="N196" i="18"/>
  <c r="O196" i="18"/>
  <c r="Q196" i="18" s="1"/>
  <c r="P196" i="18"/>
  <c r="L197" i="18"/>
  <c r="M197" i="18"/>
  <c r="N197" i="18"/>
  <c r="O197" i="18"/>
  <c r="Q197" i="18" s="1"/>
  <c r="P197" i="18"/>
  <c r="L198" i="18"/>
  <c r="M198" i="18"/>
  <c r="N198" i="18"/>
  <c r="O198" i="18"/>
  <c r="Q198" i="18" s="1"/>
  <c r="P198" i="18"/>
  <c r="L199" i="18"/>
  <c r="M199" i="18"/>
  <c r="N199" i="18"/>
  <c r="O199" i="18"/>
  <c r="Q199" i="18" s="1"/>
  <c r="P199" i="18"/>
  <c r="L200" i="18"/>
  <c r="M200" i="18"/>
  <c r="N200" i="18"/>
  <c r="O200" i="18"/>
  <c r="Q200" i="18" s="1"/>
  <c r="P200" i="18"/>
  <c r="L201" i="18"/>
  <c r="M201" i="18"/>
  <c r="N201" i="18"/>
  <c r="O201" i="18"/>
  <c r="Q201" i="18" s="1"/>
  <c r="P201" i="18"/>
  <c r="L202" i="18"/>
  <c r="M202" i="18"/>
  <c r="N202" i="18"/>
  <c r="O202" i="18"/>
  <c r="Q202" i="18" s="1"/>
  <c r="P202" i="18"/>
  <c r="L203" i="18"/>
  <c r="M203" i="18"/>
  <c r="N203" i="18"/>
  <c r="O203" i="18"/>
  <c r="Q203" i="18" s="1"/>
  <c r="P203" i="18"/>
  <c r="L204" i="18"/>
  <c r="M204" i="18"/>
  <c r="N204" i="18"/>
  <c r="O204" i="18"/>
  <c r="Q204" i="18" s="1"/>
  <c r="P204" i="18"/>
  <c r="L205" i="18"/>
  <c r="M205" i="18"/>
  <c r="N205" i="18"/>
  <c r="O205" i="18"/>
  <c r="P205" i="18"/>
  <c r="Q205" i="18"/>
  <c r="L206" i="18"/>
  <c r="M206" i="18"/>
  <c r="N206" i="18"/>
  <c r="O206" i="18"/>
  <c r="Q206" i="18" s="1"/>
  <c r="P206" i="18"/>
  <c r="L207" i="18"/>
  <c r="M207" i="18"/>
  <c r="N207" i="18"/>
  <c r="O207" i="18"/>
  <c r="Q207" i="18" s="1"/>
  <c r="P207" i="18"/>
  <c r="L208" i="18"/>
  <c r="M208" i="18"/>
  <c r="N208" i="18"/>
  <c r="O208" i="18"/>
  <c r="Q208" i="18" s="1"/>
  <c r="P208" i="18"/>
  <c r="L209" i="18"/>
  <c r="M209" i="18"/>
  <c r="N209" i="18"/>
  <c r="O209" i="18"/>
  <c r="Q209" i="18" s="1"/>
  <c r="P209" i="18"/>
  <c r="L210" i="18"/>
  <c r="M210" i="18"/>
  <c r="N210" i="18"/>
  <c r="O210" i="18"/>
  <c r="Q210" i="18" s="1"/>
  <c r="P210" i="18"/>
  <c r="L211" i="18"/>
  <c r="M211" i="18"/>
  <c r="N211" i="18"/>
  <c r="O211" i="18"/>
  <c r="Q211" i="18" s="1"/>
  <c r="P211" i="18"/>
  <c r="L212" i="18"/>
  <c r="M212" i="18"/>
  <c r="N212" i="18"/>
  <c r="O212" i="18"/>
  <c r="Q212" i="18" s="1"/>
  <c r="P212" i="18"/>
  <c r="L213" i="18"/>
  <c r="M213" i="18"/>
  <c r="N213" i="18"/>
  <c r="O213" i="18"/>
  <c r="Q213" i="18" s="1"/>
  <c r="P213" i="18"/>
  <c r="L214" i="18"/>
  <c r="M214" i="18"/>
  <c r="N214" i="18"/>
  <c r="O214" i="18"/>
  <c r="Q214" i="18" s="1"/>
  <c r="P214" i="18"/>
  <c r="L215" i="18"/>
  <c r="M215" i="18"/>
  <c r="N215" i="18"/>
  <c r="O215" i="18"/>
  <c r="Q215" i="18" s="1"/>
  <c r="P215" i="18"/>
  <c r="L216" i="18"/>
  <c r="M216" i="18"/>
  <c r="N216" i="18"/>
  <c r="O216" i="18"/>
  <c r="Q216" i="18" s="1"/>
  <c r="P216" i="18"/>
  <c r="L217" i="18"/>
  <c r="M217" i="18"/>
  <c r="N217" i="18"/>
  <c r="O217" i="18"/>
  <c r="Q217" i="18" s="1"/>
  <c r="P217" i="18"/>
  <c r="L218" i="18"/>
  <c r="M218" i="18"/>
  <c r="N218" i="18"/>
  <c r="O218" i="18"/>
  <c r="Q218" i="18" s="1"/>
  <c r="P218" i="18"/>
  <c r="L219" i="18"/>
  <c r="M219" i="18"/>
  <c r="N219" i="18"/>
  <c r="O219" i="18"/>
  <c r="P219" i="18"/>
  <c r="Q219" i="18"/>
  <c r="L220" i="18"/>
  <c r="M220" i="18"/>
  <c r="N220" i="18"/>
  <c r="O220" i="18"/>
  <c r="Q220" i="18" s="1"/>
  <c r="P220" i="18"/>
  <c r="L221" i="18"/>
  <c r="M221" i="18"/>
  <c r="N221" i="18"/>
  <c r="O221" i="18"/>
  <c r="Q221" i="18" s="1"/>
  <c r="P221" i="18"/>
  <c r="L222" i="18"/>
  <c r="M222" i="18"/>
  <c r="N222" i="18"/>
  <c r="O222" i="18"/>
  <c r="Q222" i="18" s="1"/>
  <c r="P222" i="18"/>
  <c r="L223" i="18"/>
  <c r="M223" i="18"/>
  <c r="N223" i="18"/>
  <c r="O223" i="18"/>
  <c r="Q223" i="18" s="1"/>
  <c r="P223" i="18"/>
  <c r="L224" i="18"/>
  <c r="M224" i="18"/>
  <c r="N224" i="18"/>
  <c r="O224" i="18"/>
  <c r="Q224" i="18" s="1"/>
  <c r="P224" i="18"/>
  <c r="L225" i="18"/>
  <c r="M225" i="18"/>
  <c r="N225" i="18"/>
  <c r="O225" i="18"/>
  <c r="P225" i="18"/>
  <c r="Q225" i="18"/>
  <c r="L226" i="18"/>
  <c r="M226" i="18"/>
  <c r="N226" i="18"/>
  <c r="O226" i="18"/>
  <c r="Q226" i="18" s="1"/>
  <c r="P226" i="18"/>
  <c r="L227" i="18"/>
  <c r="M227" i="18"/>
  <c r="N227" i="18"/>
  <c r="O227" i="18"/>
  <c r="Q227" i="18" s="1"/>
  <c r="P227" i="18"/>
  <c r="L228" i="18"/>
  <c r="M228" i="18"/>
  <c r="N228" i="18"/>
  <c r="O228" i="18"/>
  <c r="Q228" i="18" s="1"/>
  <c r="P228" i="18"/>
  <c r="L229" i="18"/>
  <c r="M229" i="18"/>
  <c r="N229" i="18"/>
  <c r="O229" i="18"/>
  <c r="Q229" i="18" s="1"/>
  <c r="P229" i="18"/>
  <c r="L230" i="18"/>
  <c r="M230" i="18"/>
  <c r="N230" i="18"/>
  <c r="O230" i="18"/>
  <c r="Q230" i="18" s="1"/>
  <c r="P230" i="18"/>
  <c r="L231" i="18"/>
  <c r="M231" i="18"/>
  <c r="N231" i="18"/>
  <c r="O231" i="18"/>
  <c r="Q231" i="18" s="1"/>
  <c r="P231" i="18"/>
  <c r="L232" i="18"/>
  <c r="M232" i="18"/>
  <c r="N232" i="18"/>
  <c r="O232" i="18"/>
  <c r="Q232" i="18" s="1"/>
  <c r="P232" i="18"/>
  <c r="L233" i="18"/>
  <c r="M233" i="18"/>
  <c r="N233" i="18"/>
  <c r="O233" i="18"/>
  <c r="Q233" i="18" s="1"/>
  <c r="P233" i="18"/>
  <c r="L234" i="18"/>
  <c r="M234" i="18"/>
  <c r="N234" i="18"/>
  <c r="O234" i="18"/>
  <c r="Q234" i="18" s="1"/>
  <c r="P234" i="18"/>
  <c r="L235" i="18"/>
  <c r="M235" i="18"/>
  <c r="N235" i="18"/>
  <c r="O235" i="18"/>
  <c r="Q235" i="18" s="1"/>
  <c r="P235" i="18"/>
  <c r="L236" i="18"/>
  <c r="M236" i="18"/>
  <c r="N236" i="18"/>
  <c r="O236" i="18"/>
  <c r="Q236" i="18" s="1"/>
  <c r="P236" i="18"/>
  <c r="L237" i="18"/>
  <c r="M237" i="18"/>
  <c r="N237" i="18"/>
  <c r="O237" i="18"/>
  <c r="Q237" i="18" s="1"/>
  <c r="P237" i="18"/>
  <c r="L238" i="18"/>
  <c r="M238" i="18"/>
  <c r="N238" i="18"/>
  <c r="O238" i="18"/>
  <c r="Q238" i="18" s="1"/>
  <c r="P238" i="18"/>
  <c r="L239" i="18"/>
  <c r="M239" i="18"/>
  <c r="N239" i="18"/>
  <c r="O239" i="18"/>
  <c r="Q239" i="18" s="1"/>
  <c r="P239" i="18"/>
  <c r="L240" i="18"/>
  <c r="M240" i="18"/>
  <c r="N240" i="18"/>
  <c r="O240" i="18"/>
  <c r="Q240" i="18" s="1"/>
  <c r="P240" i="18"/>
  <c r="L241" i="18"/>
  <c r="M241" i="18"/>
  <c r="N241" i="18"/>
  <c r="O241" i="18"/>
  <c r="Q241" i="18" s="1"/>
  <c r="P241" i="18"/>
  <c r="L242" i="18"/>
  <c r="M242" i="18"/>
  <c r="N242" i="18"/>
  <c r="O242" i="18"/>
  <c r="Q242" i="18" s="1"/>
  <c r="P242" i="18"/>
  <c r="L243" i="18"/>
  <c r="M243" i="18"/>
  <c r="N243" i="18"/>
  <c r="O243" i="18"/>
  <c r="Q243" i="18" s="1"/>
  <c r="P243" i="18"/>
  <c r="L244" i="18"/>
  <c r="M244" i="18"/>
  <c r="N244" i="18"/>
  <c r="O244" i="18"/>
  <c r="Q244" i="18" s="1"/>
  <c r="P244" i="18"/>
  <c r="L245" i="18"/>
  <c r="M245" i="18"/>
  <c r="N245" i="18"/>
  <c r="O245" i="18"/>
  <c r="Q245" i="18" s="1"/>
  <c r="P245" i="18"/>
  <c r="L246" i="18"/>
  <c r="M246" i="18"/>
  <c r="N246" i="18"/>
  <c r="O246" i="18"/>
  <c r="Q246" i="18" s="1"/>
  <c r="P246" i="18"/>
  <c r="L247" i="18"/>
  <c r="M247" i="18"/>
  <c r="N247" i="18"/>
  <c r="O247" i="18"/>
  <c r="Q247" i="18" s="1"/>
  <c r="P247" i="18"/>
  <c r="L248" i="18"/>
  <c r="M248" i="18"/>
  <c r="N248" i="18"/>
  <c r="O248" i="18"/>
  <c r="Q248" i="18" s="1"/>
  <c r="P248" i="18"/>
  <c r="L249" i="18"/>
  <c r="M249" i="18"/>
  <c r="N249" i="18"/>
  <c r="O249" i="18"/>
  <c r="Q249" i="18" s="1"/>
  <c r="P249" i="18"/>
  <c r="L250" i="18"/>
  <c r="M250" i="18"/>
  <c r="N250" i="18"/>
  <c r="O250" i="18"/>
  <c r="Q250" i="18" s="1"/>
  <c r="P250" i="18"/>
  <c r="L251" i="18"/>
  <c r="M251" i="18"/>
  <c r="N251" i="18"/>
  <c r="O251" i="18"/>
  <c r="Q251" i="18" s="1"/>
  <c r="P251" i="18"/>
  <c r="L252" i="18"/>
  <c r="M252" i="18"/>
  <c r="N252" i="18"/>
  <c r="O252" i="18"/>
  <c r="Q252" i="18" s="1"/>
  <c r="P252" i="18"/>
  <c r="L253" i="18"/>
  <c r="M253" i="18"/>
  <c r="N253" i="18"/>
  <c r="O253" i="18"/>
  <c r="Q253" i="18" s="1"/>
  <c r="P253" i="18"/>
  <c r="L254" i="18"/>
  <c r="M254" i="18"/>
  <c r="N254" i="18"/>
  <c r="O254" i="18"/>
  <c r="Q254" i="18" s="1"/>
  <c r="P254" i="18"/>
  <c r="L255" i="18"/>
  <c r="M255" i="18"/>
  <c r="N255" i="18"/>
  <c r="O255" i="18"/>
  <c r="Q255" i="18" s="1"/>
  <c r="P255" i="18"/>
  <c r="L256" i="18"/>
  <c r="M256" i="18"/>
  <c r="N256" i="18"/>
  <c r="O256" i="18"/>
  <c r="Q256" i="18" s="1"/>
  <c r="P256" i="18"/>
  <c r="L257" i="18"/>
  <c r="M257" i="18"/>
  <c r="N257" i="18"/>
  <c r="O257" i="18"/>
  <c r="Q257" i="18" s="1"/>
  <c r="P257" i="18"/>
  <c r="L258" i="18"/>
  <c r="M258" i="18"/>
  <c r="N258" i="18"/>
  <c r="O258" i="18"/>
  <c r="Q258" i="18" s="1"/>
  <c r="P258" i="18"/>
  <c r="L259" i="18"/>
  <c r="M259" i="18"/>
  <c r="N259" i="18"/>
  <c r="O259" i="18"/>
  <c r="Q259" i="18" s="1"/>
  <c r="P259" i="18"/>
  <c r="L260" i="18"/>
  <c r="M260" i="18"/>
  <c r="N260" i="18"/>
  <c r="O260" i="18"/>
  <c r="Q260" i="18" s="1"/>
  <c r="P260" i="18"/>
  <c r="L261" i="18"/>
  <c r="M261" i="18"/>
  <c r="N261" i="18"/>
  <c r="O261" i="18"/>
  <c r="Q261" i="18" s="1"/>
  <c r="P261" i="18"/>
  <c r="L262" i="18"/>
  <c r="M262" i="18"/>
  <c r="N262" i="18"/>
  <c r="O262" i="18"/>
  <c r="Q262" i="18" s="1"/>
  <c r="P262" i="18"/>
  <c r="L263" i="18"/>
  <c r="M263" i="18"/>
  <c r="N263" i="18"/>
  <c r="O263" i="18"/>
  <c r="Q263" i="18" s="1"/>
  <c r="P263" i="18"/>
  <c r="L264" i="18"/>
  <c r="M264" i="18"/>
  <c r="N264" i="18"/>
  <c r="O264" i="18"/>
  <c r="Q264" i="18" s="1"/>
  <c r="P264" i="18"/>
  <c r="L265" i="18"/>
  <c r="M265" i="18"/>
  <c r="N265" i="18"/>
  <c r="O265" i="18"/>
  <c r="Q265" i="18" s="1"/>
  <c r="P265" i="18"/>
  <c r="L266" i="18"/>
  <c r="M266" i="18"/>
  <c r="N266" i="18"/>
  <c r="O266" i="18"/>
  <c r="Q266" i="18" s="1"/>
  <c r="P266" i="18"/>
  <c r="L267" i="18"/>
  <c r="M267" i="18"/>
  <c r="N267" i="18"/>
  <c r="O267" i="18"/>
  <c r="Q267" i="18" s="1"/>
  <c r="P267" i="18"/>
  <c r="L268" i="18"/>
  <c r="M268" i="18"/>
  <c r="N268" i="18"/>
  <c r="O268" i="18"/>
  <c r="Q268" i="18" s="1"/>
  <c r="P268" i="18"/>
  <c r="L269" i="18"/>
  <c r="M269" i="18"/>
  <c r="N269" i="18"/>
  <c r="O269" i="18"/>
  <c r="Q269" i="18" s="1"/>
  <c r="P269" i="18"/>
  <c r="L270" i="18"/>
  <c r="M270" i="18"/>
  <c r="N270" i="18"/>
  <c r="O270" i="18"/>
  <c r="Q270" i="18" s="1"/>
  <c r="P270" i="18"/>
  <c r="L271" i="18"/>
  <c r="M271" i="18"/>
  <c r="N271" i="18"/>
  <c r="O271" i="18"/>
  <c r="Q271" i="18" s="1"/>
  <c r="P271" i="18"/>
  <c r="L272" i="18"/>
  <c r="M272" i="18"/>
  <c r="N272" i="18"/>
  <c r="O272" i="18"/>
  <c r="Q272" i="18" s="1"/>
  <c r="P272" i="18"/>
  <c r="L273" i="18"/>
  <c r="M273" i="18"/>
  <c r="N273" i="18"/>
  <c r="O273" i="18"/>
  <c r="Q273" i="18" s="1"/>
  <c r="P273" i="18"/>
  <c r="L274" i="18"/>
  <c r="M274" i="18"/>
  <c r="N274" i="18"/>
  <c r="O274" i="18"/>
  <c r="Q274" i="18" s="1"/>
  <c r="P274" i="18"/>
  <c r="L275" i="18"/>
  <c r="M275" i="18"/>
  <c r="N275" i="18"/>
  <c r="O275" i="18"/>
  <c r="Q275" i="18" s="1"/>
  <c r="P275" i="18"/>
  <c r="L276" i="18"/>
  <c r="M276" i="18"/>
  <c r="N276" i="18"/>
  <c r="O276" i="18"/>
  <c r="Q276" i="18" s="1"/>
  <c r="P276" i="18"/>
  <c r="L277" i="18"/>
  <c r="M277" i="18"/>
  <c r="N277" i="18"/>
  <c r="O277" i="18"/>
  <c r="Q277" i="18" s="1"/>
  <c r="P277" i="18"/>
  <c r="L278" i="18"/>
  <c r="M278" i="18"/>
  <c r="N278" i="18"/>
  <c r="O278" i="18"/>
  <c r="Q278" i="18" s="1"/>
  <c r="P278" i="18"/>
  <c r="L279" i="18"/>
  <c r="M279" i="18"/>
  <c r="N279" i="18"/>
  <c r="O279" i="18"/>
  <c r="Q279" i="18" s="1"/>
  <c r="P279" i="18"/>
  <c r="L280" i="18"/>
  <c r="M280" i="18"/>
  <c r="N280" i="18"/>
  <c r="O280" i="18"/>
  <c r="Q280" i="18" s="1"/>
  <c r="P280" i="18"/>
  <c r="L281" i="18"/>
  <c r="M281" i="18"/>
  <c r="N281" i="18"/>
  <c r="O281" i="18"/>
  <c r="Q281" i="18" s="1"/>
  <c r="P281" i="18"/>
  <c r="L282" i="18"/>
  <c r="M282" i="18"/>
  <c r="N282" i="18"/>
  <c r="O282" i="18"/>
  <c r="Q282" i="18" s="1"/>
  <c r="P282" i="18"/>
  <c r="L283" i="18"/>
  <c r="M283" i="18"/>
  <c r="N283" i="18"/>
  <c r="O283" i="18"/>
  <c r="Q283" i="18" s="1"/>
  <c r="P283" i="18"/>
  <c r="L284" i="18"/>
  <c r="M284" i="18"/>
  <c r="N284" i="18"/>
  <c r="O284" i="18"/>
  <c r="Q284" i="18" s="1"/>
  <c r="P284" i="18"/>
  <c r="L285" i="18"/>
  <c r="M285" i="18"/>
  <c r="N285" i="18"/>
  <c r="O285" i="18"/>
  <c r="Q285" i="18" s="1"/>
  <c r="P285" i="18"/>
  <c r="L286" i="18"/>
  <c r="M286" i="18"/>
  <c r="N286" i="18"/>
  <c r="O286" i="18"/>
  <c r="Q286" i="18" s="1"/>
  <c r="P286" i="18"/>
  <c r="L287" i="18"/>
  <c r="M287" i="18"/>
  <c r="N287" i="18"/>
  <c r="O287" i="18"/>
  <c r="Q287" i="18" s="1"/>
  <c r="P287" i="18"/>
  <c r="L288" i="18"/>
  <c r="M288" i="18"/>
  <c r="N288" i="18"/>
  <c r="O288" i="18"/>
  <c r="Q288" i="18" s="1"/>
  <c r="P288" i="18"/>
  <c r="L289" i="18"/>
  <c r="M289" i="18"/>
  <c r="N289" i="18"/>
  <c r="O289" i="18"/>
  <c r="Q289" i="18" s="1"/>
  <c r="P289" i="18"/>
  <c r="L290" i="18"/>
  <c r="M290" i="18"/>
  <c r="N290" i="18"/>
  <c r="O290" i="18"/>
  <c r="Q290" i="18" s="1"/>
  <c r="P290" i="18"/>
  <c r="L291" i="18"/>
  <c r="M291" i="18"/>
  <c r="N291" i="18"/>
  <c r="O291" i="18"/>
  <c r="Q291" i="18" s="1"/>
  <c r="P291" i="18"/>
  <c r="L292" i="18"/>
  <c r="M292" i="18"/>
  <c r="N292" i="18"/>
  <c r="O292" i="18"/>
  <c r="Q292" i="18" s="1"/>
  <c r="P292" i="18"/>
  <c r="L293" i="18"/>
  <c r="M293" i="18"/>
  <c r="N293" i="18"/>
  <c r="O293" i="18"/>
  <c r="Q293" i="18" s="1"/>
  <c r="P293" i="18"/>
  <c r="L294" i="18"/>
  <c r="M294" i="18"/>
  <c r="N294" i="18"/>
  <c r="O294" i="18"/>
  <c r="Q294" i="18" s="1"/>
  <c r="P294" i="18"/>
  <c r="L295" i="18"/>
  <c r="M295" i="18"/>
  <c r="N295" i="18"/>
  <c r="O295" i="18"/>
  <c r="Q295" i="18" s="1"/>
  <c r="P295" i="18"/>
  <c r="L296" i="18"/>
  <c r="M296" i="18"/>
  <c r="N296" i="18"/>
  <c r="O296" i="18"/>
  <c r="Q296" i="18" s="1"/>
  <c r="P296" i="18"/>
  <c r="L297" i="18"/>
  <c r="M297" i="18"/>
  <c r="N297" i="18"/>
  <c r="O297" i="18"/>
  <c r="Q297" i="18" s="1"/>
  <c r="P297" i="18"/>
  <c r="L298" i="18"/>
  <c r="M298" i="18"/>
  <c r="N298" i="18"/>
  <c r="O298" i="18"/>
  <c r="Q298" i="18" s="1"/>
  <c r="P298" i="18"/>
  <c r="L299" i="18"/>
  <c r="M299" i="18"/>
  <c r="N299" i="18"/>
  <c r="O299" i="18"/>
  <c r="Q299" i="18" s="1"/>
  <c r="P299" i="18"/>
  <c r="L300" i="18"/>
  <c r="M300" i="18"/>
  <c r="N300" i="18"/>
  <c r="O300" i="18"/>
  <c r="Q300" i="18" s="1"/>
  <c r="P300" i="18"/>
  <c r="L301" i="18"/>
  <c r="M301" i="18"/>
  <c r="N301" i="18"/>
  <c r="O301" i="18"/>
  <c r="Q301" i="18" s="1"/>
  <c r="P301" i="18"/>
  <c r="L302" i="18"/>
  <c r="M302" i="18"/>
  <c r="N302" i="18"/>
  <c r="O302" i="18"/>
  <c r="Q302" i="18" s="1"/>
  <c r="P302" i="18"/>
  <c r="L303" i="18"/>
  <c r="M303" i="18"/>
  <c r="N303" i="18"/>
  <c r="O303" i="18"/>
  <c r="Q303" i="18" s="1"/>
  <c r="P303" i="18"/>
  <c r="L304" i="18"/>
  <c r="M304" i="18"/>
  <c r="N304" i="18"/>
  <c r="O304" i="18"/>
  <c r="Q304" i="18" s="1"/>
  <c r="P304" i="18"/>
  <c r="L305" i="18"/>
  <c r="M305" i="18"/>
  <c r="N305" i="18"/>
  <c r="O305" i="18"/>
  <c r="Q305" i="18" s="1"/>
  <c r="P305" i="18"/>
  <c r="L306" i="18"/>
  <c r="M306" i="18"/>
  <c r="N306" i="18"/>
  <c r="O306" i="18"/>
  <c r="Q306" i="18" s="1"/>
  <c r="P306" i="18"/>
  <c r="L307" i="18"/>
  <c r="M307" i="18"/>
  <c r="N307" i="18"/>
  <c r="O307" i="18"/>
  <c r="Q307" i="18" s="1"/>
  <c r="P307" i="18"/>
  <c r="L308" i="18"/>
  <c r="M308" i="18"/>
  <c r="N308" i="18"/>
  <c r="O308" i="18"/>
  <c r="Q308" i="18" s="1"/>
  <c r="P308" i="18"/>
  <c r="L309" i="18"/>
  <c r="M309" i="18"/>
  <c r="N309" i="18"/>
  <c r="O309" i="18"/>
  <c r="Q309" i="18" s="1"/>
  <c r="P309" i="18"/>
  <c r="L310" i="18"/>
  <c r="M310" i="18"/>
  <c r="N310" i="18"/>
  <c r="O310" i="18"/>
  <c r="Q310" i="18" s="1"/>
  <c r="P310" i="18"/>
  <c r="L311" i="18"/>
  <c r="M311" i="18"/>
  <c r="N311" i="18"/>
  <c r="O311" i="18"/>
  <c r="Q311" i="18" s="1"/>
  <c r="P311" i="18"/>
  <c r="L312" i="18"/>
  <c r="M312" i="18"/>
  <c r="N312" i="18"/>
  <c r="O312" i="18"/>
  <c r="Q312" i="18" s="1"/>
  <c r="P312" i="18"/>
  <c r="L313" i="18"/>
  <c r="M313" i="18"/>
  <c r="N313" i="18"/>
  <c r="O313" i="18"/>
  <c r="Q313" i="18" s="1"/>
  <c r="P313" i="18"/>
  <c r="L314" i="18"/>
  <c r="M314" i="18"/>
  <c r="N314" i="18"/>
  <c r="O314" i="18"/>
  <c r="Q314" i="18" s="1"/>
  <c r="P314" i="18"/>
  <c r="L315" i="18"/>
  <c r="M315" i="18"/>
  <c r="N315" i="18"/>
  <c r="O315" i="18"/>
  <c r="Q315" i="18" s="1"/>
  <c r="P315" i="18"/>
  <c r="L316" i="18"/>
  <c r="M316" i="18"/>
  <c r="N316" i="18"/>
  <c r="O316" i="18"/>
  <c r="Q316" i="18" s="1"/>
  <c r="P316" i="18"/>
  <c r="L317" i="18"/>
  <c r="M317" i="18"/>
  <c r="N317" i="18"/>
  <c r="O317" i="18"/>
  <c r="Q317" i="18" s="1"/>
  <c r="P317" i="18"/>
  <c r="L318" i="18"/>
  <c r="M318" i="18"/>
  <c r="N318" i="18"/>
  <c r="O318" i="18"/>
  <c r="Q318" i="18" s="1"/>
  <c r="P318" i="18"/>
  <c r="L319" i="18"/>
  <c r="M319" i="18"/>
  <c r="N319" i="18"/>
  <c r="O319" i="18"/>
  <c r="Q319" i="18" s="1"/>
  <c r="P319" i="18"/>
  <c r="L320" i="18"/>
  <c r="M320" i="18"/>
  <c r="N320" i="18"/>
  <c r="O320" i="18"/>
  <c r="Q320" i="18" s="1"/>
  <c r="P320" i="18"/>
  <c r="L321" i="18"/>
  <c r="M321" i="18"/>
  <c r="N321" i="18"/>
  <c r="O321" i="18"/>
  <c r="P321" i="18"/>
  <c r="Q321" i="18"/>
  <c r="L322" i="18"/>
  <c r="M322" i="18"/>
  <c r="N322" i="18"/>
  <c r="O322" i="18"/>
  <c r="Q322" i="18" s="1"/>
  <c r="P322" i="18"/>
  <c r="L323" i="18"/>
  <c r="M323" i="18"/>
  <c r="N323" i="18"/>
  <c r="O323" i="18"/>
  <c r="Q323" i="18" s="1"/>
  <c r="P323" i="18"/>
  <c r="L324" i="18"/>
  <c r="M324" i="18"/>
  <c r="N324" i="18"/>
  <c r="O324" i="18"/>
  <c r="Q324" i="18" s="1"/>
  <c r="P324" i="18"/>
  <c r="L325" i="18"/>
  <c r="M325" i="18"/>
  <c r="N325" i="18"/>
  <c r="O325" i="18"/>
  <c r="Q325" i="18" s="1"/>
  <c r="P325" i="18"/>
  <c r="L326" i="18"/>
  <c r="M326" i="18"/>
  <c r="N326" i="18"/>
  <c r="O326" i="18"/>
  <c r="Q326" i="18" s="1"/>
  <c r="P326" i="18"/>
  <c r="L327" i="18"/>
  <c r="M327" i="18"/>
  <c r="N327" i="18"/>
  <c r="O327" i="18"/>
  <c r="Q327" i="18" s="1"/>
  <c r="P327" i="18"/>
  <c r="L328" i="18"/>
  <c r="M328" i="18"/>
  <c r="N328" i="18"/>
  <c r="O328" i="18"/>
  <c r="Q328" i="18" s="1"/>
  <c r="P328" i="18"/>
  <c r="L329" i="18"/>
  <c r="M329" i="18"/>
  <c r="N329" i="18"/>
  <c r="O329" i="18"/>
  <c r="Q329" i="18" s="1"/>
  <c r="P329" i="18"/>
  <c r="L330" i="18"/>
  <c r="M330" i="18"/>
  <c r="N330" i="18"/>
  <c r="O330" i="18"/>
  <c r="Q330" i="18" s="1"/>
  <c r="P330" i="18"/>
  <c r="L331" i="18"/>
  <c r="M331" i="18"/>
  <c r="N331" i="18"/>
  <c r="O331" i="18"/>
  <c r="Q331" i="18" s="1"/>
  <c r="P331" i="18"/>
  <c r="L332" i="18"/>
  <c r="M332" i="18"/>
  <c r="N332" i="18"/>
  <c r="O332" i="18"/>
  <c r="Q332" i="18" s="1"/>
  <c r="P332" i="18"/>
  <c r="L333" i="18"/>
  <c r="M333" i="18"/>
  <c r="N333" i="18"/>
  <c r="O333" i="18"/>
  <c r="Q333" i="18" s="1"/>
  <c r="P333" i="18"/>
  <c r="L334" i="18"/>
  <c r="M334" i="18"/>
  <c r="N334" i="18"/>
  <c r="O334" i="18"/>
  <c r="Q334" i="18" s="1"/>
  <c r="P334" i="18"/>
  <c r="L335" i="18"/>
  <c r="M335" i="18"/>
  <c r="N335" i="18"/>
  <c r="O335" i="18"/>
  <c r="Q335" i="18" s="1"/>
  <c r="P335" i="18"/>
  <c r="L336" i="18"/>
  <c r="M336" i="18"/>
  <c r="N336" i="18"/>
  <c r="O336" i="18"/>
  <c r="Q336" i="18" s="1"/>
  <c r="P336" i="18"/>
  <c r="L337" i="18"/>
  <c r="M337" i="18"/>
  <c r="N337" i="18"/>
  <c r="O337" i="18"/>
  <c r="Q337" i="18" s="1"/>
  <c r="P337" i="18"/>
  <c r="L338" i="18"/>
  <c r="M338" i="18"/>
  <c r="N338" i="18"/>
  <c r="O338" i="18"/>
  <c r="Q338" i="18" s="1"/>
  <c r="P338" i="18"/>
  <c r="L339" i="18"/>
  <c r="M339" i="18"/>
  <c r="N339" i="18"/>
  <c r="O339" i="18"/>
  <c r="Q339" i="18" s="1"/>
  <c r="P339" i="18"/>
  <c r="L340" i="18"/>
  <c r="M340" i="18"/>
  <c r="N340" i="18"/>
  <c r="O340" i="18"/>
  <c r="Q340" i="18" s="1"/>
  <c r="P340" i="18"/>
  <c r="L341" i="18"/>
  <c r="M341" i="18"/>
  <c r="N341" i="18"/>
  <c r="O341" i="18"/>
  <c r="Q341" i="18" s="1"/>
  <c r="P341" i="18"/>
  <c r="L342" i="18"/>
  <c r="M342" i="18"/>
  <c r="N342" i="18"/>
  <c r="O342" i="18"/>
  <c r="Q342" i="18" s="1"/>
  <c r="P342" i="18"/>
  <c r="L343" i="18"/>
  <c r="M343" i="18"/>
  <c r="N343" i="18"/>
  <c r="O343" i="18"/>
  <c r="Q343" i="18" s="1"/>
  <c r="P343" i="18"/>
  <c r="L344" i="18"/>
  <c r="M344" i="18"/>
  <c r="N344" i="18"/>
  <c r="O344" i="18"/>
  <c r="Q344" i="18" s="1"/>
  <c r="P344" i="18"/>
  <c r="L345" i="18"/>
  <c r="M345" i="18"/>
  <c r="N345" i="18"/>
  <c r="O345" i="18"/>
  <c r="Q345" i="18" s="1"/>
  <c r="P345" i="18"/>
  <c r="L346" i="18"/>
  <c r="M346" i="18"/>
  <c r="N346" i="18"/>
  <c r="O346" i="18"/>
  <c r="Q346" i="18" s="1"/>
  <c r="P346" i="18"/>
  <c r="L347" i="18"/>
  <c r="M347" i="18"/>
  <c r="N347" i="18"/>
  <c r="O347" i="18"/>
  <c r="Q347" i="18" s="1"/>
  <c r="P347" i="18"/>
  <c r="L348" i="18"/>
  <c r="M348" i="18"/>
  <c r="N348" i="18"/>
  <c r="O348" i="18"/>
  <c r="Q348" i="18" s="1"/>
  <c r="P348" i="18"/>
  <c r="L349" i="18"/>
  <c r="M349" i="18"/>
  <c r="N349" i="18"/>
  <c r="O349" i="18"/>
  <c r="Q349" i="18" s="1"/>
  <c r="P349" i="18"/>
  <c r="L350" i="18"/>
  <c r="M350" i="18"/>
  <c r="N350" i="18"/>
  <c r="O350" i="18"/>
  <c r="Q350" i="18" s="1"/>
  <c r="P350" i="18"/>
  <c r="L351" i="18"/>
  <c r="M351" i="18"/>
  <c r="N351" i="18"/>
  <c r="O351" i="18"/>
  <c r="Q351" i="18" s="1"/>
  <c r="P351" i="18"/>
  <c r="L352" i="18"/>
  <c r="M352" i="18"/>
  <c r="N352" i="18"/>
  <c r="O352" i="18"/>
  <c r="Q352" i="18" s="1"/>
  <c r="P352" i="18"/>
  <c r="L353" i="18"/>
  <c r="M353" i="18"/>
  <c r="N353" i="18"/>
  <c r="O353" i="18"/>
  <c r="Q353" i="18" s="1"/>
  <c r="P353" i="18"/>
  <c r="L354" i="18"/>
  <c r="M354" i="18"/>
  <c r="N354" i="18"/>
  <c r="O354" i="18"/>
  <c r="Q354" i="18" s="1"/>
  <c r="P354" i="18"/>
  <c r="L355" i="18"/>
  <c r="M355" i="18"/>
  <c r="N355" i="18"/>
  <c r="O355" i="18"/>
  <c r="Q355" i="18" s="1"/>
  <c r="P355" i="18"/>
  <c r="L356" i="18"/>
  <c r="M356" i="18"/>
  <c r="N356" i="18"/>
  <c r="O356" i="18"/>
  <c r="Q356" i="18" s="1"/>
  <c r="P356" i="18"/>
  <c r="L357" i="18"/>
  <c r="M357" i="18"/>
  <c r="N357" i="18"/>
  <c r="O357" i="18"/>
  <c r="Q357" i="18" s="1"/>
  <c r="P357" i="18"/>
  <c r="L358" i="18"/>
  <c r="M358" i="18"/>
  <c r="N358" i="18"/>
  <c r="O358" i="18"/>
  <c r="Q358" i="18" s="1"/>
  <c r="P358" i="18"/>
  <c r="L359" i="18"/>
  <c r="M359" i="18"/>
  <c r="N359" i="18"/>
  <c r="O359" i="18"/>
  <c r="Q359" i="18" s="1"/>
  <c r="P359" i="18"/>
  <c r="L360" i="18"/>
  <c r="M360" i="18"/>
  <c r="N360" i="18"/>
  <c r="O360" i="18"/>
  <c r="Q360" i="18" s="1"/>
  <c r="P360" i="18"/>
  <c r="L361" i="18"/>
  <c r="M361" i="18"/>
  <c r="N361" i="18"/>
  <c r="O361" i="18"/>
  <c r="Q361" i="18" s="1"/>
  <c r="P361" i="18"/>
  <c r="L362" i="18"/>
  <c r="M362" i="18"/>
  <c r="N362" i="18"/>
  <c r="O362" i="18"/>
  <c r="Q362" i="18" s="1"/>
  <c r="P362" i="18"/>
  <c r="L363" i="18"/>
  <c r="M363" i="18"/>
  <c r="N363" i="18"/>
  <c r="O363" i="18"/>
  <c r="Q363" i="18" s="1"/>
  <c r="P363" i="18"/>
  <c r="L364" i="18"/>
  <c r="M364" i="18"/>
  <c r="N364" i="18"/>
  <c r="O364" i="18"/>
  <c r="Q364" i="18" s="1"/>
  <c r="P364" i="18"/>
  <c r="L365" i="18"/>
  <c r="M365" i="18"/>
  <c r="N365" i="18"/>
  <c r="O365" i="18"/>
  <c r="Q365" i="18" s="1"/>
  <c r="P365" i="18"/>
  <c r="L366" i="18"/>
  <c r="M366" i="18"/>
  <c r="N366" i="18"/>
  <c r="O366" i="18"/>
  <c r="Q366" i="18" s="1"/>
  <c r="P366" i="18"/>
  <c r="L367" i="18"/>
  <c r="M367" i="18"/>
  <c r="N367" i="18"/>
  <c r="O367" i="18"/>
  <c r="Q367" i="18" s="1"/>
  <c r="P367" i="18"/>
  <c r="L368" i="18"/>
  <c r="M368" i="18"/>
  <c r="N368" i="18"/>
  <c r="O368" i="18"/>
  <c r="Q368" i="18" s="1"/>
  <c r="P368" i="18"/>
  <c r="L369" i="18"/>
  <c r="M369" i="18"/>
  <c r="N369" i="18"/>
  <c r="O369" i="18"/>
  <c r="Q369" i="18" s="1"/>
  <c r="P369" i="18"/>
  <c r="L370" i="18"/>
  <c r="M370" i="18"/>
  <c r="N370" i="18"/>
  <c r="O370" i="18"/>
  <c r="Q370" i="18" s="1"/>
  <c r="P370" i="18"/>
  <c r="L371" i="18"/>
  <c r="M371" i="18"/>
  <c r="N371" i="18"/>
  <c r="O371" i="18"/>
  <c r="Q371" i="18" s="1"/>
  <c r="P371" i="18"/>
  <c r="L372" i="18"/>
  <c r="M372" i="18"/>
  <c r="N372" i="18"/>
  <c r="O372" i="18"/>
  <c r="Q372" i="18" s="1"/>
  <c r="P372" i="18"/>
  <c r="L373" i="18"/>
  <c r="M373" i="18"/>
  <c r="N373" i="18"/>
  <c r="O373" i="18"/>
  <c r="Q373" i="18" s="1"/>
  <c r="P373" i="18"/>
  <c r="L374" i="18"/>
  <c r="M374" i="18"/>
  <c r="N374" i="18"/>
  <c r="O374" i="18"/>
  <c r="Q374" i="18" s="1"/>
  <c r="P374" i="18"/>
  <c r="L375" i="18"/>
  <c r="M375" i="18"/>
  <c r="N375" i="18"/>
  <c r="O375" i="18"/>
  <c r="Q375" i="18" s="1"/>
  <c r="P375" i="18"/>
  <c r="L376" i="18"/>
  <c r="M376" i="18"/>
  <c r="N376" i="18"/>
  <c r="O376" i="18"/>
  <c r="Q376" i="18" s="1"/>
  <c r="P376" i="18"/>
  <c r="L377" i="18"/>
  <c r="M377" i="18"/>
  <c r="N377" i="18"/>
  <c r="O377" i="18"/>
  <c r="Q377" i="18" s="1"/>
  <c r="P377" i="18"/>
  <c r="L378" i="18"/>
  <c r="M378" i="18"/>
  <c r="N378" i="18"/>
  <c r="O378" i="18"/>
  <c r="Q378" i="18" s="1"/>
  <c r="P378" i="18"/>
  <c r="L379" i="18"/>
  <c r="M379" i="18"/>
  <c r="N379" i="18"/>
  <c r="O379" i="18"/>
  <c r="Q379" i="18" s="1"/>
  <c r="P379" i="18"/>
  <c r="L380" i="18"/>
  <c r="M380" i="18"/>
  <c r="N380" i="18"/>
  <c r="O380" i="18"/>
  <c r="Q380" i="18" s="1"/>
  <c r="P380" i="18"/>
  <c r="L381" i="18"/>
  <c r="M381" i="18"/>
  <c r="N381" i="18"/>
  <c r="O381" i="18"/>
  <c r="Q381" i="18" s="1"/>
  <c r="P381" i="18"/>
  <c r="L382" i="18"/>
  <c r="M382" i="18"/>
  <c r="N382" i="18"/>
  <c r="O382" i="18"/>
  <c r="Q382" i="18" s="1"/>
  <c r="P382" i="18"/>
  <c r="L383" i="18"/>
  <c r="M383" i="18"/>
  <c r="N383" i="18"/>
  <c r="O383" i="18"/>
  <c r="Q383" i="18" s="1"/>
  <c r="P383" i="18"/>
  <c r="L384" i="18"/>
  <c r="M384" i="18"/>
  <c r="N384" i="18"/>
  <c r="O384" i="18"/>
  <c r="Q384" i="18" s="1"/>
  <c r="P384" i="18"/>
  <c r="L385" i="18"/>
  <c r="M385" i="18"/>
  <c r="N385" i="18"/>
  <c r="O385" i="18"/>
  <c r="Q385" i="18" s="1"/>
  <c r="P385" i="18"/>
  <c r="L386" i="18"/>
  <c r="M386" i="18"/>
  <c r="N386" i="18"/>
  <c r="O386" i="18"/>
  <c r="Q386" i="18" s="1"/>
  <c r="P386" i="18"/>
  <c r="L387" i="18"/>
  <c r="M387" i="18"/>
  <c r="N387" i="18"/>
  <c r="O387" i="18"/>
  <c r="Q387" i="18" s="1"/>
  <c r="P387" i="18"/>
  <c r="L388" i="18"/>
  <c r="M388" i="18"/>
  <c r="N388" i="18"/>
  <c r="O388" i="18"/>
  <c r="Q388" i="18" s="1"/>
  <c r="P388" i="18"/>
  <c r="L389" i="18"/>
  <c r="M389" i="18"/>
  <c r="N389" i="18"/>
  <c r="O389" i="18"/>
  <c r="Q389" i="18" s="1"/>
  <c r="P389" i="18"/>
  <c r="L390" i="18"/>
  <c r="M390" i="18"/>
  <c r="N390" i="18"/>
  <c r="O390" i="18"/>
  <c r="Q390" i="18" s="1"/>
  <c r="P390" i="18"/>
  <c r="L391" i="18"/>
  <c r="M391" i="18"/>
  <c r="N391" i="18"/>
  <c r="O391" i="18"/>
  <c r="Q391" i="18" s="1"/>
  <c r="P391" i="18"/>
  <c r="L392" i="18"/>
  <c r="M392" i="18"/>
  <c r="N392" i="18"/>
  <c r="O392" i="18"/>
  <c r="Q392" i="18" s="1"/>
  <c r="P392" i="18"/>
  <c r="L393" i="18"/>
  <c r="M393" i="18"/>
  <c r="N393" i="18"/>
  <c r="O393" i="18"/>
  <c r="Q393" i="18" s="1"/>
  <c r="P393" i="18"/>
  <c r="L394" i="18"/>
  <c r="M394" i="18"/>
  <c r="N394" i="18"/>
  <c r="O394" i="18"/>
  <c r="Q394" i="18" s="1"/>
  <c r="P394" i="18"/>
  <c r="L395" i="18"/>
  <c r="M395" i="18"/>
  <c r="N395" i="18"/>
  <c r="O395" i="18"/>
  <c r="Q395" i="18" s="1"/>
  <c r="P395" i="18"/>
  <c r="L396" i="18"/>
  <c r="M396" i="18"/>
  <c r="N396" i="18"/>
  <c r="O396" i="18"/>
  <c r="Q396" i="18" s="1"/>
  <c r="P396" i="18"/>
  <c r="L397" i="18"/>
  <c r="M397" i="18"/>
  <c r="N397" i="18"/>
  <c r="O397" i="18"/>
  <c r="Q397" i="18" s="1"/>
  <c r="P397" i="18"/>
  <c r="L398" i="18"/>
  <c r="M398" i="18"/>
  <c r="N398" i="18"/>
  <c r="O398" i="18"/>
  <c r="Q398" i="18" s="1"/>
  <c r="P398" i="18"/>
  <c r="L399" i="18"/>
  <c r="M399" i="18"/>
  <c r="N399" i="18"/>
  <c r="O399" i="18"/>
  <c r="Q399" i="18" s="1"/>
  <c r="P399" i="18"/>
  <c r="L400" i="18"/>
  <c r="M400" i="18"/>
  <c r="N400" i="18"/>
  <c r="O400" i="18"/>
  <c r="Q400" i="18" s="1"/>
  <c r="P400" i="18"/>
  <c r="L401" i="18"/>
  <c r="M401" i="18"/>
  <c r="N401" i="18"/>
  <c r="O401" i="18"/>
  <c r="Q401" i="18" s="1"/>
  <c r="P401" i="18"/>
  <c r="L402" i="18"/>
  <c r="M402" i="18"/>
  <c r="N402" i="18"/>
  <c r="O402" i="18"/>
  <c r="P402" i="18"/>
  <c r="Q402" i="18"/>
  <c r="L403" i="18"/>
  <c r="M403" i="18"/>
  <c r="N403" i="18"/>
  <c r="O403" i="18"/>
  <c r="Q403" i="18" s="1"/>
  <c r="P403" i="18"/>
  <c r="L404" i="18"/>
  <c r="M404" i="18"/>
  <c r="N404" i="18"/>
  <c r="O404" i="18"/>
  <c r="Q404" i="18" s="1"/>
  <c r="P404" i="18"/>
  <c r="L405" i="18"/>
  <c r="M405" i="18"/>
  <c r="N405" i="18"/>
  <c r="O405" i="18"/>
  <c r="Q405" i="18" s="1"/>
  <c r="P405" i="18"/>
  <c r="L406" i="18"/>
  <c r="M406" i="18"/>
  <c r="N406" i="18"/>
  <c r="O406" i="18"/>
  <c r="Q406" i="18" s="1"/>
  <c r="P406" i="18"/>
  <c r="L407" i="18"/>
  <c r="M407" i="18"/>
  <c r="N407" i="18"/>
  <c r="O407" i="18"/>
  <c r="Q407" i="18" s="1"/>
  <c r="P407" i="18"/>
  <c r="L408" i="18"/>
  <c r="M408" i="18"/>
  <c r="N408" i="18"/>
  <c r="O408" i="18"/>
  <c r="Q408" i="18" s="1"/>
  <c r="P408" i="18"/>
  <c r="L409" i="18"/>
  <c r="M409" i="18"/>
  <c r="N409" i="18"/>
  <c r="O409" i="18"/>
  <c r="Q409" i="18" s="1"/>
  <c r="P409" i="18"/>
  <c r="L410" i="18"/>
  <c r="M410" i="18"/>
  <c r="N410" i="18"/>
  <c r="O410" i="18"/>
  <c r="Q410" i="18" s="1"/>
  <c r="P410" i="18"/>
  <c r="L411" i="18"/>
  <c r="M411" i="18"/>
  <c r="N411" i="18"/>
  <c r="O411" i="18"/>
  <c r="Q411" i="18" s="1"/>
  <c r="P411" i="18"/>
  <c r="L412" i="18"/>
  <c r="M412" i="18"/>
  <c r="N412" i="18"/>
  <c r="O412" i="18"/>
  <c r="Q412" i="18" s="1"/>
  <c r="P412" i="18"/>
  <c r="L413" i="18"/>
  <c r="M413" i="18"/>
  <c r="N413" i="18"/>
  <c r="O413" i="18"/>
  <c r="Q413" i="18" s="1"/>
  <c r="P413" i="18"/>
  <c r="L414" i="18"/>
  <c r="M414" i="18"/>
  <c r="N414" i="18"/>
  <c r="O414" i="18"/>
  <c r="Q414" i="18" s="1"/>
  <c r="P414" i="18"/>
  <c r="L415" i="18"/>
  <c r="M415" i="18"/>
  <c r="N415" i="18"/>
  <c r="O415" i="18"/>
  <c r="Q415" i="18" s="1"/>
  <c r="P415" i="18"/>
  <c r="L416" i="18"/>
  <c r="M416" i="18"/>
  <c r="N416" i="18"/>
  <c r="O416" i="18"/>
  <c r="Q416" i="18" s="1"/>
  <c r="P416" i="18"/>
  <c r="L417" i="18"/>
  <c r="M417" i="18"/>
  <c r="N417" i="18"/>
  <c r="O417" i="18"/>
  <c r="Q417" i="18" s="1"/>
  <c r="P417" i="18"/>
  <c r="L418" i="18"/>
  <c r="M418" i="18"/>
  <c r="N418" i="18"/>
  <c r="O418" i="18"/>
  <c r="Q418" i="18" s="1"/>
  <c r="P418" i="18"/>
  <c r="L419" i="18"/>
  <c r="M419" i="18"/>
  <c r="N419" i="18"/>
  <c r="O419" i="18"/>
  <c r="Q419" i="18" s="1"/>
  <c r="P419" i="18"/>
  <c r="L420" i="18"/>
  <c r="M420" i="18"/>
  <c r="N420" i="18"/>
  <c r="O420" i="18"/>
  <c r="Q420" i="18" s="1"/>
  <c r="P420" i="18"/>
  <c r="L421" i="18"/>
  <c r="M421" i="18"/>
  <c r="N421" i="18"/>
  <c r="O421" i="18"/>
  <c r="Q421" i="18" s="1"/>
  <c r="P421" i="18"/>
  <c r="L422" i="18"/>
  <c r="M422" i="18"/>
  <c r="N422" i="18"/>
  <c r="O422" i="18"/>
  <c r="Q422" i="18" s="1"/>
  <c r="P422" i="18"/>
  <c r="L423" i="18"/>
  <c r="M423" i="18"/>
  <c r="N423" i="18"/>
  <c r="O423" i="18"/>
  <c r="Q423" i="18" s="1"/>
  <c r="P423" i="18"/>
  <c r="L424" i="18"/>
  <c r="M424" i="18"/>
  <c r="N424" i="18"/>
  <c r="O424" i="18"/>
  <c r="Q424" i="18" s="1"/>
  <c r="P424" i="18"/>
  <c r="L425" i="18"/>
  <c r="M425" i="18"/>
  <c r="N425" i="18"/>
  <c r="O425" i="18"/>
  <c r="Q425" i="18" s="1"/>
  <c r="P425" i="18"/>
  <c r="L426" i="18"/>
  <c r="M426" i="18"/>
  <c r="N426" i="18"/>
  <c r="O426" i="18"/>
  <c r="Q426" i="18" s="1"/>
  <c r="P426" i="18"/>
  <c r="L427" i="18"/>
  <c r="M427" i="18"/>
  <c r="N427" i="18"/>
  <c r="O427" i="18"/>
  <c r="Q427" i="18" s="1"/>
  <c r="P427" i="18"/>
  <c r="L428" i="18"/>
  <c r="M428" i="18"/>
  <c r="N428" i="18"/>
  <c r="O428" i="18"/>
  <c r="Q428" i="18" s="1"/>
  <c r="P428" i="18"/>
  <c r="L429" i="18"/>
  <c r="M429" i="18"/>
  <c r="N429" i="18"/>
  <c r="O429" i="18"/>
  <c r="Q429" i="18" s="1"/>
  <c r="P429" i="18"/>
  <c r="L430" i="18"/>
  <c r="M430" i="18"/>
  <c r="N430" i="18"/>
  <c r="O430" i="18"/>
  <c r="Q430" i="18" s="1"/>
  <c r="P430" i="18"/>
  <c r="L431" i="18"/>
  <c r="M431" i="18"/>
  <c r="N431" i="18"/>
  <c r="O431" i="18"/>
  <c r="Q431" i="18" s="1"/>
  <c r="P431" i="18"/>
  <c r="L432" i="18"/>
  <c r="M432" i="18"/>
  <c r="N432" i="18"/>
  <c r="O432" i="18"/>
  <c r="Q432" i="18" s="1"/>
  <c r="P432" i="18"/>
  <c r="L433" i="18"/>
  <c r="M433" i="18"/>
  <c r="N433" i="18"/>
  <c r="O433" i="18"/>
  <c r="Q433" i="18" s="1"/>
  <c r="P433" i="18"/>
  <c r="L434" i="18"/>
  <c r="M434" i="18"/>
  <c r="N434" i="18"/>
  <c r="O434" i="18"/>
  <c r="Q434" i="18" s="1"/>
  <c r="P434" i="18"/>
  <c r="L435" i="18"/>
  <c r="M435" i="18"/>
  <c r="N435" i="18"/>
  <c r="O435" i="18"/>
  <c r="Q435" i="18" s="1"/>
  <c r="P435" i="18"/>
  <c r="L436" i="18"/>
  <c r="M436" i="18"/>
  <c r="N436" i="18"/>
  <c r="O436" i="18"/>
  <c r="Q436" i="18" s="1"/>
  <c r="P436" i="18"/>
  <c r="L437" i="18"/>
  <c r="M437" i="18"/>
  <c r="N437" i="18"/>
  <c r="O437" i="18"/>
  <c r="Q437" i="18" s="1"/>
  <c r="P437" i="18"/>
  <c r="L438" i="18"/>
  <c r="M438" i="18"/>
  <c r="N438" i="18"/>
  <c r="O438" i="18"/>
  <c r="Q438" i="18" s="1"/>
  <c r="P438" i="18"/>
  <c r="L439" i="18"/>
  <c r="M439" i="18"/>
  <c r="N439" i="18"/>
  <c r="O439" i="18"/>
  <c r="Q439" i="18" s="1"/>
  <c r="P439" i="18"/>
  <c r="L440" i="18"/>
  <c r="M440" i="18"/>
  <c r="N440" i="18"/>
  <c r="O440" i="18"/>
  <c r="Q440" i="18" s="1"/>
  <c r="P440" i="18"/>
  <c r="L441" i="18"/>
  <c r="M441" i="18"/>
  <c r="N441" i="18"/>
  <c r="O441" i="18"/>
  <c r="Q441" i="18" s="1"/>
  <c r="P441" i="18"/>
  <c r="L442" i="18"/>
  <c r="M442" i="18"/>
  <c r="N442" i="18"/>
  <c r="O442" i="18"/>
  <c r="Q442" i="18" s="1"/>
  <c r="P442" i="18"/>
  <c r="L443" i="18"/>
  <c r="M443" i="18"/>
  <c r="N443" i="18"/>
  <c r="O443" i="18"/>
  <c r="Q443" i="18" s="1"/>
  <c r="P443" i="18"/>
  <c r="L444" i="18"/>
  <c r="M444" i="18"/>
  <c r="N444" i="18"/>
  <c r="O444" i="18"/>
  <c r="Q444" i="18" s="1"/>
  <c r="P444" i="18"/>
  <c r="L445" i="18"/>
  <c r="M445" i="18"/>
  <c r="N445" i="18"/>
  <c r="O445" i="18"/>
  <c r="Q445" i="18" s="1"/>
  <c r="P445" i="18"/>
  <c r="L446" i="18"/>
  <c r="M446" i="18"/>
  <c r="N446" i="18"/>
  <c r="O446" i="18"/>
  <c r="Q446" i="18" s="1"/>
  <c r="P446" i="18"/>
  <c r="L447" i="18"/>
  <c r="M447" i="18"/>
  <c r="N447" i="18"/>
  <c r="O447" i="18"/>
  <c r="Q447" i="18" s="1"/>
  <c r="P447" i="18"/>
  <c r="L448" i="18"/>
  <c r="M448" i="18"/>
  <c r="N448" i="18"/>
  <c r="O448" i="18"/>
  <c r="Q448" i="18" s="1"/>
  <c r="P448" i="18"/>
  <c r="L449" i="18"/>
  <c r="M449" i="18"/>
  <c r="N449" i="18"/>
  <c r="O449" i="18"/>
  <c r="Q449" i="18" s="1"/>
  <c r="P449" i="18"/>
  <c r="L450" i="18"/>
  <c r="M450" i="18"/>
  <c r="N450" i="18"/>
  <c r="O450" i="18"/>
  <c r="Q450" i="18" s="1"/>
  <c r="P450" i="18"/>
  <c r="L451" i="18"/>
  <c r="M451" i="18"/>
  <c r="N451" i="18"/>
  <c r="O451" i="18"/>
  <c r="Q451" i="18" s="1"/>
  <c r="P451" i="18"/>
  <c r="L452" i="18"/>
  <c r="M452" i="18"/>
  <c r="N452" i="18"/>
  <c r="O452" i="18"/>
  <c r="Q452" i="18" s="1"/>
  <c r="P452" i="18"/>
  <c r="L453" i="18"/>
  <c r="M453" i="18"/>
  <c r="N453" i="18"/>
  <c r="O453" i="18"/>
  <c r="Q453" i="18" s="1"/>
  <c r="P453" i="18"/>
  <c r="L454" i="18"/>
  <c r="M454" i="18"/>
  <c r="N454" i="18"/>
  <c r="O454" i="18"/>
  <c r="Q454" i="18" s="1"/>
  <c r="P454" i="18"/>
  <c r="L455" i="18"/>
  <c r="M455" i="18"/>
  <c r="N455" i="18"/>
  <c r="O455" i="18"/>
  <c r="Q455" i="18" s="1"/>
  <c r="P455" i="18"/>
  <c r="L456" i="18"/>
  <c r="M456" i="18"/>
  <c r="N456" i="18"/>
  <c r="O456" i="18"/>
  <c r="Q456" i="18" s="1"/>
  <c r="P456" i="18"/>
  <c r="L457" i="18"/>
  <c r="M457" i="18"/>
  <c r="N457" i="18"/>
  <c r="O457" i="18"/>
  <c r="Q457" i="18" s="1"/>
  <c r="P457" i="18"/>
  <c r="L458" i="18"/>
  <c r="M458" i="18"/>
  <c r="N458" i="18"/>
  <c r="O458" i="18"/>
  <c r="Q458" i="18" s="1"/>
  <c r="P458" i="18"/>
  <c r="L459" i="18"/>
  <c r="M459" i="18"/>
  <c r="N459" i="18"/>
  <c r="O459" i="18"/>
  <c r="Q459" i="18" s="1"/>
  <c r="P459" i="18"/>
  <c r="L460" i="18"/>
  <c r="M460" i="18"/>
  <c r="N460" i="18"/>
  <c r="O460" i="18"/>
  <c r="Q460" i="18" s="1"/>
  <c r="P460" i="18"/>
  <c r="L461" i="18"/>
  <c r="M461" i="18"/>
  <c r="N461" i="18"/>
  <c r="O461" i="18"/>
  <c r="Q461" i="18" s="1"/>
  <c r="P461" i="18"/>
  <c r="L462" i="18"/>
  <c r="M462" i="18"/>
  <c r="N462" i="18"/>
  <c r="O462" i="18"/>
  <c r="Q462" i="18" s="1"/>
  <c r="P462" i="18"/>
  <c r="L463" i="18"/>
  <c r="M463" i="18"/>
  <c r="N463" i="18"/>
  <c r="O463" i="18"/>
  <c r="Q463" i="18" s="1"/>
  <c r="P463" i="18"/>
  <c r="L464" i="18"/>
  <c r="M464" i="18"/>
  <c r="N464" i="18"/>
  <c r="O464" i="18"/>
  <c r="Q464" i="18" s="1"/>
  <c r="P464" i="18"/>
  <c r="L465" i="18"/>
  <c r="M465" i="18"/>
  <c r="N465" i="18"/>
  <c r="O465" i="18"/>
  <c r="Q465" i="18" s="1"/>
  <c r="P465" i="18"/>
  <c r="L466" i="18"/>
  <c r="M466" i="18"/>
  <c r="N466" i="18"/>
  <c r="O466" i="18"/>
  <c r="Q466" i="18" s="1"/>
  <c r="P466" i="18"/>
  <c r="L467" i="18"/>
  <c r="M467" i="18"/>
  <c r="N467" i="18"/>
  <c r="O467" i="18"/>
  <c r="Q467" i="18" s="1"/>
  <c r="P467" i="18"/>
  <c r="L468" i="18"/>
  <c r="M468" i="18"/>
  <c r="N468" i="18"/>
  <c r="O468" i="18"/>
  <c r="Q468" i="18" s="1"/>
  <c r="P468" i="18"/>
  <c r="L469" i="18"/>
  <c r="M469" i="18"/>
  <c r="N469" i="18"/>
  <c r="O469" i="18"/>
  <c r="Q469" i="18" s="1"/>
  <c r="P469" i="18"/>
  <c r="L470" i="18"/>
  <c r="M470" i="18"/>
  <c r="N470" i="18"/>
  <c r="O470" i="18"/>
  <c r="Q470" i="18" s="1"/>
  <c r="P470" i="18"/>
  <c r="L471" i="18"/>
  <c r="M471" i="18"/>
  <c r="N471" i="18"/>
  <c r="O471" i="18"/>
  <c r="Q471" i="18" s="1"/>
  <c r="P471" i="18"/>
  <c r="L472" i="18"/>
  <c r="M472" i="18"/>
  <c r="N472" i="18"/>
  <c r="O472" i="18"/>
  <c r="Q472" i="18" s="1"/>
  <c r="P472" i="18"/>
  <c r="L473" i="18"/>
  <c r="M473" i="18"/>
  <c r="N473" i="18"/>
  <c r="O473" i="18"/>
  <c r="Q473" i="18" s="1"/>
  <c r="P473" i="18"/>
  <c r="L474" i="18"/>
  <c r="M474" i="18"/>
  <c r="N474" i="18"/>
  <c r="O474" i="18"/>
  <c r="Q474" i="18" s="1"/>
  <c r="P474" i="18"/>
  <c r="L475" i="18"/>
  <c r="M475" i="18"/>
  <c r="N475" i="18"/>
  <c r="O475" i="18"/>
  <c r="Q475" i="18" s="1"/>
  <c r="P475" i="18"/>
  <c r="L476" i="18"/>
  <c r="M476" i="18"/>
  <c r="N476" i="18"/>
  <c r="O476" i="18"/>
  <c r="Q476" i="18" s="1"/>
  <c r="P476" i="18"/>
  <c r="L477" i="18"/>
  <c r="M477" i="18"/>
  <c r="N477" i="18"/>
  <c r="O477" i="18"/>
  <c r="Q477" i="18" s="1"/>
  <c r="P477" i="18"/>
  <c r="L478" i="18"/>
  <c r="M478" i="18"/>
  <c r="N478" i="18"/>
  <c r="O478" i="18"/>
  <c r="Q478" i="18" s="1"/>
  <c r="P478" i="18"/>
  <c r="L479" i="18"/>
  <c r="M479" i="18"/>
  <c r="N479" i="18"/>
  <c r="O479" i="18"/>
  <c r="Q479" i="18" s="1"/>
  <c r="P479" i="18"/>
  <c r="L480" i="18"/>
  <c r="M480" i="18"/>
  <c r="N480" i="18"/>
  <c r="O480" i="18"/>
  <c r="Q480" i="18" s="1"/>
  <c r="P480" i="18"/>
  <c r="L481" i="18"/>
  <c r="M481" i="18"/>
  <c r="N481" i="18"/>
  <c r="O481" i="18"/>
  <c r="Q481" i="18" s="1"/>
  <c r="P481" i="18"/>
  <c r="L482" i="18"/>
  <c r="M482" i="18"/>
  <c r="N482" i="18"/>
  <c r="O482" i="18"/>
  <c r="Q482" i="18" s="1"/>
  <c r="P482" i="18"/>
  <c r="L483" i="18"/>
  <c r="M483" i="18"/>
  <c r="N483" i="18"/>
  <c r="O483" i="18"/>
  <c r="Q483" i="18" s="1"/>
  <c r="P483" i="18"/>
  <c r="L484" i="18"/>
  <c r="M484" i="18"/>
  <c r="N484" i="18"/>
  <c r="O484" i="18"/>
  <c r="Q484" i="18" s="1"/>
  <c r="P484" i="18"/>
  <c r="L485" i="18"/>
  <c r="M485" i="18"/>
  <c r="N485" i="18"/>
  <c r="O485" i="18"/>
  <c r="Q485" i="18" s="1"/>
  <c r="P485" i="18"/>
  <c r="L486" i="18"/>
  <c r="M486" i="18"/>
  <c r="N486" i="18"/>
  <c r="O486" i="18"/>
  <c r="Q486" i="18" s="1"/>
  <c r="P486" i="18"/>
  <c r="L487" i="18"/>
  <c r="M487" i="18"/>
  <c r="N487" i="18"/>
  <c r="O487" i="18"/>
  <c r="Q487" i="18" s="1"/>
  <c r="P487" i="18"/>
  <c r="L488" i="18"/>
  <c r="M488" i="18"/>
  <c r="N488" i="18"/>
  <c r="O488" i="18"/>
  <c r="Q488" i="18" s="1"/>
  <c r="P488" i="18"/>
  <c r="L489" i="18"/>
  <c r="M489" i="18"/>
  <c r="N489" i="18"/>
  <c r="O489" i="18"/>
  <c r="Q489" i="18" s="1"/>
  <c r="P489" i="18"/>
  <c r="L490" i="18"/>
  <c r="M490" i="18"/>
  <c r="N490" i="18"/>
  <c r="O490" i="18"/>
  <c r="Q490" i="18" s="1"/>
  <c r="P490" i="18"/>
  <c r="L491" i="18"/>
  <c r="M491" i="18"/>
  <c r="N491" i="18"/>
  <c r="O491" i="18"/>
  <c r="Q491" i="18" s="1"/>
  <c r="P491" i="18"/>
  <c r="L492" i="18"/>
  <c r="M492" i="18"/>
  <c r="N492" i="18"/>
  <c r="O492" i="18"/>
  <c r="Q492" i="18" s="1"/>
  <c r="P492" i="18"/>
  <c r="L493" i="18"/>
  <c r="M493" i="18"/>
  <c r="N493" i="18"/>
  <c r="O493" i="18"/>
  <c r="Q493" i="18" s="1"/>
  <c r="P493" i="18"/>
  <c r="L494" i="18"/>
  <c r="M494" i="18"/>
  <c r="N494" i="18"/>
  <c r="O494" i="18"/>
  <c r="Q494" i="18" s="1"/>
  <c r="P494" i="18"/>
  <c r="L495" i="18"/>
  <c r="M495" i="18"/>
  <c r="N495" i="18"/>
  <c r="O495" i="18"/>
  <c r="Q495" i="18" s="1"/>
  <c r="P495" i="18"/>
  <c r="L496" i="18"/>
  <c r="M496" i="18"/>
  <c r="N496" i="18"/>
  <c r="O496" i="18"/>
  <c r="Q496" i="18" s="1"/>
  <c r="P496" i="18"/>
  <c r="L497" i="18"/>
  <c r="M497" i="18"/>
  <c r="N497" i="18"/>
  <c r="O497" i="18"/>
  <c r="Q497" i="18" s="1"/>
  <c r="P497" i="18"/>
  <c r="L498" i="18"/>
  <c r="M498" i="18"/>
  <c r="N498" i="18"/>
  <c r="O498" i="18"/>
  <c r="Q498" i="18" s="1"/>
  <c r="P498" i="18"/>
  <c r="L499" i="18"/>
  <c r="M499" i="18"/>
  <c r="N499" i="18"/>
  <c r="O499" i="18"/>
  <c r="Q499" i="18" s="1"/>
  <c r="P499" i="18"/>
  <c r="L500" i="18"/>
  <c r="M500" i="18"/>
  <c r="N500" i="18"/>
  <c r="O500" i="18"/>
  <c r="P500" i="18"/>
  <c r="Q500" i="18"/>
  <c r="L501" i="18"/>
  <c r="M501" i="18"/>
  <c r="N501" i="18"/>
  <c r="O501" i="18"/>
  <c r="Q501" i="18" s="1"/>
  <c r="P501" i="18"/>
  <c r="L502" i="18"/>
  <c r="M502" i="18"/>
  <c r="N502" i="18"/>
  <c r="O502" i="18"/>
  <c r="Q502" i="18" s="1"/>
  <c r="P502" i="18"/>
  <c r="L503" i="18"/>
  <c r="M503" i="18"/>
  <c r="N503" i="18"/>
  <c r="O503" i="18"/>
  <c r="Q503" i="18" s="1"/>
  <c r="P503" i="18"/>
  <c r="L504" i="18"/>
  <c r="M504" i="18"/>
  <c r="N504" i="18"/>
  <c r="O504" i="18"/>
  <c r="Q504" i="18" s="1"/>
  <c r="P504" i="18"/>
  <c r="L505" i="18"/>
  <c r="M505" i="18"/>
  <c r="N505" i="18"/>
  <c r="O505" i="18"/>
  <c r="Q505" i="18" s="1"/>
  <c r="P505" i="18"/>
  <c r="L506" i="18"/>
  <c r="M506" i="18"/>
  <c r="N506" i="18"/>
  <c r="O506" i="18"/>
  <c r="Q506" i="18" s="1"/>
  <c r="P506" i="18"/>
  <c r="L507" i="18"/>
  <c r="M507" i="18"/>
  <c r="N507" i="18"/>
  <c r="O507" i="18"/>
  <c r="Q507" i="18" s="1"/>
  <c r="P507" i="18"/>
  <c r="L508" i="18"/>
  <c r="M508" i="18"/>
  <c r="N508" i="18"/>
  <c r="O508" i="18"/>
  <c r="Q508" i="18" s="1"/>
  <c r="P508" i="18"/>
  <c r="L509" i="18"/>
  <c r="M509" i="18"/>
  <c r="N509" i="18"/>
  <c r="O509" i="18"/>
  <c r="Q509" i="18" s="1"/>
  <c r="P509" i="18"/>
  <c r="L510" i="18"/>
  <c r="M510" i="18"/>
  <c r="N510" i="18"/>
  <c r="O510" i="18"/>
  <c r="Q510" i="18" s="1"/>
  <c r="P510" i="18"/>
  <c r="L511" i="18"/>
  <c r="M511" i="18"/>
  <c r="N511" i="18"/>
  <c r="O511" i="18"/>
  <c r="Q511" i="18" s="1"/>
  <c r="P511" i="18"/>
  <c r="L512" i="18"/>
  <c r="M512" i="18"/>
  <c r="N512" i="18"/>
  <c r="O512" i="18"/>
  <c r="Q512" i="18" s="1"/>
  <c r="P512" i="18"/>
  <c r="L513" i="18"/>
  <c r="M513" i="18"/>
  <c r="N513" i="18"/>
  <c r="O513" i="18"/>
  <c r="Q513" i="18" s="1"/>
  <c r="P513" i="18"/>
  <c r="L514" i="18"/>
  <c r="M514" i="18"/>
  <c r="N514" i="18"/>
  <c r="O514" i="18"/>
  <c r="P514" i="18"/>
  <c r="Q514" i="18"/>
  <c r="L515" i="18"/>
  <c r="M515" i="18"/>
  <c r="N515" i="18"/>
  <c r="O515" i="18"/>
  <c r="Q515" i="18" s="1"/>
  <c r="P515" i="18"/>
  <c r="L516" i="18"/>
  <c r="M516" i="18"/>
  <c r="N516" i="18"/>
  <c r="O516" i="18"/>
  <c r="Q516" i="18" s="1"/>
  <c r="P516" i="18"/>
  <c r="L517" i="18"/>
  <c r="M517" i="18"/>
  <c r="N517" i="18"/>
  <c r="O517" i="18"/>
  <c r="Q517" i="18" s="1"/>
  <c r="P517" i="18"/>
  <c r="L518" i="18"/>
  <c r="M518" i="18"/>
  <c r="N518" i="18"/>
  <c r="O518" i="18"/>
  <c r="Q518" i="18" s="1"/>
  <c r="P518" i="18"/>
  <c r="L519" i="18"/>
  <c r="M519" i="18"/>
  <c r="N519" i="18"/>
  <c r="O519" i="18"/>
  <c r="Q519" i="18" s="1"/>
  <c r="P519" i="18"/>
  <c r="L520" i="18"/>
  <c r="M520" i="18"/>
  <c r="N520" i="18"/>
  <c r="O520" i="18"/>
  <c r="Q520" i="18" s="1"/>
  <c r="P520" i="18"/>
  <c r="L521" i="18"/>
  <c r="M521" i="18"/>
  <c r="N521" i="18"/>
  <c r="O521" i="18"/>
  <c r="Q521" i="18" s="1"/>
  <c r="P521" i="18"/>
  <c r="L522" i="18"/>
  <c r="M522" i="18"/>
  <c r="N522" i="18"/>
  <c r="O522" i="18"/>
  <c r="Q522" i="18" s="1"/>
  <c r="P522" i="18"/>
  <c r="L523" i="18"/>
  <c r="M523" i="18"/>
  <c r="N523" i="18"/>
  <c r="O523" i="18"/>
  <c r="Q523" i="18" s="1"/>
  <c r="P523" i="18"/>
  <c r="L524" i="18"/>
  <c r="M524" i="18"/>
  <c r="N524" i="18"/>
  <c r="O524" i="18"/>
  <c r="Q524" i="18" s="1"/>
  <c r="P524" i="18"/>
  <c r="L525" i="18"/>
  <c r="M525" i="18"/>
  <c r="N525" i="18"/>
  <c r="O525" i="18"/>
  <c r="Q525" i="18" s="1"/>
  <c r="P525" i="18"/>
  <c r="L526" i="18"/>
  <c r="M526" i="18"/>
  <c r="N526" i="18"/>
  <c r="O526" i="18"/>
  <c r="Q526" i="18" s="1"/>
  <c r="P526" i="18"/>
  <c r="L527" i="18"/>
  <c r="M527" i="18"/>
  <c r="N527" i="18"/>
  <c r="O527" i="18"/>
  <c r="Q527" i="18" s="1"/>
  <c r="P527" i="18"/>
  <c r="L528" i="18"/>
  <c r="M528" i="18"/>
  <c r="N528" i="18"/>
  <c r="O528" i="18"/>
  <c r="Q528" i="18" s="1"/>
  <c r="P528" i="18"/>
  <c r="L529" i="18"/>
  <c r="M529" i="18"/>
  <c r="N529" i="18"/>
  <c r="O529" i="18"/>
  <c r="Q529" i="18" s="1"/>
  <c r="P529" i="18"/>
  <c r="L530" i="18"/>
  <c r="M530" i="18"/>
  <c r="N530" i="18"/>
  <c r="O530" i="18"/>
  <c r="Q530" i="18" s="1"/>
  <c r="P530" i="18"/>
  <c r="L531" i="18"/>
  <c r="M531" i="18"/>
  <c r="N531" i="18"/>
  <c r="O531" i="18"/>
  <c r="Q531" i="18" s="1"/>
  <c r="P531" i="18"/>
  <c r="L532" i="18"/>
  <c r="M532" i="18"/>
  <c r="N532" i="18"/>
  <c r="O532" i="18"/>
  <c r="Q532" i="18" s="1"/>
  <c r="P532" i="18"/>
  <c r="L533" i="18"/>
  <c r="M533" i="18"/>
  <c r="N533" i="18"/>
  <c r="O533" i="18"/>
  <c r="Q533" i="18" s="1"/>
  <c r="P533" i="18"/>
  <c r="L534" i="18"/>
  <c r="M534" i="18"/>
  <c r="N534" i="18"/>
  <c r="O534" i="18"/>
  <c r="Q534" i="18" s="1"/>
  <c r="P534" i="18"/>
  <c r="L535" i="18"/>
  <c r="M535" i="18"/>
  <c r="N535" i="18"/>
  <c r="O535" i="18"/>
  <c r="Q535" i="18" s="1"/>
  <c r="P535" i="18"/>
  <c r="L536" i="18"/>
  <c r="M536" i="18"/>
  <c r="N536" i="18"/>
  <c r="O536" i="18"/>
  <c r="Q536" i="18" s="1"/>
  <c r="P536" i="18"/>
  <c r="L537" i="18"/>
  <c r="M537" i="18"/>
  <c r="N537" i="18"/>
  <c r="O537" i="18"/>
  <c r="Q537" i="18" s="1"/>
  <c r="P537" i="18"/>
  <c r="L538" i="18"/>
  <c r="M538" i="18"/>
  <c r="N538" i="18"/>
  <c r="O538" i="18"/>
  <c r="Q538" i="18" s="1"/>
  <c r="P538" i="18"/>
  <c r="L539" i="18"/>
  <c r="M539" i="18"/>
  <c r="N539" i="18"/>
  <c r="O539" i="18"/>
  <c r="Q539" i="18" s="1"/>
  <c r="P539" i="18"/>
  <c r="L540" i="18"/>
  <c r="M540" i="18"/>
  <c r="N540" i="18"/>
  <c r="O540" i="18"/>
  <c r="Q540" i="18" s="1"/>
  <c r="P540" i="18"/>
  <c r="L541" i="18"/>
  <c r="M541" i="18"/>
  <c r="N541" i="18"/>
  <c r="O541" i="18"/>
  <c r="Q541" i="18" s="1"/>
  <c r="P541" i="18"/>
  <c r="L542" i="18"/>
  <c r="M542" i="18"/>
  <c r="N542" i="18"/>
  <c r="O542" i="18"/>
  <c r="Q542" i="18" s="1"/>
  <c r="P542" i="18"/>
  <c r="L543" i="18"/>
  <c r="M543" i="18"/>
  <c r="N543" i="18"/>
  <c r="O543" i="18"/>
  <c r="Q543" i="18" s="1"/>
  <c r="P543" i="18"/>
  <c r="L544" i="18"/>
  <c r="M544" i="18"/>
  <c r="N544" i="18"/>
  <c r="O544" i="18"/>
  <c r="Q544" i="18" s="1"/>
  <c r="P544" i="18"/>
  <c r="L545" i="18"/>
  <c r="M545" i="18"/>
  <c r="N545" i="18"/>
  <c r="O545" i="18"/>
  <c r="Q545" i="18" s="1"/>
  <c r="P545" i="18"/>
  <c r="L546" i="18"/>
  <c r="M546" i="18"/>
  <c r="N546" i="18"/>
  <c r="O546" i="18"/>
  <c r="P546" i="18"/>
  <c r="Q546" i="18"/>
  <c r="L547" i="18"/>
  <c r="M547" i="18"/>
  <c r="N547" i="18"/>
  <c r="O547" i="18"/>
  <c r="Q547" i="18" s="1"/>
  <c r="P547" i="18"/>
  <c r="L548" i="18"/>
  <c r="M548" i="18"/>
  <c r="N548" i="18"/>
  <c r="O548" i="18"/>
  <c r="Q548" i="18" s="1"/>
  <c r="P548" i="18"/>
  <c r="L549" i="18"/>
  <c r="M549" i="18"/>
  <c r="N549" i="18"/>
  <c r="O549" i="18"/>
  <c r="Q549" i="18" s="1"/>
  <c r="P549" i="18"/>
  <c r="L550" i="18"/>
  <c r="M550" i="18"/>
  <c r="N550" i="18"/>
  <c r="O550" i="18"/>
  <c r="Q550" i="18" s="1"/>
  <c r="P550" i="18"/>
  <c r="L551" i="18"/>
  <c r="M551" i="18"/>
  <c r="N551" i="18"/>
  <c r="O551" i="18"/>
  <c r="Q551" i="18" s="1"/>
  <c r="P551" i="18"/>
  <c r="L552" i="18"/>
  <c r="M552" i="18"/>
  <c r="N552" i="18"/>
  <c r="O552" i="18"/>
  <c r="Q552" i="18" s="1"/>
  <c r="P552" i="18"/>
  <c r="L553" i="18"/>
  <c r="M553" i="18"/>
  <c r="N553" i="18"/>
  <c r="O553" i="18"/>
  <c r="Q553" i="18" s="1"/>
  <c r="P553" i="18"/>
  <c r="L554" i="18"/>
  <c r="M554" i="18"/>
  <c r="N554" i="18"/>
  <c r="O554" i="18"/>
  <c r="Q554" i="18" s="1"/>
  <c r="P554" i="18"/>
  <c r="L555" i="18"/>
  <c r="M555" i="18"/>
  <c r="N555" i="18"/>
  <c r="O555" i="18"/>
  <c r="Q555" i="18" s="1"/>
  <c r="P555" i="18"/>
  <c r="L556" i="18"/>
  <c r="M556" i="18"/>
  <c r="N556" i="18"/>
  <c r="O556" i="18"/>
  <c r="Q556" i="18" s="1"/>
  <c r="P556" i="18"/>
  <c r="L557" i="18"/>
  <c r="M557" i="18"/>
  <c r="N557" i="18"/>
  <c r="O557" i="18"/>
  <c r="Q557" i="18" s="1"/>
  <c r="P557" i="18"/>
  <c r="L558" i="18"/>
  <c r="M558" i="18"/>
  <c r="N558" i="18"/>
  <c r="O558" i="18"/>
  <c r="Q558" i="18" s="1"/>
  <c r="P558" i="18"/>
  <c r="L559" i="18"/>
  <c r="M559" i="18"/>
  <c r="N559" i="18"/>
  <c r="O559" i="18"/>
  <c r="Q559" i="18" s="1"/>
  <c r="P559" i="18"/>
  <c r="L560" i="18"/>
  <c r="M560" i="18"/>
  <c r="N560" i="18"/>
  <c r="O560" i="18"/>
  <c r="Q560" i="18" s="1"/>
  <c r="P560" i="18"/>
  <c r="L561" i="18"/>
  <c r="M561" i="18"/>
  <c r="N561" i="18"/>
  <c r="O561" i="18"/>
  <c r="Q561" i="18" s="1"/>
  <c r="P561" i="18"/>
  <c r="L562" i="18"/>
  <c r="M562" i="18"/>
  <c r="N562" i="18"/>
  <c r="O562" i="18"/>
  <c r="Q562" i="18" s="1"/>
  <c r="P562" i="18"/>
  <c r="L563" i="18"/>
  <c r="M563" i="18"/>
  <c r="N563" i="18"/>
  <c r="O563" i="18"/>
  <c r="Q563" i="18" s="1"/>
  <c r="P563" i="18"/>
  <c r="L564" i="18"/>
  <c r="M564" i="18"/>
  <c r="N564" i="18"/>
  <c r="O564" i="18"/>
  <c r="Q564" i="18" s="1"/>
  <c r="P564" i="18"/>
  <c r="L565" i="18"/>
  <c r="M565" i="18"/>
  <c r="N565" i="18"/>
  <c r="O565" i="18"/>
  <c r="Q565" i="18" s="1"/>
  <c r="P565" i="18"/>
  <c r="L566" i="18"/>
  <c r="M566" i="18"/>
  <c r="N566" i="18"/>
  <c r="O566" i="18"/>
  <c r="Q566" i="18" s="1"/>
  <c r="P566" i="18"/>
  <c r="L567" i="18"/>
  <c r="M567" i="18"/>
  <c r="N567" i="18"/>
  <c r="O567" i="18"/>
  <c r="Q567" i="18" s="1"/>
  <c r="P567" i="18"/>
  <c r="L568" i="18"/>
  <c r="M568" i="18"/>
  <c r="N568" i="18"/>
  <c r="O568" i="18"/>
  <c r="Q568" i="18" s="1"/>
  <c r="P568" i="18"/>
  <c r="L569" i="18"/>
  <c r="M569" i="18"/>
  <c r="N569" i="18"/>
  <c r="O569" i="18"/>
  <c r="Q569" i="18" s="1"/>
  <c r="P569" i="18"/>
  <c r="L570" i="18"/>
  <c r="M570" i="18"/>
  <c r="N570" i="18"/>
  <c r="O570" i="18"/>
  <c r="Q570" i="18" s="1"/>
  <c r="P570" i="18"/>
  <c r="L571" i="18"/>
  <c r="M571" i="18"/>
  <c r="N571" i="18"/>
  <c r="O571" i="18"/>
  <c r="Q571" i="18" s="1"/>
  <c r="P571" i="18"/>
  <c r="L572" i="18"/>
  <c r="M572" i="18"/>
  <c r="N572" i="18"/>
  <c r="O572" i="18"/>
  <c r="Q572" i="18" s="1"/>
  <c r="P572" i="18"/>
  <c r="L573" i="18"/>
  <c r="M573" i="18"/>
  <c r="N573" i="18"/>
  <c r="O573" i="18"/>
  <c r="Q573" i="18" s="1"/>
  <c r="P573" i="18"/>
  <c r="L574" i="18"/>
  <c r="M574" i="18"/>
  <c r="N574" i="18"/>
  <c r="O574" i="18"/>
  <c r="Q574" i="18" s="1"/>
  <c r="P574" i="18"/>
  <c r="L575" i="18"/>
  <c r="M575" i="18"/>
  <c r="N575" i="18"/>
  <c r="O575" i="18"/>
  <c r="Q575" i="18" s="1"/>
  <c r="P575" i="18"/>
  <c r="L576" i="18"/>
  <c r="M576" i="18"/>
  <c r="N576" i="18"/>
  <c r="O576" i="18"/>
  <c r="Q576" i="18" s="1"/>
  <c r="P576" i="18"/>
  <c r="L577" i="18"/>
  <c r="M577" i="18"/>
  <c r="N577" i="18"/>
  <c r="O577" i="18"/>
  <c r="Q577" i="18" s="1"/>
  <c r="P577" i="18"/>
  <c r="L578" i="18"/>
  <c r="M578" i="18"/>
  <c r="N578" i="18"/>
  <c r="O578" i="18"/>
  <c r="Q578" i="18" s="1"/>
  <c r="P578" i="18"/>
  <c r="L579" i="18"/>
  <c r="M579" i="18"/>
  <c r="N579" i="18"/>
  <c r="O579" i="18"/>
  <c r="Q579" i="18" s="1"/>
  <c r="P579" i="18"/>
  <c r="L580" i="18"/>
  <c r="M580" i="18"/>
  <c r="N580" i="18"/>
  <c r="O580" i="18"/>
  <c r="Q580" i="18" s="1"/>
  <c r="P580" i="18"/>
  <c r="L581" i="18"/>
  <c r="M581" i="18"/>
  <c r="N581" i="18"/>
  <c r="O581" i="18"/>
  <c r="Q581" i="18" s="1"/>
  <c r="P581" i="18"/>
  <c r="L582" i="18"/>
  <c r="M582" i="18"/>
  <c r="N582" i="18"/>
  <c r="O582" i="18"/>
  <c r="Q582" i="18" s="1"/>
  <c r="P582" i="18"/>
  <c r="L583" i="18"/>
  <c r="M583" i="18"/>
  <c r="N583" i="18"/>
  <c r="O583" i="18"/>
  <c r="Q583" i="18" s="1"/>
  <c r="P583" i="18"/>
  <c r="L584" i="18"/>
  <c r="M584" i="18"/>
  <c r="N584" i="18"/>
  <c r="O584" i="18"/>
  <c r="Q584" i="18" s="1"/>
  <c r="P584" i="18"/>
  <c r="L585" i="18"/>
  <c r="M585" i="18"/>
  <c r="N585" i="18"/>
  <c r="O585" i="18"/>
  <c r="Q585" i="18" s="1"/>
  <c r="P585" i="18"/>
  <c r="L586" i="18"/>
  <c r="M586" i="18"/>
  <c r="N586" i="18"/>
  <c r="O586" i="18"/>
  <c r="Q586" i="18" s="1"/>
  <c r="P586" i="18"/>
  <c r="L587" i="18"/>
  <c r="M587" i="18"/>
  <c r="N587" i="18"/>
  <c r="O587" i="18"/>
  <c r="Q587" i="18" s="1"/>
  <c r="P587" i="18"/>
  <c r="L588" i="18"/>
  <c r="M588" i="18"/>
  <c r="N588" i="18"/>
  <c r="O588" i="18"/>
  <c r="Q588" i="18" s="1"/>
  <c r="P588" i="18"/>
  <c r="L589" i="18"/>
  <c r="M589" i="18"/>
  <c r="N589" i="18"/>
  <c r="O589" i="18"/>
  <c r="Q589" i="18" s="1"/>
  <c r="P589" i="18"/>
  <c r="L590" i="18"/>
  <c r="M590" i="18"/>
  <c r="N590" i="18"/>
  <c r="O590" i="18"/>
  <c r="Q590" i="18" s="1"/>
  <c r="P590" i="18"/>
  <c r="L591" i="18"/>
  <c r="M591" i="18"/>
  <c r="N591" i="18"/>
  <c r="O591" i="18"/>
  <c r="Q591" i="18" s="1"/>
  <c r="P591" i="18"/>
  <c r="L592" i="18"/>
  <c r="M592" i="18"/>
  <c r="N592" i="18"/>
  <c r="O592" i="18"/>
  <c r="Q592" i="18" s="1"/>
  <c r="P592" i="18"/>
  <c r="L593" i="18"/>
  <c r="M593" i="18"/>
  <c r="N593" i="18"/>
  <c r="O593" i="18"/>
  <c r="Q593" i="18" s="1"/>
  <c r="P593" i="18"/>
  <c r="L594" i="18"/>
  <c r="M594" i="18"/>
  <c r="N594" i="18"/>
  <c r="O594" i="18"/>
  <c r="Q594" i="18" s="1"/>
  <c r="P594" i="18"/>
  <c r="L595" i="18"/>
  <c r="M595" i="18"/>
  <c r="N595" i="18"/>
  <c r="O595" i="18"/>
  <c r="Q595" i="18" s="1"/>
  <c r="P595" i="18"/>
  <c r="L596" i="18"/>
  <c r="M596" i="18"/>
  <c r="N596" i="18"/>
  <c r="O596" i="18"/>
  <c r="Q596" i="18" s="1"/>
  <c r="P596" i="18"/>
  <c r="L597" i="18"/>
  <c r="M597" i="18"/>
  <c r="N597" i="18"/>
  <c r="O597" i="18"/>
  <c r="Q597" i="18" s="1"/>
  <c r="P597" i="18"/>
  <c r="L598" i="18"/>
  <c r="M598" i="18"/>
  <c r="N598" i="18"/>
  <c r="O598" i="18"/>
  <c r="Q598" i="18" s="1"/>
  <c r="P598" i="18"/>
  <c r="L599" i="18"/>
  <c r="M599" i="18"/>
  <c r="N599" i="18"/>
  <c r="O599" i="18"/>
  <c r="Q599" i="18" s="1"/>
  <c r="P599" i="18"/>
  <c r="L600" i="18"/>
  <c r="M600" i="18"/>
  <c r="N600" i="18"/>
  <c r="O600" i="18"/>
  <c r="Q600" i="18" s="1"/>
  <c r="P600" i="18"/>
  <c r="L601" i="18"/>
  <c r="M601" i="18"/>
  <c r="N601" i="18"/>
  <c r="O601" i="18"/>
  <c r="Q601" i="18" s="1"/>
  <c r="P601" i="18"/>
  <c r="L602" i="18"/>
  <c r="M602" i="18"/>
  <c r="N602" i="18"/>
  <c r="O602" i="18"/>
  <c r="Q602" i="18" s="1"/>
  <c r="P602" i="18"/>
  <c r="L603" i="18"/>
  <c r="M603" i="18"/>
  <c r="N603" i="18"/>
  <c r="O603" i="18"/>
  <c r="Q603" i="18" s="1"/>
  <c r="P603" i="18"/>
  <c r="L604" i="18"/>
  <c r="M604" i="18"/>
  <c r="N604" i="18"/>
  <c r="O604" i="18"/>
  <c r="Q604" i="18" s="1"/>
  <c r="P604" i="18"/>
  <c r="L605" i="18"/>
  <c r="M605" i="18"/>
  <c r="N605" i="18"/>
  <c r="O605" i="18"/>
  <c r="Q605" i="18" s="1"/>
  <c r="P605" i="18"/>
  <c r="L606" i="18"/>
  <c r="M606" i="18"/>
  <c r="N606" i="18"/>
  <c r="O606" i="18"/>
  <c r="Q606" i="18" s="1"/>
  <c r="P606" i="18"/>
  <c r="L607" i="18"/>
  <c r="M607" i="18"/>
  <c r="N607" i="18"/>
  <c r="O607" i="18"/>
  <c r="Q607" i="18" s="1"/>
  <c r="P607" i="18"/>
  <c r="L608" i="18"/>
  <c r="M608" i="18"/>
  <c r="N608" i="18"/>
  <c r="O608" i="18"/>
  <c r="Q608" i="18" s="1"/>
  <c r="P608" i="18"/>
  <c r="L609" i="18"/>
  <c r="M609" i="18"/>
  <c r="N609" i="18"/>
  <c r="O609" i="18"/>
  <c r="Q609" i="18" s="1"/>
  <c r="P609" i="18"/>
  <c r="L610" i="18"/>
  <c r="M610" i="18"/>
  <c r="N610" i="18"/>
  <c r="O610" i="18"/>
  <c r="Q610" i="18" s="1"/>
  <c r="P610" i="18"/>
  <c r="L611" i="18"/>
  <c r="M611" i="18"/>
  <c r="N611" i="18"/>
  <c r="O611" i="18"/>
  <c r="Q611" i="18" s="1"/>
  <c r="P611" i="18"/>
  <c r="L612" i="18"/>
  <c r="M612" i="18"/>
  <c r="N612" i="18"/>
  <c r="O612" i="18"/>
  <c r="Q612" i="18" s="1"/>
  <c r="P612" i="18"/>
  <c r="L613" i="18"/>
  <c r="M613" i="18"/>
  <c r="N613" i="18"/>
  <c r="O613" i="18"/>
  <c r="Q613" i="18" s="1"/>
  <c r="P613" i="18"/>
  <c r="L614" i="18"/>
  <c r="M614" i="18"/>
  <c r="N614" i="18"/>
  <c r="O614" i="18"/>
  <c r="Q614" i="18" s="1"/>
  <c r="P614" i="18"/>
  <c r="L615" i="18"/>
  <c r="M615" i="18"/>
  <c r="N615" i="18"/>
  <c r="O615" i="18"/>
  <c r="Q615" i="18" s="1"/>
  <c r="P615" i="18"/>
  <c r="L616" i="18"/>
  <c r="M616" i="18"/>
  <c r="N616" i="18"/>
  <c r="O616" i="18"/>
  <c r="Q616" i="18" s="1"/>
  <c r="P616" i="18"/>
  <c r="L617" i="18"/>
  <c r="M617" i="18"/>
  <c r="N617" i="18"/>
  <c r="O617" i="18"/>
  <c r="Q617" i="18" s="1"/>
  <c r="P617" i="18"/>
  <c r="L618" i="18"/>
  <c r="M618" i="18"/>
  <c r="N618" i="18"/>
  <c r="O618" i="18"/>
  <c r="Q618" i="18" s="1"/>
  <c r="P618" i="18"/>
  <c r="L619" i="18"/>
  <c r="M619" i="18"/>
  <c r="N619" i="18"/>
  <c r="O619" i="18"/>
  <c r="Q619" i="18" s="1"/>
  <c r="P619" i="18"/>
  <c r="L620" i="18"/>
  <c r="M620" i="18"/>
  <c r="N620" i="18"/>
  <c r="O620" i="18"/>
  <c r="Q620" i="18" s="1"/>
  <c r="P620" i="18"/>
  <c r="L621" i="18"/>
  <c r="M621" i="18"/>
  <c r="N621" i="18"/>
  <c r="O621" i="18"/>
  <c r="Q621" i="18" s="1"/>
  <c r="P621" i="18"/>
  <c r="L622" i="18"/>
  <c r="M622" i="18"/>
  <c r="N622" i="18"/>
  <c r="O622" i="18"/>
  <c r="Q622" i="18" s="1"/>
  <c r="P622" i="18"/>
  <c r="L623" i="18"/>
  <c r="M623" i="18"/>
  <c r="N623" i="18"/>
  <c r="O623" i="18"/>
  <c r="Q623" i="18" s="1"/>
  <c r="P623" i="18"/>
  <c r="L624" i="18"/>
  <c r="M624" i="18"/>
  <c r="N624" i="18"/>
  <c r="O624" i="18"/>
  <c r="Q624" i="18" s="1"/>
  <c r="P624" i="18"/>
  <c r="L625" i="18"/>
  <c r="M625" i="18"/>
  <c r="N625" i="18"/>
  <c r="O625" i="18"/>
  <c r="Q625" i="18" s="1"/>
  <c r="P625" i="18"/>
  <c r="L626" i="18"/>
  <c r="M626" i="18"/>
  <c r="N626" i="18"/>
  <c r="O626" i="18"/>
  <c r="Q626" i="18" s="1"/>
  <c r="P626" i="18"/>
  <c r="L627" i="18"/>
  <c r="M627" i="18"/>
  <c r="N627" i="18"/>
  <c r="O627" i="18"/>
  <c r="Q627" i="18" s="1"/>
  <c r="P627" i="18"/>
  <c r="L628" i="18"/>
  <c r="M628" i="18"/>
  <c r="N628" i="18"/>
  <c r="O628" i="18"/>
  <c r="Q628" i="18" s="1"/>
  <c r="P628" i="18"/>
  <c r="L629" i="18"/>
  <c r="M629" i="18"/>
  <c r="N629" i="18"/>
  <c r="O629" i="18"/>
  <c r="Q629" i="18" s="1"/>
  <c r="P629" i="18"/>
  <c r="L630" i="18"/>
  <c r="M630" i="18"/>
  <c r="N630" i="18"/>
  <c r="O630" i="18"/>
  <c r="Q630" i="18" s="1"/>
  <c r="P630" i="18"/>
  <c r="L631" i="18"/>
  <c r="M631" i="18"/>
  <c r="N631" i="18"/>
  <c r="O631" i="18"/>
  <c r="Q631" i="18" s="1"/>
  <c r="P631" i="18"/>
  <c r="L632" i="18"/>
  <c r="M632" i="18"/>
  <c r="N632" i="18"/>
  <c r="O632" i="18"/>
  <c r="Q632" i="18" s="1"/>
  <c r="P632" i="18"/>
  <c r="L633" i="18"/>
  <c r="M633" i="18"/>
  <c r="N633" i="18"/>
  <c r="O633" i="18"/>
  <c r="Q633" i="18" s="1"/>
  <c r="P633" i="18"/>
  <c r="L634" i="18"/>
  <c r="M634" i="18"/>
  <c r="N634" i="18"/>
  <c r="O634" i="18"/>
  <c r="Q634" i="18" s="1"/>
  <c r="P634" i="18"/>
  <c r="L635" i="18"/>
  <c r="M635" i="18"/>
  <c r="N635" i="18"/>
  <c r="O635" i="18"/>
  <c r="Q635" i="18" s="1"/>
  <c r="P635" i="18"/>
  <c r="L636" i="18"/>
  <c r="M636" i="18"/>
  <c r="N636" i="18"/>
  <c r="O636" i="18"/>
  <c r="Q636" i="18" s="1"/>
  <c r="P636" i="18"/>
  <c r="L637" i="18"/>
  <c r="M637" i="18"/>
  <c r="N637" i="18"/>
  <c r="O637" i="18"/>
  <c r="Q637" i="18" s="1"/>
  <c r="P637" i="18"/>
  <c r="L638" i="18"/>
  <c r="M638" i="18"/>
  <c r="N638" i="18"/>
  <c r="O638" i="18"/>
  <c r="Q638" i="18" s="1"/>
  <c r="P638" i="18"/>
  <c r="L639" i="18"/>
  <c r="M639" i="18"/>
  <c r="N639" i="18"/>
  <c r="O639" i="18"/>
  <c r="Q639" i="18" s="1"/>
  <c r="P639" i="18"/>
  <c r="L640" i="18"/>
  <c r="M640" i="18"/>
  <c r="N640" i="18"/>
  <c r="O640" i="18"/>
  <c r="Q640" i="18" s="1"/>
  <c r="P640" i="18"/>
  <c r="L641" i="18"/>
  <c r="M641" i="18"/>
  <c r="N641" i="18"/>
  <c r="O641" i="18"/>
  <c r="Q641" i="18" s="1"/>
  <c r="P641" i="18"/>
  <c r="L642" i="18"/>
  <c r="M642" i="18"/>
  <c r="N642" i="18"/>
  <c r="O642" i="18"/>
  <c r="Q642" i="18" s="1"/>
  <c r="P642" i="18"/>
  <c r="L643" i="18"/>
  <c r="M643" i="18"/>
  <c r="N643" i="18"/>
  <c r="O643" i="18"/>
  <c r="Q643" i="18" s="1"/>
  <c r="P643" i="18"/>
  <c r="L644" i="18"/>
  <c r="M644" i="18"/>
  <c r="N644" i="18"/>
  <c r="O644" i="18"/>
  <c r="Q644" i="18" s="1"/>
  <c r="P644" i="18"/>
  <c r="L645" i="18"/>
  <c r="M645" i="18"/>
  <c r="N645" i="18"/>
  <c r="O645" i="18"/>
  <c r="Q645" i="18" s="1"/>
  <c r="P645" i="18"/>
  <c r="L646" i="18"/>
  <c r="M646" i="18"/>
  <c r="N646" i="18"/>
  <c r="O646" i="18"/>
  <c r="Q646" i="18" s="1"/>
  <c r="P646" i="18"/>
  <c r="L647" i="18"/>
  <c r="M647" i="18"/>
  <c r="N647" i="18"/>
  <c r="O647" i="18"/>
  <c r="Q647" i="18" s="1"/>
  <c r="P647" i="18"/>
  <c r="L648" i="18"/>
  <c r="M648" i="18"/>
  <c r="N648" i="18"/>
  <c r="O648" i="18"/>
  <c r="Q648" i="18" s="1"/>
  <c r="P648" i="18"/>
  <c r="L649" i="18"/>
  <c r="M649" i="18"/>
  <c r="N649" i="18"/>
  <c r="O649" i="18"/>
  <c r="Q649" i="18" s="1"/>
  <c r="P649" i="18"/>
  <c r="L650" i="18"/>
  <c r="M650" i="18"/>
  <c r="N650" i="18"/>
  <c r="O650" i="18"/>
  <c r="Q650" i="18" s="1"/>
  <c r="P650" i="18"/>
  <c r="L651" i="18"/>
  <c r="M651" i="18"/>
  <c r="N651" i="18"/>
  <c r="O651" i="18"/>
  <c r="Q651" i="18" s="1"/>
  <c r="P651" i="18"/>
  <c r="L652" i="18"/>
  <c r="M652" i="18"/>
  <c r="N652" i="18"/>
  <c r="O652" i="18"/>
  <c r="Q652" i="18" s="1"/>
  <c r="P652" i="18"/>
  <c r="L653" i="18"/>
  <c r="M653" i="18"/>
  <c r="N653" i="18"/>
  <c r="O653" i="18"/>
  <c r="Q653" i="18" s="1"/>
  <c r="P653" i="18"/>
  <c r="L654" i="18"/>
  <c r="M654" i="18"/>
  <c r="N654" i="18"/>
  <c r="O654" i="18"/>
  <c r="Q654" i="18" s="1"/>
  <c r="P654" i="18"/>
  <c r="L655" i="18"/>
  <c r="M655" i="18"/>
  <c r="N655" i="18"/>
  <c r="O655" i="18"/>
  <c r="Q655" i="18" s="1"/>
  <c r="P655" i="18"/>
  <c r="L656" i="18"/>
  <c r="M656" i="18"/>
  <c r="N656" i="18"/>
  <c r="O656" i="18"/>
  <c r="Q656" i="18" s="1"/>
  <c r="P656" i="18"/>
  <c r="L657" i="18"/>
  <c r="M657" i="18"/>
  <c r="N657" i="18"/>
  <c r="O657" i="18"/>
  <c r="Q657" i="18" s="1"/>
  <c r="P657" i="18"/>
  <c r="L658" i="18"/>
  <c r="M658" i="18"/>
  <c r="N658" i="18"/>
  <c r="O658" i="18"/>
  <c r="Q658" i="18" s="1"/>
  <c r="P658" i="18"/>
  <c r="L659" i="18"/>
  <c r="M659" i="18"/>
  <c r="N659" i="18"/>
  <c r="O659" i="18"/>
  <c r="Q659" i="18" s="1"/>
  <c r="P659" i="18"/>
  <c r="L660" i="18"/>
  <c r="M660" i="18"/>
  <c r="N660" i="18"/>
  <c r="O660" i="18"/>
  <c r="Q660" i="18" s="1"/>
  <c r="P660" i="18"/>
  <c r="L661" i="18"/>
  <c r="M661" i="18"/>
  <c r="N661" i="18"/>
  <c r="O661" i="18"/>
  <c r="Q661" i="18" s="1"/>
  <c r="P661" i="18"/>
  <c r="L662" i="18"/>
  <c r="M662" i="18"/>
  <c r="N662" i="18"/>
  <c r="O662" i="18"/>
  <c r="Q662" i="18" s="1"/>
  <c r="P662" i="18"/>
  <c r="L663" i="18"/>
  <c r="M663" i="18"/>
  <c r="N663" i="18"/>
  <c r="O663" i="18"/>
  <c r="Q663" i="18" s="1"/>
  <c r="P663" i="18"/>
  <c r="L664" i="18"/>
  <c r="M664" i="18"/>
  <c r="N664" i="18"/>
  <c r="O664" i="18"/>
  <c r="Q664" i="18" s="1"/>
  <c r="P664" i="18"/>
  <c r="L665" i="18"/>
  <c r="M665" i="18"/>
  <c r="N665" i="18"/>
  <c r="O665" i="18"/>
  <c r="Q665" i="18" s="1"/>
  <c r="P665" i="18"/>
  <c r="L666" i="18"/>
  <c r="M666" i="18"/>
  <c r="N666" i="18"/>
  <c r="O666" i="18"/>
  <c r="Q666" i="18" s="1"/>
  <c r="P666" i="18"/>
  <c r="L667" i="18"/>
  <c r="M667" i="18"/>
  <c r="N667" i="18"/>
  <c r="O667" i="18"/>
  <c r="Q667" i="18" s="1"/>
  <c r="P667" i="18"/>
  <c r="L668" i="18"/>
  <c r="M668" i="18"/>
  <c r="N668" i="18"/>
  <c r="O668" i="18"/>
  <c r="Q668" i="18" s="1"/>
  <c r="P668" i="18"/>
  <c r="L669" i="18"/>
  <c r="M669" i="18"/>
  <c r="N669" i="18"/>
  <c r="O669" i="18"/>
  <c r="Q669" i="18" s="1"/>
  <c r="P669" i="18"/>
  <c r="L670" i="18"/>
  <c r="M670" i="18"/>
  <c r="N670" i="18"/>
  <c r="O670" i="18"/>
  <c r="Q670" i="18" s="1"/>
  <c r="P670" i="18"/>
  <c r="L671" i="18"/>
  <c r="M671" i="18"/>
  <c r="N671" i="18"/>
  <c r="O671" i="18"/>
  <c r="Q671" i="18" s="1"/>
  <c r="P671" i="18"/>
  <c r="L672" i="18"/>
  <c r="M672" i="18"/>
  <c r="N672" i="18"/>
  <c r="O672" i="18"/>
  <c r="Q672" i="18" s="1"/>
  <c r="P672" i="18"/>
  <c r="L673" i="18"/>
  <c r="M673" i="18"/>
  <c r="N673" i="18"/>
  <c r="O673" i="18"/>
  <c r="Q673" i="18" s="1"/>
  <c r="P673" i="18"/>
  <c r="L674" i="18"/>
  <c r="M674" i="18"/>
  <c r="N674" i="18"/>
  <c r="O674" i="18"/>
  <c r="Q674" i="18" s="1"/>
  <c r="P674" i="18"/>
  <c r="L675" i="18"/>
  <c r="M675" i="18"/>
  <c r="N675" i="18"/>
  <c r="O675" i="18"/>
  <c r="Q675" i="18" s="1"/>
  <c r="P675" i="18"/>
  <c r="L676" i="18"/>
  <c r="M676" i="18"/>
  <c r="N676" i="18"/>
  <c r="O676" i="18"/>
  <c r="P676" i="18"/>
  <c r="Q676" i="18"/>
  <c r="L677" i="18"/>
  <c r="M677" i="18"/>
  <c r="N677" i="18"/>
  <c r="O677" i="18"/>
  <c r="Q677" i="18" s="1"/>
  <c r="P677" i="18"/>
  <c r="L678" i="18"/>
  <c r="M678" i="18"/>
  <c r="N678" i="18"/>
  <c r="O678" i="18"/>
  <c r="Q678" i="18" s="1"/>
  <c r="P678" i="18"/>
  <c r="L679" i="18"/>
  <c r="M679" i="18"/>
  <c r="N679" i="18"/>
  <c r="O679" i="18"/>
  <c r="Q679" i="18" s="1"/>
  <c r="P679" i="18"/>
  <c r="L680" i="18"/>
  <c r="M680" i="18"/>
  <c r="N680" i="18"/>
  <c r="O680" i="18"/>
  <c r="Q680" i="18" s="1"/>
  <c r="P680" i="18"/>
  <c r="L681" i="18"/>
  <c r="M681" i="18"/>
  <c r="N681" i="18"/>
  <c r="O681" i="18"/>
  <c r="Q681" i="18" s="1"/>
  <c r="P681" i="18"/>
  <c r="L682" i="18"/>
  <c r="M682" i="18"/>
  <c r="N682" i="18"/>
  <c r="O682" i="18"/>
  <c r="Q682" i="18" s="1"/>
  <c r="P682" i="18"/>
  <c r="L683" i="18"/>
  <c r="M683" i="18"/>
  <c r="N683" i="18"/>
  <c r="O683" i="18"/>
  <c r="Q683" i="18" s="1"/>
  <c r="P683" i="18"/>
  <c r="L684" i="18"/>
  <c r="M684" i="18"/>
  <c r="N684" i="18"/>
  <c r="O684" i="18"/>
  <c r="Q684" i="18" s="1"/>
  <c r="P684" i="18"/>
  <c r="L685" i="18"/>
  <c r="M685" i="18"/>
  <c r="N685" i="18"/>
  <c r="O685" i="18"/>
  <c r="Q685" i="18" s="1"/>
  <c r="P685" i="18"/>
  <c r="L686" i="18"/>
  <c r="M686" i="18"/>
  <c r="N686" i="18"/>
  <c r="O686" i="18"/>
  <c r="Q686" i="18" s="1"/>
  <c r="P686" i="18"/>
  <c r="L687" i="18"/>
  <c r="M687" i="18"/>
  <c r="N687" i="18"/>
  <c r="O687" i="18"/>
  <c r="Q687" i="18" s="1"/>
  <c r="P687" i="18"/>
  <c r="L688" i="18"/>
  <c r="M688" i="18"/>
  <c r="N688" i="18"/>
  <c r="O688" i="18"/>
  <c r="Q688" i="18" s="1"/>
  <c r="P688" i="18"/>
  <c r="L689" i="18"/>
  <c r="M689" i="18"/>
  <c r="N689" i="18"/>
  <c r="O689" i="18"/>
  <c r="Q689" i="18" s="1"/>
  <c r="P689" i="18"/>
  <c r="L690" i="18"/>
  <c r="M690" i="18"/>
  <c r="N690" i="18"/>
  <c r="O690" i="18"/>
  <c r="Q690" i="18" s="1"/>
  <c r="P690" i="18"/>
  <c r="L691" i="18"/>
  <c r="M691" i="18"/>
  <c r="N691" i="18"/>
  <c r="O691" i="18"/>
  <c r="Q691" i="18" s="1"/>
  <c r="P691" i="18"/>
  <c r="L692" i="18"/>
  <c r="M692" i="18"/>
  <c r="N692" i="18"/>
  <c r="O692" i="18"/>
  <c r="Q692" i="18" s="1"/>
  <c r="P692" i="18"/>
  <c r="L693" i="18"/>
  <c r="M693" i="18"/>
  <c r="N693" i="18"/>
  <c r="O693" i="18"/>
  <c r="Q693" i="18" s="1"/>
  <c r="P693" i="18"/>
  <c r="L694" i="18"/>
  <c r="M694" i="18"/>
  <c r="N694" i="18"/>
  <c r="O694" i="18"/>
  <c r="Q694" i="18" s="1"/>
  <c r="P694" i="18"/>
  <c r="L695" i="18"/>
  <c r="M695" i="18"/>
  <c r="N695" i="18"/>
  <c r="O695" i="18"/>
  <c r="Q695" i="18" s="1"/>
  <c r="P695" i="18"/>
  <c r="L696" i="18"/>
  <c r="M696" i="18"/>
  <c r="N696" i="18"/>
  <c r="O696" i="18"/>
  <c r="Q696" i="18" s="1"/>
  <c r="P696" i="18"/>
  <c r="L697" i="18"/>
  <c r="M697" i="18"/>
  <c r="N697" i="18"/>
  <c r="O697" i="18"/>
  <c r="Q697" i="18" s="1"/>
  <c r="P697" i="18"/>
  <c r="L698" i="18"/>
  <c r="M698" i="18"/>
  <c r="N698" i="18"/>
  <c r="O698" i="18"/>
  <c r="Q698" i="18" s="1"/>
  <c r="P698" i="18"/>
  <c r="L699" i="18"/>
  <c r="M699" i="18"/>
  <c r="N699" i="18"/>
  <c r="O699" i="18"/>
  <c r="Q699" i="18" s="1"/>
  <c r="P699" i="18"/>
  <c r="L700" i="18"/>
  <c r="M700" i="18"/>
  <c r="N700" i="18"/>
  <c r="O700" i="18"/>
  <c r="Q700" i="18" s="1"/>
  <c r="P700" i="18"/>
  <c r="L701" i="18"/>
  <c r="M701" i="18"/>
  <c r="N701" i="18"/>
  <c r="O701" i="18"/>
  <c r="Q701" i="18" s="1"/>
  <c r="P701" i="18"/>
  <c r="L702" i="18"/>
  <c r="M702" i="18"/>
  <c r="N702" i="18"/>
  <c r="O702" i="18"/>
  <c r="Q702" i="18" s="1"/>
  <c r="P702" i="18"/>
  <c r="L703" i="18"/>
  <c r="M703" i="18"/>
  <c r="N703" i="18"/>
  <c r="O703" i="18"/>
  <c r="Q703" i="18" s="1"/>
  <c r="P703" i="18"/>
  <c r="L704" i="18"/>
  <c r="M704" i="18"/>
  <c r="N704" i="18"/>
  <c r="O704" i="18"/>
  <c r="Q704" i="18" s="1"/>
  <c r="P704" i="18"/>
  <c r="L705" i="18"/>
  <c r="M705" i="18"/>
  <c r="N705" i="18"/>
  <c r="O705" i="18"/>
  <c r="Q705" i="18" s="1"/>
  <c r="P705" i="18"/>
  <c r="L706" i="18"/>
  <c r="M706" i="18"/>
  <c r="N706" i="18"/>
  <c r="O706" i="18"/>
  <c r="Q706" i="18" s="1"/>
  <c r="P706" i="18"/>
  <c r="L707" i="18"/>
  <c r="M707" i="18"/>
  <c r="N707" i="18"/>
  <c r="O707" i="18"/>
  <c r="Q707" i="18" s="1"/>
  <c r="P707" i="18"/>
  <c r="L708" i="18"/>
  <c r="M708" i="18"/>
  <c r="N708" i="18"/>
  <c r="O708" i="18"/>
  <c r="Q708" i="18" s="1"/>
  <c r="P708" i="18"/>
  <c r="L709" i="18"/>
  <c r="M709" i="18"/>
  <c r="N709" i="18"/>
  <c r="O709" i="18"/>
  <c r="Q709" i="18" s="1"/>
  <c r="P709" i="18"/>
  <c r="L710" i="18"/>
  <c r="M710" i="18"/>
  <c r="N710" i="18"/>
  <c r="O710" i="18"/>
  <c r="Q710" i="18" s="1"/>
  <c r="P710" i="18"/>
  <c r="L711" i="18"/>
  <c r="M711" i="18"/>
  <c r="N711" i="18"/>
  <c r="O711" i="18"/>
  <c r="Q711" i="18" s="1"/>
  <c r="P711" i="18"/>
  <c r="L712" i="18"/>
  <c r="M712" i="18"/>
  <c r="N712" i="18"/>
  <c r="O712" i="18"/>
  <c r="Q712" i="18" s="1"/>
  <c r="P712" i="18"/>
  <c r="L713" i="18"/>
  <c r="M713" i="18"/>
  <c r="N713" i="18"/>
  <c r="O713" i="18"/>
  <c r="Q713" i="18" s="1"/>
  <c r="P713" i="18"/>
  <c r="L714" i="18"/>
  <c r="M714" i="18"/>
  <c r="N714" i="18"/>
  <c r="O714" i="18"/>
  <c r="Q714" i="18" s="1"/>
  <c r="P714" i="18"/>
  <c r="L715" i="18"/>
  <c r="M715" i="18"/>
  <c r="N715" i="18"/>
  <c r="O715" i="18"/>
  <c r="Q715" i="18" s="1"/>
  <c r="P715" i="18"/>
  <c r="L716" i="18"/>
  <c r="M716" i="18"/>
  <c r="N716" i="18"/>
  <c r="O716" i="18"/>
  <c r="Q716" i="18" s="1"/>
  <c r="P716" i="18"/>
  <c r="L717" i="18"/>
  <c r="M717" i="18"/>
  <c r="N717" i="18"/>
  <c r="O717" i="18"/>
  <c r="Q717" i="18" s="1"/>
  <c r="P717" i="18"/>
  <c r="L718" i="18"/>
  <c r="M718" i="18"/>
  <c r="N718" i="18"/>
  <c r="O718" i="18"/>
  <c r="Q718" i="18" s="1"/>
  <c r="P718" i="18"/>
  <c r="L719" i="18"/>
  <c r="M719" i="18"/>
  <c r="N719" i="18"/>
  <c r="O719" i="18"/>
  <c r="Q719" i="18" s="1"/>
  <c r="P719" i="18"/>
  <c r="L720" i="18"/>
  <c r="M720" i="18"/>
  <c r="N720" i="18"/>
  <c r="O720" i="18"/>
  <c r="Q720" i="18" s="1"/>
  <c r="P720" i="18"/>
  <c r="L721" i="18"/>
  <c r="M721" i="18"/>
  <c r="N721" i="18"/>
  <c r="O721" i="18"/>
  <c r="Q721" i="18" s="1"/>
  <c r="P721" i="18"/>
  <c r="L722" i="18"/>
  <c r="M722" i="18"/>
  <c r="N722" i="18"/>
  <c r="O722" i="18"/>
  <c r="Q722" i="18" s="1"/>
  <c r="P722" i="18"/>
  <c r="L723" i="18"/>
  <c r="M723" i="18"/>
  <c r="N723" i="18"/>
  <c r="O723" i="18"/>
  <c r="Q723" i="18" s="1"/>
  <c r="P723" i="18"/>
  <c r="L724" i="18"/>
  <c r="M724" i="18"/>
  <c r="N724" i="18"/>
  <c r="O724" i="18"/>
  <c r="Q724" i="18" s="1"/>
  <c r="P724" i="18"/>
  <c r="L725" i="18"/>
  <c r="M725" i="18"/>
  <c r="N725" i="18"/>
  <c r="O725" i="18"/>
  <c r="Q725" i="18" s="1"/>
  <c r="P725" i="18"/>
  <c r="L726" i="18"/>
  <c r="M726" i="18"/>
  <c r="N726" i="18"/>
  <c r="O726" i="18"/>
  <c r="Q726" i="18" s="1"/>
  <c r="P726" i="18"/>
  <c r="L727" i="18"/>
  <c r="M727" i="18"/>
  <c r="N727" i="18"/>
  <c r="O727" i="18"/>
  <c r="Q727" i="18" s="1"/>
  <c r="P727" i="18"/>
  <c r="L728" i="18"/>
  <c r="M728" i="18"/>
  <c r="N728" i="18"/>
  <c r="O728" i="18"/>
  <c r="Q728" i="18" s="1"/>
  <c r="P728" i="18"/>
  <c r="L729" i="18"/>
  <c r="M729" i="18"/>
  <c r="N729" i="18"/>
  <c r="O729" i="18"/>
  <c r="Q729" i="18" s="1"/>
  <c r="P729" i="18"/>
  <c r="L730" i="18"/>
  <c r="M730" i="18"/>
  <c r="N730" i="18"/>
  <c r="O730" i="18"/>
  <c r="Q730" i="18" s="1"/>
  <c r="P730" i="18"/>
  <c r="L731" i="18"/>
  <c r="M731" i="18"/>
  <c r="N731" i="18"/>
  <c r="O731" i="18"/>
  <c r="Q731" i="18" s="1"/>
  <c r="P731" i="18"/>
  <c r="L732" i="18"/>
  <c r="M732" i="18"/>
  <c r="N732" i="18"/>
  <c r="O732" i="18"/>
  <c r="Q732" i="18" s="1"/>
  <c r="P732" i="18"/>
  <c r="L733" i="18"/>
  <c r="M733" i="18"/>
  <c r="N733" i="18"/>
  <c r="O733" i="18"/>
  <c r="Q733" i="18" s="1"/>
  <c r="P733" i="18"/>
  <c r="L734" i="18"/>
  <c r="M734" i="18"/>
  <c r="N734" i="18"/>
  <c r="O734" i="18"/>
  <c r="Q734" i="18" s="1"/>
  <c r="P734" i="18"/>
  <c r="L735" i="18"/>
  <c r="M735" i="18"/>
  <c r="N735" i="18"/>
  <c r="O735" i="18"/>
  <c r="Q735" i="18" s="1"/>
  <c r="P735" i="18"/>
  <c r="L736" i="18"/>
  <c r="M736" i="18"/>
  <c r="N736" i="18"/>
  <c r="O736" i="18"/>
  <c r="Q736" i="18" s="1"/>
  <c r="P736" i="18"/>
  <c r="L737" i="18"/>
  <c r="M737" i="18"/>
  <c r="N737" i="18"/>
  <c r="O737" i="18"/>
  <c r="Q737" i="18" s="1"/>
  <c r="P737" i="18"/>
  <c r="L738" i="18"/>
  <c r="M738" i="18"/>
  <c r="N738" i="18"/>
  <c r="O738" i="18"/>
  <c r="Q738" i="18" s="1"/>
  <c r="P738" i="18"/>
  <c r="L739" i="18"/>
  <c r="M739" i="18"/>
  <c r="N739" i="18"/>
  <c r="O739" i="18"/>
  <c r="Q739" i="18" s="1"/>
  <c r="P739" i="18"/>
  <c r="L740" i="18"/>
  <c r="M740" i="18"/>
  <c r="N740" i="18"/>
  <c r="O740" i="18"/>
  <c r="Q740" i="18" s="1"/>
  <c r="P740" i="18"/>
  <c r="L741" i="18"/>
  <c r="M741" i="18"/>
  <c r="N741" i="18"/>
  <c r="O741" i="18"/>
  <c r="Q741" i="18" s="1"/>
  <c r="P741" i="18"/>
  <c r="L742" i="18"/>
  <c r="M742" i="18"/>
  <c r="N742" i="18"/>
  <c r="O742" i="18"/>
  <c r="Q742" i="18" s="1"/>
  <c r="P742" i="18"/>
  <c r="L743" i="18"/>
  <c r="M743" i="18"/>
  <c r="N743" i="18"/>
  <c r="O743" i="18"/>
  <c r="Q743" i="18" s="1"/>
  <c r="P743" i="18"/>
  <c r="L744" i="18"/>
  <c r="M744" i="18"/>
  <c r="N744" i="18"/>
  <c r="O744" i="18"/>
  <c r="Q744" i="18" s="1"/>
  <c r="P744" i="18"/>
  <c r="L745" i="18"/>
  <c r="M745" i="18"/>
  <c r="N745" i="18"/>
  <c r="O745" i="18"/>
  <c r="Q745" i="18" s="1"/>
  <c r="P745" i="18"/>
  <c r="L746" i="18"/>
  <c r="M746" i="18"/>
  <c r="N746" i="18"/>
  <c r="O746" i="18"/>
  <c r="Q746" i="18" s="1"/>
  <c r="P746" i="18"/>
  <c r="L747" i="18"/>
  <c r="M747" i="18"/>
  <c r="N747" i="18"/>
  <c r="O747" i="18"/>
  <c r="Q747" i="18" s="1"/>
  <c r="P747" i="18"/>
  <c r="L748" i="18"/>
  <c r="M748" i="18"/>
  <c r="N748" i="18"/>
  <c r="O748" i="18"/>
  <c r="Q748" i="18" s="1"/>
  <c r="P748" i="18"/>
  <c r="L749" i="18"/>
  <c r="M749" i="18"/>
  <c r="N749" i="18"/>
  <c r="O749" i="18"/>
  <c r="Q749" i="18" s="1"/>
  <c r="P749" i="18"/>
  <c r="L750" i="18"/>
  <c r="M750" i="18"/>
  <c r="N750" i="18"/>
  <c r="O750" i="18"/>
  <c r="Q750" i="18" s="1"/>
  <c r="P750" i="18"/>
  <c r="L751" i="18"/>
  <c r="M751" i="18"/>
  <c r="N751" i="18"/>
  <c r="O751" i="18"/>
  <c r="Q751" i="18" s="1"/>
  <c r="P751" i="18"/>
  <c r="L752" i="18"/>
  <c r="M752" i="18"/>
  <c r="N752" i="18"/>
  <c r="O752" i="18"/>
  <c r="Q752" i="18" s="1"/>
  <c r="P752" i="18"/>
  <c r="L753" i="18"/>
  <c r="M753" i="18"/>
  <c r="N753" i="18"/>
  <c r="O753" i="18"/>
  <c r="Q753" i="18" s="1"/>
  <c r="P753" i="18"/>
  <c r="L754" i="18"/>
  <c r="M754" i="18"/>
  <c r="N754" i="18"/>
  <c r="O754" i="18"/>
  <c r="Q754" i="18" s="1"/>
  <c r="P754" i="18"/>
  <c r="L755" i="18"/>
  <c r="M755" i="18"/>
  <c r="N755" i="18"/>
  <c r="O755" i="18"/>
  <c r="Q755" i="18" s="1"/>
  <c r="P755" i="18"/>
  <c r="L756" i="18"/>
  <c r="M756" i="18"/>
  <c r="N756" i="18"/>
  <c r="O756" i="18"/>
  <c r="Q756" i="18" s="1"/>
  <c r="P756" i="18"/>
  <c r="L757" i="18"/>
  <c r="M757" i="18"/>
  <c r="N757" i="18"/>
  <c r="O757" i="18"/>
  <c r="Q757" i="18" s="1"/>
  <c r="P757" i="18"/>
  <c r="L758" i="18"/>
  <c r="M758" i="18"/>
  <c r="N758" i="18"/>
  <c r="O758" i="18"/>
  <c r="Q758" i="18" s="1"/>
  <c r="P758" i="18"/>
  <c r="L759" i="18"/>
  <c r="M759" i="18"/>
  <c r="N759" i="18"/>
  <c r="O759" i="18"/>
  <c r="Q759" i="18" s="1"/>
  <c r="P759" i="18"/>
  <c r="L760" i="18"/>
  <c r="M760" i="18"/>
  <c r="N760" i="18"/>
  <c r="O760" i="18"/>
  <c r="Q760" i="18" s="1"/>
  <c r="P760" i="18"/>
  <c r="L761" i="18"/>
  <c r="M761" i="18"/>
  <c r="N761" i="18"/>
  <c r="O761" i="18"/>
  <c r="Q761" i="18" s="1"/>
  <c r="P761" i="18"/>
  <c r="L762" i="18"/>
  <c r="M762" i="18"/>
  <c r="N762" i="18"/>
  <c r="O762" i="18"/>
  <c r="Q762" i="18" s="1"/>
  <c r="P762" i="18"/>
  <c r="L763" i="18"/>
  <c r="M763" i="18"/>
  <c r="N763" i="18"/>
  <c r="O763" i="18"/>
  <c r="Q763" i="18" s="1"/>
  <c r="P763" i="18"/>
  <c r="M15" i="18"/>
  <c r="M16" i="18"/>
  <c r="M17" i="18"/>
  <c r="O15" i="18"/>
  <c r="O16" i="18"/>
  <c r="O17" i="18"/>
  <c r="P15" i="18"/>
  <c r="P16" i="18"/>
  <c r="P17" i="18"/>
  <c r="P14" i="18"/>
  <c r="M14" i="18"/>
  <c r="O14" i="18"/>
  <c r="N15" i="18"/>
  <c r="N16" i="18"/>
  <c r="N17" i="18"/>
  <c r="L17" i="18"/>
  <c r="L16" i="18"/>
  <c r="N14" i="18"/>
  <c r="L15" i="18"/>
  <c r="M15" i="45"/>
  <c r="K17" i="45"/>
  <c r="K18" i="45"/>
  <c r="K19" i="45"/>
  <c r="K20" i="45"/>
  <c r="K15" i="45"/>
  <c r="K16" i="45"/>
  <c r="J16" i="45"/>
  <c r="C18" i="5"/>
  <c r="E21" i="8"/>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N746" i="11"/>
  <c r="N747" i="11"/>
  <c r="N748" i="11"/>
  <c r="N749" i="11"/>
  <c r="N750" i="11"/>
  <c r="N751" i="11"/>
  <c r="N752" i="11"/>
  <c r="N753" i="11"/>
  <c r="N754" i="11"/>
  <c r="N755" i="11"/>
  <c r="N756" i="11"/>
  <c r="N757" i="11"/>
  <c r="N758" i="11"/>
  <c r="N759" i="11"/>
  <c r="N760" i="11"/>
  <c r="N761" i="11"/>
  <c r="N762" i="11"/>
  <c r="N763" i="11"/>
  <c r="N764" i="11"/>
  <c r="N765" i="11"/>
  <c r="N766" i="11"/>
  <c r="N767" i="11"/>
  <c r="N768" i="11"/>
  <c r="N769" i="11"/>
  <c r="N770" i="11"/>
  <c r="N771" i="11"/>
  <c r="N772" i="11"/>
  <c r="N773" i="11"/>
  <c r="N774" i="11"/>
  <c r="N775" i="11"/>
  <c r="N776" i="11"/>
  <c r="N777" i="11"/>
  <c r="N778" i="11"/>
  <c r="N779" i="11"/>
  <c r="N780" i="11"/>
  <c r="N781" i="11"/>
  <c r="N782" i="11"/>
  <c r="N783" i="11"/>
  <c r="N784" i="11"/>
  <c r="N785" i="11"/>
  <c r="N786" i="11"/>
  <c r="N787" i="11"/>
  <c r="N788" i="11"/>
  <c r="N789" i="11"/>
  <c r="N790" i="11"/>
  <c r="N791" i="11"/>
  <c r="N792" i="11"/>
  <c r="N793" i="11"/>
  <c r="N794" i="11"/>
  <c r="N795" i="11"/>
  <c r="N796" i="11"/>
  <c r="N797" i="11"/>
  <c r="N798" i="11"/>
  <c r="N799" i="11"/>
  <c r="N800" i="11"/>
  <c r="N801" i="11"/>
  <c r="N802" i="11"/>
  <c r="N803" i="11"/>
  <c r="N804" i="11"/>
  <c r="N805" i="11"/>
  <c r="N806" i="11"/>
  <c r="N807" i="11"/>
  <c r="N808" i="11"/>
  <c r="N809" i="11"/>
  <c r="N810" i="11"/>
  <c r="N811" i="11"/>
  <c r="N812" i="11"/>
  <c r="N813" i="11"/>
  <c r="N814" i="11"/>
  <c r="N815" i="11"/>
  <c r="N816" i="11"/>
  <c r="N817" i="11"/>
  <c r="N818" i="11"/>
  <c r="N819" i="11"/>
  <c r="N820" i="11"/>
  <c r="N821" i="11"/>
  <c r="N822" i="11"/>
  <c r="N823" i="11"/>
  <c r="N824" i="11"/>
  <c r="N825" i="11"/>
  <c r="N826" i="11"/>
  <c r="N827" i="11"/>
  <c r="N828" i="11"/>
  <c r="N829" i="11"/>
  <c r="N830" i="11"/>
  <c r="N831" i="11"/>
  <c r="N832" i="11"/>
  <c r="N833" i="11"/>
  <c r="N834" i="11"/>
  <c r="N835" i="11"/>
  <c r="N836" i="11"/>
  <c r="N837" i="11"/>
  <c r="N838" i="11"/>
  <c r="N839" i="11"/>
  <c r="N840" i="11"/>
  <c r="N841" i="11"/>
  <c r="N842" i="11"/>
  <c r="N843" i="11"/>
  <c r="N844" i="11"/>
  <c r="N845" i="11"/>
  <c r="N846" i="11"/>
  <c r="N847" i="11"/>
  <c r="N848" i="11"/>
  <c r="N849" i="11"/>
  <c r="N850" i="11"/>
  <c r="N851" i="11"/>
  <c r="N852" i="11"/>
  <c r="N853" i="11"/>
  <c r="N854" i="11"/>
  <c r="N855" i="11"/>
  <c r="N856" i="11"/>
  <c r="N857" i="11"/>
  <c r="N858" i="11"/>
  <c r="N859" i="11"/>
  <c r="N860" i="11"/>
  <c r="N861" i="11"/>
  <c r="N862" i="11"/>
  <c r="N863" i="11"/>
  <c r="N864" i="11"/>
  <c r="N865" i="11"/>
  <c r="N866" i="11"/>
  <c r="N867" i="11"/>
  <c r="N868" i="11"/>
  <c r="N869" i="11"/>
  <c r="N870" i="11"/>
  <c r="N871" i="11"/>
  <c r="N872" i="11"/>
  <c r="N873" i="11"/>
  <c r="N874" i="11"/>
  <c r="N875" i="11"/>
  <c r="N876" i="11"/>
  <c r="N877" i="11"/>
  <c r="N878" i="11"/>
  <c r="N879" i="11"/>
  <c r="N880" i="11"/>
  <c r="N881" i="11"/>
  <c r="N882" i="11"/>
  <c r="N883" i="11"/>
  <c r="N884" i="11"/>
  <c r="N885" i="11"/>
  <c r="N886" i="11"/>
  <c r="N887" i="11"/>
  <c r="N888" i="11"/>
  <c r="N889" i="11"/>
  <c r="N890" i="11"/>
  <c r="N891" i="11"/>
  <c r="N892" i="11"/>
  <c r="N893" i="11"/>
  <c r="N894" i="11"/>
  <c r="N895" i="11"/>
  <c r="N896" i="11"/>
  <c r="N897" i="11"/>
  <c r="N898" i="11"/>
  <c r="N899" i="11"/>
  <c r="N900" i="11"/>
  <c r="N901" i="11"/>
  <c r="N902" i="11"/>
  <c r="N903" i="11"/>
  <c r="N904" i="11"/>
  <c r="N905" i="11"/>
  <c r="N906" i="11"/>
  <c r="N907" i="11"/>
  <c r="N908" i="11"/>
  <c r="N909" i="11"/>
  <c r="N910" i="11"/>
  <c r="N911" i="11"/>
  <c r="N912" i="11"/>
  <c r="N913" i="11"/>
  <c r="N914" i="11"/>
  <c r="N915" i="11"/>
  <c r="N916" i="11"/>
  <c r="N917" i="11"/>
  <c r="N918" i="11"/>
  <c r="N919" i="11"/>
  <c r="N920" i="11"/>
  <c r="N921" i="11"/>
  <c r="N922" i="11"/>
  <c r="N923" i="11"/>
  <c r="N924" i="11"/>
  <c r="N925" i="11"/>
  <c r="N926" i="11"/>
  <c r="N927" i="11"/>
  <c r="N928" i="11"/>
  <c r="N929" i="11"/>
  <c r="N930" i="11"/>
  <c r="N931" i="11"/>
  <c r="N932" i="11"/>
  <c r="N933" i="11"/>
  <c r="N934" i="11"/>
  <c r="N935" i="11"/>
  <c r="N936" i="11"/>
  <c r="N937" i="11"/>
  <c r="N938" i="11"/>
  <c r="N939" i="11"/>
  <c r="N940" i="11"/>
  <c r="N941" i="11"/>
  <c r="N942" i="11"/>
  <c r="N943" i="11"/>
  <c r="N944" i="11"/>
  <c r="N945" i="11"/>
  <c r="N946" i="11"/>
  <c r="N947" i="11"/>
  <c r="N948" i="11"/>
  <c r="N949" i="11"/>
  <c r="N950" i="11"/>
  <c r="N951" i="11"/>
  <c r="N952" i="11"/>
  <c r="N953" i="11"/>
  <c r="N954" i="11"/>
  <c r="N955" i="11"/>
  <c r="N956" i="11"/>
  <c r="N957" i="11"/>
  <c r="N958" i="11"/>
  <c r="N959" i="11"/>
  <c r="N960" i="11"/>
  <c r="N961" i="11"/>
  <c r="N962" i="11"/>
  <c r="N963" i="11"/>
  <c r="N964" i="11"/>
  <c r="N965" i="11"/>
  <c r="N966" i="11"/>
  <c r="N967" i="11"/>
  <c r="N968" i="11"/>
  <c r="N969" i="11"/>
  <c r="N970" i="11"/>
  <c r="N971" i="11"/>
  <c r="N972" i="11"/>
  <c r="N973" i="11"/>
  <c r="N974" i="11"/>
  <c r="N975" i="11"/>
  <c r="N976" i="11"/>
  <c r="N977" i="11"/>
  <c r="N978" i="11"/>
  <c r="N979" i="11"/>
  <c r="N980" i="11"/>
  <c r="N981" i="11"/>
  <c r="N982" i="11"/>
  <c r="N983" i="11"/>
  <c r="N984" i="11"/>
  <c r="N985" i="11"/>
  <c r="N986" i="11"/>
  <c r="N987" i="11"/>
  <c r="N988" i="11"/>
  <c r="N989" i="11"/>
  <c r="N990" i="11"/>
  <c r="N991" i="11"/>
  <c r="N992" i="11"/>
  <c r="N993" i="11"/>
  <c r="N994" i="11"/>
  <c r="N995" i="11"/>
  <c r="N996" i="11"/>
  <c r="N997" i="11"/>
  <c r="N998" i="11"/>
  <c r="N999" i="11"/>
  <c r="N1000" i="11"/>
  <c r="N1001" i="11"/>
  <c r="N1002" i="11"/>
  <c r="N1003" i="11"/>
  <c r="N1004" i="11"/>
  <c r="N1005" i="11"/>
  <c r="N1006" i="11"/>
  <c r="N1007" i="11"/>
  <c r="N1008" i="11"/>
  <c r="N1009" i="11"/>
  <c r="N1010" i="11"/>
  <c r="N1011" i="11"/>
  <c r="N1012" i="11"/>
  <c r="N1013" i="11"/>
  <c r="N1014" i="11"/>
  <c r="N1015" i="11"/>
  <c r="N1016" i="11"/>
  <c r="N1017" i="11"/>
  <c r="N1018" i="11"/>
  <c r="N1019" i="11"/>
  <c r="N1020" i="11"/>
  <c r="N1021" i="11"/>
  <c r="N1022" i="11"/>
  <c r="N1023" i="11"/>
  <c r="N1024" i="11"/>
  <c r="N1025" i="11"/>
  <c r="N1026" i="11"/>
  <c r="N1027" i="11"/>
  <c r="N1028" i="11"/>
  <c r="N1029" i="11"/>
  <c r="N1030" i="11"/>
  <c r="N1031" i="11"/>
  <c r="N1032" i="11"/>
  <c r="N1033" i="11"/>
  <c r="N1034" i="11"/>
  <c r="N1035" i="11"/>
  <c r="N1036" i="11"/>
  <c r="N1037" i="11"/>
  <c r="N1038" i="11"/>
  <c r="N1039" i="11"/>
  <c r="N1040" i="11"/>
  <c r="N1041" i="11"/>
  <c r="N1042" i="11"/>
  <c r="N1043" i="11"/>
  <c r="N1044" i="11"/>
  <c r="N1045" i="11"/>
  <c r="N1046" i="11"/>
  <c r="N1047" i="11"/>
  <c r="N1048" i="11"/>
  <c r="N1049" i="11"/>
  <c r="N1050" i="11"/>
  <c r="N1051" i="11"/>
  <c r="N1052" i="11"/>
  <c r="N1053" i="11"/>
  <c r="N1054" i="11"/>
  <c r="N1055" i="11"/>
  <c r="N1056" i="11"/>
  <c r="N1057" i="11"/>
  <c r="N1058" i="11"/>
  <c r="N1059" i="11"/>
  <c r="N1060" i="11"/>
  <c r="N1061" i="11"/>
  <c r="N1062" i="11"/>
  <c r="N1063" i="11"/>
  <c r="N1064" i="11"/>
  <c r="N1065" i="11"/>
  <c r="N1066" i="11"/>
  <c r="N1067" i="11"/>
  <c r="N1068" i="11"/>
  <c r="N1069" i="11"/>
  <c r="N1070" i="11"/>
  <c r="N1071" i="11"/>
  <c r="N1072" i="11"/>
  <c r="N1073" i="11"/>
  <c r="N1074" i="11"/>
  <c r="N1075" i="11"/>
  <c r="N1076" i="11"/>
  <c r="N1077" i="11"/>
  <c r="N1078" i="11"/>
  <c r="N1079" i="11"/>
  <c r="N1080" i="11"/>
  <c r="N1081" i="11"/>
  <c r="N1082" i="11"/>
  <c r="N1083" i="11"/>
  <c r="N1084" i="11"/>
  <c r="N1085" i="11"/>
  <c r="N1086" i="11"/>
  <c r="N1087" i="11"/>
  <c r="N1088" i="11"/>
  <c r="N1089" i="11"/>
  <c r="N1090" i="11"/>
  <c r="N1091" i="11"/>
  <c r="N1092" i="11"/>
  <c r="N1093" i="11"/>
  <c r="N1094" i="11"/>
  <c r="N1095" i="11"/>
  <c r="N1096" i="11"/>
  <c r="N1097" i="11"/>
  <c r="N1098" i="11"/>
  <c r="N1099" i="11"/>
  <c r="N1100" i="11"/>
  <c r="N1101" i="11"/>
  <c r="N1102" i="11"/>
  <c r="N1103" i="11"/>
  <c r="N1104" i="11"/>
  <c r="N1105" i="11"/>
  <c r="N1106" i="11"/>
  <c r="N1107" i="11"/>
  <c r="N1108" i="11"/>
  <c r="N1109" i="11"/>
  <c r="N1110" i="11"/>
  <c r="N1111" i="11"/>
  <c r="N1112" i="11"/>
  <c r="N1113" i="11"/>
  <c r="N1114" i="11"/>
  <c r="N1115" i="11"/>
  <c r="N1116" i="11"/>
  <c r="N1117" i="11"/>
  <c r="N1118" i="11"/>
  <c r="N1119" i="11"/>
  <c r="N1120" i="11"/>
  <c r="N1121" i="11"/>
  <c r="N1122" i="11"/>
  <c r="N1123" i="11"/>
  <c r="N1124" i="11"/>
  <c r="N1125" i="11"/>
  <c r="N1126" i="11"/>
  <c r="N1127" i="11"/>
  <c r="N1128" i="11"/>
  <c r="N1129" i="11"/>
  <c r="N1130" i="11"/>
  <c r="N1131" i="11"/>
  <c r="N1132" i="11"/>
  <c r="N1133" i="11"/>
  <c r="N1134" i="11"/>
  <c r="N1135" i="11"/>
  <c r="N1136" i="11"/>
  <c r="N1137" i="11"/>
  <c r="N1138" i="11"/>
  <c r="N1139" i="11"/>
  <c r="N1140" i="11"/>
  <c r="N1141" i="11"/>
  <c r="N1142" i="11"/>
  <c r="N1143" i="11"/>
  <c r="N1144" i="11"/>
  <c r="N1145" i="11"/>
  <c r="N1146" i="11"/>
  <c r="N1147" i="11"/>
  <c r="N1148" i="11"/>
  <c r="N1149" i="11"/>
  <c r="N1150" i="11"/>
  <c r="N1151" i="11"/>
  <c r="N1152" i="11"/>
  <c r="N1153" i="11"/>
  <c r="N1154" i="11"/>
  <c r="N1155" i="11"/>
  <c r="N1156" i="11"/>
  <c r="N1157" i="11"/>
  <c r="N1158" i="11"/>
  <c r="N1159" i="11"/>
  <c r="N1160" i="11"/>
  <c r="N1161" i="11"/>
  <c r="N1162" i="11"/>
  <c r="N1163" i="11"/>
  <c r="N1164" i="11"/>
  <c r="N1165" i="11"/>
  <c r="N1166" i="11"/>
  <c r="N1167" i="11"/>
  <c r="N1168" i="11"/>
  <c r="N1169" i="11"/>
  <c r="N1170" i="11"/>
  <c r="N1171" i="11"/>
  <c r="N1172" i="11"/>
  <c r="N1173" i="11"/>
  <c r="N1174" i="11"/>
  <c r="N1175" i="11"/>
  <c r="N1176" i="11"/>
  <c r="N1177" i="11"/>
  <c r="N1178" i="11"/>
  <c r="N1179" i="11"/>
  <c r="N1180" i="11"/>
  <c r="N1181" i="11"/>
  <c r="N1182" i="11"/>
  <c r="N1183" i="11"/>
  <c r="N1184" i="11"/>
  <c r="N1185" i="11"/>
  <c r="N1186" i="11"/>
  <c r="N1187" i="11"/>
  <c r="N1188" i="11"/>
  <c r="N1189" i="11"/>
  <c r="N1190" i="11"/>
  <c r="N1191" i="11"/>
  <c r="N1192" i="11"/>
  <c r="N1193" i="11"/>
  <c r="N1194" i="11"/>
  <c r="N1195" i="11"/>
  <c r="N1196" i="11"/>
  <c r="N1197" i="11"/>
  <c r="N1198" i="11"/>
  <c r="N1199" i="11"/>
  <c r="N1200" i="11"/>
  <c r="N1201" i="11"/>
  <c r="N1202" i="11"/>
  <c r="N1203" i="11"/>
  <c r="N1204" i="11"/>
  <c r="N1205" i="11"/>
  <c r="N1206" i="11"/>
  <c r="N1207" i="11"/>
  <c r="N1208" i="11"/>
  <c r="N1209" i="11"/>
  <c r="N1210" i="11"/>
  <c r="N1211" i="11"/>
  <c r="N1212" i="11"/>
  <c r="N1213" i="11"/>
  <c r="N1214" i="11"/>
  <c r="N1215" i="11"/>
  <c r="N1216" i="11"/>
  <c r="N1217" i="11"/>
  <c r="N1218" i="11"/>
  <c r="N1219" i="11"/>
  <c r="N1220" i="11"/>
  <c r="N1221" i="11"/>
  <c r="N1222" i="11"/>
  <c r="N1223" i="11"/>
  <c r="N1224" i="11"/>
  <c r="N1225" i="11"/>
  <c r="N1226" i="11"/>
  <c r="N1227" i="11"/>
  <c r="N1228" i="11"/>
  <c r="N1229" i="11"/>
  <c r="N1230" i="11"/>
  <c r="N1231" i="11"/>
  <c r="N1232" i="11"/>
  <c r="N1233" i="11"/>
  <c r="N1234" i="11"/>
  <c r="N1235" i="11"/>
  <c r="N1236" i="11"/>
  <c r="N1237" i="11"/>
  <c r="N1238" i="11"/>
  <c r="N1239" i="11"/>
  <c r="N1240" i="11"/>
  <c r="N1241" i="11"/>
  <c r="N1242" i="11"/>
  <c r="N1243" i="11"/>
  <c r="N1244" i="11"/>
  <c r="N1245" i="11"/>
  <c r="N1246" i="11"/>
  <c r="N1247" i="11"/>
  <c r="N1248" i="11"/>
  <c r="N1249" i="11"/>
  <c r="N1250" i="11"/>
  <c r="N1251" i="11"/>
  <c r="N1252" i="11"/>
  <c r="N1253" i="11"/>
  <c r="N1254" i="11"/>
  <c r="N1255" i="11"/>
  <c r="N1256" i="11"/>
  <c r="N1257" i="11"/>
  <c r="N1258" i="11"/>
  <c r="N1259" i="11"/>
  <c r="N1260" i="11"/>
  <c r="N1261" i="11"/>
  <c r="N1262" i="11"/>
  <c r="N1263" i="11"/>
  <c r="N1264" i="11"/>
  <c r="N1265" i="11"/>
  <c r="N1266" i="11"/>
  <c r="N1267" i="11"/>
  <c r="N1268" i="11"/>
  <c r="N1269" i="11"/>
  <c r="N1270" i="11"/>
  <c r="N1271" i="11"/>
  <c r="N1272" i="11"/>
  <c r="N1273" i="11"/>
  <c r="N1274" i="11"/>
  <c r="N1275" i="11"/>
  <c r="N1276" i="11"/>
  <c r="N1277" i="11"/>
  <c r="N1278" i="11"/>
  <c r="N1279" i="11"/>
  <c r="N1280" i="11"/>
  <c r="N1281" i="11"/>
  <c r="N1282" i="11"/>
  <c r="N1283" i="11"/>
  <c r="N1284" i="11"/>
  <c r="N1285" i="11"/>
  <c r="N1286" i="11"/>
  <c r="N1287" i="11"/>
  <c r="N1288" i="11"/>
  <c r="N1289" i="11"/>
  <c r="N1290" i="11"/>
  <c r="N1291" i="11"/>
  <c r="N1292" i="11"/>
  <c r="N1293" i="11"/>
  <c r="N1294" i="11"/>
  <c r="N1295" i="11"/>
  <c r="N1296" i="11"/>
  <c r="N1297" i="11"/>
  <c r="N1298" i="11"/>
  <c r="N1299" i="11"/>
  <c r="N1300" i="11"/>
  <c r="N1301" i="11"/>
  <c r="N1302" i="11"/>
  <c r="N1303" i="11"/>
  <c r="N1304" i="11"/>
  <c r="N1305" i="11"/>
  <c r="N1306" i="11"/>
  <c r="N1307" i="11"/>
  <c r="N1308" i="11"/>
  <c r="N1309" i="11"/>
  <c r="N1310" i="11"/>
  <c r="N1311" i="11"/>
  <c r="N1312" i="11"/>
  <c r="N1313" i="11"/>
  <c r="N1314" i="11"/>
  <c r="N1315" i="11"/>
  <c r="N1316" i="11"/>
  <c r="N1317" i="11"/>
  <c r="N1318" i="11"/>
  <c r="N1319" i="11"/>
  <c r="N1320" i="11"/>
  <c r="N1321" i="11"/>
  <c r="N1322" i="11"/>
  <c r="N1323" i="11"/>
  <c r="N1324" i="11"/>
  <c r="N1325" i="11"/>
  <c r="N1326" i="11"/>
  <c r="N1327" i="11"/>
  <c r="N1328" i="11"/>
  <c r="N1329" i="11"/>
  <c r="N1330" i="11"/>
  <c r="N1331" i="11"/>
  <c r="N1332" i="11"/>
  <c r="N1333" i="11"/>
  <c r="N1334" i="11"/>
  <c r="N1335" i="11"/>
  <c r="N1336" i="11"/>
  <c r="N1337" i="11"/>
  <c r="N1338" i="11"/>
  <c r="N1339" i="11"/>
  <c r="N1340" i="11"/>
  <c r="N1341" i="11"/>
  <c r="N1342" i="11"/>
  <c r="N1343" i="11"/>
  <c r="N1344" i="11"/>
  <c r="N1345" i="11"/>
  <c r="N1346" i="11"/>
  <c r="N1347" i="11"/>
  <c r="N1348" i="11"/>
  <c r="N1349" i="11"/>
  <c r="N1350" i="11"/>
  <c r="N1351" i="11"/>
  <c r="N1352" i="11"/>
  <c r="N1353" i="11"/>
  <c r="N1354" i="11"/>
  <c r="N1355" i="11"/>
  <c r="N1356" i="11"/>
  <c r="N1357" i="11"/>
  <c r="N1358" i="11"/>
  <c r="N1359" i="11"/>
  <c r="N1360" i="11"/>
  <c r="N1361" i="11"/>
  <c r="N1362" i="11"/>
  <c r="N1363" i="11"/>
  <c r="N1364" i="11"/>
  <c r="N1365" i="11"/>
  <c r="N1366" i="11"/>
  <c r="N1367" i="11"/>
  <c r="N1368" i="11"/>
  <c r="N1369" i="11"/>
  <c r="N1370" i="11"/>
  <c r="N1371" i="11"/>
  <c r="N1372" i="11"/>
  <c r="N1373" i="11"/>
  <c r="N1374" i="11"/>
  <c r="N1375" i="11"/>
  <c r="N1376" i="11"/>
  <c r="N1377" i="11"/>
  <c r="N1378" i="11"/>
  <c r="N1379" i="11"/>
  <c r="N1380" i="11"/>
  <c r="N1381" i="11"/>
  <c r="N1382" i="11"/>
  <c r="N1383" i="11"/>
  <c r="N1384" i="11"/>
  <c r="N1385" i="11"/>
  <c r="N1386" i="11"/>
  <c r="N1387" i="11"/>
  <c r="N1388" i="11"/>
  <c r="N1389" i="11"/>
  <c r="N1390" i="11"/>
  <c r="N1391" i="11"/>
  <c r="N1392" i="11"/>
  <c r="N1393" i="11"/>
  <c r="N1394" i="11"/>
  <c r="N1395" i="11"/>
  <c r="N1396" i="11"/>
  <c r="N1397" i="11"/>
  <c r="N1398" i="11"/>
  <c r="N1399" i="11"/>
  <c r="N1400" i="11"/>
  <c r="N1401" i="11"/>
  <c r="N1402" i="11"/>
  <c r="N1403" i="11"/>
  <c r="N1404" i="11"/>
  <c r="N1405" i="11"/>
  <c r="N1406" i="11"/>
  <c r="N1407" i="11"/>
  <c r="N1408" i="11"/>
  <c r="N1409" i="11"/>
  <c r="N1410" i="11"/>
  <c r="N1411" i="11"/>
  <c r="N1412" i="11"/>
  <c r="N1413" i="11"/>
  <c r="N1414" i="11"/>
  <c r="N1415" i="11"/>
  <c r="N1416" i="11"/>
  <c r="N1417" i="11"/>
  <c r="N1418" i="11"/>
  <c r="N1419" i="11"/>
  <c r="N1420" i="11"/>
  <c r="N1421" i="11"/>
  <c r="N1422" i="11"/>
  <c r="N1423" i="11"/>
  <c r="N1424" i="11"/>
  <c r="N1425" i="11"/>
  <c r="N1426" i="11"/>
  <c r="N1427" i="11"/>
  <c r="N1428" i="11"/>
  <c r="N1429" i="11"/>
  <c r="N1430" i="11"/>
  <c r="N1431" i="11"/>
  <c r="N1432" i="11"/>
  <c r="N1433" i="11"/>
  <c r="N1434" i="11"/>
  <c r="N1435" i="11"/>
  <c r="N1436" i="11"/>
  <c r="N1437" i="11"/>
  <c r="N1438" i="11"/>
  <c r="N1439" i="11"/>
  <c r="N1440" i="11"/>
  <c r="N1441" i="11"/>
  <c r="N1442" i="11"/>
  <c r="N1443" i="11"/>
  <c r="N1444" i="11"/>
  <c r="N1445" i="11"/>
  <c r="N1446" i="11"/>
  <c r="N1447" i="11"/>
  <c r="N1448" i="11"/>
  <c r="N1449" i="11"/>
  <c r="N1450" i="11"/>
  <c r="N1451" i="11"/>
  <c r="N1452" i="11"/>
  <c r="N1453" i="11"/>
  <c r="N1454" i="11"/>
  <c r="N1455" i="11"/>
  <c r="N1456" i="11"/>
  <c r="N1457" i="11"/>
  <c r="N1458" i="11"/>
  <c r="N1459" i="11"/>
  <c r="N1460" i="11"/>
  <c r="N1461" i="11"/>
  <c r="N1462" i="11"/>
  <c r="N1463" i="11"/>
  <c r="N1464" i="11"/>
  <c r="N1465" i="11"/>
  <c r="N1466" i="11"/>
  <c r="N1467" i="11"/>
  <c r="N1468" i="11"/>
  <c r="N1469" i="11"/>
  <c r="N1470" i="11"/>
  <c r="N1471" i="11"/>
  <c r="N1472" i="11"/>
  <c r="N1473" i="11"/>
  <c r="N1474" i="11"/>
  <c r="N1475" i="11"/>
  <c r="N1476" i="11"/>
  <c r="N1477" i="11"/>
  <c r="N1478" i="11"/>
  <c r="N1479" i="11"/>
  <c r="N1480" i="11"/>
  <c r="N1481" i="11"/>
  <c r="N1482" i="11"/>
  <c r="N1483" i="11"/>
  <c r="N1484" i="11"/>
  <c r="N1485" i="11"/>
  <c r="N1486" i="11"/>
  <c r="N1487" i="11"/>
  <c r="N1488" i="11"/>
  <c r="N1489" i="11"/>
  <c r="N1490" i="11"/>
  <c r="N1491" i="11"/>
  <c r="N1492" i="11"/>
  <c r="N1493" i="11"/>
  <c r="N1494" i="11"/>
  <c r="N1495" i="11"/>
  <c r="N1496" i="11"/>
  <c r="N1497" i="11"/>
  <c r="N1498" i="11"/>
  <c r="N1499" i="11"/>
  <c r="N1500" i="11"/>
  <c r="N1501" i="11"/>
  <c r="N1502" i="11"/>
  <c r="N1503" i="11"/>
  <c r="N1504" i="11"/>
  <c r="N1505" i="11"/>
  <c r="N1506" i="11"/>
  <c r="N1507" i="11"/>
  <c r="N1508" i="11"/>
  <c r="N1509" i="11"/>
  <c r="N1510" i="11"/>
  <c r="N1511" i="11"/>
  <c r="N1512" i="11"/>
  <c r="N1513" i="11"/>
  <c r="N1514" i="11"/>
  <c r="N1515" i="11"/>
  <c r="N1516" i="11"/>
  <c r="N1517" i="11"/>
  <c r="N1518" i="11"/>
  <c r="N1519" i="11"/>
  <c r="N1520" i="11"/>
  <c r="N1521" i="11"/>
  <c r="N1522" i="11"/>
  <c r="N1523" i="11"/>
  <c r="N1524" i="11"/>
  <c r="N1525" i="11"/>
  <c r="N1526" i="11"/>
  <c r="N1527" i="11"/>
  <c r="N1528" i="11"/>
  <c r="N1529" i="11"/>
  <c r="N1530" i="11"/>
  <c r="N1531" i="11"/>
  <c r="N1532" i="11"/>
  <c r="N1533" i="11"/>
  <c r="N1534" i="11"/>
  <c r="N1535" i="11"/>
  <c r="N1536" i="11"/>
  <c r="N1537" i="11"/>
  <c r="N1538" i="11"/>
  <c r="N1539" i="11"/>
  <c r="N1540" i="11"/>
  <c r="N1541" i="11"/>
  <c r="N1542" i="11"/>
  <c r="N1543" i="11"/>
  <c r="N1544" i="11"/>
  <c r="N1545" i="11"/>
  <c r="N1546" i="11"/>
  <c r="N1547" i="11"/>
  <c r="N1548" i="11"/>
  <c r="N1549" i="11"/>
  <c r="N1550" i="11"/>
  <c r="N1551" i="11"/>
  <c r="N1552" i="11"/>
  <c r="N1553" i="11"/>
  <c r="N1554" i="11"/>
  <c r="N1555" i="11"/>
  <c r="N1556" i="11"/>
  <c r="N1557" i="11"/>
  <c r="N1558" i="11"/>
  <c r="N1559" i="11"/>
  <c r="N1560" i="11"/>
  <c r="N1561" i="11"/>
  <c r="N1562" i="11"/>
  <c r="N1563" i="11"/>
  <c r="N1564" i="11"/>
  <c r="N1565" i="11"/>
  <c r="N1566" i="11"/>
  <c r="N1567" i="11"/>
  <c r="N1568" i="11"/>
  <c r="N1569" i="11"/>
  <c r="N1570" i="11"/>
  <c r="N1571" i="11"/>
  <c r="N1572" i="11"/>
  <c r="N1573" i="11"/>
  <c r="N1574" i="11"/>
  <c r="N1575" i="11"/>
  <c r="N1576" i="11"/>
  <c r="N1577" i="11"/>
  <c r="N1578" i="11"/>
  <c r="N1579" i="11"/>
  <c r="N1580" i="11"/>
  <c r="N1581" i="11"/>
  <c r="N1582" i="11"/>
  <c r="N1583" i="11"/>
  <c r="N1584" i="11"/>
  <c r="N1585" i="11"/>
  <c r="N1586" i="11"/>
  <c r="N1587" i="11"/>
  <c r="N1588" i="11"/>
  <c r="N1589" i="11"/>
  <c r="N1590" i="11"/>
  <c r="N1591" i="11"/>
  <c r="N1592" i="11"/>
  <c r="N1593" i="11"/>
  <c r="N1594" i="11"/>
  <c r="N1595" i="11"/>
  <c r="N1596" i="11"/>
  <c r="N1597" i="11"/>
  <c r="N1598" i="11"/>
  <c r="N1599" i="11"/>
  <c r="N1600" i="11"/>
  <c r="N1601" i="11"/>
  <c r="N1602" i="11"/>
  <c r="N1603" i="11"/>
  <c r="N1604" i="11"/>
  <c r="N1605" i="11"/>
  <c r="N1606" i="11"/>
  <c r="N1607" i="11"/>
  <c r="N1608" i="11"/>
  <c r="N1609" i="11"/>
  <c r="N1610" i="11"/>
  <c r="N1611" i="11"/>
  <c r="N1612" i="11"/>
  <c r="N1613" i="11"/>
  <c r="N1614" i="11"/>
  <c r="N1615" i="11"/>
  <c r="N1616" i="11"/>
  <c r="N1617" i="11"/>
  <c r="N1618" i="11"/>
  <c r="N1619" i="11"/>
  <c r="N1620" i="11"/>
  <c r="N1621" i="11"/>
  <c r="N1622" i="11"/>
  <c r="N1623" i="11"/>
  <c r="N1624" i="11"/>
  <c r="N1625" i="11"/>
  <c r="N1626" i="11"/>
  <c r="N1627" i="11"/>
  <c r="N1628" i="11"/>
  <c r="N1629" i="11"/>
  <c r="N1630" i="11"/>
  <c r="N1631" i="11"/>
  <c r="N1632" i="11"/>
  <c r="N1633" i="11"/>
  <c r="N1634" i="11"/>
  <c r="N1635" i="11"/>
  <c r="N1636" i="11"/>
  <c r="N1637" i="11"/>
  <c r="N1638" i="11"/>
  <c r="N1639" i="11"/>
  <c r="N1640" i="11"/>
  <c r="N1641" i="11"/>
  <c r="N1642" i="11"/>
  <c r="N1643" i="11"/>
  <c r="N1644" i="11"/>
  <c r="N1645" i="11"/>
  <c r="N1646" i="11"/>
  <c r="N1647" i="11"/>
  <c r="N1648" i="11"/>
  <c r="N1649" i="11"/>
  <c r="N1650" i="11"/>
  <c r="N1651" i="11"/>
  <c r="N1652" i="11"/>
  <c r="N1653" i="11"/>
  <c r="N1654" i="11"/>
  <c r="N1655" i="11"/>
  <c r="N1656" i="11"/>
  <c r="N1657" i="11"/>
  <c r="N1658" i="11"/>
  <c r="N1659" i="11"/>
  <c r="N1660" i="11"/>
  <c r="N1661" i="11"/>
  <c r="N1662" i="11"/>
  <c r="N1663" i="11"/>
  <c r="N1664" i="11"/>
  <c r="N1665" i="11"/>
  <c r="N1666" i="11"/>
  <c r="N1667" i="11"/>
  <c r="N1668" i="11"/>
  <c r="N1669" i="11"/>
  <c r="N1670" i="11"/>
  <c r="N1671" i="11"/>
  <c r="N1672" i="11"/>
  <c r="N1673" i="11"/>
  <c r="N1674" i="11"/>
  <c r="N1675" i="11"/>
  <c r="N1676" i="11"/>
  <c r="N1677" i="11"/>
  <c r="N1678" i="11"/>
  <c r="N1679" i="11"/>
  <c r="N1680" i="11"/>
  <c r="N1681" i="11"/>
  <c r="N1682" i="11"/>
  <c r="N1683" i="11"/>
  <c r="N1684" i="11"/>
  <c r="N1685" i="11"/>
  <c r="N1686" i="11"/>
  <c r="N1687" i="11"/>
  <c r="N1688" i="11"/>
  <c r="N1689" i="11"/>
  <c r="N1690" i="11"/>
  <c r="N1691" i="11"/>
  <c r="N1692" i="11"/>
  <c r="N1693" i="11"/>
  <c r="N1694" i="11"/>
  <c r="N1695" i="11"/>
  <c r="N1696" i="11"/>
  <c r="N1697" i="11"/>
  <c r="N1698" i="11"/>
  <c r="N1699" i="11"/>
  <c r="N1700" i="11"/>
  <c r="N1701" i="11"/>
  <c r="N1702" i="11"/>
  <c r="N1703" i="11"/>
  <c r="N1704" i="11"/>
  <c r="N1705" i="11"/>
  <c r="N1706" i="11"/>
  <c r="N1707" i="11"/>
  <c r="N1708" i="11"/>
  <c r="N1709" i="11"/>
  <c r="N1710" i="11"/>
  <c r="N1711" i="11"/>
  <c r="N1712" i="11"/>
  <c r="N1713" i="11"/>
  <c r="N1714" i="11"/>
  <c r="N1715" i="11"/>
  <c r="N1716" i="11"/>
  <c r="N1717" i="11"/>
  <c r="N1718" i="11"/>
  <c r="N1719" i="11"/>
  <c r="N1720" i="11"/>
  <c r="N1721" i="11"/>
  <c r="N1722" i="11"/>
  <c r="N1723" i="11"/>
  <c r="N1724" i="11"/>
  <c r="N1725" i="11"/>
  <c r="N1726" i="11"/>
  <c r="N1727" i="11"/>
  <c r="N1728" i="11"/>
  <c r="N1729" i="11"/>
  <c r="N1730" i="11"/>
  <c r="N1731" i="11"/>
  <c r="N1732" i="11"/>
  <c r="N1733" i="11"/>
  <c r="N1734" i="11"/>
  <c r="N1735" i="11"/>
  <c r="N1736" i="11"/>
  <c r="N1737" i="11"/>
  <c r="N1738" i="11"/>
  <c r="N1739" i="11"/>
  <c r="N1740" i="11"/>
  <c r="N1741" i="11"/>
  <c r="N1742" i="11"/>
  <c r="N1743" i="11"/>
  <c r="N1744" i="11"/>
  <c r="N1745" i="11"/>
  <c r="N1746" i="11"/>
  <c r="N1747" i="11"/>
  <c r="N1748" i="11"/>
  <c r="N1749" i="11"/>
  <c r="N1750" i="11"/>
  <c r="N1751" i="11"/>
  <c r="N1752" i="11"/>
  <c r="N1753" i="11"/>
  <c r="N1754" i="11"/>
  <c r="N1755" i="11"/>
  <c r="N1756" i="11"/>
  <c r="N1757" i="11"/>
  <c r="N1758" i="11"/>
  <c r="N1759" i="11"/>
  <c r="N1760" i="11"/>
  <c r="N1761" i="11"/>
  <c r="N1762" i="11"/>
  <c r="N1763" i="11"/>
  <c r="N1764" i="11"/>
  <c r="N1765" i="11"/>
  <c r="N1766" i="11"/>
  <c r="N1767" i="11"/>
  <c r="N1768" i="11"/>
  <c r="N1769" i="11"/>
  <c r="N1770" i="11"/>
  <c r="N1771" i="11"/>
  <c r="N1772" i="11"/>
  <c r="N1773" i="11"/>
  <c r="N1774" i="11"/>
  <c r="N1775" i="11"/>
  <c r="N1776" i="11"/>
  <c r="N1777" i="11"/>
  <c r="N1778" i="11"/>
  <c r="N1779" i="11"/>
  <c r="N1780" i="11"/>
  <c r="N1781" i="11"/>
  <c r="N1782" i="11"/>
  <c r="N1783" i="11"/>
  <c r="N1784" i="11"/>
  <c r="N1785" i="11"/>
  <c r="N1786" i="11"/>
  <c r="N1787" i="11"/>
  <c r="N1788" i="11"/>
  <c r="N1789" i="11"/>
  <c r="N1790" i="11"/>
  <c r="N1791" i="11"/>
  <c r="N1792" i="11"/>
  <c r="N1793" i="11"/>
  <c r="N1794" i="11"/>
  <c r="N1795" i="11"/>
  <c r="N1796" i="11"/>
  <c r="N1797" i="11"/>
  <c r="N1798" i="11"/>
  <c r="N1799" i="11"/>
  <c r="N1800" i="11"/>
  <c r="N1801" i="11"/>
  <c r="N1802" i="11"/>
  <c r="N1803" i="11"/>
  <c r="N1804" i="11"/>
  <c r="N1805" i="11"/>
  <c r="N1806" i="11"/>
  <c r="N1807" i="11"/>
  <c r="N1808" i="11"/>
  <c r="N1809" i="11"/>
  <c r="N1810" i="11"/>
  <c r="N1811" i="11"/>
  <c r="N1812" i="11"/>
  <c r="N1813" i="11"/>
  <c r="N1814" i="11"/>
  <c r="N1815" i="11"/>
  <c r="N1816" i="11"/>
  <c r="N1817" i="11"/>
  <c r="N1818" i="11"/>
  <c r="N1819" i="11"/>
  <c r="N1820" i="11"/>
  <c r="N1821" i="11"/>
  <c r="N1822" i="11"/>
  <c r="N1823" i="11"/>
  <c r="N1824" i="11"/>
  <c r="N1825" i="11"/>
  <c r="N1826" i="11"/>
  <c r="N1827" i="11"/>
  <c r="N1828" i="11"/>
  <c r="N1829" i="11"/>
  <c r="N1830" i="11"/>
  <c r="N1831" i="11"/>
  <c r="N1832" i="11"/>
  <c r="N1833" i="11"/>
  <c r="N1834" i="11"/>
  <c r="N1835" i="11"/>
  <c r="N1836" i="11"/>
  <c r="N1837" i="11"/>
  <c r="N1838" i="11"/>
  <c r="N1839" i="11"/>
  <c r="N1840" i="11"/>
  <c r="N1841" i="11"/>
  <c r="N1842" i="11"/>
  <c r="N1843" i="11"/>
  <c r="N1844" i="11"/>
  <c r="N1845" i="11"/>
  <c r="N1846" i="11"/>
  <c r="N1847" i="11"/>
  <c r="N1848" i="11"/>
  <c r="N1849" i="11"/>
  <c r="N1850" i="11"/>
  <c r="N1851" i="11"/>
  <c r="N1852" i="11"/>
  <c r="N1853" i="11"/>
  <c r="N1854" i="11"/>
  <c r="N1855" i="11"/>
  <c r="N1856" i="11"/>
  <c r="N1857" i="11"/>
  <c r="N1858" i="11"/>
  <c r="N1859" i="11"/>
  <c r="N1860" i="11"/>
  <c r="N1861" i="11"/>
  <c r="N1862" i="11"/>
  <c r="N1863" i="11"/>
  <c r="N1864" i="11"/>
  <c r="N1865" i="11"/>
  <c r="N1866" i="11"/>
  <c r="N1867" i="11"/>
  <c r="N1868" i="11"/>
  <c r="N1869" i="11"/>
  <c r="N1870" i="11"/>
  <c r="N1871" i="11"/>
  <c r="N1872" i="11"/>
  <c r="N1873" i="11"/>
  <c r="N1874" i="11"/>
  <c r="N1875" i="11"/>
  <c r="N1876" i="11"/>
  <c r="N1877" i="11"/>
  <c r="N1878" i="11"/>
  <c r="N1879" i="11"/>
  <c r="N1880" i="11"/>
  <c r="N1881" i="11"/>
  <c r="N1882" i="11"/>
  <c r="N1883" i="11"/>
  <c r="N1884" i="11"/>
  <c r="N1885" i="11"/>
  <c r="N1886" i="11"/>
  <c r="N1887" i="11"/>
  <c r="N1888" i="11"/>
  <c r="N1889" i="11"/>
  <c r="N1890" i="11"/>
  <c r="N1891" i="11"/>
  <c r="N1892" i="11"/>
  <c r="N1893" i="11"/>
  <c r="N1894" i="11"/>
  <c r="N1895" i="11"/>
  <c r="N1896" i="11"/>
  <c r="N1897" i="11"/>
  <c r="N1898" i="11"/>
  <c r="N1899" i="11"/>
  <c r="N1900" i="11"/>
  <c r="N1901" i="11"/>
  <c r="N1902" i="11"/>
  <c r="N1903" i="11"/>
  <c r="N1904" i="11"/>
  <c r="N1905" i="11"/>
  <c r="N1906" i="11"/>
  <c r="N1907" i="11"/>
  <c r="N1908" i="11"/>
  <c r="N1909" i="11"/>
  <c r="N1910" i="11"/>
  <c r="N1911" i="11"/>
  <c r="N1912" i="11"/>
  <c r="N1913" i="11"/>
  <c r="N1914" i="11"/>
  <c r="N1915" i="11"/>
  <c r="N1916" i="11"/>
  <c r="N1917" i="11"/>
  <c r="N1918" i="11"/>
  <c r="N1919" i="11"/>
  <c r="N1920" i="11"/>
  <c r="N1921" i="11"/>
  <c r="N1922" i="11"/>
  <c r="N1923" i="11"/>
  <c r="N1924" i="11"/>
  <c r="N1925" i="11"/>
  <c r="N1926" i="11"/>
  <c r="N1927" i="11"/>
  <c r="N1928" i="11"/>
  <c r="N1929" i="11"/>
  <c r="N1930" i="11"/>
  <c r="N1931" i="11"/>
  <c r="N1932" i="11"/>
  <c r="N1933" i="11"/>
  <c r="N1934" i="11"/>
  <c r="N1935" i="11"/>
  <c r="N1936" i="11"/>
  <c r="N1937" i="11"/>
  <c r="N1938" i="11"/>
  <c r="N1939" i="11"/>
  <c r="N1940" i="11"/>
  <c r="N1941" i="11"/>
  <c r="N1942" i="11"/>
  <c r="N1943" i="11"/>
  <c r="N1944" i="11"/>
  <c r="N1945" i="11"/>
  <c r="N1946" i="11"/>
  <c r="N1947" i="11"/>
  <c r="N1948" i="11"/>
  <c r="N1949" i="11"/>
  <c r="N1950" i="11"/>
  <c r="N1951" i="11"/>
  <c r="N1952" i="11"/>
  <c r="N1953" i="11"/>
  <c r="N1954" i="11"/>
  <c r="N1955" i="11"/>
  <c r="N1956" i="11"/>
  <c r="N1957" i="11"/>
  <c r="N1958" i="11"/>
  <c r="N1959" i="11"/>
  <c r="N1960" i="11"/>
  <c r="N1961" i="11"/>
  <c r="N1962" i="11"/>
  <c r="N1963" i="11"/>
  <c r="N1964" i="11"/>
  <c r="N1965" i="11"/>
  <c r="N1966" i="11"/>
  <c r="N1967" i="11"/>
  <c r="N1968" i="11"/>
  <c r="N1969" i="11"/>
  <c r="N1970" i="11"/>
  <c r="N1971" i="11"/>
  <c r="N1972" i="11"/>
  <c r="N1973" i="11"/>
  <c r="N1974" i="11"/>
  <c r="N1975" i="11"/>
  <c r="N1976" i="11"/>
  <c r="N1977" i="11"/>
  <c r="N1978" i="11"/>
  <c r="N1979" i="11"/>
  <c r="N1980" i="11"/>
  <c r="N1981" i="11"/>
  <c r="N1982" i="11"/>
  <c r="N1983" i="11"/>
  <c r="N1984" i="11"/>
  <c r="N1985" i="11"/>
  <c r="N1986" i="11"/>
  <c r="N1987" i="11"/>
  <c r="N1988" i="11"/>
  <c r="N1989" i="11"/>
  <c r="N1990" i="11"/>
  <c r="N1991" i="11"/>
  <c r="N1992" i="11"/>
  <c r="N1993" i="11"/>
  <c r="N1994" i="11"/>
  <c r="N1995" i="11"/>
  <c r="N1996" i="11"/>
  <c r="N1997" i="11"/>
  <c r="N1998" i="11"/>
  <c r="N1999" i="11"/>
  <c r="N2000" i="11"/>
  <c r="N2001" i="11"/>
  <c r="N2002" i="11"/>
  <c r="N2003" i="11"/>
  <c r="N2004" i="11"/>
  <c r="N2005" i="11"/>
  <c r="N2006" i="11"/>
  <c r="N2007" i="11"/>
  <c r="N2008" i="11"/>
  <c r="N2009" i="11"/>
  <c r="N2010" i="11"/>
  <c r="N2011" i="11"/>
  <c r="N2012" i="11"/>
  <c r="N2013" i="11"/>
  <c r="N2014" i="11"/>
  <c r="N2015" i="11"/>
  <c r="N2016" i="11"/>
  <c r="N2017" i="11"/>
  <c r="N2018" i="11"/>
  <c r="N2019" i="11"/>
  <c r="N2020" i="11"/>
  <c r="N2021" i="11"/>
  <c r="N2022" i="11"/>
  <c r="N2023" i="11"/>
  <c r="N2024" i="11"/>
  <c r="N2025" i="11"/>
  <c r="N2026" i="11"/>
  <c r="N2027" i="11"/>
  <c r="N2028" i="11"/>
  <c r="N2029" i="11"/>
  <c r="N2030" i="11"/>
  <c r="N2031" i="11"/>
  <c r="N2032" i="11"/>
  <c r="N2033" i="11"/>
  <c r="N2034" i="11"/>
  <c r="N2035" i="11"/>
  <c r="N2036" i="11"/>
  <c r="N2037" i="11"/>
  <c r="N2038" i="11"/>
  <c r="N2039" i="11"/>
  <c r="N2040" i="11"/>
  <c r="N2041" i="11"/>
  <c r="N2042" i="11"/>
  <c r="N2043" i="11"/>
  <c r="N2044" i="11"/>
  <c r="N2045" i="11"/>
  <c r="N2046" i="11"/>
  <c r="N2047" i="11"/>
  <c r="N2048" i="11"/>
  <c r="N2049" i="11"/>
  <c r="N2050" i="11"/>
  <c r="N2051" i="11"/>
  <c r="N2052" i="11"/>
  <c r="N2053" i="11"/>
  <c r="N2054" i="11"/>
  <c r="N2055" i="11"/>
  <c r="N2056" i="11"/>
  <c r="N2057" i="11"/>
  <c r="N2058" i="11"/>
  <c r="N2059" i="11"/>
  <c r="N2060" i="11"/>
  <c r="N2061" i="11"/>
  <c r="N2062" i="11"/>
  <c r="N2063" i="11"/>
  <c r="N2064" i="11"/>
  <c r="N2065" i="11"/>
  <c r="N2066" i="11"/>
  <c r="N2067" i="11"/>
  <c r="N2068" i="11"/>
  <c r="N2069" i="11"/>
  <c r="N2070" i="11"/>
  <c r="N2071" i="11"/>
  <c r="N2072" i="11"/>
  <c r="N2073" i="11"/>
  <c r="N2074" i="11"/>
  <c r="N2075" i="11"/>
  <c r="N2076" i="11"/>
  <c r="N2077" i="11"/>
  <c r="N2078" i="11"/>
  <c r="N2079" i="11"/>
  <c r="N2080" i="11"/>
  <c r="N2081" i="11"/>
  <c r="N2082" i="11"/>
  <c r="N2083" i="11"/>
  <c r="N2084" i="11"/>
  <c r="N2085" i="11"/>
  <c r="N2086" i="11"/>
  <c r="N2087" i="11"/>
  <c r="N2088" i="11"/>
  <c r="N2089" i="11"/>
  <c r="N2090" i="11"/>
  <c r="N2091" i="11"/>
  <c r="N2092" i="11"/>
  <c r="N2093" i="11"/>
  <c r="N2094" i="11"/>
  <c r="N2095" i="11"/>
  <c r="N2096" i="11"/>
  <c r="N2097" i="11"/>
  <c r="N2098" i="11"/>
  <c r="N2099" i="11"/>
  <c r="N2100" i="11"/>
  <c r="N2101" i="11"/>
  <c r="N2102" i="11"/>
  <c r="N2103" i="11"/>
  <c r="N2104" i="11"/>
  <c r="N2105" i="11"/>
  <c r="N2106" i="11"/>
  <c r="N2107" i="11"/>
  <c r="N2108" i="11"/>
  <c r="N2109" i="11"/>
  <c r="N2110" i="11"/>
  <c r="N2111" i="11"/>
  <c r="N2112" i="11"/>
  <c r="N2113" i="11"/>
  <c r="N2114" i="11"/>
  <c r="N2115" i="11"/>
  <c r="N2116" i="11"/>
  <c r="N2117" i="11"/>
  <c r="N2118" i="11"/>
  <c r="N2119" i="11"/>
  <c r="N2120" i="11"/>
  <c r="N2121" i="11"/>
  <c r="N2122" i="11"/>
  <c r="N2123" i="11"/>
  <c r="N2124" i="11"/>
  <c r="N2125" i="11"/>
  <c r="N2126" i="11"/>
  <c r="N2127" i="11"/>
  <c r="N2128" i="11"/>
  <c r="N2129" i="11"/>
  <c r="N2130" i="11"/>
  <c r="N2131" i="11"/>
  <c r="N2132" i="11"/>
  <c r="N2133" i="11"/>
  <c r="N2134" i="11"/>
  <c r="N2135" i="11"/>
  <c r="N2136" i="11"/>
  <c r="N2137" i="11"/>
  <c r="N2138" i="11"/>
  <c r="N2139" i="11"/>
  <c r="N2140" i="11"/>
  <c r="N2141" i="11"/>
  <c r="N2142" i="11"/>
  <c r="N2143" i="11"/>
  <c r="N2144" i="11"/>
  <c r="N2145" i="11"/>
  <c r="N2146" i="11"/>
  <c r="N2147" i="11"/>
  <c r="N2148" i="11"/>
  <c r="N2149" i="11"/>
  <c r="N2150" i="11"/>
  <c r="N2151" i="11"/>
  <c r="N2152" i="11"/>
  <c r="N2153" i="11"/>
  <c r="N2154" i="11"/>
  <c r="N2155" i="11"/>
  <c r="N2156" i="11"/>
  <c r="N2157" i="11"/>
  <c r="N2158" i="11"/>
  <c r="N2159" i="11"/>
  <c r="N2160" i="11"/>
  <c r="N2161" i="11"/>
  <c r="N2162" i="11"/>
  <c r="N2163" i="11"/>
  <c r="N2164" i="11"/>
  <c r="N2165" i="11"/>
  <c r="N2166" i="11"/>
  <c r="N2167" i="11"/>
  <c r="N2168" i="11"/>
  <c r="N2169" i="11"/>
  <c r="N2170" i="11"/>
  <c r="N2171" i="11"/>
  <c r="N2172" i="11"/>
  <c r="N2173" i="11"/>
  <c r="N2174" i="11"/>
  <c r="N2175" i="11"/>
  <c r="N2176" i="11"/>
  <c r="N2177" i="11"/>
  <c r="N2178" i="11"/>
  <c r="N2179" i="11"/>
  <c r="N2180" i="11"/>
  <c r="N2181" i="11"/>
  <c r="N2182" i="11"/>
  <c r="N2183" i="11"/>
  <c r="N2184" i="11"/>
  <c r="N2185" i="11"/>
  <c r="N2186" i="11"/>
  <c r="N2187" i="11"/>
  <c r="N2188" i="11"/>
  <c r="N2189" i="11"/>
  <c r="N2190" i="11"/>
  <c r="N2191" i="11"/>
  <c r="N2192" i="11"/>
  <c r="N2193" i="11"/>
  <c r="N2194" i="11"/>
  <c r="N2195" i="11"/>
  <c r="N2196" i="11"/>
  <c r="N2197" i="11"/>
  <c r="N2198" i="11"/>
  <c r="N2199" i="11"/>
  <c r="N2200" i="11"/>
  <c r="N2201" i="11"/>
  <c r="N2202" i="11"/>
  <c r="N2203" i="11"/>
  <c r="N2204" i="11"/>
  <c r="N2205" i="11"/>
  <c r="N2206" i="11"/>
  <c r="N2207" i="11"/>
  <c r="N2208" i="11"/>
  <c r="N2209" i="11"/>
  <c r="N2210" i="11"/>
  <c r="N2211" i="11"/>
  <c r="N2212" i="11"/>
  <c r="N2213" i="11"/>
  <c r="N2214" i="11"/>
  <c r="N2215" i="11"/>
  <c r="N2216" i="11"/>
  <c r="N2217" i="11"/>
  <c r="N2218" i="11"/>
  <c r="N2219" i="11"/>
  <c r="N2220" i="11"/>
  <c r="N2221" i="11"/>
  <c r="N2222" i="11"/>
  <c r="N2223" i="11"/>
  <c r="N2224" i="11"/>
  <c r="N2225" i="11"/>
  <c r="N2226" i="11"/>
  <c r="N2227" i="11"/>
  <c r="N2228" i="11"/>
  <c r="N2229" i="11"/>
  <c r="N2230" i="11"/>
  <c r="N2231" i="11"/>
  <c r="N2232" i="11"/>
  <c r="N2233" i="11"/>
  <c r="N2234" i="11"/>
  <c r="N2235" i="11"/>
  <c r="N2236" i="11"/>
  <c r="N2237" i="11"/>
  <c r="N2238" i="11"/>
  <c r="N2239" i="11"/>
  <c r="N2240" i="11"/>
  <c r="N2241" i="11"/>
  <c r="N2242" i="11"/>
  <c r="N2243" i="11"/>
  <c r="N2244" i="11"/>
  <c r="N2245" i="11"/>
  <c r="N2246" i="11"/>
  <c r="N2247" i="11"/>
  <c r="N2248" i="11"/>
  <c r="N2249" i="11"/>
  <c r="N2250" i="11"/>
  <c r="N2251" i="11"/>
  <c r="N2252" i="11"/>
  <c r="N2253" i="11"/>
  <c r="N2254" i="11"/>
  <c r="N2255" i="11"/>
  <c r="N2256" i="11"/>
  <c r="N2257" i="11"/>
  <c r="N2258" i="11"/>
  <c r="N2259" i="11"/>
  <c r="N2260" i="11"/>
  <c r="N2261" i="11"/>
  <c r="N2262" i="11"/>
  <c r="N2263" i="11"/>
  <c r="N2264" i="11"/>
  <c r="N2265" i="11"/>
  <c r="N2266" i="11"/>
  <c r="N2267" i="11"/>
  <c r="N2268" i="11"/>
  <c r="N2269" i="11"/>
  <c r="N2270" i="11"/>
  <c r="N2271" i="11"/>
  <c r="N2272" i="11"/>
  <c r="N2273" i="11"/>
  <c r="N2274" i="11"/>
  <c r="N2275" i="11"/>
  <c r="N2276" i="11"/>
  <c r="N2277" i="11"/>
  <c r="N2278" i="11"/>
  <c r="N2279" i="11"/>
  <c r="N2280" i="11"/>
  <c r="N2281" i="11"/>
  <c r="N2282" i="11"/>
  <c r="N2283" i="11"/>
  <c r="N2284" i="11"/>
  <c r="N2285" i="11"/>
  <c r="N2286" i="11"/>
  <c r="N2287" i="11"/>
  <c r="N2288" i="11"/>
  <c r="N2289" i="11"/>
  <c r="N2290" i="11"/>
  <c r="N2291" i="11"/>
  <c r="N2292" i="11"/>
  <c r="N2293" i="11"/>
  <c r="N2294" i="11"/>
  <c r="N2295" i="11"/>
  <c r="N2296" i="11"/>
  <c r="N2297" i="11"/>
  <c r="N2298" i="11"/>
  <c r="N2299" i="11"/>
  <c r="N2300" i="11"/>
  <c r="N2301" i="11"/>
  <c r="N2302" i="11"/>
  <c r="N2303" i="11"/>
  <c r="N2304" i="11"/>
  <c r="N2305" i="11"/>
  <c r="N2306" i="11"/>
  <c r="N2307" i="11"/>
  <c r="N2308" i="11"/>
  <c r="N2309" i="11"/>
  <c r="N2310" i="11"/>
  <c r="N2311" i="11"/>
  <c r="N2312" i="11"/>
  <c r="N2313" i="11"/>
  <c r="N2314" i="11"/>
  <c r="N2315" i="11"/>
  <c r="N2316" i="11"/>
  <c r="N2317" i="11"/>
  <c r="N2318" i="11"/>
  <c r="N2319" i="11"/>
  <c r="N2320" i="11"/>
  <c r="N2321" i="11"/>
  <c r="N2322" i="11"/>
  <c r="N2323" i="11"/>
  <c r="N2324" i="11"/>
  <c r="N2325" i="11"/>
  <c r="N2326" i="11"/>
  <c r="N2327" i="11"/>
  <c r="N2328" i="11"/>
  <c r="N2329" i="11"/>
  <c r="N2330" i="11"/>
  <c r="N2331" i="11"/>
  <c r="N2332" i="11"/>
  <c r="N2333" i="11"/>
  <c r="N2334" i="11"/>
  <c r="N2335" i="11"/>
  <c r="N2336" i="11"/>
  <c r="N2337" i="11"/>
  <c r="N2338" i="11"/>
  <c r="N2339" i="11"/>
  <c r="N2340" i="11"/>
  <c r="N2341" i="11"/>
  <c r="N2342" i="11"/>
  <c r="N2343" i="11"/>
  <c r="N2344" i="11"/>
  <c r="N2345" i="11"/>
  <c r="N2346" i="11"/>
  <c r="N2347" i="11"/>
  <c r="N2348" i="11"/>
  <c r="N2349" i="11"/>
  <c r="N2350" i="11"/>
  <c r="N2351" i="11"/>
  <c r="N2352" i="11"/>
  <c r="N2353" i="11"/>
  <c r="N2354" i="11"/>
  <c r="N2355" i="11"/>
  <c r="N2356" i="11"/>
  <c r="N2357" i="11"/>
  <c r="N2358" i="11"/>
  <c r="N2359" i="11"/>
  <c r="N2360" i="11"/>
  <c r="N2361" i="11"/>
  <c r="N2362" i="11"/>
  <c r="N2363" i="11"/>
  <c r="N2364" i="11"/>
  <c r="N2365" i="11"/>
  <c r="N2366" i="11"/>
  <c r="N2367" i="11"/>
  <c r="N2368" i="11"/>
  <c r="N2369" i="11"/>
  <c r="N2370" i="11"/>
  <c r="N2371" i="11"/>
  <c r="N2372" i="11"/>
  <c r="N2373" i="11"/>
  <c r="N2374" i="11"/>
  <c r="N2375" i="11"/>
  <c r="N2376" i="11"/>
  <c r="N2377" i="11"/>
  <c r="N2378" i="11"/>
  <c r="N2379" i="11"/>
  <c r="N2380" i="11"/>
  <c r="N2381" i="11"/>
  <c r="N2382" i="11"/>
  <c r="N2383" i="11"/>
  <c r="N2384" i="11"/>
  <c r="N2385" i="11"/>
  <c r="N2386" i="11"/>
  <c r="N2387" i="11"/>
  <c r="N2388" i="11"/>
  <c r="N2389" i="11"/>
  <c r="N2390" i="11"/>
  <c r="N2391" i="11"/>
  <c r="N2392" i="11"/>
  <c r="N2393" i="11"/>
  <c r="N2394" i="11"/>
  <c r="N2395" i="11"/>
  <c r="N2396" i="11"/>
  <c r="N2397" i="11"/>
  <c r="N2398" i="11"/>
  <c r="N2399" i="11"/>
  <c r="N2400" i="11"/>
  <c r="N2401" i="11"/>
  <c r="N2402" i="11"/>
  <c r="N2403" i="11"/>
  <c r="N2404" i="11"/>
  <c r="N2405" i="11"/>
  <c r="N2406" i="11"/>
  <c r="N2407" i="11"/>
  <c r="N2408" i="11"/>
  <c r="N2409" i="11"/>
  <c r="N2410" i="11"/>
  <c r="N2411" i="11"/>
  <c r="N2412" i="11"/>
  <c r="N2413" i="11"/>
  <c r="N2414" i="11"/>
  <c r="N2415" i="11"/>
  <c r="N2416" i="11"/>
  <c r="N2417" i="11"/>
  <c r="N2418" i="11"/>
  <c r="N2419" i="11"/>
  <c r="N2420" i="11"/>
  <c r="N2421" i="11"/>
  <c r="N2422" i="11"/>
  <c r="N2423" i="11"/>
  <c r="N2424" i="11"/>
  <c r="N2425" i="11"/>
  <c r="N2426" i="11"/>
  <c r="N2427" i="11"/>
  <c r="N2428" i="11"/>
  <c r="N2429" i="11"/>
  <c r="N2430" i="11"/>
  <c r="N2431" i="11"/>
  <c r="N2432" i="11"/>
  <c r="N2433" i="11"/>
  <c r="N2434" i="11"/>
  <c r="N2435" i="11"/>
  <c r="N2436" i="11"/>
  <c r="N2437" i="11"/>
  <c r="N2438" i="11"/>
  <c r="N2439" i="11"/>
  <c r="N2440" i="11"/>
  <c r="N2441" i="11"/>
  <c r="N2442" i="11"/>
  <c r="N2443" i="11"/>
  <c r="N2444" i="11"/>
  <c r="N2445" i="11"/>
  <c r="N2446" i="11"/>
  <c r="N2447" i="11"/>
  <c r="N2448" i="11"/>
  <c r="N2449" i="11"/>
  <c r="N2450" i="11"/>
  <c r="N2451" i="11"/>
  <c r="N2452" i="11"/>
  <c r="N2453" i="11"/>
  <c r="N2454" i="11"/>
  <c r="N2455" i="11"/>
  <c r="N2456" i="11"/>
  <c r="N2457" i="11"/>
  <c r="N2458" i="11"/>
  <c r="N2459" i="11"/>
  <c r="N2460" i="11"/>
  <c r="N2461" i="11"/>
  <c r="N2462" i="11"/>
  <c r="N2463" i="11"/>
  <c r="N2464" i="11"/>
  <c r="N2465" i="11"/>
  <c r="N2466" i="11"/>
  <c r="N2467" i="11"/>
  <c r="N2468" i="11"/>
  <c r="N2469" i="11"/>
  <c r="N2470" i="11"/>
  <c r="N2471" i="11"/>
  <c r="N2472" i="11"/>
  <c r="N2473" i="11"/>
  <c r="N2474" i="11"/>
  <c r="N2475" i="11"/>
  <c r="N2476" i="11"/>
  <c r="N2477" i="11"/>
  <c r="N2478" i="11"/>
  <c r="N2479" i="11"/>
  <c r="N2480" i="11"/>
  <c r="N2481" i="11"/>
  <c r="N2482" i="11"/>
  <c r="N2483" i="11"/>
  <c r="N2484" i="11"/>
  <c r="N2485" i="11"/>
  <c r="N2486" i="11"/>
  <c r="N2487" i="11"/>
  <c r="N2488" i="11"/>
  <c r="N2489" i="11"/>
  <c r="N2490" i="11"/>
  <c r="N2491" i="11"/>
  <c r="N2492" i="11"/>
  <c r="N2493" i="11"/>
  <c r="N2494" i="11"/>
  <c r="N2495" i="11"/>
  <c r="N2496" i="11"/>
  <c r="N2497" i="11"/>
  <c r="N2498" i="11"/>
  <c r="N2499" i="11"/>
  <c r="N2500" i="11"/>
  <c r="N2501" i="11"/>
  <c r="N2502" i="11"/>
  <c r="N2503" i="11"/>
  <c r="N2504" i="11"/>
  <c r="N2505" i="11"/>
  <c r="N2506" i="11"/>
  <c r="N2507" i="11"/>
  <c r="N2508" i="11"/>
  <c r="N2509" i="11"/>
  <c r="N2510" i="11"/>
  <c r="N2511" i="11"/>
  <c r="N2512" i="11"/>
  <c r="N2513" i="11"/>
  <c r="N2514" i="11"/>
  <c r="N2515" i="11"/>
  <c r="N2516" i="11"/>
  <c r="N2517" i="11"/>
  <c r="N2518" i="11"/>
  <c r="N2519" i="11"/>
  <c r="N2520" i="11"/>
  <c r="N2521" i="11"/>
  <c r="N2522" i="11"/>
  <c r="N2523" i="11"/>
  <c r="N2524" i="11"/>
  <c r="N2525" i="11"/>
  <c r="N2526" i="11"/>
  <c r="N2527" i="11"/>
  <c r="N2528" i="11"/>
  <c r="N2529" i="11"/>
  <c r="N2530" i="11"/>
  <c r="N2531" i="11"/>
  <c r="N2532" i="11"/>
  <c r="N2533" i="11"/>
  <c r="N2534" i="11"/>
  <c r="N2535" i="11"/>
  <c r="N2536" i="11"/>
  <c r="N2537" i="11"/>
  <c r="N2538" i="11"/>
  <c r="N2539" i="11"/>
  <c r="N2540" i="11"/>
  <c r="N2541" i="11"/>
  <c r="N2542" i="11"/>
  <c r="N2543" i="11"/>
  <c r="N2544" i="11"/>
  <c r="N2545" i="11"/>
  <c r="N2546" i="11"/>
  <c r="N2547" i="11"/>
  <c r="N2548" i="11"/>
  <c r="N2549" i="11"/>
  <c r="N2550" i="11"/>
  <c r="N2551" i="11"/>
  <c r="N2552" i="11"/>
  <c r="N2553" i="11"/>
  <c r="N2554" i="11"/>
  <c r="N2555" i="11"/>
  <c r="N2556" i="11"/>
  <c r="N2557" i="11"/>
  <c r="N2558" i="11"/>
  <c r="N2559" i="11"/>
  <c r="N2560" i="11"/>
  <c r="N2561" i="11"/>
  <c r="N2562" i="11"/>
  <c r="N2563" i="11"/>
  <c r="N2564" i="11"/>
  <c r="N2565" i="11"/>
  <c r="N2566" i="11"/>
  <c r="N2567" i="11"/>
  <c r="N2568" i="11"/>
  <c r="N2569" i="11"/>
  <c r="N2570" i="11"/>
  <c r="N2571" i="11"/>
  <c r="N2572" i="11"/>
  <c r="N2573" i="11"/>
  <c r="N2574" i="11"/>
  <c r="N2575" i="11"/>
  <c r="N2576" i="11"/>
  <c r="N2577" i="11"/>
  <c r="N2578" i="11"/>
  <c r="N2579" i="11"/>
  <c r="N2580" i="11"/>
  <c r="N2581" i="11"/>
  <c r="N2582" i="11"/>
  <c r="N2583" i="11"/>
  <c r="N2584" i="11"/>
  <c r="N2585" i="11"/>
  <c r="N2586" i="11"/>
  <c r="N2587" i="11"/>
  <c r="N2588" i="11"/>
  <c r="N2589" i="11"/>
  <c r="N2590" i="11"/>
  <c r="N2591" i="11"/>
  <c r="N2592" i="11"/>
  <c r="N2593" i="11"/>
  <c r="N2594" i="11"/>
  <c r="N2595" i="11"/>
  <c r="N2596" i="11"/>
  <c r="N2597" i="11"/>
  <c r="N2598" i="11"/>
  <c r="N2599" i="11"/>
  <c r="N2600" i="11"/>
  <c r="N2601" i="11"/>
  <c r="N2602" i="11"/>
  <c r="N2603" i="11"/>
  <c r="N2604" i="11"/>
  <c r="N2605" i="11"/>
  <c r="N2606" i="11"/>
  <c r="N2607" i="11"/>
  <c r="N2608" i="11"/>
  <c r="N2609" i="11"/>
  <c r="N2610" i="11"/>
  <c r="N2611" i="11"/>
  <c r="N2612" i="11"/>
  <c r="N2613" i="11"/>
  <c r="N2614" i="11"/>
  <c r="N2615" i="11"/>
  <c r="N2616" i="11"/>
  <c r="N2617" i="11"/>
  <c r="N2618" i="11"/>
  <c r="N2619" i="11"/>
  <c r="N2620" i="11"/>
  <c r="N2621" i="11"/>
  <c r="N2622" i="11"/>
  <c r="N2623" i="11"/>
  <c r="N2624" i="11"/>
  <c r="N2625" i="11"/>
  <c r="N2626" i="11"/>
  <c r="N2627" i="11"/>
  <c r="N2628" i="11"/>
  <c r="N2629" i="11"/>
  <c r="N2630" i="11"/>
  <c r="N2631" i="11"/>
  <c r="N2632" i="11"/>
  <c r="N2633" i="11"/>
  <c r="N2634" i="11"/>
  <c r="N2635" i="11"/>
  <c r="N2636" i="11"/>
  <c r="N2637" i="11"/>
  <c r="N2638" i="11"/>
  <c r="N2639" i="11"/>
  <c r="N2640" i="11"/>
  <c r="N2641" i="11"/>
  <c r="N2642" i="11"/>
  <c r="N2643" i="11"/>
  <c r="N2644" i="11"/>
  <c r="N2645" i="11"/>
  <c r="N2646" i="11"/>
  <c r="N2647" i="11"/>
  <c r="N2648" i="11"/>
  <c r="N2649" i="11"/>
  <c r="N2650" i="11"/>
  <c r="N2651" i="11"/>
  <c r="N2652" i="11"/>
  <c r="N2653" i="11"/>
  <c r="N2654" i="11"/>
  <c r="N2655" i="11"/>
  <c r="N2656" i="11"/>
  <c r="N2657" i="11"/>
  <c r="N2658" i="11"/>
  <c r="N2659" i="11"/>
  <c r="N2660" i="11"/>
  <c r="N2661" i="11"/>
  <c r="N2662" i="11"/>
  <c r="N2663" i="11"/>
  <c r="N2664" i="11"/>
  <c r="N2665" i="11"/>
  <c r="N2666" i="11"/>
  <c r="N2667" i="11"/>
  <c r="N2668" i="11"/>
  <c r="N2669" i="11"/>
  <c r="N2670" i="11"/>
  <c r="N2671" i="11"/>
  <c r="N2672" i="11"/>
  <c r="N2673" i="11"/>
  <c r="N2674" i="11"/>
  <c r="N2675" i="11"/>
  <c r="N2676" i="11"/>
  <c r="N2677" i="11"/>
  <c r="N2678" i="11"/>
  <c r="N2679" i="11"/>
  <c r="N2680" i="11"/>
  <c r="N2681" i="11"/>
  <c r="N2682" i="11"/>
  <c r="N2683" i="11"/>
  <c r="N2684" i="11"/>
  <c r="N2685" i="11"/>
  <c r="N2686" i="11"/>
  <c r="N2687" i="11"/>
  <c r="N2688" i="11"/>
  <c r="N2689" i="11"/>
  <c r="N2690" i="11"/>
  <c r="N2691" i="11"/>
  <c r="N2692" i="11"/>
  <c r="N2693" i="11"/>
  <c r="N2694" i="11"/>
  <c r="N2695" i="11"/>
  <c r="N2696" i="11"/>
  <c r="N2697" i="11"/>
  <c r="N2698" i="11"/>
  <c r="N2699" i="11"/>
  <c r="N2700" i="11"/>
  <c r="N2701" i="11"/>
  <c r="N2702" i="11"/>
  <c r="N2703" i="11"/>
  <c r="N2704" i="11"/>
  <c r="N2705" i="11"/>
  <c r="N2706" i="11"/>
  <c r="N2707" i="11"/>
  <c r="N2708" i="11"/>
  <c r="N2709" i="11"/>
  <c r="N2710" i="11"/>
  <c r="N2711" i="11"/>
  <c r="N2712" i="11"/>
  <c r="N2713" i="11"/>
  <c r="N2714" i="11"/>
  <c r="N2715" i="11"/>
  <c r="N2716" i="11"/>
  <c r="N2717" i="11"/>
  <c r="N2718" i="11"/>
  <c r="N2719" i="11"/>
  <c r="N2720" i="11"/>
  <c r="N2721" i="11"/>
  <c r="N2722" i="11"/>
  <c r="N2723" i="11"/>
  <c r="N2724" i="11"/>
  <c r="N2725" i="11"/>
  <c r="N2726" i="11"/>
  <c r="N2727" i="11"/>
  <c r="N2728" i="11"/>
  <c r="N2729" i="11"/>
  <c r="N2730" i="11"/>
  <c r="N2731" i="11"/>
  <c r="N2732" i="11"/>
  <c r="N2733" i="11"/>
  <c r="N2734" i="11"/>
  <c r="N2735" i="11"/>
  <c r="N2736" i="11"/>
  <c r="N2737" i="11"/>
  <c r="N2738" i="11"/>
  <c r="N2739" i="11"/>
  <c r="N2740" i="11"/>
  <c r="N2741" i="11"/>
  <c r="N2742" i="11"/>
  <c r="N2743" i="11"/>
  <c r="N2744" i="11"/>
  <c r="N2745" i="11"/>
  <c r="N2746" i="11"/>
  <c r="N2747" i="11"/>
  <c r="N2748" i="11"/>
  <c r="N2749" i="11"/>
  <c r="N2750" i="11"/>
  <c r="N2751" i="11"/>
  <c r="N2752" i="11"/>
  <c r="N2753" i="11"/>
  <c r="N2754" i="11"/>
  <c r="N2755" i="11"/>
  <c r="N2756" i="11"/>
  <c r="N2757" i="11"/>
  <c r="N2758" i="11"/>
  <c r="N2759" i="11"/>
  <c r="N2760" i="11"/>
  <c r="N2761" i="11"/>
  <c r="N2762" i="11"/>
  <c r="N2763" i="11"/>
  <c r="N2764" i="11"/>
  <c r="N2765" i="11"/>
  <c r="N2766" i="11"/>
  <c r="N2767" i="11"/>
  <c r="N2768" i="11"/>
  <c r="N2769" i="11"/>
  <c r="N2770" i="11"/>
  <c r="N2771" i="11"/>
  <c r="N2772" i="11"/>
  <c r="N2773" i="11"/>
  <c r="N2774" i="11"/>
  <c r="N2775" i="11"/>
  <c r="N2776" i="11"/>
  <c r="N2777" i="11"/>
  <c r="N2778" i="11"/>
  <c r="N2779" i="11"/>
  <c r="N2780" i="11"/>
  <c r="N2781" i="11"/>
  <c r="N2782" i="11"/>
  <c r="N2783" i="11"/>
  <c r="N2784" i="11"/>
  <c r="N2785" i="11"/>
  <c r="N2786" i="11"/>
  <c r="N2787" i="11"/>
  <c r="N2788" i="11"/>
  <c r="N2789" i="11"/>
  <c r="N2790" i="11"/>
  <c r="N2791" i="11"/>
  <c r="N2792" i="11"/>
  <c r="N2793" i="11"/>
  <c r="N2794" i="11"/>
  <c r="N2795" i="11"/>
  <c r="N2796" i="11"/>
  <c r="N2797" i="11"/>
  <c r="N2798" i="11"/>
  <c r="N2799" i="11"/>
  <c r="N2800" i="11"/>
  <c r="N2801" i="11"/>
  <c r="N2802" i="11"/>
  <c r="N2803" i="11"/>
  <c r="N2804" i="11"/>
  <c r="N2805" i="11"/>
  <c r="N2806" i="11"/>
  <c r="N2807" i="11"/>
  <c r="N2808" i="11"/>
  <c r="N2809" i="11"/>
  <c r="N2810" i="11"/>
  <c r="N2811" i="11"/>
  <c r="N2812" i="11"/>
  <c r="N2813" i="11"/>
  <c r="N2814" i="11"/>
  <c r="N2815" i="11"/>
  <c r="N2816" i="11"/>
  <c r="N2817" i="11"/>
  <c r="N2818" i="11"/>
  <c r="N2819" i="11"/>
  <c r="N2820" i="11"/>
  <c r="N2821" i="11"/>
  <c r="N2822" i="11"/>
  <c r="N2823" i="11"/>
  <c r="N2824" i="11"/>
  <c r="N2825" i="11"/>
  <c r="N2826" i="11"/>
  <c r="N2827" i="11"/>
  <c r="N2828" i="11"/>
  <c r="N2829" i="11"/>
  <c r="N2830" i="11"/>
  <c r="N2831" i="11"/>
  <c r="N2832" i="11"/>
  <c r="N2833" i="11"/>
  <c r="N2834" i="11"/>
  <c r="N2835" i="11"/>
  <c r="N2836" i="11"/>
  <c r="N2837" i="11"/>
  <c r="N2838" i="11"/>
  <c r="N2839" i="11"/>
  <c r="N2840" i="11"/>
  <c r="N2841" i="11"/>
  <c r="N2842" i="11"/>
  <c r="N2843" i="11"/>
  <c r="N2844" i="11"/>
  <c r="N2845" i="11"/>
  <c r="N2846" i="11"/>
  <c r="N2847" i="11"/>
  <c r="N2848" i="11"/>
  <c r="N2849" i="11"/>
  <c r="N2850" i="11"/>
  <c r="N2851" i="11"/>
  <c r="N2852" i="11"/>
  <c r="N2853" i="11"/>
  <c r="N2854" i="11"/>
  <c r="N2855" i="11"/>
  <c r="N2856" i="11"/>
  <c r="N2857" i="11"/>
  <c r="N2858" i="11"/>
  <c r="N2859" i="11"/>
  <c r="N2860" i="11"/>
  <c r="N2861" i="11"/>
  <c r="N2862" i="11"/>
  <c r="N2863" i="11"/>
  <c r="N2864" i="11"/>
  <c r="N2865" i="11"/>
  <c r="N2866" i="11"/>
  <c r="N2867" i="11"/>
  <c r="N2868" i="11"/>
  <c r="N2869" i="11"/>
  <c r="N2870" i="11"/>
  <c r="N2871" i="11"/>
  <c r="N2872" i="11"/>
  <c r="N2873" i="11"/>
  <c r="N2874" i="11"/>
  <c r="N2875" i="11"/>
  <c r="N2876" i="11"/>
  <c r="N2877" i="11"/>
  <c r="N2878" i="11"/>
  <c r="N2879" i="11"/>
  <c r="N2880" i="11"/>
  <c r="N2881" i="11"/>
  <c r="N2882" i="11"/>
  <c r="N2883" i="11"/>
  <c r="N2884" i="11"/>
  <c r="N2885" i="11"/>
  <c r="N2886" i="11"/>
  <c r="N2887" i="11"/>
  <c r="N2888" i="11"/>
  <c r="N2889" i="11"/>
  <c r="N2890" i="11"/>
  <c r="N2891" i="11"/>
  <c r="N2892" i="11"/>
  <c r="N2893" i="11"/>
  <c r="N2894" i="11"/>
  <c r="N2895" i="11"/>
  <c r="N2896" i="11"/>
  <c r="N2897" i="11"/>
  <c r="N2898" i="11"/>
  <c r="N2899" i="11"/>
  <c r="N2900" i="11"/>
  <c r="N2901" i="11"/>
  <c r="N2902" i="11"/>
  <c r="N2903" i="11"/>
  <c r="N2904" i="11"/>
  <c r="N2905" i="11"/>
  <c r="N2906" i="11"/>
  <c r="N2907" i="11"/>
  <c r="N2908" i="11"/>
  <c r="N2909" i="11"/>
  <c r="N2910" i="11"/>
  <c r="N2911" i="11"/>
  <c r="N2912" i="11"/>
  <c r="N2913" i="11"/>
  <c r="N2914" i="11"/>
  <c r="N2915" i="11"/>
  <c r="N2916" i="11"/>
  <c r="N2917" i="11"/>
  <c r="N2918" i="11"/>
  <c r="N2919" i="11"/>
  <c r="N2920" i="11"/>
  <c r="N2921" i="11"/>
  <c r="N2922" i="11"/>
  <c r="N2923" i="11"/>
  <c r="N2924" i="11"/>
  <c r="N2925" i="11"/>
  <c r="N2926" i="11"/>
  <c r="N2927" i="11"/>
  <c r="N2928" i="11"/>
  <c r="N2929" i="11"/>
  <c r="N2930" i="11"/>
  <c r="N2931" i="11"/>
  <c r="N2932" i="11"/>
  <c r="N2933" i="11"/>
  <c r="N2934" i="11"/>
  <c r="N2935" i="11"/>
  <c r="N2936" i="11"/>
  <c r="N2937" i="11"/>
  <c r="N2938" i="11"/>
  <c r="N2939" i="11"/>
  <c r="N2940" i="11"/>
  <c r="N2941" i="11"/>
  <c r="N2942" i="11"/>
  <c r="N2943" i="11"/>
  <c r="N2944" i="11"/>
  <c r="N2945" i="11"/>
  <c r="N2946" i="11"/>
  <c r="N2947" i="11"/>
  <c r="N2948" i="11"/>
  <c r="N2949" i="11"/>
  <c r="N2950" i="11"/>
  <c r="N2951" i="11"/>
  <c r="N2952" i="11"/>
  <c r="N2953" i="11"/>
  <c r="N2954" i="11"/>
  <c r="N2955" i="11"/>
  <c r="N2956" i="11"/>
  <c r="N2957" i="11"/>
  <c r="N2958" i="11"/>
  <c r="N2959" i="11"/>
  <c r="N2960" i="11"/>
  <c r="N2961" i="11"/>
  <c r="N2962" i="11"/>
  <c r="N2963" i="11"/>
  <c r="N2964" i="11"/>
  <c r="N2965" i="11"/>
  <c r="N2966" i="11"/>
  <c r="N2967" i="11"/>
  <c r="N2968" i="11"/>
  <c r="N2969" i="11"/>
  <c r="N2970" i="11"/>
  <c r="N2971" i="11"/>
  <c r="N2972" i="11"/>
  <c r="N2973" i="11"/>
  <c r="N2974" i="11"/>
  <c r="N2975" i="11"/>
  <c r="N2976" i="11"/>
  <c r="N2977" i="11"/>
  <c r="N2978" i="11"/>
  <c r="N2979" i="11"/>
  <c r="N2980" i="11"/>
  <c r="N2981" i="11"/>
  <c r="N2982" i="11"/>
  <c r="N2983" i="11"/>
  <c r="N2984" i="11"/>
  <c r="N2985" i="11"/>
  <c r="N2986" i="11"/>
  <c r="N2987" i="11"/>
  <c r="N2988" i="11"/>
  <c r="N2989" i="11"/>
  <c r="N2990" i="11"/>
  <c r="N2991" i="11"/>
  <c r="N2992" i="11"/>
  <c r="N2993" i="11"/>
  <c r="N2994" i="11"/>
  <c r="N2995" i="11"/>
  <c r="N2996" i="11"/>
  <c r="N2997" i="11"/>
  <c r="N2998" i="11"/>
  <c r="N2999" i="11"/>
  <c r="N3000" i="11"/>
  <c r="N3001" i="11"/>
  <c r="N3002" i="11"/>
  <c r="N3003" i="11"/>
  <c r="N3004" i="11"/>
  <c r="N3005" i="11"/>
  <c r="N3006" i="11"/>
  <c r="N3007" i="11"/>
  <c r="N3008" i="11"/>
  <c r="N3009" i="11"/>
  <c r="N3010" i="11"/>
  <c r="N3011" i="11"/>
  <c r="N3012" i="11"/>
  <c r="N3013" i="11"/>
  <c r="N3014" i="11"/>
  <c r="N3015" i="11"/>
  <c r="N3016" i="11"/>
  <c r="N3017" i="11"/>
  <c r="N3018" i="11"/>
  <c r="N3019" i="11"/>
  <c r="N3020" i="11"/>
  <c r="N3021" i="11"/>
  <c r="N3022" i="11"/>
  <c r="N3023" i="11"/>
  <c r="N3024" i="11"/>
  <c r="N3025" i="11"/>
  <c r="N3026" i="11"/>
  <c r="N3027" i="11"/>
  <c r="N3028" i="11"/>
  <c r="N3029" i="11"/>
  <c r="N3030" i="11"/>
  <c r="N3031" i="11"/>
  <c r="N3032" i="11"/>
  <c r="N3033" i="11"/>
  <c r="N3034" i="11"/>
  <c r="N3035" i="11"/>
  <c r="N3036" i="11"/>
  <c r="N3037" i="11"/>
  <c r="N3038" i="11"/>
  <c r="N3039" i="11"/>
  <c r="N3040" i="11"/>
  <c r="N3041" i="11"/>
  <c r="N3042" i="11"/>
  <c r="N3043" i="11"/>
  <c r="N3044" i="11"/>
  <c r="N3045" i="11"/>
  <c r="N3046" i="11"/>
  <c r="N3047" i="11"/>
  <c r="N3048" i="11"/>
  <c r="N3049" i="11"/>
  <c r="N3050" i="11"/>
  <c r="N3051" i="11"/>
  <c r="N3052" i="11"/>
  <c r="N3053" i="11"/>
  <c r="N3054" i="11"/>
  <c r="N3055" i="11"/>
  <c r="N3056" i="11"/>
  <c r="N3057" i="11"/>
  <c r="N3058" i="11"/>
  <c r="N3059" i="11"/>
  <c r="N3060" i="11"/>
  <c r="N3061" i="11"/>
  <c r="N3062" i="11"/>
  <c r="N3063" i="11"/>
  <c r="N3064" i="11"/>
  <c r="N3065" i="11"/>
  <c r="N3066" i="11"/>
  <c r="N3067" i="11"/>
  <c r="N3068" i="11"/>
  <c r="N3069" i="11"/>
  <c r="N3070" i="11"/>
  <c r="N3071" i="11"/>
  <c r="N3072" i="11"/>
  <c r="N3073" i="11"/>
  <c r="N3074" i="11"/>
  <c r="N3075" i="11"/>
  <c r="N3076" i="11"/>
  <c r="N3077" i="11"/>
  <c r="N3078" i="11"/>
  <c r="N3079" i="11"/>
  <c r="N3080" i="11"/>
  <c r="N3081" i="11"/>
  <c r="N3082" i="11"/>
  <c r="N3083" i="11"/>
  <c r="N3084" i="11"/>
  <c r="N3085" i="11"/>
  <c r="N3086" i="11"/>
  <c r="N3087" i="11"/>
  <c r="N3088" i="11"/>
  <c r="N3089" i="11"/>
  <c r="N3090" i="11"/>
  <c r="N3091" i="11"/>
  <c r="N3092" i="11"/>
  <c r="N3093" i="11"/>
  <c r="N3094" i="11"/>
  <c r="N3095" i="11"/>
  <c r="N3096" i="11"/>
  <c r="N3097" i="11"/>
  <c r="N3098" i="11"/>
  <c r="N3099" i="11"/>
  <c r="N3100" i="11"/>
  <c r="N3101" i="11"/>
  <c r="N3102" i="11"/>
  <c r="N3103" i="11"/>
  <c r="N3104" i="11"/>
  <c r="N3105" i="11"/>
  <c r="N3106" i="11"/>
  <c r="N3107" i="11"/>
  <c r="N3108" i="11"/>
  <c r="N3109" i="11"/>
  <c r="N3110" i="11"/>
  <c r="N3111" i="11"/>
  <c r="N3112" i="11"/>
  <c r="N3113" i="11"/>
  <c r="N3114" i="11"/>
  <c r="N3115" i="11"/>
  <c r="N3116" i="11"/>
  <c r="N3117" i="11"/>
  <c r="N3118" i="11"/>
  <c r="N3119" i="11"/>
  <c r="N3120" i="11"/>
  <c r="N3121" i="11"/>
  <c r="N3122" i="11"/>
  <c r="N3123" i="11"/>
  <c r="N3124" i="11"/>
  <c r="N3125" i="11"/>
  <c r="N3126" i="11"/>
  <c r="N3127" i="11"/>
  <c r="N3128" i="11"/>
  <c r="N3129" i="11"/>
  <c r="N3130" i="11"/>
  <c r="N3131" i="11"/>
  <c r="N3132" i="11"/>
  <c r="N3133" i="11"/>
  <c r="N3134" i="11"/>
  <c r="N3135" i="11"/>
  <c r="N3136" i="11"/>
  <c r="N3137" i="11"/>
  <c r="N3138" i="11"/>
  <c r="N3139" i="11"/>
  <c r="N3140" i="11"/>
  <c r="N3141" i="11"/>
  <c r="N3142" i="11"/>
  <c r="N3143" i="11"/>
  <c r="N3144" i="11"/>
  <c r="N3145" i="11"/>
  <c r="N3146" i="11"/>
  <c r="N3147" i="11"/>
  <c r="N3148" i="11"/>
  <c r="N3149" i="11"/>
  <c r="N3150" i="11"/>
  <c r="N3151" i="11"/>
  <c r="N3152" i="11"/>
  <c r="N3153" i="11"/>
  <c r="N3154" i="11"/>
  <c r="N3155" i="11"/>
  <c r="N3156" i="11"/>
  <c r="N3157" i="11"/>
  <c r="N3158" i="11"/>
  <c r="N3159" i="11"/>
  <c r="N3160" i="11"/>
  <c r="N3161" i="11"/>
  <c r="N3162" i="11"/>
  <c r="N3163" i="11"/>
  <c r="N3164" i="11"/>
  <c r="N3165" i="11"/>
  <c r="N3166" i="11"/>
  <c r="N3167" i="11"/>
  <c r="N3168" i="11"/>
  <c r="N3169" i="11"/>
  <c r="N3170" i="11"/>
  <c r="N3171" i="11"/>
  <c r="N3172" i="11"/>
  <c r="N3173" i="11"/>
  <c r="N3174" i="11"/>
  <c r="N3175" i="11"/>
  <c r="N3176" i="11"/>
  <c r="N3177" i="11"/>
  <c r="N3178" i="11"/>
  <c r="N3179" i="11"/>
  <c r="N3180" i="11"/>
  <c r="N3181" i="11"/>
  <c r="N3182" i="11"/>
  <c r="N3183" i="11"/>
  <c r="N3184" i="11"/>
  <c r="N3185" i="11"/>
  <c r="N3186" i="11"/>
  <c r="N3187" i="11"/>
  <c r="N3188" i="11"/>
  <c r="N3189" i="11"/>
  <c r="N3190" i="11"/>
  <c r="N3191" i="11"/>
  <c r="N3192" i="11"/>
  <c r="N3193" i="11"/>
  <c r="N3194" i="11"/>
  <c r="N3195" i="11"/>
  <c r="N3196" i="11"/>
  <c r="N3197" i="11"/>
  <c r="N3198" i="11"/>
  <c r="N3199" i="11"/>
  <c r="N3200" i="11"/>
  <c r="N3201" i="11"/>
  <c r="N3202" i="11"/>
  <c r="N3203" i="11"/>
  <c r="N3204" i="11"/>
  <c r="N3205" i="11"/>
  <c r="N3206" i="11"/>
  <c r="N3207" i="11"/>
  <c r="N3208" i="11"/>
  <c r="N3209" i="11"/>
  <c r="N3210" i="11"/>
  <c r="N3211" i="11"/>
  <c r="N3212" i="11"/>
  <c r="N3213" i="11"/>
  <c r="N3214" i="11"/>
  <c r="N3215" i="11"/>
  <c r="N3216" i="11"/>
  <c r="N3217" i="11"/>
  <c r="N3218" i="11"/>
  <c r="N3219" i="11"/>
  <c r="N3220" i="11"/>
  <c r="N3221" i="11"/>
  <c r="N3222" i="11"/>
  <c r="N3223" i="11"/>
  <c r="N3224" i="11"/>
  <c r="N3225" i="11"/>
  <c r="N3226" i="11"/>
  <c r="N3227" i="11"/>
  <c r="N3228" i="11"/>
  <c r="N3229" i="11"/>
  <c r="N3230" i="11"/>
  <c r="N3231" i="11"/>
  <c r="N3232" i="11"/>
  <c r="N3233" i="11"/>
  <c r="N3234" i="11"/>
  <c r="N3235" i="11"/>
  <c r="N3236" i="11"/>
  <c r="N3237" i="11"/>
  <c r="N3238" i="11"/>
  <c r="N3239" i="11"/>
  <c r="N3240" i="11"/>
  <c r="N3241" i="11"/>
  <c r="N3242" i="11"/>
  <c r="N3243" i="11"/>
  <c r="N3244" i="11"/>
  <c r="N3245" i="11"/>
  <c r="N3246" i="11"/>
  <c r="N3247" i="11"/>
  <c r="N3248" i="11"/>
  <c r="N3249" i="11"/>
  <c r="N3250" i="11"/>
  <c r="N3251" i="11"/>
  <c r="N3252" i="11"/>
  <c r="N3253" i="11"/>
  <c r="N3254" i="11"/>
  <c r="N3255" i="11"/>
  <c r="N3256" i="11"/>
  <c r="N3257" i="11"/>
  <c r="N3258" i="11"/>
  <c r="N3259" i="11"/>
  <c r="N3260" i="11"/>
  <c r="N3261" i="11"/>
  <c r="N3262" i="11"/>
  <c r="N3263" i="11"/>
  <c r="N3264" i="11"/>
  <c r="N3265" i="11"/>
  <c r="N3266" i="11"/>
  <c r="N3267" i="11"/>
  <c r="N3268" i="11"/>
  <c r="N3269" i="11"/>
  <c r="N3270" i="11"/>
  <c r="N3271" i="11"/>
  <c r="N3272" i="11"/>
  <c r="N3273" i="11"/>
  <c r="N3274" i="11"/>
  <c r="N3275" i="11"/>
  <c r="N3276" i="11"/>
  <c r="N3277" i="11"/>
  <c r="N3278" i="11"/>
  <c r="N3279" i="11"/>
  <c r="N3280" i="11"/>
  <c r="N3281" i="11"/>
  <c r="N3282" i="11"/>
  <c r="N3283" i="11"/>
  <c r="N3284" i="11"/>
  <c r="N3285" i="11"/>
  <c r="N3286" i="11"/>
  <c r="N3287" i="11"/>
  <c r="N3288" i="11"/>
  <c r="N3289" i="11"/>
  <c r="N3290" i="11"/>
  <c r="N3291" i="11"/>
  <c r="N3292" i="11"/>
  <c r="N3293" i="11"/>
  <c r="N3294" i="11"/>
  <c r="N3295" i="11"/>
  <c r="N3296" i="11"/>
  <c r="N3297" i="11"/>
  <c r="N3298" i="11"/>
  <c r="N3299" i="11"/>
  <c r="N3300" i="11"/>
  <c r="N3301" i="11"/>
  <c r="N3302" i="11"/>
  <c r="N3303" i="11"/>
  <c r="N3304" i="11"/>
  <c r="N3305" i="11"/>
  <c r="N3306" i="11"/>
  <c r="N3307" i="11"/>
  <c r="N3308" i="11"/>
  <c r="N3309" i="11"/>
  <c r="N3310" i="11"/>
  <c r="N3311" i="11"/>
  <c r="N3312" i="11"/>
  <c r="N3313" i="11"/>
  <c r="N3314" i="11"/>
  <c r="N3315" i="11"/>
  <c r="N3316" i="11"/>
  <c r="N3317" i="11"/>
  <c r="N3318" i="11"/>
  <c r="N3319" i="11"/>
  <c r="N3320" i="11"/>
  <c r="N3321" i="11"/>
  <c r="N3322" i="11"/>
  <c r="N3323" i="11"/>
  <c r="N3324" i="11"/>
  <c r="N3325" i="11"/>
  <c r="N3326" i="11"/>
  <c r="N3327" i="11"/>
  <c r="N3328" i="11"/>
  <c r="N3329" i="11"/>
  <c r="N3330" i="11"/>
  <c r="N3331" i="11"/>
  <c r="N3332" i="11"/>
  <c r="N3333" i="11"/>
  <c r="N3334" i="11"/>
  <c r="N3335" i="11"/>
  <c r="N3336" i="11"/>
  <c r="N3337" i="11"/>
  <c r="N3338" i="11"/>
  <c r="N3339" i="11"/>
  <c r="N3340" i="11"/>
  <c r="N3341" i="11"/>
  <c r="N3342" i="11"/>
  <c r="N3343" i="11"/>
  <c r="N3344" i="11"/>
  <c r="N3345" i="11"/>
  <c r="N3346" i="11"/>
  <c r="N3347" i="11"/>
  <c r="N3348" i="11"/>
  <c r="N3349" i="11"/>
  <c r="N3350" i="11"/>
  <c r="N3351" i="11"/>
  <c r="N3352" i="11"/>
  <c r="N3353" i="11"/>
  <c r="N3354" i="11"/>
  <c r="N3355" i="11"/>
  <c r="N3356" i="11"/>
  <c r="N3357" i="11"/>
  <c r="N3358" i="11"/>
  <c r="N3359" i="11"/>
  <c r="N3360" i="11"/>
  <c r="N3361" i="11"/>
  <c r="N3362" i="11"/>
  <c r="N3363" i="11"/>
  <c r="N3364" i="11"/>
  <c r="N3365" i="11"/>
  <c r="N3366" i="11"/>
  <c r="N3367" i="11"/>
  <c r="N3368" i="11"/>
  <c r="N3369" i="11"/>
  <c r="N3370" i="11"/>
  <c r="N3371" i="11"/>
  <c r="N3372" i="11"/>
  <c r="N3373" i="11"/>
  <c r="N3374" i="11"/>
  <c r="N3375" i="11"/>
  <c r="N3376" i="11"/>
  <c r="N3377" i="11"/>
  <c r="N3378" i="11"/>
  <c r="N3379" i="11"/>
  <c r="N3380" i="11"/>
  <c r="N3381" i="11"/>
  <c r="N3382" i="11"/>
  <c r="N3383" i="11"/>
  <c r="N3384" i="11"/>
  <c r="N3385" i="11"/>
  <c r="N3386" i="11"/>
  <c r="N3387" i="11"/>
  <c r="N3388" i="11"/>
  <c r="N3389" i="11"/>
  <c r="N3390" i="11"/>
  <c r="N3391" i="11"/>
  <c r="N3392" i="11"/>
  <c r="N3393" i="11"/>
  <c r="N3394" i="11"/>
  <c r="N3395" i="11"/>
  <c r="N3396" i="11"/>
  <c r="N3397" i="11"/>
  <c r="N3398" i="11"/>
  <c r="N3399" i="11"/>
  <c r="N3400" i="11"/>
  <c r="N3401" i="11"/>
  <c r="N3402" i="11"/>
  <c r="N3403" i="11"/>
  <c r="N3404" i="11"/>
  <c r="N3405" i="11"/>
  <c r="N3406" i="11"/>
  <c r="N3407" i="11"/>
  <c r="N3408" i="11"/>
  <c r="N3409" i="11"/>
  <c r="N3410" i="11"/>
  <c r="N3411" i="11"/>
  <c r="N3412" i="11"/>
  <c r="N3413" i="11"/>
  <c r="N3414" i="11"/>
  <c r="N3415" i="11"/>
  <c r="N3416" i="11"/>
  <c r="N3417" i="11"/>
  <c r="N3418" i="11"/>
  <c r="N3419" i="11"/>
  <c r="N3420" i="11"/>
  <c r="N3421" i="11"/>
  <c r="N3422" i="11"/>
  <c r="N3423" i="11"/>
  <c r="N3424" i="11"/>
  <c r="N3425" i="11"/>
  <c r="N3426" i="11"/>
  <c r="N3427" i="11"/>
  <c r="N3428" i="11"/>
  <c r="N3429" i="11"/>
  <c r="N3430" i="11"/>
  <c r="N3431" i="11"/>
  <c r="N3432" i="11"/>
  <c r="N3433" i="11"/>
  <c r="N3434" i="11"/>
  <c r="N3435" i="11"/>
  <c r="N3436" i="11"/>
  <c r="N3437" i="11"/>
  <c r="N3438" i="11"/>
  <c r="N3439" i="11"/>
  <c r="N3440" i="11"/>
  <c r="N3441" i="11"/>
  <c r="N3442" i="11"/>
  <c r="N3443" i="11"/>
  <c r="N3444" i="11"/>
  <c r="N3445" i="11"/>
  <c r="N3446" i="11"/>
  <c r="N3447" i="11"/>
  <c r="N3448" i="11"/>
  <c r="N3449" i="11"/>
  <c r="N3450" i="11"/>
  <c r="N3451" i="11"/>
  <c r="N3452" i="11"/>
  <c r="N3453" i="11"/>
  <c r="N3454" i="11"/>
  <c r="N3455" i="11"/>
  <c r="N3456" i="11"/>
  <c r="N3457" i="11"/>
  <c r="N3458" i="11"/>
  <c r="N3459" i="11"/>
  <c r="N3460" i="11"/>
  <c r="N3461" i="11"/>
  <c r="N3462" i="11"/>
  <c r="N3463" i="11"/>
  <c r="N3464" i="11"/>
  <c r="N3465" i="11"/>
  <c r="N3466" i="11"/>
  <c r="N3467" i="11"/>
  <c r="N3468" i="11"/>
  <c r="N3469" i="11"/>
  <c r="N3470" i="11"/>
  <c r="N3471" i="11"/>
  <c r="N3472" i="11"/>
  <c r="N3473" i="11"/>
  <c r="N3474" i="11"/>
  <c r="N3475" i="11"/>
  <c r="N3476" i="11"/>
  <c r="N3477" i="11"/>
  <c r="N3478" i="11"/>
  <c r="N3479" i="11"/>
  <c r="N3480" i="11"/>
  <c r="N3481" i="11"/>
  <c r="N3482" i="11"/>
  <c r="N3483" i="11"/>
  <c r="N3484" i="11"/>
  <c r="N3485" i="11"/>
  <c r="N3486" i="11"/>
  <c r="N3487" i="11"/>
  <c r="N3488" i="11"/>
  <c r="N3489" i="11"/>
  <c r="N3490" i="11"/>
  <c r="N3491" i="11"/>
  <c r="N3492" i="11"/>
  <c r="N3493" i="11"/>
  <c r="N3494" i="11"/>
  <c r="N3495" i="11"/>
  <c r="N3496" i="11"/>
  <c r="N3497" i="11"/>
  <c r="N3498" i="11"/>
  <c r="N3499" i="11"/>
  <c r="N3500" i="11"/>
  <c r="N3501" i="11"/>
  <c r="N3502" i="11"/>
  <c r="N3503" i="11"/>
  <c r="N3504" i="11"/>
  <c r="N3505" i="11"/>
  <c r="N3506" i="11"/>
  <c r="N3507" i="11"/>
  <c r="N3508" i="11"/>
  <c r="N3509" i="11"/>
  <c r="N3510" i="11"/>
  <c r="N3511" i="11"/>
  <c r="N3512" i="11"/>
  <c r="N3513" i="11"/>
  <c r="N3514" i="11"/>
  <c r="N3515" i="11"/>
  <c r="N3516" i="11"/>
  <c r="N3517" i="11"/>
  <c r="N3518" i="11"/>
  <c r="N3519" i="11"/>
  <c r="N3520" i="11"/>
  <c r="N3521" i="11"/>
  <c r="N3522" i="11"/>
  <c r="N3523" i="11"/>
  <c r="N3524" i="11"/>
  <c r="N3525" i="11"/>
  <c r="N3526" i="11"/>
  <c r="N3527" i="11"/>
  <c r="N3528" i="11"/>
  <c r="N3529" i="11"/>
  <c r="N3530" i="11"/>
  <c r="N3531" i="11"/>
  <c r="N3532" i="11"/>
  <c r="N3533" i="11"/>
  <c r="N3534" i="11"/>
  <c r="N3535" i="11"/>
  <c r="N3536" i="11"/>
  <c r="N3537" i="11"/>
  <c r="N3538" i="11"/>
  <c r="N3539" i="11"/>
  <c r="N3540" i="11"/>
  <c r="N3541" i="11"/>
  <c r="N3542" i="11"/>
  <c r="N3543" i="11"/>
  <c r="N3544" i="11"/>
  <c r="N3545" i="11"/>
  <c r="N3546" i="11"/>
  <c r="N3547" i="11"/>
  <c r="N3548" i="11"/>
  <c r="N3549" i="11"/>
  <c r="N3550" i="11"/>
  <c r="N3551" i="11"/>
  <c r="N3552" i="11"/>
  <c r="N3553" i="11"/>
  <c r="N3554" i="11"/>
  <c r="N3555" i="11"/>
  <c r="N3556" i="11"/>
  <c r="N3557" i="11"/>
  <c r="N3558" i="11"/>
  <c r="N3559" i="11"/>
  <c r="N3560" i="11"/>
  <c r="N3561" i="11"/>
  <c r="N3562" i="11"/>
  <c r="N3563" i="11"/>
  <c r="N3564" i="11"/>
  <c r="N3565" i="11"/>
  <c r="N3566" i="11"/>
  <c r="N3567" i="11"/>
  <c r="N3568" i="11"/>
  <c r="N3569" i="11"/>
  <c r="N3570" i="11"/>
  <c r="N3571" i="11"/>
  <c r="N3572" i="11"/>
  <c r="N3573" i="11"/>
  <c r="N3574" i="11"/>
  <c r="N3575" i="11"/>
  <c r="N3576" i="11"/>
  <c r="N3577" i="11"/>
  <c r="N3578" i="11"/>
  <c r="N3579" i="11"/>
  <c r="N3580" i="11"/>
  <c r="N3581" i="11"/>
  <c r="N3582" i="11"/>
  <c r="N3583" i="11"/>
  <c r="N3584" i="11"/>
  <c r="N3585" i="11"/>
  <c r="N3586" i="11"/>
  <c r="N3587" i="11"/>
  <c r="N3588" i="11"/>
  <c r="N3589" i="11"/>
  <c r="N3590" i="11"/>
  <c r="N3591" i="11"/>
  <c r="N3592" i="11"/>
  <c r="N3593" i="11"/>
  <c r="N3594" i="11"/>
  <c r="N3595" i="11"/>
  <c r="N3596" i="11"/>
  <c r="N3597" i="11"/>
  <c r="N3598" i="11"/>
  <c r="N3599" i="11"/>
  <c r="N3600" i="11"/>
  <c r="N3601" i="11"/>
  <c r="N3602" i="11"/>
  <c r="N3603" i="11"/>
  <c r="N3604" i="11"/>
  <c r="N3605" i="11"/>
  <c r="N3606" i="11"/>
  <c r="N3607" i="11"/>
  <c r="N3608" i="11"/>
  <c r="N3609" i="11"/>
  <c r="N3610" i="11"/>
  <c r="N3611" i="11"/>
  <c r="N3612" i="11"/>
  <c r="N3613" i="11"/>
  <c r="N3614" i="11"/>
  <c r="N3615" i="11"/>
  <c r="N3616" i="11"/>
  <c r="N3617" i="11"/>
  <c r="N3618" i="11"/>
  <c r="N3619" i="11"/>
  <c r="N3620" i="11"/>
  <c r="N3621" i="11"/>
  <c r="N3622" i="11"/>
  <c r="N3623" i="11"/>
  <c r="N3624" i="11"/>
  <c r="N3625" i="11"/>
  <c r="N3626" i="11"/>
  <c r="N3627" i="11"/>
  <c r="N3628" i="11"/>
  <c r="N3629" i="11"/>
  <c r="N3630" i="11"/>
  <c r="N3631" i="11"/>
  <c r="N3632" i="11"/>
  <c r="N3633" i="11"/>
  <c r="N3634" i="11"/>
  <c r="N3635" i="11"/>
  <c r="N3636" i="11"/>
  <c r="N3637" i="11"/>
  <c r="N3638" i="11"/>
  <c r="N3639" i="11"/>
  <c r="N3640" i="11"/>
  <c r="N3641" i="11"/>
  <c r="N3642" i="11"/>
  <c r="N3643" i="11"/>
  <c r="N3644" i="11"/>
  <c r="N3645" i="11"/>
  <c r="N3646" i="11"/>
  <c r="N3647" i="11"/>
  <c r="N3648" i="11"/>
  <c r="N3649" i="11"/>
  <c r="N3650" i="11"/>
  <c r="N3651" i="11"/>
  <c r="N3652" i="11"/>
  <c r="N3653" i="11"/>
  <c r="N3654" i="11"/>
  <c r="N3655" i="11"/>
  <c r="N3656" i="11"/>
  <c r="N3657" i="11"/>
  <c r="N3658" i="11"/>
  <c r="N3659" i="11"/>
  <c r="N3660" i="11"/>
  <c r="N3661" i="11"/>
  <c r="N3662" i="11"/>
  <c r="N3663" i="11"/>
  <c r="N3664" i="11"/>
  <c r="N3665" i="11"/>
  <c r="N3666" i="11"/>
  <c r="N3667" i="11"/>
  <c r="N3668" i="11"/>
  <c r="N3669" i="11"/>
  <c r="N3670" i="11"/>
  <c r="N3671" i="11"/>
  <c r="N3672" i="11"/>
  <c r="N3673" i="11"/>
  <c r="N3674" i="11"/>
  <c r="N3675" i="11"/>
  <c r="N3676" i="11"/>
  <c r="N3677" i="11"/>
  <c r="N3678" i="11"/>
  <c r="N3679" i="11"/>
  <c r="N3680" i="11"/>
  <c r="N3681" i="11"/>
  <c r="N3682" i="11"/>
  <c r="N3683" i="11"/>
  <c r="N3684" i="11"/>
  <c r="N3685" i="11"/>
  <c r="N3686" i="11"/>
  <c r="N3687" i="11"/>
  <c r="N3688" i="11"/>
  <c r="N3689" i="11"/>
  <c r="N3690" i="11"/>
  <c r="N3691" i="11"/>
  <c r="N3692" i="11"/>
  <c r="N3693" i="11"/>
  <c r="N3694" i="11"/>
  <c r="N3695" i="11"/>
  <c r="N3696" i="11"/>
  <c r="N3697" i="11"/>
  <c r="N3698" i="11"/>
  <c r="N3699" i="11"/>
  <c r="N3700" i="11"/>
  <c r="N3701" i="11"/>
  <c r="N3702" i="11"/>
  <c r="N3703" i="11"/>
  <c r="N3704" i="11"/>
  <c r="N3705" i="11"/>
  <c r="N3706" i="11"/>
  <c r="N3707" i="11"/>
  <c r="N3708" i="11"/>
  <c r="N3709" i="11"/>
  <c r="N3710" i="11"/>
  <c r="N3711" i="11"/>
  <c r="N3712" i="11"/>
  <c r="N3713" i="11"/>
  <c r="N3714" i="11"/>
  <c r="N3715" i="11"/>
  <c r="N3716" i="11"/>
  <c r="N3717" i="11"/>
  <c r="N3718" i="11"/>
  <c r="N3719" i="11"/>
  <c r="N3720" i="11"/>
  <c r="N3721" i="11"/>
  <c r="N3722" i="11"/>
  <c r="N3723" i="11"/>
  <c r="N3724" i="11"/>
  <c r="N3725" i="11"/>
  <c r="N3726" i="11"/>
  <c r="N3727" i="11"/>
  <c r="N3728" i="11"/>
  <c r="N3729" i="11"/>
  <c r="N3730" i="11"/>
  <c r="N3731" i="11"/>
  <c r="N3732" i="11"/>
  <c r="N3733" i="11"/>
  <c r="N3734" i="11"/>
  <c r="N3735" i="11"/>
  <c r="N3736" i="11"/>
  <c r="N3737" i="11"/>
  <c r="N3738" i="11"/>
  <c r="N3739" i="11"/>
  <c r="N3740" i="11"/>
  <c r="N3741" i="11"/>
  <c r="N3742" i="11"/>
  <c r="N3743" i="11"/>
  <c r="N3744" i="11"/>
  <c r="N3745" i="11"/>
  <c r="N3746" i="11"/>
  <c r="N3747" i="11"/>
  <c r="N3748" i="11"/>
  <c r="N3749" i="11"/>
  <c r="N3750" i="11"/>
  <c r="N3751" i="11"/>
  <c r="N3752" i="11"/>
  <c r="N3753" i="11"/>
  <c r="N3754" i="11"/>
  <c r="N3755" i="11"/>
  <c r="N3756" i="11"/>
  <c r="N3757" i="11"/>
  <c r="N3758" i="11"/>
  <c r="N3759" i="11"/>
  <c r="N3760" i="11"/>
  <c r="N3761" i="11"/>
  <c r="N3762" i="11"/>
  <c r="N3763" i="11"/>
  <c r="N3764" i="11"/>
  <c r="N3765" i="11"/>
  <c r="N3766" i="11"/>
  <c r="N3767" i="11"/>
  <c r="N3768" i="11"/>
  <c r="N3769" i="11"/>
  <c r="N3770" i="11"/>
  <c r="N3771" i="11"/>
  <c r="N3772" i="11"/>
  <c r="N3773" i="11"/>
  <c r="N3774" i="11"/>
  <c r="N3775" i="11"/>
  <c r="N3776" i="11"/>
  <c r="N3777" i="11"/>
  <c r="N3778" i="11"/>
  <c r="N3779" i="11"/>
  <c r="N3780" i="11"/>
  <c r="N3781" i="11"/>
  <c r="N3782" i="11"/>
  <c r="N3783" i="11"/>
  <c r="N3784" i="11"/>
  <c r="N3785" i="11"/>
  <c r="N3786" i="11"/>
  <c r="N3787" i="11"/>
  <c r="N3788" i="11"/>
  <c r="N3789" i="11"/>
  <c r="N3790" i="11"/>
  <c r="N3791" i="11"/>
  <c r="N3792" i="11"/>
  <c r="N3793" i="11"/>
  <c r="N3794" i="11"/>
  <c r="N3795" i="11"/>
  <c r="N3796" i="11"/>
  <c r="N3797" i="11"/>
  <c r="N3798" i="11"/>
  <c r="N3799" i="11"/>
  <c r="N3800" i="11"/>
  <c r="N3801" i="11"/>
  <c r="N3802" i="11"/>
  <c r="N3803" i="11"/>
  <c r="N3804" i="11"/>
  <c r="N3805" i="11"/>
  <c r="N3806" i="11"/>
  <c r="N3807" i="11"/>
  <c r="N3808" i="11"/>
  <c r="N3809" i="11"/>
  <c r="N3810" i="11"/>
  <c r="N3811" i="11"/>
  <c r="N3812" i="11"/>
  <c r="N3813" i="11"/>
  <c r="N3814" i="11"/>
  <c r="N3815" i="11"/>
  <c r="N3816" i="11"/>
  <c r="N3817" i="11"/>
  <c r="N3818" i="11"/>
  <c r="N3819" i="11"/>
  <c r="N3820" i="11"/>
  <c r="N3821" i="11"/>
  <c r="N3822" i="11"/>
  <c r="N3823" i="11"/>
  <c r="N3824" i="11"/>
  <c r="N3825" i="11"/>
  <c r="N3826" i="11"/>
  <c r="N3827" i="11"/>
  <c r="N3828" i="11"/>
  <c r="N3829" i="11"/>
  <c r="N3830" i="11"/>
  <c r="N3831" i="11"/>
  <c r="N3832" i="11"/>
  <c r="N3833" i="11"/>
  <c r="N3834" i="11"/>
  <c r="N3835" i="11"/>
  <c r="N3836" i="11"/>
  <c r="N3837" i="11"/>
  <c r="N3838" i="11"/>
  <c r="N3839" i="11"/>
  <c r="N3840" i="11"/>
  <c r="N3841" i="11"/>
  <c r="N3842" i="11"/>
  <c r="N3843" i="11"/>
  <c r="N3844" i="11"/>
  <c r="N3845" i="11"/>
  <c r="N3846" i="11"/>
  <c r="N3847" i="11"/>
  <c r="N3848" i="11"/>
  <c r="N3849" i="11"/>
  <c r="N3850" i="11"/>
  <c r="N3851" i="11"/>
  <c r="N3852" i="11"/>
  <c r="N3853" i="11"/>
  <c r="N3854" i="11"/>
  <c r="N3855" i="11"/>
  <c r="N3856" i="11"/>
  <c r="N3857" i="11"/>
  <c r="N3858" i="11"/>
  <c r="N3859" i="11"/>
  <c r="N3860" i="11"/>
  <c r="N3861" i="11"/>
  <c r="N3862" i="11"/>
  <c r="N3863" i="11"/>
  <c r="N3864" i="11"/>
  <c r="N3865" i="11"/>
  <c r="N3866" i="11"/>
  <c r="N3867" i="11"/>
  <c r="N3868" i="11"/>
  <c r="N3869" i="11"/>
  <c r="N3870" i="11"/>
  <c r="N3871" i="11"/>
  <c r="N3872" i="11"/>
  <c r="N3873" i="11"/>
  <c r="N3874" i="11"/>
  <c r="N3875" i="11"/>
  <c r="N3876" i="11"/>
  <c r="N3877" i="11"/>
  <c r="N3878" i="11"/>
  <c r="N3879" i="11"/>
  <c r="N3880" i="11"/>
  <c r="N3881" i="11"/>
  <c r="N3882" i="11"/>
  <c r="N3883" i="11"/>
  <c r="N3884" i="11"/>
  <c r="N3885" i="11"/>
  <c r="N3886" i="11"/>
  <c r="N3887" i="11"/>
  <c r="N3888" i="11"/>
  <c r="N3889" i="11"/>
  <c r="N3890" i="11"/>
  <c r="N3891" i="11"/>
  <c r="N3892" i="11"/>
  <c r="N3893" i="11"/>
  <c r="N3894" i="11"/>
  <c r="N3895" i="11"/>
  <c r="N3896" i="11"/>
  <c r="N3897" i="11"/>
  <c r="N3898" i="11"/>
  <c r="N3899" i="11"/>
  <c r="N3900" i="11"/>
  <c r="N3901" i="11"/>
  <c r="N3902" i="11"/>
  <c r="N3903" i="11"/>
  <c r="N3904" i="11"/>
  <c r="N3905" i="11"/>
  <c r="N3906" i="11"/>
  <c r="N3907" i="11"/>
  <c r="N3908" i="11"/>
  <c r="N3909" i="11"/>
  <c r="N3910" i="11"/>
  <c r="N3911" i="11"/>
  <c r="N3912" i="11"/>
  <c r="N3913" i="11"/>
  <c r="N3914" i="11"/>
  <c r="N3915" i="11"/>
  <c r="N3916" i="11"/>
  <c r="N3917" i="11"/>
  <c r="N3918" i="11"/>
  <c r="N3919" i="11"/>
  <c r="N3920" i="11"/>
  <c r="N3921" i="11"/>
  <c r="N3922" i="11"/>
  <c r="N3923" i="11"/>
  <c r="N3924" i="11"/>
  <c r="N3925" i="11"/>
  <c r="N3926" i="11"/>
  <c r="N3927" i="11"/>
  <c r="N3928" i="11"/>
  <c r="N3929" i="11"/>
  <c r="N3930" i="11"/>
  <c r="N3931" i="11"/>
  <c r="N3932" i="11"/>
  <c r="N3933" i="11"/>
  <c r="N3934" i="11"/>
  <c r="N3935" i="11"/>
  <c r="N3936" i="11"/>
  <c r="N3937" i="11"/>
  <c r="N3938" i="11"/>
  <c r="N3939" i="11"/>
  <c r="N3940" i="11"/>
  <c r="N3941" i="11"/>
  <c r="N3942" i="11"/>
  <c r="N3943" i="11"/>
  <c r="N3944" i="11"/>
  <c r="N3945" i="11"/>
  <c r="N3946" i="11"/>
  <c r="N3947" i="11"/>
  <c r="N3948" i="11"/>
  <c r="N3949" i="11"/>
  <c r="N3950" i="11"/>
  <c r="N3951" i="11"/>
  <c r="N3952" i="11"/>
  <c r="N3953" i="11"/>
  <c r="N3954" i="11"/>
  <c r="N3955" i="11"/>
  <c r="N3956" i="11"/>
  <c r="N3957" i="11"/>
  <c r="N3958" i="11"/>
  <c r="N3959" i="11"/>
  <c r="N3960" i="11"/>
  <c r="N3961" i="11"/>
  <c r="N3962" i="11"/>
  <c r="N3963" i="11"/>
  <c r="N3964" i="11"/>
  <c r="N3965" i="11"/>
  <c r="N3966" i="11"/>
  <c r="N3967" i="11"/>
  <c r="N3968" i="11"/>
  <c r="N3969" i="11"/>
  <c r="N3970" i="11"/>
  <c r="N3971" i="11"/>
  <c r="N3972" i="11"/>
  <c r="N3973" i="11"/>
  <c r="N3974" i="11"/>
  <c r="N3975" i="11"/>
  <c r="N3976" i="11"/>
  <c r="N3977" i="11"/>
  <c r="N3978" i="11"/>
  <c r="N3979" i="11"/>
  <c r="N3980" i="11"/>
  <c r="N3981" i="11"/>
  <c r="N3982" i="11"/>
  <c r="N3983" i="11"/>
  <c r="N3984" i="11"/>
  <c r="N3985" i="11"/>
  <c r="N3986" i="11"/>
  <c r="N3987" i="11"/>
  <c r="N3988" i="11"/>
  <c r="N3989" i="11"/>
  <c r="N3990" i="11"/>
  <c r="N3991" i="11"/>
  <c r="N3992" i="11"/>
  <c r="N3993" i="11"/>
  <c r="N3994" i="11"/>
  <c r="N3995" i="11"/>
  <c r="N3996" i="11"/>
  <c r="N3997" i="11"/>
  <c r="N3998" i="11"/>
  <c r="N3999" i="11"/>
  <c r="N4000" i="11"/>
  <c r="N4001" i="11"/>
  <c r="N4002" i="11"/>
  <c r="N4003" i="11"/>
  <c r="N4004" i="11"/>
  <c r="N4005" i="11"/>
  <c r="N4006" i="11"/>
  <c r="N4007" i="11"/>
  <c r="N4008" i="11"/>
  <c r="N4009" i="11"/>
  <c r="N4010" i="11"/>
  <c r="N4011" i="11"/>
  <c r="N4012" i="11"/>
  <c r="N4013" i="11"/>
  <c r="N4014" i="11"/>
  <c r="N4015" i="11"/>
  <c r="N4016" i="11"/>
  <c r="N4017" i="11"/>
  <c r="N4018" i="11"/>
  <c r="N4019" i="11"/>
  <c r="N4020" i="11"/>
  <c r="N4021" i="11"/>
  <c r="N4022" i="11"/>
  <c r="N4023" i="11"/>
  <c r="N4024" i="11"/>
  <c r="N4025" i="11"/>
  <c r="N4026" i="11"/>
  <c r="N4027" i="11"/>
  <c r="N4028" i="11"/>
  <c r="N4029" i="11"/>
  <c r="N4030" i="11"/>
  <c r="N4031" i="11"/>
  <c r="N4032" i="11"/>
  <c r="N4033" i="11"/>
  <c r="N4034" i="11"/>
  <c r="N4035" i="11"/>
  <c r="N4036" i="11"/>
  <c r="N4037" i="11"/>
  <c r="N4038" i="11"/>
  <c r="N4039" i="11"/>
  <c r="N4040" i="11"/>
  <c r="N4041" i="11"/>
  <c r="N4042" i="11"/>
  <c r="N4043" i="11"/>
  <c r="N4044" i="11"/>
  <c r="N4045" i="11"/>
  <c r="N4046" i="11"/>
  <c r="N4047" i="11"/>
  <c r="N4048" i="11"/>
  <c r="N4049" i="11"/>
  <c r="N4050" i="11"/>
  <c r="N4051" i="11"/>
  <c r="N4052" i="11"/>
  <c r="N4053" i="11"/>
  <c r="N4054" i="11"/>
  <c r="N4055" i="11"/>
  <c r="N4056" i="11"/>
  <c r="N4057" i="11"/>
  <c r="N4058" i="11"/>
  <c r="N4059" i="11"/>
  <c r="N4060" i="11"/>
  <c r="N4061" i="11"/>
  <c r="N4062" i="11"/>
  <c r="N4063" i="11"/>
  <c r="N4064" i="11"/>
  <c r="N4065" i="11"/>
  <c r="N4066" i="11"/>
  <c r="N4067" i="11"/>
  <c r="N4068" i="11"/>
  <c r="N4069" i="11"/>
  <c r="N4070" i="11"/>
  <c r="N4071" i="11"/>
  <c r="N4072" i="11"/>
  <c r="N4073" i="11"/>
  <c r="N4074" i="11"/>
  <c r="N4075" i="11"/>
  <c r="N4076" i="11"/>
  <c r="N4077" i="11"/>
  <c r="N4078" i="11"/>
  <c r="N4079" i="11"/>
  <c r="N4080" i="11"/>
  <c r="N4081" i="11"/>
  <c r="N4082" i="11"/>
  <c r="N4083" i="11"/>
  <c r="N4084" i="11"/>
  <c r="N4085" i="11"/>
  <c r="N4086" i="11"/>
  <c r="N4087" i="11"/>
  <c r="N4088" i="11"/>
  <c r="N4089" i="11"/>
  <c r="N4090" i="11"/>
  <c r="N4091" i="11"/>
  <c r="N4092" i="11"/>
  <c r="N4093" i="11"/>
  <c r="N4094" i="11"/>
  <c r="N4095" i="11"/>
  <c r="N4096" i="11"/>
  <c r="N4097" i="11"/>
  <c r="N4098" i="11"/>
  <c r="N4099" i="11"/>
  <c r="N4100" i="11"/>
  <c r="N4101" i="11"/>
  <c r="N4102" i="11"/>
  <c r="N4103" i="11"/>
  <c r="N4104" i="11"/>
  <c r="N4105" i="11"/>
  <c r="N4106" i="11"/>
  <c r="N4107" i="11"/>
  <c r="N4108" i="11"/>
  <c r="N4109" i="11"/>
  <c r="N4110" i="11"/>
  <c r="N4111" i="11"/>
  <c r="N4112" i="11"/>
  <c r="N4113" i="11"/>
  <c r="N4114" i="11"/>
  <c r="N4115" i="11"/>
  <c r="N4116" i="11"/>
  <c r="N4117" i="11"/>
  <c r="N4118" i="11"/>
  <c r="N4119" i="11"/>
  <c r="N4120" i="11"/>
  <c r="N4121" i="11"/>
  <c r="N4122" i="11"/>
  <c r="N4123" i="11"/>
  <c r="N4124" i="11"/>
  <c r="N4125" i="11"/>
  <c r="N4126" i="11"/>
  <c r="N4127" i="11"/>
  <c r="N4128" i="11"/>
  <c r="N4129" i="11"/>
  <c r="N4130" i="11"/>
  <c r="N4131" i="11"/>
  <c r="N4132" i="11"/>
  <c r="N4133" i="11"/>
  <c r="N4134" i="11"/>
  <c r="N4135" i="11"/>
  <c r="N4136" i="11"/>
  <c r="N4137" i="11"/>
  <c r="N4138" i="11"/>
  <c r="N4139" i="11"/>
  <c r="N4140" i="11"/>
  <c r="N4141" i="11"/>
  <c r="N4142" i="11"/>
  <c r="N4143" i="11"/>
  <c r="N4144" i="11"/>
  <c r="N4145" i="11"/>
  <c r="N4146" i="11"/>
  <c r="N4147" i="11"/>
  <c r="N4148" i="11"/>
  <c r="N4149" i="11"/>
  <c r="N4150" i="11"/>
  <c r="N4151" i="11"/>
  <c r="N4152" i="11"/>
  <c r="N4153" i="11"/>
  <c r="N4154" i="11"/>
  <c r="N4155" i="11"/>
  <c r="N4156" i="11"/>
  <c r="N4157" i="11"/>
  <c r="N4158" i="11"/>
  <c r="N4159" i="11"/>
  <c r="N4160" i="11"/>
  <c r="N4161" i="11"/>
  <c r="N4162" i="11"/>
  <c r="N4163" i="11"/>
  <c r="N4164" i="11"/>
  <c r="N4165" i="11"/>
  <c r="N4166" i="11"/>
  <c r="N4167" i="11"/>
  <c r="N4168" i="11"/>
  <c r="N4169" i="11"/>
  <c r="N4170" i="11"/>
  <c r="N4171" i="11"/>
  <c r="N4172" i="11"/>
  <c r="N4173" i="11"/>
  <c r="N4174" i="11"/>
  <c r="N4175" i="11"/>
  <c r="N4176" i="11"/>
  <c r="N4177" i="11"/>
  <c r="N4178" i="11"/>
  <c r="N4179" i="11"/>
  <c r="N4180" i="11"/>
  <c r="N4181" i="11"/>
  <c r="N4182" i="11"/>
  <c r="N4183" i="11"/>
  <c r="N4184" i="11"/>
  <c r="N4185" i="11"/>
  <c r="N4186" i="11"/>
  <c r="N4187" i="11"/>
  <c r="N4188" i="11"/>
  <c r="N4189" i="11"/>
  <c r="N4190" i="11"/>
  <c r="N4191" i="11"/>
  <c r="N4192" i="11"/>
  <c r="N4193" i="11"/>
  <c r="N4194" i="11"/>
  <c r="N4195" i="11"/>
  <c r="N4196" i="11"/>
  <c r="N4197" i="11"/>
  <c r="N4198" i="11"/>
  <c r="N4199" i="11"/>
  <c r="N4200" i="11"/>
  <c r="N4201" i="11"/>
  <c r="N4202" i="11"/>
  <c r="N4203" i="11"/>
  <c r="N4204" i="11"/>
  <c r="N4205" i="11"/>
  <c r="N4206" i="11"/>
  <c r="N4207" i="11"/>
  <c r="N4208" i="11"/>
  <c r="N4209" i="11"/>
  <c r="N4210" i="11"/>
  <c r="N4211" i="11"/>
  <c r="N4212" i="11"/>
  <c r="N4213" i="11"/>
  <c r="N4214" i="11"/>
  <c r="N4215" i="11"/>
  <c r="N4216" i="11"/>
  <c r="N4217" i="11"/>
  <c r="N4218" i="11"/>
  <c r="N4219" i="11"/>
  <c r="N4220" i="11"/>
  <c r="N4221" i="11"/>
  <c r="N4222" i="11"/>
  <c r="N4223" i="11"/>
  <c r="N4224" i="11"/>
  <c r="N4225" i="11"/>
  <c r="N4226" i="11"/>
  <c r="N4227" i="11"/>
  <c r="N4228" i="11"/>
  <c r="N4229" i="11"/>
  <c r="N4230" i="11"/>
  <c r="N4231" i="11"/>
  <c r="N4232" i="11"/>
  <c r="N4233" i="11"/>
  <c r="N34" i="11"/>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L128" i="9"/>
  <c r="L129" i="9"/>
  <c r="L130" i="9"/>
  <c r="L131" i="9"/>
  <c r="L132" i="9"/>
  <c r="L133" i="9"/>
  <c r="L134" i="9"/>
  <c r="L135" i="9"/>
  <c r="L136" i="9"/>
  <c r="L137" i="9"/>
  <c r="L138" i="9"/>
  <c r="L139" i="9"/>
  <c r="L140" i="9"/>
  <c r="L141" i="9"/>
  <c r="L142" i="9"/>
  <c r="L143" i="9"/>
  <c r="L144" i="9"/>
  <c r="L145" i="9"/>
  <c r="L146" i="9"/>
  <c r="L147" i="9"/>
  <c r="L148" i="9"/>
  <c r="L149" i="9"/>
  <c r="L150" i="9"/>
  <c r="L151" i="9"/>
  <c r="L152" i="9"/>
  <c r="L153" i="9"/>
  <c r="L154" i="9"/>
  <c r="L155" i="9"/>
  <c r="L156" i="9"/>
  <c r="L157" i="9"/>
  <c r="L158" i="9"/>
  <c r="L159" i="9"/>
  <c r="L160" i="9"/>
  <c r="L161" i="9"/>
  <c r="L162" i="9"/>
  <c r="L163" i="9"/>
  <c r="L164" i="9"/>
  <c r="L165" i="9"/>
  <c r="L166" i="9"/>
  <c r="L167" i="9"/>
  <c r="L168" i="9"/>
  <c r="L169" i="9"/>
  <c r="L170" i="9"/>
  <c r="L171" i="9"/>
  <c r="L172" i="9"/>
  <c r="L173" i="9"/>
  <c r="L174" i="9"/>
  <c r="L175" i="9"/>
  <c r="L176" i="9"/>
  <c r="L177" i="9"/>
  <c r="L178" i="9"/>
  <c r="L179" i="9"/>
  <c r="L180" i="9"/>
  <c r="L181" i="9"/>
  <c r="L182" i="9"/>
  <c r="L183" i="9"/>
  <c r="L184" i="9"/>
  <c r="L185" i="9"/>
  <c r="L186" i="9"/>
  <c r="L187" i="9"/>
  <c r="L188" i="9"/>
  <c r="L189" i="9"/>
  <c r="L190" i="9"/>
  <c r="L191" i="9"/>
  <c r="L192" i="9"/>
  <c r="L193" i="9"/>
  <c r="L194" i="9"/>
  <c r="L195" i="9"/>
  <c r="L196" i="9"/>
  <c r="L197" i="9"/>
  <c r="L198" i="9"/>
  <c r="L199" i="9"/>
  <c r="L200" i="9"/>
  <c r="L201" i="9"/>
  <c r="L202" i="9"/>
  <c r="L203" i="9"/>
  <c r="L204" i="9"/>
  <c r="L205" i="9"/>
  <c r="L206" i="9"/>
  <c r="L207" i="9"/>
  <c r="L208" i="9"/>
  <c r="L209" i="9"/>
  <c r="L210" i="9"/>
  <c r="L211" i="9"/>
  <c r="L212" i="9"/>
  <c r="L213" i="9"/>
  <c r="L214" i="9"/>
  <c r="L215" i="9"/>
  <c r="L216" i="9"/>
  <c r="L217" i="9"/>
  <c r="L218" i="9"/>
  <c r="L219" i="9"/>
  <c r="L220" i="9"/>
  <c r="L221" i="9"/>
  <c r="L222" i="9"/>
  <c r="L223" i="9"/>
  <c r="L224" i="9"/>
  <c r="L225" i="9"/>
  <c r="L226" i="9"/>
  <c r="L227" i="9"/>
  <c r="L228" i="9"/>
  <c r="L229" i="9"/>
  <c r="L230" i="9"/>
  <c r="L231" i="9"/>
  <c r="L232" i="9"/>
  <c r="L233" i="9"/>
  <c r="L234" i="9"/>
  <c r="L235" i="9"/>
  <c r="L236" i="9"/>
  <c r="L237" i="9"/>
  <c r="L238" i="9"/>
  <c r="L239" i="9"/>
  <c r="L240" i="9"/>
  <c r="L241" i="9"/>
  <c r="L242" i="9"/>
  <c r="L243" i="9"/>
  <c r="L244" i="9"/>
  <c r="L245" i="9"/>
  <c r="L246" i="9"/>
  <c r="L247" i="9"/>
  <c r="L248" i="9"/>
  <c r="L249" i="9"/>
  <c r="L250" i="9"/>
  <c r="L251" i="9"/>
  <c r="L252" i="9"/>
  <c r="L253" i="9"/>
  <c r="L254" i="9"/>
  <c r="L255" i="9"/>
  <c r="L256" i="9"/>
  <c r="L257" i="9"/>
  <c r="L258" i="9"/>
  <c r="L259" i="9"/>
  <c r="L260" i="9"/>
  <c r="L261" i="9"/>
  <c r="L262" i="9"/>
  <c r="L263" i="9"/>
  <c r="L264" i="9"/>
  <c r="L265" i="9"/>
  <c r="L266" i="9"/>
  <c r="L267" i="9"/>
  <c r="L268" i="9"/>
  <c r="L269" i="9"/>
  <c r="L270" i="9"/>
  <c r="L271" i="9"/>
  <c r="L272" i="9"/>
  <c r="L273" i="9"/>
  <c r="L274" i="9"/>
  <c r="L275" i="9"/>
  <c r="L276" i="9"/>
  <c r="L277" i="9"/>
  <c r="L278" i="9"/>
  <c r="L279" i="9"/>
  <c r="L280" i="9"/>
  <c r="L281" i="9"/>
  <c r="L282" i="9"/>
  <c r="L283" i="9"/>
  <c r="L284" i="9"/>
  <c r="L285" i="9"/>
  <c r="L286" i="9"/>
  <c r="L287" i="9"/>
  <c r="L288" i="9"/>
  <c r="L289" i="9"/>
  <c r="L290" i="9"/>
  <c r="L291" i="9"/>
  <c r="L292" i="9"/>
  <c r="L293" i="9"/>
  <c r="L294" i="9"/>
  <c r="L295" i="9"/>
  <c r="L296" i="9"/>
  <c r="L297" i="9"/>
  <c r="L298" i="9"/>
  <c r="L299" i="9"/>
  <c r="L300" i="9"/>
  <c r="L301" i="9"/>
  <c r="L302" i="9"/>
  <c r="L303" i="9"/>
  <c r="L304" i="9"/>
  <c r="L305" i="9"/>
  <c r="L306" i="9"/>
  <c r="L307" i="9"/>
  <c r="L308" i="9"/>
  <c r="L309" i="9"/>
  <c r="L310" i="9"/>
  <c r="L311" i="9"/>
  <c r="L312" i="9"/>
  <c r="L313" i="9"/>
  <c r="L314" i="9"/>
  <c r="L315" i="9"/>
  <c r="L316" i="9"/>
  <c r="L317" i="9"/>
  <c r="L318" i="9"/>
  <c r="L319" i="9"/>
  <c r="L320" i="9"/>
  <c r="L321" i="9"/>
  <c r="L322" i="9"/>
  <c r="L323" i="9"/>
  <c r="L324" i="9"/>
  <c r="L325" i="9"/>
  <c r="L326" i="9"/>
  <c r="L327" i="9"/>
  <c r="L328" i="9"/>
  <c r="L329" i="9"/>
  <c r="L330" i="9"/>
  <c r="L331" i="9"/>
  <c r="L332" i="9"/>
  <c r="L333" i="9"/>
  <c r="L334" i="9"/>
  <c r="L335" i="9"/>
  <c r="L336" i="9"/>
  <c r="L337" i="9"/>
  <c r="L338" i="9"/>
  <c r="L339" i="9"/>
  <c r="L340" i="9"/>
  <c r="L341" i="9"/>
  <c r="L342" i="9"/>
  <c r="L343" i="9"/>
  <c r="L344" i="9"/>
  <c r="L345" i="9"/>
  <c r="L346" i="9"/>
  <c r="L347" i="9"/>
  <c r="L348" i="9"/>
  <c r="L349" i="9"/>
  <c r="L350" i="9"/>
  <c r="L351" i="9"/>
  <c r="L352" i="9"/>
  <c r="L353" i="9"/>
  <c r="L354" i="9"/>
  <c r="L355" i="9"/>
  <c r="L356" i="9"/>
  <c r="L357" i="9"/>
  <c r="L358" i="9"/>
  <c r="L359" i="9"/>
  <c r="L360" i="9"/>
  <c r="L361" i="9"/>
  <c r="L362" i="9"/>
  <c r="L363" i="9"/>
  <c r="L364" i="9"/>
  <c r="L365" i="9"/>
  <c r="L366" i="9"/>
  <c r="L367" i="9"/>
  <c r="L368" i="9"/>
  <c r="L369" i="9"/>
  <c r="L370" i="9"/>
  <c r="L371" i="9"/>
  <c r="L372" i="9"/>
  <c r="L373" i="9"/>
  <c r="L374" i="9"/>
  <c r="L375" i="9"/>
  <c r="L376" i="9"/>
  <c r="L377" i="9"/>
  <c r="L378" i="9"/>
  <c r="L379" i="9"/>
  <c r="L380" i="9"/>
  <c r="L381" i="9"/>
  <c r="L382" i="9"/>
  <c r="L383" i="9"/>
  <c r="L384" i="9"/>
  <c r="L385" i="9"/>
  <c r="L386" i="9"/>
  <c r="L387" i="9"/>
  <c r="L388" i="9"/>
  <c r="L389" i="9"/>
  <c r="L390" i="9"/>
  <c r="L391" i="9"/>
  <c r="L392" i="9"/>
  <c r="L393" i="9"/>
  <c r="L394" i="9"/>
  <c r="L395" i="9"/>
  <c r="L396" i="9"/>
  <c r="L397" i="9"/>
  <c r="L398" i="9"/>
  <c r="L399" i="9"/>
  <c r="L400" i="9"/>
  <c r="L401" i="9"/>
  <c r="L402" i="9"/>
  <c r="L403" i="9"/>
  <c r="L404" i="9"/>
  <c r="L405" i="9"/>
  <c r="L406" i="9"/>
  <c r="L407" i="9"/>
  <c r="L408" i="9"/>
  <c r="L409" i="9"/>
  <c r="L410" i="9"/>
  <c r="L411" i="9"/>
  <c r="L412" i="9"/>
  <c r="L413" i="9"/>
  <c r="L414" i="9"/>
  <c r="L415" i="9"/>
  <c r="L416" i="9"/>
  <c r="L417" i="9"/>
  <c r="L418" i="9"/>
  <c r="L419" i="9"/>
  <c r="L420" i="9"/>
  <c r="L421" i="9"/>
  <c r="L422" i="9"/>
  <c r="L423" i="9"/>
  <c r="L424" i="9"/>
  <c r="L425" i="9"/>
  <c r="L426" i="9"/>
  <c r="L427" i="9"/>
  <c r="L428" i="9"/>
  <c r="L429" i="9"/>
  <c r="L430" i="9"/>
  <c r="L431" i="9"/>
  <c r="L432" i="9"/>
  <c r="L433" i="9"/>
  <c r="L434" i="9"/>
  <c r="L435" i="9"/>
  <c r="L436" i="9"/>
  <c r="L437" i="9"/>
  <c r="L438" i="9"/>
  <c r="L439" i="9"/>
  <c r="L440" i="9"/>
  <c r="L441" i="9"/>
  <c r="L442" i="9"/>
  <c r="L443" i="9"/>
  <c r="L444" i="9"/>
  <c r="L445" i="9"/>
  <c r="L446" i="9"/>
  <c r="L447" i="9"/>
  <c r="L448" i="9"/>
  <c r="L449" i="9"/>
  <c r="L450" i="9"/>
  <c r="L451" i="9"/>
  <c r="L452" i="9"/>
  <c r="L453" i="9"/>
  <c r="L454" i="9"/>
  <c r="L455" i="9"/>
  <c r="L456" i="9"/>
  <c r="L457" i="9"/>
  <c r="L458" i="9"/>
  <c r="L459" i="9"/>
  <c r="L460" i="9"/>
  <c r="L461" i="9"/>
  <c r="L462" i="9"/>
  <c r="L463" i="9"/>
  <c r="L464" i="9"/>
  <c r="L465" i="9"/>
  <c r="L466" i="9"/>
  <c r="L467" i="9"/>
  <c r="L468" i="9"/>
  <c r="L469" i="9"/>
  <c r="L470" i="9"/>
  <c r="L471" i="9"/>
  <c r="L472" i="9"/>
  <c r="L473" i="9"/>
  <c r="L474" i="9"/>
  <c r="L475" i="9"/>
  <c r="L476" i="9"/>
  <c r="L477" i="9"/>
  <c r="L478" i="9"/>
  <c r="L479" i="9"/>
  <c r="L480" i="9"/>
  <c r="L481" i="9"/>
  <c r="L482" i="9"/>
  <c r="L483" i="9"/>
  <c r="L484" i="9"/>
  <c r="L485" i="9"/>
  <c r="L486" i="9"/>
  <c r="L487" i="9"/>
  <c r="L488" i="9"/>
  <c r="L489" i="9"/>
  <c r="L490" i="9"/>
  <c r="L491" i="9"/>
  <c r="L492" i="9"/>
  <c r="L493" i="9"/>
  <c r="L494" i="9"/>
  <c r="L495" i="9"/>
  <c r="L496" i="9"/>
  <c r="L497" i="9"/>
  <c r="L498" i="9"/>
  <c r="L499" i="9"/>
  <c r="L500" i="9"/>
  <c r="L501" i="9"/>
  <c r="L502" i="9"/>
  <c r="L503" i="9"/>
  <c r="L504" i="9"/>
  <c r="L505" i="9"/>
  <c r="L506" i="9"/>
  <c r="L507" i="9"/>
  <c r="L508" i="9"/>
  <c r="L509" i="9"/>
  <c r="L510" i="9"/>
  <c r="L511" i="9"/>
  <c r="L512" i="9"/>
  <c r="L513" i="9"/>
  <c r="L514" i="9"/>
  <c r="L515" i="9"/>
  <c r="L516" i="9"/>
  <c r="L517" i="9"/>
  <c r="L518" i="9"/>
  <c r="L519" i="9"/>
  <c r="L520" i="9"/>
  <c r="L521" i="9"/>
  <c r="L522" i="9"/>
  <c r="L523" i="9"/>
  <c r="L524" i="9"/>
  <c r="L525" i="9"/>
  <c r="L526" i="9"/>
  <c r="L527" i="9"/>
  <c r="L528" i="9"/>
  <c r="L529" i="9"/>
  <c r="L530" i="9"/>
  <c r="L531" i="9"/>
  <c r="L532" i="9"/>
  <c r="L533" i="9"/>
  <c r="L534" i="9"/>
  <c r="L535" i="9"/>
  <c r="L536" i="9"/>
  <c r="L537" i="9"/>
  <c r="L538" i="9"/>
  <c r="L539" i="9"/>
  <c r="L540" i="9"/>
  <c r="L541" i="9"/>
  <c r="L542" i="9"/>
  <c r="L543" i="9"/>
  <c r="L544" i="9"/>
  <c r="L545" i="9"/>
  <c r="L546" i="9"/>
  <c r="L547" i="9"/>
  <c r="L548" i="9"/>
  <c r="L549" i="9"/>
  <c r="L550" i="9"/>
  <c r="L551" i="9"/>
  <c r="L552" i="9"/>
  <c r="L553" i="9"/>
  <c r="L554" i="9"/>
  <c r="L555" i="9"/>
  <c r="L556" i="9"/>
  <c r="L557" i="9"/>
  <c r="L558" i="9"/>
  <c r="L559" i="9"/>
  <c r="L560" i="9"/>
  <c r="L561" i="9"/>
  <c r="L562" i="9"/>
  <c r="L563" i="9"/>
  <c r="L564" i="9"/>
  <c r="L565" i="9"/>
  <c r="L566" i="9"/>
  <c r="L567" i="9"/>
  <c r="L568" i="9"/>
  <c r="L569" i="9"/>
  <c r="L570" i="9"/>
  <c r="L571" i="9"/>
  <c r="L572" i="9"/>
  <c r="L573" i="9"/>
  <c r="L574" i="9"/>
  <c r="L575" i="9"/>
  <c r="L576" i="9"/>
  <c r="L577" i="9"/>
  <c r="L578" i="9"/>
  <c r="L579" i="9"/>
  <c r="L580" i="9"/>
  <c r="L581" i="9"/>
  <c r="L582" i="9"/>
  <c r="L583" i="9"/>
  <c r="L584" i="9"/>
  <c r="L585" i="9"/>
  <c r="L586" i="9"/>
  <c r="L587" i="9"/>
  <c r="L588" i="9"/>
  <c r="L589" i="9"/>
  <c r="L590" i="9"/>
  <c r="L591" i="9"/>
  <c r="L592" i="9"/>
  <c r="L593" i="9"/>
  <c r="L594" i="9"/>
  <c r="L595" i="9"/>
  <c r="L596" i="9"/>
  <c r="L597" i="9"/>
  <c r="L598" i="9"/>
  <c r="L599" i="9"/>
  <c r="L600" i="9"/>
  <c r="L601" i="9"/>
  <c r="L602" i="9"/>
  <c r="L603" i="9"/>
  <c r="L604" i="9"/>
  <c r="L605" i="9"/>
  <c r="L606" i="9"/>
  <c r="L607" i="9"/>
  <c r="L608" i="9"/>
  <c r="L609" i="9"/>
  <c r="L610" i="9"/>
  <c r="L611" i="9"/>
  <c r="L612" i="9"/>
  <c r="L613" i="9"/>
  <c r="L614" i="9"/>
  <c r="L615" i="9"/>
  <c r="L616" i="9"/>
  <c r="L617" i="9"/>
  <c r="L618" i="9"/>
  <c r="L619" i="9"/>
  <c r="L620" i="9"/>
  <c r="L621" i="9"/>
  <c r="L622" i="9"/>
  <c r="L623" i="9"/>
  <c r="L624" i="9"/>
  <c r="L625" i="9"/>
  <c r="L626" i="9"/>
  <c r="L627" i="9"/>
  <c r="L628" i="9"/>
  <c r="L629" i="9"/>
  <c r="L630" i="9"/>
  <c r="L631" i="9"/>
  <c r="L632" i="9"/>
  <c r="L633" i="9"/>
  <c r="L634" i="9"/>
  <c r="L635" i="9"/>
  <c r="L636" i="9"/>
  <c r="L637" i="9"/>
  <c r="L638" i="9"/>
  <c r="L639" i="9"/>
  <c r="L640" i="9"/>
  <c r="L641" i="9"/>
  <c r="L642" i="9"/>
  <c r="L643" i="9"/>
  <c r="L644" i="9"/>
  <c r="L645" i="9"/>
  <c r="L646" i="9"/>
  <c r="L647" i="9"/>
  <c r="L648" i="9"/>
  <c r="L649" i="9"/>
  <c r="L650" i="9"/>
  <c r="L651" i="9"/>
  <c r="L652" i="9"/>
  <c r="L653" i="9"/>
  <c r="L654" i="9"/>
  <c r="L655" i="9"/>
  <c r="L656" i="9"/>
  <c r="L657" i="9"/>
  <c r="L658" i="9"/>
  <c r="L659" i="9"/>
  <c r="L660" i="9"/>
  <c r="L661" i="9"/>
  <c r="L662" i="9"/>
  <c r="L663" i="9"/>
  <c r="L664" i="9"/>
  <c r="L665" i="9"/>
  <c r="L666" i="9"/>
  <c r="L667" i="9"/>
  <c r="L668" i="9"/>
  <c r="L669" i="9"/>
  <c r="L670" i="9"/>
  <c r="L671" i="9"/>
  <c r="L672" i="9"/>
  <c r="L673" i="9"/>
  <c r="L674" i="9"/>
  <c r="L675" i="9"/>
  <c r="L676" i="9"/>
  <c r="L677" i="9"/>
  <c r="L678" i="9"/>
  <c r="L679" i="9"/>
  <c r="L680" i="9"/>
  <c r="L681" i="9"/>
  <c r="L682" i="9"/>
  <c r="L683" i="9"/>
  <c r="L684" i="9"/>
  <c r="L685" i="9"/>
  <c r="L686" i="9"/>
  <c r="L687" i="9"/>
  <c r="L688" i="9"/>
  <c r="L689" i="9"/>
  <c r="L690" i="9"/>
  <c r="L691" i="9"/>
  <c r="L692" i="9"/>
  <c r="L693" i="9"/>
  <c r="L694" i="9"/>
  <c r="L695" i="9"/>
  <c r="L696" i="9"/>
  <c r="L697" i="9"/>
  <c r="L698" i="9"/>
  <c r="L699" i="9"/>
  <c r="L700" i="9"/>
  <c r="L701" i="9"/>
  <c r="L702" i="9"/>
  <c r="L703" i="9"/>
  <c r="L704" i="9"/>
  <c r="L705" i="9"/>
  <c r="L706" i="9"/>
  <c r="L707" i="9"/>
  <c r="L708" i="9"/>
  <c r="L709" i="9"/>
  <c r="L710" i="9"/>
  <c r="L711" i="9"/>
  <c r="L712" i="9"/>
  <c r="L713" i="9"/>
  <c r="L714" i="9"/>
  <c r="L715" i="9"/>
  <c r="L716" i="9"/>
  <c r="L717" i="9"/>
  <c r="L718" i="9"/>
  <c r="L719" i="9"/>
  <c r="L720" i="9"/>
  <c r="L721" i="9"/>
  <c r="L722" i="9"/>
  <c r="L723" i="9"/>
  <c r="L724" i="9"/>
  <c r="L725" i="9"/>
  <c r="L726" i="9"/>
  <c r="L727" i="9"/>
  <c r="L728" i="9"/>
  <c r="L729" i="9"/>
  <c r="L730" i="9"/>
  <c r="L731" i="9"/>
  <c r="L732" i="9"/>
  <c r="L733" i="9"/>
  <c r="L734" i="9"/>
  <c r="L735" i="9"/>
  <c r="L736" i="9"/>
  <c r="L737" i="9"/>
  <c r="L738" i="9"/>
  <c r="L739" i="9"/>
  <c r="L740" i="9"/>
  <c r="L741" i="9"/>
  <c r="L742" i="9"/>
  <c r="L743" i="9"/>
  <c r="L744" i="9"/>
  <c r="L745" i="9"/>
  <c r="L746" i="9"/>
  <c r="L747" i="9"/>
  <c r="L748" i="9"/>
  <c r="L749" i="9"/>
  <c r="L750" i="9"/>
  <c r="L751" i="9"/>
  <c r="L752" i="9"/>
  <c r="L753" i="9"/>
  <c r="L754" i="9"/>
  <c r="L755" i="9"/>
  <c r="L756" i="9"/>
  <c r="L757" i="9"/>
  <c r="L758" i="9"/>
  <c r="L759" i="9"/>
  <c r="L760" i="9"/>
  <c r="L761" i="9"/>
  <c r="L762" i="9"/>
  <c r="L763" i="9"/>
  <c r="L764" i="9"/>
  <c r="L765" i="9"/>
  <c r="L766" i="9"/>
  <c r="L767" i="9"/>
  <c r="L768" i="9"/>
  <c r="L769" i="9"/>
  <c r="L770" i="9"/>
  <c r="L771" i="9"/>
  <c r="L772" i="9"/>
  <c r="L773" i="9"/>
  <c r="L774" i="9"/>
  <c r="L775" i="9"/>
  <c r="L776" i="9"/>
  <c r="L777" i="9"/>
  <c r="L778" i="9"/>
  <c r="L779" i="9"/>
  <c r="L780" i="9"/>
  <c r="L781" i="9"/>
  <c r="L782" i="9"/>
  <c r="L783" i="9"/>
  <c r="L784" i="9"/>
  <c r="L785" i="9"/>
  <c r="L786" i="9"/>
  <c r="L787" i="9"/>
  <c r="L788" i="9"/>
  <c r="L789" i="9"/>
  <c r="L790" i="9"/>
  <c r="L791" i="9"/>
  <c r="L792" i="9"/>
  <c r="L793" i="9"/>
  <c r="L794" i="9"/>
  <c r="L795" i="9"/>
  <c r="L796" i="9"/>
  <c r="L797" i="9"/>
  <c r="L798" i="9"/>
  <c r="L799" i="9"/>
  <c r="L800" i="9"/>
  <c r="L801" i="9"/>
  <c r="L802" i="9"/>
  <c r="L803" i="9"/>
  <c r="L804" i="9"/>
  <c r="L805" i="9"/>
  <c r="L806" i="9"/>
  <c r="L807" i="9"/>
  <c r="L808" i="9"/>
  <c r="L809" i="9"/>
  <c r="L810" i="9"/>
  <c r="L811" i="9"/>
  <c r="L812" i="9"/>
  <c r="L813" i="9"/>
  <c r="L814" i="9"/>
  <c r="L815" i="9"/>
  <c r="L816" i="9"/>
  <c r="L817" i="9"/>
  <c r="L818" i="9"/>
  <c r="L819" i="9"/>
  <c r="L820" i="9"/>
  <c r="L821" i="9"/>
  <c r="L822" i="9"/>
  <c r="L823" i="9"/>
  <c r="L824" i="9"/>
  <c r="L825" i="9"/>
  <c r="L826" i="9"/>
  <c r="L827" i="9"/>
  <c r="L828" i="9"/>
  <c r="L829" i="9"/>
  <c r="L830" i="9"/>
  <c r="L831" i="9"/>
  <c r="L832" i="9"/>
  <c r="L833" i="9"/>
  <c r="L834" i="9"/>
  <c r="L835" i="9"/>
  <c r="L836" i="9"/>
  <c r="L837" i="9"/>
  <c r="L838" i="9"/>
  <c r="L839" i="9"/>
  <c r="L840" i="9"/>
  <c r="L841" i="9"/>
  <c r="L842" i="9"/>
  <c r="L843" i="9"/>
  <c r="L844" i="9"/>
  <c r="L845" i="9"/>
  <c r="L846" i="9"/>
  <c r="L847" i="9"/>
  <c r="L848" i="9"/>
  <c r="L849" i="9"/>
  <c r="L850" i="9"/>
  <c r="L851" i="9"/>
  <c r="L852" i="9"/>
  <c r="L853" i="9"/>
  <c r="L854" i="9"/>
  <c r="L855" i="9"/>
  <c r="L856" i="9"/>
  <c r="L857" i="9"/>
  <c r="L858" i="9"/>
  <c r="L859" i="9"/>
  <c r="L860" i="9"/>
  <c r="L861" i="9"/>
  <c r="L862" i="9"/>
  <c r="L863" i="9"/>
  <c r="L864" i="9"/>
  <c r="L865" i="9"/>
  <c r="L866" i="9"/>
  <c r="L867" i="9"/>
  <c r="L868" i="9"/>
  <c r="L869" i="9"/>
  <c r="L870" i="9"/>
  <c r="L871" i="9"/>
  <c r="L872" i="9"/>
  <c r="L873" i="9"/>
  <c r="L874" i="9"/>
  <c r="L875" i="9"/>
  <c r="L876" i="9"/>
  <c r="L877" i="9"/>
  <c r="L878" i="9"/>
  <c r="L879" i="9"/>
  <c r="L880" i="9"/>
  <c r="L881" i="9"/>
  <c r="L882" i="9"/>
  <c r="L883" i="9"/>
  <c r="L884" i="9"/>
  <c r="L885" i="9"/>
  <c r="L886" i="9"/>
  <c r="L887" i="9"/>
  <c r="L888" i="9"/>
  <c r="L889" i="9"/>
  <c r="L890" i="9"/>
  <c r="L891" i="9"/>
  <c r="L892" i="9"/>
  <c r="L893" i="9"/>
  <c r="L894" i="9"/>
  <c r="L895" i="9"/>
  <c r="L896" i="9"/>
  <c r="L897" i="9"/>
  <c r="L898" i="9"/>
  <c r="L899" i="9"/>
  <c r="L900" i="9"/>
  <c r="L901" i="9"/>
  <c r="L902" i="9"/>
  <c r="L903" i="9"/>
  <c r="L904" i="9"/>
  <c r="L905" i="9"/>
  <c r="L906" i="9"/>
  <c r="L907" i="9"/>
  <c r="L908" i="9"/>
  <c r="L909" i="9"/>
  <c r="L910" i="9"/>
  <c r="L911" i="9"/>
  <c r="L912" i="9"/>
  <c r="L913" i="9"/>
  <c r="L914" i="9"/>
  <c r="L915" i="9"/>
  <c r="L916" i="9"/>
  <c r="L917" i="9"/>
  <c r="L918" i="9"/>
  <c r="L919" i="9"/>
  <c r="L920" i="9"/>
  <c r="L921" i="9"/>
  <c r="L922" i="9"/>
  <c r="L923" i="9"/>
  <c r="L924" i="9"/>
  <c r="L925" i="9"/>
  <c r="L926" i="9"/>
  <c r="L927" i="9"/>
  <c r="L928" i="9"/>
  <c r="L929" i="9"/>
  <c r="L930" i="9"/>
  <c r="L931" i="9"/>
  <c r="L932" i="9"/>
  <c r="L933" i="9"/>
  <c r="L934" i="9"/>
  <c r="L935" i="9"/>
  <c r="L936" i="9"/>
  <c r="L937" i="9"/>
  <c r="L938" i="9"/>
  <c r="L939" i="9"/>
  <c r="L940" i="9"/>
  <c r="L941" i="9"/>
  <c r="L942" i="9"/>
  <c r="L943" i="9"/>
  <c r="L944" i="9"/>
  <c r="L945" i="9"/>
  <c r="L946" i="9"/>
  <c r="L947" i="9"/>
  <c r="L948" i="9"/>
  <c r="L949" i="9"/>
  <c r="L950" i="9"/>
  <c r="L951" i="9"/>
  <c r="L952" i="9"/>
  <c r="L953" i="9"/>
  <c r="L954" i="9"/>
  <c r="L955" i="9"/>
  <c r="L956" i="9"/>
  <c r="L957" i="9"/>
  <c r="L958" i="9"/>
  <c r="L959" i="9"/>
  <c r="L960" i="9"/>
  <c r="L961" i="9"/>
  <c r="L962" i="9"/>
  <c r="L963" i="9"/>
  <c r="L964" i="9"/>
  <c r="L965" i="9"/>
  <c r="L966" i="9"/>
  <c r="L967" i="9"/>
  <c r="L968" i="9"/>
  <c r="L969" i="9"/>
  <c r="L970" i="9"/>
  <c r="L971" i="9"/>
  <c r="L972" i="9"/>
  <c r="L973" i="9"/>
  <c r="L974" i="9"/>
  <c r="L975" i="9"/>
  <c r="L976" i="9"/>
  <c r="L977" i="9"/>
  <c r="L978" i="9"/>
  <c r="L979" i="9"/>
  <c r="L980" i="9"/>
  <c r="L981" i="9"/>
  <c r="L982" i="9"/>
  <c r="L983" i="9"/>
  <c r="L984" i="9"/>
  <c r="L985" i="9"/>
  <c r="L986" i="9"/>
  <c r="L987" i="9"/>
  <c r="L988" i="9"/>
  <c r="L989" i="9"/>
  <c r="L990" i="9"/>
  <c r="L991" i="9"/>
  <c r="L992" i="9"/>
  <c r="L993" i="9"/>
  <c r="L994" i="9"/>
  <c r="L995" i="9"/>
  <c r="L996" i="9"/>
  <c r="L997" i="9"/>
  <c r="L998" i="9"/>
  <c r="L999" i="9"/>
  <c r="L1000" i="9"/>
  <c r="L1001" i="9"/>
  <c r="L1002" i="9"/>
  <c r="L1003" i="9"/>
  <c r="L1004" i="9"/>
  <c r="L1005" i="9"/>
  <c r="L1006" i="9"/>
  <c r="L1007" i="9"/>
  <c r="L1008" i="9"/>
  <c r="L1009" i="9"/>
  <c r="L1010" i="9"/>
  <c r="L1011" i="9"/>
  <c r="L1012" i="9"/>
  <c r="L1013" i="9"/>
  <c r="L1014" i="9"/>
  <c r="L1015" i="9"/>
  <c r="L1016" i="9"/>
  <c r="L1017" i="9"/>
  <c r="L1018" i="9"/>
  <c r="L1019" i="9"/>
  <c r="L1020" i="9"/>
  <c r="L1021" i="9"/>
  <c r="L1022" i="9"/>
  <c r="L1023" i="9"/>
  <c r="L1024" i="9"/>
  <c r="L1025" i="9"/>
  <c r="L1026" i="9"/>
  <c r="L1027" i="9"/>
  <c r="L1028" i="9"/>
  <c r="L1029" i="9"/>
  <c r="L1030" i="9"/>
  <c r="L24" i="9"/>
  <c r="J26" i="14"/>
  <c r="K26" i="14"/>
  <c r="M26" i="14"/>
  <c r="L26" i="14" s="1"/>
  <c r="J27" i="14"/>
  <c r="K27" i="14"/>
  <c r="M27" i="14"/>
  <c r="L27" i="14" s="1"/>
  <c r="J28" i="14"/>
  <c r="K28" i="14"/>
  <c r="M28" i="14"/>
  <c r="L28" i="14" s="1"/>
  <c r="J29" i="14"/>
  <c r="K29" i="14"/>
  <c r="M29" i="14"/>
  <c r="L29" i="14" s="1"/>
  <c r="J30" i="14"/>
  <c r="K30" i="14"/>
  <c r="M30" i="14"/>
  <c r="J31" i="14"/>
  <c r="K31" i="14"/>
  <c r="M31" i="14"/>
  <c r="J32" i="14"/>
  <c r="K32" i="14"/>
  <c r="M32" i="14"/>
  <c r="J33" i="14"/>
  <c r="K33" i="14"/>
  <c r="M33" i="14"/>
  <c r="J34" i="14"/>
  <c r="K34" i="14"/>
  <c r="M34" i="14"/>
  <c r="J35" i="14"/>
  <c r="K35" i="14"/>
  <c r="M35" i="14"/>
  <c r="J36" i="14"/>
  <c r="K36" i="14"/>
  <c r="M36" i="14"/>
  <c r="J37" i="14"/>
  <c r="K37" i="14"/>
  <c r="M37" i="14"/>
  <c r="J38" i="14"/>
  <c r="K38" i="14"/>
  <c r="M38" i="14"/>
  <c r="J39" i="14"/>
  <c r="K39" i="14"/>
  <c r="M39" i="14"/>
  <c r="J40" i="14"/>
  <c r="K40" i="14"/>
  <c r="M40" i="14"/>
  <c r="J41" i="14"/>
  <c r="K41" i="14"/>
  <c r="M41" i="14"/>
  <c r="J42" i="14"/>
  <c r="K42" i="14"/>
  <c r="M42" i="14"/>
  <c r="J43" i="14"/>
  <c r="K43" i="14"/>
  <c r="M43" i="14"/>
  <c r="J44" i="14"/>
  <c r="K44" i="14"/>
  <c r="M44" i="14"/>
  <c r="J45" i="14"/>
  <c r="K45" i="14"/>
  <c r="M45" i="14"/>
  <c r="J46" i="14"/>
  <c r="K46" i="14"/>
  <c r="M46" i="14"/>
  <c r="J47" i="14"/>
  <c r="K47" i="14"/>
  <c r="M47" i="14"/>
  <c r="J48" i="14"/>
  <c r="K48" i="14"/>
  <c r="M48" i="14"/>
  <c r="J49" i="14"/>
  <c r="K49" i="14"/>
  <c r="M49" i="14"/>
  <c r="J50" i="14"/>
  <c r="K50" i="14"/>
  <c r="M50" i="14"/>
  <c r="J51" i="14"/>
  <c r="K51" i="14"/>
  <c r="M51" i="14"/>
  <c r="J52" i="14"/>
  <c r="K52" i="14"/>
  <c r="M52" i="14"/>
  <c r="J53" i="14"/>
  <c r="K53" i="14"/>
  <c r="M53" i="14"/>
  <c r="J54" i="14"/>
  <c r="K54" i="14"/>
  <c r="M54" i="14"/>
  <c r="J55" i="14"/>
  <c r="K55" i="14"/>
  <c r="M55" i="14"/>
  <c r="J56" i="14"/>
  <c r="K56" i="14"/>
  <c r="M56" i="14"/>
  <c r="J57" i="14"/>
  <c r="K57" i="14"/>
  <c r="M57" i="14"/>
  <c r="J58" i="14"/>
  <c r="K58" i="14"/>
  <c r="M58" i="14"/>
  <c r="J59" i="14"/>
  <c r="K59" i="14"/>
  <c r="M59" i="14"/>
  <c r="J60" i="14"/>
  <c r="K60" i="14"/>
  <c r="M60" i="14"/>
  <c r="J61" i="14"/>
  <c r="K61" i="14"/>
  <c r="M61" i="14"/>
  <c r="J62" i="14"/>
  <c r="K62" i="14"/>
  <c r="M62" i="14"/>
  <c r="J63" i="14"/>
  <c r="K63" i="14"/>
  <c r="M63" i="14"/>
  <c r="J64" i="14"/>
  <c r="K64" i="14"/>
  <c r="M64" i="14"/>
  <c r="J65" i="14"/>
  <c r="K65" i="14"/>
  <c r="M65" i="14"/>
  <c r="J66" i="14"/>
  <c r="K66" i="14"/>
  <c r="M66" i="14"/>
  <c r="J67" i="14"/>
  <c r="K67" i="14"/>
  <c r="M67" i="14"/>
  <c r="J68" i="14"/>
  <c r="K68" i="14"/>
  <c r="M68" i="14"/>
  <c r="J69" i="14"/>
  <c r="K69" i="14"/>
  <c r="M69" i="14"/>
  <c r="J70" i="14"/>
  <c r="K70" i="14"/>
  <c r="M70" i="14"/>
  <c r="J71" i="14"/>
  <c r="K71" i="14"/>
  <c r="M71" i="14"/>
  <c r="J72" i="14"/>
  <c r="K72" i="14"/>
  <c r="M72" i="14"/>
  <c r="J73" i="14"/>
  <c r="K73" i="14"/>
  <c r="M73" i="14"/>
  <c r="J74" i="14"/>
  <c r="K74" i="14"/>
  <c r="M74" i="14"/>
  <c r="J75" i="14"/>
  <c r="K75" i="14"/>
  <c r="M75" i="14"/>
  <c r="J76" i="14"/>
  <c r="K76" i="14"/>
  <c r="M76" i="14"/>
  <c r="J77" i="14"/>
  <c r="K77" i="14"/>
  <c r="M77" i="14"/>
  <c r="J78" i="14"/>
  <c r="K78" i="14"/>
  <c r="M78" i="14"/>
  <c r="J79" i="14"/>
  <c r="K79" i="14"/>
  <c r="M79" i="14"/>
  <c r="J80" i="14"/>
  <c r="K80" i="14"/>
  <c r="M80" i="14"/>
  <c r="J81" i="14"/>
  <c r="K81" i="14"/>
  <c r="M81" i="14"/>
  <c r="J82" i="14"/>
  <c r="K82" i="14"/>
  <c r="M82" i="14"/>
  <c r="J83" i="14"/>
  <c r="K83" i="14"/>
  <c r="M83" i="14"/>
  <c r="J84" i="14"/>
  <c r="K84" i="14"/>
  <c r="M84" i="14"/>
  <c r="J85" i="14"/>
  <c r="K85" i="14"/>
  <c r="M85" i="14"/>
  <c r="J86" i="14"/>
  <c r="K86" i="14"/>
  <c r="M86" i="14"/>
  <c r="J87" i="14"/>
  <c r="K87" i="14"/>
  <c r="M87" i="14"/>
  <c r="J88" i="14"/>
  <c r="K88" i="14"/>
  <c r="M88" i="14"/>
  <c r="J89" i="14"/>
  <c r="K89" i="14"/>
  <c r="M89" i="14"/>
  <c r="J90" i="14"/>
  <c r="K90" i="14"/>
  <c r="M90" i="14"/>
  <c r="J91" i="14"/>
  <c r="K91" i="14"/>
  <c r="M91" i="14"/>
  <c r="J92" i="14"/>
  <c r="K92" i="14"/>
  <c r="M92" i="14"/>
  <c r="J93" i="14"/>
  <c r="K93" i="14"/>
  <c r="M93" i="14"/>
  <c r="J94" i="14"/>
  <c r="K94" i="14"/>
  <c r="M94" i="14"/>
  <c r="J95" i="14"/>
  <c r="K95" i="14"/>
  <c r="M95" i="14"/>
  <c r="J96" i="14"/>
  <c r="K96" i="14"/>
  <c r="M96" i="14"/>
  <c r="J97" i="14"/>
  <c r="K97" i="14"/>
  <c r="M97" i="14"/>
  <c r="J98" i="14"/>
  <c r="K98" i="14"/>
  <c r="M98" i="14"/>
  <c r="J99" i="14"/>
  <c r="K99" i="14"/>
  <c r="M99" i="14"/>
  <c r="J100" i="14"/>
  <c r="K100" i="14"/>
  <c r="M100" i="14"/>
  <c r="J101" i="14"/>
  <c r="K101" i="14"/>
  <c r="M101" i="14"/>
  <c r="J102" i="14"/>
  <c r="K102" i="14"/>
  <c r="M102" i="14"/>
  <c r="J103" i="14"/>
  <c r="K103" i="14"/>
  <c r="M103" i="14"/>
  <c r="J104" i="14"/>
  <c r="K104" i="14"/>
  <c r="M104" i="14"/>
  <c r="J105" i="14"/>
  <c r="K105" i="14"/>
  <c r="M105" i="14"/>
  <c r="J106" i="14"/>
  <c r="K106" i="14"/>
  <c r="M106" i="14"/>
  <c r="J107" i="14"/>
  <c r="K107" i="14"/>
  <c r="M107" i="14"/>
  <c r="J108" i="14"/>
  <c r="K108" i="14"/>
  <c r="M108" i="14"/>
  <c r="J109" i="14"/>
  <c r="K109" i="14"/>
  <c r="M109" i="14"/>
  <c r="J110" i="14"/>
  <c r="K110" i="14"/>
  <c r="M110" i="14"/>
  <c r="J111" i="14"/>
  <c r="K111" i="14"/>
  <c r="M111" i="14"/>
  <c r="J112" i="14"/>
  <c r="K112" i="14"/>
  <c r="M112" i="14"/>
  <c r="J113" i="14"/>
  <c r="K113" i="14"/>
  <c r="M113" i="14"/>
  <c r="J114" i="14"/>
  <c r="K114" i="14"/>
  <c r="M114" i="14"/>
  <c r="J115" i="14"/>
  <c r="K115" i="14"/>
  <c r="M115" i="14"/>
  <c r="J116" i="14"/>
  <c r="K116" i="14"/>
  <c r="M116" i="14"/>
  <c r="J117" i="14"/>
  <c r="K117" i="14"/>
  <c r="M117" i="14"/>
  <c r="J118" i="14"/>
  <c r="K118" i="14"/>
  <c r="M118" i="14"/>
  <c r="J119" i="14"/>
  <c r="K119" i="14"/>
  <c r="M119" i="14"/>
  <c r="J120" i="14"/>
  <c r="K120" i="14"/>
  <c r="M120" i="14"/>
  <c r="J121" i="14"/>
  <c r="K121" i="14"/>
  <c r="M121" i="14"/>
  <c r="J122" i="14"/>
  <c r="K122" i="14"/>
  <c r="M122" i="14"/>
  <c r="J123" i="14"/>
  <c r="K123" i="14"/>
  <c r="M123" i="14"/>
  <c r="J124" i="14"/>
  <c r="K124" i="14"/>
  <c r="M124" i="14"/>
  <c r="J125" i="14"/>
  <c r="K125" i="14"/>
  <c r="M125" i="14"/>
  <c r="J126" i="14"/>
  <c r="K126" i="14"/>
  <c r="M126" i="14"/>
  <c r="J127" i="14"/>
  <c r="K127" i="14"/>
  <c r="M127" i="14"/>
  <c r="J128" i="14"/>
  <c r="K128" i="14"/>
  <c r="M128" i="14"/>
  <c r="J129" i="14"/>
  <c r="K129" i="14"/>
  <c r="M129" i="14"/>
  <c r="J130" i="14"/>
  <c r="K130" i="14"/>
  <c r="M130" i="14"/>
  <c r="J131" i="14"/>
  <c r="K131" i="14"/>
  <c r="M131" i="14"/>
  <c r="J132" i="14"/>
  <c r="K132" i="14"/>
  <c r="M132" i="14"/>
  <c r="J133" i="14"/>
  <c r="K133" i="14"/>
  <c r="M133" i="14"/>
  <c r="J134" i="14"/>
  <c r="K134" i="14"/>
  <c r="M134" i="14"/>
  <c r="J135" i="14"/>
  <c r="K135" i="14"/>
  <c r="M135" i="14"/>
  <c r="J136" i="14"/>
  <c r="K136" i="14"/>
  <c r="M136" i="14"/>
  <c r="J137" i="14"/>
  <c r="K137" i="14"/>
  <c r="M137" i="14"/>
  <c r="J138" i="14"/>
  <c r="K138" i="14"/>
  <c r="M138" i="14"/>
  <c r="J139" i="14"/>
  <c r="K139" i="14"/>
  <c r="M139" i="14"/>
  <c r="J140" i="14"/>
  <c r="K140" i="14"/>
  <c r="M140" i="14"/>
  <c r="J141" i="14"/>
  <c r="K141" i="14"/>
  <c r="M141" i="14"/>
  <c r="J142" i="14"/>
  <c r="K142" i="14"/>
  <c r="M142" i="14"/>
  <c r="J143" i="14"/>
  <c r="K143" i="14"/>
  <c r="M143" i="14"/>
  <c r="J144" i="14"/>
  <c r="K144" i="14"/>
  <c r="M144" i="14"/>
  <c r="J145" i="14"/>
  <c r="K145" i="14"/>
  <c r="M145" i="14"/>
  <c r="J146" i="14"/>
  <c r="K146" i="14"/>
  <c r="M146" i="14"/>
  <c r="J147" i="14"/>
  <c r="K147" i="14"/>
  <c r="M147" i="14"/>
  <c r="J148" i="14"/>
  <c r="K148" i="14"/>
  <c r="M148" i="14"/>
  <c r="J149" i="14"/>
  <c r="K149" i="14"/>
  <c r="M149" i="14"/>
  <c r="J150" i="14"/>
  <c r="K150" i="14"/>
  <c r="M150" i="14"/>
  <c r="J151" i="14"/>
  <c r="K151" i="14"/>
  <c r="M151" i="14"/>
  <c r="J152" i="14"/>
  <c r="K152" i="14"/>
  <c r="M152" i="14"/>
  <c r="J153" i="14"/>
  <c r="K153" i="14"/>
  <c r="M153" i="14"/>
  <c r="J154" i="14"/>
  <c r="K154" i="14"/>
  <c r="M154" i="14"/>
  <c r="J155" i="14"/>
  <c r="K155" i="14"/>
  <c r="M155" i="14"/>
  <c r="J156" i="14"/>
  <c r="K156" i="14"/>
  <c r="M156" i="14"/>
  <c r="J157" i="14"/>
  <c r="K157" i="14"/>
  <c r="M157" i="14"/>
  <c r="J158" i="14"/>
  <c r="K158" i="14"/>
  <c r="M158" i="14"/>
  <c r="J159" i="14"/>
  <c r="K159" i="14"/>
  <c r="M159" i="14"/>
  <c r="J160" i="14"/>
  <c r="K160" i="14"/>
  <c r="M160" i="14"/>
  <c r="J161" i="14"/>
  <c r="K161" i="14"/>
  <c r="M161" i="14"/>
  <c r="J162" i="14"/>
  <c r="K162" i="14"/>
  <c r="M162" i="14"/>
  <c r="J163" i="14"/>
  <c r="K163" i="14"/>
  <c r="M163" i="14"/>
  <c r="J164" i="14"/>
  <c r="K164" i="14"/>
  <c r="M164" i="14"/>
  <c r="J165" i="14"/>
  <c r="K165" i="14"/>
  <c r="M165" i="14"/>
  <c r="J166" i="14"/>
  <c r="K166" i="14"/>
  <c r="M166" i="14"/>
  <c r="J167" i="14"/>
  <c r="K167" i="14"/>
  <c r="M167" i="14"/>
  <c r="J168" i="14"/>
  <c r="K168" i="14"/>
  <c r="M168" i="14"/>
  <c r="J169" i="14"/>
  <c r="K169" i="14"/>
  <c r="M169" i="14"/>
  <c r="J170" i="14"/>
  <c r="K170" i="14"/>
  <c r="M170" i="14"/>
  <c r="J171" i="14"/>
  <c r="K171" i="14"/>
  <c r="M171" i="14"/>
  <c r="J172" i="14"/>
  <c r="K172" i="14"/>
  <c r="M172" i="14"/>
  <c r="J173" i="14"/>
  <c r="K173" i="14"/>
  <c r="M173" i="14"/>
  <c r="J174" i="14"/>
  <c r="K174" i="14"/>
  <c r="M174" i="14"/>
  <c r="J175" i="14"/>
  <c r="K175" i="14"/>
  <c r="M175" i="14"/>
  <c r="J176" i="14"/>
  <c r="K176" i="14"/>
  <c r="M176" i="14"/>
  <c r="J177" i="14"/>
  <c r="K177" i="14"/>
  <c r="M177" i="14"/>
  <c r="J178" i="14"/>
  <c r="K178" i="14"/>
  <c r="M178" i="14"/>
  <c r="J179" i="14"/>
  <c r="K179" i="14"/>
  <c r="M179" i="14"/>
  <c r="J180" i="14"/>
  <c r="K180" i="14"/>
  <c r="M180" i="14"/>
  <c r="J181" i="14"/>
  <c r="K181" i="14"/>
  <c r="M181" i="14"/>
  <c r="J182" i="14"/>
  <c r="K182" i="14"/>
  <c r="M182" i="14"/>
  <c r="J183" i="14"/>
  <c r="K183" i="14"/>
  <c r="M183" i="14"/>
  <c r="J184" i="14"/>
  <c r="K184" i="14"/>
  <c r="M184" i="14"/>
  <c r="J185" i="14"/>
  <c r="K185" i="14"/>
  <c r="M185" i="14"/>
  <c r="J186" i="14"/>
  <c r="K186" i="14"/>
  <c r="M186" i="14"/>
  <c r="J187" i="14"/>
  <c r="K187" i="14"/>
  <c r="M187" i="14"/>
  <c r="J188" i="14"/>
  <c r="K188" i="14"/>
  <c r="M188" i="14"/>
  <c r="J189" i="14"/>
  <c r="K189" i="14"/>
  <c r="M189" i="14"/>
  <c r="J190" i="14"/>
  <c r="K190" i="14"/>
  <c r="M190" i="14"/>
  <c r="J191" i="14"/>
  <c r="K191" i="14"/>
  <c r="M191" i="14"/>
  <c r="J192" i="14"/>
  <c r="K192" i="14"/>
  <c r="M192" i="14"/>
  <c r="J193" i="14"/>
  <c r="K193" i="14"/>
  <c r="M193" i="14"/>
  <c r="J194" i="14"/>
  <c r="K194" i="14"/>
  <c r="M194" i="14"/>
  <c r="J195" i="14"/>
  <c r="K195" i="14"/>
  <c r="M195" i="14"/>
  <c r="J196" i="14"/>
  <c r="K196" i="14"/>
  <c r="M196" i="14"/>
  <c r="J197" i="14"/>
  <c r="K197" i="14"/>
  <c r="M197" i="14"/>
  <c r="J198" i="14"/>
  <c r="K198" i="14"/>
  <c r="M198" i="14"/>
  <c r="J199" i="14"/>
  <c r="K199" i="14"/>
  <c r="M199" i="14"/>
  <c r="J200" i="14"/>
  <c r="K200" i="14"/>
  <c r="M200" i="14"/>
  <c r="J201" i="14"/>
  <c r="K201" i="14"/>
  <c r="M201" i="14"/>
  <c r="J202" i="14"/>
  <c r="K202" i="14"/>
  <c r="M202" i="14"/>
  <c r="J203" i="14"/>
  <c r="K203" i="14"/>
  <c r="M203" i="14"/>
  <c r="J204" i="14"/>
  <c r="K204" i="14"/>
  <c r="M204" i="14"/>
  <c r="J205" i="14"/>
  <c r="K205" i="14"/>
  <c r="M205" i="14"/>
  <c r="J206" i="14"/>
  <c r="K206" i="14"/>
  <c r="M206" i="14"/>
  <c r="J207" i="14"/>
  <c r="K207" i="14"/>
  <c r="M207" i="14"/>
  <c r="J208" i="14"/>
  <c r="K208" i="14"/>
  <c r="M208" i="14"/>
  <c r="J209" i="14"/>
  <c r="K209" i="14"/>
  <c r="M209" i="14"/>
  <c r="J210" i="14"/>
  <c r="K210" i="14"/>
  <c r="M210" i="14"/>
  <c r="J211" i="14"/>
  <c r="K211" i="14"/>
  <c r="M211" i="14"/>
  <c r="J212" i="14"/>
  <c r="K212" i="14"/>
  <c r="M212" i="14"/>
  <c r="J213" i="14"/>
  <c r="K213" i="14"/>
  <c r="M213" i="14"/>
  <c r="J214" i="14"/>
  <c r="K214" i="14"/>
  <c r="M214" i="14"/>
  <c r="J215" i="14"/>
  <c r="K215" i="14"/>
  <c r="M215" i="14"/>
  <c r="J216" i="14"/>
  <c r="K216" i="14"/>
  <c r="M216" i="14"/>
  <c r="J217" i="14"/>
  <c r="K217" i="14"/>
  <c r="M217" i="14"/>
  <c r="J218" i="14"/>
  <c r="K218" i="14"/>
  <c r="M218" i="14"/>
  <c r="J219" i="14"/>
  <c r="K219" i="14"/>
  <c r="M219" i="14"/>
  <c r="J220" i="14"/>
  <c r="K220" i="14"/>
  <c r="M220" i="14"/>
  <c r="J221" i="14"/>
  <c r="K221" i="14"/>
  <c r="M221" i="14"/>
  <c r="J222" i="14"/>
  <c r="K222" i="14"/>
  <c r="M222" i="14"/>
  <c r="J223" i="14"/>
  <c r="K223" i="14"/>
  <c r="M223" i="14"/>
  <c r="J224" i="14"/>
  <c r="K224" i="14"/>
  <c r="M224" i="14"/>
  <c r="M25" i="14"/>
  <c r="L25" i="14" s="1"/>
  <c r="K25" i="14"/>
  <c r="K24" i="14"/>
  <c r="J25" i="14"/>
  <c r="M24" i="14"/>
  <c r="L24" i="14" s="1"/>
  <c r="O24" i="14"/>
  <c r="M25" i="9"/>
  <c r="O25" i="9"/>
  <c r="N25" i="9" s="1"/>
  <c r="M26" i="9"/>
  <c r="O26" i="9"/>
  <c r="N26" i="9" s="1"/>
  <c r="M27" i="9"/>
  <c r="O27" i="9"/>
  <c r="N27" i="9" s="1"/>
  <c r="M28" i="9"/>
  <c r="O28" i="9"/>
  <c r="N28" i="9" s="1"/>
  <c r="M29" i="9"/>
  <c r="O29" i="9"/>
  <c r="M30" i="9"/>
  <c r="O30" i="9"/>
  <c r="M31" i="9"/>
  <c r="O31" i="9"/>
  <c r="M32" i="9"/>
  <c r="O32" i="9"/>
  <c r="M33" i="9"/>
  <c r="O33" i="9"/>
  <c r="M34" i="9"/>
  <c r="O34" i="9"/>
  <c r="M35" i="9"/>
  <c r="O35" i="9"/>
  <c r="M36" i="9"/>
  <c r="O36" i="9"/>
  <c r="M37" i="9"/>
  <c r="O37" i="9"/>
  <c r="M38" i="9"/>
  <c r="O38" i="9"/>
  <c r="M39" i="9"/>
  <c r="O39" i="9"/>
  <c r="M40" i="9"/>
  <c r="O40" i="9"/>
  <c r="M41" i="9"/>
  <c r="O41" i="9"/>
  <c r="M42" i="9"/>
  <c r="O42" i="9"/>
  <c r="M43" i="9"/>
  <c r="O43" i="9"/>
  <c r="M44" i="9"/>
  <c r="O44" i="9"/>
  <c r="M45" i="9"/>
  <c r="O45" i="9"/>
  <c r="M46" i="9"/>
  <c r="O46" i="9"/>
  <c r="M47" i="9"/>
  <c r="O47" i="9"/>
  <c r="M48" i="9"/>
  <c r="O48" i="9"/>
  <c r="M49" i="9"/>
  <c r="O49" i="9"/>
  <c r="M50" i="9"/>
  <c r="O50" i="9"/>
  <c r="M51" i="9"/>
  <c r="O51" i="9"/>
  <c r="M52" i="9"/>
  <c r="O52" i="9"/>
  <c r="M53" i="9"/>
  <c r="O53" i="9"/>
  <c r="M54" i="9"/>
  <c r="O54" i="9"/>
  <c r="M55" i="9"/>
  <c r="O55" i="9"/>
  <c r="M56" i="9"/>
  <c r="O56" i="9"/>
  <c r="M57" i="9"/>
  <c r="O57" i="9"/>
  <c r="M58" i="9"/>
  <c r="O58" i="9"/>
  <c r="M59" i="9"/>
  <c r="O59" i="9"/>
  <c r="M60" i="9"/>
  <c r="O60" i="9"/>
  <c r="M61" i="9"/>
  <c r="O61" i="9"/>
  <c r="M62" i="9"/>
  <c r="O62" i="9"/>
  <c r="M63" i="9"/>
  <c r="O63" i="9"/>
  <c r="M64" i="9"/>
  <c r="O64" i="9"/>
  <c r="M65" i="9"/>
  <c r="O65" i="9"/>
  <c r="M66" i="9"/>
  <c r="O66" i="9"/>
  <c r="M67" i="9"/>
  <c r="O67" i="9"/>
  <c r="M68" i="9"/>
  <c r="O68" i="9"/>
  <c r="M69" i="9"/>
  <c r="O69" i="9"/>
  <c r="M70" i="9"/>
  <c r="O70" i="9"/>
  <c r="M71" i="9"/>
  <c r="O71" i="9"/>
  <c r="M72" i="9"/>
  <c r="O72" i="9"/>
  <c r="M73" i="9"/>
  <c r="O73" i="9"/>
  <c r="M74" i="9"/>
  <c r="O74" i="9"/>
  <c r="M75" i="9"/>
  <c r="O75" i="9"/>
  <c r="M76" i="9"/>
  <c r="O76" i="9"/>
  <c r="M77" i="9"/>
  <c r="O77" i="9"/>
  <c r="M78" i="9"/>
  <c r="O78" i="9"/>
  <c r="M79" i="9"/>
  <c r="O79" i="9"/>
  <c r="M80" i="9"/>
  <c r="O80" i="9"/>
  <c r="M81" i="9"/>
  <c r="O81" i="9"/>
  <c r="M82" i="9"/>
  <c r="O82" i="9"/>
  <c r="M83" i="9"/>
  <c r="O83" i="9"/>
  <c r="M84" i="9"/>
  <c r="O84" i="9"/>
  <c r="M85" i="9"/>
  <c r="O85" i="9"/>
  <c r="M86" i="9"/>
  <c r="O86" i="9"/>
  <c r="M87" i="9"/>
  <c r="O87" i="9"/>
  <c r="M88" i="9"/>
  <c r="O88" i="9"/>
  <c r="M89" i="9"/>
  <c r="O89" i="9"/>
  <c r="M90" i="9"/>
  <c r="O90" i="9"/>
  <c r="M91" i="9"/>
  <c r="O91" i="9"/>
  <c r="M92" i="9"/>
  <c r="O92" i="9"/>
  <c r="M93" i="9"/>
  <c r="O93" i="9"/>
  <c r="M94" i="9"/>
  <c r="O94" i="9"/>
  <c r="M95" i="9"/>
  <c r="O95" i="9"/>
  <c r="M96" i="9"/>
  <c r="O96" i="9"/>
  <c r="M97" i="9"/>
  <c r="O97" i="9"/>
  <c r="M98" i="9"/>
  <c r="O98" i="9"/>
  <c r="M99" i="9"/>
  <c r="O99" i="9"/>
  <c r="M100" i="9"/>
  <c r="O100" i="9"/>
  <c r="M101" i="9"/>
  <c r="O101" i="9"/>
  <c r="M102" i="9"/>
  <c r="O102" i="9"/>
  <c r="M103" i="9"/>
  <c r="O103" i="9"/>
  <c r="M104" i="9"/>
  <c r="O104" i="9"/>
  <c r="M105" i="9"/>
  <c r="O105" i="9"/>
  <c r="M106" i="9"/>
  <c r="O106" i="9"/>
  <c r="M107" i="9"/>
  <c r="O107" i="9"/>
  <c r="M108" i="9"/>
  <c r="O108" i="9"/>
  <c r="M109" i="9"/>
  <c r="O109" i="9"/>
  <c r="M110" i="9"/>
  <c r="O110" i="9"/>
  <c r="M111" i="9"/>
  <c r="O111" i="9"/>
  <c r="M112" i="9"/>
  <c r="O112" i="9"/>
  <c r="M113" i="9"/>
  <c r="O113" i="9"/>
  <c r="M114" i="9"/>
  <c r="O114" i="9"/>
  <c r="M115" i="9"/>
  <c r="O115" i="9"/>
  <c r="M116" i="9"/>
  <c r="O116" i="9"/>
  <c r="M117" i="9"/>
  <c r="O117" i="9"/>
  <c r="M118" i="9"/>
  <c r="O118" i="9"/>
  <c r="M119" i="9"/>
  <c r="O119" i="9"/>
  <c r="M120" i="9"/>
  <c r="O120" i="9"/>
  <c r="M121" i="9"/>
  <c r="O121" i="9"/>
  <c r="M122" i="9"/>
  <c r="O122" i="9"/>
  <c r="M123" i="9"/>
  <c r="O123" i="9"/>
  <c r="M124" i="9"/>
  <c r="O124" i="9"/>
  <c r="M125" i="9"/>
  <c r="O125" i="9"/>
  <c r="M126" i="9"/>
  <c r="O126" i="9"/>
  <c r="M127" i="9"/>
  <c r="O127" i="9"/>
  <c r="M128" i="9"/>
  <c r="O128" i="9"/>
  <c r="M129" i="9"/>
  <c r="O129" i="9"/>
  <c r="M130" i="9"/>
  <c r="O130" i="9"/>
  <c r="M131" i="9"/>
  <c r="O131" i="9"/>
  <c r="M132" i="9"/>
  <c r="O132" i="9"/>
  <c r="M133" i="9"/>
  <c r="O133" i="9"/>
  <c r="M134" i="9"/>
  <c r="O134" i="9"/>
  <c r="M135" i="9"/>
  <c r="O135" i="9"/>
  <c r="M136" i="9"/>
  <c r="O136" i="9"/>
  <c r="M137" i="9"/>
  <c r="O137" i="9"/>
  <c r="M138" i="9"/>
  <c r="O138" i="9"/>
  <c r="M139" i="9"/>
  <c r="O139" i="9"/>
  <c r="M140" i="9"/>
  <c r="O140" i="9"/>
  <c r="M141" i="9"/>
  <c r="O141" i="9"/>
  <c r="M142" i="9"/>
  <c r="O142" i="9"/>
  <c r="M143" i="9"/>
  <c r="O143" i="9"/>
  <c r="M144" i="9"/>
  <c r="O144" i="9"/>
  <c r="M145" i="9"/>
  <c r="O145" i="9"/>
  <c r="M146" i="9"/>
  <c r="O146" i="9"/>
  <c r="M147" i="9"/>
  <c r="O147" i="9"/>
  <c r="M148" i="9"/>
  <c r="O148" i="9"/>
  <c r="M149" i="9"/>
  <c r="O149" i="9"/>
  <c r="M150" i="9"/>
  <c r="O150" i="9"/>
  <c r="M151" i="9"/>
  <c r="O151" i="9"/>
  <c r="M152" i="9"/>
  <c r="O152" i="9"/>
  <c r="M153" i="9"/>
  <c r="O153" i="9"/>
  <c r="M154" i="9"/>
  <c r="O154" i="9"/>
  <c r="M155" i="9"/>
  <c r="O155" i="9"/>
  <c r="M156" i="9"/>
  <c r="O156" i="9"/>
  <c r="M157" i="9"/>
  <c r="O157" i="9"/>
  <c r="M158" i="9"/>
  <c r="O158" i="9"/>
  <c r="M159" i="9"/>
  <c r="O159" i="9"/>
  <c r="M160" i="9"/>
  <c r="O160" i="9"/>
  <c r="M161" i="9"/>
  <c r="O161" i="9"/>
  <c r="M162" i="9"/>
  <c r="O162" i="9"/>
  <c r="M163" i="9"/>
  <c r="O163" i="9"/>
  <c r="M164" i="9"/>
  <c r="O164" i="9"/>
  <c r="M165" i="9"/>
  <c r="O165" i="9"/>
  <c r="M166" i="9"/>
  <c r="O166" i="9"/>
  <c r="M167" i="9"/>
  <c r="O167" i="9"/>
  <c r="M168" i="9"/>
  <c r="O168" i="9"/>
  <c r="M169" i="9"/>
  <c r="O169" i="9"/>
  <c r="M170" i="9"/>
  <c r="O170" i="9"/>
  <c r="M171" i="9"/>
  <c r="O171" i="9"/>
  <c r="M172" i="9"/>
  <c r="O172" i="9"/>
  <c r="M173" i="9"/>
  <c r="O173" i="9"/>
  <c r="M174" i="9"/>
  <c r="O174" i="9"/>
  <c r="M175" i="9"/>
  <c r="O175" i="9"/>
  <c r="M176" i="9"/>
  <c r="O176" i="9"/>
  <c r="M177" i="9"/>
  <c r="O177" i="9"/>
  <c r="M178" i="9"/>
  <c r="O178" i="9"/>
  <c r="M179" i="9"/>
  <c r="O179" i="9"/>
  <c r="M180" i="9"/>
  <c r="O180" i="9"/>
  <c r="M181" i="9"/>
  <c r="O181" i="9"/>
  <c r="M182" i="9"/>
  <c r="O182" i="9"/>
  <c r="M183" i="9"/>
  <c r="O183" i="9"/>
  <c r="M184" i="9"/>
  <c r="O184" i="9"/>
  <c r="M185" i="9"/>
  <c r="O185" i="9"/>
  <c r="M186" i="9"/>
  <c r="O186" i="9"/>
  <c r="M187" i="9"/>
  <c r="O187" i="9"/>
  <c r="M188" i="9"/>
  <c r="O188" i="9"/>
  <c r="M189" i="9"/>
  <c r="O189" i="9"/>
  <c r="M190" i="9"/>
  <c r="O190" i="9"/>
  <c r="M191" i="9"/>
  <c r="O191" i="9"/>
  <c r="M192" i="9"/>
  <c r="O192" i="9"/>
  <c r="M193" i="9"/>
  <c r="O193" i="9"/>
  <c r="M194" i="9"/>
  <c r="O194" i="9"/>
  <c r="M195" i="9"/>
  <c r="O195" i="9"/>
  <c r="M196" i="9"/>
  <c r="O196" i="9"/>
  <c r="M197" i="9"/>
  <c r="O197" i="9"/>
  <c r="M198" i="9"/>
  <c r="O198" i="9"/>
  <c r="M199" i="9"/>
  <c r="O199" i="9"/>
  <c r="M200" i="9"/>
  <c r="O200" i="9"/>
  <c r="M201" i="9"/>
  <c r="O201" i="9"/>
  <c r="M202" i="9"/>
  <c r="O202" i="9"/>
  <c r="M203" i="9"/>
  <c r="O203" i="9"/>
  <c r="M204" i="9"/>
  <c r="O204" i="9"/>
  <c r="M205" i="9"/>
  <c r="O205" i="9"/>
  <c r="M206" i="9"/>
  <c r="O206" i="9"/>
  <c r="M207" i="9"/>
  <c r="O207" i="9"/>
  <c r="M208" i="9"/>
  <c r="O208" i="9"/>
  <c r="M209" i="9"/>
  <c r="O209" i="9"/>
  <c r="M210" i="9"/>
  <c r="O210" i="9"/>
  <c r="M211" i="9"/>
  <c r="O211" i="9"/>
  <c r="M212" i="9"/>
  <c r="O212" i="9"/>
  <c r="M213" i="9"/>
  <c r="O213" i="9"/>
  <c r="M214" i="9"/>
  <c r="O214" i="9"/>
  <c r="M215" i="9"/>
  <c r="O215" i="9"/>
  <c r="M216" i="9"/>
  <c r="O216" i="9"/>
  <c r="M217" i="9"/>
  <c r="O217" i="9"/>
  <c r="M218" i="9"/>
  <c r="O218" i="9"/>
  <c r="M219" i="9"/>
  <c r="O219" i="9"/>
  <c r="M220" i="9"/>
  <c r="O220" i="9"/>
  <c r="M221" i="9"/>
  <c r="O221" i="9"/>
  <c r="M222" i="9"/>
  <c r="O222" i="9"/>
  <c r="M223" i="9"/>
  <c r="O223" i="9"/>
  <c r="M224" i="9"/>
  <c r="O224" i="9"/>
  <c r="M225" i="9"/>
  <c r="O225" i="9"/>
  <c r="M226" i="9"/>
  <c r="O226" i="9"/>
  <c r="M227" i="9"/>
  <c r="O227" i="9"/>
  <c r="M228" i="9"/>
  <c r="O228" i="9"/>
  <c r="M229" i="9"/>
  <c r="O229" i="9"/>
  <c r="M230" i="9"/>
  <c r="O230" i="9"/>
  <c r="M231" i="9"/>
  <c r="O231" i="9"/>
  <c r="M232" i="9"/>
  <c r="O232" i="9"/>
  <c r="M233" i="9"/>
  <c r="O233" i="9"/>
  <c r="M234" i="9"/>
  <c r="O234" i="9"/>
  <c r="M235" i="9"/>
  <c r="O235" i="9"/>
  <c r="M236" i="9"/>
  <c r="O236" i="9"/>
  <c r="M237" i="9"/>
  <c r="O237" i="9"/>
  <c r="M238" i="9"/>
  <c r="O238" i="9"/>
  <c r="M239" i="9"/>
  <c r="O239" i="9"/>
  <c r="M240" i="9"/>
  <c r="O240" i="9"/>
  <c r="M241" i="9"/>
  <c r="O241" i="9"/>
  <c r="M242" i="9"/>
  <c r="O242" i="9"/>
  <c r="M243" i="9"/>
  <c r="O243" i="9"/>
  <c r="M244" i="9"/>
  <c r="O244" i="9"/>
  <c r="M245" i="9"/>
  <c r="O245" i="9"/>
  <c r="M246" i="9"/>
  <c r="O246" i="9"/>
  <c r="M247" i="9"/>
  <c r="O247" i="9"/>
  <c r="M248" i="9"/>
  <c r="O248" i="9"/>
  <c r="M249" i="9"/>
  <c r="O249" i="9"/>
  <c r="M250" i="9"/>
  <c r="O250" i="9"/>
  <c r="M251" i="9"/>
  <c r="O251" i="9"/>
  <c r="M252" i="9"/>
  <c r="O252" i="9"/>
  <c r="M253" i="9"/>
  <c r="O253" i="9"/>
  <c r="M254" i="9"/>
  <c r="O254" i="9"/>
  <c r="M255" i="9"/>
  <c r="O255" i="9"/>
  <c r="M256" i="9"/>
  <c r="O256" i="9"/>
  <c r="M257" i="9"/>
  <c r="O257" i="9"/>
  <c r="M258" i="9"/>
  <c r="O258" i="9"/>
  <c r="M259" i="9"/>
  <c r="O259" i="9"/>
  <c r="M260" i="9"/>
  <c r="O260" i="9"/>
  <c r="M261" i="9"/>
  <c r="O261" i="9"/>
  <c r="M262" i="9"/>
  <c r="O262" i="9"/>
  <c r="M263" i="9"/>
  <c r="O263" i="9"/>
  <c r="M264" i="9"/>
  <c r="O264" i="9"/>
  <c r="M265" i="9"/>
  <c r="O265" i="9"/>
  <c r="M266" i="9"/>
  <c r="O266" i="9"/>
  <c r="M267" i="9"/>
  <c r="O267" i="9"/>
  <c r="M268" i="9"/>
  <c r="O268" i="9"/>
  <c r="M269" i="9"/>
  <c r="O269" i="9"/>
  <c r="M270" i="9"/>
  <c r="O270" i="9"/>
  <c r="M271" i="9"/>
  <c r="O271" i="9"/>
  <c r="M272" i="9"/>
  <c r="O272" i="9"/>
  <c r="M273" i="9"/>
  <c r="O273" i="9"/>
  <c r="M274" i="9"/>
  <c r="O274" i="9"/>
  <c r="M275" i="9"/>
  <c r="O275" i="9"/>
  <c r="M276" i="9"/>
  <c r="O276" i="9"/>
  <c r="M277" i="9"/>
  <c r="O277" i="9"/>
  <c r="M278" i="9"/>
  <c r="O278" i="9"/>
  <c r="M279" i="9"/>
  <c r="O279" i="9"/>
  <c r="M280" i="9"/>
  <c r="O280" i="9"/>
  <c r="M281" i="9"/>
  <c r="O281" i="9"/>
  <c r="M282" i="9"/>
  <c r="O282" i="9"/>
  <c r="M283" i="9"/>
  <c r="O283" i="9"/>
  <c r="M284" i="9"/>
  <c r="O284" i="9"/>
  <c r="M285" i="9"/>
  <c r="O285" i="9"/>
  <c r="M286" i="9"/>
  <c r="O286" i="9"/>
  <c r="M287" i="9"/>
  <c r="O287" i="9"/>
  <c r="M288" i="9"/>
  <c r="O288" i="9"/>
  <c r="M289" i="9"/>
  <c r="O289" i="9"/>
  <c r="M290" i="9"/>
  <c r="O290" i="9"/>
  <c r="M291" i="9"/>
  <c r="O291" i="9"/>
  <c r="M292" i="9"/>
  <c r="O292" i="9"/>
  <c r="M293" i="9"/>
  <c r="O293" i="9"/>
  <c r="M294" i="9"/>
  <c r="O294" i="9"/>
  <c r="M295" i="9"/>
  <c r="O295" i="9"/>
  <c r="M296" i="9"/>
  <c r="O296" i="9"/>
  <c r="M297" i="9"/>
  <c r="O297" i="9"/>
  <c r="M298" i="9"/>
  <c r="O298" i="9"/>
  <c r="M299" i="9"/>
  <c r="O299" i="9"/>
  <c r="M300" i="9"/>
  <c r="O300" i="9"/>
  <c r="M301" i="9"/>
  <c r="O301" i="9"/>
  <c r="M302" i="9"/>
  <c r="O302" i="9"/>
  <c r="M303" i="9"/>
  <c r="O303" i="9"/>
  <c r="M304" i="9"/>
  <c r="O304" i="9"/>
  <c r="M305" i="9"/>
  <c r="O305" i="9"/>
  <c r="M306" i="9"/>
  <c r="O306" i="9"/>
  <c r="M307" i="9"/>
  <c r="O307" i="9"/>
  <c r="M308" i="9"/>
  <c r="O308" i="9"/>
  <c r="M309" i="9"/>
  <c r="O309" i="9"/>
  <c r="M310" i="9"/>
  <c r="O310" i="9"/>
  <c r="M311" i="9"/>
  <c r="O311" i="9"/>
  <c r="M312" i="9"/>
  <c r="O312" i="9"/>
  <c r="M313" i="9"/>
  <c r="O313" i="9"/>
  <c r="M314" i="9"/>
  <c r="O314" i="9"/>
  <c r="M315" i="9"/>
  <c r="O315" i="9"/>
  <c r="M316" i="9"/>
  <c r="O316" i="9"/>
  <c r="M317" i="9"/>
  <c r="O317" i="9"/>
  <c r="M318" i="9"/>
  <c r="O318" i="9"/>
  <c r="M319" i="9"/>
  <c r="O319" i="9"/>
  <c r="M320" i="9"/>
  <c r="O320" i="9"/>
  <c r="M321" i="9"/>
  <c r="O321" i="9"/>
  <c r="M322" i="9"/>
  <c r="O322" i="9"/>
  <c r="M323" i="9"/>
  <c r="O323" i="9"/>
  <c r="M324" i="9"/>
  <c r="O324" i="9"/>
  <c r="M325" i="9"/>
  <c r="O325" i="9"/>
  <c r="M326" i="9"/>
  <c r="O326" i="9"/>
  <c r="M327" i="9"/>
  <c r="O327" i="9"/>
  <c r="M328" i="9"/>
  <c r="O328" i="9"/>
  <c r="M329" i="9"/>
  <c r="O329" i="9"/>
  <c r="M330" i="9"/>
  <c r="O330" i="9"/>
  <c r="M331" i="9"/>
  <c r="O331" i="9"/>
  <c r="M332" i="9"/>
  <c r="O332" i="9"/>
  <c r="M333" i="9"/>
  <c r="O333" i="9"/>
  <c r="M334" i="9"/>
  <c r="O334" i="9"/>
  <c r="M335" i="9"/>
  <c r="O335" i="9"/>
  <c r="M336" i="9"/>
  <c r="O336" i="9"/>
  <c r="M337" i="9"/>
  <c r="O337" i="9"/>
  <c r="M338" i="9"/>
  <c r="O338" i="9"/>
  <c r="M339" i="9"/>
  <c r="O339" i="9"/>
  <c r="M340" i="9"/>
  <c r="O340" i="9"/>
  <c r="M341" i="9"/>
  <c r="O341" i="9"/>
  <c r="M342" i="9"/>
  <c r="O342" i="9"/>
  <c r="M343" i="9"/>
  <c r="O343" i="9"/>
  <c r="M344" i="9"/>
  <c r="O344" i="9"/>
  <c r="M345" i="9"/>
  <c r="O345" i="9"/>
  <c r="M346" i="9"/>
  <c r="O346" i="9"/>
  <c r="M347" i="9"/>
  <c r="O347" i="9"/>
  <c r="M348" i="9"/>
  <c r="O348" i="9"/>
  <c r="M349" i="9"/>
  <c r="O349" i="9"/>
  <c r="M350" i="9"/>
  <c r="O350" i="9"/>
  <c r="M351" i="9"/>
  <c r="O351" i="9"/>
  <c r="M352" i="9"/>
  <c r="O352" i="9"/>
  <c r="M353" i="9"/>
  <c r="O353" i="9"/>
  <c r="M354" i="9"/>
  <c r="O354" i="9"/>
  <c r="M355" i="9"/>
  <c r="O355" i="9"/>
  <c r="M356" i="9"/>
  <c r="O356" i="9"/>
  <c r="M357" i="9"/>
  <c r="O357" i="9"/>
  <c r="M358" i="9"/>
  <c r="O358" i="9"/>
  <c r="M359" i="9"/>
  <c r="O359" i="9"/>
  <c r="M360" i="9"/>
  <c r="O360" i="9"/>
  <c r="M361" i="9"/>
  <c r="O361" i="9"/>
  <c r="M362" i="9"/>
  <c r="O362" i="9"/>
  <c r="M363" i="9"/>
  <c r="O363" i="9"/>
  <c r="M364" i="9"/>
  <c r="O364" i="9"/>
  <c r="M365" i="9"/>
  <c r="O365" i="9"/>
  <c r="M366" i="9"/>
  <c r="O366" i="9"/>
  <c r="M367" i="9"/>
  <c r="O367" i="9"/>
  <c r="M368" i="9"/>
  <c r="O368" i="9"/>
  <c r="M369" i="9"/>
  <c r="O369" i="9"/>
  <c r="M370" i="9"/>
  <c r="O370" i="9"/>
  <c r="M371" i="9"/>
  <c r="O371" i="9"/>
  <c r="M372" i="9"/>
  <c r="O372" i="9"/>
  <c r="M373" i="9"/>
  <c r="O373" i="9"/>
  <c r="M374" i="9"/>
  <c r="O374" i="9"/>
  <c r="M375" i="9"/>
  <c r="O375" i="9"/>
  <c r="M376" i="9"/>
  <c r="O376" i="9"/>
  <c r="M377" i="9"/>
  <c r="O377" i="9"/>
  <c r="M378" i="9"/>
  <c r="O378" i="9"/>
  <c r="M379" i="9"/>
  <c r="O379" i="9"/>
  <c r="M380" i="9"/>
  <c r="O380" i="9"/>
  <c r="M381" i="9"/>
  <c r="O381" i="9"/>
  <c r="M382" i="9"/>
  <c r="O382" i="9"/>
  <c r="M383" i="9"/>
  <c r="O383" i="9"/>
  <c r="M384" i="9"/>
  <c r="O384" i="9"/>
  <c r="M385" i="9"/>
  <c r="O385" i="9"/>
  <c r="M386" i="9"/>
  <c r="O386" i="9"/>
  <c r="M387" i="9"/>
  <c r="O387" i="9"/>
  <c r="M388" i="9"/>
  <c r="O388" i="9"/>
  <c r="M389" i="9"/>
  <c r="O389" i="9"/>
  <c r="M390" i="9"/>
  <c r="O390" i="9"/>
  <c r="M391" i="9"/>
  <c r="O391" i="9"/>
  <c r="M392" i="9"/>
  <c r="O392" i="9"/>
  <c r="M393" i="9"/>
  <c r="O393" i="9"/>
  <c r="M394" i="9"/>
  <c r="O394" i="9"/>
  <c r="M395" i="9"/>
  <c r="O395" i="9"/>
  <c r="M396" i="9"/>
  <c r="O396" i="9"/>
  <c r="M397" i="9"/>
  <c r="O397" i="9"/>
  <c r="M398" i="9"/>
  <c r="O398" i="9"/>
  <c r="M399" i="9"/>
  <c r="O399" i="9"/>
  <c r="M400" i="9"/>
  <c r="O400" i="9"/>
  <c r="M401" i="9"/>
  <c r="O401" i="9"/>
  <c r="M402" i="9"/>
  <c r="O402" i="9"/>
  <c r="M403" i="9"/>
  <c r="O403" i="9"/>
  <c r="M404" i="9"/>
  <c r="O404" i="9"/>
  <c r="M405" i="9"/>
  <c r="O405" i="9"/>
  <c r="M406" i="9"/>
  <c r="O406" i="9"/>
  <c r="M407" i="9"/>
  <c r="O407" i="9"/>
  <c r="M408" i="9"/>
  <c r="O408" i="9"/>
  <c r="M409" i="9"/>
  <c r="O409" i="9"/>
  <c r="M410" i="9"/>
  <c r="O410" i="9"/>
  <c r="M411" i="9"/>
  <c r="O411" i="9"/>
  <c r="M412" i="9"/>
  <c r="O412" i="9"/>
  <c r="M413" i="9"/>
  <c r="O413" i="9"/>
  <c r="M414" i="9"/>
  <c r="O414" i="9"/>
  <c r="M415" i="9"/>
  <c r="O415" i="9"/>
  <c r="M416" i="9"/>
  <c r="O416" i="9"/>
  <c r="M417" i="9"/>
  <c r="O417" i="9"/>
  <c r="M418" i="9"/>
  <c r="O418" i="9"/>
  <c r="M419" i="9"/>
  <c r="O419" i="9"/>
  <c r="M420" i="9"/>
  <c r="O420" i="9"/>
  <c r="M421" i="9"/>
  <c r="O421" i="9"/>
  <c r="M422" i="9"/>
  <c r="O422" i="9"/>
  <c r="M423" i="9"/>
  <c r="O423" i="9"/>
  <c r="M424" i="9"/>
  <c r="O424" i="9"/>
  <c r="M425" i="9"/>
  <c r="O425" i="9"/>
  <c r="M426" i="9"/>
  <c r="O426" i="9"/>
  <c r="M427" i="9"/>
  <c r="O427" i="9"/>
  <c r="M428" i="9"/>
  <c r="O428" i="9"/>
  <c r="M429" i="9"/>
  <c r="O429" i="9"/>
  <c r="M430" i="9"/>
  <c r="O430" i="9"/>
  <c r="M431" i="9"/>
  <c r="O431" i="9"/>
  <c r="M432" i="9"/>
  <c r="O432" i="9"/>
  <c r="M433" i="9"/>
  <c r="O433" i="9"/>
  <c r="M434" i="9"/>
  <c r="O434" i="9"/>
  <c r="M435" i="9"/>
  <c r="O435" i="9"/>
  <c r="M436" i="9"/>
  <c r="O436" i="9"/>
  <c r="M437" i="9"/>
  <c r="O437" i="9"/>
  <c r="M438" i="9"/>
  <c r="O438" i="9"/>
  <c r="M439" i="9"/>
  <c r="O439" i="9"/>
  <c r="M440" i="9"/>
  <c r="O440" i="9"/>
  <c r="M441" i="9"/>
  <c r="O441" i="9"/>
  <c r="M442" i="9"/>
  <c r="O442" i="9"/>
  <c r="M443" i="9"/>
  <c r="O443" i="9"/>
  <c r="M444" i="9"/>
  <c r="O444" i="9"/>
  <c r="M445" i="9"/>
  <c r="O445" i="9"/>
  <c r="M446" i="9"/>
  <c r="O446" i="9"/>
  <c r="M447" i="9"/>
  <c r="O447" i="9"/>
  <c r="M448" i="9"/>
  <c r="O448" i="9"/>
  <c r="M449" i="9"/>
  <c r="O449" i="9"/>
  <c r="M450" i="9"/>
  <c r="O450" i="9"/>
  <c r="M451" i="9"/>
  <c r="O451" i="9"/>
  <c r="M452" i="9"/>
  <c r="O452" i="9"/>
  <c r="M453" i="9"/>
  <c r="O453" i="9"/>
  <c r="M454" i="9"/>
  <c r="O454" i="9"/>
  <c r="M455" i="9"/>
  <c r="O455" i="9"/>
  <c r="M456" i="9"/>
  <c r="O456" i="9"/>
  <c r="M457" i="9"/>
  <c r="O457" i="9"/>
  <c r="M458" i="9"/>
  <c r="O458" i="9"/>
  <c r="M459" i="9"/>
  <c r="O459" i="9"/>
  <c r="M460" i="9"/>
  <c r="O460" i="9"/>
  <c r="M461" i="9"/>
  <c r="O461" i="9"/>
  <c r="M462" i="9"/>
  <c r="O462" i="9"/>
  <c r="M463" i="9"/>
  <c r="O463" i="9"/>
  <c r="M464" i="9"/>
  <c r="O464" i="9"/>
  <c r="M465" i="9"/>
  <c r="O465" i="9"/>
  <c r="M466" i="9"/>
  <c r="O466" i="9"/>
  <c r="M467" i="9"/>
  <c r="O467" i="9"/>
  <c r="M468" i="9"/>
  <c r="O468" i="9"/>
  <c r="M469" i="9"/>
  <c r="O469" i="9"/>
  <c r="M470" i="9"/>
  <c r="O470" i="9"/>
  <c r="M471" i="9"/>
  <c r="O471" i="9"/>
  <c r="M472" i="9"/>
  <c r="O472" i="9"/>
  <c r="M473" i="9"/>
  <c r="O473" i="9"/>
  <c r="M474" i="9"/>
  <c r="O474" i="9"/>
  <c r="M475" i="9"/>
  <c r="O475" i="9"/>
  <c r="M476" i="9"/>
  <c r="O476" i="9"/>
  <c r="M477" i="9"/>
  <c r="O477" i="9"/>
  <c r="M478" i="9"/>
  <c r="O478" i="9"/>
  <c r="M479" i="9"/>
  <c r="O479" i="9"/>
  <c r="M480" i="9"/>
  <c r="O480" i="9"/>
  <c r="M481" i="9"/>
  <c r="O481" i="9"/>
  <c r="M482" i="9"/>
  <c r="O482" i="9"/>
  <c r="M483" i="9"/>
  <c r="O483" i="9"/>
  <c r="M484" i="9"/>
  <c r="O484" i="9"/>
  <c r="M485" i="9"/>
  <c r="O485" i="9"/>
  <c r="M486" i="9"/>
  <c r="O486" i="9"/>
  <c r="M487" i="9"/>
  <c r="O487" i="9"/>
  <c r="M488" i="9"/>
  <c r="O488" i="9"/>
  <c r="M489" i="9"/>
  <c r="O489" i="9"/>
  <c r="M490" i="9"/>
  <c r="O490" i="9"/>
  <c r="M491" i="9"/>
  <c r="O491" i="9"/>
  <c r="M492" i="9"/>
  <c r="O492" i="9"/>
  <c r="M493" i="9"/>
  <c r="O493" i="9"/>
  <c r="M494" i="9"/>
  <c r="O494" i="9"/>
  <c r="M495" i="9"/>
  <c r="O495" i="9"/>
  <c r="M496" i="9"/>
  <c r="O496" i="9"/>
  <c r="M497" i="9"/>
  <c r="O497" i="9"/>
  <c r="M498" i="9"/>
  <c r="O498" i="9"/>
  <c r="M499" i="9"/>
  <c r="O499" i="9"/>
  <c r="M500" i="9"/>
  <c r="O500" i="9"/>
  <c r="M501" i="9"/>
  <c r="O501" i="9"/>
  <c r="M502" i="9"/>
  <c r="O502" i="9"/>
  <c r="M503" i="9"/>
  <c r="O503" i="9"/>
  <c r="M504" i="9"/>
  <c r="O504" i="9"/>
  <c r="M505" i="9"/>
  <c r="O505" i="9"/>
  <c r="M506" i="9"/>
  <c r="O506" i="9"/>
  <c r="M507" i="9"/>
  <c r="O507" i="9"/>
  <c r="M508" i="9"/>
  <c r="O508" i="9"/>
  <c r="M509" i="9"/>
  <c r="O509" i="9"/>
  <c r="M510" i="9"/>
  <c r="O510" i="9"/>
  <c r="M511" i="9"/>
  <c r="O511" i="9"/>
  <c r="M512" i="9"/>
  <c r="O512" i="9"/>
  <c r="M513" i="9"/>
  <c r="O513" i="9"/>
  <c r="M514" i="9"/>
  <c r="O514" i="9"/>
  <c r="M515" i="9"/>
  <c r="O515" i="9"/>
  <c r="M516" i="9"/>
  <c r="O516" i="9"/>
  <c r="M517" i="9"/>
  <c r="O517" i="9"/>
  <c r="M518" i="9"/>
  <c r="O518" i="9"/>
  <c r="M519" i="9"/>
  <c r="O519" i="9"/>
  <c r="M520" i="9"/>
  <c r="O520" i="9"/>
  <c r="M521" i="9"/>
  <c r="O521" i="9"/>
  <c r="M522" i="9"/>
  <c r="O522" i="9"/>
  <c r="M523" i="9"/>
  <c r="O523" i="9"/>
  <c r="M524" i="9"/>
  <c r="O524" i="9"/>
  <c r="M525" i="9"/>
  <c r="O525" i="9"/>
  <c r="M526" i="9"/>
  <c r="O526" i="9"/>
  <c r="M527" i="9"/>
  <c r="O527" i="9"/>
  <c r="M528" i="9"/>
  <c r="O528" i="9"/>
  <c r="M529" i="9"/>
  <c r="O529" i="9"/>
  <c r="M530" i="9"/>
  <c r="O530" i="9"/>
  <c r="M531" i="9"/>
  <c r="O531" i="9"/>
  <c r="M532" i="9"/>
  <c r="O532" i="9"/>
  <c r="M533" i="9"/>
  <c r="O533" i="9"/>
  <c r="M534" i="9"/>
  <c r="O534" i="9"/>
  <c r="M535" i="9"/>
  <c r="O535" i="9"/>
  <c r="M536" i="9"/>
  <c r="O536" i="9"/>
  <c r="M537" i="9"/>
  <c r="O537" i="9"/>
  <c r="M538" i="9"/>
  <c r="O538" i="9"/>
  <c r="M539" i="9"/>
  <c r="O539" i="9"/>
  <c r="M540" i="9"/>
  <c r="O540" i="9"/>
  <c r="M541" i="9"/>
  <c r="O541" i="9"/>
  <c r="M542" i="9"/>
  <c r="O542" i="9"/>
  <c r="M543" i="9"/>
  <c r="O543" i="9"/>
  <c r="M544" i="9"/>
  <c r="O544" i="9"/>
  <c r="M545" i="9"/>
  <c r="O545" i="9"/>
  <c r="M546" i="9"/>
  <c r="O546" i="9"/>
  <c r="M547" i="9"/>
  <c r="O547" i="9"/>
  <c r="M548" i="9"/>
  <c r="O548" i="9"/>
  <c r="M549" i="9"/>
  <c r="O549" i="9"/>
  <c r="M550" i="9"/>
  <c r="O550" i="9"/>
  <c r="M551" i="9"/>
  <c r="O551" i="9"/>
  <c r="M552" i="9"/>
  <c r="O552" i="9"/>
  <c r="M553" i="9"/>
  <c r="O553" i="9"/>
  <c r="M554" i="9"/>
  <c r="O554" i="9"/>
  <c r="M555" i="9"/>
  <c r="O555" i="9"/>
  <c r="M556" i="9"/>
  <c r="O556" i="9"/>
  <c r="M557" i="9"/>
  <c r="O557" i="9"/>
  <c r="M558" i="9"/>
  <c r="O558" i="9"/>
  <c r="M559" i="9"/>
  <c r="O559" i="9"/>
  <c r="M560" i="9"/>
  <c r="O560" i="9"/>
  <c r="M561" i="9"/>
  <c r="O561" i="9"/>
  <c r="M562" i="9"/>
  <c r="O562" i="9"/>
  <c r="M563" i="9"/>
  <c r="O563" i="9"/>
  <c r="M564" i="9"/>
  <c r="O564" i="9"/>
  <c r="M565" i="9"/>
  <c r="O565" i="9"/>
  <c r="M566" i="9"/>
  <c r="O566" i="9"/>
  <c r="M567" i="9"/>
  <c r="O567" i="9"/>
  <c r="M568" i="9"/>
  <c r="O568" i="9"/>
  <c r="M569" i="9"/>
  <c r="O569" i="9"/>
  <c r="M570" i="9"/>
  <c r="O570" i="9"/>
  <c r="M571" i="9"/>
  <c r="O571" i="9"/>
  <c r="M572" i="9"/>
  <c r="O572" i="9"/>
  <c r="M573" i="9"/>
  <c r="O573" i="9"/>
  <c r="M574" i="9"/>
  <c r="O574" i="9"/>
  <c r="M575" i="9"/>
  <c r="O575" i="9"/>
  <c r="M576" i="9"/>
  <c r="O576" i="9"/>
  <c r="M577" i="9"/>
  <c r="O577" i="9"/>
  <c r="M578" i="9"/>
  <c r="O578" i="9"/>
  <c r="M579" i="9"/>
  <c r="O579" i="9"/>
  <c r="M580" i="9"/>
  <c r="O580" i="9"/>
  <c r="M581" i="9"/>
  <c r="O581" i="9"/>
  <c r="M582" i="9"/>
  <c r="O582" i="9"/>
  <c r="M583" i="9"/>
  <c r="O583" i="9"/>
  <c r="M584" i="9"/>
  <c r="O584" i="9"/>
  <c r="M585" i="9"/>
  <c r="O585" i="9"/>
  <c r="M586" i="9"/>
  <c r="O586" i="9"/>
  <c r="M587" i="9"/>
  <c r="O587" i="9"/>
  <c r="M588" i="9"/>
  <c r="O588" i="9"/>
  <c r="M589" i="9"/>
  <c r="O589" i="9"/>
  <c r="M590" i="9"/>
  <c r="O590" i="9"/>
  <c r="M591" i="9"/>
  <c r="O591" i="9"/>
  <c r="M592" i="9"/>
  <c r="O592" i="9"/>
  <c r="M593" i="9"/>
  <c r="O593" i="9"/>
  <c r="M594" i="9"/>
  <c r="O594" i="9"/>
  <c r="M595" i="9"/>
  <c r="O595" i="9"/>
  <c r="M596" i="9"/>
  <c r="O596" i="9"/>
  <c r="M597" i="9"/>
  <c r="O597" i="9"/>
  <c r="M598" i="9"/>
  <c r="O598" i="9"/>
  <c r="M599" i="9"/>
  <c r="O599" i="9"/>
  <c r="M600" i="9"/>
  <c r="O600" i="9"/>
  <c r="M601" i="9"/>
  <c r="O601" i="9"/>
  <c r="M602" i="9"/>
  <c r="O602" i="9"/>
  <c r="M603" i="9"/>
  <c r="O603" i="9"/>
  <c r="M604" i="9"/>
  <c r="O604" i="9"/>
  <c r="M605" i="9"/>
  <c r="O605" i="9"/>
  <c r="M606" i="9"/>
  <c r="O606" i="9"/>
  <c r="M607" i="9"/>
  <c r="O607" i="9"/>
  <c r="M608" i="9"/>
  <c r="O608" i="9"/>
  <c r="M609" i="9"/>
  <c r="O609" i="9"/>
  <c r="M610" i="9"/>
  <c r="O610" i="9"/>
  <c r="M611" i="9"/>
  <c r="O611" i="9"/>
  <c r="M612" i="9"/>
  <c r="O612" i="9"/>
  <c r="M613" i="9"/>
  <c r="O613" i="9"/>
  <c r="M614" i="9"/>
  <c r="O614" i="9"/>
  <c r="M615" i="9"/>
  <c r="O615" i="9"/>
  <c r="M616" i="9"/>
  <c r="O616" i="9"/>
  <c r="M617" i="9"/>
  <c r="O617" i="9"/>
  <c r="M618" i="9"/>
  <c r="O618" i="9"/>
  <c r="M619" i="9"/>
  <c r="O619" i="9"/>
  <c r="M620" i="9"/>
  <c r="O620" i="9"/>
  <c r="M621" i="9"/>
  <c r="O621" i="9"/>
  <c r="M622" i="9"/>
  <c r="O622" i="9"/>
  <c r="M623" i="9"/>
  <c r="O623" i="9"/>
  <c r="M624" i="9"/>
  <c r="O624" i="9"/>
  <c r="M625" i="9"/>
  <c r="O625" i="9"/>
  <c r="M626" i="9"/>
  <c r="O626" i="9"/>
  <c r="M627" i="9"/>
  <c r="O627" i="9"/>
  <c r="M628" i="9"/>
  <c r="O628" i="9"/>
  <c r="M629" i="9"/>
  <c r="O629" i="9"/>
  <c r="M630" i="9"/>
  <c r="O630" i="9"/>
  <c r="M631" i="9"/>
  <c r="O631" i="9"/>
  <c r="M632" i="9"/>
  <c r="O632" i="9"/>
  <c r="M633" i="9"/>
  <c r="O633" i="9"/>
  <c r="M634" i="9"/>
  <c r="O634" i="9"/>
  <c r="M635" i="9"/>
  <c r="O635" i="9"/>
  <c r="M636" i="9"/>
  <c r="O636" i="9"/>
  <c r="M637" i="9"/>
  <c r="O637" i="9"/>
  <c r="M638" i="9"/>
  <c r="O638" i="9"/>
  <c r="M639" i="9"/>
  <c r="O639" i="9"/>
  <c r="M640" i="9"/>
  <c r="O640" i="9"/>
  <c r="M641" i="9"/>
  <c r="O641" i="9"/>
  <c r="M642" i="9"/>
  <c r="O642" i="9"/>
  <c r="M643" i="9"/>
  <c r="O643" i="9"/>
  <c r="M644" i="9"/>
  <c r="O644" i="9"/>
  <c r="M645" i="9"/>
  <c r="O645" i="9"/>
  <c r="M646" i="9"/>
  <c r="O646" i="9"/>
  <c r="M647" i="9"/>
  <c r="O647" i="9"/>
  <c r="M648" i="9"/>
  <c r="O648" i="9"/>
  <c r="M649" i="9"/>
  <c r="O649" i="9"/>
  <c r="M650" i="9"/>
  <c r="O650" i="9"/>
  <c r="M651" i="9"/>
  <c r="O651" i="9"/>
  <c r="M652" i="9"/>
  <c r="O652" i="9"/>
  <c r="M653" i="9"/>
  <c r="O653" i="9"/>
  <c r="M654" i="9"/>
  <c r="O654" i="9"/>
  <c r="M655" i="9"/>
  <c r="O655" i="9"/>
  <c r="M656" i="9"/>
  <c r="O656" i="9"/>
  <c r="M657" i="9"/>
  <c r="O657" i="9"/>
  <c r="M658" i="9"/>
  <c r="O658" i="9"/>
  <c r="M659" i="9"/>
  <c r="O659" i="9"/>
  <c r="M660" i="9"/>
  <c r="O660" i="9"/>
  <c r="M661" i="9"/>
  <c r="O661" i="9"/>
  <c r="M662" i="9"/>
  <c r="O662" i="9"/>
  <c r="M663" i="9"/>
  <c r="O663" i="9"/>
  <c r="M664" i="9"/>
  <c r="O664" i="9"/>
  <c r="M665" i="9"/>
  <c r="O665" i="9"/>
  <c r="M666" i="9"/>
  <c r="O666" i="9"/>
  <c r="M667" i="9"/>
  <c r="O667" i="9"/>
  <c r="M668" i="9"/>
  <c r="O668" i="9"/>
  <c r="M669" i="9"/>
  <c r="O669" i="9"/>
  <c r="M670" i="9"/>
  <c r="O670" i="9"/>
  <c r="M671" i="9"/>
  <c r="O671" i="9"/>
  <c r="M672" i="9"/>
  <c r="O672" i="9"/>
  <c r="M673" i="9"/>
  <c r="O673" i="9"/>
  <c r="M674" i="9"/>
  <c r="O674" i="9"/>
  <c r="M675" i="9"/>
  <c r="O675" i="9"/>
  <c r="M676" i="9"/>
  <c r="O676" i="9"/>
  <c r="M677" i="9"/>
  <c r="O677" i="9"/>
  <c r="M678" i="9"/>
  <c r="O678" i="9"/>
  <c r="M679" i="9"/>
  <c r="O679" i="9"/>
  <c r="M680" i="9"/>
  <c r="O680" i="9"/>
  <c r="M681" i="9"/>
  <c r="O681" i="9"/>
  <c r="M682" i="9"/>
  <c r="O682" i="9"/>
  <c r="M683" i="9"/>
  <c r="O683" i="9"/>
  <c r="M684" i="9"/>
  <c r="O684" i="9"/>
  <c r="M685" i="9"/>
  <c r="O685" i="9"/>
  <c r="M686" i="9"/>
  <c r="O686" i="9"/>
  <c r="M687" i="9"/>
  <c r="O687" i="9"/>
  <c r="M688" i="9"/>
  <c r="O688" i="9"/>
  <c r="M689" i="9"/>
  <c r="O689" i="9"/>
  <c r="M690" i="9"/>
  <c r="O690" i="9"/>
  <c r="M691" i="9"/>
  <c r="O691" i="9"/>
  <c r="M692" i="9"/>
  <c r="O692" i="9"/>
  <c r="M693" i="9"/>
  <c r="O693" i="9"/>
  <c r="M694" i="9"/>
  <c r="O694" i="9"/>
  <c r="M695" i="9"/>
  <c r="O695" i="9"/>
  <c r="M696" i="9"/>
  <c r="O696" i="9"/>
  <c r="M697" i="9"/>
  <c r="O697" i="9"/>
  <c r="M698" i="9"/>
  <c r="O698" i="9"/>
  <c r="M699" i="9"/>
  <c r="O699" i="9"/>
  <c r="M700" i="9"/>
  <c r="O700" i="9"/>
  <c r="M701" i="9"/>
  <c r="O701" i="9"/>
  <c r="M702" i="9"/>
  <c r="O702" i="9"/>
  <c r="M703" i="9"/>
  <c r="O703" i="9"/>
  <c r="M704" i="9"/>
  <c r="O704" i="9"/>
  <c r="M705" i="9"/>
  <c r="O705" i="9"/>
  <c r="M706" i="9"/>
  <c r="O706" i="9"/>
  <c r="M707" i="9"/>
  <c r="O707" i="9"/>
  <c r="M708" i="9"/>
  <c r="O708" i="9"/>
  <c r="M709" i="9"/>
  <c r="O709" i="9"/>
  <c r="M710" i="9"/>
  <c r="O710" i="9"/>
  <c r="M711" i="9"/>
  <c r="O711" i="9"/>
  <c r="M712" i="9"/>
  <c r="O712" i="9"/>
  <c r="M713" i="9"/>
  <c r="O713" i="9"/>
  <c r="M714" i="9"/>
  <c r="O714" i="9"/>
  <c r="M715" i="9"/>
  <c r="O715" i="9"/>
  <c r="M716" i="9"/>
  <c r="O716" i="9"/>
  <c r="M717" i="9"/>
  <c r="O717" i="9"/>
  <c r="M718" i="9"/>
  <c r="O718" i="9"/>
  <c r="M719" i="9"/>
  <c r="O719" i="9"/>
  <c r="M720" i="9"/>
  <c r="O720" i="9"/>
  <c r="M721" i="9"/>
  <c r="O721" i="9"/>
  <c r="M722" i="9"/>
  <c r="O722" i="9"/>
  <c r="M723" i="9"/>
  <c r="O723" i="9"/>
  <c r="M724" i="9"/>
  <c r="O724" i="9"/>
  <c r="M725" i="9"/>
  <c r="O725" i="9"/>
  <c r="M726" i="9"/>
  <c r="O726" i="9"/>
  <c r="M727" i="9"/>
  <c r="O727" i="9"/>
  <c r="M728" i="9"/>
  <c r="O728" i="9"/>
  <c r="M729" i="9"/>
  <c r="O729" i="9"/>
  <c r="M730" i="9"/>
  <c r="O730" i="9"/>
  <c r="M731" i="9"/>
  <c r="O731" i="9"/>
  <c r="M732" i="9"/>
  <c r="O732" i="9"/>
  <c r="M733" i="9"/>
  <c r="O733" i="9"/>
  <c r="M734" i="9"/>
  <c r="O734" i="9"/>
  <c r="M735" i="9"/>
  <c r="O735" i="9"/>
  <c r="M736" i="9"/>
  <c r="O736" i="9"/>
  <c r="M737" i="9"/>
  <c r="O737" i="9"/>
  <c r="M738" i="9"/>
  <c r="O738" i="9"/>
  <c r="M739" i="9"/>
  <c r="O739" i="9"/>
  <c r="M740" i="9"/>
  <c r="O740" i="9"/>
  <c r="M741" i="9"/>
  <c r="O741" i="9"/>
  <c r="M742" i="9"/>
  <c r="O742" i="9"/>
  <c r="M743" i="9"/>
  <c r="O743" i="9"/>
  <c r="M744" i="9"/>
  <c r="O744" i="9"/>
  <c r="M745" i="9"/>
  <c r="O745" i="9"/>
  <c r="M746" i="9"/>
  <c r="O746" i="9"/>
  <c r="M747" i="9"/>
  <c r="O747" i="9"/>
  <c r="M748" i="9"/>
  <c r="O748" i="9"/>
  <c r="M749" i="9"/>
  <c r="O749" i="9"/>
  <c r="M750" i="9"/>
  <c r="O750" i="9"/>
  <c r="M751" i="9"/>
  <c r="O751" i="9"/>
  <c r="M752" i="9"/>
  <c r="O752" i="9"/>
  <c r="M753" i="9"/>
  <c r="O753" i="9"/>
  <c r="M754" i="9"/>
  <c r="O754" i="9"/>
  <c r="M755" i="9"/>
  <c r="O755" i="9"/>
  <c r="M756" i="9"/>
  <c r="O756" i="9"/>
  <c r="M757" i="9"/>
  <c r="O757" i="9"/>
  <c r="M758" i="9"/>
  <c r="O758" i="9"/>
  <c r="M759" i="9"/>
  <c r="O759" i="9"/>
  <c r="M760" i="9"/>
  <c r="O760" i="9"/>
  <c r="M761" i="9"/>
  <c r="O761" i="9"/>
  <c r="M762" i="9"/>
  <c r="O762" i="9"/>
  <c r="M763" i="9"/>
  <c r="O763" i="9"/>
  <c r="M764" i="9"/>
  <c r="O764" i="9"/>
  <c r="M765" i="9"/>
  <c r="O765" i="9"/>
  <c r="M766" i="9"/>
  <c r="O766" i="9"/>
  <c r="M767" i="9"/>
  <c r="O767" i="9"/>
  <c r="M768" i="9"/>
  <c r="O768" i="9"/>
  <c r="M769" i="9"/>
  <c r="O769" i="9"/>
  <c r="M770" i="9"/>
  <c r="O770" i="9"/>
  <c r="M771" i="9"/>
  <c r="O771" i="9"/>
  <c r="M772" i="9"/>
  <c r="O772" i="9"/>
  <c r="M773" i="9"/>
  <c r="O773" i="9"/>
  <c r="M774" i="9"/>
  <c r="O774" i="9"/>
  <c r="M775" i="9"/>
  <c r="O775" i="9"/>
  <c r="M776" i="9"/>
  <c r="O776" i="9"/>
  <c r="M777" i="9"/>
  <c r="O777" i="9"/>
  <c r="M778" i="9"/>
  <c r="O778" i="9"/>
  <c r="M779" i="9"/>
  <c r="O779" i="9"/>
  <c r="M780" i="9"/>
  <c r="O780" i="9"/>
  <c r="M781" i="9"/>
  <c r="O781" i="9"/>
  <c r="M782" i="9"/>
  <c r="O782" i="9"/>
  <c r="M783" i="9"/>
  <c r="O783" i="9"/>
  <c r="M784" i="9"/>
  <c r="O784" i="9"/>
  <c r="M785" i="9"/>
  <c r="O785" i="9"/>
  <c r="M786" i="9"/>
  <c r="O786" i="9"/>
  <c r="M787" i="9"/>
  <c r="O787" i="9"/>
  <c r="M788" i="9"/>
  <c r="O788" i="9"/>
  <c r="M789" i="9"/>
  <c r="O789" i="9"/>
  <c r="M790" i="9"/>
  <c r="O790" i="9"/>
  <c r="M791" i="9"/>
  <c r="O791" i="9"/>
  <c r="M792" i="9"/>
  <c r="O792" i="9"/>
  <c r="M793" i="9"/>
  <c r="O793" i="9"/>
  <c r="M794" i="9"/>
  <c r="O794" i="9"/>
  <c r="M795" i="9"/>
  <c r="O795" i="9"/>
  <c r="M796" i="9"/>
  <c r="O796" i="9"/>
  <c r="M797" i="9"/>
  <c r="O797" i="9"/>
  <c r="M798" i="9"/>
  <c r="O798" i="9"/>
  <c r="M799" i="9"/>
  <c r="O799" i="9"/>
  <c r="M800" i="9"/>
  <c r="O800" i="9"/>
  <c r="M801" i="9"/>
  <c r="O801" i="9"/>
  <c r="M802" i="9"/>
  <c r="O802" i="9"/>
  <c r="M803" i="9"/>
  <c r="O803" i="9"/>
  <c r="M804" i="9"/>
  <c r="O804" i="9"/>
  <c r="M805" i="9"/>
  <c r="O805" i="9"/>
  <c r="M806" i="9"/>
  <c r="O806" i="9"/>
  <c r="M807" i="9"/>
  <c r="O807" i="9"/>
  <c r="M808" i="9"/>
  <c r="O808" i="9"/>
  <c r="M809" i="9"/>
  <c r="O809" i="9"/>
  <c r="M810" i="9"/>
  <c r="O810" i="9"/>
  <c r="M811" i="9"/>
  <c r="O811" i="9"/>
  <c r="M812" i="9"/>
  <c r="O812" i="9"/>
  <c r="M813" i="9"/>
  <c r="O813" i="9"/>
  <c r="M814" i="9"/>
  <c r="O814" i="9"/>
  <c r="M815" i="9"/>
  <c r="O815" i="9"/>
  <c r="M816" i="9"/>
  <c r="O816" i="9"/>
  <c r="M817" i="9"/>
  <c r="O817" i="9"/>
  <c r="M818" i="9"/>
  <c r="O818" i="9"/>
  <c r="M819" i="9"/>
  <c r="O819" i="9"/>
  <c r="M820" i="9"/>
  <c r="O820" i="9"/>
  <c r="M821" i="9"/>
  <c r="O821" i="9"/>
  <c r="M822" i="9"/>
  <c r="O822" i="9"/>
  <c r="M823" i="9"/>
  <c r="O823" i="9"/>
  <c r="M824" i="9"/>
  <c r="O824" i="9"/>
  <c r="M825" i="9"/>
  <c r="O825" i="9"/>
  <c r="M826" i="9"/>
  <c r="O826" i="9"/>
  <c r="M827" i="9"/>
  <c r="O827" i="9"/>
  <c r="M828" i="9"/>
  <c r="O828" i="9"/>
  <c r="M829" i="9"/>
  <c r="O829" i="9"/>
  <c r="M830" i="9"/>
  <c r="O830" i="9"/>
  <c r="M831" i="9"/>
  <c r="O831" i="9"/>
  <c r="M832" i="9"/>
  <c r="O832" i="9"/>
  <c r="M833" i="9"/>
  <c r="O833" i="9"/>
  <c r="M834" i="9"/>
  <c r="O834" i="9"/>
  <c r="M835" i="9"/>
  <c r="O835" i="9"/>
  <c r="M836" i="9"/>
  <c r="O836" i="9"/>
  <c r="M837" i="9"/>
  <c r="O837" i="9"/>
  <c r="M838" i="9"/>
  <c r="O838" i="9"/>
  <c r="M839" i="9"/>
  <c r="O839" i="9"/>
  <c r="M840" i="9"/>
  <c r="O840" i="9"/>
  <c r="M841" i="9"/>
  <c r="O841" i="9"/>
  <c r="M842" i="9"/>
  <c r="O842" i="9"/>
  <c r="M843" i="9"/>
  <c r="O843" i="9"/>
  <c r="M844" i="9"/>
  <c r="O844" i="9"/>
  <c r="M845" i="9"/>
  <c r="O845" i="9"/>
  <c r="M846" i="9"/>
  <c r="O846" i="9"/>
  <c r="M847" i="9"/>
  <c r="O847" i="9"/>
  <c r="M848" i="9"/>
  <c r="O848" i="9"/>
  <c r="M849" i="9"/>
  <c r="O849" i="9"/>
  <c r="M850" i="9"/>
  <c r="O850" i="9"/>
  <c r="M851" i="9"/>
  <c r="O851" i="9"/>
  <c r="M852" i="9"/>
  <c r="O852" i="9"/>
  <c r="M853" i="9"/>
  <c r="O853" i="9"/>
  <c r="M854" i="9"/>
  <c r="O854" i="9"/>
  <c r="M855" i="9"/>
  <c r="O855" i="9"/>
  <c r="M856" i="9"/>
  <c r="O856" i="9"/>
  <c r="M857" i="9"/>
  <c r="O857" i="9"/>
  <c r="M858" i="9"/>
  <c r="O858" i="9"/>
  <c r="M859" i="9"/>
  <c r="O859" i="9"/>
  <c r="M860" i="9"/>
  <c r="O860" i="9"/>
  <c r="M861" i="9"/>
  <c r="O861" i="9"/>
  <c r="M862" i="9"/>
  <c r="O862" i="9"/>
  <c r="M863" i="9"/>
  <c r="O863" i="9"/>
  <c r="M864" i="9"/>
  <c r="O864" i="9"/>
  <c r="M865" i="9"/>
  <c r="O865" i="9"/>
  <c r="M866" i="9"/>
  <c r="O866" i="9"/>
  <c r="M867" i="9"/>
  <c r="O867" i="9"/>
  <c r="M868" i="9"/>
  <c r="O868" i="9"/>
  <c r="M869" i="9"/>
  <c r="O869" i="9"/>
  <c r="M870" i="9"/>
  <c r="O870" i="9"/>
  <c r="M871" i="9"/>
  <c r="O871" i="9"/>
  <c r="M872" i="9"/>
  <c r="O872" i="9"/>
  <c r="M873" i="9"/>
  <c r="O873" i="9"/>
  <c r="M874" i="9"/>
  <c r="O874" i="9"/>
  <c r="M875" i="9"/>
  <c r="O875" i="9"/>
  <c r="M876" i="9"/>
  <c r="O876" i="9"/>
  <c r="M877" i="9"/>
  <c r="O877" i="9"/>
  <c r="M878" i="9"/>
  <c r="O878" i="9"/>
  <c r="M879" i="9"/>
  <c r="O879" i="9"/>
  <c r="M880" i="9"/>
  <c r="O880" i="9"/>
  <c r="M881" i="9"/>
  <c r="O881" i="9"/>
  <c r="M882" i="9"/>
  <c r="O882" i="9"/>
  <c r="M883" i="9"/>
  <c r="O883" i="9"/>
  <c r="M884" i="9"/>
  <c r="O884" i="9"/>
  <c r="M885" i="9"/>
  <c r="O885" i="9"/>
  <c r="M886" i="9"/>
  <c r="O886" i="9"/>
  <c r="M887" i="9"/>
  <c r="O887" i="9"/>
  <c r="M888" i="9"/>
  <c r="O888" i="9"/>
  <c r="M889" i="9"/>
  <c r="O889" i="9"/>
  <c r="M890" i="9"/>
  <c r="O890" i="9"/>
  <c r="M891" i="9"/>
  <c r="O891" i="9"/>
  <c r="M892" i="9"/>
  <c r="O892" i="9"/>
  <c r="M893" i="9"/>
  <c r="O893" i="9"/>
  <c r="M894" i="9"/>
  <c r="O894" i="9"/>
  <c r="M895" i="9"/>
  <c r="O895" i="9"/>
  <c r="M896" i="9"/>
  <c r="O896" i="9"/>
  <c r="M897" i="9"/>
  <c r="O897" i="9"/>
  <c r="M898" i="9"/>
  <c r="O898" i="9"/>
  <c r="M899" i="9"/>
  <c r="O899" i="9"/>
  <c r="M900" i="9"/>
  <c r="O900" i="9"/>
  <c r="M901" i="9"/>
  <c r="O901" i="9"/>
  <c r="M902" i="9"/>
  <c r="O902" i="9"/>
  <c r="M903" i="9"/>
  <c r="O903" i="9"/>
  <c r="M904" i="9"/>
  <c r="O904" i="9"/>
  <c r="M905" i="9"/>
  <c r="O905" i="9"/>
  <c r="M906" i="9"/>
  <c r="O906" i="9"/>
  <c r="M907" i="9"/>
  <c r="O907" i="9"/>
  <c r="M908" i="9"/>
  <c r="O908" i="9"/>
  <c r="M909" i="9"/>
  <c r="O909" i="9"/>
  <c r="M910" i="9"/>
  <c r="O910" i="9"/>
  <c r="M911" i="9"/>
  <c r="O911" i="9"/>
  <c r="M912" i="9"/>
  <c r="O912" i="9"/>
  <c r="M913" i="9"/>
  <c r="O913" i="9"/>
  <c r="M914" i="9"/>
  <c r="O914" i="9"/>
  <c r="M915" i="9"/>
  <c r="O915" i="9"/>
  <c r="M916" i="9"/>
  <c r="O916" i="9"/>
  <c r="M917" i="9"/>
  <c r="O917" i="9"/>
  <c r="M918" i="9"/>
  <c r="O918" i="9"/>
  <c r="M919" i="9"/>
  <c r="O919" i="9"/>
  <c r="M920" i="9"/>
  <c r="O920" i="9"/>
  <c r="M921" i="9"/>
  <c r="O921" i="9"/>
  <c r="M922" i="9"/>
  <c r="O922" i="9"/>
  <c r="M923" i="9"/>
  <c r="O923" i="9"/>
  <c r="M924" i="9"/>
  <c r="O924" i="9"/>
  <c r="M925" i="9"/>
  <c r="O925" i="9"/>
  <c r="M926" i="9"/>
  <c r="O926" i="9"/>
  <c r="M927" i="9"/>
  <c r="O927" i="9"/>
  <c r="M928" i="9"/>
  <c r="O928" i="9"/>
  <c r="M929" i="9"/>
  <c r="O929" i="9"/>
  <c r="M930" i="9"/>
  <c r="O930" i="9"/>
  <c r="M931" i="9"/>
  <c r="O931" i="9"/>
  <c r="M932" i="9"/>
  <c r="O932" i="9"/>
  <c r="M933" i="9"/>
  <c r="O933" i="9"/>
  <c r="M934" i="9"/>
  <c r="O934" i="9"/>
  <c r="M935" i="9"/>
  <c r="O935" i="9"/>
  <c r="M936" i="9"/>
  <c r="O936" i="9"/>
  <c r="M937" i="9"/>
  <c r="O937" i="9"/>
  <c r="M938" i="9"/>
  <c r="O938" i="9"/>
  <c r="M939" i="9"/>
  <c r="O939" i="9"/>
  <c r="M940" i="9"/>
  <c r="O940" i="9"/>
  <c r="M941" i="9"/>
  <c r="O941" i="9"/>
  <c r="M942" i="9"/>
  <c r="O942" i="9"/>
  <c r="M943" i="9"/>
  <c r="O943" i="9"/>
  <c r="M944" i="9"/>
  <c r="O944" i="9"/>
  <c r="M945" i="9"/>
  <c r="O945" i="9"/>
  <c r="M946" i="9"/>
  <c r="O946" i="9"/>
  <c r="M947" i="9"/>
  <c r="O947" i="9"/>
  <c r="M948" i="9"/>
  <c r="O948" i="9"/>
  <c r="M949" i="9"/>
  <c r="O949" i="9"/>
  <c r="M950" i="9"/>
  <c r="O950" i="9"/>
  <c r="M951" i="9"/>
  <c r="O951" i="9"/>
  <c r="M952" i="9"/>
  <c r="O952" i="9"/>
  <c r="M953" i="9"/>
  <c r="O953" i="9"/>
  <c r="M954" i="9"/>
  <c r="O954" i="9"/>
  <c r="M955" i="9"/>
  <c r="O955" i="9"/>
  <c r="M956" i="9"/>
  <c r="O956" i="9"/>
  <c r="M957" i="9"/>
  <c r="O957" i="9"/>
  <c r="M958" i="9"/>
  <c r="O958" i="9"/>
  <c r="M959" i="9"/>
  <c r="O959" i="9"/>
  <c r="M960" i="9"/>
  <c r="O960" i="9"/>
  <c r="M961" i="9"/>
  <c r="O961" i="9"/>
  <c r="M962" i="9"/>
  <c r="O962" i="9"/>
  <c r="M963" i="9"/>
  <c r="O963" i="9"/>
  <c r="M964" i="9"/>
  <c r="O964" i="9"/>
  <c r="M965" i="9"/>
  <c r="O965" i="9"/>
  <c r="M966" i="9"/>
  <c r="O966" i="9"/>
  <c r="M967" i="9"/>
  <c r="O967" i="9"/>
  <c r="M968" i="9"/>
  <c r="O968" i="9"/>
  <c r="M969" i="9"/>
  <c r="O969" i="9"/>
  <c r="M970" i="9"/>
  <c r="O970" i="9"/>
  <c r="M971" i="9"/>
  <c r="O971" i="9"/>
  <c r="M972" i="9"/>
  <c r="O972" i="9"/>
  <c r="M973" i="9"/>
  <c r="O973" i="9"/>
  <c r="M974" i="9"/>
  <c r="O974" i="9"/>
  <c r="M975" i="9"/>
  <c r="O975" i="9"/>
  <c r="M976" i="9"/>
  <c r="O976" i="9"/>
  <c r="M977" i="9"/>
  <c r="O977" i="9"/>
  <c r="M978" i="9"/>
  <c r="O978" i="9"/>
  <c r="M979" i="9"/>
  <c r="O979" i="9"/>
  <c r="M980" i="9"/>
  <c r="O980" i="9"/>
  <c r="M981" i="9"/>
  <c r="O981" i="9"/>
  <c r="M982" i="9"/>
  <c r="O982" i="9"/>
  <c r="M983" i="9"/>
  <c r="O983" i="9"/>
  <c r="M984" i="9"/>
  <c r="O984" i="9"/>
  <c r="M985" i="9"/>
  <c r="O985" i="9"/>
  <c r="M986" i="9"/>
  <c r="O986" i="9"/>
  <c r="M987" i="9"/>
  <c r="O987" i="9"/>
  <c r="M988" i="9"/>
  <c r="O988" i="9"/>
  <c r="M989" i="9"/>
  <c r="O989" i="9"/>
  <c r="M990" i="9"/>
  <c r="O990" i="9"/>
  <c r="M991" i="9"/>
  <c r="O991" i="9"/>
  <c r="M992" i="9"/>
  <c r="O992" i="9"/>
  <c r="M993" i="9"/>
  <c r="O993" i="9"/>
  <c r="M994" i="9"/>
  <c r="O994" i="9"/>
  <c r="M995" i="9"/>
  <c r="O995" i="9"/>
  <c r="M996" i="9"/>
  <c r="O996" i="9"/>
  <c r="M997" i="9"/>
  <c r="O997" i="9"/>
  <c r="M998" i="9"/>
  <c r="O998" i="9"/>
  <c r="M999" i="9"/>
  <c r="O999" i="9"/>
  <c r="M1000" i="9"/>
  <c r="O1000" i="9"/>
  <c r="M1001" i="9"/>
  <c r="O1001" i="9"/>
  <c r="M1002" i="9"/>
  <c r="O1002" i="9"/>
  <c r="M1003" i="9"/>
  <c r="O1003" i="9"/>
  <c r="M1004" i="9"/>
  <c r="O1004" i="9"/>
  <c r="M1005" i="9"/>
  <c r="O1005" i="9"/>
  <c r="M1006" i="9"/>
  <c r="O1006" i="9"/>
  <c r="M1007" i="9"/>
  <c r="O1007" i="9"/>
  <c r="M1008" i="9"/>
  <c r="O1008" i="9"/>
  <c r="M1009" i="9"/>
  <c r="O1009" i="9"/>
  <c r="M1010" i="9"/>
  <c r="O1010" i="9"/>
  <c r="M1011" i="9"/>
  <c r="O1011" i="9"/>
  <c r="M1012" i="9"/>
  <c r="O1012" i="9"/>
  <c r="M1013" i="9"/>
  <c r="O1013" i="9"/>
  <c r="M1014" i="9"/>
  <c r="O1014" i="9"/>
  <c r="M1015" i="9"/>
  <c r="O1015" i="9"/>
  <c r="M1016" i="9"/>
  <c r="O1016" i="9"/>
  <c r="M1017" i="9"/>
  <c r="O1017" i="9"/>
  <c r="M1018" i="9"/>
  <c r="O1018" i="9"/>
  <c r="M1019" i="9"/>
  <c r="O1019" i="9"/>
  <c r="M1020" i="9"/>
  <c r="O1020" i="9"/>
  <c r="M1021" i="9"/>
  <c r="O1021" i="9"/>
  <c r="M1022" i="9"/>
  <c r="O1022" i="9"/>
  <c r="M1023" i="9"/>
  <c r="O1023" i="9"/>
  <c r="M1024" i="9"/>
  <c r="O1024" i="9"/>
  <c r="M1025" i="9"/>
  <c r="O1025" i="9"/>
  <c r="M1026" i="9"/>
  <c r="O1026" i="9"/>
  <c r="M1027" i="9"/>
  <c r="O1027" i="9"/>
  <c r="M1028" i="9"/>
  <c r="O1028" i="9"/>
  <c r="M1029" i="9"/>
  <c r="O1029" i="9"/>
  <c r="M1030" i="9"/>
  <c r="O1030" i="9"/>
  <c r="M24" i="9"/>
  <c r="O24" i="9"/>
  <c r="N24" i="9" s="1"/>
  <c r="O23" i="9"/>
  <c r="N23" i="9" s="1"/>
  <c r="M23" i="9"/>
  <c r="C27" i="8"/>
  <c r="J27" i="8" s="1"/>
  <c r="C26" i="8"/>
  <c r="J26" i="8" s="1"/>
  <c r="C25" i="8"/>
  <c r="J25" i="8" s="1"/>
  <c r="C24" i="8"/>
  <c r="J24" i="8" s="1"/>
  <c r="C23" i="8"/>
  <c r="J23" i="8" s="1"/>
  <c r="C22" i="8"/>
  <c r="J22" i="8" s="1"/>
  <c r="B56" i="32" l="1"/>
  <c r="B57" i="32"/>
  <c r="S20" i="45"/>
  <c r="S18" i="45"/>
  <c r="S16" i="45"/>
  <c r="S19" i="45"/>
  <c r="S17" i="45"/>
  <c r="T18" i="45"/>
  <c r="T20" i="45"/>
  <c r="T17" i="45"/>
  <c r="T19" i="45"/>
  <c r="T16" i="45"/>
  <c r="R15" i="12"/>
  <c r="K17" i="34"/>
  <c r="L17" i="34"/>
  <c r="K18" i="34"/>
  <c r="L18" i="34"/>
  <c r="K19" i="34"/>
  <c r="L19" i="34"/>
  <c r="K20" i="34"/>
  <c r="L20" i="34"/>
  <c r="K21" i="34"/>
  <c r="L21" i="34"/>
  <c r="K22" i="34"/>
  <c r="L22" i="34"/>
  <c r="K23" i="34"/>
  <c r="L23" i="34"/>
  <c r="K24" i="34"/>
  <c r="L24" i="34"/>
  <c r="K25" i="34"/>
  <c r="L25" i="34"/>
  <c r="K26" i="34"/>
  <c r="L26" i="34"/>
  <c r="K27" i="34"/>
  <c r="L27" i="34"/>
  <c r="K28" i="34"/>
  <c r="L28" i="34"/>
  <c r="K29" i="34"/>
  <c r="L29" i="34"/>
  <c r="K30" i="34"/>
  <c r="L30" i="34"/>
  <c r="K31" i="34"/>
  <c r="L31" i="34"/>
  <c r="K32" i="34"/>
  <c r="L32" i="34"/>
  <c r="K33" i="34"/>
  <c r="L33" i="34"/>
  <c r="K34" i="34"/>
  <c r="L34" i="34"/>
  <c r="K35" i="34"/>
  <c r="L35" i="34"/>
  <c r="K36" i="34"/>
  <c r="L36" i="34"/>
  <c r="K37" i="34"/>
  <c r="L37" i="34"/>
  <c r="K38" i="34"/>
  <c r="L38" i="34"/>
  <c r="K39" i="34"/>
  <c r="L39" i="34"/>
  <c r="K40" i="34"/>
  <c r="L40" i="34"/>
  <c r="K41" i="34"/>
  <c r="L41" i="34"/>
  <c r="K42" i="34"/>
  <c r="L42" i="34"/>
  <c r="K43" i="34"/>
  <c r="L43" i="34"/>
  <c r="K44" i="34"/>
  <c r="L44" i="34"/>
  <c r="K45" i="34"/>
  <c r="L45" i="34"/>
  <c r="K46" i="34"/>
  <c r="L46" i="34"/>
  <c r="K47" i="34"/>
  <c r="L47" i="34"/>
  <c r="K48" i="34"/>
  <c r="L48" i="34"/>
  <c r="K49" i="34"/>
  <c r="L49" i="34"/>
  <c r="K50" i="34"/>
  <c r="L50" i="34"/>
  <c r="K51" i="34"/>
  <c r="L51" i="34"/>
  <c r="K52" i="34"/>
  <c r="L52" i="34"/>
  <c r="K53" i="34"/>
  <c r="L53" i="34"/>
  <c r="K54" i="34"/>
  <c r="L54" i="34"/>
  <c r="K55" i="34"/>
  <c r="L55" i="34"/>
  <c r="K56" i="34"/>
  <c r="L56" i="34"/>
  <c r="K57" i="34"/>
  <c r="L57" i="34"/>
  <c r="K58" i="34"/>
  <c r="L58" i="34"/>
  <c r="K59" i="34"/>
  <c r="L59" i="34"/>
  <c r="K60" i="34"/>
  <c r="L60" i="34"/>
  <c r="K61" i="34"/>
  <c r="L61" i="34"/>
  <c r="K62" i="34"/>
  <c r="L62" i="34"/>
  <c r="K63" i="34"/>
  <c r="L63" i="34"/>
  <c r="K64" i="34"/>
  <c r="L64" i="34"/>
  <c r="K65" i="34"/>
  <c r="L65" i="34"/>
  <c r="K66" i="34"/>
  <c r="L66" i="34"/>
  <c r="K67" i="34"/>
  <c r="L67" i="34"/>
  <c r="K68" i="34"/>
  <c r="L68" i="34"/>
  <c r="K69" i="34"/>
  <c r="L69" i="34"/>
  <c r="K70" i="34"/>
  <c r="L70" i="34"/>
  <c r="K71" i="34"/>
  <c r="L71" i="34"/>
  <c r="K72" i="34"/>
  <c r="L72" i="34"/>
  <c r="K73" i="34"/>
  <c r="L73" i="34"/>
  <c r="K74" i="34"/>
  <c r="L74" i="34"/>
  <c r="K75" i="34"/>
  <c r="L75" i="34"/>
  <c r="K76" i="34"/>
  <c r="L76" i="34"/>
  <c r="K77" i="34"/>
  <c r="L77" i="34"/>
  <c r="K78" i="34"/>
  <c r="L78" i="34"/>
  <c r="K79" i="34"/>
  <c r="L79" i="34"/>
  <c r="K80" i="34"/>
  <c r="L80" i="34"/>
  <c r="K81" i="34"/>
  <c r="L81" i="34"/>
  <c r="K82" i="34"/>
  <c r="L82" i="34"/>
  <c r="K83" i="34"/>
  <c r="L83" i="34"/>
  <c r="K84" i="34"/>
  <c r="L84" i="34"/>
  <c r="K85" i="34"/>
  <c r="L85" i="34"/>
  <c r="K86" i="34"/>
  <c r="L86" i="34"/>
  <c r="K87" i="34"/>
  <c r="L87" i="34"/>
  <c r="K88" i="34"/>
  <c r="L88" i="34"/>
  <c r="K89" i="34"/>
  <c r="L89" i="34"/>
  <c r="K90" i="34"/>
  <c r="L90" i="34"/>
  <c r="K91" i="34"/>
  <c r="L91" i="34"/>
  <c r="K92" i="34"/>
  <c r="L92" i="34"/>
  <c r="K93" i="34"/>
  <c r="L93" i="34"/>
  <c r="K94" i="34"/>
  <c r="L94" i="34"/>
  <c r="K95" i="34"/>
  <c r="L95" i="34"/>
  <c r="K96" i="34"/>
  <c r="L96" i="34"/>
  <c r="K97" i="34"/>
  <c r="L97" i="34"/>
  <c r="K98" i="34"/>
  <c r="L98" i="34"/>
  <c r="K99" i="34"/>
  <c r="L99" i="34"/>
  <c r="K100" i="34"/>
  <c r="L100" i="34"/>
  <c r="K101" i="34"/>
  <c r="L101" i="34"/>
  <c r="K102" i="34"/>
  <c r="L102" i="34"/>
  <c r="K103" i="34"/>
  <c r="L103" i="34"/>
  <c r="K104" i="34"/>
  <c r="L104" i="34"/>
  <c r="K105" i="34"/>
  <c r="L105" i="34"/>
  <c r="K106" i="34"/>
  <c r="L106" i="34"/>
  <c r="K107" i="34"/>
  <c r="L107" i="34"/>
  <c r="K108" i="34"/>
  <c r="L108" i="34"/>
  <c r="K109" i="34"/>
  <c r="L109" i="34"/>
  <c r="K110" i="34"/>
  <c r="L110" i="34"/>
  <c r="K111" i="34"/>
  <c r="L111" i="34"/>
  <c r="K112" i="34"/>
  <c r="L112" i="34"/>
  <c r="K113" i="34"/>
  <c r="L113" i="34"/>
  <c r="K114" i="34"/>
  <c r="L114" i="34"/>
  <c r="K115" i="34"/>
  <c r="L115" i="34"/>
  <c r="K116" i="34"/>
  <c r="L116" i="34"/>
  <c r="K117" i="34"/>
  <c r="L117" i="34"/>
  <c r="K118" i="34"/>
  <c r="L118" i="34"/>
  <c r="K119" i="34"/>
  <c r="L119" i="34"/>
  <c r="K120" i="34"/>
  <c r="L120" i="34"/>
  <c r="K121" i="34"/>
  <c r="L121" i="34"/>
  <c r="K122" i="34"/>
  <c r="L122" i="34"/>
  <c r="K123" i="34"/>
  <c r="L123" i="34"/>
  <c r="K124" i="34"/>
  <c r="L124" i="34"/>
  <c r="K125" i="34"/>
  <c r="L125" i="34"/>
  <c r="K126" i="34"/>
  <c r="L126" i="34"/>
  <c r="K127" i="34"/>
  <c r="L127" i="34"/>
  <c r="K128" i="34"/>
  <c r="L128" i="34"/>
  <c r="K129" i="34"/>
  <c r="L129" i="34"/>
  <c r="K130" i="34"/>
  <c r="L130" i="34"/>
  <c r="K131" i="34"/>
  <c r="L131" i="34"/>
  <c r="K132" i="34"/>
  <c r="L132" i="34"/>
  <c r="K133" i="34"/>
  <c r="L133" i="34"/>
  <c r="K134" i="34"/>
  <c r="L134" i="34"/>
  <c r="K135" i="34"/>
  <c r="L135" i="34"/>
  <c r="K136" i="34"/>
  <c r="L136" i="34"/>
  <c r="K137" i="34"/>
  <c r="L137" i="34"/>
  <c r="K138" i="34"/>
  <c r="L138" i="34"/>
  <c r="K139" i="34"/>
  <c r="L139" i="34"/>
  <c r="K140" i="34"/>
  <c r="L140" i="34"/>
  <c r="K141" i="34"/>
  <c r="L141" i="34"/>
  <c r="K142" i="34"/>
  <c r="L142" i="34"/>
  <c r="K143" i="34"/>
  <c r="L143" i="34"/>
  <c r="K144" i="34"/>
  <c r="L144" i="34"/>
  <c r="K145" i="34"/>
  <c r="L145" i="34"/>
  <c r="K146" i="34"/>
  <c r="L146" i="34"/>
  <c r="K147" i="34"/>
  <c r="L147" i="34"/>
  <c r="K148" i="34"/>
  <c r="L148" i="34"/>
  <c r="K149" i="34"/>
  <c r="L149" i="34"/>
  <c r="K150" i="34"/>
  <c r="L150" i="34"/>
  <c r="K151" i="34"/>
  <c r="L151" i="34"/>
  <c r="K152" i="34"/>
  <c r="L152" i="34"/>
  <c r="K153" i="34"/>
  <c r="L153" i="34"/>
  <c r="K154" i="34"/>
  <c r="L154" i="34"/>
  <c r="K155" i="34"/>
  <c r="L155" i="34"/>
  <c r="K156" i="34"/>
  <c r="L156" i="34"/>
  <c r="K157" i="34"/>
  <c r="L157" i="34"/>
  <c r="K158" i="34"/>
  <c r="L158" i="34"/>
  <c r="K159" i="34"/>
  <c r="L159" i="34"/>
  <c r="K160" i="34"/>
  <c r="L160" i="34"/>
  <c r="K161" i="34"/>
  <c r="L161" i="34"/>
  <c r="K162" i="34"/>
  <c r="L162" i="34"/>
  <c r="K163" i="34"/>
  <c r="L163" i="34"/>
  <c r="K164" i="34"/>
  <c r="L164" i="34"/>
  <c r="K165" i="34"/>
  <c r="L165" i="34"/>
  <c r="K166" i="34"/>
  <c r="L166" i="34"/>
  <c r="K167" i="34"/>
  <c r="L167" i="34"/>
  <c r="K168" i="34"/>
  <c r="L168" i="34"/>
  <c r="K169" i="34"/>
  <c r="L169" i="34"/>
  <c r="K170" i="34"/>
  <c r="L170" i="34"/>
  <c r="K171" i="34"/>
  <c r="L171" i="34"/>
  <c r="K172" i="34"/>
  <c r="L172" i="34"/>
  <c r="K173" i="34"/>
  <c r="L173" i="34"/>
  <c r="K174" i="34"/>
  <c r="L174" i="34"/>
  <c r="K175" i="34"/>
  <c r="L175" i="34"/>
  <c r="K176" i="34"/>
  <c r="L176" i="34"/>
  <c r="K177" i="34"/>
  <c r="L177" i="34"/>
  <c r="K178" i="34"/>
  <c r="L178" i="34"/>
  <c r="K179" i="34"/>
  <c r="L179" i="34"/>
  <c r="K180" i="34"/>
  <c r="L180" i="34"/>
  <c r="K181" i="34"/>
  <c r="L181" i="34"/>
  <c r="K182" i="34"/>
  <c r="L182" i="34"/>
  <c r="K183" i="34"/>
  <c r="L183" i="34"/>
  <c r="K184" i="34"/>
  <c r="L184" i="34"/>
  <c r="K185" i="34"/>
  <c r="L185" i="34"/>
  <c r="K186" i="34"/>
  <c r="L186" i="34"/>
  <c r="K187" i="34"/>
  <c r="L187" i="34"/>
  <c r="K188" i="34"/>
  <c r="L188" i="34"/>
  <c r="K189" i="34"/>
  <c r="L189" i="34"/>
  <c r="K190" i="34"/>
  <c r="L190" i="34"/>
  <c r="K191" i="34"/>
  <c r="L191" i="34"/>
  <c r="K192" i="34"/>
  <c r="L192" i="34"/>
  <c r="K193" i="34"/>
  <c r="L193" i="34"/>
  <c r="K194" i="34"/>
  <c r="L194" i="34"/>
  <c r="K195" i="34"/>
  <c r="L195" i="34"/>
  <c r="K196" i="34"/>
  <c r="L196" i="34"/>
  <c r="K197" i="34"/>
  <c r="L197" i="34"/>
  <c r="K198" i="34"/>
  <c r="L198" i="34"/>
  <c r="K199" i="34"/>
  <c r="L199" i="34"/>
  <c r="K200" i="34"/>
  <c r="L200" i="34"/>
  <c r="K201" i="34"/>
  <c r="L201" i="34"/>
  <c r="K202" i="34"/>
  <c r="L202" i="34"/>
  <c r="K203" i="34"/>
  <c r="L203" i="34"/>
  <c r="K204" i="34"/>
  <c r="L204" i="34"/>
  <c r="K205" i="34"/>
  <c r="L205" i="34"/>
  <c r="K206" i="34"/>
  <c r="L206" i="34"/>
  <c r="K207" i="34"/>
  <c r="L207" i="34"/>
  <c r="K208" i="34"/>
  <c r="L208" i="34"/>
  <c r="K209" i="34"/>
  <c r="L209" i="34"/>
  <c r="K210" i="34"/>
  <c r="L210" i="34"/>
  <c r="K211" i="34"/>
  <c r="L211" i="34"/>
  <c r="K212" i="34"/>
  <c r="L212" i="34"/>
  <c r="K213" i="34"/>
  <c r="L213" i="34"/>
  <c r="K214" i="34"/>
  <c r="L214" i="34"/>
  <c r="K215" i="34"/>
  <c r="L215" i="34"/>
  <c r="L16" i="34"/>
  <c r="K16" i="34"/>
  <c r="B17" i="45" l="1"/>
  <c r="L17" i="45" s="1"/>
  <c r="B19" i="45"/>
  <c r="L19" i="45" s="1"/>
  <c r="B20" i="45"/>
  <c r="L20" i="45" s="1"/>
  <c r="B18" i="45"/>
  <c r="L18" i="45" s="1"/>
  <c r="B16" i="45"/>
  <c r="L16" i="45" s="1"/>
  <c r="L19" i="12"/>
  <c r="B31" i="1"/>
  <c r="B30" i="1"/>
  <c r="B29" i="1"/>
  <c r="I11" i="1"/>
  <c r="E5" i="46" l="1"/>
  <c r="E4" i="46"/>
  <c r="C4" i="46"/>
  <c r="C5" i="46"/>
  <c r="P126" i="46"/>
  <c r="O126" i="46"/>
  <c r="N126" i="46"/>
  <c r="M126" i="46"/>
  <c r="P125" i="46"/>
  <c r="O125" i="46"/>
  <c r="N125" i="46"/>
  <c r="M125" i="46"/>
  <c r="P124" i="46"/>
  <c r="O124" i="46"/>
  <c r="N124" i="46"/>
  <c r="M124" i="46"/>
  <c r="P123" i="46"/>
  <c r="O123" i="46"/>
  <c r="N123" i="46"/>
  <c r="M123" i="46"/>
  <c r="P122" i="46"/>
  <c r="O122" i="46"/>
  <c r="N122" i="46"/>
  <c r="M122" i="46"/>
  <c r="P121" i="46"/>
  <c r="O121" i="46"/>
  <c r="N121" i="46"/>
  <c r="M121" i="46"/>
  <c r="P120" i="46"/>
  <c r="O120" i="46"/>
  <c r="N120" i="46"/>
  <c r="M120" i="46"/>
  <c r="P119" i="46"/>
  <c r="O119" i="46"/>
  <c r="N119" i="46"/>
  <c r="M119" i="46"/>
  <c r="P118" i="46"/>
  <c r="O118" i="46"/>
  <c r="N118" i="46"/>
  <c r="M118" i="46"/>
  <c r="P117" i="46"/>
  <c r="O117" i="46"/>
  <c r="N117" i="46"/>
  <c r="M117" i="46"/>
  <c r="P116" i="46"/>
  <c r="O116" i="46"/>
  <c r="N116" i="46"/>
  <c r="M116" i="46"/>
  <c r="P115" i="46"/>
  <c r="O115" i="46"/>
  <c r="N115" i="46"/>
  <c r="M115" i="46"/>
  <c r="P114" i="46"/>
  <c r="O114" i="46"/>
  <c r="N114" i="46"/>
  <c r="M114" i="46"/>
  <c r="P113" i="46"/>
  <c r="O113" i="46"/>
  <c r="N113" i="46"/>
  <c r="M113" i="46"/>
  <c r="P112" i="46"/>
  <c r="O112" i="46"/>
  <c r="N112" i="46"/>
  <c r="M112" i="46"/>
  <c r="P111" i="46"/>
  <c r="O111" i="46"/>
  <c r="N111" i="46"/>
  <c r="M111" i="46"/>
  <c r="P110" i="46"/>
  <c r="O110" i="46"/>
  <c r="N110" i="46"/>
  <c r="M110" i="46"/>
  <c r="P109" i="46"/>
  <c r="O109" i="46"/>
  <c r="N109" i="46"/>
  <c r="M109" i="46"/>
  <c r="P108" i="46"/>
  <c r="O108" i="46"/>
  <c r="N108" i="46"/>
  <c r="M108" i="46"/>
  <c r="P107" i="46"/>
  <c r="O107" i="46"/>
  <c r="N107" i="46"/>
  <c r="M107" i="46"/>
  <c r="P106" i="46"/>
  <c r="O106" i="46"/>
  <c r="N106" i="46"/>
  <c r="M106" i="46"/>
  <c r="P105" i="46"/>
  <c r="O105" i="46"/>
  <c r="N105" i="46"/>
  <c r="M105" i="46"/>
  <c r="P104" i="46"/>
  <c r="O104" i="46"/>
  <c r="N104" i="46"/>
  <c r="M104" i="46"/>
  <c r="P103" i="46"/>
  <c r="O103" i="46"/>
  <c r="N103" i="46"/>
  <c r="M103" i="46"/>
  <c r="P102" i="46"/>
  <c r="O102" i="46"/>
  <c r="N102" i="46"/>
  <c r="M102" i="46"/>
  <c r="P101" i="46"/>
  <c r="O101" i="46"/>
  <c r="N101" i="46"/>
  <c r="M101" i="46"/>
  <c r="P100" i="46"/>
  <c r="O100" i="46"/>
  <c r="N100" i="46"/>
  <c r="M100" i="46"/>
  <c r="P99" i="46"/>
  <c r="O99" i="46"/>
  <c r="N99" i="46"/>
  <c r="M99" i="46"/>
  <c r="P98" i="46"/>
  <c r="O98" i="46"/>
  <c r="N98" i="46"/>
  <c r="M98" i="46"/>
  <c r="P97" i="46"/>
  <c r="O97" i="46"/>
  <c r="N97" i="46"/>
  <c r="M97" i="46"/>
  <c r="P96" i="46"/>
  <c r="O96" i="46"/>
  <c r="N96" i="46"/>
  <c r="M96" i="46"/>
  <c r="P95" i="46"/>
  <c r="O95" i="46"/>
  <c r="N95" i="46"/>
  <c r="M95" i="46"/>
  <c r="P94" i="46"/>
  <c r="O94" i="46"/>
  <c r="N94" i="46"/>
  <c r="M94" i="46"/>
  <c r="P93" i="46"/>
  <c r="O93" i="46"/>
  <c r="N93" i="46"/>
  <c r="M93" i="46"/>
  <c r="P92" i="46"/>
  <c r="O92" i="46"/>
  <c r="N92" i="46"/>
  <c r="M92" i="46"/>
  <c r="P91" i="46"/>
  <c r="O91" i="46"/>
  <c r="N91" i="46"/>
  <c r="M91" i="46"/>
  <c r="P90" i="46"/>
  <c r="O90" i="46"/>
  <c r="N90" i="46"/>
  <c r="M90" i="46"/>
  <c r="P89" i="46"/>
  <c r="O89" i="46"/>
  <c r="N89" i="46"/>
  <c r="M89" i="46"/>
  <c r="P88" i="46"/>
  <c r="O88" i="46"/>
  <c r="N88" i="46"/>
  <c r="M88" i="46"/>
  <c r="P87" i="46"/>
  <c r="O87" i="46"/>
  <c r="N87" i="46"/>
  <c r="M87" i="46"/>
  <c r="P86" i="46"/>
  <c r="O86" i="46"/>
  <c r="N86" i="46"/>
  <c r="M86" i="46"/>
  <c r="P85" i="46"/>
  <c r="O85" i="46"/>
  <c r="N85" i="46"/>
  <c r="M85" i="46"/>
  <c r="P84" i="46"/>
  <c r="O84" i="46"/>
  <c r="N84" i="46"/>
  <c r="M84" i="46"/>
  <c r="P83" i="46"/>
  <c r="O83" i="46"/>
  <c r="N83" i="46"/>
  <c r="M83" i="46"/>
  <c r="P82" i="46"/>
  <c r="O82" i="46"/>
  <c r="N82" i="46"/>
  <c r="M82" i="46"/>
  <c r="P81" i="46"/>
  <c r="O81" i="46"/>
  <c r="N81" i="46"/>
  <c r="M81" i="46"/>
  <c r="P80" i="46"/>
  <c r="O80" i="46"/>
  <c r="N80" i="46"/>
  <c r="M80" i="46"/>
  <c r="P79" i="46"/>
  <c r="O79" i="46"/>
  <c r="N79" i="46"/>
  <c r="M79" i="46"/>
  <c r="P78" i="46"/>
  <c r="O78" i="46"/>
  <c r="N78" i="46"/>
  <c r="M78" i="46"/>
  <c r="P77" i="46"/>
  <c r="O77" i="46"/>
  <c r="N77" i="46"/>
  <c r="M77" i="46"/>
  <c r="P76" i="46"/>
  <c r="O76" i="46"/>
  <c r="N76" i="46"/>
  <c r="M76" i="46"/>
  <c r="P75" i="46"/>
  <c r="O75" i="46"/>
  <c r="N75" i="46"/>
  <c r="M75" i="46"/>
  <c r="P74" i="46"/>
  <c r="O74" i="46"/>
  <c r="N74" i="46"/>
  <c r="M74" i="46"/>
  <c r="P73" i="46"/>
  <c r="O73" i="46"/>
  <c r="N73" i="46"/>
  <c r="M73" i="46"/>
  <c r="P72" i="46"/>
  <c r="O72" i="46"/>
  <c r="N72" i="46"/>
  <c r="M72" i="46"/>
  <c r="P71" i="46"/>
  <c r="O71" i="46"/>
  <c r="N71" i="46"/>
  <c r="M71" i="46"/>
  <c r="P70" i="46"/>
  <c r="O70" i="46"/>
  <c r="N70" i="46"/>
  <c r="M70" i="46"/>
  <c r="P69" i="46"/>
  <c r="O69" i="46"/>
  <c r="N69" i="46"/>
  <c r="M69" i="46"/>
  <c r="P68" i="46"/>
  <c r="O68" i="46"/>
  <c r="N68" i="46"/>
  <c r="M68" i="46"/>
  <c r="P67" i="46"/>
  <c r="O67" i="46"/>
  <c r="N67" i="46"/>
  <c r="M67" i="46"/>
  <c r="P66" i="46"/>
  <c r="O66" i="46"/>
  <c r="N66" i="46"/>
  <c r="M66" i="46"/>
  <c r="P65" i="46"/>
  <c r="O65" i="46"/>
  <c r="N65" i="46"/>
  <c r="M65" i="46"/>
  <c r="P64" i="46"/>
  <c r="O64" i="46"/>
  <c r="N64" i="46"/>
  <c r="M64" i="46"/>
  <c r="P63" i="46"/>
  <c r="O63" i="46"/>
  <c r="N63" i="46"/>
  <c r="M63" i="46"/>
  <c r="P62" i="46"/>
  <c r="O62" i="46"/>
  <c r="N62" i="46"/>
  <c r="M62" i="46"/>
  <c r="P61" i="46"/>
  <c r="O61" i="46"/>
  <c r="N61" i="46"/>
  <c r="M61" i="46"/>
  <c r="P60" i="46"/>
  <c r="O60" i="46"/>
  <c r="N60" i="46"/>
  <c r="M60" i="46"/>
  <c r="P59" i="46"/>
  <c r="O59" i="46"/>
  <c r="N59" i="46"/>
  <c r="M59" i="46"/>
  <c r="P58" i="46"/>
  <c r="O58" i="46"/>
  <c r="N58" i="46"/>
  <c r="M58" i="46"/>
  <c r="P57" i="46"/>
  <c r="O57" i="46"/>
  <c r="N57" i="46"/>
  <c r="M57" i="46"/>
  <c r="P56" i="46"/>
  <c r="O56" i="46"/>
  <c r="N56" i="46"/>
  <c r="M56" i="46"/>
  <c r="P55" i="46"/>
  <c r="O55" i="46"/>
  <c r="N55" i="46"/>
  <c r="M55" i="46"/>
  <c r="P54" i="46"/>
  <c r="O54" i="46"/>
  <c r="N54" i="46"/>
  <c r="M54" i="46"/>
  <c r="P53" i="46"/>
  <c r="O53" i="46"/>
  <c r="N53" i="46"/>
  <c r="M53" i="46"/>
  <c r="P52" i="46"/>
  <c r="O52" i="46"/>
  <c r="N52" i="46"/>
  <c r="M52" i="46"/>
  <c r="P51" i="46"/>
  <c r="O51" i="46"/>
  <c r="N51" i="46"/>
  <c r="M51" i="46"/>
  <c r="P50" i="46"/>
  <c r="O50" i="46"/>
  <c r="N50" i="46"/>
  <c r="M50" i="46"/>
  <c r="P49" i="46"/>
  <c r="O49" i="46"/>
  <c r="N49" i="46"/>
  <c r="M49" i="46"/>
  <c r="P48" i="46"/>
  <c r="O48" i="46"/>
  <c r="N48" i="46"/>
  <c r="M48" i="46"/>
  <c r="P47" i="46"/>
  <c r="O47" i="46"/>
  <c r="N47" i="46"/>
  <c r="M47" i="46"/>
  <c r="P46" i="46"/>
  <c r="O46" i="46"/>
  <c r="N46" i="46"/>
  <c r="M46" i="46"/>
  <c r="P45" i="46"/>
  <c r="O45" i="46"/>
  <c r="N45" i="46"/>
  <c r="M45" i="46"/>
  <c r="P44" i="46"/>
  <c r="O44" i="46"/>
  <c r="N44" i="46"/>
  <c r="M44" i="46"/>
  <c r="P43" i="46"/>
  <c r="O43" i="46"/>
  <c r="N43" i="46"/>
  <c r="M43" i="46"/>
  <c r="P42" i="46"/>
  <c r="O42" i="46"/>
  <c r="N42" i="46"/>
  <c r="M42" i="46"/>
  <c r="P41" i="46"/>
  <c r="O41" i="46"/>
  <c r="N41" i="46"/>
  <c r="M41" i="46"/>
  <c r="P40" i="46"/>
  <c r="O40" i="46"/>
  <c r="N40" i="46"/>
  <c r="M40" i="46"/>
  <c r="P39" i="46"/>
  <c r="O39" i="46"/>
  <c r="N39" i="46"/>
  <c r="M39" i="46"/>
  <c r="P38" i="46"/>
  <c r="O38" i="46"/>
  <c r="N38" i="46"/>
  <c r="M38" i="46"/>
  <c r="P37" i="46"/>
  <c r="O37" i="46"/>
  <c r="N37" i="46"/>
  <c r="M37" i="46"/>
  <c r="P36" i="46"/>
  <c r="O36" i="46"/>
  <c r="N36" i="46"/>
  <c r="M36" i="46"/>
  <c r="P35" i="46"/>
  <c r="O35" i="46"/>
  <c r="N35" i="46"/>
  <c r="M35" i="46"/>
  <c r="P34" i="46"/>
  <c r="O34" i="46"/>
  <c r="N34" i="46"/>
  <c r="M34" i="46"/>
  <c r="P33" i="46"/>
  <c r="O33" i="46"/>
  <c r="N33" i="46"/>
  <c r="M33" i="46"/>
  <c r="P32" i="46"/>
  <c r="O32" i="46"/>
  <c r="N32" i="46"/>
  <c r="M32" i="46"/>
  <c r="P31" i="46"/>
  <c r="O31" i="46"/>
  <c r="N31" i="46"/>
  <c r="M31" i="46"/>
  <c r="P30" i="46"/>
  <c r="O30" i="46"/>
  <c r="N30" i="46"/>
  <c r="M30" i="46"/>
  <c r="P29" i="46"/>
  <c r="O29" i="46"/>
  <c r="N29" i="46"/>
  <c r="M29" i="46"/>
  <c r="B29" i="46" s="1"/>
  <c r="P28" i="46"/>
  <c r="O28" i="46"/>
  <c r="N28" i="46"/>
  <c r="M28" i="46"/>
  <c r="P27" i="46"/>
  <c r="O27" i="46"/>
  <c r="N27" i="46"/>
  <c r="M27" i="46"/>
  <c r="B27" i="46" l="1"/>
  <c r="L27" i="46" s="1"/>
  <c r="B28" i="46"/>
  <c r="L28" i="46" s="1"/>
  <c r="O25" i="46"/>
  <c r="N25" i="46"/>
  <c r="P25" i="46"/>
  <c r="L35" i="46"/>
  <c r="L43" i="46"/>
  <c r="L51" i="46"/>
  <c r="L126" i="46"/>
  <c r="L59" i="46"/>
  <c r="L54" i="46"/>
  <c r="L55" i="46"/>
  <c r="L77" i="46"/>
  <c r="L85" i="46"/>
  <c r="L119" i="46"/>
  <c r="L125" i="46"/>
  <c r="L38" i="46"/>
  <c r="L44" i="46"/>
  <c r="L45" i="46"/>
  <c r="L52" i="46"/>
  <c r="L53" i="46"/>
  <c r="L60" i="46"/>
  <c r="L68" i="46"/>
  <c r="L101" i="46"/>
  <c r="L50" i="46"/>
  <c r="L122" i="46"/>
  <c r="L34" i="46"/>
  <c r="L42" i="46"/>
  <c r="L33" i="46"/>
  <c r="L30" i="46"/>
  <c r="L89" i="46"/>
  <c r="L40" i="46"/>
  <c r="L48" i="46"/>
  <c r="L72" i="46"/>
  <c r="L80" i="46"/>
  <c r="L87" i="46"/>
  <c r="L95" i="46"/>
  <c r="L62" i="46"/>
  <c r="L70" i="46"/>
  <c r="L86" i="46"/>
  <c r="L94" i="46"/>
  <c r="L105" i="46"/>
  <c r="L113" i="46"/>
  <c r="L69" i="46"/>
  <c r="L71" i="46"/>
  <c r="L79" i="46"/>
  <c r="L121" i="46"/>
  <c r="L65" i="46"/>
  <c r="L74" i="46"/>
  <c r="L82" i="46"/>
  <c r="L91" i="46"/>
  <c r="L100" i="46"/>
  <c r="L103" i="46"/>
  <c r="L108" i="46"/>
  <c r="L111" i="46"/>
  <c r="L116" i="46"/>
  <c r="L88" i="46"/>
  <c r="L29" i="46"/>
  <c r="L31" i="46"/>
  <c r="L56" i="46"/>
  <c r="L73" i="46"/>
  <c r="L90" i="46"/>
  <c r="L99" i="46"/>
  <c r="L107" i="46"/>
  <c r="L115" i="46"/>
  <c r="L124" i="46"/>
  <c r="L61" i="46"/>
  <c r="M25" i="46"/>
  <c r="L36" i="46"/>
  <c r="L37" i="46"/>
  <c r="L39" i="46"/>
  <c r="L47" i="46"/>
  <c r="L64" i="46"/>
  <c r="L81" i="46"/>
  <c r="L98" i="46"/>
  <c r="L106" i="46"/>
  <c r="L114" i="46"/>
  <c r="L123" i="46"/>
  <c r="L46" i="46"/>
  <c r="L97" i="46"/>
  <c r="L41" i="46"/>
  <c r="L49" i="46"/>
  <c r="L58" i="46"/>
  <c r="L67" i="46"/>
  <c r="L76" i="46"/>
  <c r="L84" i="46"/>
  <c r="L96" i="46"/>
  <c r="L102" i="46"/>
  <c r="L104" i="46"/>
  <c r="L110" i="46"/>
  <c r="L112" i="46"/>
  <c r="L118" i="46"/>
  <c r="L63" i="46"/>
  <c r="L32" i="46"/>
  <c r="L57" i="46"/>
  <c r="L66" i="46"/>
  <c r="L75" i="46"/>
  <c r="L78" i="46"/>
  <c r="L83" i="46"/>
  <c r="L92" i="46"/>
  <c r="L93" i="46"/>
  <c r="L109" i="46"/>
  <c r="L117" i="46"/>
  <c r="L120" i="46"/>
  <c r="L25" i="46" l="1"/>
  <c r="B25" i="46" l="1"/>
  <c r="C25" i="46"/>
  <c r="R15" i="45"/>
  <c r="Q15" i="45"/>
  <c r="Q13" i="45" s="1"/>
  <c r="O15" i="45"/>
  <c r="P15" i="45"/>
  <c r="P13" i="45" s="1"/>
  <c r="N15" i="45"/>
  <c r="N13" i="45" s="1"/>
  <c r="T15" i="45" l="1"/>
  <c r="O13" i="45"/>
  <c r="S15" i="45"/>
  <c r="B15" i="45" l="1"/>
  <c r="C5" i="45"/>
  <c r="E4" i="45"/>
  <c r="C4" i="45"/>
  <c r="T15" i="18"/>
  <c r="T16" i="18"/>
  <c r="T17" i="18"/>
  <c r="T18" i="18"/>
  <c r="T19" i="18"/>
  <c r="T20" i="18"/>
  <c r="T21" i="18"/>
  <c r="T22" i="18"/>
  <c r="T23" i="18"/>
  <c r="T24" i="18"/>
  <c r="T25" i="18"/>
  <c r="T26" i="18"/>
  <c r="T27" i="18"/>
  <c r="T28" i="18"/>
  <c r="T29" i="18"/>
  <c r="T30" i="18"/>
  <c r="T31" i="18"/>
  <c r="T32" i="18"/>
  <c r="T33" i="18"/>
  <c r="T34" i="18"/>
  <c r="T35" i="18"/>
  <c r="T36" i="18"/>
  <c r="T37" i="18"/>
  <c r="T38" i="18"/>
  <c r="T39" i="18"/>
  <c r="T40" i="18"/>
  <c r="T41" i="18"/>
  <c r="T42" i="18"/>
  <c r="T43" i="18"/>
  <c r="T44" i="18"/>
  <c r="T45" i="18"/>
  <c r="T46" i="18"/>
  <c r="T47" i="18"/>
  <c r="T48" i="18"/>
  <c r="T49" i="18"/>
  <c r="T50" i="18"/>
  <c r="T51" i="18"/>
  <c r="T52" i="18"/>
  <c r="T53" i="18"/>
  <c r="T54" i="18"/>
  <c r="T55" i="18"/>
  <c r="T56" i="18"/>
  <c r="T57" i="18"/>
  <c r="T58" i="18"/>
  <c r="T59" i="18"/>
  <c r="T60" i="18"/>
  <c r="T61" i="18"/>
  <c r="T62" i="18"/>
  <c r="T63" i="18"/>
  <c r="T64" i="18"/>
  <c r="T65" i="18"/>
  <c r="T66" i="18"/>
  <c r="T67" i="18"/>
  <c r="T68" i="18"/>
  <c r="T69" i="18"/>
  <c r="T70" i="18"/>
  <c r="T71" i="18"/>
  <c r="T72" i="18"/>
  <c r="T73" i="18"/>
  <c r="T74" i="18"/>
  <c r="T75" i="18"/>
  <c r="T76" i="18"/>
  <c r="T77" i="18"/>
  <c r="T78" i="18"/>
  <c r="T79" i="18"/>
  <c r="T80" i="18"/>
  <c r="T81" i="18"/>
  <c r="T82" i="18"/>
  <c r="T83" i="18"/>
  <c r="T84" i="18"/>
  <c r="T85" i="18"/>
  <c r="T86" i="18"/>
  <c r="T87" i="18"/>
  <c r="T88" i="18"/>
  <c r="T89" i="18"/>
  <c r="T90" i="18"/>
  <c r="T91" i="18"/>
  <c r="T92" i="18"/>
  <c r="T93" i="18"/>
  <c r="T94" i="18"/>
  <c r="T95" i="18"/>
  <c r="T96" i="18"/>
  <c r="T97" i="18"/>
  <c r="T98" i="18"/>
  <c r="T99" i="18"/>
  <c r="T100" i="18"/>
  <c r="T101" i="18"/>
  <c r="T102" i="18"/>
  <c r="T103" i="18"/>
  <c r="T104" i="18"/>
  <c r="T105" i="18"/>
  <c r="T106" i="18"/>
  <c r="T107" i="18"/>
  <c r="T108" i="18"/>
  <c r="T109" i="18"/>
  <c r="T110" i="18"/>
  <c r="T111" i="18"/>
  <c r="T112" i="18"/>
  <c r="T113" i="18"/>
  <c r="T114" i="18"/>
  <c r="T115" i="18"/>
  <c r="T116" i="18"/>
  <c r="T117" i="18"/>
  <c r="T118" i="18"/>
  <c r="T119" i="18"/>
  <c r="T120" i="18"/>
  <c r="T121" i="18"/>
  <c r="T122" i="18"/>
  <c r="T123" i="18"/>
  <c r="T124" i="18"/>
  <c r="T125" i="18"/>
  <c r="T126" i="18"/>
  <c r="T127" i="18"/>
  <c r="T128" i="18"/>
  <c r="T129" i="18"/>
  <c r="T130" i="18"/>
  <c r="T131" i="18"/>
  <c r="T132" i="18"/>
  <c r="T133" i="18"/>
  <c r="T134" i="18"/>
  <c r="T135" i="18"/>
  <c r="T136" i="18"/>
  <c r="T137" i="18"/>
  <c r="T138" i="18"/>
  <c r="T139" i="18"/>
  <c r="T140" i="18"/>
  <c r="T141" i="18"/>
  <c r="T142" i="18"/>
  <c r="T143" i="18"/>
  <c r="T144" i="18"/>
  <c r="T145" i="18"/>
  <c r="T146" i="18"/>
  <c r="T147" i="18"/>
  <c r="T148" i="18"/>
  <c r="T149" i="18"/>
  <c r="T150" i="18"/>
  <c r="T151" i="18"/>
  <c r="T152" i="18"/>
  <c r="T153" i="18"/>
  <c r="T154" i="18"/>
  <c r="T155" i="18"/>
  <c r="T156" i="18"/>
  <c r="T157" i="18"/>
  <c r="T158" i="18"/>
  <c r="T159" i="18"/>
  <c r="T160" i="18"/>
  <c r="T161" i="18"/>
  <c r="T162" i="18"/>
  <c r="T163" i="18"/>
  <c r="T164" i="18"/>
  <c r="T165" i="18"/>
  <c r="T166" i="18"/>
  <c r="T167" i="18"/>
  <c r="T168" i="18"/>
  <c r="T169" i="18"/>
  <c r="T170" i="18"/>
  <c r="T171" i="18"/>
  <c r="T172" i="18"/>
  <c r="T173" i="18"/>
  <c r="T174" i="18"/>
  <c r="T175" i="18"/>
  <c r="T176" i="18"/>
  <c r="T177" i="18"/>
  <c r="T178" i="18"/>
  <c r="T179" i="18"/>
  <c r="T180" i="18"/>
  <c r="T181" i="18"/>
  <c r="T182" i="18"/>
  <c r="T183" i="18"/>
  <c r="T184" i="18"/>
  <c r="T185" i="18"/>
  <c r="T186" i="18"/>
  <c r="T187" i="18"/>
  <c r="T188" i="18"/>
  <c r="T189" i="18"/>
  <c r="T190" i="18"/>
  <c r="T191" i="18"/>
  <c r="T192" i="18"/>
  <c r="T193" i="18"/>
  <c r="T194" i="18"/>
  <c r="T195" i="18"/>
  <c r="T196" i="18"/>
  <c r="T197" i="18"/>
  <c r="T198" i="18"/>
  <c r="T199" i="18"/>
  <c r="T200" i="18"/>
  <c r="T201" i="18"/>
  <c r="T202" i="18"/>
  <c r="T203" i="18"/>
  <c r="T204" i="18"/>
  <c r="T205" i="18"/>
  <c r="T206" i="18"/>
  <c r="T207" i="18"/>
  <c r="T208" i="18"/>
  <c r="T209" i="18"/>
  <c r="T210" i="18"/>
  <c r="T211" i="18"/>
  <c r="T212" i="18"/>
  <c r="T213" i="18"/>
  <c r="T214" i="18"/>
  <c r="T215" i="18"/>
  <c r="T216" i="18"/>
  <c r="T217" i="18"/>
  <c r="T218" i="18"/>
  <c r="T219" i="18"/>
  <c r="T220" i="18"/>
  <c r="T221" i="18"/>
  <c r="T222" i="18"/>
  <c r="T223" i="18"/>
  <c r="T224" i="18"/>
  <c r="T225" i="18"/>
  <c r="T226" i="18"/>
  <c r="T227" i="18"/>
  <c r="T228" i="18"/>
  <c r="T229" i="18"/>
  <c r="T230" i="18"/>
  <c r="T231" i="18"/>
  <c r="T232" i="18"/>
  <c r="T233" i="18"/>
  <c r="T234" i="18"/>
  <c r="T235" i="18"/>
  <c r="T236" i="18"/>
  <c r="T237" i="18"/>
  <c r="T238" i="18"/>
  <c r="T239" i="18"/>
  <c r="T240" i="18"/>
  <c r="T241" i="18"/>
  <c r="T242" i="18"/>
  <c r="T243" i="18"/>
  <c r="T244" i="18"/>
  <c r="T245" i="18"/>
  <c r="T246" i="18"/>
  <c r="T247" i="18"/>
  <c r="T248" i="18"/>
  <c r="T249" i="18"/>
  <c r="T250" i="18"/>
  <c r="T251" i="18"/>
  <c r="T252" i="18"/>
  <c r="T253" i="18"/>
  <c r="T254" i="18"/>
  <c r="T255" i="18"/>
  <c r="T256" i="18"/>
  <c r="T257" i="18"/>
  <c r="T258" i="18"/>
  <c r="T259" i="18"/>
  <c r="T260" i="18"/>
  <c r="T261" i="18"/>
  <c r="T262" i="18"/>
  <c r="T263" i="18"/>
  <c r="T264" i="18"/>
  <c r="T265" i="18"/>
  <c r="T266" i="18"/>
  <c r="T267" i="18"/>
  <c r="T268" i="18"/>
  <c r="T269" i="18"/>
  <c r="T270" i="18"/>
  <c r="T271" i="18"/>
  <c r="T272" i="18"/>
  <c r="T273" i="18"/>
  <c r="T274" i="18"/>
  <c r="T275" i="18"/>
  <c r="T276" i="18"/>
  <c r="T277" i="18"/>
  <c r="T278" i="18"/>
  <c r="T279" i="18"/>
  <c r="T280" i="18"/>
  <c r="T281" i="18"/>
  <c r="T282" i="18"/>
  <c r="T283" i="18"/>
  <c r="T284" i="18"/>
  <c r="T285" i="18"/>
  <c r="T286" i="18"/>
  <c r="T287" i="18"/>
  <c r="T288" i="18"/>
  <c r="T289" i="18"/>
  <c r="T290" i="18"/>
  <c r="T291" i="18"/>
  <c r="T292" i="18"/>
  <c r="T293" i="18"/>
  <c r="T294" i="18"/>
  <c r="T295" i="18"/>
  <c r="T296" i="18"/>
  <c r="T297" i="18"/>
  <c r="T298" i="18"/>
  <c r="T299" i="18"/>
  <c r="T300" i="18"/>
  <c r="T301" i="18"/>
  <c r="T302" i="18"/>
  <c r="T303" i="18"/>
  <c r="T304" i="18"/>
  <c r="T305" i="18"/>
  <c r="T306" i="18"/>
  <c r="T307" i="18"/>
  <c r="T308" i="18"/>
  <c r="T309" i="18"/>
  <c r="T310" i="18"/>
  <c r="T311" i="18"/>
  <c r="T312" i="18"/>
  <c r="T313" i="18"/>
  <c r="T314" i="18"/>
  <c r="T315" i="18"/>
  <c r="T316" i="18"/>
  <c r="T317" i="18"/>
  <c r="T318" i="18"/>
  <c r="T319" i="18"/>
  <c r="T320" i="18"/>
  <c r="T321" i="18"/>
  <c r="T322" i="18"/>
  <c r="T323" i="18"/>
  <c r="T324" i="18"/>
  <c r="T325" i="18"/>
  <c r="T326" i="18"/>
  <c r="T327" i="18"/>
  <c r="T328" i="18"/>
  <c r="T329" i="18"/>
  <c r="T330" i="18"/>
  <c r="T331" i="18"/>
  <c r="T332" i="18"/>
  <c r="T333" i="18"/>
  <c r="T334" i="18"/>
  <c r="T335" i="18"/>
  <c r="T336" i="18"/>
  <c r="T337" i="18"/>
  <c r="T338" i="18"/>
  <c r="T339" i="18"/>
  <c r="T340" i="18"/>
  <c r="T341" i="18"/>
  <c r="T342" i="18"/>
  <c r="T343" i="18"/>
  <c r="T344" i="18"/>
  <c r="T345" i="18"/>
  <c r="T346" i="18"/>
  <c r="T347" i="18"/>
  <c r="T348" i="18"/>
  <c r="T349" i="18"/>
  <c r="T350" i="18"/>
  <c r="T351" i="18"/>
  <c r="T352" i="18"/>
  <c r="T353" i="18"/>
  <c r="T354" i="18"/>
  <c r="T355" i="18"/>
  <c r="T356" i="18"/>
  <c r="T357" i="18"/>
  <c r="T358" i="18"/>
  <c r="T359" i="18"/>
  <c r="T360" i="18"/>
  <c r="T361" i="18"/>
  <c r="T362" i="18"/>
  <c r="T363" i="18"/>
  <c r="T364" i="18"/>
  <c r="T365" i="18"/>
  <c r="T366" i="18"/>
  <c r="T367" i="18"/>
  <c r="T368" i="18"/>
  <c r="T369" i="18"/>
  <c r="T370" i="18"/>
  <c r="T371" i="18"/>
  <c r="T372" i="18"/>
  <c r="T373" i="18"/>
  <c r="T374" i="18"/>
  <c r="T375" i="18"/>
  <c r="T376" i="18"/>
  <c r="T377" i="18"/>
  <c r="T378" i="18"/>
  <c r="T379" i="18"/>
  <c r="T380" i="18"/>
  <c r="T381" i="18"/>
  <c r="T382" i="18"/>
  <c r="T383" i="18"/>
  <c r="T384" i="18"/>
  <c r="T385" i="18"/>
  <c r="T386" i="18"/>
  <c r="T387" i="18"/>
  <c r="T388" i="18"/>
  <c r="T389" i="18"/>
  <c r="T390" i="18"/>
  <c r="T391" i="18"/>
  <c r="T392" i="18"/>
  <c r="T393" i="18"/>
  <c r="T394" i="18"/>
  <c r="T395" i="18"/>
  <c r="T396" i="18"/>
  <c r="T397" i="18"/>
  <c r="T398" i="18"/>
  <c r="T399" i="18"/>
  <c r="T400" i="18"/>
  <c r="T401" i="18"/>
  <c r="T402" i="18"/>
  <c r="T403" i="18"/>
  <c r="T404" i="18"/>
  <c r="T405" i="18"/>
  <c r="T406" i="18"/>
  <c r="T407" i="18"/>
  <c r="T408" i="18"/>
  <c r="T409" i="18"/>
  <c r="T410" i="18"/>
  <c r="T411" i="18"/>
  <c r="T412" i="18"/>
  <c r="T413" i="18"/>
  <c r="T414" i="18"/>
  <c r="T415" i="18"/>
  <c r="T416" i="18"/>
  <c r="T417" i="18"/>
  <c r="T418" i="18"/>
  <c r="T419" i="18"/>
  <c r="T420" i="18"/>
  <c r="T421" i="18"/>
  <c r="T422" i="18"/>
  <c r="T423" i="18"/>
  <c r="T424" i="18"/>
  <c r="T425" i="18"/>
  <c r="T426" i="18"/>
  <c r="T427" i="18"/>
  <c r="T428" i="18"/>
  <c r="T429" i="18"/>
  <c r="T430" i="18"/>
  <c r="T431" i="18"/>
  <c r="T432" i="18"/>
  <c r="T433" i="18"/>
  <c r="T434" i="18"/>
  <c r="T435" i="18"/>
  <c r="T436" i="18"/>
  <c r="T437" i="18"/>
  <c r="T438" i="18"/>
  <c r="T439" i="18"/>
  <c r="T440" i="18"/>
  <c r="T441" i="18"/>
  <c r="T442" i="18"/>
  <c r="T443" i="18"/>
  <c r="T444" i="18"/>
  <c r="T445" i="18"/>
  <c r="T446" i="18"/>
  <c r="T447" i="18"/>
  <c r="T448" i="18"/>
  <c r="T449" i="18"/>
  <c r="T450" i="18"/>
  <c r="T451" i="18"/>
  <c r="T452" i="18"/>
  <c r="T453" i="18"/>
  <c r="T454" i="18"/>
  <c r="T455" i="18"/>
  <c r="T456" i="18"/>
  <c r="T457" i="18"/>
  <c r="T458" i="18"/>
  <c r="T459" i="18"/>
  <c r="T460" i="18"/>
  <c r="T461" i="18"/>
  <c r="T462" i="18"/>
  <c r="T463" i="18"/>
  <c r="T464" i="18"/>
  <c r="T465" i="18"/>
  <c r="T466" i="18"/>
  <c r="T467" i="18"/>
  <c r="T468" i="18"/>
  <c r="T469" i="18"/>
  <c r="T470" i="18"/>
  <c r="T471" i="18"/>
  <c r="T472" i="18"/>
  <c r="T473" i="18"/>
  <c r="T474" i="18"/>
  <c r="T475" i="18"/>
  <c r="T476" i="18"/>
  <c r="T477" i="18"/>
  <c r="T478" i="18"/>
  <c r="T479" i="18"/>
  <c r="T480" i="18"/>
  <c r="T481" i="18"/>
  <c r="T482" i="18"/>
  <c r="T483" i="18"/>
  <c r="T484" i="18"/>
  <c r="T485" i="18"/>
  <c r="T486" i="18"/>
  <c r="T487" i="18"/>
  <c r="T488" i="18"/>
  <c r="T489" i="18"/>
  <c r="T490" i="18"/>
  <c r="T491" i="18"/>
  <c r="T492" i="18"/>
  <c r="T493" i="18"/>
  <c r="T494" i="18"/>
  <c r="T495" i="18"/>
  <c r="T496" i="18"/>
  <c r="T497" i="18"/>
  <c r="T498" i="18"/>
  <c r="T499" i="18"/>
  <c r="T500" i="18"/>
  <c r="T501" i="18"/>
  <c r="T502" i="18"/>
  <c r="T503" i="18"/>
  <c r="T504" i="18"/>
  <c r="T505" i="18"/>
  <c r="T506" i="18"/>
  <c r="T507" i="18"/>
  <c r="T508" i="18"/>
  <c r="T509" i="18"/>
  <c r="T510" i="18"/>
  <c r="T511" i="18"/>
  <c r="T512" i="18"/>
  <c r="T513" i="18"/>
  <c r="T514" i="18"/>
  <c r="T515" i="18"/>
  <c r="T516" i="18"/>
  <c r="T517" i="18"/>
  <c r="T518" i="18"/>
  <c r="T519" i="18"/>
  <c r="T520" i="18"/>
  <c r="T521" i="18"/>
  <c r="T522" i="18"/>
  <c r="T523" i="18"/>
  <c r="T524" i="18"/>
  <c r="T525" i="18"/>
  <c r="T526" i="18"/>
  <c r="T527" i="18"/>
  <c r="T528" i="18"/>
  <c r="T529" i="18"/>
  <c r="T530" i="18"/>
  <c r="T531" i="18"/>
  <c r="T532" i="18"/>
  <c r="T533" i="18"/>
  <c r="T534" i="18"/>
  <c r="T535" i="18"/>
  <c r="T536" i="18"/>
  <c r="T537" i="18"/>
  <c r="T538" i="18"/>
  <c r="T539" i="18"/>
  <c r="T540" i="18"/>
  <c r="T541" i="18"/>
  <c r="T542" i="18"/>
  <c r="T543" i="18"/>
  <c r="T544" i="18"/>
  <c r="T545" i="18"/>
  <c r="T546" i="18"/>
  <c r="T547" i="18"/>
  <c r="T548" i="18"/>
  <c r="T549" i="18"/>
  <c r="T550" i="18"/>
  <c r="T551" i="18"/>
  <c r="T552" i="18"/>
  <c r="T553" i="18"/>
  <c r="T554" i="18"/>
  <c r="T555" i="18"/>
  <c r="T556" i="18"/>
  <c r="T557" i="18"/>
  <c r="T558" i="18"/>
  <c r="T559" i="18"/>
  <c r="T560" i="18"/>
  <c r="T561" i="18"/>
  <c r="T562" i="18"/>
  <c r="T563" i="18"/>
  <c r="T564" i="18"/>
  <c r="T565" i="18"/>
  <c r="T566" i="18"/>
  <c r="T567" i="18"/>
  <c r="T568" i="18"/>
  <c r="T569" i="18"/>
  <c r="T570" i="18"/>
  <c r="T571" i="18"/>
  <c r="T572" i="18"/>
  <c r="T573" i="18"/>
  <c r="T574" i="18"/>
  <c r="T575" i="18"/>
  <c r="T576" i="18"/>
  <c r="T577" i="18"/>
  <c r="T578" i="18"/>
  <c r="T579" i="18"/>
  <c r="T580" i="18"/>
  <c r="T581" i="18"/>
  <c r="T582" i="18"/>
  <c r="T583" i="18"/>
  <c r="T584" i="18"/>
  <c r="T585" i="18"/>
  <c r="T586" i="18"/>
  <c r="T587" i="18"/>
  <c r="T588" i="18"/>
  <c r="T589" i="18"/>
  <c r="T590" i="18"/>
  <c r="T591" i="18"/>
  <c r="T592" i="18"/>
  <c r="T593" i="18"/>
  <c r="T594" i="18"/>
  <c r="T595" i="18"/>
  <c r="T596" i="18"/>
  <c r="T597" i="18"/>
  <c r="T598" i="18"/>
  <c r="T599" i="18"/>
  <c r="T600" i="18"/>
  <c r="T601" i="18"/>
  <c r="T602" i="18"/>
  <c r="T603" i="18"/>
  <c r="T604" i="18"/>
  <c r="T605" i="18"/>
  <c r="T606" i="18"/>
  <c r="T607" i="18"/>
  <c r="T608" i="18"/>
  <c r="T609" i="18"/>
  <c r="T610" i="18"/>
  <c r="T611" i="18"/>
  <c r="T612" i="18"/>
  <c r="T613" i="18"/>
  <c r="T614" i="18"/>
  <c r="T615" i="18"/>
  <c r="T616" i="18"/>
  <c r="T617" i="18"/>
  <c r="T618" i="18"/>
  <c r="T619" i="18"/>
  <c r="T620" i="18"/>
  <c r="T621" i="18"/>
  <c r="T622" i="18"/>
  <c r="T623" i="18"/>
  <c r="T624" i="18"/>
  <c r="T625" i="18"/>
  <c r="T626" i="18"/>
  <c r="T627" i="18"/>
  <c r="T628" i="18"/>
  <c r="T629" i="18"/>
  <c r="T630" i="18"/>
  <c r="T631" i="18"/>
  <c r="T632" i="18"/>
  <c r="T633" i="18"/>
  <c r="T634" i="18"/>
  <c r="T635" i="18"/>
  <c r="T636" i="18"/>
  <c r="T637" i="18"/>
  <c r="T638" i="18"/>
  <c r="T639" i="18"/>
  <c r="T640" i="18"/>
  <c r="T641" i="18"/>
  <c r="T642" i="18"/>
  <c r="T643" i="18"/>
  <c r="T644" i="18"/>
  <c r="T645" i="18"/>
  <c r="T646" i="18"/>
  <c r="T647" i="18"/>
  <c r="T648" i="18"/>
  <c r="T649" i="18"/>
  <c r="T650" i="18"/>
  <c r="T651" i="18"/>
  <c r="T652" i="18"/>
  <c r="T653" i="18"/>
  <c r="T654" i="18"/>
  <c r="T655" i="18"/>
  <c r="T656" i="18"/>
  <c r="T657" i="18"/>
  <c r="T658" i="18"/>
  <c r="T659" i="18"/>
  <c r="T660" i="18"/>
  <c r="T661" i="18"/>
  <c r="T662" i="18"/>
  <c r="T663" i="18"/>
  <c r="T664" i="18"/>
  <c r="T665" i="18"/>
  <c r="T666" i="18"/>
  <c r="T667" i="18"/>
  <c r="T668" i="18"/>
  <c r="T669" i="18"/>
  <c r="T670" i="18"/>
  <c r="T671" i="18"/>
  <c r="T672" i="18"/>
  <c r="T673" i="18"/>
  <c r="T674" i="18"/>
  <c r="T675" i="18"/>
  <c r="T676" i="18"/>
  <c r="T677" i="18"/>
  <c r="T678" i="18"/>
  <c r="T679" i="18"/>
  <c r="T680" i="18"/>
  <c r="T681" i="18"/>
  <c r="T682" i="18"/>
  <c r="T683" i="18"/>
  <c r="T684" i="18"/>
  <c r="T685" i="18"/>
  <c r="T686" i="18"/>
  <c r="T687" i="18"/>
  <c r="T688" i="18"/>
  <c r="T689" i="18"/>
  <c r="T690" i="18"/>
  <c r="T691" i="18"/>
  <c r="T692" i="18"/>
  <c r="T693" i="18"/>
  <c r="T694" i="18"/>
  <c r="T695" i="18"/>
  <c r="T696" i="18"/>
  <c r="T697" i="18"/>
  <c r="T698" i="18"/>
  <c r="T699" i="18"/>
  <c r="T700" i="18"/>
  <c r="T701" i="18"/>
  <c r="T702" i="18"/>
  <c r="T703" i="18"/>
  <c r="T704" i="18"/>
  <c r="T705" i="18"/>
  <c r="T706" i="18"/>
  <c r="T707" i="18"/>
  <c r="T708" i="18"/>
  <c r="T709" i="18"/>
  <c r="T710" i="18"/>
  <c r="T711" i="18"/>
  <c r="T712" i="18"/>
  <c r="T713" i="18"/>
  <c r="T714" i="18"/>
  <c r="T715" i="18"/>
  <c r="T716" i="18"/>
  <c r="T717" i="18"/>
  <c r="T718" i="18"/>
  <c r="T719" i="18"/>
  <c r="T720" i="18"/>
  <c r="T721" i="18"/>
  <c r="T722" i="18"/>
  <c r="T723" i="18"/>
  <c r="T724" i="18"/>
  <c r="T725" i="18"/>
  <c r="T726" i="18"/>
  <c r="T727" i="18"/>
  <c r="T728" i="18"/>
  <c r="T729" i="18"/>
  <c r="T730" i="18"/>
  <c r="T731" i="18"/>
  <c r="T732" i="18"/>
  <c r="T733" i="18"/>
  <c r="T734" i="18"/>
  <c r="T735" i="18"/>
  <c r="T736" i="18"/>
  <c r="T737" i="18"/>
  <c r="T738" i="18"/>
  <c r="T739" i="18"/>
  <c r="T740" i="18"/>
  <c r="T741" i="18"/>
  <c r="T742" i="18"/>
  <c r="T743" i="18"/>
  <c r="T744" i="18"/>
  <c r="T745" i="18"/>
  <c r="T746" i="18"/>
  <c r="T747" i="18"/>
  <c r="T748" i="18"/>
  <c r="T749" i="18"/>
  <c r="T750" i="18"/>
  <c r="T751" i="18"/>
  <c r="T752" i="18"/>
  <c r="T753" i="18"/>
  <c r="T754" i="18"/>
  <c r="T755" i="18"/>
  <c r="T756" i="18"/>
  <c r="T757" i="18"/>
  <c r="T758" i="18"/>
  <c r="T759" i="18"/>
  <c r="T760" i="18"/>
  <c r="T761" i="18"/>
  <c r="T762" i="18"/>
  <c r="T763" i="18"/>
  <c r="T14" i="18"/>
  <c r="L15" i="45" l="1"/>
  <c r="M13" i="45"/>
  <c r="R23" i="9"/>
  <c r="L13" i="45" l="1"/>
  <c r="C13" i="45" s="1"/>
  <c r="I37" i="1"/>
  <c r="B37" i="1"/>
  <c r="B13" i="45" l="1"/>
  <c r="B16" i="5"/>
  <c r="L35" i="11" l="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L170" i="11"/>
  <c r="L171" i="11"/>
  <c r="L172" i="11"/>
  <c r="L173" i="11"/>
  <c r="L174" i="11"/>
  <c r="L175" i="11"/>
  <c r="L176" i="11"/>
  <c r="L177" i="11"/>
  <c r="L178" i="11"/>
  <c r="L179" i="11"/>
  <c r="L180" i="11"/>
  <c r="L181" i="11"/>
  <c r="L182" i="11"/>
  <c r="L183" i="11"/>
  <c r="L184" i="11"/>
  <c r="L185" i="11"/>
  <c r="L186" i="11"/>
  <c r="L187" i="11"/>
  <c r="L188" i="11"/>
  <c r="L189" i="11"/>
  <c r="L190" i="11"/>
  <c r="L191" i="11"/>
  <c r="L192" i="11"/>
  <c r="L193" i="11"/>
  <c r="L194" i="11"/>
  <c r="L195" i="11"/>
  <c r="L196" i="11"/>
  <c r="L197" i="11"/>
  <c r="L198" i="11"/>
  <c r="L199" i="11"/>
  <c r="L200" i="11"/>
  <c r="L201" i="11"/>
  <c r="L202" i="11"/>
  <c r="L203" i="11"/>
  <c r="L204" i="11"/>
  <c r="L205" i="11"/>
  <c r="L206" i="11"/>
  <c r="L207" i="11"/>
  <c r="L208" i="11"/>
  <c r="L209" i="11"/>
  <c r="L210" i="11"/>
  <c r="L211" i="11"/>
  <c r="L212" i="11"/>
  <c r="L213" i="11"/>
  <c r="L214" i="11"/>
  <c r="L215" i="11"/>
  <c r="L216" i="11"/>
  <c r="L217" i="11"/>
  <c r="L218" i="11"/>
  <c r="L219" i="11"/>
  <c r="L220" i="11"/>
  <c r="L221" i="11"/>
  <c r="L222" i="11"/>
  <c r="L223" i="11"/>
  <c r="L224" i="11"/>
  <c r="L225" i="11"/>
  <c r="L226" i="11"/>
  <c r="L227" i="11"/>
  <c r="L228" i="11"/>
  <c r="L229" i="11"/>
  <c r="L230" i="11"/>
  <c r="L231" i="11"/>
  <c r="L232" i="11"/>
  <c r="L233" i="11"/>
  <c r="L234" i="11"/>
  <c r="L235" i="11"/>
  <c r="L236" i="11"/>
  <c r="L237" i="11"/>
  <c r="L238" i="11"/>
  <c r="L239" i="11"/>
  <c r="L240" i="11"/>
  <c r="L241" i="11"/>
  <c r="L242" i="11"/>
  <c r="L243" i="11"/>
  <c r="L244" i="11"/>
  <c r="L245" i="11"/>
  <c r="L246" i="11"/>
  <c r="L247" i="11"/>
  <c r="L248" i="11"/>
  <c r="L249" i="11"/>
  <c r="L250" i="11"/>
  <c r="L251" i="11"/>
  <c r="L252" i="11"/>
  <c r="L253" i="11"/>
  <c r="L254" i="11"/>
  <c r="L255" i="11"/>
  <c r="L256" i="11"/>
  <c r="L257" i="11"/>
  <c r="L258" i="11"/>
  <c r="L259" i="11"/>
  <c r="L260" i="11"/>
  <c r="L261" i="11"/>
  <c r="L262" i="11"/>
  <c r="L263" i="11"/>
  <c r="L264" i="11"/>
  <c r="L265" i="11"/>
  <c r="L266" i="11"/>
  <c r="L267" i="11"/>
  <c r="L268" i="11"/>
  <c r="L269" i="11"/>
  <c r="L270" i="11"/>
  <c r="L271" i="11"/>
  <c r="L272" i="11"/>
  <c r="L273" i="11"/>
  <c r="L274" i="11"/>
  <c r="L275" i="11"/>
  <c r="L276" i="11"/>
  <c r="L277" i="11"/>
  <c r="L278" i="11"/>
  <c r="L279" i="11"/>
  <c r="L280" i="11"/>
  <c r="L281" i="11"/>
  <c r="L282" i="11"/>
  <c r="L283" i="11"/>
  <c r="L284" i="11"/>
  <c r="L285" i="11"/>
  <c r="L286" i="11"/>
  <c r="L287" i="11"/>
  <c r="L288" i="11"/>
  <c r="L289" i="11"/>
  <c r="L290" i="11"/>
  <c r="L291" i="11"/>
  <c r="L292" i="11"/>
  <c r="L293" i="11"/>
  <c r="L294" i="11"/>
  <c r="L295" i="11"/>
  <c r="L296" i="11"/>
  <c r="L297" i="11"/>
  <c r="L298" i="11"/>
  <c r="L299" i="11"/>
  <c r="L300" i="11"/>
  <c r="L301" i="11"/>
  <c r="L302" i="11"/>
  <c r="L303" i="11"/>
  <c r="L304" i="11"/>
  <c r="L305" i="11"/>
  <c r="L306" i="11"/>
  <c r="L307" i="11"/>
  <c r="L308" i="11"/>
  <c r="L309" i="11"/>
  <c r="L310" i="11"/>
  <c r="L311" i="11"/>
  <c r="L312" i="11"/>
  <c r="L313" i="11"/>
  <c r="L314" i="11"/>
  <c r="L315" i="11"/>
  <c r="L316" i="11"/>
  <c r="L317" i="11"/>
  <c r="L318" i="11"/>
  <c r="L319" i="11"/>
  <c r="L320" i="11"/>
  <c r="L321" i="11"/>
  <c r="L322" i="11"/>
  <c r="L323" i="11"/>
  <c r="L324" i="11"/>
  <c r="L325" i="11"/>
  <c r="L326" i="11"/>
  <c r="L327" i="11"/>
  <c r="L328" i="11"/>
  <c r="L329" i="11"/>
  <c r="L330" i="11"/>
  <c r="L331" i="11"/>
  <c r="L332" i="11"/>
  <c r="L333" i="11"/>
  <c r="L334" i="11"/>
  <c r="L335" i="11"/>
  <c r="L336" i="11"/>
  <c r="L337" i="11"/>
  <c r="L338" i="11"/>
  <c r="L339" i="11"/>
  <c r="L340" i="11"/>
  <c r="L341" i="11"/>
  <c r="L342" i="11"/>
  <c r="L343" i="11"/>
  <c r="L344" i="11"/>
  <c r="L345" i="11"/>
  <c r="L346" i="11"/>
  <c r="L347" i="11"/>
  <c r="L348" i="11"/>
  <c r="L349" i="11"/>
  <c r="L350" i="11"/>
  <c r="L351" i="11"/>
  <c r="L352" i="11"/>
  <c r="L353" i="11"/>
  <c r="L354" i="11"/>
  <c r="L355" i="11"/>
  <c r="L356" i="11"/>
  <c r="L357" i="11"/>
  <c r="L358" i="11"/>
  <c r="L359" i="11"/>
  <c r="L360" i="11"/>
  <c r="L361" i="11"/>
  <c r="L362" i="11"/>
  <c r="L363" i="11"/>
  <c r="L364" i="11"/>
  <c r="L365" i="11"/>
  <c r="L366" i="11"/>
  <c r="L367" i="11"/>
  <c r="L368" i="11"/>
  <c r="L369" i="11"/>
  <c r="L370" i="11"/>
  <c r="L371" i="11"/>
  <c r="L372" i="11"/>
  <c r="L373" i="11"/>
  <c r="L374" i="11"/>
  <c r="L375" i="11"/>
  <c r="L376" i="11"/>
  <c r="L377" i="11"/>
  <c r="L378" i="11"/>
  <c r="L379" i="11"/>
  <c r="L380" i="11"/>
  <c r="L381" i="11"/>
  <c r="L382" i="11"/>
  <c r="L383" i="11"/>
  <c r="L384" i="11"/>
  <c r="L385" i="11"/>
  <c r="L386" i="11"/>
  <c r="L387" i="11"/>
  <c r="L388" i="11"/>
  <c r="L389" i="11"/>
  <c r="L390" i="11"/>
  <c r="L391" i="11"/>
  <c r="L392" i="11"/>
  <c r="L393" i="11"/>
  <c r="L394" i="11"/>
  <c r="L395" i="11"/>
  <c r="L396" i="11"/>
  <c r="L397" i="11"/>
  <c r="L398" i="11"/>
  <c r="L399" i="11"/>
  <c r="L400" i="11"/>
  <c r="L401" i="11"/>
  <c r="L402" i="11"/>
  <c r="L403" i="11"/>
  <c r="L404" i="11"/>
  <c r="L405" i="11"/>
  <c r="L406" i="11"/>
  <c r="L407" i="11"/>
  <c r="L408" i="11"/>
  <c r="L409" i="11"/>
  <c r="L410" i="11"/>
  <c r="L411" i="11"/>
  <c r="L412" i="11"/>
  <c r="L413" i="11"/>
  <c r="L414" i="11"/>
  <c r="L415" i="11"/>
  <c r="L416" i="11"/>
  <c r="L417" i="11"/>
  <c r="L418" i="11"/>
  <c r="L419" i="11"/>
  <c r="L420" i="11"/>
  <c r="L421" i="11"/>
  <c r="L422" i="11"/>
  <c r="L423" i="11"/>
  <c r="L424" i="11"/>
  <c r="L425" i="11"/>
  <c r="L426" i="11"/>
  <c r="L427" i="11"/>
  <c r="L428" i="11"/>
  <c r="L429" i="11"/>
  <c r="L430" i="11"/>
  <c r="L431" i="11"/>
  <c r="L432" i="11"/>
  <c r="L433" i="11"/>
  <c r="L434" i="11"/>
  <c r="L435" i="11"/>
  <c r="L436" i="11"/>
  <c r="L437" i="11"/>
  <c r="L438" i="11"/>
  <c r="L439" i="11"/>
  <c r="L440" i="11"/>
  <c r="L441" i="11"/>
  <c r="L442" i="11"/>
  <c r="L443" i="11"/>
  <c r="L444" i="11"/>
  <c r="L445" i="11"/>
  <c r="L446" i="11"/>
  <c r="L447" i="11"/>
  <c r="L448" i="11"/>
  <c r="L449" i="11"/>
  <c r="L450" i="11"/>
  <c r="L451" i="11"/>
  <c r="L452" i="11"/>
  <c r="L453" i="11"/>
  <c r="L454" i="11"/>
  <c r="L455" i="11"/>
  <c r="L456" i="11"/>
  <c r="L457" i="11"/>
  <c r="L458" i="11"/>
  <c r="L459" i="11"/>
  <c r="L460" i="11"/>
  <c r="L461" i="11"/>
  <c r="L462" i="11"/>
  <c r="L463" i="11"/>
  <c r="L464" i="11"/>
  <c r="L465" i="11"/>
  <c r="L466" i="11"/>
  <c r="L467" i="11"/>
  <c r="L468" i="11"/>
  <c r="L469" i="11"/>
  <c r="L470" i="11"/>
  <c r="L471" i="11"/>
  <c r="L472" i="11"/>
  <c r="L473" i="11"/>
  <c r="L474" i="11"/>
  <c r="L475" i="11"/>
  <c r="L476" i="11"/>
  <c r="L477" i="11"/>
  <c r="L478" i="11"/>
  <c r="L479" i="11"/>
  <c r="L480" i="11"/>
  <c r="L481" i="11"/>
  <c r="L482" i="11"/>
  <c r="L483" i="11"/>
  <c r="L484" i="11"/>
  <c r="L485" i="11"/>
  <c r="L486" i="11"/>
  <c r="L487" i="11"/>
  <c r="L488" i="11"/>
  <c r="L489" i="11"/>
  <c r="L490" i="11"/>
  <c r="L491" i="11"/>
  <c r="L492" i="11"/>
  <c r="L493" i="11"/>
  <c r="L494" i="11"/>
  <c r="L495" i="11"/>
  <c r="L496" i="11"/>
  <c r="L497" i="11"/>
  <c r="L498" i="11"/>
  <c r="L499" i="11"/>
  <c r="L500" i="11"/>
  <c r="L501" i="11"/>
  <c r="L502" i="11"/>
  <c r="L503" i="11"/>
  <c r="L504" i="11"/>
  <c r="L505" i="11"/>
  <c r="L506" i="11"/>
  <c r="L507" i="11"/>
  <c r="L508" i="11"/>
  <c r="L509" i="11"/>
  <c r="L510" i="11"/>
  <c r="L511" i="11"/>
  <c r="L512" i="11"/>
  <c r="L513" i="11"/>
  <c r="L514" i="11"/>
  <c r="L515" i="11"/>
  <c r="L516" i="11"/>
  <c r="L517" i="11"/>
  <c r="L518" i="11"/>
  <c r="L519" i="11"/>
  <c r="L520" i="11"/>
  <c r="L521" i="11"/>
  <c r="L522" i="11"/>
  <c r="L523" i="11"/>
  <c r="L524" i="11"/>
  <c r="L525" i="11"/>
  <c r="L526" i="11"/>
  <c r="L527" i="11"/>
  <c r="L528" i="11"/>
  <c r="L529" i="11"/>
  <c r="L530" i="11"/>
  <c r="L531" i="11"/>
  <c r="L532" i="11"/>
  <c r="L533" i="11"/>
  <c r="L534" i="11"/>
  <c r="L535" i="11"/>
  <c r="L536" i="11"/>
  <c r="L537" i="11"/>
  <c r="L538" i="11"/>
  <c r="L539" i="11"/>
  <c r="L540" i="11"/>
  <c r="L541" i="11"/>
  <c r="L542" i="11"/>
  <c r="L543" i="11"/>
  <c r="L544" i="11"/>
  <c r="L545" i="11"/>
  <c r="L546" i="11"/>
  <c r="L547" i="11"/>
  <c r="L548" i="11"/>
  <c r="L549" i="11"/>
  <c r="L550" i="11"/>
  <c r="L551" i="11"/>
  <c r="L552" i="11"/>
  <c r="L553" i="11"/>
  <c r="L554" i="11"/>
  <c r="L555" i="11"/>
  <c r="L556" i="11"/>
  <c r="L557" i="11"/>
  <c r="L558" i="11"/>
  <c r="L559" i="11"/>
  <c r="L560" i="11"/>
  <c r="L561" i="11"/>
  <c r="L562" i="11"/>
  <c r="L563" i="11"/>
  <c r="L564" i="11"/>
  <c r="L565" i="11"/>
  <c r="L566" i="11"/>
  <c r="L567" i="11"/>
  <c r="L568" i="11"/>
  <c r="L569" i="11"/>
  <c r="L570" i="11"/>
  <c r="L571" i="11"/>
  <c r="L572" i="11"/>
  <c r="L573" i="11"/>
  <c r="L574" i="11"/>
  <c r="L575" i="11"/>
  <c r="L576" i="11"/>
  <c r="L577" i="11"/>
  <c r="L578" i="11"/>
  <c r="L579" i="11"/>
  <c r="L580" i="11"/>
  <c r="L581" i="11"/>
  <c r="L582" i="11"/>
  <c r="L583" i="11"/>
  <c r="L584" i="11"/>
  <c r="L585" i="11"/>
  <c r="L586" i="11"/>
  <c r="L587" i="11"/>
  <c r="L588" i="11"/>
  <c r="L589" i="11"/>
  <c r="L590" i="11"/>
  <c r="L591" i="11"/>
  <c r="L592" i="11"/>
  <c r="L593" i="11"/>
  <c r="L594" i="11"/>
  <c r="L595" i="11"/>
  <c r="L596" i="11"/>
  <c r="L597" i="11"/>
  <c r="L598" i="11"/>
  <c r="L599" i="11"/>
  <c r="L600" i="11"/>
  <c r="L601" i="11"/>
  <c r="L602" i="11"/>
  <c r="L603" i="11"/>
  <c r="L604" i="11"/>
  <c r="L605" i="11"/>
  <c r="L606" i="11"/>
  <c r="L607" i="11"/>
  <c r="L608" i="11"/>
  <c r="L609" i="11"/>
  <c r="L610" i="11"/>
  <c r="L611" i="11"/>
  <c r="L612" i="11"/>
  <c r="L613" i="11"/>
  <c r="L614" i="11"/>
  <c r="L615" i="11"/>
  <c r="L616" i="11"/>
  <c r="L617" i="11"/>
  <c r="L618" i="11"/>
  <c r="L619" i="11"/>
  <c r="L620" i="11"/>
  <c r="L621" i="11"/>
  <c r="L622" i="11"/>
  <c r="L623" i="11"/>
  <c r="L624" i="11"/>
  <c r="L625" i="11"/>
  <c r="L626" i="11"/>
  <c r="L627" i="11"/>
  <c r="L628" i="11"/>
  <c r="L629" i="11"/>
  <c r="L630" i="11"/>
  <c r="L631" i="11"/>
  <c r="L632" i="11"/>
  <c r="L633" i="11"/>
  <c r="L634" i="11"/>
  <c r="L635" i="11"/>
  <c r="L636" i="11"/>
  <c r="L637" i="11"/>
  <c r="L638" i="11"/>
  <c r="L639" i="11"/>
  <c r="L640" i="11"/>
  <c r="L641" i="11"/>
  <c r="L642" i="11"/>
  <c r="L643" i="11"/>
  <c r="L644" i="11"/>
  <c r="L645" i="11"/>
  <c r="L646" i="11"/>
  <c r="L647" i="11"/>
  <c r="L648" i="11"/>
  <c r="L649" i="11"/>
  <c r="L650" i="11"/>
  <c r="L651" i="11"/>
  <c r="L652" i="11"/>
  <c r="L653" i="11"/>
  <c r="L654" i="11"/>
  <c r="L655" i="11"/>
  <c r="L656" i="11"/>
  <c r="L657" i="11"/>
  <c r="L658" i="11"/>
  <c r="L659" i="11"/>
  <c r="L660" i="11"/>
  <c r="L661" i="11"/>
  <c r="L662" i="11"/>
  <c r="L663" i="11"/>
  <c r="L664" i="11"/>
  <c r="L665" i="11"/>
  <c r="L666" i="11"/>
  <c r="L667" i="11"/>
  <c r="L668" i="11"/>
  <c r="L669" i="11"/>
  <c r="L670" i="11"/>
  <c r="L671" i="11"/>
  <c r="L672" i="11"/>
  <c r="L673" i="11"/>
  <c r="L674" i="11"/>
  <c r="L675" i="11"/>
  <c r="L676" i="11"/>
  <c r="L677" i="11"/>
  <c r="L678" i="11"/>
  <c r="L679" i="11"/>
  <c r="L680" i="11"/>
  <c r="L681" i="11"/>
  <c r="L682" i="11"/>
  <c r="L683" i="11"/>
  <c r="L684" i="11"/>
  <c r="L685" i="11"/>
  <c r="L686" i="11"/>
  <c r="L687" i="11"/>
  <c r="L688" i="11"/>
  <c r="L689" i="11"/>
  <c r="L690" i="11"/>
  <c r="L691" i="11"/>
  <c r="L692" i="11"/>
  <c r="L693" i="11"/>
  <c r="L694" i="11"/>
  <c r="L695" i="11"/>
  <c r="L696" i="11"/>
  <c r="L697" i="11"/>
  <c r="L698" i="11"/>
  <c r="L699" i="11"/>
  <c r="L700" i="11"/>
  <c r="L701" i="11"/>
  <c r="L702" i="11"/>
  <c r="L703" i="11"/>
  <c r="L704" i="11"/>
  <c r="L705" i="11"/>
  <c r="L706" i="11"/>
  <c r="L707" i="11"/>
  <c r="L708" i="11"/>
  <c r="L709" i="11"/>
  <c r="L710" i="11"/>
  <c r="L711" i="11"/>
  <c r="L712" i="11"/>
  <c r="L713" i="11"/>
  <c r="L714" i="11"/>
  <c r="L715" i="11"/>
  <c r="L716" i="11"/>
  <c r="L717" i="11"/>
  <c r="L718" i="11"/>
  <c r="L719" i="11"/>
  <c r="L720" i="11"/>
  <c r="L721" i="11"/>
  <c r="L722" i="11"/>
  <c r="L723" i="11"/>
  <c r="L724" i="11"/>
  <c r="L725" i="11"/>
  <c r="L726" i="11"/>
  <c r="L727" i="11"/>
  <c r="L728" i="11"/>
  <c r="L729" i="11"/>
  <c r="L730" i="11"/>
  <c r="L731" i="11"/>
  <c r="L732" i="11"/>
  <c r="L733" i="11"/>
  <c r="L734" i="11"/>
  <c r="L735" i="11"/>
  <c r="L736" i="11"/>
  <c r="L737" i="11"/>
  <c r="L738" i="11"/>
  <c r="L739" i="11"/>
  <c r="L740" i="11"/>
  <c r="L741" i="11"/>
  <c r="L742" i="11"/>
  <c r="L743" i="11"/>
  <c r="L744" i="11"/>
  <c r="L745" i="11"/>
  <c r="L746" i="11"/>
  <c r="L747" i="11"/>
  <c r="L748" i="11"/>
  <c r="L749" i="11"/>
  <c r="L750" i="11"/>
  <c r="L751" i="11"/>
  <c r="L752" i="11"/>
  <c r="L753" i="11"/>
  <c r="L754" i="11"/>
  <c r="L755" i="11"/>
  <c r="L756" i="11"/>
  <c r="L757" i="11"/>
  <c r="L758" i="11"/>
  <c r="L759" i="11"/>
  <c r="L760" i="11"/>
  <c r="L761" i="11"/>
  <c r="L762" i="11"/>
  <c r="L763" i="11"/>
  <c r="L764" i="11"/>
  <c r="L765" i="11"/>
  <c r="L766" i="11"/>
  <c r="L767" i="11"/>
  <c r="L768" i="11"/>
  <c r="L769" i="11"/>
  <c r="L770" i="11"/>
  <c r="L771" i="11"/>
  <c r="L772" i="11"/>
  <c r="L773" i="11"/>
  <c r="L774" i="11"/>
  <c r="L775" i="11"/>
  <c r="L776" i="11"/>
  <c r="L777" i="11"/>
  <c r="L778" i="11"/>
  <c r="L779" i="11"/>
  <c r="L780" i="11"/>
  <c r="L781" i="11"/>
  <c r="L782" i="11"/>
  <c r="L783" i="11"/>
  <c r="L784" i="11"/>
  <c r="L785" i="11"/>
  <c r="L786" i="11"/>
  <c r="L787" i="11"/>
  <c r="L788" i="11"/>
  <c r="L789" i="11"/>
  <c r="L790" i="11"/>
  <c r="L791" i="11"/>
  <c r="L792" i="11"/>
  <c r="L793" i="11"/>
  <c r="L794" i="11"/>
  <c r="L795" i="11"/>
  <c r="L796" i="11"/>
  <c r="L797" i="11"/>
  <c r="L798" i="11"/>
  <c r="L799" i="11"/>
  <c r="L800" i="11"/>
  <c r="L801" i="11"/>
  <c r="L802" i="11"/>
  <c r="L803" i="11"/>
  <c r="L804" i="11"/>
  <c r="L805" i="11"/>
  <c r="L806" i="11"/>
  <c r="L807" i="11"/>
  <c r="L808" i="11"/>
  <c r="L809" i="11"/>
  <c r="L810" i="11"/>
  <c r="L811" i="11"/>
  <c r="L812" i="11"/>
  <c r="L813" i="11"/>
  <c r="L814" i="11"/>
  <c r="L815" i="11"/>
  <c r="L816" i="11"/>
  <c r="L817" i="11"/>
  <c r="L818" i="11"/>
  <c r="L819" i="11"/>
  <c r="L820" i="11"/>
  <c r="L821" i="11"/>
  <c r="L822" i="11"/>
  <c r="L823" i="11"/>
  <c r="L824" i="11"/>
  <c r="L825" i="11"/>
  <c r="L826" i="11"/>
  <c r="L827" i="11"/>
  <c r="L828" i="11"/>
  <c r="L829" i="11"/>
  <c r="L830" i="11"/>
  <c r="L831" i="11"/>
  <c r="L832" i="11"/>
  <c r="L833" i="11"/>
  <c r="L834" i="11"/>
  <c r="L835" i="11"/>
  <c r="L836" i="11"/>
  <c r="L837" i="11"/>
  <c r="L838" i="11"/>
  <c r="L839" i="11"/>
  <c r="L840" i="11"/>
  <c r="L841" i="11"/>
  <c r="L842" i="11"/>
  <c r="L843" i="11"/>
  <c r="L844" i="11"/>
  <c r="L845" i="11"/>
  <c r="L846" i="11"/>
  <c r="L847" i="11"/>
  <c r="L848" i="11"/>
  <c r="L849" i="11"/>
  <c r="L850" i="11"/>
  <c r="L851" i="11"/>
  <c r="L852" i="11"/>
  <c r="L853" i="11"/>
  <c r="L854" i="11"/>
  <c r="L855" i="11"/>
  <c r="L856" i="11"/>
  <c r="L857" i="11"/>
  <c r="L858" i="11"/>
  <c r="L859" i="11"/>
  <c r="L860" i="11"/>
  <c r="L861" i="11"/>
  <c r="L862" i="11"/>
  <c r="L863" i="11"/>
  <c r="L864" i="11"/>
  <c r="L865" i="11"/>
  <c r="L866" i="11"/>
  <c r="L867" i="11"/>
  <c r="L868" i="11"/>
  <c r="L869" i="11"/>
  <c r="L870" i="11"/>
  <c r="L871" i="11"/>
  <c r="L872" i="11"/>
  <c r="L873" i="11"/>
  <c r="L874" i="11"/>
  <c r="L875" i="11"/>
  <c r="L876" i="11"/>
  <c r="L877" i="11"/>
  <c r="L878" i="11"/>
  <c r="L879" i="11"/>
  <c r="L880" i="11"/>
  <c r="L881" i="11"/>
  <c r="L882" i="11"/>
  <c r="L883" i="11"/>
  <c r="L884" i="11"/>
  <c r="L885" i="11"/>
  <c r="L886" i="11"/>
  <c r="L887" i="11"/>
  <c r="L888" i="11"/>
  <c r="L889" i="11"/>
  <c r="L890" i="11"/>
  <c r="L891" i="11"/>
  <c r="L892" i="11"/>
  <c r="L893" i="11"/>
  <c r="L894" i="11"/>
  <c r="L895" i="11"/>
  <c r="L896" i="11"/>
  <c r="L897" i="11"/>
  <c r="L898" i="11"/>
  <c r="L899" i="11"/>
  <c r="L900" i="11"/>
  <c r="L901" i="11"/>
  <c r="L902" i="11"/>
  <c r="L903" i="11"/>
  <c r="L904" i="11"/>
  <c r="L905" i="11"/>
  <c r="L906" i="11"/>
  <c r="L907" i="11"/>
  <c r="L908" i="11"/>
  <c r="L909" i="11"/>
  <c r="L910" i="11"/>
  <c r="L911" i="11"/>
  <c r="L912" i="11"/>
  <c r="L913" i="11"/>
  <c r="L914" i="11"/>
  <c r="L915" i="11"/>
  <c r="L916" i="11"/>
  <c r="L917" i="11"/>
  <c r="L918" i="11"/>
  <c r="L919" i="11"/>
  <c r="L920" i="11"/>
  <c r="L921" i="11"/>
  <c r="L922" i="11"/>
  <c r="L923" i="11"/>
  <c r="L924" i="11"/>
  <c r="L925" i="11"/>
  <c r="L926" i="11"/>
  <c r="L927" i="11"/>
  <c r="L928" i="11"/>
  <c r="L929" i="11"/>
  <c r="L930" i="11"/>
  <c r="L931" i="11"/>
  <c r="L932" i="11"/>
  <c r="L933" i="11"/>
  <c r="L934" i="11"/>
  <c r="L935" i="11"/>
  <c r="L936" i="11"/>
  <c r="L937" i="11"/>
  <c r="L938" i="11"/>
  <c r="L939" i="11"/>
  <c r="L940" i="11"/>
  <c r="L941" i="11"/>
  <c r="L942" i="11"/>
  <c r="L943" i="11"/>
  <c r="L944" i="11"/>
  <c r="L945" i="11"/>
  <c r="L946" i="11"/>
  <c r="L947" i="11"/>
  <c r="L948" i="11"/>
  <c r="L949" i="11"/>
  <c r="L950" i="11"/>
  <c r="L951" i="11"/>
  <c r="L952" i="11"/>
  <c r="L953" i="11"/>
  <c r="L954" i="11"/>
  <c r="L955" i="11"/>
  <c r="L956" i="11"/>
  <c r="L957" i="11"/>
  <c r="L958" i="11"/>
  <c r="L959" i="11"/>
  <c r="L960" i="11"/>
  <c r="L961" i="11"/>
  <c r="L962" i="11"/>
  <c r="L963" i="11"/>
  <c r="L964" i="11"/>
  <c r="L965" i="11"/>
  <c r="L966" i="11"/>
  <c r="L967" i="11"/>
  <c r="L968" i="11"/>
  <c r="L969" i="11"/>
  <c r="L970" i="11"/>
  <c r="L971" i="11"/>
  <c r="L972" i="11"/>
  <c r="L973" i="11"/>
  <c r="L974" i="11"/>
  <c r="L975" i="11"/>
  <c r="L976" i="11"/>
  <c r="L977" i="11"/>
  <c r="L978" i="11"/>
  <c r="L979" i="11"/>
  <c r="L980" i="11"/>
  <c r="L981" i="11"/>
  <c r="L982" i="11"/>
  <c r="L983" i="11"/>
  <c r="L984" i="11"/>
  <c r="L985" i="11"/>
  <c r="L986" i="11"/>
  <c r="L987" i="11"/>
  <c r="L988" i="11"/>
  <c r="L989" i="11"/>
  <c r="L990" i="11"/>
  <c r="L991" i="11"/>
  <c r="L992" i="11"/>
  <c r="L993" i="11"/>
  <c r="L994" i="11"/>
  <c r="L995" i="11"/>
  <c r="L996" i="11"/>
  <c r="L997" i="11"/>
  <c r="L998" i="11"/>
  <c r="L999" i="11"/>
  <c r="L1000" i="11"/>
  <c r="L1001" i="11"/>
  <c r="L1002" i="11"/>
  <c r="L1003" i="11"/>
  <c r="L1004" i="11"/>
  <c r="L1005" i="11"/>
  <c r="L1006" i="11"/>
  <c r="L1007" i="11"/>
  <c r="L1008" i="11"/>
  <c r="L1009" i="11"/>
  <c r="L1010" i="11"/>
  <c r="L1011" i="11"/>
  <c r="L1012" i="11"/>
  <c r="L1013" i="11"/>
  <c r="L1014" i="11"/>
  <c r="L1015" i="11"/>
  <c r="L1016" i="11"/>
  <c r="L1017" i="11"/>
  <c r="L1018" i="11"/>
  <c r="L1019" i="11"/>
  <c r="L1020" i="11"/>
  <c r="L1021" i="11"/>
  <c r="L1022" i="11"/>
  <c r="L1023" i="11"/>
  <c r="L1024" i="11"/>
  <c r="L1025" i="11"/>
  <c r="L1026" i="11"/>
  <c r="L1027" i="11"/>
  <c r="L1028" i="11"/>
  <c r="L1029" i="11"/>
  <c r="L1030" i="11"/>
  <c r="L1031" i="11"/>
  <c r="L1032" i="11"/>
  <c r="L1033" i="11"/>
  <c r="L1034" i="11"/>
  <c r="L1035" i="11"/>
  <c r="L1036" i="11"/>
  <c r="L1037" i="11"/>
  <c r="L1038" i="11"/>
  <c r="L1039" i="11"/>
  <c r="L1040" i="11"/>
  <c r="L1041" i="11"/>
  <c r="L1042" i="11"/>
  <c r="L1043" i="11"/>
  <c r="L1044" i="11"/>
  <c r="L1045" i="11"/>
  <c r="L1046" i="11"/>
  <c r="L1047" i="11"/>
  <c r="L1048" i="11"/>
  <c r="L1049" i="11"/>
  <c r="L1050" i="11"/>
  <c r="L1051" i="11"/>
  <c r="L1052" i="11"/>
  <c r="L1053" i="11"/>
  <c r="L1054" i="11"/>
  <c r="L1055" i="11"/>
  <c r="L1056" i="11"/>
  <c r="L1057" i="11"/>
  <c r="L1058" i="11"/>
  <c r="L1059" i="11"/>
  <c r="L1060" i="11"/>
  <c r="L1061" i="11"/>
  <c r="L1062" i="11"/>
  <c r="L1063" i="11"/>
  <c r="L1064" i="11"/>
  <c r="L1065" i="11"/>
  <c r="L1066" i="11"/>
  <c r="L1067" i="11"/>
  <c r="L1068" i="11"/>
  <c r="L1069" i="11"/>
  <c r="L1070" i="11"/>
  <c r="L1071" i="11"/>
  <c r="L1072" i="11"/>
  <c r="L1073" i="11"/>
  <c r="L1074" i="11"/>
  <c r="L1075" i="11"/>
  <c r="L1076" i="11"/>
  <c r="L1077" i="11"/>
  <c r="L1078" i="11"/>
  <c r="L1079" i="11"/>
  <c r="L1080" i="11"/>
  <c r="L1081" i="11"/>
  <c r="L1082" i="11"/>
  <c r="L1083" i="11"/>
  <c r="L1084" i="11"/>
  <c r="L1085" i="11"/>
  <c r="L1086" i="11"/>
  <c r="L1087" i="11"/>
  <c r="L1088" i="11"/>
  <c r="L1089" i="11"/>
  <c r="L1090" i="11"/>
  <c r="L1091" i="11"/>
  <c r="L1092" i="11"/>
  <c r="L1093" i="11"/>
  <c r="L1094" i="11"/>
  <c r="L1095" i="11"/>
  <c r="L1096" i="11"/>
  <c r="L1097" i="11"/>
  <c r="L1098" i="11"/>
  <c r="L1099" i="11"/>
  <c r="L1100" i="11"/>
  <c r="L1101" i="11"/>
  <c r="L1102" i="11"/>
  <c r="L1103" i="11"/>
  <c r="L1104" i="11"/>
  <c r="L1105" i="11"/>
  <c r="L1106" i="11"/>
  <c r="L1107" i="11"/>
  <c r="L1108" i="11"/>
  <c r="L1109" i="11"/>
  <c r="L1110" i="11"/>
  <c r="L1111" i="11"/>
  <c r="L1112" i="11"/>
  <c r="L1113" i="11"/>
  <c r="L1114" i="11"/>
  <c r="L1115" i="11"/>
  <c r="L1116" i="11"/>
  <c r="L1117" i="11"/>
  <c r="L1118" i="11"/>
  <c r="L1119" i="11"/>
  <c r="L1120" i="11"/>
  <c r="L1121" i="11"/>
  <c r="L1122" i="11"/>
  <c r="L1123" i="11"/>
  <c r="L1124" i="11"/>
  <c r="L1125" i="11"/>
  <c r="L1126" i="11"/>
  <c r="L1127" i="11"/>
  <c r="L1128" i="11"/>
  <c r="L1129" i="11"/>
  <c r="L1130" i="11"/>
  <c r="L1131" i="11"/>
  <c r="L1132" i="11"/>
  <c r="L1133" i="11"/>
  <c r="L1134" i="11"/>
  <c r="L1135" i="11"/>
  <c r="L1136" i="11"/>
  <c r="L1137" i="11"/>
  <c r="L1138" i="11"/>
  <c r="L1139" i="11"/>
  <c r="L1140" i="11"/>
  <c r="L1141" i="11"/>
  <c r="L1142" i="11"/>
  <c r="L1143" i="11"/>
  <c r="L1144" i="11"/>
  <c r="L1145" i="11"/>
  <c r="L1146" i="11"/>
  <c r="L1147" i="11"/>
  <c r="L1148" i="11"/>
  <c r="L1149" i="11"/>
  <c r="L1150" i="11"/>
  <c r="L1151" i="11"/>
  <c r="L1152" i="11"/>
  <c r="L1153" i="11"/>
  <c r="L1154" i="11"/>
  <c r="L1155" i="11"/>
  <c r="L1156" i="11"/>
  <c r="L1157" i="11"/>
  <c r="L1158" i="11"/>
  <c r="L1159" i="11"/>
  <c r="L1160" i="11"/>
  <c r="L1161" i="11"/>
  <c r="L1162" i="11"/>
  <c r="L1163" i="11"/>
  <c r="L1164" i="11"/>
  <c r="L1165" i="11"/>
  <c r="L1166" i="11"/>
  <c r="L1167" i="11"/>
  <c r="L1168" i="11"/>
  <c r="L1169" i="11"/>
  <c r="L1170" i="11"/>
  <c r="L1171" i="11"/>
  <c r="L1172" i="11"/>
  <c r="L1173" i="11"/>
  <c r="L1174" i="11"/>
  <c r="L1175" i="11"/>
  <c r="L1176" i="11"/>
  <c r="L1177" i="11"/>
  <c r="L1178" i="11"/>
  <c r="L1179" i="11"/>
  <c r="L1180" i="11"/>
  <c r="L1181" i="11"/>
  <c r="L1182" i="11"/>
  <c r="L1183" i="11"/>
  <c r="L1184" i="11"/>
  <c r="L1185" i="11"/>
  <c r="L1186" i="11"/>
  <c r="L1187" i="11"/>
  <c r="L1188" i="11"/>
  <c r="L1189" i="11"/>
  <c r="L1190" i="11"/>
  <c r="L1191" i="11"/>
  <c r="L1192" i="11"/>
  <c r="L1193" i="11"/>
  <c r="L1194" i="11"/>
  <c r="L1195" i="11"/>
  <c r="L1196" i="11"/>
  <c r="L1197" i="11"/>
  <c r="L1198" i="11"/>
  <c r="L1199" i="11"/>
  <c r="L1200" i="11"/>
  <c r="L1201" i="11"/>
  <c r="L1202" i="11"/>
  <c r="L1203" i="11"/>
  <c r="L1204" i="11"/>
  <c r="L1205" i="11"/>
  <c r="L1206" i="11"/>
  <c r="L1207" i="11"/>
  <c r="L1208" i="11"/>
  <c r="L1209" i="11"/>
  <c r="L1210" i="11"/>
  <c r="L1211" i="11"/>
  <c r="L1212" i="11"/>
  <c r="L1213" i="11"/>
  <c r="L1214" i="11"/>
  <c r="L1215" i="11"/>
  <c r="L1216" i="11"/>
  <c r="L1217" i="11"/>
  <c r="L1218" i="11"/>
  <c r="L1219" i="11"/>
  <c r="L1220" i="11"/>
  <c r="L1221" i="11"/>
  <c r="L1222" i="11"/>
  <c r="L1223" i="11"/>
  <c r="L1224" i="11"/>
  <c r="L1225" i="11"/>
  <c r="L1226" i="11"/>
  <c r="L1227" i="11"/>
  <c r="L1228" i="11"/>
  <c r="L1229" i="11"/>
  <c r="L1230" i="11"/>
  <c r="L1231" i="11"/>
  <c r="L1232" i="11"/>
  <c r="L1233" i="11"/>
  <c r="L1234" i="11"/>
  <c r="L1235" i="11"/>
  <c r="L1236" i="11"/>
  <c r="L1237" i="11"/>
  <c r="L1238" i="11"/>
  <c r="L1239" i="11"/>
  <c r="L1240" i="11"/>
  <c r="L1241" i="11"/>
  <c r="L1242" i="11"/>
  <c r="L1243" i="11"/>
  <c r="L1244" i="11"/>
  <c r="L1245" i="11"/>
  <c r="L1246" i="11"/>
  <c r="L1247" i="11"/>
  <c r="L1248" i="11"/>
  <c r="L1249" i="11"/>
  <c r="L1250" i="11"/>
  <c r="L1251" i="11"/>
  <c r="L1252" i="11"/>
  <c r="L1253" i="11"/>
  <c r="L1254" i="11"/>
  <c r="L1255" i="11"/>
  <c r="L1256" i="11"/>
  <c r="L1257" i="11"/>
  <c r="L1258" i="11"/>
  <c r="L1259" i="11"/>
  <c r="L1260" i="11"/>
  <c r="L1261" i="11"/>
  <c r="L1262" i="11"/>
  <c r="L1263" i="11"/>
  <c r="L1264" i="11"/>
  <c r="L1265" i="11"/>
  <c r="L1266" i="11"/>
  <c r="L1267" i="11"/>
  <c r="L1268" i="11"/>
  <c r="L1269" i="11"/>
  <c r="L1270" i="11"/>
  <c r="L1271" i="11"/>
  <c r="L1272" i="11"/>
  <c r="L1273" i="11"/>
  <c r="L1274" i="11"/>
  <c r="L1275" i="11"/>
  <c r="L1276" i="11"/>
  <c r="L1277" i="11"/>
  <c r="L1278" i="11"/>
  <c r="L1279" i="11"/>
  <c r="L1280" i="11"/>
  <c r="L1281" i="11"/>
  <c r="L1282" i="11"/>
  <c r="L1283" i="11"/>
  <c r="L1284" i="11"/>
  <c r="L1285" i="11"/>
  <c r="L1286" i="11"/>
  <c r="L1287" i="11"/>
  <c r="L1288" i="11"/>
  <c r="L1289" i="11"/>
  <c r="L1290" i="11"/>
  <c r="L1291" i="11"/>
  <c r="L1292" i="11"/>
  <c r="L1293" i="11"/>
  <c r="L1294" i="11"/>
  <c r="L1295" i="11"/>
  <c r="L1296" i="11"/>
  <c r="L1297" i="11"/>
  <c r="L1298" i="11"/>
  <c r="L1299" i="11"/>
  <c r="L1300" i="11"/>
  <c r="L1301" i="11"/>
  <c r="L1302" i="11"/>
  <c r="L1303" i="11"/>
  <c r="L1304" i="11"/>
  <c r="L1305" i="11"/>
  <c r="L1306" i="11"/>
  <c r="L1307" i="11"/>
  <c r="L1308" i="11"/>
  <c r="L1309" i="11"/>
  <c r="L1310" i="11"/>
  <c r="L1311" i="11"/>
  <c r="L1312" i="11"/>
  <c r="L1313" i="11"/>
  <c r="L1314" i="11"/>
  <c r="L1315" i="11"/>
  <c r="L1316" i="11"/>
  <c r="L1317" i="11"/>
  <c r="L1318" i="11"/>
  <c r="L1319" i="11"/>
  <c r="L1320" i="11"/>
  <c r="L1321" i="11"/>
  <c r="L1322" i="11"/>
  <c r="L1323" i="11"/>
  <c r="L1324" i="11"/>
  <c r="L1325" i="11"/>
  <c r="L1326" i="11"/>
  <c r="L1327" i="11"/>
  <c r="L1328" i="11"/>
  <c r="L1329" i="11"/>
  <c r="L1330" i="11"/>
  <c r="L1331" i="11"/>
  <c r="L1332" i="11"/>
  <c r="L1333" i="11"/>
  <c r="L1334" i="11"/>
  <c r="L1335" i="11"/>
  <c r="L1336" i="11"/>
  <c r="L1337" i="11"/>
  <c r="L1338" i="11"/>
  <c r="L1339" i="11"/>
  <c r="L1340" i="11"/>
  <c r="L1341" i="11"/>
  <c r="L1342" i="11"/>
  <c r="L1343" i="11"/>
  <c r="L1344" i="11"/>
  <c r="L1345" i="11"/>
  <c r="L1346" i="11"/>
  <c r="L1347" i="11"/>
  <c r="L1348" i="11"/>
  <c r="L1349" i="11"/>
  <c r="L1350" i="11"/>
  <c r="L1351" i="11"/>
  <c r="L1352" i="11"/>
  <c r="L1353" i="11"/>
  <c r="L1354" i="11"/>
  <c r="L1355" i="11"/>
  <c r="L1356" i="11"/>
  <c r="L1357" i="11"/>
  <c r="L1358" i="11"/>
  <c r="L1359" i="11"/>
  <c r="L1360" i="11"/>
  <c r="L1361" i="11"/>
  <c r="L1362" i="11"/>
  <c r="L1363" i="11"/>
  <c r="L1364" i="11"/>
  <c r="L1365" i="11"/>
  <c r="L1366" i="11"/>
  <c r="L1367" i="11"/>
  <c r="L1368" i="11"/>
  <c r="L1369" i="11"/>
  <c r="L1370" i="11"/>
  <c r="L1371" i="11"/>
  <c r="L1372" i="11"/>
  <c r="L1373" i="11"/>
  <c r="L1374" i="11"/>
  <c r="L1375" i="11"/>
  <c r="L1376" i="11"/>
  <c r="L1377" i="11"/>
  <c r="L1378" i="11"/>
  <c r="L1379" i="11"/>
  <c r="L1380" i="11"/>
  <c r="L1381" i="11"/>
  <c r="L1382" i="11"/>
  <c r="L1383" i="11"/>
  <c r="L1384" i="11"/>
  <c r="L1385" i="11"/>
  <c r="L1386" i="11"/>
  <c r="L1387" i="11"/>
  <c r="L1388" i="11"/>
  <c r="L1389" i="11"/>
  <c r="L1390" i="11"/>
  <c r="L1391" i="11"/>
  <c r="L1392" i="11"/>
  <c r="L1393" i="11"/>
  <c r="L1394" i="11"/>
  <c r="L1395" i="11"/>
  <c r="L1396" i="11"/>
  <c r="L1397" i="11"/>
  <c r="L1398" i="11"/>
  <c r="L1399" i="11"/>
  <c r="L1400" i="11"/>
  <c r="L1401" i="11"/>
  <c r="L1402" i="11"/>
  <c r="L1403" i="11"/>
  <c r="L1404" i="11"/>
  <c r="L1405" i="11"/>
  <c r="L1406" i="11"/>
  <c r="L1407" i="11"/>
  <c r="L1408" i="11"/>
  <c r="L1409" i="11"/>
  <c r="L1410" i="11"/>
  <c r="L1411" i="11"/>
  <c r="L1412" i="11"/>
  <c r="L1413" i="11"/>
  <c r="L1414" i="11"/>
  <c r="L1415" i="11"/>
  <c r="L1416" i="11"/>
  <c r="L1417" i="11"/>
  <c r="L1418" i="11"/>
  <c r="L1419" i="11"/>
  <c r="L1420" i="11"/>
  <c r="L1421" i="11"/>
  <c r="L1422" i="11"/>
  <c r="L1423" i="11"/>
  <c r="L1424" i="11"/>
  <c r="L1425" i="11"/>
  <c r="L1426" i="11"/>
  <c r="L1427" i="11"/>
  <c r="L1428" i="11"/>
  <c r="L1429" i="11"/>
  <c r="L1430" i="11"/>
  <c r="L1431" i="11"/>
  <c r="L1432" i="11"/>
  <c r="L1433" i="11"/>
  <c r="L1434" i="11"/>
  <c r="L1435" i="11"/>
  <c r="L1436" i="11"/>
  <c r="L1437" i="11"/>
  <c r="L1438" i="11"/>
  <c r="L1439" i="11"/>
  <c r="L1440" i="11"/>
  <c r="L1441" i="11"/>
  <c r="L1442" i="11"/>
  <c r="L1443" i="11"/>
  <c r="L1444" i="11"/>
  <c r="L1445" i="11"/>
  <c r="L1446" i="11"/>
  <c r="L1447" i="11"/>
  <c r="L1448" i="11"/>
  <c r="L1449" i="11"/>
  <c r="L1450" i="11"/>
  <c r="L1451" i="11"/>
  <c r="L1452" i="11"/>
  <c r="L1453" i="11"/>
  <c r="L1454" i="11"/>
  <c r="L1455" i="11"/>
  <c r="L1456" i="11"/>
  <c r="L1457" i="11"/>
  <c r="L1458" i="11"/>
  <c r="L1459" i="11"/>
  <c r="L1460" i="11"/>
  <c r="L1461" i="11"/>
  <c r="L1462" i="11"/>
  <c r="L1463" i="11"/>
  <c r="L1464" i="11"/>
  <c r="L1465" i="11"/>
  <c r="L1466" i="11"/>
  <c r="L1467" i="11"/>
  <c r="L1468" i="11"/>
  <c r="L1469" i="11"/>
  <c r="L1470" i="11"/>
  <c r="L1471" i="11"/>
  <c r="L1472" i="11"/>
  <c r="L1473" i="11"/>
  <c r="L1474" i="11"/>
  <c r="L1475" i="11"/>
  <c r="L1476" i="11"/>
  <c r="L1477" i="11"/>
  <c r="L1478" i="11"/>
  <c r="L1479" i="11"/>
  <c r="L1480" i="11"/>
  <c r="L1481" i="11"/>
  <c r="L1482" i="11"/>
  <c r="L1483" i="11"/>
  <c r="L1484" i="11"/>
  <c r="L1485" i="11"/>
  <c r="L1486" i="11"/>
  <c r="L1487" i="11"/>
  <c r="L1488" i="11"/>
  <c r="L1489" i="11"/>
  <c r="L1490" i="11"/>
  <c r="L1491" i="11"/>
  <c r="L1492" i="11"/>
  <c r="L1493" i="11"/>
  <c r="L1494" i="11"/>
  <c r="L1495" i="11"/>
  <c r="L1496" i="11"/>
  <c r="L1497" i="11"/>
  <c r="L1498" i="11"/>
  <c r="L1499" i="11"/>
  <c r="L1500" i="11"/>
  <c r="L1501" i="11"/>
  <c r="L1502" i="11"/>
  <c r="L1503" i="11"/>
  <c r="L1504" i="11"/>
  <c r="L1505" i="11"/>
  <c r="L1506" i="11"/>
  <c r="L1507" i="11"/>
  <c r="L1508" i="11"/>
  <c r="L1509" i="11"/>
  <c r="L1510" i="11"/>
  <c r="L1511" i="11"/>
  <c r="L1512" i="11"/>
  <c r="L1513" i="11"/>
  <c r="L1514" i="11"/>
  <c r="L1515" i="11"/>
  <c r="L1516" i="11"/>
  <c r="L1517" i="11"/>
  <c r="L1518" i="11"/>
  <c r="L1519" i="11"/>
  <c r="L1520" i="11"/>
  <c r="L1521" i="11"/>
  <c r="L1522" i="11"/>
  <c r="L1523" i="11"/>
  <c r="L1524" i="11"/>
  <c r="L1525" i="11"/>
  <c r="L1526" i="11"/>
  <c r="L1527" i="11"/>
  <c r="L1528" i="11"/>
  <c r="L1529" i="11"/>
  <c r="L1530" i="11"/>
  <c r="L1531" i="11"/>
  <c r="L1532" i="11"/>
  <c r="L1533" i="11"/>
  <c r="L1534" i="11"/>
  <c r="L1535" i="11"/>
  <c r="L1536" i="11"/>
  <c r="L1537" i="11"/>
  <c r="L1538" i="11"/>
  <c r="L1539" i="11"/>
  <c r="L1540" i="11"/>
  <c r="L1541" i="11"/>
  <c r="L1542" i="11"/>
  <c r="L1543" i="11"/>
  <c r="L1544" i="11"/>
  <c r="L1545" i="11"/>
  <c r="L1546" i="11"/>
  <c r="L1547" i="11"/>
  <c r="L1548" i="11"/>
  <c r="L1549" i="11"/>
  <c r="L1550" i="11"/>
  <c r="L1551" i="11"/>
  <c r="L1552" i="11"/>
  <c r="L1553" i="11"/>
  <c r="L1554" i="11"/>
  <c r="L1555" i="11"/>
  <c r="L1556" i="11"/>
  <c r="L1557" i="11"/>
  <c r="L1558" i="11"/>
  <c r="L1559" i="11"/>
  <c r="L1560" i="11"/>
  <c r="L1561" i="11"/>
  <c r="L1562" i="11"/>
  <c r="L1563" i="11"/>
  <c r="L1564" i="11"/>
  <c r="L1565" i="11"/>
  <c r="L1566" i="11"/>
  <c r="L1567" i="11"/>
  <c r="L1568" i="11"/>
  <c r="L1569" i="11"/>
  <c r="L1570" i="11"/>
  <c r="L1571" i="11"/>
  <c r="L1572" i="11"/>
  <c r="L1573" i="11"/>
  <c r="L1574" i="11"/>
  <c r="L1575" i="11"/>
  <c r="L1576" i="11"/>
  <c r="L1577" i="11"/>
  <c r="L1578" i="11"/>
  <c r="L1579" i="11"/>
  <c r="L1580" i="11"/>
  <c r="L1581" i="11"/>
  <c r="L1582" i="11"/>
  <c r="L1583" i="11"/>
  <c r="L1584" i="11"/>
  <c r="L1585" i="11"/>
  <c r="L1586" i="11"/>
  <c r="L1587" i="11"/>
  <c r="L1588" i="11"/>
  <c r="L1589" i="11"/>
  <c r="L1590" i="11"/>
  <c r="L1591" i="11"/>
  <c r="L1592" i="11"/>
  <c r="L1593" i="11"/>
  <c r="L1594" i="11"/>
  <c r="L1595" i="11"/>
  <c r="L1596" i="11"/>
  <c r="L1597" i="11"/>
  <c r="L1598" i="11"/>
  <c r="L1599" i="11"/>
  <c r="L1600" i="11"/>
  <c r="L1601" i="11"/>
  <c r="L1602" i="11"/>
  <c r="L1603" i="11"/>
  <c r="L1604" i="11"/>
  <c r="L1605" i="11"/>
  <c r="L1606" i="11"/>
  <c r="L1607" i="11"/>
  <c r="L1608" i="11"/>
  <c r="L1609" i="11"/>
  <c r="L1610" i="11"/>
  <c r="L1611" i="11"/>
  <c r="L1612" i="11"/>
  <c r="L1613" i="11"/>
  <c r="L1614" i="11"/>
  <c r="L1615" i="11"/>
  <c r="L1616" i="11"/>
  <c r="L1617" i="11"/>
  <c r="L1618" i="11"/>
  <c r="L1619" i="11"/>
  <c r="L1620" i="11"/>
  <c r="L1621" i="11"/>
  <c r="L1622" i="11"/>
  <c r="L1623" i="11"/>
  <c r="L1624" i="11"/>
  <c r="L1625" i="11"/>
  <c r="L1626" i="11"/>
  <c r="L1627" i="11"/>
  <c r="L1628" i="11"/>
  <c r="L1629" i="11"/>
  <c r="L1630" i="11"/>
  <c r="L1631" i="11"/>
  <c r="L1632" i="11"/>
  <c r="L1633" i="11"/>
  <c r="L1634" i="11"/>
  <c r="L1635" i="11"/>
  <c r="L1636" i="11"/>
  <c r="L1637" i="11"/>
  <c r="L1638" i="11"/>
  <c r="L1639" i="11"/>
  <c r="L1640" i="11"/>
  <c r="L1641" i="11"/>
  <c r="L1642" i="11"/>
  <c r="L1643" i="11"/>
  <c r="L1644" i="11"/>
  <c r="L1645" i="11"/>
  <c r="L1646" i="11"/>
  <c r="L1647" i="11"/>
  <c r="L1648" i="11"/>
  <c r="L1649" i="11"/>
  <c r="L1650" i="11"/>
  <c r="L1651" i="11"/>
  <c r="L1652" i="11"/>
  <c r="L1653" i="11"/>
  <c r="L1654" i="11"/>
  <c r="L1655" i="11"/>
  <c r="L1656" i="11"/>
  <c r="L1657" i="11"/>
  <c r="L1658" i="11"/>
  <c r="L1659" i="11"/>
  <c r="L1660" i="11"/>
  <c r="L1661" i="11"/>
  <c r="L1662" i="11"/>
  <c r="L1663" i="11"/>
  <c r="L1664" i="11"/>
  <c r="L1665" i="11"/>
  <c r="L1666" i="11"/>
  <c r="L1667" i="11"/>
  <c r="L1668" i="11"/>
  <c r="L1669" i="11"/>
  <c r="L1670" i="11"/>
  <c r="L1671" i="11"/>
  <c r="L1672" i="11"/>
  <c r="L1673" i="11"/>
  <c r="L1674" i="11"/>
  <c r="L1675" i="11"/>
  <c r="L1676" i="11"/>
  <c r="L1677" i="11"/>
  <c r="L1678" i="11"/>
  <c r="L1679" i="11"/>
  <c r="L1680" i="11"/>
  <c r="L1681" i="11"/>
  <c r="L1682" i="11"/>
  <c r="L1683" i="11"/>
  <c r="L1684" i="11"/>
  <c r="L1685" i="11"/>
  <c r="L1686" i="11"/>
  <c r="L1687" i="11"/>
  <c r="L1688" i="11"/>
  <c r="L1689" i="11"/>
  <c r="L1690" i="11"/>
  <c r="L1691" i="11"/>
  <c r="L1692" i="11"/>
  <c r="L1693" i="11"/>
  <c r="L1694" i="11"/>
  <c r="L1695" i="11"/>
  <c r="L1696" i="11"/>
  <c r="L1697" i="11"/>
  <c r="L1698" i="11"/>
  <c r="L1699" i="11"/>
  <c r="L1700" i="11"/>
  <c r="L1701" i="11"/>
  <c r="L1702" i="11"/>
  <c r="L1703" i="11"/>
  <c r="L1704" i="11"/>
  <c r="L1705" i="11"/>
  <c r="L1706" i="11"/>
  <c r="L1707" i="11"/>
  <c r="L1708" i="11"/>
  <c r="L1709" i="11"/>
  <c r="L1710" i="11"/>
  <c r="L1711" i="11"/>
  <c r="L1712" i="11"/>
  <c r="L1713" i="11"/>
  <c r="L1714" i="11"/>
  <c r="L1715" i="11"/>
  <c r="L1716" i="11"/>
  <c r="L1717" i="11"/>
  <c r="L1718" i="11"/>
  <c r="L1719" i="11"/>
  <c r="L1720" i="11"/>
  <c r="L1721" i="11"/>
  <c r="L1722" i="11"/>
  <c r="L1723" i="11"/>
  <c r="L1724" i="11"/>
  <c r="L1725" i="11"/>
  <c r="L1726" i="11"/>
  <c r="L1727" i="11"/>
  <c r="L1728" i="11"/>
  <c r="L1729" i="11"/>
  <c r="L1730" i="11"/>
  <c r="L1731" i="11"/>
  <c r="L1732" i="11"/>
  <c r="L1733" i="11"/>
  <c r="L1734" i="11"/>
  <c r="L1735" i="11"/>
  <c r="L1736" i="11"/>
  <c r="L1737" i="11"/>
  <c r="L1738" i="11"/>
  <c r="L1739" i="11"/>
  <c r="L1740" i="11"/>
  <c r="L1741" i="11"/>
  <c r="L1742" i="11"/>
  <c r="L1743" i="11"/>
  <c r="L1744" i="11"/>
  <c r="L1745" i="11"/>
  <c r="L1746" i="11"/>
  <c r="L1747" i="11"/>
  <c r="L1748" i="11"/>
  <c r="L1749" i="11"/>
  <c r="L1750" i="11"/>
  <c r="L1751" i="11"/>
  <c r="L1752" i="11"/>
  <c r="L1753" i="11"/>
  <c r="L1754" i="11"/>
  <c r="L1755" i="11"/>
  <c r="L1756" i="11"/>
  <c r="L1757" i="11"/>
  <c r="L1758" i="11"/>
  <c r="L1759" i="11"/>
  <c r="L1760" i="11"/>
  <c r="L1761" i="11"/>
  <c r="L1762" i="11"/>
  <c r="L1763" i="11"/>
  <c r="L1764" i="11"/>
  <c r="L1765" i="11"/>
  <c r="L1766" i="11"/>
  <c r="L1767" i="11"/>
  <c r="L1768" i="11"/>
  <c r="L1769" i="11"/>
  <c r="L1770" i="11"/>
  <c r="L1771" i="11"/>
  <c r="L1772" i="11"/>
  <c r="L1773" i="11"/>
  <c r="L1774" i="11"/>
  <c r="L1775" i="11"/>
  <c r="L1776" i="11"/>
  <c r="L1777" i="11"/>
  <c r="L1778" i="11"/>
  <c r="L1779" i="11"/>
  <c r="L1780" i="11"/>
  <c r="L1781" i="11"/>
  <c r="L1782" i="11"/>
  <c r="L1783" i="11"/>
  <c r="L1784" i="11"/>
  <c r="L1785" i="11"/>
  <c r="L1786" i="11"/>
  <c r="L1787" i="11"/>
  <c r="L1788" i="11"/>
  <c r="L1789" i="11"/>
  <c r="L1790" i="11"/>
  <c r="L1791" i="11"/>
  <c r="L1792" i="11"/>
  <c r="L1793" i="11"/>
  <c r="L1794" i="11"/>
  <c r="L1795" i="11"/>
  <c r="L1796" i="11"/>
  <c r="L1797" i="11"/>
  <c r="L1798" i="11"/>
  <c r="L1799" i="11"/>
  <c r="L1800" i="11"/>
  <c r="L1801" i="11"/>
  <c r="L1802" i="11"/>
  <c r="L1803" i="11"/>
  <c r="L1804" i="11"/>
  <c r="L1805" i="11"/>
  <c r="L1806" i="11"/>
  <c r="L1807" i="11"/>
  <c r="L1808" i="11"/>
  <c r="L1809" i="11"/>
  <c r="L1810" i="11"/>
  <c r="L1811" i="11"/>
  <c r="L1812" i="11"/>
  <c r="L1813" i="11"/>
  <c r="L1814" i="11"/>
  <c r="L1815" i="11"/>
  <c r="L1816" i="11"/>
  <c r="L1817" i="11"/>
  <c r="L1818" i="11"/>
  <c r="L1819" i="11"/>
  <c r="L1820" i="11"/>
  <c r="L1821" i="11"/>
  <c r="L1822" i="11"/>
  <c r="L1823" i="11"/>
  <c r="L1824" i="11"/>
  <c r="L1825" i="11"/>
  <c r="L1826" i="11"/>
  <c r="L1827" i="11"/>
  <c r="L1828" i="11"/>
  <c r="L1829" i="11"/>
  <c r="L1830" i="11"/>
  <c r="L1831" i="11"/>
  <c r="L1832" i="11"/>
  <c r="L1833" i="11"/>
  <c r="L1834" i="11"/>
  <c r="L1835" i="11"/>
  <c r="L1836" i="11"/>
  <c r="L1837" i="11"/>
  <c r="L1838" i="11"/>
  <c r="L1839" i="11"/>
  <c r="L1840" i="11"/>
  <c r="L1841" i="11"/>
  <c r="L1842" i="11"/>
  <c r="L1843" i="11"/>
  <c r="L1844" i="11"/>
  <c r="L1845" i="11"/>
  <c r="L1846" i="11"/>
  <c r="L1847" i="11"/>
  <c r="L1848" i="11"/>
  <c r="L1849" i="11"/>
  <c r="L1850" i="11"/>
  <c r="L1851" i="11"/>
  <c r="L1852" i="11"/>
  <c r="L1853" i="11"/>
  <c r="L1854" i="11"/>
  <c r="L1855" i="11"/>
  <c r="L1856" i="11"/>
  <c r="L1857" i="11"/>
  <c r="L1858" i="11"/>
  <c r="L1859" i="11"/>
  <c r="L1860" i="11"/>
  <c r="L1861" i="11"/>
  <c r="L1862" i="11"/>
  <c r="L1863" i="11"/>
  <c r="L1864" i="11"/>
  <c r="L1865" i="11"/>
  <c r="L1866" i="11"/>
  <c r="L1867" i="11"/>
  <c r="L1868" i="11"/>
  <c r="L1869" i="11"/>
  <c r="L1870" i="11"/>
  <c r="L1871" i="11"/>
  <c r="L1872" i="11"/>
  <c r="L1873" i="11"/>
  <c r="L1874" i="11"/>
  <c r="L1875" i="11"/>
  <c r="L1876" i="11"/>
  <c r="L1877" i="11"/>
  <c r="L1878" i="11"/>
  <c r="L1879" i="11"/>
  <c r="L1880" i="11"/>
  <c r="L1881" i="11"/>
  <c r="L1882" i="11"/>
  <c r="L1883" i="11"/>
  <c r="L1884" i="11"/>
  <c r="L1885" i="11"/>
  <c r="L1886" i="11"/>
  <c r="L1887" i="11"/>
  <c r="L1888" i="11"/>
  <c r="L1889" i="11"/>
  <c r="L1890" i="11"/>
  <c r="L1891" i="11"/>
  <c r="L1892" i="11"/>
  <c r="L1893" i="11"/>
  <c r="L1894" i="11"/>
  <c r="L1895" i="11"/>
  <c r="L1896" i="11"/>
  <c r="L1897" i="11"/>
  <c r="L1898" i="11"/>
  <c r="L1899" i="11"/>
  <c r="L1900" i="11"/>
  <c r="L1901" i="11"/>
  <c r="L1902" i="11"/>
  <c r="L1903" i="11"/>
  <c r="L1904" i="11"/>
  <c r="L1905" i="11"/>
  <c r="L1906" i="11"/>
  <c r="L1907" i="11"/>
  <c r="L1908" i="11"/>
  <c r="L1909" i="11"/>
  <c r="L1910" i="11"/>
  <c r="L1911" i="11"/>
  <c r="L1912" i="11"/>
  <c r="L1913" i="11"/>
  <c r="L1914" i="11"/>
  <c r="L1915" i="11"/>
  <c r="L1916" i="11"/>
  <c r="L1917" i="11"/>
  <c r="L1918" i="11"/>
  <c r="L1919" i="11"/>
  <c r="L1920" i="11"/>
  <c r="L1921" i="11"/>
  <c r="L1922" i="11"/>
  <c r="L1923" i="11"/>
  <c r="L1924" i="11"/>
  <c r="L1925" i="11"/>
  <c r="L1926" i="11"/>
  <c r="L1927" i="11"/>
  <c r="L1928" i="11"/>
  <c r="L1929" i="11"/>
  <c r="L1930" i="11"/>
  <c r="L1931" i="11"/>
  <c r="L1932" i="11"/>
  <c r="L1933" i="11"/>
  <c r="L1934" i="11"/>
  <c r="L1935" i="11"/>
  <c r="L1936" i="11"/>
  <c r="L1937" i="11"/>
  <c r="L1938" i="11"/>
  <c r="L1939" i="11"/>
  <c r="L1940" i="11"/>
  <c r="L1941" i="11"/>
  <c r="L1942" i="11"/>
  <c r="L1943" i="11"/>
  <c r="L1944" i="11"/>
  <c r="L1945" i="11"/>
  <c r="L1946" i="11"/>
  <c r="L1947" i="11"/>
  <c r="L1948" i="11"/>
  <c r="L1949" i="11"/>
  <c r="L1950" i="11"/>
  <c r="L1951" i="11"/>
  <c r="L1952" i="11"/>
  <c r="L1953" i="11"/>
  <c r="L1954" i="11"/>
  <c r="L1955" i="11"/>
  <c r="L1956" i="11"/>
  <c r="L1957" i="11"/>
  <c r="L1958" i="11"/>
  <c r="L1959" i="11"/>
  <c r="L1960" i="11"/>
  <c r="L1961" i="11"/>
  <c r="L1962" i="11"/>
  <c r="L1963" i="11"/>
  <c r="L1964" i="11"/>
  <c r="L1965" i="11"/>
  <c r="L1966" i="11"/>
  <c r="L1967" i="11"/>
  <c r="L1968" i="11"/>
  <c r="L1969" i="11"/>
  <c r="L1970" i="11"/>
  <c r="L1971" i="11"/>
  <c r="L1972" i="11"/>
  <c r="L1973" i="11"/>
  <c r="L1974" i="11"/>
  <c r="L1975" i="11"/>
  <c r="L1976" i="11"/>
  <c r="L1977" i="11"/>
  <c r="L1978" i="11"/>
  <c r="L1979" i="11"/>
  <c r="L1980" i="11"/>
  <c r="L1981" i="11"/>
  <c r="L1982" i="11"/>
  <c r="L1983" i="11"/>
  <c r="L1984" i="11"/>
  <c r="L1985" i="11"/>
  <c r="L1986" i="11"/>
  <c r="L1987" i="11"/>
  <c r="L1988" i="11"/>
  <c r="L1989" i="11"/>
  <c r="L1990" i="11"/>
  <c r="L1991" i="11"/>
  <c r="L1992" i="11"/>
  <c r="L1993" i="11"/>
  <c r="L1994" i="11"/>
  <c r="L1995" i="11"/>
  <c r="L1996" i="11"/>
  <c r="L1997" i="11"/>
  <c r="L1998" i="11"/>
  <c r="L1999" i="11"/>
  <c r="L2000" i="11"/>
  <c r="L2001" i="11"/>
  <c r="L2002" i="11"/>
  <c r="L2003" i="11"/>
  <c r="L2004" i="11"/>
  <c r="L2005" i="11"/>
  <c r="L2006" i="11"/>
  <c r="L2007" i="11"/>
  <c r="L2008" i="11"/>
  <c r="L2009" i="11"/>
  <c r="L2010" i="11"/>
  <c r="L2011" i="11"/>
  <c r="L2012" i="11"/>
  <c r="L2013" i="11"/>
  <c r="L2014" i="11"/>
  <c r="L2015" i="11"/>
  <c r="L2016" i="11"/>
  <c r="L2017" i="11"/>
  <c r="L2018" i="11"/>
  <c r="L2019" i="11"/>
  <c r="L2020" i="11"/>
  <c r="L2021" i="11"/>
  <c r="L2022" i="11"/>
  <c r="L2023" i="11"/>
  <c r="L2024" i="11"/>
  <c r="L2025" i="11"/>
  <c r="L2026" i="11"/>
  <c r="L2027" i="11"/>
  <c r="L2028" i="11"/>
  <c r="L2029" i="11"/>
  <c r="L2030" i="11"/>
  <c r="L2031" i="11"/>
  <c r="L2032" i="11"/>
  <c r="L2033" i="11"/>
  <c r="L2034" i="11"/>
  <c r="L2035" i="11"/>
  <c r="L2036" i="11"/>
  <c r="L2037" i="11"/>
  <c r="L2038" i="11"/>
  <c r="L2039" i="11"/>
  <c r="L2040" i="11"/>
  <c r="L2041" i="11"/>
  <c r="L2042" i="11"/>
  <c r="L2043" i="11"/>
  <c r="L2044" i="11"/>
  <c r="L2045" i="11"/>
  <c r="L2046" i="11"/>
  <c r="L2047" i="11"/>
  <c r="L2048" i="11"/>
  <c r="L2049" i="11"/>
  <c r="L2050" i="11"/>
  <c r="L2051" i="11"/>
  <c r="L2052" i="11"/>
  <c r="L2053" i="11"/>
  <c r="L2054" i="11"/>
  <c r="L2055" i="11"/>
  <c r="L2056" i="11"/>
  <c r="L2057" i="11"/>
  <c r="L2058" i="11"/>
  <c r="L2059" i="11"/>
  <c r="L2060" i="11"/>
  <c r="L2061" i="11"/>
  <c r="L2062" i="11"/>
  <c r="L2063" i="11"/>
  <c r="L2064" i="11"/>
  <c r="L2065" i="11"/>
  <c r="L2066" i="11"/>
  <c r="L2067" i="11"/>
  <c r="L2068" i="11"/>
  <c r="L2069" i="11"/>
  <c r="L2070" i="11"/>
  <c r="L2071" i="11"/>
  <c r="L2072" i="11"/>
  <c r="L2073" i="11"/>
  <c r="L2074" i="11"/>
  <c r="L2075" i="11"/>
  <c r="L2076" i="11"/>
  <c r="L2077" i="11"/>
  <c r="L2078" i="11"/>
  <c r="L2079" i="11"/>
  <c r="L2080" i="11"/>
  <c r="L2081" i="11"/>
  <c r="L2082" i="11"/>
  <c r="L2083" i="11"/>
  <c r="L2084" i="11"/>
  <c r="L2085" i="11"/>
  <c r="L2086" i="11"/>
  <c r="L2087" i="11"/>
  <c r="L2088" i="11"/>
  <c r="L2089" i="11"/>
  <c r="L2090" i="11"/>
  <c r="L2091" i="11"/>
  <c r="L2092" i="11"/>
  <c r="L2093" i="11"/>
  <c r="L2094" i="11"/>
  <c r="L2095" i="11"/>
  <c r="L2096" i="11"/>
  <c r="L2097" i="11"/>
  <c r="L2098" i="11"/>
  <c r="L2099" i="11"/>
  <c r="L2100" i="11"/>
  <c r="L2101" i="11"/>
  <c r="L2102" i="11"/>
  <c r="L2103" i="11"/>
  <c r="L2104" i="11"/>
  <c r="L2105" i="11"/>
  <c r="L2106" i="11"/>
  <c r="L2107" i="11"/>
  <c r="L2108" i="11"/>
  <c r="L2109" i="11"/>
  <c r="L2110" i="11"/>
  <c r="L2111" i="11"/>
  <c r="L2112" i="11"/>
  <c r="L2113" i="11"/>
  <c r="L2114" i="11"/>
  <c r="L2115" i="11"/>
  <c r="L2116" i="11"/>
  <c r="L2117" i="11"/>
  <c r="L2118" i="11"/>
  <c r="L2119" i="11"/>
  <c r="L2120" i="11"/>
  <c r="L2121" i="11"/>
  <c r="L2122" i="11"/>
  <c r="L2123" i="11"/>
  <c r="L2124" i="11"/>
  <c r="L2125" i="11"/>
  <c r="L2126" i="11"/>
  <c r="L2127" i="11"/>
  <c r="L2128" i="11"/>
  <c r="L2129" i="11"/>
  <c r="L2130" i="11"/>
  <c r="L2131" i="11"/>
  <c r="L2132" i="11"/>
  <c r="L2133" i="11"/>
  <c r="L2134" i="11"/>
  <c r="L2135" i="11"/>
  <c r="L2136" i="11"/>
  <c r="L2137" i="11"/>
  <c r="L2138" i="11"/>
  <c r="L2139" i="11"/>
  <c r="L2140" i="11"/>
  <c r="L2141" i="11"/>
  <c r="L2142" i="11"/>
  <c r="L2143" i="11"/>
  <c r="L2144" i="11"/>
  <c r="L2145" i="11"/>
  <c r="L2146" i="11"/>
  <c r="L2147" i="11"/>
  <c r="L2148" i="11"/>
  <c r="L2149" i="11"/>
  <c r="L2150" i="11"/>
  <c r="L2151" i="11"/>
  <c r="L2152" i="11"/>
  <c r="L2153" i="11"/>
  <c r="L2154" i="11"/>
  <c r="L2155" i="11"/>
  <c r="L2156" i="11"/>
  <c r="L2157" i="11"/>
  <c r="L2158" i="11"/>
  <c r="L2159" i="11"/>
  <c r="L2160" i="11"/>
  <c r="L2161" i="11"/>
  <c r="L2162" i="11"/>
  <c r="L2163" i="11"/>
  <c r="L2164" i="11"/>
  <c r="L2165" i="11"/>
  <c r="L2166" i="11"/>
  <c r="L2167" i="11"/>
  <c r="L2168" i="11"/>
  <c r="L2169" i="11"/>
  <c r="L2170" i="11"/>
  <c r="L2171" i="11"/>
  <c r="L2172" i="11"/>
  <c r="L2173" i="11"/>
  <c r="L2174" i="11"/>
  <c r="L2175" i="11"/>
  <c r="L2176" i="11"/>
  <c r="L2177" i="11"/>
  <c r="L2178" i="11"/>
  <c r="L2179" i="11"/>
  <c r="L2180" i="11"/>
  <c r="L2181" i="11"/>
  <c r="L2182" i="11"/>
  <c r="L2183" i="11"/>
  <c r="L2184" i="11"/>
  <c r="L2185" i="11"/>
  <c r="L2186" i="11"/>
  <c r="L2187" i="11"/>
  <c r="L2188" i="11"/>
  <c r="L2189" i="11"/>
  <c r="L2190" i="11"/>
  <c r="L2191" i="11"/>
  <c r="L2192" i="11"/>
  <c r="L2193" i="11"/>
  <c r="L2194" i="11"/>
  <c r="L2195" i="11"/>
  <c r="L2196" i="11"/>
  <c r="L2197" i="11"/>
  <c r="L2198" i="11"/>
  <c r="L2199" i="11"/>
  <c r="L2200" i="11"/>
  <c r="L2201" i="11"/>
  <c r="L2202" i="11"/>
  <c r="L2203" i="11"/>
  <c r="L2204" i="11"/>
  <c r="L2205" i="11"/>
  <c r="L2206" i="11"/>
  <c r="L2207" i="11"/>
  <c r="L2208" i="11"/>
  <c r="L2209" i="11"/>
  <c r="L2210" i="11"/>
  <c r="L2211" i="11"/>
  <c r="L2212" i="11"/>
  <c r="L2213" i="11"/>
  <c r="L2214" i="11"/>
  <c r="L2215" i="11"/>
  <c r="L2216" i="11"/>
  <c r="L2217" i="11"/>
  <c r="L2218" i="11"/>
  <c r="L2219" i="11"/>
  <c r="L2220" i="11"/>
  <c r="L2221" i="11"/>
  <c r="L2222" i="11"/>
  <c r="L2223" i="11"/>
  <c r="L2224" i="11"/>
  <c r="L2225" i="11"/>
  <c r="L2226" i="11"/>
  <c r="L2227" i="11"/>
  <c r="L2228" i="11"/>
  <c r="L2229" i="11"/>
  <c r="L2230" i="11"/>
  <c r="L2231" i="11"/>
  <c r="L2232" i="11"/>
  <c r="L2233" i="11"/>
  <c r="L2234" i="11"/>
  <c r="L2235" i="11"/>
  <c r="L2236" i="11"/>
  <c r="L2237" i="11"/>
  <c r="L2238" i="11"/>
  <c r="L2239" i="11"/>
  <c r="L2240" i="11"/>
  <c r="L2241" i="11"/>
  <c r="L2242" i="11"/>
  <c r="L2243" i="11"/>
  <c r="L2244" i="11"/>
  <c r="L2245" i="11"/>
  <c r="L2246" i="11"/>
  <c r="L2247" i="11"/>
  <c r="L2248" i="11"/>
  <c r="L2249" i="11"/>
  <c r="L2250" i="11"/>
  <c r="L2251" i="11"/>
  <c r="L2252" i="11"/>
  <c r="L2253" i="11"/>
  <c r="L2254" i="11"/>
  <c r="L2255" i="11"/>
  <c r="L2256" i="11"/>
  <c r="L2257" i="11"/>
  <c r="L2258" i="11"/>
  <c r="L2259" i="11"/>
  <c r="L2260" i="11"/>
  <c r="L2261" i="11"/>
  <c r="L2262" i="11"/>
  <c r="L2263" i="11"/>
  <c r="L2264" i="11"/>
  <c r="L2265" i="11"/>
  <c r="L2266" i="11"/>
  <c r="L2267" i="11"/>
  <c r="L2268" i="11"/>
  <c r="L2269" i="11"/>
  <c r="L2270" i="11"/>
  <c r="L2271" i="11"/>
  <c r="L2272" i="11"/>
  <c r="L2273" i="11"/>
  <c r="L2274" i="11"/>
  <c r="L2275" i="11"/>
  <c r="L2276" i="11"/>
  <c r="L2277" i="11"/>
  <c r="L2278" i="11"/>
  <c r="L2279" i="11"/>
  <c r="L2280" i="11"/>
  <c r="L2281" i="11"/>
  <c r="L2282" i="11"/>
  <c r="L2283" i="11"/>
  <c r="L2284" i="11"/>
  <c r="L2285" i="11"/>
  <c r="L2286" i="11"/>
  <c r="L2287" i="11"/>
  <c r="L2288" i="11"/>
  <c r="L2289" i="11"/>
  <c r="L2290" i="11"/>
  <c r="L2291" i="11"/>
  <c r="L2292" i="11"/>
  <c r="L2293" i="11"/>
  <c r="L2294" i="11"/>
  <c r="L2295" i="11"/>
  <c r="L2296" i="11"/>
  <c r="L2297" i="11"/>
  <c r="L2298" i="11"/>
  <c r="L2299" i="11"/>
  <c r="L2300" i="11"/>
  <c r="L2301" i="11"/>
  <c r="L2302" i="11"/>
  <c r="L2303" i="11"/>
  <c r="L2304" i="11"/>
  <c r="L2305" i="11"/>
  <c r="L2306" i="11"/>
  <c r="L2307" i="11"/>
  <c r="L2308" i="11"/>
  <c r="L2309" i="11"/>
  <c r="L2310" i="11"/>
  <c r="L2311" i="11"/>
  <c r="L2312" i="11"/>
  <c r="L2313" i="11"/>
  <c r="L2314" i="11"/>
  <c r="L2315" i="11"/>
  <c r="L2316" i="11"/>
  <c r="L2317" i="11"/>
  <c r="L2318" i="11"/>
  <c r="L2319" i="11"/>
  <c r="L2320" i="11"/>
  <c r="L2321" i="11"/>
  <c r="L2322" i="11"/>
  <c r="L2323" i="11"/>
  <c r="L2324" i="11"/>
  <c r="L2325" i="11"/>
  <c r="L2326" i="11"/>
  <c r="L2327" i="11"/>
  <c r="L2328" i="11"/>
  <c r="L2329" i="11"/>
  <c r="L2330" i="11"/>
  <c r="L2331" i="11"/>
  <c r="L2332" i="11"/>
  <c r="L2333" i="11"/>
  <c r="L2334" i="11"/>
  <c r="L2335" i="11"/>
  <c r="L2336" i="11"/>
  <c r="L2337" i="11"/>
  <c r="L2338" i="11"/>
  <c r="L2339" i="11"/>
  <c r="L2340" i="11"/>
  <c r="L2341" i="11"/>
  <c r="L2342" i="11"/>
  <c r="L2343" i="11"/>
  <c r="L2344" i="11"/>
  <c r="L2345" i="11"/>
  <c r="L2346" i="11"/>
  <c r="L2347" i="11"/>
  <c r="L2348" i="11"/>
  <c r="L2349" i="11"/>
  <c r="L2350" i="11"/>
  <c r="L2351" i="11"/>
  <c r="L2352" i="11"/>
  <c r="L2353" i="11"/>
  <c r="L2354" i="11"/>
  <c r="L2355" i="11"/>
  <c r="L2356" i="11"/>
  <c r="L2357" i="11"/>
  <c r="L2358" i="11"/>
  <c r="L2359" i="11"/>
  <c r="L2360" i="11"/>
  <c r="L2361" i="11"/>
  <c r="L2362" i="11"/>
  <c r="L2363" i="11"/>
  <c r="L2364" i="11"/>
  <c r="L2365" i="11"/>
  <c r="L2366" i="11"/>
  <c r="L2367" i="11"/>
  <c r="L2368" i="11"/>
  <c r="L2369" i="11"/>
  <c r="L2370" i="11"/>
  <c r="L2371" i="11"/>
  <c r="L2372" i="11"/>
  <c r="L2373" i="11"/>
  <c r="L2374" i="11"/>
  <c r="L2375" i="11"/>
  <c r="L2376" i="11"/>
  <c r="L2377" i="11"/>
  <c r="L2378" i="11"/>
  <c r="L2379" i="11"/>
  <c r="L2380" i="11"/>
  <c r="L2381" i="11"/>
  <c r="L2382" i="11"/>
  <c r="L2383" i="11"/>
  <c r="L2384" i="11"/>
  <c r="L2385" i="11"/>
  <c r="L2386" i="11"/>
  <c r="L2387" i="11"/>
  <c r="L2388" i="11"/>
  <c r="L2389" i="11"/>
  <c r="L2390" i="11"/>
  <c r="L2391" i="11"/>
  <c r="L2392" i="11"/>
  <c r="L2393" i="11"/>
  <c r="L2394" i="11"/>
  <c r="L2395" i="11"/>
  <c r="L2396" i="11"/>
  <c r="L2397" i="11"/>
  <c r="L2398" i="11"/>
  <c r="L2399" i="11"/>
  <c r="L2400" i="11"/>
  <c r="L2401" i="11"/>
  <c r="L2402" i="11"/>
  <c r="L2403" i="11"/>
  <c r="L2404" i="11"/>
  <c r="L2405" i="11"/>
  <c r="L2406" i="11"/>
  <c r="L2407" i="11"/>
  <c r="L2408" i="11"/>
  <c r="L2409" i="11"/>
  <c r="L2410" i="11"/>
  <c r="L2411" i="11"/>
  <c r="L2412" i="11"/>
  <c r="L2413" i="11"/>
  <c r="L2414" i="11"/>
  <c r="L2415" i="11"/>
  <c r="L2416" i="11"/>
  <c r="L2417" i="11"/>
  <c r="L2418" i="11"/>
  <c r="L2419" i="11"/>
  <c r="L2420" i="11"/>
  <c r="L2421" i="11"/>
  <c r="L2422" i="11"/>
  <c r="L2423" i="11"/>
  <c r="L2424" i="11"/>
  <c r="L2425" i="11"/>
  <c r="L2426" i="11"/>
  <c r="L2427" i="11"/>
  <c r="L2428" i="11"/>
  <c r="L2429" i="11"/>
  <c r="L2430" i="11"/>
  <c r="L2431" i="11"/>
  <c r="L2432" i="11"/>
  <c r="L2433" i="11"/>
  <c r="L2434" i="11"/>
  <c r="L2435" i="11"/>
  <c r="L2436" i="11"/>
  <c r="L2437" i="11"/>
  <c r="L2438" i="11"/>
  <c r="L2439" i="11"/>
  <c r="L2440" i="11"/>
  <c r="L2441" i="11"/>
  <c r="L2442" i="11"/>
  <c r="L2443" i="11"/>
  <c r="L2444" i="11"/>
  <c r="L2445" i="11"/>
  <c r="L2446" i="11"/>
  <c r="L2447" i="11"/>
  <c r="L2448" i="11"/>
  <c r="L2449" i="11"/>
  <c r="L2450" i="11"/>
  <c r="L2451" i="11"/>
  <c r="L2452" i="11"/>
  <c r="L2453" i="11"/>
  <c r="L2454" i="11"/>
  <c r="L2455" i="11"/>
  <c r="L2456" i="11"/>
  <c r="L2457" i="11"/>
  <c r="L2458" i="11"/>
  <c r="L2459" i="11"/>
  <c r="L2460" i="11"/>
  <c r="L2461" i="11"/>
  <c r="L2462" i="11"/>
  <c r="L2463" i="11"/>
  <c r="L2464" i="11"/>
  <c r="L2465" i="11"/>
  <c r="L2466" i="11"/>
  <c r="L2467" i="11"/>
  <c r="L2468" i="11"/>
  <c r="L2469" i="11"/>
  <c r="L2470" i="11"/>
  <c r="L2471" i="11"/>
  <c r="L2472" i="11"/>
  <c r="L2473" i="11"/>
  <c r="L2474" i="11"/>
  <c r="L2475" i="11"/>
  <c r="L2476" i="11"/>
  <c r="L2477" i="11"/>
  <c r="L2478" i="11"/>
  <c r="L2479" i="11"/>
  <c r="L2480" i="11"/>
  <c r="L2481" i="11"/>
  <c r="L2482" i="11"/>
  <c r="L2483" i="11"/>
  <c r="L2484" i="11"/>
  <c r="L2485" i="11"/>
  <c r="L2486" i="11"/>
  <c r="L2487" i="11"/>
  <c r="L2488" i="11"/>
  <c r="L2489" i="11"/>
  <c r="L2490" i="11"/>
  <c r="L2491" i="11"/>
  <c r="L2492" i="11"/>
  <c r="L2493" i="11"/>
  <c r="L2494" i="11"/>
  <c r="L2495" i="11"/>
  <c r="L2496" i="11"/>
  <c r="L2497" i="11"/>
  <c r="L2498" i="11"/>
  <c r="L2499" i="11"/>
  <c r="L2500" i="11"/>
  <c r="L2501" i="11"/>
  <c r="L2502" i="11"/>
  <c r="L2503" i="11"/>
  <c r="L2504" i="11"/>
  <c r="L2505" i="11"/>
  <c r="L2506" i="11"/>
  <c r="L2507" i="11"/>
  <c r="L2508" i="11"/>
  <c r="L2509" i="11"/>
  <c r="L2510" i="11"/>
  <c r="L2511" i="11"/>
  <c r="L2512" i="11"/>
  <c r="L2513" i="11"/>
  <c r="L2514" i="11"/>
  <c r="L2515" i="11"/>
  <c r="L2516" i="11"/>
  <c r="L2517" i="11"/>
  <c r="L2518" i="11"/>
  <c r="L2519" i="11"/>
  <c r="L2520" i="11"/>
  <c r="L2521" i="11"/>
  <c r="L2522" i="11"/>
  <c r="L2523" i="11"/>
  <c r="L2524" i="11"/>
  <c r="L2525" i="11"/>
  <c r="L2526" i="11"/>
  <c r="L2527" i="11"/>
  <c r="L2528" i="11"/>
  <c r="L2529" i="11"/>
  <c r="L2530" i="11"/>
  <c r="L2531" i="11"/>
  <c r="L2532" i="11"/>
  <c r="L2533" i="11"/>
  <c r="L2534" i="11"/>
  <c r="L2535" i="11"/>
  <c r="L2536" i="11"/>
  <c r="L2537" i="11"/>
  <c r="L2538" i="11"/>
  <c r="L2539" i="11"/>
  <c r="L2540" i="11"/>
  <c r="L2541" i="11"/>
  <c r="L2542" i="11"/>
  <c r="L2543" i="11"/>
  <c r="L2544" i="11"/>
  <c r="L2545" i="11"/>
  <c r="L2546" i="11"/>
  <c r="L2547" i="11"/>
  <c r="L2548" i="11"/>
  <c r="L2549" i="11"/>
  <c r="L2550" i="11"/>
  <c r="L2551" i="11"/>
  <c r="L2552" i="11"/>
  <c r="L2553" i="11"/>
  <c r="L2554" i="11"/>
  <c r="L2555" i="11"/>
  <c r="L2556" i="11"/>
  <c r="L2557" i="11"/>
  <c r="L2558" i="11"/>
  <c r="L2559" i="11"/>
  <c r="L2560" i="11"/>
  <c r="L2561" i="11"/>
  <c r="L2562" i="11"/>
  <c r="L2563" i="11"/>
  <c r="L2564" i="11"/>
  <c r="L2565" i="11"/>
  <c r="L2566" i="11"/>
  <c r="L2567" i="11"/>
  <c r="L2568" i="11"/>
  <c r="L2569" i="11"/>
  <c r="L2570" i="11"/>
  <c r="L2571" i="11"/>
  <c r="L2572" i="11"/>
  <c r="L2573" i="11"/>
  <c r="L2574" i="11"/>
  <c r="L2575" i="11"/>
  <c r="L2576" i="11"/>
  <c r="L2577" i="11"/>
  <c r="L2578" i="11"/>
  <c r="L2579" i="11"/>
  <c r="L2580" i="11"/>
  <c r="L2581" i="11"/>
  <c r="L2582" i="11"/>
  <c r="L2583" i="11"/>
  <c r="L2584" i="11"/>
  <c r="L2585" i="11"/>
  <c r="L2586" i="11"/>
  <c r="L2587" i="11"/>
  <c r="L2588" i="11"/>
  <c r="L2589" i="11"/>
  <c r="L2590" i="11"/>
  <c r="L2591" i="11"/>
  <c r="L2592" i="11"/>
  <c r="L2593" i="11"/>
  <c r="L2594" i="11"/>
  <c r="L2595" i="11"/>
  <c r="L2596" i="11"/>
  <c r="L2597" i="11"/>
  <c r="L2598" i="11"/>
  <c r="L2599" i="11"/>
  <c r="L2600" i="11"/>
  <c r="L2601" i="11"/>
  <c r="L2602" i="11"/>
  <c r="L2603" i="11"/>
  <c r="L2604" i="11"/>
  <c r="L2605" i="11"/>
  <c r="L2606" i="11"/>
  <c r="L2607" i="11"/>
  <c r="L2608" i="11"/>
  <c r="L2609" i="11"/>
  <c r="L2610" i="11"/>
  <c r="L2611" i="11"/>
  <c r="L2612" i="11"/>
  <c r="L2613" i="11"/>
  <c r="L2614" i="11"/>
  <c r="L2615" i="11"/>
  <c r="L2616" i="11"/>
  <c r="L2617" i="11"/>
  <c r="L2618" i="11"/>
  <c r="L2619" i="11"/>
  <c r="L2620" i="11"/>
  <c r="L2621" i="11"/>
  <c r="L2622" i="11"/>
  <c r="L2623" i="11"/>
  <c r="L2624" i="11"/>
  <c r="L2625" i="11"/>
  <c r="L2626" i="11"/>
  <c r="L2627" i="11"/>
  <c r="L2628" i="11"/>
  <c r="L2629" i="11"/>
  <c r="L2630" i="11"/>
  <c r="L2631" i="11"/>
  <c r="L2632" i="11"/>
  <c r="L2633" i="11"/>
  <c r="L2634" i="11"/>
  <c r="L2635" i="11"/>
  <c r="L2636" i="11"/>
  <c r="L2637" i="11"/>
  <c r="L2638" i="11"/>
  <c r="L2639" i="11"/>
  <c r="L2640" i="11"/>
  <c r="L2641" i="11"/>
  <c r="L2642" i="11"/>
  <c r="L2643" i="11"/>
  <c r="L2644" i="11"/>
  <c r="L2645" i="11"/>
  <c r="L2646" i="11"/>
  <c r="L2647" i="11"/>
  <c r="L2648" i="11"/>
  <c r="L2649" i="11"/>
  <c r="L2650" i="11"/>
  <c r="L2651" i="11"/>
  <c r="L2652" i="11"/>
  <c r="L2653" i="11"/>
  <c r="L2654" i="11"/>
  <c r="L2655" i="11"/>
  <c r="L2656" i="11"/>
  <c r="L2657" i="11"/>
  <c r="L2658" i="11"/>
  <c r="L2659" i="11"/>
  <c r="L2660" i="11"/>
  <c r="L2661" i="11"/>
  <c r="L2662" i="11"/>
  <c r="L2663" i="11"/>
  <c r="L2664" i="11"/>
  <c r="L2665" i="11"/>
  <c r="L2666" i="11"/>
  <c r="L2667" i="11"/>
  <c r="L2668" i="11"/>
  <c r="L2669" i="11"/>
  <c r="L2670" i="11"/>
  <c r="L2671" i="11"/>
  <c r="L2672" i="11"/>
  <c r="L2673" i="11"/>
  <c r="L2674" i="11"/>
  <c r="L2675" i="11"/>
  <c r="L2676" i="11"/>
  <c r="L2677" i="11"/>
  <c r="L2678" i="11"/>
  <c r="L2679" i="11"/>
  <c r="L2680" i="11"/>
  <c r="L2681" i="11"/>
  <c r="L2682" i="11"/>
  <c r="L2683" i="11"/>
  <c r="L2684" i="11"/>
  <c r="L2685" i="11"/>
  <c r="L2686" i="11"/>
  <c r="L2687" i="11"/>
  <c r="L2688" i="11"/>
  <c r="L2689" i="11"/>
  <c r="L2690" i="11"/>
  <c r="L2691" i="11"/>
  <c r="L2692" i="11"/>
  <c r="L2693" i="11"/>
  <c r="L2694" i="11"/>
  <c r="L2695" i="11"/>
  <c r="L2696" i="11"/>
  <c r="L2697" i="11"/>
  <c r="L2698" i="11"/>
  <c r="L2699" i="11"/>
  <c r="L2700" i="11"/>
  <c r="L2701" i="11"/>
  <c r="L2702" i="11"/>
  <c r="L2703" i="11"/>
  <c r="L2704" i="11"/>
  <c r="L2705" i="11"/>
  <c r="L2706" i="11"/>
  <c r="L2707" i="11"/>
  <c r="L2708" i="11"/>
  <c r="L2709" i="11"/>
  <c r="L2710" i="11"/>
  <c r="L2711" i="11"/>
  <c r="L2712" i="11"/>
  <c r="L2713" i="11"/>
  <c r="L2714" i="11"/>
  <c r="L2715" i="11"/>
  <c r="L2716" i="11"/>
  <c r="L2717" i="11"/>
  <c r="L2718" i="11"/>
  <c r="L2719" i="11"/>
  <c r="L2720" i="11"/>
  <c r="L2721" i="11"/>
  <c r="L2722" i="11"/>
  <c r="L2723" i="11"/>
  <c r="L2724" i="11"/>
  <c r="L2725" i="11"/>
  <c r="L2726" i="11"/>
  <c r="L2727" i="11"/>
  <c r="L2728" i="11"/>
  <c r="L2729" i="11"/>
  <c r="L2730" i="11"/>
  <c r="L2731" i="11"/>
  <c r="L2732" i="11"/>
  <c r="L2733" i="11"/>
  <c r="L2734" i="11"/>
  <c r="L2735" i="11"/>
  <c r="L2736" i="11"/>
  <c r="L2737" i="11"/>
  <c r="L2738" i="11"/>
  <c r="L2739" i="11"/>
  <c r="L2740" i="11"/>
  <c r="L2741" i="11"/>
  <c r="L2742" i="11"/>
  <c r="L2743" i="11"/>
  <c r="L2744" i="11"/>
  <c r="L2745" i="11"/>
  <c r="L2746" i="11"/>
  <c r="L2747" i="11"/>
  <c r="L2748" i="11"/>
  <c r="L2749" i="11"/>
  <c r="L2750" i="11"/>
  <c r="L2751" i="11"/>
  <c r="L2752" i="11"/>
  <c r="L2753" i="11"/>
  <c r="L2754" i="11"/>
  <c r="L2755" i="11"/>
  <c r="L2756" i="11"/>
  <c r="L2757" i="11"/>
  <c r="L2758" i="11"/>
  <c r="L2759" i="11"/>
  <c r="L2760" i="11"/>
  <c r="L2761" i="11"/>
  <c r="L2762" i="11"/>
  <c r="L2763" i="11"/>
  <c r="L2764" i="11"/>
  <c r="L2765" i="11"/>
  <c r="L2766" i="11"/>
  <c r="L2767" i="11"/>
  <c r="L2768" i="11"/>
  <c r="L2769" i="11"/>
  <c r="L2770" i="11"/>
  <c r="L2771" i="11"/>
  <c r="L2772" i="11"/>
  <c r="L2773" i="11"/>
  <c r="L2774" i="11"/>
  <c r="L2775" i="11"/>
  <c r="L2776" i="11"/>
  <c r="L2777" i="11"/>
  <c r="L2778" i="11"/>
  <c r="L2779" i="11"/>
  <c r="L2780" i="11"/>
  <c r="L2781" i="11"/>
  <c r="L2782" i="11"/>
  <c r="L2783" i="11"/>
  <c r="L2784" i="11"/>
  <c r="L2785" i="11"/>
  <c r="L2786" i="11"/>
  <c r="L2787" i="11"/>
  <c r="L2788" i="11"/>
  <c r="L2789" i="11"/>
  <c r="L2790" i="11"/>
  <c r="L2791" i="11"/>
  <c r="L2792" i="11"/>
  <c r="L2793" i="11"/>
  <c r="L2794" i="11"/>
  <c r="L2795" i="11"/>
  <c r="L2796" i="11"/>
  <c r="L2797" i="11"/>
  <c r="L2798" i="11"/>
  <c r="L2799" i="11"/>
  <c r="L2800" i="11"/>
  <c r="L2801" i="11"/>
  <c r="L2802" i="11"/>
  <c r="L2803" i="11"/>
  <c r="L2804" i="11"/>
  <c r="L2805" i="11"/>
  <c r="L2806" i="11"/>
  <c r="L2807" i="11"/>
  <c r="L2808" i="11"/>
  <c r="L2809" i="11"/>
  <c r="L2810" i="11"/>
  <c r="L2811" i="11"/>
  <c r="L2812" i="11"/>
  <c r="L2813" i="11"/>
  <c r="L2814" i="11"/>
  <c r="L2815" i="11"/>
  <c r="L2816" i="11"/>
  <c r="L2817" i="11"/>
  <c r="L2818" i="11"/>
  <c r="L2819" i="11"/>
  <c r="L2820" i="11"/>
  <c r="L2821" i="11"/>
  <c r="L2822" i="11"/>
  <c r="L2823" i="11"/>
  <c r="L2824" i="11"/>
  <c r="L2825" i="11"/>
  <c r="L2826" i="11"/>
  <c r="L2827" i="11"/>
  <c r="L2828" i="11"/>
  <c r="L2829" i="11"/>
  <c r="L2830" i="11"/>
  <c r="L2831" i="11"/>
  <c r="L2832" i="11"/>
  <c r="L2833" i="11"/>
  <c r="L2834" i="11"/>
  <c r="L2835" i="11"/>
  <c r="L2836" i="11"/>
  <c r="L2837" i="11"/>
  <c r="L2838" i="11"/>
  <c r="L2839" i="11"/>
  <c r="L2840" i="11"/>
  <c r="L2841" i="11"/>
  <c r="L2842" i="11"/>
  <c r="L2843" i="11"/>
  <c r="L2844" i="11"/>
  <c r="L2845" i="11"/>
  <c r="L2846" i="11"/>
  <c r="L2847" i="11"/>
  <c r="L2848" i="11"/>
  <c r="L2849" i="11"/>
  <c r="L2850" i="11"/>
  <c r="L2851" i="11"/>
  <c r="L2852" i="11"/>
  <c r="L2853" i="11"/>
  <c r="L2854" i="11"/>
  <c r="L2855" i="11"/>
  <c r="L2856" i="11"/>
  <c r="L2857" i="11"/>
  <c r="L2858" i="11"/>
  <c r="L2859" i="11"/>
  <c r="L2860" i="11"/>
  <c r="L2861" i="11"/>
  <c r="L2862" i="11"/>
  <c r="L2863" i="11"/>
  <c r="L2864" i="11"/>
  <c r="L2865" i="11"/>
  <c r="L2866" i="11"/>
  <c r="L2867" i="11"/>
  <c r="L2868" i="11"/>
  <c r="L2869" i="11"/>
  <c r="L2870" i="11"/>
  <c r="L2871" i="11"/>
  <c r="L2872" i="11"/>
  <c r="L2873" i="11"/>
  <c r="L2874" i="11"/>
  <c r="L2875" i="11"/>
  <c r="L2876" i="11"/>
  <c r="L2877" i="11"/>
  <c r="L2878" i="11"/>
  <c r="L2879" i="11"/>
  <c r="L2880" i="11"/>
  <c r="L2881" i="11"/>
  <c r="L2882" i="11"/>
  <c r="L2883" i="11"/>
  <c r="L2884" i="11"/>
  <c r="L2885" i="11"/>
  <c r="L2886" i="11"/>
  <c r="L2887" i="11"/>
  <c r="L2888" i="11"/>
  <c r="L2889" i="11"/>
  <c r="L2890" i="11"/>
  <c r="L2891" i="11"/>
  <c r="L2892" i="11"/>
  <c r="L2893" i="11"/>
  <c r="L2894" i="11"/>
  <c r="L2895" i="11"/>
  <c r="L2896" i="11"/>
  <c r="L2897" i="11"/>
  <c r="L2898" i="11"/>
  <c r="L2899" i="11"/>
  <c r="L2900" i="11"/>
  <c r="L2901" i="11"/>
  <c r="L2902" i="11"/>
  <c r="L2903" i="11"/>
  <c r="L2904" i="11"/>
  <c r="L2905" i="11"/>
  <c r="L2906" i="11"/>
  <c r="L2907" i="11"/>
  <c r="L2908" i="11"/>
  <c r="L2909" i="11"/>
  <c r="L2910" i="11"/>
  <c r="L2911" i="11"/>
  <c r="L2912" i="11"/>
  <c r="L2913" i="11"/>
  <c r="L2914" i="11"/>
  <c r="L2915" i="11"/>
  <c r="L2916" i="11"/>
  <c r="L2917" i="11"/>
  <c r="L2918" i="11"/>
  <c r="L2919" i="11"/>
  <c r="L2920" i="11"/>
  <c r="L2921" i="11"/>
  <c r="L2922" i="11"/>
  <c r="L2923" i="11"/>
  <c r="L2924" i="11"/>
  <c r="L2925" i="11"/>
  <c r="L2926" i="11"/>
  <c r="L2927" i="11"/>
  <c r="L2928" i="11"/>
  <c r="L2929" i="11"/>
  <c r="L2930" i="11"/>
  <c r="L2931" i="11"/>
  <c r="L2932" i="11"/>
  <c r="L2933" i="11"/>
  <c r="L2934" i="11"/>
  <c r="L2935" i="11"/>
  <c r="L2936" i="11"/>
  <c r="L2937" i="11"/>
  <c r="L2938" i="11"/>
  <c r="L2939" i="11"/>
  <c r="L2940" i="11"/>
  <c r="L2941" i="11"/>
  <c r="L2942" i="11"/>
  <c r="L2943" i="11"/>
  <c r="L2944" i="11"/>
  <c r="L2945" i="11"/>
  <c r="L2946" i="11"/>
  <c r="L2947" i="11"/>
  <c r="L2948" i="11"/>
  <c r="L2949" i="11"/>
  <c r="L2950" i="11"/>
  <c r="L2951" i="11"/>
  <c r="L2952" i="11"/>
  <c r="L2953" i="11"/>
  <c r="L2954" i="11"/>
  <c r="L2955" i="11"/>
  <c r="L2956" i="11"/>
  <c r="L2957" i="11"/>
  <c r="L2958" i="11"/>
  <c r="L2959" i="11"/>
  <c r="L2960" i="11"/>
  <c r="L2961" i="11"/>
  <c r="L2962" i="11"/>
  <c r="L2963" i="11"/>
  <c r="L2964" i="11"/>
  <c r="L2965" i="11"/>
  <c r="L2966" i="11"/>
  <c r="L2967" i="11"/>
  <c r="L2968" i="11"/>
  <c r="L2969" i="11"/>
  <c r="L2970" i="11"/>
  <c r="L2971" i="11"/>
  <c r="L2972" i="11"/>
  <c r="L2973" i="11"/>
  <c r="L2974" i="11"/>
  <c r="L2975" i="11"/>
  <c r="L2976" i="11"/>
  <c r="L2977" i="11"/>
  <c r="L2978" i="11"/>
  <c r="L2979" i="11"/>
  <c r="L2980" i="11"/>
  <c r="L2981" i="11"/>
  <c r="L2982" i="11"/>
  <c r="L2983" i="11"/>
  <c r="L2984" i="11"/>
  <c r="L2985" i="11"/>
  <c r="L2986" i="11"/>
  <c r="L2987" i="11"/>
  <c r="L2988" i="11"/>
  <c r="L2989" i="11"/>
  <c r="L2990" i="11"/>
  <c r="L2991" i="11"/>
  <c r="L2992" i="11"/>
  <c r="L2993" i="11"/>
  <c r="L2994" i="11"/>
  <c r="L2995" i="11"/>
  <c r="L2996" i="11"/>
  <c r="L2997" i="11"/>
  <c r="L2998" i="11"/>
  <c r="L2999" i="11"/>
  <c r="L3000" i="11"/>
  <c r="L3001" i="11"/>
  <c r="L3002" i="11"/>
  <c r="L3003" i="11"/>
  <c r="L3004" i="11"/>
  <c r="L3005" i="11"/>
  <c r="L3006" i="11"/>
  <c r="L3007" i="11"/>
  <c r="L3008" i="11"/>
  <c r="L3009" i="11"/>
  <c r="L3010" i="11"/>
  <c r="L3011" i="11"/>
  <c r="L3012" i="11"/>
  <c r="L3013" i="11"/>
  <c r="L3014" i="11"/>
  <c r="L3015" i="11"/>
  <c r="L3016" i="11"/>
  <c r="L3017" i="11"/>
  <c r="L3018" i="11"/>
  <c r="L3019" i="11"/>
  <c r="L3020" i="11"/>
  <c r="L3021" i="11"/>
  <c r="L3022" i="11"/>
  <c r="L3023" i="11"/>
  <c r="L3024" i="11"/>
  <c r="L3025" i="11"/>
  <c r="L3026" i="11"/>
  <c r="L3027" i="11"/>
  <c r="L3028" i="11"/>
  <c r="L3029" i="11"/>
  <c r="L3030" i="11"/>
  <c r="L3031" i="11"/>
  <c r="L3032" i="11"/>
  <c r="L3033" i="11"/>
  <c r="L3034" i="11"/>
  <c r="L3035" i="11"/>
  <c r="L3036" i="11"/>
  <c r="L3037" i="11"/>
  <c r="L3038" i="11"/>
  <c r="L3039" i="11"/>
  <c r="L3040" i="11"/>
  <c r="L3041" i="11"/>
  <c r="L3042" i="11"/>
  <c r="L3043" i="11"/>
  <c r="L3044" i="11"/>
  <c r="L3045" i="11"/>
  <c r="L3046" i="11"/>
  <c r="L3047" i="11"/>
  <c r="L3048" i="11"/>
  <c r="L3049" i="11"/>
  <c r="L3050" i="11"/>
  <c r="L3051" i="11"/>
  <c r="L3052" i="11"/>
  <c r="L3053" i="11"/>
  <c r="L3054" i="11"/>
  <c r="L3055" i="11"/>
  <c r="L3056" i="11"/>
  <c r="L3057" i="11"/>
  <c r="L3058" i="11"/>
  <c r="L3059" i="11"/>
  <c r="L3060" i="11"/>
  <c r="L3061" i="11"/>
  <c r="L3062" i="11"/>
  <c r="L3063" i="11"/>
  <c r="L3064" i="11"/>
  <c r="L3065" i="11"/>
  <c r="L3066" i="11"/>
  <c r="L3067" i="11"/>
  <c r="L3068" i="11"/>
  <c r="L3069" i="11"/>
  <c r="L3070" i="11"/>
  <c r="L3071" i="11"/>
  <c r="L3072" i="11"/>
  <c r="L3073" i="11"/>
  <c r="L3074" i="11"/>
  <c r="L3075" i="11"/>
  <c r="L3076" i="11"/>
  <c r="L3077" i="11"/>
  <c r="L3078" i="11"/>
  <c r="L3079" i="11"/>
  <c r="L3080" i="11"/>
  <c r="L3081" i="11"/>
  <c r="L3082" i="11"/>
  <c r="L3083" i="11"/>
  <c r="L3084" i="11"/>
  <c r="L3085" i="11"/>
  <c r="L3086" i="11"/>
  <c r="L3087" i="11"/>
  <c r="L3088" i="11"/>
  <c r="L3089" i="11"/>
  <c r="L3090" i="11"/>
  <c r="L3091" i="11"/>
  <c r="L3092" i="11"/>
  <c r="L3093" i="11"/>
  <c r="L3094" i="11"/>
  <c r="L3095" i="11"/>
  <c r="L3096" i="11"/>
  <c r="L3097" i="11"/>
  <c r="L3098" i="11"/>
  <c r="L3099" i="11"/>
  <c r="L3100" i="11"/>
  <c r="L3101" i="11"/>
  <c r="L3102" i="11"/>
  <c r="L3103" i="11"/>
  <c r="L3104" i="11"/>
  <c r="L3105" i="11"/>
  <c r="L3106" i="11"/>
  <c r="L3107" i="11"/>
  <c r="L3108" i="11"/>
  <c r="L3109" i="11"/>
  <c r="L3110" i="11"/>
  <c r="L3111" i="11"/>
  <c r="L3112" i="11"/>
  <c r="L3113" i="11"/>
  <c r="L3114" i="11"/>
  <c r="L3115" i="11"/>
  <c r="L3116" i="11"/>
  <c r="L3117" i="11"/>
  <c r="L3118" i="11"/>
  <c r="L3119" i="11"/>
  <c r="L3120" i="11"/>
  <c r="L3121" i="11"/>
  <c r="L3122" i="11"/>
  <c r="L3123" i="11"/>
  <c r="L3124" i="11"/>
  <c r="L3125" i="11"/>
  <c r="L3126" i="11"/>
  <c r="L3127" i="11"/>
  <c r="L3128" i="11"/>
  <c r="L3129" i="11"/>
  <c r="L3130" i="11"/>
  <c r="L3131" i="11"/>
  <c r="L3132" i="11"/>
  <c r="L3133" i="11"/>
  <c r="L3134" i="11"/>
  <c r="L3135" i="11"/>
  <c r="L3136" i="11"/>
  <c r="L3137" i="11"/>
  <c r="L3138" i="11"/>
  <c r="L3139" i="11"/>
  <c r="L3140" i="11"/>
  <c r="L3141" i="11"/>
  <c r="L3142" i="11"/>
  <c r="L3143" i="11"/>
  <c r="L3144" i="11"/>
  <c r="L3145" i="11"/>
  <c r="L3146" i="11"/>
  <c r="L3147" i="11"/>
  <c r="L3148" i="11"/>
  <c r="L3149" i="11"/>
  <c r="L3150" i="11"/>
  <c r="L3151" i="11"/>
  <c r="L3152" i="11"/>
  <c r="L3153" i="11"/>
  <c r="L3154" i="11"/>
  <c r="L3155" i="11"/>
  <c r="L3156" i="11"/>
  <c r="L3157" i="11"/>
  <c r="L3158" i="11"/>
  <c r="L3159" i="11"/>
  <c r="L3160" i="11"/>
  <c r="L3161" i="11"/>
  <c r="L3162" i="11"/>
  <c r="L3163" i="11"/>
  <c r="L3164" i="11"/>
  <c r="L3165" i="11"/>
  <c r="L3166" i="11"/>
  <c r="L3167" i="11"/>
  <c r="L3168" i="11"/>
  <c r="L3169" i="11"/>
  <c r="L3170" i="11"/>
  <c r="L3171" i="11"/>
  <c r="L3172" i="11"/>
  <c r="L3173" i="11"/>
  <c r="L3174" i="11"/>
  <c r="L3175" i="11"/>
  <c r="L3176" i="11"/>
  <c r="L3177" i="11"/>
  <c r="L3178" i="11"/>
  <c r="L3179" i="11"/>
  <c r="L3180" i="11"/>
  <c r="L3181" i="11"/>
  <c r="L3182" i="11"/>
  <c r="L3183" i="11"/>
  <c r="L3184" i="11"/>
  <c r="L3185" i="11"/>
  <c r="L3186" i="11"/>
  <c r="L3187" i="11"/>
  <c r="L3188" i="11"/>
  <c r="L3189" i="11"/>
  <c r="L3190" i="11"/>
  <c r="L3191" i="11"/>
  <c r="L3192" i="11"/>
  <c r="L3193" i="11"/>
  <c r="L3194" i="11"/>
  <c r="L3195" i="11"/>
  <c r="L3196" i="11"/>
  <c r="L3197" i="11"/>
  <c r="L3198" i="11"/>
  <c r="L3199" i="11"/>
  <c r="L3200" i="11"/>
  <c r="L3201" i="11"/>
  <c r="L3202" i="11"/>
  <c r="L3203" i="11"/>
  <c r="L3204" i="11"/>
  <c r="L3205" i="11"/>
  <c r="L3206" i="11"/>
  <c r="L3207" i="11"/>
  <c r="L3208" i="11"/>
  <c r="L3209" i="11"/>
  <c r="L3210" i="11"/>
  <c r="L3211" i="11"/>
  <c r="L3212" i="11"/>
  <c r="L3213" i="11"/>
  <c r="L3214" i="11"/>
  <c r="L3215" i="11"/>
  <c r="L3216" i="11"/>
  <c r="L3217" i="11"/>
  <c r="L3218" i="11"/>
  <c r="L3219" i="11"/>
  <c r="L3220" i="11"/>
  <c r="L3221" i="11"/>
  <c r="L3222" i="11"/>
  <c r="L3223" i="11"/>
  <c r="L3224" i="11"/>
  <c r="L3225" i="11"/>
  <c r="L3226" i="11"/>
  <c r="L3227" i="11"/>
  <c r="L3228" i="11"/>
  <c r="L3229" i="11"/>
  <c r="L3230" i="11"/>
  <c r="L3231" i="11"/>
  <c r="L3232" i="11"/>
  <c r="L3233" i="11"/>
  <c r="L3234" i="11"/>
  <c r="L3235" i="11"/>
  <c r="L3236" i="11"/>
  <c r="L3237" i="11"/>
  <c r="L3238" i="11"/>
  <c r="L3239" i="11"/>
  <c r="L3240" i="11"/>
  <c r="L3241" i="11"/>
  <c r="L3242" i="11"/>
  <c r="L3243" i="11"/>
  <c r="L3244" i="11"/>
  <c r="L3245" i="11"/>
  <c r="L3246" i="11"/>
  <c r="L3247" i="11"/>
  <c r="L3248" i="11"/>
  <c r="L3249" i="11"/>
  <c r="L3250" i="11"/>
  <c r="L3251" i="11"/>
  <c r="L3252" i="11"/>
  <c r="L3253" i="11"/>
  <c r="L3254" i="11"/>
  <c r="L3255" i="11"/>
  <c r="L3256" i="11"/>
  <c r="L3257" i="11"/>
  <c r="L3258" i="11"/>
  <c r="L3259" i="11"/>
  <c r="L3260" i="11"/>
  <c r="L3261" i="11"/>
  <c r="L3262" i="11"/>
  <c r="L3263" i="11"/>
  <c r="L3264" i="11"/>
  <c r="L3265" i="11"/>
  <c r="L3266" i="11"/>
  <c r="L3267" i="11"/>
  <c r="L3268" i="11"/>
  <c r="L3269" i="11"/>
  <c r="L3270" i="11"/>
  <c r="L3271" i="11"/>
  <c r="L3272" i="11"/>
  <c r="L3273" i="11"/>
  <c r="L3274" i="11"/>
  <c r="L3275" i="11"/>
  <c r="L3276" i="11"/>
  <c r="L3277" i="11"/>
  <c r="L3278" i="11"/>
  <c r="L3279" i="11"/>
  <c r="L3280" i="11"/>
  <c r="L3281" i="11"/>
  <c r="L3282" i="11"/>
  <c r="L3283" i="11"/>
  <c r="L3284" i="11"/>
  <c r="L3285" i="11"/>
  <c r="L3286" i="11"/>
  <c r="L3287" i="11"/>
  <c r="L3288" i="11"/>
  <c r="L3289" i="11"/>
  <c r="L3290" i="11"/>
  <c r="L3291" i="11"/>
  <c r="L3292" i="11"/>
  <c r="L3293" i="11"/>
  <c r="L3294" i="11"/>
  <c r="L3295" i="11"/>
  <c r="L3296" i="11"/>
  <c r="L3297" i="11"/>
  <c r="L3298" i="11"/>
  <c r="L3299" i="11"/>
  <c r="L3300" i="11"/>
  <c r="L3301" i="11"/>
  <c r="L3302" i="11"/>
  <c r="L3303" i="11"/>
  <c r="L3304" i="11"/>
  <c r="L3305" i="11"/>
  <c r="L3306" i="11"/>
  <c r="L3307" i="11"/>
  <c r="L3308" i="11"/>
  <c r="L3309" i="11"/>
  <c r="L3310" i="11"/>
  <c r="L3311" i="11"/>
  <c r="L3312" i="11"/>
  <c r="L3313" i="11"/>
  <c r="L3314" i="11"/>
  <c r="L3315" i="11"/>
  <c r="L3316" i="11"/>
  <c r="L3317" i="11"/>
  <c r="L3318" i="11"/>
  <c r="L3319" i="11"/>
  <c r="L3320" i="11"/>
  <c r="L3321" i="11"/>
  <c r="L3322" i="11"/>
  <c r="L3323" i="11"/>
  <c r="L3324" i="11"/>
  <c r="L3325" i="11"/>
  <c r="L3326" i="11"/>
  <c r="L3327" i="11"/>
  <c r="L3328" i="11"/>
  <c r="L3329" i="11"/>
  <c r="L3330" i="11"/>
  <c r="L3331" i="11"/>
  <c r="L3332" i="11"/>
  <c r="L3333" i="11"/>
  <c r="L3334" i="11"/>
  <c r="L3335" i="11"/>
  <c r="L3336" i="11"/>
  <c r="L3337" i="11"/>
  <c r="L3338" i="11"/>
  <c r="L3339" i="11"/>
  <c r="L3340" i="11"/>
  <c r="L3341" i="11"/>
  <c r="L3342" i="11"/>
  <c r="L3343" i="11"/>
  <c r="L3344" i="11"/>
  <c r="L3345" i="11"/>
  <c r="L3346" i="11"/>
  <c r="L3347" i="11"/>
  <c r="L3348" i="11"/>
  <c r="L3349" i="11"/>
  <c r="L3350" i="11"/>
  <c r="L3351" i="11"/>
  <c r="L3352" i="11"/>
  <c r="L3353" i="11"/>
  <c r="L3354" i="11"/>
  <c r="L3355" i="11"/>
  <c r="L3356" i="11"/>
  <c r="L3357" i="11"/>
  <c r="L3358" i="11"/>
  <c r="L3359" i="11"/>
  <c r="L3360" i="11"/>
  <c r="L3361" i="11"/>
  <c r="L3362" i="11"/>
  <c r="L3363" i="11"/>
  <c r="L3364" i="11"/>
  <c r="L3365" i="11"/>
  <c r="L3366" i="11"/>
  <c r="L3367" i="11"/>
  <c r="L3368" i="11"/>
  <c r="L3369" i="11"/>
  <c r="L3370" i="11"/>
  <c r="L3371" i="11"/>
  <c r="L3372" i="11"/>
  <c r="L3373" i="11"/>
  <c r="L3374" i="11"/>
  <c r="L3375" i="11"/>
  <c r="L3376" i="11"/>
  <c r="L3377" i="11"/>
  <c r="L3378" i="11"/>
  <c r="L3379" i="11"/>
  <c r="L3380" i="11"/>
  <c r="L3381" i="11"/>
  <c r="L3382" i="11"/>
  <c r="L3383" i="11"/>
  <c r="L3384" i="11"/>
  <c r="L3385" i="11"/>
  <c r="L3386" i="11"/>
  <c r="L3387" i="11"/>
  <c r="L3388" i="11"/>
  <c r="L3389" i="11"/>
  <c r="L3390" i="11"/>
  <c r="L3391" i="11"/>
  <c r="L3392" i="11"/>
  <c r="L3393" i="11"/>
  <c r="L3394" i="11"/>
  <c r="L3395" i="11"/>
  <c r="L3396" i="11"/>
  <c r="L3397" i="11"/>
  <c r="L3398" i="11"/>
  <c r="L3399" i="11"/>
  <c r="L3400" i="11"/>
  <c r="L3401" i="11"/>
  <c r="L3402" i="11"/>
  <c r="L3403" i="11"/>
  <c r="L3404" i="11"/>
  <c r="L3405" i="11"/>
  <c r="L3406" i="11"/>
  <c r="L3407" i="11"/>
  <c r="L3408" i="11"/>
  <c r="L3409" i="11"/>
  <c r="L3410" i="11"/>
  <c r="L3411" i="11"/>
  <c r="L3412" i="11"/>
  <c r="L3413" i="11"/>
  <c r="L3414" i="11"/>
  <c r="L3415" i="11"/>
  <c r="L3416" i="11"/>
  <c r="L3417" i="11"/>
  <c r="L3418" i="11"/>
  <c r="L3419" i="11"/>
  <c r="L3420" i="11"/>
  <c r="L3421" i="11"/>
  <c r="L3422" i="11"/>
  <c r="L3423" i="11"/>
  <c r="L3424" i="11"/>
  <c r="L3425" i="11"/>
  <c r="L3426" i="11"/>
  <c r="L3427" i="11"/>
  <c r="L3428" i="11"/>
  <c r="L3429" i="11"/>
  <c r="L3430" i="11"/>
  <c r="L3431" i="11"/>
  <c r="L3432" i="11"/>
  <c r="L3433" i="11"/>
  <c r="L3434" i="11"/>
  <c r="L3435" i="11"/>
  <c r="L3436" i="11"/>
  <c r="L3437" i="11"/>
  <c r="L3438" i="11"/>
  <c r="L3439" i="11"/>
  <c r="L3440" i="11"/>
  <c r="L3441" i="11"/>
  <c r="L3442" i="11"/>
  <c r="L3443" i="11"/>
  <c r="L3444" i="11"/>
  <c r="L3445" i="11"/>
  <c r="L3446" i="11"/>
  <c r="L3447" i="11"/>
  <c r="L3448" i="11"/>
  <c r="L3449" i="11"/>
  <c r="L3450" i="11"/>
  <c r="L3451" i="11"/>
  <c r="L3452" i="11"/>
  <c r="L3453" i="11"/>
  <c r="L3454" i="11"/>
  <c r="L3455" i="11"/>
  <c r="L3456" i="11"/>
  <c r="L3457" i="11"/>
  <c r="L3458" i="11"/>
  <c r="L3459" i="11"/>
  <c r="L3460" i="11"/>
  <c r="L3461" i="11"/>
  <c r="L3462" i="11"/>
  <c r="L3463" i="11"/>
  <c r="L3464" i="11"/>
  <c r="L3465" i="11"/>
  <c r="L3466" i="11"/>
  <c r="L3467" i="11"/>
  <c r="L3468" i="11"/>
  <c r="L3469" i="11"/>
  <c r="L3470" i="11"/>
  <c r="L3471" i="11"/>
  <c r="L3472" i="11"/>
  <c r="L3473" i="11"/>
  <c r="L3474" i="11"/>
  <c r="L3475" i="11"/>
  <c r="L3476" i="11"/>
  <c r="L3477" i="11"/>
  <c r="L3478" i="11"/>
  <c r="L3479" i="11"/>
  <c r="L3480" i="11"/>
  <c r="L3481" i="11"/>
  <c r="L3482" i="11"/>
  <c r="L3483" i="11"/>
  <c r="L3484" i="11"/>
  <c r="L3485" i="11"/>
  <c r="L3486" i="11"/>
  <c r="L3487" i="11"/>
  <c r="L3488" i="11"/>
  <c r="L3489" i="11"/>
  <c r="L3490" i="11"/>
  <c r="L3491" i="11"/>
  <c r="L3492" i="11"/>
  <c r="L3493" i="11"/>
  <c r="L3494" i="11"/>
  <c r="L3495" i="11"/>
  <c r="L3496" i="11"/>
  <c r="L3497" i="11"/>
  <c r="L3498" i="11"/>
  <c r="L3499" i="11"/>
  <c r="L3500" i="11"/>
  <c r="L3501" i="11"/>
  <c r="L3502" i="11"/>
  <c r="L3503" i="11"/>
  <c r="L3504" i="11"/>
  <c r="L3505" i="11"/>
  <c r="L3506" i="11"/>
  <c r="L3507" i="11"/>
  <c r="L3508" i="11"/>
  <c r="L3509" i="11"/>
  <c r="L3510" i="11"/>
  <c r="L3511" i="11"/>
  <c r="L3512" i="11"/>
  <c r="L3513" i="11"/>
  <c r="L3514" i="11"/>
  <c r="L3515" i="11"/>
  <c r="L3516" i="11"/>
  <c r="L3517" i="11"/>
  <c r="L3518" i="11"/>
  <c r="L3519" i="11"/>
  <c r="L3520" i="11"/>
  <c r="L3521" i="11"/>
  <c r="L3522" i="11"/>
  <c r="L3523" i="11"/>
  <c r="L3524" i="11"/>
  <c r="L3525" i="11"/>
  <c r="L3526" i="11"/>
  <c r="L3527" i="11"/>
  <c r="L3528" i="11"/>
  <c r="L3529" i="11"/>
  <c r="L3530" i="11"/>
  <c r="L3531" i="11"/>
  <c r="L3532" i="11"/>
  <c r="L3533" i="11"/>
  <c r="L3534" i="11"/>
  <c r="L3535" i="11"/>
  <c r="L3536" i="11"/>
  <c r="L3537" i="11"/>
  <c r="L3538" i="11"/>
  <c r="L3539" i="11"/>
  <c r="L3540" i="11"/>
  <c r="L3541" i="11"/>
  <c r="L3542" i="11"/>
  <c r="L3543" i="11"/>
  <c r="L3544" i="11"/>
  <c r="L3545" i="11"/>
  <c r="L3546" i="11"/>
  <c r="L3547" i="11"/>
  <c r="L3548" i="11"/>
  <c r="L3549" i="11"/>
  <c r="L3550" i="11"/>
  <c r="L3551" i="11"/>
  <c r="L3552" i="11"/>
  <c r="L3553" i="11"/>
  <c r="L3554" i="11"/>
  <c r="L3555" i="11"/>
  <c r="L3556" i="11"/>
  <c r="L3557" i="11"/>
  <c r="L3558" i="11"/>
  <c r="L3559" i="11"/>
  <c r="L3560" i="11"/>
  <c r="L3561" i="11"/>
  <c r="L3562" i="11"/>
  <c r="L3563" i="11"/>
  <c r="L3564" i="11"/>
  <c r="L3565" i="11"/>
  <c r="L3566" i="11"/>
  <c r="L3567" i="11"/>
  <c r="L3568" i="11"/>
  <c r="L3569" i="11"/>
  <c r="L3570" i="11"/>
  <c r="L3571" i="11"/>
  <c r="L3572" i="11"/>
  <c r="L3573" i="11"/>
  <c r="L3574" i="11"/>
  <c r="L3575" i="11"/>
  <c r="L3576" i="11"/>
  <c r="L3577" i="11"/>
  <c r="L3578" i="11"/>
  <c r="L3579" i="11"/>
  <c r="L3580" i="11"/>
  <c r="L3581" i="11"/>
  <c r="L3582" i="11"/>
  <c r="L3583" i="11"/>
  <c r="L3584" i="11"/>
  <c r="L3585" i="11"/>
  <c r="L3586" i="11"/>
  <c r="L3587" i="11"/>
  <c r="L3588" i="11"/>
  <c r="L3589" i="11"/>
  <c r="L3590" i="11"/>
  <c r="L3591" i="11"/>
  <c r="L3592" i="11"/>
  <c r="L3593" i="11"/>
  <c r="L3594" i="11"/>
  <c r="L3595" i="11"/>
  <c r="L3596" i="11"/>
  <c r="L3597" i="11"/>
  <c r="L3598" i="11"/>
  <c r="L3599" i="11"/>
  <c r="L3600" i="11"/>
  <c r="L3601" i="11"/>
  <c r="L3602" i="11"/>
  <c r="L3603" i="11"/>
  <c r="L3604" i="11"/>
  <c r="L3605" i="11"/>
  <c r="L3606" i="11"/>
  <c r="L3607" i="11"/>
  <c r="L3608" i="11"/>
  <c r="L3609" i="11"/>
  <c r="L3610" i="11"/>
  <c r="L3611" i="11"/>
  <c r="L3612" i="11"/>
  <c r="L3613" i="11"/>
  <c r="L3614" i="11"/>
  <c r="L3615" i="11"/>
  <c r="L3616" i="11"/>
  <c r="L3617" i="11"/>
  <c r="L3618" i="11"/>
  <c r="L3619" i="11"/>
  <c r="L3620" i="11"/>
  <c r="L3621" i="11"/>
  <c r="L3622" i="11"/>
  <c r="L3623" i="11"/>
  <c r="L3624" i="11"/>
  <c r="L3625" i="11"/>
  <c r="L3626" i="11"/>
  <c r="L3627" i="11"/>
  <c r="L3628" i="11"/>
  <c r="L3629" i="11"/>
  <c r="L3630" i="11"/>
  <c r="L3631" i="11"/>
  <c r="L3632" i="11"/>
  <c r="L3633" i="11"/>
  <c r="L3634" i="11"/>
  <c r="L3635" i="11"/>
  <c r="L3636" i="11"/>
  <c r="L3637" i="11"/>
  <c r="L3638" i="11"/>
  <c r="L3639" i="11"/>
  <c r="L3640" i="11"/>
  <c r="L3641" i="11"/>
  <c r="L3642" i="11"/>
  <c r="L3643" i="11"/>
  <c r="L3644" i="11"/>
  <c r="L3645" i="11"/>
  <c r="L3646" i="11"/>
  <c r="L3647" i="11"/>
  <c r="L3648" i="11"/>
  <c r="L3649" i="11"/>
  <c r="L3650" i="11"/>
  <c r="L3651" i="11"/>
  <c r="L3652" i="11"/>
  <c r="L3653" i="11"/>
  <c r="L3654" i="11"/>
  <c r="L3655" i="11"/>
  <c r="L3656" i="11"/>
  <c r="L3657" i="11"/>
  <c r="L3658" i="11"/>
  <c r="L3659" i="11"/>
  <c r="L3660" i="11"/>
  <c r="L3661" i="11"/>
  <c r="L3662" i="11"/>
  <c r="L3663" i="11"/>
  <c r="L3664" i="11"/>
  <c r="L3665" i="11"/>
  <c r="L3666" i="11"/>
  <c r="L3667" i="11"/>
  <c r="L3668" i="11"/>
  <c r="L3669" i="11"/>
  <c r="L3670" i="11"/>
  <c r="L3671" i="11"/>
  <c r="L3672" i="11"/>
  <c r="L3673" i="11"/>
  <c r="L3674" i="11"/>
  <c r="L3675" i="11"/>
  <c r="L3676" i="11"/>
  <c r="L3677" i="11"/>
  <c r="L3678" i="11"/>
  <c r="L3679" i="11"/>
  <c r="L3680" i="11"/>
  <c r="L3681" i="11"/>
  <c r="L3682" i="11"/>
  <c r="L3683" i="11"/>
  <c r="L3684" i="11"/>
  <c r="L3685" i="11"/>
  <c r="L3686" i="11"/>
  <c r="L3687" i="11"/>
  <c r="L3688" i="11"/>
  <c r="L3689" i="11"/>
  <c r="L3690" i="11"/>
  <c r="L3691" i="11"/>
  <c r="L3692" i="11"/>
  <c r="L3693" i="11"/>
  <c r="L3694" i="11"/>
  <c r="L3695" i="11"/>
  <c r="L3696" i="11"/>
  <c r="L3697" i="11"/>
  <c r="L3698" i="11"/>
  <c r="L3699" i="11"/>
  <c r="L3700" i="11"/>
  <c r="L3701" i="11"/>
  <c r="L3702" i="11"/>
  <c r="L3703" i="11"/>
  <c r="L3704" i="11"/>
  <c r="L3705" i="11"/>
  <c r="L3706" i="11"/>
  <c r="L3707" i="11"/>
  <c r="L3708" i="11"/>
  <c r="L3709" i="11"/>
  <c r="L3710" i="11"/>
  <c r="L3711" i="11"/>
  <c r="L3712" i="11"/>
  <c r="L3713" i="11"/>
  <c r="L3714" i="11"/>
  <c r="L3715" i="11"/>
  <c r="L3716" i="11"/>
  <c r="L3717" i="11"/>
  <c r="L3718" i="11"/>
  <c r="L3719" i="11"/>
  <c r="L3720" i="11"/>
  <c r="L3721" i="11"/>
  <c r="L3722" i="11"/>
  <c r="L3723" i="11"/>
  <c r="L3724" i="11"/>
  <c r="L3725" i="11"/>
  <c r="L3726" i="11"/>
  <c r="L3727" i="11"/>
  <c r="L3728" i="11"/>
  <c r="L3729" i="11"/>
  <c r="L3730" i="11"/>
  <c r="L3731" i="11"/>
  <c r="L3732" i="11"/>
  <c r="L3733" i="11"/>
  <c r="L3734" i="11"/>
  <c r="L3735" i="11"/>
  <c r="L3736" i="11"/>
  <c r="L3737" i="11"/>
  <c r="L3738" i="11"/>
  <c r="L3739" i="11"/>
  <c r="L3740" i="11"/>
  <c r="L3741" i="11"/>
  <c r="L3742" i="11"/>
  <c r="L3743" i="11"/>
  <c r="L3744" i="11"/>
  <c r="L3745" i="11"/>
  <c r="L3746" i="11"/>
  <c r="L3747" i="11"/>
  <c r="L3748" i="11"/>
  <c r="L3749" i="11"/>
  <c r="L3750" i="11"/>
  <c r="L3751" i="11"/>
  <c r="L3752" i="11"/>
  <c r="L3753" i="11"/>
  <c r="L3754" i="11"/>
  <c r="L3755" i="11"/>
  <c r="L3756" i="11"/>
  <c r="L3757" i="11"/>
  <c r="L3758" i="11"/>
  <c r="L3759" i="11"/>
  <c r="L3760" i="11"/>
  <c r="L3761" i="11"/>
  <c r="L3762" i="11"/>
  <c r="L3763" i="11"/>
  <c r="L3764" i="11"/>
  <c r="L3765" i="11"/>
  <c r="L3766" i="11"/>
  <c r="L3767" i="11"/>
  <c r="L3768" i="11"/>
  <c r="L3769" i="11"/>
  <c r="L3770" i="11"/>
  <c r="L3771" i="11"/>
  <c r="L3772" i="11"/>
  <c r="L3773" i="11"/>
  <c r="L3774" i="11"/>
  <c r="L3775" i="11"/>
  <c r="L3776" i="11"/>
  <c r="L3777" i="11"/>
  <c r="L3778" i="11"/>
  <c r="L3779" i="11"/>
  <c r="L3780" i="11"/>
  <c r="L3781" i="11"/>
  <c r="L3782" i="11"/>
  <c r="L3783" i="11"/>
  <c r="L3784" i="11"/>
  <c r="L3785" i="11"/>
  <c r="L3786" i="11"/>
  <c r="L3787" i="11"/>
  <c r="L3788" i="11"/>
  <c r="L3789" i="11"/>
  <c r="L3790" i="11"/>
  <c r="L3791" i="11"/>
  <c r="L3792" i="11"/>
  <c r="L3793" i="11"/>
  <c r="L3794" i="11"/>
  <c r="L3795" i="11"/>
  <c r="L3796" i="11"/>
  <c r="L3797" i="11"/>
  <c r="L3798" i="11"/>
  <c r="L3799" i="11"/>
  <c r="L3800" i="11"/>
  <c r="L3801" i="11"/>
  <c r="L3802" i="11"/>
  <c r="L3803" i="11"/>
  <c r="L3804" i="11"/>
  <c r="L3805" i="11"/>
  <c r="L3806" i="11"/>
  <c r="L3807" i="11"/>
  <c r="L3808" i="11"/>
  <c r="L3809" i="11"/>
  <c r="L3810" i="11"/>
  <c r="L3811" i="11"/>
  <c r="L3812" i="11"/>
  <c r="L3813" i="11"/>
  <c r="L3814" i="11"/>
  <c r="L3815" i="11"/>
  <c r="L3816" i="11"/>
  <c r="L3817" i="11"/>
  <c r="L3818" i="11"/>
  <c r="L3819" i="11"/>
  <c r="L3820" i="11"/>
  <c r="L3821" i="11"/>
  <c r="L3822" i="11"/>
  <c r="L3823" i="11"/>
  <c r="L3824" i="11"/>
  <c r="L3825" i="11"/>
  <c r="L3826" i="11"/>
  <c r="L3827" i="11"/>
  <c r="L3828" i="11"/>
  <c r="L3829" i="11"/>
  <c r="L3830" i="11"/>
  <c r="L3831" i="11"/>
  <c r="L3832" i="11"/>
  <c r="L3833" i="11"/>
  <c r="L3834" i="11"/>
  <c r="L3835" i="11"/>
  <c r="L3836" i="11"/>
  <c r="L3837" i="11"/>
  <c r="L3838" i="11"/>
  <c r="L3839" i="11"/>
  <c r="L3840" i="11"/>
  <c r="L3841" i="11"/>
  <c r="L3842" i="11"/>
  <c r="L3843" i="11"/>
  <c r="L3844" i="11"/>
  <c r="L3845" i="11"/>
  <c r="L3846" i="11"/>
  <c r="L3847" i="11"/>
  <c r="L3848" i="11"/>
  <c r="L3849" i="11"/>
  <c r="L3850" i="11"/>
  <c r="L3851" i="11"/>
  <c r="L3852" i="11"/>
  <c r="L3853" i="11"/>
  <c r="L3854" i="11"/>
  <c r="L3855" i="11"/>
  <c r="L3856" i="11"/>
  <c r="L3857" i="11"/>
  <c r="L3858" i="11"/>
  <c r="L3859" i="11"/>
  <c r="L3860" i="11"/>
  <c r="L3861" i="11"/>
  <c r="L3862" i="11"/>
  <c r="L3863" i="11"/>
  <c r="L3864" i="11"/>
  <c r="L3865" i="11"/>
  <c r="L3866" i="11"/>
  <c r="L3867" i="11"/>
  <c r="L3868" i="11"/>
  <c r="L3869" i="11"/>
  <c r="L3870" i="11"/>
  <c r="L3871" i="11"/>
  <c r="L3872" i="11"/>
  <c r="L3873" i="11"/>
  <c r="L3874" i="11"/>
  <c r="L3875" i="11"/>
  <c r="L3876" i="11"/>
  <c r="L3877" i="11"/>
  <c r="L3878" i="11"/>
  <c r="L3879" i="11"/>
  <c r="L3880" i="11"/>
  <c r="L3881" i="11"/>
  <c r="L3882" i="11"/>
  <c r="L3883" i="11"/>
  <c r="L3884" i="11"/>
  <c r="L3885" i="11"/>
  <c r="L3886" i="11"/>
  <c r="L3887" i="11"/>
  <c r="L3888" i="11"/>
  <c r="L3889" i="11"/>
  <c r="L3890" i="11"/>
  <c r="L3891" i="11"/>
  <c r="L3892" i="11"/>
  <c r="L3893" i="11"/>
  <c r="L3894" i="11"/>
  <c r="L3895" i="11"/>
  <c r="L3896" i="11"/>
  <c r="L3897" i="11"/>
  <c r="L3898" i="11"/>
  <c r="L3899" i="11"/>
  <c r="L3900" i="11"/>
  <c r="L3901" i="11"/>
  <c r="L3902" i="11"/>
  <c r="L3903" i="11"/>
  <c r="L3904" i="11"/>
  <c r="L3905" i="11"/>
  <c r="L3906" i="11"/>
  <c r="L3907" i="11"/>
  <c r="L3908" i="11"/>
  <c r="L3909" i="11"/>
  <c r="L3910" i="11"/>
  <c r="L3911" i="11"/>
  <c r="L3912" i="11"/>
  <c r="L3913" i="11"/>
  <c r="L3914" i="11"/>
  <c r="L3915" i="11"/>
  <c r="L3916" i="11"/>
  <c r="L3917" i="11"/>
  <c r="L3918" i="11"/>
  <c r="L3919" i="11"/>
  <c r="L3920" i="11"/>
  <c r="L3921" i="11"/>
  <c r="L3922" i="11"/>
  <c r="L3923" i="11"/>
  <c r="L3924" i="11"/>
  <c r="L3925" i="11"/>
  <c r="L3926" i="11"/>
  <c r="L3927" i="11"/>
  <c r="L3928" i="11"/>
  <c r="L3929" i="11"/>
  <c r="L3930" i="11"/>
  <c r="L3931" i="11"/>
  <c r="L3932" i="11"/>
  <c r="L3933" i="11"/>
  <c r="L3934" i="11"/>
  <c r="L3935" i="11"/>
  <c r="L3936" i="11"/>
  <c r="L3937" i="11"/>
  <c r="L3938" i="11"/>
  <c r="L3939" i="11"/>
  <c r="L3940" i="11"/>
  <c r="L3941" i="11"/>
  <c r="L3942" i="11"/>
  <c r="L3943" i="11"/>
  <c r="L3944" i="11"/>
  <c r="L3945" i="11"/>
  <c r="L3946" i="11"/>
  <c r="L3947" i="11"/>
  <c r="L3948" i="11"/>
  <c r="L3949" i="11"/>
  <c r="L3950" i="11"/>
  <c r="L3951" i="11"/>
  <c r="L3952" i="11"/>
  <c r="L3953" i="11"/>
  <c r="L3954" i="11"/>
  <c r="L3955" i="11"/>
  <c r="L3956" i="11"/>
  <c r="L3957" i="11"/>
  <c r="L3958" i="11"/>
  <c r="L3959" i="11"/>
  <c r="L3960" i="11"/>
  <c r="L3961" i="11"/>
  <c r="L3962" i="11"/>
  <c r="L3963" i="11"/>
  <c r="L3964" i="11"/>
  <c r="L3965" i="11"/>
  <c r="L3966" i="11"/>
  <c r="L3967" i="11"/>
  <c r="L3968" i="11"/>
  <c r="L3969" i="11"/>
  <c r="L3970" i="11"/>
  <c r="L3971" i="11"/>
  <c r="L3972" i="11"/>
  <c r="L3973" i="11"/>
  <c r="L3974" i="11"/>
  <c r="L3975" i="11"/>
  <c r="L3976" i="11"/>
  <c r="L3977" i="11"/>
  <c r="L3978" i="11"/>
  <c r="L3979" i="11"/>
  <c r="L3980" i="11"/>
  <c r="L3981" i="11"/>
  <c r="L3982" i="11"/>
  <c r="L3983" i="11"/>
  <c r="L3984" i="11"/>
  <c r="L3985" i="11"/>
  <c r="L3986" i="11"/>
  <c r="L3987" i="11"/>
  <c r="L3988" i="11"/>
  <c r="L3989" i="11"/>
  <c r="L3990" i="11"/>
  <c r="L3991" i="11"/>
  <c r="L3992" i="11"/>
  <c r="L3993" i="11"/>
  <c r="L3994" i="11"/>
  <c r="L3995" i="11"/>
  <c r="L3996" i="11"/>
  <c r="L3997" i="11"/>
  <c r="L3998" i="11"/>
  <c r="L3999" i="11"/>
  <c r="L4000" i="11"/>
  <c r="L4001" i="11"/>
  <c r="L4002" i="11"/>
  <c r="L4003" i="11"/>
  <c r="L4004" i="11"/>
  <c r="L4005" i="11"/>
  <c r="L4006" i="11"/>
  <c r="L4007" i="11"/>
  <c r="L4008" i="11"/>
  <c r="L4009" i="11"/>
  <c r="L4010" i="11"/>
  <c r="L4011" i="11"/>
  <c r="L4012" i="11"/>
  <c r="L4013" i="11"/>
  <c r="L4014" i="11"/>
  <c r="L4015" i="11"/>
  <c r="L4016" i="11"/>
  <c r="L4017" i="11"/>
  <c r="L4018" i="11"/>
  <c r="L4019" i="11"/>
  <c r="L4020" i="11"/>
  <c r="L4021" i="11"/>
  <c r="L4022" i="11"/>
  <c r="L4023" i="11"/>
  <c r="L4024" i="11"/>
  <c r="L4025" i="11"/>
  <c r="L4026" i="11"/>
  <c r="L4027" i="11"/>
  <c r="L4028" i="11"/>
  <c r="L4029" i="11"/>
  <c r="L4030" i="11"/>
  <c r="L4031" i="11"/>
  <c r="L4032" i="11"/>
  <c r="L4033" i="11"/>
  <c r="L4034" i="11"/>
  <c r="L4035" i="11"/>
  <c r="L4036" i="11"/>
  <c r="L4037" i="11"/>
  <c r="L4038" i="11"/>
  <c r="L4039" i="11"/>
  <c r="L4040" i="11"/>
  <c r="L4041" i="11"/>
  <c r="L4042" i="11"/>
  <c r="L4043" i="11"/>
  <c r="L4044" i="11"/>
  <c r="L4045" i="11"/>
  <c r="L4046" i="11"/>
  <c r="L4047" i="11"/>
  <c r="L4048" i="11"/>
  <c r="L4049" i="11"/>
  <c r="L4050" i="11"/>
  <c r="L4051" i="11"/>
  <c r="L4052" i="11"/>
  <c r="L4053" i="11"/>
  <c r="L4054" i="11"/>
  <c r="L4055" i="11"/>
  <c r="L4056" i="11"/>
  <c r="L4057" i="11"/>
  <c r="L4058" i="11"/>
  <c r="L4059" i="11"/>
  <c r="L4060" i="11"/>
  <c r="L4061" i="11"/>
  <c r="L4062" i="11"/>
  <c r="L4063" i="11"/>
  <c r="L4064" i="11"/>
  <c r="L4065" i="11"/>
  <c r="L4066" i="11"/>
  <c r="L4067" i="11"/>
  <c r="L4068" i="11"/>
  <c r="L4069" i="11"/>
  <c r="L4070" i="11"/>
  <c r="L4071" i="11"/>
  <c r="L4072" i="11"/>
  <c r="L4073" i="11"/>
  <c r="L4074" i="11"/>
  <c r="L4075" i="11"/>
  <c r="L4076" i="11"/>
  <c r="L4077" i="11"/>
  <c r="L4078" i="11"/>
  <c r="L4079" i="11"/>
  <c r="L4080" i="11"/>
  <c r="L4081" i="11"/>
  <c r="L4082" i="11"/>
  <c r="L4083" i="11"/>
  <c r="L4084" i="11"/>
  <c r="L4085" i="11"/>
  <c r="L4086" i="11"/>
  <c r="L4087" i="11"/>
  <c r="L4088" i="11"/>
  <c r="L4089" i="11"/>
  <c r="L4090" i="11"/>
  <c r="L4091" i="11"/>
  <c r="L4092" i="11"/>
  <c r="L4093" i="11"/>
  <c r="L4094" i="11"/>
  <c r="L4095" i="11"/>
  <c r="L4096" i="11"/>
  <c r="L4097" i="11"/>
  <c r="L4098" i="11"/>
  <c r="L4099" i="11"/>
  <c r="L4100" i="11"/>
  <c r="L4101" i="11"/>
  <c r="L4102" i="11"/>
  <c r="L4103" i="11"/>
  <c r="L4104" i="11"/>
  <c r="L4105" i="11"/>
  <c r="L4106" i="11"/>
  <c r="L4107" i="11"/>
  <c r="L4108" i="11"/>
  <c r="L4109" i="11"/>
  <c r="L4110" i="11"/>
  <c r="L4111" i="11"/>
  <c r="L4112" i="11"/>
  <c r="L4113" i="11"/>
  <c r="L4114" i="11"/>
  <c r="L4115" i="11"/>
  <c r="L4116" i="11"/>
  <c r="L4117" i="11"/>
  <c r="L4118" i="11"/>
  <c r="L4119" i="11"/>
  <c r="L4120" i="11"/>
  <c r="L4121" i="11"/>
  <c r="L4122" i="11"/>
  <c r="L4123" i="11"/>
  <c r="L4124" i="11"/>
  <c r="L4125" i="11"/>
  <c r="L4126" i="11"/>
  <c r="L4127" i="11"/>
  <c r="L4128" i="11"/>
  <c r="L4129" i="11"/>
  <c r="L4130" i="11"/>
  <c r="L4131" i="11"/>
  <c r="L4132" i="11"/>
  <c r="L4133" i="11"/>
  <c r="L4134" i="11"/>
  <c r="L4135" i="11"/>
  <c r="L4136" i="11"/>
  <c r="L4137" i="11"/>
  <c r="L4138" i="11"/>
  <c r="L4139" i="11"/>
  <c r="L4140" i="11"/>
  <c r="L4141" i="11"/>
  <c r="L4142" i="11"/>
  <c r="L4143" i="11"/>
  <c r="L4144" i="11"/>
  <c r="L4145" i="11"/>
  <c r="L4146" i="11"/>
  <c r="L4147" i="11"/>
  <c r="L4148" i="11"/>
  <c r="L4149" i="11"/>
  <c r="L4150" i="11"/>
  <c r="L4151" i="11"/>
  <c r="L4152" i="11"/>
  <c r="L4153" i="11"/>
  <c r="L4154" i="11"/>
  <c r="L4155" i="11"/>
  <c r="L4156" i="11"/>
  <c r="L4157" i="11"/>
  <c r="L4158" i="11"/>
  <c r="L4159" i="11"/>
  <c r="L4160" i="11"/>
  <c r="L4161" i="11"/>
  <c r="L4162" i="11"/>
  <c r="L4163" i="11"/>
  <c r="L4164" i="11"/>
  <c r="L4165" i="11"/>
  <c r="L4166" i="11"/>
  <c r="L4167" i="11"/>
  <c r="L4168" i="11"/>
  <c r="L4169" i="11"/>
  <c r="L4170" i="11"/>
  <c r="L4171" i="11"/>
  <c r="L4172" i="11"/>
  <c r="L4173" i="11"/>
  <c r="L4174" i="11"/>
  <c r="L4175" i="11"/>
  <c r="L4176" i="11"/>
  <c r="L4177" i="11"/>
  <c r="L4178" i="11"/>
  <c r="L4179" i="11"/>
  <c r="L4180" i="11"/>
  <c r="L4181" i="11"/>
  <c r="L4182" i="11"/>
  <c r="L4183" i="11"/>
  <c r="L4184" i="11"/>
  <c r="L4185" i="11"/>
  <c r="L4186" i="11"/>
  <c r="L4187" i="11"/>
  <c r="L4188" i="11"/>
  <c r="L4189" i="11"/>
  <c r="L4190" i="11"/>
  <c r="L4191" i="11"/>
  <c r="L4192" i="11"/>
  <c r="L4193" i="11"/>
  <c r="L4194" i="11"/>
  <c r="L4195" i="11"/>
  <c r="L4196" i="11"/>
  <c r="L4197" i="11"/>
  <c r="L4198" i="11"/>
  <c r="L4199" i="11"/>
  <c r="L4200" i="11"/>
  <c r="L4201" i="11"/>
  <c r="L4202" i="11"/>
  <c r="L4203" i="11"/>
  <c r="L4204" i="11"/>
  <c r="L4205" i="11"/>
  <c r="L4206" i="11"/>
  <c r="L4207" i="11"/>
  <c r="L4208" i="11"/>
  <c r="L4209" i="11"/>
  <c r="L4210" i="11"/>
  <c r="L4211" i="11"/>
  <c r="L4212" i="11"/>
  <c r="L4213" i="11"/>
  <c r="L4214" i="11"/>
  <c r="L4215" i="11"/>
  <c r="L4216" i="11"/>
  <c r="L4217" i="11"/>
  <c r="L4218" i="11"/>
  <c r="L4219" i="11"/>
  <c r="L4220" i="11"/>
  <c r="L4221" i="11"/>
  <c r="L4222" i="11"/>
  <c r="L4223" i="11"/>
  <c r="L4224" i="11"/>
  <c r="L4225" i="11"/>
  <c r="L4226" i="11"/>
  <c r="L4227" i="11"/>
  <c r="L4228" i="11"/>
  <c r="L4229" i="11"/>
  <c r="L4230" i="11"/>
  <c r="L4231" i="11"/>
  <c r="L4232" i="11"/>
  <c r="L4233" i="11"/>
  <c r="L34" i="11" l="1"/>
  <c r="P114" i="32" l="1"/>
  <c r="P115" i="32"/>
  <c r="P116" i="32"/>
  <c r="I12" i="1"/>
  <c r="P321" i="32" l="1"/>
  <c r="P320" i="32"/>
  <c r="P319" i="32"/>
  <c r="P318" i="32"/>
  <c r="P317" i="32"/>
  <c r="P316" i="32"/>
  <c r="P315" i="32"/>
  <c r="P314" i="32"/>
  <c r="P313" i="32"/>
  <c r="P312" i="32"/>
  <c r="P311" i="32"/>
  <c r="P310" i="32"/>
  <c r="P309" i="32"/>
  <c r="P308" i="32"/>
  <c r="P307" i="32"/>
  <c r="P306" i="32"/>
  <c r="P305" i="32"/>
  <c r="P304" i="32"/>
  <c r="P303" i="32"/>
  <c r="P302" i="32"/>
  <c r="P301" i="32"/>
  <c r="P300" i="32"/>
  <c r="P299" i="32"/>
  <c r="P298" i="32"/>
  <c r="P297" i="32"/>
  <c r="P296" i="32"/>
  <c r="P295" i="32"/>
  <c r="P294" i="32"/>
  <c r="P293" i="32"/>
  <c r="P292" i="32"/>
  <c r="P291" i="32"/>
  <c r="P290" i="32"/>
  <c r="P289" i="32"/>
  <c r="P288" i="32"/>
  <c r="P287" i="32"/>
  <c r="P286" i="32"/>
  <c r="P285" i="32"/>
  <c r="P284" i="32"/>
  <c r="P283" i="32"/>
  <c r="P282" i="32"/>
  <c r="P281" i="32"/>
  <c r="P280" i="32"/>
  <c r="P279" i="32"/>
  <c r="P278" i="32"/>
  <c r="P277" i="32"/>
  <c r="P276" i="32"/>
  <c r="P275" i="32"/>
  <c r="P274" i="32"/>
  <c r="P273" i="32"/>
  <c r="P272" i="32"/>
  <c r="P271" i="32"/>
  <c r="P270" i="32"/>
  <c r="P269" i="32"/>
  <c r="P268" i="32"/>
  <c r="P267" i="32"/>
  <c r="P266" i="32"/>
  <c r="P265" i="32"/>
  <c r="P264" i="32"/>
  <c r="P263" i="32"/>
  <c r="P262" i="32"/>
  <c r="P261" i="32"/>
  <c r="P260" i="32"/>
  <c r="P259" i="32"/>
  <c r="P258" i="32"/>
  <c r="P257" i="32"/>
  <c r="P256" i="32"/>
  <c r="P255" i="32"/>
  <c r="P254" i="32"/>
  <c r="P253" i="32"/>
  <c r="P252" i="32"/>
  <c r="P251" i="32"/>
  <c r="P250" i="32"/>
  <c r="P249" i="32"/>
  <c r="P248" i="32"/>
  <c r="P247" i="32"/>
  <c r="P246" i="32"/>
  <c r="P245" i="32"/>
  <c r="P244" i="32"/>
  <c r="P243" i="32"/>
  <c r="P242" i="32"/>
  <c r="P241" i="32"/>
  <c r="P240" i="32"/>
  <c r="P239" i="32"/>
  <c r="P238" i="32"/>
  <c r="P237" i="32"/>
  <c r="P236" i="32"/>
  <c r="P235" i="32"/>
  <c r="P234" i="32"/>
  <c r="P233" i="32"/>
  <c r="P232" i="32"/>
  <c r="P231" i="32"/>
  <c r="P230" i="32"/>
  <c r="P229" i="32"/>
  <c r="P228" i="32"/>
  <c r="P227" i="32"/>
  <c r="P226" i="32"/>
  <c r="P225" i="32"/>
  <c r="P224" i="32"/>
  <c r="P223" i="32"/>
  <c r="P222" i="32"/>
  <c r="P221" i="32"/>
  <c r="P220" i="32"/>
  <c r="P219" i="32"/>
  <c r="P218" i="32"/>
  <c r="P217" i="32"/>
  <c r="P216" i="32"/>
  <c r="P215" i="32"/>
  <c r="P214" i="32"/>
  <c r="P213" i="32"/>
  <c r="P212" i="32"/>
  <c r="P211" i="32"/>
  <c r="P210" i="32"/>
  <c r="P209" i="32"/>
  <c r="P208" i="32"/>
  <c r="P207" i="32"/>
  <c r="P206" i="32"/>
  <c r="P205" i="32"/>
  <c r="P204" i="32"/>
  <c r="P203" i="32"/>
  <c r="P202" i="32"/>
  <c r="P201" i="32"/>
  <c r="P200" i="32"/>
  <c r="P199" i="32"/>
  <c r="P198" i="32"/>
  <c r="P197" i="32"/>
  <c r="P196" i="32"/>
  <c r="P195" i="32"/>
  <c r="P194" i="32"/>
  <c r="P193" i="32"/>
  <c r="P192" i="32"/>
  <c r="P191" i="32"/>
  <c r="P190" i="32"/>
  <c r="P189" i="32"/>
  <c r="P188" i="32"/>
  <c r="P187" i="32"/>
  <c r="P186" i="32"/>
  <c r="P185" i="32"/>
  <c r="P184" i="32"/>
  <c r="P183" i="32"/>
  <c r="P182" i="32"/>
  <c r="P181" i="32"/>
  <c r="P180" i="32"/>
  <c r="P179" i="32"/>
  <c r="P178" i="32"/>
  <c r="P177" i="32"/>
  <c r="P176" i="32"/>
  <c r="P175" i="32"/>
  <c r="P174" i="32"/>
  <c r="P173" i="32"/>
  <c r="P172" i="32"/>
  <c r="P171" i="32"/>
  <c r="P170" i="32"/>
  <c r="P169" i="32"/>
  <c r="P168" i="32"/>
  <c r="P167" i="32"/>
  <c r="P166" i="32"/>
  <c r="P165" i="32"/>
  <c r="P164" i="32"/>
  <c r="P163" i="32"/>
  <c r="P162" i="32"/>
  <c r="P161" i="32"/>
  <c r="P160" i="32"/>
  <c r="P159" i="32"/>
  <c r="P158" i="32"/>
  <c r="P157" i="32"/>
  <c r="P156" i="32"/>
  <c r="P155" i="32"/>
  <c r="P154" i="32"/>
  <c r="P153" i="32"/>
  <c r="P152" i="32"/>
  <c r="P151" i="32"/>
  <c r="P150" i="32"/>
  <c r="P149" i="32"/>
  <c r="P148" i="32"/>
  <c r="P147" i="32"/>
  <c r="P146" i="32"/>
  <c r="P145" i="32"/>
  <c r="P144" i="32"/>
  <c r="P143" i="32"/>
  <c r="P142" i="32"/>
  <c r="P141" i="32"/>
  <c r="P140" i="32"/>
  <c r="P139" i="32"/>
  <c r="P138" i="32"/>
  <c r="P137" i="32"/>
  <c r="P136" i="32"/>
  <c r="P135" i="32"/>
  <c r="P134" i="32"/>
  <c r="P133" i="32"/>
  <c r="P132" i="32"/>
  <c r="P131" i="32"/>
  <c r="P130" i="32"/>
  <c r="P129" i="32"/>
  <c r="P128" i="32"/>
  <c r="P127" i="32"/>
  <c r="P126" i="32"/>
  <c r="P125" i="32"/>
  <c r="P124" i="32"/>
  <c r="P123" i="32"/>
  <c r="P122" i="32"/>
  <c r="M14" i="30" l="1"/>
  <c r="M15" i="30" l="1"/>
  <c r="M16" i="30"/>
  <c r="M17" i="30"/>
  <c r="M18" i="30"/>
  <c r="M19" i="30"/>
  <c r="M20" i="30"/>
  <c r="M21" i="30"/>
  <c r="M22" i="30"/>
  <c r="M23" i="30"/>
  <c r="M24" i="30"/>
  <c r="M25" i="30"/>
  <c r="M26" i="30"/>
  <c r="M27" i="30"/>
  <c r="M28" i="30"/>
  <c r="M29" i="30"/>
  <c r="M30" i="30"/>
  <c r="M31" i="30"/>
  <c r="M32" i="30"/>
  <c r="M33" i="30"/>
  <c r="M34" i="30"/>
  <c r="M35" i="30"/>
  <c r="M36" i="30"/>
  <c r="M37" i="30"/>
  <c r="M38" i="30"/>
  <c r="M39" i="30"/>
  <c r="M40" i="30"/>
  <c r="M41" i="30"/>
  <c r="M42" i="30"/>
  <c r="M43" i="30"/>
  <c r="M44" i="30"/>
  <c r="M45" i="30"/>
  <c r="M46" i="30"/>
  <c r="M47" i="30"/>
  <c r="M48" i="30"/>
  <c r="M49" i="30"/>
  <c r="M50" i="30"/>
  <c r="M51" i="30"/>
  <c r="M52" i="30"/>
  <c r="M53" i="30"/>
  <c r="M54" i="30"/>
  <c r="M55" i="30"/>
  <c r="M56" i="30"/>
  <c r="M57" i="30"/>
  <c r="M58" i="30"/>
  <c r="M59" i="30"/>
  <c r="M60" i="30"/>
  <c r="M61" i="30"/>
  <c r="M62" i="30"/>
  <c r="M63" i="30"/>
  <c r="M64" i="30"/>
  <c r="M65" i="30"/>
  <c r="M66" i="30"/>
  <c r="M67" i="30"/>
  <c r="M68" i="30"/>
  <c r="M69" i="30"/>
  <c r="M70" i="30"/>
  <c r="M71" i="30"/>
  <c r="M72" i="30"/>
  <c r="M73" i="30"/>
  <c r="M74" i="30"/>
  <c r="M75" i="30"/>
  <c r="M76" i="30"/>
  <c r="M77" i="30"/>
  <c r="M78" i="30"/>
  <c r="M79" i="30"/>
  <c r="M80" i="30"/>
  <c r="M81" i="30"/>
  <c r="M82" i="30"/>
  <c r="M83" i="30"/>
  <c r="M84" i="30"/>
  <c r="M85" i="30"/>
  <c r="M86" i="30"/>
  <c r="M87" i="30"/>
  <c r="M88" i="30"/>
  <c r="M89" i="30"/>
  <c r="M90" i="30"/>
  <c r="M91" i="30"/>
  <c r="M92" i="30"/>
  <c r="M93" i="30"/>
  <c r="M94" i="30"/>
  <c r="M95" i="30"/>
  <c r="M96" i="30"/>
  <c r="M97" i="30"/>
  <c r="M98" i="30"/>
  <c r="M99" i="30"/>
  <c r="M100" i="30"/>
  <c r="M101" i="30"/>
  <c r="M102" i="30"/>
  <c r="M103" i="30"/>
  <c r="M104" i="30"/>
  <c r="M105" i="30"/>
  <c r="M106" i="30"/>
  <c r="M107" i="30"/>
  <c r="M108" i="30"/>
  <c r="M109" i="30"/>
  <c r="M110" i="30"/>
  <c r="M111" i="30"/>
  <c r="M112" i="30"/>
  <c r="M113" i="30"/>
  <c r="M114" i="30"/>
  <c r="M115" i="30"/>
  <c r="M116" i="30"/>
  <c r="M117" i="30"/>
  <c r="M118" i="30"/>
  <c r="M119" i="30"/>
  <c r="M120" i="30"/>
  <c r="M121" i="30"/>
  <c r="M122" i="30"/>
  <c r="M123" i="30"/>
  <c r="M124" i="30"/>
  <c r="M125" i="30"/>
  <c r="M126" i="30"/>
  <c r="M127" i="30"/>
  <c r="M128" i="30"/>
  <c r="M129" i="30"/>
  <c r="M130" i="30"/>
  <c r="M131" i="30"/>
  <c r="M132" i="30"/>
  <c r="M133" i="30"/>
  <c r="M134" i="30"/>
  <c r="M135" i="30"/>
  <c r="M136" i="30"/>
  <c r="M137" i="30"/>
  <c r="M138" i="30"/>
  <c r="M139" i="30"/>
  <c r="M140" i="30"/>
  <c r="M141" i="30"/>
  <c r="M142" i="30"/>
  <c r="M143" i="30"/>
  <c r="M144" i="30"/>
  <c r="M145" i="30"/>
  <c r="M146" i="30"/>
  <c r="M147" i="30"/>
  <c r="M148" i="30"/>
  <c r="M149" i="30"/>
  <c r="M150" i="30"/>
  <c r="M151" i="30"/>
  <c r="M152" i="30"/>
  <c r="M153" i="30"/>
  <c r="M154" i="30"/>
  <c r="M155" i="30"/>
  <c r="M156" i="30"/>
  <c r="M157" i="30"/>
  <c r="M158" i="30"/>
  <c r="M159" i="30"/>
  <c r="M160" i="30"/>
  <c r="M161" i="30"/>
  <c r="M162" i="30"/>
  <c r="M163" i="30"/>
  <c r="M164" i="30"/>
  <c r="M165" i="30"/>
  <c r="M166" i="30"/>
  <c r="M167" i="30"/>
  <c r="M168" i="30"/>
  <c r="M169" i="30"/>
  <c r="M170" i="30"/>
  <c r="M171" i="30"/>
  <c r="M172" i="30"/>
  <c r="M173" i="30"/>
  <c r="M174" i="30"/>
  <c r="M175" i="30"/>
  <c r="M176" i="30"/>
  <c r="M177" i="30"/>
  <c r="M178" i="30"/>
  <c r="M179" i="30"/>
  <c r="M180" i="30"/>
  <c r="M181" i="30"/>
  <c r="M182" i="30"/>
  <c r="M183" i="30"/>
  <c r="M184" i="30"/>
  <c r="M185" i="30"/>
  <c r="M186" i="30"/>
  <c r="M187" i="30"/>
  <c r="M188" i="30"/>
  <c r="M189" i="30"/>
  <c r="M190" i="30"/>
  <c r="M191" i="30"/>
  <c r="M192" i="30"/>
  <c r="M193" i="30"/>
  <c r="M194" i="30"/>
  <c r="M195" i="30"/>
  <c r="M196" i="30"/>
  <c r="M197" i="30"/>
  <c r="M198" i="30"/>
  <c r="M199" i="30"/>
  <c r="M200" i="30"/>
  <c r="M201" i="30"/>
  <c r="M202" i="30"/>
  <c r="M203" i="30"/>
  <c r="M204" i="30"/>
  <c r="M205" i="30"/>
  <c r="M206" i="30"/>
  <c r="M207" i="30"/>
  <c r="M208" i="30"/>
  <c r="M209" i="30"/>
  <c r="M210" i="30"/>
  <c r="M211" i="30"/>
  <c r="M212" i="30"/>
  <c r="M213" i="30"/>
  <c r="C24" i="7" l="1"/>
  <c r="K34" i="33"/>
  <c r="O18" i="33"/>
  <c r="C18" i="33" s="1"/>
  <c r="P18" i="33" s="1"/>
  <c r="O17" i="33"/>
  <c r="C17" i="33" s="1"/>
  <c r="P17" i="33" s="1"/>
  <c r="O16" i="33"/>
  <c r="C16" i="33" s="1"/>
  <c r="P16" i="33" s="1"/>
  <c r="D5" i="33"/>
  <c r="F4" i="33"/>
  <c r="D4" i="33"/>
  <c r="B31" i="44"/>
  <c r="C5" i="44"/>
  <c r="E4" i="44"/>
  <c r="C4" i="44"/>
  <c r="B322" i="32"/>
  <c r="V321" i="32"/>
  <c r="U321" i="32"/>
  <c r="T321" i="32"/>
  <c r="S321" i="32"/>
  <c r="R321" i="32"/>
  <c r="Q321" i="32"/>
  <c r="V320" i="32"/>
  <c r="U320" i="32"/>
  <c r="T320" i="32"/>
  <c r="S320" i="32"/>
  <c r="R320" i="32"/>
  <c r="Q320" i="32"/>
  <c r="V319" i="32"/>
  <c r="U319" i="32"/>
  <c r="T319" i="32"/>
  <c r="S319" i="32"/>
  <c r="R319" i="32"/>
  <c r="Q319" i="32"/>
  <c r="V318" i="32"/>
  <c r="U318" i="32"/>
  <c r="T318" i="32"/>
  <c r="S318" i="32"/>
  <c r="R318" i="32"/>
  <c r="Q318" i="32"/>
  <c r="V317" i="32"/>
  <c r="U317" i="32"/>
  <c r="T317" i="32"/>
  <c r="S317" i="32"/>
  <c r="R317" i="32"/>
  <c r="Q317" i="32"/>
  <c r="V316" i="32"/>
  <c r="U316" i="32"/>
  <c r="T316" i="32"/>
  <c r="S316" i="32"/>
  <c r="R316" i="32"/>
  <c r="Q316" i="32"/>
  <c r="V315" i="32"/>
  <c r="U315" i="32"/>
  <c r="T315" i="32"/>
  <c r="S315" i="32"/>
  <c r="R315" i="32"/>
  <c r="Q315" i="32"/>
  <c r="V314" i="32"/>
  <c r="U314" i="32"/>
  <c r="T314" i="32"/>
  <c r="S314" i="32"/>
  <c r="R314" i="32"/>
  <c r="Q314" i="32"/>
  <c r="V313" i="32"/>
  <c r="U313" i="32"/>
  <c r="T313" i="32"/>
  <c r="S313" i="32"/>
  <c r="R313" i="32"/>
  <c r="Q313" i="32"/>
  <c r="V312" i="32"/>
  <c r="U312" i="32"/>
  <c r="T312" i="32"/>
  <c r="S312" i="32"/>
  <c r="R312" i="32"/>
  <c r="Q312" i="32"/>
  <c r="V311" i="32"/>
  <c r="U311" i="32"/>
  <c r="T311" i="32"/>
  <c r="S311" i="32"/>
  <c r="R311" i="32"/>
  <c r="Q311" i="32"/>
  <c r="V310" i="32"/>
  <c r="U310" i="32"/>
  <c r="T310" i="32"/>
  <c r="S310" i="32"/>
  <c r="R310" i="32"/>
  <c r="Q310" i="32"/>
  <c r="V309" i="32"/>
  <c r="U309" i="32"/>
  <c r="T309" i="32"/>
  <c r="S309" i="32"/>
  <c r="R309" i="32"/>
  <c r="Q309" i="32"/>
  <c r="V308" i="32"/>
  <c r="U308" i="32"/>
  <c r="T308" i="32"/>
  <c r="S308" i="32"/>
  <c r="R308" i="32"/>
  <c r="Q308" i="32"/>
  <c r="V307" i="32"/>
  <c r="U307" i="32"/>
  <c r="T307" i="32"/>
  <c r="S307" i="32"/>
  <c r="R307" i="32"/>
  <c r="Q307" i="32"/>
  <c r="V306" i="32"/>
  <c r="U306" i="32"/>
  <c r="T306" i="32"/>
  <c r="S306" i="32"/>
  <c r="R306" i="32"/>
  <c r="Q306" i="32"/>
  <c r="V305" i="32"/>
  <c r="U305" i="32"/>
  <c r="T305" i="32"/>
  <c r="S305" i="32"/>
  <c r="R305" i="32"/>
  <c r="Q305" i="32"/>
  <c r="V304" i="32"/>
  <c r="U304" i="32"/>
  <c r="T304" i="32"/>
  <c r="S304" i="32"/>
  <c r="R304" i="32"/>
  <c r="Q304" i="32"/>
  <c r="V303" i="32"/>
  <c r="U303" i="32"/>
  <c r="T303" i="32"/>
  <c r="S303" i="32"/>
  <c r="R303" i="32"/>
  <c r="Q303" i="32"/>
  <c r="V302" i="32"/>
  <c r="U302" i="32"/>
  <c r="T302" i="32"/>
  <c r="S302" i="32"/>
  <c r="R302" i="32"/>
  <c r="Q302" i="32"/>
  <c r="V301" i="32"/>
  <c r="U301" i="32"/>
  <c r="T301" i="32"/>
  <c r="S301" i="32"/>
  <c r="R301" i="32"/>
  <c r="Q301" i="32"/>
  <c r="V300" i="32"/>
  <c r="U300" i="32"/>
  <c r="T300" i="32"/>
  <c r="S300" i="32"/>
  <c r="R300" i="32"/>
  <c r="Q300" i="32"/>
  <c r="V299" i="32"/>
  <c r="U299" i="32"/>
  <c r="T299" i="32"/>
  <c r="S299" i="32"/>
  <c r="R299" i="32"/>
  <c r="Q299" i="32"/>
  <c r="V298" i="32"/>
  <c r="U298" i="32"/>
  <c r="T298" i="32"/>
  <c r="S298" i="32"/>
  <c r="R298" i="32"/>
  <c r="Q298" i="32"/>
  <c r="V297" i="32"/>
  <c r="U297" i="32"/>
  <c r="T297" i="32"/>
  <c r="S297" i="32"/>
  <c r="R297" i="32"/>
  <c r="Q297" i="32"/>
  <c r="V296" i="32"/>
  <c r="U296" i="32"/>
  <c r="T296" i="32"/>
  <c r="S296" i="32"/>
  <c r="R296" i="32"/>
  <c r="Q296" i="32"/>
  <c r="V295" i="32"/>
  <c r="U295" i="32"/>
  <c r="T295" i="32"/>
  <c r="S295" i="32"/>
  <c r="R295" i="32"/>
  <c r="Q295" i="32"/>
  <c r="V294" i="32"/>
  <c r="U294" i="32"/>
  <c r="T294" i="32"/>
  <c r="S294" i="32"/>
  <c r="R294" i="32"/>
  <c r="Q294" i="32"/>
  <c r="V293" i="32"/>
  <c r="U293" i="32"/>
  <c r="T293" i="32"/>
  <c r="S293" i="32"/>
  <c r="R293" i="32"/>
  <c r="Q293" i="32"/>
  <c r="V292" i="32"/>
  <c r="U292" i="32"/>
  <c r="T292" i="32"/>
  <c r="S292" i="32"/>
  <c r="R292" i="32"/>
  <c r="Q292" i="32"/>
  <c r="V291" i="32"/>
  <c r="U291" i="32"/>
  <c r="T291" i="32"/>
  <c r="S291" i="32"/>
  <c r="R291" i="32"/>
  <c r="Q291" i="32"/>
  <c r="V290" i="32"/>
  <c r="U290" i="32"/>
  <c r="T290" i="32"/>
  <c r="S290" i="32"/>
  <c r="R290" i="32"/>
  <c r="Q290" i="32"/>
  <c r="V289" i="32"/>
  <c r="U289" i="32"/>
  <c r="T289" i="32"/>
  <c r="S289" i="32"/>
  <c r="R289" i="32"/>
  <c r="Q289" i="32"/>
  <c r="V288" i="32"/>
  <c r="U288" i="32"/>
  <c r="T288" i="32"/>
  <c r="S288" i="32"/>
  <c r="R288" i="32"/>
  <c r="Q288" i="32"/>
  <c r="V287" i="32"/>
  <c r="U287" i="32"/>
  <c r="T287" i="32"/>
  <c r="S287" i="32"/>
  <c r="R287" i="32"/>
  <c r="Q287" i="32"/>
  <c r="V286" i="32"/>
  <c r="U286" i="32"/>
  <c r="T286" i="32"/>
  <c r="S286" i="32"/>
  <c r="R286" i="32"/>
  <c r="Q286" i="32"/>
  <c r="V285" i="32"/>
  <c r="U285" i="32"/>
  <c r="T285" i="32"/>
  <c r="S285" i="32"/>
  <c r="R285" i="32"/>
  <c r="Q285" i="32"/>
  <c r="V284" i="32"/>
  <c r="U284" i="32"/>
  <c r="T284" i="32"/>
  <c r="S284" i="32"/>
  <c r="R284" i="32"/>
  <c r="Q284" i="32"/>
  <c r="V283" i="32"/>
  <c r="U283" i="32"/>
  <c r="T283" i="32"/>
  <c r="S283" i="32"/>
  <c r="R283" i="32"/>
  <c r="Q283" i="32"/>
  <c r="V282" i="32"/>
  <c r="U282" i="32"/>
  <c r="T282" i="32"/>
  <c r="S282" i="32"/>
  <c r="R282" i="32"/>
  <c r="Q282" i="32"/>
  <c r="V281" i="32"/>
  <c r="U281" i="32"/>
  <c r="T281" i="32"/>
  <c r="S281" i="32"/>
  <c r="R281" i="32"/>
  <c r="Q281" i="32"/>
  <c r="V280" i="32"/>
  <c r="U280" i="32"/>
  <c r="T280" i="32"/>
  <c r="S280" i="32"/>
  <c r="R280" i="32"/>
  <c r="Q280" i="32"/>
  <c r="V279" i="32"/>
  <c r="U279" i="32"/>
  <c r="T279" i="32"/>
  <c r="S279" i="32"/>
  <c r="R279" i="32"/>
  <c r="Q279" i="32"/>
  <c r="V278" i="32"/>
  <c r="U278" i="32"/>
  <c r="T278" i="32"/>
  <c r="S278" i="32"/>
  <c r="R278" i="32"/>
  <c r="Q278" i="32"/>
  <c r="V277" i="32"/>
  <c r="U277" i="32"/>
  <c r="T277" i="32"/>
  <c r="S277" i="32"/>
  <c r="R277" i="32"/>
  <c r="Q277" i="32"/>
  <c r="V276" i="32"/>
  <c r="U276" i="32"/>
  <c r="T276" i="32"/>
  <c r="S276" i="32"/>
  <c r="R276" i="32"/>
  <c r="Q276" i="32"/>
  <c r="V275" i="32"/>
  <c r="U275" i="32"/>
  <c r="T275" i="32"/>
  <c r="S275" i="32"/>
  <c r="R275" i="32"/>
  <c r="Q275" i="32"/>
  <c r="V274" i="32"/>
  <c r="U274" i="32"/>
  <c r="T274" i="32"/>
  <c r="S274" i="32"/>
  <c r="R274" i="32"/>
  <c r="Q274" i="32"/>
  <c r="V273" i="32"/>
  <c r="U273" i="32"/>
  <c r="T273" i="32"/>
  <c r="S273" i="32"/>
  <c r="R273" i="32"/>
  <c r="Q273" i="32"/>
  <c r="V272" i="32"/>
  <c r="U272" i="32"/>
  <c r="T272" i="32"/>
  <c r="S272" i="32"/>
  <c r="R272" i="32"/>
  <c r="Q272" i="32"/>
  <c r="V271" i="32"/>
  <c r="U271" i="32"/>
  <c r="T271" i="32"/>
  <c r="S271" i="32"/>
  <c r="R271" i="32"/>
  <c r="Q271" i="32"/>
  <c r="V270" i="32"/>
  <c r="U270" i="32"/>
  <c r="T270" i="32"/>
  <c r="S270" i="32"/>
  <c r="R270" i="32"/>
  <c r="Q270" i="32"/>
  <c r="V269" i="32"/>
  <c r="U269" i="32"/>
  <c r="T269" i="32"/>
  <c r="S269" i="32"/>
  <c r="R269" i="32"/>
  <c r="Q269" i="32"/>
  <c r="V268" i="32"/>
  <c r="U268" i="32"/>
  <c r="T268" i="32"/>
  <c r="S268" i="32"/>
  <c r="R268" i="32"/>
  <c r="Q268" i="32"/>
  <c r="V267" i="32"/>
  <c r="U267" i="32"/>
  <c r="T267" i="32"/>
  <c r="S267" i="32"/>
  <c r="R267" i="32"/>
  <c r="Q267" i="32"/>
  <c r="V266" i="32"/>
  <c r="U266" i="32"/>
  <c r="T266" i="32"/>
  <c r="S266" i="32"/>
  <c r="R266" i="32"/>
  <c r="Q266" i="32"/>
  <c r="V265" i="32"/>
  <c r="U265" i="32"/>
  <c r="T265" i="32"/>
  <c r="S265" i="32"/>
  <c r="R265" i="32"/>
  <c r="Q265" i="32"/>
  <c r="V264" i="32"/>
  <c r="U264" i="32"/>
  <c r="T264" i="32"/>
  <c r="S264" i="32"/>
  <c r="R264" i="32"/>
  <c r="Q264" i="32"/>
  <c r="V263" i="32"/>
  <c r="U263" i="32"/>
  <c r="T263" i="32"/>
  <c r="S263" i="32"/>
  <c r="R263" i="32"/>
  <c r="Q263" i="32"/>
  <c r="V262" i="32"/>
  <c r="U262" i="32"/>
  <c r="T262" i="32"/>
  <c r="S262" i="32"/>
  <c r="R262" i="32"/>
  <c r="Q262" i="32"/>
  <c r="V261" i="32"/>
  <c r="U261" i="32"/>
  <c r="T261" i="32"/>
  <c r="S261" i="32"/>
  <c r="R261" i="32"/>
  <c r="Q261" i="32"/>
  <c r="V260" i="32"/>
  <c r="U260" i="32"/>
  <c r="T260" i="32"/>
  <c r="S260" i="32"/>
  <c r="R260" i="32"/>
  <c r="Q260" i="32"/>
  <c r="V259" i="32"/>
  <c r="U259" i="32"/>
  <c r="T259" i="32"/>
  <c r="S259" i="32"/>
  <c r="R259" i="32"/>
  <c r="Q259" i="32"/>
  <c r="V258" i="32"/>
  <c r="U258" i="32"/>
  <c r="T258" i="32"/>
  <c r="S258" i="32"/>
  <c r="R258" i="32"/>
  <c r="Q258" i="32"/>
  <c r="V257" i="32"/>
  <c r="U257" i="32"/>
  <c r="T257" i="32"/>
  <c r="S257" i="32"/>
  <c r="R257" i="32"/>
  <c r="Q257" i="32"/>
  <c r="V256" i="32"/>
  <c r="U256" i="32"/>
  <c r="T256" i="32"/>
  <c r="S256" i="32"/>
  <c r="R256" i="32"/>
  <c r="Q256" i="32"/>
  <c r="V255" i="32"/>
  <c r="U255" i="32"/>
  <c r="T255" i="32"/>
  <c r="S255" i="32"/>
  <c r="R255" i="32"/>
  <c r="Q255" i="32"/>
  <c r="V254" i="32"/>
  <c r="U254" i="32"/>
  <c r="T254" i="32"/>
  <c r="S254" i="32"/>
  <c r="R254" i="32"/>
  <c r="Q254" i="32"/>
  <c r="V253" i="32"/>
  <c r="U253" i="32"/>
  <c r="T253" i="32"/>
  <c r="S253" i="32"/>
  <c r="R253" i="32"/>
  <c r="Q253" i="32"/>
  <c r="V252" i="32"/>
  <c r="U252" i="32"/>
  <c r="T252" i="32"/>
  <c r="S252" i="32"/>
  <c r="R252" i="32"/>
  <c r="Q252" i="32"/>
  <c r="V251" i="32"/>
  <c r="U251" i="32"/>
  <c r="T251" i="32"/>
  <c r="S251" i="32"/>
  <c r="R251" i="32"/>
  <c r="Q251" i="32"/>
  <c r="V250" i="32"/>
  <c r="U250" i="32"/>
  <c r="T250" i="32"/>
  <c r="S250" i="32"/>
  <c r="R250" i="32"/>
  <c r="Q250" i="32"/>
  <c r="V249" i="32"/>
  <c r="U249" i="32"/>
  <c r="T249" i="32"/>
  <c r="S249" i="32"/>
  <c r="R249" i="32"/>
  <c r="Q249" i="32"/>
  <c r="V248" i="32"/>
  <c r="U248" i="32"/>
  <c r="T248" i="32"/>
  <c r="S248" i="32"/>
  <c r="R248" i="32"/>
  <c r="Q248" i="32"/>
  <c r="V247" i="32"/>
  <c r="U247" i="32"/>
  <c r="T247" i="32"/>
  <c r="S247" i="32"/>
  <c r="R247" i="32"/>
  <c r="Q247" i="32"/>
  <c r="V246" i="32"/>
  <c r="U246" i="32"/>
  <c r="T246" i="32"/>
  <c r="S246" i="32"/>
  <c r="R246" i="32"/>
  <c r="Q246" i="32"/>
  <c r="V245" i="32"/>
  <c r="U245" i="32"/>
  <c r="T245" i="32"/>
  <c r="S245" i="32"/>
  <c r="R245" i="32"/>
  <c r="Q245" i="32"/>
  <c r="V244" i="32"/>
  <c r="U244" i="32"/>
  <c r="T244" i="32"/>
  <c r="S244" i="32"/>
  <c r="R244" i="32"/>
  <c r="Q244" i="32"/>
  <c r="V243" i="32"/>
  <c r="U243" i="32"/>
  <c r="T243" i="32"/>
  <c r="S243" i="32"/>
  <c r="R243" i="32"/>
  <c r="Q243" i="32"/>
  <c r="V242" i="32"/>
  <c r="U242" i="32"/>
  <c r="T242" i="32"/>
  <c r="S242" i="32"/>
  <c r="R242" i="32"/>
  <c r="Q242" i="32"/>
  <c r="V241" i="32"/>
  <c r="U241" i="32"/>
  <c r="T241" i="32"/>
  <c r="S241" i="32"/>
  <c r="R241" i="32"/>
  <c r="Q241" i="32"/>
  <c r="V240" i="32"/>
  <c r="U240" i="32"/>
  <c r="T240" i="32"/>
  <c r="S240" i="32"/>
  <c r="R240" i="32"/>
  <c r="Q240" i="32"/>
  <c r="V239" i="32"/>
  <c r="U239" i="32"/>
  <c r="T239" i="32"/>
  <c r="S239" i="32"/>
  <c r="R239" i="32"/>
  <c r="Q239" i="32"/>
  <c r="V238" i="32"/>
  <c r="U238" i="32"/>
  <c r="T238" i="32"/>
  <c r="S238" i="32"/>
  <c r="R238" i="32"/>
  <c r="Q238" i="32"/>
  <c r="V237" i="32"/>
  <c r="U237" i="32"/>
  <c r="T237" i="32"/>
  <c r="S237" i="32"/>
  <c r="R237" i="32"/>
  <c r="Q237" i="32"/>
  <c r="V236" i="32"/>
  <c r="U236" i="32"/>
  <c r="T236" i="32"/>
  <c r="S236" i="32"/>
  <c r="R236" i="32"/>
  <c r="Q236" i="32"/>
  <c r="V235" i="32"/>
  <c r="U235" i="32"/>
  <c r="T235" i="32"/>
  <c r="S235" i="32"/>
  <c r="R235" i="32"/>
  <c r="Q235" i="32"/>
  <c r="V234" i="32"/>
  <c r="U234" i="32"/>
  <c r="T234" i="32"/>
  <c r="S234" i="32"/>
  <c r="R234" i="32"/>
  <c r="Q234" i="32"/>
  <c r="V233" i="32"/>
  <c r="U233" i="32"/>
  <c r="T233" i="32"/>
  <c r="S233" i="32"/>
  <c r="R233" i="32"/>
  <c r="Q233" i="32"/>
  <c r="V232" i="32"/>
  <c r="U232" i="32"/>
  <c r="T232" i="32"/>
  <c r="S232" i="32"/>
  <c r="R232" i="32"/>
  <c r="Q232" i="32"/>
  <c r="V231" i="32"/>
  <c r="U231" i="32"/>
  <c r="T231" i="32"/>
  <c r="S231" i="32"/>
  <c r="R231" i="32"/>
  <c r="Q231" i="32"/>
  <c r="V230" i="32"/>
  <c r="U230" i="32"/>
  <c r="T230" i="32"/>
  <c r="S230" i="32"/>
  <c r="R230" i="32"/>
  <c r="Q230" i="32"/>
  <c r="V229" i="32"/>
  <c r="U229" i="32"/>
  <c r="T229" i="32"/>
  <c r="S229" i="32"/>
  <c r="R229" i="32"/>
  <c r="Q229" i="32"/>
  <c r="V228" i="32"/>
  <c r="U228" i="32"/>
  <c r="T228" i="32"/>
  <c r="S228" i="32"/>
  <c r="R228" i="32"/>
  <c r="Q228" i="32"/>
  <c r="V227" i="32"/>
  <c r="U227" i="32"/>
  <c r="T227" i="32"/>
  <c r="S227" i="32"/>
  <c r="R227" i="32"/>
  <c r="Q227" i="32"/>
  <c r="V226" i="32"/>
  <c r="U226" i="32"/>
  <c r="T226" i="32"/>
  <c r="S226" i="32"/>
  <c r="R226" i="32"/>
  <c r="Q226" i="32"/>
  <c r="V225" i="32"/>
  <c r="U225" i="32"/>
  <c r="T225" i="32"/>
  <c r="S225" i="32"/>
  <c r="R225" i="32"/>
  <c r="Q225" i="32"/>
  <c r="V224" i="32"/>
  <c r="U224" i="32"/>
  <c r="T224" i="32"/>
  <c r="S224" i="32"/>
  <c r="R224" i="32"/>
  <c r="Q224" i="32"/>
  <c r="V223" i="32"/>
  <c r="U223" i="32"/>
  <c r="T223" i="32"/>
  <c r="S223" i="32"/>
  <c r="R223" i="32"/>
  <c r="Q223" i="32"/>
  <c r="V222" i="32"/>
  <c r="U222" i="32"/>
  <c r="T222" i="32"/>
  <c r="S222" i="32"/>
  <c r="R222" i="32"/>
  <c r="Q222" i="32"/>
  <c r="V221" i="32"/>
  <c r="U221" i="32"/>
  <c r="T221" i="32"/>
  <c r="S221" i="32"/>
  <c r="R221" i="32"/>
  <c r="Q221" i="32"/>
  <c r="V220" i="32"/>
  <c r="U220" i="32"/>
  <c r="T220" i="32"/>
  <c r="S220" i="32"/>
  <c r="R220" i="32"/>
  <c r="Q220" i="32"/>
  <c r="V219" i="32"/>
  <c r="U219" i="32"/>
  <c r="T219" i="32"/>
  <c r="S219" i="32"/>
  <c r="R219" i="32"/>
  <c r="Q219" i="32"/>
  <c r="V218" i="32"/>
  <c r="U218" i="32"/>
  <c r="T218" i="32"/>
  <c r="S218" i="32"/>
  <c r="R218" i="32"/>
  <c r="Q218" i="32"/>
  <c r="V217" i="32"/>
  <c r="U217" i="32"/>
  <c r="T217" i="32"/>
  <c r="S217" i="32"/>
  <c r="R217" i="32"/>
  <c r="Q217" i="32"/>
  <c r="V216" i="32"/>
  <c r="U216" i="32"/>
  <c r="T216" i="32"/>
  <c r="S216" i="32"/>
  <c r="R216" i="32"/>
  <c r="Q216" i="32"/>
  <c r="V215" i="32"/>
  <c r="U215" i="32"/>
  <c r="T215" i="32"/>
  <c r="S215" i="32"/>
  <c r="R215" i="32"/>
  <c r="Q215" i="32"/>
  <c r="V214" i="32"/>
  <c r="U214" i="32"/>
  <c r="T214" i="32"/>
  <c r="S214" i="32"/>
  <c r="R214" i="32"/>
  <c r="Q214" i="32"/>
  <c r="V213" i="32"/>
  <c r="U213" i="32"/>
  <c r="T213" i="32"/>
  <c r="S213" i="32"/>
  <c r="R213" i="32"/>
  <c r="Q213" i="32"/>
  <c r="V212" i="32"/>
  <c r="U212" i="32"/>
  <c r="T212" i="32"/>
  <c r="S212" i="32"/>
  <c r="R212" i="32"/>
  <c r="Q212" i="32"/>
  <c r="V211" i="32"/>
  <c r="U211" i="32"/>
  <c r="T211" i="32"/>
  <c r="S211" i="32"/>
  <c r="R211" i="32"/>
  <c r="Q211" i="32"/>
  <c r="V210" i="32"/>
  <c r="U210" i="32"/>
  <c r="T210" i="32"/>
  <c r="S210" i="32"/>
  <c r="R210" i="32"/>
  <c r="Q210" i="32"/>
  <c r="V209" i="32"/>
  <c r="U209" i="32"/>
  <c r="T209" i="32"/>
  <c r="S209" i="32"/>
  <c r="R209" i="32"/>
  <c r="Q209" i="32"/>
  <c r="V208" i="32"/>
  <c r="U208" i="32"/>
  <c r="T208" i="32"/>
  <c r="S208" i="32"/>
  <c r="R208" i="32"/>
  <c r="Q208" i="32"/>
  <c r="V207" i="32"/>
  <c r="U207" i="32"/>
  <c r="T207" i="32"/>
  <c r="S207" i="32"/>
  <c r="R207" i="32"/>
  <c r="Q207" i="32"/>
  <c r="V206" i="32"/>
  <c r="U206" i="32"/>
  <c r="T206" i="32"/>
  <c r="S206" i="32"/>
  <c r="R206" i="32"/>
  <c r="Q206" i="32"/>
  <c r="V205" i="32"/>
  <c r="U205" i="32"/>
  <c r="T205" i="32"/>
  <c r="S205" i="32"/>
  <c r="R205" i="32"/>
  <c r="Q205" i="32"/>
  <c r="V204" i="32"/>
  <c r="U204" i="32"/>
  <c r="T204" i="32"/>
  <c r="S204" i="32"/>
  <c r="R204" i="32"/>
  <c r="Q204" i="32"/>
  <c r="V203" i="32"/>
  <c r="U203" i="32"/>
  <c r="T203" i="32"/>
  <c r="S203" i="32"/>
  <c r="R203" i="32"/>
  <c r="Q203" i="32"/>
  <c r="V202" i="32"/>
  <c r="U202" i="32"/>
  <c r="T202" i="32"/>
  <c r="S202" i="32"/>
  <c r="R202" i="32"/>
  <c r="Q202" i="32"/>
  <c r="V201" i="32"/>
  <c r="U201" i="32"/>
  <c r="T201" i="32"/>
  <c r="S201" i="32"/>
  <c r="R201" i="32"/>
  <c r="Q201" i="32"/>
  <c r="V200" i="32"/>
  <c r="U200" i="32"/>
  <c r="T200" i="32"/>
  <c r="S200" i="32"/>
  <c r="R200" i="32"/>
  <c r="Q200" i="32"/>
  <c r="V199" i="32"/>
  <c r="U199" i="32"/>
  <c r="T199" i="32"/>
  <c r="S199" i="32"/>
  <c r="R199" i="32"/>
  <c r="Q199" i="32"/>
  <c r="V198" i="32"/>
  <c r="U198" i="32"/>
  <c r="T198" i="32"/>
  <c r="S198" i="32"/>
  <c r="R198" i="32"/>
  <c r="Q198" i="32"/>
  <c r="V197" i="32"/>
  <c r="U197" i="32"/>
  <c r="T197" i="32"/>
  <c r="S197" i="32"/>
  <c r="R197" i="32"/>
  <c r="Q197" i="32"/>
  <c r="V196" i="32"/>
  <c r="U196" i="32"/>
  <c r="T196" i="32"/>
  <c r="S196" i="32"/>
  <c r="R196" i="32"/>
  <c r="Q196" i="32"/>
  <c r="V195" i="32"/>
  <c r="U195" i="32"/>
  <c r="T195" i="32"/>
  <c r="S195" i="32"/>
  <c r="R195" i="32"/>
  <c r="Q195" i="32"/>
  <c r="V194" i="32"/>
  <c r="U194" i="32"/>
  <c r="T194" i="32"/>
  <c r="S194" i="32"/>
  <c r="R194" i="32"/>
  <c r="Q194" i="32"/>
  <c r="V193" i="32"/>
  <c r="U193" i="32"/>
  <c r="T193" i="32"/>
  <c r="S193" i="32"/>
  <c r="R193" i="32"/>
  <c r="Q193" i="32"/>
  <c r="V192" i="32"/>
  <c r="U192" i="32"/>
  <c r="T192" i="32"/>
  <c r="S192" i="32"/>
  <c r="R192" i="32"/>
  <c r="Q192" i="32"/>
  <c r="V191" i="32"/>
  <c r="U191" i="32"/>
  <c r="T191" i="32"/>
  <c r="S191" i="32"/>
  <c r="R191" i="32"/>
  <c r="Q191" i="32"/>
  <c r="V190" i="32"/>
  <c r="U190" i="32"/>
  <c r="T190" i="32"/>
  <c r="S190" i="32"/>
  <c r="R190" i="32"/>
  <c r="Q190" i="32"/>
  <c r="V189" i="32"/>
  <c r="U189" i="32"/>
  <c r="T189" i="32"/>
  <c r="S189" i="32"/>
  <c r="R189" i="32"/>
  <c r="Q189" i="32"/>
  <c r="V188" i="32"/>
  <c r="U188" i="32"/>
  <c r="T188" i="32"/>
  <c r="S188" i="32"/>
  <c r="R188" i="32"/>
  <c r="Q188" i="32"/>
  <c r="V187" i="32"/>
  <c r="U187" i="32"/>
  <c r="T187" i="32"/>
  <c r="S187" i="32"/>
  <c r="R187" i="32"/>
  <c r="Q187" i="32"/>
  <c r="V186" i="32"/>
  <c r="U186" i="32"/>
  <c r="T186" i="32"/>
  <c r="S186" i="32"/>
  <c r="R186" i="32"/>
  <c r="Q186" i="32"/>
  <c r="V185" i="32"/>
  <c r="U185" i="32"/>
  <c r="T185" i="32"/>
  <c r="S185" i="32"/>
  <c r="R185" i="32"/>
  <c r="Q185" i="32"/>
  <c r="V184" i="32"/>
  <c r="U184" i="32"/>
  <c r="T184" i="32"/>
  <c r="S184" i="32"/>
  <c r="R184" i="32"/>
  <c r="Q184" i="32"/>
  <c r="V183" i="32"/>
  <c r="U183" i="32"/>
  <c r="T183" i="32"/>
  <c r="S183" i="32"/>
  <c r="R183" i="32"/>
  <c r="Q183" i="32"/>
  <c r="V182" i="32"/>
  <c r="U182" i="32"/>
  <c r="T182" i="32"/>
  <c r="S182" i="32"/>
  <c r="R182" i="32"/>
  <c r="Q182" i="32"/>
  <c r="V181" i="32"/>
  <c r="U181" i="32"/>
  <c r="T181" i="32"/>
  <c r="S181" i="32"/>
  <c r="R181" i="32"/>
  <c r="Q181" i="32"/>
  <c r="V180" i="32"/>
  <c r="U180" i="32"/>
  <c r="T180" i="32"/>
  <c r="S180" i="32"/>
  <c r="R180" i="32"/>
  <c r="Q180" i="32"/>
  <c r="V179" i="32"/>
  <c r="U179" i="32"/>
  <c r="T179" i="32"/>
  <c r="S179" i="32"/>
  <c r="R179" i="32"/>
  <c r="Q179" i="32"/>
  <c r="V178" i="32"/>
  <c r="U178" i="32"/>
  <c r="T178" i="32"/>
  <c r="S178" i="32"/>
  <c r="R178" i="32"/>
  <c r="Q178" i="32"/>
  <c r="V177" i="32"/>
  <c r="U177" i="32"/>
  <c r="T177" i="32"/>
  <c r="S177" i="32"/>
  <c r="R177" i="32"/>
  <c r="Q177" i="32"/>
  <c r="V176" i="32"/>
  <c r="U176" i="32"/>
  <c r="T176" i="32"/>
  <c r="S176" i="32"/>
  <c r="R176" i="32"/>
  <c r="Q176" i="32"/>
  <c r="V175" i="32"/>
  <c r="U175" i="32"/>
  <c r="T175" i="32"/>
  <c r="S175" i="32"/>
  <c r="R175" i="32"/>
  <c r="Q175" i="32"/>
  <c r="V174" i="32"/>
  <c r="U174" i="32"/>
  <c r="T174" i="32"/>
  <c r="S174" i="32"/>
  <c r="R174" i="32"/>
  <c r="Q174" i="32"/>
  <c r="V173" i="32"/>
  <c r="U173" i="32"/>
  <c r="T173" i="32"/>
  <c r="S173" i="32"/>
  <c r="R173" i="32"/>
  <c r="Q173" i="32"/>
  <c r="V172" i="32"/>
  <c r="U172" i="32"/>
  <c r="T172" i="32"/>
  <c r="S172" i="32"/>
  <c r="R172" i="32"/>
  <c r="Q172" i="32"/>
  <c r="V171" i="32"/>
  <c r="U171" i="32"/>
  <c r="T171" i="32"/>
  <c r="S171" i="32"/>
  <c r="R171" i="32"/>
  <c r="Q171" i="32"/>
  <c r="V170" i="32"/>
  <c r="U170" i="32"/>
  <c r="T170" i="32"/>
  <c r="S170" i="32"/>
  <c r="R170" i="32"/>
  <c r="Q170" i="32"/>
  <c r="V169" i="32"/>
  <c r="U169" i="32"/>
  <c r="T169" i="32"/>
  <c r="S169" i="32"/>
  <c r="R169" i="32"/>
  <c r="Q169" i="32"/>
  <c r="V168" i="32"/>
  <c r="U168" i="32"/>
  <c r="T168" i="32"/>
  <c r="S168" i="32"/>
  <c r="R168" i="32"/>
  <c r="Q168" i="32"/>
  <c r="V167" i="32"/>
  <c r="U167" i="32"/>
  <c r="T167" i="32"/>
  <c r="S167" i="32"/>
  <c r="R167" i="32"/>
  <c r="Q167" i="32"/>
  <c r="V166" i="32"/>
  <c r="U166" i="32"/>
  <c r="T166" i="32"/>
  <c r="S166" i="32"/>
  <c r="R166" i="32"/>
  <c r="Q166" i="32"/>
  <c r="V165" i="32"/>
  <c r="U165" i="32"/>
  <c r="T165" i="32"/>
  <c r="S165" i="32"/>
  <c r="R165" i="32"/>
  <c r="Q165" i="32"/>
  <c r="V164" i="32"/>
  <c r="U164" i="32"/>
  <c r="T164" i="32"/>
  <c r="S164" i="32"/>
  <c r="R164" i="32"/>
  <c r="Q164" i="32"/>
  <c r="V163" i="32"/>
  <c r="U163" i="32"/>
  <c r="T163" i="32"/>
  <c r="S163" i="32"/>
  <c r="R163" i="32"/>
  <c r="Q163" i="32"/>
  <c r="V162" i="32"/>
  <c r="U162" i="32"/>
  <c r="T162" i="32"/>
  <c r="S162" i="32"/>
  <c r="R162" i="32"/>
  <c r="Q162" i="32"/>
  <c r="V161" i="32"/>
  <c r="U161" i="32"/>
  <c r="T161" i="32"/>
  <c r="S161" i="32"/>
  <c r="R161" i="32"/>
  <c r="Q161" i="32"/>
  <c r="V160" i="32"/>
  <c r="U160" i="32"/>
  <c r="T160" i="32"/>
  <c r="S160" i="32"/>
  <c r="R160" i="32"/>
  <c r="Q160" i="32"/>
  <c r="V159" i="32"/>
  <c r="U159" i="32"/>
  <c r="T159" i="32"/>
  <c r="S159" i="32"/>
  <c r="R159" i="32"/>
  <c r="Q159" i="32"/>
  <c r="V158" i="32"/>
  <c r="U158" i="32"/>
  <c r="T158" i="32"/>
  <c r="S158" i="32"/>
  <c r="R158" i="32"/>
  <c r="Q158" i="32"/>
  <c r="V157" i="32"/>
  <c r="U157" i="32"/>
  <c r="T157" i="32"/>
  <c r="S157" i="32"/>
  <c r="R157" i="32"/>
  <c r="Q157" i="32"/>
  <c r="V156" i="32"/>
  <c r="U156" i="32"/>
  <c r="T156" i="32"/>
  <c r="S156" i="32"/>
  <c r="R156" i="32"/>
  <c r="Q156" i="32"/>
  <c r="V155" i="32"/>
  <c r="U155" i="32"/>
  <c r="T155" i="32"/>
  <c r="S155" i="32"/>
  <c r="R155" i="32"/>
  <c r="Q155" i="32"/>
  <c r="V154" i="32"/>
  <c r="U154" i="32"/>
  <c r="T154" i="32"/>
  <c r="S154" i="32"/>
  <c r="R154" i="32"/>
  <c r="Q154" i="32"/>
  <c r="V153" i="32"/>
  <c r="U153" i="32"/>
  <c r="T153" i="32"/>
  <c r="S153" i="32"/>
  <c r="R153" i="32"/>
  <c r="Q153" i="32"/>
  <c r="V152" i="32"/>
  <c r="U152" i="32"/>
  <c r="T152" i="32"/>
  <c r="S152" i="32"/>
  <c r="R152" i="32"/>
  <c r="Q152" i="32"/>
  <c r="V151" i="32"/>
  <c r="U151" i="32"/>
  <c r="T151" i="32"/>
  <c r="S151" i="32"/>
  <c r="R151" i="32"/>
  <c r="Q151" i="32"/>
  <c r="V150" i="32"/>
  <c r="U150" i="32"/>
  <c r="T150" i="32"/>
  <c r="S150" i="32"/>
  <c r="R150" i="32"/>
  <c r="Q150" i="32"/>
  <c r="V149" i="32"/>
  <c r="U149" i="32"/>
  <c r="T149" i="32"/>
  <c r="S149" i="32"/>
  <c r="R149" i="32"/>
  <c r="Q149" i="32"/>
  <c r="V148" i="32"/>
  <c r="U148" i="32"/>
  <c r="T148" i="32"/>
  <c r="S148" i="32"/>
  <c r="R148" i="32"/>
  <c r="Q148" i="32"/>
  <c r="V147" i="32"/>
  <c r="U147" i="32"/>
  <c r="T147" i="32"/>
  <c r="S147" i="32"/>
  <c r="R147" i="32"/>
  <c r="Q147" i="32"/>
  <c r="V146" i="32"/>
  <c r="U146" i="32"/>
  <c r="T146" i="32"/>
  <c r="S146" i="32"/>
  <c r="R146" i="32"/>
  <c r="Q146" i="32"/>
  <c r="V145" i="32"/>
  <c r="U145" i="32"/>
  <c r="T145" i="32"/>
  <c r="S145" i="32"/>
  <c r="R145" i="32"/>
  <c r="Q145" i="32"/>
  <c r="V144" i="32"/>
  <c r="U144" i="32"/>
  <c r="T144" i="32"/>
  <c r="S144" i="32"/>
  <c r="R144" i="32"/>
  <c r="Q144" i="32"/>
  <c r="V143" i="32"/>
  <c r="U143" i="32"/>
  <c r="T143" i="32"/>
  <c r="S143" i="32"/>
  <c r="R143" i="32"/>
  <c r="Q143" i="32"/>
  <c r="V142" i="32"/>
  <c r="U142" i="32"/>
  <c r="T142" i="32"/>
  <c r="S142" i="32"/>
  <c r="R142" i="32"/>
  <c r="Q142" i="32"/>
  <c r="V141" i="32"/>
  <c r="U141" i="32"/>
  <c r="T141" i="32"/>
  <c r="S141" i="32"/>
  <c r="R141" i="32"/>
  <c r="Q141" i="32"/>
  <c r="V140" i="32"/>
  <c r="U140" i="32"/>
  <c r="T140" i="32"/>
  <c r="S140" i="32"/>
  <c r="R140" i="32"/>
  <c r="Q140" i="32"/>
  <c r="V139" i="32"/>
  <c r="U139" i="32"/>
  <c r="T139" i="32"/>
  <c r="S139" i="32"/>
  <c r="R139" i="32"/>
  <c r="Q139" i="32"/>
  <c r="V138" i="32"/>
  <c r="U138" i="32"/>
  <c r="T138" i="32"/>
  <c r="S138" i="32"/>
  <c r="R138" i="32"/>
  <c r="Q138" i="32"/>
  <c r="V137" i="32"/>
  <c r="U137" i="32"/>
  <c r="T137" i="32"/>
  <c r="S137" i="32"/>
  <c r="R137" i="32"/>
  <c r="Q137" i="32"/>
  <c r="V136" i="32"/>
  <c r="U136" i="32"/>
  <c r="T136" i="32"/>
  <c r="S136" i="32"/>
  <c r="R136" i="32"/>
  <c r="Q136" i="32"/>
  <c r="V135" i="32"/>
  <c r="U135" i="32"/>
  <c r="T135" i="32"/>
  <c r="S135" i="32"/>
  <c r="R135" i="32"/>
  <c r="Q135" i="32"/>
  <c r="V134" i="32"/>
  <c r="U134" i="32"/>
  <c r="T134" i="32"/>
  <c r="S134" i="32"/>
  <c r="R134" i="32"/>
  <c r="Q134" i="32"/>
  <c r="V133" i="32"/>
  <c r="U133" i="32"/>
  <c r="T133" i="32"/>
  <c r="S133" i="32"/>
  <c r="R133" i="32"/>
  <c r="Q133" i="32"/>
  <c r="V132" i="32"/>
  <c r="U132" i="32"/>
  <c r="T132" i="32"/>
  <c r="S132" i="32"/>
  <c r="R132" i="32"/>
  <c r="Q132" i="32"/>
  <c r="V131" i="32"/>
  <c r="U131" i="32"/>
  <c r="T131" i="32"/>
  <c r="S131" i="32"/>
  <c r="R131" i="32"/>
  <c r="Q131" i="32"/>
  <c r="V130" i="32"/>
  <c r="U130" i="32"/>
  <c r="T130" i="32"/>
  <c r="S130" i="32"/>
  <c r="R130" i="32"/>
  <c r="Q130" i="32"/>
  <c r="V129" i="32"/>
  <c r="U129" i="32"/>
  <c r="T129" i="32"/>
  <c r="S129" i="32"/>
  <c r="R129" i="32"/>
  <c r="Q129" i="32"/>
  <c r="V128" i="32"/>
  <c r="U128" i="32"/>
  <c r="T128" i="32"/>
  <c r="S128" i="32"/>
  <c r="R128" i="32"/>
  <c r="Q128" i="32"/>
  <c r="V127" i="32"/>
  <c r="U127" i="32"/>
  <c r="T127" i="32"/>
  <c r="S127" i="32"/>
  <c r="R127" i="32"/>
  <c r="Q127" i="32"/>
  <c r="V126" i="32"/>
  <c r="U126" i="32"/>
  <c r="T126" i="32"/>
  <c r="S126" i="32"/>
  <c r="R126" i="32"/>
  <c r="Q126" i="32"/>
  <c r="V125" i="32"/>
  <c r="U125" i="32"/>
  <c r="T125" i="32"/>
  <c r="S125" i="32"/>
  <c r="R125" i="32"/>
  <c r="Q125" i="32"/>
  <c r="V124" i="32"/>
  <c r="U124" i="32"/>
  <c r="T124" i="32"/>
  <c r="S124" i="32"/>
  <c r="R124" i="32"/>
  <c r="Q124" i="32"/>
  <c r="V123" i="32"/>
  <c r="U123" i="32"/>
  <c r="T123" i="32"/>
  <c r="S123" i="32"/>
  <c r="R123" i="32"/>
  <c r="Q123" i="32"/>
  <c r="V122" i="32"/>
  <c r="U122" i="32"/>
  <c r="T122" i="32"/>
  <c r="S122" i="32"/>
  <c r="R122" i="32"/>
  <c r="Q122" i="32"/>
  <c r="V121" i="32"/>
  <c r="U121" i="32"/>
  <c r="T121" i="32"/>
  <c r="S121" i="32"/>
  <c r="R121" i="32"/>
  <c r="Q121" i="32"/>
  <c r="P121" i="32"/>
  <c r="B117" i="32"/>
  <c r="T116" i="32"/>
  <c r="S116" i="32"/>
  <c r="R116" i="32"/>
  <c r="Q116" i="32"/>
  <c r="T115" i="32"/>
  <c r="S115" i="32"/>
  <c r="R115" i="32"/>
  <c r="Q115" i="32"/>
  <c r="T114" i="32"/>
  <c r="S114" i="32"/>
  <c r="R114" i="32"/>
  <c r="Q114" i="32"/>
  <c r="B110" i="32"/>
  <c r="Y109" i="32"/>
  <c r="W109" i="32"/>
  <c r="V109" i="32"/>
  <c r="U109" i="32"/>
  <c r="T109" i="32"/>
  <c r="S109" i="32"/>
  <c r="R109" i="32"/>
  <c r="Q109" i="32"/>
  <c r="X109" i="32"/>
  <c r="Y108" i="32"/>
  <c r="W108" i="32"/>
  <c r="V108" i="32"/>
  <c r="U108" i="32"/>
  <c r="T108" i="32"/>
  <c r="S108" i="32"/>
  <c r="R108" i="32"/>
  <c r="Q108" i="32"/>
  <c r="X108" i="32"/>
  <c r="Y107" i="32"/>
  <c r="X107" i="32"/>
  <c r="W107" i="32"/>
  <c r="V107" i="32"/>
  <c r="U107" i="32"/>
  <c r="T107" i="32"/>
  <c r="S107" i="32"/>
  <c r="R107" i="32"/>
  <c r="Q107" i="32"/>
  <c r="Y106" i="32"/>
  <c r="X106" i="32"/>
  <c r="W106" i="32"/>
  <c r="V106" i="32"/>
  <c r="U106" i="32"/>
  <c r="T106" i="32"/>
  <c r="S106" i="32"/>
  <c r="R106" i="32"/>
  <c r="Q106" i="32"/>
  <c r="Y105" i="32"/>
  <c r="X105" i="32"/>
  <c r="W105" i="32"/>
  <c r="V105" i="32"/>
  <c r="U105" i="32"/>
  <c r="T105" i="32"/>
  <c r="S105" i="32"/>
  <c r="R105" i="32"/>
  <c r="Q105" i="32"/>
  <c r="Y104" i="32"/>
  <c r="W104" i="32"/>
  <c r="V104" i="32"/>
  <c r="U104" i="32"/>
  <c r="T104" i="32"/>
  <c r="S104" i="32"/>
  <c r="R104" i="32"/>
  <c r="Q104" i="32"/>
  <c r="X104" i="32"/>
  <c r="Y103" i="32"/>
  <c r="W103" i="32"/>
  <c r="V103" i="32"/>
  <c r="U103" i="32"/>
  <c r="T103" i="32"/>
  <c r="S103" i="32"/>
  <c r="R103" i="32"/>
  <c r="Q103" i="32"/>
  <c r="X103" i="32"/>
  <c r="Y102" i="32"/>
  <c r="X102" i="32"/>
  <c r="W102" i="32"/>
  <c r="V102" i="32"/>
  <c r="U102" i="32"/>
  <c r="T102" i="32"/>
  <c r="S102" i="32"/>
  <c r="R102" i="32"/>
  <c r="Q102" i="32"/>
  <c r="Y101" i="32"/>
  <c r="W101" i="32"/>
  <c r="V101" i="32"/>
  <c r="U101" i="32"/>
  <c r="T101" i="32"/>
  <c r="S101" i="32"/>
  <c r="R101" i="32"/>
  <c r="Q101" i="32"/>
  <c r="X101" i="32"/>
  <c r="Y100" i="32"/>
  <c r="W100" i="32"/>
  <c r="V100" i="32"/>
  <c r="U100" i="32"/>
  <c r="T100" i="32"/>
  <c r="S100" i="32"/>
  <c r="R100" i="32"/>
  <c r="Q100" i="32"/>
  <c r="X100" i="32"/>
  <c r="Y99" i="32"/>
  <c r="W99" i="32"/>
  <c r="V99" i="32"/>
  <c r="U99" i="32"/>
  <c r="T99" i="32"/>
  <c r="S99" i="32"/>
  <c r="R99" i="32"/>
  <c r="Q99" i="32"/>
  <c r="X99" i="32"/>
  <c r="Y98" i="32"/>
  <c r="X98" i="32"/>
  <c r="W98" i="32"/>
  <c r="V98" i="32"/>
  <c r="U98" i="32"/>
  <c r="T98" i="32"/>
  <c r="S98" i="32"/>
  <c r="R98" i="32"/>
  <c r="Q98" i="32"/>
  <c r="Y97" i="32"/>
  <c r="X97" i="32"/>
  <c r="W97" i="32"/>
  <c r="V97" i="32"/>
  <c r="U97" i="32"/>
  <c r="T97" i="32"/>
  <c r="S97" i="32"/>
  <c r="R97" i="32"/>
  <c r="Q97" i="32"/>
  <c r="Y96" i="32"/>
  <c r="W96" i="32"/>
  <c r="V96" i="32"/>
  <c r="U96" i="32"/>
  <c r="T96" i="32"/>
  <c r="S96" i="32"/>
  <c r="R96" i="32"/>
  <c r="Q96" i="32"/>
  <c r="X96" i="32"/>
  <c r="Y95" i="32"/>
  <c r="X95" i="32"/>
  <c r="W95" i="32"/>
  <c r="V95" i="32"/>
  <c r="U95" i="32"/>
  <c r="T95" i="32"/>
  <c r="S95" i="32"/>
  <c r="R95" i="32"/>
  <c r="Q95" i="32"/>
  <c r="Y94" i="32"/>
  <c r="X94" i="32"/>
  <c r="W94" i="32"/>
  <c r="V94" i="32"/>
  <c r="U94" i="32"/>
  <c r="T94" i="32"/>
  <c r="S94" i="32"/>
  <c r="R94" i="32"/>
  <c r="Q94" i="32"/>
  <c r="Y93" i="32"/>
  <c r="W93" i="32"/>
  <c r="V93" i="32"/>
  <c r="U93" i="32"/>
  <c r="T93" i="32"/>
  <c r="S93" i="32"/>
  <c r="R93" i="32"/>
  <c r="Q93" i="32"/>
  <c r="X93" i="32"/>
  <c r="Y92" i="32"/>
  <c r="W92" i="32"/>
  <c r="V92" i="32"/>
  <c r="U92" i="32"/>
  <c r="T92" i="32"/>
  <c r="S92" i="32"/>
  <c r="R92" i="32"/>
  <c r="Q92" i="32"/>
  <c r="X92" i="32"/>
  <c r="Y91" i="32"/>
  <c r="X91" i="32"/>
  <c r="W91" i="32"/>
  <c r="V91" i="32"/>
  <c r="U91" i="32"/>
  <c r="T91" i="32"/>
  <c r="S91" i="32"/>
  <c r="R91" i="32"/>
  <c r="Q91" i="32"/>
  <c r="Y90" i="32"/>
  <c r="X90" i="32"/>
  <c r="W90" i="32"/>
  <c r="V90" i="32"/>
  <c r="U90" i="32"/>
  <c r="T90" i="32"/>
  <c r="S90" i="32"/>
  <c r="R90" i="32"/>
  <c r="Q90" i="32"/>
  <c r="Y89" i="32"/>
  <c r="X89" i="32"/>
  <c r="W89" i="32"/>
  <c r="V89" i="32"/>
  <c r="U89" i="32"/>
  <c r="T89" i="32"/>
  <c r="S89" i="32"/>
  <c r="R89" i="32"/>
  <c r="Q89" i="32"/>
  <c r="Y88" i="32"/>
  <c r="W88" i="32"/>
  <c r="V88" i="32"/>
  <c r="U88" i="32"/>
  <c r="T88" i="32"/>
  <c r="S88" i="32"/>
  <c r="R88" i="32"/>
  <c r="Q88" i="32"/>
  <c r="X88" i="32"/>
  <c r="Y87" i="32"/>
  <c r="W87" i="32"/>
  <c r="V87" i="32"/>
  <c r="U87" i="32"/>
  <c r="T87" i="32"/>
  <c r="S87" i="32"/>
  <c r="R87" i="32"/>
  <c r="Q87" i="32"/>
  <c r="X87" i="32"/>
  <c r="Y86" i="32"/>
  <c r="X86" i="32"/>
  <c r="W86" i="32"/>
  <c r="V86" i="32"/>
  <c r="U86" i="32"/>
  <c r="T86" i="32"/>
  <c r="S86" i="32"/>
  <c r="R86" i="32"/>
  <c r="Q86" i="32"/>
  <c r="Y85" i="32"/>
  <c r="W85" i="32"/>
  <c r="V85" i="32"/>
  <c r="U85" i="32"/>
  <c r="T85" i="32"/>
  <c r="S85" i="32"/>
  <c r="R85" i="32"/>
  <c r="Q85" i="32"/>
  <c r="X85" i="32"/>
  <c r="C83" i="32"/>
  <c r="R76" i="32"/>
  <c r="Q76" i="32"/>
  <c r="R75" i="32"/>
  <c r="Q75" i="32"/>
  <c r="R74" i="32"/>
  <c r="Q74" i="32"/>
  <c r="R73" i="32"/>
  <c r="Q73" i="32"/>
  <c r="R72" i="32"/>
  <c r="Q72" i="32"/>
  <c r="R71" i="32"/>
  <c r="Q71" i="32"/>
  <c r="B45" i="32"/>
  <c r="T44" i="32"/>
  <c r="S44" i="32"/>
  <c r="R44" i="32"/>
  <c r="Q44" i="32"/>
  <c r="T43" i="32"/>
  <c r="S43" i="32"/>
  <c r="R43" i="32"/>
  <c r="Q43" i="32"/>
  <c r="T42" i="32"/>
  <c r="S42" i="32"/>
  <c r="R42" i="32"/>
  <c r="Q42" i="32"/>
  <c r="T41" i="32"/>
  <c r="S41" i="32"/>
  <c r="R41" i="32"/>
  <c r="Q41" i="32"/>
  <c r="T40" i="32"/>
  <c r="S40" i="32"/>
  <c r="R40" i="32"/>
  <c r="Q40" i="32"/>
  <c r="T39" i="32"/>
  <c r="S39" i="32"/>
  <c r="R39" i="32"/>
  <c r="Q39" i="32"/>
  <c r="B33" i="32"/>
  <c r="V32" i="32"/>
  <c r="U32" i="32"/>
  <c r="T32" i="32"/>
  <c r="S32" i="32"/>
  <c r="R32" i="32"/>
  <c r="Q32" i="32"/>
  <c r="V31" i="32"/>
  <c r="U31" i="32"/>
  <c r="T31" i="32"/>
  <c r="S31" i="32"/>
  <c r="R31" i="32"/>
  <c r="Q31" i="32"/>
  <c r="V30" i="32"/>
  <c r="U30" i="32"/>
  <c r="T30" i="32"/>
  <c r="S30" i="32"/>
  <c r="R30" i="32"/>
  <c r="Q30" i="32"/>
  <c r="V29" i="32"/>
  <c r="U29" i="32"/>
  <c r="T29" i="32"/>
  <c r="S29" i="32"/>
  <c r="R29" i="32"/>
  <c r="Q29" i="32"/>
  <c r="V28" i="32"/>
  <c r="U28" i="32"/>
  <c r="T28" i="32"/>
  <c r="S28" i="32"/>
  <c r="R28" i="32"/>
  <c r="Q28" i="32"/>
  <c r="V27" i="32"/>
  <c r="U27" i="32"/>
  <c r="T27" i="32"/>
  <c r="S27" i="32"/>
  <c r="R27" i="32"/>
  <c r="Q27" i="32"/>
  <c r="B22" i="32"/>
  <c r="V21" i="32"/>
  <c r="U21" i="32"/>
  <c r="T21" i="32"/>
  <c r="S21" i="32"/>
  <c r="R21" i="32"/>
  <c r="Q21" i="32"/>
  <c r="V20" i="32"/>
  <c r="U20" i="32"/>
  <c r="T20" i="32"/>
  <c r="S20" i="32"/>
  <c r="R20" i="32"/>
  <c r="Q20" i="32"/>
  <c r="V19" i="32"/>
  <c r="U19" i="32"/>
  <c r="T19" i="32"/>
  <c r="S19" i="32"/>
  <c r="R19" i="32"/>
  <c r="Q19" i="32"/>
  <c r="V18" i="32"/>
  <c r="U18" i="32"/>
  <c r="T18" i="32"/>
  <c r="S18" i="32"/>
  <c r="R18" i="32"/>
  <c r="Q18" i="32"/>
  <c r="V17" i="32"/>
  <c r="U17" i="32"/>
  <c r="T17" i="32"/>
  <c r="S17" i="32"/>
  <c r="R17" i="32"/>
  <c r="Q17" i="32"/>
  <c r="V16" i="32"/>
  <c r="U16" i="32"/>
  <c r="T16" i="32"/>
  <c r="S16" i="32"/>
  <c r="R16" i="32"/>
  <c r="Q16" i="32"/>
  <c r="C5" i="32"/>
  <c r="E4" i="32"/>
  <c r="C4" i="32"/>
  <c r="Y763" i="18"/>
  <c r="X763" i="18"/>
  <c r="W763" i="18"/>
  <c r="V763" i="18"/>
  <c r="U763" i="18"/>
  <c r="Y762" i="18"/>
  <c r="X762" i="18"/>
  <c r="W762" i="18"/>
  <c r="V762" i="18"/>
  <c r="U762" i="18"/>
  <c r="Y761" i="18"/>
  <c r="X761" i="18"/>
  <c r="W761" i="18"/>
  <c r="V761" i="18"/>
  <c r="U761" i="18"/>
  <c r="Y760" i="18"/>
  <c r="X760" i="18"/>
  <c r="W760" i="18"/>
  <c r="V760" i="18"/>
  <c r="U760" i="18"/>
  <c r="Y759" i="18"/>
  <c r="X759" i="18"/>
  <c r="W759" i="18"/>
  <c r="V759" i="18"/>
  <c r="U759" i="18"/>
  <c r="Y758" i="18"/>
  <c r="X758" i="18"/>
  <c r="W758" i="18"/>
  <c r="V758" i="18"/>
  <c r="U758" i="18"/>
  <c r="Y757" i="18"/>
  <c r="X757" i="18"/>
  <c r="W757" i="18"/>
  <c r="V757" i="18"/>
  <c r="U757" i="18"/>
  <c r="Y756" i="18"/>
  <c r="X756" i="18"/>
  <c r="W756" i="18"/>
  <c r="V756" i="18"/>
  <c r="U756" i="18"/>
  <c r="Y755" i="18"/>
  <c r="X755" i="18"/>
  <c r="W755" i="18"/>
  <c r="V755" i="18"/>
  <c r="U755" i="18"/>
  <c r="Y754" i="18"/>
  <c r="X754" i="18"/>
  <c r="W754" i="18"/>
  <c r="V754" i="18"/>
  <c r="U754" i="18"/>
  <c r="Y753" i="18"/>
  <c r="X753" i="18"/>
  <c r="W753" i="18"/>
  <c r="V753" i="18"/>
  <c r="U753" i="18"/>
  <c r="Y752" i="18"/>
  <c r="X752" i="18"/>
  <c r="W752" i="18"/>
  <c r="V752" i="18"/>
  <c r="U752" i="18"/>
  <c r="Y751" i="18"/>
  <c r="X751" i="18"/>
  <c r="W751" i="18"/>
  <c r="V751" i="18"/>
  <c r="U751" i="18"/>
  <c r="Y750" i="18"/>
  <c r="X750" i="18"/>
  <c r="W750" i="18"/>
  <c r="V750" i="18"/>
  <c r="U750" i="18"/>
  <c r="Y749" i="18"/>
  <c r="X749" i="18"/>
  <c r="W749" i="18"/>
  <c r="V749" i="18"/>
  <c r="U749" i="18"/>
  <c r="Y748" i="18"/>
  <c r="X748" i="18"/>
  <c r="W748" i="18"/>
  <c r="V748" i="18"/>
  <c r="U748" i="18"/>
  <c r="Y747" i="18"/>
  <c r="X747" i="18"/>
  <c r="W747" i="18"/>
  <c r="V747" i="18"/>
  <c r="U747" i="18"/>
  <c r="Y746" i="18"/>
  <c r="X746" i="18"/>
  <c r="W746" i="18"/>
  <c r="V746" i="18"/>
  <c r="U746" i="18"/>
  <c r="Y745" i="18"/>
  <c r="X745" i="18"/>
  <c r="W745" i="18"/>
  <c r="V745" i="18"/>
  <c r="U745" i="18"/>
  <c r="Y744" i="18"/>
  <c r="X744" i="18"/>
  <c r="W744" i="18"/>
  <c r="V744" i="18"/>
  <c r="U744" i="18"/>
  <c r="Y743" i="18"/>
  <c r="X743" i="18"/>
  <c r="W743" i="18"/>
  <c r="V743" i="18"/>
  <c r="U743" i="18"/>
  <c r="Y742" i="18"/>
  <c r="X742" i="18"/>
  <c r="W742" i="18"/>
  <c r="V742" i="18"/>
  <c r="U742" i="18"/>
  <c r="Y741" i="18"/>
  <c r="X741" i="18"/>
  <c r="W741" i="18"/>
  <c r="V741" i="18"/>
  <c r="U741" i="18"/>
  <c r="Y740" i="18"/>
  <c r="X740" i="18"/>
  <c r="W740" i="18"/>
  <c r="V740" i="18"/>
  <c r="U740" i="18"/>
  <c r="Y739" i="18"/>
  <c r="X739" i="18"/>
  <c r="W739" i="18"/>
  <c r="V739" i="18"/>
  <c r="U739" i="18"/>
  <c r="Y738" i="18"/>
  <c r="X738" i="18"/>
  <c r="W738" i="18"/>
  <c r="V738" i="18"/>
  <c r="U738" i="18"/>
  <c r="Y737" i="18"/>
  <c r="X737" i="18"/>
  <c r="W737" i="18"/>
  <c r="V737" i="18"/>
  <c r="U737" i="18"/>
  <c r="Y736" i="18"/>
  <c r="X736" i="18"/>
  <c r="W736" i="18"/>
  <c r="V736" i="18"/>
  <c r="U736" i="18"/>
  <c r="Y735" i="18"/>
  <c r="X735" i="18"/>
  <c r="W735" i="18"/>
  <c r="V735" i="18"/>
  <c r="U735" i="18"/>
  <c r="Y734" i="18"/>
  <c r="X734" i="18"/>
  <c r="W734" i="18"/>
  <c r="V734" i="18"/>
  <c r="U734" i="18"/>
  <c r="Y733" i="18"/>
  <c r="X733" i="18"/>
  <c r="W733" i="18"/>
  <c r="V733" i="18"/>
  <c r="U733" i="18"/>
  <c r="Y732" i="18"/>
  <c r="X732" i="18"/>
  <c r="W732" i="18"/>
  <c r="V732" i="18"/>
  <c r="U732" i="18"/>
  <c r="Y731" i="18"/>
  <c r="X731" i="18"/>
  <c r="W731" i="18"/>
  <c r="V731" i="18"/>
  <c r="U731" i="18"/>
  <c r="Y730" i="18"/>
  <c r="X730" i="18"/>
  <c r="W730" i="18"/>
  <c r="V730" i="18"/>
  <c r="U730" i="18"/>
  <c r="Y729" i="18"/>
  <c r="X729" i="18"/>
  <c r="W729" i="18"/>
  <c r="V729" i="18"/>
  <c r="U729" i="18"/>
  <c r="Y728" i="18"/>
  <c r="X728" i="18"/>
  <c r="W728" i="18"/>
  <c r="V728" i="18"/>
  <c r="U728" i="18"/>
  <c r="Y727" i="18"/>
  <c r="X727" i="18"/>
  <c r="W727" i="18"/>
  <c r="V727" i="18"/>
  <c r="U727" i="18"/>
  <c r="Y726" i="18"/>
  <c r="X726" i="18"/>
  <c r="W726" i="18"/>
  <c r="V726" i="18"/>
  <c r="U726" i="18"/>
  <c r="Y725" i="18"/>
  <c r="X725" i="18"/>
  <c r="W725" i="18"/>
  <c r="V725" i="18"/>
  <c r="U725" i="18"/>
  <c r="Y724" i="18"/>
  <c r="X724" i="18"/>
  <c r="W724" i="18"/>
  <c r="V724" i="18"/>
  <c r="U724" i="18"/>
  <c r="Y723" i="18"/>
  <c r="X723" i="18"/>
  <c r="W723" i="18"/>
  <c r="V723" i="18"/>
  <c r="U723" i="18"/>
  <c r="Y722" i="18"/>
  <c r="X722" i="18"/>
  <c r="W722" i="18"/>
  <c r="V722" i="18"/>
  <c r="U722" i="18"/>
  <c r="Y721" i="18"/>
  <c r="X721" i="18"/>
  <c r="W721" i="18"/>
  <c r="V721" i="18"/>
  <c r="U721" i="18"/>
  <c r="Y720" i="18"/>
  <c r="X720" i="18"/>
  <c r="W720" i="18"/>
  <c r="V720" i="18"/>
  <c r="U720" i="18"/>
  <c r="Y719" i="18"/>
  <c r="X719" i="18"/>
  <c r="W719" i="18"/>
  <c r="V719" i="18"/>
  <c r="U719" i="18"/>
  <c r="Y718" i="18"/>
  <c r="X718" i="18"/>
  <c r="W718" i="18"/>
  <c r="V718" i="18"/>
  <c r="U718" i="18"/>
  <c r="Y717" i="18"/>
  <c r="X717" i="18"/>
  <c r="W717" i="18"/>
  <c r="V717" i="18"/>
  <c r="U717" i="18"/>
  <c r="Y716" i="18"/>
  <c r="X716" i="18"/>
  <c r="W716" i="18"/>
  <c r="V716" i="18"/>
  <c r="U716" i="18"/>
  <c r="Y715" i="18"/>
  <c r="X715" i="18"/>
  <c r="W715" i="18"/>
  <c r="V715" i="18"/>
  <c r="U715" i="18"/>
  <c r="Y714" i="18"/>
  <c r="X714" i="18"/>
  <c r="W714" i="18"/>
  <c r="V714" i="18"/>
  <c r="U714" i="18"/>
  <c r="Y713" i="18"/>
  <c r="X713" i="18"/>
  <c r="W713" i="18"/>
  <c r="V713" i="18"/>
  <c r="U713" i="18"/>
  <c r="Y712" i="18"/>
  <c r="X712" i="18"/>
  <c r="W712" i="18"/>
  <c r="V712" i="18"/>
  <c r="U712" i="18"/>
  <c r="Y711" i="18"/>
  <c r="X711" i="18"/>
  <c r="W711" i="18"/>
  <c r="V711" i="18"/>
  <c r="U711" i="18"/>
  <c r="Y710" i="18"/>
  <c r="X710" i="18"/>
  <c r="W710" i="18"/>
  <c r="V710" i="18"/>
  <c r="U710" i="18"/>
  <c r="Y709" i="18"/>
  <c r="X709" i="18"/>
  <c r="W709" i="18"/>
  <c r="V709" i="18"/>
  <c r="U709" i="18"/>
  <c r="Y708" i="18"/>
  <c r="X708" i="18"/>
  <c r="W708" i="18"/>
  <c r="V708" i="18"/>
  <c r="U708" i="18"/>
  <c r="Y707" i="18"/>
  <c r="X707" i="18"/>
  <c r="W707" i="18"/>
  <c r="V707" i="18"/>
  <c r="U707" i="18"/>
  <c r="Y706" i="18"/>
  <c r="X706" i="18"/>
  <c r="W706" i="18"/>
  <c r="V706" i="18"/>
  <c r="U706" i="18"/>
  <c r="Y705" i="18"/>
  <c r="X705" i="18"/>
  <c r="W705" i="18"/>
  <c r="V705" i="18"/>
  <c r="U705" i="18"/>
  <c r="Y704" i="18"/>
  <c r="X704" i="18"/>
  <c r="W704" i="18"/>
  <c r="V704" i="18"/>
  <c r="U704" i="18"/>
  <c r="Y703" i="18"/>
  <c r="X703" i="18"/>
  <c r="W703" i="18"/>
  <c r="V703" i="18"/>
  <c r="U703" i="18"/>
  <c r="Y702" i="18"/>
  <c r="X702" i="18"/>
  <c r="W702" i="18"/>
  <c r="V702" i="18"/>
  <c r="U702" i="18"/>
  <c r="Y701" i="18"/>
  <c r="X701" i="18"/>
  <c r="W701" i="18"/>
  <c r="V701" i="18"/>
  <c r="U701" i="18"/>
  <c r="Y700" i="18"/>
  <c r="X700" i="18"/>
  <c r="W700" i="18"/>
  <c r="V700" i="18"/>
  <c r="U700" i="18"/>
  <c r="Y699" i="18"/>
  <c r="X699" i="18"/>
  <c r="W699" i="18"/>
  <c r="V699" i="18"/>
  <c r="U699" i="18"/>
  <c r="Y698" i="18"/>
  <c r="X698" i="18"/>
  <c r="W698" i="18"/>
  <c r="V698" i="18"/>
  <c r="U698" i="18"/>
  <c r="Y697" i="18"/>
  <c r="X697" i="18"/>
  <c r="W697" i="18"/>
  <c r="V697" i="18"/>
  <c r="U697" i="18"/>
  <c r="Y696" i="18"/>
  <c r="X696" i="18"/>
  <c r="W696" i="18"/>
  <c r="V696" i="18"/>
  <c r="U696" i="18"/>
  <c r="Y695" i="18"/>
  <c r="X695" i="18"/>
  <c r="W695" i="18"/>
  <c r="V695" i="18"/>
  <c r="U695" i="18"/>
  <c r="Y694" i="18"/>
  <c r="X694" i="18"/>
  <c r="W694" i="18"/>
  <c r="V694" i="18"/>
  <c r="U694" i="18"/>
  <c r="Y693" i="18"/>
  <c r="X693" i="18"/>
  <c r="W693" i="18"/>
  <c r="V693" i="18"/>
  <c r="U693" i="18"/>
  <c r="Y692" i="18"/>
  <c r="X692" i="18"/>
  <c r="W692" i="18"/>
  <c r="V692" i="18"/>
  <c r="U692" i="18"/>
  <c r="Y691" i="18"/>
  <c r="X691" i="18"/>
  <c r="W691" i="18"/>
  <c r="V691" i="18"/>
  <c r="U691" i="18"/>
  <c r="Y690" i="18"/>
  <c r="X690" i="18"/>
  <c r="W690" i="18"/>
  <c r="V690" i="18"/>
  <c r="U690" i="18"/>
  <c r="Y689" i="18"/>
  <c r="X689" i="18"/>
  <c r="W689" i="18"/>
  <c r="V689" i="18"/>
  <c r="U689" i="18"/>
  <c r="Y688" i="18"/>
  <c r="X688" i="18"/>
  <c r="W688" i="18"/>
  <c r="V688" i="18"/>
  <c r="U688" i="18"/>
  <c r="Y687" i="18"/>
  <c r="X687" i="18"/>
  <c r="W687" i="18"/>
  <c r="V687" i="18"/>
  <c r="U687" i="18"/>
  <c r="Y686" i="18"/>
  <c r="X686" i="18"/>
  <c r="W686" i="18"/>
  <c r="V686" i="18"/>
  <c r="U686" i="18"/>
  <c r="Y685" i="18"/>
  <c r="X685" i="18"/>
  <c r="W685" i="18"/>
  <c r="V685" i="18"/>
  <c r="U685" i="18"/>
  <c r="Y684" i="18"/>
  <c r="X684" i="18"/>
  <c r="W684" i="18"/>
  <c r="V684" i="18"/>
  <c r="U684" i="18"/>
  <c r="Y683" i="18"/>
  <c r="X683" i="18"/>
  <c r="W683" i="18"/>
  <c r="V683" i="18"/>
  <c r="U683" i="18"/>
  <c r="Y682" i="18"/>
  <c r="X682" i="18"/>
  <c r="W682" i="18"/>
  <c r="V682" i="18"/>
  <c r="U682" i="18"/>
  <c r="Y681" i="18"/>
  <c r="X681" i="18"/>
  <c r="W681" i="18"/>
  <c r="V681" i="18"/>
  <c r="U681" i="18"/>
  <c r="Y680" i="18"/>
  <c r="X680" i="18"/>
  <c r="W680" i="18"/>
  <c r="V680" i="18"/>
  <c r="U680" i="18"/>
  <c r="Y679" i="18"/>
  <c r="X679" i="18"/>
  <c r="W679" i="18"/>
  <c r="V679" i="18"/>
  <c r="U679" i="18"/>
  <c r="Y678" i="18"/>
  <c r="X678" i="18"/>
  <c r="W678" i="18"/>
  <c r="V678" i="18"/>
  <c r="U678" i="18"/>
  <c r="Y677" i="18"/>
  <c r="X677" i="18"/>
  <c r="W677" i="18"/>
  <c r="V677" i="18"/>
  <c r="U677" i="18"/>
  <c r="Y676" i="18"/>
  <c r="X676" i="18"/>
  <c r="W676" i="18"/>
  <c r="V676" i="18"/>
  <c r="U676" i="18"/>
  <c r="Y675" i="18"/>
  <c r="X675" i="18"/>
  <c r="W675" i="18"/>
  <c r="V675" i="18"/>
  <c r="U675" i="18"/>
  <c r="Y674" i="18"/>
  <c r="X674" i="18"/>
  <c r="W674" i="18"/>
  <c r="V674" i="18"/>
  <c r="U674" i="18"/>
  <c r="Y673" i="18"/>
  <c r="X673" i="18"/>
  <c r="W673" i="18"/>
  <c r="V673" i="18"/>
  <c r="U673" i="18"/>
  <c r="Y672" i="18"/>
  <c r="X672" i="18"/>
  <c r="W672" i="18"/>
  <c r="V672" i="18"/>
  <c r="U672" i="18"/>
  <c r="Y671" i="18"/>
  <c r="X671" i="18"/>
  <c r="W671" i="18"/>
  <c r="V671" i="18"/>
  <c r="U671" i="18"/>
  <c r="Y670" i="18"/>
  <c r="X670" i="18"/>
  <c r="W670" i="18"/>
  <c r="V670" i="18"/>
  <c r="U670" i="18"/>
  <c r="Y669" i="18"/>
  <c r="X669" i="18"/>
  <c r="W669" i="18"/>
  <c r="V669" i="18"/>
  <c r="U669" i="18"/>
  <c r="Y668" i="18"/>
  <c r="X668" i="18"/>
  <c r="W668" i="18"/>
  <c r="V668" i="18"/>
  <c r="U668" i="18"/>
  <c r="Y667" i="18"/>
  <c r="X667" i="18"/>
  <c r="W667" i="18"/>
  <c r="V667" i="18"/>
  <c r="U667" i="18"/>
  <c r="Y666" i="18"/>
  <c r="X666" i="18"/>
  <c r="W666" i="18"/>
  <c r="V666" i="18"/>
  <c r="U666" i="18"/>
  <c r="Y665" i="18"/>
  <c r="X665" i="18"/>
  <c r="W665" i="18"/>
  <c r="V665" i="18"/>
  <c r="U665" i="18"/>
  <c r="Y664" i="18"/>
  <c r="X664" i="18"/>
  <c r="W664" i="18"/>
  <c r="V664" i="18"/>
  <c r="U664" i="18"/>
  <c r="Y663" i="18"/>
  <c r="X663" i="18"/>
  <c r="W663" i="18"/>
  <c r="V663" i="18"/>
  <c r="U663" i="18"/>
  <c r="Y662" i="18"/>
  <c r="X662" i="18"/>
  <c r="W662" i="18"/>
  <c r="V662" i="18"/>
  <c r="U662" i="18"/>
  <c r="Y661" i="18"/>
  <c r="X661" i="18"/>
  <c r="W661" i="18"/>
  <c r="V661" i="18"/>
  <c r="U661" i="18"/>
  <c r="Y660" i="18"/>
  <c r="X660" i="18"/>
  <c r="W660" i="18"/>
  <c r="V660" i="18"/>
  <c r="U660" i="18"/>
  <c r="Y659" i="18"/>
  <c r="X659" i="18"/>
  <c r="W659" i="18"/>
  <c r="V659" i="18"/>
  <c r="U659" i="18"/>
  <c r="Y658" i="18"/>
  <c r="X658" i="18"/>
  <c r="W658" i="18"/>
  <c r="V658" i="18"/>
  <c r="U658" i="18"/>
  <c r="Y657" i="18"/>
  <c r="X657" i="18"/>
  <c r="W657" i="18"/>
  <c r="V657" i="18"/>
  <c r="U657" i="18"/>
  <c r="Y656" i="18"/>
  <c r="X656" i="18"/>
  <c r="W656" i="18"/>
  <c r="V656" i="18"/>
  <c r="U656" i="18"/>
  <c r="Y655" i="18"/>
  <c r="X655" i="18"/>
  <c r="W655" i="18"/>
  <c r="V655" i="18"/>
  <c r="U655" i="18"/>
  <c r="Y654" i="18"/>
  <c r="X654" i="18"/>
  <c r="W654" i="18"/>
  <c r="V654" i="18"/>
  <c r="U654" i="18"/>
  <c r="Y653" i="18"/>
  <c r="X653" i="18"/>
  <c r="W653" i="18"/>
  <c r="V653" i="18"/>
  <c r="U653" i="18"/>
  <c r="Y652" i="18"/>
  <c r="X652" i="18"/>
  <c r="W652" i="18"/>
  <c r="V652" i="18"/>
  <c r="U652" i="18"/>
  <c r="Y651" i="18"/>
  <c r="X651" i="18"/>
  <c r="W651" i="18"/>
  <c r="V651" i="18"/>
  <c r="U651" i="18"/>
  <c r="Y650" i="18"/>
  <c r="X650" i="18"/>
  <c r="W650" i="18"/>
  <c r="V650" i="18"/>
  <c r="U650" i="18"/>
  <c r="Y649" i="18"/>
  <c r="X649" i="18"/>
  <c r="W649" i="18"/>
  <c r="V649" i="18"/>
  <c r="U649" i="18"/>
  <c r="Y648" i="18"/>
  <c r="X648" i="18"/>
  <c r="W648" i="18"/>
  <c r="V648" i="18"/>
  <c r="U648" i="18"/>
  <c r="Y647" i="18"/>
  <c r="X647" i="18"/>
  <c r="W647" i="18"/>
  <c r="V647" i="18"/>
  <c r="U647" i="18"/>
  <c r="Y646" i="18"/>
  <c r="X646" i="18"/>
  <c r="W646" i="18"/>
  <c r="V646" i="18"/>
  <c r="U646" i="18"/>
  <c r="Y645" i="18"/>
  <c r="X645" i="18"/>
  <c r="W645" i="18"/>
  <c r="V645" i="18"/>
  <c r="U645" i="18"/>
  <c r="Y644" i="18"/>
  <c r="X644" i="18"/>
  <c r="W644" i="18"/>
  <c r="V644" i="18"/>
  <c r="U644" i="18"/>
  <c r="Y643" i="18"/>
  <c r="X643" i="18"/>
  <c r="W643" i="18"/>
  <c r="V643" i="18"/>
  <c r="U643" i="18"/>
  <c r="Y642" i="18"/>
  <c r="X642" i="18"/>
  <c r="W642" i="18"/>
  <c r="V642" i="18"/>
  <c r="U642" i="18"/>
  <c r="Y641" i="18"/>
  <c r="X641" i="18"/>
  <c r="W641" i="18"/>
  <c r="V641" i="18"/>
  <c r="U641" i="18"/>
  <c r="Y640" i="18"/>
  <c r="X640" i="18"/>
  <c r="W640" i="18"/>
  <c r="V640" i="18"/>
  <c r="U640" i="18"/>
  <c r="Y639" i="18"/>
  <c r="X639" i="18"/>
  <c r="W639" i="18"/>
  <c r="V639" i="18"/>
  <c r="U639" i="18"/>
  <c r="Y638" i="18"/>
  <c r="X638" i="18"/>
  <c r="W638" i="18"/>
  <c r="V638" i="18"/>
  <c r="U638" i="18"/>
  <c r="Y637" i="18"/>
  <c r="X637" i="18"/>
  <c r="W637" i="18"/>
  <c r="V637" i="18"/>
  <c r="U637" i="18"/>
  <c r="Y636" i="18"/>
  <c r="X636" i="18"/>
  <c r="W636" i="18"/>
  <c r="V636" i="18"/>
  <c r="U636" i="18"/>
  <c r="Y635" i="18"/>
  <c r="X635" i="18"/>
  <c r="W635" i="18"/>
  <c r="V635" i="18"/>
  <c r="U635" i="18"/>
  <c r="Y634" i="18"/>
  <c r="X634" i="18"/>
  <c r="W634" i="18"/>
  <c r="V634" i="18"/>
  <c r="U634" i="18"/>
  <c r="Y633" i="18"/>
  <c r="X633" i="18"/>
  <c r="W633" i="18"/>
  <c r="V633" i="18"/>
  <c r="U633" i="18"/>
  <c r="Y632" i="18"/>
  <c r="X632" i="18"/>
  <c r="W632" i="18"/>
  <c r="V632" i="18"/>
  <c r="U632" i="18"/>
  <c r="Y631" i="18"/>
  <c r="X631" i="18"/>
  <c r="W631" i="18"/>
  <c r="V631" i="18"/>
  <c r="U631" i="18"/>
  <c r="Y630" i="18"/>
  <c r="X630" i="18"/>
  <c r="W630" i="18"/>
  <c r="V630" i="18"/>
  <c r="U630" i="18"/>
  <c r="Y629" i="18"/>
  <c r="X629" i="18"/>
  <c r="W629" i="18"/>
  <c r="V629" i="18"/>
  <c r="U629" i="18"/>
  <c r="Y628" i="18"/>
  <c r="X628" i="18"/>
  <c r="W628" i="18"/>
  <c r="V628" i="18"/>
  <c r="U628" i="18"/>
  <c r="Y627" i="18"/>
  <c r="X627" i="18"/>
  <c r="W627" i="18"/>
  <c r="V627" i="18"/>
  <c r="U627" i="18"/>
  <c r="Y626" i="18"/>
  <c r="X626" i="18"/>
  <c r="W626" i="18"/>
  <c r="V626" i="18"/>
  <c r="U626" i="18"/>
  <c r="Y625" i="18"/>
  <c r="X625" i="18"/>
  <c r="W625" i="18"/>
  <c r="V625" i="18"/>
  <c r="U625" i="18"/>
  <c r="Y624" i="18"/>
  <c r="X624" i="18"/>
  <c r="W624" i="18"/>
  <c r="V624" i="18"/>
  <c r="U624" i="18"/>
  <c r="Y623" i="18"/>
  <c r="X623" i="18"/>
  <c r="W623" i="18"/>
  <c r="V623" i="18"/>
  <c r="U623" i="18"/>
  <c r="Y622" i="18"/>
  <c r="X622" i="18"/>
  <c r="W622" i="18"/>
  <c r="V622" i="18"/>
  <c r="U622" i="18"/>
  <c r="Y621" i="18"/>
  <c r="X621" i="18"/>
  <c r="W621" i="18"/>
  <c r="V621" i="18"/>
  <c r="U621" i="18"/>
  <c r="Y620" i="18"/>
  <c r="X620" i="18"/>
  <c r="W620" i="18"/>
  <c r="V620" i="18"/>
  <c r="U620" i="18"/>
  <c r="Y619" i="18"/>
  <c r="X619" i="18"/>
  <c r="W619" i="18"/>
  <c r="V619" i="18"/>
  <c r="U619" i="18"/>
  <c r="Y618" i="18"/>
  <c r="X618" i="18"/>
  <c r="W618" i="18"/>
  <c r="V618" i="18"/>
  <c r="U618" i="18"/>
  <c r="Y617" i="18"/>
  <c r="X617" i="18"/>
  <c r="W617" i="18"/>
  <c r="V617" i="18"/>
  <c r="U617" i="18"/>
  <c r="Y616" i="18"/>
  <c r="X616" i="18"/>
  <c r="W616" i="18"/>
  <c r="V616" i="18"/>
  <c r="U616" i="18"/>
  <c r="Y615" i="18"/>
  <c r="X615" i="18"/>
  <c r="W615" i="18"/>
  <c r="V615" i="18"/>
  <c r="U615" i="18"/>
  <c r="Y614" i="18"/>
  <c r="X614" i="18"/>
  <c r="W614" i="18"/>
  <c r="V614" i="18"/>
  <c r="U614" i="18"/>
  <c r="Y613" i="18"/>
  <c r="X613" i="18"/>
  <c r="W613" i="18"/>
  <c r="V613" i="18"/>
  <c r="U613" i="18"/>
  <c r="Y612" i="18"/>
  <c r="X612" i="18"/>
  <c r="W612" i="18"/>
  <c r="V612" i="18"/>
  <c r="U612" i="18"/>
  <c r="Y611" i="18"/>
  <c r="X611" i="18"/>
  <c r="W611" i="18"/>
  <c r="V611" i="18"/>
  <c r="U611" i="18"/>
  <c r="Y610" i="18"/>
  <c r="X610" i="18"/>
  <c r="W610" i="18"/>
  <c r="V610" i="18"/>
  <c r="U610" i="18"/>
  <c r="Y609" i="18"/>
  <c r="X609" i="18"/>
  <c r="W609" i="18"/>
  <c r="V609" i="18"/>
  <c r="U609" i="18"/>
  <c r="Y608" i="18"/>
  <c r="X608" i="18"/>
  <c r="W608" i="18"/>
  <c r="V608" i="18"/>
  <c r="U608" i="18"/>
  <c r="Y607" i="18"/>
  <c r="X607" i="18"/>
  <c r="W607" i="18"/>
  <c r="V607" i="18"/>
  <c r="U607" i="18"/>
  <c r="Y606" i="18"/>
  <c r="X606" i="18"/>
  <c r="W606" i="18"/>
  <c r="V606" i="18"/>
  <c r="U606" i="18"/>
  <c r="Y605" i="18"/>
  <c r="X605" i="18"/>
  <c r="W605" i="18"/>
  <c r="V605" i="18"/>
  <c r="U605" i="18"/>
  <c r="Y604" i="18"/>
  <c r="X604" i="18"/>
  <c r="W604" i="18"/>
  <c r="V604" i="18"/>
  <c r="U604" i="18"/>
  <c r="Y603" i="18"/>
  <c r="X603" i="18"/>
  <c r="W603" i="18"/>
  <c r="V603" i="18"/>
  <c r="U603" i="18"/>
  <c r="Y602" i="18"/>
  <c r="X602" i="18"/>
  <c r="W602" i="18"/>
  <c r="V602" i="18"/>
  <c r="U602" i="18"/>
  <c r="Y601" i="18"/>
  <c r="X601" i="18"/>
  <c r="W601" i="18"/>
  <c r="V601" i="18"/>
  <c r="U601" i="18"/>
  <c r="Y600" i="18"/>
  <c r="X600" i="18"/>
  <c r="W600" i="18"/>
  <c r="V600" i="18"/>
  <c r="U600" i="18"/>
  <c r="Y599" i="18"/>
  <c r="X599" i="18"/>
  <c r="W599" i="18"/>
  <c r="V599" i="18"/>
  <c r="U599" i="18"/>
  <c r="Y598" i="18"/>
  <c r="X598" i="18"/>
  <c r="W598" i="18"/>
  <c r="V598" i="18"/>
  <c r="U598" i="18"/>
  <c r="Y597" i="18"/>
  <c r="X597" i="18"/>
  <c r="W597" i="18"/>
  <c r="V597" i="18"/>
  <c r="U597" i="18"/>
  <c r="Y596" i="18"/>
  <c r="X596" i="18"/>
  <c r="W596" i="18"/>
  <c r="V596" i="18"/>
  <c r="U596" i="18"/>
  <c r="Y595" i="18"/>
  <c r="X595" i="18"/>
  <c r="W595" i="18"/>
  <c r="V595" i="18"/>
  <c r="U595" i="18"/>
  <c r="Y594" i="18"/>
  <c r="X594" i="18"/>
  <c r="W594" i="18"/>
  <c r="V594" i="18"/>
  <c r="U594" i="18"/>
  <c r="Y593" i="18"/>
  <c r="X593" i="18"/>
  <c r="W593" i="18"/>
  <c r="V593" i="18"/>
  <c r="U593" i="18"/>
  <c r="Y592" i="18"/>
  <c r="X592" i="18"/>
  <c r="W592" i="18"/>
  <c r="V592" i="18"/>
  <c r="U592" i="18"/>
  <c r="Y591" i="18"/>
  <c r="X591" i="18"/>
  <c r="W591" i="18"/>
  <c r="V591" i="18"/>
  <c r="U591" i="18"/>
  <c r="Y590" i="18"/>
  <c r="X590" i="18"/>
  <c r="W590" i="18"/>
  <c r="V590" i="18"/>
  <c r="U590" i="18"/>
  <c r="Y589" i="18"/>
  <c r="X589" i="18"/>
  <c r="W589" i="18"/>
  <c r="V589" i="18"/>
  <c r="U589" i="18"/>
  <c r="Y588" i="18"/>
  <c r="X588" i="18"/>
  <c r="W588" i="18"/>
  <c r="V588" i="18"/>
  <c r="U588" i="18"/>
  <c r="Y587" i="18"/>
  <c r="X587" i="18"/>
  <c r="W587" i="18"/>
  <c r="V587" i="18"/>
  <c r="U587" i="18"/>
  <c r="Y586" i="18"/>
  <c r="X586" i="18"/>
  <c r="W586" i="18"/>
  <c r="V586" i="18"/>
  <c r="U586" i="18"/>
  <c r="Y585" i="18"/>
  <c r="X585" i="18"/>
  <c r="W585" i="18"/>
  <c r="V585" i="18"/>
  <c r="U585" i="18"/>
  <c r="Y584" i="18"/>
  <c r="X584" i="18"/>
  <c r="W584" i="18"/>
  <c r="V584" i="18"/>
  <c r="U584" i="18"/>
  <c r="Y583" i="18"/>
  <c r="X583" i="18"/>
  <c r="W583" i="18"/>
  <c r="V583" i="18"/>
  <c r="U583" i="18"/>
  <c r="Y582" i="18"/>
  <c r="X582" i="18"/>
  <c r="W582" i="18"/>
  <c r="V582" i="18"/>
  <c r="U582" i="18"/>
  <c r="Y581" i="18"/>
  <c r="X581" i="18"/>
  <c r="W581" i="18"/>
  <c r="V581" i="18"/>
  <c r="U581" i="18"/>
  <c r="Y580" i="18"/>
  <c r="X580" i="18"/>
  <c r="W580" i="18"/>
  <c r="V580" i="18"/>
  <c r="U580" i="18"/>
  <c r="Y579" i="18"/>
  <c r="X579" i="18"/>
  <c r="W579" i="18"/>
  <c r="V579" i="18"/>
  <c r="U579" i="18"/>
  <c r="Y578" i="18"/>
  <c r="X578" i="18"/>
  <c r="W578" i="18"/>
  <c r="V578" i="18"/>
  <c r="U578" i="18"/>
  <c r="Y577" i="18"/>
  <c r="X577" i="18"/>
  <c r="W577" i="18"/>
  <c r="V577" i="18"/>
  <c r="U577" i="18"/>
  <c r="Y576" i="18"/>
  <c r="X576" i="18"/>
  <c r="W576" i="18"/>
  <c r="V576" i="18"/>
  <c r="U576" i="18"/>
  <c r="Y575" i="18"/>
  <c r="X575" i="18"/>
  <c r="W575" i="18"/>
  <c r="V575" i="18"/>
  <c r="U575" i="18"/>
  <c r="Y574" i="18"/>
  <c r="X574" i="18"/>
  <c r="W574" i="18"/>
  <c r="V574" i="18"/>
  <c r="U574" i="18"/>
  <c r="Y573" i="18"/>
  <c r="X573" i="18"/>
  <c r="W573" i="18"/>
  <c r="V573" i="18"/>
  <c r="U573" i="18"/>
  <c r="Y572" i="18"/>
  <c r="X572" i="18"/>
  <c r="W572" i="18"/>
  <c r="V572" i="18"/>
  <c r="U572" i="18"/>
  <c r="Y571" i="18"/>
  <c r="X571" i="18"/>
  <c r="W571" i="18"/>
  <c r="V571" i="18"/>
  <c r="U571" i="18"/>
  <c r="Y570" i="18"/>
  <c r="X570" i="18"/>
  <c r="W570" i="18"/>
  <c r="V570" i="18"/>
  <c r="U570" i="18"/>
  <c r="Y569" i="18"/>
  <c r="X569" i="18"/>
  <c r="W569" i="18"/>
  <c r="V569" i="18"/>
  <c r="U569" i="18"/>
  <c r="Y568" i="18"/>
  <c r="X568" i="18"/>
  <c r="W568" i="18"/>
  <c r="V568" i="18"/>
  <c r="U568" i="18"/>
  <c r="Y567" i="18"/>
  <c r="X567" i="18"/>
  <c r="W567" i="18"/>
  <c r="V567" i="18"/>
  <c r="U567" i="18"/>
  <c r="Y566" i="18"/>
  <c r="X566" i="18"/>
  <c r="W566" i="18"/>
  <c r="V566" i="18"/>
  <c r="U566" i="18"/>
  <c r="Y565" i="18"/>
  <c r="X565" i="18"/>
  <c r="W565" i="18"/>
  <c r="V565" i="18"/>
  <c r="U565" i="18"/>
  <c r="Y564" i="18"/>
  <c r="X564" i="18"/>
  <c r="W564" i="18"/>
  <c r="V564" i="18"/>
  <c r="U564" i="18"/>
  <c r="Y563" i="18"/>
  <c r="X563" i="18"/>
  <c r="W563" i="18"/>
  <c r="V563" i="18"/>
  <c r="U563" i="18"/>
  <c r="Y562" i="18"/>
  <c r="X562" i="18"/>
  <c r="W562" i="18"/>
  <c r="V562" i="18"/>
  <c r="U562" i="18"/>
  <c r="Y561" i="18"/>
  <c r="X561" i="18"/>
  <c r="W561" i="18"/>
  <c r="V561" i="18"/>
  <c r="U561" i="18"/>
  <c r="Y560" i="18"/>
  <c r="X560" i="18"/>
  <c r="W560" i="18"/>
  <c r="V560" i="18"/>
  <c r="U560" i="18"/>
  <c r="Y559" i="18"/>
  <c r="X559" i="18"/>
  <c r="W559" i="18"/>
  <c r="V559" i="18"/>
  <c r="U559" i="18"/>
  <c r="Y558" i="18"/>
  <c r="X558" i="18"/>
  <c r="W558" i="18"/>
  <c r="V558" i="18"/>
  <c r="U558" i="18"/>
  <c r="Y557" i="18"/>
  <c r="X557" i="18"/>
  <c r="W557" i="18"/>
  <c r="V557" i="18"/>
  <c r="U557" i="18"/>
  <c r="Y556" i="18"/>
  <c r="X556" i="18"/>
  <c r="W556" i="18"/>
  <c r="V556" i="18"/>
  <c r="U556" i="18"/>
  <c r="Y555" i="18"/>
  <c r="X555" i="18"/>
  <c r="W555" i="18"/>
  <c r="V555" i="18"/>
  <c r="U555" i="18"/>
  <c r="Y554" i="18"/>
  <c r="X554" i="18"/>
  <c r="W554" i="18"/>
  <c r="V554" i="18"/>
  <c r="U554" i="18"/>
  <c r="Y553" i="18"/>
  <c r="X553" i="18"/>
  <c r="W553" i="18"/>
  <c r="V553" i="18"/>
  <c r="U553" i="18"/>
  <c r="Y552" i="18"/>
  <c r="X552" i="18"/>
  <c r="W552" i="18"/>
  <c r="V552" i="18"/>
  <c r="U552" i="18"/>
  <c r="Y551" i="18"/>
  <c r="X551" i="18"/>
  <c r="W551" i="18"/>
  <c r="V551" i="18"/>
  <c r="U551" i="18"/>
  <c r="Y550" i="18"/>
  <c r="X550" i="18"/>
  <c r="W550" i="18"/>
  <c r="V550" i="18"/>
  <c r="U550" i="18"/>
  <c r="Y549" i="18"/>
  <c r="X549" i="18"/>
  <c r="W549" i="18"/>
  <c r="V549" i="18"/>
  <c r="U549" i="18"/>
  <c r="Y548" i="18"/>
  <c r="X548" i="18"/>
  <c r="W548" i="18"/>
  <c r="V548" i="18"/>
  <c r="U548" i="18"/>
  <c r="Y547" i="18"/>
  <c r="X547" i="18"/>
  <c r="W547" i="18"/>
  <c r="V547" i="18"/>
  <c r="U547" i="18"/>
  <c r="Y546" i="18"/>
  <c r="X546" i="18"/>
  <c r="W546" i="18"/>
  <c r="V546" i="18"/>
  <c r="U546" i="18"/>
  <c r="Y545" i="18"/>
  <c r="X545" i="18"/>
  <c r="W545" i="18"/>
  <c r="V545" i="18"/>
  <c r="U545" i="18"/>
  <c r="Y544" i="18"/>
  <c r="X544" i="18"/>
  <c r="W544" i="18"/>
  <c r="V544" i="18"/>
  <c r="U544" i="18"/>
  <c r="Y543" i="18"/>
  <c r="X543" i="18"/>
  <c r="W543" i="18"/>
  <c r="V543" i="18"/>
  <c r="U543" i="18"/>
  <c r="Y542" i="18"/>
  <c r="X542" i="18"/>
  <c r="W542" i="18"/>
  <c r="V542" i="18"/>
  <c r="U542" i="18"/>
  <c r="Y541" i="18"/>
  <c r="X541" i="18"/>
  <c r="W541" i="18"/>
  <c r="V541" i="18"/>
  <c r="U541" i="18"/>
  <c r="Y540" i="18"/>
  <c r="X540" i="18"/>
  <c r="W540" i="18"/>
  <c r="V540" i="18"/>
  <c r="U540" i="18"/>
  <c r="Y539" i="18"/>
  <c r="X539" i="18"/>
  <c r="W539" i="18"/>
  <c r="V539" i="18"/>
  <c r="U539" i="18"/>
  <c r="Y538" i="18"/>
  <c r="X538" i="18"/>
  <c r="W538" i="18"/>
  <c r="V538" i="18"/>
  <c r="U538" i="18"/>
  <c r="Y537" i="18"/>
  <c r="X537" i="18"/>
  <c r="W537" i="18"/>
  <c r="V537" i="18"/>
  <c r="U537" i="18"/>
  <c r="Y536" i="18"/>
  <c r="X536" i="18"/>
  <c r="W536" i="18"/>
  <c r="V536" i="18"/>
  <c r="U536" i="18"/>
  <c r="Y535" i="18"/>
  <c r="X535" i="18"/>
  <c r="W535" i="18"/>
  <c r="V535" i="18"/>
  <c r="U535" i="18"/>
  <c r="Y534" i="18"/>
  <c r="X534" i="18"/>
  <c r="W534" i="18"/>
  <c r="V534" i="18"/>
  <c r="U534" i="18"/>
  <c r="Y533" i="18"/>
  <c r="X533" i="18"/>
  <c r="W533" i="18"/>
  <c r="V533" i="18"/>
  <c r="U533" i="18"/>
  <c r="Y532" i="18"/>
  <c r="X532" i="18"/>
  <c r="W532" i="18"/>
  <c r="V532" i="18"/>
  <c r="U532" i="18"/>
  <c r="Y531" i="18"/>
  <c r="X531" i="18"/>
  <c r="W531" i="18"/>
  <c r="V531" i="18"/>
  <c r="U531" i="18"/>
  <c r="Y530" i="18"/>
  <c r="X530" i="18"/>
  <c r="W530" i="18"/>
  <c r="V530" i="18"/>
  <c r="U530" i="18"/>
  <c r="Y529" i="18"/>
  <c r="X529" i="18"/>
  <c r="W529" i="18"/>
  <c r="V529" i="18"/>
  <c r="U529" i="18"/>
  <c r="Y528" i="18"/>
  <c r="X528" i="18"/>
  <c r="W528" i="18"/>
  <c r="V528" i="18"/>
  <c r="U528" i="18"/>
  <c r="Y527" i="18"/>
  <c r="X527" i="18"/>
  <c r="W527" i="18"/>
  <c r="V527" i="18"/>
  <c r="U527" i="18"/>
  <c r="Y526" i="18"/>
  <c r="X526" i="18"/>
  <c r="W526" i="18"/>
  <c r="V526" i="18"/>
  <c r="U526" i="18"/>
  <c r="Y525" i="18"/>
  <c r="X525" i="18"/>
  <c r="W525" i="18"/>
  <c r="V525" i="18"/>
  <c r="U525" i="18"/>
  <c r="Y524" i="18"/>
  <c r="X524" i="18"/>
  <c r="W524" i="18"/>
  <c r="V524" i="18"/>
  <c r="U524" i="18"/>
  <c r="Y523" i="18"/>
  <c r="X523" i="18"/>
  <c r="W523" i="18"/>
  <c r="V523" i="18"/>
  <c r="U523" i="18"/>
  <c r="Y522" i="18"/>
  <c r="X522" i="18"/>
  <c r="W522" i="18"/>
  <c r="V522" i="18"/>
  <c r="U522" i="18"/>
  <c r="Y521" i="18"/>
  <c r="X521" i="18"/>
  <c r="W521" i="18"/>
  <c r="V521" i="18"/>
  <c r="U521" i="18"/>
  <c r="Y520" i="18"/>
  <c r="X520" i="18"/>
  <c r="W520" i="18"/>
  <c r="V520" i="18"/>
  <c r="U520" i="18"/>
  <c r="Y519" i="18"/>
  <c r="X519" i="18"/>
  <c r="W519" i="18"/>
  <c r="V519" i="18"/>
  <c r="U519" i="18"/>
  <c r="Y518" i="18"/>
  <c r="X518" i="18"/>
  <c r="W518" i="18"/>
  <c r="V518" i="18"/>
  <c r="U518" i="18"/>
  <c r="Y517" i="18"/>
  <c r="X517" i="18"/>
  <c r="W517" i="18"/>
  <c r="V517" i="18"/>
  <c r="U517" i="18"/>
  <c r="Y516" i="18"/>
  <c r="X516" i="18"/>
  <c r="W516" i="18"/>
  <c r="V516" i="18"/>
  <c r="U516" i="18"/>
  <c r="Y515" i="18"/>
  <c r="X515" i="18"/>
  <c r="W515" i="18"/>
  <c r="V515" i="18"/>
  <c r="U515" i="18"/>
  <c r="Y514" i="18"/>
  <c r="X514" i="18"/>
  <c r="W514" i="18"/>
  <c r="V514" i="18"/>
  <c r="U514" i="18"/>
  <c r="Y513" i="18"/>
  <c r="X513" i="18"/>
  <c r="W513" i="18"/>
  <c r="V513" i="18"/>
  <c r="U513" i="18"/>
  <c r="Y512" i="18"/>
  <c r="X512" i="18"/>
  <c r="W512" i="18"/>
  <c r="V512" i="18"/>
  <c r="U512" i="18"/>
  <c r="Y511" i="18"/>
  <c r="X511" i="18"/>
  <c r="W511" i="18"/>
  <c r="V511" i="18"/>
  <c r="U511" i="18"/>
  <c r="Y510" i="18"/>
  <c r="X510" i="18"/>
  <c r="W510" i="18"/>
  <c r="V510" i="18"/>
  <c r="U510" i="18"/>
  <c r="Y509" i="18"/>
  <c r="X509" i="18"/>
  <c r="W509" i="18"/>
  <c r="V509" i="18"/>
  <c r="U509" i="18"/>
  <c r="Y508" i="18"/>
  <c r="X508" i="18"/>
  <c r="W508" i="18"/>
  <c r="V508" i="18"/>
  <c r="U508" i="18"/>
  <c r="Y507" i="18"/>
  <c r="X507" i="18"/>
  <c r="W507" i="18"/>
  <c r="V507" i="18"/>
  <c r="U507" i="18"/>
  <c r="Y506" i="18"/>
  <c r="X506" i="18"/>
  <c r="W506" i="18"/>
  <c r="V506" i="18"/>
  <c r="U506" i="18"/>
  <c r="Y505" i="18"/>
  <c r="X505" i="18"/>
  <c r="W505" i="18"/>
  <c r="V505" i="18"/>
  <c r="U505" i="18"/>
  <c r="Y504" i="18"/>
  <c r="X504" i="18"/>
  <c r="W504" i="18"/>
  <c r="V504" i="18"/>
  <c r="U504" i="18"/>
  <c r="Y503" i="18"/>
  <c r="X503" i="18"/>
  <c r="W503" i="18"/>
  <c r="V503" i="18"/>
  <c r="U503" i="18"/>
  <c r="Y502" i="18"/>
  <c r="X502" i="18"/>
  <c r="W502" i="18"/>
  <c r="V502" i="18"/>
  <c r="U502" i="18"/>
  <c r="Y501" i="18"/>
  <c r="X501" i="18"/>
  <c r="W501" i="18"/>
  <c r="V501" i="18"/>
  <c r="U501" i="18"/>
  <c r="Y500" i="18"/>
  <c r="X500" i="18"/>
  <c r="W500" i="18"/>
  <c r="V500" i="18"/>
  <c r="U500" i="18"/>
  <c r="Y499" i="18"/>
  <c r="X499" i="18"/>
  <c r="W499" i="18"/>
  <c r="V499" i="18"/>
  <c r="U499" i="18"/>
  <c r="Y498" i="18"/>
  <c r="X498" i="18"/>
  <c r="W498" i="18"/>
  <c r="V498" i="18"/>
  <c r="U498" i="18"/>
  <c r="Y497" i="18"/>
  <c r="X497" i="18"/>
  <c r="W497" i="18"/>
  <c r="V497" i="18"/>
  <c r="U497" i="18"/>
  <c r="Y496" i="18"/>
  <c r="X496" i="18"/>
  <c r="W496" i="18"/>
  <c r="V496" i="18"/>
  <c r="U496" i="18"/>
  <c r="Y495" i="18"/>
  <c r="X495" i="18"/>
  <c r="W495" i="18"/>
  <c r="V495" i="18"/>
  <c r="U495" i="18"/>
  <c r="Y494" i="18"/>
  <c r="X494" i="18"/>
  <c r="W494" i="18"/>
  <c r="V494" i="18"/>
  <c r="U494" i="18"/>
  <c r="Y493" i="18"/>
  <c r="X493" i="18"/>
  <c r="W493" i="18"/>
  <c r="V493" i="18"/>
  <c r="U493" i="18"/>
  <c r="Y492" i="18"/>
  <c r="X492" i="18"/>
  <c r="W492" i="18"/>
  <c r="V492" i="18"/>
  <c r="U492" i="18"/>
  <c r="Y491" i="18"/>
  <c r="X491" i="18"/>
  <c r="W491" i="18"/>
  <c r="V491" i="18"/>
  <c r="U491" i="18"/>
  <c r="Y490" i="18"/>
  <c r="X490" i="18"/>
  <c r="W490" i="18"/>
  <c r="V490" i="18"/>
  <c r="U490" i="18"/>
  <c r="Y489" i="18"/>
  <c r="X489" i="18"/>
  <c r="W489" i="18"/>
  <c r="V489" i="18"/>
  <c r="U489" i="18"/>
  <c r="Y488" i="18"/>
  <c r="X488" i="18"/>
  <c r="W488" i="18"/>
  <c r="V488" i="18"/>
  <c r="U488" i="18"/>
  <c r="Y487" i="18"/>
  <c r="X487" i="18"/>
  <c r="W487" i="18"/>
  <c r="V487" i="18"/>
  <c r="U487" i="18"/>
  <c r="Y486" i="18"/>
  <c r="X486" i="18"/>
  <c r="W486" i="18"/>
  <c r="V486" i="18"/>
  <c r="U486" i="18"/>
  <c r="Y485" i="18"/>
  <c r="X485" i="18"/>
  <c r="W485" i="18"/>
  <c r="V485" i="18"/>
  <c r="U485" i="18"/>
  <c r="Y484" i="18"/>
  <c r="X484" i="18"/>
  <c r="W484" i="18"/>
  <c r="V484" i="18"/>
  <c r="U484" i="18"/>
  <c r="Y483" i="18"/>
  <c r="X483" i="18"/>
  <c r="W483" i="18"/>
  <c r="V483" i="18"/>
  <c r="U483" i="18"/>
  <c r="Y482" i="18"/>
  <c r="X482" i="18"/>
  <c r="W482" i="18"/>
  <c r="V482" i="18"/>
  <c r="U482" i="18"/>
  <c r="Y481" i="18"/>
  <c r="X481" i="18"/>
  <c r="W481" i="18"/>
  <c r="V481" i="18"/>
  <c r="U481" i="18"/>
  <c r="Y480" i="18"/>
  <c r="X480" i="18"/>
  <c r="W480" i="18"/>
  <c r="V480" i="18"/>
  <c r="U480" i="18"/>
  <c r="Y479" i="18"/>
  <c r="X479" i="18"/>
  <c r="W479" i="18"/>
  <c r="V479" i="18"/>
  <c r="U479" i="18"/>
  <c r="Y478" i="18"/>
  <c r="X478" i="18"/>
  <c r="W478" i="18"/>
  <c r="V478" i="18"/>
  <c r="U478" i="18"/>
  <c r="Y477" i="18"/>
  <c r="X477" i="18"/>
  <c r="W477" i="18"/>
  <c r="V477" i="18"/>
  <c r="U477" i="18"/>
  <c r="Y476" i="18"/>
  <c r="X476" i="18"/>
  <c r="W476" i="18"/>
  <c r="V476" i="18"/>
  <c r="U476" i="18"/>
  <c r="Y475" i="18"/>
  <c r="X475" i="18"/>
  <c r="W475" i="18"/>
  <c r="V475" i="18"/>
  <c r="U475" i="18"/>
  <c r="Y474" i="18"/>
  <c r="X474" i="18"/>
  <c r="W474" i="18"/>
  <c r="V474" i="18"/>
  <c r="U474" i="18"/>
  <c r="Y473" i="18"/>
  <c r="X473" i="18"/>
  <c r="W473" i="18"/>
  <c r="V473" i="18"/>
  <c r="U473" i="18"/>
  <c r="Y472" i="18"/>
  <c r="X472" i="18"/>
  <c r="W472" i="18"/>
  <c r="V472" i="18"/>
  <c r="U472" i="18"/>
  <c r="Y471" i="18"/>
  <c r="X471" i="18"/>
  <c r="W471" i="18"/>
  <c r="V471" i="18"/>
  <c r="U471" i="18"/>
  <c r="Y470" i="18"/>
  <c r="X470" i="18"/>
  <c r="W470" i="18"/>
  <c r="V470" i="18"/>
  <c r="U470" i="18"/>
  <c r="Y469" i="18"/>
  <c r="X469" i="18"/>
  <c r="W469" i="18"/>
  <c r="V469" i="18"/>
  <c r="U469" i="18"/>
  <c r="Y468" i="18"/>
  <c r="X468" i="18"/>
  <c r="W468" i="18"/>
  <c r="V468" i="18"/>
  <c r="U468" i="18"/>
  <c r="Y467" i="18"/>
  <c r="X467" i="18"/>
  <c r="W467" i="18"/>
  <c r="V467" i="18"/>
  <c r="U467" i="18"/>
  <c r="Y466" i="18"/>
  <c r="X466" i="18"/>
  <c r="W466" i="18"/>
  <c r="V466" i="18"/>
  <c r="U466" i="18"/>
  <c r="Y465" i="18"/>
  <c r="X465" i="18"/>
  <c r="W465" i="18"/>
  <c r="V465" i="18"/>
  <c r="U465" i="18"/>
  <c r="Y464" i="18"/>
  <c r="X464" i="18"/>
  <c r="W464" i="18"/>
  <c r="V464" i="18"/>
  <c r="U464" i="18"/>
  <c r="Y463" i="18"/>
  <c r="X463" i="18"/>
  <c r="W463" i="18"/>
  <c r="V463" i="18"/>
  <c r="U463" i="18"/>
  <c r="Y462" i="18"/>
  <c r="X462" i="18"/>
  <c r="W462" i="18"/>
  <c r="V462" i="18"/>
  <c r="U462" i="18"/>
  <c r="Y461" i="18"/>
  <c r="X461" i="18"/>
  <c r="W461" i="18"/>
  <c r="V461" i="18"/>
  <c r="U461" i="18"/>
  <c r="Y460" i="18"/>
  <c r="X460" i="18"/>
  <c r="W460" i="18"/>
  <c r="V460" i="18"/>
  <c r="U460" i="18"/>
  <c r="Y459" i="18"/>
  <c r="X459" i="18"/>
  <c r="W459" i="18"/>
  <c r="V459" i="18"/>
  <c r="U459" i="18"/>
  <c r="Y458" i="18"/>
  <c r="X458" i="18"/>
  <c r="W458" i="18"/>
  <c r="V458" i="18"/>
  <c r="U458" i="18"/>
  <c r="Y457" i="18"/>
  <c r="X457" i="18"/>
  <c r="W457" i="18"/>
  <c r="V457" i="18"/>
  <c r="U457" i="18"/>
  <c r="Y456" i="18"/>
  <c r="X456" i="18"/>
  <c r="W456" i="18"/>
  <c r="V456" i="18"/>
  <c r="U456" i="18"/>
  <c r="Y455" i="18"/>
  <c r="X455" i="18"/>
  <c r="W455" i="18"/>
  <c r="V455" i="18"/>
  <c r="U455" i="18"/>
  <c r="Y454" i="18"/>
  <c r="X454" i="18"/>
  <c r="W454" i="18"/>
  <c r="V454" i="18"/>
  <c r="U454" i="18"/>
  <c r="Y453" i="18"/>
  <c r="X453" i="18"/>
  <c r="W453" i="18"/>
  <c r="V453" i="18"/>
  <c r="U453" i="18"/>
  <c r="Y452" i="18"/>
  <c r="X452" i="18"/>
  <c r="W452" i="18"/>
  <c r="V452" i="18"/>
  <c r="U452" i="18"/>
  <c r="Y451" i="18"/>
  <c r="X451" i="18"/>
  <c r="W451" i="18"/>
  <c r="V451" i="18"/>
  <c r="U451" i="18"/>
  <c r="Y450" i="18"/>
  <c r="X450" i="18"/>
  <c r="W450" i="18"/>
  <c r="V450" i="18"/>
  <c r="U450" i="18"/>
  <c r="Y449" i="18"/>
  <c r="X449" i="18"/>
  <c r="W449" i="18"/>
  <c r="V449" i="18"/>
  <c r="U449" i="18"/>
  <c r="Y448" i="18"/>
  <c r="X448" i="18"/>
  <c r="W448" i="18"/>
  <c r="V448" i="18"/>
  <c r="U448" i="18"/>
  <c r="Y447" i="18"/>
  <c r="X447" i="18"/>
  <c r="W447" i="18"/>
  <c r="V447" i="18"/>
  <c r="U447" i="18"/>
  <c r="Y446" i="18"/>
  <c r="X446" i="18"/>
  <c r="W446" i="18"/>
  <c r="V446" i="18"/>
  <c r="U446" i="18"/>
  <c r="Y445" i="18"/>
  <c r="X445" i="18"/>
  <c r="W445" i="18"/>
  <c r="V445" i="18"/>
  <c r="U445" i="18"/>
  <c r="Y444" i="18"/>
  <c r="X444" i="18"/>
  <c r="W444" i="18"/>
  <c r="V444" i="18"/>
  <c r="U444" i="18"/>
  <c r="Y443" i="18"/>
  <c r="X443" i="18"/>
  <c r="W443" i="18"/>
  <c r="V443" i="18"/>
  <c r="U443" i="18"/>
  <c r="Y442" i="18"/>
  <c r="X442" i="18"/>
  <c r="W442" i="18"/>
  <c r="V442" i="18"/>
  <c r="U442" i="18"/>
  <c r="Y441" i="18"/>
  <c r="X441" i="18"/>
  <c r="W441" i="18"/>
  <c r="V441" i="18"/>
  <c r="U441" i="18"/>
  <c r="Y440" i="18"/>
  <c r="X440" i="18"/>
  <c r="W440" i="18"/>
  <c r="V440" i="18"/>
  <c r="U440" i="18"/>
  <c r="Y439" i="18"/>
  <c r="X439" i="18"/>
  <c r="W439" i="18"/>
  <c r="V439" i="18"/>
  <c r="U439" i="18"/>
  <c r="Y438" i="18"/>
  <c r="X438" i="18"/>
  <c r="W438" i="18"/>
  <c r="V438" i="18"/>
  <c r="U438" i="18"/>
  <c r="Y437" i="18"/>
  <c r="X437" i="18"/>
  <c r="W437" i="18"/>
  <c r="V437" i="18"/>
  <c r="U437" i="18"/>
  <c r="Y436" i="18"/>
  <c r="X436" i="18"/>
  <c r="W436" i="18"/>
  <c r="V436" i="18"/>
  <c r="U436" i="18"/>
  <c r="Y435" i="18"/>
  <c r="X435" i="18"/>
  <c r="W435" i="18"/>
  <c r="V435" i="18"/>
  <c r="U435" i="18"/>
  <c r="Y434" i="18"/>
  <c r="X434" i="18"/>
  <c r="W434" i="18"/>
  <c r="V434" i="18"/>
  <c r="U434" i="18"/>
  <c r="Y433" i="18"/>
  <c r="X433" i="18"/>
  <c r="W433" i="18"/>
  <c r="V433" i="18"/>
  <c r="U433" i="18"/>
  <c r="Y432" i="18"/>
  <c r="X432" i="18"/>
  <c r="W432" i="18"/>
  <c r="V432" i="18"/>
  <c r="U432" i="18"/>
  <c r="Y431" i="18"/>
  <c r="X431" i="18"/>
  <c r="W431" i="18"/>
  <c r="V431" i="18"/>
  <c r="U431" i="18"/>
  <c r="Y430" i="18"/>
  <c r="X430" i="18"/>
  <c r="W430" i="18"/>
  <c r="V430" i="18"/>
  <c r="U430" i="18"/>
  <c r="Y429" i="18"/>
  <c r="X429" i="18"/>
  <c r="W429" i="18"/>
  <c r="V429" i="18"/>
  <c r="U429" i="18"/>
  <c r="Y428" i="18"/>
  <c r="X428" i="18"/>
  <c r="W428" i="18"/>
  <c r="V428" i="18"/>
  <c r="U428" i="18"/>
  <c r="Y427" i="18"/>
  <c r="X427" i="18"/>
  <c r="W427" i="18"/>
  <c r="V427" i="18"/>
  <c r="U427" i="18"/>
  <c r="Y426" i="18"/>
  <c r="X426" i="18"/>
  <c r="W426" i="18"/>
  <c r="V426" i="18"/>
  <c r="U426" i="18"/>
  <c r="Y425" i="18"/>
  <c r="X425" i="18"/>
  <c r="W425" i="18"/>
  <c r="V425" i="18"/>
  <c r="U425" i="18"/>
  <c r="Y424" i="18"/>
  <c r="X424" i="18"/>
  <c r="W424" i="18"/>
  <c r="V424" i="18"/>
  <c r="U424" i="18"/>
  <c r="Y423" i="18"/>
  <c r="X423" i="18"/>
  <c r="W423" i="18"/>
  <c r="V423" i="18"/>
  <c r="U423" i="18"/>
  <c r="Y422" i="18"/>
  <c r="X422" i="18"/>
  <c r="W422" i="18"/>
  <c r="V422" i="18"/>
  <c r="U422" i="18"/>
  <c r="Y421" i="18"/>
  <c r="X421" i="18"/>
  <c r="W421" i="18"/>
  <c r="V421" i="18"/>
  <c r="U421" i="18"/>
  <c r="Y420" i="18"/>
  <c r="X420" i="18"/>
  <c r="W420" i="18"/>
  <c r="V420" i="18"/>
  <c r="U420" i="18"/>
  <c r="Y419" i="18"/>
  <c r="X419" i="18"/>
  <c r="W419" i="18"/>
  <c r="V419" i="18"/>
  <c r="U419" i="18"/>
  <c r="Y418" i="18"/>
  <c r="X418" i="18"/>
  <c r="W418" i="18"/>
  <c r="V418" i="18"/>
  <c r="U418" i="18"/>
  <c r="Y417" i="18"/>
  <c r="X417" i="18"/>
  <c r="W417" i="18"/>
  <c r="V417" i="18"/>
  <c r="U417" i="18"/>
  <c r="Y416" i="18"/>
  <c r="X416" i="18"/>
  <c r="W416" i="18"/>
  <c r="V416" i="18"/>
  <c r="U416" i="18"/>
  <c r="Y415" i="18"/>
  <c r="X415" i="18"/>
  <c r="W415" i="18"/>
  <c r="V415" i="18"/>
  <c r="U415" i="18"/>
  <c r="Y414" i="18"/>
  <c r="X414" i="18"/>
  <c r="W414" i="18"/>
  <c r="V414" i="18"/>
  <c r="U414" i="18"/>
  <c r="Y413" i="18"/>
  <c r="X413" i="18"/>
  <c r="W413" i="18"/>
  <c r="V413" i="18"/>
  <c r="U413" i="18"/>
  <c r="Y412" i="18"/>
  <c r="X412" i="18"/>
  <c r="W412" i="18"/>
  <c r="V412" i="18"/>
  <c r="U412" i="18"/>
  <c r="Y411" i="18"/>
  <c r="X411" i="18"/>
  <c r="W411" i="18"/>
  <c r="V411" i="18"/>
  <c r="U411" i="18"/>
  <c r="Y410" i="18"/>
  <c r="X410" i="18"/>
  <c r="W410" i="18"/>
  <c r="V410" i="18"/>
  <c r="U410" i="18"/>
  <c r="Y409" i="18"/>
  <c r="X409" i="18"/>
  <c r="W409" i="18"/>
  <c r="V409" i="18"/>
  <c r="U409" i="18"/>
  <c r="Y408" i="18"/>
  <c r="X408" i="18"/>
  <c r="W408" i="18"/>
  <c r="V408" i="18"/>
  <c r="U408" i="18"/>
  <c r="Y407" i="18"/>
  <c r="X407" i="18"/>
  <c r="W407" i="18"/>
  <c r="V407" i="18"/>
  <c r="U407" i="18"/>
  <c r="Y406" i="18"/>
  <c r="X406" i="18"/>
  <c r="W406" i="18"/>
  <c r="V406" i="18"/>
  <c r="U406" i="18"/>
  <c r="Y405" i="18"/>
  <c r="X405" i="18"/>
  <c r="W405" i="18"/>
  <c r="V405" i="18"/>
  <c r="U405" i="18"/>
  <c r="Y404" i="18"/>
  <c r="X404" i="18"/>
  <c r="W404" i="18"/>
  <c r="V404" i="18"/>
  <c r="U404" i="18"/>
  <c r="Y403" i="18"/>
  <c r="X403" i="18"/>
  <c r="W403" i="18"/>
  <c r="V403" i="18"/>
  <c r="U403" i="18"/>
  <c r="Y402" i="18"/>
  <c r="X402" i="18"/>
  <c r="W402" i="18"/>
  <c r="V402" i="18"/>
  <c r="U402" i="18"/>
  <c r="Y401" i="18"/>
  <c r="X401" i="18"/>
  <c r="W401" i="18"/>
  <c r="V401" i="18"/>
  <c r="U401" i="18"/>
  <c r="Y400" i="18"/>
  <c r="X400" i="18"/>
  <c r="W400" i="18"/>
  <c r="V400" i="18"/>
  <c r="U400" i="18"/>
  <c r="Y399" i="18"/>
  <c r="X399" i="18"/>
  <c r="W399" i="18"/>
  <c r="V399" i="18"/>
  <c r="U399" i="18"/>
  <c r="Y398" i="18"/>
  <c r="X398" i="18"/>
  <c r="W398" i="18"/>
  <c r="V398" i="18"/>
  <c r="U398" i="18"/>
  <c r="Y397" i="18"/>
  <c r="X397" i="18"/>
  <c r="W397" i="18"/>
  <c r="V397" i="18"/>
  <c r="U397" i="18"/>
  <c r="Y396" i="18"/>
  <c r="X396" i="18"/>
  <c r="W396" i="18"/>
  <c r="V396" i="18"/>
  <c r="U396" i="18"/>
  <c r="Y395" i="18"/>
  <c r="X395" i="18"/>
  <c r="W395" i="18"/>
  <c r="V395" i="18"/>
  <c r="U395" i="18"/>
  <c r="Y394" i="18"/>
  <c r="X394" i="18"/>
  <c r="W394" i="18"/>
  <c r="V394" i="18"/>
  <c r="U394" i="18"/>
  <c r="Y393" i="18"/>
  <c r="X393" i="18"/>
  <c r="W393" i="18"/>
  <c r="V393" i="18"/>
  <c r="U393" i="18"/>
  <c r="Y392" i="18"/>
  <c r="X392" i="18"/>
  <c r="W392" i="18"/>
  <c r="V392" i="18"/>
  <c r="U392" i="18"/>
  <c r="Y391" i="18"/>
  <c r="X391" i="18"/>
  <c r="W391" i="18"/>
  <c r="V391" i="18"/>
  <c r="U391" i="18"/>
  <c r="Y390" i="18"/>
  <c r="X390" i="18"/>
  <c r="W390" i="18"/>
  <c r="V390" i="18"/>
  <c r="U390" i="18"/>
  <c r="Y389" i="18"/>
  <c r="X389" i="18"/>
  <c r="W389" i="18"/>
  <c r="V389" i="18"/>
  <c r="U389" i="18"/>
  <c r="Y388" i="18"/>
  <c r="X388" i="18"/>
  <c r="W388" i="18"/>
  <c r="V388" i="18"/>
  <c r="U388" i="18"/>
  <c r="Y387" i="18"/>
  <c r="X387" i="18"/>
  <c r="W387" i="18"/>
  <c r="V387" i="18"/>
  <c r="U387" i="18"/>
  <c r="Y386" i="18"/>
  <c r="X386" i="18"/>
  <c r="W386" i="18"/>
  <c r="V386" i="18"/>
  <c r="U386" i="18"/>
  <c r="Y385" i="18"/>
  <c r="X385" i="18"/>
  <c r="W385" i="18"/>
  <c r="V385" i="18"/>
  <c r="U385" i="18"/>
  <c r="Y384" i="18"/>
  <c r="X384" i="18"/>
  <c r="W384" i="18"/>
  <c r="V384" i="18"/>
  <c r="U384" i="18"/>
  <c r="Y383" i="18"/>
  <c r="X383" i="18"/>
  <c r="W383" i="18"/>
  <c r="V383" i="18"/>
  <c r="U383" i="18"/>
  <c r="Y382" i="18"/>
  <c r="X382" i="18"/>
  <c r="W382" i="18"/>
  <c r="V382" i="18"/>
  <c r="U382" i="18"/>
  <c r="Y381" i="18"/>
  <c r="X381" i="18"/>
  <c r="W381" i="18"/>
  <c r="V381" i="18"/>
  <c r="U381" i="18"/>
  <c r="Y380" i="18"/>
  <c r="X380" i="18"/>
  <c r="W380" i="18"/>
  <c r="V380" i="18"/>
  <c r="U380" i="18"/>
  <c r="Y379" i="18"/>
  <c r="X379" i="18"/>
  <c r="W379" i="18"/>
  <c r="V379" i="18"/>
  <c r="U379" i="18"/>
  <c r="Y378" i="18"/>
  <c r="X378" i="18"/>
  <c r="W378" i="18"/>
  <c r="V378" i="18"/>
  <c r="U378" i="18"/>
  <c r="Y377" i="18"/>
  <c r="X377" i="18"/>
  <c r="W377" i="18"/>
  <c r="V377" i="18"/>
  <c r="U377" i="18"/>
  <c r="Y376" i="18"/>
  <c r="X376" i="18"/>
  <c r="W376" i="18"/>
  <c r="V376" i="18"/>
  <c r="U376" i="18"/>
  <c r="Y375" i="18"/>
  <c r="X375" i="18"/>
  <c r="W375" i="18"/>
  <c r="V375" i="18"/>
  <c r="U375" i="18"/>
  <c r="Y374" i="18"/>
  <c r="X374" i="18"/>
  <c r="W374" i="18"/>
  <c r="V374" i="18"/>
  <c r="U374" i="18"/>
  <c r="Y373" i="18"/>
  <c r="X373" i="18"/>
  <c r="W373" i="18"/>
  <c r="V373" i="18"/>
  <c r="U373" i="18"/>
  <c r="Y372" i="18"/>
  <c r="X372" i="18"/>
  <c r="W372" i="18"/>
  <c r="V372" i="18"/>
  <c r="U372" i="18"/>
  <c r="Y371" i="18"/>
  <c r="X371" i="18"/>
  <c r="W371" i="18"/>
  <c r="V371" i="18"/>
  <c r="U371" i="18"/>
  <c r="Y370" i="18"/>
  <c r="X370" i="18"/>
  <c r="W370" i="18"/>
  <c r="V370" i="18"/>
  <c r="U370" i="18"/>
  <c r="Y369" i="18"/>
  <c r="X369" i="18"/>
  <c r="W369" i="18"/>
  <c r="V369" i="18"/>
  <c r="U369" i="18"/>
  <c r="Y368" i="18"/>
  <c r="X368" i="18"/>
  <c r="W368" i="18"/>
  <c r="V368" i="18"/>
  <c r="U368" i="18"/>
  <c r="Y367" i="18"/>
  <c r="X367" i="18"/>
  <c r="W367" i="18"/>
  <c r="V367" i="18"/>
  <c r="U367" i="18"/>
  <c r="Y366" i="18"/>
  <c r="X366" i="18"/>
  <c r="W366" i="18"/>
  <c r="V366" i="18"/>
  <c r="U366" i="18"/>
  <c r="Y365" i="18"/>
  <c r="X365" i="18"/>
  <c r="W365" i="18"/>
  <c r="V365" i="18"/>
  <c r="U365" i="18"/>
  <c r="Y364" i="18"/>
  <c r="X364" i="18"/>
  <c r="W364" i="18"/>
  <c r="V364" i="18"/>
  <c r="U364" i="18"/>
  <c r="Y363" i="18"/>
  <c r="X363" i="18"/>
  <c r="W363" i="18"/>
  <c r="V363" i="18"/>
  <c r="U363" i="18"/>
  <c r="Y362" i="18"/>
  <c r="X362" i="18"/>
  <c r="W362" i="18"/>
  <c r="V362" i="18"/>
  <c r="U362" i="18"/>
  <c r="Y361" i="18"/>
  <c r="X361" i="18"/>
  <c r="W361" i="18"/>
  <c r="V361" i="18"/>
  <c r="U361" i="18"/>
  <c r="Y360" i="18"/>
  <c r="X360" i="18"/>
  <c r="W360" i="18"/>
  <c r="V360" i="18"/>
  <c r="U360" i="18"/>
  <c r="Y359" i="18"/>
  <c r="X359" i="18"/>
  <c r="W359" i="18"/>
  <c r="V359" i="18"/>
  <c r="U359" i="18"/>
  <c r="Y358" i="18"/>
  <c r="X358" i="18"/>
  <c r="W358" i="18"/>
  <c r="V358" i="18"/>
  <c r="U358" i="18"/>
  <c r="Y357" i="18"/>
  <c r="X357" i="18"/>
  <c r="W357" i="18"/>
  <c r="V357" i="18"/>
  <c r="U357" i="18"/>
  <c r="Y356" i="18"/>
  <c r="X356" i="18"/>
  <c r="W356" i="18"/>
  <c r="V356" i="18"/>
  <c r="U356" i="18"/>
  <c r="Y355" i="18"/>
  <c r="X355" i="18"/>
  <c r="W355" i="18"/>
  <c r="V355" i="18"/>
  <c r="U355" i="18"/>
  <c r="Y354" i="18"/>
  <c r="X354" i="18"/>
  <c r="W354" i="18"/>
  <c r="V354" i="18"/>
  <c r="U354" i="18"/>
  <c r="Y353" i="18"/>
  <c r="X353" i="18"/>
  <c r="W353" i="18"/>
  <c r="V353" i="18"/>
  <c r="U353" i="18"/>
  <c r="Y352" i="18"/>
  <c r="X352" i="18"/>
  <c r="W352" i="18"/>
  <c r="V352" i="18"/>
  <c r="U352" i="18"/>
  <c r="Y351" i="18"/>
  <c r="X351" i="18"/>
  <c r="W351" i="18"/>
  <c r="V351" i="18"/>
  <c r="U351" i="18"/>
  <c r="Y350" i="18"/>
  <c r="X350" i="18"/>
  <c r="W350" i="18"/>
  <c r="V350" i="18"/>
  <c r="U350" i="18"/>
  <c r="Y349" i="18"/>
  <c r="X349" i="18"/>
  <c r="W349" i="18"/>
  <c r="V349" i="18"/>
  <c r="U349" i="18"/>
  <c r="Y348" i="18"/>
  <c r="X348" i="18"/>
  <c r="W348" i="18"/>
  <c r="V348" i="18"/>
  <c r="U348" i="18"/>
  <c r="Y347" i="18"/>
  <c r="X347" i="18"/>
  <c r="W347" i="18"/>
  <c r="V347" i="18"/>
  <c r="U347" i="18"/>
  <c r="Y346" i="18"/>
  <c r="X346" i="18"/>
  <c r="W346" i="18"/>
  <c r="V346" i="18"/>
  <c r="U346" i="18"/>
  <c r="Y345" i="18"/>
  <c r="X345" i="18"/>
  <c r="W345" i="18"/>
  <c r="V345" i="18"/>
  <c r="U345" i="18"/>
  <c r="Y344" i="18"/>
  <c r="X344" i="18"/>
  <c r="W344" i="18"/>
  <c r="V344" i="18"/>
  <c r="U344" i="18"/>
  <c r="Y343" i="18"/>
  <c r="X343" i="18"/>
  <c r="W343" i="18"/>
  <c r="V343" i="18"/>
  <c r="U343" i="18"/>
  <c r="Y342" i="18"/>
  <c r="X342" i="18"/>
  <c r="W342" i="18"/>
  <c r="V342" i="18"/>
  <c r="U342" i="18"/>
  <c r="Y341" i="18"/>
  <c r="X341" i="18"/>
  <c r="W341" i="18"/>
  <c r="V341" i="18"/>
  <c r="U341" i="18"/>
  <c r="Y340" i="18"/>
  <c r="X340" i="18"/>
  <c r="W340" i="18"/>
  <c r="V340" i="18"/>
  <c r="U340" i="18"/>
  <c r="Y339" i="18"/>
  <c r="X339" i="18"/>
  <c r="W339" i="18"/>
  <c r="V339" i="18"/>
  <c r="U339" i="18"/>
  <c r="Y338" i="18"/>
  <c r="X338" i="18"/>
  <c r="W338" i="18"/>
  <c r="V338" i="18"/>
  <c r="U338" i="18"/>
  <c r="Y337" i="18"/>
  <c r="X337" i="18"/>
  <c r="W337" i="18"/>
  <c r="V337" i="18"/>
  <c r="U337" i="18"/>
  <c r="Y336" i="18"/>
  <c r="X336" i="18"/>
  <c r="W336" i="18"/>
  <c r="V336" i="18"/>
  <c r="U336" i="18"/>
  <c r="Y335" i="18"/>
  <c r="X335" i="18"/>
  <c r="W335" i="18"/>
  <c r="V335" i="18"/>
  <c r="U335" i="18"/>
  <c r="Y334" i="18"/>
  <c r="X334" i="18"/>
  <c r="W334" i="18"/>
  <c r="V334" i="18"/>
  <c r="U334" i="18"/>
  <c r="Y333" i="18"/>
  <c r="X333" i="18"/>
  <c r="W333" i="18"/>
  <c r="V333" i="18"/>
  <c r="U333" i="18"/>
  <c r="Y332" i="18"/>
  <c r="X332" i="18"/>
  <c r="W332" i="18"/>
  <c r="V332" i="18"/>
  <c r="U332" i="18"/>
  <c r="Y331" i="18"/>
  <c r="X331" i="18"/>
  <c r="W331" i="18"/>
  <c r="V331" i="18"/>
  <c r="U331" i="18"/>
  <c r="Y330" i="18"/>
  <c r="X330" i="18"/>
  <c r="W330" i="18"/>
  <c r="V330" i="18"/>
  <c r="U330" i="18"/>
  <c r="Y329" i="18"/>
  <c r="X329" i="18"/>
  <c r="W329" i="18"/>
  <c r="V329" i="18"/>
  <c r="U329" i="18"/>
  <c r="Y328" i="18"/>
  <c r="X328" i="18"/>
  <c r="W328" i="18"/>
  <c r="V328" i="18"/>
  <c r="U328" i="18"/>
  <c r="Y327" i="18"/>
  <c r="X327" i="18"/>
  <c r="W327" i="18"/>
  <c r="V327" i="18"/>
  <c r="U327" i="18"/>
  <c r="Y326" i="18"/>
  <c r="X326" i="18"/>
  <c r="W326" i="18"/>
  <c r="V326" i="18"/>
  <c r="U326" i="18"/>
  <c r="Y325" i="18"/>
  <c r="X325" i="18"/>
  <c r="W325" i="18"/>
  <c r="V325" i="18"/>
  <c r="U325" i="18"/>
  <c r="Y324" i="18"/>
  <c r="X324" i="18"/>
  <c r="W324" i="18"/>
  <c r="V324" i="18"/>
  <c r="U324" i="18"/>
  <c r="Y323" i="18"/>
  <c r="X323" i="18"/>
  <c r="W323" i="18"/>
  <c r="V323" i="18"/>
  <c r="U323" i="18"/>
  <c r="Y322" i="18"/>
  <c r="X322" i="18"/>
  <c r="W322" i="18"/>
  <c r="V322" i="18"/>
  <c r="U322" i="18"/>
  <c r="Y321" i="18"/>
  <c r="X321" i="18"/>
  <c r="W321" i="18"/>
  <c r="V321" i="18"/>
  <c r="U321" i="18"/>
  <c r="Y320" i="18"/>
  <c r="X320" i="18"/>
  <c r="W320" i="18"/>
  <c r="V320" i="18"/>
  <c r="U320" i="18"/>
  <c r="Y319" i="18"/>
  <c r="X319" i="18"/>
  <c r="W319" i="18"/>
  <c r="V319" i="18"/>
  <c r="U319" i="18"/>
  <c r="Y318" i="18"/>
  <c r="X318" i="18"/>
  <c r="W318" i="18"/>
  <c r="V318" i="18"/>
  <c r="U318" i="18"/>
  <c r="Y317" i="18"/>
  <c r="X317" i="18"/>
  <c r="W317" i="18"/>
  <c r="V317" i="18"/>
  <c r="U317" i="18"/>
  <c r="Y316" i="18"/>
  <c r="X316" i="18"/>
  <c r="W316" i="18"/>
  <c r="V316" i="18"/>
  <c r="U316" i="18"/>
  <c r="Y315" i="18"/>
  <c r="X315" i="18"/>
  <c r="W315" i="18"/>
  <c r="V315" i="18"/>
  <c r="U315" i="18"/>
  <c r="Y314" i="18"/>
  <c r="X314" i="18"/>
  <c r="W314" i="18"/>
  <c r="V314" i="18"/>
  <c r="U314" i="18"/>
  <c r="Y313" i="18"/>
  <c r="X313" i="18"/>
  <c r="W313" i="18"/>
  <c r="V313" i="18"/>
  <c r="U313" i="18"/>
  <c r="Y312" i="18"/>
  <c r="X312" i="18"/>
  <c r="W312" i="18"/>
  <c r="V312" i="18"/>
  <c r="U312" i="18"/>
  <c r="Y311" i="18"/>
  <c r="X311" i="18"/>
  <c r="W311" i="18"/>
  <c r="V311" i="18"/>
  <c r="U311" i="18"/>
  <c r="Y310" i="18"/>
  <c r="X310" i="18"/>
  <c r="W310" i="18"/>
  <c r="V310" i="18"/>
  <c r="U310" i="18"/>
  <c r="Y309" i="18"/>
  <c r="X309" i="18"/>
  <c r="W309" i="18"/>
  <c r="V309" i="18"/>
  <c r="U309" i="18"/>
  <c r="Y308" i="18"/>
  <c r="X308" i="18"/>
  <c r="W308" i="18"/>
  <c r="V308" i="18"/>
  <c r="U308" i="18"/>
  <c r="Y307" i="18"/>
  <c r="X307" i="18"/>
  <c r="W307" i="18"/>
  <c r="V307" i="18"/>
  <c r="U307" i="18"/>
  <c r="Y306" i="18"/>
  <c r="X306" i="18"/>
  <c r="W306" i="18"/>
  <c r="V306" i="18"/>
  <c r="U306" i="18"/>
  <c r="Y305" i="18"/>
  <c r="X305" i="18"/>
  <c r="W305" i="18"/>
  <c r="V305" i="18"/>
  <c r="U305" i="18"/>
  <c r="Y304" i="18"/>
  <c r="X304" i="18"/>
  <c r="W304" i="18"/>
  <c r="V304" i="18"/>
  <c r="U304" i="18"/>
  <c r="Y303" i="18"/>
  <c r="X303" i="18"/>
  <c r="W303" i="18"/>
  <c r="V303" i="18"/>
  <c r="U303" i="18"/>
  <c r="Y302" i="18"/>
  <c r="X302" i="18"/>
  <c r="W302" i="18"/>
  <c r="V302" i="18"/>
  <c r="U302" i="18"/>
  <c r="Y301" i="18"/>
  <c r="X301" i="18"/>
  <c r="W301" i="18"/>
  <c r="V301" i="18"/>
  <c r="U301" i="18"/>
  <c r="Y300" i="18"/>
  <c r="X300" i="18"/>
  <c r="W300" i="18"/>
  <c r="V300" i="18"/>
  <c r="U300" i="18"/>
  <c r="Y299" i="18"/>
  <c r="X299" i="18"/>
  <c r="W299" i="18"/>
  <c r="V299" i="18"/>
  <c r="U299" i="18"/>
  <c r="Y298" i="18"/>
  <c r="X298" i="18"/>
  <c r="W298" i="18"/>
  <c r="V298" i="18"/>
  <c r="U298" i="18"/>
  <c r="Y297" i="18"/>
  <c r="X297" i="18"/>
  <c r="W297" i="18"/>
  <c r="V297" i="18"/>
  <c r="U297" i="18"/>
  <c r="Y296" i="18"/>
  <c r="X296" i="18"/>
  <c r="W296" i="18"/>
  <c r="V296" i="18"/>
  <c r="U296" i="18"/>
  <c r="Y295" i="18"/>
  <c r="X295" i="18"/>
  <c r="W295" i="18"/>
  <c r="V295" i="18"/>
  <c r="U295" i="18"/>
  <c r="Y294" i="18"/>
  <c r="X294" i="18"/>
  <c r="W294" i="18"/>
  <c r="V294" i="18"/>
  <c r="U294" i="18"/>
  <c r="Y293" i="18"/>
  <c r="X293" i="18"/>
  <c r="W293" i="18"/>
  <c r="V293" i="18"/>
  <c r="U293" i="18"/>
  <c r="Y292" i="18"/>
  <c r="X292" i="18"/>
  <c r="W292" i="18"/>
  <c r="V292" i="18"/>
  <c r="U292" i="18"/>
  <c r="Y291" i="18"/>
  <c r="X291" i="18"/>
  <c r="W291" i="18"/>
  <c r="V291" i="18"/>
  <c r="U291" i="18"/>
  <c r="Y290" i="18"/>
  <c r="X290" i="18"/>
  <c r="W290" i="18"/>
  <c r="V290" i="18"/>
  <c r="U290" i="18"/>
  <c r="Y289" i="18"/>
  <c r="X289" i="18"/>
  <c r="W289" i="18"/>
  <c r="V289" i="18"/>
  <c r="U289" i="18"/>
  <c r="Y288" i="18"/>
  <c r="X288" i="18"/>
  <c r="W288" i="18"/>
  <c r="V288" i="18"/>
  <c r="U288" i="18"/>
  <c r="Y287" i="18"/>
  <c r="X287" i="18"/>
  <c r="W287" i="18"/>
  <c r="V287" i="18"/>
  <c r="U287" i="18"/>
  <c r="Y286" i="18"/>
  <c r="X286" i="18"/>
  <c r="W286" i="18"/>
  <c r="V286" i="18"/>
  <c r="U286" i="18"/>
  <c r="Y285" i="18"/>
  <c r="X285" i="18"/>
  <c r="W285" i="18"/>
  <c r="V285" i="18"/>
  <c r="U285" i="18"/>
  <c r="Y284" i="18"/>
  <c r="X284" i="18"/>
  <c r="W284" i="18"/>
  <c r="V284" i="18"/>
  <c r="U284" i="18"/>
  <c r="Y283" i="18"/>
  <c r="X283" i="18"/>
  <c r="W283" i="18"/>
  <c r="V283" i="18"/>
  <c r="U283" i="18"/>
  <c r="Y282" i="18"/>
  <c r="X282" i="18"/>
  <c r="W282" i="18"/>
  <c r="V282" i="18"/>
  <c r="U282" i="18"/>
  <c r="Y281" i="18"/>
  <c r="X281" i="18"/>
  <c r="W281" i="18"/>
  <c r="V281" i="18"/>
  <c r="U281" i="18"/>
  <c r="Y280" i="18"/>
  <c r="X280" i="18"/>
  <c r="W280" i="18"/>
  <c r="V280" i="18"/>
  <c r="U280" i="18"/>
  <c r="Y279" i="18"/>
  <c r="X279" i="18"/>
  <c r="W279" i="18"/>
  <c r="V279" i="18"/>
  <c r="U279" i="18"/>
  <c r="Y278" i="18"/>
  <c r="X278" i="18"/>
  <c r="W278" i="18"/>
  <c r="V278" i="18"/>
  <c r="U278" i="18"/>
  <c r="Y277" i="18"/>
  <c r="X277" i="18"/>
  <c r="W277" i="18"/>
  <c r="V277" i="18"/>
  <c r="U277" i="18"/>
  <c r="Y276" i="18"/>
  <c r="X276" i="18"/>
  <c r="W276" i="18"/>
  <c r="V276" i="18"/>
  <c r="U276" i="18"/>
  <c r="Y275" i="18"/>
  <c r="X275" i="18"/>
  <c r="W275" i="18"/>
  <c r="V275" i="18"/>
  <c r="U275" i="18"/>
  <c r="Y274" i="18"/>
  <c r="X274" i="18"/>
  <c r="W274" i="18"/>
  <c r="V274" i="18"/>
  <c r="U274" i="18"/>
  <c r="Y273" i="18"/>
  <c r="X273" i="18"/>
  <c r="W273" i="18"/>
  <c r="V273" i="18"/>
  <c r="U273" i="18"/>
  <c r="Y272" i="18"/>
  <c r="X272" i="18"/>
  <c r="W272" i="18"/>
  <c r="V272" i="18"/>
  <c r="U272" i="18"/>
  <c r="Y271" i="18"/>
  <c r="X271" i="18"/>
  <c r="W271" i="18"/>
  <c r="V271" i="18"/>
  <c r="U271" i="18"/>
  <c r="Y270" i="18"/>
  <c r="X270" i="18"/>
  <c r="W270" i="18"/>
  <c r="V270" i="18"/>
  <c r="U270" i="18"/>
  <c r="Y269" i="18"/>
  <c r="X269" i="18"/>
  <c r="W269" i="18"/>
  <c r="V269" i="18"/>
  <c r="U269" i="18"/>
  <c r="Y268" i="18"/>
  <c r="X268" i="18"/>
  <c r="W268" i="18"/>
  <c r="V268" i="18"/>
  <c r="U268" i="18"/>
  <c r="Y267" i="18"/>
  <c r="X267" i="18"/>
  <c r="W267" i="18"/>
  <c r="V267" i="18"/>
  <c r="U267" i="18"/>
  <c r="Y266" i="18"/>
  <c r="X266" i="18"/>
  <c r="W266" i="18"/>
  <c r="V266" i="18"/>
  <c r="U266" i="18"/>
  <c r="Y265" i="18"/>
  <c r="X265" i="18"/>
  <c r="W265" i="18"/>
  <c r="V265" i="18"/>
  <c r="U265" i="18"/>
  <c r="Y264" i="18"/>
  <c r="X264" i="18"/>
  <c r="W264" i="18"/>
  <c r="V264" i="18"/>
  <c r="U264" i="18"/>
  <c r="Y263" i="18"/>
  <c r="X263" i="18"/>
  <c r="W263" i="18"/>
  <c r="V263" i="18"/>
  <c r="U263" i="18"/>
  <c r="Y262" i="18"/>
  <c r="X262" i="18"/>
  <c r="W262" i="18"/>
  <c r="V262" i="18"/>
  <c r="U262" i="18"/>
  <c r="Y261" i="18"/>
  <c r="X261" i="18"/>
  <c r="W261" i="18"/>
  <c r="V261" i="18"/>
  <c r="U261" i="18"/>
  <c r="Y260" i="18"/>
  <c r="X260" i="18"/>
  <c r="W260" i="18"/>
  <c r="V260" i="18"/>
  <c r="U260" i="18"/>
  <c r="Y259" i="18"/>
  <c r="X259" i="18"/>
  <c r="W259" i="18"/>
  <c r="V259" i="18"/>
  <c r="U259" i="18"/>
  <c r="Y258" i="18"/>
  <c r="X258" i="18"/>
  <c r="W258" i="18"/>
  <c r="V258" i="18"/>
  <c r="U258" i="18"/>
  <c r="Y257" i="18"/>
  <c r="X257" i="18"/>
  <c r="W257" i="18"/>
  <c r="V257" i="18"/>
  <c r="U257" i="18"/>
  <c r="Y256" i="18"/>
  <c r="X256" i="18"/>
  <c r="W256" i="18"/>
  <c r="V256" i="18"/>
  <c r="U256" i="18"/>
  <c r="Y255" i="18"/>
  <c r="X255" i="18"/>
  <c r="W255" i="18"/>
  <c r="V255" i="18"/>
  <c r="U255" i="18"/>
  <c r="Y254" i="18"/>
  <c r="X254" i="18"/>
  <c r="W254" i="18"/>
  <c r="V254" i="18"/>
  <c r="U254" i="18"/>
  <c r="Y253" i="18"/>
  <c r="X253" i="18"/>
  <c r="W253" i="18"/>
  <c r="V253" i="18"/>
  <c r="U253" i="18"/>
  <c r="Y252" i="18"/>
  <c r="X252" i="18"/>
  <c r="W252" i="18"/>
  <c r="V252" i="18"/>
  <c r="U252" i="18"/>
  <c r="Y251" i="18"/>
  <c r="X251" i="18"/>
  <c r="W251" i="18"/>
  <c r="V251" i="18"/>
  <c r="U251" i="18"/>
  <c r="Y250" i="18"/>
  <c r="X250" i="18"/>
  <c r="W250" i="18"/>
  <c r="V250" i="18"/>
  <c r="U250" i="18"/>
  <c r="Y249" i="18"/>
  <c r="X249" i="18"/>
  <c r="W249" i="18"/>
  <c r="V249" i="18"/>
  <c r="U249" i="18"/>
  <c r="Y248" i="18"/>
  <c r="X248" i="18"/>
  <c r="W248" i="18"/>
  <c r="V248" i="18"/>
  <c r="U248" i="18"/>
  <c r="Y247" i="18"/>
  <c r="X247" i="18"/>
  <c r="W247" i="18"/>
  <c r="V247" i="18"/>
  <c r="U247" i="18"/>
  <c r="Y246" i="18"/>
  <c r="X246" i="18"/>
  <c r="W246" i="18"/>
  <c r="V246" i="18"/>
  <c r="U246" i="18"/>
  <c r="Y245" i="18"/>
  <c r="X245" i="18"/>
  <c r="W245" i="18"/>
  <c r="V245" i="18"/>
  <c r="U245" i="18"/>
  <c r="Y244" i="18"/>
  <c r="X244" i="18"/>
  <c r="W244" i="18"/>
  <c r="V244" i="18"/>
  <c r="U244" i="18"/>
  <c r="Y243" i="18"/>
  <c r="X243" i="18"/>
  <c r="W243" i="18"/>
  <c r="V243" i="18"/>
  <c r="U243" i="18"/>
  <c r="Y242" i="18"/>
  <c r="X242" i="18"/>
  <c r="W242" i="18"/>
  <c r="V242" i="18"/>
  <c r="U242" i="18"/>
  <c r="Y241" i="18"/>
  <c r="X241" i="18"/>
  <c r="W241" i="18"/>
  <c r="V241" i="18"/>
  <c r="U241" i="18"/>
  <c r="Y240" i="18"/>
  <c r="X240" i="18"/>
  <c r="W240" i="18"/>
  <c r="V240" i="18"/>
  <c r="U240" i="18"/>
  <c r="Y239" i="18"/>
  <c r="X239" i="18"/>
  <c r="W239" i="18"/>
  <c r="V239" i="18"/>
  <c r="U239" i="18"/>
  <c r="Y238" i="18"/>
  <c r="X238" i="18"/>
  <c r="W238" i="18"/>
  <c r="V238" i="18"/>
  <c r="U238" i="18"/>
  <c r="Y237" i="18"/>
  <c r="X237" i="18"/>
  <c r="W237" i="18"/>
  <c r="V237" i="18"/>
  <c r="U237" i="18"/>
  <c r="Y236" i="18"/>
  <c r="X236" i="18"/>
  <c r="W236" i="18"/>
  <c r="V236" i="18"/>
  <c r="U236" i="18"/>
  <c r="Y235" i="18"/>
  <c r="X235" i="18"/>
  <c r="W235" i="18"/>
  <c r="V235" i="18"/>
  <c r="U235" i="18"/>
  <c r="Y234" i="18"/>
  <c r="X234" i="18"/>
  <c r="W234" i="18"/>
  <c r="V234" i="18"/>
  <c r="U234" i="18"/>
  <c r="Y233" i="18"/>
  <c r="X233" i="18"/>
  <c r="W233" i="18"/>
  <c r="V233" i="18"/>
  <c r="U233" i="18"/>
  <c r="Y232" i="18"/>
  <c r="X232" i="18"/>
  <c r="W232" i="18"/>
  <c r="V232" i="18"/>
  <c r="U232" i="18"/>
  <c r="Y231" i="18"/>
  <c r="X231" i="18"/>
  <c r="W231" i="18"/>
  <c r="V231" i="18"/>
  <c r="U231" i="18"/>
  <c r="Y230" i="18"/>
  <c r="X230" i="18"/>
  <c r="W230" i="18"/>
  <c r="V230" i="18"/>
  <c r="U230" i="18"/>
  <c r="Y229" i="18"/>
  <c r="X229" i="18"/>
  <c r="W229" i="18"/>
  <c r="V229" i="18"/>
  <c r="U229" i="18"/>
  <c r="Y228" i="18"/>
  <c r="X228" i="18"/>
  <c r="W228" i="18"/>
  <c r="V228" i="18"/>
  <c r="U228" i="18"/>
  <c r="Y227" i="18"/>
  <c r="X227" i="18"/>
  <c r="W227" i="18"/>
  <c r="V227" i="18"/>
  <c r="U227" i="18"/>
  <c r="Y226" i="18"/>
  <c r="X226" i="18"/>
  <c r="W226" i="18"/>
  <c r="V226" i="18"/>
  <c r="U226" i="18"/>
  <c r="Y225" i="18"/>
  <c r="X225" i="18"/>
  <c r="W225" i="18"/>
  <c r="V225" i="18"/>
  <c r="U225" i="18"/>
  <c r="Y224" i="18"/>
  <c r="X224" i="18"/>
  <c r="W224" i="18"/>
  <c r="V224" i="18"/>
  <c r="U224" i="18"/>
  <c r="Y223" i="18"/>
  <c r="X223" i="18"/>
  <c r="W223" i="18"/>
  <c r="V223" i="18"/>
  <c r="U223" i="18"/>
  <c r="Y222" i="18"/>
  <c r="X222" i="18"/>
  <c r="W222" i="18"/>
  <c r="V222" i="18"/>
  <c r="U222" i="18"/>
  <c r="Y221" i="18"/>
  <c r="X221" i="18"/>
  <c r="W221" i="18"/>
  <c r="V221" i="18"/>
  <c r="U221" i="18"/>
  <c r="Y220" i="18"/>
  <c r="X220" i="18"/>
  <c r="W220" i="18"/>
  <c r="V220" i="18"/>
  <c r="U220" i="18"/>
  <c r="Y219" i="18"/>
  <c r="X219" i="18"/>
  <c r="W219" i="18"/>
  <c r="V219" i="18"/>
  <c r="U219" i="18"/>
  <c r="Y218" i="18"/>
  <c r="X218" i="18"/>
  <c r="W218" i="18"/>
  <c r="V218" i="18"/>
  <c r="U218" i="18"/>
  <c r="Y217" i="18"/>
  <c r="X217" i="18"/>
  <c r="W217" i="18"/>
  <c r="V217" i="18"/>
  <c r="U217" i="18"/>
  <c r="Y216" i="18"/>
  <c r="X216" i="18"/>
  <c r="W216" i="18"/>
  <c r="V216" i="18"/>
  <c r="U216" i="18"/>
  <c r="Y215" i="18"/>
  <c r="X215" i="18"/>
  <c r="W215" i="18"/>
  <c r="V215" i="18"/>
  <c r="U215" i="18"/>
  <c r="Y214" i="18"/>
  <c r="X214" i="18"/>
  <c r="W214" i="18"/>
  <c r="V214" i="18"/>
  <c r="U214" i="18"/>
  <c r="Y213" i="18"/>
  <c r="X213" i="18"/>
  <c r="W213" i="18"/>
  <c r="V213" i="18"/>
  <c r="U213" i="18"/>
  <c r="Y212" i="18"/>
  <c r="X212" i="18"/>
  <c r="W212" i="18"/>
  <c r="V212" i="18"/>
  <c r="U212" i="18"/>
  <c r="Y211" i="18"/>
  <c r="X211" i="18"/>
  <c r="W211" i="18"/>
  <c r="V211" i="18"/>
  <c r="U211" i="18"/>
  <c r="Y210" i="18"/>
  <c r="X210" i="18"/>
  <c r="W210" i="18"/>
  <c r="V210" i="18"/>
  <c r="U210" i="18"/>
  <c r="Y209" i="18"/>
  <c r="X209" i="18"/>
  <c r="W209" i="18"/>
  <c r="V209" i="18"/>
  <c r="U209" i="18"/>
  <c r="Y208" i="18"/>
  <c r="X208" i="18"/>
  <c r="W208" i="18"/>
  <c r="V208" i="18"/>
  <c r="U208" i="18"/>
  <c r="Y207" i="18"/>
  <c r="X207" i="18"/>
  <c r="W207" i="18"/>
  <c r="V207" i="18"/>
  <c r="U207" i="18"/>
  <c r="Y206" i="18"/>
  <c r="X206" i="18"/>
  <c r="W206" i="18"/>
  <c r="V206" i="18"/>
  <c r="U206" i="18"/>
  <c r="Y205" i="18"/>
  <c r="X205" i="18"/>
  <c r="W205" i="18"/>
  <c r="V205" i="18"/>
  <c r="U205" i="18"/>
  <c r="Y204" i="18"/>
  <c r="X204" i="18"/>
  <c r="W204" i="18"/>
  <c r="V204" i="18"/>
  <c r="U204" i="18"/>
  <c r="Y203" i="18"/>
  <c r="X203" i="18"/>
  <c r="W203" i="18"/>
  <c r="V203" i="18"/>
  <c r="U203" i="18"/>
  <c r="Y202" i="18"/>
  <c r="X202" i="18"/>
  <c r="W202" i="18"/>
  <c r="V202" i="18"/>
  <c r="U202" i="18"/>
  <c r="Y201" i="18"/>
  <c r="X201" i="18"/>
  <c r="W201" i="18"/>
  <c r="V201" i="18"/>
  <c r="U201" i="18"/>
  <c r="Y200" i="18"/>
  <c r="X200" i="18"/>
  <c r="W200" i="18"/>
  <c r="V200" i="18"/>
  <c r="U200" i="18"/>
  <c r="Y199" i="18"/>
  <c r="X199" i="18"/>
  <c r="W199" i="18"/>
  <c r="V199" i="18"/>
  <c r="U199" i="18"/>
  <c r="Y198" i="18"/>
  <c r="X198" i="18"/>
  <c r="W198" i="18"/>
  <c r="V198" i="18"/>
  <c r="U198" i="18"/>
  <c r="Y197" i="18"/>
  <c r="X197" i="18"/>
  <c r="W197" i="18"/>
  <c r="V197" i="18"/>
  <c r="U197" i="18"/>
  <c r="Y196" i="18"/>
  <c r="X196" i="18"/>
  <c r="W196" i="18"/>
  <c r="V196" i="18"/>
  <c r="U196" i="18"/>
  <c r="Y195" i="18"/>
  <c r="X195" i="18"/>
  <c r="W195" i="18"/>
  <c r="V195" i="18"/>
  <c r="U195" i="18"/>
  <c r="Y194" i="18"/>
  <c r="X194" i="18"/>
  <c r="W194" i="18"/>
  <c r="V194" i="18"/>
  <c r="U194" i="18"/>
  <c r="Y193" i="18"/>
  <c r="X193" i="18"/>
  <c r="W193" i="18"/>
  <c r="V193" i="18"/>
  <c r="U193" i="18"/>
  <c r="Y192" i="18"/>
  <c r="X192" i="18"/>
  <c r="W192" i="18"/>
  <c r="V192" i="18"/>
  <c r="U192" i="18"/>
  <c r="Y191" i="18"/>
  <c r="X191" i="18"/>
  <c r="W191" i="18"/>
  <c r="V191" i="18"/>
  <c r="U191" i="18"/>
  <c r="Y190" i="18"/>
  <c r="X190" i="18"/>
  <c r="W190" i="18"/>
  <c r="V190" i="18"/>
  <c r="U190" i="18"/>
  <c r="Y189" i="18"/>
  <c r="X189" i="18"/>
  <c r="W189" i="18"/>
  <c r="V189" i="18"/>
  <c r="U189" i="18"/>
  <c r="Y188" i="18"/>
  <c r="X188" i="18"/>
  <c r="W188" i="18"/>
  <c r="V188" i="18"/>
  <c r="U188" i="18"/>
  <c r="Y187" i="18"/>
  <c r="X187" i="18"/>
  <c r="W187" i="18"/>
  <c r="V187" i="18"/>
  <c r="U187" i="18"/>
  <c r="Y186" i="18"/>
  <c r="X186" i="18"/>
  <c r="W186" i="18"/>
  <c r="V186" i="18"/>
  <c r="U186" i="18"/>
  <c r="Y185" i="18"/>
  <c r="X185" i="18"/>
  <c r="W185" i="18"/>
  <c r="V185" i="18"/>
  <c r="U185" i="18"/>
  <c r="Y184" i="18"/>
  <c r="X184" i="18"/>
  <c r="W184" i="18"/>
  <c r="V184" i="18"/>
  <c r="U184" i="18"/>
  <c r="Y183" i="18"/>
  <c r="X183" i="18"/>
  <c r="W183" i="18"/>
  <c r="V183" i="18"/>
  <c r="U183" i="18"/>
  <c r="Y182" i="18"/>
  <c r="X182" i="18"/>
  <c r="W182" i="18"/>
  <c r="V182" i="18"/>
  <c r="U182" i="18"/>
  <c r="Y181" i="18"/>
  <c r="X181" i="18"/>
  <c r="W181" i="18"/>
  <c r="V181" i="18"/>
  <c r="U181" i="18"/>
  <c r="Y180" i="18"/>
  <c r="X180" i="18"/>
  <c r="W180" i="18"/>
  <c r="V180" i="18"/>
  <c r="U180" i="18"/>
  <c r="Y179" i="18"/>
  <c r="X179" i="18"/>
  <c r="W179" i="18"/>
  <c r="V179" i="18"/>
  <c r="U179" i="18"/>
  <c r="Y178" i="18"/>
  <c r="X178" i="18"/>
  <c r="W178" i="18"/>
  <c r="V178" i="18"/>
  <c r="U178" i="18"/>
  <c r="Y177" i="18"/>
  <c r="X177" i="18"/>
  <c r="W177" i="18"/>
  <c r="V177" i="18"/>
  <c r="U177" i="18"/>
  <c r="Y176" i="18"/>
  <c r="X176" i="18"/>
  <c r="W176" i="18"/>
  <c r="V176" i="18"/>
  <c r="U176" i="18"/>
  <c r="Y175" i="18"/>
  <c r="X175" i="18"/>
  <c r="W175" i="18"/>
  <c r="V175" i="18"/>
  <c r="U175" i="18"/>
  <c r="Y174" i="18"/>
  <c r="X174" i="18"/>
  <c r="W174" i="18"/>
  <c r="V174" i="18"/>
  <c r="U174" i="18"/>
  <c r="Y173" i="18"/>
  <c r="X173" i="18"/>
  <c r="W173" i="18"/>
  <c r="V173" i="18"/>
  <c r="U173" i="18"/>
  <c r="Y172" i="18"/>
  <c r="X172" i="18"/>
  <c r="W172" i="18"/>
  <c r="V172" i="18"/>
  <c r="U172" i="18"/>
  <c r="Y171" i="18"/>
  <c r="X171" i="18"/>
  <c r="W171" i="18"/>
  <c r="V171" i="18"/>
  <c r="U171" i="18"/>
  <c r="Y170" i="18"/>
  <c r="X170" i="18"/>
  <c r="W170" i="18"/>
  <c r="V170" i="18"/>
  <c r="U170" i="18"/>
  <c r="Y169" i="18"/>
  <c r="X169" i="18"/>
  <c r="W169" i="18"/>
  <c r="V169" i="18"/>
  <c r="U169" i="18"/>
  <c r="Y168" i="18"/>
  <c r="X168" i="18"/>
  <c r="W168" i="18"/>
  <c r="V168" i="18"/>
  <c r="U168" i="18"/>
  <c r="Y167" i="18"/>
  <c r="X167" i="18"/>
  <c r="W167" i="18"/>
  <c r="V167" i="18"/>
  <c r="U167" i="18"/>
  <c r="Y166" i="18"/>
  <c r="X166" i="18"/>
  <c r="W166" i="18"/>
  <c r="V166" i="18"/>
  <c r="U166" i="18"/>
  <c r="Y165" i="18"/>
  <c r="X165" i="18"/>
  <c r="W165" i="18"/>
  <c r="V165" i="18"/>
  <c r="U165" i="18"/>
  <c r="Y164" i="18"/>
  <c r="X164" i="18"/>
  <c r="W164" i="18"/>
  <c r="V164" i="18"/>
  <c r="U164" i="18"/>
  <c r="Y163" i="18"/>
  <c r="X163" i="18"/>
  <c r="W163" i="18"/>
  <c r="V163" i="18"/>
  <c r="U163" i="18"/>
  <c r="Y162" i="18"/>
  <c r="X162" i="18"/>
  <c r="W162" i="18"/>
  <c r="V162" i="18"/>
  <c r="U162" i="18"/>
  <c r="Y161" i="18"/>
  <c r="X161" i="18"/>
  <c r="W161" i="18"/>
  <c r="V161" i="18"/>
  <c r="U161" i="18"/>
  <c r="Y160" i="18"/>
  <c r="X160" i="18"/>
  <c r="W160" i="18"/>
  <c r="V160" i="18"/>
  <c r="U160" i="18"/>
  <c r="Y159" i="18"/>
  <c r="X159" i="18"/>
  <c r="W159" i="18"/>
  <c r="V159" i="18"/>
  <c r="U159" i="18"/>
  <c r="Y158" i="18"/>
  <c r="X158" i="18"/>
  <c r="W158" i="18"/>
  <c r="V158" i="18"/>
  <c r="U158" i="18"/>
  <c r="Y157" i="18"/>
  <c r="X157" i="18"/>
  <c r="W157" i="18"/>
  <c r="V157" i="18"/>
  <c r="U157" i="18"/>
  <c r="Y156" i="18"/>
  <c r="X156" i="18"/>
  <c r="W156" i="18"/>
  <c r="V156" i="18"/>
  <c r="U156" i="18"/>
  <c r="Y155" i="18"/>
  <c r="X155" i="18"/>
  <c r="W155" i="18"/>
  <c r="V155" i="18"/>
  <c r="U155" i="18"/>
  <c r="Y154" i="18"/>
  <c r="X154" i="18"/>
  <c r="W154" i="18"/>
  <c r="V154" i="18"/>
  <c r="U154" i="18"/>
  <c r="Y153" i="18"/>
  <c r="X153" i="18"/>
  <c r="W153" i="18"/>
  <c r="V153" i="18"/>
  <c r="U153" i="18"/>
  <c r="Y152" i="18"/>
  <c r="X152" i="18"/>
  <c r="W152" i="18"/>
  <c r="V152" i="18"/>
  <c r="U152" i="18"/>
  <c r="Y151" i="18"/>
  <c r="X151" i="18"/>
  <c r="W151" i="18"/>
  <c r="V151" i="18"/>
  <c r="U151" i="18"/>
  <c r="Y150" i="18"/>
  <c r="X150" i="18"/>
  <c r="W150" i="18"/>
  <c r="V150" i="18"/>
  <c r="U150" i="18"/>
  <c r="Y149" i="18"/>
  <c r="X149" i="18"/>
  <c r="W149" i="18"/>
  <c r="V149" i="18"/>
  <c r="U149" i="18"/>
  <c r="Y148" i="18"/>
  <c r="X148" i="18"/>
  <c r="W148" i="18"/>
  <c r="V148" i="18"/>
  <c r="U148" i="18"/>
  <c r="Y147" i="18"/>
  <c r="X147" i="18"/>
  <c r="W147" i="18"/>
  <c r="V147" i="18"/>
  <c r="U147" i="18"/>
  <c r="Y146" i="18"/>
  <c r="X146" i="18"/>
  <c r="W146" i="18"/>
  <c r="V146" i="18"/>
  <c r="U146" i="18"/>
  <c r="Y145" i="18"/>
  <c r="X145" i="18"/>
  <c r="W145" i="18"/>
  <c r="V145" i="18"/>
  <c r="U145" i="18"/>
  <c r="Y144" i="18"/>
  <c r="X144" i="18"/>
  <c r="W144" i="18"/>
  <c r="V144" i="18"/>
  <c r="U144" i="18"/>
  <c r="Y143" i="18"/>
  <c r="X143" i="18"/>
  <c r="W143" i="18"/>
  <c r="V143" i="18"/>
  <c r="U143" i="18"/>
  <c r="Y142" i="18"/>
  <c r="X142" i="18"/>
  <c r="W142" i="18"/>
  <c r="V142" i="18"/>
  <c r="U142" i="18"/>
  <c r="Y141" i="18"/>
  <c r="X141" i="18"/>
  <c r="W141" i="18"/>
  <c r="V141" i="18"/>
  <c r="U141" i="18"/>
  <c r="Y140" i="18"/>
  <c r="X140" i="18"/>
  <c r="W140" i="18"/>
  <c r="V140" i="18"/>
  <c r="U140" i="18"/>
  <c r="Y139" i="18"/>
  <c r="X139" i="18"/>
  <c r="W139" i="18"/>
  <c r="V139" i="18"/>
  <c r="U139" i="18"/>
  <c r="Y138" i="18"/>
  <c r="X138" i="18"/>
  <c r="W138" i="18"/>
  <c r="V138" i="18"/>
  <c r="U138" i="18"/>
  <c r="Y137" i="18"/>
  <c r="X137" i="18"/>
  <c r="W137" i="18"/>
  <c r="V137" i="18"/>
  <c r="U137" i="18"/>
  <c r="Y136" i="18"/>
  <c r="X136" i="18"/>
  <c r="W136" i="18"/>
  <c r="V136" i="18"/>
  <c r="U136" i="18"/>
  <c r="Y135" i="18"/>
  <c r="X135" i="18"/>
  <c r="W135" i="18"/>
  <c r="V135" i="18"/>
  <c r="U135" i="18"/>
  <c r="Y134" i="18"/>
  <c r="X134" i="18"/>
  <c r="W134" i="18"/>
  <c r="V134" i="18"/>
  <c r="U134" i="18"/>
  <c r="Y133" i="18"/>
  <c r="X133" i="18"/>
  <c r="W133" i="18"/>
  <c r="V133" i="18"/>
  <c r="U133" i="18"/>
  <c r="Y132" i="18"/>
  <c r="X132" i="18"/>
  <c r="W132" i="18"/>
  <c r="V132" i="18"/>
  <c r="U132" i="18"/>
  <c r="Y131" i="18"/>
  <c r="X131" i="18"/>
  <c r="W131" i="18"/>
  <c r="V131" i="18"/>
  <c r="U131" i="18"/>
  <c r="Y130" i="18"/>
  <c r="X130" i="18"/>
  <c r="W130" i="18"/>
  <c r="V130" i="18"/>
  <c r="U130" i="18"/>
  <c r="Y129" i="18"/>
  <c r="X129" i="18"/>
  <c r="W129" i="18"/>
  <c r="V129" i="18"/>
  <c r="U129" i="18"/>
  <c r="Y128" i="18"/>
  <c r="X128" i="18"/>
  <c r="W128" i="18"/>
  <c r="V128" i="18"/>
  <c r="U128" i="18"/>
  <c r="Y127" i="18"/>
  <c r="X127" i="18"/>
  <c r="W127" i="18"/>
  <c r="V127" i="18"/>
  <c r="U127" i="18"/>
  <c r="Y126" i="18"/>
  <c r="X126" i="18"/>
  <c r="W126" i="18"/>
  <c r="V126" i="18"/>
  <c r="U126" i="18"/>
  <c r="Y125" i="18"/>
  <c r="X125" i="18"/>
  <c r="W125" i="18"/>
  <c r="V125" i="18"/>
  <c r="U125" i="18"/>
  <c r="Y124" i="18"/>
  <c r="X124" i="18"/>
  <c r="W124" i="18"/>
  <c r="V124" i="18"/>
  <c r="U124" i="18"/>
  <c r="Y123" i="18"/>
  <c r="X123" i="18"/>
  <c r="W123" i="18"/>
  <c r="V123" i="18"/>
  <c r="U123" i="18"/>
  <c r="Y122" i="18"/>
  <c r="X122" i="18"/>
  <c r="W122" i="18"/>
  <c r="V122" i="18"/>
  <c r="U122" i="18"/>
  <c r="Y121" i="18"/>
  <c r="X121" i="18"/>
  <c r="W121" i="18"/>
  <c r="V121" i="18"/>
  <c r="U121" i="18"/>
  <c r="Y120" i="18"/>
  <c r="X120" i="18"/>
  <c r="W120" i="18"/>
  <c r="V120" i="18"/>
  <c r="U120" i="18"/>
  <c r="Y119" i="18"/>
  <c r="X119" i="18"/>
  <c r="W119" i="18"/>
  <c r="V119" i="18"/>
  <c r="U119" i="18"/>
  <c r="Y118" i="18"/>
  <c r="X118" i="18"/>
  <c r="W118" i="18"/>
  <c r="V118" i="18"/>
  <c r="U118" i="18"/>
  <c r="Y117" i="18"/>
  <c r="X117" i="18"/>
  <c r="W117" i="18"/>
  <c r="V117" i="18"/>
  <c r="U117" i="18"/>
  <c r="Y116" i="18"/>
  <c r="X116" i="18"/>
  <c r="W116" i="18"/>
  <c r="V116" i="18"/>
  <c r="U116" i="18"/>
  <c r="Y115" i="18"/>
  <c r="X115" i="18"/>
  <c r="W115" i="18"/>
  <c r="V115" i="18"/>
  <c r="U115" i="18"/>
  <c r="Y114" i="18"/>
  <c r="X114" i="18"/>
  <c r="W114" i="18"/>
  <c r="V114" i="18"/>
  <c r="U114" i="18"/>
  <c r="Y113" i="18"/>
  <c r="X113" i="18"/>
  <c r="W113" i="18"/>
  <c r="V113" i="18"/>
  <c r="U113" i="18"/>
  <c r="Y112" i="18"/>
  <c r="X112" i="18"/>
  <c r="W112" i="18"/>
  <c r="V112" i="18"/>
  <c r="U112" i="18"/>
  <c r="Y111" i="18"/>
  <c r="X111" i="18"/>
  <c r="W111" i="18"/>
  <c r="V111" i="18"/>
  <c r="U111" i="18"/>
  <c r="Y110" i="18"/>
  <c r="X110" i="18"/>
  <c r="W110" i="18"/>
  <c r="V110" i="18"/>
  <c r="U110" i="18"/>
  <c r="Y109" i="18"/>
  <c r="X109" i="18"/>
  <c r="W109" i="18"/>
  <c r="V109" i="18"/>
  <c r="U109" i="18"/>
  <c r="Y108" i="18"/>
  <c r="X108" i="18"/>
  <c r="W108" i="18"/>
  <c r="V108" i="18"/>
  <c r="U108" i="18"/>
  <c r="Y107" i="18"/>
  <c r="X107" i="18"/>
  <c r="W107" i="18"/>
  <c r="V107" i="18"/>
  <c r="U107" i="18"/>
  <c r="Y106" i="18"/>
  <c r="X106" i="18"/>
  <c r="W106" i="18"/>
  <c r="V106" i="18"/>
  <c r="U106" i="18"/>
  <c r="Y105" i="18"/>
  <c r="X105" i="18"/>
  <c r="W105" i="18"/>
  <c r="V105" i="18"/>
  <c r="U105" i="18"/>
  <c r="Y104" i="18"/>
  <c r="X104" i="18"/>
  <c r="W104" i="18"/>
  <c r="V104" i="18"/>
  <c r="U104" i="18"/>
  <c r="Y103" i="18"/>
  <c r="X103" i="18"/>
  <c r="W103" i="18"/>
  <c r="V103" i="18"/>
  <c r="U103" i="18"/>
  <c r="Y102" i="18"/>
  <c r="X102" i="18"/>
  <c r="W102" i="18"/>
  <c r="V102" i="18"/>
  <c r="U102" i="18"/>
  <c r="Y101" i="18"/>
  <c r="X101" i="18"/>
  <c r="W101" i="18"/>
  <c r="V101" i="18"/>
  <c r="U101" i="18"/>
  <c r="Y100" i="18"/>
  <c r="X100" i="18"/>
  <c r="W100" i="18"/>
  <c r="V100" i="18"/>
  <c r="U100" i="18"/>
  <c r="Y99" i="18"/>
  <c r="X99" i="18"/>
  <c r="W99" i="18"/>
  <c r="V99" i="18"/>
  <c r="U99" i="18"/>
  <c r="Y98" i="18"/>
  <c r="X98" i="18"/>
  <c r="W98" i="18"/>
  <c r="V98" i="18"/>
  <c r="U98" i="18"/>
  <c r="Y97" i="18"/>
  <c r="X97" i="18"/>
  <c r="W97" i="18"/>
  <c r="V97" i="18"/>
  <c r="U97" i="18"/>
  <c r="Y96" i="18"/>
  <c r="X96" i="18"/>
  <c r="W96" i="18"/>
  <c r="V96" i="18"/>
  <c r="U96" i="18"/>
  <c r="Y95" i="18"/>
  <c r="X95" i="18"/>
  <c r="W95" i="18"/>
  <c r="V95" i="18"/>
  <c r="U95" i="18"/>
  <c r="Y94" i="18"/>
  <c r="X94" i="18"/>
  <c r="W94" i="18"/>
  <c r="V94" i="18"/>
  <c r="U94" i="18"/>
  <c r="Y93" i="18"/>
  <c r="X93" i="18"/>
  <c r="W93" i="18"/>
  <c r="V93" i="18"/>
  <c r="U93" i="18"/>
  <c r="Y92" i="18"/>
  <c r="X92" i="18"/>
  <c r="W92" i="18"/>
  <c r="V92" i="18"/>
  <c r="U92" i="18"/>
  <c r="Y91" i="18"/>
  <c r="X91" i="18"/>
  <c r="W91" i="18"/>
  <c r="V91" i="18"/>
  <c r="U91" i="18"/>
  <c r="Y90" i="18"/>
  <c r="X90" i="18"/>
  <c r="W90" i="18"/>
  <c r="V90" i="18"/>
  <c r="U90" i="18"/>
  <c r="Y89" i="18"/>
  <c r="X89" i="18"/>
  <c r="W89" i="18"/>
  <c r="V89" i="18"/>
  <c r="U89" i="18"/>
  <c r="Y88" i="18"/>
  <c r="X88" i="18"/>
  <c r="W88" i="18"/>
  <c r="V88" i="18"/>
  <c r="U88" i="18"/>
  <c r="Y87" i="18"/>
  <c r="X87" i="18"/>
  <c r="W87" i="18"/>
  <c r="V87" i="18"/>
  <c r="U87" i="18"/>
  <c r="Y86" i="18"/>
  <c r="X86" i="18"/>
  <c r="W86" i="18"/>
  <c r="V86" i="18"/>
  <c r="U86" i="18"/>
  <c r="Y85" i="18"/>
  <c r="X85" i="18"/>
  <c r="W85" i="18"/>
  <c r="V85" i="18"/>
  <c r="U85" i="18"/>
  <c r="Y84" i="18"/>
  <c r="X84" i="18"/>
  <c r="W84" i="18"/>
  <c r="V84" i="18"/>
  <c r="U84" i="18"/>
  <c r="Y83" i="18"/>
  <c r="X83" i="18"/>
  <c r="W83" i="18"/>
  <c r="V83" i="18"/>
  <c r="U83" i="18"/>
  <c r="Y82" i="18"/>
  <c r="X82" i="18"/>
  <c r="W82" i="18"/>
  <c r="V82" i="18"/>
  <c r="U82" i="18"/>
  <c r="Y81" i="18"/>
  <c r="X81" i="18"/>
  <c r="W81" i="18"/>
  <c r="V81" i="18"/>
  <c r="U81" i="18"/>
  <c r="Y80" i="18"/>
  <c r="X80" i="18"/>
  <c r="W80" i="18"/>
  <c r="V80" i="18"/>
  <c r="U80" i="18"/>
  <c r="Y79" i="18"/>
  <c r="X79" i="18"/>
  <c r="W79" i="18"/>
  <c r="V79" i="18"/>
  <c r="U79" i="18"/>
  <c r="Y78" i="18"/>
  <c r="X78" i="18"/>
  <c r="W78" i="18"/>
  <c r="V78" i="18"/>
  <c r="U78" i="18"/>
  <c r="Y77" i="18"/>
  <c r="X77" i="18"/>
  <c r="W77" i="18"/>
  <c r="V77" i="18"/>
  <c r="U77" i="18"/>
  <c r="Y76" i="18"/>
  <c r="X76" i="18"/>
  <c r="W76" i="18"/>
  <c r="V76" i="18"/>
  <c r="U76" i="18"/>
  <c r="Y75" i="18"/>
  <c r="X75" i="18"/>
  <c r="W75" i="18"/>
  <c r="V75" i="18"/>
  <c r="U75" i="18"/>
  <c r="Y74" i="18"/>
  <c r="X74" i="18"/>
  <c r="W74" i="18"/>
  <c r="V74" i="18"/>
  <c r="U74" i="18"/>
  <c r="Y73" i="18"/>
  <c r="X73" i="18"/>
  <c r="W73" i="18"/>
  <c r="V73" i="18"/>
  <c r="U73" i="18"/>
  <c r="Y72" i="18"/>
  <c r="X72" i="18"/>
  <c r="W72" i="18"/>
  <c r="V72" i="18"/>
  <c r="U72" i="18"/>
  <c r="Y71" i="18"/>
  <c r="X71" i="18"/>
  <c r="W71" i="18"/>
  <c r="V71" i="18"/>
  <c r="U71" i="18"/>
  <c r="Y70" i="18"/>
  <c r="X70" i="18"/>
  <c r="W70" i="18"/>
  <c r="V70" i="18"/>
  <c r="U70" i="18"/>
  <c r="Y69" i="18"/>
  <c r="X69" i="18"/>
  <c r="W69" i="18"/>
  <c r="V69" i="18"/>
  <c r="U69" i="18"/>
  <c r="Y68" i="18"/>
  <c r="X68" i="18"/>
  <c r="W68" i="18"/>
  <c r="V68" i="18"/>
  <c r="U68" i="18"/>
  <c r="Y67" i="18"/>
  <c r="X67" i="18"/>
  <c r="W67" i="18"/>
  <c r="V67" i="18"/>
  <c r="U67" i="18"/>
  <c r="Y66" i="18"/>
  <c r="X66" i="18"/>
  <c r="W66" i="18"/>
  <c r="V66" i="18"/>
  <c r="U66" i="18"/>
  <c r="Y65" i="18"/>
  <c r="X65" i="18"/>
  <c r="W65" i="18"/>
  <c r="V65" i="18"/>
  <c r="U65" i="18"/>
  <c r="Y64" i="18"/>
  <c r="X64" i="18"/>
  <c r="W64" i="18"/>
  <c r="V64" i="18"/>
  <c r="U64" i="18"/>
  <c r="Y63" i="18"/>
  <c r="X63" i="18"/>
  <c r="W63" i="18"/>
  <c r="V63" i="18"/>
  <c r="U63" i="18"/>
  <c r="Y62" i="18"/>
  <c r="X62" i="18"/>
  <c r="W62" i="18"/>
  <c r="V62" i="18"/>
  <c r="U62" i="18"/>
  <c r="Y61" i="18"/>
  <c r="X61" i="18"/>
  <c r="W61" i="18"/>
  <c r="V61" i="18"/>
  <c r="U61" i="18"/>
  <c r="Y60" i="18"/>
  <c r="X60" i="18"/>
  <c r="W60" i="18"/>
  <c r="V60" i="18"/>
  <c r="U60" i="18"/>
  <c r="Y59" i="18"/>
  <c r="X59" i="18"/>
  <c r="W59" i="18"/>
  <c r="V59" i="18"/>
  <c r="U59" i="18"/>
  <c r="Y58" i="18"/>
  <c r="X58" i="18"/>
  <c r="W58" i="18"/>
  <c r="V58" i="18"/>
  <c r="U58" i="18"/>
  <c r="Y57" i="18"/>
  <c r="X57" i="18"/>
  <c r="W57" i="18"/>
  <c r="V57" i="18"/>
  <c r="U57" i="18"/>
  <c r="Y56" i="18"/>
  <c r="X56" i="18"/>
  <c r="W56" i="18"/>
  <c r="V56" i="18"/>
  <c r="U56" i="18"/>
  <c r="Y55" i="18"/>
  <c r="X55" i="18"/>
  <c r="W55" i="18"/>
  <c r="V55" i="18"/>
  <c r="U55" i="18"/>
  <c r="Y54" i="18"/>
  <c r="X54" i="18"/>
  <c r="W54" i="18"/>
  <c r="V54" i="18"/>
  <c r="U54" i="18"/>
  <c r="Y53" i="18"/>
  <c r="X53" i="18"/>
  <c r="W53" i="18"/>
  <c r="V53" i="18"/>
  <c r="U53" i="18"/>
  <c r="Y52" i="18"/>
  <c r="X52" i="18"/>
  <c r="W52" i="18"/>
  <c r="V52" i="18"/>
  <c r="U52" i="18"/>
  <c r="Y51" i="18"/>
  <c r="X51" i="18"/>
  <c r="W51" i="18"/>
  <c r="V51" i="18"/>
  <c r="U51" i="18"/>
  <c r="Y50" i="18"/>
  <c r="X50" i="18"/>
  <c r="W50" i="18"/>
  <c r="V50" i="18"/>
  <c r="U50" i="18"/>
  <c r="Y49" i="18"/>
  <c r="X49" i="18"/>
  <c r="W49" i="18"/>
  <c r="V49" i="18"/>
  <c r="U49" i="18"/>
  <c r="Y48" i="18"/>
  <c r="X48" i="18"/>
  <c r="W48" i="18"/>
  <c r="V48" i="18"/>
  <c r="U48" i="18"/>
  <c r="Y47" i="18"/>
  <c r="X47" i="18"/>
  <c r="W47" i="18"/>
  <c r="V47" i="18"/>
  <c r="U47" i="18"/>
  <c r="Y46" i="18"/>
  <c r="X46" i="18"/>
  <c r="W46" i="18"/>
  <c r="V46" i="18"/>
  <c r="U46" i="18"/>
  <c r="Y45" i="18"/>
  <c r="X45" i="18"/>
  <c r="W45" i="18"/>
  <c r="V45" i="18"/>
  <c r="U45" i="18"/>
  <c r="Y44" i="18"/>
  <c r="X44" i="18"/>
  <c r="W44" i="18"/>
  <c r="V44" i="18"/>
  <c r="U44" i="18"/>
  <c r="Y43" i="18"/>
  <c r="X43" i="18"/>
  <c r="W43" i="18"/>
  <c r="V43" i="18"/>
  <c r="U43" i="18"/>
  <c r="Y42" i="18"/>
  <c r="X42" i="18"/>
  <c r="W42" i="18"/>
  <c r="V42" i="18"/>
  <c r="U42" i="18"/>
  <c r="Y41" i="18"/>
  <c r="X41" i="18"/>
  <c r="W41" i="18"/>
  <c r="V41" i="18"/>
  <c r="U41" i="18"/>
  <c r="Y40" i="18"/>
  <c r="X40" i="18"/>
  <c r="W40" i="18"/>
  <c r="V40" i="18"/>
  <c r="U40" i="18"/>
  <c r="Y39" i="18"/>
  <c r="X39" i="18"/>
  <c r="W39" i="18"/>
  <c r="V39" i="18"/>
  <c r="U39" i="18"/>
  <c r="Y38" i="18"/>
  <c r="X38" i="18"/>
  <c r="W38" i="18"/>
  <c r="V38" i="18"/>
  <c r="U38" i="18"/>
  <c r="Y37" i="18"/>
  <c r="X37" i="18"/>
  <c r="W37" i="18"/>
  <c r="V37" i="18"/>
  <c r="U37" i="18"/>
  <c r="Y36" i="18"/>
  <c r="X36" i="18"/>
  <c r="W36" i="18"/>
  <c r="V36" i="18"/>
  <c r="U36" i="18"/>
  <c r="Y35" i="18"/>
  <c r="X35" i="18"/>
  <c r="W35" i="18"/>
  <c r="V35" i="18"/>
  <c r="U35" i="18"/>
  <c r="Y34" i="18"/>
  <c r="X34" i="18"/>
  <c r="W34" i="18"/>
  <c r="V34" i="18"/>
  <c r="U34" i="18"/>
  <c r="Y33" i="18"/>
  <c r="X33" i="18"/>
  <c r="W33" i="18"/>
  <c r="V33" i="18"/>
  <c r="U33" i="18"/>
  <c r="Y32" i="18"/>
  <c r="X32" i="18"/>
  <c r="W32" i="18"/>
  <c r="V32" i="18"/>
  <c r="U32" i="18"/>
  <c r="Y31" i="18"/>
  <c r="X31" i="18"/>
  <c r="W31" i="18"/>
  <c r="V31" i="18"/>
  <c r="U31" i="18"/>
  <c r="Y30" i="18"/>
  <c r="X30" i="18"/>
  <c r="W30" i="18"/>
  <c r="V30" i="18"/>
  <c r="U30" i="18"/>
  <c r="Y29" i="18"/>
  <c r="X29" i="18"/>
  <c r="W29" i="18"/>
  <c r="V29" i="18"/>
  <c r="U29" i="18"/>
  <c r="Y28" i="18"/>
  <c r="X28" i="18"/>
  <c r="W28" i="18"/>
  <c r="V28" i="18"/>
  <c r="U28" i="18"/>
  <c r="Y27" i="18"/>
  <c r="X27" i="18"/>
  <c r="W27" i="18"/>
  <c r="V27" i="18"/>
  <c r="U27" i="18"/>
  <c r="Y26" i="18"/>
  <c r="X26" i="18"/>
  <c r="W26" i="18"/>
  <c r="V26" i="18"/>
  <c r="U26" i="18"/>
  <c r="Y25" i="18"/>
  <c r="X25" i="18"/>
  <c r="W25" i="18"/>
  <c r="V25" i="18"/>
  <c r="U25" i="18"/>
  <c r="Y24" i="18"/>
  <c r="X24" i="18"/>
  <c r="W24" i="18"/>
  <c r="V24" i="18"/>
  <c r="U24" i="18"/>
  <c r="Y23" i="18"/>
  <c r="X23" i="18"/>
  <c r="W23" i="18"/>
  <c r="V23" i="18"/>
  <c r="U23" i="18"/>
  <c r="Y22" i="18"/>
  <c r="X22" i="18"/>
  <c r="W22" i="18"/>
  <c r="V22" i="18"/>
  <c r="U22" i="18"/>
  <c r="Y21" i="18"/>
  <c r="X21" i="18"/>
  <c r="W21" i="18"/>
  <c r="V21" i="18"/>
  <c r="U21" i="18"/>
  <c r="Y20" i="18"/>
  <c r="X20" i="18"/>
  <c r="W20" i="18"/>
  <c r="V20" i="18"/>
  <c r="U20" i="18"/>
  <c r="Y19" i="18"/>
  <c r="X19" i="18"/>
  <c r="W19" i="18"/>
  <c r="V19" i="18"/>
  <c r="U19" i="18"/>
  <c r="Y18" i="18"/>
  <c r="X18" i="18"/>
  <c r="W18" i="18"/>
  <c r="V18" i="18"/>
  <c r="U18" i="18"/>
  <c r="Y17" i="18"/>
  <c r="X17" i="18"/>
  <c r="W17" i="18"/>
  <c r="V17" i="18"/>
  <c r="U17" i="18"/>
  <c r="Q17" i="18"/>
  <c r="Y16" i="18"/>
  <c r="X16" i="18"/>
  <c r="W16" i="18"/>
  <c r="V16" i="18"/>
  <c r="U16" i="18"/>
  <c r="Q16" i="18"/>
  <c r="Y15" i="18"/>
  <c r="X15" i="18"/>
  <c r="W15" i="18"/>
  <c r="V15" i="18"/>
  <c r="U15" i="18"/>
  <c r="Q15" i="18"/>
  <c r="Y14" i="18"/>
  <c r="X14" i="18"/>
  <c r="W14" i="18"/>
  <c r="V14" i="18"/>
  <c r="U14" i="18"/>
  <c r="Q14" i="18"/>
  <c r="C5" i="18"/>
  <c r="E4" i="18"/>
  <c r="C4" i="18"/>
  <c r="Q19" i="12"/>
  <c r="P19" i="12"/>
  <c r="O19" i="12"/>
  <c r="Q18" i="12"/>
  <c r="P18" i="12"/>
  <c r="O18" i="12"/>
  <c r="Q17" i="12"/>
  <c r="P17" i="12"/>
  <c r="O17" i="12"/>
  <c r="C5" i="12"/>
  <c r="E4" i="12"/>
  <c r="C4" i="12"/>
  <c r="X71" i="15"/>
  <c r="W71" i="15"/>
  <c r="V71" i="15"/>
  <c r="U71" i="15"/>
  <c r="T71" i="15"/>
  <c r="S71" i="15"/>
  <c r="X70" i="15"/>
  <c r="W70" i="15"/>
  <c r="V70" i="15"/>
  <c r="U70" i="15"/>
  <c r="T70" i="15"/>
  <c r="S70" i="15"/>
  <c r="X69" i="15"/>
  <c r="W69" i="15"/>
  <c r="V69" i="15"/>
  <c r="U69" i="15"/>
  <c r="T69" i="15"/>
  <c r="S69" i="15"/>
  <c r="X68" i="15"/>
  <c r="W68" i="15"/>
  <c r="V68" i="15"/>
  <c r="U68" i="15"/>
  <c r="T68" i="15"/>
  <c r="S68" i="15"/>
  <c r="X67" i="15"/>
  <c r="W67" i="15"/>
  <c r="V67" i="15"/>
  <c r="U67" i="15"/>
  <c r="T67" i="15"/>
  <c r="S67" i="15"/>
  <c r="X66" i="15"/>
  <c r="W66" i="15"/>
  <c r="V66" i="15"/>
  <c r="U66" i="15"/>
  <c r="T66" i="15"/>
  <c r="S66" i="15"/>
  <c r="X65" i="15"/>
  <c r="W65" i="15"/>
  <c r="V65" i="15"/>
  <c r="U65" i="15"/>
  <c r="T65" i="15"/>
  <c r="S65" i="15"/>
  <c r="X64" i="15"/>
  <c r="W64" i="15"/>
  <c r="V64" i="15"/>
  <c r="U64" i="15"/>
  <c r="T64" i="15"/>
  <c r="S64" i="15"/>
  <c r="X63" i="15"/>
  <c r="W63" i="15"/>
  <c r="V63" i="15"/>
  <c r="U63" i="15"/>
  <c r="T63" i="15"/>
  <c r="S63" i="15"/>
  <c r="X62" i="15"/>
  <c r="W62" i="15"/>
  <c r="V62" i="15"/>
  <c r="U62" i="15"/>
  <c r="T62" i="15"/>
  <c r="S62" i="15"/>
  <c r="X61" i="15"/>
  <c r="W61" i="15"/>
  <c r="V61" i="15"/>
  <c r="U61" i="15"/>
  <c r="T61" i="15"/>
  <c r="S61" i="15"/>
  <c r="X60" i="15"/>
  <c r="W60" i="15"/>
  <c r="V60" i="15"/>
  <c r="U60" i="15"/>
  <c r="T60" i="15"/>
  <c r="S60" i="15"/>
  <c r="X59" i="15"/>
  <c r="W59" i="15"/>
  <c r="V59" i="15"/>
  <c r="U59" i="15"/>
  <c r="T59" i="15"/>
  <c r="S59" i="15"/>
  <c r="X58" i="15"/>
  <c r="W58" i="15"/>
  <c r="V58" i="15"/>
  <c r="U58" i="15"/>
  <c r="T58" i="15"/>
  <c r="S58" i="15"/>
  <c r="X57" i="15"/>
  <c r="W57" i="15"/>
  <c r="V57" i="15"/>
  <c r="U57" i="15"/>
  <c r="T57" i="15"/>
  <c r="S57" i="15"/>
  <c r="X56" i="15"/>
  <c r="W56" i="15"/>
  <c r="V56" i="15"/>
  <c r="U56" i="15"/>
  <c r="T56" i="15"/>
  <c r="S56" i="15"/>
  <c r="X55" i="15"/>
  <c r="W55" i="15"/>
  <c r="V55" i="15"/>
  <c r="U55" i="15"/>
  <c r="T55" i="15"/>
  <c r="S55" i="15"/>
  <c r="X54" i="15"/>
  <c r="W54" i="15"/>
  <c r="V54" i="15"/>
  <c r="U54" i="15"/>
  <c r="T54" i="15"/>
  <c r="S54" i="15"/>
  <c r="X53" i="15"/>
  <c r="W53" i="15"/>
  <c r="V53" i="15"/>
  <c r="U53" i="15"/>
  <c r="T53" i="15"/>
  <c r="S53" i="15"/>
  <c r="X52" i="15"/>
  <c r="W52" i="15"/>
  <c r="V52" i="15"/>
  <c r="U52" i="15"/>
  <c r="T52" i="15"/>
  <c r="S52" i="15"/>
  <c r="X51" i="15"/>
  <c r="W51" i="15"/>
  <c r="V51" i="15"/>
  <c r="U51" i="15"/>
  <c r="T51" i="15"/>
  <c r="S51" i="15"/>
  <c r="X50" i="15"/>
  <c r="W50" i="15"/>
  <c r="V50" i="15"/>
  <c r="U50" i="15"/>
  <c r="T50" i="15"/>
  <c r="S50" i="15"/>
  <c r="X49" i="15"/>
  <c r="W49" i="15"/>
  <c r="V49" i="15"/>
  <c r="U49" i="15"/>
  <c r="T49" i="15"/>
  <c r="S49" i="15"/>
  <c r="X48" i="15"/>
  <c r="W48" i="15"/>
  <c r="V48" i="15"/>
  <c r="U48" i="15"/>
  <c r="T48" i="15"/>
  <c r="S48" i="15"/>
  <c r="X47" i="15"/>
  <c r="W47" i="15"/>
  <c r="V47" i="15"/>
  <c r="U47" i="15"/>
  <c r="T47" i="15"/>
  <c r="S47" i="15"/>
  <c r="X46" i="15"/>
  <c r="W46" i="15"/>
  <c r="V46" i="15"/>
  <c r="U46" i="15"/>
  <c r="T46" i="15"/>
  <c r="S46" i="15"/>
  <c r="X45" i="15"/>
  <c r="W45" i="15"/>
  <c r="V45" i="15"/>
  <c r="U45" i="15"/>
  <c r="T45" i="15"/>
  <c r="S45" i="15"/>
  <c r="X44" i="15"/>
  <c r="W44" i="15"/>
  <c r="V44" i="15"/>
  <c r="U44" i="15"/>
  <c r="T44" i="15"/>
  <c r="S44" i="15"/>
  <c r="X43" i="15"/>
  <c r="W43" i="15"/>
  <c r="V43" i="15"/>
  <c r="U43" i="15"/>
  <c r="T43" i="15"/>
  <c r="S43" i="15"/>
  <c r="X42" i="15"/>
  <c r="W42" i="15"/>
  <c r="V42" i="15"/>
  <c r="U42" i="15"/>
  <c r="T42" i="15"/>
  <c r="S42" i="15"/>
  <c r="X41" i="15"/>
  <c r="W41" i="15"/>
  <c r="V41" i="15"/>
  <c r="U41" i="15"/>
  <c r="T41" i="15"/>
  <c r="S41" i="15"/>
  <c r="X40" i="15"/>
  <c r="W40" i="15"/>
  <c r="V40" i="15"/>
  <c r="U40" i="15"/>
  <c r="T40" i="15"/>
  <c r="S40" i="15"/>
  <c r="X39" i="15"/>
  <c r="W39" i="15"/>
  <c r="V39" i="15"/>
  <c r="U39" i="15"/>
  <c r="T39" i="15"/>
  <c r="S39" i="15"/>
  <c r="X38" i="15"/>
  <c r="W38" i="15"/>
  <c r="V38" i="15"/>
  <c r="U38" i="15"/>
  <c r="T38" i="15"/>
  <c r="S38" i="15"/>
  <c r="X37" i="15"/>
  <c r="W37" i="15"/>
  <c r="V37" i="15"/>
  <c r="U37" i="15"/>
  <c r="T37" i="15"/>
  <c r="S37" i="15"/>
  <c r="X36" i="15"/>
  <c r="W36" i="15"/>
  <c r="V36" i="15"/>
  <c r="U36" i="15"/>
  <c r="T36" i="15"/>
  <c r="S36" i="15"/>
  <c r="X35" i="15"/>
  <c r="W35" i="15"/>
  <c r="V35" i="15"/>
  <c r="U35" i="15"/>
  <c r="T35" i="15"/>
  <c r="S35" i="15"/>
  <c r="X34" i="15"/>
  <c r="W34" i="15"/>
  <c r="V34" i="15"/>
  <c r="U34" i="15"/>
  <c r="T34" i="15"/>
  <c r="S34" i="15"/>
  <c r="X33" i="15"/>
  <c r="W33" i="15"/>
  <c r="V33" i="15"/>
  <c r="U33" i="15"/>
  <c r="T33" i="15"/>
  <c r="S33" i="15"/>
  <c r="X32" i="15"/>
  <c r="W32" i="15"/>
  <c r="V32" i="15"/>
  <c r="U32" i="15"/>
  <c r="T32" i="15"/>
  <c r="S32" i="15"/>
  <c r="C5" i="15"/>
  <c r="E4" i="15"/>
  <c r="C4" i="15"/>
  <c r="Q4233" i="11"/>
  <c r="P4233" i="11"/>
  <c r="O4233" i="11"/>
  <c r="Q4232" i="11"/>
  <c r="P4232" i="11"/>
  <c r="O4232" i="11"/>
  <c r="Q4231" i="11"/>
  <c r="P4231" i="11"/>
  <c r="O4231" i="11"/>
  <c r="Q4230" i="11"/>
  <c r="P4230" i="11"/>
  <c r="O4230" i="11"/>
  <c r="B4230" i="11" s="1"/>
  <c r="Q4229" i="11"/>
  <c r="P4229" i="11"/>
  <c r="O4229" i="11"/>
  <c r="Q4228" i="11"/>
  <c r="P4228" i="11"/>
  <c r="O4228" i="11"/>
  <c r="Q4227" i="11"/>
  <c r="P4227" i="11"/>
  <c r="O4227" i="11"/>
  <c r="Q4226" i="11"/>
  <c r="P4226" i="11"/>
  <c r="O4226" i="11"/>
  <c r="Q4225" i="11"/>
  <c r="P4225" i="11"/>
  <c r="O4225" i="11"/>
  <c r="Q4224" i="11"/>
  <c r="P4224" i="11"/>
  <c r="O4224" i="11"/>
  <c r="Q4223" i="11"/>
  <c r="P4223" i="11"/>
  <c r="O4223" i="11"/>
  <c r="Q4222" i="11"/>
  <c r="P4222" i="11"/>
  <c r="O4222" i="11"/>
  <c r="B4222" i="11" s="1"/>
  <c r="Q4221" i="11"/>
  <c r="P4221" i="11"/>
  <c r="O4221" i="11"/>
  <c r="Q4220" i="11"/>
  <c r="P4220" i="11"/>
  <c r="O4220" i="11"/>
  <c r="Q4219" i="11"/>
  <c r="P4219" i="11"/>
  <c r="O4219" i="11"/>
  <c r="Q4218" i="11"/>
  <c r="P4218" i="11"/>
  <c r="O4218" i="11"/>
  <c r="Q4217" i="11"/>
  <c r="P4217" i="11"/>
  <c r="O4217" i="11"/>
  <c r="Q4216" i="11"/>
  <c r="P4216" i="11"/>
  <c r="O4216" i="11"/>
  <c r="Q4215" i="11"/>
  <c r="P4215" i="11"/>
  <c r="O4215" i="11"/>
  <c r="Q4214" i="11"/>
  <c r="P4214" i="11"/>
  <c r="O4214" i="11"/>
  <c r="B4214" i="11" s="1"/>
  <c r="Q4213" i="11"/>
  <c r="P4213" i="11"/>
  <c r="O4213" i="11"/>
  <c r="Q4212" i="11"/>
  <c r="P4212" i="11"/>
  <c r="O4212" i="11"/>
  <c r="Q4211" i="11"/>
  <c r="P4211" i="11"/>
  <c r="O4211" i="11"/>
  <c r="Q4210" i="11"/>
  <c r="P4210" i="11"/>
  <c r="O4210" i="11"/>
  <c r="Q4209" i="11"/>
  <c r="P4209" i="11"/>
  <c r="O4209" i="11"/>
  <c r="Q4208" i="11"/>
  <c r="P4208" i="11"/>
  <c r="O4208" i="11"/>
  <c r="Q4207" i="11"/>
  <c r="P4207" i="11"/>
  <c r="O4207" i="11"/>
  <c r="Q4206" i="11"/>
  <c r="P4206" i="11"/>
  <c r="O4206" i="11"/>
  <c r="B4206" i="11" s="1"/>
  <c r="Q4205" i="11"/>
  <c r="P4205" i="11"/>
  <c r="O4205" i="11"/>
  <c r="Q4204" i="11"/>
  <c r="P4204" i="11"/>
  <c r="O4204" i="11"/>
  <c r="Q4203" i="11"/>
  <c r="P4203" i="11"/>
  <c r="O4203" i="11"/>
  <c r="Q4202" i="11"/>
  <c r="P4202" i="11"/>
  <c r="O4202" i="11"/>
  <c r="Q4201" i="11"/>
  <c r="P4201" i="11"/>
  <c r="O4201" i="11"/>
  <c r="Q4200" i="11"/>
  <c r="P4200" i="11"/>
  <c r="O4200" i="11"/>
  <c r="Q4199" i="11"/>
  <c r="P4199" i="11"/>
  <c r="O4199" i="11"/>
  <c r="Q4198" i="11"/>
  <c r="P4198" i="11"/>
  <c r="O4198" i="11"/>
  <c r="B4198" i="11" s="1"/>
  <c r="Q4197" i="11"/>
  <c r="P4197" i="11"/>
  <c r="O4197" i="11"/>
  <c r="Q4196" i="11"/>
  <c r="P4196" i="11"/>
  <c r="O4196" i="11"/>
  <c r="Q4195" i="11"/>
  <c r="P4195" i="11"/>
  <c r="O4195" i="11"/>
  <c r="Q4194" i="11"/>
  <c r="P4194" i="11"/>
  <c r="O4194" i="11"/>
  <c r="Q4193" i="11"/>
  <c r="P4193" i="11"/>
  <c r="O4193" i="11"/>
  <c r="Q4192" i="11"/>
  <c r="P4192" i="11"/>
  <c r="O4192" i="11"/>
  <c r="Q4191" i="11"/>
  <c r="P4191" i="11"/>
  <c r="O4191" i="11"/>
  <c r="Q4190" i="11"/>
  <c r="P4190" i="11"/>
  <c r="O4190" i="11"/>
  <c r="B4190" i="11" s="1"/>
  <c r="Q4189" i="11"/>
  <c r="P4189" i="11"/>
  <c r="O4189" i="11"/>
  <c r="Q4188" i="11"/>
  <c r="P4188" i="11"/>
  <c r="O4188" i="11"/>
  <c r="Q4187" i="11"/>
  <c r="P4187" i="11"/>
  <c r="O4187" i="11"/>
  <c r="Q4186" i="11"/>
  <c r="P4186" i="11"/>
  <c r="O4186" i="11"/>
  <c r="Q4185" i="11"/>
  <c r="P4185" i="11"/>
  <c r="O4185" i="11"/>
  <c r="Q4184" i="11"/>
  <c r="P4184" i="11"/>
  <c r="O4184" i="11"/>
  <c r="Q4183" i="11"/>
  <c r="P4183" i="11"/>
  <c r="O4183" i="11"/>
  <c r="Q4182" i="11"/>
  <c r="P4182" i="11"/>
  <c r="O4182" i="11"/>
  <c r="B4182" i="11" s="1"/>
  <c r="Q4181" i="11"/>
  <c r="P4181" i="11"/>
  <c r="O4181" i="11"/>
  <c r="Q4180" i="11"/>
  <c r="P4180" i="11"/>
  <c r="O4180" i="11"/>
  <c r="Q4179" i="11"/>
  <c r="P4179" i="11"/>
  <c r="O4179" i="11"/>
  <c r="Q4178" i="11"/>
  <c r="P4178" i="11"/>
  <c r="O4178" i="11"/>
  <c r="Q4177" i="11"/>
  <c r="P4177" i="11"/>
  <c r="O4177" i="11"/>
  <c r="Q4176" i="11"/>
  <c r="P4176" i="11"/>
  <c r="O4176" i="11"/>
  <c r="Q4175" i="11"/>
  <c r="P4175" i="11"/>
  <c r="O4175" i="11"/>
  <c r="Q4174" i="11"/>
  <c r="P4174" i="11"/>
  <c r="O4174" i="11"/>
  <c r="B4174" i="11" s="1"/>
  <c r="Q4173" i="11"/>
  <c r="P4173" i="11"/>
  <c r="O4173" i="11"/>
  <c r="Q4172" i="11"/>
  <c r="P4172" i="11"/>
  <c r="O4172" i="11"/>
  <c r="Q4171" i="11"/>
  <c r="P4171" i="11"/>
  <c r="O4171" i="11"/>
  <c r="Q4170" i="11"/>
  <c r="P4170" i="11"/>
  <c r="O4170" i="11"/>
  <c r="Q4169" i="11"/>
  <c r="P4169" i="11"/>
  <c r="O4169" i="11"/>
  <c r="Q4168" i="11"/>
  <c r="P4168" i="11"/>
  <c r="O4168" i="11"/>
  <c r="Q4167" i="11"/>
  <c r="P4167" i="11"/>
  <c r="O4167" i="11"/>
  <c r="Q4166" i="11"/>
  <c r="P4166" i="11"/>
  <c r="O4166" i="11"/>
  <c r="B4166" i="11" s="1"/>
  <c r="Q4165" i="11"/>
  <c r="P4165" i="11"/>
  <c r="O4165" i="11"/>
  <c r="Q4164" i="11"/>
  <c r="P4164" i="11"/>
  <c r="O4164" i="11"/>
  <c r="Q4163" i="11"/>
  <c r="P4163" i="11"/>
  <c r="O4163" i="11"/>
  <c r="Q4162" i="11"/>
  <c r="P4162" i="11"/>
  <c r="O4162" i="11"/>
  <c r="Q4161" i="11"/>
  <c r="P4161" i="11"/>
  <c r="O4161" i="11"/>
  <c r="Q4160" i="11"/>
  <c r="P4160" i="11"/>
  <c r="O4160" i="11"/>
  <c r="Q4159" i="11"/>
  <c r="P4159" i="11"/>
  <c r="O4159" i="11"/>
  <c r="Q4158" i="11"/>
  <c r="P4158" i="11"/>
  <c r="O4158" i="11"/>
  <c r="B4158" i="11" s="1"/>
  <c r="Q4157" i="11"/>
  <c r="P4157" i="11"/>
  <c r="O4157" i="11"/>
  <c r="Q4156" i="11"/>
  <c r="P4156" i="11"/>
  <c r="O4156" i="11"/>
  <c r="Q4155" i="11"/>
  <c r="P4155" i="11"/>
  <c r="O4155" i="11"/>
  <c r="Q4154" i="11"/>
  <c r="P4154" i="11"/>
  <c r="O4154" i="11"/>
  <c r="Q4153" i="11"/>
  <c r="P4153" i="11"/>
  <c r="O4153" i="11"/>
  <c r="Q4152" i="11"/>
  <c r="P4152" i="11"/>
  <c r="O4152" i="11"/>
  <c r="Q4151" i="11"/>
  <c r="P4151" i="11"/>
  <c r="O4151" i="11"/>
  <c r="Q4150" i="11"/>
  <c r="P4150" i="11"/>
  <c r="O4150" i="11"/>
  <c r="B4150" i="11" s="1"/>
  <c r="Q4149" i="11"/>
  <c r="P4149" i="11"/>
  <c r="O4149" i="11"/>
  <c r="Q4148" i="11"/>
  <c r="P4148" i="11"/>
  <c r="O4148" i="11"/>
  <c r="Q4147" i="11"/>
  <c r="P4147" i="11"/>
  <c r="O4147" i="11"/>
  <c r="Q4146" i="11"/>
  <c r="P4146" i="11"/>
  <c r="O4146" i="11"/>
  <c r="Q4145" i="11"/>
  <c r="P4145" i="11"/>
  <c r="O4145" i="11"/>
  <c r="Q4144" i="11"/>
  <c r="P4144" i="11"/>
  <c r="O4144" i="11"/>
  <c r="Q4143" i="11"/>
  <c r="P4143" i="11"/>
  <c r="O4143" i="11"/>
  <c r="Q4142" i="11"/>
  <c r="P4142" i="11"/>
  <c r="O4142" i="11"/>
  <c r="B4142" i="11" s="1"/>
  <c r="Q4141" i="11"/>
  <c r="P4141" i="11"/>
  <c r="O4141" i="11"/>
  <c r="Q4140" i="11"/>
  <c r="P4140" i="11"/>
  <c r="O4140" i="11"/>
  <c r="Q4139" i="11"/>
  <c r="P4139" i="11"/>
  <c r="O4139" i="11"/>
  <c r="Q4138" i="11"/>
  <c r="P4138" i="11"/>
  <c r="O4138" i="11"/>
  <c r="Q4137" i="11"/>
  <c r="P4137" i="11"/>
  <c r="O4137" i="11"/>
  <c r="Q4136" i="11"/>
  <c r="P4136" i="11"/>
  <c r="O4136" i="11"/>
  <c r="Q4135" i="11"/>
  <c r="P4135" i="11"/>
  <c r="O4135" i="11"/>
  <c r="Q4134" i="11"/>
  <c r="P4134" i="11"/>
  <c r="O4134" i="11"/>
  <c r="B4134" i="11" s="1"/>
  <c r="Q4133" i="11"/>
  <c r="P4133" i="11"/>
  <c r="O4133" i="11"/>
  <c r="Q4132" i="11"/>
  <c r="P4132" i="11"/>
  <c r="O4132" i="11"/>
  <c r="Q4131" i="11"/>
  <c r="P4131" i="11"/>
  <c r="O4131" i="11"/>
  <c r="Q4130" i="11"/>
  <c r="P4130" i="11"/>
  <c r="O4130" i="11"/>
  <c r="Q4129" i="11"/>
  <c r="P4129" i="11"/>
  <c r="O4129" i="11"/>
  <c r="Q4128" i="11"/>
  <c r="P4128" i="11"/>
  <c r="O4128" i="11"/>
  <c r="Q4127" i="11"/>
  <c r="P4127" i="11"/>
  <c r="O4127" i="11"/>
  <c r="Q4126" i="11"/>
  <c r="P4126" i="11"/>
  <c r="O4126" i="11"/>
  <c r="B4126" i="11" s="1"/>
  <c r="Q4125" i="11"/>
  <c r="P4125" i="11"/>
  <c r="O4125" i="11"/>
  <c r="Q4124" i="11"/>
  <c r="P4124" i="11"/>
  <c r="O4124" i="11"/>
  <c r="Q4123" i="11"/>
  <c r="P4123" i="11"/>
  <c r="O4123" i="11"/>
  <c r="Q4122" i="11"/>
  <c r="P4122" i="11"/>
  <c r="O4122" i="11"/>
  <c r="Q4121" i="11"/>
  <c r="P4121" i="11"/>
  <c r="O4121" i="11"/>
  <c r="Q4120" i="11"/>
  <c r="P4120" i="11"/>
  <c r="O4120" i="11"/>
  <c r="Q4119" i="11"/>
  <c r="P4119" i="11"/>
  <c r="O4119" i="11"/>
  <c r="Q4118" i="11"/>
  <c r="P4118" i="11"/>
  <c r="O4118" i="11"/>
  <c r="B4118" i="11" s="1"/>
  <c r="Q4117" i="11"/>
  <c r="P4117" i="11"/>
  <c r="O4117" i="11"/>
  <c r="Q4116" i="11"/>
  <c r="P4116" i="11"/>
  <c r="O4116" i="11"/>
  <c r="Q4115" i="11"/>
  <c r="P4115" i="11"/>
  <c r="O4115" i="11"/>
  <c r="Q4114" i="11"/>
  <c r="P4114" i="11"/>
  <c r="O4114" i="11"/>
  <c r="Q4113" i="11"/>
  <c r="P4113" i="11"/>
  <c r="O4113" i="11"/>
  <c r="Q4112" i="11"/>
  <c r="P4112" i="11"/>
  <c r="O4112" i="11"/>
  <c r="Q4111" i="11"/>
  <c r="P4111" i="11"/>
  <c r="O4111" i="11"/>
  <c r="Q4110" i="11"/>
  <c r="P4110" i="11"/>
  <c r="O4110" i="11"/>
  <c r="B4110" i="11" s="1"/>
  <c r="Q4109" i="11"/>
  <c r="P4109" i="11"/>
  <c r="O4109" i="11"/>
  <c r="Q4108" i="11"/>
  <c r="P4108" i="11"/>
  <c r="O4108" i="11"/>
  <c r="Q4107" i="11"/>
  <c r="P4107" i="11"/>
  <c r="O4107" i="11"/>
  <c r="Q4106" i="11"/>
  <c r="P4106" i="11"/>
  <c r="O4106" i="11"/>
  <c r="Q4105" i="11"/>
  <c r="P4105" i="11"/>
  <c r="O4105" i="11"/>
  <c r="Q4104" i="11"/>
  <c r="P4104" i="11"/>
  <c r="O4104" i="11"/>
  <c r="Q4103" i="11"/>
  <c r="P4103" i="11"/>
  <c r="O4103" i="11"/>
  <c r="Q4102" i="11"/>
  <c r="P4102" i="11"/>
  <c r="O4102" i="11"/>
  <c r="B4102" i="11" s="1"/>
  <c r="Q4101" i="11"/>
  <c r="P4101" i="11"/>
  <c r="O4101" i="11"/>
  <c r="Q4100" i="11"/>
  <c r="P4100" i="11"/>
  <c r="O4100" i="11"/>
  <c r="Q4099" i="11"/>
  <c r="P4099" i="11"/>
  <c r="O4099" i="11"/>
  <c r="Q4098" i="11"/>
  <c r="P4098" i="11"/>
  <c r="O4098" i="11"/>
  <c r="Q4097" i="11"/>
  <c r="P4097" i="11"/>
  <c r="O4097" i="11"/>
  <c r="Q4096" i="11"/>
  <c r="P4096" i="11"/>
  <c r="O4096" i="11"/>
  <c r="Q4095" i="11"/>
  <c r="P4095" i="11"/>
  <c r="O4095" i="11"/>
  <c r="Q4094" i="11"/>
  <c r="P4094" i="11"/>
  <c r="O4094" i="11"/>
  <c r="B4094" i="11" s="1"/>
  <c r="Q4093" i="11"/>
  <c r="P4093" i="11"/>
  <c r="O4093" i="11"/>
  <c r="Q4092" i="11"/>
  <c r="P4092" i="11"/>
  <c r="O4092" i="11"/>
  <c r="Q4091" i="11"/>
  <c r="P4091" i="11"/>
  <c r="O4091" i="11"/>
  <c r="Q4090" i="11"/>
  <c r="P4090" i="11"/>
  <c r="O4090" i="11"/>
  <c r="Q4089" i="11"/>
  <c r="P4089" i="11"/>
  <c r="O4089" i="11"/>
  <c r="Q4088" i="11"/>
  <c r="P4088" i="11"/>
  <c r="O4088" i="11"/>
  <c r="Q4087" i="11"/>
  <c r="P4087" i="11"/>
  <c r="O4087" i="11"/>
  <c r="Q4086" i="11"/>
  <c r="P4086" i="11"/>
  <c r="O4086" i="11"/>
  <c r="B4086" i="11" s="1"/>
  <c r="Q4085" i="11"/>
  <c r="P4085" i="11"/>
  <c r="O4085" i="11"/>
  <c r="Q4084" i="11"/>
  <c r="P4084" i="11"/>
  <c r="O4084" i="11"/>
  <c r="Q4083" i="11"/>
  <c r="P4083" i="11"/>
  <c r="O4083" i="11"/>
  <c r="Q4082" i="11"/>
  <c r="P4082" i="11"/>
  <c r="O4082" i="11"/>
  <c r="Q4081" i="11"/>
  <c r="P4081" i="11"/>
  <c r="O4081" i="11"/>
  <c r="Q4080" i="11"/>
  <c r="P4080" i="11"/>
  <c r="O4080" i="11"/>
  <c r="Q4079" i="11"/>
  <c r="P4079" i="11"/>
  <c r="O4079" i="11"/>
  <c r="Q4078" i="11"/>
  <c r="P4078" i="11"/>
  <c r="O4078" i="11"/>
  <c r="B4078" i="11" s="1"/>
  <c r="Q4077" i="11"/>
  <c r="P4077" i="11"/>
  <c r="O4077" i="11"/>
  <c r="Q4076" i="11"/>
  <c r="P4076" i="11"/>
  <c r="O4076" i="11"/>
  <c r="Q4075" i="11"/>
  <c r="P4075" i="11"/>
  <c r="O4075" i="11"/>
  <c r="Q4074" i="11"/>
  <c r="P4074" i="11"/>
  <c r="O4074" i="11"/>
  <c r="Q4073" i="11"/>
  <c r="P4073" i="11"/>
  <c r="O4073" i="11"/>
  <c r="Q4072" i="11"/>
  <c r="P4072" i="11"/>
  <c r="O4072" i="11"/>
  <c r="Q4071" i="11"/>
  <c r="P4071" i="11"/>
  <c r="O4071" i="11"/>
  <c r="Q4070" i="11"/>
  <c r="P4070" i="11"/>
  <c r="O4070" i="11"/>
  <c r="B4070" i="11" s="1"/>
  <c r="Q4069" i="11"/>
  <c r="P4069" i="11"/>
  <c r="O4069" i="11"/>
  <c r="Q4068" i="11"/>
  <c r="P4068" i="11"/>
  <c r="O4068" i="11"/>
  <c r="Q4067" i="11"/>
  <c r="P4067" i="11"/>
  <c r="O4067" i="11"/>
  <c r="Q4066" i="11"/>
  <c r="P4066" i="11"/>
  <c r="O4066" i="11"/>
  <c r="Q4065" i="11"/>
  <c r="P4065" i="11"/>
  <c r="O4065" i="11"/>
  <c r="Q4064" i="11"/>
  <c r="P4064" i="11"/>
  <c r="O4064" i="11"/>
  <c r="Q4063" i="11"/>
  <c r="P4063" i="11"/>
  <c r="O4063" i="11"/>
  <c r="Q4062" i="11"/>
  <c r="P4062" i="11"/>
  <c r="O4062" i="11"/>
  <c r="B4062" i="11" s="1"/>
  <c r="Q4061" i="11"/>
  <c r="P4061" i="11"/>
  <c r="O4061" i="11"/>
  <c r="Q4060" i="11"/>
  <c r="P4060" i="11"/>
  <c r="O4060" i="11"/>
  <c r="Q4059" i="11"/>
  <c r="P4059" i="11"/>
  <c r="O4059" i="11"/>
  <c r="Q4058" i="11"/>
  <c r="P4058" i="11"/>
  <c r="O4058" i="11"/>
  <c r="Q4057" i="11"/>
  <c r="P4057" i="11"/>
  <c r="O4057" i="11"/>
  <c r="Q4056" i="11"/>
  <c r="P4056" i="11"/>
  <c r="O4056" i="11"/>
  <c r="Q4055" i="11"/>
  <c r="P4055" i="11"/>
  <c r="O4055" i="11"/>
  <c r="Q4054" i="11"/>
  <c r="P4054" i="11"/>
  <c r="O4054" i="11"/>
  <c r="B4054" i="11" s="1"/>
  <c r="Q4053" i="11"/>
  <c r="P4053" i="11"/>
  <c r="O4053" i="11"/>
  <c r="Q4052" i="11"/>
  <c r="P4052" i="11"/>
  <c r="O4052" i="11"/>
  <c r="Q4051" i="11"/>
  <c r="P4051" i="11"/>
  <c r="O4051" i="11"/>
  <c r="Q4050" i="11"/>
  <c r="P4050" i="11"/>
  <c r="O4050" i="11"/>
  <c r="Q4049" i="11"/>
  <c r="P4049" i="11"/>
  <c r="O4049" i="11"/>
  <c r="Q4048" i="11"/>
  <c r="P4048" i="11"/>
  <c r="O4048" i="11"/>
  <c r="Q4047" i="11"/>
  <c r="P4047" i="11"/>
  <c r="O4047" i="11"/>
  <c r="Q4046" i="11"/>
  <c r="P4046" i="11"/>
  <c r="O4046" i="11"/>
  <c r="B4046" i="11" s="1"/>
  <c r="Q4045" i="11"/>
  <c r="P4045" i="11"/>
  <c r="O4045" i="11"/>
  <c r="Q4044" i="11"/>
  <c r="P4044" i="11"/>
  <c r="O4044" i="11"/>
  <c r="Q4043" i="11"/>
  <c r="P4043" i="11"/>
  <c r="O4043" i="11"/>
  <c r="Q4042" i="11"/>
  <c r="P4042" i="11"/>
  <c r="O4042" i="11"/>
  <c r="Q4041" i="11"/>
  <c r="P4041" i="11"/>
  <c r="O4041" i="11"/>
  <c r="Q4040" i="11"/>
  <c r="P4040" i="11"/>
  <c r="O4040" i="11"/>
  <c r="Q4039" i="11"/>
  <c r="P4039" i="11"/>
  <c r="O4039" i="11"/>
  <c r="Q4038" i="11"/>
  <c r="P4038" i="11"/>
  <c r="O4038" i="11"/>
  <c r="B4038" i="11" s="1"/>
  <c r="Q4037" i="11"/>
  <c r="P4037" i="11"/>
  <c r="O4037" i="11"/>
  <c r="Q4036" i="11"/>
  <c r="P4036" i="11"/>
  <c r="O4036" i="11"/>
  <c r="Q4035" i="11"/>
  <c r="P4035" i="11"/>
  <c r="O4035" i="11"/>
  <c r="Q4034" i="11"/>
  <c r="P4034" i="11"/>
  <c r="O4034" i="11"/>
  <c r="Q4033" i="11"/>
  <c r="P4033" i="11"/>
  <c r="O4033" i="11"/>
  <c r="Q4032" i="11"/>
  <c r="P4032" i="11"/>
  <c r="O4032" i="11"/>
  <c r="Q4031" i="11"/>
  <c r="P4031" i="11"/>
  <c r="O4031" i="11"/>
  <c r="Q4030" i="11"/>
  <c r="P4030" i="11"/>
  <c r="O4030" i="11"/>
  <c r="B4030" i="11" s="1"/>
  <c r="Q4029" i="11"/>
  <c r="P4029" i="11"/>
  <c r="O4029" i="11"/>
  <c r="Q4028" i="11"/>
  <c r="P4028" i="11"/>
  <c r="O4028" i="11"/>
  <c r="Q4027" i="11"/>
  <c r="P4027" i="11"/>
  <c r="O4027" i="11"/>
  <c r="Q4026" i="11"/>
  <c r="P4026" i="11"/>
  <c r="O4026" i="11"/>
  <c r="Q4025" i="11"/>
  <c r="P4025" i="11"/>
  <c r="O4025" i="11"/>
  <c r="Q4024" i="11"/>
  <c r="P4024" i="11"/>
  <c r="O4024" i="11"/>
  <c r="Q4023" i="11"/>
  <c r="P4023" i="11"/>
  <c r="O4023" i="11"/>
  <c r="Q4022" i="11"/>
  <c r="P4022" i="11"/>
  <c r="O4022" i="11"/>
  <c r="B4022" i="11" s="1"/>
  <c r="Q4021" i="11"/>
  <c r="P4021" i="11"/>
  <c r="O4021" i="11"/>
  <c r="Q4020" i="11"/>
  <c r="P4020" i="11"/>
  <c r="O4020" i="11"/>
  <c r="Q4019" i="11"/>
  <c r="P4019" i="11"/>
  <c r="O4019" i="11"/>
  <c r="Q4018" i="11"/>
  <c r="P4018" i="11"/>
  <c r="O4018" i="11"/>
  <c r="Q4017" i="11"/>
  <c r="P4017" i="11"/>
  <c r="O4017" i="11"/>
  <c r="Q4016" i="11"/>
  <c r="P4016" i="11"/>
  <c r="O4016" i="11"/>
  <c r="Q4015" i="11"/>
  <c r="P4015" i="11"/>
  <c r="O4015" i="11"/>
  <c r="Q4014" i="11"/>
  <c r="P4014" i="11"/>
  <c r="O4014" i="11"/>
  <c r="B4014" i="11" s="1"/>
  <c r="Q4013" i="11"/>
  <c r="P4013" i="11"/>
  <c r="O4013" i="11"/>
  <c r="Q4012" i="11"/>
  <c r="P4012" i="11"/>
  <c r="O4012" i="11"/>
  <c r="Q4011" i="11"/>
  <c r="P4011" i="11"/>
  <c r="O4011" i="11"/>
  <c r="Q4010" i="11"/>
  <c r="P4010" i="11"/>
  <c r="O4010" i="11"/>
  <c r="Q4009" i="11"/>
  <c r="P4009" i="11"/>
  <c r="O4009" i="11"/>
  <c r="Q4008" i="11"/>
  <c r="P4008" i="11"/>
  <c r="O4008" i="11"/>
  <c r="Q4007" i="11"/>
  <c r="P4007" i="11"/>
  <c r="O4007" i="11"/>
  <c r="Q4006" i="11"/>
  <c r="P4006" i="11"/>
  <c r="O4006" i="11"/>
  <c r="B4006" i="11" s="1"/>
  <c r="Q4005" i="11"/>
  <c r="P4005" i="11"/>
  <c r="O4005" i="11"/>
  <c r="Q4004" i="11"/>
  <c r="P4004" i="11"/>
  <c r="O4004" i="11"/>
  <c r="Q4003" i="11"/>
  <c r="P4003" i="11"/>
  <c r="O4003" i="11"/>
  <c r="Q4002" i="11"/>
  <c r="P4002" i="11"/>
  <c r="O4002" i="11"/>
  <c r="Q4001" i="11"/>
  <c r="P4001" i="11"/>
  <c r="O4001" i="11"/>
  <c r="Q4000" i="11"/>
  <c r="P4000" i="11"/>
  <c r="O4000" i="11"/>
  <c r="Q3999" i="11"/>
  <c r="P3999" i="11"/>
  <c r="O3999" i="11"/>
  <c r="Q3998" i="11"/>
  <c r="P3998" i="11"/>
  <c r="O3998" i="11"/>
  <c r="B3998" i="11" s="1"/>
  <c r="Q3997" i="11"/>
  <c r="P3997" i="11"/>
  <c r="O3997" i="11"/>
  <c r="Q3996" i="11"/>
  <c r="P3996" i="11"/>
  <c r="O3996" i="11"/>
  <c r="Q3995" i="11"/>
  <c r="P3995" i="11"/>
  <c r="O3995" i="11"/>
  <c r="Q3994" i="11"/>
  <c r="P3994" i="11"/>
  <c r="O3994" i="11"/>
  <c r="Q3993" i="11"/>
  <c r="P3993" i="11"/>
  <c r="O3993" i="11"/>
  <c r="Q3992" i="11"/>
  <c r="P3992" i="11"/>
  <c r="O3992" i="11"/>
  <c r="Q3991" i="11"/>
  <c r="P3991" i="11"/>
  <c r="O3991" i="11"/>
  <c r="Q3990" i="11"/>
  <c r="P3990" i="11"/>
  <c r="O3990" i="11"/>
  <c r="B3990" i="11" s="1"/>
  <c r="Q3989" i="11"/>
  <c r="P3989" i="11"/>
  <c r="O3989" i="11"/>
  <c r="Q3988" i="11"/>
  <c r="P3988" i="11"/>
  <c r="O3988" i="11"/>
  <c r="Q3987" i="11"/>
  <c r="P3987" i="11"/>
  <c r="O3987" i="11"/>
  <c r="Q3986" i="11"/>
  <c r="P3986" i="11"/>
  <c r="O3986" i="11"/>
  <c r="Q3985" i="11"/>
  <c r="P3985" i="11"/>
  <c r="O3985" i="11"/>
  <c r="Q3984" i="11"/>
  <c r="P3984" i="11"/>
  <c r="O3984" i="11"/>
  <c r="Q3983" i="11"/>
  <c r="P3983" i="11"/>
  <c r="O3983" i="11"/>
  <c r="Q3982" i="11"/>
  <c r="P3982" i="11"/>
  <c r="O3982" i="11"/>
  <c r="B3982" i="11" s="1"/>
  <c r="Q3981" i="11"/>
  <c r="P3981" i="11"/>
  <c r="O3981" i="11"/>
  <c r="Q3980" i="11"/>
  <c r="P3980" i="11"/>
  <c r="O3980" i="11"/>
  <c r="Q3979" i="11"/>
  <c r="P3979" i="11"/>
  <c r="O3979" i="11"/>
  <c r="Q3978" i="11"/>
  <c r="P3978" i="11"/>
  <c r="O3978" i="11"/>
  <c r="Q3977" i="11"/>
  <c r="P3977" i="11"/>
  <c r="O3977" i="11"/>
  <c r="Q3976" i="11"/>
  <c r="P3976" i="11"/>
  <c r="O3976" i="11"/>
  <c r="Q3975" i="11"/>
  <c r="P3975" i="11"/>
  <c r="O3975" i="11"/>
  <c r="Q3974" i="11"/>
  <c r="P3974" i="11"/>
  <c r="O3974" i="11"/>
  <c r="B3974" i="11" s="1"/>
  <c r="Q3973" i="11"/>
  <c r="P3973" i="11"/>
  <c r="O3973" i="11"/>
  <c r="Q3972" i="11"/>
  <c r="P3972" i="11"/>
  <c r="O3972" i="11"/>
  <c r="Q3971" i="11"/>
  <c r="P3971" i="11"/>
  <c r="O3971" i="11"/>
  <c r="Q3970" i="11"/>
  <c r="P3970" i="11"/>
  <c r="O3970" i="11"/>
  <c r="Q3969" i="11"/>
  <c r="P3969" i="11"/>
  <c r="O3969" i="11"/>
  <c r="Q3968" i="11"/>
  <c r="P3968" i="11"/>
  <c r="O3968" i="11"/>
  <c r="Q3967" i="11"/>
  <c r="P3967" i="11"/>
  <c r="O3967" i="11"/>
  <c r="Q3966" i="11"/>
  <c r="P3966" i="11"/>
  <c r="O3966" i="11"/>
  <c r="B3966" i="11" s="1"/>
  <c r="Q3965" i="11"/>
  <c r="P3965" i="11"/>
  <c r="O3965" i="11"/>
  <c r="Q3964" i="11"/>
  <c r="P3964" i="11"/>
  <c r="O3964" i="11"/>
  <c r="Q3963" i="11"/>
  <c r="P3963" i="11"/>
  <c r="O3963" i="11"/>
  <c r="Q3962" i="11"/>
  <c r="P3962" i="11"/>
  <c r="O3962" i="11"/>
  <c r="Q3961" i="11"/>
  <c r="P3961" i="11"/>
  <c r="O3961" i="11"/>
  <c r="Q3960" i="11"/>
  <c r="P3960" i="11"/>
  <c r="O3960" i="11"/>
  <c r="Q3959" i="11"/>
  <c r="P3959" i="11"/>
  <c r="O3959" i="11"/>
  <c r="Q3958" i="11"/>
  <c r="P3958" i="11"/>
  <c r="O3958" i="11"/>
  <c r="B3958" i="11" s="1"/>
  <c r="Q3957" i="11"/>
  <c r="P3957" i="11"/>
  <c r="O3957" i="11"/>
  <c r="Q3956" i="11"/>
  <c r="P3956" i="11"/>
  <c r="O3956" i="11"/>
  <c r="Q3955" i="11"/>
  <c r="P3955" i="11"/>
  <c r="O3955" i="11"/>
  <c r="Q3954" i="11"/>
  <c r="P3954" i="11"/>
  <c r="O3954" i="11"/>
  <c r="Q3953" i="11"/>
  <c r="P3953" i="11"/>
  <c r="O3953" i="11"/>
  <c r="Q3952" i="11"/>
  <c r="P3952" i="11"/>
  <c r="O3952" i="11"/>
  <c r="Q3951" i="11"/>
  <c r="P3951" i="11"/>
  <c r="O3951" i="11"/>
  <c r="Q3950" i="11"/>
  <c r="P3950" i="11"/>
  <c r="O3950" i="11"/>
  <c r="B3950" i="11" s="1"/>
  <c r="Q3949" i="11"/>
  <c r="P3949" i="11"/>
  <c r="O3949" i="11"/>
  <c r="Q3948" i="11"/>
  <c r="P3948" i="11"/>
  <c r="O3948" i="11"/>
  <c r="Q3947" i="11"/>
  <c r="P3947" i="11"/>
  <c r="O3947" i="11"/>
  <c r="Q3946" i="11"/>
  <c r="P3946" i="11"/>
  <c r="O3946" i="11"/>
  <c r="Q3945" i="11"/>
  <c r="P3945" i="11"/>
  <c r="O3945" i="11"/>
  <c r="Q3944" i="11"/>
  <c r="P3944" i="11"/>
  <c r="O3944" i="11"/>
  <c r="Q3943" i="11"/>
  <c r="P3943" i="11"/>
  <c r="O3943" i="11"/>
  <c r="Q3942" i="11"/>
  <c r="P3942" i="11"/>
  <c r="O3942" i="11"/>
  <c r="B3942" i="11" s="1"/>
  <c r="Q3941" i="11"/>
  <c r="P3941" i="11"/>
  <c r="O3941" i="11"/>
  <c r="Q3940" i="11"/>
  <c r="P3940" i="11"/>
  <c r="O3940" i="11"/>
  <c r="Q3939" i="11"/>
  <c r="P3939" i="11"/>
  <c r="O3939" i="11"/>
  <c r="Q3938" i="11"/>
  <c r="P3938" i="11"/>
  <c r="O3938" i="11"/>
  <c r="Q3937" i="11"/>
  <c r="P3937" i="11"/>
  <c r="O3937" i="11"/>
  <c r="Q3936" i="11"/>
  <c r="P3936" i="11"/>
  <c r="O3936" i="11"/>
  <c r="Q3935" i="11"/>
  <c r="P3935" i="11"/>
  <c r="O3935" i="11"/>
  <c r="Q3934" i="11"/>
  <c r="P3934" i="11"/>
  <c r="O3934" i="11"/>
  <c r="B3934" i="11" s="1"/>
  <c r="Q3933" i="11"/>
  <c r="P3933" i="11"/>
  <c r="O3933" i="11"/>
  <c r="Q3932" i="11"/>
  <c r="P3932" i="11"/>
  <c r="O3932" i="11"/>
  <c r="Q3931" i="11"/>
  <c r="P3931" i="11"/>
  <c r="O3931" i="11"/>
  <c r="Q3930" i="11"/>
  <c r="P3930" i="11"/>
  <c r="O3930" i="11"/>
  <c r="Q3929" i="11"/>
  <c r="P3929" i="11"/>
  <c r="O3929" i="11"/>
  <c r="Q3928" i="11"/>
  <c r="P3928" i="11"/>
  <c r="O3928" i="11"/>
  <c r="Q3927" i="11"/>
  <c r="P3927" i="11"/>
  <c r="O3927" i="11"/>
  <c r="Q3926" i="11"/>
  <c r="P3926" i="11"/>
  <c r="O3926" i="11"/>
  <c r="B3926" i="11" s="1"/>
  <c r="Q3925" i="11"/>
  <c r="P3925" i="11"/>
  <c r="O3925" i="11"/>
  <c r="Q3924" i="11"/>
  <c r="P3924" i="11"/>
  <c r="O3924" i="11"/>
  <c r="Q3923" i="11"/>
  <c r="P3923" i="11"/>
  <c r="O3923" i="11"/>
  <c r="Q3922" i="11"/>
  <c r="P3922" i="11"/>
  <c r="O3922" i="11"/>
  <c r="Q3921" i="11"/>
  <c r="P3921" i="11"/>
  <c r="O3921" i="11"/>
  <c r="Q3920" i="11"/>
  <c r="P3920" i="11"/>
  <c r="O3920" i="11"/>
  <c r="Q3919" i="11"/>
  <c r="P3919" i="11"/>
  <c r="O3919" i="11"/>
  <c r="Q3918" i="11"/>
  <c r="P3918" i="11"/>
  <c r="O3918" i="11"/>
  <c r="B3918" i="11" s="1"/>
  <c r="Q3917" i="11"/>
  <c r="P3917" i="11"/>
  <c r="O3917" i="11"/>
  <c r="Q3916" i="11"/>
  <c r="P3916" i="11"/>
  <c r="O3916" i="11"/>
  <c r="Q3915" i="11"/>
  <c r="P3915" i="11"/>
  <c r="O3915" i="11"/>
  <c r="Q3914" i="11"/>
  <c r="P3914" i="11"/>
  <c r="O3914" i="11"/>
  <c r="Q3913" i="11"/>
  <c r="P3913" i="11"/>
  <c r="O3913" i="11"/>
  <c r="Q3912" i="11"/>
  <c r="P3912" i="11"/>
  <c r="O3912" i="11"/>
  <c r="Q3911" i="11"/>
  <c r="P3911" i="11"/>
  <c r="O3911" i="11"/>
  <c r="Q3910" i="11"/>
  <c r="P3910" i="11"/>
  <c r="O3910" i="11"/>
  <c r="B3910" i="11" s="1"/>
  <c r="Q3909" i="11"/>
  <c r="P3909" i="11"/>
  <c r="O3909" i="11"/>
  <c r="Q3908" i="11"/>
  <c r="P3908" i="11"/>
  <c r="O3908" i="11"/>
  <c r="Q3907" i="11"/>
  <c r="P3907" i="11"/>
  <c r="O3907" i="11"/>
  <c r="Q3906" i="11"/>
  <c r="P3906" i="11"/>
  <c r="O3906" i="11"/>
  <c r="Q3905" i="11"/>
  <c r="P3905" i="11"/>
  <c r="O3905" i="11"/>
  <c r="Q3904" i="11"/>
  <c r="P3904" i="11"/>
  <c r="O3904" i="11"/>
  <c r="Q3903" i="11"/>
  <c r="P3903" i="11"/>
  <c r="O3903" i="11"/>
  <c r="Q3902" i="11"/>
  <c r="P3902" i="11"/>
  <c r="O3902" i="11"/>
  <c r="B3902" i="11" s="1"/>
  <c r="Q3901" i="11"/>
  <c r="P3901" i="11"/>
  <c r="O3901" i="11"/>
  <c r="Q3900" i="11"/>
  <c r="P3900" i="11"/>
  <c r="O3900" i="11"/>
  <c r="Q3899" i="11"/>
  <c r="P3899" i="11"/>
  <c r="O3899" i="11"/>
  <c r="Q3898" i="11"/>
  <c r="P3898" i="11"/>
  <c r="O3898" i="11"/>
  <c r="Q3897" i="11"/>
  <c r="P3897" i="11"/>
  <c r="O3897" i="11"/>
  <c r="Q3896" i="11"/>
  <c r="P3896" i="11"/>
  <c r="O3896" i="11"/>
  <c r="Q3895" i="11"/>
  <c r="P3895" i="11"/>
  <c r="O3895" i="11"/>
  <c r="Q3894" i="11"/>
  <c r="P3894" i="11"/>
  <c r="O3894" i="11"/>
  <c r="B3894" i="11" s="1"/>
  <c r="Q3893" i="11"/>
  <c r="P3893" i="11"/>
  <c r="O3893" i="11"/>
  <c r="Q3892" i="11"/>
  <c r="P3892" i="11"/>
  <c r="O3892" i="11"/>
  <c r="Q3891" i="11"/>
  <c r="P3891" i="11"/>
  <c r="O3891" i="11"/>
  <c r="Q3890" i="11"/>
  <c r="P3890" i="11"/>
  <c r="O3890" i="11"/>
  <c r="Q3889" i="11"/>
  <c r="P3889" i="11"/>
  <c r="O3889" i="11"/>
  <c r="Q3888" i="11"/>
  <c r="P3888" i="11"/>
  <c r="O3888" i="11"/>
  <c r="Q3887" i="11"/>
  <c r="P3887" i="11"/>
  <c r="O3887" i="11"/>
  <c r="Q3886" i="11"/>
  <c r="P3886" i="11"/>
  <c r="O3886" i="11"/>
  <c r="B3886" i="11" s="1"/>
  <c r="Q3885" i="11"/>
  <c r="P3885" i="11"/>
  <c r="O3885" i="11"/>
  <c r="Q3884" i="11"/>
  <c r="P3884" i="11"/>
  <c r="O3884" i="11"/>
  <c r="Q3883" i="11"/>
  <c r="P3883" i="11"/>
  <c r="O3883" i="11"/>
  <c r="Q3882" i="11"/>
  <c r="P3882" i="11"/>
  <c r="O3882" i="11"/>
  <c r="Q3881" i="11"/>
  <c r="P3881" i="11"/>
  <c r="O3881" i="11"/>
  <c r="Q3880" i="11"/>
  <c r="P3880" i="11"/>
  <c r="O3880" i="11"/>
  <c r="Q3879" i="11"/>
  <c r="P3879" i="11"/>
  <c r="O3879" i="11"/>
  <c r="Q3878" i="11"/>
  <c r="P3878" i="11"/>
  <c r="O3878" i="11"/>
  <c r="B3878" i="11" s="1"/>
  <c r="Q3877" i="11"/>
  <c r="P3877" i="11"/>
  <c r="O3877" i="11"/>
  <c r="Q3876" i="11"/>
  <c r="P3876" i="11"/>
  <c r="O3876" i="11"/>
  <c r="Q3875" i="11"/>
  <c r="P3875" i="11"/>
  <c r="O3875" i="11"/>
  <c r="Q3874" i="11"/>
  <c r="P3874" i="11"/>
  <c r="O3874" i="11"/>
  <c r="Q3873" i="11"/>
  <c r="P3873" i="11"/>
  <c r="O3873" i="11"/>
  <c r="Q3872" i="11"/>
  <c r="P3872" i="11"/>
  <c r="O3872" i="11"/>
  <c r="Q3871" i="11"/>
  <c r="P3871" i="11"/>
  <c r="O3871" i="11"/>
  <c r="Q3870" i="11"/>
  <c r="P3870" i="11"/>
  <c r="O3870" i="11"/>
  <c r="B3870" i="11" s="1"/>
  <c r="Q3869" i="11"/>
  <c r="P3869" i="11"/>
  <c r="O3869" i="11"/>
  <c r="Q3868" i="11"/>
  <c r="P3868" i="11"/>
  <c r="O3868" i="11"/>
  <c r="Q3867" i="11"/>
  <c r="P3867" i="11"/>
  <c r="O3867" i="11"/>
  <c r="Q3866" i="11"/>
  <c r="P3866" i="11"/>
  <c r="O3866" i="11"/>
  <c r="Q3865" i="11"/>
  <c r="P3865" i="11"/>
  <c r="O3865" i="11"/>
  <c r="Q3864" i="11"/>
  <c r="P3864" i="11"/>
  <c r="O3864" i="11"/>
  <c r="Q3863" i="11"/>
  <c r="P3863" i="11"/>
  <c r="O3863" i="11"/>
  <c r="Q3862" i="11"/>
  <c r="P3862" i="11"/>
  <c r="O3862" i="11"/>
  <c r="B3862" i="11" s="1"/>
  <c r="Q3861" i="11"/>
  <c r="P3861" i="11"/>
  <c r="O3861" i="11"/>
  <c r="Q3860" i="11"/>
  <c r="P3860" i="11"/>
  <c r="O3860" i="11"/>
  <c r="Q3859" i="11"/>
  <c r="P3859" i="11"/>
  <c r="O3859" i="11"/>
  <c r="Q3858" i="11"/>
  <c r="P3858" i="11"/>
  <c r="O3858" i="11"/>
  <c r="Q3857" i="11"/>
  <c r="P3857" i="11"/>
  <c r="O3857" i="11"/>
  <c r="Q3856" i="11"/>
  <c r="P3856" i="11"/>
  <c r="O3856" i="11"/>
  <c r="Q3855" i="11"/>
  <c r="P3855" i="11"/>
  <c r="O3855" i="11"/>
  <c r="Q3854" i="11"/>
  <c r="P3854" i="11"/>
  <c r="O3854" i="11"/>
  <c r="B3854" i="11" s="1"/>
  <c r="Q3853" i="11"/>
  <c r="P3853" i="11"/>
  <c r="O3853" i="11"/>
  <c r="Q3852" i="11"/>
  <c r="P3852" i="11"/>
  <c r="O3852" i="11"/>
  <c r="Q3851" i="11"/>
  <c r="P3851" i="11"/>
  <c r="O3851" i="11"/>
  <c r="Q3850" i="11"/>
  <c r="P3850" i="11"/>
  <c r="O3850" i="11"/>
  <c r="Q3849" i="11"/>
  <c r="P3849" i="11"/>
  <c r="O3849" i="11"/>
  <c r="Q3848" i="11"/>
  <c r="P3848" i="11"/>
  <c r="O3848" i="11"/>
  <c r="Q3847" i="11"/>
  <c r="P3847" i="11"/>
  <c r="O3847" i="11"/>
  <c r="Q3846" i="11"/>
  <c r="P3846" i="11"/>
  <c r="O3846" i="11"/>
  <c r="B3846" i="11" s="1"/>
  <c r="Q3845" i="11"/>
  <c r="P3845" i="11"/>
  <c r="O3845" i="11"/>
  <c r="Q3844" i="11"/>
  <c r="P3844" i="11"/>
  <c r="O3844" i="11"/>
  <c r="Q3843" i="11"/>
  <c r="P3843" i="11"/>
  <c r="O3843" i="11"/>
  <c r="Q3842" i="11"/>
  <c r="P3842" i="11"/>
  <c r="O3842" i="11"/>
  <c r="Q3841" i="11"/>
  <c r="P3841" i="11"/>
  <c r="O3841" i="11"/>
  <c r="Q3840" i="11"/>
  <c r="P3840" i="11"/>
  <c r="O3840" i="11"/>
  <c r="Q3839" i="11"/>
  <c r="P3839" i="11"/>
  <c r="O3839" i="11"/>
  <c r="Q3838" i="11"/>
  <c r="P3838" i="11"/>
  <c r="O3838" i="11"/>
  <c r="B3838" i="11" s="1"/>
  <c r="Q3837" i="11"/>
  <c r="P3837" i="11"/>
  <c r="O3837" i="11"/>
  <c r="Q3836" i="11"/>
  <c r="P3836" i="11"/>
  <c r="O3836" i="11"/>
  <c r="Q3835" i="11"/>
  <c r="P3835" i="11"/>
  <c r="O3835" i="11"/>
  <c r="Q3834" i="11"/>
  <c r="P3834" i="11"/>
  <c r="O3834" i="11"/>
  <c r="Q3833" i="11"/>
  <c r="P3833" i="11"/>
  <c r="O3833" i="11"/>
  <c r="Q3832" i="11"/>
  <c r="P3832" i="11"/>
  <c r="O3832" i="11"/>
  <c r="Q3831" i="11"/>
  <c r="P3831" i="11"/>
  <c r="O3831" i="11"/>
  <c r="Q3830" i="11"/>
  <c r="P3830" i="11"/>
  <c r="O3830" i="11"/>
  <c r="B3830" i="11" s="1"/>
  <c r="Q3829" i="11"/>
  <c r="P3829" i="11"/>
  <c r="O3829" i="11"/>
  <c r="Q3828" i="11"/>
  <c r="P3828" i="11"/>
  <c r="O3828" i="11"/>
  <c r="Q3827" i="11"/>
  <c r="P3827" i="11"/>
  <c r="O3827" i="11"/>
  <c r="Q3826" i="11"/>
  <c r="P3826" i="11"/>
  <c r="O3826" i="11"/>
  <c r="Q3825" i="11"/>
  <c r="P3825" i="11"/>
  <c r="O3825" i="11"/>
  <c r="Q3824" i="11"/>
  <c r="P3824" i="11"/>
  <c r="O3824" i="11"/>
  <c r="Q3823" i="11"/>
  <c r="P3823" i="11"/>
  <c r="O3823" i="11"/>
  <c r="Q3822" i="11"/>
  <c r="P3822" i="11"/>
  <c r="O3822" i="11"/>
  <c r="Q3821" i="11"/>
  <c r="P3821" i="11"/>
  <c r="O3821" i="11"/>
  <c r="Q3820" i="11"/>
  <c r="P3820" i="11"/>
  <c r="O3820" i="11"/>
  <c r="Q3819" i="11"/>
  <c r="P3819" i="11"/>
  <c r="O3819" i="11"/>
  <c r="Q3818" i="11"/>
  <c r="P3818" i="11"/>
  <c r="O3818" i="11"/>
  <c r="Q3817" i="11"/>
  <c r="P3817" i="11"/>
  <c r="O3817" i="11"/>
  <c r="Q3816" i="11"/>
  <c r="P3816" i="11"/>
  <c r="O3816" i="11"/>
  <c r="Q3815" i="11"/>
  <c r="P3815" i="11"/>
  <c r="O3815" i="11"/>
  <c r="Q3814" i="11"/>
  <c r="P3814" i="11"/>
  <c r="O3814" i="11"/>
  <c r="Q3813" i="11"/>
  <c r="P3813" i="11"/>
  <c r="O3813" i="11"/>
  <c r="Q3812" i="11"/>
  <c r="P3812" i="11"/>
  <c r="O3812" i="11"/>
  <c r="Q3811" i="11"/>
  <c r="P3811" i="11"/>
  <c r="O3811" i="11"/>
  <c r="Q3810" i="11"/>
  <c r="P3810" i="11"/>
  <c r="O3810" i="11"/>
  <c r="Q3809" i="11"/>
  <c r="P3809" i="11"/>
  <c r="O3809" i="11"/>
  <c r="Q3808" i="11"/>
  <c r="P3808" i="11"/>
  <c r="O3808" i="11"/>
  <c r="Q3807" i="11"/>
  <c r="P3807" i="11"/>
  <c r="O3807" i="11"/>
  <c r="Q3806" i="11"/>
  <c r="P3806" i="11"/>
  <c r="O3806" i="11"/>
  <c r="Q3805" i="11"/>
  <c r="P3805" i="11"/>
  <c r="O3805" i="11"/>
  <c r="Q3804" i="11"/>
  <c r="P3804" i="11"/>
  <c r="O3804" i="11"/>
  <c r="Q3803" i="11"/>
  <c r="P3803" i="11"/>
  <c r="O3803" i="11"/>
  <c r="Q3802" i="11"/>
  <c r="P3802" i="11"/>
  <c r="O3802" i="11"/>
  <c r="Q3801" i="11"/>
  <c r="P3801" i="11"/>
  <c r="O3801" i="11"/>
  <c r="Q3800" i="11"/>
  <c r="P3800" i="11"/>
  <c r="O3800" i="11"/>
  <c r="Q3799" i="11"/>
  <c r="P3799" i="11"/>
  <c r="O3799" i="11"/>
  <c r="Q3798" i="11"/>
  <c r="P3798" i="11"/>
  <c r="O3798" i="11"/>
  <c r="Q3797" i="11"/>
  <c r="P3797" i="11"/>
  <c r="O3797" i="11"/>
  <c r="Q3796" i="11"/>
  <c r="P3796" i="11"/>
  <c r="O3796" i="11"/>
  <c r="Q3795" i="11"/>
  <c r="P3795" i="11"/>
  <c r="O3795" i="11"/>
  <c r="Q3794" i="11"/>
  <c r="P3794" i="11"/>
  <c r="O3794" i="11"/>
  <c r="Q3793" i="11"/>
  <c r="P3793" i="11"/>
  <c r="O3793" i="11"/>
  <c r="Q3792" i="11"/>
  <c r="P3792" i="11"/>
  <c r="O3792" i="11"/>
  <c r="Q3791" i="11"/>
  <c r="P3791" i="11"/>
  <c r="O3791" i="11"/>
  <c r="Q3790" i="11"/>
  <c r="P3790" i="11"/>
  <c r="O3790" i="11"/>
  <c r="Q3789" i="11"/>
  <c r="P3789" i="11"/>
  <c r="O3789" i="11"/>
  <c r="Q3788" i="11"/>
  <c r="P3788" i="11"/>
  <c r="O3788" i="11"/>
  <c r="Q3787" i="11"/>
  <c r="P3787" i="11"/>
  <c r="O3787" i="11"/>
  <c r="Q3786" i="11"/>
  <c r="P3786" i="11"/>
  <c r="O3786" i="11"/>
  <c r="Q3785" i="11"/>
  <c r="P3785" i="11"/>
  <c r="O3785" i="11"/>
  <c r="Q3784" i="11"/>
  <c r="P3784" i="11"/>
  <c r="O3784" i="11"/>
  <c r="Q3783" i="11"/>
  <c r="P3783" i="11"/>
  <c r="O3783" i="11"/>
  <c r="Q3782" i="11"/>
  <c r="P3782" i="11"/>
  <c r="O3782" i="11"/>
  <c r="Q3781" i="11"/>
  <c r="P3781" i="11"/>
  <c r="O3781" i="11"/>
  <c r="Q3780" i="11"/>
  <c r="P3780" i="11"/>
  <c r="O3780" i="11"/>
  <c r="Q3779" i="11"/>
  <c r="P3779" i="11"/>
  <c r="O3779" i="11"/>
  <c r="Q3778" i="11"/>
  <c r="P3778" i="11"/>
  <c r="O3778" i="11"/>
  <c r="Q3777" i="11"/>
  <c r="P3777" i="11"/>
  <c r="O3777" i="11"/>
  <c r="Q3776" i="11"/>
  <c r="P3776" i="11"/>
  <c r="O3776" i="11"/>
  <c r="Q3775" i="11"/>
  <c r="P3775" i="11"/>
  <c r="O3775" i="11"/>
  <c r="Q3774" i="11"/>
  <c r="P3774" i="11"/>
  <c r="O3774" i="11"/>
  <c r="Q3773" i="11"/>
  <c r="P3773" i="11"/>
  <c r="O3773" i="11"/>
  <c r="Q3772" i="11"/>
  <c r="P3772" i="11"/>
  <c r="O3772" i="11"/>
  <c r="Q3771" i="11"/>
  <c r="P3771" i="11"/>
  <c r="O3771" i="11"/>
  <c r="Q3770" i="11"/>
  <c r="P3770" i="11"/>
  <c r="O3770" i="11"/>
  <c r="Q3769" i="11"/>
  <c r="P3769" i="11"/>
  <c r="O3769" i="11"/>
  <c r="Q3768" i="11"/>
  <c r="P3768" i="11"/>
  <c r="O3768" i="11"/>
  <c r="Q3767" i="11"/>
  <c r="P3767" i="11"/>
  <c r="O3767" i="11"/>
  <c r="Q3766" i="11"/>
  <c r="P3766" i="11"/>
  <c r="O3766" i="11"/>
  <c r="B3766" i="11" s="1"/>
  <c r="Q3765" i="11"/>
  <c r="P3765" i="11"/>
  <c r="O3765" i="11"/>
  <c r="Q3764" i="11"/>
  <c r="P3764" i="11"/>
  <c r="O3764" i="11"/>
  <c r="Q3763" i="11"/>
  <c r="P3763" i="11"/>
  <c r="O3763" i="11"/>
  <c r="Q3762" i="11"/>
  <c r="P3762" i="11"/>
  <c r="O3762" i="11"/>
  <c r="Q3761" i="11"/>
  <c r="P3761" i="11"/>
  <c r="O3761" i="11"/>
  <c r="Q3760" i="11"/>
  <c r="P3760" i="11"/>
  <c r="O3760" i="11"/>
  <c r="Q3759" i="11"/>
  <c r="P3759" i="11"/>
  <c r="O3759" i="11"/>
  <c r="Q3758" i="11"/>
  <c r="P3758" i="11"/>
  <c r="O3758" i="11"/>
  <c r="B3758" i="11" s="1"/>
  <c r="Q3757" i="11"/>
  <c r="P3757" i="11"/>
  <c r="O3757" i="11"/>
  <c r="Q3756" i="11"/>
  <c r="P3756" i="11"/>
  <c r="O3756" i="11"/>
  <c r="Q3755" i="11"/>
  <c r="P3755" i="11"/>
  <c r="O3755" i="11"/>
  <c r="Q3754" i="11"/>
  <c r="P3754" i="11"/>
  <c r="O3754" i="11"/>
  <c r="Q3753" i="11"/>
  <c r="P3753" i="11"/>
  <c r="O3753" i="11"/>
  <c r="Q3752" i="11"/>
  <c r="P3752" i="11"/>
  <c r="O3752" i="11"/>
  <c r="Q3751" i="11"/>
  <c r="P3751" i="11"/>
  <c r="O3751" i="11"/>
  <c r="Q3750" i="11"/>
  <c r="P3750" i="11"/>
  <c r="O3750" i="11"/>
  <c r="B3750" i="11" s="1"/>
  <c r="Q3749" i="11"/>
  <c r="P3749" i="11"/>
  <c r="O3749" i="11"/>
  <c r="Q3748" i="11"/>
  <c r="P3748" i="11"/>
  <c r="O3748" i="11"/>
  <c r="Q3747" i="11"/>
  <c r="P3747" i="11"/>
  <c r="O3747" i="11"/>
  <c r="Q3746" i="11"/>
  <c r="P3746" i="11"/>
  <c r="O3746" i="11"/>
  <c r="Q3745" i="11"/>
  <c r="P3745" i="11"/>
  <c r="O3745" i="11"/>
  <c r="Q3744" i="11"/>
  <c r="P3744" i="11"/>
  <c r="O3744" i="11"/>
  <c r="Q3743" i="11"/>
  <c r="P3743" i="11"/>
  <c r="O3743" i="11"/>
  <c r="Q3742" i="11"/>
  <c r="P3742" i="11"/>
  <c r="O3742" i="11"/>
  <c r="B3742" i="11" s="1"/>
  <c r="Q3741" i="11"/>
  <c r="P3741" i="11"/>
  <c r="O3741" i="11"/>
  <c r="Q3740" i="11"/>
  <c r="P3740" i="11"/>
  <c r="O3740" i="11"/>
  <c r="Q3739" i="11"/>
  <c r="P3739" i="11"/>
  <c r="O3739" i="11"/>
  <c r="Q3738" i="11"/>
  <c r="P3738" i="11"/>
  <c r="O3738" i="11"/>
  <c r="Q3737" i="11"/>
  <c r="P3737" i="11"/>
  <c r="O3737" i="11"/>
  <c r="Q3736" i="11"/>
  <c r="P3736" i="11"/>
  <c r="O3736" i="11"/>
  <c r="Q3735" i="11"/>
  <c r="P3735" i="11"/>
  <c r="O3735" i="11"/>
  <c r="Q3734" i="11"/>
  <c r="P3734" i="11"/>
  <c r="O3734" i="11"/>
  <c r="B3734" i="11" s="1"/>
  <c r="Q3733" i="11"/>
  <c r="P3733" i="11"/>
  <c r="O3733" i="11"/>
  <c r="Q3732" i="11"/>
  <c r="P3732" i="11"/>
  <c r="O3732" i="11"/>
  <c r="Q3731" i="11"/>
  <c r="P3731" i="11"/>
  <c r="O3731" i="11"/>
  <c r="Q3730" i="11"/>
  <c r="P3730" i="11"/>
  <c r="O3730" i="11"/>
  <c r="Q3729" i="11"/>
  <c r="P3729" i="11"/>
  <c r="O3729" i="11"/>
  <c r="Q3728" i="11"/>
  <c r="P3728" i="11"/>
  <c r="O3728" i="11"/>
  <c r="Q3727" i="11"/>
  <c r="P3727" i="11"/>
  <c r="O3727" i="11"/>
  <c r="Q3726" i="11"/>
  <c r="P3726" i="11"/>
  <c r="O3726" i="11"/>
  <c r="B3726" i="11" s="1"/>
  <c r="Q3725" i="11"/>
  <c r="P3725" i="11"/>
  <c r="O3725" i="11"/>
  <c r="Q3724" i="11"/>
  <c r="P3724" i="11"/>
  <c r="O3724" i="11"/>
  <c r="Q3723" i="11"/>
  <c r="P3723" i="11"/>
  <c r="O3723" i="11"/>
  <c r="Q3722" i="11"/>
  <c r="P3722" i="11"/>
  <c r="O3722" i="11"/>
  <c r="Q3721" i="11"/>
  <c r="P3721" i="11"/>
  <c r="O3721" i="11"/>
  <c r="Q3720" i="11"/>
  <c r="P3720" i="11"/>
  <c r="O3720" i="11"/>
  <c r="Q3719" i="11"/>
  <c r="P3719" i="11"/>
  <c r="O3719" i="11"/>
  <c r="Q3718" i="11"/>
  <c r="P3718" i="11"/>
  <c r="O3718" i="11"/>
  <c r="B3718" i="11" s="1"/>
  <c r="Q3717" i="11"/>
  <c r="P3717" i="11"/>
  <c r="O3717" i="11"/>
  <c r="Q3716" i="11"/>
  <c r="P3716" i="11"/>
  <c r="O3716" i="11"/>
  <c r="Q3715" i="11"/>
  <c r="P3715" i="11"/>
  <c r="O3715" i="11"/>
  <c r="Q3714" i="11"/>
  <c r="P3714" i="11"/>
  <c r="O3714" i="11"/>
  <c r="Q3713" i="11"/>
  <c r="P3713" i="11"/>
  <c r="O3713" i="11"/>
  <c r="Q3712" i="11"/>
  <c r="P3712" i="11"/>
  <c r="O3712" i="11"/>
  <c r="Q3711" i="11"/>
  <c r="P3711" i="11"/>
  <c r="O3711" i="11"/>
  <c r="Q3710" i="11"/>
  <c r="P3710" i="11"/>
  <c r="O3710" i="11"/>
  <c r="B3710" i="11" s="1"/>
  <c r="Q3709" i="11"/>
  <c r="P3709" i="11"/>
  <c r="O3709" i="11"/>
  <c r="Q3708" i="11"/>
  <c r="P3708" i="11"/>
  <c r="O3708" i="11"/>
  <c r="Q3707" i="11"/>
  <c r="P3707" i="11"/>
  <c r="O3707" i="11"/>
  <c r="Q3706" i="11"/>
  <c r="P3706" i="11"/>
  <c r="O3706" i="11"/>
  <c r="Q3705" i="11"/>
  <c r="P3705" i="11"/>
  <c r="O3705" i="11"/>
  <c r="Q3704" i="11"/>
  <c r="P3704" i="11"/>
  <c r="O3704" i="11"/>
  <c r="Q3703" i="11"/>
  <c r="P3703" i="11"/>
  <c r="O3703" i="11"/>
  <c r="Q3702" i="11"/>
  <c r="P3702" i="11"/>
  <c r="O3702" i="11"/>
  <c r="B3702" i="11" s="1"/>
  <c r="Q3701" i="11"/>
  <c r="P3701" i="11"/>
  <c r="O3701" i="11"/>
  <c r="Q3700" i="11"/>
  <c r="P3700" i="11"/>
  <c r="O3700" i="11"/>
  <c r="Q3699" i="11"/>
  <c r="P3699" i="11"/>
  <c r="O3699" i="11"/>
  <c r="Q3698" i="11"/>
  <c r="P3698" i="11"/>
  <c r="O3698" i="11"/>
  <c r="Q3697" i="11"/>
  <c r="P3697" i="11"/>
  <c r="O3697" i="11"/>
  <c r="Q3696" i="11"/>
  <c r="P3696" i="11"/>
  <c r="O3696" i="11"/>
  <c r="Q3695" i="11"/>
  <c r="P3695" i="11"/>
  <c r="O3695" i="11"/>
  <c r="Q3694" i="11"/>
  <c r="P3694" i="11"/>
  <c r="O3694" i="11"/>
  <c r="B3694" i="11" s="1"/>
  <c r="Q3693" i="11"/>
  <c r="P3693" i="11"/>
  <c r="O3693" i="11"/>
  <c r="Q3692" i="11"/>
  <c r="P3692" i="11"/>
  <c r="O3692" i="11"/>
  <c r="Q3691" i="11"/>
  <c r="P3691" i="11"/>
  <c r="O3691" i="11"/>
  <c r="Q3690" i="11"/>
  <c r="P3690" i="11"/>
  <c r="O3690" i="11"/>
  <c r="Q3689" i="11"/>
  <c r="P3689" i="11"/>
  <c r="O3689" i="11"/>
  <c r="Q3688" i="11"/>
  <c r="P3688" i="11"/>
  <c r="O3688" i="11"/>
  <c r="Q3687" i="11"/>
  <c r="P3687" i="11"/>
  <c r="O3687" i="11"/>
  <c r="Q3686" i="11"/>
  <c r="P3686" i="11"/>
  <c r="O3686" i="11"/>
  <c r="B3686" i="11" s="1"/>
  <c r="Q3685" i="11"/>
  <c r="P3685" i="11"/>
  <c r="O3685" i="11"/>
  <c r="Q3684" i="11"/>
  <c r="P3684" i="11"/>
  <c r="O3684" i="11"/>
  <c r="Q3683" i="11"/>
  <c r="P3683" i="11"/>
  <c r="O3683" i="11"/>
  <c r="Q3682" i="11"/>
  <c r="P3682" i="11"/>
  <c r="O3682" i="11"/>
  <c r="Q3681" i="11"/>
  <c r="P3681" i="11"/>
  <c r="O3681" i="11"/>
  <c r="Q3680" i="11"/>
  <c r="P3680" i="11"/>
  <c r="O3680" i="11"/>
  <c r="Q3679" i="11"/>
  <c r="P3679" i="11"/>
  <c r="O3679" i="11"/>
  <c r="Q3678" i="11"/>
  <c r="P3678" i="11"/>
  <c r="O3678" i="11"/>
  <c r="B3678" i="11" s="1"/>
  <c r="Q3677" i="11"/>
  <c r="P3677" i="11"/>
  <c r="O3677" i="11"/>
  <c r="Q3676" i="11"/>
  <c r="P3676" i="11"/>
  <c r="O3676" i="11"/>
  <c r="Q3675" i="11"/>
  <c r="P3675" i="11"/>
  <c r="O3675" i="11"/>
  <c r="Q3674" i="11"/>
  <c r="P3674" i="11"/>
  <c r="O3674" i="11"/>
  <c r="Q3673" i="11"/>
  <c r="P3673" i="11"/>
  <c r="O3673" i="11"/>
  <c r="Q3672" i="11"/>
  <c r="P3672" i="11"/>
  <c r="O3672" i="11"/>
  <c r="Q3671" i="11"/>
  <c r="P3671" i="11"/>
  <c r="O3671" i="11"/>
  <c r="Q3670" i="11"/>
  <c r="P3670" i="11"/>
  <c r="O3670" i="11"/>
  <c r="B3670" i="11" s="1"/>
  <c r="Q3669" i="11"/>
  <c r="P3669" i="11"/>
  <c r="O3669" i="11"/>
  <c r="Q3668" i="11"/>
  <c r="P3668" i="11"/>
  <c r="O3668" i="11"/>
  <c r="Q3667" i="11"/>
  <c r="P3667" i="11"/>
  <c r="O3667" i="11"/>
  <c r="Q3666" i="11"/>
  <c r="P3666" i="11"/>
  <c r="O3666" i="11"/>
  <c r="Q3665" i="11"/>
  <c r="P3665" i="11"/>
  <c r="O3665" i="11"/>
  <c r="Q3664" i="11"/>
  <c r="P3664" i="11"/>
  <c r="O3664" i="11"/>
  <c r="Q3663" i="11"/>
  <c r="P3663" i="11"/>
  <c r="O3663" i="11"/>
  <c r="Q3662" i="11"/>
  <c r="P3662" i="11"/>
  <c r="O3662" i="11"/>
  <c r="B3662" i="11" s="1"/>
  <c r="Q3661" i="11"/>
  <c r="P3661" i="11"/>
  <c r="O3661" i="11"/>
  <c r="Q3660" i="11"/>
  <c r="P3660" i="11"/>
  <c r="O3660" i="11"/>
  <c r="Q3659" i="11"/>
  <c r="P3659" i="11"/>
  <c r="O3659" i="11"/>
  <c r="Q3658" i="11"/>
  <c r="P3658" i="11"/>
  <c r="O3658" i="11"/>
  <c r="Q3657" i="11"/>
  <c r="P3657" i="11"/>
  <c r="O3657" i="11"/>
  <c r="Q3656" i="11"/>
  <c r="P3656" i="11"/>
  <c r="O3656" i="11"/>
  <c r="Q3655" i="11"/>
  <c r="P3655" i="11"/>
  <c r="O3655" i="11"/>
  <c r="Q3654" i="11"/>
  <c r="P3654" i="11"/>
  <c r="O3654" i="11"/>
  <c r="B3654" i="11" s="1"/>
  <c r="Q3653" i="11"/>
  <c r="P3653" i="11"/>
  <c r="O3653" i="11"/>
  <c r="Q3652" i="11"/>
  <c r="P3652" i="11"/>
  <c r="O3652" i="11"/>
  <c r="Q3651" i="11"/>
  <c r="P3651" i="11"/>
  <c r="O3651" i="11"/>
  <c r="Q3650" i="11"/>
  <c r="P3650" i="11"/>
  <c r="O3650" i="11"/>
  <c r="Q3649" i="11"/>
  <c r="P3649" i="11"/>
  <c r="O3649" i="11"/>
  <c r="Q3648" i="11"/>
  <c r="P3648" i="11"/>
  <c r="O3648" i="11"/>
  <c r="Q3647" i="11"/>
  <c r="P3647" i="11"/>
  <c r="O3647" i="11"/>
  <c r="Q3646" i="11"/>
  <c r="P3646" i="11"/>
  <c r="O3646" i="11"/>
  <c r="B3646" i="11" s="1"/>
  <c r="Q3645" i="11"/>
  <c r="P3645" i="11"/>
  <c r="O3645" i="11"/>
  <c r="Q3644" i="11"/>
  <c r="P3644" i="11"/>
  <c r="O3644" i="11"/>
  <c r="Q3643" i="11"/>
  <c r="P3643" i="11"/>
  <c r="O3643" i="11"/>
  <c r="Q3642" i="11"/>
  <c r="P3642" i="11"/>
  <c r="O3642" i="11"/>
  <c r="Q3641" i="11"/>
  <c r="P3641" i="11"/>
  <c r="O3641" i="11"/>
  <c r="Q3640" i="11"/>
  <c r="P3640" i="11"/>
  <c r="O3640" i="11"/>
  <c r="Q3639" i="11"/>
  <c r="P3639" i="11"/>
  <c r="O3639" i="11"/>
  <c r="Q3638" i="11"/>
  <c r="P3638" i="11"/>
  <c r="O3638" i="11"/>
  <c r="B3638" i="11" s="1"/>
  <c r="Q3637" i="11"/>
  <c r="P3637" i="11"/>
  <c r="O3637" i="11"/>
  <c r="Q3636" i="11"/>
  <c r="P3636" i="11"/>
  <c r="O3636" i="11"/>
  <c r="Q3635" i="11"/>
  <c r="P3635" i="11"/>
  <c r="O3635" i="11"/>
  <c r="Q3634" i="11"/>
  <c r="P3634" i="11"/>
  <c r="O3634" i="11"/>
  <c r="Q3633" i="11"/>
  <c r="P3633" i="11"/>
  <c r="O3633" i="11"/>
  <c r="Q3632" i="11"/>
  <c r="P3632" i="11"/>
  <c r="O3632" i="11"/>
  <c r="Q3631" i="11"/>
  <c r="P3631" i="11"/>
  <c r="O3631" i="11"/>
  <c r="Q3630" i="11"/>
  <c r="P3630" i="11"/>
  <c r="O3630" i="11"/>
  <c r="B3630" i="11" s="1"/>
  <c r="Q3629" i="11"/>
  <c r="P3629" i="11"/>
  <c r="O3629" i="11"/>
  <c r="Q3628" i="11"/>
  <c r="P3628" i="11"/>
  <c r="O3628" i="11"/>
  <c r="Q3627" i="11"/>
  <c r="P3627" i="11"/>
  <c r="O3627" i="11"/>
  <c r="Q3626" i="11"/>
  <c r="P3626" i="11"/>
  <c r="O3626" i="11"/>
  <c r="Q3625" i="11"/>
  <c r="P3625" i="11"/>
  <c r="O3625" i="11"/>
  <c r="Q3624" i="11"/>
  <c r="P3624" i="11"/>
  <c r="O3624" i="11"/>
  <c r="Q3623" i="11"/>
  <c r="P3623" i="11"/>
  <c r="O3623" i="11"/>
  <c r="Q3622" i="11"/>
  <c r="P3622" i="11"/>
  <c r="O3622" i="11"/>
  <c r="B3622" i="11" s="1"/>
  <c r="Q3621" i="11"/>
  <c r="P3621" i="11"/>
  <c r="O3621" i="11"/>
  <c r="Q3620" i="11"/>
  <c r="P3620" i="11"/>
  <c r="O3620" i="11"/>
  <c r="Q3619" i="11"/>
  <c r="P3619" i="11"/>
  <c r="O3619" i="11"/>
  <c r="Q3618" i="11"/>
  <c r="P3618" i="11"/>
  <c r="O3618" i="11"/>
  <c r="Q3617" i="11"/>
  <c r="P3617" i="11"/>
  <c r="O3617" i="11"/>
  <c r="Q3616" i="11"/>
  <c r="P3616" i="11"/>
  <c r="O3616" i="11"/>
  <c r="Q3615" i="11"/>
  <c r="P3615" i="11"/>
  <c r="O3615" i="11"/>
  <c r="Q3614" i="11"/>
  <c r="P3614" i="11"/>
  <c r="O3614" i="11"/>
  <c r="B3614" i="11" s="1"/>
  <c r="Q3613" i="11"/>
  <c r="P3613" i="11"/>
  <c r="O3613" i="11"/>
  <c r="Q3612" i="11"/>
  <c r="P3612" i="11"/>
  <c r="O3612" i="11"/>
  <c r="Q3611" i="11"/>
  <c r="P3611" i="11"/>
  <c r="O3611" i="11"/>
  <c r="Q3610" i="11"/>
  <c r="P3610" i="11"/>
  <c r="O3610" i="11"/>
  <c r="Q3609" i="11"/>
  <c r="P3609" i="11"/>
  <c r="O3609" i="11"/>
  <c r="Q3608" i="11"/>
  <c r="P3608" i="11"/>
  <c r="O3608" i="11"/>
  <c r="Q3607" i="11"/>
  <c r="P3607" i="11"/>
  <c r="O3607" i="11"/>
  <c r="Q3606" i="11"/>
  <c r="P3606" i="11"/>
  <c r="O3606" i="11"/>
  <c r="B3606" i="11" s="1"/>
  <c r="Q3605" i="11"/>
  <c r="P3605" i="11"/>
  <c r="O3605" i="11"/>
  <c r="Q3604" i="11"/>
  <c r="P3604" i="11"/>
  <c r="O3604" i="11"/>
  <c r="Q3603" i="11"/>
  <c r="P3603" i="11"/>
  <c r="O3603" i="11"/>
  <c r="Q3602" i="11"/>
  <c r="P3602" i="11"/>
  <c r="O3602" i="11"/>
  <c r="Q3601" i="11"/>
  <c r="P3601" i="11"/>
  <c r="O3601" i="11"/>
  <c r="Q3600" i="11"/>
  <c r="P3600" i="11"/>
  <c r="O3600" i="11"/>
  <c r="Q3599" i="11"/>
  <c r="P3599" i="11"/>
  <c r="O3599" i="11"/>
  <c r="Q3598" i="11"/>
  <c r="P3598" i="11"/>
  <c r="O3598" i="11"/>
  <c r="B3598" i="11" s="1"/>
  <c r="Q3597" i="11"/>
  <c r="P3597" i="11"/>
  <c r="O3597" i="11"/>
  <c r="Q3596" i="11"/>
  <c r="P3596" i="11"/>
  <c r="O3596" i="11"/>
  <c r="Q3595" i="11"/>
  <c r="P3595" i="11"/>
  <c r="O3595" i="11"/>
  <c r="Q3594" i="11"/>
  <c r="P3594" i="11"/>
  <c r="O3594" i="11"/>
  <c r="Q3593" i="11"/>
  <c r="P3593" i="11"/>
  <c r="O3593" i="11"/>
  <c r="Q3592" i="11"/>
  <c r="P3592" i="11"/>
  <c r="O3592" i="11"/>
  <c r="Q3591" i="11"/>
  <c r="P3591" i="11"/>
  <c r="O3591" i="11"/>
  <c r="Q3590" i="11"/>
  <c r="P3590" i="11"/>
  <c r="O3590" i="11"/>
  <c r="B3590" i="11" s="1"/>
  <c r="Q3589" i="11"/>
  <c r="P3589" i="11"/>
  <c r="O3589" i="11"/>
  <c r="Q3588" i="11"/>
  <c r="P3588" i="11"/>
  <c r="O3588" i="11"/>
  <c r="Q3587" i="11"/>
  <c r="P3587" i="11"/>
  <c r="O3587" i="11"/>
  <c r="Q3586" i="11"/>
  <c r="P3586" i="11"/>
  <c r="O3586" i="11"/>
  <c r="Q3585" i="11"/>
  <c r="P3585" i="11"/>
  <c r="O3585" i="11"/>
  <c r="Q3584" i="11"/>
  <c r="P3584" i="11"/>
  <c r="O3584" i="11"/>
  <c r="Q3583" i="11"/>
  <c r="P3583" i="11"/>
  <c r="O3583" i="11"/>
  <c r="Q3582" i="11"/>
  <c r="P3582" i="11"/>
  <c r="O3582" i="11"/>
  <c r="B3582" i="11" s="1"/>
  <c r="Q3581" i="11"/>
  <c r="P3581" i="11"/>
  <c r="O3581" i="11"/>
  <c r="Q3580" i="11"/>
  <c r="P3580" i="11"/>
  <c r="O3580" i="11"/>
  <c r="Q3579" i="11"/>
  <c r="P3579" i="11"/>
  <c r="O3579" i="11"/>
  <c r="Q3578" i="11"/>
  <c r="P3578" i="11"/>
  <c r="O3578" i="11"/>
  <c r="Q3577" i="11"/>
  <c r="P3577" i="11"/>
  <c r="O3577" i="11"/>
  <c r="Q3576" i="11"/>
  <c r="P3576" i="11"/>
  <c r="O3576" i="11"/>
  <c r="Q3575" i="11"/>
  <c r="P3575" i="11"/>
  <c r="O3575" i="11"/>
  <c r="Q3574" i="11"/>
  <c r="P3574" i="11"/>
  <c r="O3574" i="11"/>
  <c r="B3574" i="11" s="1"/>
  <c r="Q3573" i="11"/>
  <c r="P3573" i="11"/>
  <c r="O3573" i="11"/>
  <c r="Q3572" i="11"/>
  <c r="P3572" i="11"/>
  <c r="O3572" i="11"/>
  <c r="Q3571" i="11"/>
  <c r="P3571" i="11"/>
  <c r="O3571" i="11"/>
  <c r="Q3570" i="11"/>
  <c r="P3570" i="11"/>
  <c r="O3570" i="11"/>
  <c r="Q3569" i="11"/>
  <c r="P3569" i="11"/>
  <c r="O3569" i="11"/>
  <c r="Q3568" i="11"/>
  <c r="P3568" i="11"/>
  <c r="O3568" i="11"/>
  <c r="Q3567" i="11"/>
  <c r="P3567" i="11"/>
  <c r="O3567" i="11"/>
  <c r="Q3566" i="11"/>
  <c r="P3566" i="11"/>
  <c r="O3566" i="11"/>
  <c r="B3566" i="11" s="1"/>
  <c r="Q3565" i="11"/>
  <c r="P3565" i="11"/>
  <c r="O3565" i="11"/>
  <c r="Q3564" i="11"/>
  <c r="P3564" i="11"/>
  <c r="O3564" i="11"/>
  <c r="Q3563" i="11"/>
  <c r="P3563" i="11"/>
  <c r="O3563" i="11"/>
  <c r="Q3562" i="11"/>
  <c r="P3562" i="11"/>
  <c r="O3562" i="11"/>
  <c r="Q3561" i="11"/>
  <c r="P3561" i="11"/>
  <c r="O3561" i="11"/>
  <c r="Q3560" i="11"/>
  <c r="P3560" i="11"/>
  <c r="O3560" i="11"/>
  <c r="Q3559" i="11"/>
  <c r="P3559" i="11"/>
  <c r="O3559" i="11"/>
  <c r="Q3558" i="11"/>
  <c r="P3558" i="11"/>
  <c r="O3558" i="11"/>
  <c r="B3558" i="11" s="1"/>
  <c r="Q3557" i="11"/>
  <c r="P3557" i="11"/>
  <c r="O3557" i="11"/>
  <c r="Q3556" i="11"/>
  <c r="P3556" i="11"/>
  <c r="O3556" i="11"/>
  <c r="Q3555" i="11"/>
  <c r="P3555" i="11"/>
  <c r="O3555" i="11"/>
  <c r="Q3554" i="11"/>
  <c r="P3554" i="11"/>
  <c r="O3554" i="11"/>
  <c r="Q3553" i="11"/>
  <c r="P3553" i="11"/>
  <c r="O3553" i="11"/>
  <c r="Q3552" i="11"/>
  <c r="P3552" i="11"/>
  <c r="O3552" i="11"/>
  <c r="Q3551" i="11"/>
  <c r="P3551" i="11"/>
  <c r="O3551" i="11"/>
  <c r="Q3550" i="11"/>
  <c r="P3550" i="11"/>
  <c r="O3550" i="11"/>
  <c r="B3550" i="11" s="1"/>
  <c r="Q3549" i="11"/>
  <c r="P3549" i="11"/>
  <c r="O3549" i="11"/>
  <c r="Q3548" i="11"/>
  <c r="P3548" i="11"/>
  <c r="O3548" i="11"/>
  <c r="Q3547" i="11"/>
  <c r="P3547" i="11"/>
  <c r="O3547" i="11"/>
  <c r="Q3546" i="11"/>
  <c r="P3546" i="11"/>
  <c r="O3546" i="11"/>
  <c r="Q3545" i="11"/>
  <c r="P3545" i="11"/>
  <c r="O3545" i="11"/>
  <c r="Q3544" i="11"/>
  <c r="P3544" i="11"/>
  <c r="O3544" i="11"/>
  <c r="Q3543" i="11"/>
  <c r="P3543" i="11"/>
  <c r="O3543" i="11"/>
  <c r="Q3542" i="11"/>
  <c r="P3542" i="11"/>
  <c r="O3542" i="11"/>
  <c r="B3542" i="11" s="1"/>
  <c r="Q3541" i="11"/>
  <c r="P3541" i="11"/>
  <c r="O3541" i="11"/>
  <c r="Q3540" i="11"/>
  <c r="P3540" i="11"/>
  <c r="O3540" i="11"/>
  <c r="Q3539" i="11"/>
  <c r="P3539" i="11"/>
  <c r="O3539" i="11"/>
  <c r="Q3538" i="11"/>
  <c r="P3538" i="11"/>
  <c r="O3538" i="11"/>
  <c r="Q3537" i="11"/>
  <c r="P3537" i="11"/>
  <c r="O3537" i="11"/>
  <c r="Q3536" i="11"/>
  <c r="P3536" i="11"/>
  <c r="O3536" i="11"/>
  <c r="Q3535" i="11"/>
  <c r="P3535" i="11"/>
  <c r="O3535" i="11"/>
  <c r="Q3534" i="11"/>
  <c r="P3534" i="11"/>
  <c r="O3534" i="11"/>
  <c r="B3534" i="11" s="1"/>
  <c r="Q3533" i="11"/>
  <c r="P3533" i="11"/>
  <c r="O3533" i="11"/>
  <c r="Q3532" i="11"/>
  <c r="P3532" i="11"/>
  <c r="O3532" i="11"/>
  <c r="Q3531" i="11"/>
  <c r="P3531" i="11"/>
  <c r="O3531" i="11"/>
  <c r="Q3530" i="11"/>
  <c r="P3530" i="11"/>
  <c r="O3530" i="11"/>
  <c r="Q3529" i="11"/>
  <c r="P3529" i="11"/>
  <c r="O3529" i="11"/>
  <c r="Q3528" i="11"/>
  <c r="P3528" i="11"/>
  <c r="O3528" i="11"/>
  <c r="Q3527" i="11"/>
  <c r="P3527" i="11"/>
  <c r="O3527" i="11"/>
  <c r="Q3526" i="11"/>
  <c r="P3526" i="11"/>
  <c r="O3526" i="11"/>
  <c r="B3526" i="11" s="1"/>
  <c r="Q3525" i="11"/>
  <c r="P3525" i="11"/>
  <c r="O3525" i="11"/>
  <c r="Q3524" i="11"/>
  <c r="P3524" i="11"/>
  <c r="O3524" i="11"/>
  <c r="Q3523" i="11"/>
  <c r="P3523" i="11"/>
  <c r="O3523" i="11"/>
  <c r="Q3522" i="11"/>
  <c r="P3522" i="11"/>
  <c r="O3522" i="11"/>
  <c r="Q3521" i="11"/>
  <c r="P3521" i="11"/>
  <c r="O3521" i="11"/>
  <c r="Q3520" i="11"/>
  <c r="P3520" i="11"/>
  <c r="O3520" i="11"/>
  <c r="Q3519" i="11"/>
  <c r="P3519" i="11"/>
  <c r="O3519" i="11"/>
  <c r="Q3518" i="11"/>
  <c r="P3518" i="11"/>
  <c r="O3518" i="11"/>
  <c r="B3518" i="11" s="1"/>
  <c r="Q3517" i="11"/>
  <c r="P3517" i="11"/>
  <c r="O3517" i="11"/>
  <c r="Q3516" i="11"/>
  <c r="P3516" i="11"/>
  <c r="O3516" i="11"/>
  <c r="Q3515" i="11"/>
  <c r="P3515" i="11"/>
  <c r="O3515" i="11"/>
  <c r="Q3514" i="11"/>
  <c r="P3514" i="11"/>
  <c r="O3514" i="11"/>
  <c r="Q3513" i="11"/>
  <c r="P3513" i="11"/>
  <c r="O3513" i="11"/>
  <c r="Q3512" i="11"/>
  <c r="P3512" i="11"/>
  <c r="O3512" i="11"/>
  <c r="Q3511" i="11"/>
  <c r="P3511" i="11"/>
  <c r="O3511" i="11"/>
  <c r="Q3510" i="11"/>
  <c r="P3510" i="11"/>
  <c r="O3510" i="11"/>
  <c r="B3510" i="11" s="1"/>
  <c r="Q3509" i="11"/>
  <c r="P3509" i="11"/>
  <c r="O3509" i="11"/>
  <c r="Q3508" i="11"/>
  <c r="P3508" i="11"/>
  <c r="O3508" i="11"/>
  <c r="Q3507" i="11"/>
  <c r="P3507" i="11"/>
  <c r="O3507" i="11"/>
  <c r="Q3506" i="11"/>
  <c r="P3506" i="11"/>
  <c r="O3506" i="11"/>
  <c r="Q3505" i="11"/>
  <c r="P3505" i="11"/>
  <c r="O3505" i="11"/>
  <c r="Q3504" i="11"/>
  <c r="P3504" i="11"/>
  <c r="O3504" i="11"/>
  <c r="Q3503" i="11"/>
  <c r="P3503" i="11"/>
  <c r="O3503" i="11"/>
  <c r="Q3502" i="11"/>
  <c r="P3502" i="11"/>
  <c r="O3502" i="11"/>
  <c r="B3502" i="11" s="1"/>
  <c r="Q3501" i="11"/>
  <c r="P3501" i="11"/>
  <c r="O3501" i="11"/>
  <c r="Q3500" i="11"/>
  <c r="P3500" i="11"/>
  <c r="O3500" i="11"/>
  <c r="Q3499" i="11"/>
  <c r="P3499" i="11"/>
  <c r="O3499" i="11"/>
  <c r="Q3498" i="11"/>
  <c r="P3498" i="11"/>
  <c r="O3498" i="11"/>
  <c r="Q3497" i="11"/>
  <c r="P3497" i="11"/>
  <c r="O3497" i="11"/>
  <c r="Q3496" i="11"/>
  <c r="P3496" i="11"/>
  <c r="O3496" i="11"/>
  <c r="Q3495" i="11"/>
  <c r="P3495" i="11"/>
  <c r="O3495" i="11"/>
  <c r="Q3494" i="11"/>
  <c r="P3494" i="11"/>
  <c r="O3494" i="11"/>
  <c r="B3494" i="11" s="1"/>
  <c r="Q3493" i="11"/>
  <c r="P3493" i="11"/>
  <c r="O3493" i="11"/>
  <c r="Q3492" i="11"/>
  <c r="P3492" i="11"/>
  <c r="O3492" i="11"/>
  <c r="Q3491" i="11"/>
  <c r="P3491" i="11"/>
  <c r="O3491" i="11"/>
  <c r="Q3490" i="11"/>
  <c r="P3490" i="11"/>
  <c r="O3490" i="11"/>
  <c r="Q3489" i="11"/>
  <c r="P3489" i="11"/>
  <c r="O3489" i="11"/>
  <c r="Q3488" i="11"/>
  <c r="P3488" i="11"/>
  <c r="O3488" i="11"/>
  <c r="Q3487" i="11"/>
  <c r="P3487" i="11"/>
  <c r="O3487" i="11"/>
  <c r="Q3486" i="11"/>
  <c r="P3486" i="11"/>
  <c r="O3486" i="11"/>
  <c r="B3486" i="11" s="1"/>
  <c r="Q3485" i="11"/>
  <c r="P3485" i="11"/>
  <c r="O3485" i="11"/>
  <c r="Q3484" i="11"/>
  <c r="P3484" i="11"/>
  <c r="O3484" i="11"/>
  <c r="Q3483" i="11"/>
  <c r="P3483" i="11"/>
  <c r="O3483" i="11"/>
  <c r="Q3482" i="11"/>
  <c r="P3482" i="11"/>
  <c r="O3482" i="11"/>
  <c r="Q3481" i="11"/>
  <c r="P3481" i="11"/>
  <c r="O3481" i="11"/>
  <c r="Q3480" i="11"/>
  <c r="P3480" i="11"/>
  <c r="O3480" i="11"/>
  <c r="Q3479" i="11"/>
  <c r="P3479" i="11"/>
  <c r="O3479" i="11"/>
  <c r="Q3478" i="11"/>
  <c r="P3478" i="11"/>
  <c r="O3478" i="11"/>
  <c r="B3478" i="11" s="1"/>
  <c r="Q3477" i="11"/>
  <c r="P3477" i="11"/>
  <c r="O3477" i="11"/>
  <c r="Q3476" i="11"/>
  <c r="P3476" i="11"/>
  <c r="O3476" i="11"/>
  <c r="Q3475" i="11"/>
  <c r="P3475" i="11"/>
  <c r="O3475" i="11"/>
  <c r="Q3474" i="11"/>
  <c r="P3474" i="11"/>
  <c r="O3474" i="11"/>
  <c r="Q3473" i="11"/>
  <c r="P3473" i="11"/>
  <c r="O3473" i="11"/>
  <c r="Q3472" i="11"/>
  <c r="P3472" i="11"/>
  <c r="O3472" i="11"/>
  <c r="Q3471" i="11"/>
  <c r="P3471" i="11"/>
  <c r="O3471" i="11"/>
  <c r="Q3470" i="11"/>
  <c r="P3470" i="11"/>
  <c r="O3470" i="11"/>
  <c r="B3470" i="11" s="1"/>
  <c r="Q3469" i="11"/>
  <c r="P3469" i="11"/>
  <c r="O3469" i="11"/>
  <c r="Q3468" i="11"/>
  <c r="P3468" i="11"/>
  <c r="O3468" i="11"/>
  <c r="Q3467" i="11"/>
  <c r="P3467" i="11"/>
  <c r="O3467" i="11"/>
  <c r="Q3466" i="11"/>
  <c r="P3466" i="11"/>
  <c r="O3466" i="11"/>
  <c r="Q3465" i="11"/>
  <c r="P3465" i="11"/>
  <c r="O3465" i="11"/>
  <c r="Q3464" i="11"/>
  <c r="P3464" i="11"/>
  <c r="O3464" i="11"/>
  <c r="Q3463" i="11"/>
  <c r="P3463" i="11"/>
  <c r="O3463" i="11"/>
  <c r="Q3462" i="11"/>
  <c r="P3462" i="11"/>
  <c r="O3462" i="11"/>
  <c r="B3462" i="11" s="1"/>
  <c r="Q3461" i="11"/>
  <c r="P3461" i="11"/>
  <c r="O3461" i="11"/>
  <c r="Q3460" i="11"/>
  <c r="P3460" i="11"/>
  <c r="O3460" i="11"/>
  <c r="Q3459" i="11"/>
  <c r="P3459" i="11"/>
  <c r="O3459" i="11"/>
  <c r="Q3458" i="11"/>
  <c r="P3458" i="11"/>
  <c r="O3458" i="11"/>
  <c r="Q3457" i="11"/>
  <c r="P3457" i="11"/>
  <c r="O3457" i="11"/>
  <c r="Q3456" i="11"/>
  <c r="P3456" i="11"/>
  <c r="O3456" i="11"/>
  <c r="Q3455" i="11"/>
  <c r="P3455" i="11"/>
  <c r="O3455" i="11"/>
  <c r="Q3454" i="11"/>
  <c r="P3454" i="11"/>
  <c r="O3454" i="11"/>
  <c r="B3454" i="11" s="1"/>
  <c r="Q3453" i="11"/>
  <c r="P3453" i="11"/>
  <c r="O3453" i="11"/>
  <c r="Q3452" i="11"/>
  <c r="P3452" i="11"/>
  <c r="O3452" i="11"/>
  <c r="Q3451" i="11"/>
  <c r="P3451" i="11"/>
  <c r="O3451" i="11"/>
  <c r="Q3450" i="11"/>
  <c r="P3450" i="11"/>
  <c r="O3450" i="11"/>
  <c r="Q3449" i="11"/>
  <c r="P3449" i="11"/>
  <c r="O3449" i="11"/>
  <c r="Q3448" i="11"/>
  <c r="P3448" i="11"/>
  <c r="O3448" i="11"/>
  <c r="Q3447" i="11"/>
  <c r="P3447" i="11"/>
  <c r="O3447" i="11"/>
  <c r="Q3446" i="11"/>
  <c r="P3446" i="11"/>
  <c r="O3446" i="11"/>
  <c r="B3446" i="11" s="1"/>
  <c r="Q3445" i="11"/>
  <c r="P3445" i="11"/>
  <c r="O3445" i="11"/>
  <c r="Q3444" i="11"/>
  <c r="P3444" i="11"/>
  <c r="O3444" i="11"/>
  <c r="Q3443" i="11"/>
  <c r="P3443" i="11"/>
  <c r="O3443" i="11"/>
  <c r="Q3442" i="11"/>
  <c r="P3442" i="11"/>
  <c r="O3442" i="11"/>
  <c r="Q3441" i="11"/>
  <c r="P3441" i="11"/>
  <c r="O3441" i="11"/>
  <c r="Q3440" i="11"/>
  <c r="P3440" i="11"/>
  <c r="O3440" i="11"/>
  <c r="Q3439" i="11"/>
  <c r="P3439" i="11"/>
  <c r="O3439" i="11"/>
  <c r="Q3438" i="11"/>
  <c r="P3438" i="11"/>
  <c r="O3438" i="11"/>
  <c r="B3438" i="11" s="1"/>
  <c r="Q3437" i="11"/>
  <c r="P3437" i="11"/>
  <c r="O3437" i="11"/>
  <c r="Q3436" i="11"/>
  <c r="P3436" i="11"/>
  <c r="O3436" i="11"/>
  <c r="Q3435" i="11"/>
  <c r="P3435" i="11"/>
  <c r="O3435" i="11"/>
  <c r="Q3434" i="11"/>
  <c r="P3434" i="11"/>
  <c r="O3434" i="11"/>
  <c r="Q3433" i="11"/>
  <c r="P3433" i="11"/>
  <c r="O3433" i="11"/>
  <c r="Q3432" i="11"/>
  <c r="P3432" i="11"/>
  <c r="O3432" i="11"/>
  <c r="Q3431" i="11"/>
  <c r="P3431" i="11"/>
  <c r="O3431" i="11"/>
  <c r="Q3430" i="11"/>
  <c r="P3430" i="11"/>
  <c r="O3430" i="11"/>
  <c r="B3430" i="11" s="1"/>
  <c r="Q3429" i="11"/>
  <c r="P3429" i="11"/>
  <c r="O3429" i="11"/>
  <c r="Q3428" i="11"/>
  <c r="P3428" i="11"/>
  <c r="O3428" i="11"/>
  <c r="Q3427" i="11"/>
  <c r="P3427" i="11"/>
  <c r="O3427" i="11"/>
  <c r="Q3426" i="11"/>
  <c r="P3426" i="11"/>
  <c r="O3426" i="11"/>
  <c r="Q3425" i="11"/>
  <c r="P3425" i="11"/>
  <c r="O3425" i="11"/>
  <c r="Q3424" i="11"/>
  <c r="P3424" i="11"/>
  <c r="O3424" i="11"/>
  <c r="Q3423" i="11"/>
  <c r="P3423" i="11"/>
  <c r="O3423" i="11"/>
  <c r="Q3422" i="11"/>
  <c r="P3422" i="11"/>
  <c r="O3422" i="11"/>
  <c r="B3422" i="11" s="1"/>
  <c r="Q3421" i="11"/>
  <c r="P3421" i="11"/>
  <c r="O3421" i="11"/>
  <c r="Q3420" i="11"/>
  <c r="P3420" i="11"/>
  <c r="O3420" i="11"/>
  <c r="Q3419" i="11"/>
  <c r="P3419" i="11"/>
  <c r="O3419" i="11"/>
  <c r="Q3418" i="11"/>
  <c r="P3418" i="11"/>
  <c r="O3418" i="11"/>
  <c r="Q3417" i="11"/>
  <c r="P3417" i="11"/>
  <c r="O3417" i="11"/>
  <c r="Q3416" i="11"/>
  <c r="P3416" i="11"/>
  <c r="O3416" i="11"/>
  <c r="Q3415" i="11"/>
  <c r="P3415" i="11"/>
  <c r="O3415" i="11"/>
  <c r="Q3414" i="11"/>
  <c r="P3414" i="11"/>
  <c r="O3414" i="11"/>
  <c r="B3414" i="11" s="1"/>
  <c r="Q3413" i="11"/>
  <c r="P3413" i="11"/>
  <c r="O3413" i="11"/>
  <c r="Q3412" i="11"/>
  <c r="P3412" i="11"/>
  <c r="O3412" i="11"/>
  <c r="Q3411" i="11"/>
  <c r="P3411" i="11"/>
  <c r="O3411" i="11"/>
  <c r="Q3410" i="11"/>
  <c r="P3410" i="11"/>
  <c r="O3410" i="11"/>
  <c r="Q3409" i="11"/>
  <c r="P3409" i="11"/>
  <c r="O3409" i="11"/>
  <c r="Q3408" i="11"/>
  <c r="P3408" i="11"/>
  <c r="O3408" i="11"/>
  <c r="Q3407" i="11"/>
  <c r="P3407" i="11"/>
  <c r="O3407" i="11"/>
  <c r="Q3406" i="11"/>
  <c r="P3406" i="11"/>
  <c r="O3406" i="11"/>
  <c r="B3406" i="11" s="1"/>
  <c r="Q3405" i="11"/>
  <c r="P3405" i="11"/>
  <c r="O3405" i="11"/>
  <c r="Q3404" i="11"/>
  <c r="P3404" i="11"/>
  <c r="O3404" i="11"/>
  <c r="Q3403" i="11"/>
  <c r="P3403" i="11"/>
  <c r="O3403" i="11"/>
  <c r="Q3402" i="11"/>
  <c r="P3402" i="11"/>
  <c r="O3402" i="11"/>
  <c r="Q3401" i="11"/>
  <c r="P3401" i="11"/>
  <c r="O3401" i="11"/>
  <c r="Q3400" i="11"/>
  <c r="P3400" i="11"/>
  <c r="O3400" i="11"/>
  <c r="Q3399" i="11"/>
  <c r="P3399" i="11"/>
  <c r="O3399" i="11"/>
  <c r="Q3398" i="11"/>
  <c r="P3398" i="11"/>
  <c r="O3398" i="11"/>
  <c r="B3398" i="11" s="1"/>
  <c r="Q3397" i="11"/>
  <c r="P3397" i="11"/>
  <c r="O3397" i="11"/>
  <c r="Q3396" i="11"/>
  <c r="P3396" i="11"/>
  <c r="O3396" i="11"/>
  <c r="Q3395" i="11"/>
  <c r="P3395" i="11"/>
  <c r="O3395" i="11"/>
  <c r="Q3394" i="11"/>
  <c r="P3394" i="11"/>
  <c r="O3394" i="11"/>
  <c r="Q3393" i="11"/>
  <c r="P3393" i="11"/>
  <c r="O3393" i="11"/>
  <c r="Q3392" i="11"/>
  <c r="P3392" i="11"/>
  <c r="O3392" i="11"/>
  <c r="Q3391" i="11"/>
  <c r="P3391" i="11"/>
  <c r="O3391" i="11"/>
  <c r="Q3390" i="11"/>
  <c r="P3390" i="11"/>
  <c r="O3390" i="11"/>
  <c r="B3390" i="11" s="1"/>
  <c r="Q3389" i="11"/>
  <c r="P3389" i="11"/>
  <c r="O3389" i="11"/>
  <c r="Q3388" i="11"/>
  <c r="P3388" i="11"/>
  <c r="O3388" i="11"/>
  <c r="Q3387" i="11"/>
  <c r="P3387" i="11"/>
  <c r="O3387" i="11"/>
  <c r="Q3386" i="11"/>
  <c r="P3386" i="11"/>
  <c r="O3386" i="11"/>
  <c r="Q3385" i="11"/>
  <c r="P3385" i="11"/>
  <c r="O3385" i="11"/>
  <c r="Q3384" i="11"/>
  <c r="P3384" i="11"/>
  <c r="O3384" i="11"/>
  <c r="Q3383" i="11"/>
  <c r="P3383" i="11"/>
  <c r="O3383" i="11"/>
  <c r="Q3382" i="11"/>
  <c r="P3382" i="11"/>
  <c r="O3382" i="11"/>
  <c r="B3382" i="11" s="1"/>
  <c r="Q3381" i="11"/>
  <c r="P3381" i="11"/>
  <c r="O3381" i="11"/>
  <c r="Q3380" i="11"/>
  <c r="P3380" i="11"/>
  <c r="O3380" i="11"/>
  <c r="Q3379" i="11"/>
  <c r="P3379" i="11"/>
  <c r="O3379" i="11"/>
  <c r="Q3378" i="11"/>
  <c r="P3378" i="11"/>
  <c r="O3378" i="11"/>
  <c r="Q3377" i="11"/>
  <c r="P3377" i="11"/>
  <c r="O3377" i="11"/>
  <c r="Q3376" i="11"/>
  <c r="P3376" i="11"/>
  <c r="O3376" i="11"/>
  <c r="Q3375" i="11"/>
  <c r="P3375" i="11"/>
  <c r="O3375" i="11"/>
  <c r="Q3374" i="11"/>
  <c r="P3374" i="11"/>
  <c r="O3374" i="11"/>
  <c r="B3374" i="11" s="1"/>
  <c r="Q3373" i="11"/>
  <c r="P3373" i="11"/>
  <c r="O3373" i="11"/>
  <c r="Q3372" i="11"/>
  <c r="P3372" i="11"/>
  <c r="O3372" i="11"/>
  <c r="Q3371" i="11"/>
  <c r="P3371" i="11"/>
  <c r="O3371" i="11"/>
  <c r="Q3370" i="11"/>
  <c r="P3370" i="11"/>
  <c r="O3370" i="11"/>
  <c r="Q3369" i="11"/>
  <c r="P3369" i="11"/>
  <c r="O3369" i="11"/>
  <c r="Q3368" i="11"/>
  <c r="P3368" i="11"/>
  <c r="O3368" i="11"/>
  <c r="Q3367" i="11"/>
  <c r="P3367" i="11"/>
  <c r="O3367" i="11"/>
  <c r="Q3366" i="11"/>
  <c r="P3366" i="11"/>
  <c r="O3366" i="11"/>
  <c r="B3366" i="11" s="1"/>
  <c r="Q3365" i="11"/>
  <c r="P3365" i="11"/>
  <c r="O3365" i="11"/>
  <c r="Q3364" i="11"/>
  <c r="P3364" i="11"/>
  <c r="O3364" i="11"/>
  <c r="Q3363" i="11"/>
  <c r="P3363" i="11"/>
  <c r="O3363" i="11"/>
  <c r="Q3362" i="11"/>
  <c r="P3362" i="11"/>
  <c r="O3362" i="11"/>
  <c r="Q3361" i="11"/>
  <c r="P3361" i="11"/>
  <c r="O3361" i="11"/>
  <c r="Q3360" i="11"/>
  <c r="P3360" i="11"/>
  <c r="O3360" i="11"/>
  <c r="Q3359" i="11"/>
  <c r="P3359" i="11"/>
  <c r="O3359" i="11"/>
  <c r="Q3358" i="11"/>
  <c r="P3358" i="11"/>
  <c r="O3358" i="11"/>
  <c r="B3358" i="11" s="1"/>
  <c r="Q3357" i="11"/>
  <c r="P3357" i="11"/>
  <c r="O3357" i="11"/>
  <c r="Q3356" i="11"/>
  <c r="P3356" i="11"/>
  <c r="O3356" i="11"/>
  <c r="Q3355" i="11"/>
  <c r="P3355" i="11"/>
  <c r="O3355" i="11"/>
  <c r="Q3354" i="11"/>
  <c r="P3354" i="11"/>
  <c r="O3354" i="11"/>
  <c r="Q3353" i="11"/>
  <c r="P3353" i="11"/>
  <c r="O3353" i="11"/>
  <c r="Q3352" i="11"/>
  <c r="P3352" i="11"/>
  <c r="O3352" i="11"/>
  <c r="Q3351" i="11"/>
  <c r="P3351" i="11"/>
  <c r="O3351" i="11"/>
  <c r="Q3350" i="11"/>
  <c r="P3350" i="11"/>
  <c r="O3350" i="11"/>
  <c r="B3350" i="11" s="1"/>
  <c r="Q3349" i="11"/>
  <c r="P3349" i="11"/>
  <c r="O3349" i="11"/>
  <c r="Q3348" i="11"/>
  <c r="P3348" i="11"/>
  <c r="O3348" i="11"/>
  <c r="Q3347" i="11"/>
  <c r="P3347" i="11"/>
  <c r="O3347" i="11"/>
  <c r="Q3346" i="11"/>
  <c r="P3346" i="11"/>
  <c r="O3346" i="11"/>
  <c r="Q3345" i="11"/>
  <c r="P3345" i="11"/>
  <c r="O3345" i="11"/>
  <c r="Q3344" i="11"/>
  <c r="P3344" i="11"/>
  <c r="O3344" i="11"/>
  <c r="Q3343" i="11"/>
  <c r="P3343" i="11"/>
  <c r="O3343" i="11"/>
  <c r="Q3342" i="11"/>
  <c r="P3342" i="11"/>
  <c r="O3342" i="11"/>
  <c r="B3342" i="11" s="1"/>
  <c r="Q3341" i="11"/>
  <c r="P3341" i="11"/>
  <c r="O3341" i="11"/>
  <c r="Q3340" i="11"/>
  <c r="P3340" i="11"/>
  <c r="O3340" i="11"/>
  <c r="Q3339" i="11"/>
  <c r="P3339" i="11"/>
  <c r="O3339" i="11"/>
  <c r="Q3338" i="11"/>
  <c r="P3338" i="11"/>
  <c r="O3338" i="11"/>
  <c r="Q3337" i="11"/>
  <c r="P3337" i="11"/>
  <c r="O3337" i="11"/>
  <c r="Q3336" i="11"/>
  <c r="P3336" i="11"/>
  <c r="O3336" i="11"/>
  <c r="Q3335" i="11"/>
  <c r="P3335" i="11"/>
  <c r="O3335" i="11"/>
  <c r="Q3334" i="11"/>
  <c r="P3334" i="11"/>
  <c r="O3334" i="11"/>
  <c r="B3334" i="11" s="1"/>
  <c r="Q3333" i="11"/>
  <c r="P3333" i="11"/>
  <c r="O3333" i="11"/>
  <c r="Q3332" i="11"/>
  <c r="P3332" i="11"/>
  <c r="O3332" i="11"/>
  <c r="Q3331" i="11"/>
  <c r="P3331" i="11"/>
  <c r="O3331" i="11"/>
  <c r="Q3330" i="11"/>
  <c r="P3330" i="11"/>
  <c r="O3330" i="11"/>
  <c r="Q3329" i="11"/>
  <c r="P3329" i="11"/>
  <c r="O3329" i="11"/>
  <c r="Q3328" i="11"/>
  <c r="P3328" i="11"/>
  <c r="O3328" i="11"/>
  <c r="Q3327" i="11"/>
  <c r="P3327" i="11"/>
  <c r="O3327" i="11"/>
  <c r="Q3326" i="11"/>
  <c r="P3326" i="11"/>
  <c r="O3326" i="11"/>
  <c r="B3326" i="11" s="1"/>
  <c r="Q3325" i="11"/>
  <c r="P3325" i="11"/>
  <c r="O3325" i="11"/>
  <c r="Q3324" i="11"/>
  <c r="P3324" i="11"/>
  <c r="O3324" i="11"/>
  <c r="Q3323" i="11"/>
  <c r="P3323" i="11"/>
  <c r="O3323" i="11"/>
  <c r="Q3322" i="11"/>
  <c r="P3322" i="11"/>
  <c r="O3322" i="11"/>
  <c r="Q3321" i="11"/>
  <c r="P3321" i="11"/>
  <c r="O3321" i="11"/>
  <c r="Q3320" i="11"/>
  <c r="P3320" i="11"/>
  <c r="O3320" i="11"/>
  <c r="Q3319" i="11"/>
  <c r="P3319" i="11"/>
  <c r="O3319" i="11"/>
  <c r="Q3318" i="11"/>
  <c r="P3318" i="11"/>
  <c r="O3318" i="11"/>
  <c r="B3318" i="11" s="1"/>
  <c r="Q3317" i="11"/>
  <c r="P3317" i="11"/>
  <c r="O3317" i="11"/>
  <c r="Q3316" i="11"/>
  <c r="P3316" i="11"/>
  <c r="O3316" i="11"/>
  <c r="Q3315" i="11"/>
  <c r="P3315" i="11"/>
  <c r="O3315" i="11"/>
  <c r="Q3314" i="11"/>
  <c r="P3314" i="11"/>
  <c r="O3314" i="11"/>
  <c r="Q3313" i="11"/>
  <c r="P3313" i="11"/>
  <c r="O3313" i="11"/>
  <c r="Q3312" i="11"/>
  <c r="P3312" i="11"/>
  <c r="O3312" i="11"/>
  <c r="Q3311" i="11"/>
  <c r="P3311" i="11"/>
  <c r="O3311" i="11"/>
  <c r="Q3310" i="11"/>
  <c r="P3310" i="11"/>
  <c r="O3310" i="11"/>
  <c r="B3310" i="11" s="1"/>
  <c r="Q3309" i="11"/>
  <c r="P3309" i="11"/>
  <c r="O3309" i="11"/>
  <c r="Q3308" i="11"/>
  <c r="P3308" i="11"/>
  <c r="O3308" i="11"/>
  <c r="Q3307" i="11"/>
  <c r="P3307" i="11"/>
  <c r="O3307" i="11"/>
  <c r="Q3306" i="11"/>
  <c r="P3306" i="11"/>
  <c r="O3306" i="11"/>
  <c r="Q3305" i="11"/>
  <c r="P3305" i="11"/>
  <c r="O3305" i="11"/>
  <c r="Q3304" i="11"/>
  <c r="P3304" i="11"/>
  <c r="O3304" i="11"/>
  <c r="Q3303" i="11"/>
  <c r="P3303" i="11"/>
  <c r="O3303" i="11"/>
  <c r="Q3302" i="11"/>
  <c r="P3302" i="11"/>
  <c r="O3302" i="11"/>
  <c r="B3302" i="11" s="1"/>
  <c r="Q3301" i="11"/>
  <c r="P3301" i="11"/>
  <c r="O3301" i="11"/>
  <c r="Q3300" i="11"/>
  <c r="P3300" i="11"/>
  <c r="O3300" i="11"/>
  <c r="Q3299" i="11"/>
  <c r="P3299" i="11"/>
  <c r="O3299" i="11"/>
  <c r="Q3298" i="11"/>
  <c r="P3298" i="11"/>
  <c r="O3298" i="11"/>
  <c r="Q3297" i="11"/>
  <c r="P3297" i="11"/>
  <c r="O3297" i="11"/>
  <c r="Q3296" i="11"/>
  <c r="P3296" i="11"/>
  <c r="O3296" i="11"/>
  <c r="Q3295" i="11"/>
  <c r="P3295" i="11"/>
  <c r="O3295" i="11"/>
  <c r="Q3294" i="11"/>
  <c r="P3294" i="11"/>
  <c r="O3294" i="11"/>
  <c r="B3294" i="11" s="1"/>
  <c r="Q3293" i="11"/>
  <c r="P3293" i="11"/>
  <c r="O3293" i="11"/>
  <c r="Q3292" i="11"/>
  <c r="P3292" i="11"/>
  <c r="O3292" i="11"/>
  <c r="Q3291" i="11"/>
  <c r="P3291" i="11"/>
  <c r="O3291" i="11"/>
  <c r="Q3290" i="11"/>
  <c r="P3290" i="11"/>
  <c r="O3290" i="11"/>
  <c r="Q3289" i="11"/>
  <c r="P3289" i="11"/>
  <c r="O3289" i="11"/>
  <c r="Q3288" i="11"/>
  <c r="P3288" i="11"/>
  <c r="O3288" i="11"/>
  <c r="Q3287" i="11"/>
  <c r="P3287" i="11"/>
  <c r="O3287" i="11"/>
  <c r="Q3286" i="11"/>
  <c r="P3286" i="11"/>
  <c r="O3286" i="11"/>
  <c r="B3286" i="11" s="1"/>
  <c r="Q3285" i="11"/>
  <c r="P3285" i="11"/>
  <c r="O3285" i="11"/>
  <c r="Q3284" i="11"/>
  <c r="P3284" i="11"/>
  <c r="O3284" i="11"/>
  <c r="Q3283" i="11"/>
  <c r="P3283" i="11"/>
  <c r="O3283" i="11"/>
  <c r="Q3282" i="11"/>
  <c r="P3282" i="11"/>
  <c r="O3282" i="11"/>
  <c r="Q3281" i="11"/>
  <c r="P3281" i="11"/>
  <c r="O3281" i="11"/>
  <c r="Q3280" i="11"/>
  <c r="P3280" i="11"/>
  <c r="O3280" i="11"/>
  <c r="Q3279" i="11"/>
  <c r="P3279" i="11"/>
  <c r="O3279" i="11"/>
  <c r="Q3278" i="11"/>
  <c r="P3278" i="11"/>
  <c r="O3278" i="11"/>
  <c r="B3278" i="11" s="1"/>
  <c r="Q3277" i="11"/>
  <c r="P3277" i="11"/>
  <c r="O3277" i="11"/>
  <c r="Q3276" i="11"/>
  <c r="P3276" i="11"/>
  <c r="O3276" i="11"/>
  <c r="Q3275" i="11"/>
  <c r="P3275" i="11"/>
  <c r="O3275" i="11"/>
  <c r="Q3274" i="11"/>
  <c r="P3274" i="11"/>
  <c r="O3274" i="11"/>
  <c r="Q3273" i="11"/>
  <c r="P3273" i="11"/>
  <c r="O3273" i="11"/>
  <c r="Q3272" i="11"/>
  <c r="P3272" i="11"/>
  <c r="O3272" i="11"/>
  <c r="Q3271" i="11"/>
  <c r="P3271" i="11"/>
  <c r="O3271" i="11"/>
  <c r="Q3270" i="11"/>
  <c r="P3270" i="11"/>
  <c r="O3270" i="11"/>
  <c r="B3270" i="11" s="1"/>
  <c r="Q3269" i="11"/>
  <c r="P3269" i="11"/>
  <c r="O3269" i="11"/>
  <c r="Q3268" i="11"/>
  <c r="P3268" i="11"/>
  <c r="O3268" i="11"/>
  <c r="Q3267" i="11"/>
  <c r="P3267" i="11"/>
  <c r="O3267" i="11"/>
  <c r="Q3266" i="11"/>
  <c r="P3266" i="11"/>
  <c r="O3266" i="11"/>
  <c r="Q3265" i="11"/>
  <c r="P3265" i="11"/>
  <c r="O3265" i="11"/>
  <c r="Q3264" i="11"/>
  <c r="P3264" i="11"/>
  <c r="O3264" i="11"/>
  <c r="Q3263" i="11"/>
  <c r="P3263" i="11"/>
  <c r="O3263" i="11"/>
  <c r="Q3262" i="11"/>
  <c r="P3262" i="11"/>
  <c r="O3262" i="11"/>
  <c r="B3262" i="11" s="1"/>
  <c r="Q3261" i="11"/>
  <c r="P3261" i="11"/>
  <c r="O3261" i="11"/>
  <c r="Q3260" i="11"/>
  <c r="P3260" i="11"/>
  <c r="O3260" i="11"/>
  <c r="Q3259" i="11"/>
  <c r="P3259" i="11"/>
  <c r="O3259" i="11"/>
  <c r="Q3258" i="11"/>
  <c r="P3258" i="11"/>
  <c r="O3258" i="11"/>
  <c r="Q3257" i="11"/>
  <c r="P3257" i="11"/>
  <c r="O3257" i="11"/>
  <c r="Q3256" i="11"/>
  <c r="P3256" i="11"/>
  <c r="O3256" i="11"/>
  <c r="Q3255" i="11"/>
  <c r="P3255" i="11"/>
  <c r="O3255" i="11"/>
  <c r="Q3254" i="11"/>
  <c r="P3254" i="11"/>
  <c r="O3254" i="11"/>
  <c r="B3254" i="11" s="1"/>
  <c r="Q3253" i="11"/>
  <c r="P3253" i="11"/>
  <c r="O3253" i="11"/>
  <c r="Q3252" i="11"/>
  <c r="P3252" i="11"/>
  <c r="O3252" i="11"/>
  <c r="Q3251" i="11"/>
  <c r="P3251" i="11"/>
  <c r="O3251" i="11"/>
  <c r="Q3250" i="11"/>
  <c r="P3250" i="11"/>
  <c r="O3250" i="11"/>
  <c r="Q3249" i="11"/>
  <c r="P3249" i="11"/>
  <c r="O3249" i="11"/>
  <c r="Q3248" i="11"/>
  <c r="P3248" i="11"/>
  <c r="O3248" i="11"/>
  <c r="Q3247" i="11"/>
  <c r="P3247" i="11"/>
  <c r="O3247" i="11"/>
  <c r="Q3246" i="11"/>
  <c r="P3246" i="11"/>
  <c r="O3246" i="11"/>
  <c r="B3246" i="11" s="1"/>
  <c r="Q3245" i="11"/>
  <c r="P3245" i="11"/>
  <c r="O3245" i="11"/>
  <c r="Q3244" i="11"/>
  <c r="P3244" i="11"/>
  <c r="O3244" i="11"/>
  <c r="Q3243" i="11"/>
  <c r="P3243" i="11"/>
  <c r="O3243" i="11"/>
  <c r="Q3242" i="11"/>
  <c r="P3242" i="11"/>
  <c r="O3242" i="11"/>
  <c r="Q3241" i="11"/>
  <c r="P3241" i="11"/>
  <c r="O3241" i="11"/>
  <c r="Q3240" i="11"/>
  <c r="P3240" i="11"/>
  <c r="O3240" i="11"/>
  <c r="Q3239" i="11"/>
  <c r="P3239" i="11"/>
  <c r="O3239" i="11"/>
  <c r="Q3238" i="11"/>
  <c r="P3238" i="11"/>
  <c r="O3238" i="11"/>
  <c r="B3238" i="11" s="1"/>
  <c r="Q3237" i="11"/>
  <c r="P3237" i="11"/>
  <c r="O3237" i="11"/>
  <c r="Q3236" i="11"/>
  <c r="P3236" i="11"/>
  <c r="O3236" i="11"/>
  <c r="Q3235" i="11"/>
  <c r="P3235" i="11"/>
  <c r="O3235" i="11"/>
  <c r="Q3234" i="11"/>
  <c r="P3234" i="11"/>
  <c r="O3234" i="11"/>
  <c r="Q3233" i="11"/>
  <c r="P3233" i="11"/>
  <c r="O3233" i="11"/>
  <c r="Q3232" i="11"/>
  <c r="P3232" i="11"/>
  <c r="O3232" i="11"/>
  <c r="Q3231" i="11"/>
  <c r="P3231" i="11"/>
  <c r="O3231" i="11"/>
  <c r="Q3230" i="11"/>
  <c r="P3230" i="11"/>
  <c r="O3230" i="11"/>
  <c r="B3230" i="11" s="1"/>
  <c r="Q3229" i="11"/>
  <c r="P3229" i="11"/>
  <c r="O3229" i="11"/>
  <c r="Q3228" i="11"/>
  <c r="P3228" i="11"/>
  <c r="O3228" i="11"/>
  <c r="Q3227" i="11"/>
  <c r="P3227" i="11"/>
  <c r="O3227" i="11"/>
  <c r="Q3226" i="11"/>
  <c r="P3226" i="11"/>
  <c r="O3226" i="11"/>
  <c r="Q3225" i="11"/>
  <c r="P3225" i="11"/>
  <c r="O3225" i="11"/>
  <c r="Q3224" i="11"/>
  <c r="P3224" i="11"/>
  <c r="O3224" i="11"/>
  <c r="Q3223" i="11"/>
  <c r="P3223" i="11"/>
  <c r="O3223" i="11"/>
  <c r="B3223" i="11" s="1"/>
  <c r="Q3222" i="11"/>
  <c r="P3222" i="11"/>
  <c r="O3222" i="11"/>
  <c r="B3222" i="11" s="1"/>
  <c r="Q3221" i="11"/>
  <c r="P3221" i="11"/>
  <c r="O3221" i="11"/>
  <c r="Q3220" i="11"/>
  <c r="P3220" i="11"/>
  <c r="O3220" i="11"/>
  <c r="Q3219" i="11"/>
  <c r="P3219" i="11"/>
  <c r="O3219" i="11"/>
  <c r="Q3218" i="11"/>
  <c r="P3218" i="11"/>
  <c r="O3218" i="11"/>
  <c r="Q3217" i="11"/>
  <c r="P3217" i="11"/>
  <c r="O3217" i="11"/>
  <c r="Q3216" i="11"/>
  <c r="P3216" i="11"/>
  <c r="O3216" i="11"/>
  <c r="Q3215" i="11"/>
  <c r="P3215" i="11"/>
  <c r="O3215" i="11"/>
  <c r="B3215" i="11" s="1"/>
  <c r="Q3214" i="11"/>
  <c r="P3214" i="11"/>
  <c r="O3214" i="11"/>
  <c r="B3214" i="11" s="1"/>
  <c r="Q3213" i="11"/>
  <c r="P3213" i="11"/>
  <c r="O3213" i="11"/>
  <c r="Q3212" i="11"/>
  <c r="P3212" i="11"/>
  <c r="O3212" i="11"/>
  <c r="Q3211" i="11"/>
  <c r="P3211" i="11"/>
  <c r="O3211" i="11"/>
  <c r="Q3210" i="11"/>
  <c r="P3210" i="11"/>
  <c r="O3210" i="11"/>
  <c r="Q3209" i="11"/>
  <c r="P3209" i="11"/>
  <c r="O3209" i="11"/>
  <c r="Q3208" i="11"/>
  <c r="P3208" i="11"/>
  <c r="O3208" i="11"/>
  <c r="Q3207" i="11"/>
  <c r="P3207" i="11"/>
  <c r="O3207" i="11"/>
  <c r="B3207" i="11" s="1"/>
  <c r="Q3206" i="11"/>
  <c r="P3206" i="11"/>
  <c r="O3206" i="11"/>
  <c r="B3206" i="11" s="1"/>
  <c r="Q3205" i="11"/>
  <c r="P3205" i="11"/>
  <c r="O3205" i="11"/>
  <c r="Q3204" i="11"/>
  <c r="P3204" i="11"/>
  <c r="O3204" i="11"/>
  <c r="Q3203" i="11"/>
  <c r="P3203" i="11"/>
  <c r="O3203" i="11"/>
  <c r="Q3202" i="11"/>
  <c r="P3202" i="11"/>
  <c r="O3202" i="11"/>
  <c r="Q3201" i="11"/>
  <c r="P3201" i="11"/>
  <c r="O3201" i="11"/>
  <c r="Q3200" i="11"/>
  <c r="P3200" i="11"/>
  <c r="O3200" i="11"/>
  <c r="Q3199" i="11"/>
  <c r="P3199" i="11"/>
  <c r="O3199" i="11"/>
  <c r="B3199" i="11" s="1"/>
  <c r="Q3198" i="11"/>
  <c r="P3198" i="11"/>
  <c r="O3198" i="11"/>
  <c r="B3198" i="11" s="1"/>
  <c r="Q3197" i="11"/>
  <c r="P3197" i="11"/>
  <c r="O3197" i="11"/>
  <c r="Q3196" i="11"/>
  <c r="P3196" i="11"/>
  <c r="O3196" i="11"/>
  <c r="Q3195" i="11"/>
  <c r="P3195" i="11"/>
  <c r="O3195" i="11"/>
  <c r="Q3194" i="11"/>
  <c r="P3194" i="11"/>
  <c r="O3194" i="11"/>
  <c r="Q3193" i="11"/>
  <c r="P3193" i="11"/>
  <c r="O3193" i="11"/>
  <c r="Q3192" i="11"/>
  <c r="P3192" i="11"/>
  <c r="O3192" i="11"/>
  <c r="Q3191" i="11"/>
  <c r="P3191" i="11"/>
  <c r="O3191" i="11"/>
  <c r="Q3190" i="11"/>
  <c r="P3190" i="11"/>
  <c r="O3190" i="11"/>
  <c r="B3190" i="11" s="1"/>
  <c r="Q3189" i="11"/>
  <c r="P3189" i="11"/>
  <c r="O3189" i="11"/>
  <c r="Q3188" i="11"/>
  <c r="P3188" i="11"/>
  <c r="O3188" i="11"/>
  <c r="Q3187" i="11"/>
  <c r="P3187" i="11"/>
  <c r="O3187" i="11"/>
  <c r="Q3186" i="11"/>
  <c r="P3186" i="11"/>
  <c r="O3186" i="11"/>
  <c r="Q3185" i="11"/>
  <c r="P3185" i="11"/>
  <c r="O3185" i="11"/>
  <c r="Q3184" i="11"/>
  <c r="P3184" i="11"/>
  <c r="O3184" i="11"/>
  <c r="Q3183" i="11"/>
  <c r="P3183" i="11"/>
  <c r="O3183" i="11"/>
  <c r="Q3182" i="11"/>
  <c r="P3182" i="11"/>
  <c r="O3182" i="11"/>
  <c r="B3182" i="11" s="1"/>
  <c r="Q3181" i="11"/>
  <c r="P3181" i="11"/>
  <c r="O3181" i="11"/>
  <c r="Q3180" i="11"/>
  <c r="P3180" i="11"/>
  <c r="O3180" i="11"/>
  <c r="Q3179" i="11"/>
  <c r="P3179" i="11"/>
  <c r="O3179" i="11"/>
  <c r="Q3178" i="11"/>
  <c r="P3178" i="11"/>
  <c r="O3178" i="11"/>
  <c r="Q3177" i="11"/>
  <c r="P3177" i="11"/>
  <c r="O3177" i="11"/>
  <c r="Q3176" i="11"/>
  <c r="P3176" i="11"/>
  <c r="O3176" i="11"/>
  <c r="Q3175" i="11"/>
  <c r="P3175" i="11"/>
  <c r="O3175" i="11"/>
  <c r="Q3174" i="11"/>
  <c r="P3174" i="11"/>
  <c r="O3174" i="11"/>
  <c r="B3174" i="11" s="1"/>
  <c r="Q3173" i="11"/>
  <c r="P3173" i="11"/>
  <c r="O3173" i="11"/>
  <c r="Q3172" i="11"/>
  <c r="P3172" i="11"/>
  <c r="O3172" i="11"/>
  <c r="Q3171" i="11"/>
  <c r="P3171" i="11"/>
  <c r="O3171" i="11"/>
  <c r="Q3170" i="11"/>
  <c r="P3170" i="11"/>
  <c r="O3170" i="11"/>
  <c r="Q3169" i="11"/>
  <c r="P3169" i="11"/>
  <c r="O3169" i="11"/>
  <c r="Q3168" i="11"/>
  <c r="P3168" i="11"/>
  <c r="O3168" i="11"/>
  <c r="Q3167" i="11"/>
  <c r="P3167" i="11"/>
  <c r="O3167" i="11"/>
  <c r="Q3166" i="11"/>
  <c r="P3166" i="11"/>
  <c r="O3166" i="11"/>
  <c r="B3166" i="11" s="1"/>
  <c r="Q3165" i="11"/>
  <c r="P3165" i="11"/>
  <c r="O3165" i="11"/>
  <c r="Q3164" i="11"/>
  <c r="P3164" i="11"/>
  <c r="O3164" i="11"/>
  <c r="Q3163" i="11"/>
  <c r="P3163" i="11"/>
  <c r="O3163" i="11"/>
  <c r="Q3162" i="11"/>
  <c r="P3162" i="11"/>
  <c r="O3162" i="11"/>
  <c r="Q3161" i="11"/>
  <c r="P3161" i="11"/>
  <c r="O3161" i="11"/>
  <c r="Q3160" i="11"/>
  <c r="P3160" i="11"/>
  <c r="O3160" i="11"/>
  <c r="Q3159" i="11"/>
  <c r="P3159" i="11"/>
  <c r="O3159" i="11"/>
  <c r="Q3158" i="11"/>
  <c r="P3158" i="11"/>
  <c r="O3158" i="11"/>
  <c r="B3158" i="11" s="1"/>
  <c r="Q3157" i="11"/>
  <c r="P3157" i="11"/>
  <c r="O3157" i="11"/>
  <c r="Q3156" i="11"/>
  <c r="P3156" i="11"/>
  <c r="O3156" i="11"/>
  <c r="Q3155" i="11"/>
  <c r="P3155" i="11"/>
  <c r="O3155" i="11"/>
  <c r="Q3154" i="11"/>
  <c r="P3154" i="11"/>
  <c r="O3154" i="11"/>
  <c r="Q3153" i="11"/>
  <c r="P3153" i="11"/>
  <c r="O3153" i="11"/>
  <c r="Q3152" i="11"/>
  <c r="P3152" i="11"/>
  <c r="O3152" i="11"/>
  <c r="Q3151" i="11"/>
  <c r="P3151" i="11"/>
  <c r="O3151" i="11"/>
  <c r="Q3150" i="11"/>
  <c r="P3150" i="11"/>
  <c r="O3150" i="11"/>
  <c r="B3150" i="11" s="1"/>
  <c r="Q3149" i="11"/>
  <c r="P3149" i="11"/>
  <c r="O3149" i="11"/>
  <c r="Q3148" i="11"/>
  <c r="P3148" i="11"/>
  <c r="O3148" i="11"/>
  <c r="Q3147" i="11"/>
  <c r="P3147" i="11"/>
  <c r="O3147" i="11"/>
  <c r="Q3146" i="11"/>
  <c r="P3146" i="11"/>
  <c r="O3146" i="11"/>
  <c r="Q3145" i="11"/>
  <c r="P3145" i="11"/>
  <c r="O3145" i="11"/>
  <c r="Q3144" i="11"/>
  <c r="P3144" i="11"/>
  <c r="O3144" i="11"/>
  <c r="Q3143" i="11"/>
  <c r="P3143" i="11"/>
  <c r="O3143" i="11"/>
  <c r="Q3142" i="11"/>
  <c r="P3142" i="11"/>
  <c r="O3142" i="11"/>
  <c r="B3142" i="11" s="1"/>
  <c r="Q3141" i="11"/>
  <c r="P3141" i="11"/>
  <c r="O3141" i="11"/>
  <c r="Q3140" i="11"/>
  <c r="P3140" i="11"/>
  <c r="O3140" i="11"/>
  <c r="Q3139" i="11"/>
  <c r="P3139" i="11"/>
  <c r="O3139" i="11"/>
  <c r="Q3138" i="11"/>
  <c r="P3138" i="11"/>
  <c r="O3138" i="11"/>
  <c r="Q3137" i="11"/>
  <c r="P3137" i="11"/>
  <c r="O3137" i="11"/>
  <c r="Q3136" i="11"/>
  <c r="P3136" i="11"/>
  <c r="O3136" i="11"/>
  <c r="Q3135" i="11"/>
  <c r="P3135" i="11"/>
  <c r="O3135" i="11"/>
  <c r="Q3134" i="11"/>
  <c r="P3134" i="11"/>
  <c r="O3134" i="11"/>
  <c r="B3134" i="11" s="1"/>
  <c r="Q3133" i="11"/>
  <c r="P3133" i="11"/>
  <c r="O3133" i="11"/>
  <c r="Q3132" i="11"/>
  <c r="P3132" i="11"/>
  <c r="O3132" i="11"/>
  <c r="Q3131" i="11"/>
  <c r="P3131" i="11"/>
  <c r="O3131" i="11"/>
  <c r="Q3130" i="11"/>
  <c r="P3130" i="11"/>
  <c r="O3130" i="11"/>
  <c r="Q3129" i="11"/>
  <c r="P3129" i="11"/>
  <c r="O3129" i="11"/>
  <c r="Q3128" i="11"/>
  <c r="P3128" i="11"/>
  <c r="O3128" i="11"/>
  <c r="Q3127" i="11"/>
  <c r="P3127" i="11"/>
  <c r="O3127" i="11"/>
  <c r="Q3126" i="11"/>
  <c r="P3126" i="11"/>
  <c r="O3126" i="11"/>
  <c r="B3126" i="11" s="1"/>
  <c r="Q3125" i="11"/>
  <c r="P3125" i="11"/>
  <c r="O3125" i="11"/>
  <c r="Q3124" i="11"/>
  <c r="P3124" i="11"/>
  <c r="O3124" i="11"/>
  <c r="Q3123" i="11"/>
  <c r="P3123" i="11"/>
  <c r="O3123" i="11"/>
  <c r="Q3122" i="11"/>
  <c r="P3122" i="11"/>
  <c r="O3122" i="11"/>
  <c r="Q3121" i="11"/>
  <c r="P3121" i="11"/>
  <c r="O3121" i="11"/>
  <c r="Q3120" i="11"/>
  <c r="P3120" i="11"/>
  <c r="O3120" i="11"/>
  <c r="Q3119" i="11"/>
  <c r="P3119" i="11"/>
  <c r="O3119" i="11"/>
  <c r="Q3118" i="11"/>
  <c r="P3118" i="11"/>
  <c r="O3118" i="11"/>
  <c r="B3118" i="11" s="1"/>
  <c r="Q3117" i="11"/>
  <c r="P3117" i="11"/>
  <c r="O3117" i="11"/>
  <c r="Q3116" i="11"/>
  <c r="P3116" i="11"/>
  <c r="O3116" i="11"/>
  <c r="Q3115" i="11"/>
  <c r="P3115" i="11"/>
  <c r="O3115" i="11"/>
  <c r="Q3114" i="11"/>
  <c r="P3114" i="11"/>
  <c r="O3114" i="11"/>
  <c r="Q3113" i="11"/>
  <c r="P3113" i="11"/>
  <c r="O3113" i="11"/>
  <c r="Q3112" i="11"/>
  <c r="P3112" i="11"/>
  <c r="O3112" i="11"/>
  <c r="Q3111" i="11"/>
  <c r="P3111" i="11"/>
  <c r="O3111" i="11"/>
  <c r="Q3110" i="11"/>
  <c r="P3110" i="11"/>
  <c r="O3110" i="11"/>
  <c r="B3110" i="11" s="1"/>
  <c r="Q3109" i="11"/>
  <c r="P3109" i="11"/>
  <c r="O3109" i="11"/>
  <c r="Q3108" i="11"/>
  <c r="P3108" i="11"/>
  <c r="O3108" i="11"/>
  <c r="Q3107" i="11"/>
  <c r="P3107" i="11"/>
  <c r="O3107" i="11"/>
  <c r="Q3106" i="11"/>
  <c r="P3106" i="11"/>
  <c r="O3106" i="11"/>
  <c r="Q3105" i="11"/>
  <c r="P3105" i="11"/>
  <c r="O3105" i="11"/>
  <c r="Q3104" i="11"/>
  <c r="P3104" i="11"/>
  <c r="O3104" i="11"/>
  <c r="Q3103" i="11"/>
  <c r="P3103" i="11"/>
  <c r="O3103" i="11"/>
  <c r="Q3102" i="11"/>
  <c r="P3102" i="11"/>
  <c r="O3102" i="11"/>
  <c r="B3102" i="11" s="1"/>
  <c r="Q3101" i="11"/>
  <c r="P3101" i="11"/>
  <c r="O3101" i="11"/>
  <c r="Q3100" i="11"/>
  <c r="P3100" i="11"/>
  <c r="O3100" i="11"/>
  <c r="Q3099" i="11"/>
  <c r="P3099" i="11"/>
  <c r="O3099" i="11"/>
  <c r="Q3098" i="11"/>
  <c r="P3098" i="11"/>
  <c r="O3098" i="11"/>
  <c r="Q3097" i="11"/>
  <c r="P3097" i="11"/>
  <c r="O3097" i="11"/>
  <c r="Q3096" i="11"/>
  <c r="P3096" i="11"/>
  <c r="O3096" i="11"/>
  <c r="Q3095" i="11"/>
  <c r="P3095" i="11"/>
  <c r="O3095" i="11"/>
  <c r="Q3094" i="11"/>
  <c r="P3094" i="11"/>
  <c r="O3094" i="11"/>
  <c r="B3094" i="11" s="1"/>
  <c r="Q3093" i="11"/>
  <c r="P3093" i="11"/>
  <c r="O3093" i="11"/>
  <c r="Q3092" i="11"/>
  <c r="P3092" i="11"/>
  <c r="O3092" i="11"/>
  <c r="Q3091" i="11"/>
  <c r="P3091" i="11"/>
  <c r="O3091" i="11"/>
  <c r="Q3090" i="11"/>
  <c r="P3090" i="11"/>
  <c r="O3090" i="11"/>
  <c r="Q3089" i="11"/>
  <c r="P3089" i="11"/>
  <c r="O3089" i="11"/>
  <c r="Q3088" i="11"/>
  <c r="P3088" i="11"/>
  <c r="O3088" i="11"/>
  <c r="Q3087" i="11"/>
  <c r="P3087" i="11"/>
  <c r="O3087" i="11"/>
  <c r="Q3086" i="11"/>
  <c r="P3086" i="11"/>
  <c r="O3086" i="11"/>
  <c r="B3086" i="11" s="1"/>
  <c r="Q3085" i="11"/>
  <c r="P3085" i="11"/>
  <c r="O3085" i="11"/>
  <c r="Q3084" i="11"/>
  <c r="P3084" i="11"/>
  <c r="O3084" i="11"/>
  <c r="Q3083" i="11"/>
  <c r="P3083" i="11"/>
  <c r="O3083" i="11"/>
  <c r="Q3082" i="11"/>
  <c r="P3082" i="11"/>
  <c r="O3082" i="11"/>
  <c r="Q3081" i="11"/>
  <c r="P3081" i="11"/>
  <c r="O3081" i="11"/>
  <c r="Q3080" i="11"/>
  <c r="P3080" i="11"/>
  <c r="O3080" i="11"/>
  <c r="Q3079" i="11"/>
  <c r="P3079" i="11"/>
  <c r="O3079" i="11"/>
  <c r="Q3078" i="11"/>
  <c r="P3078" i="11"/>
  <c r="O3078" i="11"/>
  <c r="Q3077" i="11"/>
  <c r="P3077" i="11"/>
  <c r="O3077" i="11"/>
  <c r="Q3076" i="11"/>
  <c r="P3076" i="11"/>
  <c r="O3076" i="11"/>
  <c r="Q3075" i="11"/>
  <c r="P3075" i="11"/>
  <c r="O3075" i="11"/>
  <c r="Q3074" i="11"/>
  <c r="P3074" i="11"/>
  <c r="O3074" i="11"/>
  <c r="Q3073" i="11"/>
  <c r="P3073" i="11"/>
  <c r="O3073" i="11"/>
  <c r="Q3072" i="11"/>
  <c r="P3072" i="11"/>
  <c r="O3072" i="11"/>
  <c r="Q3071" i="11"/>
  <c r="P3071" i="11"/>
  <c r="O3071" i="11"/>
  <c r="Q3070" i="11"/>
  <c r="P3070" i="11"/>
  <c r="O3070" i="11"/>
  <c r="Q3069" i="11"/>
  <c r="P3069" i="11"/>
  <c r="O3069" i="11"/>
  <c r="Q3068" i="11"/>
  <c r="P3068" i="11"/>
  <c r="O3068" i="11"/>
  <c r="Q3067" i="11"/>
  <c r="P3067" i="11"/>
  <c r="O3067" i="11"/>
  <c r="Q3066" i="11"/>
  <c r="P3066" i="11"/>
  <c r="O3066" i="11"/>
  <c r="Q3065" i="11"/>
  <c r="P3065" i="11"/>
  <c r="O3065" i="11"/>
  <c r="Q3064" i="11"/>
  <c r="P3064" i="11"/>
  <c r="O3064" i="11"/>
  <c r="Q3063" i="11"/>
  <c r="P3063" i="11"/>
  <c r="O3063" i="11"/>
  <c r="Q3062" i="11"/>
  <c r="P3062" i="11"/>
  <c r="O3062" i="11"/>
  <c r="Q3061" i="11"/>
  <c r="P3061" i="11"/>
  <c r="O3061" i="11"/>
  <c r="Q3060" i="11"/>
  <c r="P3060" i="11"/>
  <c r="O3060" i="11"/>
  <c r="Q3059" i="11"/>
  <c r="P3059" i="11"/>
  <c r="O3059" i="11"/>
  <c r="Q3058" i="11"/>
  <c r="P3058" i="11"/>
  <c r="O3058" i="11"/>
  <c r="Q3057" i="11"/>
  <c r="P3057" i="11"/>
  <c r="O3057" i="11"/>
  <c r="Q3056" i="11"/>
  <c r="P3056" i="11"/>
  <c r="O3056" i="11"/>
  <c r="Q3055" i="11"/>
  <c r="P3055" i="11"/>
  <c r="O3055" i="11"/>
  <c r="Q3054" i="11"/>
  <c r="P3054" i="11"/>
  <c r="O3054" i="11"/>
  <c r="Q3053" i="11"/>
  <c r="P3053" i="11"/>
  <c r="O3053" i="11"/>
  <c r="Q3052" i="11"/>
  <c r="P3052" i="11"/>
  <c r="O3052" i="11"/>
  <c r="Q3051" i="11"/>
  <c r="P3051" i="11"/>
  <c r="O3051" i="11"/>
  <c r="Q3050" i="11"/>
  <c r="P3050" i="11"/>
  <c r="O3050" i="11"/>
  <c r="Q3049" i="11"/>
  <c r="P3049" i="11"/>
  <c r="O3049" i="11"/>
  <c r="Q3048" i="11"/>
  <c r="P3048" i="11"/>
  <c r="O3048" i="11"/>
  <c r="Q3047" i="11"/>
  <c r="P3047" i="11"/>
  <c r="O3047" i="11"/>
  <c r="Q3046" i="11"/>
  <c r="P3046" i="11"/>
  <c r="O3046" i="11"/>
  <c r="Q3045" i="11"/>
  <c r="P3045" i="11"/>
  <c r="O3045" i="11"/>
  <c r="Q3044" i="11"/>
  <c r="P3044" i="11"/>
  <c r="O3044" i="11"/>
  <c r="Q3043" i="11"/>
  <c r="P3043" i="11"/>
  <c r="O3043" i="11"/>
  <c r="Q3042" i="11"/>
  <c r="P3042" i="11"/>
  <c r="O3042" i="11"/>
  <c r="Q3041" i="11"/>
  <c r="P3041" i="11"/>
  <c r="O3041" i="11"/>
  <c r="Q3040" i="11"/>
  <c r="P3040" i="11"/>
  <c r="O3040" i="11"/>
  <c r="Q3039" i="11"/>
  <c r="P3039" i="11"/>
  <c r="O3039" i="11"/>
  <c r="Q3038" i="11"/>
  <c r="P3038" i="11"/>
  <c r="O3038" i="11"/>
  <c r="Q3037" i="11"/>
  <c r="P3037" i="11"/>
  <c r="O3037" i="11"/>
  <c r="Q3036" i="11"/>
  <c r="P3036" i="11"/>
  <c r="O3036" i="11"/>
  <c r="Q3035" i="11"/>
  <c r="P3035" i="11"/>
  <c r="O3035" i="11"/>
  <c r="Q3034" i="11"/>
  <c r="P3034" i="11"/>
  <c r="O3034" i="11"/>
  <c r="Q3033" i="11"/>
  <c r="P3033" i="11"/>
  <c r="O3033" i="11"/>
  <c r="Q3032" i="11"/>
  <c r="P3032" i="11"/>
  <c r="O3032" i="11"/>
  <c r="Q3031" i="11"/>
  <c r="P3031" i="11"/>
  <c r="O3031" i="11"/>
  <c r="Q3030" i="11"/>
  <c r="P3030" i="11"/>
  <c r="O3030" i="11"/>
  <c r="Q3029" i="11"/>
  <c r="P3029" i="11"/>
  <c r="O3029" i="11"/>
  <c r="Q3028" i="11"/>
  <c r="P3028" i="11"/>
  <c r="O3028" i="11"/>
  <c r="Q3027" i="11"/>
  <c r="P3027" i="11"/>
  <c r="O3027" i="11"/>
  <c r="Q3026" i="11"/>
  <c r="P3026" i="11"/>
  <c r="O3026" i="11"/>
  <c r="Q3025" i="11"/>
  <c r="P3025" i="11"/>
  <c r="O3025" i="11"/>
  <c r="Q3024" i="11"/>
  <c r="P3024" i="11"/>
  <c r="O3024" i="11"/>
  <c r="Q3023" i="11"/>
  <c r="P3023" i="11"/>
  <c r="O3023" i="11"/>
  <c r="Q3022" i="11"/>
  <c r="P3022" i="11"/>
  <c r="O3022" i="11"/>
  <c r="Q3021" i="11"/>
  <c r="P3021" i="11"/>
  <c r="O3021" i="11"/>
  <c r="Q3020" i="11"/>
  <c r="P3020" i="11"/>
  <c r="O3020" i="11"/>
  <c r="Q3019" i="11"/>
  <c r="P3019" i="11"/>
  <c r="O3019" i="11"/>
  <c r="Q3018" i="11"/>
  <c r="P3018" i="11"/>
  <c r="O3018" i="11"/>
  <c r="Q3017" i="11"/>
  <c r="P3017" i="11"/>
  <c r="O3017" i="11"/>
  <c r="Q3016" i="11"/>
  <c r="P3016" i="11"/>
  <c r="O3016" i="11"/>
  <c r="Q3015" i="11"/>
  <c r="P3015" i="11"/>
  <c r="O3015" i="11"/>
  <c r="Q3014" i="11"/>
  <c r="P3014" i="11"/>
  <c r="O3014" i="11"/>
  <c r="Q3013" i="11"/>
  <c r="P3013" i="11"/>
  <c r="O3013" i="11"/>
  <c r="Q3012" i="11"/>
  <c r="P3012" i="11"/>
  <c r="O3012" i="11"/>
  <c r="Q3011" i="11"/>
  <c r="P3011" i="11"/>
  <c r="O3011" i="11"/>
  <c r="Q3010" i="11"/>
  <c r="P3010" i="11"/>
  <c r="O3010" i="11"/>
  <c r="Q3009" i="11"/>
  <c r="P3009" i="11"/>
  <c r="O3009" i="11"/>
  <c r="Q3008" i="11"/>
  <c r="P3008" i="11"/>
  <c r="O3008" i="11"/>
  <c r="Q3007" i="11"/>
  <c r="P3007" i="11"/>
  <c r="O3007" i="11"/>
  <c r="Q3006" i="11"/>
  <c r="P3006" i="11"/>
  <c r="O3006" i="11"/>
  <c r="Q3005" i="11"/>
  <c r="P3005" i="11"/>
  <c r="O3005" i="11"/>
  <c r="Q3004" i="11"/>
  <c r="P3004" i="11"/>
  <c r="O3004" i="11"/>
  <c r="Q3003" i="11"/>
  <c r="P3003" i="11"/>
  <c r="O3003" i="11"/>
  <c r="Q3002" i="11"/>
  <c r="P3002" i="11"/>
  <c r="O3002" i="11"/>
  <c r="Q3001" i="11"/>
  <c r="P3001" i="11"/>
  <c r="O3001" i="11"/>
  <c r="Q3000" i="11"/>
  <c r="P3000" i="11"/>
  <c r="O3000" i="11"/>
  <c r="Q2999" i="11"/>
  <c r="P2999" i="11"/>
  <c r="O2999" i="11"/>
  <c r="Q2998" i="11"/>
  <c r="P2998" i="11"/>
  <c r="O2998" i="11"/>
  <c r="Q2997" i="11"/>
  <c r="P2997" i="11"/>
  <c r="O2997" i="11"/>
  <c r="Q2996" i="11"/>
  <c r="P2996" i="11"/>
  <c r="O2996" i="11"/>
  <c r="Q2995" i="11"/>
  <c r="P2995" i="11"/>
  <c r="O2995" i="11"/>
  <c r="Q2994" i="11"/>
  <c r="P2994" i="11"/>
  <c r="O2994" i="11"/>
  <c r="Q2993" i="11"/>
  <c r="P2993" i="11"/>
  <c r="O2993" i="11"/>
  <c r="Q2992" i="11"/>
  <c r="P2992" i="11"/>
  <c r="O2992" i="11"/>
  <c r="Q2991" i="11"/>
  <c r="P2991" i="11"/>
  <c r="O2991" i="11"/>
  <c r="Q2990" i="11"/>
  <c r="P2990" i="11"/>
  <c r="O2990" i="11"/>
  <c r="Q2989" i="11"/>
  <c r="P2989" i="11"/>
  <c r="O2989" i="11"/>
  <c r="Q2988" i="11"/>
  <c r="P2988" i="11"/>
  <c r="O2988" i="11"/>
  <c r="Q2987" i="11"/>
  <c r="P2987" i="11"/>
  <c r="O2987" i="11"/>
  <c r="Q2986" i="11"/>
  <c r="P2986" i="11"/>
  <c r="O2986" i="11"/>
  <c r="Q2985" i="11"/>
  <c r="P2985" i="11"/>
  <c r="O2985" i="11"/>
  <c r="Q2984" i="11"/>
  <c r="P2984" i="11"/>
  <c r="O2984" i="11"/>
  <c r="Q2983" i="11"/>
  <c r="P2983" i="11"/>
  <c r="O2983" i="11"/>
  <c r="Q2982" i="11"/>
  <c r="P2982" i="11"/>
  <c r="O2982" i="11"/>
  <c r="Q2981" i="11"/>
  <c r="P2981" i="11"/>
  <c r="O2981" i="11"/>
  <c r="Q2980" i="11"/>
  <c r="P2980" i="11"/>
  <c r="O2980" i="11"/>
  <c r="Q2979" i="11"/>
  <c r="P2979" i="11"/>
  <c r="O2979" i="11"/>
  <c r="Q2978" i="11"/>
  <c r="P2978" i="11"/>
  <c r="O2978" i="11"/>
  <c r="Q2977" i="11"/>
  <c r="P2977" i="11"/>
  <c r="O2977" i="11"/>
  <c r="Q2976" i="11"/>
  <c r="P2976" i="11"/>
  <c r="O2976" i="11"/>
  <c r="Q2975" i="11"/>
  <c r="P2975" i="11"/>
  <c r="O2975" i="11"/>
  <c r="Q2974" i="11"/>
  <c r="P2974" i="11"/>
  <c r="O2974" i="11"/>
  <c r="Q2973" i="11"/>
  <c r="P2973" i="11"/>
  <c r="O2973" i="11"/>
  <c r="Q2972" i="11"/>
  <c r="P2972" i="11"/>
  <c r="O2972" i="11"/>
  <c r="Q2971" i="11"/>
  <c r="P2971" i="11"/>
  <c r="O2971" i="11"/>
  <c r="Q2970" i="11"/>
  <c r="P2970" i="11"/>
  <c r="O2970" i="11"/>
  <c r="Q2969" i="11"/>
  <c r="P2969" i="11"/>
  <c r="O2969" i="11"/>
  <c r="Q2968" i="11"/>
  <c r="P2968" i="11"/>
  <c r="O2968" i="11"/>
  <c r="Q2967" i="11"/>
  <c r="P2967" i="11"/>
  <c r="O2967" i="11"/>
  <c r="Q2966" i="11"/>
  <c r="P2966" i="11"/>
  <c r="O2966" i="11"/>
  <c r="Q2965" i="11"/>
  <c r="P2965" i="11"/>
  <c r="O2965" i="11"/>
  <c r="Q2964" i="11"/>
  <c r="P2964" i="11"/>
  <c r="O2964" i="11"/>
  <c r="Q2963" i="11"/>
  <c r="P2963" i="11"/>
  <c r="O2963" i="11"/>
  <c r="Q2962" i="11"/>
  <c r="P2962" i="11"/>
  <c r="O2962" i="11"/>
  <c r="Q2961" i="11"/>
  <c r="P2961" i="11"/>
  <c r="O2961" i="11"/>
  <c r="Q2960" i="11"/>
  <c r="P2960" i="11"/>
  <c r="O2960" i="11"/>
  <c r="Q2959" i="11"/>
  <c r="P2959" i="11"/>
  <c r="O2959" i="11"/>
  <c r="Q2958" i="11"/>
  <c r="P2958" i="11"/>
  <c r="O2958" i="11"/>
  <c r="Q2957" i="11"/>
  <c r="P2957" i="11"/>
  <c r="O2957" i="11"/>
  <c r="Q2956" i="11"/>
  <c r="P2956" i="11"/>
  <c r="O2956" i="11"/>
  <c r="Q2955" i="11"/>
  <c r="P2955" i="11"/>
  <c r="O2955" i="11"/>
  <c r="Q2954" i="11"/>
  <c r="P2954" i="11"/>
  <c r="O2954" i="11"/>
  <c r="Q2953" i="11"/>
  <c r="P2953" i="11"/>
  <c r="O2953" i="11"/>
  <c r="Q2952" i="11"/>
  <c r="P2952" i="11"/>
  <c r="O2952" i="11"/>
  <c r="Q2951" i="11"/>
  <c r="P2951" i="11"/>
  <c r="O2951" i="11"/>
  <c r="Q2950" i="11"/>
  <c r="P2950" i="11"/>
  <c r="O2950" i="11"/>
  <c r="Q2949" i="11"/>
  <c r="P2949" i="11"/>
  <c r="O2949" i="11"/>
  <c r="Q2948" i="11"/>
  <c r="P2948" i="11"/>
  <c r="O2948" i="11"/>
  <c r="Q2947" i="11"/>
  <c r="P2947" i="11"/>
  <c r="O2947" i="11"/>
  <c r="Q2946" i="11"/>
  <c r="P2946" i="11"/>
  <c r="O2946" i="11"/>
  <c r="Q2945" i="11"/>
  <c r="P2945" i="11"/>
  <c r="O2945" i="11"/>
  <c r="Q2944" i="11"/>
  <c r="P2944" i="11"/>
  <c r="O2944" i="11"/>
  <c r="Q2943" i="11"/>
  <c r="P2943" i="11"/>
  <c r="O2943" i="11"/>
  <c r="Q2942" i="11"/>
  <c r="P2942" i="11"/>
  <c r="O2942" i="11"/>
  <c r="Q2941" i="11"/>
  <c r="P2941" i="11"/>
  <c r="O2941" i="11"/>
  <c r="Q2940" i="11"/>
  <c r="P2940" i="11"/>
  <c r="O2940" i="11"/>
  <c r="Q2939" i="11"/>
  <c r="P2939" i="11"/>
  <c r="O2939" i="11"/>
  <c r="Q2938" i="11"/>
  <c r="P2938" i="11"/>
  <c r="O2938" i="11"/>
  <c r="Q2937" i="11"/>
  <c r="P2937" i="11"/>
  <c r="O2937" i="11"/>
  <c r="Q2936" i="11"/>
  <c r="P2936" i="11"/>
  <c r="O2936" i="11"/>
  <c r="Q2935" i="11"/>
  <c r="P2935" i="11"/>
  <c r="O2935" i="11"/>
  <c r="Q2934" i="11"/>
  <c r="P2934" i="11"/>
  <c r="O2934" i="11"/>
  <c r="Q2933" i="11"/>
  <c r="P2933" i="11"/>
  <c r="O2933" i="11"/>
  <c r="Q2932" i="11"/>
  <c r="P2932" i="11"/>
  <c r="O2932" i="11"/>
  <c r="Q2931" i="11"/>
  <c r="P2931" i="11"/>
  <c r="O2931" i="11"/>
  <c r="Q2930" i="11"/>
  <c r="P2930" i="11"/>
  <c r="O2930" i="11"/>
  <c r="Q2929" i="11"/>
  <c r="P2929" i="11"/>
  <c r="O2929" i="11"/>
  <c r="Q2928" i="11"/>
  <c r="P2928" i="11"/>
  <c r="O2928" i="11"/>
  <c r="Q2927" i="11"/>
  <c r="P2927" i="11"/>
  <c r="O2927" i="11"/>
  <c r="Q2926" i="11"/>
  <c r="P2926" i="11"/>
  <c r="O2926" i="11"/>
  <c r="Q2925" i="11"/>
  <c r="P2925" i="11"/>
  <c r="O2925" i="11"/>
  <c r="Q2924" i="11"/>
  <c r="P2924" i="11"/>
  <c r="O2924" i="11"/>
  <c r="Q2923" i="11"/>
  <c r="P2923" i="11"/>
  <c r="O2923" i="11"/>
  <c r="Q2922" i="11"/>
  <c r="P2922" i="11"/>
  <c r="O2922" i="11"/>
  <c r="Q2921" i="11"/>
  <c r="P2921" i="11"/>
  <c r="O2921" i="11"/>
  <c r="Q2920" i="11"/>
  <c r="P2920" i="11"/>
  <c r="O2920" i="11"/>
  <c r="Q2919" i="11"/>
  <c r="P2919" i="11"/>
  <c r="O2919" i="11"/>
  <c r="Q2918" i="11"/>
  <c r="P2918" i="11"/>
  <c r="O2918" i="11"/>
  <c r="Q2917" i="11"/>
  <c r="P2917" i="11"/>
  <c r="O2917" i="11"/>
  <c r="Q2916" i="11"/>
  <c r="P2916" i="11"/>
  <c r="O2916" i="11"/>
  <c r="Q2915" i="11"/>
  <c r="P2915" i="11"/>
  <c r="O2915" i="11"/>
  <c r="Q2914" i="11"/>
  <c r="P2914" i="11"/>
  <c r="O2914" i="11"/>
  <c r="Q2913" i="11"/>
  <c r="P2913" i="11"/>
  <c r="O2913" i="11"/>
  <c r="Q2912" i="11"/>
  <c r="P2912" i="11"/>
  <c r="O2912" i="11"/>
  <c r="Q2911" i="11"/>
  <c r="P2911" i="11"/>
  <c r="O2911" i="11"/>
  <c r="Q2910" i="11"/>
  <c r="P2910" i="11"/>
  <c r="O2910" i="11"/>
  <c r="Q2909" i="11"/>
  <c r="P2909" i="11"/>
  <c r="O2909" i="11"/>
  <c r="Q2908" i="11"/>
  <c r="P2908" i="11"/>
  <c r="O2908" i="11"/>
  <c r="Q2907" i="11"/>
  <c r="P2907" i="11"/>
  <c r="O2907" i="11"/>
  <c r="Q2906" i="11"/>
  <c r="P2906" i="11"/>
  <c r="O2906" i="11"/>
  <c r="Q2905" i="11"/>
  <c r="P2905" i="11"/>
  <c r="O2905" i="11"/>
  <c r="Q2904" i="11"/>
  <c r="P2904" i="11"/>
  <c r="O2904" i="11"/>
  <c r="Q2903" i="11"/>
  <c r="P2903" i="11"/>
  <c r="O2903" i="11"/>
  <c r="Q2902" i="11"/>
  <c r="P2902" i="11"/>
  <c r="O2902" i="11"/>
  <c r="Q2901" i="11"/>
  <c r="P2901" i="11"/>
  <c r="O2901" i="11"/>
  <c r="Q2900" i="11"/>
  <c r="P2900" i="11"/>
  <c r="O2900" i="11"/>
  <c r="Q2899" i="11"/>
  <c r="P2899" i="11"/>
  <c r="O2899" i="11"/>
  <c r="Q2898" i="11"/>
  <c r="P2898" i="11"/>
  <c r="O2898" i="11"/>
  <c r="Q2897" i="11"/>
  <c r="P2897" i="11"/>
  <c r="O2897" i="11"/>
  <c r="Q2896" i="11"/>
  <c r="P2896" i="11"/>
  <c r="O2896" i="11"/>
  <c r="Q2895" i="11"/>
  <c r="P2895" i="11"/>
  <c r="O2895" i="11"/>
  <c r="Q2894" i="11"/>
  <c r="P2894" i="11"/>
  <c r="O2894" i="11"/>
  <c r="Q2893" i="11"/>
  <c r="P2893" i="11"/>
  <c r="O2893" i="11"/>
  <c r="Q2892" i="11"/>
  <c r="P2892" i="11"/>
  <c r="O2892" i="11"/>
  <c r="Q2891" i="11"/>
  <c r="P2891" i="11"/>
  <c r="O2891" i="11"/>
  <c r="Q2890" i="11"/>
  <c r="P2890" i="11"/>
  <c r="O2890" i="11"/>
  <c r="Q2889" i="11"/>
  <c r="P2889" i="11"/>
  <c r="O2889" i="11"/>
  <c r="Q2888" i="11"/>
  <c r="P2888" i="11"/>
  <c r="O2888" i="11"/>
  <c r="Q2887" i="11"/>
  <c r="P2887" i="11"/>
  <c r="O2887" i="11"/>
  <c r="Q2886" i="11"/>
  <c r="P2886" i="11"/>
  <c r="O2886" i="11"/>
  <c r="Q2885" i="11"/>
  <c r="P2885" i="11"/>
  <c r="O2885" i="11"/>
  <c r="Q2884" i="11"/>
  <c r="P2884" i="11"/>
  <c r="O2884" i="11"/>
  <c r="Q2883" i="11"/>
  <c r="P2883" i="11"/>
  <c r="O2883" i="11"/>
  <c r="Q2882" i="11"/>
  <c r="P2882" i="11"/>
  <c r="O2882" i="11"/>
  <c r="Q2881" i="11"/>
  <c r="P2881" i="11"/>
  <c r="O2881" i="11"/>
  <c r="Q2880" i="11"/>
  <c r="P2880" i="11"/>
  <c r="O2880" i="11"/>
  <c r="Q2879" i="11"/>
  <c r="P2879" i="11"/>
  <c r="O2879" i="11"/>
  <c r="Q2878" i="11"/>
  <c r="P2878" i="11"/>
  <c r="O2878" i="11"/>
  <c r="Q2877" i="11"/>
  <c r="P2877" i="11"/>
  <c r="O2877" i="11"/>
  <c r="Q2876" i="11"/>
  <c r="P2876" i="11"/>
  <c r="O2876" i="11"/>
  <c r="Q2875" i="11"/>
  <c r="P2875" i="11"/>
  <c r="O2875" i="11"/>
  <c r="Q2874" i="11"/>
  <c r="P2874" i="11"/>
  <c r="O2874" i="11"/>
  <c r="Q2873" i="11"/>
  <c r="P2873" i="11"/>
  <c r="O2873" i="11"/>
  <c r="Q2872" i="11"/>
  <c r="P2872" i="11"/>
  <c r="O2872" i="11"/>
  <c r="Q2871" i="11"/>
  <c r="P2871" i="11"/>
  <c r="O2871" i="11"/>
  <c r="Q2870" i="11"/>
  <c r="P2870" i="11"/>
  <c r="O2870" i="11"/>
  <c r="Q2869" i="11"/>
  <c r="P2869" i="11"/>
  <c r="O2869" i="11"/>
  <c r="Q2868" i="11"/>
  <c r="P2868" i="11"/>
  <c r="O2868" i="11"/>
  <c r="Q2867" i="11"/>
  <c r="P2867" i="11"/>
  <c r="O2867" i="11"/>
  <c r="Q2866" i="11"/>
  <c r="P2866" i="11"/>
  <c r="O2866" i="11"/>
  <c r="Q2865" i="11"/>
  <c r="P2865" i="11"/>
  <c r="O2865" i="11"/>
  <c r="Q2864" i="11"/>
  <c r="P2864" i="11"/>
  <c r="O2864" i="11"/>
  <c r="Q2863" i="11"/>
  <c r="P2863" i="11"/>
  <c r="O2863" i="11"/>
  <c r="Q2862" i="11"/>
  <c r="P2862" i="11"/>
  <c r="O2862" i="11"/>
  <c r="Q2861" i="11"/>
  <c r="P2861" i="11"/>
  <c r="O2861" i="11"/>
  <c r="Q2860" i="11"/>
  <c r="P2860" i="11"/>
  <c r="O2860" i="11"/>
  <c r="Q2859" i="11"/>
  <c r="P2859" i="11"/>
  <c r="O2859" i="11"/>
  <c r="Q2858" i="11"/>
  <c r="P2858" i="11"/>
  <c r="O2858" i="11"/>
  <c r="Q2857" i="11"/>
  <c r="P2857" i="11"/>
  <c r="O2857" i="11"/>
  <c r="Q2856" i="11"/>
  <c r="P2856" i="11"/>
  <c r="O2856" i="11"/>
  <c r="Q2855" i="11"/>
  <c r="P2855" i="11"/>
  <c r="O2855" i="11"/>
  <c r="Q2854" i="11"/>
  <c r="P2854" i="11"/>
  <c r="O2854" i="11"/>
  <c r="Q2853" i="11"/>
  <c r="P2853" i="11"/>
  <c r="O2853" i="11"/>
  <c r="Q2852" i="11"/>
  <c r="P2852" i="11"/>
  <c r="O2852" i="11"/>
  <c r="Q2851" i="11"/>
  <c r="P2851" i="11"/>
  <c r="O2851" i="11"/>
  <c r="Q2850" i="11"/>
  <c r="P2850" i="11"/>
  <c r="O2850" i="11"/>
  <c r="Q2849" i="11"/>
  <c r="P2849" i="11"/>
  <c r="O2849" i="11"/>
  <c r="Q2848" i="11"/>
  <c r="P2848" i="11"/>
  <c r="O2848" i="11"/>
  <c r="Q2847" i="11"/>
  <c r="P2847" i="11"/>
  <c r="O2847" i="11"/>
  <c r="Q2846" i="11"/>
  <c r="P2846" i="11"/>
  <c r="O2846" i="11"/>
  <c r="Q2845" i="11"/>
  <c r="P2845" i="11"/>
  <c r="O2845" i="11"/>
  <c r="Q2844" i="11"/>
  <c r="P2844" i="11"/>
  <c r="O2844" i="11"/>
  <c r="Q2843" i="11"/>
  <c r="P2843" i="11"/>
  <c r="O2843" i="11"/>
  <c r="Q2842" i="11"/>
  <c r="P2842" i="11"/>
  <c r="O2842" i="11"/>
  <c r="Q2841" i="11"/>
  <c r="P2841" i="11"/>
  <c r="O2841" i="11"/>
  <c r="Q2840" i="11"/>
  <c r="P2840" i="11"/>
  <c r="O2840" i="11"/>
  <c r="Q2839" i="11"/>
  <c r="P2839" i="11"/>
  <c r="O2839" i="11"/>
  <c r="Q2838" i="11"/>
  <c r="P2838" i="11"/>
  <c r="O2838" i="11"/>
  <c r="Q2837" i="11"/>
  <c r="P2837" i="11"/>
  <c r="O2837" i="11"/>
  <c r="Q2836" i="11"/>
  <c r="P2836" i="11"/>
  <c r="O2836" i="11"/>
  <c r="Q2835" i="11"/>
  <c r="P2835" i="11"/>
  <c r="O2835" i="11"/>
  <c r="Q2834" i="11"/>
  <c r="P2834" i="11"/>
  <c r="O2834" i="11"/>
  <c r="Q2833" i="11"/>
  <c r="P2833" i="11"/>
  <c r="O2833" i="11"/>
  <c r="Q2832" i="11"/>
  <c r="P2832" i="11"/>
  <c r="O2832" i="11"/>
  <c r="Q2831" i="11"/>
  <c r="P2831" i="11"/>
  <c r="O2831" i="11"/>
  <c r="Q2830" i="11"/>
  <c r="P2830" i="11"/>
  <c r="O2830" i="11"/>
  <c r="Q2829" i="11"/>
  <c r="P2829" i="11"/>
  <c r="O2829" i="11"/>
  <c r="Q2828" i="11"/>
  <c r="P2828" i="11"/>
  <c r="O2828" i="11"/>
  <c r="Q2827" i="11"/>
  <c r="P2827" i="11"/>
  <c r="O2827" i="11"/>
  <c r="Q2826" i="11"/>
  <c r="P2826" i="11"/>
  <c r="O2826" i="11"/>
  <c r="Q2825" i="11"/>
  <c r="P2825" i="11"/>
  <c r="O2825" i="11"/>
  <c r="Q2824" i="11"/>
  <c r="P2824" i="11"/>
  <c r="O2824" i="11"/>
  <c r="Q2823" i="11"/>
  <c r="P2823" i="11"/>
  <c r="O2823" i="11"/>
  <c r="Q2822" i="11"/>
  <c r="P2822" i="11"/>
  <c r="O2822" i="11"/>
  <c r="Q2821" i="11"/>
  <c r="P2821" i="11"/>
  <c r="O2821" i="11"/>
  <c r="Q2820" i="11"/>
  <c r="P2820" i="11"/>
  <c r="O2820" i="11"/>
  <c r="Q2819" i="11"/>
  <c r="P2819" i="11"/>
  <c r="O2819" i="11"/>
  <c r="Q2818" i="11"/>
  <c r="P2818" i="11"/>
  <c r="O2818" i="11"/>
  <c r="Q2817" i="11"/>
  <c r="P2817" i="11"/>
  <c r="O2817" i="11"/>
  <c r="Q2816" i="11"/>
  <c r="P2816" i="11"/>
  <c r="O2816" i="11"/>
  <c r="Q2815" i="11"/>
  <c r="P2815" i="11"/>
  <c r="O2815" i="11"/>
  <c r="Q2814" i="11"/>
  <c r="P2814" i="11"/>
  <c r="O2814" i="11"/>
  <c r="Q2813" i="11"/>
  <c r="P2813" i="11"/>
  <c r="O2813" i="11"/>
  <c r="Q2812" i="11"/>
  <c r="P2812" i="11"/>
  <c r="O2812" i="11"/>
  <c r="Q2811" i="11"/>
  <c r="P2811" i="11"/>
  <c r="O2811" i="11"/>
  <c r="Q2810" i="11"/>
  <c r="P2810" i="11"/>
  <c r="O2810" i="11"/>
  <c r="Q2809" i="11"/>
  <c r="P2809" i="11"/>
  <c r="O2809" i="11"/>
  <c r="Q2808" i="11"/>
  <c r="P2808" i="11"/>
  <c r="O2808" i="11"/>
  <c r="Q2807" i="11"/>
  <c r="P2807" i="11"/>
  <c r="O2807" i="11"/>
  <c r="Q2806" i="11"/>
  <c r="P2806" i="11"/>
  <c r="O2806" i="11"/>
  <c r="Q2805" i="11"/>
  <c r="P2805" i="11"/>
  <c r="O2805" i="11"/>
  <c r="Q2804" i="11"/>
  <c r="P2804" i="11"/>
  <c r="O2804" i="11"/>
  <c r="Q2803" i="11"/>
  <c r="P2803" i="11"/>
  <c r="O2803" i="11"/>
  <c r="Q2802" i="11"/>
  <c r="P2802" i="11"/>
  <c r="O2802" i="11"/>
  <c r="Q2801" i="11"/>
  <c r="P2801" i="11"/>
  <c r="O2801" i="11"/>
  <c r="Q2800" i="11"/>
  <c r="P2800" i="11"/>
  <c r="O2800" i="11"/>
  <c r="Q2799" i="11"/>
  <c r="P2799" i="11"/>
  <c r="O2799" i="11"/>
  <c r="Q2798" i="11"/>
  <c r="P2798" i="11"/>
  <c r="O2798" i="11"/>
  <c r="Q2797" i="11"/>
  <c r="P2797" i="11"/>
  <c r="O2797" i="11"/>
  <c r="Q2796" i="11"/>
  <c r="P2796" i="11"/>
  <c r="O2796" i="11"/>
  <c r="Q2795" i="11"/>
  <c r="P2795" i="11"/>
  <c r="O2795" i="11"/>
  <c r="Q2794" i="11"/>
  <c r="P2794" i="11"/>
  <c r="O2794" i="11"/>
  <c r="Q2793" i="11"/>
  <c r="P2793" i="11"/>
  <c r="O2793" i="11"/>
  <c r="Q2792" i="11"/>
  <c r="P2792" i="11"/>
  <c r="O2792" i="11"/>
  <c r="Q2791" i="11"/>
  <c r="P2791" i="11"/>
  <c r="O2791" i="11"/>
  <c r="Q2790" i="11"/>
  <c r="P2790" i="11"/>
  <c r="O2790" i="11"/>
  <c r="Q2789" i="11"/>
  <c r="P2789" i="11"/>
  <c r="O2789" i="11"/>
  <c r="Q2788" i="11"/>
  <c r="P2788" i="11"/>
  <c r="O2788" i="11"/>
  <c r="Q2787" i="11"/>
  <c r="P2787" i="11"/>
  <c r="O2787" i="11"/>
  <c r="Q2786" i="11"/>
  <c r="P2786" i="11"/>
  <c r="O2786" i="11"/>
  <c r="Q2785" i="11"/>
  <c r="P2785" i="11"/>
  <c r="O2785" i="11"/>
  <c r="Q2784" i="11"/>
  <c r="P2784" i="11"/>
  <c r="O2784" i="11"/>
  <c r="Q2783" i="11"/>
  <c r="P2783" i="11"/>
  <c r="O2783" i="11"/>
  <c r="Q2782" i="11"/>
  <c r="P2782" i="11"/>
  <c r="O2782" i="11"/>
  <c r="Q2781" i="11"/>
  <c r="P2781" i="11"/>
  <c r="O2781" i="11"/>
  <c r="Q2780" i="11"/>
  <c r="P2780" i="11"/>
  <c r="O2780" i="11"/>
  <c r="Q2779" i="11"/>
  <c r="P2779" i="11"/>
  <c r="O2779" i="11"/>
  <c r="Q2778" i="11"/>
  <c r="P2778" i="11"/>
  <c r="O2778" i="11"/>
  <c r="Q2777" i="11"/>
  <c r="P2777" i="11"/>
  <c r="O2777" i="11"/>
  <c r="Q2776" i="11"/>
  <c r="P2776" i="11"/>
  <c r="O2776" i="11"/>
  <c r="Q2775" i="11"/>
  <c r="P2775" i="11"/>
  <c r="O2775" i="11"/>
  <c r="Q2774" i="11"/>
  <c r="P2774" i="11"/>
  <c r="O2774" i="11"/>
  <c r="Q2773" i="11"/>
  <c r="P2773" i="11"/>
  <c r="O2773" i="11"/>
  <c r="Q2772" i="11"/>
  <c r="P2772" i="11"/>
  <c r="O2772" i="11"/>
  <c r="Q2771" i="11"/>
  <c r="P2771" i="11"/>
  <c r="O2771" i="11"/>
  <c r="Q2770" i="11"/>
  <c r="P2770" i="11"/>
  <c r="O2770" i="11"/>
  <c r="Q2769" i="11"/>
  <c r="P2769" i="11"/>
  <c r="O2769" i="11"/>
  <c r="Q2768" i="11"/>
  <c r="P2768" i="11"/>
  <c r="O2768" i="11"/>
  <c r="Q2767" i="11"/>
  <c r="P2767" i="11"/>
  <c r="O2767" i="11"/>
  <c r="Q2766" i="11"/>
  <c r="P2766" i="11"/>
  <c r="O2766" i="11"/>
  <c r="Q2765" i="11"/>
  <c r="P2765" i="11"/>
  <c r="O2765" i="11"/>
  <c r="Q2764" i="11"/>
  <c r="P2764" i="11"/>
  <c r="O2764" i="11"/>
  <c r="Q2763" i="11"/>
  <c r="P2763" i="11"/>
  <c r="O2763" i="11"/>
  <c r="Q2762" i="11"/>
  <c r="P2762" i="11"/>
  <c r="O2762" i="11"/>
  <c r="Q2761" i="11"/>
  <c r="P2761" i="11"/>
  <c r="O2761" i="11"/>
  <c r="Q2760" i="11"/>
  <c r="P2760" i="11"/>
  <c r="O2760" i="11"/>
  <c r="Q2759" i="11"/>
  <c r="P2759" i="11"/>
  <c r="O2759" i="11"/>
  <c r="Q2758" i="11"/>
  <c r="P2758" i="11"/>
  <c r="O2758" i="11"/>
  <c r="Q2757" i="11"/>
  <c r="P2757" i="11"/>
  <c r="O2757" i="11"/>
  <c r="Q2756" i="11"/>
  <c r="P2756" i="11"/>
  <c r="O2756" i="11"/>
  <c r="Q2755" i="11"/>
  <c r="P2755" i="11"/>
  <c r="O2755" i="11"/>
  <c r="Q2754" i="11"/>
  <c r="P2754" i="11"/>
  <c r="O2754" i="11"/>
  <c r="Q2753" i="11"/>
  <c r="P2753" i="11"/>
  <c r="O2753" i="11"/>
  <c r="Q2752" i="11"/>
  <c r="P2752" i="11"/>
  <c r="O2752" i="11"/>
  <c r="Q2751" i="11"/>
  <c r="P2751" i="11"/>
  <c r="O2751" i="11"/>
  <c r="Q2750" i="11"/>
  <c r="P2750" i="11"/>
  <c r="O2750" i="11"/>
  <c r="Q2749" i="11"/>
  <c r="P2749" i="11"/>
  <c r="O2749" i="11"/>
  <c r="Q2748" i="11"/>
  <c r="P2748" i="11"/>
  <c r="O2748" i="11"/>
  <c r="Q2747" i="11"/>
  <c r="P2747" i="11"/>
  <c r="O2747" i="11"/>
  <c r="Q2746" i="11"/>
  <c r="P2746" i="11"/>
  <c r="O2746" i="11"/>
  <c r="Q2745" i="11"/>
  <c r="P2745" i="11"/>
  <c r="O2745" i="11"/>
  <c r="Q2744" i="11"/>
  <c r="P2744" i="11"/>
  <c r="O2744" i="11"/>
  <c r="Q2743" i="11"/>
  <c r="P2743" i="11"/>
  <c r="O2743" i="11"/>
  <c r="Q2742" i="11"/>
  <c r="P2742" i="11"/>
  <c r="O2742" i="11"/>
  <c r="Q2741" i="11"/>
  <c r="P2741" i="11"/>
  <c r="O2741" i="11"/>
  <c r="Q2740" i="11"/>
  <c r="P2740" i="11"/>
  <c r="O2740" i="11"/>
  <c r="Q2739" i="11"/>
  <c r="P2739" i="11"/>
  <c r="O2739" i="11"/>
  <c r="Q2738" i="11"/>
  <c r="P2738" i="11"/>
  <c r="O2738" i="11"/>
  <c r="Q2737" i="11"/>
  <c r="P2737" i="11"/>
  <c r="O2737" i="11"/>
  <c r="Q2736" i="11"/>
  <c r="P2736" i="11"/>
  <c r="O2736" i="11"/>
  <c r="Q2735" i="11"/>
  <c r="P2735" i="11"/>
  <c r="O2735" i="11"/>
  <c r="Q2734" i="11"/>
  <c r="P2734" i="11"/>
  <c r="O2734" i="11"/>
  <c r="Q2733" i="11"/>
  <c r="P2733" i="11"/>
  <c r="O2733" i="11"/>
  <c r="Q2732" i="11"/>
  <c r="P2732" i="11"/>
  <c r="O2732" i="11"/>
  <c r="Q2731" i="11"/>
  <c r="P2731" i="11"/>
  <c r="O2731" i="11"/>
  <c r="Q2730" i="11"/>
  <c r="P2730" i="11"/>
  <c r="O2730" i="11"/>
  <c r="Q2729" i="11"/>
  <c r="P2729" i="11"/>
  <c r="O2729" i="11"/>
  <c r="Q2728" i="11"/>
  <c r="P2728" i="11"/>
  <c r="O2728" i="11"/>
  <c r="Q2727" i="11"/>
  <c r="P2727" i="11"/>
  <c r="O2727" i="11"/>
  <c r="Q2726" i="11"/>
  <c r="P2726" i="11"/>
  <c r="O2726" i="11"/>
  <c r="Q2725" i="11"/>
  <c r="P2725" i="11"/>
  <c r="O2725" i="11"/>
  <c r="Q2724" i="11"/>
  <c r="P2724" i="11"/>
  <c r="O2724" i="11"/>
  <c r="Q2723" i="11"/>
  <c r="P2723" i="11"/>
  <c r="O2723" i="11"/>
  <c r="Q2722" i="11"/>
  <c r="P2722" i="11"/>
  <c r="O2722" i="11"/>
  <c r="Q2721" i="11"/>
  <c r="P2721" i="11"/>
  <c r="O2721" i="11"/>
  <c r="Q2720" i="11"/>
  <c r="P2720" i="11"/>
  <c r="O2720" i="11"/>
  <c r="Q2719" i="11"/>
  <c r="P2719" i="11"/>
  <c r="O2719" i="11"/>
  <c r="Q2718" i="11"/>
  <c r="P2718" i="11"/>
  <c r="O2718" i="11"/>
  <c r="Q2717" i="11"/>
  <c r="P2717" i="11"/>
  <c r="O2717" i="11"/>
  <c r="Q2716" i="11"/>
  <c r="P2716" i="11"/>
  <c r="O2716" i="11"/>
  <c r="Q2715" i="11"/>
  <c r="P2715" i="11"/>
  <c r="O2715" i="11"/>
  <c r="Q2714" i="11"/>
  <c r="P2714" i="11"/>
  <c r="O2714" i="11"/>
  <c r="Q2713" i="11"/>
  <c r="P2713" i="11"/>
  <c r="O2713" i="11"/>
  <c r="Q2712" i="11"/>
  <c r="P2712" i="11"/>
  <c r="O2712" i="11"/>
  <c r="Q2711" i="11"/>
  <c r="P2711" i="11"/>
  <c r="O2711" i="11"/>
  <c r="Q2710" i="11"/>
  <c r="P2710" i="11"/>
  <c r="O2710" i="11"/>
  <c r="Q2709" i="11"/>
  <c r="P2709" i="11"/>
  <c r="O2709" i="11"/>
  <c r="Q2708" i="11"/>
  <c r="P2708" i="11"/>
  <c r="O2708" i="11"/>
  <c r="Q2707" i="11"/>
  <c r="P2707" i="11"/>
  <c r="O2707" i="11"/>
  <c r="Q2706" i="11"/>
  <c r="P2706" i="11"/>
  <c r="O2706" i="11"/>
  <c r="Q2705" i="11"/>
  <c r="P2705" i="11"/>
  <c r="O2705" i="11"/>
  <c r="Q2704" i="11"/>
  <c r="P2704" i="11"/>
  <c r="O2704" i="11"/>
  <c r="Q2703" i="11"/>
  <c r="P2703" i="11"/>
  <c r="O2703" i="11"/>
  <c r="Q2702" i="11"/>
  <c r="P2702" i="11"/>
  <c r="O2702" i="11"/>
  <c r="Q2701" i="11"/>
  <c r="P2701" i="11"/>
  <c r="O2701" i="11"/>
  <c r="Q2700" i="11"/>
  <c r="P2700" i="11"/>
  <c r="O2700" i="11"/>
  <c r="Q2699" i="11"/>
  <c r="P2699" i="11"/>
  <c r="O2699" i="11"/>
  <c r="Q2698" i="11"/>
  <c r="P2698" i="11"/>
  <c r="O2698" i="11"/>
  <c r="Q2697" i="11"/>
  <c r="P2697" i="11"/>
  <c r="O2697" i="11"/>
  <c r="Q2696" i="11"/>
  <c r="P2696" i="11"/>
  <c r="O2696" i="11"/>
  <c r="Q2695" i="11"/>
  <c r="P2695" i="11"/>
  <c r="O2695" i="11"/>
  <c r="Q2694" i="11"/>
  <c r="P2694" i="11"/>
  <c r="O2694" i="11"/>
  <c r="Q2693" i="11"/>
  <c r="P2693" i="11"/>
  <c r="O2693" i="11"/>
  <c r="Q2692" i="11"/>
  <c r="P2692" i="11"/>
  <c r="O2692" i="11"/>
  <c r="Q2691" i="11"/>
  <c r="P2691" i="11"/>
  <c r="O2691" i="11"/>
  <c r="Q2690" i="11"/>
  <c r="P2690" i="11"/>
  <c r="O2690" i="11"/>
  <c r="Q2689" i="11"/>
  <c r="P2689" i="11"/>
  <c r="O2689" i="11"/>
  <c r="Q2688" i="11"/>
  <c r="P2688" i="11"/>
  <c r="O2688" i="11"/>
  <c r="Q2687" i="11"/>
  <c r="P2687" i="11"/>
  <c r="O2687" i="11"/>
  <c r="Q2686" i="11"/>
  <c r="P2686" i="11"/>
  <c r="O2686" i="11"/>
  <c r="Q2685" i="11"/>
  <c r="P2685" i="11"/>
  <c r="O2685" i="11"/>
  <c r="Q2684" i="11"/>
  <c r="P2684" i="11"/>
  <c r="O2684" i="11"/>
  <c r="Q2683" i="11"/>
  <c r="P2683" i="11"/>
  <c r="O2683" i="11"/>
  <c r="Q2682" i="11"/>
  <c r="P2682" i="11"/>
  <c r="O2682" i="11"/>
  <c r="Q2681" i="11"/>
  <c r="P2681" i="11"/>
  <c r="O2681" i="11"/>
  <c r="Q2680" i="11"/>
  <c r="P2680" i="11"/>
  <c r="O2680" i="11"/>
  <c r="Q2679" i="11"/>
  <c r="P2679" i="11"/>
  <c r="O2679" i="11"/>
  <c r="Q2678" i="11"/>
  <c r="P2678" i="11"/>
  <c r="O2678" i="11"/>
  <c r="Q2677" i="11"/>
  <c r="P2677" i="11"/>
  <c r="O2677" i="11"/>
  <c r="Q2676" i="11"/>
  <c r="P2676" i="11"/>
  <c r="O2676" i="11"/>
  <c r="Q2675" i="11"/>
  <c r="P2675" i="11"/>
  <c r="O2675" i="11"/>
  <c r="Q2674" i="11"/>
  <c r="P2674" i="11"/>
  <c r="O2674" i="11"/>
  <c r="Q2673" i="11"/>
  <c r="P2673" i="11"/>
  <c r="O2673" i="11"/>
  <c r="Q2672" i="11"/>
  <c r="P2672" i="11"/>
  <c r="O2672" i="11"/>
  <c r="Q2671" i="11"/>
  <c r="P2671" i="11"/>
  <c r="O2671" i="11"/>
  <c r="Q2670" i="11"/>
  <c r="P2670" i="11"/>
  <c r="O2670" i="11"/>
  <c r="Q2669" i="11"/>
  <c r="P2669" i="11"/>
  <c r="O2669" i="11"/>
  <c r="Q2668" i="11"/>
  <c r="P2668" i="11"/>
  <c r="O2668" i="11"/>
  <c r="Q2667" i="11"/>
  <c r="P2667" i="11"/>
  <c r="O2667" i="11"/>
  <c r="Q2666" i="11"/>
  <c r="P2666" i="11"/>
  <c r="O2666" i="11"/>
  <c r="Q2665" i="11"/>
  <c r="P2665" i="11"/>
  <c r="O2665" i="11"/>
  <c r="Q2664" i="11"/>
  <c r="P2664" i="11"/>
  <c r="O2664" i="11"/>
  <c r="Q2663" i="11"/>
  <c r="P2663" i="11"/>
  <c r="O2663" i="11"/>
  <c r="Q2662" i="11"/>
  <c r="P2662" i="11"/>
  <c r="O2662" i="11"/>
  <c r="Q2661" i="11"/>
  <c r="P2661" i="11"/>
  <c r="O2661" i="11"/>
  <c r="Q2660" i="11"/>
  <c r="P2660" i="11"/>
  <c r="O2660" i="11"/>
  <c r="Q2659" i="11"/>
  <c r="P2659" i="11"/>
  <c r="O2659" i="11"/>
  <c r="Q2658" i="11"/>
  <c r="P2658" i="11"/>
  <c r="O2658" i="11"/>
  <c r="Q2657" i="11"/>
  <c r="P2657" i="11"/>
  <c r="O2657" i="11"/>
  <c r="Q2656" i="11"/>
  <c r="P2656" i="11"/>
  <c r="O2656" i="11"/>
  <c r="Q2655" i="11"/>
  <c r="P2655" i="11"/>
  <c r="O2655" i="11"/>
  <c r="Q2654" i="11"/>
  <c r="P2654" i="11"/>
  <c r="O2654" i="11"/>
  <c r="Q2653" i="11"/>
  <c r="P2653" i="11"/>
  <c r="O2653" i="11"/>
  <c r="Q2652" i="11"/>
  <c r="P2652" i="11"/>
  <c r="O2652" i="11"/>
  <c r="Q2651" i="11"/>
  <c r="P2651" i="11"/>
  <c r="O2651" i="11"/>
  <c r="Q2650" i="11"/>
  <c r="P2650" i="11"/>
  <c r="O2650" i="11"/>
  <c r="Q2649" i="11"/>
  <c r="P2649" i="11"/>
  <c r="O2649" i="11"/>
  <c r="Q2648" i="11"/>
  <c r="P2648" i="11"/>
  <c r="O2648" i="11"/>
  <c r="Q2647" i="11"/>
  <c r="P2647" i="11"/>
  <c r="O2647" i="11"/>
  <c r="Q2646" i="11"/>
  <c r="P2646" i="11"/>
  <c r="O2646" i="11"/>
  <c r="Q2645" i="11"/>
  <c r="P2645" i="11"/>
  <c r="O2645" i="11"/>
  <c r="Q2644" i="11"/>
  <c r="P2644" i="11"/>
  <c r="O2644" i="11"/>
  <c r="Q2643" i="11"/>
  <c r="P2643" i="11"/>
  <c r="O2643" i="11"/>
  <c r="Q2642" i="11"/>
  <c r="P2642" i="11"/>
  <c r="O2642" i="11"/>
  <c r="Q2641" i="11"/>
  <c r="P2641" i="11"/>
  <c r="O2641" i="11"/>
  <c r="Q2640" i="11"/>
  <c r="P2640" i="11"/>
  <c r="O2640" i="11"/>
  <c r="Q2639" i="11"/>
  <c r="P2639" i="11"/>
  <c r="O2639" i="11"/>
  <c r="Q2638" i="11"/>
  <c r="P2638" i="11"/>
  <c r="O2638" i="11"/>
  <c r="Q2637" i="11"/>
  <c r="P2637" i="11"/>
  <c r="O2637" i="11"/>
  <c r="Q2636" i="11"/>
  <c r="P2636" i="11"/>
  <c r="O2636" i="11"/>
  <c r="Q2635" i="11"/>
  <c r="P2635" i="11"/>
  <c r="O2635" i="11"/>
  <c r="Q2634" i="11"/>
  <c r="P2634" i="11"/>
  <c r="O2634" i="11"/>
  <c r="Q2633" i="11"/>
  <c r="P2633" i="11"/>
  <c r="O2633" i="11"/>
  <c r="Q2632" i="11"/>
  <c r="P2632" i="11"/>
  <c r="O2632" i="11"/>
  <c r="Q2631" i="11"/>
  <c r="P2631" i="11"/>
  <c r="O2631" i="11"/>
  <c r="Q2630" i="11"/>
  <c r="P2630" i="11"/>
  <c r="O2630" i="11"/>
  <c r="Q2629" i="11"/>
  <c r="P2629" i="11"/>
  <c r="O2629" i="11"/>
  <c r="Q2628" i="11"/>
  <c r="P2628" i="11"/>
  <c r="O2628" i="11"/>
  <c r="Q2627" i="11"/>
  <c r="P2627" i="11"/>
  <c r="O2627" i="11"/>
  <c r="Q2626" i="11"/>
  <c r="P2626" i="11"/>
  <c r="O2626" i="11"/>
  <c r="Q2625" i="11"/>
  <c r="P2625" i="11"/>
  <c r="O2625" i="11"/>
  <c r="Q2624" i="11"/>
  <c r="P2624" i="11"/>
  <c r="O2624" i="11"/>
  <c r="Q2623" i="11"/>
  <c r="P2623" i="11"/>
  <c r="O2623" i="11"/>
  <c r="Q2622" i="11"/>
  <c r="P2622" i="11"/>
  <c r="O2622" i="11"/>
  <c r="Q2621" i="11"/>
  <c r="P2621" i="11"/>
  <c r="O2621" i="11"/>
  <c r="Q2620" i="11"/>
  <c r="P2620" i="11"/>
  <c r="O2620" i="11"/>
  <c r="Q2619" i="11"/>
  <c r="P2619" i="11"/>
  <c r="O2619" i="11"/>
  <c r="Q2618" i="11"/>
  <c r="P2618" i="11"/>
  <c r="O2618" i="11"/>
  <c r="Q2617" i="11"/>
  <c r="P2617" i="11"/>
  <c r="O2617" i="11"/>
  <c r="Q2616" i="11"/>
  <c r="P2616" i="11"/>
  <c r="O2616" i="11"/>
  <c r="Q2615" i="11"/>
  <c r="P2615" i="11"/>
  <c r="O2615" i="11"/>
  <c r="Q2614" i="11"/>
  <c r="P2614" i="11"/>
  <c r="O2614" i="11"/>
  <c r="Q2613" i="11"/>
  <c r="P2613" i="11"/>
  <c r="O2613" i="11"/>
  <c r="Q2612" i="11"/>
  <c r="P2612" i="11"/>
  <c r="O2612" i="11"/>
  <c r="Q2611" i="11"/>
  <c r="P2611" i="11"/>
  <c r="O2611" i="11"/>
  <c r="Q2610" i="11"/>
  <c r="P2610" i="11"/>
  <c r="O2610" i="11"/>
  <c r="Q2609" i="11"/>
  <c r="P2609" i="11"/>
  <c r="O2609" i="11"/>
  <c r="Q2608" i="11"/>
  <c r="P2608" i="11"/>
  <c r="O2608" i="11"/>
  <c r="Q2607" i="11"/>
  <c r="P2607" i="11"/>
  <c r="O2607" i="11"/>
  <c r="Q2606" i="11"/>
  <c r="P2606" i="11"/>
  <c r="O2606" i="11"/>
  <c r="Q2605" i="11"/>
  <c r="P2605" i="11"/>
  <c r="O2605" i="11"/>
  <c r="Q2604" i="11"/>
  <c r="P2604" i="11"/>
  <c r="O2604" i="11"/>
  <c r="Q2603" i="11"/>
  <c r="P2603" i="11"/>
  <c r="O2603" i="11"/>
  <c r="Q2602" i="11"/>
  <c r="P2602" i="11"/>
  <c r="O2602" i="11"/>
  <c r="Q2601" i="11"/>
  <c r="P2601" i="11"/>
  <c r="O2601" i="11"/>
  <c r="Q2600" i="11"/>
  <c r="P2600" i="11"/>
  <c r="O2600" i="11"/>
  <c r="Q2599" i="11"/>
  <c r="P2599" i="11"/>
  <c r="O2599" i="11"/>
  <c r="Q2598" i="11"/>
  <c r="P2598" i="11"/>
  <c r="O2598" i="11"/>
  <c r="Q2597" i="11"/>
  <c r="P2597" i="11"/>
  <c r="O2597" i="11"/>
  <c r="Q2596" i="11"/>
  <c r="P2596" i="11"/>
  <c r="O2596" i="11"/>
  <c r="Q2595" i="11"/>
  <c r="P2595" i="11"/>
  <c r="O2595" i="11"/>
  <c r="Q2594" i="11"/>
  <c r="P2594" i="11"/>
  <c r="O2594" i="11"/>
  <c r="Q2593" i="11"/>
  <c r="P2593" i="11"/>
  <c r="O2593" i="11"/>
  <c r="Q2592" i="11"/>
  <c r="P2592" i="11"/>
  <c r="O2592" i="11"/>
  <c r="Q2591" i="11"/>
  <c r="P2591" i="11"/>
  <c r="O2591" i="11"/>
  <c r="Q2590" i="11"/>
  <c r="P2590" i="11"/>
  <c r="O2590" i="11"/>
  <c r="Q2589" i="11"/>
  <c r="P2589" i="11"/>
  <c r="O2589" i="11"/>
  <c r="Q2588" i="11"/>
  <c r="P2588" i="11"/>
  <c r="O2588" i="11"/>
  <c r="Q2587" i="11"/>
  <c r="P2587" i="11"/>
  <c r="O2587" i="11"/>
  <c r="Q2586" i="11"/>
  <c r="P2586" i="11"/>
  <c r="O2586" i="11"/>
  <c r="Q2585" i="11"/>
  <c r="P2585" i="11"/>
  <c r="O2585" i="11"/>
  <c r="Q2584" i="11"/>
  <c r="P2584" i="11"/>
  <c r="O2584" i="11"/>
  <c r="Q2583" i="11"/>
  <c r="P2583" i="11"/>
  <c r="O2583" i="11"/>
  <c r="Q2582" i="11"/>
  <c r="P2582" i="11"/>
  <c r="O2582" i="11"/>
  <c r="Q2581" i="11"/>
  <c r="P2581" i="11"/>
  <c r="O2581" i="11"/>
  <c r="Q2580" i="11"/>
  <c r="P2580" i="11"/>
  <c r="O2580" i="11"/>
  <c r="Q2579" i="11"/>
  <c r="P2579" i="11"/>
  <c r="O2579" i="11"/>
  <c r="Q2578" i="11"/>
  <c r="P2578" i="11"/>
  <c r="O2578" i="11"/>
  <c r="Q2577" i="11"/>
  <c r="P2577" i="11"/>
  <c r="O2577" i="11"/>
  <c r="Q2576" i="11"/>
  <c r="P2576" i="11"/>
  <c r="O2576" i="11"/>
  <c r="Q2575" i="11"/>
  <c r="P2575" i="11"/>
  <c r="O2575" i="11"/>
  <c r="Q2574" i="11"/>
  <c r="P2574" i="11"/>
  <c r="O2574" i="11"/>
  <c r="Q2573" i="11"/>
  <c r="P2573" i="11"/>
  <c r="O2573" i="11"/>
  <c r="Q2572" i="11"/>
  <c r="P2572" i="11"/>
  <c r="O2572" i="11"/>
  <c r="Q2571" i="11"/>
  <c r="P2571" i="11"/>
  <c r="O2571" i="11"/>
  <c r="Q2570" i="11"/>
  <c r="P2570" i="11"/>
  <c r="O2570" i="11"/>
  <c r="Q2569" i="11"/>
  <c r="P2569" i="11"/>
  <c r="O2569" i="11"/>
  <c r="Q2568" i="11"/>
  <c r="P2568" i="11"/>
  <c r="O2568" i="11"/>
  <c r="Q2567" i="11"/>
  <c r="P2567" i="11"/>
  <c r="O2567" i="11"/>
  <c r="Q2566" i="11"/>
  <c r="P2566" i="11"/>
  <c r="O2566" i="11"/>
  <c r="Q2565" i="11"/>
  <c r="P2565" i="11"/>
  <c r="O2565" i="11"/>
  <c r="Q2564" i="11"/>
  <c r="P2564" i="11"/>
  <c r="O2564" i="11"/>
  <c r="Q2563" i="11"/>
  <c r="P2563" i="11"/>
  <c r="O2563" i="11"/>
  <c r="Q2562" i="11"/>
  <c r="P2562" i="11"/>
  <c r="O2562" i="11"/>
  <c r="Q2561" i="11"/>
  <c r="P2561" i="11"/>
  <c r="O2561" i="11"/>
  <c r="Q2560" i="11"/>
  <c r="P2560" i="11"/>
  <c r="O2560" i="11"/>
  <c r="Q2559" i="11"/>
  <c r="P2559" i="11"/>
  <c r="O2559" i="11"/>
  <c r="Q2558" i="11"/>
  <c r="P2558" i="11"/>
  <c r="O2558" i="11"/>
  <c r="Q2557" i="11"/>
  <c r="P2557" i="11"/>
  <c r="O2557" i="11"/>
  <c r="Q2556" i="11"/>
  <c r="P2556" i="11"/>
  <c r="O2556" i="11"/>
  <c r="Q2555" i="11"/>
  <c r="P2555" i="11"/>
  <c r="O2555" i="11"/>
  <c r="Q2554" i="11"/>
  <c r="P2554" i="11"/>
  <c r="O2554" i="11"/>
  <c r="Q2553" i="11"/>
  <c r="P2553" i="11"/>
  <c r="O2553" i="11"/>
  <c r="Q2552" i="11"/>
  <c r="P2552" i="11"/>
  <c r="O2552" i="11"/>
  <c r="Q2551" i="11"/>
  <c r="P2551" i="11"/>
  <c r="O2551" i="11"/>
  <c r="Q2550" i="11"/>
  <c r="P2550" i="11"/>
  <c r="O2550" i="11"/>
  <c r="Q2549" i="11"/>
  <c r="P2549" i="11"/>
  <c r="O2549" i="11"/>
  <c r="Q2548" i="11"/>
  <c r="P2548" i="11"/>
  <c r="O2548" i="11"/>
  <c r="Q2547" i="11"/>
  <c r="P2547" i="11"/>
  <c r="O2547" i="11"/>
  <c r="Q2546" i="11"/>
  <c r="P2546" i="11"/>
  <c r="O2546" i="11"/>
  <c r="Q2545" i="11"/>
  <c r="P2545" i="11"/>
  <c r="O2545" i="11"/>
  <c r="Q2544" i="11"/>
  <c r="P2544" i="11"/>
  <c r="O2544" i="11"/>
  <c r="Q2543" i="11"/>
  <c r="P2543" i="11"/>
  <c r="O2543" i="11"/>
  <c r="Q2542" i="11"/>
  <c r="P2542" i="11"/>
  <c r="O2542" i="11"/>
  <c r="Q2541" i="11"/>
  <c r="P2541" i="11"/>
  <c r="O2541" i="11"/>
  <c r="Q2540" i="11"/>
  <c r="P2540" i="11"/>
  <c r="O2540" i="11"/>
  <c r="Q2539" i="11"/>
  <c r="P2539" i="11"/>
  <c r="O2539" i="11"/>
  <c r="Q2538" i="11"/>
  <c r="P2538" i="11"/>
  <c r="O2538" i="11"/>
  <c r="Q2537" i="11"/>
  <c r="P2537" i="11"/>
  <c r="O2537" i="11"/>
  <c r="Q2536" i="11"/>
  <c r="P2536" i="11"/>
  <c r="O2536" i="11"/>
  <c r="Q2535" i="11"/>
  <c r="P2535" i="11"/>
  <c r="O2535" i="11"/>
  <c r="Q2534" i="11"/>
  <c r="P2534" i="11"/>
  <c r="O2534" i="11"/>
  <c r="Q2533" i="11"/>
  <c r="P2533" i="11"/>
  <c r="O2533" i="11"/>
  <c r="Q2532" i="11"/>
  <c r="P2532" i="11"/>
  <c r="O2532" i="11"/>
  <c r="Q2531" i="11"/>
  <c r="P2531" i="11"/>
  <c r="O2531" i="11"/>
  <c r="Q2530" i="11"/>
  <c r="P2530" i="11"/>
  <c r="O2530" i="11"/>
  <c r="Q2529" i="11"/>
  <c r="P2529" i="11"/>
  <c r="O2529" i="11"/>
  <c r="Q2528" i="11"/>
  <c r="P2528" i="11"/>
  <c r="O2528" i="11"/>
  <c r="Q2527" i="11"/>
  <c r="P2527" i="11"/>
  <c r="O2527" i="11"/>
  <c r="Q2526" i="11"/>
  <c r="P2526" i="11"/>
  <c r="O2526" i="11"/>
  <c r="Q2525" i="11"/>
  <c r="P2525" i="11"/>
  <c r="O2525" i="11"/>
  <c r="Q2524" i="11"/>
  <c r="P2524" i="11"/>
  <c r="O2524" i="11"/>
  <c r="Q2523" i="11"/>
  <c r="P2523" i="11"/>
  <c r="O2523" i="11"/>
  <c r="Q2522" i="11"/>
  <c r="P2522" i="11"/>
  <c r="O2522" i="11"/>
  <c r="Q2521" i="11"/>
  <c r="P2521" i="11"/>
  <c r="O2521" i="11"/>
  <c r="Q2520" i="11"/>
  <c r="P2520" i="11"/>
  <c r="O2520" i="11"/>
  <c r="Q2519" i="11"/>
  <c r="P2519" i="11"/>
  <c r="O2519" i="11"/>
  <c r="Q2518" i="11"/>
  <c r="P2518" i="11"/>
  <c r="O2518" i="11"/>
  <c r="Q2517" i="11"/>
  <c r="P2517" i="11"/>
  <c r="O2517" i="11"/>
  <c r="Q2516" i="11"/>
  <c r="P2516" i="11"/>
  <c r="O2516" i="11"/>
  <c r="Q2515" i="11"/>
  <c r="P2515" i="11"/>
  <c r="O2515" i="11"/>
  <c r="Q2514" i="11"/>
  <c r="P2514" i="11"/>
  <c r="O2514" i="11"/>
  <c r="Q2513" i="11"/>
  <c r="P2513" i="11"/>
  <c r="O2513" i="11"/>
  <c r="Q2512" i="11"/>
  <c r="P2512" i="11"/>
  <c r="O2512" i="11"/>
  <c r="Q2511" i="11"/>
  <c r="P2511" i="11"/>
  <c r="O2511" i="11"/>
  <c r="Q2510" i="11"/>
  <c r="P2510" i="11"/>
  <c r="O2510" i="11"/>
  <c r="Q2509" i="11"/>
  <c r="P2509" i="11"/>
  <c r="O2509" i="11"/>
  <c r="Q2508" i="11"/>
  <c r="P2508" i="11"/>
  <c r="O2508" i="11"/>
  <c r="Q2507" i="11"/>
  <c r="P2507" i="11"/>
  <c r="O2507" i="11"/>
  <c r="Q2506" i="11"/>
  <c r="P2506" i="11"/>
  <c r="O2506" i="11"/>
  <c r="Q2505" i="11"/>
  <c r="P2505" i="11"/>
  <c r="O2505" i="11"/>
  <c r="Q2504" i="11"/>
  <c r="P2504" i="11"/>
  <c r="O2504" i="11"/>
  <c r="Q2503" i="11"/>
  <c r="P2503" i="11"/>
  <c r="O2503" i="11"/>
  <c r="Q2502" i="11"/>
  <c r="P2502" i="11"/>
  <c r="O2502" i="11"/>
  <c r="Q2501" i="11"/>
  <c r="P2501" i="11"/>
  <c r="O2501" i="11"/>
  <c r="Q2500" i="11"/>
  <c r="P2500" i="11"/>
  <c r="O2500" i="11"/>
  <c r="Q2499" i="11"/>
  <c r="P2499" i="11"/>
  <c r="O2499" i="11"/>
  <c r="Q2498" i="11"/>
  <c r="P2498" i="11"/>
  <c r="O2498" i="11"/>
  <c r="Q2497" i="11"/>
  <c r="P2497" i="11"/>
  <c r="O2497" i="11"/>
  <c r="Q2496" i="11"/>
  <c r="P2496" i="11"/>
  <c r="O2496" i="11"/>
  <c r="Q2495" i="11"/>
  <c r="P2495" i="11"/>
  <c r="O2495" i="11"/>
  <c r="Q2494" i="11"/>
  <c r="P2494" i="11"/>
  <c r="O2494" i="11"/>
  <c r="Q2493" i="11"/>
  <c r="P2493" i="11"/>
  <c r="O2493" i="11"/>
  <c r="Q2492" i="11"/>
  <c r="P2492" i="11"/>
  <c r="O2492" i="11"/>
  <c r="Q2491" i="11"/>
  <c r="P2491" i="11"/>
  <c r="O2491" i="11"/>
  <c r="Q2490" i="11"/>
  <c r="P2490" i="11"/>
  <c r="O2490" i="11"/>
  <c r="Q2489" i="11"/>
  <c r="P2489" i="11"/>
  <c r="O2489" i="11"/>
  <c r="Q2488" i="11"/>
  <c r="P2488" i="11"/>
  <c r="O2488" i="11"/>
  <c r="Q2487" i="11"/>
  <c r="P2487" i="11"/>
  <c r="O2487" i="11"/>
  <c r="Q2486" i="11"/>
  <c r="P2486" i="11"/>
  <c r="O2486" i="11"/>
  <c r="Q2485" i="11"/>
  <c r="P2485" i="11"/>
  <c r="O2485" i="11"/>
  <c r="Q2484" i="11"/>
  <c r="P2484" i="11"/>
  <c r="O2484" i="11"/>
  <c r="Q2483" i="11"/>
  <c r="P2483" i="11"/>
  <c r="O2483" i="11"/>
  <c r="Q2482" i="11"/>
  <c r="P2482" i="11"/>
  <c r="O2482" i="11"/>
  <c r="Q2481" i="11"/>
  <c r="P2481" i="11"/>
  <c r="O2481" i="11"/>
  <c r="Q2480" i="11"/>
  <c r="P2480" i="11"/>
  <c r="O2480" i="11"/>
  <c r="Q2479" i="11"/>
  <c r="P2479" i="11"/>
  <c r="O2479" i="11"/>
  <c r="Q2478" i="11"/>
  <c r="P2478" i="11"/>
  <c r="O2478" i="11"/>
  <c r="Q2477" i="11"/>
  <c r="P2477" i="11"/>
  <c r="O2477" i="11"/>
  <c r="Q2476" i="11"/>
  <c r="P2476" i="11"/>
  <c r="O2476" i="11"/>
  <c r="Q2475" i="11"/>
  <c r="P2475" i="11"/>
  <c r="O2475" i="11"/>
  <c r="Q2474" i="11"/>
  <c r="P2474" i="11"/>
  <c r="O2474" i="11"/>
  <c r="Q2473" i="11"/>
  <c r="P2473" i="11"/>
  <c r="O2473" i="11"/>
  <c r="Q2472" i="11"/>
  <c r="P2472" i="11"/>
  <c r="O2472" i="11"/>
  <c r="Q2471" i="11"/>
  <c r="P2471" i="11"/>
  <c r="O2471" i="11"/>
  <c r="Q2470" i="11"/>
  <c r="P2470" i="11"/>
  <c r="O2470" i="11"/>
  <c r="Q2469" i="11"/>
  <c r="P2469" i="11"/>
  <c r="O2469" i="11"/>
  <c r="Q2468" i="11"/>
  <c r="P2468" i="11"/>
  <c r="O2468" i="11"/>
  <c r="Q2467" i="11"/>
  <c r="P2467" i="11"/>
  <c r="O2467" i="11"/>
  <c r="Q2466" i="11"/>
  <c r="P2466" i="11"/>
  <c r="O2466" i="11"/>
  <c r="Q2465" i="11"/>
  <c r="P2465" i="11"/>
  <c r="O2465" i="11"/>
  <c r="Q2464" i="11"/>
  <c r="P2464" i="11"/>
  <c r="O2464" i="11"/>
  <c r="Q2463" i="11"/>
  <c r="P2463" i="11"/>
  <c r="O2463" i="11"/>
  <c r="Q2462" i="11"/>
  <c r="P2462" i="11"/>
  <c r="O2462" i="11"/>
  <c r="Q2461" i="11"/>
  <c r="P2461" i="11"/>
  <c r="O2461" i="11"/>
  <c r="Q2460" i="11"/>
  <c r="P2460" i="11"/>
  <c r="O2460" i="11"/>
  <c r="Q2459" i="11"/>
  <c r="P2459" i="11"/>
  <c r="O2459" i="11"/>
  <c r="Q2458" i="11"/>
  <c r="P2458" i="11"/>
  <c r="O2458" i="11"/>
  <c r="Q2457" i="11"/>
  <c r="P2457" i="11"/>
  <c r="O2457" i="11"/>
  <c r="Q2456" i="11"/>
  <c r="P2456" i="11"/>
  <c r="O2456" i="11"/>
  <c r="Q2455" i="11"/>
  <c r="P2455" i="11"/>
  <c r="O2455" i="11"/>
  <c r="Q2454" i="11"/>
  <c r="P2454" i="11"/>
  <c r="O2454" i="11"/>
  <c r="Q2453" i="11"/>
  <c r="P2453" i="11"/>
  <c r="O2453" i="11"/>
  <c r="Q2452" i="11"/>
  <c r="P2452" i="11"/>
  <c r="O2452" i="11"/>
  <c r="Q2451" i="11"/>
  <c r="P2451" i="11"/>
  <c r="O2451" i="11"/>
  <c r="Q2450" i="11"/>
  <c r="P2450" i="11"/>
  <c r="O2450" i="11"/>
  <c r="Q2449" i="11"/>
  <c r="P2449" i="11"/>
  <c r="O2449" i="11"/>
  <c r="Q2448" i="11"/>
  <c r="P2448" i="11"/>
  <c r="O2448" i="11"/>
  <c r="Q2447" i="11"/>
  <c r="P2447" i="11"/>
  <c r="O2447" i="11"/>
  <c r="Q2446" i="11"/>
  <c r="P2446" i="11"/>
  <c r="O2446" i="11"/>
  <c r="Q2445" i="11"/>
  <c r="P2445" i="11"/>
  <c r="O2445" i="11"/>
  <c r="Q2444" i="11"/>
  <c r="P2444" i="11"/>
  <c r="O2444" i="11"/>
  <c r="Q2443" i="11"/>
  <c r="P2443" i="11"/>
  <c r="O2443" i="11"/>
  <c r="B2443" i="11" s="1"/>
  <c r="Q2442" i="11"/>
  <c r="P2442" i="11"/>
  <c r="O2442" i="11"/>
  <c r="Q2441" i="11"/>
  <c r="P2441" i="11"/>
  <c r="O2441" i="11"/>
  <c r="Q2440" i="11"/>
  <c r="P2440" i="11"/>
  <c r="O2440" i="11"/>
  <c r="Q2439" i="11"/>
  <c r="P2439" i="11"/>
  <c r="O2439" i="11"/>
  <c r="Q2438" i="11"/>
  <c r="P2438" i="11"/>
  <c r="O2438" i="11"/>
  <c r="Q2437" i="11"/>
  <c r="P2437" i="11"/>
  <c r="O2437" i="11"/>
  <c r="Q2436" i="11"/>
  <c r="P2436" i="11"/>
  <c r="O2436" i="11"/>
  <c r="Q2435" i="11"/>
  <c r="P2435" i="11"/>
  <c r="O2435" i="11"/>
  <c r="B2435" i="11" s="1"/>
  <c r="Q2434" i="11"/>
  <c r="P2434" i="11"/>
  <c r="O2434" i="11"/>
  <c r="Q2433" i="11"/>
  <c r="P2433" i="11"/>
  <c r="O2433" i="11"/>
  <c r="Q2432" i="11"/>
  <c r="P2432" i="11"/>
  <c r="O2432" i="11"/>
  <c r="Q2431" i="11"/>
  <c r="P2431" i="11"/>
  <c r="O2431" i="11"/>
  <c r="Q2430" i="11"/>
  <c r="P2430" i="11"/>
  <c r="O2430" i="11"/>
  <c r="Q2429" i="11"/>
  <c r="P2429" i="11"/>
  <c r="O2429" i="11"/>
  <c r="Q2428" i="11"/>
  <c r="P2428" i="11"/>
  <c r="O2428" i="11"/>
  <c r="Q2427" i="11"/>
  <c r="P2427" i="11"/>
  <c r="O2427" i="11"/>
  <c r="B2427" i="11" s="1"/>
  <c r="Q2426" i="11"/>
  <c r="P2426" i="11"/>
  <c r="O2426" i="11"/>
  <c r="Q2425" i="11"/>
  <c r="P2425" i="11"/>
  <c r="O2425" i="11"/>
  <c r="Q2424" i="11"/>
  <c r="P2424" i="11"/>
  <c r="O2424" i="11"/>
  <c r="Q2423" i="11"/>
  <c r="P2423" i="11"/>
  <c r="O2423" i="11"/>
  <c r="Q2422" i="11"/>
  <c r="P2422" i="11"/>
  <c r="O2422" i="11"/>
  <c r="Q2421" i="11"/>
  <c r="P2421" i="11"/>
  <c r="O2421" i="11"/>
  <c r="Q2420" i="11"/>
  <c r="P2420" i="11"/>
  <c r="O2420" i="11"/>
  <c r="Q2419" i="11"/>
  <c r="P2419" i="11"/>
  <c r="O2419" i="11"/>
  <c r="B2419" i="11" s="1"/>
  <c r="Q2418" i="11"/>
  <c r="P2418" i="11"/>
  <c r="O2418" i="11"/>
  <c r="Q2417" i="11"/>
  <c r="P2417" i="11"/>
  <c r="O2417" i="11"/>
  <c r="Q2416" i="11"/>
  <c r="P2416" i="11"/>
  <c r="O2416" i="11"/>
  <c r="Q2415" i="11"/>
  <c r="P2415" i="11"/>
  <c r="O2415" i="11"/>
  <c r="Q2414" i="11"/>
  <c r="P2414" i="11"/>
  <c r="O2414" i="11"/>
  <c r="Q2413" i="11"/>
  <c r="P2413" i="11"/>
  <c r="O2413" i="11"/>
  <c r="Q2412" i="11"/>
  <c r="P2412" i="11"/>
  <c r="O2412" i="11"/>
  <c r="Q2411" i="11"/>
  <c r="P2411" i="11"/>
  <c r="O2411" i="11"/>
  <c r="B2411" i="11" s="1"/>
  <c r="Q2410" i="11"/>
  <c r="P2410" i="11"/>
  <c r="O2410" i="11"/>
  <c r="Q2409" i="11"/>
  <c r="P2409" i="11"/>
  <c r="O2409" i="11"/>
  <c r="Q2408" i="11"/>
  <c r="P2408" i="11"/>
  <c r="O2408" i="11"/>
  <c r="Q2407" i="11"/>
  <c r="P2407" i="11"/>
  <c r="O2407" i="11"/>
  <c r="Q2406" i="11"/>
  <c r="P2406" i="11"/>
  <c r="O2406" i="11"/>
  <c r="Q2405" i="11"/>
  <c r="P2405" i="11"/>
  <c r="O2405" i="11"/>
  <c r="Q2404" i="11"/>
  <c r="P2404" i="11"/>
  <c r="O2404" i="11"/>
  <c r="Q2403" i="11"/>
  <c r="P2403" i="11"/>
  <c r="O2403" i="11"/>
  <c r="B2403" i="11" s="1"/>
  <c r="Q2402" i="11"/>
  <c r="P2402" i="11"/>
  <c r="O2402" i="11"/>
  <c r="Q2401" i="11"/>
  <c r="P2401" i="11"/>
  <c r="O2401" i="11"/>
  <c r="Q2400" i="11"/>
  <c r="P2400" i="11"/>
  <c r="O2400" i="11"/>
  <c r="Q2399" i="11"/>
  <c r="P2399" i="11"/>
  <c r="O2399" i="11"/>
  <c r="Q2398" i="11"/>
  <c r="P2398" i="11"/>
  <c r="O2398" i="11"/>
  <c r="Q2397" i="11"/>
  <c r="P2397" i="11"/>
  <c r="O2397" i="11"/>
  <c r="Q2396" i="11"/>
  <c r="P2396" i="11"/>
  <c r="O2396" i="11"/>
  <c r="Q2395" i="11"/>
  <c r="P2395" i="11"/>
  <c r="O2395" i="11"/>
  <c r="Q2394" i="11"/>
  <c r="P2394" i="11"/>
  <c r="O2394" i="11"/>
  <c r="Q2393" i="11"/>
  <c r="P2393" i="11"/>
  <c r="O2393" i="11"/>
  <c r="Q2392" i="11"/>
  <c r="P2392" i="11"/>
  <c r="O2392" i="11"/>
  <c r="Q2391" i="11"/>
  <c r="P2391" i="11"/>
  <c r="O2391" i="11"/>
  <c r="Q2390" i="11"/>
  <c r="P2390" i="11"/>
  <c r="O2390" i="11"/>
  <c r="Q2389" i="11"/>
  <c r="P2389" i="11"/>
  <c r="O2389" i="11"/>
  <c r="Q2388" i="11"/>
  <c r="P2388" i="11"/>
  <c r="O2388" i="11"/>
  <c r="Q2387" i="11"/>
  <c r="P2387" i="11"/>
  <c r="O2387" i="11"/>
  <c r="Q2386" i="11"/>
  <c r="P2386" i="11"/>
  <c r="O2386" i="11"/>
  <c r="Q2385" i="11"/>
  <c r="P2385" i="11"/>
  <c r="O2385" i="11"/>
  <c r="Q2384" i="11"/>
  <c r="P2384" i="11"/>
  <c r="O2384" i="11"/>
  <c r="Q2383" i="11"/>
  <c r="P2383" i="11"/>
  <c r="O2383" i="11"/>
  <c r="Q2382" i="11"/>
  <c r="P2382" i="11"/>
  <c r="O2382" i="11"/>
  <c r="Q2381" i="11"/>
  <c r="P2381" i="11"/>
  <c r="O2381" i="11"/>
  <c r="Q2380" i="11"/>
  <c r="P2380" i="11"/>
  <c r="O2380" i="11"/>
  <c r="Q2379" i="11"/>
  <c r="P2379" i="11"/>
  <c r="O2379" i="11"/>
  <c r="Q2378" i="11"/>
  <c r="P2378" i="11"/>
  <c r="O2378" i="11"/>
  <c r="Q2377" i="11"/>
  <c r="P2377" i="11"/>
  <c r="O2377" i="11"/>
  <c r="Q2376" i="11"/>
  <c r="P2376" i="11"/>
  <c r="O2376" i="11"/>
  <c r="Q2375" i="11"/>
  <c r="P2375" i="11"/>
  <c r="O2375" i="11"/>
  <c r="Q2374" i="11"/>
  <c r="P2374" i="11"/>
  <c r="O2374" i="11"/>
  <c r="Q2373" i="11"/>
  <c r="P2373" i="11"/>
  <c r="O2373" i="11"/>
  <c r="Q2372" i="11"/>
  <c r="P2372" i="11"/>
  <c r="O2372" i="11"/>
  <c r="Q2371" i="11"/>
  <c r="P2371" i="11"/>
  <c r="O2371" i="11"/>
  <c r="Q2370" i="11"/>
  <c r="P2370" i="11"/>
  <c r="O2370" i="11"/>
  <c r="Q2369" i="11"/>
  <c r="P2369" i="11"/>
  <c r="O2369" i="11"/>
  <c r="Q2368" i="11"/>
  <c r="P2368" i="11"/>
  <c r="O2368" i="11"/>
  <c r="Q2367" i="11"/>
  <c r="P2367" i="11"/>
  <c r="O2367" i="11"/>
  <c r="Q2366" i="11"/>
  <c r="P2366" i="11"/>
  <c r="O2366" i="11"/>
  <c r="Q2365" i="11"/>
  <c r="P2365" i="11"/>
  <c r="O2365" i="11"/>
  <c r="Q2364" i="11"/>
  <c r="P2364" i="11"/>
  <c r="O2364" i="11"/>
  <c r="Q2363" i="11"/>
  <c r="P2363" i="11"/>
  <c r="O2363" i="11"/>
  <c r="Q2362" i="11"/>
  <c r="P2362" i="11"/>
  <c r="O2362" i="11"/>
  <c r="Q2361" i="11"/>
  <c r="P2361" i="11"/>
  <c r="O2361" i="11"/>
  <c r="Q2360" i="11"/>
  <c r="P2360" i="11"/>
  <c r="O2360" i="11"/>
  <c r="Q2359" i="11"/>
  <c r="P2359" i="11"/>
  <c r="O2359" i="11"/>
  <c r="Q2358" i="11"/>
  <c r="P2358" i="11"/>
  <c r="O2358" i="11"/>
  <c r="Q2357" i="11"/>
  <c r="P2357" i="11"/>
  <c r="O2357" i="11"/>
  <c r="Q2356" i="11"/>
  <c r="P2356" i="11"/>
  <c r="O2356" i="11"/>
  <c r="Q2355" i="11"/>
  <c r="P2355" i="11"/>
  <c r="O2355" i="11"/>
  <c r="Q2354" i="11"/>
  <c r="P2354" i="11"/>
  <c r="O2354" i="11"/>
  <c r="Q2353" i="11"/>
  <c r="P2353" i="11"/>
  <c r="O2353" i="11"/>
  <c r="Q2352" i="11"/>
  <c r="P2352" i="11"/>
  <c r="O2352" i="11"/>
  <c r="Q2351" i="11"/>
  <c r="P2351" i="11"/>
  <c r="O2351" i="11"/>
  <c r="Q2350" i="11"/>
  <c r="P2350" i="11"/>
  <c r="O2350" i="11"/>
  <c r="Q2349" i="11"/>
  <c r="P2349" i="11"/>
  <c r="O2349" i="11"/>
  <c r="Q2348" i="11"/>
  <c r="P2348" i="11"/>
  <c r="O2348" i="11"/>
  <c r="Q2347" i="11"/>
  <c r="P2347" i="11"/>
  <c r="O2347" i="11"/>
  <c r="Q2346" i="11"/>
  <c r="P2346" i="11"/>
  <c r="O2346" i="11"/>
  <c r="Q2345" i="11"/>
  <c r="P2345" i="11"/>
  <c r="O2345" i="11"/>
  <c r="Q2344" i="11"/>
  <c r="P2344" i="11"/>
  <c r="O2344" i="11"/>
  <c r="Q2343" i="11"/>
  <c r="P2343" i="11"/>
  <c r="O2343" i="11"/>
  <c r="Q2342" i="11"/>
  <c r="P2342" i="11"/>
  <c r="O2342" i="11"/>
  <c r="Q2341" i="11"/>
  <c r="P2341" i="11"/>
  <c r="O2341" i="11"/>
  <c r="Q2340" i="11"/>
  <c r="P2340" i="11"/>
  <c r="O2340" i="11"/>
  <c r="Q2339" i="11"/>
  <c r="P2339" i="11"/>
  <c r="O2339" i="11"/>
  <c r="Q2338" i="11"/>
  <c r="P2338" i="11"/>
  <c r="O2338" i="11"/>
  <c r="Q2337" i="11"/>
  <c r="P2337" i="11"/>
  <c r="O2337" i="11"/>
  <c r="Q2336" i="11"/>
  <c r="P2336" i="11"/>
  <c r="O2336" i="11"/>
  <c r="Q2335" i="11"/>
  <c r="P2335" i="11"/>
  <c r="O2335" i="11"/>
  <c r="Q2334" i="11"/>
  <c r="P2334" i="11"/>
  <c r="O2334" i="11"/>
  <c r="Q2333" i="11"/>
  <c r="P2333" i="11"/>
  <c r="O2333" i="11"/>
  <c r="Q2332" i="11"/>
  <c r="P2332" i="11"/>
  <c r="O2332" i="11"/>
  <c r="Q2331" i="11"/>
  <c r="P2331" i="11"/>
  <c r="O2331" i="11"/>
  <c r="Q2330" i="11"/>
  <c r="P2330" i="11"/>
  <c r="O2330" i="11"/>
  <c r="Q2329" i="11"/>
  <c r="P2329" i="11"/>
  <c r="O2329" i="11"/>
  <c r="Q2328" i="11"/>
  <c r="P2328" i="11"/>
  <c r="O2328" i="11"/>
  <c r="Q2327" i="11"/>
  <c r="P2327" i="11"/>
  <c r="O2327" i="11"/>
  <c r="Q2326" i="11"/>
  <c r="P2326" i="11"/>
  <c r="O2326" i="11"/>
  <c r="Q2325" i="11"/>
  <c r="P2325" i="11"/>
  <c r="O2325" i="11"/>
  <c r="Q2324" i="11"/>
  <c r="P2324" i="11"/>
  <c r="O2324" i="11"/>
  <c r="Q2323" i="11"/>
  <c r="P2323" i="11"/>
  <c r="O2323" i="11"/>
  <c r="Q2322" i="11"/>
  <c r="P2322" i="11"/>
  <c r="O2322" i="11"/>
  <c r="Q2321" i="11"/>
  <c r="P2321" i="11"/>
  <c r="O2321" i="11"/>
  <c r="Q2320" i="11"/>
  <c r="P2320" i="11"/>
  <c r="O2320" i="11"/>
  <c r="Q2319" i="11"/>
  <c r="P2319" i="11"/>
  <c r="O2319" i="11"/>
  <c r="Q2318" i="11"/>
  <c r="P2318" i="11"/>
  <c r="O2318" i="11"/>
  <c r="Q2317" i="11"/>
  <c r="P2317" i="11"/>
  <c r="O2317" i="11"/>
  <c r="Q2316" i="11"/>
  <c r="P2316" i="11"/>
  <c r="O2316" i="11"/>
  <c r="Q2315" i="11"/>
  <c r="P2315" i="11"/>
  <c r="O2315" i="11"/>
  <c r="Q2314" i="11"/>
  <c r="P2314" i="11"/>
  <c r="O2314" i="11"/>
  <c r="Q2313" i="11"/>
  <c r="P2313" i="11"/>
  <c r="O2313" i="11"/>
  <c r="Q2312" i="11"/>
  <c r="P2312" i="11"/>
  <c r="O2312" i="11"/>
  <c r="Q2311" i="11"/>
  <c r="P2311" i="11"/>
  <c r="O2311" i="11"/>
  <c r="Q2310" i="11"/>
  <c r="P2310" i="11"/>
  <c r="O2310" i="11"/>
  <c r="Q2309" i="11"/>
  <c r="P2309" i="11"/>
  <c r="O2309" i="11"/>
  <c r="Q2308" i="11"/>
  <c r="P2308" i="11"/>
  <c r="O2308" i="11"/>
  <c r="Q2307" i="11"/>
  <c r="P2307" i="11"/>
  <c r="O2307" i="11"/>
  <c r="Q2306" i="11"/>
  <c r="P2306" i="11"/>
  <c r="O2306" i="11"/>
  <c r="Q2305" i="11"/>
  <c r="P2305" i="11"/>
  <c r="O2305" i="11"/>
  <c r="Q2304" i="11"/>
  <c r="P2304" i="11"/>
  <c r="O2304" i="11"/>
  <c r="Q2303" i="11"/>
  <c r="P2303" i="11"/>
  <c r="O2303" i="11"/>
  <c r="Q2302" i="11"/>
  <c r="P2302" i="11"/>
  <c r="O2302" i="11"/>
  <c r="Q2301" i="11"/>
  <c r="P2301" i="11"/>
  <c r="O2301" i="11"/>
  <c r="Q2300" i="11"/>
  <c r="P2300" i="11"/>
  <c r="O2300" i="11"/>
  <c r="Q2299" i="11"/>
  <c r="P2299" i="11"/>
  <c r="O2299" i="11"/>
  <c r="Q2298" i="11"/>
  <c r="P2298" i="11"/>
  <c r="O2298" i="11"/>
  <c r="Q2297" i="11"/>
  <c r="P2297" i="11"/>
  <c r="O2297" i="11"/>
  <c r="Q2296" i="11"/>
  <c r="P2296" i="11"/>
  <c r="O2296" i="11"/>
  <c r="Q2295" i="11"/>
  <c r="P2295" i="11"/>
  <c r="O2295" i="11"/>
  <c r="Q2294" i="11"/>
  <c r="P2294" i="11"/>
  <c r="O2294" i="11"/>
  <c r="Q2293" i="11"/>
  <c r="P2293" i="11"/>
  <c r="O2293" i="11"/>
  <c r="Q2292" i="11"/>
  <c r="P2292" i="11"/>
  <c r="O2292" i="11"/>
  <c r="Q2291" i="11"/>
  <c r="P2291" i="11"/>
  <c r="O2291" i="11"/>
  <c r="Q2290" i="11"/>
  <c r="P2290" i="11"/>
  <c r="O2290" i="11"/>
  <c r="Q2289" i="11"/>
  <c r="P2289" i="11"/>
  <c r="O2289" i="11"/>
  <c r="Q2288" i="11"/>
  <c r="P2288" i="11"/>
  <c r="O2288" i="11"/>
  <c r="Q2287" i="11"/>
  <c r="P2287" i="11"/>
  <c r="O2287" i="11"/>
  <c r="Q2286" i="11"/>
  <c r="P2286" i="11"/>
  <c r="O2286" i="11"/>
  <c r="Q2285" i="11"/>
  <c r="P2285" i="11"/>
  <c r="O2285" i="11"/>
  <c r="Q2284" i="11"/>
  <c r="P2284" i="11"/>
  <c r="O2284" i="11"/>
  <c r="Q2283" i="11"/>
  <c r="P2283" i="11"/>
  <c r="O2283" i="11"/>
  <c r="B2283" i="11" s="1"/>
  <c r="Q2282" i="11"/>
  <c r="P2282" i="11"/>
  <c r="O2282" i="11"/>
  <c r="Q2281" i="11"/>
  <c r="P2281" i="11"/>
  <c r="O2281" i="11"/>
  <c r="Q2280" i="11"/>
  <c r="P2280" i="11"/>
  <c r="O2280" i="11"/>
  <c r="Q2279" i="11"/>
  <c r="P2279" i="11"/>
  <c r="O2279" i="11"/>
  <c r="Q2278" i="11"/>
  <c r="P2278" i="11"/>
  <c r="O2278" i="11"/>
  <c r="Q2277" i="11"/>
  <c r="P2277" i="11"/>
  <c r="O2277" i="11"/>
  <c r="Q2276" i="11"/>
  <c r="P2276" i="11"/>
  <c r="O2276" i="11"/>
  <c r="Q2275" i="11"/>
  <c r="P2275" i="11"/>
  <c r="O2275" i="11"/>
  <c r="B2275" i="11" s="1"/>
  <c r="Q2274" i="11"/>
  <c r="P2274" i="11"/>
  <c r="O2274" i="11"/>
  <c r="Q2273" i="11"/>
  <c r="P2273" i="11"/>
  <c r="O2273" i="11"/>
  <c r="Q2272" i="11"/>
  <c r="P2272" i="11"/>
  <c r="O2272" i="11"/>
  <c r="Q2271" i="11"/>
  <c r="P2271" i="11"/>
  <c r="O2271" i="11"/>
  <c r="Q2270" i="11"/>
  <c r="P2270" i="11"/>
  <c r="O2270" i="11"/>
  <c r="Q2269" i="11"/>
  <c r="P2269" i="11"/>
  <c r="O2269" i="11"/>
  <c r="Q2268" i="11"/>
  <c r="P2268" i="11"/>
  <c r="O2268" i="11"/>
  <c r="Q2267" i="11"/>
  <c r="P2267" i="11"/>
  <c r="O2267" i="11"/>
  <c r="B2267" i="11" s="1"/>
  <c r="Q2266" i="11"/>
  <c r="P2266" i="11"/>
  <c r="O2266" i="11"/>
  <c r="Q2265" i="11"/>
  <c r="P2265" i="11"/>
  <c r="O2265" i="11"/>
  <c r="Q2264" i="11"/>
  <c r="P2264" i="11"/>
  <c r="O2264" i="11"/>
  <c r="Q2263" i="11"/>
  <c r="P2263" i="11"/>
  <c r="O2263" i="11"/>
  <c r="Q2262" i="11"/>
  <c r="P2262" i="11"/>
  <c r="O2262" i="11"/>
  <c r="Q2261" i="11"/>
  <c r="P2261" i="11"/>
  <c r="O2261" i="11"/>
  <c r="Q2260" i="11"/>
  <c r="P2260" i="11"/>
  <c r="O2260" i="11"/>
  <c r="Q2259" i="11"/>
  <c r="P2259" i="11"/>
  <c r="O2259" i="11"/>
  <c r="B2259" i="11" s="1"/>
  <c r="Q2258" i="11"/>
  <c r="P2258" i="11"/>
  <c r="O2258" i="11"/>
  <c r="Q2257" i="11"/>
  <c r="P2257" i="11"/>
  <c r="O2257" i="11"/>
  <c r="Q2256" i="11"/>
  <c r="P2256" i="11"/>
  <c r="O2256" i="11"/>
  <c r="Q2255" i="11"/>
  <c r="P2255" i="11"/>
  <c r="O2255" i="11"/>
  <c r="Q2254" i="11"/>
  <c r="P2254" i="11"/>
  <c r="O2254" i="11"/>
  <c r="Q2253" i="11"/>
  <c r="P2253" i="11"/>
  <c r="O2253" i="11"/>
  <c r="Q2252" i="11"/>
  <c r="P2252" i="11"/>
  <c r="O2252" i="11"/>
  <c r="Q2251" i="11"/>
  <c r="P2251" i="11"/>
  <c r="O2251" i="11"/>
  <c r="B2251" i="11" s="1"/>
  <c r="Q2250" i="11"/>
  <c r="P2250" i="11"/>
  <c r="O2250" i="11"/>
  <c r="Q2249" i="11"/>
  <c r="P2249" i="11"/>
  <c r="O2249" i="11"/>
  <c r="Q2248" i="11"/>
  <c r="P2248" i="11"/>
  <c r="O2248" i="11"/>
  <c r="Q2247" i="11"/>
  <c r="P2247" i="11"/>
  <c r="O2247" i="11"/>
  <c r="Q2246" i="11"/>
  <c r="P2246" i="11"/>
  <c r="O2246" i="11"/>
  <c r="Q2245" i="11"/>
  <c r="P2245" i="11"/>
  <c r="O2245" i="11"/>
  <c r="Q2244" i="11"/>
  <c r="P2244" i="11"/>
  <c r="O2244" i="11"/>
  <c r="Q2243" i="11"/>
  <c r="P2243" i="11"/>
  <c r="O2243" i="11"/>
  <c r="B2243" i="11" s="1"/>
  <c r="Q2242" i="11"/>
  <c r="P2242" i="11"/>
  <c r="O2242" i="11"/>
  <c r="Q2241" i="11"/>
  <c r="P2241" i="11"/>
  <c r="O2241" i="11"/>
  <c r="Q2240" i="11"/>
  <c r="P2240" i="11"/>
  <c r="O2240" i="11"/>
  <c r="Q2239" i="11"/>
  <c r="P2239" i="11"/>
  <c r="O2239" i="11"/>
  <c r="Q2238" i="11"/>
  <c r="P2238" i="11"/>
  <c r="O2238" i="11"/>
  <c r="Q2237" i="11"/>
  <c r="P2237" i="11"/>
  <c r="O2237" i="11"/>
  <c r="Q2236" i="11"/>
  <c r="P2236" i="11"/>
  <c r="O2236" i="11"/>
  <c r="Q2235" i="11"/>
  <c r="P2235" i="11"/>
  <c r="O2235" i="11"/>
  <c r="B2235" i="11" s="1"/>
  <c r="Q2234" i="11"/>
  <c r="P2234" i="11"/>
  <c r="O2234" i="11"/>
  <c r="Q2233" i="11"/>
  <c r="P2233" i="11"/>
  <c r="O2233" i="11"/>
  <c r="Q2232" i="11"/>
  <c r="P2232" i="11"/>
  <c r="O2232" i="11"/>
  <c r="Q2231" i="11"/>
  <c r="P2231" i="11"/>
  <c r="O2231" i="11"/>
  <c r="Q2230" i="11"/>
  <c r="P2230" i="11"/>
  <c r="O2230" i="11"/>
  <c r="Q2229" i="11"/>
  <c r="P2229" i="11"/>
  <c r="O2229" i="11"/>
  <c r="Q2228" i="11"/>
  <c r="P2228" i="11"/>
  <c r="O2228" i="11"/>
  <c r="Q2227" i="11"/>
  <c r="P2227" i="11"/>
  <c r="O2227" i="11"/>
  <c r="B2227" i="11" s="1"/>
  <c r="Q2226" i="11"/>
  <c r="P2226" i="11"/>
  <c r="O2226" i="11"/>
  <c r="Q2225" i="11"/>
  <c r="P2225" i="11"/>
  <c r="O2225" i="11"/>
  <c r="Q2224" i="11"/>
  <c r="P2224" i="11"/>
  <c r="O2224" i="11"/>
  <c r="Q2223" i="11"/>
  <c r="P2223" i="11"/>
  <c r="O2223" i="11"/>
  <c r="Q2222" i="11"/>
  <c r="P2222" i="11"/>
  <c r="O2222" i="11"/>
  <c r="Q2221" i="11"/>
  <c r="P2221" i="11"/>
  <c r="O2221" i="11"/>
  <c r="Q2220" i="11"/>
  <c r="P2220" i="11"/>
  <c r="O2220" i="11"/>
  <c r="Q2219" i="11"/>
  <c r="P2219" i="11"/>
  <c r="O2219" i="11"/>
  <c r="B2219" i="11" s="1"/>
  <c r="Q2218" i="11"/>
  <c r="P2218" i="11"/>
  <c r="O2218" i="11"/>
  <c r="Q2217" i="11"/>
  <c r="P2217" i="11"/>
  <c r="O2217" i="11"/>
  <c r="Q2216" i="11"/>
  <c r="P2216" i="11"/>
  <c r="O2216" i="11"/>
  <c r="Q2215" i="11"/>
  <c r="P2215" i="11"/>
  <c r="O2215" i="11"/>
  <c r="Q2214" i="11"/>
  <c r="P2214" i="11"/>
  <c r="O2214" i="11"/>
  <c r="Q2213" i="11"/>
  <c r="P2213" i="11"/>
  <c r="O2213" i="11"/>
  <c r="Q2212" i="11"/>
  <c r="P2212" i="11"/>
  <c r="O2212" i="11"/>
  <c r="Q2211" i="11"/>
  <c r="P2211" i="11"/>
  <c r="O2211" i="11"/>
  <c r="B2211" i="11" s="1"/>
  <c r="Q2210" i="11"/>
  <c r="P2210" i="11"/>
  <c r="O2210" i="11"/>
  <c r="Q2209" i="11"/>
  <c r="P2209" i="11"/>
  <c r="O2209" i="11"/>
  <c r="Q2208" i="11"/>
  <c r="P2208" i="11"/>
  <c r="O2208" i="11"/>
  <c r="Q2207" i="11"/>
  <c r="P2207" i="11"/>
  <c r="O2207" i="11"/>
  <c r="Q2206" i="11"/>
  <c r="P2206" i="11"/>
  <c r="O2206" i="11"/>
  <c r="Q2205" i="11"/>
  <c r="P2205" i="11"/>
  <c r="O2205" i="11"/>
  <c r="Q2204" i="11"/>
  <c r="P2204" i="11"/>
  <c r="O2204" i="11"/>
  <c r="Q2203" i="11"/>
  <c r="P2203" i="11"/>
  <c r="O2203" i="11"/>
  <c r="B2203" i="11" s="1"/>
  <c r="Q2202" i="11"/>
  <c r="P2202" i="11"/>
  <c r="O2202" i="11"/>
  <c r="Q2201" i="11"/>
  <c r="P2201" i="11"/>
  <c r="O2201" i="11"/>
  <c r="Q2200" i="11"/>
  <c r="P2200" i="11"/>
  <c r="O2200" i="11"/>
  <c r="Q2199" i="11"/>
  <c r="P2199" i="11"/>
  <c r="O2199" i="11"/>
  <c r="Q2198" i="11"/>
  <c r="P2198" i="11"/>
  <c r="O2198" i="11"/>
  <c r="Q2197" i="11"/>
  <c r="P2197" i="11"/>
  <c r="O2197" i="11"/>
  <c r="Q2196" i="11"/>
  <c r="P2196" i="11"/>
  <c r="O2196" i="11"/>
  <c r="Q2195" i="11"/>
  <c r="P2195" i="11"/>
  <c r="O2195" i="11"/>
  <c r="B2195" i="11" s="1"/>
  <c r="Q2194" i="11"/>
  <c r="P2194" i="11"/>
  <c r="O2194" i="11"/>
  <c r="Q2193" i="11"/>
  <c r="P2193" i="11"/>
  <c r="O2193" i="11"/>
  <c r="Q2192" i="11"/>
  <c r="P2192" i="11"/>
  <c r="O2192" i="11"/>
  <c r="Q2191" i="11"/>
  <c r="P2191" i="11"/>
  <c r="O2191" i="11"/>
  <c r="Q2190" i="11"/>
  <c r="P2190" i="11"/>
  <c r="O2190" i="11"/>
  <c r="Q2189" i="11"/>
  <c r="P2189" i="11"/>
  <c r="O2189" i="11"/>
  <c r="Q2188" i="11"/>
  <c r="P2188" i="11"/>
  <c r="O2188" i="11"/>
  <c r="Q2187" i="11"/>
  <c r="P2187" i="11"/>
  <c r="O2187" i="11"/>
  <c r="B2187" i="11" s="1"/>
  <c r="Q2186" i="11"/>
  <c r="P2186" i="11"/>
  <c r="O2186" i="11"/>
  <c r="Q2185" i="11"/>
  <c r="P2185" i="11"/>
  <c r="O2185" i="11"/>
  <c r="Q2184" i="11"/>
  <c r="P2184" i="11"/>
  <c r="O2184" i="11"/>
  <c r="Q2183" i="11"/>
  <c r="P2183" i="11"/>
  <c r="O2183" i="11"/>
  <c r="Q2182" i="11"/>
  <c r="P2182" i="11"/>
  <c r="O2182" i="11"/>
  <c r="Q2181" i="11"/>
  <c r="P2181" i="11"/>
  <c r="O2181" i="11"/>
  <c r="Q2180" i="11"/>
  <c r="P2180" i="11"/>
  <c r="O2180" i="11"/>
  <c r="Q2179" i="11"/>
  <c r="P2179" i="11"/>
  <c r="O2179" i="11"/>
  <c r="B2179" i="11" s="1"/>
  <c r="Q2178" i="11"/>
  <c r="P2178" i="11"/>
  <c r="O2178" i="11"/>
  <c r="Q2177" i="11"/>
  <c r="P2177" i="11"/>
  <c r="O2177" i="11"/>
  <c r="Q2176" i="11"/>
  <c r="P2176" i="11"/>
  <c r="O2176" i="11"/>
  <c r="Q2175" i="11"/>
  <c r="P2175" i="11"/>
  <c r="O2175" i="11"/>
  <c r="Q2174" i="11"/>
  <c r="P2174" i="11"/>
  <c r="O2174" i="11"/>
  <c r="Q2173" i="11"/>
  <c r="P2173" i="11"/>
  <c r="O2173" i="11"/>
  <c r="Q2172" i="11"/>
  <c r="P2172" i="11"/>
  <c r="O2172" i="11"/>
  <c r="Q2171" i="11"/>
  <c r="P2171" i="11"/>
  <c r="O2171" i="11"/>
  <c r="B2171" i="11" s="1"/>
  <c r="Q2170" i="11"/>
  <c r="P2170" i="11"/>
  <c r="O2170" i="11"/>
  <c r="Q2169" i="11"/>
  <c r="P2169" i="11"/>
  <c r="O2169" i="11"/>
  <c r="Q2168" i="11"/>
  <c r="P2168" i="11"/>
  <c r="O2168" i="11"/>
  <c r="Q2167" i="11"/>
  <c r="P2167" i="11"/>
  <c r="O2167" i="11"/>
  <c r="Q2166" i="11"/>
  <c r="P2166" i="11"/>
  <c r="O2166" i="11"/>
  <c r="Q2165" i="11"/>
  <c r="P2165" i="11"/>
  <c r="O2165" i="11"/>
  <c r="Q2164" i="11"/>
  <c r="P2164" i="11"/>
  <c r="O2164" i="11"/>
  <c r="Q2163" i="11"/>
  <c r="P2163" i="11"/>
  <c r="O2163" i="11"/>
  <c r="B2163" i="11" s="1"/>
  <c r="Q2162" i="11"/>
  <c r="P2162" i="11"/>
  <c r="O2162" i="11"/>
  <c r="Q2161" i="11"/>
  <c r="P2161" i="11"/>
  <c r="O2161" i="11"/>
  <c r="Q2160" i="11"/>
  <c r="P2160" i="11"/>
  <c r="O2160" i="11"/>
  <c r="Q2159" i="11"/>
  <c r="P2159" i="11"/>
  <c r="O2159" i="11"/>
  <c r="Q2158" i="11"/>
  <c r="P2158" i="11"/>
  <c r="O2158" i="11"/>
  <c r="Q2157" i="11"/>
  <c r="P2157" i="11"/>
  <c r="O2157" i="11"/>
  <c r="Q2156" i="11"/>
  <c r="P2156" i="11"/>
  <c r="O2156" i="11"/>
  <c r="Q2155" i="11"/>
  <c r="P2155" i="11"/>
  <c r="O2155" i="11"/>
  <c r="B2155" i="11" s="1"/>
  <c r="Q2154" i="11"/>
  <c r="P2154" i="11"/>
  <c r="O2154" i="11"/>
  <c r="Q2153" i="11"/>
  <c r="P2153" i="11"/>
  <c r="O2153" i="11"/>
  <c r="Q2152" i="11"/>
  <c r="P2152" i="11"/>
  <c r="O2152" i="11"/>
  <c r="Q2151" i="11"/>
  <c r="P2151" i="11"/>
  <c r="O2151" i="11"/>
  <c r="Q2150" i="11"/>
  <c r="P2150" i="11"/>
  <c r="O2150" i="11"/>
  <c r="Q2149" i="11"/>
  <c r="P2149" i="11"/>
  <c r="O2149" i="11"/>
  <c r="Q2148" i="11"/>
  <c r="P2148" i="11"/>
  <c r="O2148" i="11"/>
  <c r="Q2147" i="11"/>
  <c r="P2147" i="11"/>
  <c r="O2147" i="11"/>
  <c r="B2147" i="11" s="1"/>
  <c r="Q2146" i="11"/>
  <c r="P2146" i="11"/>
  <c r="O2146" i="11"/>
  <c r="Q2145" i="11"/>
  <c r="P2145" i="11"/>
  <c r="O2145" i="11"/>
  <c r="Q2144" i="11"/>
  <c r="P2144" i="11"/>
  <c r="O2144" i="11"/>
  <c r="Q2143" i="11"/>
  <c r="P2143" i="11"/>
  <c r="O2143" i="11"/>
  <c r="Q2142" i="11"/>
  <c r="P2142" i="11"/>
  <c r="O2142" i="11"/>
  <c r="Q2141" i="11"/>
  <c r="P2141" i="11"/>
  <c r="O2141" i="11"/>
  <c r="Q2140" i="11"/>
  <c r="P2140" i="11"/>
  <c r="O2140" i="11"/>
  <c r="Q2139" i="11"/>
  <c r="P2139" i="11"/>
  <c r="O2139" i="11"/>
  <c r="B2139" i="11" s="1"/>
  <c r="Q2138" i="11"/>
  <c r="P2138" i="11"/>
  <c r="O2138" i="11"/>
  <c r="Q2137" i="11"/>
  <c r="P2137" i="11"/>
  <c r="O2137" i="11"/>
  <c r="Q2136" i="11"/>
  <c r="P2136" i="11"/>
  <c r="O2136" i="11"/>
  <c r="Q2135" i="11"/>
  <c r="P2135" i="11"/>
  <c r="O2135" i="11"/>
  <c r="Q2134" i="11"/>
  <c r="P2134" i="11"/>
  <c r="O2134" i="11"/>
  <c r="Q2133" i="11"/>
  <c r="P2133" i="11"/>
  <c r="O2133" i="11"/>
  <c r="Q2132" i="11"/>
  <c r="P2132" i="11"/>
  <c r="O2132" i="11"/>
  <c r="Q2131" i="11"/>
  <c r="P2131" i="11"/>
  <c r="O2131" i="11"/>
  <c r="B2131" i="11" s="1"/>
  <c r="Q2130" i="11"/>
  <c r="P2130" i="11"/>
  <c r="O2130" i="11"/>
  <c r="Q2129" i="11"/>
  <c r="P2129" i="11"/>
  <c r="O2129" i="11"/>
  <c r="Q2128" i="11"/>
  <c r="P2128" i="11"/>
  <c r="O2128" i="11"/>
  <c r="Q2127" i="11"/>
  <c r="P2127" i="11"/>
  <c r="O2127" i="11"/>
  <c r="Q2126" i="11"/>
  <c r="P2126" i="11"/>
  <c r="O2126" i="11"/>
  <c r="Q2125" i="11"/>
  <c r="P2125" i="11"/>
  <c r="O2125" i="11"/>
  <c r="Q2124" i="11"/>
  <c r="P2124" i="11"/>
  <c r="O2124" i="11"/>
  <c r="Q2123" i="11"/>
  <c r="P2123" i="11"/>
  <c r="O2123" i="11"/>
  <c r="B2123" i="11" s="1"/>
  <c r="Q2122" i="11"/>
  <c r="P2122" i="11"/>
  <c r="O2122" i="11"/>
  <c r="Q2121" i="11"/>
  <c r="P2121" i="11"/>
  <c r="O2121" i="11"/>
  <c r="Q2120" i="11"/>
  <c r="P2120" i="11"/>
  <c r="O2120" i="11"/>
  <c r="Q2119" i="11"/>
  <c r="P2119" i="11"/>
  <c r="O2119" i="11"/>
  <c r="Q2118" i="11"/>
  <c r="P2118" i="11"/>
  <c r="O2118" i="11"/>
  <c r="Q2117" i="11"/>
  <c r="P2117" i="11"/>
  <c r="O2117" i="11"/>
  <c r="Q2116" i="11"/>
  <c r="P2116" i="11"/>
  <c r="O2116" i="11"/>
  <c r="Q2115" i="11"/>
  <c r="P2115" i="11"/>
  <c r="O2115" i="11"/>
  <c r="B2115" i="11" s="1"/>
  <c r="Q2114" i="11"/>
  <c r="P2114" i="11"/>
  <c r="O2114" i="11"/>
  <c r="Q2113" i="11"/>
  <c r="P2113" i="11"/>
  <c r="O2113" i="11"/>
  <c r="Q2112" i="11"/>
  <c r="P2112" i="11"/>
  <c r="O2112" i="11"/>
  <c r="Q2111" i="11"/>
  <c r="P2111" i="11"/>
  <c r="O2111" i="11"/>
  <c r="Q2110" i="11"/>
  <c r="P2110" i="11"/>
  <c r="O2110" i="11"/>
  <c r="Q2109" i="11"/>
  <c r="P2109" i="11"/>
  <c r="O2109" i="11"/>
  <c r="Q2108" i="11"/>
  <c r="P2108" i="11"/>
  <c r="O2108" i="11"/>
  <c r="Q2107" i="11"/>
  <c r="P2107" i="11"/>
  <c r="O2107" i="11"/>
  <c r="B2107" i="11" s="1"/>
  <c r="Q2106" i="11"/>
  <c r="P2106" i="11"/>
  <c r="O2106" i="11"/>
  <c r="Q2105" i="11"/>
  <c r="P2105" i="11"/>
  <c r="O2105" i="11"/>
  <c r="Q2104" i="11"/>
  <c r="P2104" i="11"/>
  <c r="O2104" i="11"/>
  <c r="Q2103" i="11"/>
  <c r="P2103" i="11"/>
  <c r="O2103" i="11"/>
  <c r="Q2102" i="11"/>
  <c r="P2102" i="11"/>
  <c r="O2102" i="11"/>
  <c r="Q2101" i="11"/>
  <c r="P2101" i="11"/>
  <c r="O2101" i="11"/>
  <c r="Q2100" i="11"/>
  <c r="P2100" i="11"/>
  <c r="O2100" i="11"/>
  <c r="Q2099" i="11"/>
  <c r="P2099" i="11"/>
  <c r="O2099" i="11"/>
  <c r="B2099" i="11" s="1"/>
  <c r="Q2098" i="11"/>
  <c r="P2098" i="11"/>
  <c r="O2098" i="11"/>
  <c r="Q2097" i="11"/>
  <c r="P2097" i="11"/>
  <c r="O2097" i="11"/>
  <c r="Q2096" i="11"/>
  <c r="P2096" i="11"/>
  <c r="O2096" i="11"/>
  <c r="Q2095" i="11"/>
  <c r="P2095" i="11"/>
  <c r="O2095" i="11"/>
  <c r="Q2094" i="11"/>
  <c r="P2094" i="11"/>
  <c r="O2094" i="11"/>
  <c r="Q2093" i="11"/>
  <c r="P2093" i="11"/>
  <c r="O2093" i="11"/>
  <c r="Q2092" i="11"/>
  <c r="P2092" i="11"/>
  <c r="O2092" i="11"/>
  <c r="Q2091" i="11"/>
  <c r="P2091" i="11"/>
  <c r="O2091" i="11"/>
  <c r="B2091" i="11" s="1"/>
  <c r="Q2090" i="11"/>
  <c r="P2090" i="11"/>
  <c r="O2090" i="11"/>
  <c r="Q2089" i="11"/>
  <c r="P2089" i="11"/>
  <c r="O2089" i="11"/>
  <c r="Q2088" i="11"/>
  <c r="P2088" i="11"/>
  <c r="O2088" i="11"/>
  <c r="Q2087" i="11"/>
  <c r="P2087" i="11"/>
  <c r="O2087" i="11"/>
  <c r="Q2086" i="11"/>
  <c r="P2086" i="11"/>
  <c r="O2086" i="11"/>
  <c r="Q2085" i="11"/>
  <c r="P2085" i="11"/>
  <c r="O2085" i="11"/>
  <c r="Q2084" i="11"/>
  <c r="P2084" i="11"/>
  <c r="O2084" i="11"/>
  <c r="Q2083" i="11"/>
  <c r="P2083" i="11"/>
  <c r="O2083" i="11"/>
  <c r="B2083" i="11" s="1"/>
  <c r="Q2082" i="11"/>
  <c r="P2082" i="11"/>
  <c r="O2082" i="11"/>
  <c r="Q2081" i="11"/>
  <c r="P2081" i="11"/>
  <c r="O2081" i="11"/>
  <c r="Q2080" i="11"/>
  <c r="P2080" i="11"/>
  <c r="O2080" i="11"/>
  <c r="Q2079" i="11"/>
  <c r="P2079" i="11"/>
  <c r="O2079" i="11"/>
  <c r="Q2078" i="11"/>
  <c r="P2078" i="11"/>
  <c r="O2078" i="11"/>
  <c r="Q2077" i="11"/>
  <c r="P2077" i="11"/>
  <c r="O2077" i="11"/>
  <c r="Q2076" i="11"/>
  <c r="P2076" i="11"/>
  <c r="O2076" i="11"/>
  <c r="Q2075" i="11"/>
  <c r="P2075" i="11"/>
  <c r="O2075" i="11"/>
  <c r="B2075" i="11" s="1"/>
  <c r="Q2074" i="11"/>
  <c r="P2074" i="11"/>
  <c r="O2074" i="11"/>
  <c r="Q2073" i="11"/>
  <c r="P2073" i="11"/>
  <c r="O2073" i="11"/>
  <c r="Q2072" i="11"/>
  <c r="P2072" i="11"/>
  <c r="O2072" i="11"/>
  <c r="Q2071" i="11"/>
  <c r="P2071" i="11"/>
  <c r="O2071" i="11"/>
  <c r="Q2070" i="11"/>
  <c r="P2070" i="11"/>
  <c r="O2070" i="11"/>
  <c r="Q2069" i="11"/>
  <c r="P2069" i="11"/>
  <c r="O2069" i="11"/>
  <c r="Q2068" i="11"/>
  <c r="P2068" i="11"/>
  <c r="O2068" i="11"/>
  <c r="Q2067" i="11"/>
  <c r="P2067" i="11"/>
  <c r="O2067" i="11"/>
  <c r="B2067" i="11" s="1"/>
  <c r="Q2066" i="11"/>
  <c r="P2066" i="11"/>
  <c r="O2066" i="11"/>
  <c r="Q2065" i="11"/>
  <c r="P2065" i="11"/>
  <c r="O2065" i="11"/>
  <c r="Q2064" i="11"/>
  <c r="P2064" i="11"/>
  <c r="O2064" i="11"/>
  <c r="Q2063" i="11"/>
  <c r="P2063" i="11"/>
  <c r="O2063" i="11"/>
  <c r="Q2062" i="11"/>
  <c r="P2062" i="11"/>
  <c r="O2062" i="11"/>
  <c r="Q2061" i="11"/>
  <c r="P2061" i="11"/>
  <c r="O2061" i="11"/>
  <c r="Q2060" i="11"/>
  <c r="P2060" i="11"/>
  <c r="O2060" i="11"/>
  <c r="Q2059" i="11"/>
  <c r="P2059" i="11"/>
  <c r="O2059" i="11"/>
  <c r="B2059" i="11" s="1"/>
  <c r="Q2058" i="11"/>
  <c r="P2058" i="11"/>
  <c r="O2058" i="11"/>
  <c r="Q2057" i="11"/>
  <c r="P2057" i="11"/>
  <c r="O2057" i="11"/>
  <c r="Q2056" i="11"/>
  <c r="P2056" i="11"/>
  <c r="O2056" i="11"/>
  <c r="Q2055" i="11"/>
  <c r="P2055" i="11"/>
  <c r="O2055" i="11"/>
  <c r="Q2054" i="11"/>
  <c r="P2054" i="11"/>
  <c r="O2054" i="11"/>
  <c r="Q2053" i="11"/>
  <c r="P2053" i="11"/>
  <c r="O2053" i="11"/>
  <c r="Q2052" i="11"/>
  <c r="P2052" i="11"/>
  <c r="O2052" i="11"/>
  <c r="Q2051" i="11"/>
  <c r="P2051" i="11"/>
  <c r="O2051" i="11"/>
  <c r="B2051" i="11" s="1"/>
  <c r="Q2050" i="11"/>
  <c r="P2050" i="11"/>
  <c r="O2050" i="11"/>
  <c r="Q2049" i="11"/>
  <c r="P2049" i="11"/>
  <c r="O2049" i="11"/>
  <c r="Q2048" i="11"/>
  <c r="P2048" i="11"/>
  <c r="O2048" i="11"/>
  <c r="Q2047" i="11"/>
  <c r="P2047" i="11"/>
  <c r="O2047" i="11"/>
  <c r="Q2046" i="11"/>
  <c r="P2046" i="11"/>
  <c r="O2046" i="11"/>
  <c r="Q2045" i="11"/>
  <c r="P2045" i="11"/>
  <c r="O2045" i="11"/>
  <c r="Q2044" i="11"/>
  <c r="P2044" i="11"/>
  <c r="O2044" i="11"/>
  <c r="Q2043" i="11"/>
  <c r="P2043" i="11"/>
  <c r="O2043" i="11"/>
  <c r="B2043" i="11" s="1"/>
  <c r="Q2042" i="11"/>
  <c r="P2042" i="11"/>
  <c r="O2042" i="11"/>
  <c r="Q2041" i="11"/>
  <c r="P2041" i="11"/>
  <c r="O2041" i="11"/>
  <c r="Q2040" i="11"/>
  <c r="P2040" i="11"/>
  <c r="O2040" i="11"/>
  <c r="Q2039" i="11"/>
  <c r="P2039" i="11"/>
  <c r="O2039" i="11"/>
  <c r="Q2038" i="11"/>
  <c r="P2038" i="11"/>
  <c r="O2038" i="11"/>
  <c r="Q2037" i="11"/>
  <c r="P2037" i="11"/>
  <c r="O2037" i="11"/>
  <c r="Q2036" i="11"/>
  <c r="P2036" i="11"/>
  <c r="O2036" i="11"/>
  <c r="Q2035" i="11"/>
  <c r="P2035" i="11"/>
  <c r="O2035" i="11"/>
  <c r="B2035" i="11" s="1"/>
  <c r="Q2034" i="11"/>
  <c r="P2034" i="11"/>
  <c r="O2034" i="11"/>
  <c r="Q2033" i="11"/>
  <c r="P2033" i="11"/>
  <c r="O2033" i="11"/>
  <c r="Q2032" i="11"/>
  <c r="P2032" i="11"/>
  <c r="O2032" i="11"/>
  <c r="Q2031" i="11"/>
  <c r="P2031" i="11"/>
  <c r="O2031" i="11"/>
  <c r="Q2030" i="11"/>
  <c r="P2030" i="11"/>
  <c r="O2030" i="11"/>
  <c r="Q2029" i="11"/>
  <c r="P2029" i="11"/>
  <c r="O2029" i="11"/>
  <c r="Q2028" i="11"/>
  <c r="P2028" i="11"/>
  <c r="O2028" i="11"/>
  <c r="Q2027" i="11"/>
  <c r="P2027" i="11"/>
  <c r="O2027" i="11"/>
  <c r="B2027" i="11" s="1"/>
  <c r="Q2026" i="11"/>
  <c r="P2026" i="11"/>
  <c r="O2026" i="11"/>
  <c r="Q2025" i="11"/>
  <c r="P2025" i="11"/>
  <c r="O2025" i="11"/>
  <c r="Q2024" i="11"/>
  <c r="P2024" i="11"/>
  <c r="O2024" i="11"/>
  <c r="Q2023" i="11"/>
  <c r="P2023" i="11"/>
  <c r="O2023" i="11"/>
  <c r="Q2022" i="11"/>
  <c r="P2022" i="11"/>
  <c r="O2022" i="11"/>
  <c r="Q2021" i="11"/>
  <c r="P2021" i="11"/>
  <c r="O2021" i="11"/>
  <c r="Q2020" i="11"/>
  <c r="P2020" i="11"/>
  <c r="O2020" i="11"/>
  <c r="Q2019" i="11"/>
  <c r="P2019" i="11"/>
  <c r="O2019" i="11"/>
  <c r="B2019" i="11" s="1"/>
  <c r="Q2018" i="11"/>
  <c r="P2018" i="11"/>
  <c r="O2018" i="11"/>
  <c r="Q2017" i="11"/>
  <c r="P2017" i="11"/>
  <c r="O2017" i="11"/>
  <c r="Q2016" i="11"/>
  <c r="P2016" i="11"/>
  <c r="O2016" i="11"/>
  <c r="Q2015" i="11"/>
  <c r="P2015" i="11"/>
  <c r="O2015" i="11"/>
  <c r="Q2014" i="11"/>
  <c r="P2014" i="11"/>
  <c r="O2014" i="11"/>
  <c r="Q2013" i="11"/>
  <c r="P2013" i="11"/>
  <c r="O2013" i="11"/>
  <c r="Q2012" i="11"/>
  <c r="P2012" i="11"/>
  <c r="O2012" i="11"/>
  <c r="Q2011" i="11"/>
  <c r="P2011" i="11"/>
  <c r="O2011" i="11"/>
  <c r="B2011" i="11" s="1"/>
  <c r="Q2010" i="11"/>
  <c r="P2010" i="11"/>
  <c r="O2010" i="11"/>
  <c r="Q2009" i="11"/>
  <c r="P2009" i="11"/>
  <c r="O2009" i="11"/>
  <c r="Q2008" i="11"/>
  <c r="P2008" i="11"/>
  <c r="O2008" i="11"/>
  <c r="Q2007" i="11"/>
  <c r="P2007" i="11"/>
  <c r="O2007" i="11"/>
  <c r="Q2006" i="11"/>
  <c r="P2006" i="11"/>
  <c r="O2006" i="11"/>
  <c r="Q2005" i="11"/>
  <c r="P2005" i="11"/>
  <c r="O2005" i="11"/>
  <c r="Q2004" i="11"/>
  <c r="P2004" i="11"/>
  <c r="O2004" i="11"/>
  <c r="Q2003" i="11"/>
  <c r="P2003" i="11"/>
  <c r="O2003" i="11"/>
  <c r="B2003" i="11" s="1"/>
  <c r="Q2002" i="11"/>
  <c r="P2002" i="11"/>
  <c r="O2002" i="11"/>
  <c r="Q2001" i="11"/>
  <c r="P2001" i="11"/>
  <c r="O2001" i="11"/>
  <c r="Q2000" i="11"/>
  <c r="P2000" i="11"/>
  <c r="O2000" i="11"/>
  <c r="Q1999" i="11"/>
  <c r="P1999" i="11"/>
  <c r="O1999" i="11"/>
  <c r="Q1998" i="11"/>
  <c r="P1998" i="11"/>
  <c r="O1998" i="11"/>
  <c r="Q1997" i="11"/>
  <c r="P1997" i="11"/>
  <c r="O1997" i="11"/>
  <c r="Q1996" i="11"/>
  <c r="P1996" i="11"/>
  <c r="O1996" i="11"/>
  <c r="Q1995" i="11"/>
  <c r="P1995" i="11"/>
  <c r="O1995" i="11"/>
  <c r="B1995" i="11" s="1"/>
  <c r="Q1994" i="11"/>
  <c r="P1994" i="11"/>
  <c r="O1994" i="11"/>
  <c r="Q1993" i="11"/>
  <c r="P1993" i="11"/>
  <c r="O1993" i="11"/>
  <c r="Q1992" i="11"/>
  <c r="P1992" i="11"/>
  <c r="O1992" i="11"/>
  <c r="Q1991" i="11"/>
  <c r="P1991" i="11"/>
  <c r="O1991" i="11"/>
  <c r="Q1990" i="11"/>
  <c r="P1990" i="11"/>
  <c r="O1990" i="11"/>
  <c r="Q1989" i="11"/>
  <c r="P1989" i="11"/>
  <c r="O1989" i="11"/>
  <c r="Q1988" i="11"/>
  <c r="P1988" i="11"/>
  <c r="O1988" i="11"/>
  <c r="Q1987" i="11"/>
  <c r="P1987" i="11"/>
  <c r="O1987" i="11"/>
  <c r="B1987" i="11" s="1"/>
  <c r="Q1986" i="11"/>
  <c r="P1986" i="11"/>
  <c r="O1986" i="11"/>
  <c r="Q1985" i="11"/>
  <c r="P1985" i="11"/>
  <c r="O1985" i="11"/>
  <c r="Q1984" i="11"/>
  <c r="P1984" i="11"/>
  <c r="O1984" i="11"/>
  <c r="Q1983" i="11"/>
  <c r="P1983" i="11"/>
  <c r="O1983" i="11"/>
  <c r="Q1982" i="11"/>
  <c r="P1982" i="11"/>
  <c r="O1982" i="11"/>
  <c r="Q1981" i="11"/>
  <c r="P1981" i="11"/>
  <c r="O1981" i="11"/>
  <c r="Q1980" i="11"/>
  <c r="P1980" i="11"/>
  <c r="O1980" i="11"/>
  <c r="Q1979" i="11"/>
  <c r="P1979" i="11"/>
  <c r="O1979" i="11"/>
  <c r="B1979" i="11" s="1"/>
  <c r="Q1978" i="11"/>
  <c r="P1978" i="11"/>
  <c r="O1978" i="11"/>
  <c r="Q1977" i="11"/>
  <c r="P1977" i="11"/>
  <c r="O1977" i="11"/>
  <c r="Q1976" i="11"/>
  <c r="P1976" i="11"/>
  <c r="O1976" i="11"/>
  <c r="Q1975" i="11"/>
  <c r="P1975" i="11"/>
  <c r="O1975" i="11"/>
  <c r="Q1974" i="11"/>
  <c r="P1974" i="11"/>
  <c r="O1974" i="11"/>
  <c r="Q1973" i="11"/>
  <c r="P1973" i="11"/>
  <c r="O1973" i="11"/>
  <c r="Q1972" i="11"/>
  <c r="P1972" i="11"/>
  <c r="O1972" i="11"/>
  <c r="Q1971" i="11"/>
  <c r="P1971" i="11"/>
  <c r="O1971" i="11"/>
  <c r="B1971" i="11" s="1"/>
  <c r="Q1970" i="11"/>
  <c r="P1970" i="11"/>
  <c r="O1970" i="11"/>
  <c r="Q1969" i="11"/>
  <c r="P1969" i="11"/>
  <c r="O1969" i="11"/>
  <c r="Q1968" i="11"/>
  <c r="P1968" i="11"/>
  <c r="O1968" i="11"/>
  <c r="Q1967" i="11"/>
  <c r="P1967" i="11"/>
  <c r="O1967" i="11"/>
  <c r="Q1966" i="11"/>
  <c r="P1966" i="11"/>
  <c r="O1966" i="11"/>
  <c r="Q1965" i="11"/>
  <c r="P1965" i="11"/>
  <c r="O1965" i="11"/>
  <c r="Q1964" i="11"/>
  <c r="P1964" i="11"/>
  <c r="O1964" i="11"/>
  <c r="Q1963" i="11"/>
  <c r="P1963" i="11"/>
  <c r="O1963" i="11"/>
  <c r="B1963" i="11" s="1"/>
  <c r="Q1962" i="11"/>
  <c r="P1962" i="11"/>
  <c r="O1962" i="11"/>
  <c r="Q1961" i="11"/>
  <c r="P1961" i="11"/>
  <c r="O1961" i="11"/>
  <c r="Q1960" i="11"/>
  <c r="P1960" i="11"/>
  <c r="O1960" i="11"/>
  <c r="Q1959" i="11"/>
  <c r="P1959" i="11"/>
  <c r="O1959" i="11"/>
  <c r="Q1958" i="11"/>
  <c r="P1958" i="11"/>
  <c r="O1958" i="11"/>
  <c r="Q1957" i="11"/>
  <c r="P1957" i="11"/>
  <c r="O1957" i="11"/>
  <c r="Q1956" i="11"/>
  <c r="P1956" i="11"/>
  <c r="O1956" i="11"/>
  <c r="Q1955" i="11"/>
  <c r="P1955" i="11"/>
  <c r="O1955" i="11"/>
  <c r="B1955" i="11" s="1"/>
  <c r="Q1954" i="11"/>
  <c r="P1954" i="11"/>
  <c r="O1954" i="11"/>
  <c r="Q1953" i="11"/>
  <c r="P1953" i="11"/>
  <c r="O1953" i="11"/>
  <c r="Q1952" i="11"/>
  <c r="P1952" i="11"/>
  <c r="O1952" i="11"/>
  <c r="Q1951" i="11"/>
  <c r="P1951" i="11"/>
  <c r="O1951" i="11"/>
  <c r="Q1950" i="11"/>
  <c r="P1950" i="11"/>
  <c r="O1950" i="11"/>
  <c r="Q1949" i="11"/>
  <c r="P1949" i="11"/>
  <c r="O1949" i="11"/>
  <c r="Q1948" i="11"/>
  <c r="P1948" i="11"/>
  <c r="O1948" i="11"/>
  <c r="Q1947" i="11"/>
  <c r="P1947" i="11"/>
  <c r="O1947" i="11"/>
  <c r="B1947" i="11" s="1"/>
  <c r="Q1946" i="11"/>
  <c r="P1946" i="11"/>
  <c r="O1946" i="11"/>
  <c r="Q1945" i="11"/>
  <c r="P1945" i="11"/>
  <c r="O1945" i="11"/>
  <c r="Q1944" i="11"/>
  <c r="P1944" i="11"/>
  <c r="O1944" i="11"/>
  <c r="Q1943" i="11"/>
  <c r="P1943" i="11"/>
  <c r="O1943" i="11"/>
  <c r="Q1942" i="11"/>
  <c r="P1942" i="11"/>
  <c r="O1942" i="11"/>
  <c r="Q1941" i="11"/>
  <c r="P1941" i="11"/>
  <c r="O1941" i="11"/>
  <c r="Q1940" i="11"/>
  <c r="P1940" i="11"/>
  <c r="O1940" i="11"/>
  <c r="Q1939" i="11"/>
  <c r="P1939" i="11"/>
  <c r="O1939" i="11"/>
  <c r="B1939" i="11" s="1"/>
  <c r="Q1938" i="11"/>
  <c r="P1938" i="11"/>
  <c r="O1938" i="11"/>
  <c r="Q1937" i="11"/>
  <c r="P1937" i="11"/>
  <c r="O1937" i="11"/>
  <c r="Q1936" i="11"/>
  <c r="P1936" i="11"/>
  <c r="O1936" i="11"/>
  <c r="Q1935" i="11"/>
  <c r="P1935" i="11"/>
  <c r="O1935" i="11"/>
  <c r="Q1934" i="11"/>
  <c r="P1934" i="11"/>
  <c r="O1934" i="11"/>
  <c r="Q1933" i="11"/>
  <c r="P1933" i="11"/>
  <c r="O1933" i="11"/>
  <c r="Q1932" i="11"/>
  <c r="P1932" i="11"/>
  <c r="O1932" i="11"/>
  <c r="Q1931" i="11"/>
  <c r="P1931" i="11"/>
  <c r="O1931" i="11"/>
  <c r="B1931" i="11" s="1"/>
  <c r="Q1930" i="11"/>
  <c r="P1930" i="11"/>
  <c r="O1930" i="11"/>
  <c r="Q1929" i="11"/>
  <c r="P1929" i="11"/>
  <c r="O1929" i="11"/>
  <c r="Q1928" i="11"/>
  <c r="P1928" i="11"/>
  <c r="O1928" i="11"/>
  <c r="Q1927" i="11"/>
  <c r="P1927" i="11"/>
  <c r="O1927" i="11"/>
  <c r="Q1926" i="11"/>
  <c r="P1926" i="11"/>
  <c r="O1926" i="11"/>
  <c r="Q1925" i="11"/>
  <c r="P1925" i="11"/>
  <c r="O1925" i="11"/>
  <c r="Q1924" i="11"/>
  <c r="P1924" i="11"/>
  <c r="O1924" i="11"/>
  <c r="Q1923" i="11"/>
  <c r="P1923" i="11"/>
  <c r="O1923" i="11"/>
  <c r="B1923" i="11" s="1"/>
  <c r="Q1922" i="11"/>
  <c r="P1922" i="11"/>
  <c r="O1922" i="11"/>
  <c r="Q1921" i="11"/>
  <c r="P1921" i="11"/>
  <c r="O1921" i="11"/>
  <c r="Q1920" i="11"/>
  <c r="P1920" i="11"/>
  <c r="O1920" i="11"/>
  <c r="Q1919" i="11"/>
  <c r="P1919" i="11"/>
  <c r="O1919" i="11"/>
  <c r="Q1918" i="11"/>
  <c r="P1918" i="11"/>
  <c r="O1918" i="11"/>
  <c r="Q1917" i="11"/>
  <c r="P1917" i="11"/>
  <c r="O1917" i="11"/>
  <c r="Q1916" i="11"/>
  <c r="P1916" i="11"/>
  <c r="O1916" i="11"/>
  <c r="Q1915" i="11"/>
  <c r="P1915" i="11"/>
  <c r="O1915" i="11"/>
  <c r="B1915" i="11" s="1"/>
  <c r="Q1914" i="11"/>
  <c r="P1914" i="11"/>
  <c r="O1914" i="11"/>
  <c r="Q1913" i="11"/>
  <c r="P1913" i="11"/>
  <c r="O1913" i="11"/>
  <c r="Q1912" i="11"/>
  <c r="P1912" i="11"/>
  <c r="O1912" i="11"/>
  <c r="Q1911" i="11"/>
  <c r="P1911" i="11"/>
  <c r="O1911" i="11"/>
  <c r="Q1910" i="11"/>
  <c r="P1910" i="11"/>
  <c r="O1910" i="11"/>
  <c r="Q1909" i="11"/>
  <c r="P1909" i="11"/>
  <c r="O1909" i="11"/>
  <c r="Q1908" i="11"/>
  <c r="P1908" i="11"/>
  <c r="O1908" i="11"/>
  <c r="Q1907" i="11"/>
  <c r="P1907" i="11"/>
  <c r="O1907" i="11"/>
  <c r="B1907" i="11" s="1"/>
  <c r="Q1906" i="11"/>
  <c r="P1906" i="11"/>
  <c r="O1906" i="11"/>
  <c r="Q1905" i="11"/>
  <c r="P1905" i="11"/>
  <c r="O1905" i="11"/>
  <c r="Q1904" i="11"/>
  <c r="P1904" i="11"/>
  <c r="O1904" i="11"/>
  <c r="Q1903" i="11"/>
  <c r="P1903" i="11"/>
  <c r="O1903" i="11"/>
  <c r="Q1902" i="11"/>
  <c r="P1902" i="11"/>
  <c r="O1902" i="11"/>
  <c r="Q1901" i="11"/>
  <c r="P1901" i="11"/>
  <c r="O1901" i="11"/>
  <c r="Q1900" i="11"/>
  <c r="P1900" i="11"/>
  <c r="O1900" i="11"/>
  <c r="Q1899" i="11"/>
  <c r="P1899" i="11"/>
  <c r="O1899" i="11"/>
  <c r="B1899" i="11" s="1"/>
  <c r="Q1898" i="11"/>
  <c r="P1898" i="11"/>
  <c r="O1898" i="11"/>
  <c r="Q1897" i="11"/>
  <c r="P1897" i="11"/>
  <c r="O1897" i="11"/>
  <c r="Q1896" i="11"/>
  <c r="P1896" i="11"/>
  <c r="O1896" i="11"/>
  <c r="Q1895" i="11"/>
  <c r="P1895" i="11"/>
  <c r="O1895" i="11"/>
  <c r="Q1894" i="11"/>
  <c r="P1894" i="11"/>
  <c r="O1894" i="11"/>
  <c r="Q1893" i="11"/>
  <c r="P1893" i="11"/>
  <c r="O1893" i="11"/>
  <c r="Q1892" i="11"/>
  <c r="P1892" i="11"/>
  <c r="O1892" i="11"/>
  <c r="Q1891" i="11"/>
  <c r="P1891" i="11"/>
  <c r="O1891" i="11"/>
  <c r="B1891" i="11" s="1"/>
  <c r="Q1890" i="11"/>
  <c r="P1890" i="11"/>
  <c r="O1890" i="11"/>
  <c r="Q1889" i="11"/>
  <c r="P1889" i="11"/>
  <c r="O1889" i="11"/>
  <c r="Q1888" i="11"/>
  <c r="P1888" i="11"/>
  <c r="O1888" i="11"/>
  <c r="Q1887" i="11"/>
  <c r="P1887" i="11"/>
  <c r="O1887" i="11"/>
  <c r="Q1886" i="11"/>
  <c r="P1886" i="11"/>
  <c r="O1886" i="11"/>
  <c r="Q1885" i="11"/>
  <c r="P1885" i="11"/>
  <c r="O1885" i="11"/>
  <c r="Q1884" i="11"/>
  <c r="P1884" i="11"/>
  <c r="O1884" i="11"/>
  <c r="Q1883" i="11"/>
  <c r="P1883" i="11"/>
  <c r="O1883" i="11"/>
  <c r="B1883" i="11" s="1"/>
  <c r="Q1882" i="11"/>
  <c r="P1882" i="11"/>
  <c r="O1882" i="11"/>
  <c r="Q1881" i="11"/>
  <c r="P1881" i="11"/>
  <c r="O1881" i="11"/>
  <c r="Q1880" i="11"/>
  <c r="P1880" i="11"/>
  <c r="O1880" i="11"/>
  <c r="Q1879" i="11"/>
  <c r="P1879" i="11"/>
  <c r="O1879" i="11"/>
  <c r="Q1878" i="11"/>
  <c r="P1878" i="11"/>
  <c r="O1878" i="11"/>
  <c r="Q1877" i="11"/>
  <c r="P1877" i="11"/>
  <c r="O1877" i="11"/>
  <c r="Q1876" i="11"/>
  <c r="P1876" i="11"/>
  <c r="O1876" i="11"/>
  <c r="Q1875" i="11"/>
  <c r="P1875" i="11"/>
  <c r="O1875" i="11"/>
  <c r="B1875" i="11" s="1"/>
  <c r="Q1874" i="11"/>
  <c r="P1874" i="11"/>
  <c r="O1874" i="11"/>
  <c r="Q1873" i="11"/>
  <c r="P1873" i="11"/>
  <c r="O1873" i="11"/>
  <c r="Q1872" i="11"/>
  <c r="P1872" i="11"/>
  <c r="O1872" i="11"/>
  <c r="Q1871" i="11"/>
  <c r="P1871" i="11"/>
  <c r="O1871" i="11"/>
  <c r="Q1870" i="11"/>
  <c r="P1870" i="11"/>
  <c r="O1870" i="11"/>
  <c r="Q1869" i="11"/>
  <c r="P1869" i="11"/>
  <c r="O1869" i="11"/>
  <c r="Q1868" i="11"/>
  <c r="P1868" i="11"/>
  <c r="O1868" i="11"/>
  <c r="Q1867" i="11"/>
  <c r="P1867" i="11"/>
  <c r="O1867" i="11"/>
  <c r="B1867" i="11" s="1"/>
  <c r="Q1866" i="11"/>
  <c r="P1866" i="11"/>
  <c r="O1866" i="11"/>
  <c r="Q1865" i="11"/>
  <c r="P1865" i="11"/>
  <c r="O1865" i="11"/>
  <c r="Q1864" i="11"/>
  <c r="P1864" i="11"/>
  <c r="O1864" i="11"/>
  <c r="Q1863" i="11"/>
  <c r="P1863" i="11"/>
  <c r="O1863" i="11"/>
  <c r="Q1862" i="11"/>
  <c r="P1862" i="11"/>
  <c r="O1862" i="11"/>
  <c r="Q1861" i="11"/>
  <c r="P1861" i="11"/>
  <c r="O1861" i="11"/>
  <c r="Q1860" i="11"/>
  <c r="P1860" i="11"/>
  <c r="O1860" i="11"/>
  <c r="Q1859" i="11"/>
  <c r="P1859" i="11"/>
  <c r="O1859" i="11"/>
  <c r="B1859" i="11" s="1"/>
  <c r="Q1858" i="11"/>
  <c r="P1858" i="11"/>
  <c r="O1858" i="11"/>
  <c r="Q1857" i="11"/>
  <c r="P1857" i="11"/>
  <c r="O1857" i="11"/>
  <c r="Q1856" i="11"/>
  <c r="P1856" i="11"/>
  <c r="O1856" i="11"/>
  <c r="Q1855" i="11"/>
  <c r="P1855" i="11"/>
  <c r="O1855" i="11"/>
  <c r="Q1854" i="11"/>
  <c r="P1854" i="11"/>
  <c r="O1854" i="11"/>
  <c r="Q1853" i="11"/>
  <c r="P1853" i="11"/>
  <c r="O1853" i="11"/>
  <c r="Q1852" i="11"/>
  <c r="P1852" i="11"/>
  <c r="O1852" i="11"/>
  <c r="Q1851" i="11"/>
  <c r="P1851" i="11"/>
  <c r="O1851" i="11"/>
  <c r="B1851" i="11" s="1"/>
  <c r="Q1850" i="11"/>
  <c r="P1850" i="11"/>
  <c r="O1850" i="11"/>
  <c r="Q1849" i="11"/>
  <c r="P1849" i="11"/>
  <c r="O1849" i="11"/>
  <c r="Q1848" i="11"/>
  <c r="P1848" i="11"/>
  <c r="O1848" i="11"/>
  <c r="Q1847" i="11"/>
  <c r="P1847" i="11"/>
  <c r="O1847" i="11"/>
  <c r="Q1846" i="11"/>
  <c r="P1846" i="11"/>
  <c r="O1846" i="11"/>
  <c r="Q1845" i="11"/>
  <c r="P1845" i="11"/>
  <c r="O1845" i="11"/>
  <c r="Q1844" i="11"/>
  <c r="P1844" i="11"/>
  <c r="O1844" i="11"/>
  <c r="Q1843" i="11"/>
  <c r="P1843" i="11"/>
  <c r="O1843" i="11"/>
  <c r="B1843" i="11" s="1"/>
  <c r="Q1842" i="11"/>
  <c r="P1842" i="11"/>
  <c r="O1842" i="11"/>
  <c r="Q1841" i="11"/>
  <c r="P1841" i="11"/>
  <c r="O1841" i="11"/>
  <c r="Q1840" i="11"/>
  <c r="P1840" i="11"/>
  <c r="O1840" i="11"/>
  <c r="Q1839" i="11"/>
  <c r="P1839" i="11"/>
  <c r="O1839" i="11"/>
  <c r="Q1838" i="11"/>
  <c r="P1838" i="11"/>
  <c r="O1838" i="11"/>
  <c r="Q1837" i="11"/>
  <c r="P1837" i="11"/>
  <c r="O1837" i="11"/>
  <c r="Q1836" i="11"/>
  <c r="P1836" i="11"/>
  <c r="O1836" i="11"/>
  <c r="Q1835" i="11"/>
  <c r="P1835" i="11"/>
  <c r="O1835" i="11"/>
  <c r="B1835" i="11" s="1"/>
  <c r="Q1834" i="11"/>
  <c r="P1834" i="11"/>
  <c r="O1834" i="11"/>
  <c r="Q1833" i="11"/>
  <c r="P1833" i="11"/>
  <c r="O1833" i="11"/>
  <c r="Q1832" i="11"/>
  <c r="P1832" i="11"/>
  <c r="O1832" i="11"/>
  <c r="Q1831" i="11"/>
  <c r="P1831" i="11"/>
  <c r="O1831" i="11"/>
  <c r="Q1830" i="11"/>
  <c r="P1830" i="11"/>
  <c r="O1830" i="11"/>
  <c r="Q1829" i="11"/>
  <c r="P1829" i="11"/>
  <c r="O1829" i="11"/>
  <c r="Q1828" i="11"/>
  <c r="P1828" i="11"/>
  <c r="O1828" i="11"/>
  <c r="Q1827" i="11"/>
  <c r="P1827" i="11"/>
  <c r="O1827" i="11"/>
  <c r="B1827" i="11" s="1"/>
  <c r="Q1826" i="11"/>
  <c r="P1826" i="11"/>
  <c r="O1826" i="11"/>
  <c r="Q1825" i="11"/>
  <c r="P1825" i="11"/>
  <c r="O1825" i="11"/>
  <c r="Q1824" i="11"/>
  <c r="P1824" i="11"/>
  <c r="O1824" i="11"/>
  <c r="Q1823" i="11"/>
  <c r="P1823" i="11"/>
  <c r="O1823" i="11"/>
  <c r="Q1822" i="11"/>
  <c r="P1822" i="11"/>
  <c r="O1822" i="11"/>
  <c r="Q1821" i="11"/>
  <c r="P1821" i="11"/>
  <c r="O1821" i="11"/>
  <c r="Q1820" i="11"/>
  <c r="P1820" i="11"/>
  <c r="O1820" i="11"/>
  <c r="Q1819" i="11"/>
  <c r="P1819" i="11"/>
  <c r="O1819" i="11"/>
  <c r="B1819" i="11" s="1"/>
  <c r="Q1818" i="11"/>
  <c r="P1818" i="11"/>
  <c r="O1818" i="11"/>
  <c r="Q1817" i="11"/>
  <c r="P1817" i="11"/>
  <c r="O1817" i="11"/>
  <c r="Q1816" i="11"/>
  <c r="P1816" i="11"/>
  <c r="O1816" i="11"/>
  <c r="Q1815" i="11"/>
  <c r="P1815" i="11"/>
  <c r="O1815" i="11"/>
  <c r="Q1814" i="11"/>
  <c r="P1814" i="11"/>
  <c r="O1814" i="11"/>
  <c r="Q1813" i="11"/>
  <c r="P1813" i="11"/>
  <c r="O1813" i="11"/>
  <c r="Q1812" i="11"/>
  <c r="P1812" i="11"/>
  <c r="O1812" i="11"/>
  <c r="Q1811" i="11"/>
  <c r="P1811" i="11"/>
  <c r="O1811" i="11"/>
  <c r="B1811" i="11" s="1"/>
  <c r="Q1810" i="11"/>
  <c r="P1810" i="11"/>
  <c r="O1810" i="11"/>
  <c r="Q1809" i="11"/>
  <c r="P1809" i="11"/>
  <c r="O1809" i="11"/>
  <c r="Q1808" i="11"/>
  <c r="P1808" i="11"/>
  <c r="O1808" i="11"/>
  <c r="Q1807" i="11"/>
  <c r="P1807" i="11"/>
  <c r="O1807" i="11"/>
  <c r="Q1806" i="11"/>
  <c r="P1806" i="11"/>
  <c r="O1806" i="11"/>
  <c r="Q1805" i="11"/>
  <c r="P1805" i="11"/>
  <c r="O1805" i="11"/>
  <c r="Q1804" i="11"/>
  <c r="P1804" i="11"/>
  <c r="O1804" i="11"/>
  <c r="Q1803" i="11"/>
  <c r="P1803" i="11"/>
  <c r="O1803" i="11"/>
  <c r="B1803" i="11" s="1"/>
  <c r="Q1802" i="11"/>
  <c r="P1802" i="11"/>
  <c r="O1802" i="11"/>
  <c r="Q1801" i="11"/>
  <c r="P1801" i="11"/>
  <c r="O1801" i="11"/>
  <c r="Q1800" i="11"/>
  <c r="P1800" i="11"/>
  <c r="O1800" i="11"/>
  <c r="Q1799" i="11"/>
  <c r="P1799" i="11"/>
  <c r="O1799" i="11"/>
  <c r="Q1798" i="11"/>
  <c r="P1798" i="11"/>
  <c r="O1798" i="11"/>
  <c r="Q1797" i="11"/>
  <c r="P1797" i="11"/>
  <c r="O1797" i="11"/>
  <c r="Q1796" i="11"/>
  <c r="P1796" i="11"/>
  <c r="O1796" i="11"/>
  <c r="Q1795" i="11"/>
  <c r="P1795" i="11"/>
  <c r="O1795" i="11"/>
  <c r="B1795" i="11" s="1"/>
  <c r="Q1794" i="11"/>
  <c r="P1794" i="11"/>
  <c r="O1794" i="11"/>
  <c r="Q1793" i="11"/>
  <c r="P1793" i="11"/>
  <c r="O1793" i="11"/>
  <c r="Q1792" i="11"/>
  <c r="P1792" i="11"/>
  <c r="O1792" i="11"/>
  <c r="Q1791" i="11"/>
  <c r="P1791" i="11"/>
  <c r="O1791" i="11"/>
  <c r="Q1790" i="11"/>
  <c r="P1790" i="11"/>
  <c r="O1790" i="11"/>
  <c r="Q1789" i="11"/>
  <c r="P1789" i="11"/>
  <c r="O1789" i="11"/>
  <c r="Q1788" i="11"/>
  <c r="P1788" i="11"/>
  <c r="O1788" i="11"/>
  <c r="Q1787" i="11"/>
  <c r="P1787" i="11"/>
  <c r="O1787" i="11"/>
  <c r="B1787" i="11" s="1"/>
  <c r="Q1786" i="11"/>
  <c r="P1786" i="11"/>
  <c r="O1786" i="11"/>
  <c r="Q1785" i="11"/>
  <c r="P1785" i="11"/>
  <c r="O1785" i="11"/>
  <c r="Q1784" i="11"/>
  <c r="P1784" i="11"/>
  <c r="O1784" i="11"/>
  <c r="Q1783" i="11"/>
  <c r="P1783" i="11"/>
  <c r="O1783" i="11"/>
  <c r="Q1782" i="11"/>
  <c r="P1782" i="11"/>
  <c r="O1782" i="11"/>
  <c r="Q1781" i="11"/>
  <c r="P1781" i="11"/>
  <c r="O1781" i="11"/>
  <c r="Q1780" i="11"/>
  <c r="P1780" i="11"/>
  <c r="O1780" i="11"/>
  <c r="Q1779" i="11"/>
  <c r="P1779" i="11"/>
  <c r="O1779" i="11"/>
  <c r="B1779" i="11" s="1"/>
  <c r="Q1778" i="11"/>
  <c r="P1778" i="11"/>
  <c r="O1778" i="11"/>
  <c r="Q1777" i="11"/>
  <c r="P1777" i="11"/>
  <c r="O1777" i="11"/>
  <c r="Q1776" i="11"/>
  <c r="P1776" i="11"/>
  <c r="O1776" i="11"/>
  <c r="Q1775" i="11"/>
  <c r="P1775" i="11"/>
  <c r="O1775" i="11"/>
  <c r="Q1774" i="11"/>
  <c r="P1774" i="11"/>
  <c r="O1774" i="11"/>
  <c r="Q1773" i="11"/>
  <c r="P1773" i="11"/>
  <c r="O1773" i="11"/>
  <c r="Q1772" i="11"/>
  <c r="P1772" i="11"/>
  <c r="O1772" i="11"/>
  <c r="Q1771" i="11"/>
  <c r="P1771" i="11"/>
  <c r="O1771" i="11"/>
  <c r="B1771" i="11" s="1"/>
  <c r="Q1770" i="11"/>
  <c r="P1770" i="11"/>
  <c r="O1770" i="11"/>
  <c r="Q1769" i="11"/>
  <c r="P1769" i="11"/>
  <c r="O1769" i="11"/>
  <c r="Q1768" i="11"/>
  <c r="P1768" i="11"/>
  <c r="O1768" i="11"/>
  <c r="Q1767" i="11"/>
  <c r="P1767" i="11"/>
  <c r="O1767" i="11"/>
  <c r="Q1766" i="11"/>
  <c r="P1766" i="11"/>
  <c r="O1766" i="11"/>
  <c r="Q1765" i="11"/>
  <c r="P1765" i="11"/>
  <c r="O1765" i="11"/>
  <c r="Q1764" i="11"/>
  <c r="P1764" i="11"/>
  <c r="O1764" i="11"/>
  <c r="Q1763" i="11"/>
  <c r="P1763" i="11"/>
  <c r="O1763" i="11"/>
  <c r="B1763" i="11" s="1"/>
  <c r="Q1762" i="11"/>
  <c r="P1762" i="11"/>
  <c r="O1762" i="11"/>
  <c r="Q1761" i="11"/>
  <c r="P1761" i="11"/>
  <c r="O1761" i="11"/>
  <c r="Q1760" i="11"/>
  <c r="P1760" i="11"/>
  <c r="O1760" i="11"/>
  <c r="Q1759" i="11"/>
  <c r="P1759" i="11"/>
  <c r="O1759" i="11"/>
  <c r="Q1758" i="11"/>
  <c r="P1758" i="11"/>
  <c r="O1758" i="11"/>
  <c r="Q1757" i="11"/>
  <c r="P1757" i="11"/>
  <c r="O1757" i="11"/>
  <c r="Q1756" i="11"/>
  <c r="P1756" i="11"/>
  <c r="O1756" i="11"/>
  <c r="Q1755" i="11"/>
  <c r="P1755" i="11"/>
  <c r="O1755" i="11"/>
  <c r="Q1754" i="11"/>
  <c r="P1754" i="11"/>
  <c r="O1754" i="11"/>
  <c r="Q1753" i="11"/>
  <c r="P1753" i="11"/>
  <c r="O1753" i="11"/>
  <c r="Q1752" i="11"/>
  <c r="P1752" i="11"/>
  <c r="O1752" i="11"/>
  <c r="Q1751" i="11"/>
  <c r="P1751" i="11"/>
  <c r="O1751" i="11"/>
  <c r="Q1750" i="11"/>
  <c r="P1750" i="11"/>
  <c r="O1750" i="11"/>
  <c r="Q1749" i="11"/>
  <c r="P1749" i="11"/>
  <c r="O1749" i="11"/>
  <c r="Q1748" i="11"/>
  <c r="P1748" i="11"/>
  <c r="O1748" i="11"/>
  <c r="Q1747" i="11"/>
  <c r="P1747" i="11"/>
  <c r="O1747" i="11"/>
  <c r="Q1746" i="11"/>
  <c r="P1746" i="11"/>
  <c r="O1746" i="11"/>
  <c r="Q1745" i="11"/>
  <c r="P1745" i="11"/>
  <c r="O1745" i="11"/>
  <c r="Q1744" i="11"/>
  <c r="P1744" i="11"/>
  <c r="O1744" i="11"/>
  <c r="Q1743" i="11"/>
  <c r="P1743" i="11"/>
  <c r="O1743" i="11"/>
  <c r="Q1742" i="11"/>
  <c r="P1742" i="11"/>
  <c r="O1742" i="11"/>
  <c r="Q1741" i="11"/>
  <c r="P1741" i="11"/>
  <c r="O1741" i="11"/>
  <c r="Q1740" i="11"/>
  <c r="P1740" i="11"/>
  <c r="O1740" i="11"/>
  <c r="Q1739" i="11"/>
  <c r="P1739" i="11"/>
  <c r="O1739" i="11"/>
  <c r="Q1738" i="11"/>
  <c r="P1738" i="11"/>
  <c r="O1738" i="11"/>
  <c r="Q1737" i="11"/>
  <c r="P1737" i="11"/>
  <c r="O1737" i="11"/>
  <c r="Q1736" i="11"/>
  <c r="P1736" i="11"/>
  <c r="O1736" i="11"/>
  <c r="Q1735" i="11"/>
  <c r="P1735" i="11"/>
  <c r="O1735" i="11"/>
  <c r="Q1734" i="11"/>
  <c r="P1734" i="11"/>
  <c r="O1734" i="11"/>
  <c r="Q1733" i="11"/>
  <c r="P1733" i="11"/>
  <c r="O1733" i="11"/>
  <c r="Q1732" i="11"/>
  <c r="P1732" i="11"/>
  <c r="O1732" i="11"/>
  <c r="Q1731" i="11"/>
  <c r="P1731" i="11"/>
  <c r="O1731" i="11"/>
  <c r="Q1730" i="11"/>
  <c r="P1730" i="11"/>
  <c r="O1730" i="11"/>
  <c r="Q1729" i="11"/>
  <c r="P1729" i="11"/>
  <c r="O1729" i="11"/>
  <c r="Q1728" i="11"/>
  <c r="P1728" i="11"/>
  <c r="O1728" i="11"/>
  <c r="Q1727" i="11"/>
  <c r="P1727" i="11"/>
  <c r="O1727" i="11"/>
  <c r="Q1726" i="11"/>
  <c r="P1726" i="11"/>
  <c r="O1726" i="11"/>
  <c r="Q1725" i="11"/>
  <c r="P1725" i="11"/>
  <c r="O1725" i="11"/>
  <c r="Q1724" i="11"/>
  <c r="P1724" i="11"/>
  <c r="O1724" i="11"/>
  <c r="Q1723" i="11"/>
  <c r="P1723" i="11"/>
  <c r="O1723" i="11"/>
  <c r="Q1722" i="11"/>
  <c r="P1722" i="11"/>
  <c r="O1722" i="11"/>
  <c r="Q1721" i="11"/>
  <c r="P1721" i="11"/>
  <c r="O1721" i="11"/>
  <c r="Q1720" i="11"/>
  <c r="P1720" i="11"/>
  <c r="O1720" i="11"/>
  <c r="Q1719" i="11"/>
  <c r="P1719" i="11"/>
  <c r="O1719" i="11"/>
  <c r="Q1718" i="11"/>
  <c r="P1718" i="11"/>
  <c r="O1718" i="11"/>
  <c r="Q1717" i="11"/>
  <c r="P1717" i="11"/>
  <c r="O1717" i="11"/>
  <c r="Q1716" i="11"/>
  <c r="P1716" i="11"/>
  <c r="O1716" i="11"/>
  <c r="Q1715" i="11"/>
  <c r="P1715" i="11"/>
  <c r="O1715" i="11"/>
  <c r="B1715" i="11" s="1"/>
  <c r="Q1714" i="11"/>
  <c r="P1714" i="11"/>
  <c r="O1714" i="11"/>
  <c r="Q1713" i="11"/>
  <c r="P1713" i="11"/>
  <c r="O1713" i="11"/>
  <c r="Q1712" i="11"/>
  <c r="P1712" i="11"/>
  <c r="O1712" i="11"/>
  <c r="Q1711" i="11"/>
  <c r="P1711" i="11"/>
  <c r="O1711" i="11"/>
  <c r="Q1710" i="11"/>
  <c r="P1710" i="11"/>
  <c r="O1710" i="11"/>
  <c r="Q1709" i="11"/>
  <c r="P1709" i="11"/>
  <c r="O1709" i="11"/>
  <c r="Q1708" i="11"/>
  <c r="P1708" i="11"/>
  <c r="O1708" i="11"/>
  <c r="Q1707" i="11"/>
  <c r="P1707" i="11"/>
  <c r="O1707" i="11"/>
  <c r="B1707" i="11" s="1"/>
  <c r="Q1706" i="11"/>
  <c r="P1706" i="11"/>
  <c r="O1706" i="11"/>
  <c r="Q1705" i="11"/>
  <c r="P1705" i="11"/>
  <c r="O1705" i="11"/>
  <c r="Q1704" i="11"/>
  <c r="P1704" i="11"/>
  <c r="O1704" i="11"/>
  <c r="Q1703" i="11"/>
  <c r="P1703" i="11"/>
  <c r="O1703" i="11"/>
  <c r="Q1702" i="11"/>
  <c r="P1702" i="11"/>
  <c r="O1702" i="11"/>
  <c r="Q1701" i="11"/>
  <c r="P1701" i="11"/>
  <c r="O1701" i="11"/>
  <c r="Q1700" i="11"/>
  <c r="P1700" i="11"/>
  <c r="O1700" i="11"/>
  <c r="Q1699" i="11"/>
  <c r="P1699" i="11"/>
  <c r="O1699" i="11"/>
  <c r="B1699" i="11" s="1"/>
  <c r="Q1698" i="11"/>
  <c r="P1698" i="11"/>
  <c r="O1698" i="11"/>
  <c r="Q1697" i="11"/>
  <c r="P1697" i="11"/>
  <c r="O1697" i="11"/>
  <c r="Q1696" i="11"/>
  <c r="P1696" i="11"/>
  <c r="O1696" i="11"/>
  <c r="Q1695" i="11"/>
  <c r="P1695" i="11"/>
  <c r="O1695" i="11"/>
  <c r="Q1694" i="11"/>
  <c r="P1694" i="11"/>
  <c r="O1694" i="11"/>
  <c r="Q1693" i="11"/>
  <c r="P1693" i="11"/>
  <c r="O1693" i="11"/>
  <c r="Q1692" i="11"/>
  <c r="P1692" i="11"/>
  <c r="O1692" i="11"/>
  <c r="Q1691" i="11"/>
  <c r="P1691" i="11"/>
  <c r="O1691" i="11"/>
  <c r="B1691" i="11" s="1"/>
  <c r="Q1690" i="11"/>
  <c r="P1690" i="11"/>
  <c r="O1690" i="11"/>
  <c r="Q1689" i="11"/>
  <c r="P1689" i="11"/>
  <c r="O1689" i="11"/>
  <c r="Q1688" i="11"/>
  <c r="P1688" i="11"/>
  <c r="O1688" i="11"/>
  <c r="Q1687" i="11"/>
  <c r="P1687" i="11"/>
  <c r="O1687" i="11"/>
  <c r="Q1686" i="11"/>
  <c r="P1686" i="11"/>
  <c r="O1686" i="11"/>
  <c r="Q1685" i="11"/>
  <c r="P1685" i="11"/>
  <c r="O1685" i="11"/>
  <c r="Q1684" i="11"/>
  <c r="P1684" i="11"/>
  <c r="O1684" i="11"/>
  <c r="Q1683" i="11"/>
  <c r="P1683" i="11"/>
  <c r="O1683" i="11"/>
  <c r="B1683" i="11" s="1"/>
  <c r="Q1682" i="11"/>
  <c r="P1682" i="11"/>
  <c r="O1682" i="11"/>
  <c r="Q1681" i="11"/>
  <c r="P1681" i="11"/>
  <c r="O1681" i="11"/>
  <c r="Q1680" i="11"/>
  <c r="P1680" i="11"/>
  <c r="O1680" i="11"/>
  <c r="Q1679" i="11"/>
  <c r="P1679" i="11"/>
  <c r="O1679" i="11"/>
  <c r="Q1678" i="11"/>
  <c r="P1678" i="11"/>
  <c r="O1678" i="11"/>
  <c r="Q1677" i="11"/>
  <c r="P1677" i="11"/>
  <c r="O1677" i="11"/>
  <c r="Q1676" i="11"/>
  <c r="P1676" i="11"/>
  <c r="O1676" i="11"/>
  <c r="Q1675" i="11"/>
  <c r="P1675" i="11"/>
  <c r="O1675" i="11"/>
  <c r="B1675" i="11" s="1"/>
  <c r="Q1674" i="11"/>
  <c r="P1674" i="11"/>
  <c r="O1674" i="11"/>
  <c r="Q1673" i="11"/>
  <c r="P1673" i="11"/>
  <c r="O1673" i="11"/>
  <c r="Q1672" i="11"/>
  <c r="P1672" i="11"/>
  <c r="O1672" i="11"/>
  <c r="Q1671" i="11"/>
  <c r="P1671" i="11"/>
  <c r="O1671" i="11"/>
  <c r="Q1670" i="11"/>
  <c r="P1670" i="11"/>
  <c r="O1670" i="11"/>
  <c r="Q1669" i="11"/>
  <c r="P1669" i="11"/>
  <c r="O1669" i="11"/>
  <c r="Q1668" i="11"/>
  <c r="P1668" i="11"/>
  <c r="O1668" i="11"/>
  <c r="Q1667" i="11"/>
  <c r="P1667" i="11"/>
  <c r="O1667" i="11"/>
  <c r="B1667" i="11" s="1"/>
  <c r="Q1666" i="11"/>
  <c r="P1666" i="11"/>
  <c r="O1666" i="11"/>
  <c r="Q1665" i="11"/>
  <c r="P1665" i="11"/>
  <c r="O1665" i="11"/>
  <c r="Q1664" i="11"/>
  <c r="P1664" i="11"/>
  <c r="O1664" i="11"/>
  <c r="Q1663" i="11"/>
  <c r="P1663" i="11"/>
  <c r="O1663" i="11"/>
  <c r="Q1662" i="11"/>
  <c r="P1662" i="11"/>
  <c r="O1662" i="11"/>
  <c r="Q1661" i="11"/>
  <c r="P1661" i="11"/>
  <c r="O1661" i="11"/>
  <c r="Q1660" i="11"/>
  <c r="P1660" i="11"/>
  <c r="O1660" i="11"/>
  <c r="Q1659" i="11"/>
  <c r="P1659" i="11"/>
  <c r="O1659" i="11"/>
  <c r="B1659" i="11" s="1"/>
  <c r="Q1658" i="11"/>
  <c r="P1658" i="11"/>
  <c r="O1658" i="11"/>
  <c r="Q1657" i="11"/>
  <c r="P1657" i="11"/>
  <c r="O1657" i="11"/>
  <c r="Q1656" i="11"/>
  <c r="P1656" i="11"/>
  <c r="O1656" i="11"/>
  <c r="Q1655" i="11"/>
  <c r="P1655" i="11"/>
  <c r="O1655" i="11"/>
  <c r="Q1654" i="11"/>
  <c r="P1654" i="11"/>
  <c r="O1654" i="11"/>
  <c r="B1654" i="11" s="1"/>
  <c r="Q1653" i="11"/>
  <c r="P1653" i="11"/>
  <c r="O1653" i="11"/>
  <c r="Q1652" i="11"/>
  <c r="P1652" i="11"/>
  <c r="O1652" i="11"/>
  <c r="Q1651" i="11"/>
  <c r="P1651" i="11"/>
  <c r="O1651" i="11"/>
  <c r="B1651" i="11" s="1"/>
  <c r="Q1650" i="11"/>
  <c r="P1650" i="11"/>
  <c r="O1650" i="11"/>
  <c r="Q1649" i="11"/>
  <c r="P1649" i="11"/>
  <c r="O1649" i="11"/>
  <c r="Q1648" i="11"/>
  <c r="P1648" i="11"/>
  <c r="O1648" i="11"/>
  <c r="Q1647" i="11"/>
  <c r="P1647" i="11"/>
  <c r="O1647" i="11"/>
  <c r="Q1646" i="11"/>
  <c r="P1646" i="11"/>
  <c r="O1646" i="11"/>
  <c r="Q1645" i="11"/>
  <c r="P1645" i="11"/>
  <c r="O1645" i="11"/>
  <c r="Q1644" i="11"/>
  <c r="P1644" i="11"/>
  <c r="O1644" i="11"/>
  <c r="Q1643" i="11"/>
  <c r="P1643" i="11"/>
  <c r="O1643" i="11"/>
  <c r="B1643" i="11" s="1"/>
  <c r="Q1642" i="11"/>
  <c r="P1642" i="11"/>
  <c r="O1642" i="11"/>
  <c r="Q1641" i="11"/>
  <c r="P1641" i="11"/>
  <c r="O1641" i="11"/>
  <c r="Q1640" i="11"/>
  <c r="P1640" i="11"/>
  <c r="O1640" i="11"/>
  <c r="Q1639" i="11"/>
  <c r="P1639" i="11"/>
  <c r="O1639" i="11"/>
  <c r="Q1638" i="11"/>
  <c r="P1638" i="11"/>
  <c r="O1638" i="11"/>
  <c r="Q1637" i="11"/>
  <c r="P1637" i="11"/>
  <c r="O1637" i="11"/>
  <c r="Q1636" i="11"/>
  <c r="P1636" i="11"/>
  <c r="O1636" i="11"/>
  <c r="Q1635" i="11"/>
  <c r="P1635" i="11"/>
  <c r="O1635" i="11"/>
  <c r="Q1634" i="11"/>
  <c r="P1634" i="11"/>
  <c r="O1634" i="11"/>
  <c r="Q1633" i="11"/>
  <c r="P1633" i="11"/>
  <c r="O1633" i="11"/>
  <c r="Q1632" i="11"/>
  <c r="P1632" i="11"/>
  <c r="O1632" i="11"/>
  <c r="Q1631" i="11"/>
  <c r="P1631" i="11"/>
  <c r="O1631" i="11"/>
  <c r="Q1630" i="11"/>
  <c r="P1630" i="11"/>
  <c r="O1630" i="11"/>
  <c r="Q1629" i="11"/>
  <c r="P1629" i="11"/>
  <c r="O1629" i="11"/>
  <c r="Q1628" i="11"/>
  <c r="P1628" i="11"/>
  <c r="O1628" i="11"/>
  <c r="Q1627" i="11"/>
  <c r="P1627" i="11"/>
  <c r="O1627" i="11"/>
  <c r="Q1626" i="11"/>
  <c r="P1626" i="11"/>
  <c r="O1626" i="11"/>
  <c r="Q1625" i="11"/>
  <c r="P1625" i="11"/>
  <c r="O1625" i="11"/>
  <c r="Q1624" i="11"/>
  <c r="P1624" i="11"/>
  <c r="O1624" i="11"/>
  <c r="Q1623" i="11"/>
  <c r="P1623" i="11"/>
  <c r="O1623" i="11"/>
  <c r="Q1622" i="11"/>
  <c r="P1622" i="11"/>
  <c r="O1622" i="11"/>
  <c r="Q1621" i="11"/>
  <c r="P1621" i="11"/>
  <c r="O1621" i="11"/>
  <c r="Q1620" i="11"/>
  <c r="P1620" i="11"/>
  <c r="O1620" i="11"/>
  <c r="Q1619" i="11"/>
  <c r="P1619" i="11"/>
  <c r="O1619" i="11"/>
  <c r="Q1618" i="11"/>
  <c r="P1618" i="11"/>
  <c r="O1618" i="11"/>
  <c r="Q1617" i="11"/>
  <c r="P1617" i="11"/>
  <c r="O1617" i="11"/>
  <c r="Q1616" i="11"/>
  <c r="P1616" i="11"/>
  <c r="O1616" i="11"/>
  <c r="Q1615" i="11"/>
  <c r="P1615" i="11"/>
  <c r="O1615" i="11"/>
  <c r="Q1614" i="11"/>
  <c r="P1614" i="11"/>
  <c r="O1614" i="11"/>
  <c r="Q1613" i="11"/>
  <c r="P1613" i="11"/>
  <c r="O1613" i="11"/>
  <c r="Q1612" i="11"/>
  <c r="P1612" i="11"/>
  <c r="O1612" i="11"/>
  <c r="Q1611" i="11"/>
  <c r="P1611" i="11"/>
  <c r="O1611" i="11"/>
  <c r="Q1610" i="11"/>
  <c r="P1610" i="11"/>
  <c r="O1610" i="11"/>
  <c r="Q1609" i="11"/>
  <c r="P1609" i="11"/>
  <c r="O1609" i="11"/>
  <c r="Q1608" i="11"/>
  <c r="P1608" i="11"/>
  <c r="O1608" i="11"/>
  <c r="Q1607" i="11"/>
  <c r="P1607" i="11"/>
  <c r="O1607" i="11"/>
  <c r="Q1606" i="11"/>
  <c r="P1606" i="11"/>
  <c r="O1606" i="11"/>
  <c r="Q1605" i="11"/>
  <c r="P1605" i="11"/>
  <c r="O1605" i="11"/>
  <c r="Q1604" i="11"/>
  <c r="P1604" i="11"/>
  <c r="O1604" i="11"/>
  <c r="Q1603" i="11"/>
  <c r="P1603" i="11"/>
  <c r="O1603" i="11"/>
  <c r="Q1602" i="11"/>
  <c r="P1602" i="11"/>
  <c r="O1602" i="11"/>
  <c r="Q1601" i="11"/>
  <c r="P1601" i="11"/>
  <c r="O1601" i="11"/>
  <c r="Q1600" i="11"/>
  <c r="P1600" i="11"/>
  <c r="O1600" i="11"/>
  <c r="Q1599" i="11"/>
  <c r="P1599" i="11"/>
  <c r="O1599" i="11"/>
  <c r="Q1598" i="11"/>
  <c r="P1598" i="11"/>
  <c r="O1598" i="11"/>
  <c r="Q1597" i="11"/>
  <c r="P1597" i="11"/>
  <c r="O1597" i="11"/>
  <c r="Q1596" i="11"/>
  <c r="P1596" i="11"/>
  <c r="O1596" i="11"/>
  <c r="Q1595" i="11"/>
  <c r="P1595" i="11"/>
  <c r="O1595" i="11"/>
  <c r="Q1594" i="11"/>
  <c r="P1594" i="11"/>
  <c r="O1594" i="11"/>
  <c r="Q1593" i="11"/>
  <c r="P1593" i="11"/>
  <c r="O1593" i="11"/>
  <c r="Q1592" i="11"/>
  <c r="P1592" i="11"/>
  <c r="O1592" i="11"/>
  <c r="Q1591" i="11"/>
  <c r="P1591" i="11"/>
  <c r="O1591" i="11"/>
  <c r="Q1590" i="11"/>
  <c r="P1590" i="11"/>
  <c r="O1590" i="11"/>
  <c r="Q1589" i="11"/>
  <c r="P1589" i="11"/>
  <c r="O1589" i="11"/>
  <c r="Q1588" i="11"/>
  <c r="P1588" i="11"/>
  <c r="O1588" i="11"/>
  <c r="Q1587" i="11"/>
  <c r="P1587" i="11"/>
  <c r="O1587" i="11"/>
  <c r="B1587" i="11" s="1"/>
  <c r="Q1586" i="11"/>
  <c r="P1586" i="11"/>
  <c r="O1586" i="11"/>
  <c r="Q1585" i="11"/>
  <c r="P1585" i="11"/>
  <c r="O1585" i="11"/>
  <c r="Q1584" i="11"/>
  <c r="P1584" i="11"/>
  <c r="O1584" i="11"/>
  <c r="Q1583" i="11"/>
  <c r="P1583" i="11"/>
  <c r="O1583" i="11"/>
  <c r="Q1582" i="11"/>
  <c r="P1582" i="11"/>
  <c r="O1582" i="11"/>
  <c r="Q1581" i="11"/>
  <c r="P1581" i="11"/>
  <c r="O1581" i="11"/>
  <c r="Q1580" i="11"/>
  <c r="P1580" i="11"/>
  <c r="O1580" i="11"/>
  <c r="Q1579" i="11"/>
  <c r="P1579" i="11"/>
  <c r="O1579" i="11"/>
  <c r="B1579" i="11" s="1"/>
  <c r="Q1578" i="11"/>
  <c r="P1578" i="11"/>
  <c r="O1578" i="11"/>
  <c r="Q1577" i="11"/>
  <c r="P1577" i="11"/>
  <c r="O1577" i="11"/>
  <c r="Q1576" i="11"/>
  <c r="P1576" i="11"/>
  <c r="O1576" i="11"/>
  <c r="Q1575" i="11"/>
  <c r="P1575" i="11"/>
  <c r="O1575" i="11"/>
  <c r="Q1574" i="11"/>
  <c r="P1574" i="11"/>
  <c r="O1574" i="11"/>
  <c r="Q1573" i="11"/>
  <c r="P1573" i="11"/>
  <c r="O1573" i="11"/>
  <c r="Q1572" i="11"/>
  <c r="P1572" i="11"/>
  <c r="O1572" i="11"/>
  <c r="Q1571" i="11"/>
  <c r="P1571" i="11"/>
  <c r="O1571" i="11"/>
  <c r="B1571" i="11" s="1"/>
  <c r="Q1570" i="11"/>
  <c r="P1570" i="11"/>
  <c r="O1570" i="11"/>
  <c r="Q1569" i="11"/>
  <c r="P1569" i="11"/>
  <c r="O1569" i="11"/>
  <c r="Q1568" i="11"/>
  <c r="P1568" i="11"/>
  <c r="O1568" i="11"/>
  <c r="Q1567" i="11"/>
  <c r="P1567" i="11"/>
  <c r="O1567" i="11"/>
  <c r="Q1566" i="11"/>
  <c r="P1566" i="11"/>
  <c r="O1566" i="11"/>
  <c r="Q1565" i="11"/>
  <c r="P1565" i="11"/>
  <c r="O1565" i="11"/>
  <c r="Q1564" i="11"/>
  <c r="P1564" i="11"/>
  <c r="O1564" i="11"/>
  <c r="Q1563" i="11"/>
  <c r="P1563" i="11"/>
  <c r="O1563" i="11"/>
  <c r="B1563" i="11" s="1"/>
  <c r="Q1562" i="11"/>
  <c r="P1562" i="11"/>
  <c r="O1562" i="11"/>
  <c r="Q1561" i="11"/>
  <c r="P1561" i="11"/>
  <c r="O1561" i="11"/>
  <c r="Q1560" i="11"/>
  <c r="P1560" i="11"/>
  <c r="O1560" i="11"/>
  <c r="Q1559" i="11"/>
  <c r="P1559" i="11"/>
  <c r="O1559" i="11"/>
  <c r="Q1558" i="11"/>
  <c r="P1558" i="11"/>
  <c r="O1558" i="11"/>
  <c r="Q1557" i="11"/>
  <c r="P1557" i="11"/>
  <c r="O1557" i="11"/>
  <c r="Q1556" i="11"/>
  <c r="P1556" i="11"/>
  <c r="O1556" i="11"/>
  <c r="Q1555" i="11"/>
  <c r="P1555" i="11"/>
  <c r="O1555" i="11"/>
  <c r="B1555" i="11" s="1"/>
  <c r="Q1554" i="11"/>
  <c r="P1554" i="11"/>
  <c r="O1554" i="11"/>
  <c r="Q1553" i="11"/>
  <c r="P1553" i="11"/>
  <c r="O1553" i="11"/>
  <c r="Q1552" i="11"/>
  <c r="P1552" i="11"/>
  <c r="O1552" i="11"/>
  <c r="Q1551" i="11"/>
  <c r="P1551" i="11"/>
  <c r="O1551" i="11"/>
  <c r="Q1550" i="11"/>
  <c r="P1550" i="11"/>
  <c r="O1550" i="11"/>
  <c r="Q1549" i="11"/>
  <c r="P1549" i="11"/>
  <c r="O1549" i="11"/>
  <c r="Q1548" i="11"/>
  <c r="P1548" i="11"/>
  <c r="O1548" i="11"/>
  <c r="Q1547" i="11"/>
  <c r="P1547" i="11"/>
  <c r="O1547" i="11"/>
  <c r="B1547" i="11" s="1"/>
  <c r="Q1546" i="11"/>
  <c r="P1546" i="11"/>
  <c r="O1546" i="11"/>
  <c r="Q1545" i="11"/>
  <c r="P1545" i="11"/>
  <c r="O1545" i="11"/>
  <c r="Q1544" i="11"/>
  <c r="P1544" i="11"/>
  <c r="O1544" i="11"/>
  <c r="Q1543" i="11"/>
  <c r="P1543" i="11"/>
  <c r="O1543" i="11"/>
  <c r="Q1542" i="11"/>
  <c r="P1542" i="11"/>
  <c r="O1542" i="11"/>
  <c r="Q1541" i="11"/>
  <c r="P1541" i="11"/>
  <c r="O1541" i="11"/>
  <c r="Q1540" i="11"/>
  <c r="P1540" i="11"/>
  <c r="O1540" i="11"/>
  <c r="Q1539" i="11"/>
  <c r="P1539" i="11"/>
  <c r="O1539" i="11"/>
  <c r="B1539" i="11" s="1"/>
  <c r="Q1538" i="11"/>
  <c r="P1538" i="11"/>
  <c r="O1538" i="11"/>
  <c r="Q1537" i="11"/>
  <c r="P1537" i="11"/>
  <c r="O1537" i="11"/>
  <c r="Q1536" i="11"/>
  <c r="P1536" i="11"/>
  <c r="O1536" i="11"/>
  <c r="Q1535" i="11"/>
  <c r="P1535" i="11"/>
  <c r="O1535" i="11"/>
  <c r="Q1534" i="11"/>
  <c r="P1534" i="11"/>
  <c r="O1534" i="11"/>
  <c r="Q1533" i="11"/>
  <c r="P1533" i="11"/>
  <c r="O1533" i="11"/>
  <c r="Q1532" i="11"/>
  <c r="P1532" i="11"/>
  <c r="O1532" i="11"/>
  <c r="Q1531" i="11"/>
  <c r="P1531" i="11"/>
  <c r="O1531" i="11"/>
  <c r="B1531" i="11" s="1"/>
  <c r="Q1530" i="11"/>
  <c r="P1530" i="11"/>
  <c r="O1530" i="11"/>
  <c r="Q1529" i="11"/>
  <c r="P1529" i="11"/>
  <c r="O1529" i="11"/>
  <c r="Q1528" i="11"/>
  <c r="P1528" i="11"/>
  <c r="O1528" i="11"/>
  <c r="Q1527" i="11"/>
  <c r="P1527" i="11"/>
  <c r="O1527" i="11"/>
  <c r="Q1526" i="11"/>
  <c r="P1526" i="11"/>
  <c r="O1526" i="11"/>
  <c r="Q1525" i="11"/>
  <c r="P1525" i="11"/>
  <c r="O1525" i="11"/>
  <c r="Q1524" i="11"/>
  <c r="P1524" i="11"/>
  <c r="O1524" i="11"/>
  <c r="Q1523" i="11"/>
  <c r="P1523" i="11"/>
  <c r="O1523" i="11"/>
  <c r="B1523" i="11" s="1"/>
  <c r="Q1522" i="11"/>
  <c r="P1522" i="11"/>
  <c r="O1522" i="11"/>
  <c r="Q1521" i="11"/>
  <c r="P1521" i="11"/>
  <c r="O1521" i="11"/>
  <c r="Q1520" i="11"/>
  <c r="P1520" i="11"/>
  <c r="O1520" i="11"/>
  <c r="Q1519" i="11"/>
  <c r="P1519" i="11"/>
  <c r="O1519" i="11"/>
  <c r="Q1518" i="11"/>
  <c r="P1518" i="11"/>
  <c r="O1518" i="11"/>
  <c r="B1518" i="11" s="1"/>
  <c r="Q1517" i="11"/>
  <c r="P1517" i="11"/>
  <c r="O1517" i="11"/>
  <c r="Q1516" i="11"/>
  <c r="P1516" i="11"/>
  <c r="O1516" i="11"/>
  <c r="Q1515" i="11"/>
  <c r="P1515" i="11"/>
  <c r="O1515" i="11"/>
  <c r="Q1514" i="11"/>
  <c r="P1514" i="11"/>
  <c r="O1514" i="11"/>
  <c r="Q1513" i="11"/>
  <c r="P1513" i="11"/>
  <c r="O1513" i="11"/>
  <c r="Q1512" i="11"/>
  <c r="P1512" i="11"/>
  <c r="O1512" i="11"/>
  <c r="Q1511" i="11"/>
  <c r="P1511" i="11"/>
  <c r="O1511" i="11"/>
  <c r="Q1510" i="11"/>
  <c r="P1510" i="11"/>
  <c r="O1510" i="11"/>
  <c r="B1510" i="11" s="1"/>
  <c r="Q1509" i="11"/>
  <c r="P1509" i="11"/>
  <c r="O1509" i="11"/>
  <c r="Q1508" i="11"/>
  <c r="P1508" i="11"/>
  <c r="O1508" i="11"/>
  <c r="Q1507" i="11"/>
  <c r="P1507" i="11"/>
  <c r="O1507" i="11"/>
  <c r="Q1506" i="11"/>
  <c r="P1506" i="11"/>
  <c r="O1506" i="11"/>
  <c r="Q1505" i="11"/>
  <c r="P1505" i="11"/>
  <c r="O1505" i="11"/>
  <c r="Q1504" i="11"/>
  <c r="P1504" i="11"/>
  <c r="O1504" i="11"/>
  <c r="Q1503" i="11"/>
  <c r="P1503" i="11"/>
  <c r="O1503" i="11"/>
  <c r="Q1502" i="11"/>
  <c r="P1502" i="11"/>
  <c r="O1502" i="11"/>
  <c r="B1502" i="11" s="1"/>
  <c r="Q1501" i="11"/>
  <c r="P1501" i="11"/>
  <c r="O1501" i="11"/>
  <c r="Q1500" i="11"/>
  <c r="P1500" i="11"/>
  <c r="O1500" i="11"/>
  <c r="Q1499" i="11"/>
  <c r="P1499" i="11"/>
  <c r="O1499" i="11"/>
  <c r="Q1498" i="11"/>
  <c r="P1498" i="11"/>
  <c r="O1498" i="11"/>
  <c r="Q1497" i="11"/>
  <c r="P1497" i="11"/>
  <c r="O1497" i="11"/>
  <c r="Q1496" i="11"/>
  <c r="P1496" i="11"/>
  <c r="O1496" i="11"/>
  <c r="Q1495" i="11"/>
  <c r="P1495" i="11"/>
  <c r="O1495" i="11"/>
  <c r="Q1494" i="11"/>
  <c r="P1494" i="11"/>
  <c r="O1494" i="11"/>
  <c r="Q1493" i="11"/>
  <c r="P1493" i="11"/>
  <c r="O1493" i="11"/>
  <c r="Q1492" i="11"/>
  <c r="P1492" i="11"/>
  <c r="O1492" i="11"/>
  <c r="Q1491" i="11"/>
  <c r="P1491" i="11"/>
  <c r="O1491" i="11"/>
  <c r="Q1490" i="11"/>
  <c r="P1490" i="11"/>
  <c r="O1490" i="11"/>
  <c r="Q1489" i="11"/>
  <c r="P1489" i="11"/>
  <c r="O1489" i="11"/>
  <c r="Q1488" i="11"/>
  <c r="P1488" i="11"/>
  <c r="O1488" i="11"/>
  <c r="Q1487" i="11"/>
  <c r="P1487" i="11"/>
  <c r="O1487" i="11"/>
  <c r="Q1486" i="11"/>
  <c r="P1486" i="11"/>
  <c r="O1486" i="11"/>
  <c r="B1486" i="11" s="1"/>
  <c r="Q1485" i="11"/>
  <c r="P1485" i="11"/>
  <c r="O1485" i="11"/>
  <c r="Q1484" i="11"/>
  <c r="P1484" i="11"/>
  <c r="O1484" i="11"/>
  <c r="Q1483" i="11"/>
  <c r="P1483" i="11"/>
  <c r="O1483" i="11"/>
  <c r="Q1482" i="11"/>
  <c r="P1482" i="11"/>
  <c r="O1482" i="11"/>
  <c r="Q1481" i="11"/>
  <c r="P1481" i="11"/>
  <c r="O1481" i="11"/>
  <c r="Q1480" i="11"/>
  <c r="P1480" i="11"/>
  <c r="O1480" i="11"/>
  <c r="Q1479" i="11"/>
  <c r="P1479" i="11"/>
  <c r="O1479" i="11"/>
  <c r="Q1478" i="11"/>
  <c r="P1478" i="11"/>
  <c r="O1478" i="11"/>
  <c r="B1478" i="11" s="1"/>
  <c r="Q1477" i="11"/>
  <c r="P1477" i="11"/>
  <c r="O1477" i="11"/>
  <c r="Q1476" i="11"/>
  <c r="P1476" i="11"/>
  <c r="O1476" i="11"/>
  <c r="Q1475" i="11"/>
  <c r="P1475" i="11"/>
  <c r="O1475" i="11"/>
  <c r="Q1474" i="11"/>
  <c r="P1474" i="11"/>
  <c r="O1474" i="11"/>
  <c r="Q1473" i="11"/>
  <c r="P1473" i="11"/>
  <c r="O1473" i="11"/>
  <c r="Q1472" i="11"/>
  <c r="P1472" i="11"/>
  <c r="O1472" i="11"/>
  <c r="Q1471" i="11"/>
  <c r="P1471" i="11"/>
  <c r="O1471" i="11"/>
  <c r="Q1470" i="11"/>
  <c r="P1470" i="11"/>
  <c r="O1470" i="11"/>
  <c r="B1470" i="11" s="1"/>
  <c r="Q1469" i="11"/>
  <c r="P1469" i="11"/>
  <c r="O1469" i="11"/>
  <c r="Q1468" i="11"/>
  <c r="P1468" i="11"/>
  <c r="O1468" i="11"/>
  <c r="Q1467" i="11"/>
  <c r="P1467" i="11"/>
  <c r="O1467" i="11"/>
  <c r="Q1466" i="11"/>
  <c r="P1466" i="11"/>
  <c r="O1466" i="11"/>
  <c r="Q1465" i="11"/>
  <c r="P1465" i="11"/>
  <c r="O1465" i="11"/>
  <c r="Q1464" i="11"/>
  <c r="P1464" i="11"/>
  <c r="O1464" i="11"/>
  <c r="Q1463" i="11"/>
  <c r="P1463" i="11"/>
  <c r="O1463" i="11"/>
  <c r="Q1462" i="11"/>
  <c r="P1462" i="11"/>
  <c r="O1462" i="11"/>
  <c r="B1462" i="11" s="1"/>
  <c r="Q1461" i="11"/>
  <c r="P1461" i="11"/>
  <c r="O1461" i="11"/>
  <c r="Q1460" i="11"/>
  <c r="P1460" i="11"/>
  <c r="O1460" i="11"/>
  <c r="Q1459" i="11"/>
  <c r="P1459" i="11"/>
  <c r="O1459" i="11"/>
  <c r="Q1458" i="11"/>
  <c r="P1458" i="11"/>
  <c r="O1458" i="11"/>
  <c r="Q1457" i="11"/>
  <c r="P1457" i="11"/>
  <c r="O1457" i="11"/>
  <c r="Q1456" i="11"/>
  <c r="P1456" i="11"/>
  <c r="O1456" i="11"/>
  <c r="Q1455" i="11"/>
  <c r="P1455" i="11"/>
  <c r="O1455" i="11"/>
  <c r="Q1454" i="11"/>
  <c r="P1454" i="11"/>
  <c r="O1454" i="11"/>
  <c r="B1454" i="11" s="1"/>
  <c r="Q1453" i="11"/>
  <c r="P1453" i="11"/>
  <c r="O1453" i="11"/>
  <c r="Q1452" i="11"/>
  <c r="P1452" i="11"/>
  <c r="O1452" i="11"/>
  <c r="Q1451" i="11"/>
  <c r="P1451" i="11"/>
  <c r="O1451" i="11"/>
  <c r="Q1450" i="11"/>
  <c r="P1450" i="11"/>
  <c r="O1450" i="11"/>
  <c r="Q1449" i="11"/>
  <c r="P1449" i="11"/>
  <c r="O1449" i="11"/>
  <c r="Q1448" i="11"/>
  <c r="P1448" i="11"/>
  <c r="O1448" i="11"/>
  <c r="Q1447" i="11"/>
  <c r="P1447" i="11"/>
  <c r="O1447" i="11"/>
  <c r="Q1446" i="11"/>
  <c r="P1446" i="11"/>
  <c r="O1446" i="11"/>
  <c r="B1446" i="11" s="1"/>
  <c r="Q1445" i="11"/>
  <c r="P1445" i="11"/>
  <c r="O1445" i="11"/>
  <c r="Q1444" i="11"/>
  <c r="P1444" i="11"/>
  <c r="O1444" i="11"/>
  <c r="Q1443" i="11"/>
  <c r="P1443" i="11"/>
  <c r="O1443" i="11"/>
  <c r="Q1442" i="11"/>
  <c r="P1442" i="11"/>
  <c r="O1442" i="11"/>
  <c r="Q1441" i="11"/>
  <c r="P1441" i="11"/>
  <c r="O1441" i="11"/>
  <c r="Q1440" i="11"/>
  <c r="P1440" i="11"/>
  <c r="O1440" i="11"/>
  <c r="Q1439" i="11"/>
  <c r="P1439" i="11"/>
  <c r="O1439" i="11"/>
  <c r="Q1438" i="11"/>
  <c r="P1438" i="11"/>
  <c r="O1438" i="11"/>
  <c r="B1438" i="11" s="1"/>
  <c r="Q1437" i="11"/>
  <c r="P1437" i="11"/>
  <c r="O1437" i="11"/>
  <c r="Q1436" i="11"/>
  <c r="P1436" i="11"/>
  <c r="O1436" i="11"/>
  <c r="Q1435" i="11"/>
  <c r="P1435" i="11"/>
  <c r="O1435" i="11"/>
  <c r="Q1434" i="11"/>
  <c r="P1434" i="11"/>
  <c r="O1434" i="11"/>
  <c r="Q1433" i="11"/>
  <c r="P1433" i="11"/>
  <c r="O1433" i="11"/>
  <c r="Q1432" i="11"/>
  <c r="P1432" i="11"/>
  <c r="O1432" i="11"/>
  <c r="Q1431" i="11"/>
  <c r="P1431" i="11"/>
  <c r="O1431" i="11"/>
  <c r="Q1430" i="11"/>
  <c r="P1430" i="11"/>
  <c r="O1430" i="11"/>
  <c r="B1430" i="11" s="1"/>
  <c r="Q1429" i="11"/>
  <c r="P1429" i="11"/>
  <c r="O1429" i="11"/>
  <c r="Q1428" i="11"/>
  <c r="P1428" i="11"/>
  <c r="O1428" i="11"/>
  <c r="Q1427" i="11"/>
  <c r="P1427" i="11"/>
  <c r="O1427" i="11"/>
  <c r="Q1426" i="11"/>
  <c r="P1426" i="11"/>
  <c r="O1426" i="11"/>
  <c r="Q1425" i="11"/>
  <c r="P1425" i="11"/>
  <c r="O1425" i="11"/>
  <c r="Q1424" i="11"/>
  <c r="P1424" i="11"/>
  <c r="O1424" i="11"/>
  <c r="Q1423" i="11"/>
  <c r="P1423" i="11"/>
  <c r="O1423" i="11"/>
  <c r="Q1422" i="11"/>
  <c r="P1422" i="11"/>
  <c r="O1422" i="11"/>
  <c r="B1422" i="11" s="1"/>
  <c r="Q1421" i="11"/>
  <c r="P1421" i="11"/>
  <c r="O1421" i="11"/>
  <c r="Q1420" i="11"/>
  <c r="P1420" i="11"/>
  <c r="O1420" i="11"/>
  <c r="Q1419" i="11"/>
  <c r="P1419" i="11"/>
  <c r="O1419" i="11"/>
  <c r="Q1418" i="11"/>
  <c r="P1418" i="11"/>
  <c r="O1418" i="11"/>
  <c r="Q1417" i="11"/>
  <c r="P1417" i="11"/>
  <c r="O1417" i="11"/>
  <c r="Q1416" i="11"/>
  <c r="P1416" i="11"/>
  <c r="O1416" i="11"/>
  <c r="Q1415" i="11"/>
  <c r="P1415" i="11"/>
  <c r="O1415" i="11"/>
  <c r="Q1414" i="11"/>
  <c r="P1414" i="11"/>
  <c r="O1414" i="11"/>
  <c r="B1414" i="11" s="1"/>
  <c r="Q1413" i="11"/>
  <c r="P1413" i="11"/>
  <c r="O1413" i="11"/>
  <c r="Q1412" i="11"/>
  <c r="P1412" i="11"/>
  <c r="O1412" i="11"/>
  <c r="Q1411" i="11"/>
  <c r="P1411" i="11"/>
  <c r="O1411" i="11"/>
  <c r="Q1410" i="11"/>
  <c r="P1410" i="11"/>
  <c r="O1410" i="11"/>
  <c r="Q1409" i="11"/>
  <c r="P1409" i="11"/>
  <c r="O1409" i="11"/>
  <c r="Q1408" i="11"/>
  <c r="P1408" i="11"/>
  <c r="O1408" i="11"/>
  <c r="Q1407" i="11"/>
  <c r="P1407" i="11"/>
  <c r="O1407" i="11"/>
  <c r="Q1406" i="11"/>
  <c r="P1406" i="11"/>
  <c r="O1406" i="11"/>
  <c r="Q1405" i="11"/>
  <c r="P1405" i="11"/>
  <c r="O1405" i="11"/>
  <c r="Q1404" i="11"/>
  <c r="P1404" i="11"/>
  <c r="O1404" i="11"/>
  <c r="Q1403" i="11"/>
  <c r="P1403" i="11"/>
  <c r="O1403" i="11"/>
  <c r="Q1402" i="11"/>
  <c r="P1402" i="11"/>
  <c r="O1402" i="11"/>
  <c r="Q1401" i="11"/>
  <c r="P1401" i="11"/>
  <c r="O1401" i="11"/>
  <c r="Q1400" i="11"/>
  <c r="P1400" i="11"/>
  <c r="O1400" i="11"/>
  <c r="Q1399" i="11"/>
  <c r="P1399" i="11"/>
  <c r="O1399" i="11"/>
  <c r="Q1398" i="11"/>
  <c r="P1398" i="11"/>
  <c r="O1398" i="11"/>
  <c r="B1398" i="11" s="1"/>
  <c r="Q1397" i="11"/>
  <c r="P1397" i="11"/>
  <c r="O1397" i="11"/>
  <c r="Q1396" i="11"/>
  <c r="P1396" i="11"/>
  <c r="O1396" i="11"/>
  <c r="Q1395" i="11"/>
  <c r="P1395" i="11"/>
  <c r="O1395" i="11"/>
  <c r="Q1394" i="11"/>
  <c r="P1394" i="11"/>
  <c r="O1394" i="11"/>
  <c r="Q1393" i="11"/>
  <c r="P1393" i="11"/>
  <c r="O1393" i="11"/>
  <c r="Q1392" i="11"/>
  <c r="P1392" i="11"/>
  <c r="O1392" i="11"/>
  <c r="Q1391" i="11"/>
  <c r="P1391" i="11"/>
  <c r="O1391" i="11"/>
  <c r="Q1390" i="11"/>
  <c r="P1390" i="11"/>
  <c r="O1390" i="11"/>
  <c r="B1390" i="11" s="1"/>
  <c r="Q1389" i="11"/>
  <c r="P1389" i="11"/>
  <c r="O1389" i="11"/>
  <c r="Q1388" i="11"/>
  <c r="P1388" i="11"/>
  <c r="O1388" i="11"/>
  <c r="Q1387" i="11"/>
  <c r="P1387" i="11"/>
  <c r="O1387" i="11"/>
  <c r="Q1386" i="11"/>
  <c r="P1386" i="11"/>
  <c r="O1386" i="11"/>
  <c r="Q1385" i="11"/>
  <c r="P1385" i="11"/>
  <c r="O1385" i="11"/>
  <c r="Q1384" i="11"/>
  <c r="P1384" i="11"/>
  <c r="O1384" i="11"/>
  <c r="Q1383" i="11"/>
  <c r="P1383" i="11"/>
  <c r="O1383" i="11"/>
  <c r="Q1382" i="11"/>
  <c r="P1382" i="11"/>
  <c r="O1382" i="11"/>
  <c r="B1382" i="11" s="1"/>
  <c r="Q1381" i="11"/>
  <c r="P1381" i="11"/>
  <c r="O1381" i="11"/>
  <c r="Q1380" i="11"/>
  <c r="P1380" i="11"/>
  <c r="O1380" i="11"/>
  <c r="Q1379" i="11"/>
  <c r="P1379" i="11"/>
  <c r="O1379" i="11"/>
  <c r="Q1378" i="11"/>
  <c r="P1378" i="11"/>
  <c r="O1378" i="11"/>
  <c r="Q1377" i="11"/>
  <c r="P1377" i="11"/>
  <c r="O1377" i="11"/>
  <c r="Q1376" i="11"/>
  <c r="P1376" i="11"/>
  <c r="O1376" i="11"/>
  <c r="Q1375" i="11"/>
  <c r="P1375" i="11"/>
  <c r="O1375" i="11"/>
  <c r="Q1374" i="11"/>
  <c r="P1374" i="11"/>
  <c r="O1374" i="11"/>
  <c r="B1374" i="11" s="1"/>
  <c r="Q1373" i="11"/>
  <c r="P1373" i="11"/>
  <c r="O1373" i="11"/>
  <c r="Q1372" i="11"/>
  <c r="P1372" i="11"/>
  <c r="O1372" i="11"/>
  <c r="Q1371" i="11"/>
  <c r="P1371" i="11"/>
  <c r="O1371" i="11"/>
  <c r="Q1370" i="11"/>
  <c r="P1370" i="11"/>
  <c r="O1370" i="11"/>
  <c r="Q1369" i="11"/>
  <c r="P1369" i="11"/>
  <c r="O1369" i="11"/>
  <c r="Q1368" i="11"/>
  <c r="P1368" i="11"/>
  <c r="O1368" i="11"/>
  <c r="Q1367" i="11"/>
  <c r="P1367" i="11"/>
  <c r="O1367" i="11"/>
  <c r="Q1366" i="11"/>
  <c r="P1366" i="11"/>
  <c r="O1366" i="11"/>
  <c r="B1366" i="11" s="1"/>
  <c r="Q1365" i="11"/>
  <c r="P1365" i="11"/>
  <c r="O1365" i="11"/>
  <c r="Q1364" i="11"/>
  <c r="P1364" i="11"/>
  <c r="O1364" i="11"/>
  <c r="Q1363" i="11"/>
  <c r="P1363" i="11"/>
  <c r="O1363" i="11"/>
  <c r="Q1362" i="11"/>
  <c r="P1362" i="11"/>
  <c r="O1362" i="11"/>
  <c r="Q1361" i="11"/>
  <c r="P1361" i="11"/>
  <c r="O1361" i="11"/>
  <c r="Q1360" i="11"/>
  <c r="P1360" i="11"/>
  <c r="O1360" i="11"/>
  <c r="Q1359" i="11"/>
  <c r="P1359" i="11"/>
  <c r="O1359" i="11"/>
  <c r="Q1358" i="11"/>
  <c r="P1358" i="11"/>
  <c r="O1358" i="11"/>
  <c r="B1358" i="11" s="1"/>
  <c r="Q1357" i="11"/>
  <c r="P1357" i="11"/>
  <c r="O1357" i="11"/>
  <c r="Q1356" i="11"/>
  <c r="P1356" i="11"/>
  <c r="O1356" i="11"/>
  <c r="Q1355" i="11"/>
  <c r="P1355" i="11"/>
  <c r="O1355" i="11"/>
  <c r="Q1354" i="11"/>
  <c r="P1354" i="11"/>
  <c r="O1354" i="11"/>
  <c r="Q1353" i="11"/>
  <c r="P1353" i="11"/>
  <c r="O1353" i="11"/>
  <c r="Q1352" i="11"/>
  <c r="P1352" i="11"/>
  <c r="O1352" i="11"/>
  <c r="Q1351" i="11"/>
  <c r="P1351" i="11"/>
  <c r="O1351" i="11"/>
  <c r="Q1350" i="11"/>
  <c r="P1350" i="11"/>
  <c r="O1350" i="11"/>
  <c r="B1350" i="11" s="1"/>
  <c r="Q1349" i="11"/>
  <c r="P1349" i="11"/>
  <c r="O1349" i="11"/>
  <c r="Q1348" i="11"/>
  <c r="P1348" i="11"/>
  <c r="O1348" i="11"/>
  <c r="Q1347" i="11"/>
  <c r="P1347" i="11"/>
  <c r="O1347" i="11"/>
  <c r="Q1346" i="11"/>
  <c r="P1346" i="11"/>
  <c r="O1346" i="11"/>
  <c r="Q1345" i="11"/>
  <c r="P1345" i="11"/>
  <c r="O1345" i="11"/>
  <c r="Q1344" i="11"/>
  <c r="P1344" i="11"/>
  <c r="O1344" i="11"/>
  <c r="Q1343" i="11"/>
  <c r="P1343" i="11"/>
  <c r="O1343" i="11"/>
  <c r="Q1342" i="11"/>
  <c r="P1342" i="11"/>
  <c r="O1342" i="11"/>
  <c r="Q1341" i="11"/>
  <c r="P1341" i="11"/>
  <c r="O1341" i="11"/>
  <c r="Q1340" i="11"/>
  <c r="P1340" i="11"/>
  <c r="O1340" i="11"/>
  <c r="Q1339" i="11"/>
  <c r="P1339" i="11"/>
  <c r="O1339" i="11"/>
  <c r="Q1338" i="11"/>
  <c r="P1338" i="11"/>
  <c r="O1338" i="11"/>
  <c r="Q1337" i="11"/>
  <c r="P1337" i="11"/>
  <c r="O1337" i="11"/>
  <c r="Q1336" i="11"/>
  <c r="P1336" i="11"/>
  <c r="O1336" i="11"/>
  <c r="Q1335" i="11"/>
  <c r="P1335" i="11"/>
  <c r="O1335" i="11"/>
  <c r="Q1334" i="11"/>
  <c r="P1334" i="11"/>
  <c r="O1334" i="11"/>
  <c r="Q1333" i="11"/>
  <c r="P1333" i="11"/>
  <c r="O1333" i="11"/>
  <c r="Q1332" i="11"/>
  <c r="P1332" i="11"/>
  <c r="O1332" i="11"/>
  <c r="Q1331" i="11"/>
  <c r="P1331" i="11"/>
  <c r="O1331" i="11"/>
  <c r="Q1330" i="11"/>
  <c r="P1330" i="11"/>
  <c r="O1330" i="11"/>
  <c r="Q1329" i="11"/>
  <c r="P1329" i="11"/>
  <c r="O1329" i="11"/>
  <c r="Q1328" i="11"/>
  <c r="P1328" i="11"/>
  <c r="O1328" i="11"/>
  <c r="Q1327" i="11"/>
  <c r="P1327" i="11"/>
  <c r="O1327" i="11"/>
  <c r="Q1326" i="11"/>
  <c r="P1326" i="11"/>
  <c r="O1326" i="11"/>
  <c r="Q1325" i="11"/>
  <c r="P1325" i="11"/>
  <c r="O1325" i="11"/>
  <c r="Q1324" i="11"/>
  <c r="P1324" i="11"/>
  <c r="O1324" i="11"/>
  <c r="Q1323" i="11"/>
  <c r="P1323" i="11"/>
  <c r="O1323" i="11"/>
  <c r="Q1322" i="11"/>
  <c r="P1322" i="11"/>
  <c r="O1322" i="11"/>
  <c r="Q1321" i="11"/>
  <c r="P1321" i="11"/>
  <c r="O1321" i="11"/>
  <c r="Q1320" i="11"/>
  <c r="P1320" i="11"/>
  <c r="O1320" i="11"/>
  <c r="Q1319" i="11"/>
  <c r="P1319" i="11"/>
  <c r="O1319" i="11"/>
  <c r="Q1318" i="11"/>
  <c r="P1318" i="11"/>
  <c r="O1318" i="11"/>
  <c r="Q1317" i="11"/>
  <c r="P1317" i="11"/>
  <c r="O1317" i="11"/>
  <c r="Q1316" i="11"/>
  <c r="P1316" i="11"/>
  <c r="O1316" i="11"/>
  <c r="Q1315" i="11"/>
  <c r="P1315" i="11"/>
  <c r="O1315" i="11"/>
  <c r="Q1314" i="11"/>
  <c r="P1314" i="11"/>
  <c r="O1314" i="11"/>
  <c r="Q1313" i="11"/>
  <c r="P1313" i="11"/>
  <c r="O1313" i="11"/>
  <c r="Q1312" i="11"/>
  <c r="P1312" i="11"/>
  <c r="O1312" i="11"/>
  <c r="Q1311" i="11"/>
  <c r="P1311" i="11"/>
  <c r="O1311" i="11"/>
  <c r="Q1310" i="11"/>
  <c r="P1310" i="11"/>
  <c r="O1310" i="11"/>
  <c r="Q1309" i="11"/>
  <c r="P1309" i="11"/>
  <c r="O1309" i="11"/>
  <c r="Q1308" i="11"/>
  <c r="P1308" i="11"/>
  <c r="O1308" i="11"/>
  <c r="Q1307" i="11"/>
  <c r="P1307" i="11"/>
  <c r="O1307" i="11"/>
  <c r="Q1306" i="11"/>
  <c r="P1306" i="11"/>
  <c r="O1306" i="11"/>
  <c r="Q1305" i="11"/>
  <c r="P1305" i="11"/>
  <c r="O1305" i="11"/>
  <c r="Q1304" i="11"/>
  <c r="P1304" i="11"/>
  <c r="O1304" i="11"/>
  <c r="Q1303" i="11"/>
  <c r="P1303" i="11"/>
  <c r="O1303" i="11"/>
  <c r="Q1302" i="11"/>
  <c r="P1302" i="11"/>
  <c r="O1302" i="11"/>
  <c r="Q1301" i="11"/>
  <c r="P1301" i="11"/>
  <c r="O1301" i="11"/>
  <c r="Q1300" i="11"/>
  <c r="P1300" i="11"/>
  <c r="O1300" i="11"/>
  <c r="Q1299" i="11"/>
  <c r="P1299" i="11"/>
  <c r="O1299" i="11"/>
  <c r="Q1298" i="11"/>
  <c r="P1298" i="11"/>
  <c r="O1298" i="11"/>
  <c r="Q1297" i="11"/>
  <c r="P1297" i="11"/>
  <c r="O1297" i="11"/>
  <c r="Q1296" i="11"/>
  <c r="P1296" i="11"/>
  <c r="O1296" i="11"/>
  <c r="Q1295" i="11"/>
  <c r="P1295" i="11"/>
  <c r="O1295" i="11"/>
  <c r="Q1294" i="11"/>
  <c r="P1294" i="11"/>
  <c r="O1294" i="11"/>
  <c r="Q1293" i="11"/>
  <c r="P1293" i="11"/>
  <c r="O1293" i="11"/>
  <c r="Q1292" i="11"/>
  <c r="P1292" i="11"/>
  <c r="O1292" i="11"/>
  <c r="Q1291" i="11"/>
  <c r="P1291" i="11"/>
  <c r="O1291" i="11"/>
  <c r="Q1290" i="11"/>
  <c r="P1290" i="11"/>
  <c r="O1290" i="11"/>
  <c r="Q1289" i="11"/>
  <c r="P1289" i="11"/>
  <c r="O1289" i="11"/>
  <c r="Q1288" i="11"/>
  <c r="P1288" i="11"/>
  <c r="O1288" i="11"/>
  <c r="Q1287" i="11"/>
  <c r="P1287" i="11"/>
  <c r="O1287" i="11"/>
  <c r="Q1286" i="11"/>
  <c r="P1286" i="11"/>
  <c r="O1286" i="11"/>
  <c r="Q1285" i="11"/>
  <c r="P1285" i="11"/>
  <c r="O1285" i="11"/>
  <c r="Q1284" i="11"/>
  <c r="P1284" i="11"/>
  <c r="O1284" i="11"/>
  <c r="Q1283" i="11"/>
  <c r="P1283" i="11"/>
  <c r="O1283" i="11"/>
  <c r="Q1282" i="11"/>
  <c r="P1282" i="11"/>
  <c r="O1282" i="11"/>
  <c r="Q1281" i="11"/>
  <c r="P1281" i="11"/>
  <c r="O1281" i="11"/>
  <c r="Q1280" i="11"/>
  <c r="P1280" i="11"/>
  <c r="O1280" i="11"/>
  <c r="Q1279" i="11"/>
  <c r="P1279" i="11"/>
  <c r="O1279" i="11"/>
  <c r="Q1278" i="11"/>
  <c r="P1278" i="11"/>
  <c r="O1278" i="11"/>
  <c r="Q1277" i="11"/>
  <c r="P1277" i="11"/>
  <c r="O1277" i="11"/>
  <c r="Q1276" i="11"/>
  <c r="P1276" i="11"/>
  <c r="O1276" i="11"/>
  <c r="Q1275" i="11"/>
  <c r="P1275" i="11"/>
  <c r="O1275" i="11"/>
  <c r="Q1274" i="11"/>
  <c r="P1274" i="11"/>
  <c r="O1274" i="11"/>
  <c r="Q1273" i="11"/>
  <c r="P1273" i="11"/>
  <c r="O1273" i="11"/>
  <c r="Q1272" i="11"/>
  <c r="P1272" i="11"/>
  <c r="O1272" i="11"/>
  <c r="Q1271" i="11"/>
  <c r="P1271" i="11"/>
  <c r="O1271" i="11"/>
  <c r="Q1270" i="11"/>
  <c r="P1270" i="11"/>
  <c r="O1270" i="11"/>
  <c r="Q1269" i="11"/>
  <c r="P1269" i="11"/>
  <c r="O1269" i="11"/>
  <c r="Q1268" i="11"/>
  <c r="P1268" i="11"/>
  <c r="O1268" i="11"/>
  <c r="Q1267" i="11"/>
  <c r="P1267" i="11"/>
  <c r="O1267" i="11"/>
  <c r="Q1266" i="11"/>
  <c r="P1266" i="11"/>
  <c r="O1266" i="11"/>
  <c r="Q1265" i="11"/>
  <c r="P1265" i="11"/>
  <c r="O1265" i="11"/>
  <c r="Q1264" i="11"/>
  <c r="P1264" i="11"/>
  <c r="O1264" i="11"/>
  <c r="Q1263" i="11"/>
  <c r="P1263" i="11"/>
  <c r="O1263" i="11"/>
  <c r="Q1262" i="11"/>
  <c r="P1262" i="11"/>
  <c r="O1262" i="11"/>
  <c r="Q1261" i="11"/>
  <c r="P1261" i="11"/>
  <c r="O1261" i="11"/>
  <c r="Q1260" i="11"/>
  <c r="P1260" i="11"/>
  <c r="O1260" i="11"/>
  <c r="Q1259" i="11"/>
  <c r="P1259" i="11"/>
  <c r="O1259" i="11"/>
  <c r="Q1258" i="11"/>
  <c r="P1258" i="11"/>
  <c r="O1258" i="11"/>
  <c r="Q1257" i="11"/>
  <c r="P1257" i="11"/>
  <c r="O1257" i="11"/>
  <c r="Q1256" i="11"/>
  <c r="P1256" i="11"/>
  <c r="O1256" i="11"/>
  <c r="Q1255" i="11"/>
  <c r="P1255" i="11"/>
  <c r="O1255" i="11"/>
  <c r="Q1254" i="11"/>
  <c r="P1254" i="11"/>
  <c r="O1254" i="11"/>
  <c r="Q1253" i="11"/>
  <c r="P1253" i="11"/>
  <c r="O1253" i="11"/>
  <c r="Q1252" i="11"/>
  <c r="P1252" i="11"/>
  <c r="O1252" i="11"/>
  <c r="Q1251" i="11"/>
  <c r="P1251" i="11"/>
  <c r="O1251" i="11"/>
  <c r="Q1250" i="11"/>
  <c r="P1250" i="11"/>
  <c r="O1250" i="11"/>
  <c r="Q1249" i="11"/>
  <c r="P1249" i="11"/>
  <c r="O1249" i="11"/>
  <c r="Q1248" i="11"/>
  <c r="P1248" i="11"/>
  <c r="O1248" i="11"/>
  <c r="Q1247" i="11"/>
  <c r="P1247" i="11"/>
  <c r="O1247" i="11"/>
  <c r="Q1246" i="11"/>
  <c r="P1246" i="11"/>
  <c r="O1246" i="11"/>
  <c r="Q1245" i="11"/>
  <c r="P1245" i="11"/>
  <c r="O1245" i="11"/>
  <c r="Q1244" i="11"/>
  <c r="P1244" i="11"/>
  <c r="O1244" i="11"/>
  <c r="Q1243" i="11"/>
  <c r="P1243" i="11"/>
  <c r="O1243" i="11"/>
  <c r="B1243" i="11" s="1"/>
  <c r="Q1242" i="11"/>
  <c r="P1242" i="11"/>
  <c r="O1242" i="11"/>
  <c r="Q1241" i="11"/>
  <c r="P1241" i="11"/>
  <c r="O1241" i="11"/>
  <c r="Q1240" i="11"/>
  <c r="P1240" i="11"/>
  <c r="O1240" i="11"/>
  <c r="Q1239" i="11"/>
  <c r="P1239" i="11"/>
  <c r="O1239" i="11"/>
  <c r="Q1238" i="11"/>
  <c r="P1238" i="11"/>
  <c r="O1238" i="11"/>
  <c r="Q1237" i="11"/>
  <c r="P1237" i="11"/>
  <c r="O1237" i="11"/>
  <c r="Q1236" i="11"/>
  <c r="P1236" i="11"/>
  <c r="O1236" i="11"/>
  <c r="Q1235" i="11"/>
  <c r="P1235" i="11"/>
  <c r="O1235" i="11"/>
  <c r="B1235" i="11" s="1"/>
  <c r="Q1234" i="11"/>
  <c r="P1234" i="11"/>
  <c r="O1234" i="11"/>
  <c r="Q1233" i="11"/>
  <c r="P1233" i="11"/>
  <c r="O1233" i="11"/>
  <c r="Q1232" i="11"/>
  <c r="P1232" i="11"/>
  <c r="O1232" i="11"/>
  <c r="Q1231" i="11"/>
  <c r="P1231" i="11"/>
  <c r="O1231" i="11"/>
  <c r="Q1230" i="11"/>
  <c r="P1230" i="11"/>
  <c r="O1230" i="11"/>
  <c r="Q1229" i="11"/>
  <c r="P1229" i="11"/>
  <c r="O1229" i="11"/>
  <c r="Q1228" i="11"/>
  <c r="P1228" i="11"/>
  <c r="O1228" i="11"/>
  <c r="Q1227" i="11"/>
  <c r="P1227" i="11"/>
  <c r="O1227" i="11"/>
  <c r="B1227" i="11" s="1"/>
  <c r="Q1226" i="11"/>
  <c r="P1226" i="11"/>
  <c r="O1226" i="11"/>
  <c r="Q1225" i="11"/>
  <c r="P1225" i="11"/>
  <c r="O1225" i="11"/>
  <c r="Q1224" i="11"/>
  <c r="P1224" i="11"/>
  <c r="O1224" i="11"/>
  <c r="Q1223" i="11"/>
  <c r="P1223" i="11"/>
  <c r="O1223" i="11"/>
  <c r="Q1222" i="11"/>
  <c r="P1222" i="11"/>
  <c r="O1222" i="11"/>
  <c r="Q1221" i="11"/>
  <c r="P1221" i="11"/>
  <c r="O1221" i="11"/>
  <c r="Q1220" i="11"/>
  <c r="P1220" i="11"/>
  <c r="O1220" i="11"/>
  <c r="Q1219" i="11"/>
  <c r="P1219" i="11"/>
  <c r="O1219" i="11"/>
  <c r="B1219" i="11" s="1"/>
  <c r="Q1218" i="11"/>
  <c r="P1218" i="11"/>
  <c r="O1218" i="11"/>
  <c r="Q1217" i="11"/>
  <c r="P1217" i="11"/>
  <c r="O1217" i="11"/>
  <c r="Q1216" i="11"/>
  <c r="P1216" i="11"/>
  <c r="O1216" i="11"/>
  <c r="Q1215" i="11"/>
  <c r="P1215" i="11"/>
  <c r="O1215" i="11"/>
  <c r="Q1214" i="11"/>
  <c r="P1214" i="11"/>
  <c r="O1214" i="11"/>
  <c r="Q1213" i="11"/>
  <c r="P1213" i="11"/>
  <c r="O1213" i="11"/>
  <c r="Q1212" i="11"/>
  <c r="P1212" i="11"/>
  <c r="O1212" i="11"/>
  <c r="Q1211" i="11"/>
  <c r="P1211" i="11"/>
  <c r="O1211" i="11"/>
  <c r="B1211" i="11" s="1"/>
  <c r="Q1210" i="11"/>
  <c r="P1210" i="11"/>
  <c r="O1210" i="11"/>
  <c r="Q1209" i="11"/>
  <c r="P1209" i="11"/>
  <c r="O1209" i="11"/>
  <c r="Q1208" i="11"/>
  <c r="P1208" i="11"/>
  <c r="O1208" i="11"/>
  <c r="Q1207" i="11"/>
  <c r="P1207" i="11"/>
  <c r="O1207" i="11"/>
  <c r="Q1206" i="11"/>
  <c r="P1206" i="11"/>
  <c r="O1206" i="11"/>
  <c r="Q1205" i="11"/>
  <c r="P1205" i="11"/>
  <c r="O1205" i="11"/>
  <c r="Q1204" i="11"/>
  <c r="P1204" i="11"/>
  <c r="O1204" i="11"/>
  <c r="Q1203" i="11"/>
  <c r="P1203" i="11"/>
  <c r="O1203" i="11"/>
  <c r="B1203" i="11" s="1"/>
  <c r="Q1202" i="11"/>
  <c r="P1202" i="11"/>
  <c r="O1202" i="11"/>
  <c r="Q1201" i="11"/>
  <c r="P1201" i="11"/>
  <c r="O1201" i="11"/>
  <c r="Q1200" i="11"/>
  <c r="P1200" i="11"/>
  <c r="O1200" i="11"/>
  <c r="Q1199" i="11"/>
  <c r="P1199" i="11"/>
  <c r="O1199" i="11"/>
  <c r="Q1198" i="11"/>
  <c r="P1198" i="11"/>
  <c r="O1198" i="11"/>
  <c r="Q1197" i="11"/>
  <c r="P1197" i="11"/>
  <c r="O1197" i="11"/>
  <c r="Q1196" i="11"/>
  <c r="P1196" i="11"/>
  <c r="O1196" i="11"/>
  <c r="Q1195" i="11"/>
  <c r="P1195" i="11"/>
  <c r="O1195" i="11"/>
  <c r="B1195" i="11" s="1"/>
  <c r="Q1194" i="11"/>
  <c r="P1194" i="11"/>
  <c r="O1194" i="11"/>
  <c r="Q1193" i="11"/>
  <c r="P1193" i="11"/>
  <c r="O1193" i="11"/>
  <c r="Q1192" i="11"/>
  <c r="P1192" i="11"/>
  <c r="O1192" i="11"/>
  <c r="Q1191" i="11"/>
  <c r="P1191" i="11"/>
  <c r="O1191" i="11"/>
  <c r="Q1190" i="11"/>
  <c r="P1190" i="11"/>
  <c r="O1190" i="11"/>
  <c r="Q1189" i="11"/>
  <c r="P1189" i="11"/>
  <c r="O1189" i="11"/>
  <c r="Q1188" i="11"/>
  <c r="P1188" i="11"/>
  <c r="O1188" i="11"/>
  <c r="Q1187" i="11"/>
  <c r="P1187" i="11"/>
  <c r="O1187" i="11"/>
  <c r="B1187" i="11" s="1"/>
  <c r="Q1186" i="11"/>
  <c r="P1186" i="11"/>
  <c r="O1186" i="11"/>
  <c r="Q1185" i="11"/>
  <c r="P1185" i="11"/>
  <c r="O1185" i="11"/>
  <c r="Q1184" i="11"/>
  <c r="P1184" i="11"/>
  <c r="O1184" i="11"/>
  <c r="Q1183" i="11"/>
  <c r="P1183" i="11"/>
  <c r="O1183" i="11"/>
  <c r="Q1182" i="11"/>
  <c r="P1182" i="11"/>
  <c r="O1182" i="11"/>
  <c r="Q1181" i="11"/>
  <c r="P1181" i="11"/>
  <c r="O1181" i="11"/>
  <c r="Q1180" i="11"/>
  <c r="P1180" i="11"/>
  <c r="O1180" i="11"/>
  <c r="Q1179" i="11"/>
  <c r="P1179" i="11"/>
  <c r="O1179" i="11"/>
  <c r="B1179" i="11" s="1"/>
  <c r="Q1178" i="11"/>
  <c r="P1178" i="11"/>
  <c r="O1178" i="11"/>
  <c r="Q1177" i="11"/>
  <c r="P1177" i="11"/>
  <c r="O1177" i="11"/>
  <c r="Q1176" i="11"/>
  <c r="P1176" i="11"/>
  <c r="O1176" i="11"/>
  <c r="Q1175" i="11"/>
  <c r="P1175" i="11"/>
  <c r="O1175" i="11"/>
  <c r="Q1174" i="11"/>
  <c r="P1174" i="11"/>
  <c r="O1174" i="11"/>
  <c r="Q1173" i="11"/>
  <c r="P1173" i="11"/>
  <c r="O1173" i="11"/>
  <c r="Q1172" i="11"/>
  <c r="P1172" i="11"/>
  <c r="O1172" i="11"/>
  <c r="Q1171" i="11"/>
  <c r="P1171" i="11"/>
  <c r="O1171" i="11"/>
  <c r="B1171" i="11" s="1"/>
  <c r="Q1170" i="11"/>
  <c r="P1170" i="11"/>
  <c r="O1170" i="11"/>
  <c r="Q1169" i="11"/>
  <c r="P1169" i="11"/>
  <c r="O1169" i="11"/>
  <c r="Q1168" i="11"/>
  <c r="P1168" i="11"/>
  <c r="O1168" i="11"/>
  <c r="Q1167" i="11"/>
  <c r="P1167" i="11"/>
  <c r="O1167" i="11"/>
  <c r="Q1166" i="11"/>
  <c r="P1166" i="11"/>
  <c r="O1166" i="11"/>
  <c r="Q1165" i="11"/>
  <c r="P1165" i="11"/>
  <c r="O1165" i="11"/>
  <c r="Q1164" i="11"/>
  <c r="P1164" i="11"/>
  <c r="O1164" i="11"/>
  <c r="Q1163" i="11"/>
  <c r="P1163" i="11"/>
  <c r="O1163" i="11"/>
  <c r="B1163" i="11" s="1"/>
  <c r="Q1162" i="11"/>
  <c r="P1162" i="11"/>
  <c r="O1162" i="11"/>
  <c r="Q1161" i="11"/>
  <c r="P1161" i="11"/>
  <c r="O1161" i="11"/>
  <c r="Q1160" i="11"/>
  <c r="P1160" i="11"/>
  <c r="O1160" i="11"/>
  <c r="Q1159" i="11"/>
  <c r="P1159" i="11"/>
  <c r="O1159" i="11"/>
  <c r="Q1158" i="11"/>
  <c r="P1158" i="11"/>
  <c r="O1158" i="11"/>
  <c r="Q1157" i="11"/>
  <c r="P1157" i="11"/>
  <c r="O1157" i="11"/>
  <c r="Q1156" i="11"/>
  <c r="P1156" i="11"/>
  <c r="O1156" i="11"/>
  <c r="Q1155" i="11"/>
  <c r="P1155" i="11"/>
  <c r="O1155" i="11"/>
  <c r="B1155" i="11" s="1"/>
  <c r="Q1154" i="11"/>
  <c r="P1154" i="11"/>
  <c r="O1154" i="11"/>
  <c r="Q1153" i="11"/>
  <c r="P1153" i="11"/>
  <c r="O1153" i="11"/>
  <c r="Q1152" i="11"/>
  <c r="P1152" i="11"/>
  <c r="O1152" i="11"/>
  <c r="Q1151" i="11"/>
  <c r="P1151" i="11"/>
  <c r="O1151" i="11"/>
  <c r="Q1150" i="11"/>
  <c r="P1150" i="11"/>
  <c r="O1150" i="11"/>
  <c r="Q1149" i="11"/>
  <c r="P1149" i="11"/>
  <c r="O1149" i="11"/>
  <c r="Q1148" i="11"/>
  <c r="P1148" i="11"/>
  <c r="O1148" i="11"/>
  <c r="Q1147" i="11"/>
  <c r="P1147" i="11"/>
  <c r="O1147" i="11"/>
  <c r="Q1146" i="11"/>
  <c r="P1146" i="11"/>
  <c r="O1146" i="11"/>
  <c r="Q1145" i="11"/>
  <c r="P1145" i="11"/>
  <c r="O1145" i="11"/>
  <c r="Q1144" i="11"/>
  <c r="P1144" i="11"/>
  <c r="O1144" i="11"/>
  <c r="Q1143" i="11"/>
  <c r="P1143" i="11"/>
  <c r="O1143" i="11"/>
  <c r="Q1142" i="11"/>
  <c r="P1142" i="11"/>
  <c r="O1142" i="11"/>
  <c r="Q1141" i="11"/>
  <c r="P1141" i="11"/>
  <c r="O1141" i="11"/>
  <c r="Q1140" i="11"/>
  <c r="P1140" i="11"/>
  <c r="O1140" i="11"/>
  <c r="Q1139" i="11"/>
  <c r="P1139" i="11"/>
  <c r="O1139" i="11"/>
  <c r="B1139" i="11" s="1"/>
  <c r="Q1138" i="11"/>
  <c r="P1138" i="11"/>
  <c r="O1138" i="11"/>
  <c r="Q1137" i="11"/>
  <c r="P1137" i="11"/>
  <c r="O1137" i="11"/>
  <c r="Q1136" i="11"/>
  <c r="P1136" i="11"/>
  <c r="O1136" i="11"/>
  <c r="Q1135" i="11"/>
  <c r="P1135" i="11"/>
  <c r="O1135" i="11"/>
  <c r="Q1134" i="11"/>
  <c r="P1134" i="11"/>
  <c r="O1134" i="11"/>
  <c r="Q1133" i="11"/>
  <c r="P1133" i="11"/>
  <c r="O1133" i="11"/>
  <c r="Q1132" i="11"/>
  <c r="P1132" i="11"/>
  <c r="O1132" i="11"/>
  <c r="Q1131" i="11"/>
  <c r="P1131" i="11"/>
  <c r="O1131" i="11"/>
  <c r="Q1130" i="11"/>
  <c r="P1130" i="11"/>
  <c r="O1130" i="11"/>
  <c r="Q1129" i="11"/>
  <c r="P1129" i="11"/>
  <c r="O1129" i="11"/>
  <c r="Q1128" i="11"/>
  <c r="P1128" i="11"/>
  <c r="O1128" i="11"/>
  <c r="Q1127" i="11"/>
  <c r="P1127" i="11"/>
  <c r="O1127" i="11"/>
  <c r="Q1126" i="11"/>
  <c r="P1126" i="11"/>
  <c r="O1126" i="11"/>
  <c r="Q1125" i="11"/>
  <c r="P1125" i="11"/>
  <c r="O1125" i="11"/>
  <c r="Q1124" i="11"/>
  <c r="P1124" i="11"/>
  <c r="O1124" i="11"/>
  <c r="Q1123" i="11"/>
  <c r="P1123" i="11"/>
  <c r="O1123" i="11"/>
  <c r="Q1122" i="11"/>
  <c r="P1122" i="11"/>
  <c r="O1122" i="11"/>
  <c r="Q1121" i="11"/>
  <c r="P1121" i="11"/>
  <c r="O1121" i="11"/>
  <c r="Q1120" i="11"/>
  <c r="P1120" i="11"/>
  <c r="O1120" i="11"/>
  <c r="Q1119" i="11"/>
  <c r="P1119" i="11"/>
  <c r="O1119" i="11"/>
  <c r="Q1118" i="11"/>
  <c r="P1118" i="11"/>
  <c r="O1118" i="11"/>
  <c r="Q1117" i="11"/>
  <c r="P1117" i="11"/>
  <c r="O1117" i="11"/>
  <c r="Q1116" i="11"/>
  <c r="P1116" i="11"/>
  <c r="O1116" i="11"/>
  <c r="Q1115" i="11"/>
  <c r="P1115" i="11"/>
  <c r="O1115" i="11"/>
  <c r="Q1114" i="11"/>
  <c r="P1114" i="11"/>
  <c r="O1114" i="11"/>
  <c r="Q1113" i="11"/>
  <c r="P1113" i="11"/>
  <c r="O1113" i="11"/>
  <c r="Q1112" i="11"/>
  <c r="P1112" i="11"/>
  <c r="O1112" i="11"/>
  <c r="Q1111" i="11"/>
  <c r="P1111" i="11"/>
  <c r="O1111" i="11"/>
  <c r="Q1110" i="11"/>
  <c r="P1110" i="11"/>
  <c r="O1110" i="11"/>
  <c r="Q1109" i="11"/>
  <c r="P1109" i="11"/>
  <c r="O1109" i="11"/>
  <c r="Q1108" i="11"/>
  <c r="P1108" i="11"/>
  <c r="O1108" i="11"/>
  <c r="Q1107" i="11"/>
  <c r="P1107" i="11"/>
  <c r="O1107" i="11"/>
  <c r="Q1106" i="11"/>
  <c r="P1106" i="11"/>
  <c r="O1106" i="11"/>
  <c r="Q1105" i="11"/>
  <c r="P1105" i="11"/>
  <c r="O1105" i="11"/>
  <c r="Q1104" i="11"/>
  <c r="P1104" i="11"/>
  <c r="O1104" i="11"/>
  <c r="Q1103" i="11"/>
  <c r="P1103" i="11"/>
  <c r="O1103" i="11"/>
  <c r="Q1102" i="11"/>
  <c r="P1102" i="11"/>
  <c r="O1102" i="11"/>
  <c r="Q1101" i="11"/>
  <c r="P1101" i="11"/>
  <c r="O1101" i="11"/>
  <c r="Q1100" i="11"/>
  <c r="P1100" i="11"/>
  <c r="O1100" i="11"/>
  <c r="Q1099" i="11"/>
  <c r="P1099" i="11"/>
  <c r="O1099" i="11"/>
  <c r="B1099" i="11" s="1"/>
  <c r="Q1098" i="11"/>
  <c r="P1098" i="11"/>
  <c r="O1098" i="11"/>
  <c r="Q1097" i="11"/>
  <c r="P1097" i="11"/>
  <c r="O1097" i="11"/>
  <c r="Q1096" i="11"/>
  <c r="P1096" i="11"/>
  <c r="O1096" i="11"/>
  <c r="Q1095" i="11"/>
  <c r="P1095" i="11"/>
  <c r="O1095" i="11"/>
  <c r="Q1094" i="11"/>
  <c r="P1094" i="11"/>
  <c r="O1094" i="11"/>
  <c r="Q1093" i="11"/>
  <c r="P1093" i="11"/>
  <c r="O1093" i="11"/>
  <c r="Q1092" i="11"/>
  <c r="P1092" i="11"/>
  <c r="O1092" i="11"/>
  <c r="Q1091" i="11"/>
  <c r="P1091" i="11"/>
  <c r="O1091" i="11"/>
  <c r="B1091" i="11" s="1"/>
  <c r="Q1090" i="11"/>
  <c r="P1090" i="11"/>
  <c r="O1090" i="11"/>
  <c r="Q1089" i="11"/>
  <c r="P1089" i="11"/>
  <c r="O1089" i="11"/>
  <c r="Q1088" i="11"/>
  <c r="P1088" i="11"/>
  <c r="O1088" i="11"/>
  <c r="Q1087" i="11"/>
  <c r="P1087" i="11"/>
  <c r="O1087" i="11"/>
  <c r="Q1086" i="11"/>
  <c r="P1086" i="11"/>
  <c r="O1086" i="11"/>
  <c r="Q1085" i="11"/>
  <c r="P1085" i="11"/>
  <c r="O1085" i="11"/>
  <c r="Q1084" i="11"/>
  <c r="P1084" i="11"/>
  <c r="O1084" i="11"/>
  <c r="Q1083" i="11"/>
  <c r="P1083" i="11"/>
  <c r="O1083" i="11"/>
  <c r="B1083" i="11" s="1"/>
  <c r="Q1082" i="11"/>
  <c r="P1082" i="11"/>
  <c r="O1082" i="11"/>
  <c r="Q1081" i="11"/>
  <c r="P1081" i="11"/>
  <c r="O1081" i="11"/>
  <c r="Q1080" i="11"/>
  <c r="P1080" i="11"/>
  <c r="O1080" i="11"/>
  <c r="Q1079" i="11"/>
  <c r="P1079" i="11"/>
  <c r="O1079" i="11"/>
  <c r="Q1078" i="11"/>
  <c r="P1078" i="11"/>
  <c r="O1078" i="11"/>
  <c r="Q1077" i="11"/>
  <c r="P1077" i="11"/>
  <c r="O1077" i="11"/>
  <c r="Q1076" i="11"/>
  <c r="P1076" i="11"/>
  <c r="O1076" i="11"/>
  <c r="Q1075" i="11"/>
  <c r="P1075" i="11"/>
  <c r="O1075" i="11"/>
  <c r="B1075" i="11" s="1"/>
  <c r="Q1074" i="11"/>
  <c r="P1074" i="11"/>
  <c r="O1074" i="11"/>
  <c r="Q1073" i="11"/>
  <c r="P1073" i="11"/>
  <c r="O1073" i="11"/>
  <c r="Q1072" i="11"/>
  <c r="P1072" i="11"/>
  <c r="O1072" i="11"/>
  <c r="Q1071" i="11"/>
  <c r="P1071" i="11"/>
  <c r="O1071" i="11"/>
  <c r="Q1070" i="11"/>
  <c r="P1070" i="11"/>
  <c r="O1070" i="11"/>
  <c r="Q1069" i="11"/>
  <c r="P1069" i="11"/>
  <c r="O1069" i="11"/>
  <c r="Q1068" i="11"/>
  <c r="P1068" i="11"/>
  <c r="O1068" i="11"/>
  <c r="Q1067" i="11"/>
  <c r="P1067" i="11"/>
  <c r="O1067" i="11"/>
  <c r="B1067" i="11" s="1"/>
  <c r="Q1066" i="11"/>
  <c r="P1066" i="11"/>
  <c r="O1066" i="11"/>
  <c r="Q1065" i="11"/>
  <c r="P1065" i="11"/>
  <c r="O1065" i="11"/>
  <c r="Q1064" i="11"/>
  <c r="P1064" i="11"/>
  <c r="O1064" i="11"/>
  <c r="Q1063" i="11"/>
  <c r="P1063" i="11"/>
  <c r="O1063" i="11"/>
  <c r="Q1062" i="11"/>
  <c r="P1062" i="11"/>
  <c r="O1062" i="11"/>
  <c r="Q1061" i="11"/>
  <c r="P1061" i="11"/>
  <c r="O1061" i="11"/>
  <c r="Q1060" i="11"/>
  <c r="P1060" i="11"/>
  <c r="O1060" i="11"/>
  <c r="Q1059" i="11"/>
  <c r="P1059" i="11"/>
  <c r="O1059" i="11"/>
  <c r="B1059" i="11" s="1"/>
  <c r="Q1058" i="11"/>
  <c r="P1058" i="11"/>
  <c r="O1058" i="11"/>
  <c r="Q1057" i="11"/>
  <c r="P1057" i="11"/>
  <c r="O1057" i="11"/>
  <c r="Q1056" i="11"/>
  <c r="P1056" i="11"/>
  <c r="O1056" i="11"/>
  <c r="Q1055" i="11"/>
  <c r="P1055" i="11"/>
  <c r="O1055" i="11"/>
  <c r="Q1054" i="11"/>
  <c r="P1054" i="11"/>
  <c r="O1054" i="11"/>
  <c r="Q1053" i="11"/>
  <c r="P1053" i="11"/>
  <c r="O1053" i="11"/>
  <c r="Q1052" i="11"/>
  <c r="P1052" i="11"/>
  <c r="O1052" i="11"/>
  <c r="Q1051" i="11"/>
  <c r="P1051" i="11"/>
  <c r="O1051" i="11"/>
  <c r="B1051" i="11" s="1"/>
  <c r="Q1050" i="11"/>
  <c r="P1050" i="11"/>
  <c r="O1050" i="11"/>
  <c r="Q1049" i="11"/>
  <c r="P1049" i="11"/>
  <c r="O1049" i="11"/>
  <c r="Q1048" i="11"/>
  <c r="P1048" i="11"/>
  <c r="O1048" i="11"/>
  <c r="Q1047" i="11"/>
  <c r="P1047" i="11"/>
  <c r="O1047" i="11"/>
  <c r="Q1046" i="11"/>
  <c r="P1046" i="11"/>
  <c r="O1046" i="11"/>
  <c r="Q1045" i="11"/>
  <c r="P1045" i="11"/>
  <c r="O1045" i="11"/>
  <c r="Q1044" i="11"/>
  <c r="P1044" i="11"/>
  <c r="O1044" i="11"/>
  <c r="Q1043" i="11"/>
  <c r="P1043" i="11"/>
  <c r="O1043" i="11"/>
  <c r="B1043" i="11" s="1"/>
  <c r="Q1042" i="11"/>
  <c r="P1042" i="11"/>
  <c r="O1042" i="11"/>
  <c r="Q1041" i="11"/>
  <c r="P1041" i="11"/>
  <c r="O1041" i="11"/>
  <c r="Q1040" i="11"/>
  <c r="P1040" i="11"/>
  <c r="O1040" i="11"/>
  <c r="Q1039" i="11"/>
  <c r="P1039" i="11"/>
  <c r="O1039" i="11"/>
  <c r="Q1038" i="11"/>
  <c r="P1038" i="11"/>
  <c r="O1038" i="11"/>
  <c r="Q1037" i="11"/>
  <c r="P1037" i="11"/>
  <c r="O1037" i="11"/>
  <c r="Q1036" i="11"/>
  <c r="P1036" i="11"/>
  <c r="O1036" i="11"/>
  <c r="Q1035" i="11"/>
  <c r="P1035" i="11"/>
  <c r="O1035" i="11"/>
  <c r="B1035" i="11" s="1"/>
  <c r="Q1034" i="11"/>
  <c r="P1034" i="11"/>
  <c r="O1034" i="11"/>
  <c r="Q1033" i="11"/>
  <c r="P1033" i="11"/>
  <c r="O1033" i="11"/>
  <c r="Q1032" i="11"/>
  <c r="P1032" i="11"/>
  <c r="O1032" i="11"/>
  <c r="Q1031" i="11"/>
  <c r="P1031" i="11"/>
  <c r="O1031" i="11"/>
  <c r="Q1030" i="11"/>
  <c r="P1030" i="11"/>
  <c r="O1030" i="11"/>
  <c r="Q1029" i="11"/>
  <c r="P1029" i="11"/>
  <c r="O1029" i="11"/>
  <c r="Q1028" i="11"/>
  <c r="P1028" i="11"/>
  <c r="O1028" i="11"/>
  <c r="Q1027" i="11"/>
  <c r="P1027" i="11"/>
  <c r="O1027" i="11"/>
  <c r="B1027" i="11" s="1"/>
  <c r="Q1026" i="11"/>
  <c r="P1026" i="11"/>
  <c r="O1026" i="11"/>
  <c r="Q1025" i="11"/>
  <c r="P1025" i="11"/>
  <c r="O1025" i="11"/>
  <c r="Q1024" i="11"/>
  <c r="P1024" i="11"/>
  <c r="O1024" i="11"/>
  <c r="Q1023" i="11"/>
  <c r="P1023" i="11"/>
  <c r="O1023" i="11"/>
  <c r="Q1022" i="11"/>
  <c r="P1022" i="11"/>
  <c r="O1022" i="11"/>
  <c r="Q1021" i="11"/>
  <c r="P1021" i="11"/>
  <c r="O1021" i="11"/>
  <c r="Q1020" i="11"/>
  <c r="P1020" i="11"/>
  <c r="O1020" i="11"/>
  <c r="Q1019" i="11"/>
  <c r="P1019" i="11"/>
  <c r="O1019" i="11"/>
  <c r="B1019" i="11" s="1"/>
  <c r="Q1018" i="11"/>
  <c r="P1018" i="11"/>
  <c r="O1018" i="11"/>
  <c r="Q1017" i="11"/>
  <c r="P1017" i="11"/>
  <c r="O1017" i="11"/>
  <c r="Q1016" i="11"/>
  <c r="P1016" i="11"/>
  <c r="O1016" i="11"/>
  <c r="Q1015" i="11"/>
  <c r="P1015" i="11"/>
  <c r="O1015" i="11"/>
  <c r="Q1014" i="11"/>
  <c r="P1014" i="11"/>
  <c r="O1014" i="11"/>
  <c r="Q1013" i="11"/>
  <c r="P1013" i="11"/>
  <c r="O1013" i="11"/>
  <c r="Q1012" i="11"/>
  <c r="P1012" i="11"/>
  <c r="O1012" i="11"/>
  <c r="Q1011" i="11"/>
  <c r="P1011" i="11"/>
  <c r="O1011" i="11"/>
  <c r="B1011" i="11" s="1"/>
  <c r="Q1010" i="11"/>
  <c r="P1010" i="11"/>
  <c r="O1010" i="11"/>
  <c r="Q1009" i="11"/>
  <c r="P1009" i="11"/>
  <c r="O1009" i="11"/>
  <c r="Q1008" i="11"/>
  <c r="P1008" i="11"/>
  <c r="O1008" i="11"/>
  <c r="Q1007" i="11"/>
  <c r="P1007" i="11"/>
  <c r="O1007" i="11"/>
  <c r="Q1006" i="11"/>
  <c r="P1006" i="11"/>
  <c r="O1006" i="11"/>
  <c r="Q1005" i="11"/>
  <c r="P1005" i="11"/>
  <c r="O1005" i="11"/>
  <c r="Q1004" i="11"/>
  <c r="P1004" i="11"/>
  <c r="O1004" i="11"/>
  <c r="Q1003" i="11"/>
  <c r="P1003" i="11"/>
  <c r="O1003" i="11"/>
  <c r="B1003" i="11" s="1"/>
  <c r="Q1002" i="11"/>
  <c r="P1002" i="11"/>
  <c r="O1002" i="11"/>
  <c r="Q1001" i="11"/>
  <c r="P1001" i="11"/>
  <c r="O1001" i="11"/>
  <c r="Q1000" i="11"/>
  <c r="P1000" i="11"/>
  <c r="O1000" i="11"/>
  <c r="Q999" i="11"/>
  <c r="P999" i="11"/>
  <c r="O999" i="11"/>
  <c r="Q998" i="11"/>
  <c r="P998" i="11"/>
  <c r="O998" i="11"/>
  <c r="Q997" i="11"/>
  <c r="P997" i="11"/>
  <c r="O997" i="11"/>
  <c r="Q996" i="11"/>
  <c r="P996" i="11"/>
  <c r="O996" i="11"/>
  <c r="Q995" i="11"/>
  <c r="P995" i="11"/>
  <c r="O995" i="11"/>
  <c r="B995" i="11" s="1"/>
  <c r="Q994" i="11"/>
  <c r="P994" i="11"/>
  <c r="O994" i="11"/>
  <c r="Q993" i="11"/>
  <c r="P993" i="11"/>
  <c r="O993" i="11"/>
  <c r="Q992" i="11"/>
  <c r="P992" i="11"/>
  <c r="O992" i="11"/>
  <c r="Q991" i="11"/>
  <c r="P991" i="11"/>
  <c r="O991" i="11"/>
  <c r="Q990" i="11"/>
  <c r="P990" i="11"/>
  <c r="O990" i="11"/>
  <c r="Q989" i="11"/>
  <c r="P989" i="11"/>
  <c r="O989" i="11"/>
  <c r="Q988" i="11"/>
  <c r="P988" i="11"/>
  <c r="O988" i="11"/>
  <c r="Q987" i="11"/>
  <c r="P987" i="11"/>
  <c r="O987" i="11"/>
  <c r="B987" i="11" s="1"/>
  <c r="Q986" i="11"/>
  <c r="P986" i="11"/>
  <c r="O986" i="11"/>
  <c r="Q985" i="11"/>
  <c r="P985" i="11"/>
  <c r="O985" i="11"/>
  <c r="Q984" i="11"/>
  <c r="P984" i="11"/>
  <c r="O984" i="11"/>
  <c r="Q983" i="11"/>
  <c r="P983" i="11"/>
  <c r="O983" i="11"/>
  <c r="Q982" i="11"/>
  <c r="P982" i="11"/>
  <c r="O982" i="11"/>
  <c r="Q981" i="11"/>
  <c r="P981" i="11"/>
  <c r="O981" i="11"/>
  <c r="Q980" i="11"/>
  <c r="P980" i="11"/>
  <c r="O980" i="11"/>
  <c r="Q979" i="11"/>
  <c r="P979" i="11"/>
  <c r="O979" i="11"/>
  <c r="B979" i="11" s="1"/>
  <c r="Q978" i="11"/>
  <c r="P978" i="11"/>
  <c r="O978" i="11"/>
  <c r="Q977" i="11"/>
  <c r="P977" i="11"/>
  <c r="O977" i="11"/>
  <c r="Q976" i="11"/>
  <c r="P976" i="11"/>
  <c r="O976" i="11"/>
  <c r="Q975" i="11"/>
  <c r="P975" i="11"/>
  <c r="O975" i="11"/>
  <c r="Q974" i="11"/>
  <c r="P974" i="11"/>
  <c r="O974" i="11"/>
  <c r="Q973" i="11"/>
  <c r="P973" i="11"/>
  <c r="O973" i="11"/>
  <c r="Q972" i="11"/>
  <c r="P972" i="11"/>
  <c r="O972" i="11"/>
  <c r="Q971" i="11"/>
  <c r="P971" i="11"/>
  <c r="O971" i="11"/>
  <c r="B971" i="11" s="1"/>
  <c r="Q970" i="11"/>
  <c r="P970" i="11"/>
  <c r="O970" i="11"/>
  <c r="Q969" i="11"/>
  <c r="P969" i="11"/>
  <c r="O969" i="11"/>
  <c r="Q968" i="11"/>
  <c r="P968" i="11"/>
  <c r="O968" i="11"/>
  <c r="Q967" i="11"/>
  <c r="P967" i="11"/>
  <c r="O967" i="11"/>
  <c r="Q966" i="11"/>
  <c r="P966" i="11"/>
  <c r="O966" i="11"/>
  <c r="B966" i="11" s="1"/>
  <c r="Q965" i="11"/>
  <c r="P965" i="11"/>
  <c r="O965" i="11"/>
  <c r="Q964" i="11"/>
  <c r="P964" i="11"/>
  <c r="O964" i="11"/>
  <c r="Q963" i="11"/>
  <c r="P963" i="11"/>
  <c r="O963" i="11"/>
  <c r="Q962" i="11"/>
  <c r="P962" i="11"/>
  <c r="O962" i="11"/>
  <c r="Q961" i="11"/>
  <c r="P961" i="11"/>
  <c r="O961" i="11"/>
  <c r="Q960" i="11"/>
  <c r="P960" i="11"/>
  <c r="O960" i="11"/>
  <c r="Q959" i="11"/>
  <c r="P959" i="11"/>
  <c r="O959" i="11"/>
  <c r="Q958" i="11"/>
  <c r="P958" i="11"/>
  <c r="O958" i="11"/>
  <c r="B958" i="11" s="1"/>
  <c r="Q957" i="11"/>
  <c r="P957" i="11"/>
  <c r="O957" i="11"/>
  <c r="Q956" i="11"/>
  <c r="P956" i="11"/>
  <c r="O956" i="11"/>
  <c r="Q955" i="11"/>
  <c r="P955" i="11"/>
  <c r="O955" i="11"/>
  <c r="Q954" i="11"/>
  <c r="P954" i="11"/>
  <c r="O954" i="11"/>
  <c r="Q953" i="11"/>
  <c r="P953" i="11"/>
  <c r="O953" i="11"/>
  <c r="Q952" i="11"/>
  <c r="P952" i="11"/>
  <c r="O952" i="11"/>
  <c r="Q951" i="11"/>
  <c r="P951" i="11"/>
  <c r="O951" i="11"/>
  <c r="Q950" i="11"/>
  <c r="P950" i="11"/>
  <c r="O950" i="11"/>
  <c r="B950" i="11" s="1"/>
  <c r="Q949" i="11"/>
  <c r="P949" i="11"/>
  <c r="O949" i="11"/>
  <c r="Q948" i="11"/>
  <c r="P948" i="11"/>
  <c r="O948" i="11"/>
  <c r="Q947" i="11"/>
  <c r="P947" i="11"/>
  <c r="O947" i="11"/>
  <c r="Q946" i="11"/>
  <c r="P946" i="11"/>
  <c r="O946" i="11"/>
  <c r="Q945" i="11"/>
  <c r="P945" i="11"/>
  <c r="O945" i="11"/>
  <c r="Q944" i="11"/>
  <c r="P944" i="11"/>
  <c r="O944" i="11"/>
  <c r="Q943" i="11"/>
  <c r="P943" i="11"/>
  <c r="O943" i="11"/>
  <c r="Q942" i="11"/>
  <c r="P942" i="11"/>
  <c r="O942" i="11"/>
  <c r="B942" i="11" s="1"/>
  <c r="Q941" i="11"/>
  <c r="P941" i="11"/>
  <c r="O941" i="11"/>
  <c r="Q940" i="11"/>
  <c r="P940" i="11"/>
  <c r="O940" i="11"/>
  <c r="Q939" i="11"/>
  <c r="P939" i="11"/>
  <c r="O939" i="11"/>
  <c r="Q938" i="11"/>
  <c r="P938" i="11"/>
  <c r="O938" i="11"/>
  <c r="Q937" i="11"/>
  <c r="P937" i="11"/>
  <c r="O937" i="11"/>
  <c r="Q936" i="11"/>
  <c r="P936" i="11"/>
  <c r="O936" i="11"/>
  <c r="Q935" i="11"/>
  <c r="P935" i="11"/>
  <c r="O935" i="11"/>
  <c r="Q934" i="11"/>
  <c r="P934" i="11"/>
  <c r="O934" i="11"/>
  <c r="B934" i="11" s="1"/>
  <c r="Q933" i="11"/>
  <c r="P933" i="11"/>
  <c r="O933" i="11"/>
  <c r="Q932" i="11"/>
  <c r="P932" i="11"/>
  <c r="O932" i="11"/>
  <c r="Q931" i="11"/>
  <c r="P931" i="11"/>
  <c r="O931" i="11"/>
  <c r="Q930" i="11"/>
  <c r="P930" i="11"/>
  <c r="O930" i="11"/>
  <c r="Q929" i="11"/>
  <c r="P929" i="11"/>
  <c r="O929" i="11"/>
  <c r="Q928" i="11"/>
  <c r="P928" i="11"/>
  <c r="O928" i="11"/>
  <c r="Q927" i="11"/>
  <c r="P927" i="11"/>
  <c r="O927" i="11"/>
  <c r="Q926" i="11"/>
  <c r="P926" i="11"/>
  <c r="O926" i="11"/>
  <c r="Q925" i="11"/>
  <c r="P925" i="11"/>
  <c r="O925" i="11"/>
  <c r="Q924" i="11"/>
  <c r="P924" i="11"/>
  <c r="O924" i="11"/>
  <c r="Q923" i="11"/>
  <c r="P923" i="11"/>
  <c r="O923" i="11"/>
  <c r="Q922" i="11"/>
  <c r="P922" i="11"/>
  <c r="O922" i="11"/>
  <c r="Q921" i="11"/>
  <c r="P921" i="11"/>
  <c r="O921" i="11"/>
  <c r="B921" i="11" s="1"/>
  <c r="Q920" i="11"/>
  <c r="P920" i="11"/>
  <c r="O920" i="11"/>
  <c r="Q919" i="11"/>
  <c r="P919" i="11"/>
  <c r="O919" i="11"/>
  <c r="Q918" i="11"/>
  <c r="P918" i="11"/>
  <c r="O918" i="11"/>
  <c r="Q917" i="11"/>
  <c r="P917" i="11"/>
  <c r="O917" i="11"/>
  <c r="Q916" i="11"/>
  <c r="P916" i="11"/>
  <c r="O916" i="11"/>
  <c r="Q915" i="11"/>
  <c r="P915" i="11"/>
  <c r="O915" i="11"/>
  <c r="Q914" i="11"/>
  <c r="P914" i="11"/>
  <c r="O914" i="11"/>
  <c r="Q913" i="11"/>
  <c r="P913" i="11"/>
  <c r="O913" i="11"/>
  <c r="B913" i="11" s="1"/>
  <c r="Q912" i="11"/>
  <c r="P912" i="11"/>
  <c r="O912" i="11"/>
  <c r="Q911" i="11"/>
  <c r="P911" i="11"/>
  <c r="O911" i="11"/>
  <c r="Q910" i="11"/>
  <c r="P910" i="11"/>
  <c r="O910" i="11"/>
  <c r="Q909" i="11"/>
  <c r="P909" i="11"/>
  <c r="O909" i="11"/>
  <c r="Q908" i="11"/>
  <c r="P908" i="11"/>
  <c r="O908" i="11"/>
  <c r="Q907" i="11"/>
  <c r="P907" i="11"/>
  <c r="O907" i="11"/>
  <c r="Q906" i="11"/>
  <c r="P906" i="11"/>
  <c r="O906" i="11"/>
  <c r="Q905" i="11"/>
  <c r="P905" i="11"/>
  <c r="O905" i="11"/>
  <c r="B905" i="11" s="1"/>
  <c r="Q904" i="11"/>
  <c r="P904" i="11"/>
  <c r="O904" i="11"/>
  <c r="Q903" i="11"/>
  <c r="P903" i="11"/>
  <c r="O903" i="11"/>
  <c r="Q902" i="11"/>
  <c r="P902" i="11"/>
  <c r="O902" i="11"/>
  <c r="Q901" i="11"/>
  <c r="P901" i="11"/>
  <c r="O901" i="11"/>
  <c r="Q900" i="11"/>
  <c r="P900" i="11"/>
  <c r="O900" i="11"/>
  <c r="Q899" i="11"/>
  <c r="P899" i="11"/>
  <c r="O899" i="11"/>
  <c r="Q898" i="11"/>
  <c r="P898" i="11"/>
  <c r="O898" i="11"/>
  <c r="Q897" i="11"/>
  <c r="P897" i="11"/>
  <c r="O897" i="11"/>
  <c r="B897" i="11" s="1"/>
  <c r="Q896" i="11"/>
  <c r="P896" i="11"/>
  <c r="O896" i="11"/>
  <c r="Q895" i="11"/>
  <c r="P895" i="11"/>
  <c r="O895" i="11"/>
  <c r="Q894" i="11"/>
  <c r="P894" i="11"/>
  <c r="O894" i="11"/>
  <c r="Q893" i="11"/>
  <c r="P893" i="11"/>
  <c r="O893" i="11"/>
  <c r="Q892" i="11"/>
  <c r="P892" i="11"/>
  <c r="O892" i="11"/>
  <c r="Q891" i="11"/>
  <c r="P891" i="11"/>
  <c r="O891" i="11"/>
  <c r="Q890" i="11"/>
  <c r="P890" i="11"/>
  <c r="O890" i="11"/>
  <c r="Q889" i="11"/>
  <c r="P889" i="11"/>
  <c r="O889" i="11"/>
  <c r="Q888" i="11"/>
  <c r="P888" i="11"/>
  <c r="O888" i="11"/>
  <c r="Q887" i="11"/>
  <c r="P887" i="11"/>
  <c r="O887" i="11"/>
  <c r="Q886" i="11"/>
  <c r="P886" i="11"/>
  <c r="O886" i="11"/>
  <c r="Q885" i="11"/>
  <c r="P885" i="11"/>
  <c r="O885" i="11"/>
  <c r="Q884" i="11"/>
  <c r="P884" i="11"/>
  <c r="O884" i="11"/>
  <c r="Q883" i="11"/>
  <c r="P883" i="11"/>
  <c r="O883" i="11"/>
  <c r="Q882" i="11"/>
  <c r="P882" i="11"/>
  <c r="O882" i="11"/>
  <c r="Q881" i="11"/>
  <c r="P881" i="11"/>
  <c r="O881" i="11"/>
  <c r="Q880" i="11"/>
  <c r="P880" i="11"/>
  <c r="O880" i="11"/>
  <c r="Q879" i="11"/>
  <c r="P879" i="11"/>
  <c r="O879" i="11"/>
  <c r="Q878" i="11"/>
  <c r="P878" i="11"/>
  <c r="O878" i="11"/>
  <c r="Q877" i="11"/>
  <c r="P877" i="11"/>
  <c r="O877" i="11"/>
  <c r="Q876" i="11"/>
  <c r="P876" i="11"/>
  <c r="O876" i="11"/>
  <c r="Q875" i="11"/>
  <c r="P875" i="11"/>
  <c r="O875" i="11"/>
  <c r="Q874" i="11"/>
  <c r="P874" i="11"/>
  <c r="O874" i="11"/>
  <c r="Q873" i="11"/>
  <c r="P873" i="11"/>
  <c r="O873" i="11"/>
  <c r="B873" i="11" s="1"/>
  <c r="Q872" i="11"/>
  <c r="P872" i="11"/>
  <c r="O872" i="11"/>
  <c r="Q871" i="11"/>
  <c r="P871" i="11"/>
  <c r="O871" i="11"/>
  <c r="Q870" i="11"/>
  <c r="P870" i="11"/>
  <c r="O870" i="11"/>
  <c r="Q869" i="11"/>
  <c r="P869" i="11"/>
  <c r="O869" i="11"/>
  <c r="Q868" i="11"/>
  <c r="P868" i="11"/>
  <c r="O868" i="11"/>
  <c r="Q867" i="11"/>
  <c r="P867" i="11"/>
  <c r="O867" i="11"/>
  <c r="Q866" i="11"/>
  <c r="P866" i="11"/>
  <c r="O866" i="11"/>
  <c r="Q865" i="11"/>
  <c r="P865" i="11"/>
  <c r="O865" i="11"/>
  <c r="B865" i="11" s="1"/>
  <c r="Q864" i="11"/>
  <c r="P864" i="11"/>
  <c r="O864" i="11"/>
  <c r="Q863" i="11"/>
  <c r="P863" i="11"/>
  <c r="O863" i="11"/>
  <c r="Q862" i="11"/>
  <c r="P862" i="11"/>
  <c r="O862" i="11"/>
  <c r="Q861" i="11"/>
  <c r="P861" i="11"/>
  <c r="O861" i="11"/>
  <c r="Q860" i="11"/>
  <c r="P860" i="11"/>
  <c r="O860" i="11"/>
  <c r="Q859" i="11"/>
  <c r="P859" i="11"/>
  <c r="O859" i="11"/>
  <c r="Q858" i="11"/>
  <c r="P858" i="11"/>
  <c r="O858" i="11"/>
  <c r="Q857" i="11"/>
  <c r="P857" i="11"/>
  <c r="O857" i="11"/>
  <c r="B857" i="11" s="1"/>
  <c r="Q856" i="11"/>
  <c r="P856" i="11"/>
  <c r="O856" i="11"/>
  <c r="Q855" i="11"/>
  <c r="P855" i="11"/>
  <c r="O855" i="11"/>
  <c r="Q854" i="11"/>
  <c r="P854" i="11"/>
  <c r="O854" i="11"/>
  <c r="Q853" i="11"/>
  <c r="P853" i="11"/>
  <c r="O853" i="11"/>
  <c r="Q852" i="11"/>
  <c r="P852" i="11"/>
  <c r="O852" i="11"/>
  <c r="Q851" i="11"/>
  <c r="P851" i="11"/>
  <c r="O851" i="11"/>
  <c r="Q850" i="11"/>
  <c r="P850" i="11"/>
  <c r="O850" i="11"/>
  <c r="Q849" i="11"/>
  <c r="P849" i="11"/>
  <c r="O849" i="11"/>
  <c r="B849" i="11" s="1"/>
  <c r="Q848" i="11"/>
  <c r="P848" i="11"/>
  <c r="O848" i="11"/>
  <c r="Q847" i="11"/>
  <c r="P847" i="11"/>
  <c r="O847" i="11"/>
  <c r="Q846" i="11"/>
  <c r="P846" i="11"/>
  <c r="O846" i="11"/>
  <c r="Q845" i="11"/>
  <c r="P845" i="11"/>
  <c r="O845" i="11"/>
  <c r="Q844" i="11"/>
  <c r="P844" i="11"/>
  <c r="O844" i="11"/>
  <c r="Q843" i="11"/>
  <c r="P843" i="11"/>
  <c r="O843" i="11"/>
  <c r="Q842" i="11"/>
  <c r="P842" i="11"/>
  <c r="O842" i="11"/>
  <c r="Q841" i="11"/>
  <c r="P841" i="11"/>
  <c r="O841" i="11"/>
  <c r="B841" i="11" s="1"/>
  <c r="Q840" i="11"/>
  <c r="P840" i="11"/>
  <c r="O840" i="11"/>
  <c r="Q839" i="11"/>
  <c r="P839" i="11"/>
  <c r="O839" i="11"/>
  <c r="Q838" i="11"/>
  <c r="P838" i="11"/>
  <c r="O838" i="11"/>
  <c r="Q837" i="11"/>
  <c r="P837" i="11"/>
  <c r="O837" i="11"/>
  <c r="Q836" i="11"/>
  <c r="P836" i="11"/>
  <c r="O836" i="11"/>
  <c r="Q835" i="11"/>
  <c r="P835" i="11"/>
  <c r="O835" i="11"/>
  <c r="Q834" i="11"/>
  <c r="P834" i="11"/>
  <c r="O834" i="11"/>
  <c r="Q833" i="11"/>
  <c r="P833" i="11"/>
  <c r="O833" i="11"/>
  <c r="B833" i="11" s="1"/>
  <c r="Q832" i="11"/>
  <c r="P832" i="11"/>
  <c r="O832" i="11"/>
  <c r="Q831" i="11"/>
  <c r="P831" i="11"/>
  <c r="O831" i="11"/>
  <c r="Q830" i="11"/>
  <c r="P830" i="11"/>
  <c r="O830" i="11"/>
  <c r="Q829" i="11"/>
  <c r="P829" i="11"/>
  <c r="O829" i="11"/>
  <c r="Q828" i="11"/>
  <c r="P828" i="11"/>
  <c r="O828" i="11"/>
  <c r="Q827" i="11"/>
  <c r="P827" i="11"/>
  <c r="O827" i="11"/>
  <c r="Q826" i="11"/>
  <c r="P826" i="11"/>
  <c r="O826" i="11"/>
  <c r="Q825" i="11"/>
  <c r="P825" i="11"/>
  <c r="O825" i="11"/>
  <c r="B825" i="11" s="1"/>
  <c r="Q824" i="11"/>
  <c r="P824" i="11"/>
  <c r="O824" i="11"/>
  <c r="Q823" i="11"/>
  <c r="P823" i="11"/>
  <c r="O823" i="11"/>
  <c r="Q822" i="11"/>
  <c r="P822" i="11"/>
  <c r="O822" i="11"/>
  <c r="Q821" i="11"/>
  <c r="P821" i="11"/>
  <c r="O821" i="11"/>
  <c r="Q820" i="11"/>
  <c r="P820" i="11"/>
  <c r="O820" i="11"/>
  <c r="Q819" i="11"/>
  <c r="P819" i="11"/>
  <c r="O819" i="11"/>
  <c r="Q818" i="11"/>
  <c r="P818" i="11"/>
  <c r="O818" i="11"/>
  <c r="Q817" i="11"/>
  <c r="P817" i="11"/>
  <c r="O817" i="11"/>
  <c r="Q816" i="11"/>
  <c r="P816" i="11"/>
  <c r="O816" i="11"/>
  <c r="Q815" i="11"/>
  <c r="P815" i="11"/>
  <c r="O815" i="11"/>
  <c r="Q814" i="11"/>
  <c r="P814" i="11"/>
  <c r="O814" i="11"/>
  <c r="Q813" i="11"/>
  <c r="P813" i="11"/>
  <c r="O813" i="11"/>
  <c r="Q812" i="11"/>
  <c r="P812" i="11"/>
  <c r="O812" i="11"/>
  <c r="Q811" i="11"/>
  <c r="P811" i="11"/>
  <c r="O811" i="11"/>
  <c r="Q810" i="11"/>
  <c r="P810" i="11"/>
  <c r="O810" i="11"/>
  <c r="Q809" i="11"/>
  <c r="P809" i="11"/>
  <c r="O809" i="11"/>
  <c r="Q808" i="11"/>
  <c r="P808" i="11"/>
  <c r="O808" i="11"/>
  <c r="Q807" i="11"/>
  <c r="P807" i="11"/>
  <c r="O807" i="11"/>
  <c r="Q806" i="11"/>
  <c r="P806" i="11"/>
  <c r="O806" i="11"/>
  <c r="Q805" i="11"/>
  <c r="P805" i="11"/>
  <c r="O805" i="11"/>
  <c r="Q804" i="11"/>
  <c r="P804" i="11"/>
  <c r="O804" i="11"/>
  <c r="Q803" i="11"/>
  <c r="P803" i="11"/>
  <c r="O803" i="11"/>
  <c r="Q802" i="11"/>
  <c r="P802" i="11"/>
  <c r="O802" i="11"/>
  <c r="Q801" i="11"/>
  <c r="P801" i="11"/>
  <c r="O801" i="11"/>
  <c r="Q800" i="11"/>
  <c r="P800" i="11"/>
  <c r="O800" i="11"/>
  <c r="Q799" i="11"/>
  <c r="P799" i="11"/>
  <c r="O799" i="11"/>
  <c r="Q798" i="11"/>
  <c r="P798" i="11"/>
  <c r="O798" i="11"/>
  <c r="Q797" i="11"/>
  <c r="P797" i="11"/>
  <c r="O797" i="11"/>
  <c r="Q796" i="11"/>
  <c r="P796" i="11"/>
  <c r="O796" i="11"/>
  <c r="Q795" i="11"/>
  <c r="P795" i="11"/>
  <c r="O795" i="11"/>
  <c r="Q794" i="11"/>
  <c r="P794" i="11"/>
  <c r="O794" i="11"/>
  <c r="Q793" i="11"/>
  <c r="P793" i="11"/>
  <c r="O793" i="11"/>
  <c r="Q792" i="11"/>
  <c r="P792" i="11"/>
  <c r="O792" i="11"/>
  <c r="Q791" i="11"/>
  <c r="P791" i="11"/>
  <c r="O791" i="11"/>
  <c r="Q790" i="11"/>
  <c r="P790" i="11"/>
  <c r="O790" i="11"/>
  <c r="Q789" i="11"/>
  <c r="P789" i="11"/>
  <c r="O789" i="11"/>
  <c r="Q788" i="11"/>
  <c r="P788" i="11"/>
  <c r="O788" i="11"/>
  <c r="Q787" i="11"/>
  <c r="P787" i="11"/>
  <c r="O787" i="11"/>
  <c r="Q786" i="11"/>
  <c r="P786" i="11"/>
  <c r="O786" i="11"/>
  <c r="Q785" i="11"/>
  <c r="P785" i="11"/>
  <c r="O785" i="11"/>
  <c r="Q784" i="11"/>
  <c r="P784" i="11"/>
  <c r="O784" i="11"/>
  <c r="Q783" i="11"/>
  <c r="P783" i="11"/>
  <c r="O783" i="11"/>
  <c r="Q782" i="11"/>
  <c r="P782" i="11"/>
  <c r="O782" i="11"/>
  <c r="Q781" i="11"/>
  <c r="P781" i="11"/>
  <c r="O781" i="11"/>
  <c r="Q780" i="11"/>
  <c r="P780" i="11"/>
  <c r="O780" i="11"/>
  <c r="Q779" i="11"/>
  <c r="P779" i="11"/>
  <c r="O779" i="11"/>
  <c r="Q778" i="11"/>
  <c r="P778" i="11"/>
  <c r="O778" i="11"/>
  <c r="Q777" i="11"/>
  <c r="P777" i="11"/>
  <c r="O777" i="11"/>
  <c r="Q776" i="11"/>
  <c r="P776" i="11"/>
  <c r="O776" i="11"/>
  <c r="Q775" i="11"/>
  <c r="P775" i="11"/>
  <c r="O775" i="11"/>
  <c r="Q774" i="11"/>
  <c r="P774" i="11"/>
  <c r="O774" i="11"/>
  <c r="Q773" i="11"/>
  <c r="P773" i="11"/>
  <c r="O773" i="11"/>
  <c r="Q772" i="11"/>
  <c r="P772" i="11"/>
  <c r="O772" i="11"/>
  <c r="Q771" i="11"/>
  <c r="P771" i="11"/>
  <c r="O771" i="11"/>
  <c r="Q770" i="11"/>
  <c r="P770" i="11"/>
  <c r="O770" i="11"/>
  <c r="Q769" i="11"/>
  <c r="P769" i="11"/>
  <c r="O769" i="11"/>
  <c r="Q768" i="11"/>
  <c r="P768" i="11"/>
  <c r="O768" i="11"/>
  <c r="Q767" i="11"/>
  <c r="P767" i="11"/>
  <c r="O767" i="11"/>
  <c r="Q766" i="11"/>
  <c r="P766" i="11"/>
  <c r="O766" i="11"/>
  <c r="Q765" i="11"/>
  <c r="P765" i="11"/>
  <c r="O765" i="11"/>
  <c r="Q764" i="11"/>
  <c r="P764" i="11"/>
  <c r="O764" i="11"/>
  <c r="Q763" i="11"/>
  <c r="P763" i="11"/>
  <c r="O763" i="11"/>
  <c r="Q762" i="11"/>
  <c r="P762" i="11"/>
  <c r="O762" i="11"/>
  <c r="Q761" i="11"/>
  <c r="P761" i="11"/>
  <c r="O761" i="11"/>
  <c r="Q760" i="11"/>
  <c r="P760" i="11"/>
  <c r="O760" i="11"/>
  <c r="Q759" i="11"/>
  <c r="P759" i="11"/>
  <c r="O759" i="11"/>
  <c r="Q758" i="11"/>
  <c r="P758" i="11"/>
  <c r="O758" i="11"/>
  <c r="Q757" i="11"/>
  <c r="P757" i="11"/>
  <c r="O757" i="11"/>
  <c r="Q756" i="11"/>
  <c r="P756" i="11"/>
  <c r="O756" i="11"/>
  <c r="Q755" i="11"/>
  <c r="P755" i="11"/>
  <c r="O755" i="11"/>
  <c r="Q754" i="11"/>
  <c r="P754" i="11"/>
  <c r="O754" i="11"/>
  <c r="Q753" i="11"/>
  <c r="P753" i="11"/>
  <c r="O753" i="11"/>
  <c r="Q752" i="11"/>
  <c r="P752" i="11"/>
  <c r="O752" i="11"/>
  <c r="Q751" i="11"/>
  <c r="P751" i="11"/>
  <c r="O751" i="11"/>
  <c r="Q750" i="11"/>
  <c r="P750" i="11"/>
  <c r="O750" i="11"/>
  <c r="Q749" i="11"/>
  <c r="P749" i="11"/>
  <c r="O749" i="11"/>
  <c r="Q748" i="11"/>
  <c r="P748" i="11"/>
  <c r="O748" i="11"/>
  <c r="Q747" i="11"/>
  <c r="P747" i="11"/>
  <c r="O747" i="11"/>
  <c r="Q746" i="11"/>
  <c r="P746" i="11"/>
  <c r="O746" i="11"/>
  <c r="Q745" i="11"/>
  <c r="P745" i="11"/>
  <c r="O745" i="11"/>
  <c r="Q744" i="11"/>
  <c r="P744" i="11"/>
  <c r="O744" i="11"/>
  <c r="Q743" i="11"/>
  <c r="P743" i="11"/>
  <c r="O743" i="11"/>
  <c r="Q742" i="11"/>
  <c r="P742" i="11"/>
  <c r="O742" i="11"/>
  <c r="Q741" i="11"/>
  <c r="P741" i="11"/>
  <c r="O741" i="11"/>
  <c r="Q740" i="11"/>
  <c r="P740" i="11"/>
  <c r="O740" i="11"/>
  <c r="Q739" i="11"/>
  <c r="P739" i="11"/>
  <c r="O739" i="11"/>
  <c r="Q738" i="11"/>
  <c r="P738" i="11"/>
  <c r="O738" i="11"/>
  <c r="Q737" i="11"/>
  <c r="P737" i="11"/>
  <c r="O737" i="11"/>
  <c r="Q736" i="11"/>
  <c r="P736" i="11"/>
  <c r="O736" i="11"/>
  <c r="Q735" i="11"/>
  <c r="P735" i="11"/>
  <c r="O735" i="11"/>
  <c r="Q734" i="11"/>
  <c r="P734" i="11"/>
  <c r="O734" i="11"/>
  <c r="Q733" i="11"/>
  <c r="P733" i="11"/>
  <c r="O733" i="11"/>
  <c r="Q732" i="11"/>
  <c r="P732" i="11"/>
  <c r="O732" i="11"/>
  <c r="Q731" i="11"/>
  <c r="P731" i="11"/>
  <c r="O731" i="11"/>
  <c r="Q730" i="11"/>
  <c r="P730" i="11"/>
  <c r="O730" i="11"/>
  <c r="Q729" i="11"/>
  <c r="P729" i="11"/>
  <c r="O729" i="11"/>
  <c r="Q728" i="11"/>
  <c r="P728" i="11"/>
  <c r="O728" i="11"/>
  <c r="Q727" i="11"/>
  <c r="P727" i="11"/>
  <c r="O727" i="11"/>
  <c r="Q726" i="11"/>
  <c r="P726" i="11"/>
  <c r="O726" i="11"/>
  <c r="Q725" i="11"/>
  <c r="P725" i="11"/>
  <c r="O725" i="11"/>
  <c r="Q724" i="11"/>
  <c r="P724" i="11"/>
  <c r="O724" i="11"/>
  <c r="Q723" i="11"/>
  <c r="P723" i="11"/>
  <c r="O723" i="11"/>
  <c r="B723" i="11" s="1"/>
  <c r="Q722" i="11"/>
  <c r="P722" i="11"/>
  <c r="O722" i="11"/>
  <c r="Q721" i="11"/>
  <c r="P721" i="11"/>
  <c r="O721" i="11"/>
  <c r="Q720" i="11"/>
  <c r="P720" i="11"/>
  <c r="O720" i="11"/>
  <c r="Q719" i="11"/>
  <c r="P719" i="11"/>
  <c r="O719" i="11"/>
  <c r="Q718" i="11"/>
  <c r="P718" i="11"/>
  <c r="O718" i="11"/>
  <c r="Q717" i="11"/>
  <c r="P717" i="11"/>
  <c r="O717" i="11"/>
  <c r="Q716" i="11"/>
  <c r="P716" i="11"/>
  <c r="O716" i="11"/>
  <c r="Q715" i="11"/>
  <c r="P715" i="11"/>
  <c r="O715" i="11"/>
  <c r="B715" i="11" s="1"/>
  <c r="Q714" i="11"/>
  <c r="P714" i="11"/>
  <c r="O714" i="11"/>
  <c r="Q713" i="11"/>
  <c r="P713" i="11"/>
  <c r="O713" i="11"/>
  <c r="Q712" i="11"/>
  <c r="P712" i="11"/>
  <c r="O712" i="11"/>
  <c r="Q711" i="11"/>
  <c r="P711" i="11"/>
  <c r="O711" i="11"/>
  <c r="Q710" i="11"/>
  <c r="P710" i="11"/>
  <c r="O710" i="11"/>
  <c r="Q709" i="11"/>
  <c r="P709" i="11"/>
  <c r="O709" i="11"/>
  <c r="Q708" i="11"/>
  <c r="P708" i="11"/>
  <c r="O708" i="11"/>
  <c r="Q707" i="11"/>
  <c r="P707" i="11"/>
  <c r="O707" i="11"/>
  <c r="B707" i="11" s="1"/>
  <c r="Q706" i="11"/>
  <c r="P706" i="11"/>
  <c r="O706" i="11"/>
  <c r="Q705" i="11"/>
  <c r="P705" i="11"/>
  <c r="O705" i="11"/>
  <c r="Q704" i="11"/>
  <c r="P704" i="11"/>
  <c r="O704" i="11"/>
  <c r="Q703" i="11"/>
  <c r="P703" i="11"/>
  <c r="O703" i="11"/>
  <c r="Q702" i="11"/>
  <c r="P702" i="11"/>
  <c r="O702" i="11"/>
  <c r="Q701" i="11"/>
  <c r="P701" i="11"/>
  <c r="O701" i="11"/>
  <c r="Q700" i="11"/>
  <c r="P700" i="11"/>
  <c r="O700" i="11"/>
  <c r="Q699" i="11"/>
  <c r="P699" i="11"/>
  <c r="O699" i="11"/>
  <c r="B699" i="11" s="1"/>
  <c r="Q698" i="11"/>
  <c r="P698" i="11"/>
  <c r="O698" i="11"/>
  <c r="Q697" i="11"/>
  <c r="P697" i="11"/>
  <c r="O697" i="11"/>
  <c r="Q696" i="11"/>
  <c r="P696" i="11"/>
  <c r="O696" i="11"/>
  <c r="Q695" i="11"/>
  <c r="P695" i="11"/>
  <c r="O695" i="11"/>
  <c r="Q694" i="11"/>
  <c r="P694" i="11"/>
  <c r="O694" i="11"/>
  <c r="Q693" i="11"/>
  <c r="P693" i="11"/>
  <c r="O693" i="11"/>
  <c r="Q692" i="11"/>
  <c r="P692" i="11"/>
  <c r="O692" i="11"/>
  <c r="Q691" i="11"/>
  <c r="P691" i="11"/>
  <c r="O691" i="11"/>
  <c r="B691" i="11" s="1"/>
  <c r="Q690" i="11"/>
  <c r="P690" i="11"/>
  <c r="O690" i="11"/>
  <c r="Q689" i="11"/>
  <c r="P689" i="11"/>
  <c r="O689" i="11"/>
  <c r="Q688" i="11"/>
  <c r="P688" i="11"/>
  <c r="O688" i="11"/>
  <c r="Q687" i="11"/>
  <c r="P687" i="11"/>
  <c r="O687" i="11"/>
  <c r="Q686" i="11"/>
  <c r="P686" i="11"/>
  <c r="O686" i="11"/>
  <c r="Q685" i="11"/>
  <c r="P685" i="11"/>
  <c r="O685" i="11"/>
  <c r="Q684" i="11"/>
  <c r="P684" i="11"/>
  <c r="O684" i="11"/>
  <c r="Q683" i="11"/>
  <c r="P683" i="11"/>
  <c r="O683" i="11"/>
  <c r="B683" i="11" s="1"/>
  <c r="Q682" i="11"/>
  <c r="P682" i="11"/>
  <c r="O682" i="11"/>
  <c r="Q681" i="11"/>
  <c r="P681" i="11"/>
  <c r="O681" i="11"/>
  <c r="Q680" i="11"/>
  <c r="P680" i="11"/>
  <c r="O680" i="11"/>
  <c r="Q679" i="11"/>
  <c r="P679" i="11"/>
  <c r="O679" i="11"/>
  <c r="Q678" i="11"/>
  <c r="P678" i="11"/>
  <c r="O678" i="11"/>
  <c r="Q677" i="11"/>
  <c r="P677" i="11"/>
  <c r="O677" i="11"/>
  <c r="Q676" i="11"/>
  <c r="P676" i="11"/>
  <c r="O676" i="11"/>
  <c r="Q675" i="11"/>
  <c r="P675" i="11"/>
  <c r="O675" i="11"/>
  <c r="B675" i="11" s="1"/>
  <c r="Q674" i="11"/>
  <c r="P674" i="11"/>
  <c r="O674" i="11"/>
  <c r="Q673" i="11"/>
  <c r="P673" i="11"/>
  <c r="O673" i="11"/>
  <c r="Q672" i="11"/>
  <c r="P672" i="11"/>
  <c r="O672" i="11"/>
  <c r="Q671" i="11"/>
  <c r="P671" i="11"/>
  <c r="O671" i="11"/>
  <c r="Q670" i="11"/>
  <c r="P670" i="11"/>
  <c r="O670" i="11"/>
  <c r="Q669" i="11"/>
  <c r="P669" i="11"/>
  <c r="O669" i="11"/>
  <c r="Q668" i="11"/>
  <c r="P668" i="11"/>
  <c r="O668" i="11"/>
  <c r="Q667" i="11"/>
  <c r="P667" i="11"/>
  <c r="O667" i="11"/>
  <c r="B667" i="11" s="1"/>
  <c r="Q666" i="11"/>
  <c r="P666" i="11"/>
  <c r="O666" i="11"/>
  <c r="Q665" i="11"/>
  <c r="P665" i="11"/>
  <c r="O665" i="11"/>
  <c r="Q664" i="11"/>
  <c r="P664" i="11"/>
  <c r="O664" i="11"/>
  <c r="Q663" i="11"/>
  <c r="P663" i="11"/>
  <c r="O663" i="11"/>
  <c r="Q662" i="11"/>
  <c r="P662" i="11"/>
  <c r="O662" i="11"/>
  <c r="Q661" i="11"/>
  <c r="P661" i="11"/>
  <c r="O661" i="11"/>
  <c r="Q660" i="11"/>
  <c r="P660" i="11"/>
  <c r="O660" i="11"/>
  <c r="Q659" i="11"/>
  <c r="P659" i="11"/>
  <c r="O659" i="11"/>
  <c r="B659" i="11" s="1"/>
  <c r="Q658" i="11"/>
  <c r="P658" i="11"/>
  <c r="O658" i="11"/>
  <c r="Q657" i="11"/>
  <c r="P657" i="11"/>
  <c r="O657" i="11"/>
  <c r="Q656" i="11"/>
  <c r="P656" i="11"/>
  <c r="O656" i="11"/>
  <c r="Q655" i="11"/>
  <c r="P655" i="11"/>
  <c r="O655" i="11"/>
  <c r="Q654" i="11"/>
  <c r="P654" i="11"/>
  <c r="O654" i="11"/>
  <c r="Q653" i="11"/>
  <c r="P653" i="11"/>
  <c r="O653" i="11"/>
  <c r="Q652" i="11"/>
  <c r="P652" i="11"/>
  <c r="O652" i="11"/>
  <c r="Q651" i="11"/>
  <c r="P651" i="11"/>
  <c r="O651" i="11"/>
  <c r="B651" i="11" s="1"/>
  <c r="Q650" i="11"/>
  <c r="P650" i="11"/>
  <c r="O650" i="11"/>
  <c r="Q649" i="11"/>
  <c r="P649" i="11"/>
  <c r="O649" i="11"/>
  <c r="Q648" i="11"/>
  <c r="P648" i="11"/>
  <c r="O648" i="11"/>
  <c r="Q647" i="11"/>
  <c r="P647" i="11"/>
  <c r="O647" i="11"/>
  <c r="Q646" i="11"/>
  <c r="P646" i="11"/>
  <c r="O646" i="11"/>
  <c r="Q645" i="11"/>
  <c r="P645" i="11"/>
  <c r="O645" i="11"/>
  <c r="Q644" i="11"/>
  <c r="P644" i="11"/>
  <c r="O644" i="11"/>
  <c r="Q643" i="11"/>
  <c r="P643" i="11"/>
  <c r="O643" i="11"/>
  <c r="B643" i="11" s="1"/>
  <c r="Q642" i="11"/>
  <c r="P642" i="11"/>
  <c r="O642" i="11"/>
  <c r="Q641" i="11"/>
  <c r="P641" i="11"/>
  <c r="O641" i="11"/>
  <c r="Q640" i="11"/>
  <c r="P640" i="11"/>
  <c r="O640" i="11"/>
  <c r="Q639" i="11"/>
  <c r="P639" i="11"/>
  <c r="O639" i="11"/>
  <c r="Q638" i="11"/>
  <c r="P638" i="11"/>
  <c r="O638" i="11"/>
  <c r="Q637" i="11"/>
  <c r="P637" i="11"/>
  <c r="O637" i="11"/>
  <c r="Q636" i="11"/>
  <c r="P636" i="11"/>
  <c r="O636" i="11"/>
  <c r="Q635" i="11"/>
  <c r="P635" i="11"/>
  <c r="O635" i="11"/>
  <c r="Q634" i="11"/>
  <c r="P634" i="11"/>
  <c r="O634" i="11"/>
  <c r="Q633" i="11"/>
  <c r="P633" i="11"/>
  <c r="O633" i="11"/>
  <c r="Q632" i="11"/>
  <c r="P632" i="11"/>
  <c r="O632" i="11"/>
  <c r="Q631" i="11"/>
  <c r="P631" i="11"/>
  <c r="O631" i="11"/>
  <c r="Q630" i="11"/>
  <c r="P630" i="11"/>
  <c r="O630" i="11"/>
  <c r="Q629" i="11"/>
  <c r="P629" i="11"/>
  <c r="O629" i="11"/>
  <c r="Q628" i="11"/>
  <c r="P628" i="11"/>
  <c r="O628" i="11"/>
  <c r="Q627" i="11"/>
  <c r="P627" i="11"/>
  <c r="O627" i="11"/>
  <c r="B627" i="11" s="1"/>
  <c r="Q626" i="11"/>
  <c r="P626" i="11"/>
  <c r="O626" i="11"/>
  <c r="Q625" i="11"/>
  <c r="P625" i="11"/>
  <c r="O625" i="11"/>
  <c r="Q624" i="11"/>
  <c r="P624" i="11"/>
  <c r="O624" i="11"/>
  <c r="Q623" i="11"/>
  <c r="P623" i="11"/>
  <c r="O623" i="11"/>
  <c r="Q622" i="11"/>
  <c r="P622" i="11"/>
  <c r="O622" i="11"/>
  <c r="Q621" i="11"/>
  <c r="P621" i="11"/>
  <c r="O621" i="11"/>
  <c r="Q620" i="11"/>
  <c r="P620" i="11"/>
  <c r="O620" i="11"/>
  <c r="Q619" i="11"/>
  <c r="P619" i="11"/>
  <c r="O619" i="11"/>
  <c r="Q618" i="11"/>
  <c r="P618" i="11"/>
  <c r="O618" i="11"/>
  <c r="Q617" i="11"/>
  <c r="P617" i="11"/>
  <c r="O617" i="11"/>
  <c r="Q616" i="11"/>
  <c r="P616" i="11"/>
  <c r="O616" i="11"/>
  <c r="Q615" i="11"/>
  <c r="P615" i="11"/>
  <c r="O615" i="11"/>
  <c r="Q614" i="11"/>
  <c r="P614" i="11"/>
  <c r="O614" i="11"/>
  <c r="Q613" i="11"/>
  <c r="P613" i="11"/>
  <c r="O613" i="11"/>
  <c r="Q612" i="11"/>
  <c r="P612" i="11"/>
  <c r="O612" i="11"/>
  <c r="Q611" i="11"/>
  <c r="P611" i="11"/>
  <c r="O611" i="11"/>
  <c r="B611" i="11" s="1"/>
  <c r="Q610" i="11"/>
  <c r="P610" i="11"/>
  <c r="O610" i="11"/>
  <c r="Q609" i="11"/>
  <c r="P609" i="11"/>
  <c r="O609" i="11"/>
  <c r="Q608" i="11"/>
  <c r="P608" i="11"/>
  <c r="O608" i="11"/>
  <c r="Q607" i="11"/>
  <c r="P607" i="11"/>
  <c r="O607" i="11"/>
  <c r="Q606" i="11"/>
  <c r="P606" i="11"/>
  <c r="O606" i="11"/>
  <c r="Q605" i="11"/>
  <c r="P605" i="11"/>
  <c r="O605" i="11"/>
  <c r="Q604" i="11"/>
  <c r="P604" i="11"/>
  <c r="O604" i="11"/>
  <c r="Q603" i="11"/>
  <c r="P603" i="11"/>
  <c r="O603" i="11"/>
  <c r="Q602" i="11"/>
  <c r="P602" i="11"/>
  <c r="O602" i="11"/>
  <c r="Q601" i="11"/>
  <c r="P601" i="11"/>
  <c r="O601" i="11"/>
  <c r="Q600" i="11"/>
  <c r="P600" i="11"/>
  <c r="O600" i="11"/>
  <c r="Q599" i="11"/>
  <c r="P599" i="11"/>
  <c r="O599" i="11"/>
  <c r="Q598" i="11"/>
  <c r="P598" i="11"/>
  <c r="O598" i="11"/>
  <c r="Q597" i="11"/>
  <c r="P597" i="11"/>
  <c r="O597" i="11"/>
  <c r="Q596" i="11"/>
  <c r="P596" i="11"/>
  <c r="O596" i="11"/>
  <c r="Q595" i="11"/>
  <c r="P595" i="11"/>
  <c r="O595" i="11"/>
  <c r="Q594" i="11"/>
  <c r="P594" i="11"/>
  <c r="O594" i="11"/>
  <c r="Q593" i="11"/>
  <c r="P593" i="11"/>
  <c r="O593" i="11"/>
  <c r="Q592" i="11"/>
  <c r="P592" i="11"/>
  <c r="O592" i="11"/>
  <c r="Q591" i="11"/>
  <c r="P591" i="11"/>
  <c r="O591" i="11"/>
  <c r="Q590" i="11"/>
  <c r="P590" i="11"/>
  <c r="O590" i="11"/>
  <c r="Q589" i="11"/>
  <c r="P589" i="11"/>
  <c r="O589" i="11"/>
  <c r="Q588" i="11"/>
  <c r="P588" i="11"/>
  <c r="O588" i="11"/>
  <c r="Q587" i="11"/>
  <c r="P587" i="11"/>
  <c r="O587" i="11"/>
  <c r="B587" i="11" s="1"/>
  <c r="Q586" i="11"/>
  <c r="P586" i="11"/>
  <c r="O586" i="11"/>
  <c r="Q585" i="11"/>
  <c r="P585" i="11"/>
  <c r="O585" i="11"/>
  <c r="Q584" i="11"/>
  <c r="P584" i="11"/>
  <c r="O584" i="11"/>
  <c r="Q583" i="11"/>
  <c r="P583" i="11"/>
  <c r="O583" i="11"/>
  <c r="Q582" i="11"/>
  <c r="P582" i="11"/>
  <c r="O582" i="11"/>
  <c r="Q581" i="11"/>
  <c r="P581" i="11"/>
  <c r="O581" i="11"/>
  <c r="Q580" i="11"/>
  <c r="P580" i="11"/>
  <c r="O580" i="11"/>
  <c r="Q579" i="11"/>
  <c r="P579" i="11"/>
  <c r="O579" i="11"/>
  <c r="B579" i="11" s="1"/>
  <c r="Q578" i="11"/>
  <c r="P578" i="11"/>
  <c r="O578" i="11"/>
  <c r="Q577" i="11"/>
  <c r="P577" i="11"/>
  <c r="O577" i="11"/>
  <c r="Q576" i="11"/>
  <c r="P576" i="11"/>
  <c r="O576" i="11"/>
  <c r="Q575" i="11"/>
  <c r="P575" i="11"/>
  <c r="O575" i="11"/>
  <c r="Q574" i="11"/>
  <c r="P574" i="11"/>
  <c r="O574" i="11"/>
  <c r="Q573" i="11"/>
  <c r="P573" i="11"/>
  <c r="O573" i="11"/>
  <c r="Q572" i="11"/>
  <c r="P572" i="11"/>
  <c r="O572" i="11"/>
  <c r="Q571" i="11"/>
  <c r="P571" i="11"/>
  <c r="O571" i="11"/>
  <c r="B571" i="11" s="1"/>
  <c r="Q570" i="11"/>
  <c r="P570" i="11"/>
  <c r="O570" i="11"/>
  <c r="Q569" i="11"/>
  <c r="P569" i="11"/>
  <c r="O569" i="11"/>
  <c r="Q568" i="11"/>
  <c r="P568" i="11"/>
  <c r="O568" i="11"/>
  <c r="Q567" i="11"/>
  <c r="P567" i="11"/>
  <c r="O567" i="11"/>
  <c r="Q566" i="11"/>
  <c r="P566" i="11"/>
  <c r="O566" i="11"/>
  <c r="Q565" i="11"/>
  <c r="P565" i="11"/>
  <c r="O565" i="11"/>
  <c r="Q564" i="11"/>
  <c r="P564" i="11"/>
  <c r="O564" i="11"/>
  <c r="Q563" i="11"/>
  <c r="P563" i="11"/>
  <c r="O563" i="11"/>
  <c r="B563" i="11" s="1"/>
  <c r="Q562" i="11"/>
  <c r="P562" i="11"/>
  <c r="O562" i="11"/>
  <c r="Q561" i="11"/>
  <c r="P561" i="11"/>
  <c r="O561" i="11"/>
  <c r="Q560" i="11"/>
  <c r="P560" i="11"/>
  <c r="O560" i="11"/>
  <c r="Q559" i="11"/>
  <c r="P559" i="11"/>
  <c r="O559" i="11"/>
  <c r="Q558" i="11"/>
  <c r="P558" i="11"/>
  <c r="O558" i="11"/>
  <c r="Q557" i="11"/>
  <c r="P557" i="11"/>
  <c r="O557" i="11"/>
  <c r="Q556" i="11"/>
  <c r="P556" i="11"/>
  <c r="O556" i="11"/>
  <c r="Q555" i="11"/>
  <c r="P555" i="11"/>
  <c r="O555" i="11"/>
  <c r="B555" i="11" s="1"/>
  <c r="Q554" i="11"/>
  <c r="P554" i="11"/>
  <c r="O554" i="11"/>
  <c r="Q553" i="11"/>
  <c r="P553" i="11"/>
  <c r="O553" i="11"/>
  <c r="Q552" i="11"/>
  <c r="P552" i="11"/>
  <c r="O552" i="11"/>
  <c r="Q551" i="11"/>
  <c r="P551" i="11"/>
  <c r="O551" i="11"/>
  <c r="Q550" i="11"/>
  <c r="P550" i="11"/>
  <c r="O550" i="11"/>
  <c r="Q549" i="11"/>
  <c r="P549" i="11"/>
  <c r="O549" i="11"/>
  <c r="Q548" i="11"/>
  <c r="P548" i="11"/>
  <c r="O548" i="11"/>
  <c r="Q547" i="11"/>
  <c r="P547" i="11"/>
  <c r="O547" i="11"/>
  <c r="B547" i="11" s="1"/>
  <c r="Q546" i="11"/>
  <c r="P546" i="11"/>
  <c r="O546" i="11"/>
  <c r="Q545" i="11"/>
  <c r="P545" i="11"/>
  <c r="O545" i="11"/>
  <c r="Q544" i="11"/>
  <c r="P544" i="11"/>
  <c r="O544" i="11"/>
  <c r="Q543" i="11"/>
  <c r="P543" i="11"/>
  <c r="O543" i="11"/>
  <c r="Q542" i="11"/>
  <c r="P542" i="11"/>
  <c r="O542" i="11"/>
  <c r="Q541" i="11"/>
  <c r="P541" i="11"/>
  <c r="O541" i="11"/>
  <c r="Q540" i="11"/>
  <c r="P540" i="11"/>
  <c r="O540" i="11"/>
  <c r="Q539" i="11"/>
  <c r="P539" i="11"/>
  <c r="O539" i="11"/>
  <c r="Q538" i="11"/>
  <c r="P538" i="11"/>
  <c r="O538" i="11"/>
  <c r="Q537" i="11"/>
  <c r="P537" i="11"/>
  <c r="O537" i="11"/>
  <c r="Q536" i="11"/>
  <c r="P536" i="11"/>
  <c r="O536" i="11"/>
  <c r="Q535" i="11"/>
  <c r="P535" i="11"/>
  <c r="O535" i="11"/>
  <c r="Q534" i="11"/>
  <c r="P534" i="11"/>
  <c r="O534" i="11"/>
  <c r="Q533" i="11"/>
  <c r="P533" i="11"/>
  <c r="O533" i="11"/>
  <c r="Q532" i="11"/>
  <c r="P532" i="11"/>
  <c r="O532" i="11"/>
  <c r="Q531" i="11"/>
  <c r="P531" i="11"/>
  <c r="O531" i="11"/>
  <c r="B531" i="11" s="1"/>
  <c r="Q530" i="11"/>
  <c r="P530" i="11"/>
  <c r="O530" i="11"/>
  <c r="Q529" i="11"/>
  <c r="P529" i="11"/>
  <c r="O529" i="11"/>
  <c r="Q528" i="11"/>
  <c r="P528" i="11"/>
  <c r="O528" i="11"/>
  <c r="Q527" i="11"/>
  <c r="P527" i="11"/>
  <c r="O527" i="11"/>
  <c r="Q526" i="11"/>
  <c r="P526" i="11"/>
  <c r="O526" i="11"/>
  <c r="Q525" i="11"/>
  <c r="P525" i="11"/>
  <c r="O525" i="11"/>
  <c r="Q524" i="11"/>
  <c r="P524" i="11"/>
  <c r="O524" i="11"/>
  <c r="Q523" i="11"/>
  <c r="P523" i="11"/>
  <c r="O523" i="11"/>
  <c r="B523" i="11" s="1"/>
  <c r="Q522" i="11"/>
  <c r="P522" i="11"/>
  <c r="O522" i="11"/>
  <c r="Q521" i="11"/>
  <c r="P521" i="11"/>
  <c r="O521" i="11"/>
  <c r="Q520" i="11"/>
  <c r="P520" i="11"/>
  <c r="O520" i="11"/>
  <c r="Q519" i="11"/>
  <c r="P519" i="11"/>
  <c r="O519" i="11"/>
  <c r="Q518" i="11"/>
  <c r="P518" i="11"/>
  <c r="O518" i="11"/>
  <c r="Q517" i="11"/>
  <c r="P517" i="11"/>
  <c r="O517" i="11"/>
  <c r="Q516" i="11"/>
  <c r="P516" i="11"/>
  <c r="O516" i="11"/>
  <c r="Q515" i="11"/>
  <c r="P515" i="11"/>
  <c r="O515" i="11"/>
  <c r="B515" i="11" s="1"/>
  <c r="Q514" i="11"/>
  <c r="P514" i="11"/>
  <c r="O514" i="11"/>
  <c r="Q513" i="11"/>
  <c r="P513" i="11"/>
  <c r="O513" i="11"/>
  <c r="Q512" i="11"/>
  <c r="P512" i="11"/>
  <c r="O512" i="11"/>
  <c r="Q511" i="11"/>
  <c r="P511" i="11"/>
  <c r="O511" i="11"/>
  <c r="Q510" i="11"/>
  <c r="P510" i="11"/>
  <c r="O510" i="11"/>
  <c r="Q509" i="11"/>
  <c r="P509" i="11"/>
  <c r="O509" i="11"/>
  <c r="Q508" i="11"/>
  <c r="P508" i="11"/>
  <c r="O508" i="11"/>
  <c r="Q507" i="11"/>
  <c r="P507" i="11"/>
  <c r="O507" i="11"/>
  <c r="B507" i="11" s="1"/>
  <c r="Q506" i="11"/>
  <c r="P506" i="11"/>
  <c r="O506" i="11"/>
  <c r="Q505" i="11"/>
  <c r="P505" i="11"/>
  <c r="O505" i="11"/>
  <c r="Q504" i="11"/>
  <c r="P504" i="11"/>
  <c r="O504" i="11"/>
  <c r="Q503" i="11"/>
  <c r="P503" i="11"/>
  <c r="O503" i="11"/>
  <c r="Q502" i="11"/>
  <c r="P502" i="11"/>
  <c r="O502" i="11"/>
  <c r="Q501" i="11"/>
  <c r="P501" i="11"/>
  <c r="O501" i="11"/>
  <c r="Q500" i="11"/>
  <c r="P500" i="11"/>
  <c r="O500" i="11"/>
  <c r="Q499" i="11"/>
  <c r="P499" i="11"/>
  <c r="O499" i="11"/>
  <c r="B499" i="11" s="1"/>
  <c r="Q498" i="11"/>
  <c r="P498" i="11"/>
  <c r="O498" i="11"/>
  <c r="Q497" i="11"/>
  <c r="P497" i="11"/>
  <c r="O497" i="11"/>
  <c r="Q496" i="11"/>
  <c r="P496" i="11"/>
  <c r="O496" i="11"/>
  <c r="Q495" i="11"/>
  <c r="P495" i="11"/>
  <c r="O495" i="11"/>
  <c r="Q494" i="11"/>
  <c r="P494" i="11"/>
  <c r="O494" i="11"/>
  <c r="Q493" i="11"/>
  <c r="P493" i="11"/>
  <c r="O493" i="11"/>
  <c r="Q492" i="11"/>
  <c r="P492" i="11"/>
  <c r="O492" i="11"/>
  <c r="Q491" i="11"/>
  <c r="P491" i="11"/>
  <c r="O491" i="11"/>
  <c r="B491" i="11" s="1"/>
  <c r="Q490" i="11"/>
  <c r="P490" i="11"/>
  <c r="O490" i="11"/>
  <c r="Q489" i="11"/>
  <c r="P489" i="11"/>
  <c r="O489" i="11"/>
  <c r="Q488" i="11"/>
  <c r="P488" i="11"/>
  <c r="O488" i="11"/>
  <c r="Q487" i="11"/>
  <c r="P487" i="11"/>
  <c r="O487" i="11"/>
  <c r="Q486" i="11"/>
  <c r="P486" i="11"/>
  <c r="O486" i="11"/>
  <c r="Q485" i="11"/>
  <c r="P485" i="11"/>
  <c r="O485" i="11"/>
  <c r="Q484" i="11"/>
  <c r="P484" i="11"/>
  <c r="O484" i="11"/>
  <c r="Q483" i="11"/>
  <c r="P483" i="11"/>
  <c r="O483" i="11"/>
  <c r="B483" i="11" s="1"/>
  <c r="Q482" i="11"/>
  <c r="P482" i="11"/>
  <c r="O482" i="11"/>
  <c r="Q481" i="11"/>
  <c r="P481" i="11"/>
  <c r="O481" i="11"/>
  <c r="Q480" i="11"/>
  <c r="P480" i="11"/>
  <c r="O480" i="11"/>
  <c r="Q479" i="11"/>
  <c r="P479" i="11"/>
  <c r="O479" i="11"/>
  <c r="Q478" i="11"/>
  <c r="P478" i="11"/>
  <c r="O478" i="11"/>
  <c r="Q477" i="11"/>
  <c r="P477" i="11"/>
  <c r="O477" i="11"/>
  <c r="Q476" i="11"/>
  <c r="P476" i="11"/>
  <c r="O476" i="11"/>
  <c r="Q475" i="11"/>
  <c r="P475" i="11"/>
  <c r="O475" i="11"/>
  <c r="B475" i="11" s="1"/>
  <c r="Q474" i="11"/>
  <c r="P474" i="11"/>
  <c r="O474" i="11"/>
  <c r="Q473" i="11"/>
  <c r="P473" i="11"/>
  <c r="O473" i="11"/>
  <c r="Q472" i="11"/>
  <c r="P472" i="11"/>
  <c r="O472" i="11"/>
  <c r="Q471" i="11"/>
  <c r="P471" i="11"/>
  <c r="O471" i="11"/>
  <c r="Q470" i="11"/>
  <c r="P470" i="11"/>
  <c r="O470" i="11"/>
  <c r="Q469" i="11"/>
  <c r="P469" i="11"/>
  <c r="O469" i="11"/>
  <c r="Q468" i="11"/>
  <c r="P468" i="11"/>
  <c r="O468" i="11"/>
  <c r="Q467" i="11"/>
  <c r="P467" i="11"/>
  <c r="O467" i="11"/>
  <c r="B467" i="11" s="1"/>
  <c r="Q466" i="11"/>
  <c r="P466" i="11"/>
  <c r="O466" i="11"/>
  <c r="Q465" i="11"/>
  <c r="P465" i="11"/>
  <c r="O465" i="11"/>
  <c r="Q464" i="11"/>
  <c r="P464" i="11"/>
  <c r="O464" i="11"/>
  <c r="Q463" i="11"/>
  <c r="P463" i="11"/>
  <c r="O463" i="11"/>
  <c r="Q462" i="11"/>
  <c r="P462" i="11"/>
  <c r="O462" i="11"/>
  <c r="Q461" i="11"/>
  <c r="P461" i="11"/>
  <c r="O461" i="11"/>
  <c r="Q460" i="11"/>
  <c r="P460" i="11"/>
  <c r="O460" i="11"/>
  <c r="Q459" i="11"/>
  <c r="P459" i="11"/>
  <c r="O459" i="11"/>
  <c r="B459" i="11" s="1"/>
  <c r="Q458" i="11"/>
  <c r="P458" i="11"/>
  <c r="O458" i="11"/>
  <c r="Q457" i="11"/>
  <c r="P457" i="11"/>
  <c r="O457" i="11"/>
  <c r="Q456" i="11"/>
  <c r="P456" i="11"/>
  <c r="O456" i="11"/>
  <c r="Q455" i="11"/>
  <c r="P455" i="11"/>
  <c r="O455" i="11"/>
  <c r="Q454" i="11"/>
  <c r="P454" i="11"/>
  <c r="O454" i="11"/>
  <c r="Q453" i="11"/>
  <c r="P453" i="11"/>
  <c r="O453" i="11"/>
  <c r="Q452" i="11"/>
  <c r="P452" i="11"/>
  <c r="O452" i="11"/>
  <c r="Q451" i="11"/>
  <c r="P451" i="11"/>
  <c r="O451" i="11"/>
  <c r="B451" i="11" s="1"/>
  <c r="Q450" i="11"/>
  <c r="P450" i="11"/>
  <c r="O450" i="11"/>
  <c r="Q449" i="11"/>
  <c r="P449" i="11"/>
  <c r="O449" i="11"/>
  <c r="Q448" i="11"/>
  <c r="P448" i="11"/>
  <c r="O448" i="11"/>
  <c r="Q447" i="11"/>
  <c r="P447" i="11"/>
  <c r="O447" i="11"/>
  <c r="Q446" i="11"/>
  <c r="P446" i="11"/>
  <c r="O446" i="11"/>
  <c r="Q445" i="11"/>
  <c r="P445" i="11"/>
  <c r="O445" i="11"/>
  <c r="Q444" i="11"/>
  <c r="P444" i="11"/>
  <c r="O444" i="11"/>
  <c r="Q443" i="11"/>
  <c r="P443" i="11"/>
  <c r="O443" i="11"/>
  <c r="B443" i="11" s="1"/>
  <c r="Q442" i="11"/>
  <c r="P442" i="11"/>
  <c r="O442" i="11"/>
  <c r="Q441" i="11"/>
  <c r="P441" i="11"/>
  <c r="O441" i="11"/>
  <c r="Q440" i="11"/>
  <c r="P440" i="11"/>
  <c r="O440" i="11"/>
  <c r="Q439" i="11"/>
  <c r="P439" i="11"/>
  <c r="O439" i="11"/>
  <c r="Q438" i="11"/>
  <c r="P438" i="11"/>
  <c r="O438" i="11"/>
  <c r="Q437" i="11"/>
  <c r="P437" i="11"/>
  <c r="O437" i="11"/>
  <c r="Q436" i="11"/>
  <c r="P436" i="11"/>
  <c r="O436" i="11"/>
  <c r="Q435" i="11"/>
  <c r="P435" i="11"/>
  <c r="O435" i="11"/>
  <c r="B435" i="11" s="1"/>
  <c r="Q434" i="11"/>
  <c r="P434" i="11"/>
  <c r="O434" i="11"/>
  <c r="Q433" i="11"/>
  <c r="P433" i="11"/>
  <c r="O433" i="11"/>
  <c r="Q432" i="11"/>
  <c r="P432" i="11"/>
  <c r="O432" i="11"/>
  <c r="Q431" i="11"/>
  <c r="P431" i="11"/>
  <c r="O431" i="11"/>
  <c r="Q430" i="11"/>
  <c r="P430" i="11"/>
  <c r="O430" i="11"/>
  <c r="Q429" i="11"/>
  <c r="P429" i="11"/>
  <c r="O429" i="11"/>
  <c r="Q428" i="11"/>
  <c r="P428" i="11"/>
  <c r="O428" i="11"/>
  <c r="Q427" i="11"/>
  <c r="P427" i="11"/>
  <c r="O427" i="11"/>
  <c r="B427" i="11" s="1"/>
  <c r="Q426" i="11"/>
  <c r="P426" i="11"/>
  <c r="O426" i="11"/>
  <c r="Q425" i="11"/>
  <c r="P425" i="11"/>
  <c r="O425" i="11"/>
  <c r="Q424" i="11"/>
  <c r="P424" i="11"/>
  <c r="O424" i="11"/>
  <c r="Q423" i="11"/>
  <c r="P423" i="11"/>
  <c r="O423" i="11"/>
  <c r="Q422" i="11"/>
  <c r="P422" i="11"/>
  <c r="O422" i="11"/>
  <c r="Q421" i="11"/>
  <c r="P421" i="11"/>
  <c r="O421" i="11"/>
  <c r="Q420" i="11"/>
  <c r="P420" i="11"/>
  <c r="O420" i="11"/>
  <c r="Q419" i="11"/>
  <c r="P419" i="11"/>
  <c r="O419" i="11"/>
  <c r="B419" i="11" s="1"/>
  <c r="Q418" i="11"/>
  <c r="P418" i="11"/>
  <c r="O418" i="11"/>
  <c r="Q417" i="11"/>
  <c r="P417" i="11"/>
  <c r="O417" i="11"/>
  <c r="Q416" i="11"/>
  <c r="P416" i="11"/>
  <c r="O416" i="11"/>
  <c r="Q415" i="11"/>
  <c r="P415" i="11"/>
  <c r="O415" i="11"/>
  <c r="Q414" i="11"/>
  <c r="P414" i="11"/>
  <c r="O414" i="11"/>
  <c r="Q413" i="11"/>
  <c r="P413" i="11"/>
  <c r="O413" i="11"/>
  <c r="Q412" i="11"/>
  <c r="P412" i="11"/>
  <c r="O412" i="11"/>
  <c r="Q411" i="11"/>
  <c r="P411" i="11"/>
  <c r="O411" i="11"/>
  <c r="B411" i="11" s="1"/>
  <c r="Q410" i="11"/>
  <c r="P410" i="11"/>
  <c r="O410" i="11"/>
  <c r="Q409" i="11"/>
  <c r="P409" i="11"/>
  <c r="O409" i="11"/>
  <c r="Q408" i="11"/>
  <c r="P408" i="11"/>
  <c r="O408" i="11"/>
  <c r="Q407" i="11"/>
  <c r="P407" i="11"/>
  <c r="O407" i="11"/>
  <c r="Q406" i="11"/>
  <c r="P406" i="11"/>
  <c r="O406" i="11"/>
  <c r="Q405" i="11"/>
  <c r="P405" i="11"/>
  <c r="O405" i="11"/>
  <c r="Q404" i="11"/>
  <c r="P404" i="11"/>
  <c r="O404" i="11"/>
  <c r="Q403" i="11"/>
  <c r="P403" i="11"/>
  <c r="O403" i="11"/>
  <c r="B403" i="11" s="1"/>
  <c r="Q402" i="11"/>
  <c r="P402" i="11"/>
  <c r="O402" i="11"/>
  <c r="Q401" i="11"/>
  <c r="P401" i="11"/>
  <c r="O401" i="11"/>
  <c r="Q400" i="11"/>
  <c r="P400" i="11"/>
  <c r="O400" i="11"/>
  <c r="Q399" i="11"/>
  <c r="P399" i="11"/>
  <c r="O399" i="11"/>
  <c r="Q398" i="11"/>
  <c r="P398" i="11"/>
  <c r="O398" i="11"/>
  <c r="Q397" i="11"/>
  <c r="P397" i="11"/>
  <c r="O397" i="11"/>
  <c r="Q396" i="11"/>
  <c r="P396" i="11"/>
  <c r="O396" i="11"/>
  <c r="Q395" i="11"/>
  <c r="P395" i="11"/>
  <c r="O395" i="11"/>
  <c r="B395" i="11" s="1"/>
  <c r="Q394" i="11"/>
  <c r="P394" i="11"/>
  <c r="O394" i="11"/>
  <c r="Q393" i="11"/>
  <c r="P393" i="11"/>
  <c r="O393" i="11"/>
  <c r="Q392" i="11"/>
  <c r="P392" i="11"/>
  <c r="O392" i="11"/>
  <c r="Q391" i="11"/>
  <c r="P391" i="11"/>
  <c r="O391" i="11"/>
  <c r="Q390" i="11"/>
  <c r="P390" i="11"/>
  <c r="O390" i="11"/>
  <c r="Q389" i="11"/>
  <c r="P389" i="11"/>
  <c r="O389" i="11"/>
  <c r="Q388" i="11"/>
  <c r="P388" i="11"/>
  <c r="O388" i="11"/>
  <c r="Q387" i="11"/>
  <c r="P387" i="11"/>
  <c r="O387" i="11"/>
  <c r="B387" i="11" s="1"/>
  <c r="Q386" i="11"/>
  <c r="P386" i="11"/>
  <c r="O386" i="11"/>
  <c r="Q385" i="11"/>
  <c r="P385" i="11"/>
  <c r="O385" i="11"/>
  <c r="Q384" i="11"/>
  <c r="P384" i="11"/>
  <c r="O384" i="11"/>
  <c r="Q383" i="11"/>
  <c r="P383" i="11"/>
  <c r="O383" i="11"/>
  <c r="Q382" i="11"/>
  <c r="P382" i="11"/>
  <c r="O382" i="11"/>
  <c r="Q381" i="11"/>
  <c r="P381" i="11"/>
  <c r="O381" i="11"/>
  <c r="Q380" i="11"/>
  <c r="P380" i="11"/>
  <c r="O380" i="11"/>
  <c r="Q379" i="11"/>
  <c r="P379" i="11"/>
  <c r="O379" i="11"/>
  <c r="B379" i="11" s="1"/>
  <c r="Q378" i="11"/>
  <c r="P378" i="11"/>
  <c r="O378" i="11"/>
  <c r="Q377" i="11"/>
  <c r="P377" i="11"/>
  <c r="O377" i="11"/>
  <c r="Q376" i="11"/>
  <c r="P376" i="11"/>
  <c r="O376" i="11"/>
  <c r="Q375" i="11"/>
  <c r="P375" i="11"/>
  <c r="O375" i="11"/>
  <c r="Q374" i="11"/>
  <c r="P374" i="11"/>
  <c r="O374" i="11"/>
  <c r="Q373" i="11"/>
  <c r="P373" i="11"/>
  <c r="O373" i="11"/>
  <c r="Q372" i="11"/>
  <c r="P372" i="11"/>
  <c r="O372" i="11"/>
  <c r="Q371" i="11"/>
  <c r="P371" i="11"/>
  <c r="O371" i="11"/>
  <c r="B371" i="11" s="1"/>
  <c r="Q370" i="11"/>
  <c r="P370" i="11"/>
  <c r="O370" i="11"/>
  <c r="Q369" i="11"/>
  <c r="P369" i="11"/>
  <c r="O369" i="11"/>
  <c r="Q368" i="11"/>
  <c r="P368" i="11"/>
  <c r="O368" i="11"/>
  <c r="Q367" i="11"/>
  <c r="P367" i="11"/>
  <c r="O367" i="11"/>
  <c r="Q366" i="11"/>
  <c r="P366" i="11"/>
  <c r="O366" i="11"/>
  <c r="Q365" i="11"/>
  <c r="P365" i="11"/>
  <c r="O365" i="11"/>
  <c r="Q364" i="11"/>
  <c r="P364" i="11"/>
  <c r="O364" i="11"/>
  <c r="Q363" i="11"/>
  <c r="P363" i="11"/>
  <c r="O363" i="11"/>
  <c r="B363" i="11" s="1"/>
  <c r="Q362" i="11"/>
  <c r="P362" i="11"/>
  <c r="O362" i="11"/>
  <c r="Q361" i="11"/>
  <c r="P361" i="11"/>
  <c r="O361" i="11"/>
  <c r="Q360" i="11"/>
  <c r="P360" i="11"/>
  <c r="O360" i="11"/>
  <c r="Q359" i="11"/>
  <c r="P359" i="11"/>
  <c r="O359" i="11"/>
  <c r="Q358" i="11"/>
  <c r="P358" i="11"/>
  <c r="O358" i="11"/>
  <c r="Q357" i="11"/>
  <c r="P357" i="11"/>
  <c r="O357" i="11"/>
  <c r="Q356" i="11"/>
  <c r="P356" i="11"/>
  <c r="O356" i="11"/>
  <c r="Q355" i="11"/>
  <c r="P355" i="11"/>
  <c r="O355" i="11"/>
  <c r="B355" i="11" s="1"/>
  <c r="Q354" i="11"/>
  <c r="P354" i="11"/>
  <c r="O354" i="11"/>
  <c r="Q353" i="11"/>
  <c r="P353" i="11"/>
  <c r="O353" i="11"/>
  <c r="Q352" i="11"/>
  <c r="P352" i="11"/>
  <c r="O352" i="11"/>
  <c r="Q351" i="11"/>
  <c r="P351" i="11"/>
  <c r="O351" i="11"/>
  <c r="Q350" i="11"/>
  <c r="P350" i="11"/>
  <c r="O350" i="11"/>
  <c r="Q349" i="11"/>
  <c r="P349" i="11"/>
  <c r="O349" i="11"/>
  <c r="Q348" i="11"/>
  <c r="P348" i="11"/>
  <c r="O348" i="11"/>
  <c r="Q347" i="11"/>
  <c r="P347" i="11"/>
  <c r="O347" i="11"/>
  <c r="B347" i="11" s="1"/>
  <c r="Q346" i="11"/>
  <c r="P346" i="11"/>
  <c r="O346" i="11"/>
  <c r="Q345" i="11"/>
  <c r="P345" i="11"/>
  <c r="O345" i="11"/>
  <c r="Q344" i="11"/>
  <c r="P344" i="11"/>
  <c r="O344" i="11"/>
  <c r="Q343" i="11"/>
  <c r="P343" i="11"/>
  <c r="O343" i="11"/>
  <c r="Q342" i="11"/>
  <c r="P342" i="11"/>
  <c r="O342" i="11"/>
  <c r="Q341" i="11"/>
  <c r="P341" i="11"/>
  <c r="O341" i="11"/>
  <c r="Q340" i="11"/>
  <c r="P340" i="11"/>
  <c r="O340" i="11"/>
  <c r="Q339" i="11"/>
  <c r="P339" i="11"/>
  <c r="O339" i="11"/>
  <c r="B339" i="11" s="1"/>
  <c r="Q338" i="11"/>
  <c r="P338" i="11"/>
  <c r="O338" i="11"/>
  <c r="Q337" i="11"/>
  <c r="P337" i="11"/>
  <c r="O337" i="11"/>
  <c r="Q336" i="11"/>
  <c r="P336" i="11"/>
  <c r="O336" i="11"/>
  <c r="Q335" i="11"/>
  <c r="P335" i="11"/>
  <c r="O335" i="11"/>
  <c r="Q334" i="11"/>
  <c r="P334" i="11"/>
  <c r="O334" i="11"/>
  <c r="Q333" i="11"/>
  <c r="P333" i="11"/>
  <c r="O333" i="11"/>
  <c r="Q332" i="11"/>
  <c r="P332" i="11"/>
  <c r="O332" i="11"/>
  <c r="Q331" i="11"/>
  <c r="P331" i="11"/>
  <c r="O331" i="11"/>
  <c r="B331" i="11" s="1"/>
  <c r="Q330" i="11"/>
  <c r="P330" i="11"/>
  <c r="O330" i="11"/>
  <c r="Q329" i="11"/>
  <c r="P329" i="11"/>
  <c r="O329" i="11"/>
  <c r="Q328" i="11"/>
  <c r="P328" i="11"/>
  <c r="O328" i="11"/>
  <c r="Q327" i="11"/>
  <c r="P327" i="11"/>
  <c r="O327" i="11"/>
  <c r="Q326" i="11"/>
  <c r="P326" i="11"/>
  <c r="O326" i="11"/>
  <c r="Q325" i="11"/>
  <c r="P325" i="11"/>
  <c r="O325" i="11"/>
  <c r="Q324" i="11"/>
  <c r="P324" i="11"/>
  <c r="O324" i="11"/>
  <c r="Q323" i="11"/>
  <c r="P323" i="11"/>
  <c r="O323" i="11"/>
  <c r="B323" i="11" s="1"/>
  <c r="Q322" i="11"/>
  <c r="P322" i="11"/>
  <c r="O322" i="11"/>
  <c r="Q321" i="11"/>
  <c r="P321" i="11"/>
  <c r="O321" i="11"/>
  <c r="Q320" i="11"/>
  <c r="P320" i="11"/>
  <c r="O320" i="11"/>
  <c r="Q319" i="11"/>
  <c r="P319" i="11"/>
  <c r="O319" i="11"/>
  <c r="Q318" i="11"/>
  <c r="P318" i="11"/>
  <c r="O318" i="11"/>
  <c r="Q317" i="11"/>
  <c r="P317" i="11"/>
  <c r="O317" i="11"/>
  <c r="Q316" i="11"/>
  <c r="P316" i="11"/>
  <c r="O316" i="11"/>
  <c r="Q315" i="11"/>
  <c r="P315" i="11"/>
  <c r="O315" i="11"/>
  <c r="B315" i="11" s="1"/>
  <c r="Q314" i="11"/>
  <c r="P314" i="11"/>
  <c r="O314" i="11"/>
  <c r="Q313" i="11"/>
  <c r="P313" i="11"/>
  <c r="O313" i="11"/>
  <c r="Q312" i="11"/>
  <c r="P312" i="11"/>
  <c r="O312" i="11"/>
  <c r="Q311" i="11"/>
  <c r="P311" i="11"/>
  <c r="O311" i="11"/>
  <c r="Q310" i="11"/>
  <c r="P310" i="11"/>
  <c r="O310" i="11"/>
  <c r="Q309" i="11"/>
  <c r="P309" i="11"/>
  <c r="O309" i="11"/>
  <c r="Q308" i="11"/>
  <c r="P308" i="11"/>
  <c r="O308" i="11"/>
  <c r="Q307" i="11"/>
  <c r="P307" i="11"/>
  <c r="O307" i="11"/>
  <c r="B307" i="11" s="1"/>
  <c r="Q306" i="11"/>
  <c r="P306" i="11"/>
  <c r="O306" i="11"/>
  <c r="Q305" i="11"/>
  <c r="P305" i="11"/>
  <c r="O305" i="11"/>
  <c r="Q304" i="11"/>
  <c r="P304" i="11"/>
  <c r="O304" i="11"/>
  <c r="Q303" i="11"/>
  <c r="P303" i="11"/>
  <c r="O303" i="11"/>
  <c r="Q302" i="11"/>
  <c r="P302" i="11"/>
  <c r="O302" i="11"/>
  <c r="Q301" i="11"/>
  <c r="P301" i="11"/>
  <c r="O301" i="11"/>
  <c r="Q300" i="11"/>
  <c r="P300" i="11"/>
  <c r="O300" i="11"/>
  <c r="Q299" i="11"/>
  <c r="P299" i="11"/>
  <c r="O299" i="11"/>
  <c r="B299" i="11" s="1"/>
  <c r="Q298" i="11"/>
  <c r="P298" i="11"/>
  <c r="O298" i="11"/>
  <c r="Q297" i="11"/>
  <c r="P297" i="11"/>
  <c r="O297" i="11"/>
  <c r="Q296" i="11"/>
  <c r="P296" i="11"/>
  <c r="O296" i="11"/>
  <c r="Q295" i="11"/>
  <c r="P295" i="11"/>
  <c r="O295" i="11"/>
  <c r="Q294" i="11"/>
  <c r="P294" i="11"/>
  <c r="O294" i="11"/>
  <c r="Q293" i="11"/>
  <c r="P293" i="11"/>
  <c r="O293" i="11"/>
  <c r="Q292" i="11"/>
  <c r="P292" i="11"/>
  <c r="O292" i="11"/>
  <c r="Q291" i="11"/>
  <c r="P291" i="11"/>
  <c r="O291" i="11"/>
  <c r="B291" i="11" s="1"/>
  <c r="Q290" i="11"/>
  <c r="P290" i="11"/>
  <c r="O290" i="11"/>
  <c r="Q289" i="11"/>
  <c r="P289" i="11"/>
  <c r="O289" i="11"/>
  <c r="Q288" i="11"/>
  <c r="P288" i="11"/>
  <c r="O288" i="11"/>
  <c r="Q287" i="11"/>
  <c r="P287" i="11"/>
  <c r="O287" i="11"/>
  <c r="Q286" i="11"/>
  <c r="P286" i="11"/>
  <c r="O286" i="11"/>
  <c r="Q285" i="11"/>
  <c r="P285" i="11"/>
  <c r="O285" i="11"/>
  <c r="Q284" i="11"/>
  <c r="P284" i="11"/>
  <c r="O284" i="11"/>
  <c r="Q283" i="11"/>
  <c r="P283" i="11"/>
  <c r="O283" i="11"/>
  <c r="B283" i="11" s="1"/>
  <c r="Q282" i="11"/>
  <c r="P282" i="11"/>
  <c r="O282" i="11"/>
  <c r="Q281" i="11"/>
  <c r="P281" i="11"/>
  <c r="O281" i="11"/>
  <c r="Q280" i="11"/>
  <c r="P280" i="11"/>
  <c r="O280" i="11"/>
  <c r="Q279" i="11"/>
  <c r="P279" i="11"/>
  <c r="O279" i="11"/>
  <c r="Q278" i="11"/>
  <c r="P278" i="11"/>
  <c r="O278" i="11"/>
  <c r="Q277" i="11"/>
  <c r="P277" i="11"/>
  <c r="O277" i="11"/>
  <c r="Q276" i="11"/>
  <c r="P276" i="11"/>
  <c r="O276" i="11"/>
  <c r="Q275" i="11"/>
  <c r="P275" i="11"/>
  <c r="O275" i="11"/>
  <c r="B275" i="11" s="1"/>
  <c r="Q274" i="11"/>
  <c r="P274" i="11"/>
  <c r="O274" i="11"/>
  <c r="Q273" i="11"/>
  <c r="P273" i="11"/>
  <c r="O273" i="11"/>
  <c r="Q272" i="11"/>
  <c r="P272" i="11"/>
  <c r="O272" i="11"/>
  <c r="Q271" i="11"/>
  <c r="P271" i="11"/>
  <c r="O271" i="11"/>
  <c r="Q270" i="11"/>
  <c r="P270" i="11"/>
  <c r="O270" i="11"/>
  <c r="Q269" i="11"/>
  <c r="P269" i="11"/>
  <c r="O269" i="11"/>
  <c r="Q268" i="11"/>
  <c r="P268" i="11"/>
  <c r="O268" i="11"/>
  <c r="Q267" i="11"/>
  <c r="P267" i="11"/>
  <c r="O267" i="11"/>
  <c r="B267" i="11" s="1"/>
  <c r="Q266" i="11"/>
  <c r="P266" i="11"/>
  <c r="O266" i="11"/>
  <c r="Q265" i="11"/>
  <c r="P265" i="11"/>
  <c r="O265" i="11"/>
  <c r="Q264" i="11"/>
  <c r="P264" i="11"/>
  <c r="O264" i="11"/>
  <c r="Q263" i="11"/>
  <c r="P263" i="11"/>
  <c r="O263" i="11"/>
  <c r="Q262" i="11"/>
  <c r="P262" i="11"/>
  <c r="O262" i="11"/>
  <c r="Q261" i="11"/>
  <c r="P261" i="11"/>
  <c r="O261" i="11"/>
  <c r="Q260" i="11"/>
  <c r="P260" i="11"/>
  <c r="O260" i="11"/>
  <c r="Q259" i="11"/>
  <c r="P259" i="11"/>
  <c r="O259" i="11"/>
  <c r="B259" i="11" s="1"/>
  <c r="Q258" i="11"/>
  <c r="P258" i="11"/>
  <c r="O258" i="11"/>
  <c r="Q257" i="11"/>
  <c r="P257" i="11"/>
  <c r="O257" i="11"/>
  <c r="Q256" i="11"/>
  <c r="P256" i="11"/>
  <c r="O256" i="11"/>
  <c r="Q255" i="11"/>
  <c r="P255" i="11"/>
  <c r="O255" i="11"/>
  <c r="Q254" i="11"/>
  <c r="P254" i="11"/>
  <c r="O254" i="11"/>
  <c r="Q253" i="11"/>
  <c r="P253" i="11"/>
  <c r="O253" i="11"/>
  <c r="Q252" i="11"/>
  <c r="P252" i="11"/>
  <c r="O252" i="11"/>
  <c r="Q251" i="11"/>
  <c r="P251" i="11"/>
  <c r="O251" i="11"/>
  <c r="B251" i="11" s="1"/>
  <c r="Q250" i="11"/>
  <c r="P250" i="11"/>
  <c r="O250" i="11"/>
  <c r="Q249" i="11"/>
  <c r="P249" i="11"/>
  <c r="O249" i="11"/>
  <c r="Q248" i="11"/>
  <c r="P248" i="11"/>
  <c r="O248" i="11"/>
  <c r="Q247" i="11"/>
  <c r="P247" i="11"/>
  <c r="O247" i="11"/>
  <c r="Q246" i="11"/>
  <c r="P246" i="11"/>
  <c r="O246" i="11"/>
  <c r="Q245" i="11"/>
  <c r="P245" i="11"/>
  <c r="O245" i="11"/>
  <c r="Q244" i="11"/>
  <c r="P244" i="11"/>
  <c r="O244" i="11"/>
  <c r="Q243" i="11"/>
  <c r="P243" i="11"/>
  <c r="O243" i="11"/>
  <c r="B243" i="11" s="1"/>
  <c r="Q242" i="11"/>
  <c r="P242" i="11"/>
  <c r="O242" i="11"/>
  <c r="Q241" i="11"/>
  <c r="P241" i="11"/>
  <c r="O241" i="11"/>
  <c r="Q240" i="11"/>
  <c r="P240" i="11"/>
  <c r="O240" i="11"/>
  <c r="Q239" i="11"/>
  <c r="P239" i="11"/>
  <c r="O239" i="11"/>
  <c r="Q238" i="11"/>
  <c r="P238" i="11"/>
  <c r="O238" i="11"/>
  <c r="Q237" i="11"/>
  <c r="P237" i="11"/>
  <c r="O237" i="11"/>
  <c r="Q236" i="11"/>
  <c r="P236" i="11"/>
  <c r="O236" i="11"/>
  <c r="Q235" i="11"/>
  <c r="P235" i="11"/>
  <c r="O235" i="11"/>
  <c r="B235" i="11" s="1"/>
  <c r="Q234" i="11"/>
  <c r="P234" i="11"/>
  <c r="O234" i="11"/>
  <c r="Q233" i="11"/>
  <c r="P233" i="11"/>
  <c r="O233" i="11"/>
  <c r="Q232" i="11"/>
  <c r="P232" i="11"/>
  <c r="O232" i="11"/>
  <c r="Q231" i="11"/>
  <c r="P231" i="11"/>
  <c r="O231" i="11"/>
  <c r="Q230" i="11"/>
  <c r="P230" i="11"/>
  <c r="O230" i="11"/>
  <c r="Q229" i="11"/>
  <c r="P229" i="11"/>
  <c r="O229" i="11"/>
  <c r="Q228" i="11"/>
  <c r="P228" i="11"/>
  <c r="O228" i="11"/>
  <c r="Q227" i="11"/>
  <c r="P227" i="11"/>
  <c r="O227" i="11"/>
  <c r="B227" i="11" s="1"/>
  <c r="Q226" i="11"/>
  <c r="P226" i="11"/>
  <c r="O226" i="11"/>
  <c r="Q225" i="11"/>
  <c r="P225" i="11"/>
  <c r="O225" i="11"/>
  <c r="Q224" i="11"/>
  <c r="P224" i="11"/>
  <c r="O224" i="11"/>
  <c r="Q223" i="11"/>
  <c r="P223" i="11"/>
  <c r="O223" i="11"/>
  <c r="Q222" i="11"/>
  <c r="P222" i="11"/>
  <c r="O222" i="11"/>
  <c r="Q221" i="11"/>
  <c r="P221" i="11"/>
  <c r="O221" i="11"/>
  <c r="Q220" i="11"/>
  <c r="P220" i="11"/>
  <c r="O220" i="11"/>
  <c r="Q219" i="11"/>
  <c r="P219" i="11"/>
  <c r="O219" i="11"/>
  <c r="B219" i="11" s="1"/>
  <c r="Q218" i="11"/>
  <c r="P218" i="11"/>
  <c r="O218" i="11"/>
  <c r="Q217" i="11"/>
  <c r="P217" i="11"/>
  <c r="O217" i="11"/>
  <c r="Q216" i="11"/>
  <c r="P216" i="11"/>
  <c r="O216" i="11"/>
  <c r="Q215" i="11"/>
  <c r="P215" i="11"/>
  <c r="O215" i="11"/>
  <c r="Q214" i="11"/>
  <c r="P214" i="11"/>
  <c r="O214" i="11"/>
  <c r="Q213" i="11"/>
  <c r="P213" i="11"/>
  <c r="O213" i="11"/>
  <c r="Q212" i="11"/>
  <c r="P212" i="11"/>
  <c r="O212" i="11"/>
  <c r="Q211" i="11"/>
  <c r="P211" i="11"/>
  <c r="O211" i="11"/>
  <c r="B211" i="11" s="1"/>
  <c r="Q210" i="11"/>
  <c r="P210" i="11"/>
  <c r="O210" i="11"/>
  <c r="Q209" i="11"/>
  <c r="P209" i="11"/>
  <c r="O209" i="11"/>
  <c r="Q208" i="11"/>
  <c r="P208" i="11"/>
  <c r="O208" i="11"/>
  <c r="Q207" i="11"/>
  <c r="P207" i="11"/>
  <c r="O207" i="11"/>
  <c r="Q206" i="11"/>
  <c r="P206" i="11"/>
  <c r="O206" i="11"/>
  <c r="Q205" i="11"/>
  <c r="P205" i="11"/>
  <c r="O205" i="11"/>
  <c r="Q204" i="11"/>
  <c r="P204" i="11"/>
  <c r="O204" i="11"/>
  <c r="Q203" i="11"/>
  <c r="P203" i="11"/>
  <c r="O203" i="11"/>
  <c r="B203" i="11" s="1"/>
  <c r="Q202" i="11"/>
  <c r="P202" i="11"/>
  <c r="O202" i="11"/>
  <c r="Q201" i="11"/>
  <c r="P201" i="11"/>
  <c r="O201" i="11"/>
  <c r="Q200" i="11"/>
  <c r="P200" i="11"/>
  <c r="O200" i="11"/>
  <c r="Q199" i="11"/>
  <c r="P199" i="11"/>
  <c r="O199" i="11"/>
  <c r="Q198" i="11"/>
  <c r="P198" i="11"/>
  <c r="O198" i="11"/>
  <c r="Q197" i="11"/>
  <c r="P197" i="11"/>
  <c r="O197" i="11"/>
  <c r="Q196" i="11"/>
  <c r="P196" i="11"/>
  <c r="O196" i="11"/>
  <c r="Q195" i="11"/>
  <c r="P195" i="11"/>
  <c r="O195" i="11"/>
  <c r="B195" i="11" s="1"/>
  <c r="Q194" i="11"/>
  <c r="P194" i="11"/>
  <c r="O194" i="11"/>
  <c r="Q193" i="11"/>
  <c r="P193" i="11"/>
  <c r="O193" i="11"/>
  <c r="Q192" i="11"/>
  <c r="P192" i="11"/>
  <c r="O192" i="11"/>
  <c r="Q191" i="11"/>
  <c r="P191" i="11"/>
  <c r="O191" i="11"/>
  <c r="Q190" i="11"/>
  <c r="P190" i="11"/>
  <c r="O190" i="11"/>
  <c r="Q189" i="11"/>
  <c r="P189" i="11"/>
  <c r="O189" i="11"/>
  <c r="Q188" i="11"/>
  <c r="P188" i="11"/>
  <c r="O188" i="11"/>
  <c r="Q187" i="11"/>
  <c r="P187" i="11"/>
  <c r="O187" i="11"/>
  <c r="B187" i="11" s="1"/>
  <c r="Q186" i="11"/>
  <c r="P186" i="11"/>
  <c r="O186" i="11"/>
  <c r="Q185" i="11"/>
  <c r="P185" i="11"/>
  <c r="O185" i="11"/>
  <c r="Q184" i="11"/>
  <c r="P184" i="11"/>
  <c r="O184" i="11"/>
  <c r="Q183" i="11"/>
  <c r="P183" i="11"/>
  <c r="O183" i="11"/>
  <c r="Q182" i="11"/>
  <c r="P182" i="11"/>
  <c r="O182" i="11"/>
  <c r="Q181" i="11"/>
  <c r="P181" i="11"/>
  <c r="O181" i="11"/>
  <c r="Q180" i="11"/>
  <c r="P180" i="11"/>
  <c r="O180" i="11"/>
  <c r="Q179" i="11"/>
  <c r="P179" i="11"/>
  <c r="O179" i="11"/>
  <c r="B179" i="11" s="1"/>
  <c r="Q178" i="11"/>
  <c r="P178" i="11"/>
  <c r="O178" i="11"/>
  <c r="Q177" i="11"/>
  <c r="P177" i="11"/>
  <c r="O177" i="11"/>
  <c r="Q176" i="11"/>
  <c r="P176" i="11"/>
  <c r="O176" i="11"/>
  <c r="Q175" i="11"/>
  <c r="P175" i="11"/>
  <c r="O175" i="11"/>
  <c r="Q174" i="11"/>
  <c r="P174" i="11"/>
  <c r="O174" i="11"/>
  <c r="Q173" i="11"/>
  <c r="P173" i="11"/>
  <c r="O173" i="11"/>
  <c r="Q172" i="11"/>
  <c r="P172" i="11"/>
  <c r="O172" i="11"/>
  <c r="Q171" i="11"/>
  <c r="P171" i="11"/>
  <c r="O171" i="11"/>
  <c r="B171" i="11" s="1"/>
  <c r="Q170" i="11"/>
  <c r="P170" i="11"/>
  <c r="O170" i="11"/>
  <c r="Q169" i="11"/>
  <c r="P169" i="11"/>
  <c r="O169" i="11"/>
  <c r="Q168" i="11"/>
  <c r="P168" i="11"/>
  <c r="O168" i="11"/>
  <c r="Q167" i="11"/>
  <c r="P167" i="11"/>
  <c r="O167" i="11"/>
  <c r="Q166" i="11"/>
  <c r="P166" i="11"/>
  <c r="O166" i="11"/>
  <c r="Q165" i="11"/>
  <c r="P165" i="11"/>
  <c r="O165" i="11"/>
  <c r="Q164" i="11"/>
  <c r="P164" i="11"/>
  <c r="O164" i="11"/>
  <c r="Q163" i="11"/>
  <c r="P163" i="11"/>
  <c r="O163" i="11"/>
  <c r="B163" i="11" s="1"/>
  <c r="Q162" i="11"/>
  <c r="P162" i="11"/>
  <c r="O162" i="11"/>
  <c r="Q161" i="11"/>
  <c r="P161" i="11"/>
  <c r="O161" i="11"/>
  <c r="Q160" i="11"/>
  <c r="P160" i="11"/>
  <c r="O160" i="11"/>
  <c r="Q159" i="11"/>
  <c r="P159" i="11"/>
  <c r="O159" i="11"/>
  <c r="Q158" i="11"/>
  <c r="P158" i="11"/>
  <c r="O158" i="11"/>
  <c r="Q157" i="11"/>
  <c r="P157" i="11"/>
  <c r="O157" i="11"/>
  <c r="Q156" i="11"/>
  <c r="P156" i="11"/>
  <c r="O156" i="11"/>
  <c r="Q155" i="11"/>
  <c r="P155" i="11"/>
  <c r="O155" i="11"/>
  <c r="B155" i="11" s="1"/>
  <c r="Q154" i="11"/>
  <c r="P154" i="11"/>
  <c r="O154" i="11"/>
  <c r="Q153" i="11"/>
  <c r="P153" i="11"/>
  <c r="O153" i="11"/>
  <c r="Q152" i="11"/>
  <c r="P152" i="11"/>
  <c r="O152" i="11"/>
  <c r="Q151" i="11"/>
  <c r="P151" i="11"/>
  <c r="O151" i="11"/>
  <c r="Q150" i="11"/>
  <c r="P150" i="11"/>
  <c r="O150" i="11"/>
  <c r="Q149" i="11"/>
  <c r="P149" i="11"/>
  <c r="O149" i="11"/>
  <c r="Q148" i="11"/>
  <c r="P148" i="11"/>
  <c r="O148" i="11"/>
  <c r="Q147" i="11"/>
  <c r="P147" i="11"/>
  <c r="O147" i="11"/>
  <c r="B147" i="11" s="1"/>
  <c r="Q146" i="11"/>
  <c r="P146" i="11"/>
  <c r="O146" i="11"/>
  <c r="Q145" i="11"/>
  <c r="P145" i="11"/>
  <c r="O145" i="11"/>
  <c r="Q144" i="11"/>
  <c r="P144" i="11"/>
  <c r="O144" i="11"/>
  <c r="Q143" i="11"/>
  <c r="P143" i="11"/>
  <c r="O143" i="11"/>
  <c r="Q142" i="11"/>
  <c r="P142" i="11"/>
  <c r="O142" i="11"/>
  <c r="Q141" i="11"/>
  <c r="P141" i="11"/>
  <c r="O141" i="11"/>
  <c r="Q140" i="11"/>
  <c r="P140" i="11"/>
  <c r="O140" i="11"/>
  <c r="Q139" i="11"/>
  <c r="P139" i="11"/>
  <c r="O139" i="11"/>
  <c r="B139" i="11" s="1"/>
  <c r="Q138" i="11"/>
  <c r="P138" i="11"/>
  <c r="O138" i="11"/>
  <c r="Q137" i="11"/>
  <c r="P137" i="11"/>
  <c r="O137" i="11"/>
  <c r="Q136" i="11"/>
  <c r="P136" i="11"/>
  <c r="O136" i="11"/>
  <c r="Q135" i="11"/>
  <c r="P135" i="11"/>
  <c r="O135" i="11"/>
  <c r="Q134" i="11"/>
  <c r="P134" i="11"/>
  <c r="O134" i="11"/>
  <c r="Q133" i="11"/>
  <c r="P133" i="11"/>
  <c r="O133" i="11"/>
  <c r="Q132" i="11"/>
  <c r="P132" i="11"/>
  <c r="O132" i="11"/>
  <c r="Q131" i="11"/>
  <c r="P131" i="11"/>
  <c r="O131" i="11"/>
  <c r="B131" i="11" s="1"/>
  <c r="Q130" i="11"/>
  <c r="P130" i="11"/>
  <c r="O130" i="11"/>
  <c r="Q129" i="11"/>
  <c r="P129" i="11"/>
  <c r="O129" i="11"/>
  <c r="Q128" i="11"/>
  <c r="P128" i="11"/>
  <c r="O128" i="11"/>
  <c r="Q127" i="11"/>
  <c r="P127" i="11"/>
  <c r="O127" i="11"/>
  <c r="Q126" i="11"/>
  <c r="P126" i="11"/>
  <c r="O126" i="11"/>
  <c r="Q125" i="11"/>
  <c r="P125" i="11"/>
  <c r="O125" i="11"/>
  <c r="Q124" i="11"/>
  <c r="P124" i="11"/>
  <c r="O124" i="11"/>
  <c r="Q123" i="11"/>
  <c r="P123" i="11"/>
  <c r="O123" i="11"/>
  <c r="B123" i="11" s="1"/>
  <c r="Q122" i="11"/>
  <c r="P122" i="11"/>
  <c r="O122" i="11"/>
  <c r="Q121" i="11"/>
  <c r="P121" i="11"/>
  <c r="O121" i="11"/>
  <c r="Q120" i="11"/>
  <c r="P120" i="11"/>
  <c r="O120" i="11"/>
  <c r="Q119" i="11"/>
  <c r="P119" i="11"/>
  <c r="O119" i="11"/>
  <c r="Q118" i="11"/>
  <c r="P118" i="11"/>
  <c r="O118" i="11"/>
  <c r="Q117" i="11"/>
  <c r="P117" i="11"/>
  <c r="O117" i="11"/>
  <c r="Q116" i="11"/>
  <c r="P116" i="11"/>
  <c r="O116" i="11"/>
  <c r="Q115" i="11"/>
  <c r="P115" i="11"/>
  <c r="O115" i="11"/>
  <c r="B115" i="11" s="1"/>
  <c r="Q114" i="11"/>
  <c r="P114" i="11"/>
  <c r="O114" i="11"/>
  <c r="Q113" i="11"/>
  <c r="P113" i="11"/>
  <c r="O113" i="11"/>
  <c r="Q112" i="11"/>
  <c r="P112" i="11"/>
  <c r="O112" i="11"/>
  <c r="Q111" i="11"/>
  <c r="P111" i="11"/>
  <c r="O111" i="11"/>
  <c r="Q110" i="11"/>
  <c r="P110" i="11"/>
  <c r="O110" i="11"/>
  <c r="Q109" i="11"/>
  <c r="P109" i="11"/>
  <c r="O109" i="11"/>
  <c r="Q108" i="11"/>
  <c r="P108" i="11"/>
  <c r="O108" i="11"/>
  <c r="Q107" i="11"/>
  <c r="P107" i="11"/>
  <c r="O107" i="11"/>
  <c r="B107" i="11" s="1"/>
  <c r="Q106" i="11"/>
  <c r="P106" i="11"/>
  <c r="O106" i="11"/>
  <c r="Q105" i="11"/>
  <c r="P105" i="11"/>
  <c r="O105" i="11"/>
  <c r="Q104" i="11"/>
  <c r="P104" i="11"/>
  <c r="O104" i="11"/>
  <c r="Q103" i="11"/>
  <c r="P103" i="11"/>
  <c r="O103" i="11"/>
  <c r="Q102" i="11"/>
  <c r="P102" i="11"/>
  <c r="O102" i="11"/>
  <c r="Q101" i="11"/>
  <c r="P101" i="11"/>
  <c r="O101" i="11"/>
  <c r="Q100" i="11"/>
  <c r="P100" i="11"/>
  <c r="O100" i="11"/>
  <c r="Q99" i="11"/>
  <c r="P99" i="11"/>
  <c r="O99" i="11"/>
  <c r="B99" i="11" s="1"/>
  <c r="Q98" i="11"/>
  <c r="P98" i="11"/>
  <c r="O98" i="11"/>
  <c r="Q97" i="11"/>
  <c r="P97" i="11"/>
  <c r="O97" i="11"/>
  <c r="Q96" i="11"/>
  <c r="P96" i="11"/>
  <c r="O96" i="11"/>
  <c r="Q95" i="11"/>
  <c r="P95" i="11"/>
  <c r="O95" i="11"/>
  <c r="Q94" i="11"/>
  <c r="P94" i="11"/>
  <c r="O94" i="11"/>
  <c r="Q93" i="11"/>
  <c r="P93" i="11"/>
  <c r="O93" i="11"/>
  <c r="Q92" i="11"/>
  <c r="P92" i="11"/>
  <c r="O92" i="11"/>
  <c r="Q91" i="11"/>
  <c r="P91" i="11"/>
  <c r="O91" i="11"/>
  <c r="B91" i="11" s="1"/>
  <c r="Q90" i="11"/>
  <c r="P90" i="11"/>
  <c r="O90" i="11"/>
  <c r="Q89" i="11"/>
  <c r="P89" i="11"/>
  <c r="O89" i="11"/>
  <c r="Q88" i="11"/>
  <c r="P88" i="11"/>
  <c r="O88" i="11"/>
  <c r="Q87" i="11"/>
  <c r="P87" i="11"/>
  <c r="O87" i="11"/>
  <c r="Q86" i="11"/>
  <c r="P86" i="11"/>
  <c r="O86" i="11"/>
  <c r="Q85" i="11"/>
  <c r="P85" i="11"/>
  <c r="O85" i="11"/>
  <c r="Q84" i="11"/>
  <c r="P84" i="11"/>
  <c r="O84" i="11"/>
  <c r="Q83" i="11"/>
  <c r="P83" i="11"/>
  <c r="O83" i="11"/>
  <c r="B83" i="11" s="1"/>
  <c r="Q82" i="11"/>
  <c r="P82" i="11"/>
  <c r="O82" i="11"/>
  <c r="Q81" i="11"/>
  <c r="P81" i="11"/>
  <c r="O81" i="11"/>
  <c r="Q80" i="11"/>
  <c r="P80" i="11"/>
  <c r="O80" i="11"/>
  <c r="Q79" i="11"/>
  <c r="P79" i="11"/>
  <c r="O79" i="11"/>
  <c r="Q78" i="11"/>
  <c r="P78" i="11"/>
  <c r="O78" i="11"/>
  <c r="Q77" i="11"/>
  <c r="P77" i="11"/>
  <c r="O77" i="11"/>
  <c r="Q76" i="11"/>
  <c r="P76" i="11"/>
  <c r="O76" i="11"/>
  <c r="Q75" i="11"/>
  <c r="P75" i="11"/>
  <c r="O75" i="11"/>
  <c r="B75" i="11" s="1"/>
  <c r="Q74" i="11"/>
  <c r="P74" i="11"/>
  <c r="O74" i="11"/>
  <c r="Q73" i="11"/>
  <c r="P73" i="11"/>
  <c r="O73" i="11"/>
  <c r="Q72" i="11"/>
  <c r="P72" i="11"/>
  <c r="O72" i="11"/>
  <c r="Q71" i="11"/>
  <c r="P71" i="11"/>
  <c r="O71" i="11"/>
  <c r="Q70" i="11"/>
  <c r="P70" i="11"/>
  <c r="O70" i="11"/>
  <c r="Q69" i="11"/>
  <c r="P69" i="11"/>
  <c r="O69" i="11"/>
  <c r="Q68" i="11"/>
  <c r="P68" i="11"/>
  <c r="O68" i="11"/>
  <c r="Q67" i="11"/>
  <c r="P67" i="11"/>
  <c r="O67" i="11"/>
  <c r="B67" i="11" s="1"/>
  <c r="Q66" i="11"/>
  <c r="P66" i="11"/>
  <c r="O66" i="11"/>
  <c r="Q65" i="11"/>
  <c r="P65" i="11"/>
  <c r="O65" i="11"/>
  <c r="Q64" i="11"/>
  <c r="P64" i="11"/>
  <c r="O64" i="11"/>
  <c r="Q63" i="11"/>
  <c r="P63" i="11"/>
  <c r="O63" i="11"/>
  <c r="Q62" i="11"/>
  <c r="P62" i="11"/>
  <c r="O62" i="11"/>
  <c r="Q61" i="11"/>
  <c r="P61" i="11"/>
  <c r="O61" i="11"/>
  <c r="Q60" i="11"/>
  <c r="P60" i="11"/>
  <c r="O60" i="11"/>
  <c r="Q59" i="11"/>
  <c r="P59" i="11"/>
  <c r="O59" i="11"/>
  <c r="B59" i="11" s="1"/>
  <c r="Q58" i="11"/>
  <c r="P58" i="11"/>
  <c r="O58" i="11"/>
  <c r="Q57" i="11"/>
  <c r="P57" i="11"/>
  <c r="O57" i="11"/>
  <c r="Q56" i="11"/>
  <c r="P56" i="11"/>
  <c r="O56" i="11"/>
  <c r="Q55" i="11"/>
  <c r="P55" i="11"/>
  <c r="O55" i="11"/>
  <c r="Q54" i="11"/>
  <c r="P54" i="11"/>
  <c r="O54" i="11"/>
  <c r="Q53" i="11"/>
  <c r="P53" i="11"/>
  <c r="O53" i="11"/>
  <c r="Q52" i="11"/>
  <c r="P52" i="11"/>
  <c r="O52" i="11"/>
  <c r="Q51" i="11"/>
  <c r="P51" i="11"/>
  <c r="O51" i="11"/>
  <c r="B51" i="11" s="1"/>
  <c r="Q50" i="11"/>
  <c r="P50" i="11"/>
  <c r="O50" i="11"/>
  <c r="Q49" i="11"/>
  <c r="P49" i="11"/>
  <c r="O49" i="11"/>
  <c r="Q48" i="11"/>
  <c r="P48" i="11"/>
  <c r="O48" i="11"/>
  <c r="Q47" i="11"/>
  <c r="P47" i="11"/>
  <c r="O47" i="11"/>
  <c r="Q46" i="11"/>
  <c r="P46" i="11"/>
  <c r="O46" i="11"/>
  <c r="Q45" i="11"/>
  <c r="P45" i="11"/>
  <c r="O45" i="11"/>
  <c r="Q44" i="11"/>
  <c r="P44" i="11"/>
  <c r="O44" i="11"/>
  <c r="Q43" i="11"/>
  <c r="P43" i="11"/>
  <c r="O43" i="11"/>
  <c r="B43" i="11" s="1"/>
  <c r="Q42" i="11"/>
  <c r="P42" i="11"/>
  <c r="O42" i="11"/>
  <c r="Q41" i="11"/>
  <c r="P41" i="11"/>
  <c r="O41" i="11"/>
  <c r="Q40" i="11"/>
  <c r="P40" i="11"/>
  <c r="O40" i="11"/>
  <c r="Q39" i="11"/>
  <c r="P39" i="11"/>
  <c r="O39" i="11"/>
  <c r="Q38" i="11"/>
  <c r="P38" i="11"/>
  <c r="O38" i="11"/>
  <c r="Q37" i="11"/>
  <c r="P37" i="11"/>
  <c r="O37" i="11"/>
  <c r="Q36" i="11"/>
  <c r="P36" i="11"/>
  <c r="O36" i="11"/>
  <c r="Q35" i="11"/>
  <c r="P35" i="11"/>
  <c r="O35" i="11"/>
  <c r="B35" i="11" s="1"/>
  <c r="Q34" i="11"/>
  <c r="P34" i="11"/>
  <c r="O34" i="11"/>
  <c r="D5" i="11"/>
  <c r="E4" i="11"/>
  <c r="D4" i="11"/>
  <c r="D228" i="14"/>
  <c r="D227" i="14"/>
  <c r="D226" i="14"/>
  <c r="R224" i="14"/>
  <c r="Q224" i="14"/>
  <c r="P224" i="14"/>
  <c r="B224" i="14" s="1"/>
  <c r="O224" i="14"/>
  <c r="R223" i="14"/>
  <c r="Q223" i="14"/>
  <c r="P223" i="14"/>
  <c r="O223" i="14"/>
  <c r="R222" i="14"/>
  <c r="Q222" i="14"/>
  <c r="P222" i="14"/>
  <c r="B222" i="14" s="1"/>
  <c r="O222" i="14"/>
  <c r="R221" i="14"/>
  <c r="Q221" i="14"/>
  <c r="P221" i="14"/>
  <c r="B221" i="14" s="1"/>
  <c r="O221" i="14"/>
  <c r="R220" i="14"/>
  <c r="Q220" i="14"/>
  <c r="P220" i="14"/>
  <c r="B220" i="14" s="1"/>
  <c r="O220" i="14"/>
  <c r="R219" i="14"/>
  <c r="Q219" i="14"/>
  <c r="P219" i="14"/>
  <c r="B219" i="14" s="1"/>
  <c r="O219" i="14"/>
  <c r="R218" i="14"/>
  <c r="Q218" i="14"/>
  <c r="P218" i="14"/>
  <c r="B218" i="14" s="1"/>
  <c r="O218" i="14"/>
  <c r="R217" i="14"/>
  <c r="Q217" i="14"/>
  <c r="P217" i="14"/>
  <c r="B217" i="14" s="1"/>
  <c r="O217" i="14"/>
  <c r="R216" i="14"/>
  <c r="Q216" i="14"/>
  <c r="P216" i="14"/>
  <c r="B216" i="14" s="1"/>
  <c r="O216" i="14"/>
  <c r="R215" i="14"/>
  <c r="Q215" i="14"/>
  <c r="P215" i="14"/>
  <c r="B215" i="14" s="1"/>
  <c r="O215" i="14"/>
  <c r="R214" i="14"/>
  <c r="Q214" i="14"/>
  <c r="P214" i="14"/>
  <c r="B214" i="14" s="1"/>
  <c r="O214" i="14"/>
  <c r="R213" i="14"/>
  <c r="Q213" i="14"/>
  <c r="P213" i="14"/>
  <c r="B213" i="14" s="1"/>
  <c r="O213" i="14"/>
  <c r="R212" i="14"/>
  <c r="Q212" i="14"/>
  <c r="P212" i="14"/>
  <c r="B212" i="14" s="1"/>
  <c r="O212" i="14"/>
  <c r="R211" i="14"/>
  <c r="Q211" i="14"/>
  <c r="P211" i="14"/>
  <c r="B211" i="14" s="1"/>
  <c r="O211" i="14"/>
  <c r="R210" i="14"/>
  <c r="Q210" i="14"/>
  <c r="P210" i="14"/>
  <c r="B210" i="14" s="1"/>
  <c r="O210" i="14"/>
  <c r="R209" i="14"/>
  <c r="Q209" i="14"/>
  <c r="P209" i="14"/>
  <c r="B209" i="14" s="1"/>
  <c r="O209" i="14"/>
  <c r="R208" i="14"/>
  <c r="Q208" i="14"/>
  <c r="P208" i="14"/>
  <c r="B208" i="14" s="1"/>
  <c r="O208" i="14"/>
  <c r="R207" i="14"/>
  <c r="Q207" i="14"/>
  <c r="P207" i="14"/>
  <c r="B207" i="14" s="1"/>
  <c r="O207" i="14"/>
  <c r="R206" i="14"/>
  <c r="Q206" i="14"/>
  <c r="P206" i="14"/>
  <c r="B206" i="14" s="1"/>
  <c r="O206" i="14"/>
  <c r="R205" i="14"/>
  <c r="Q205" i="14"/>
  <c r="P205" i="14"/>
  <c r="B205" i="14" s="1"/>
  <c r="O205" i="14"/>
  <c r="R204" i="14"/>
  <c r="Q204" i="14"/>
  <c r="P204" i="14"/>
  <c r="B204" i="14" s="1"/>
  <c r="O204" i="14"/>
  <c r="R203" i="14"/>
  <c r="Q203" i="14"/>
  <c r="P203" i="14"/>
  <c r="B203" i="14" s="1"/>
  <c r="O203" i="14"/>
  <c r="R202" i="14"/>
  <c r="Q202" i="14"/>
  <c r="P202" i="14"/>
  <c r="B202" i="14" s="1"/>
  <c r="O202" i="14"/>
  <c r="R201" i="14"/>
  <c r="Q201" i="14"/>
  <c r="P201" i="14"/>
  <c r="B201" i="14" s="1"/>
  <c r="O201" i="14"/>
  <c r="R200" i="14"/>
  <c r="Q200" i="14"/>
  <c r="P200" i="14"/>
  <c r="B200" i="14" s="1"/>
  <c r="O200" i="14"/>
  <c r="R199" i="14"/>
  <c r="Q199" i="14"/>
  <c r="P199" i="14"/>
  <c r="B199" i="14" s="1"/>
  <c r="O199" i="14"/>
  <c r="R198" i="14"/>
  <c r="Q198" i="14"/>
  <c r="P198" i="14"/>
  <c r="B198" i="14" s="1"/>
  <c r="O198" i="14"/>
  <c r="R197" i="14"/>
  <c r="Q197" i="14"/>
  <c r="P197" i="14"/>
  <c r="B197" i="14" s="1"/>
  <c r="O197" i="14"/>
  <c r="R196" i="14"/>
  <c r="Q196" i="14"/>
  <c r="P196" i="14"/>
  <c r="B196" i="14" s="1"/>
  <c r="O196" i="14"/>
  <c r="R195" i="14"/>
  <c r="Q195" i="14"/>
  <c r="P195" i="14"/>
  <c r="B195" i="14" s="1"/>
  <c r="O195" i="14"/>
  <c r="R194" i="14"/>
  <c r="Q194" i="14"/>
  <c r="P194" i="14"/>
  <c r="B194" i="14" s="1"/>
  <c r="O194" i="14"/>
  <c r="R193" i="14"/>
  <c r="Q193" i="14"/>
  <c r="P193" i="14"/>
  <c r="B193" i="14" s="1"/>
  <c r="O193" i="14"/>
  <c r="R192" i="14"/>
  <c r="Q192" i="14"/>
  <c r="P192" i="14"/>
  <c r="B192" i="14" s="1"/>
  <c r="O192" i="14"/>
  <c r="R191" i="14"/>
  <c r="Q191" i="14"/>
  <c r="P191" i="14"/>
  <c r="B191" i="14" s="1"/>
  <c r="O191" i="14"/>
  <c r="R190" i="14"/>
  <c r="Q190" i="14"/>
  <c r="P190" i="14"/>
  <c r="B190" i="14" s="1"/>
  <c r="O190" i="14"/>
  <c r="R189" i="14"/>
  <c r="Q189" i="14"/>
  <c r="P189" i="14"/>
  <c r="B189" i="14" s="1"/>
  <c r="O189" i="14"/>
  <c r="R188" i="14"/>
  <c r="Q188" i="14"/>
  <c r="P188" i="14"/>
  <c r="B188" i="14" s="1"/>
  <c r="O188" i="14"/>
  <c r="R187" i="14"/>
  <c r="Q187" i="14"/>
  <c r="P187" i="14"/>
  <c r="B187" i="14" s="1"/>
  <c r="O187" i="14"/>
  <c r="R186" i="14"/>
  <c r="Q186" i="14"/>
  <c r="P186" i="14"/>
  <c r="B186" i="14" s="1"/>
  <c r="O186" i="14"/>
  <c r="R185" i="14"/>
  <c r="Q185" i="14"/>
  <c r="P185" i="14"/>
  <c r="B185" i="14" s="1"/>
  <c r="O185" i="14"/>
  <c r="R184" i="14"/>
  <c r="Q184" i="14"/>
  <c r="P184" i="14"/>
  <c r="B184" i="14" s="1"/>
  <c r="O184" i="14"/>
  <c r="R183" i="14"/>
  <c r="Q183" i="14"/>
  <c r="P183" i="14"/>
  <c r="B183" i="14" s="1"/>
  <c r="O183" i="14"/>
  <c r="R182" i="14"/>
  <c r="Q182" i="14"/>
  <c r="P182" i="14"/>
  <c r="B182" i="14" s="1"/>
  <c r="O182" i="14"/>
  <c r="R181" i="14"/>
  <c r="Q181" i="14"/>
  <c r="P181" i="14"/>
  <c r="B181" i="14" s="1"/>
  <c r="O181" i="14"/>
  <c r="R180" i="14"/>
  <c r="Q180" i="14"/>
  <c r="P180" i="14"/>
  <c r="B180" i="14" s="1"/>
  <c r="O180" i="14"/>
  <c r="R179" i="14"/>
  <c r="Q179" i="14"/>
  <c r="P179" i="14"/>
  <c r="B179" i="14" s="1"/>
  <c r="O179" i="14"/>
  <c r="R178" i="14"/>
  <c r="Q178" i="14"/>
  <c r="P178" i="14"/>
  <c r="B178" i="14" s="1"/>
  <c r="O178" i="14"/>
  <c r="R177" i="14"/>
  <c r="Q177" i="14"/>
  <c r="P177" i="14"/>
  <c r="B177" i="14" s="1"/>
  <c r="O177" i="14"/>
  <c r="R176" i="14"/>
  <c r="Q176" i="14"/>
  <c r="P176" i="14"/>
  <c r="B176" i="14" s="1"/>
  <c r="O176" i="14"/>
  <c r="R175" i="14"/>
  <c r="Q175" i="14"/>
  <c r="P175" i="14"/>
  <c r="B175" i="14" s="1"/>
  <c r="O175" i="14"/>
  <c r="R174" i="14"/>
  <c r="Q174" i="14"/>
  <c r="P174" i="14"/>
  <c r="B174" i="14" s="1"/>
  <c r="O174" i="14"/>
  <c r="R173" i="14"/>
  <c r="Q173" i="14"/>
  <c r="P173" i="14"/>
  <c r="B173" i="14" s="1"/>
  <c r="O173" i="14"/>
  <c r="R172" i="14"/>
  <c r="Q172" i="14"/>
  <c r="P172" i="14"/>
  <c r="B172" i="14" s="1"/>
  <c r="O172" i="14"/>
  <c r="R171" i="14"/>
  <c r="Q171" i="14"/>
  <c r="P171" i="14"/>
  <c r="B171" i="14" s="1"/>
  <c r="O171" i="14"/>
  <c r="R170" i="14"/>
  <c r="Q170" i="14"/>
  <c r="P170" i="14"/>
  <c r="B170" i="14" s="1"/>
  <c r="O170" i="14"/>
  <c r="R169" i="14"/>
  <c r="Q169" i="14"/>
  <c r="P169" i="14"/>
  <c r="B169" i="14" s="1"/>
  <c r="O169" i="14"/>
  <c r="R168" i="14"/>
  <c r="Q168" i="14"/>
  <c r="P168" i="14"/>
  <c r="B168" i="14" s="1"/>
  <c r="O168" i="14"/>
  <c r="R167" i="14"/>
  <c r="Q167" i="14"/>
  <c r="P167" i="14"/>
  <c r="B167" i="14" s="1"/>
  <c r="O167" i="14"/>
  <c r="R166" i="14"/>
  <c r="Q166" i="14"/>
  <c r="P166" i="14"/>
  <c r="B166" i="14" s="1"/>
  <c r="O166" i="14"/>
  <c r="R165" i="14"/>
  <c r="Q165" i="14"/>
  <c r="P165" i="14"/>
  <c r="B165" i="14" s="1"/>
  <c r="O165" i="14"/>
  <c r="R164" i="14"/>
  <c r="Q164" i="14"/>
  <c r="P164" i="14"/>
  <c r="B164" i="14" s="1"/>
  <c r="O164" i="14"/>
  <c r="R163" i="14"/>
  <c r="Q163" i="14"/>
  <c r="P163" i="14"/>
  <c r="B163" i="14" s="1"/>
  <c r="O163" i="14"/>
  <c r="R162" i="14"/>
  <c r="Q162" i="14"/>
  <c r="P162" i="14"/>
  <c r="B162" i="14" s="1"/>
  <c r="O162" i="14"/>
  <c r="R161" i="14"/>
  <c r="Q161" i="14"/>
  <c r="P161" i="14"/>
  <c r="B161" i="14" s="1"/>
  <c r="O161" i="14"/>
  <c r="R160" i="14"/>
  <c r="Q160" i="14"/>
  <c r="P160" i="14"/>
  <c r="B160" i="14" s="1"/>
  <c r="O160" i="14"/>
  <c r="R159" i="14"/>
  <c r="Q159" i="14"/>
  <c r="P159" i="14"/>
  <c r="B159" i="14" s="1"/>
  <c r="O159" i="14"/>
  <c r="R158" i="14"/>
  <c r="Q158" i="14"/>
  <c r="P158" i="14"/>
  <c r="B158" i="14" s="1"/>
  <c r="O158" i="14"/>
  <c r="R157" i="14"/>
  <c r="Q157" i="14"/>
  <c r="P157" i="14"/>
  <c r="B157" i="14" s="1"/>
  <c r="O157" i="14"/>
  <c r="R156" i="14"/>
  <c r="Q156" i="14"/>
  <c r="P156" i="14"/>
  <c r="B156" i="14" s="1"/>
  <c r="O156" i="14"/>
  <c r="R155" i="14"/>
  <c r="Q155" i="14"/>
  <c r="P155" i="14"/>
  <c r="B155" i="14" s="1"/>
  <c r="O155" i="14"/>
  <c r="R154" i="14"/>
  <c r="Q154" i="14"/>
  <c r="P154" i="14"/>
  <c r="B154" i="14" s="1"/>
  <c r="O154" i="14"/>
  <c r="R153" i="14"/>
  <c r="Q153" i="14"/>
  <c r="P153" i="14"/>
  <c r="B153" i="14" s="1"/>
  <c r="O153" i="14"/>
  <c r="R152" i="14"/>
  <c r="Q152" i="14"/>
  <c r="P152" i="14"/>
  <c r="B152" i="14" s="1"/>
  <c r="O152" i="14"/>
  <c r="R151" i="14"/>
  <c r="Q151" i="14"/>
  <c r="P151" i="14"/>
  <c r="B151" i="14" s="1"/>
  <c r="O151" i="14"/>
  <c r="R150" i="14"/>
  <c r="Q150" i="14"/>
  <c r="P150" i="14"/>
  <c r="B150" i="14" s="1"/>
  <c r="O150" i="14"/>
  <c r="R149" i="14"/>
  <c r="Q149" i="14"/>
  <c r="P149" i="14"/>
  <c r="B149" i="14" s="1"/>
  <c r="O149" i="14"/>
  <c r="R148" i="14"/>
  <c r="Q148" i="14"/>
  <c r="P148" i="14"/>
  <c r="B148" i="14" s="1"/>
  <c r="O148" i="14"/>
  <c r="R147" i="14"/>
  <c r="Q147" i="14"/>
  <c r="P147" i="14"/>
  <c r="B147" i="14" s="1"/>
  <c r="O147" i="14"/>
  <c r="R146" i="14"/>
  <c r="Q146" i="14"/>
  <c r="P146" i="14"/>
  <c r="B146" i="14" s="1"/>
  <c r="O146" i="14"/>
  <c r="R145" i="14"/>
  <c r="Q145" i="14"/>
  <c r="P145" i="14"/>
  <c r="B145" i="14" s="1"/>
  <c r="O145" i="14"/>
  <c r="R144" i="14"/>
  <c r="Q144" i="14"/>
  <c r="P144" i="14"/>
  <c r="B144" i="14" s="1"/>
  <c r="O144" i="14"/>
  <c r="R143" i="14"/>
  <c r="Q143" i="14"/>
  <c r="P143" i="14"/>
  <c r="B143" i="14" s="1"/>
  <c r="O143" i="14"/>
  <c r="R142" i="14"/>
  <c r="Q142" i="14"/>
  <c r="P142" i="14"/>
  <c r="B142" i="14" s="1"/>
  <c r="O142" i="14"/>
  <c r="R141" i="14"/>
  <c r="Q141" i="14"/>
  <c r="P141" i="14"/>
  <c r="B141" i="14" s="1"/>
  <c r="O141" i="14"/>
  <c r="R140" i="14"/>
  <c r="Q140" i="14"/>
  <c r="P140" i="14"/>
  <c r="B140" i="14" s="1"/>
  <c r="O140" i="14"/>
  <c r="R139" i="14"/>
  <c r="Q139" i="14"/>
  <c r="P139" i="14"/>
  <c r="B139" i="14" s="1"/>
  <c r="O139" i="14"/>
  <c r="R138" i="14"/>
  <c r="Q138" i="14"/>
  <c r="P138" i="14"/>
  <c r="B138" i="14" s="1"/>
  <c r="O138" i="14"/>
  <c r="R137" i="14"/>
  <c r="Q137" i="14"/>
  <c r="P137" i="14"/>
  <c r="B137" i="14" s="1"/>
  <c r="O137" i="14"/>
  <c r="R136" i="14"/>
  <c r="Q136" i="14"/>
  <c r="P136" i="14"/>
  <c r="B136" i="14" s="1"/>
  <c r="O136" i="14"/>
  <c r="R135" i="14"/>
  <c r="Q135" i="14"/>
  <c r="P135" i="14"/>
  <c r="B135" i="14" s="1"/>
  <c r="O135" i="14"/>
  <c r="R134" i="14"/>
  <c r="Q134" i="14"/>
  <c r="P134" i="14"/>
  <c r="B134" i="14" s="1"/>
  <c r="O134" i="14"/>
  <c r="R133" i="14"/>
  <c r="Q133" i="14"/>
  <c r="P133" i="14"/>
  <c r="B133" i="14" s="1"/>
  <c r="O133" i="14"/>
  <c r="R132" i="14"/>
  <c r="Q132" i="14"/>
  <c r="P132" i="14"/>
  <c r="B132" i="14" s="1"/>
  <c r="O132" i="14"/>
  <c r="R131" i="14"/>
  <c r="Q131" i="14"/>
  <c r="P131" i="14"/>
  <c r="B131" i="14" s="1"/>
  <c r="O131" i="14"/>
  <c r="R130" i="14"/>
  <c r="Q130" i="14"/>
  <c r="P130" i="14"/>
  <c r="B130" i="14" s="1"/>
  <c r="O130" i="14"/>
  <c r="R129" i="14"/>
  <c r="Q129" i="14"/>
  <c r="P129" i="14"/>
  <c r="B129" i="14" s="1"/>
  <c r="O129" i="14"/>
  <c r="R128" i="14"/>
  <c r="Q128" i="14"/>
  <c r="P128" i="14"/>
  <c r="B128" i="14" s="1"/>
  <c r="O128" i="14"/>
  <c r="R127" i="14"/>
  <c r="Q127" i="14"/>
  <c r="P127" i="14"/>
  <c r="B127" i="14" s="1"/>
  <c r="O127" i="14"/>
  <c r="R126" i="14"/>
  <c r="Q126" i="14"/>
  <c r="P126" i="14"/>
  <c r="B126" i="14" s="1"/>
  <c r="O126" i="14"/>
  <c r="R125" i="14"/>
  <c r="Q125" i="14"/>
  <c r="P125" i="14"/>
  <c r="B125" i="14" s="1"/>
  <c r="O125" i="14"/>
  <c r="R124" i="14"/>
  <c r="Q124" i="14"/>
  <c r="P124" i="14"/>
  <c r="B124" i="14" s="1"/>
  <c r="O124" i="14"/>
  <c r="R123" i="14"/>
  <c r="Q123" i="14"/>
  <c r="P123" i="14"/>
  <c r="B123" i="14" s="1"/>
  <c r="O123" i="14"/>
  <c r="R122" i="14"/>
  <c r="Q122" i="14"/>
  <c r="P122" i="14"/>
  <c r="B122" i="14" s="1"/>
  <c r="O122" i="14"/>
  <c r="R121" i="14"/>
  <c r="Q121" i="14"/>
  <c r="P121" i="14"/>
  <c r="B121" i="14" s="1"/>
  <c r="O121" i="14"/>
  <c r="R120" i="14"/>
  <c r="Q120" i="14"/>
  <c r="P120" i="14"/>
  <c r="B120" i="14" s="1"/>
  <c r="O120" i="14"/>
  <c r="R119" i="14"/>
  <c r="Q119" i="14"/>
  <c r="P119" i="14"/>
  <c r="B119" i="14" s="1"/>
  <c r="O119" i="14"/>
  <c r="R118" i="14"/>
  <c r="Q118" i="14"/>
  <c r="P118" i="14"/>
  <c r="B118" i="14" s="1"/>
  <c r="O118" i="14"/>
  <c r="R117" i="14"/>
  <c r="Q117" i="14"/>
  <c r="P117" i="14"/>
  <c r="B117" i="14" s="1"/>
  <c r="O117" i="14"/>
  <c r="R116" i="14"/>
  <c r="Q116" i="14"/>
  <c r="P116" i="14"/>
  <c r="B116" i="14" s="1"/>
  <c r="O116" i="14"/>
  <c r="R115" i="14"/>
  <c r="Q115" i="14"/>
  <c r="P115" i="14"/>
  <c r="B115" i="14" s="1"/>
  <c r="O115" i="14"/>
  <c r="R114" i="14"/>
  <c r="Q114" i="14"/>
  <c r="P114" i="14"/>
  <c r="B114" i="14" s="1"/>
  <c r="O114" i="14"/>
  <c r="R113" i="14"/>
  <c r="Q113" i="14"/>
  <c r="P113" i="14"/>
  <c r="B113" i="14" s="1"/>
  <c r="O113" i="14"/>
  <c r="R112" i="14"/>
  <c r="Q112" i="14"/>
  <c r="P112" i="14"/>
  <c r="B112" i="14" s="1"/>
  <c r="O112" i="14"/>
  <c r="R111" i="14"/>
  <c r="Q111" i="14"/>
  <c r="P111" i="14"/>
  <c r="B111" i="14" s="1"/>
  <c r="O111" i="14"/>
  <c r="R110" i="14"/>
  <c r="Q110" i="14"/>
  <c r="P110" i="14"/>
  <c r="B110" i="14" s="1"/>
  <c r="O110" i="14"/>
  <c r="R109" i="14"/>
  <c r="Q109" i="14"/>
  <c r="P109" i="14"/>
  <c r="B109" i="14" s="1"/>
  <c r="O109" i="14"/>
  <c r="R108" i="14"/>
  <c r="Q108" i="14"/>
  <c r="P108" i="14"/>
  <c r="B108" i="14" s="1"/>
  <c r="O108" i="14"/>
  <c r="R107" i="14"/>
  <c r="Q107" i="14"/>
  <c r="P107" i="14"/>
  <c r="B107" i="14" s="1"/>
  <c r="O107" i="14"/>
  <c r="R106" i="14"/>
  <c r="Q106" i="14"/>
  <c r="P106" i="14"/>
  <c r="B106" i="14" s="1"/>
  <c r="O106" i="14"/>
  <c r="R105" i="14"/>
  <c r="Q105" i="14"/>
  <c r="P105" i="14"/>
  <c r="B105" i="14" s="1"/>
  <c r="O105" i="14"/>
  <c r="R104" i="14"/>
  <c r="Q104" i="14"/>
  <c r="P104" i="14"/>
  <c r="B104" i="14" s="1"/>
  <c r="O104" i="14"/>
  <c r="R103" i="14"/>
  <c r="Q103" i="14"/>
  <c r="P103" i="14"/>
  <c r="B103" i="14" s="1"/>
  <c r="O103" i="14"/>
  <c r="R102" i="14"/>
  <c r="Q102" i="14"/>
  <c r="P102" i="14"/>
  <c r="B102" i="14" s="1"/>
  <c r="O102" i="14"/>
  <c r="R101" i="14"/>
  <c r="Q101" i="14"/>
  <c r="P101" i="14"/>
  <c r="B101" i="14" s="1"/>
  <c r="O101" i="14"/>
  <c r="R100" i="14"/>
  <c r="Q100" i="14"/>
  <c r="P100" i="14"/>
  <c r="B100" i="14" s="1"/>
  <c r="O100" i="14"/>
  <c r="R99" i="14"/>
  <c r="Q99" i="14"/>
  <c r="P99" i="14"/>
  <c r="B99" i="14" s="1"/>
  <c r="O99" i="14"/>
  <c r="R98" i="14"/>
  <c r="Q98" i="14"/>
  <c r="P98" i="14"/>
  <c r="B98" i="14" s="1"/>
  <c r="O98" i="14"/>
  <c r="R97" i="14"/>
  <c r="Q97" i="14"/>
  <c r="P97" i="14"/>
  <c r="B97" i="14" s="1"/>
  <c r="O97" i="14"/>
  <c r="R96" i="14"/>
  <c r="Q96" i="14"/>
  <c r="P96" i="14"/>
  <c r="B96" i="14" s="1"/>
  <c r="O96" i="14"/>
  <c r="R95" i="14"/>
  <c r="Q95" i="14"/>
  <c r="P95" i="14"/>
  <c r="B95" i="14" s="1"/>
  <c r="O95" i="14"/>
  <c r="R94" i="14"/>
  <c r="Q94" i="14"/>
  <c r="P94" i="14"/>
  <c r="B94" i="14" s="1"/>
  <c r="O94" i="14"/>
  <c r="R93" i="14"/>
  <c r="Q93" i="14"/>
  <c r="P93" i="14"/>
  <c r="B93" i="14" s="1"/>
  <c r="O93" i="14"/>
  <c r="R92" i="14"/>
  <c r="Q92" i="14"/>
  <c r="P92" i="14"/>
  <c r="B92" i="14" s="1"/>
  <c r="O92" i="14"/>
  <c r="R91" i="14"/>
  <c r="Q91" i="14"/>
  <c r="P91" i="14"/>
  <c r="B91" i="14" s="1"/>
  <c r="O91" i="14"/>
  <c r="R90" i="14"/>
  <c r="Q90" i="14"/>
  <c r="P90" i="14"/>
  <c r="B90" i="14" s="1"/>
  <c r="O90" i="14"/>
  <c r="R89" i="14"/>
  <c r="Q89" i="14"/>
  <c r="P89" i="14"/>
  <c r="B89" i="14" s="1"/>
  <c r="O89" i="14"/>
  <c r="R88" i="14"/>
  <c r="Q88" i="14"/>
  <c r="P88" i="14"/>
  <c r="B88" i="14" s="1"/>
  <c r="O88" i="14"/>
  <c r="R87" i="14"/>
  <c r="Q87" i="14"/>
  <c r="P87" i="14"/>
  <c r="B87" i="14" s="1"/>
  <c r="O87" i="14"/>
  <c r="R86" i="14"/>
  <c r="Q86" i="14"/>
  <c r="P86" i="14"/>
  <c r="B86" i="14" s="1"/>
  <c r="O86" i="14"/>
  <c r="R85" i="14"/>
  <c r="Q85" i="14"/>
  <c r="P85" i="14"/>
  <c r="B85" i="14" s="1"/>
  <c r="O85" i="14"/>
  <c r="R84" i="14"/>
  <c r="Q84" i="14"/>
  <c r="P84" i="14"/>
  <c r="B84" i="14" s="1"/>
  <c r="O84" i="14"/>
  <c r="R83" i="14"/>
  <c r="Q83" i="14"/>
  <c r="P83" i="14"/>
  <c r="B83" i="14" s="1"/>
  <c r="O83" i="14"/>
  <c r="R82" i="14"/>
  <c r="Q82" i="14"/>
  <c r="P82" i="14"/>
  <c r="B82" i="14" s="1"/>
  <c r="O82" i="14"/>
  <c r="R81" i="14"/>
  <c r="Q81" i="14"/>
  <c r="P81" i="14"/>
  <c r="B81" i="14" s="1"/>
  <c r="O81" i="14"/>
  <c r="R80" i="14"/>
  <c r="Q80" i="14"/>
  <c r="P80" i="14"/>
  <c r="B80" i="14" s="1"/>
  <c r="O80" i="14"/>
  <c r="R79" i="14"/>
  <c r="Q79" i="14"/>
  <c r="P79" i="14"/>
  <c r="B79" i="14" s="1"/>
  <c r="O79" i="14"/>
  <c r="R78" i="14"/>
  <c r="Q78" i="14"/>
  <c r="P78" i="14"/>
  <c r="B78" i="14" s="1"/>
  <c r="O78" i="14"/>
  <c r="R77" i="14"/>
  <c r="Q77" i="14"/>
  <c r="P77" i="14"/>
  <c r="B77" i="14" s="1"/>
  <c r="O77" i="14"/>
  <c r="R76" i="14"/>
  <c r="Q76" i="14"/>
  <c r="P76" i="14"/>
  <c r="B76" i="14" s="1"/>
  <c r="O76" i="14"/>
  <c r="R75" i="14"/>
  <c r="Q75" i="14"/>
  <c r="P75" i="14"/>
  <c r="B75" i="14" s="1"/>
  <c r="O75" i="14"/>
  <c r="R74" i="14"/>
  <c r="Q74" i="14"/>
  <c r="P74" i="14"/>
  <c r="B74" i="14" s="1"/>
  <c r="O74" i="14"/>
  <c r="R73" i="14"/>
  <c r="Q73" i="14"/>
  <c r="P73" i="14"/>
  <c r="B73" i="14" s="1"/>
  <c r="O73" i="14"/>
  <c r="R72" i="14"/>
  <c r="Q72" i="14"/>
  <c r="P72" i="14"/>
  <c r="B72" i="14" s="1"/>
  <c r="O72" i="14"/>
  <c r="R71" i="14"/>
  <c r="Q71" i="14"/>
  <c r="P71" i="14"/>
  <c r="B71" i="14" s="1"/>
  <c r="O71" i="14"/>
  <c r="R70" i="14"/>
  <c r="Q70" i="14"/>
  <c r="P70" i="14"/>
  <c r="B70" i="14" s="1"/>
  <c r="O70" i="14"/>
  <c r="R69" i="14"/>
  <c r="Q69" i="14"/>
  <c r="P69" i="14"/>
  <c r="B69" i="14" s="1"/>
  <c r="O69" i="14"/>
  <c r="R68" i="14"/>
  <c r="Q68" i="14"/>
  <c r="P68" i="14"/>
  <c r="B68" i="14" s="1"/>
  <c r="O68" i="14"/>
  <c r="R67" i="14"/>
  <c r="Q67" i="14"/>
  <c r="P67" i="14"/>
  <c r="B67" i="14" s="1"/>
  <c r="O67" i="14"/>
  <c r="R66" i="14"/>
  <c r="Q66" i="14"/>
  <c r="P66" i="14"/>
  <c r="B66" i="14" s="1"/>
  <c r="O66" i="14"/>
  <c r="R65" i="14"/>
  <c r="Q65" i="14"/>
  <c r="P65" i="14"/>
  <c r="B65" i="14" s="1"/>
  <c r="O65" i="14"/>
  <c r="R64" i="14"/>
  <c r="Q64" i="14"/>
  <c r="P64" i="14"/>
  <c r="B64" i="14" s="1"/>
  <c r="O64" i="14"/>
  <c r="R63" i="14"/>
  <c r="Q63" i="14"/>
  <c r="P63" i="14"/>
  <c r="B63" i="14" s="1"/>
  <c r="O63" i="14"/>
  <c r="R62" i="14"/>
  <c r="Q62" i="14"/>
  <c r="P62" i="14"/>
  <c r="B62" i="14" s="1"/>
  <c r="O62" i="14"/>
  <c r="R61" i="14"/>
  <c r="Q61" i="14"/>
  <c r="P61" i="14"/>
  <c r="B61" i="14" s="1"/>
  <c r="O61" i="14"/>
  <c r="R60" i="14"/>
  <c r="Q60" i="14"/>
  <c r="P60" i="14"/>
  <c r="B60" i="14" s="1"/>
  <c r="O60" i="14"/>
  <c r="R59" i="14"/>
  <c r="Q59" i="14"/>
  <c r="P59" i="14"/>
  <c r="B59" i="14" s="1"/>
  <c r="O59" i="14"/>
  <c r="R58" i="14"/>
  <c r="Q58" i="14"/>
  <c r="P58" i="14"/>
  <c r="B58" i="14" s="1"/>
  <c r="O58" i="14"/>
  <c r="R57" i="14"/>
  <c r="Q57" i="14"/>
  <c r="P57" i="14"/>
  <c r="B57" i="14" s="1"/>
  <c r="O57" i="14"/>
  <c r="R56" i="14"/>
  <c r="Q56" i="14"/>
  <c r="P56" i="14"/>
  <c r="B56" i="14" s="1"/>
  <c r="O56" i="14"/>
  <c r="R55" i="14"/>
  <c r="Q55" i="14"/>
  <c r="P55" i="14"/>
  <c r="B55" i="14" s="1"/>
  <c r="O55" i="14"/>
  <c r="R54" i="14"/>
  <c r="Q54" i="14"/>
  <c r="P54" i="14"/>
  <c r="B54" i="14" s="1"/>
  <c r="O54" i="14"/>
  <c r="R53" i="14"/>
  <c r="Q53" i="14"/>
  <c r="P53" i="14"/>
  <c r="B53" i="14" s="1"/>
  <c r="O53" i="14"/>
  <c r="R52" i="14"/>
  <c r="Q52" i="14"/>
  <c r="P52" i="14"/>
  <c r="B52" i="14" s="1"/>
  <c r="O52" i="14"/>
  <c r="R51" i="14"/>
  <c r="Q51" i="14"/>
  <c r="P51" i="14"/>
  <c r="B51" i="14" s="1"/>
  <c r="O51" i="14"/>
  <c r="R50" i="14"/>
  <c r="Q50" i="14"/>
  <c r="P50" i="14"/>
  <c r="B50" i="14" s="1"/>
  <c r="O50" i="14"/>
  <c r="R49" i="14"/>
  <c r="Q49" i="14"/>
  <c r="P49" i="14"/>
  <c r="B49" i="14" s="1"/>
  <c r="O49" i="14"/>
  <c r="R48" i="14"/>
  <c r="Q48" i="14"/>
  <c r="P48" i="14"/>
  <c r="B48" i="14" s="1"/>
  <c r="O48" i="14"/>
  <c r="R47" i="14"/>
  <c r="Q47" i="14"/>
  <c r="P47" i="14"/>
  <c r="B47" i="14" s="1"/>
  <c r="O47" i="14"/>
  <c r="R46" i="14"/>
  <c r="Q46" i="14"/>
  <c r="P46" i="14"/>
  <c r="B46" i="14" s="1"/>
  <c r="O46" i="14"/>
  <c r="R45" i="14"/>
  <c r="Q45" i="14"/>
  <c r="P45" i="14"/>
  <c r="B45" i="14" s="1"/>
  <c r="O45" i="14"/>
  <c r="R44" i="14"/>
  <c r="Q44" i="14"/>
  <c r="P44" i="14"/>
  <c r="B44" i="14" s="1"/>
  <c r="O44" i="14"/>
  <c r="R43" i="14"/>
  <c r="Q43" i="14"/>
  <c r="P43" i="14"/>
  <c r="B43" i="14" s="1"/>
  <c r="O43" i="14"/>
  <c r="R42" i="14"/>
  <c r="Q42" i="14"/>
  <c r="P42" i="14"/>
  <c r="B42" i="14" s="1"/>
  <c r="O42" i="14"/>
  <c r="R41" i="14"/>
  <c r="Q41" i="14"/>
  <c r="P41" i="14"/>
  <c r="B41" i="14" s="1"/>
  <c r="O41" i="14"/>
  <c r="R40" i="14"/>
  <c r="Q40" i="14"/>
  <c r="P40" i="14"/>
  <c r="B40" i="14" s="1"/>
  <c r="O40" i="14"/>
  <c r="R39" i="14"/>
  <c r="Q39" i="14"/>
  <c r="P39" i="14"/>
  <c r="B39" i="14" s="1"/>
  <c r="O39" i="14"/>
  <c r="R38" i="14"/>
  <c r="Q38" i="14"/>
  <c r="P38" i="14"/>
  <c r="B38" i="14" s="1"/>
  <c r="O38" i="14"/>
  <c r="R37" i="14"/>
  <c r="Q37" i="14"/>
  <c r="P37" i="14"/>
  <c r="B37" i="14" s="1"/>
  <c r="O37" i="14"/>
  <c r="R36" i="14"/>
  <c r="Q36" i="14"/>
  <c r="P36" i="14"/>
  <c r="B36" i="14" s="1"/>
  <c r="O36" i="14"/>
  <c r="R35" i="14"/>
  <c r="Q35" i="14"/>
  <c r="P35" i="14"/>
  <c r="B35" i="14" s="1"/>
  <c r="O35" i="14"/>
  <c r="R34" i="14"/>
  <c r="Q34" i="14"/>
  <c r="P34" i="14"/>
  <c r="B34" i="14" s="1"/>
  <c r="O34" i="14"/>
  <c r="R33" i="14"/>
  <c r="Q33" i="14"/>
  <c r="P33" i="14"/>
  <c r="B33" i="14" s="1"/>
  <c r="O33" i="14"/>
  <c r="R32" i="14"/>
  <c r="Q32" i="14"/>
  <c r="P32" i="14"/>
  <c r="B32" i="14" s="1"/>
  <c r="O32" i="14"/>
  <c r="R31" i="14"/>
  <c r="Q31" i="14"/>
  <c r="P31" i="14"/>
  <c r="B31" i="14" s="1"/>
  <c r="O31" i="14"/>
  <c r="R30" i="14"/>
  <c r="Q30" i="14"/>
  <c r="P30" i="14"/>
  <c r="B30" i="14" s="1"/>
  <c r="O30" i="14"/>
  <c r="R29" i="14"/>
  <c r="Q29" i="14"/>
  <c r="P29" i="14"/>
  <c r="B29" i="14" s="1"/>
  <c r="O29" i="14"/>
  <c r="R28" i="14"/>
  <c r="Q28" i="14"/>
  <c r="P28" i="14"/>
  <c r="B28" i="14" s="1"/>
  <c r="O28" i="14"/>
  <c r="R27" i="14"/>
  <c r="Q27" i="14"/>
  <c r="P27" i="14"/>
  <c r="B27" i="14" s="1"/>
  <c r="O27" i="14"/>
  <c r="R26" i="14"/>
  <c r="Q26" i="14"/>
  <c r="P26" i="14"/>
  <c r="B26" i="14" s="1"/>
  <c r="O26" i="14"/>
  <c r="R25" i="14"/>
  <c r="Q25" i="14"/>
  <c r="P25" i="14"/>
  <c r="B25" i="14" s="1"/>
  <c r="O25" i="14"/>
  <c r="R24" i="14"/>
  <c r="Q24" i="14"/>
  <c r="P24" i="14"/>
  <c r="C5" i="14"/>
  <c r="E4" i="14"/>
  <c r="C4" i="14"/>
  <c r="U1030" i="9"/>
  <c r="T1030" i="9"/>
  <c r="S1030" i="9"/>
  <c r="R1030" i="9"/>
  <c r="Q1030" i="9"/>
  <c r="U1029" i="9"/>
  <c r="T1029" i="9"/>
  <c r="S1029" i="9"/>
  <c r="R1029" i="9"/>
  <c r="Q1029" i="9"/>
  <c r="U1028" i="9"/>
  <c r="T1028" i="9"/>
  <c r="S1028" i="9"/>
  <c r="R1028" i="9"/>
  <c r="Q1028" i="9"/>
  <c r="U1027" i="9"/>
  <c r="T1027" i="9"/>
  <c r="S1027" i="9"/>
  <c r="R1027" i="9"/>
  <c r="Q1027" i="9"/>
  <c r="U1026" i="9"/>
  <c r="T1026" i="9"/>
  <c r="S1026" i="9"/>
  <c r="R1026" i="9"/>
  <c r="Q1026" i="9"/>
  <c r="U1025" i="9"/>
  <c r="T1025" i="9"/>
  <c r="S1025" i="9"/>
  <c r="R1025" i="9"/>
  <c r="Q1025" i="9"/>
  <c r="U1024" i="9"/>
  <c r="T1024" i="9"/>
  <c r="S1024" i="9"/>
  <c r="R1024" i="9"/>
  <c r="Q1024" i="9"/>
  <c r="U1023" i="9"/>
  <c r="T1023" i="9"/>
  <c r="S1023" i="9"/>
  <c r="R1023" i="9"/>
  <c r="Q1023" i="9"/>
  <c r="U1022" i="9"/>
  <c r="T1022" i="9"/>
  <c r="S1022" i="9"/>
  <c r="R1022" i="9"/>
  <c r="Q1022" i="9"/>
  <c r="U1021" i="9"/>
  <c r="T1021" i="9"/>
  <c r="S1021" i="9"/>
  <c r="R1021" i="9"/>
  <c r="Q1021" i="9"/>
  <c r="U1020" i="9"/>
  <c r="T1020" i="9"/>
  <c r="S1020" i="9"/>
  <c r="R1020" i="9"/>
  <c r="Q1020" i="9"/>
  <c r="U1019" i="9"/>
  <c r="T1019" i="9"/>
  <c r="S1019" i="9"/>
  <c r="R1019" i="9"/>
  <c r="Q1019" i="9"/>
  <c r="U1018" i="9"/>
  <c r="T1018" i="9"/>
  <c r="S1018" i="9"/>
  <c r="R1018" i="9"/>
  <c r="Q1018" i="9"/>
  <c r="U1017" i="9"/>
  <c r="T1017" i="9"/>
  <c r="S1017" i="9"/>
  <c r="R1017" i="9"/>
  <c r="Q1017" i="9"/>
  <c r="U1016" i="9"/>
  <c r="T1016" i="9"/>
  <c r="S1016" i="9"/>
  <c r="R1016" i="9"/>
  <c r="Q1016" i="9"/>
  <c r="U1015" i="9"/>
  <c r="T1015" i="9"/>
  <c r="S1015" i="9"/>
  <c r="R1015" i="9"/>
  <c r="Q1015" i="9"/>
  <c r="U1014" i="9"/>
  <c r="T1014" i="9"/>
  <c r="S1014" i="9"/>
  <c r="R1014" i="9"/>
  <c r="Q1014" i="9"/>
  <c r="U1013" i="9"/>
  <c r="T1013" i="9"/>
  <c r="S1013" i="9"/>
  <c r="R1013" i="9"/>
  <c r="Q1013" i="9"/>
  <c r="U1012" i="9"/>
  <c r="T1012" i="9"/>
  <c r="S1012" i="9"/>
  <c r="R1012" i="9"/>
  <c r="Q1012" i="9"/>
  <c r="U1011" i="9"/>
  <c r="T1011" i="9"/>
  <c r="S1011" i="9"/>
  <c r="R1011" i="9"/>
  <c r="Q1011" i="9"/>
  <c r="U1010" i="9"/>
  <c r="T1010" i="9"/>
  <c r="S1010" i="9"/>
  <c r="R1010" i="9"/>
  <c r="Q1010" i="9"/>
  <c r="U1009" i="9"/>
  <c r="T1009" i="9"/>
  <c r="S1009" i="9"/>
  <c r="R1009" i="9"/>
  <c r="Q1009" i="9"/>
  <c r="U1008" i="9"/>
  <c r="T1008" i="9"/>
  <c r="S1008" i="9"/>
  <c r="R1008" i="9"/>
  <c r="Q1008" i="9"/>
  <c r="U1007" i="9"/>
  <c r="T1007" i="9"/>
  <c r="S1007" i="9"/>
  <c r="R1007" i="9"/>
  <c r="Q1007" i="9"/>
  <c r="U1006" i="9"/>
  <c r="T1006" i="9"/>
  <c r="S1006" i="9"/>
  <c r="R1006" i="9"/>
  <c r="Q1006" i="9"/>
  <c r="U1005" i="9"/>
  <c r="T1005" i="9"/>
  <c r="S1005" i="9"/>
  <c r="R1005" i="9"/>
  <c r="Q1005" i="9"/>
  <c r="U1004" i="9"/>
  <c r="T1004" i="9"/>
  <c r="S1004" i="9"/>
  <c r="R1004" i="9"/>
  <c r="Q1004" i="9"/>
  <c r="U1003" i="9"/>
  <c r="T1003" i="9"/>
  <c r="S1003" i="9"/>
  <c r="R1003" i="9"/>
  <c r="Q1003" i="9"/>
  <c r="U1002" i="9"/>
  <c r="T1002" i="9"/>
  <c r="S1002" i="9"/>
  <c r="R1002" i="9"/>
  <c r="Q1002" i="9"/>
  <c r="U1001" i="9"/>
  <c r="T1001" i="9"/>
  <c r="S1001" i="9"/>
  <c r="R1001" i="9"/>
  <c r="Q1001" i="9"/>
  <c r="U1000" i="9"/>
  <c r="T1000" i="9"/>
  <c r="S1000" i="9"/>
  <c r="R1000" i="9"/>
  <c r="Q1000" i="9"/>
  <c r="U999" i="9"/>
  <c r="T999" i="9"/>
  <c r="S999" i="9"/>
  <c r="R999" i="9"/>
  <c r="Q999" i="9"/>
  <c r="U998" i="9"/>
  <c r="T998" i="9"/>
  <c r="S998" i="9"/>
  <c r="R998" i="9"/>
  <c r="Q998" i="9"/>
  <c r="U997" i="9"/>
  <c r="T997" i="9"/>
  <c r="S997" i="9"/>
  <c r="R997" i="9"/>
  <c r="Q997" i="9"/>
  <c r="U996" i="9"/>
  <c r="T996" i="9"/>
  <c r="S996" i="9"/>
  <c r="R996" i="9"/>
  <c r="Q996" i="9"/>
  <c r="U995" i="9"/>
  <c r="T995" i="9"/>
  <c r="S995" i="9"/>
  <c r="R995" i="9"/>
  <c r="Q995" i="9"/>
  <c r="U994" i="9"/>
  <c r="T994" i="9"/>
  <c r="S994" i="9"/>
  <c r="R994" i="9"/>
  <c r="Q994" i="9"/>
  <c r="U993" i="9"/>
  <c r="T993" i="9"/>
  <c r="S993" i="9"/>
  <c r="R993" i="9"/>
  <c r="Q993" i="9"/>
  <c r="U992" i="9"/>
  <c r="T992" i="9"/>
  <c r="S992" i="9"/>
  <c r="R992" i="9"/>
  <c r="Q992" i="9"/>
  <c r="U991" i="9"/>
  <c r="T991" i="9"/>
  <c r="S991" i="9"/>
  <c r="R991" i="9"/>
  <c r="Q991" i="9"/>
  <c r="U990" i="9"/>
  <c r="T990" i="9"/>
  <c r="S990" i="9"/>
  <c r="R990" i="9"/>
  <c r="Q990" i="9"/>
  <c r="U989" i="9"/>
  <c r="T989" i="9"/>
  <c r="S989" i="9"/>
  <c r="R989" i="9"/>
  <c r="Q989" i="9"/>
  <c r="U988" i="9"/>
  <c r="T988" i="9"/>
  <c r="S988" i="9"/>
  <c r="R988" i="9"/>
  <c r="Q988" i="9"/>
  <c r="U987" i="9"/>
  <c r="T987" i="9"/>
  <c r="S987" i="9"/>
  <c r="R987" i="9"/>
  <c r="Q987" i="9"/>
  <c r="U986" i="9"/>
  <c r="T986" i="9"/>
  <c r="S986" i="9"/>
  <c r="R986" i="9"/>
  <c r="Q986" i="9"/>
  <c r="U985" i="9"/>
  <c r="T985" i="9"/>
  <c r="S985" i="9"/>
  <c r="R985" i="9"/>
  <c r="Q985" i="9"/>
  <c r="U984" i="9"/>
  <c r="T984" i="9"/>
  <c r="S984" i="9"/>
  <c r="R984" i="9"/>
  <c r="Q984" i="9"/>
  <c r="U983" i="9"/>
  <c r="T983" i="9"/>
  <c r="S983" i="9"/>
  <c r="R983" i="9"/>
  <c r="Q983" i="9"/>
  <c r="U982" i="9"/>
  <c r="T982" i="9"/>
  <c r="S982" i="9"/>
  <c r="R982" i="9"/>
  <c r="Q982" i="9"/>
  <c r="U981" i="9"/>
  <c r="T981" i="9"/>
  <c r="S981" i="9"/>
  <c r="R981" i="9"/>
  <c r="Q981" i="9"/>
  <c r="U980" i="9"/>
  <c r="T980" i="9"/>
  <c r="S980" i="9"/>
  <c r="R980" i="9"/>
  <c r="Q980" i="9"/>
  <c r="U979" i="9"/>
  <c r="T979" i="9"/>
  <c r="S979" i="9"/>
  <c r="R979" i="9"/>
  <c r="Q979" i="9"/>
  <c r="U978" i="9"/>
  <c r="T978" i="9"/>
  <c r="S978" i="9"/>
  <c r="R978" i="9"/>
  <c r="Q978" i="9"/>
  <c r="U977" i="9"/>
  <c r="T977" i="9"/>
  <c r="S977" i="9"/>
  <c r="R977" i="9"/>
  <c r="Q977" i="9"/>
  <c r="U976" i="9"/>
  <c r="T976" i="9"/>
  <c r="S976" i="9"/>
  <c r="R976" i="9"/>
  <c r="Q976" i="9"/>
  <c r="U975" i="9"/>
  <c r="T975" i="9"/>
  <c r="S975" i="9"/>
  <c r="R975" i="9"/>
  <c r="Q975" i="9"/>
  <c r="U974" i="9"/>
  <c r="T974" i="9"/>
  <c r="S974" i="9"/>
  <c r="R974" i="9"/>
  <c r="Q974" i="9"/>
  <c r="U973" i="9"/>
  <c r="T973" i="9"/>
  <c r="S973" i="9"/>
  <c r="R973" i="9"/>
  <c r="Q973" i="9"/>
  <c r="U972" i="9"/>
  <c r="T972" i="9"/>
  <c r="S972" i="9"/>
  <c r="R972" i="9"/>
  <c r="Q972" i="9"/>
  <c r="U971" i="9"/>
  <c r="T971" i="9"/>
  <c r="S971" i="9"/>
  <c r="R971" i="9"/>
  <c r="Q971" i="9"/>
  <c r="U970" i="9"/>
  <c r="T970" i="9"/>
  <c r="S970" i="9"/>
  <c r="R970" i="9"/>
  <c r="Q970" i="9"/>
  <c r="U969" i="9"/>
  <c r="T969" i="9"/>
  <c r="S969" i="9"/>
  <c r="R969" i="9"/>
  <c r="Q969" i="9"/>
  <c r="U968" i="9"/>
  <c r="T968" i="9"/>
  <c r="S968" i="9"/>
  <c r="R968" i="9"/>
  <c r="Q968" i="9"/>
  <c r="U967" i="9"/>
  <c r="T967" i="9"/>
  <c r="S967" i="9"/>
  <c r="R967" i="9"/>
  <c r="Q967" i="9"/>
  <c r="U966" i="9"/>
  <c r="T966" i="9"/>
  <c r="S966" i="9"/>
  <c r="R966" i="9"/>
  <c r="Q966" i="9"/>
  <c r="U965" i="9"/>
  <c r="T965" i="9"/>
  <c r="S965" i="9"/>
  <c r="R965" i="9"/>
  <c r="Q965" i="9"/>
  <c r="U964" i="9"/>
  <c r="T964" i="9"/>
  <c r="S964" i="9"/>
  <c r="R964" i="9"/>
  <c r="Q964" i="9"/>
  <c r="U963" i="9"/>
  <c r="T963" i="9"/>
  <c r="S963" i="9"/>
  <c r="R963" i="9"/>
  <c r="Q963" i="9"/>
  <c r="U962" i="9"/>
  <c r="T962" i="9"/>
  <c r="S962" i="9"/>
  <c r="R962" i="9"/>
  <c r="Q962" i="9"/>
  <c r="U961" i="9"/>
  <c r="T961" i="9"/>
  <c r="S961" i="9"/>
  <c r="R961" i="9"/>
  <c r="Q961" i="9"/>
  <c r="U960" i="9"/>
  <c r="T960" i="9"/>
  <c r="S960" i="9"/>
  <c r="R960" i="9"/>
  <c r="Q960" i="9"/>
  <c r="U959" i="9"/>
  <c r="T959" i="9"/>
  <c r="S959" i="9"/>
  <c r="R959" i="9"/>
  <c r="Q959" i="9"/>
  <c r="U958" i="9"/>
  <c r="T958" i="9"/>
  <c r="S958" i="9"/>
  <c r="R958" i="9"/>
  <c r="Q958" i="9"/>
  <c r="U957" i="9"/>
  <c r="T957" i="9"/>
  <c r="S957" i="9"/>
  <c r="R957" i="9"/>
  <c r="Q957" i="9"/>
  <c r="U956" i="9"/>
  <c r="T956" i="9"/>
  <c r="S956" i="9"/>
  <c r="R956" i="9"/>
  <c r="Q956" i="9"/>
  <c r="U955" i="9"/>
  <c r="T955" i="9"/>
  <c r="S955" i="9"/>
  <c r="R955" i="9"/>
  <c r="Q955" i="9"/>
  <c r="U954" i="9"/>
  <c r="T954" i="9"/>
  <c r="S954" i="9"/>
  <c r="R954" i="9"/>
  <c r="Q954" i="9"/>
  <c r="U953" i="9"/>
  <c r="T953" i="9"/>
  <c r="S953" i="9"/>
  <c r="R953" i="9"/>
  <c r="Q953" i="9"/>
  <c r="U952" i="9"/>
  <c r="T952" i="9"/>
  <c r="S952" i="9"/>
  <c r="R952" i="9"/>
  <c r="Q952" i="9"/>
  <c r="U951" i="9"/>
  <c r="T951" i="9"/>
  <c r="S951" i="9"/>
  <c r="R951" i="9"/>
  <c r="Q951" i="9"/>
  <c r="U950" i="9"/>
  <c r="T950" i="9"/>
  <c r="S950" i="9"/>
  <c r="R950" i="9"/>
  <c r="Q950" i="9"/>
  <c r="U949" i="9"/>
  <c r="T949" i="9"/>
  <c r="S949" i="9"/>
  <c r="R949" i="9"/>
  <c r="Q949" i="9"/>
  <c r="U948" i="9"/>
  <c r="T948" i="9"/>
  <c r="S948" i="9"/>
  <c r="R948" i="9"/>
  <c r="Q948" i="9"/>
  <c r="U947" i="9"/>
  <c r="T947" i="9"/>
  <c r="S947" i="9"/>
  <c r="R947" i="9"/>
  <c r="Q947" i="9"/>
  <c r="U946" i="9"/>
  <c r="T946" i="9"/>
  <c r="S946" i="9"/>
  <c r="R946" i="9"/>
  <c r="Q946" i="9"/>
  <c r="U945" i="9"/>
  <c r="T945" i="9"/>
  <c r="S945" i="9"/>
  <c r="R945" i="9"/>
  <c r="Q945" i="9"/>
  <c r="U944" i="9"/>
  <c r="T944" i="9"/>
  <c r="S944" i="9"/>
  <c r="R944" i="9"/>
  <c r="Q944" i="9"/>
  <c r="U943" i="9"/>
  <c r="T943" i="9"/>
  <c r="S943" i="9"/>
  <c r="R943" i="9"/>
  <c r="Q943" i="9"/>
  <c r="U942" i="9"/>
  <c r="T942" i="9"/>
  <c r="S942" i="9"/>
  <c r="R942" i="9"/>
  <c r="Q942" i="9"/>
  <c r="U941" i="9"/>
  <c r="T941" i="9"/>
  <c r="S941" i="9"/>
  <c r="R941" i="9"/>
  <c r="Q941" i="9"/>
  <c r="U940" i="9"/>
  <c r="T940" i="9"/>
  <c r="S940" i="9"/>
  <c r="R940" i="9"/>
  <c r="Q940" i="9"/>
  <c r="U939" i="9"/>
  <c r="T939" i="9"/>
  <c r="S939" i="9"/>
  <c r="R939" i="9"/>
  <c r="Q939" i="9"/>
  <c r="U938" i="9"/>
  <c r="T938" i="9"/>
  <c r="S938" i="9"/>
  <c r="R938" i="9"/>
  <c r="Q938" i="9"/>
  <c r="U937" i="9"/>
  <c r="T937" i="9"/>
  <c r="S937" i="9"/>
  <c r="R937" i="9"/>
  <c r="Q937" i="9"/>
  <c r="U936" i="9"/>
  <c r="T936" i="9"/>
  <c r="S936" i="9"/>
  <c r="R936" i="9"/>
  <c r="Q936" i="9"/>
  <c r="U935" i="9"/>
  <c r="T935" i="9"/>
  <c r="S935" i="9"/>
  <c r="R935" i="9"/>
  <c r="Q935" i="9"/>
  <c r="U934" i="9"/>
  <c r="T934" i="9"/>
  <c r="S934" i="9"/>
  <c r="R934" i="9"/>
  <c r="Q934" i="9"/>
  <c r="U933" i="9"/>
  <c r="T933" i="9"/>
  <c r="S933" i="9"/>
  <c r="R933" i="9"/>
  <c r="Q933" i="9"/>
  <c r="U932" i="9"/>
  <c r="T932" i="9"/>
  <c r="S932" i="9"/>
  <c r="R932" i="9"/>
  <c r="Q932" i="9"/>
  <c r="U931" i="9"/>
  <c r="T931" i="9"/>
  <c r="S931" i="9"/>
  <c r="R931" i="9"/>
  <c r="Q931" i="9"/>
  <c r="U930" i="9"/>
  <c r="T930" i="9"/>
  <c r="S930" i="9"/>
  <c r="R930" i="9"/>
  <c r="Q930" i="9"/>
  <c r="U929" i="9"/>
  <c r="T929" i="9"/>
  <c r="S929" i="9"/>
  <c r="R929" i="9"/>
  <c r="Q929" i="9"/>
  <c r="U928" i="9"/>
  <c r="T928" i="9"/>
  <c r="S928" i="9"/>
  <c r="R928" i="9"/>
  <c r="Q928" i="9"/>
  <c r="U927" i="9"/>
  <c r="T927" i="9"/>
  <c r="S927" i="9"/>
  <c r="R927" i="9"/>
  <c r="Q927" i="9"/>
  <c r="U926" i="9"/>
  <c r="T926" i="9"/>
  <c r="S926" i="9"/>
  <c r="R926" i="9"/>
  <c r="Q926" i="9"/>
  <c r="U925" i="9"/>
  <c r="T925" i="9"/>
  <c r="S925" i="9"/>
  <c r="R925" i="9"/>
  <c r="Q925" i="9"/>
  <c r="U924" i="9"/>
  <c r="T924" i="9"/>
  <c r="S924" i="9"/>
  <c r="R924" i="9"/>
  <c r="Q924" i="9"/>
  <c r="U923" i="9"/>
  <c r="T923" i="9"/>
  <c r="S923" i="9"/>
  <c r="R923" i="9"/>
  <c r="Q923" i="9"/>
  <c r="U922" i="9"/>
  <c r="T922" i="9"/>
  <c r="S922" i="9"/>
  <c r="R922" i="9"/>
  <c r="Q922" i="9"/>
  <c r="U921" i="9"/>
  <c r="T921" i="9"/>
  <c r="S921" i="9"/>
  <c r="R921" i="9"/>
  <c r="Q921" i="9"/>
  <c r="U920" i="9"/>
  <c r="T920" i="9"/>
  <c r="S920" i="9"/>
  <c r="R920" i="9"/>
  <c r="Q920" i="9"/>
  <c r="U919" i="9"/>
  <c r="T919" i="9"/>
  <c r="S919" i="9"/>
  <c r="R919" i="9"/>
  <c r="Q919" i="9"/>
  <c r="U918" i="9"/>
  <c r="T918" i="9"/>
  <c r="S918" i="9"/>
  <c r="R918" i="9"/>
  <c r="Q918" i="9"/>
  <c r="U917" i="9"/>
  <c r="T917" i="9"/>
  <c r="S917" i="9"/>
  <c r="R917" i="9"/>
  <c r="Q917" i="9"/>
  <c r="U916" i="9"/>
  <c r="T916" i="9"/>
  <c r="S916" i="9"/>
  <c r="R916" i="9"/>
  <c r="Q916" i="9"/>
  <c r="U915" i="9"/>
  <c r="T915" i="9"/>
  <c r="S915" i="9"/>
  <c r="R915" i="9"/>
  <c r="Q915" i="9"/>
  <c r="U914" i="9"/>
  <c r="T914" i="9"/>
  <c r="S914" i="9"/>
  <c r="R914" i="9"/>
  <c r="Q914" i="9"/>
  <c r="U913" i="9"/>
  <c r="T913" i="9"/>
  <c r="S913" i="9"/>
  <c r="R913" i="9"/>
  <c r="Q913" i="9"/>
  <c r="U912" i="9"/>
  <c r="T912" i="9"/>
  <c r="S912" i="9"/>
  <c r="R912" i="9"/>
  <c r="Q912" i="9"/>
  <c r="U911" i="9"/>
  <c r="T911" i="9"/>
  <c r="S911" i="9"/>
  <c r="R911" i="9"/>
  <c r="Q911" i="9"/>
  <c r="U910" i="9"/>
  <c r="T910" i="9"/>
  <c r="S910" i="9"/>
  <c r="R910" i="9"/>
  <c r="Q910" i="9"/>
  <c r="U909" i="9"/>
  <c r="T909" i="9"/>
  <c r="S909" i="9"/>
  <c r="R909" i="9"/>
  <c r="Q909" i="9"/>
  <c r="U908" i="9"/>
  <c r="T908" i="9"/>
  <c r="S908" i="9"/>
  <c r="R908" i="9"/>
  <c r="Q908" i="9"/>
  <c r="U907" i="9"/>
  <c r="T907" i="9"/>
  <c r="S907" i="9"/>
  <c r="R907" i="9"/>
  <c r="Q907" i="9"/>
  <c r="U906" i="9"/>
  <c r="T906" i="9"/>
  <c r="S906" i="9"/>
  <c r="R906" i="9"/>
  <c r="Q906" i="9"/>
  <c r="U905" i="9"/>
  <c r="T905" i="9"/>
  <c r="S905" i="9"/>
  <c r="R905" i="9"/>
  <c r="Q905" i="9"/>
  <c r="U904" i="9"/>
  <c r="T904" i="9"/>
  <c r="S904" i="9"/>
  <c r="R904" i="9"/>
  <c r="Q904" i="9"/>
  <c r="U903" i="9"/>
  <c r="T903" i="9"/>
  <c r="S903" i="9"/>
  <c r="R903" i="9"/>
  <c r="Q903" i="9"/>
  <c r="U902" i="9"/>
  <c r="T902" i="9"/>
  <c r="S902" i="9"/>
  <c r="R902" i="9"/>
  <c r="Q902" i="9"/>
  <c r="U901" i="9"/>
  <c r="T901" i="9"/>
  <c r="S901" i="9"/>
  <c r="R901" i="9"/>
  <c r="Q901" i="9"/>
  <c r="U900" i="9"/>
  <c r="T900" i="9"/>
  <c r="S900" i="9"/>
  <c r="R900" i="9"/>
  <c r="Q900" i="9"/>
  <c r="U899" i="9"/>
  <c r="T899" i="9"/>
  <c r="S899" i="9"/>
  <c r="R899" i="9"/>
  <c r="Q899" i="9"/>
  <c r="U898" i="9"/>
  <c r="T898" i="9"/>
  <c r="S898" i="9"/>
  <c r="R898" i="9"/>
  <c r="Q898" i="9"/>
  <c r="U897" i="9"/>
  <c r="T897" i="9"/>
  <c r="S897" i="9"/>
  <c r="R897" i="9"/>
  <c r="Q897" i="9"/>
  <c r="U896" i="9"/>
  <c r="T896" i="9"/>
  <c r="S896" i="9"/>
  <c r="R896" i="9"/>
  <c r="Q896" i="9"/>
  <c r="U895" i="9"/>
  <c r="T895" i="9"/>
  <c r="S895" i="9"/>
  <c r="R895" i="9"/>
  <c r="Q895" i="9"/>
  <c r="U894" i="9"/>
  <c r="T894" i="9"/>
  <c r="S894" i="9"/>
  <c r="R894" i="9"/>
  <c r="Q894" i="9"/>
  <c r="U893" i="9"/>
  <c r="T893" i="9"/>
  <c r="S893" i="9"/>
  <c r="R893" i="9"/>
  <c r="Q893" i="9"/>
  <c r="U892" i="9"/>
  <c r="T892" i="9"/>
  <c r="S892" i="9"/>
  <c r="R892" i="9"/>
  <c r="Q892" i="9"/>
  <c r="U891" i="9"/>
  <c r="T891" i="9"/>
  <c r="S891" i="9"/>
  <c r="R891" i="9"/>
  <c r="Q891" i="9"/>
  <c r="U890" i="9"/>
  <c r="T890" i="9"/>
  <c r="S890" i="9"/>
  <c r="R890" i="9"/>
  <c r="Q890" i="9"/>
  <c r="U889" i="9"/>
  <c r="T889" i="9"/>
  <c r="S889" i="9"/>
  <c r="R889" i="9"/>
  <c r="Q889" i="9"/>
  <c r="U888" i="9"/>
  <c r="T888" i="9"/>
  <c r="S888" i="9"/>
  <c r="R888" i="9"/>
  <c r="Q888" i="9"/>
  <c r="U887" i="9"/>
  <c r="T887" i="9"/>
  <c r="S887" i="9"/>
  <c r="R887" i="9"/>
  <c r="Q887" i="9"/>
  <c r="U886" i="9"/>
  <c r="T886" i="9"/>
  <c r="S886" i="9"/>
  <c r="R886" i="9"/>
  <c r="Q886" i="9"/>
  <c r="U885" i="9"/>
  <c r="T885" i="9"/>
  <c r="S885" i="9"/>
  <c r="R885" i="9"/>
  <c r="Q885" i="9"/>
  <c r="U884" i="9"/>
  <c r="T884" i="9"/>
  <c r="S884" i="9"/>
  <c r="R884" i="9"/>
  <c r="Q884" i="9"/>
  <c r="U883" i="9"/>
  <c r="T883" i="9"/>
  <c r="S883" i="9"/>
  <c r="R883" i="9"/>
  <c r="Q883" i="9"/>
  <c r="U882" i="9"/>
  <c r="T882" i="9"/>
  <c r="S882" i="9"/>
  <c r="R882" i="9"/>
  <c r="Q882" i="9"/>
  <c r="U881" i="9"/>
  <c r="T881" i="9"/>
  <c r="S881" i="9"/>
  <c r="R881" i="9"/>
  <c r="Q881" i="9"/>
  <c r="U880" i="9"/>
  <c r="T880" i="9"/>
  <c r="S880" i="9"/>
  <c r="R880" i="9"/>
  <c r="Q880" i="9"/>
  <c r="U879" i="9"/>
  <c r="T879" i="9"/>
  <c r="S879" i="9"/>
  <c r="R879" i="9"/>
  <c r="Q879" i="9"/>
  <c r="U878" i="9"/>
  <c r="T878" i="9"/>
  <c r="S878" i="9"/>
  <c r="R878" i="9"/>
  <c r="Q878" i="9"/>
  <c r="U877" i="9"/>
  <c r="T877" i="9"/>
  <c r="S877" i="9"/>
  <c r="R877" i="9"/>
  <c r="Q877" i="9"/>
  <c r="U876" i="9"/>
  <c r="T876" i="9"/>
  <c r="S876" i="9"/>
  <c r="R876" i="9"/>
  <c r="Q876" i="9"/>
  <c r="U875" i="9"/>
  <c r="T875" i="9"/>
  <c r="S875" i="9"/>
  <c r="R875" i="9"/>
  <c r="Q875" i="9"/>
  <c r="U874" i="9"/>
  <c r="T874" i="9"/>
  <c r="S874" i="9"/>
  <c r="R874" i="9"/>
  <c r="Q874" i="9"/>
  <c r="U873" i="9"/>
  <c r="T873" i="9"/>
  <c r="S873" i="9"/>
  <c r="R873" i="9"/>
  <c r="Q873" i="9"/>
  <c r="U872" i="9"/>
  <c r="T872" i="9"/>
  <c r="S872" i="9"/>
  <c r="R872" i="9"/>
  <c r="Q872" i="9"/>
  <c r="U871" i="9"/>
  <c r="T871" i="9"/>
  <c r="S871" i="9"/>
  <c r="R871" i="9"/>
  <c r="Q871" i="9"/>
  <c r="U870" i="9"/>
  <c r="T870" i="9"/>
  <c r="S870" i="9"/>
  <c r="R870" i="9"/>
  <c r="Q870" i="9"/>
  <c r="U869" i="9"/>
  <c r="T869" i="9"/>
  <c r="S869" i="9"/>
  <c r="R869" i="9"/>
  <c r="Q869" i="9"/>
  <c r="U868" i="9"/>
  <c r="T868" i="9"/>
  <c r="S868" i="9"/>
  <c r="R868" i="9"/>
  <c r="Q868" i="9"/>
  <c r="U867" i="9"/>
  <c r="T867" i="9"/>
  <c r="S867" i="9"/>
  <c r="R867" i="9"/>
  <c r="Q867" i="9"/>
  <c r="U866" i="9"/>
  <c r="T866" i="9"/>
  <c r="S866" i="9"/>
  <c r="R866" i="9"/>
  <c r="Q866" i="9"/>
  <c r="U865" i="9"/>
  <c r="T865" i="9"/>
  <c r="S865" i="9"/>
  <c r="R865" i="9"/>
  <c r="Q865" i="9"/>
  <c r="U864" i="9"/>
  <c r="T864" i="9"/>
  <c r="S864" i="9"/>
  <c r="R864" i="9"/>
  <c r="Q864" i="9"/>
  <c r="U863" i="9"/>
  <c r="T863" i="9"/>
  <c r="S863" i="9"/>
  <c r="R863" i="9"/>
  <c r="Q863" i="9"/>
  <c r="U862" i="9"/>
  <c r="T862" i="9"/>
  <c r="S862" i="9"/>
  <c r="R862" i="9"/>
  <c r="Q862" i="9"/>
  <c r="U861" i="9"/>
  <c r="T861" i="9"/>
  <c r="S861" i="9"/>
  <c r="R861" i="9"/>
  <c r="Q861" i="9"/>
  <c r="U860" i="9"/>
  <c r="T860" i="9"/>
  <c r="S860" i="9"/>
  <c r="R860" i="9"/>
  <c r="Q860" i="9"/>
  <c r="U859" i="9"/>
  <c r="T859" i="9"/>
  <c r="S859" i="9"/>
  <c r="R859" i="9"/>
  <c r="Q859" i="9"/>
  <c r="U858" i="9"/>
  <c r="T858" i="9"/>
  <c r="S858" i="9"/>
  <c r="R858" i="9"/>
  <c r="Q858" i="9"/>
  <c r="U857" i="9"/>
  <c r="T857" i="9"/>
  <c r="S857" i="9"/>
  <c r="R857" i="9"/>
  <c r="Q857" i="9"/>
  <c r="U856" i="9"/>
  <c r="T856" i="9"/>
  <c r="S856" i="9"/>
  <c r="R856" i="9"/>
  <c r="Q856" i="9"/>
  <c r="U855" i="9"/>
  <c r="T855" i="9"/>
  <c r="S855" i="9"/>
  <c r="R855" i="9"/>
  <c r="Q855" i="9"/>
  <c r="U854" i="9"/>
  <c r="T854" i="9"/>
  <c r="S854" i="9"/>
  <c r="R854" i="9"/>
  <c r="Q854" i="9"/>
  <c r="U853" i="9"/>
  <c r="T853" i="9"/>
  <c r="S853" i="9"/>
  <c r="R853" i="9"/>
  <c r="Q853" i="9"/>
  <c r="U852" i="9"/>
  <c r="T852" i="9"/>
  <c r="S852" i="9"/>
  <c r="R852" i="9"/>
  <c r="Q852" i="9"/>
  <c r="U851" i="9"/>
  <c r="T851" i="9"/>
  <c r="S851" i="9"/>
  <c r="R851" i="9"/>
  <c r="Q851" i="9"/>
  <c r="U850" i="9"/>
  <c r="T850" i="9"/>
  <c r="S850" i="9"/>
  <c r="R850" i="9"/>
  <c r="Q850" i="9"/>
  <c r="U849" i="9"/>
  <c r="T849" i="9"/>
  <c r="S849" i="9"/>
  <c r="R849" i="9"/>
  <c r="Q849" i="9"/>
  <c r="U848" i="9"/>
  <c r="T848" i="9"/>
  <c r="S848" i="9"/>
  <c r="R848" i="9"/>
  <c r="Q848" i="9"/>
  <c r="U847" i="9"/>
  <c r="T847" i="9"/>
  <c r="S847" i="9"/>
  <c r="R847" i="9"/>
  <c r="Q847" i="9"/>
  <c r="U846" i="9"/>
  <c r="T846" i="9"/>
  <c r="S846" i="9"/>
  <c r="R846" i="9"/>
  <c r="Q846" i="9"/>
  <c r="U845" i="9"/>
  <c r="T845" i="9"/>
  <c r="S845" i="9"/>
  <c r="R845" i="9"/>
  <c r="Q845" i="9"/>
  <c r="U844" i="9"/>
  <c r="T844" i="9"/>
  <c r="S844" i="9"/>
  <c r="R844" i="9"/>
  <c r="Q844" i="9"/>
  <c r="U843" i="9"/>
  <c r="T843" i="9"/>
  <c r="S843" i="9"/>
  <c r="R843" i="9"/>
  <c r="Q843" i="9"/>
  <c r="U842" i="9"/>
  <c r="T842" i="9"/>
  <c r="S842" i="9"/>
  <c r="R842" i="9"/>
  <c r="Q842" i="9"/>
  <c r="U841" i="9"/>
  <c r="T841" i="9"/>
  <c r="S841" i="9"/>
  <c r="R841" i="9"/>
  <c r="Q841" i="9"/>
  <c r="U840" i="9"/>
  <c r="T840" i="9"/>
  <c r="S840" i="9"/>
  <c r="R840" i="9"/>
  <c r="Q840" i="9"/>
  <c r="U839" i="9"/>
  <c r="T839" i="9"/>
  <c r="S839" i="9"/>
  <c r="R839" i="9"/>
  <c r="Q839" i="9"/>
  <c r="U838" i="9"/>
  <c r="T838" i="9"/>
  <c r="S838" i="9"/>
  <c r="R838" i="9"/>
  <c r="Q838" i="9"/>
  <c r="U837" i="9"/>
  <c r="T837" i="9"/>
  <c r="S837" i="9"/>
  <c r="R837" i="9"/>
  <c r="Q837" i="9"/>
  <c r="U836" i="9"/>
  <c r="T836" i="9"/>
  <c r="S836" i="9"/>
  <c r="R836" i="9"/>
  <c r="Q836" i="9"/>
  <c r="U835" i="9"/>
  <c r="T835" i="9"/>
  <c r="S835" i="9"/>
  <c r="R835" i="9"/>
  <c r="Q835" i="9"/>
  <c r="U834" i="9"/>
  <c r="T834" i="9"/>
  <c r="S834" i="9"/>
  <c r="R834" i="9"/>
  <c r="Q834" i="9"/>
  <c r="U833" i="9"/>
  <c r="T833" i="9"/>
  <c r="S833" i="9"/>
  <c r="R833" i="9"/>
  <c r="Q833" i="9"/>
  <c r="U832" i="9"/>
  <c r="T832" i="9"/>
  <c r="S832" i="9"/>
  <c r="R832" i="9"/>
  <c r="Q832" i="9"/>
  <c r="U831" i="9"/>
  <c r="T831" i="9"/>
  <c r="S831" i="9"/>
  <c r="R831" i="9"/>
  <c r="Q831" i="9"/>
  <c r="U830" i="9"/>
  <c r="T830" i="9"/>
  <c r="S830" i="9"/>
  <c r="R830" i="9"/>
  <c r="Q830" i="9"/>
  <c r="U829" i="9"/>
  <c r="T829" i="9"/>
  <c r="S829" i="9"/>
  <c r="R829" i="9"/>
  <c r="Q829" i="9"/>
  <c r="U828" i="9"/>
  <c r="T828" i="9"/>
  <c r="S828" i="9"/>
  <c r="R828" i="9"/>
  <c r="Q828" i="9"/>
  <c r="U827" i="9"/>
  <c r="T827" i="9"/>
  <c r="S827" i="9"/>
  <c r="R827" i="9"/>
  <c r="Q827" i="9"/>
  <c r="U826" i="9"/>
  <c r="T826" i="9"/>
  <c r="S826" i="9"/>
  <c r="R826" i="9"/>
  <c r="Q826" i="9"/>
  <c r="U825" i="9"/>
  <c r="T825" i="9"/>
  <c r="S825" i="9"/>
  <c r="R825" i="9"/>
  <c r="Q825" i="9"/>
  <c r="U824" i="9"/>
  <c r="T824" i="9"/>
  <c r="S824" i="9"/>
  <c r="R824" i="9"/>
  <c r="Q824" i="9"/>
  <c r="U823" i="9"/>
  <c r="T823" i="9"/>
  <c r="S823" i="9"/>
  <c r="R823" i="9"/>
  <c r="Q823" i="9"/>
  <c r="U822" i="9"/>
  <c r="T822" i="9"/>
  <c r="S822" i="9"/>
  <c r="R822" i="9"/>
  <c r="Q822" i="9"/>
  <c r="U821" i="9"/>
  <c r="T821" i="9"/>
  <c r="S821" i="9"/>
  <c r="R821" i="9"/>
  <c r="Q821" i="9"/>
  <c r="U820" i="9"/>
  <c r="T820" i="9"/>
  <c r="S820" i="9"/>
  <c r="R820" i="9"/>
  <c r="Q820" i="9"/>
  <c r="U819" i="9"/>
  <c r="T819" i="9"/>
  <c r="S819" i="9"/>
  <c r="R819" i="9"/>
  <c r="Q819" i="9"/>
  <c r="U818" i="9"/>
  <c r="T818" i="9"/>
  <c r="S818" i="9"/>
  <c r="R818" i="9"/>
  <c r="Q818" i="9"/>
  <c r="U817" i="9"/>
  <c r="T817" i="9"/>
  <c r="S817" i="9"/>
  <c r="R817" i="9"/>
  <c r="Q817" i="9"/>
  <c r="U816" i="9"/>
  <c r="T816" i="9"/>
  <c r="S816" i="9"/>
  <c r="R816" i="9"/>
  <c r="Q816" i="9"/>
  <c r="U815" i="9"/>
  <c r="T815" i="9"/>
  <c r="S815" i="9"/>
  <c r="R815" i="9"/>
  <c r="Q815" i="9"/>
  <c r="U814" i="9"/>
  <c r="T814" i="9"/>
  <c r="S814" i="9"/>
  <c r="R814" i="9"/>
  <c r="Q814" i="9"/>
  <c r="U813" i="9"/>
  <c r="T813" i="9"/>
  <c r="S813" i="9"/>
  <c r="R813" i="9"/>
  <c r="Q813" i="9"/>
  <c r="U812" i="9"/>
  <c r="T812" i="9"/>
  <c r="S812" i="9"/>
  <c r="R812" i="9"/>
  <c r="Q812" i="9"/>
  <c r="U811" i="9"/>
  <c r="T811" i="9"/>
  <c r="S811" i="9"/>
  <c r="R811" i="9"/>
  <c r="Q811" i="9"/>
  <c r="U810" i="9"/>
  <c r="T810" i="9"/>
  <c r="S810" i="9"/>
  <c r="R810" i="9"/>
  <c r="Q810" i="9"/>
  <c r="U809" i="9"/>
  <c r="T809" i="9"/>
  <c r="S809" i="9"/>
  <c r="R809" i="9"/>
  <c r="Q809" i="9"/>
  <c r="U808" i="9"/>
  <c r="T808" i="9"/>
  <c r="S808" i="9"/>
  <c r="R808" i="9"/>
  <c r="Q808" i="9"/>
  <c r="U807" i="9"/>
  <c r="T807" i="9"/>
  <c r="S807" i="9"/>
  <c r="R807" i="9"/>
  <c r="Q807" i="9"/>
  <c r="U806" i="9"/>
  <c r="T806" i="9"/>
  <c r="S806" i="9"/>
  <c r="R806" i="9"/>
  <c r="Q806" i="9"/>
  <c r="U805" i="9"/>
  <c r="T805" i="9"/>
  <c r="S805" i="9"/>
  <c r="R805" i="9"/>
  <c r="Q805" i="9"/>
  <c r="U804" i="9"/>
  <c r="T804" i="9"/>
  <c r="S804" i="9"/>
  <c r="R804" i="9"/>
  <c r="Q804" i="9"/>
  <c r="U803" i="9"/>
  <c r="T803" i="9"/>
  <c r="S803" i="9"/>
  <c r="R803" i="9"/>
  <c r="Q803" i="9"/>
  <c r="U802" i="9"/>
  <c r="T802" i="9"/>
  <c r="S802" i="9"/>
  <c r="R802" i="9"/>
  <c r="Q802" i="9"/>
  <c r="U801" i="9"/>
  <c r="T801" i="9"/>
  <c r="S801" i="9"/>
  <c r="R801" i="9"/>
  <c r="Q801" i="9"/>
  <c r="U800" i="9"/>
  <c r="T800" i="9"/>
  <c r="S800" i="9"/>
  <c r="R800" i="9"/>
  <c r="Q800" i="9"/>
  <c r="U799" i="9"/>
  <c r="T799" i="9"/>
  <c r="S799" i="9"/>
  <c r="R799" i="9"/>
  <c r="Q799" i="9"/>
  <c r="U798" i="9"/>
  <c r="T798" i="9"/>
  <c r="S798" i="9"/>
  <c r="R798" i="9"/>
  <c r="Q798" i="9"/>
  <c r="U797" i="9"/>
  <c r="T797" i="9"/>
  <c r="S797" i="9"/>
  <c r="R797" i="9"/>
  <c r="Q797" i="9"/>
  <c r="U796" i="9"/>
  <c r="T796" i="9"/>
  <c r="S796" i="9"/>
  <c r="R796" i="9"/>
  <c r="Q796" i="9"/>
  <c r="U795" i="9"/>
  <c r="T795" i="9"/>
  <c r="S795" i="9"/>
  <c r="R795" i="9"/>
  <c r="Q795" i="9"/>
  <c r="U794" i="9"/>
  <c r="T794" i="9"/>
  <c r="S794" i="9"/>
  <c r="R794" i="9"/>
  <c r="Q794" i="9"/>
  <c r="U793" i="9"/>
  <c r="T793" i="9"/>
  <c r="S793" i="9"/>
  <c r="R793" i="9"/>
  <c r="Q793" i="9"/>
  <c r="U792" i="9"/>
  <c r="T792" i="9"/>
  <c r="S792" i="9"/>
  <c r="R792" i="9"/>
  <c r="Q792" i="9"/>
  <c r="U791" i="9"/>
  <c r="T791" i="9"/>
  <c r="S791" i="9"/>
  <c r="R791" i="9"/>
  <c r="Q791" i="9"/>
  <c r="U790" i="9"/>
  <c r="T790" i="9"/>
  <c r="S790" i="9"/>
  <c r="R790" i="9"/>
  <c r="Q790" i="9"/>
  <c r="U789" i="9"/>
  <c r="T789" i="9"/>
  <c r="S789" i="9"/>
  <c r="R789" i="9"/>
  <c r="Q789" i="9"/>
  <c r="U788" i="9"/>
  <c r="T788" i="9"/>
  <c r="S788" i="9"/>
  <c r="R788" i="9"/>
  <c r="Q788" i="9"/>
  <c r="U787" i="9"/>
  <c r="T787" i="9"/>
  <c r="S787" i="9"/>
  <c r="R787" i="9"/>
  <c r="Q787" i="9"/>
  <c r="U786" i="9"/>
  <c r="T786" i="9"/>
  <c r="S786" i="9"/>
  <c r="R786" i="9"/>
  <c r="Q786" i="9"/>
  <c r="U785" i="9"/>
  <c r="T785" i="9"/>
  <c r="S785" i="9"/>
  <c r="R785" i="9"/>
  <c r="Q785" i="9"/>
  <c r="U784" i="9"/>
  <c r="T784" i="9"/>
  <c r="S784" i="9"/>
  <c r="R784" i="9"/>
  <c r="Q784" i="9"/>
  <c r="U783" i="9"/>
  <c r="T783" i="9"/>
  <c r="S783" i="9"/>
  <c r="R783" i="9"/>
  <c r="Q783" i="9"/>
  <c r="U782" i="9"/>
  <c r="T782" i="9"/>
  <c r="S782" i="9"/>
  <c r="R782" i="9"/>
  <c r="Q782" i="9"/>
  <c r="U781" i="9"/>
  <c r="T781" i="9"/>
  <c r="S781" i="9"/>
  <c r="R781" i="9"/>
  <c r="Q781" i="9"/>
  <c r="U780" i="9"/>
  <c r="T780" i="9"/>
  <c r="S780" i="9"/>
  <c r="R780" i="9"/>
  <c r="Q780" i="9"/>
  <c r="U779" i="9"/>
  <c r="T779" i="9"/>
  <c r="S779" i="9"/>
  <c r="R779" i="9"/>
  <c r="Q779" i="9"/>
  <c r="U778" i="9"/>
  <c r="T778" i="9"/>
  <c r="S778" i="9"/>
  <c r="R778" i="9"/>
  <c r="Q778" i="9"/>
  <c r="U777" i="9"/>
  <c r="T777" i="9"/>
  <c r="S777" i="9"/>
  <c r="R777" i="9"/>
  <c r="Q777" i="9"/>
  <c r="U776" i="9"/>
  <c r="T776" i="9"/>
  <c r="S776" i="9"/>
  <c r="R776" i="9"/>
  <c r="Q776" i="9"/>
  <c r="U775" i="9"/>
  <c r="T775" i="9"/>
  <c r="S775" i="9"/>
  <c r="R775" i="9"/>
  <c r="Q775" i="9"/>
  <c r="U774" i="9"/>
  <c r="T774" i="9"/>
  <c r="S774" i="9"/>
  <c r="R774" i="9"/>
  <c r="Q774" i="9"/>
  <c r="U773" i="9"/>
  <c r="T773" i="9"/>
  <c r="S773" i="9"/>
  <c r="R773" i="9"/>
  <c r="Q773" i="9"/>
  <c r="U772" i="9"/>
  <c r="T772" i="9"/>
  <c r="S772" i="9"/>
  <c r="R772" i="9"/>
  <c r="Q772" i="9"/>
  <c r="U771" i="9"/>
  <c r="T771" i="9"/>
  <c r="S771" i="9"/>
  <c r="R771" i="9"/>
  <c r="Q771" i="9"/>
  <c r="U770" i="9"/>
  <c r="T770" i="9"/>
  <c r="S770" i="9"/>
  <c r="R770" i="9"/>
  <c r="Q770" i="9"/>
  <c r="U769" i="9"/>
  <c r="T769" i="9"/>
  <c r="S769" i="9"/>
  <c r="R769" i="9"/>
  <c r="Q769" i="9"/>
  <c r="U768" i="9"/>
  <c r="T768" i="9"/>
  <c r="S768" i="9"/>
  <c r="R768" i="9"/>
  <c r="Q768" i="9"/>
  <c r="U767" i="9"/>
  <c r="T767" i="9"/>
  <c r="S767" i="9"/>
  <c r="R767" i="9"/>
  <c r="Q767" i="9"/>
  <c r="U766" i="9"/>
  <c r="T766" i="9"/>
  <c r="S766" i="9"/>
  <c r="R766" i="9"/>
  <c r="Q766" i="9"/>
  <c r="U765" i="9"/>
  <c r="T765" i="9"/>
  <c r="S765" i="9"/>
  <c r="R765" i="9"/>
  <c r="Q765" i="9"/>
  <c r="U764" i="9"/>
  <c r="T764" i="9"/>
  <c r="S764" i="9"/>
  <c r="R764" i="9"/>
  <c r="Q764" i="9"/>
  <c r="U763" i="9"/>
  <c r="T763" i="9"/>
  <c r="S763" i="9"/>
  <c r="R763" i="9"/>
  <c r="Q763" i="9"/>
  <c r="U762" i="9"/>
  <c r="T762" i="9"/>
  <c r="S762" i="9"/>
  <c r="R762" i="9"/>
  <c r="Q762" i="9"/>
  <c r="U761" i="9"/>
  <c r="T761" i="9"/>
  <c r="S761" i="9"/>
  <c r="R761" i="9"/>
  <c r="Q761" i="9"/>
  <c r="U760" i="9"/>
  <c r="T760" i="9"/>
  <c r="S760" i="9"/>
  <c r="R760" i="9"/>
  <c r="Q760" i="9"/>
  <c r="U759" i="9"/>
  <c r="T759" i="9"/>
  <c r="S759" i="9"/>
  <c r="R759" i="9"/>
  <c r="Q759" i="9"/>
  <c r="U758" i="9"/>
  <c r="T758" i="9"/>
  <c r="S758" i="9"/>
  <c r="R758" i="9"/>
  <c r="Q758" i="9"/>
  <c r="U757" i="9"/>
  <c r="T757" i="9"/>
  <c r="S757" i="9"/>
  <c r="R757" i="9"/>
  <c r="Q757" i="9"/>
  <c r="U756" i="9"/>
  <c r="T756" i="9"/>
  <c r="S756" i="9"/>
  <c r="R756" i="9"/>
  <c r="Q756" i="9"/>
  <c r="U755" i="9"/>
  <c r="T755" i="9"/>
  <c r="S755" i="9"/>
  <c r="R755" i="9"/>
  <c r="Q755" i="9"/>
  <c r="U754" i="9"/>
  <c r="T754" i="9"/>
  <c r="S754" i="9"/>
  <c r="R754" i="9"/>
  <c r="Q754" i="9"/>
  <c r="U753" i="9"/>
  <c r="T753" i="9"/>
  <c r="S753" i="9"/>
  <c r="R753" i="9"/>
  <c r="Q753" i="9"/>
  <c r="U752" i="9"/>
  <c r="T752" i="9"/>
  <c r="S752" i="9"/>
  <c r="R752" i="9"/>
  <c r="Q752" i="9"/>
  <c r="U751" i="9"/>
  <c r="T751" i="9"/>
  <c r="S751" i="9"/>
  <c r="R751" i="9"/>
  <c r="Q751" i="9"/>
  <c r="U750" i="9"/>
  <c r="T750" i="9"/>
  <c r="S750" i="9"/>
  <c r="R750" i="9"/>
  <c r="Q750" i="9"/>
  <c r="U749" i="9"/>
  <c r="T749" i="9"/>
  <c r="S749" i="9"/>
  <c r="R749" i="9"/>
  <c r="Q749" i="9"/>
  <c r="U748" i="9"/>
  <c r="T748" i="9"/>
  <c r="S748" i="9"/>
  <c r="R748" i="9"/>
  <c r="Q748" i="9"/>
  <c r="U747" i="9"/>
  <c r="T747" i="9"/>
  <c r="S747" i="9"/>
  <c r="R747" i="9"/>
  <c r="Q747" i="9"/>
  <c r="U746" i="9"/>
  <c r="T746" i="9"/>
  <c r="S746" i="9"/>
  <c r="R746" i="9"/>
  <c r="Q746" i="9"/>
  <c r="U745" i="9"/>
  <c r="T745" i="9"/>
  <c r="S745" i="9"/>
  <c r="R745" i="9"/>
  <c r="Q745" i="9"/>
  <c r="U744" i="9"/>
  <c r="T744" i="9"/>
  <c r="S744" i="9"/>
  <c r="R744" i="9"/>
  <c r="Q744" i="9"/>
  <c r="U743" i="9"/>
  <c r="T743" i="9"/>
  <c r="S743" i="9"/>
  <c r="R743" i="9"/>
  <c r="Q743" i="9"/>
  <c r="U742" i="9"/>
  <c r="T742" i="9"/>
  <c r="S742" i="9"/>
  <c r="R742" i="9"/>
  <c r="Q742" i="9"/>
  <c r="U741" i="9"/>
  <c r="T741" i="9"/>
  <c r="S741" i="9"/>
  <c r="R741" i="9"/>
  <c r="Q741" i="9"/>
  <c r="U740" i="9"/>
  <c r="T740" i="9"/>
  <c r="S740" i="9"/>
  <c r="R740" i="9"/>
  <c r="Q740" i="9"/>
  <c r="U739" i="9"/>
  <c r="T739" i="9"/>
  <c r="S739" i="9"/>
  <c r="R739" i="9"/>
  <c r="Q739" i="9"/>
  <c r="U738" i="9"/>
  <c r="T738" i="9"/>
  <c r="S738" i="9"/>
  <c r="R738" i="9"/>
  <c r="Q738" i="9"/>
  <c r="U737" i="9"/>
  <c r="T737" i="9"/>
  <c r="S737" i="9"/>
  <c r="R737" i="9"/>
  <c r="Q737" i="9"/>
  <c r="U736" i="9"/>
  <c r="T736" i="9"/>
  <c r="S736" i="9"/>
  <c r="R736" i="9"/>
  <c r="Q736" i="9"/>
  <c r="U735" i="9"/>
  <c r="T735" i="9"/>
  <c r="S735" i="9"/>
  <c r="R735" i="9"/>
  <c r="Q735" i="9"/>
  <c r="U734" i="9"/>
  <c r="T734" i="9"/>
  <c r="S734" i="9"/>
  <c r="R734" i="9"/>
  <c r="Q734" i="9"/>
  <c r="U733" i="9"/>
  <c r="T733" i="9"/>
  <c r="S733" i="9"/>
  <c r="R733" i="9"/>
  <c r="Q733" i="9"/>
  <c r="U732" i="9"/>
  <c r="T732" i="9"/>
  <c r="S732" i="9"/>
  <c r="R732" i="9"/>
  <c r="Q732" i="9"/>
  <c r="U731" i="9"/>
  <c r="T731" i="9"/>
  <c r="S731" i="9"/>
  <c r="R731" i="9"/>
  <c r="Q731" i="9"/>
  <c r="U730" i="9"/>
  <c r="T730" i="9"/>
  <c r="S730" i="9"/>
  <c r="R730" i="9"/>
  <c r="Q730" i="9"/>
  <c r="U729" i="9"/>
  <c r="T729" i="9"/>
  <c r="S729" i="9"/>
  <c r="R729" i="9"/>
  <c r="Q729" i="9"/>
  <c r="U728" i="9"/>
  <c r="T728" i="9"/>
  <c r="S728" i="9"/>
  <c r="R728" i="9"/>
  <c r="Q728" i="9"/>
  <c r="U727" i="9"/>
  <c r="T727" i="9"/>
  <c r="S727" i="9"/>
  <c r="R727" i="9"/>
  <c r="Q727" i="9"/>
  <c r="U726" i="9"/>
  <c r="T726" i="9"/>
  <c r="S726" i="9"/>
  <c r="R726" i="9"/>
  <c r="Q726" i="9"/>
  <c r="U725" i="9"/>
  <c r="T725" i="9"/>
  <c r="S725" i="9"/>
  <c r="R725" i="9"/>
  <c r="Q725" i="9"/>
  <c r="U724" i="9"/>
  <c r="T724" i="9"/>
  <c r="S724" i="9"/>
  <c r="R724" i="9"/>
  <c r="Q724" i="9"/>
  <c r="U723" i="9"/>
  <c r="T723" i="9"/>
  <c r="S723" i="9"/>
  <c r="R723" i="9"/>
  <c r="Q723" i="9"/>
  <c r="U722" i="9"/>
  <c r="T722" i="9"/>
  <c r="S722" i="9"/>
  <c r="R722" i="9"/>
  <c r="Q722" i="9"/>
  <c r="U721" i="9"/>
  <c r="T721" i="9"/>
  <c r="S721" i="9"/>
  <c r="R721" i="9"/>
  <c r="Q721" i="9"/>
  <c r="U720" i="9"/>
  <c r="T720" i="9"/>
  <c r="S720" i="9"/>
  <c r="R720" i="9"/>
  <c r="Q720" i="9"/>
  <c r="U719" i="9"/>
  <c r="T719" i="9"/>
  <c r="S719" i="9"/>
  <c r="R719" i="9"/>
  <c r="Q719" i="9"/>
  <c r="U718" i="9"/>
  <c r="T718" i="9"/>
  <c r="S718" i="9"/>
  <c r="R718" i="9"/>
  <c r="Q718" i="9"/>
  <c r="U717" i="9"/>
  <c r="T717" i="9"/>
  <c r="S717" i="9"/>
  <c r="R717" i="9"/>
  <c r="Q717" i="9"/>
  <c r="U716" i="9"/>
  <c r="T716" i="9"/>
  <c r="S716" i="9"/>
  <c r="R716" i="9"/>
  <c r="Q716" i="9"/>
  <c r="U715" i="9"/>
  <c r="T715" i="9"/>
  <c r="S715" i="9"/>
  <c r="R715" i="9"/>
  <c r="Q715" i="9"/>
  <c r="U714" i="9"/>
  <c r="T714" i="9"/>
  <c r="S714" i="9"/>
  <c r="R714" i="9"/>
  <c r="Q714" i="9"/>
  <c r="U713" i="9"/>
  <c r="T713" i="9"/>
  <c r="S713" i="9"/>
  <c r="R713" i="9"/>
  <c r="Q713" i="9"/>
  <c r="U712" i="9"/>
  <c r="T712" i="9"/>
  <c r="S712" i="9"/>
  <c r="R712" i="9"/>
  <c r="Q712" i="9"/>
  <c r="U711" i="9"/>
  <c r="T711" i="9"/>
  <c r="S711" i="9"/>
  <c r="R711" i="9"/>
  <c r="Q711" i="9"/>
  <c r="U710" i="9"/>
  <c r="T710" i="9"/>
  <c r="S710" i="9"/>
  <c r="R710" i="9"/>
  <c r="Q710" i="9"/>
  <c r="U709" i="9"/>
  <c r="T709" i="9"/>
  <c r="S709" i="9"/>
  <c r="R709" i="9"/>
  <c r="Q709" i="9"/>
  <c r="U708" i="9"/>
  <c r="T708" i="9"/>
  <c r="S708" i="9"/>
  <c r="R708" i="9"/>
  <c r="Q708" i="9"/>
  <c r="U707" i="9"/>
  <c r="T707" i="9"/>
  <c r="S707" i="9"/>
  <c r="R707" i="9"/>
  <c r="Q707" i="9"/>
  <c r="U706" i="9"/>
  <c r="T706" i="9"/>
  <c r="S706" i="9"/>
  <c r="R706" i="9"/>
  <c r="Q706" i="9"/>
  <c r="U705" i="9"/>
  <c r="T705" i="9"/>
  <c r="S705" i="9"/>
  <c r="R705" i="9"/>
  <c r="Q705" i="9"/>
  <c r="U704" i="9"/>
  <c r="T704" i="9"/>
  <c r="S704" i="9"/>
  <c r="R704" i="9"/>
  <c r="Q704" i="9"/>
  <c r="U703" i="9"/>
  <c r="T703" i="9"/>
  <c r="S703" i="9"/>
  <c r="R703" i="9"/>
  <c r="Q703" i="9"/>
  <c r="U702" i="9"/>
  <c r="T702" i="9"/>
  <c r="S702" i="9"/>
  <c r="R702" i="9"/>
  <c r="Q702" i="9"/>
  <c r="U701" i="9"/>
  <c r="T701" i="9"/>
  <c r="S701" i="9"/>
  <c r="R701" i="9"/>
  <c r="Q701" i="9"/>
  <c r="U700" i="9"/>
  <c r="T700" i="9"/>
  <c r="S700" i="9"/>
  <c r="R700" i="9"/>
  <c r="Q700" i="9"/>
  <c r="U699" i="9"/>
  <c r="T699" i="9"/>
  <c r="S699" i="9"/>
  <c r="R699" i="9"/>
  <c r="Q699" i="9"/>
  <c r="U698" i="9"/>
  <c r="T698" i="9"/>
  <c r="S698" i="9"/>
  <c r="R698" i="9"/>
  <c r="Q698" i="9"/>
  <c r="U697" i="9"/>
  <c r="T697" i="9"/>
  <c r="S697" i="9"/>
  <c r="R697" i="9"/>
  <c r="Q697" i="9"/>
  <c r="U696" i="9"/>
  <c r="T696" i="9"/>
  <c r="S696" i="9"/>
  <c r="R696" i="9"/>
  <c r="Q696" i="9"/>
  <c r="U695" i="9"/>
  <c r="T695" i="9"/>
  <c r="S695" i="9"/>
  <c r="R695" i="9"/>
  <c r="Q695" i="9"/>
  <c r="U694" i="9"/>
  <c r="T694" i="9"/>
  <c r="S694" i="9"/>
  <c r="R694" i="9"/>
  <c r="Q694" i="9"/>
  <c r="U693" i="9"/>
  <c r="T693" i="9"/>
  <c r="S693" i="9"/>
  <c r="R693" i="9"/>
  <c r="Q693" i="9"/>
  <c r="U692" i="9"/>
  <c r="T692" i="9"/>
  <c r="S692" i="9"/>
  <c r="R692" i="9"/>
  <c r="Q692" i="9"/>
  <c r="U691" i="9"/>
  <c r="T691" i="9"/>
  <c r="S691" i="9"/>
  <c r="R691" i="9"/>
  <c r="Q691" i="9"/>
  <c r="U690" i="9"/>
  <c r="T690" i="9"/>
  <c r="S690" i="9"/>
  <c r="R690" i="9"/>
  <c r="Q690" i="9"/>
  <c r="U689" i="9"/>
  <c r="T689" i="9"/>
  <c r="S689" i="9"/>
  <c r="R689" i="9"/>
  <c r="Q689" i="9"/>
  <c r="U688" i="9"/>
  <c r="T688" i="9"/>
  <c r="S688" i="9"/>
  <c r="R688" i="9"/>
  <c r="Q688" i="9"/>
  <c r="U687" i="9"/>
  <c r="T687" i="9"/>
  <c r="S687" i="9"/>
  <c r="R687" i="9"/>
  <c r="Q687" i="9"/>
  <c r="U686" i="9"/>
  <c r="T686" i="9"/>
  <c r="S686" i="9"/>
  <c r="R686" i="9"/>
  <c r="Q686" i="9"/>
  <c r="U685" i="9"/>
  <c r="T685" i="9"/>
  <c r="S685" i="9"/>
  <c r="R685" i="9"/>
  <c r="Q685" i="9"/>
  <c r="U684" i="9"/>
  <c r="T684" i="9"/>
  <c r="S684" i="9"/>
  <c r="R684" i="9"/>
  <c r="Q684" i="9"/>
  <c r="U683" i="9"/>
  <c r="T683" i="9"/>
  <c r="S683" i="9"/>
  <c r="R683" i="9"/>
  <c r="Q683" i="9"/>
  <c r="U682" i="9"/>
  <c r="T682" i="9"/>
  <c r="S682" i="9"/>
  <c r="R682" i="9"/>
  <c r="Q682" i="9"/>
  <c r="U681" i="9"/>
  <c r="T681" i="9"/>
  <c r="S681" i="9"/>
  <c r="R681" i="9"/>
  <c r="Q681" i="9"/>
  <c r="U680" i="9"/>
  <c r="T680" i="9"/>
  <c r="S680" i="9"/>
  <c r="R680" i="9"/>
  <c r="Q680" i="9"/>
  <c r="U679" i="9"/>
  <c r="T679" i="9"/>
  <c r="S679" i="9"/>
  <c r="R679" i="9"/>
  <c r="Q679" i="9"/>
  <c r="U678" i="9"/>
  <c r="T678" i="9"/>
  <c r="S678" i="9"/>
  <c r="R678" i="9"/>
  <c r="Q678" i="9"/>
  <c r="U677" i="9"/>
  <c r="T677" i="9"/>
  <c r="S677" i="9"/>
  <c r="R677" i="9"/>
  <c r="Q677" i="9"/>
  <c r="U676" i="9"/>
  <c r="T676" i="9"/>
  <c r="S676" i="9"/>
  <c r="R676" i="9"/>
  <c r="Q676" i="9"/>
  <c r="U675" i="9"/>
  <c r="T675" i="9"/>
  <c r="S675" i="9"/>
  <c r="R675" i="9"/>
  <c r="Q675" i="9"/>
  <c r="U674" i="9"/>
  <c r="T674" i="9"/>
  <c r="S674" i="9"/>
  <c r="R674" i="9"/>
  <c r="Q674" i="9"/>
  <c r="U673" i="9"/>
  <c r="T673" i="9"/>
  <c r="S673" i="9"/>
  <c r="R673" i="9"/>
  <c r="Q673" i="9"/>
  <c r="U672" i="9"/>
  <c r="T672" i="9"/>
  <c r="S672" i="9"/>
  <c r="R672" i="9"/>
  <c r="Q672" i="9"/>
  <c r="U671" i="9"/>
  <c r="T671" i="9"/>
  <c r="S671" i="9"/>
  <c r="R671" i="9"/>
  <c r="Q671" i="9"/>
  <c r="U670" i="9"/>
  <c r="T670" i="9"/>
  <c r="S670" i="9"/>
  <c r="R670" i="9"/>
  <c r="Q670" i="9"/>
  <c r="U669" i="9"/>
  <c r="T669" i="9"/>
  <c r="S669" i="9"/>
  <c r="R669" i="9"/>
  <c r="Q669" i="9"/>
  <c r="U668" i="9"/>
  <c r="T668" i="9"/>
  <c r="S668" i="9"/>
  <c r="R668" i="9"/>
  <c r="Q668" i="9"/>
  <c r="U667" i="9"/>
  <c r="T667" i="9"/>
  <c r="S667" i="9"/>
  <c r="R667" i="9"/>
  <c r="Q667" i="9"/>
  <c r="U666" i="9"/>
  <c r="T666" i="9"/>
  <c r="S666" i="9"/>
  <c r="R666" i="9"/>
  <c r="Q666" i="9"/>
  <c r="U665" i="9"/>
  <c r="T665" i="9"/>
  <c r="S665" i="9"/>
  <c r="R665" i="9"/>
  <c r="Q665" i="9"/>
  <c r="U664" i="9"/>
  <c r="T664" i="9"/>
  <c r="S664" i="9"/>
  <c r="R664" i="9"/>
  <c r="Q664" i="9"/>
  <c r="U663" i="9"/>
  <c r="T663" i="9"/>
  <c r="S663" i="9"/>
  <c r="R663" i="9"/>
  <c r="Q663" i="9"/>
  <c r="U662" i="9"/>
  <c r="T662" i="9"/>
  <c r="S662" i="9"/>
  <c r="R662" i="9"/>
  <c r="Q662" i="9"/>
  <c r="U661" i="9"/>
  <c r="T661" i="9"/>
  <c r="S661" i="9"/>
  <c r="R661" i="9"/>
  <c r="Q661" i="9"/>
  <c r="U660" i="9"/>
  <c r="T660" i="9"/>
  <c r="S660" i="9"/>
  <c r="R660" i="9"/>
  <c r="Q660" i="9"/>
  <c r="U659" i="9"/>
  <c r="T659" i="9"/>
  <c r="S659" i="9"/>
  <c r="R659" i="9"/>
  <c r="Q659" i="9"/>
  <c r="U658" i="9"/>
  <c r="T658" i="9"/>
  <c r="S658" i="9"/>
  <c r="R658" i="9"/>
  <c r="Q658" i="9"/>
  <c r="U657" i="9"/>
  <c r="T657" i="9"/>
  <c r="S657" i="9"/>
  <c r="R657" i="9"/>
  <c r="Q657" i="9"/>
  <c r="U656" i="9"/>
  <c r="T656" i="9"/>
  <c r="S656" i="9"/>
  <c r="R656" i="9"/>
  <c r="Q656" i="9"/>
  <c r="U655" i="9"/>
  <c r="T655" i="9"/>
  <c r="S655" i="9"/>
  <c r="R655" i="9"/>
  <c r="Q655" i="9"/>
  <c r="U654" i="9"/>
  <c r="T654" i="9"/>
  <c r="S654" i="9"/>
  <c r="R654" i="9"/>
  <c r="Q654" i="9"/>
  <c r="U653" i="9"/>
  <c r="T653" i="9"/>
  <c r="S653" i="9"/>
  <c r="R653" i="9"/>
  <c r="Q653" i="9"/>
  <c r="U652" i="9"/>
  <c r="T652" i="9"/>
  <c r="S652" i="9"/>
  <c r="R652" i="9"/>
  <c r="Q652" i="9"/>
  <c r="U651" i="9"/>
  <c r="T651" i="9"/>
  <c r="S651" i="9"/>
  <c r="R651" i="9"/>
  <c r="Q651" i="9"/>
  <c r="U650" i="9"/>
  <c r="T650" i="9"/>
  <c r="S650" i="9"/>
  <c r="R650" i="9"/>
  <c r="Q650" i="9"/>
  <c r="U649" i="9"/>
  <c r="T649" i="9"/>
  <c r="S649" i="9"/>
  <c r="R649" i="9"/>
  <c r="Q649" i="9"/>
  <c r="U648" i="9"/>
  <c r="T648" i="9"/>
  <c r="S648" i="9"/>
  <c r="R648" i="9"/>
  <c r="Q648" i="9"/>
  <c r="U647" i="9"/>
  <c r="T647" i="9"/>
  <c r="S647" i="9"/>
  <c r="R647" i="9"/>
  <c r="Q647" i="9"/>
  <c r="U646" i="9"/>
  <c r="T646" i="9"/>
  <c r="S646" i="9"/>
  <c r="R646" i="9"/>
  <c r="Q646" i="9"/>
  <c r="U645" i="9"/>
  <c r="T645" i="9"/>
  <c r="S645" i="9"/>
  <c r="R645" i="9"/>
  <c r="Q645" i="9"/>
  <c r="U644" i="9"/>
  <c r="T644" i="9"/>
  <c r="S644" i="9"/>
  <c r="R644" i="9"/>
  <c r="Q644" i="9"/>
  <c r="U643" i="9"/>
  <c r="T643" i="9"/>
  <c r="S643" i="9"/>
  <c r="R643" i="9"/>
  <c r="Q643" i="9"/>
  <c r="U642" i="9"/>
  <c r="T642" i="9"/>
  <c r="S642" i="9"/>
  <c r="R642" i="9"/>
  <c r="Q642" i="9"/>
  <c r="U641" i="9"/>
  <c r="T641" i="9"/>
  <c r="S641" i="9"/>
  <c r="R641" i="9"/>
  <c r="Q641" i="9"/>
  <c r="U640" i="9"/>
  <c r="T640" i="9"/>
  <c r="S640" i="9"/>
  <c r="R640" i="9"/>
  <c r="Q640" i="9"/>
  <c r="U639" i="9"/>
  <c r="T639" i="9"/>
  <c r="S639" i="9"/>
  <c r="R639" i="9"/>
  <c r="Q639" i="9"/>
  <c r="U638" i="9"/>
  <c r="T638" i="9"/>
  <c r="S638" i="9"/>
  <c r="R638" i="9"/>
  <c r="Q638" i="9"/>
  <c r="U637" i="9"/>
  <c r="T637" i="9"/>
  <c r="S637" i="9"/>
  <c r="R637" i="9"/>
  <c r="Q637" i="9"/>
  <c r="U636" i="9"/>
  <c r="T636" i="9"/>
  <c r="S636" i="9"/>
  <c r="R636" i="9"/>
  <c r="Q636" i="9"/>
  <c r="U635" i="9"/>
  <c r="T635" i="9"/>
  <c r="S635" i="9"/>
  <c r="R635" i="9"/>
  <c r="Q635" i="9"/>
  <c r="U634" i="9"/>
  <c r="T634" i="9"/>
  <c r="S634" i="9"/>
  <c r="R634" i="9"/>
  <c r="Q634" i="9"/>
  <c r="U633" i="9"/>
  <c r="T633" i="9"/>
  <c r="S633" i="9"/>
  <c r="R633" i="9"/>
  <c r="Q633" i="9"/>
  <c r="U632" i="9"/>
  <c r="T632" i="9"/>
  <c r="S632" i="9"/>
  <c r="R632" i="9"/>
  <c r="Q632" i="9"/>
  <c r="U631" i="9"/>
  <c r="T631" i="9"/>
  <c r="S631" i="9"/>
  <c r="R631" i="9"/>
  <c r="Q631" i="9"/>
  <c r="U630" i="9"/>
  <c r="T630" i="9"/>
  <c r="S630" i="9"/>
  <c r="R630" i="9"/>
  <c r="Q630" i="9"/>
  <c r="U629" i="9"/>
  <c r="T629" i="9"/>
  <c r="S629" i="9"/>
  <c r="R629" i="9"/>
  <c r="Q629" i="9"/>
  <c r="U628" i="9"/>
  <c r="T628" i="9"/>
  <c r="S628" i="9"/>
  <c r="R628" i="9"/>
  <c r="Q628" i="9"/>
  <c r="U627" i="9"/>
  <c r="T627" i="9"/>
  <c r="S627" i="9"/>
  <c r="R627" i="9"/>
  <c r="Q627" i="9"/>
  <c r="U626" i="9"/>
  <c r="T626" i="9"/>
  <c r="S626" i="9"/>
  <c r="R626" i="9"/>
  <c r="Q626" i="9"/>
  <c r="U625" i="9"/>
  <c r="T625" i="9"/>
  <c r="S625" i="9"/>
  <c r="R625" i="9"/>
  <c r="Q625" i="9"/>
  <c r="U624" i="9"/>
  <c r="T624" i="9"/>
  <c r="S624" i="9"/>
  <c r="R624" i="9"/>
  <c r="Q624" i="9"/>
  <c r="U623" i="9"/>
  <c r="T623" i="9"/>
  <c r="S623" i="9"/>
  <c r="R623" i="9"/>
  <c r="Q623" i="9"/>
  <c r="U622" i="9"/>
  <c r="T622" i="9"/>
  <c r="S622" i="9"/>
  <c r="R622" i="9"/>
  <c r="Q622" i="9"/>
  <c r="U621" i="9"/>
  <c r="T621" i="9"/>
  <c r="S621" i="9"/>
  <c r="R621" i="9"/>
  <c r="Q621" i="9"/>
  <c r="U620" i="9"/>
  <c r="T620" i="9"/>
  <c r="S620" i="9"/>
  <c r="R620" i="9"/>
  <c r="Q620" i="9"/>
  <c r="U619" i="9"/>
  <c r="T619" i="9"/>
  <c r="S619" i="9"/>
  <c r="R619" i="9"/>
  <c r="Q619" i="9"/>
  <c r="U618" i="9"/>
  <c r="T618" i="9"/>
  <c r="S618" i="9"/>
  <c r="R618" i="9"/>
  <c r="Q618" i="9"/>
  <c r="U617" i="9"/>
  <c r="T617" i="9"/>
  <c r="S617" i="9"/>
  <c r="R617" i="9"/>
  <c r="Q617" i="9"/>
  <c r="U616" i="9"/>
  <c r="T616" i="9"/>
  <c r="S616" i="9"/>
  <c r="R616" i="9"/>
  <c r="Q616" i="9"/>
  <c r="U615" i="9"/>
  <c r="T615" i="9"/>
  <c r="S615" i="9"/>
  <c r="R615" i="9"/>
  <c r="Q615" i="9"/>
  <c r="U614" i="9"/>
  <c r="T614" i="9"/>
  <c r="S614" i="9"/>
  <c r="R614" i="9"/>
  <c r="Q614" i="9"/>
  <c r="U613" i="9"/>
  <c r="T613" i="9"/>
  <c r="S613" i="9"/>
  <c r="R613" i="9"/>
  <c r="Q613" i="9"/>
  <c r="U612" i="9"/>
  <c r="T612" i="9"/>
  <c r="S612" i="9"/>
  <c r="R612" i="9"/>
  <c r="Q612" i="9"/>
  <c r="U611" i="9"/>
  <c r="T611" i="9"/>
  <c r="S611" i="9"/>
  <c r="R611" i="9"/>
  <c r="Q611" i="9"/>
  <c r="U610" i="9"/>
  <c r="T610" i="9"/>
  <c r="S610" i="9"/>
  <c r="R610" i="9"/>
  <c r="Q610" i="9"/>
  <c r="U609" i="9"/>
  <c r="T609" i="9"/>
  <c r="S609" i="9"/>
  <c r="R609" i="9"/>
  <c r="Q609" i="9"/>
  <c r="U608" i="9"/>
  <c r="T608" i="9"/>
  <c r="S608" i="9"/>
  <c r="R608" i="9"/>
  <c r="Q608" i="9"/>
  <c r="U607" i="9"/>
  <c r="T607" i="9"/>
  <c r="S607" i="9"/>
  <c r="R607" i="9"/>
  <c r="Q607" i="9"/>
  <c r="U606" i="9"/>
  <c r="T606" i="9"/>
  <c r="S606" i="9"/>
  <c r="R606" i="9"/>
  <c r="Q606" i="9"/>
  <c r="U605" i="9"/>
  <c r="T605" i="9"/>
  <c r="S605" i="9"/>
  <c r="R605" i="9"/>
  <c r="Q605" i="9"/>
  <c r="U604" i="9"/>
  <c r="T604" i="9"/>
  <c r="S604" i="9"/>
  <c r="R604" i="9"/>
  <c r="Q604" i="9"/>
  <c r="U603" i="9"/>
  <c r="T603" i="9"/>
  <c r="S603" i="9"/>
  <c r="R603" i="9"/>
  <c r="Q603" i="9"/>
  <c r="U602" i="9"/>
  <c r="T602" i="9"/>
  <c r="S602" i="9"/>
  <c r="R602" i="9"/>
  <c r="Q602" i="9"/>
  <c r="U601" i="9"/>
  <c r="T601" i="9"/>
  <c r="S601" i="9"/>
  <c r="R601" i="9"/>
  <c r="Q601" i="9"/>
  <c r="U600" i="9"/>
  <c r="T600" i="9"/>
  <c r="S600" i="9"/>
  <c r="R600" i="9"/>
  <c r="Q600" i="9"/>
  <c r="U599" i="9"/>
  <c r="T599" i="9"/>
  <c r="S599" i="9"/>
  <c r="R599" i="9"/>
  <c r="Q599" i="9"/>
  <c r="U598" i="9"/>
  <c r="T598" i="9"/>
  <c r="S598" i="9"/>
  <c r="R598" i="9"/>
  <c r="Q598" i="9"/>
  <c r="U597" i="9"/>
  <c r="T597" i="9"/>
  <c r="S597" i="9"/>
  <c r="R597" i="9"/>
  <c r="Q597" i="9"/>
  <c r="U596" i="9"/>
  <c r="T596" i="9"/>
  <c r="S596" i="9"/>
  <c r="R596" i="9"/>
  <c r="Q596" i="9"/>
  <c r="U595" i="9"/>
  <c r="T595" i="9"/>
  <c r="S595" i="9"/>
  <c r="R595" i="9"/>
  <c r="Q595" i="9"/>
  <c r="U594" i="9"/>
  <c r="T594" i="9"/>
  <c r="S594" i="9"/>
  <c r="R594" i="9"/>
  <c r="Q594" i="9"/>
  <c r="U593" i="9"/>
  <c r="T593" i="9"/>
  <c r="S593" i="9"/>
  <c r="R593" i="9"/>
  <c r="Q593" i="9"/>
  <c r="U592" i="9"/>
  <c r="T592" i="9"/>
  <c r="S592" i="9"/>
  <c r="R592" i="9"/>
  <c r="Q592" i="9"/>
  <c r="U591" i="9"/>
  <c r="T591" i="9"/>
  <c r="S591" i="9"/>
  <c r="R591" i="9"/>
  <c r="Q591" i="9"/>
  <c r="U590" i="9"/>
  <c r="T590" i="9"/>
  <c r="S590" i="9"/>
  <c r="R590" i="9"/>
  <c r="Q590" i="9"/>
  <c r="U589" i="9"/>
  <c r="T589" i="9"/>
  <c r="S589" i="9"/>
  <c r="R589" i="9"/>
  <c r="Q589" i="9"/>
  <c r="U588" i="9"/>
  <c r="T588" i="9"/>
  <c r="S588" i="9"/>
  <c r="R588" i="9"/>
  <c r="Q588" i="9"/>
  <c r="U587" i="9"/>
  <c r="T587" i="9"/>
  <c r="S587" i="9"/>
  <c r="R587" i="9"/>
  <c r="Q587" i="9"/>
  <c r="U586" i="9"/>
  <c r="T586" i="9"/>
  <c r="S586" i="9"/>
  <c r="R586" i="9"/>
  <c r="Q586" i="9"/>
  <c r="U585" i="9"/>
  <c r="T585" i="9"/>
  <c r="S585" i="9"/>
  <c r="R585" i="9"/>
  <c r="Q585" i="9"/>
  <c r="U584" i="9"/>
  <c r="T584" i="9"/>
  <c r="S584" i="9"/>
  <c r="R584" i="9"/>
  <c r="Q584" i="9"/>
  <c r="U583" i="9"/>
  <c r="T583" i="9"/>
  <c r="S583" i="9"/>
  <c r="R583" i="9"/>
  <c r="Q583" i="9"/>
  <c r="U582" i="9"/>
  <c r="T582" i="9"/>
  <c r="S582" i="9"/>
  <c r="R582" i="9"/>
  <c r="Q582" i="9"/>
  <c r="U581" i="9"/>
  <c r="T581" i="9"/>
  <c r="S581" i="9"/>
  <c r="R581" i="9"/>
  <c r="Q581" i="9"/>
  <c r="U580" i="9"/>
  <c r="T580" i="9"/>
  <c r="S580" i="9"/>
  <c r="R580" i="9"/>
  <c r="Q580" i="9"/>
  <c r="U579" i="9"/>
  <c r="T579" i="9"/>
  <c r="S579" i="9"/>
  <c r="R579" i="9"/>
  <c r="Q579" i="9"/>
  <c r="U578" i="9"/>
  <c r="T578" i="9"/>
  <c r="S578" i="9"/>
  <c r="R578" i="9"/>
  <c r="Q578" i="9"/>
  <c r="U577" i="9"/>
  <c r="T577" i="9"/>
  <c r="S577" i="9"/>
  <c r="R577" i="9"/>
  <c r="Q577" i="9"/>
  <c r="U576" i="9"/>
  <c r="T576" i="9"/>
  <c r="S576" i="9"/>
  <c r="R576" i="9"/>
  <c r="Q576" i="9"/>
  <c r="U575" i="9"/>
  <c r="T575" i="9"/>
  <c r="S575" i="9"/>
  <c r="R575" i="9"/>
  <c r="Q575" i="9"/>
  <c r="U574" i="9"/>
  <c r="T574" i="9"/>
  <c r="S574" i="9"/>
  <c r="R574" i="9"/>
  <c r="Q574" i="9"/>
  <c r="U573" i="9"/>
  <c r="T573" i="9"/>
  <c r="S573" i="9"/>
  <c r="R573" i="9"/>
  <c r="Q573" i="9"/>
  <c r="U572" i="9"/>
  <c r="T572" i="9"/>
  <c r="S572" i="9"/>
  <c r="R572" i="9"/>
  <c r="Q572" i="9"/>
  <c r="U571" i="9"/>
  <c r="T571" i="9"/>
  <c r="S571" i="9"/>
  <c r="R571" i="9"/>
  <c r="Q571" i="9"/>
  <c r="U570" i="9"/>
  <c r="T570" i="9"/>
  <c r="S570" i="9"/>
  <c r="R570" i="9"/>
  <c r="Q570" i="9"/>
  <c r="U569" i="9"/>
  <c r="T569" i="9"/>
  <c r="S569" i="9"/>
  <c r="R569" i="9"/>
  <c r="Q569" i="9"/>
  <c r="U568" i="9"/>
  <c r="T568" i="9"/>
  <c r="S568" i="9"/>
  <c r="R568" i="9"/>
  <c r="Q568" i="9"/>
  <c r="U567" i="9"/>
  <c r="T567" i="9"/>
  <c r="S567" i="9"/>
  <c r="R567" i="9"/>
  <c r="Q567" i="9"/>
  <c r="U566" i="9"/>
  <c r="T566" i="9"/>
  <c r="S566" i="9"/>
  <c r="R566" i="9"/>
  <c r="Q566" i="9"/>
  <c r="U565" i="9"/>
  <c r="T565" i="9"/>
  <c r="S565" i="9"/>
  <c r="R565" i="9"/>
  <c r="Q565" i="9"/>
  <c r="U564" i="9"/>
  <c r="T564" i="9"/>
  <c r="S564" i="9"/>
  <c r="R564" i="9"/>
  <c r="Q564" i="9"/>
  <c r="U563" i="9"/>
  <c r="T563" i="9"/>
  <c r="S563" i="9"/>
  <c r="R563" i="9"/>
  <c r="Q563" i="9"/>
  <c r="U562" i="9"/>
  <c r="T562" i="9"/>
  <c r="S562" i="9"/>
  <c r="R562" i="9"/>
  <c r="Q562" i="9"/>
  <c r="U561" i="9"/>
  <c r="T561" i="9"/>
  <c r="S561" i="9"/>
  <c r="R561" i="9"/>
  <c r="Q561" i="9"/>
  <c r="U560" i="9"/>
  <c r="T560" i="9"/>
  <c r="S560" i="9"/>
  <c r="R560" i="9"/>
  <c r="Q560" i="9"/>
  <c r="U559" i="9"/>
  <c r="T559" i="9"/>
  <c r="S559" i="9"/>
  <c r="R559" i="9"/>
  <c r="Q559" i="9"/>
  <c r="U558" i="9"/>
  <c r="T558" i="9"/>
  <c r="S558" i="9"/>
  <c r="R558" i="9"/>
  <c r="Q558" i="9"/>
  <c r="U557" i="9"/>
  <c r="T557" i="9"/>
  <c r="S557" i="9"/>
  <c r="R557" i="9"/>
  <c r="Q557" i="9"/>
  <c r="U556" i="9"/>
  <c r="T556" i="9"/>
  <c r="S556" i="9"/>
  <c r="R556" i="9"/>
  <c r="Q556" i="9"/>
  <c r="U555" i="9"/>
  <c r="T555" i="9"/>
  <c r="S555" i="9"/>
  <c r="R555" i="9"/>
  <c r="Q555" i="9"/>
  <c r="U554" i="9"/>
  <c r="T554" i="9"/>
  <c r="S554" i="9"/>
  <c r="R554" i="9"/>
  <c r="Q554" i="9"/>
  <c r="U553" i="9"/>
  <c r="T553" i="9"/>
  <c r="S553" i="9"/>
  <c r="R553" i="9"/>
  <c r="Q553" i="9"/>
  <c r="U552" i="9"/>
  <c r="T552" i="9"/>
  <c r="S552" i="9"/>
  <c r="R552" i="9"/>
  <c r="Q552" i="9"/>
  <c r="U551" i="9"/>
  <c r="T551" i="9"/>
  <c r="S551" i="9"/>
  <c r="R551" i="9"/>
  <c r="Q551" i="9"/>
  <c r="U550" i="9"/>
  <c r="T550" i="9"/>
  <c r="S550" i="9"/>
  <c r="R550" i="9"/>
  <c r="Q550" i="9"/>
  <c r="U549" i="9"/>
  <c r="T549" i="9"/>
  <c r="S549" i="9"/>
  <c r="R549" i="9"/>
  <c r="Q549" i="9"/>
  <c r="U548" i="9"/>
  <c r="T548" i="9"/>
  <c r="S548" i="9"/>
  <c r="R548" i="9"/>
  <c r="Q548" i="9"/>
  <c r="U547" i="9"/>
  <c r="T547" i="9"/>
  <c r="S547" i="9"/>
  <c r="R547" i="9"/>
  <c r="Q547" i="9"/>
  <c r="U546" i="9"/>
  <c r="T546" i="9"/>
  <c r="S546" i="9"/>
  <c r="R546" i="9"/>
  <c r="Q546" i="9"/>
  <c r="U545" i="9"/>
  <c r="T545" i="9"/>
  <c r="S545" i="9"/>
  <c r="R545" i="9"/>
  <c r="Q545" i="9"/>
  <c r="U544" i="9"/>
  <c r="T544" i="9"/>
  <c r="S544" i="9"/>
  <c r="R544" i="9"/>
  <c r="Q544" i="9"/>
  <c r="U543" i="9"/>
  <c r="T543" i="9"/>
  <c r="S543" i="9"/>
  <c r="R543" i="9"/>
  <c r="Q543" i="9"/>
  <c r="U542" i="9"/>
  <c r="T542" i="9"/>
  <c r="S542" i="9"/>
  <c r="R542" i="9"/>
  <c r="Q542" i="9"/>
  <c r="U541" i="9"/>
  <c r="T541" i="9"/>
  <c r="S541" i="9"/>
  <c r="R541" i="9"/>
  <c r="Q541" i="9"/>
  <c r="U540" i="9"/>
  <c r="T540" i="9"/>
  <c r="S540" i="9"/>
  <c r="R540" i="9"/>
  <c r="Q540" i="9"/>
  <c r="U539" i="9"/>
  <c r="T539" i="9"/>
  <c r="S539" i="9"/>
  <c r="R539" i="9"/>
  <c r="Q539" i="9"/>
  <c r="U538" i="9"/>
  <c r="T538" i="9"/>
  <c r="S538" i="9"/>
  <c r="R538" i="9"/>
  <c r="Q538" i="9"/>
  <c r="U537" i="9"/>
  <c r="T537" i="9"/>
  <c r="S537" i="9"/>
  <c r="R537" i="9"/>
  <c r="Q537" i="9"/>
  <c r="U536" i="9"/>
  <c r="T536" i="9"/>
  <c r="S536" i="9"/>
  <c r="R536" i="9"/>
  <c r="Q536" i="9"/>
  <c r="U535" i="9"/>
  <c r="T535" i="9"/>
  <c r="S535" i="9"/>
  <c r="R535" i="9"/>
  <c r="Q535" i="9"/>
  <c r="U534" i="9"/>
  <c r="T534" i="9"/>
  <c r="S534" i="9"/>
  <c r="R534" i="9"/>
  <c r="Q534" i="9"/>
  <c r="U533" i="9"/>
  <c r="T533" i="9"/>
  <c r="S533" i="9"/>
  <c r="R533" i="9"/>
  <c r="Q533" i="9"/>
  <c r="U532" i="9"/>
  <c r="T532" i="9"/>
  <c r="S532" i="9"/>
  <c r="R532" i="9"/>
  <c r="Q532" i="9"/>
  <c r="U531" i="9"/>
  <c r="T531" i="9"/>
  <c r="S531" i="9"/>
  <c r="R531" i="9"/>
  <c r="Q531" i="9"/>
  <c r="U530" i="9"/>
  <c r="T530" i="9"/>
  <c r="S530" i="9"/>
  <c r="R530" i="9"/>
  <c r="Q530" i="9"/>
  <c r="U529" i="9"/>
  <c r="T529" i="9"/>
  <c r="S529" i="9"/>
  <c r="R529" i="9"/>
  <c r="Q529" i="9"/>
  <c r="U528" i="9"/>
  <c r="T528" i="9"/>
  <c r="S528" i="9"/>
  <c r="R528" i="9"/>
  <c r="Q528" i="9"/>
  <c r="U527" i="9"/>
  <c r="T527" i="9"/>
  <c r="S527" i="9"/>
  <c r="R527" i="9"/>
  <c r="Q527" i="9"/>
  <c r="U526" i="9"/>
  <c r="T526" i="9"/>
  <c r="S526" i="9"/>
  <c r="R526" i="9"/>
  <c r="Q526" i="9"/>
  <c r="U525" i="9"/>
  <c r="T525" i="9"/>
  <c r="S525" i="9"/>
  <c r="R525" i="9"/>
  <c r="Q525" i="9"/>
  <c r="U524" i="9"/>
  <c r="T524" i="9"/>
  <c r="S524" i="9"/>
  <c r="R524" i="9"/>
  <c r="Q524" i="9"/>
  <c r="U523" i="9"/>
  <c r="T523" i="9"/>
  <c r="S523" i="9"/>
  <c r="R523" i="9"/>
  <c r="Q523" i="9"/>
  <c r="U522" i="9"/>
  <c r="T522" i="9"/>
  <c r="S522" i="9"/>
  <c r="R522" i="9"/>
  <c r="Q522" i="9"/>
  <c r="U521" i="9"/>
  <c r="T521" i="9"/>
  <c r="S521" i="9"/>
  <c r="R521" i="9"/>
  <c r="Q521" i="9"/>
  <c r="U520" i="9"/>
  <c r="T520" i="9"/>
  <c r="S520" i="9"/>
  <c r="R520" i="9"/>
  <c r="Q520" i="9"/>
  <c r="U519" i="9"/>
  <c r="T519" i="9"/>
  <c r="S519" i="9"/>
  <c r="R519" i="9"/>
  <c r="Q519" i="9"/>
  <c r="U518" i="9"/>
  <c r="T518" i="9"/>
  <c r="S518" i="9"/>
  <c r="R518" i="9"/>
  <c r="Q518" i="9"/>
  <c r="U517" i="9"/>
  <c r="T517" i="9"/>
  <c r="S517" i="9"/>
  <c r="R517" i="9"/>
  <c r="Q517" i="9"/>
  <c r="U516" i="9"/>
  <c r="T516" i="9"/>
  <c r="S516" i="9"/>
  <c r="R516" i="9"/>
  <c r="Q516" i="9"/>
  <c r="U515" i="9"/>
  <c r="T515" i="9"/>
  <c r="S515" i="9"/>
  <c r="R515" i="9"/>
  <c r="Q515" i="9"/>
  <c r="U514" i="9"/>
  <c r="T514" i="9"/>
  <c r="S514" i="9"/>
  <c r="R514" i="9"/>
  <c r="Q514" i="9"/>
  <c r="U513" i="9"/>
  <c r="T513" i="9"/>
  <c r="S513" i="9"/>
  <c r="R513" i="9"/>
  <c r="Q513" i="9"/>
  <c r="U512" i="9"/>
  <c r="T512" i="9"/>
  <c r="S512" i="9"/>
  <c r="R512" i="9"/>
  <c r="Q512" i="9"/>
  <c r="U511" i="9"/>
  <c r="T511" i="9"/>
  <c r="S511" i="9"/>
  <c r="R511" i="9"/>
  <c r="Q511" i="9"/>
  <c r="U510" i="9"/>
  <c r="T510" i="9"/>
  <c r="S510" i="9"/>
  <c r="R510" i="9"/>
  <c r="Q510" i="9"/>
  <c r="U509" i="9"/>
  <c r="T509" i="9"/>
  <c r="S509" i="9"/>
  <c r="R509" i="9"/>
  <c r="Q509" i="9"/>
  <c r="U508" i="9"/>
  <c r="T508" i="9"/>
  <c r="S508" i="9"/>
  <c r="R508" i="9"/>
  <c r="Q508" i="9"/>
  <c r="U507" i="9"/>
  <c r="T507" i="9"/>
  <c r="S507" i="9"/>
  <c r="R507" i="9"/>
  <c r="Q507" i="9"/>
  <c r="U506" i="9"/>
  <c r="T506" i="9"/>
  <c r="S506" i="9"/>
  <c r="R506" i="9"/>
  <c r="Q506" i="9"/>
  <c r="U505" i="9"/>
  <c r="T505" i="9"/>
  <c r="S505" i="9"/>
  <c r="R505" i="9"/>
  <c r="Q505" i="9"/>
  <c r="U504" i="9"/>
  <c r="T504" i="9"/>
  <c r="S504" i="9"/>
  <c r="R504" i="9"/>
  <c r="Q504" i="9"/>
  <c r="U503" i="9"/>
  <c r="T503" i="9"/>
  <c r="S503" i="9"/>
  <c r="R503" i="9"/>
  <c r="Q503" i="9"/>
  <c r="U502" i="9"/>
  <c r="T502" i="9"/>
  <c r="S502" i="9"/>
  <c r="R502" i="9"/>
  <c r="Q502" i="9"/>
  <c r="U501" i="9"/>
  <c r="T501" i="9"/>
  <c r="S501" i="9"/>
  <c r="R501" i="9"/>
  <c r="Q501" i="9"/>
  <c r="U500" i="9"/>
  <c r="T500" i="9"/>
  <c r="S500" i="9"/>
  <c r="R500" i="9"/>
  <c r="Q500" i="9"/>
  <c r="U499" i="9"/>
  <c r="T499" i="9"/>
  <c r="S499" i="9"/>
  <c r="R499" i="9"/>
  <c r="Q499" i="9"/>
  <c r="U498" i="9"/>
  <c r="T498" i="9"/>
  <c r="S498" i="9"/>
  <c r="R498" i="9"/>
  <c r="Q498" i="9"/>
  <c r="U497" i="9"/>
  <c r="T497" i="9"/>
  <c r="S497" i="9"/>
  <c r="R497" i="9"/>
  <c r="Q497" i="9"/>
  <c r="U496" i="9"/>
  <c r="T496" i="9"/>
  <c r="S496" i="9"/>
  <c r="R496" i="9"/>
  <c r="Q496" i="9"/>
  <c r="U495" i="9"/>
  <c r="T495" i="9"/>
  <c r="S495" i="9"/>
  <c r="R495" i="9"/>
  <c r="Q495" i="9"/>
  <c r="U494" i="9"/>
  <c r="T494" i="9"/>
  <c r="S494" i="9"/>
  <c r="R494" i="9"/>
  <c r="Q494" i="9"/>
  <c r="U493" i="9"/>
  <c r="T493" i="9"/>
  <c r="S493" i="9"/>
  <c r="R493" i="9"/>
  <c r="Q493" i="9"/>
  <c r="U492" i="9"/>
  <c r="T492" i="9"/>
  <c r="S492" i="9"/>
  <c r="R492" i="9"/>
  <c r="Q492" i="9"/>
  <c r="U491" i="9"/>
  <c r="T491" i="9"/>
  <c r="S491" i="9"/>
  <c r="R491" i="9"/>
  <c r="Q491" i="9"/>
  <c r="U490" i="9"/>
  <c r="T490" i="9"/>
  <c r="S490" i="9"/>
  <c r="R490" i="9"/>
  <c r="Q490" i="9"/>
  <c r="U489" i="9"/>
  <c r="T489" i="9"/>
  <c r="S489" i="9"/>
  <c r="R489" i="9"/>
  <c r="Q489" i="9"/>
  <c r="U488" i="9"/>
  <c r="T488" i="9"/>
  <c r="S488" i="9"/>
  <c r="R488" i="9"/>
  <c r="Q488" i="9"/>
  <c r="U487" i="9"/>
  <c r="T487" i="9"/>
  <c r="S487" i="9"/>
  <c r="R487" i="9"/>
  <c r="Q487" i="9"/>
  <c r="U486" i="9"/>
  <c r="T486" i="9"/>
  <c r="S486" i="9"/>
  <c r="R486" i="9"/>
  <c r="Q486" i="9"/>
  <c r="U485" i="9"/>
  <c r="T485" i="9"/>
  <c r="S485" i="9"/>
  <c r="R485" i="9"/>
  <c r="Q485" i="9"/>
  <c r="U484" i="9"/>
  <c r="T484" i="9"/>
  <c r="S484" i="9"/>
  <c r="R484" i="9"/>
  <c r="Q484" i="9"/>
  <c r="U483" i="9"/>
  <c r="T483" i="9"/>
  <c r="S483" i="9"/>
  <c r="R483" i="9"/>
  <c r="Q483" i="9"/>
  <c r="U482" i="9"/>
  <c r="T482" i="9"/>
  <c r="S482" i="9"/>
  <c r="R482" i="9"/>
  <c r="Q482" i="9"/>
  <c r="U481" i="9"/>
  <c r="T481" i="9"/>
  <c r="S481" i="9"/>
  <c r="R481" i="9"/>
  <c r="Q481" i="9"/>
  <c r="U480" i="9"/>
  <c r="T480" i="9"/>
  <c r="S480" i="9"/>
  <c r="R480" i="9"/>
  <c r="Q480" i="9"/>
  <c r="U479" i="9"/>
  <c r="T479" i="9"/>
  <c r="S479" i="9"/>
  <c r="R479" i="9"/>
  <c r="Q479" i="9"/>
  <c r="U478" i="9"/>
  <c r="T478" i="9"/>
  <c r="S478" i="9"/>
  <c r="R478" i="9"/>
  <c r="Q478" i="9"/>
  <c r="U477" i="9"/>
  <c r="T477" i="9"/>
  <c r="S477" i="9"/>
  <c r="R477" i="9"/>
  <c r="Q477" i="9"/>
  <c r="U476" i="9"/>
  <c r="T476" i="9"/>
  <c r="S476" i="9"/>
  <c r="R476" i="9"/>
  <c r="Q476" i="9"/>
  <c r="U475" i="9"/>
  <c r="T475" i="9"/>
  <c r="S475" i="9"/>
  <c r="R475" i="9"/>
  <c r="Q475" i="9"/>
  <c r="U474" i="9"/>
  <c r="T474" i="9"/>
  <c r="S474" i="9"/>
  <c r="R474" i="9"/>
  <c r="Q474" i="9"/>
  <c r="U473" i="9"/>
  <c r="T473" i="9"/>
  <c r="S473" i="9"/>
  <c r="R473" i="9"/>
  <c r="Q473" i="9"/>
  <c r="U472" i="9"/>
  <c r="T472" i="9"/>
  <c r="S472" i="9"/>
  <c r="R472" i="9"/>
  <c r="Q472" i="9"/>
  <c r="U471" i="9"/>
  <c r="T471" i="9"/>
  <c r="S471" i="9"/>
  <c r="R471" i="9"/>
  <c r="Q471" i="9"/>
  <c r="U470" i="9"/>
  <c r="T470" i="9"/>
  <c r="S470" i="9"/>
  <c r="R470" i="9"/>
  <c r="Q470" i="9"/>
  <c r="U469" i="9"/>
  <c r="T469" i="9"/>
  <c r="S469" i="9"/>
  <c r="R469" i="9"/>
  <c r="Q469" i="9"/>
  <c r="U468" i="9"/>
  <c r="T468" i="9"/>
  <c r="S468" i="9"/>
  <c r="R468" i="9"/>
  <c r="Q468" i="9"/>
  <c r="U467" i="9"/>
  <c r="T467" i="9"/>
  <c r="S467" i="9"/>
  <c r="R467" i="9"/>
  <c r="Q467" i="9"/>
  <c r="U466" i="9"/>
  <c r="T466" i="9"/>
  <c r="S466" i="9"/>
  <c r="R466" i="9"/>
  <c r="Q466" i="9"/>
  <c r="U465" i="9"/>
  <c r="T465" i="9"/>
  <c r="S465" i="9"/>
  <c r="R465" i="9"/>
  <c r="Q465" i="9"/>
  <c r="U464" i="9"/>
  <c r="T464" i="9"/>
  <c r="S464" i="9"/>
  <c r="R464" i="9"/>
  <c r="Q464" i="9"/>
  <c r="U463" i="9"/>
  <c r="T463" i="9"/>
  <c r="S463" i="9"/>
  <c r="R463" i="9"/>
  <c r="Q463" i="9"/>
  <c r="U462" i="9"/>
  <c r="T462" i="9"/>
  <c r="S462" i="9"/>
  <c r="R462" i="9"/>
  <c r="Q462" i="9"/>
  <c r="U461" i="9"/>
  <c r="T461" i="9"/>
  <c r="S461" i="9"/>
  <c r="R461" i="9"/>
  <c r="Q461" i="9"/>
  <c r="U460" i="9"/>
  <c r="T460" i="9"/>
  <c r="S460" i="9"/>
  <c r="R460" i="9"/>
  <c r="Q460" i="9"/>
  <c r="U459" i="9"/>
  <c r="T459" i="9"/>
  <c r="S459" i="9"/>
  <c r="R459" i="9"/>
  <c r="Q459" i="9"/>
  <c r="U458" i="9"/>
  <c r="T458" i="9"/>
  <c r="S458" i="9"/>
  <c r="R458" i="9"/>
  <c r="Q458" i="9"/>
  <c r="U457" i="9"/>
  <c r="T457" i="9"/>
  <c r="S457" i="9"/>
  <c r="R457" i="9"/>
  <c r="Q457" i="9"/>
  <c r="U456" i="9"/>
  <c r="T456" i="9"/>
  <c r="S456" i="9"/>
  <c r="R456" i="9"/>
  <c r="Q456" i="9"/>
  <c r="U455" i="9"/>
  <c r="T455" i="9"/>
  <c r="S455" i="9"/>
  <c r="R455" i="9"/>
  <c r="Q455" i="9"/>
  <c r="U454" i="9"/>
  <c r="T454" i="9"/>
  <c r="S454" i="9"/>
  <c r="R454" i="9"/>
  <c r="Q454" i="9"/>
  <c r="U453" i="9"/>
  <c r="T453" i="9"/>
  <c r="S453" i="9"/>
  <c r="R453" i="9"/>
  <c r="Q453" i="9"/>
  <c r="U452" i="9"/>
  <c r="T452" i="9"/>
  <c r="S452" i="9"/>
  <c r="R452" i="9"/>
  <c r="Q452" i="9"/>
  <c r="U451" i="9"/>
  <c r="T451" i="9"/>
  <c r="S451" i="9"/>
  <c r="R451" i="9"/>
  <c r="Q451" i="9"/>
  <c r="U450" i="9"/>
  <c r="T450" i="9"/>
  <c r="S450" i="9"/>
  <c r="R450" i="9"/>
  <c r="Q450" i="9"/>
  <c r="U449" i="9"/>
  <c r="T449" i="9"/>
  <c r="S449" i="9"/>
  <c r="R449" i="9"/>
  <c r="Q449" i="9"/>
  <c r="U448" i="9"/>
  <c r="T448" i="9"/>
  <c r="S448" i="9"/>
  <c r="R448" i="9"/>
  <c r="Q448" i="9"/>
  <c r="U447" i="9"/>
  <c r="T447" i="9"/>
  <c r="S447" i="9"/>
  <c r="R447" i="9"/>
  <c r="Q447" i="9"/>
  <c r="U446" i="9"/>
  <c r="T446" i="9"/>
  <c r="S446" i="9"/>
  <c r="R446" i="9"/>
  <c r="Q446" i="9"/>
  <c r="U445" i="9"/>
  <c r="T445" i="9"/>
  <c r="S445" i="9"/>
  <c r="R445" i="9"/>
  <c r="Q445" i="9"/>
  <c r="U444" i="9"/>
  <c r="T444" i="9"/>
  <c r="S444" i="9"/>
  <c r="R444" i="9"/>
  <c r="Q444" i="9"/>
  <c r="U443" i="9"/>
  <c r="T443" i="9"/>
  <c r="S443" i="9"/>
  <c r="R443" i="9"/>
  <c r="Q443" i="9"/>
  <c r="U442" i="9"/>
  <c r="T442" i="9"/>
  <c r="S442" i="9"/>
  <c r="R442" i="9"/>
  <c r="Q442" i="9"/>
  <c r="U441" i="9"/>
  <c r="T441" i="9"/>
  <c r="S441" i="9"/>
  <c r="R441" i="9"/>
  <c r="Q441" i="9"/>
  <c r="U440" i="9"/>
  <c r="T440" i="9"/>
  <c r="S440" i="9"/>
  <c r="R440" i="9"/>
  <c r="Q440" i="9"/>
  <c r="U439" i="9"/>
  <c r="T439" i="9"/>
  <c r="S439" i="9"/>
  <c r="R439" i="9"/>
  <c r="Q439" i="9"/>
  <c r="U438" i="9"/>
  <c r="T438" i="9"/>
  <c r="S438" i="9"/>
  <c r="R438" i="9"/>
  <c r="Q438" i="9"/>
  <c r="U437" i="9"/>
  <c r="T437" i="9"/>
  <c r="S437" i="9"/>
  <c r="R437" i="9"/>
  <c r="Q437" i="9"/>
  <c r="U436" i="9"/>
  <c r="T436" i="9"/>
  <c r="S436" i="9"/>
  <c r="R436" i="9"/>
  <c r="Q436" i="9"/>
  <c r="U435" i="9"/>
  <c r="T435" i="9"/>
  <c r="S435" i="9"/>
  <c r="R435" i="9"/>
  <c r="Q435" i="9"/>
  <c r="U434" i="9"/>
  <c r="T434" i="9"/>
  <c r="S434" i="9"/>
  <c r="R434" i="9"/>
  <c r="Q434" i="9"/>
  <c r="U433" i="9"/>
  <c r="T433" i="9"/>
  <c r="S433" i="9"/>
  <c r="R433" i="9"/>
  <c r="Q433" i="9"/>
  <c r="U432" i="9"/>
  <c r="T432" i="9"/>
  <c r="S432" i="9"/>
  <c r="R432" i="9"/>
  <c r="Q432" i="9"/>
  <c r="U431" i="9"/>
  <c r="T431" i="9"/>
  <c r="S431" i="9"/>
  <c r="R431" i="9"/>
  <c r="Q431" i="9"/>
  <c r="U430" i="9"/>
  <c r="T430" i="9"/>
  <c r="S430" i="9"/>
  <c r="R430" i="9"/>
  <c r="Q430" i="9"/>
  <c r="U429" i="9"/>
  <c r="T429" i="9"/>
  <c r="S429" i="9"/>
  <c r="R429" i="9"/>
  <c r="Q429" i="9"/>
  <c r="U428" i="9"/>
  <c r="T428" i="9"/>
  <c r="S428" i="9"/>
  <c r="R428" i="9"/>
  <c r="Q428" i="9"/>
  <c r="U427" i="9"/>
  <c r="T427" i="9"/>
  <c r="S427" i="9"/>
  <c r="R427" i="9"/>
  <c r="Q427" i="9"/>
  <c r="U426" i="9"/>
  <c r="T426" i="9"/>
  <c r="S426" i="9"/>
  <c r="R426" i="9"/>
  <c r="Q426" i="9"/>
  <c r="U425" i="9"/>
  <c r="T425" i="9"/>
  <c r="S425" i="9"/>
  <c r="R425" i="9"/>
  <c r="Q425" i="9"/>
  <c r="U424" i="9"/>
  <c r="T424" i="9"/>
  <c r="S424" i="9"/>
  <c r="R424" i="9"/>
  <c r="Q424" i="9"/>
  <c r="U423" i="9"/>
  <c r="T423" i="9"/>
  <c r="S423" i="9"/>
  <c r="R423" i="9"/>
  <c r="Q423" i="9"/>
  <c r="U422" i="9"/>
  <c r="T422" i="9"/>
  <c r="S422" i="9"/>
  <c r="R422" i="9"/>
  <c r="Q422" i="9"/>
  <c r="U421" i="9"/>
  <c r="T421" i="9"/>
  <c r="S421" i="9"/>
  <c r="R421" i="9"/>
  <c r="Q421" i="9"/>
  <c r="U420" i="9"/>
  <c r="T420" i="9"/>
  <c r="S420" i="9"/>
  <c r="R420" i="9"/>
  <c r="Q420" i="9"/>
  <c r="U419" i="9"/>
  <c r="T419" i="9"/>
  <c r="S419" i="9"/>
  <c r="R419" i="9"/>
  <c r="Q419" i="9"/>
  <c r="U418" i="9"/>
  <c r="T418" i="9"/>
  <c r="S418" i="9"/>
  <c r="R418" i="9"/>
  <c r="Q418" i="9"/>
  <c r="U417" i="9"/>
  <c r="T417" i="9"/>
  <c r="S417" i="9"/>
  <c r="R417" i="9"/>
  <c r="Q417" i="9"/>
  <c r="U416" i="9"/>
  <c r="T416" i="9"/>
  <c r="S416" i="9"/>
  <c r="R416" i="9"/>
  <c r="Q416" i="9"/>
  <c r="U415" i="9"/>
  <c r="T415" i="9"/>
  <c r="S415" i="9"/>
  <c r="R415" i="9"/>
  <c r="Q415" i="9"/>
  <c r="U414" i="9"/>
  <c r="T414" i="9"/>
  <c r="S414" i="9"/>
  <c r="R414" i="9"/>
  <c r="Q414" i="9"/>
  <c r="U413" i="9"/>
  <c r="T413" i="9"/>
  <c r="S413" i="9"/>
  <c r="R413" i="9"/>
  <c r="Q413" i="9"/>
  <c r="U412" i="9"/>
  <c r="T412" i="9"/>
  <c r="S412" i="9"/>
  <c r="R412" i="9"/>
  <c r="Q412" i="9"/>
  <c r="U411" i="9"/>
  <c r="T411" i="9"/>
  <c r="S411" i="9"/>
  <c r="R411" i="9"/>
  <c r="Q411" i="9"/>
  <c r="U410" i="9"/>
  <c r="T410" i="9"/>
  <c r="S410" i="9"/>
  <c r="R410" i="9"/>
  <c r="Q410" i="9"/>
  <c r="U409" i="9"/>
  <c r="T409" i="9"/>
  <c r="S409" i="9"/>
  <c r="R409" i="9"/>
  <c r="Q409" i="9"/>
  <c r="U408" i="9"/>
  <c r="T408" i="9"/>
  <c r="S408" i="9"/>
  <c r="R408" i="9"/>
  <c r="Q408" i="9"/>
  <c r="U407" i="9"/>
  <c r="T407" i="9"/>
  <c r="S407" i="9"/>
  <c r="R407" i="9"/>
  <c r="Q407" i="9"/>
  <c r="U406" i="9"/>
  <c r="T406" i="9"/>
  <c r="S406" i="9"/>
  <c r="R406" i="9"/>
  <c r="Q406" i="9"/>
  <c r="U405" i="9"/>
  <c r="T405" i="9"/>
  <c r="S405" i="9"/>
  <c r="R405" i="9"/>
  <c r="Q405" i="9"/>
  <c r="U404" i="9"/>
  <c r="T404" i="9"/>
  <c r="S404" i="9"/>
  <c r="R404" i="9"/>
  <c r="Q404" i="9"/>
  <c r="U403" i="9"/>
  <c r="T403" i="9"/>
  <c r="S403" i="9"/>
  <c r="R403" i="9"/>
  <c r="Q403" i="9"/>
  <c r="U402" i="9"/>
  <c r="T402" i="9"/>
  <c r="S402" i="9"/>
  <c r="R402" i="9"/>
  <c r="Q402" i="9"/>
  <c r="U401" i="9"/>
  <c r="T401" i="9"/>
  <c r="S401" i="9"/>
  <c r="R401" i="9"/>
  <c r="Q401" i="9"/>
  <c r="U400" i="9"/>
  <c r="T400" i="9"/>
  <c r="S400" i="9"/>
  <c r="R400" i="9"/>
  <c r="Q400" i="9"/>
  <c r="U399" i="9"/>
  <c r="T399" i="9"/>
  <c r="S399" i="9"/>
  <c r="R399" i="9"/>
  <c r="Q399" i="9"/>
  <c r="U398" i="9"/>
  <c r="T398" i="9"/>
  <c r="S398" i="9"/>
  <c r="R398" i="9"/>
  <c r="Q398" i="9"/>
  <c r="U397" i="9"/>
  <c r="T397" i="9"/>
  <c r="S397" i="9"/>
  <c r="R397" i="9"/>
  <c r="Q397" i="9"/>
  <c r="U396" i="9"/>
  <c r="T396" i="9"/>
  <c r="S396" i="9"/>
  <c r="R396" i="9"/>
  <c r="Q396" i="9"/>
  <c r="U395" i="9"/>
  <c r="T395" i="9"/>
  <c r="S395" i="9"/>
  <c r="R395" i="9"/>
  <c r="Q395" i="9"/>
  <c r="U394" i="9"/>
  <c r="T394" i="9"/>
  <c r="S394" i="9"/>
  <c r="R394" i="9"/>
  <c r="Q394" i="9"/>
  <c r="U393" i="9"/>
  <c r="T393" i="9"/>
  <c r="S393" i="9"/>
  <c r="R393" i="9"/>
  <c r="Q393" i="9"/>
  <c r="U392" i="9"/>
  <c r="T392" i="9"/>
  <c r="S392" i="9"/>
  <c r="R392" i="9"/>
  <c r="Q392" i="9"/>
  <c r="U391" i="9"/>
  <c r="T391" i="9"/>
  <c r="S391" i="9"/>
  <c r="R391" i="9"/>
  <c r="Q391" i="9"/>
  <c r="U390" i="9"/>
  <c r="T390" i="9"/>
  <c r="S390" i="9"/>
  <c r="R390" i="9"/>
  <c r="Q390" i="9"/>
  <c r="U389" i="9"/>
  <c r="T389" i="9"/>
  <c r="S389" i="9"/>
  <c r="R389" i="9"/>
  <c r="Q389" i="9"/>
  <c r="U388" i="9"/>
  <c r="T388" i="9"/>
  <c r="S388" i="9"/>
  <c r="R388" i="9"/>
  <c r="Q388" i="9"/>
  <c r="U387" i="9"/>
  <c r="T387" i="9"/>
  <c r="S387" i="9"/>
  <c r="R387" i="9"/>
  <c r="Q387" i="9"/>
  <c r="U386" i="9"/>
  <c r="T386" i="9"/>
  <c r="S386" i="9"/>
  <c r="R386" i="9"/>
  <c r="Q386" i="9"/>
  <c r="U385" i="9"/>
  <c r="T385" i="9"/>
  <c r="S385" i="9"/>
  <c r="R385" i="9"/>
  <c r="Q385" i="9"/>
  <c r="U384" i="9"/>
  <c r="T384" i="9"/>
  <c r="S384" i="9"/>
  <c r="R384" i="9"/>
  <c r="Q384" i="9"/>
  <c r="U383" i="9"/>
  <c r="T383" i="9"/>
  <c r="S383" i="9"/>
  <c r="R383" i="9"/>
  <c r="Q383" i="9"/>
  <c r="U382" i="9"/>
  <c r="T382" i="9"/>
  <c r="S382" i="9"/>
  <c r="R382" i="9"/>
  <c r="Q382" i="9"/>
  <c r="U381" i="9"/>
  <c r="T381" i="9"/>
  <c r="S381" i="9"/>
  <c r="R381" i="9"/>
  <c r="Q381" i="9"/>
  <c r="U380" i="9"/>
  <c r="T380" i="9"/>
  <c r="S380" i="9"/>
  <c r="R380" i="9"/>
  <c r="Q380" i="9"/>
  <c r="U379" i="9"/>
  <c r="T379" i="9"/>
  <c r="S379" i="9"/>
  <c r="R379" i="9"/>
  <c r="Q379" i="9"/>
  <c r="U378" i="9"/>
  <c r="T378" i="9"/>
  <c r="S378" i="9"/>
  <c r="R378" i="9"/>
  <c r="Q378" i="9"/>
  <c r="U377" i="9"/>
  <c r="T377" i="9"/>
  <c r="S377" i="9"/>
  <c r="R377" i="9"/>
  <c r="Q377" i="9"/>
  <c r="U376" i="9"/>
  <c r="T376" i="9"/>
  <c r="S376" i="9"/>
  <c r="R376" i="9"/>
  <c r="Q376" i="9"/>
  <c r="U375" i="9"/>
  <c r="T375" i="9"/>
  <c r="S375" i="9"/>
  <c r="R375" i="9"/>
  <c r="Q375" i="9"/>
  <c r="U374" i="9"/>
  <c r="T374" i="9"/>
  <c r="S374" i="9"/>
  <c r="R374" i="9"/>
  <c r="Q374" i="9"/>
  <c r="U373" i="9"/>
  <c r="T373" i="9"/>
  <c r="S373" i="9"/>
  <c r="R373" i="9"/>
  <c r="Q373" i="9"/>
  <c r="U372" i="9"/>
  <c r="T372" i="9"/>
  <c r="S372" i="9"/>
  <c r="R372" i="9"/>
  <c r="Q372" i="9"/>
  <c r="U371" i="9"/>
  <c r="T371" i="9"/>
  <c r="S371" i="9"/>
  <c r="R371" i="9"/>
  <c r="Q371" i="9"/>
  <c r="U370" i="9"/>
  <c r="T370" i="9"/>
  <c r="S370" i="9"/>
  <c r="R370" i="9"/>
  <c r="Q370" i="9"/>
  <c r="U369" i="9"/>
  <c r="T369" i="9"/>
  <c r="S369" i="9"/>
  <c r="R369" i="9"/>
  <c r="Q369" i="9"/>
  <c r="U368" i="9"/>
  <c r="T368" i="9"/>
  <c r="S368" i="9"/>
  <c r="R368" i="9"/>
  <c r="Q368" i="9"/>
  <c r="U367" i="9"/>
  <c r="T367" i="9"/>
  <c r="S367" i="9"/>
  <c r="R367" i="9"/>
  <c r="Q367" i="9"/>
  <c r="U366" i="9"/>
  <c r="T366" i="9"/>
  <c r="S366" i="9"/>
  <c r="R366" i="9"/>
  <c r="Q366" i="9"/>
  <c r="U365" i="9"/>
  <c r="T365" i="9"/>
  <c r="S365" i="9"/>
  <c r="R365" i="9"/>
  <c r="Q365" i="9"/>
  <c r="U364" i="9"/>
  <c r="T364" i="9"/>
  <c r="S364" i="9"/>
  <c r="R364" i="9"/>
  <c r="Q364" i="9"/>
  <c r="U363" i="9"/>
  <c r="T363" i="9"/>
  <c r="S363" i="9"/>
  <c r="R363" i="9"/>
  <c r="Q363" i="9"/>
  <c r="U362" i="9"/>
  <c r="T362" i="9"/>
  <c r="S362" i="9"/>
  <c r="R362" i="9"/>
  <c r="Q362" i="9"/>
  <c r="U361" i="9"/>
  <c r="T361" i="9"/>
  <c r="S361" i="9"/>
  <c r="R361" i="9"/>
  <c r="Q361" i="9"/>
  <c r="U360" i="9"/>
  <c r="T360" i="9"/>
  <c r="S360" i="9"/>
  <c r="R360" i="9"/>
  <c r="Q360" i="9"/>
  <c r="U359" i="9"/>
  <c r="T359" i="9"/>
  <c r="S359" i="9"/>
  <c r="R359" i="9"/>
  <c r="Q359" i="9"/>
  <c r="U358" i="9"/>
  <c r="T358" i="9"/>
  <c r="S358" i="9"/>
  <c r="R358" i="9"/>
  <c r="Q358" i="9"/>
  <c r="U357" i="9"/>
  <c r="T357" i="9"/>
  <c r="S357" i="9"/>
  <c r="R357" i="9"/>
  <c r="Q357" i="9"/>
  <c r="U356" i="9"/>
  <c r="T356" i="9"/>
  <c r="S356" i="9"/>
  <c r="R356" i="9"/>
  <c r="Q356" i="9"/>
  <c r="U355" i="9"/>
  <c r="T355" i="9"/>
  <c r="S355" i="9"/>
  <c r="R355" i="9"/>
  <c r="Q355" i="9"/>
  <c r="U354" i="9"/>
  <c r="T354" i="9"/>
  <c r="S354" i="9"/>
  <c r="R354" i="9"/>
  <c r="Q354" i="9"/>
  <c r="U353" i="9"/>
  <c r="T353" i="9"/>
  <c r="S353" i="9"/>
  <c r="R353" i="9"/>
  <c r="Q353" i="9"/>
  <c r="U352" i="9"/>
  <c r="T352" i="9"/>
  <c r="S352" i="9"/>
  <c r="R352" i="9"/>
  <c r="Q352" i="9"/>
  <c r="U351" i="9"/>
  <c r="T351" i="9"/>
  <c r="S351" i="9"/>
  <c r="R351" i="9"/>
  <c r="Q351" i="9"/>
  <c r="U350" i="9"/>
  <c r="T350" i="9"/>
  <c r="S350" i="9"/>
  <c r="R350" i="9"/>
  <c r="Q350" i="9"/>
  <c r="U349" i="9"/>
  <c r="T349" i="9"/>
  <c r="S349" i="9"/>
  <c r="R349" i="9"/>
  <c r="Q349" i="9"/>
  <c r="U348" i="9"/>
  <c r="T348" i="9"/>
  <c r="S348" i="9"/>
  <c r="R348" i="9"/>
  <c r="Q348" i="9"/>
  <c r="U347" i="9"/>
  <c r="T347" i="9"/>
  <c r="S347" i="9"/>
  <c r="R347" i="9"/>
  <c r="Q347" i="9"/>
  <c r="U346" i="9"/>
  <c r="T346" i="9"/>
  <c r="S346" i="9"/>
  <c r="R346" i="9"/>
  <c r="Q346" i="9"/>
  <c r="U345" i="9"/>
  <c r="T345" i="9"/>
  <c r="S345" i="9"/>
  <c r="R345" i="9"/>
  <c r="Q345" i="9"/>
  <c r="U344" i="9"/>
  <c r="T344" i="9"/>
  <c r="S344" i="9"/>
  <c r="R344" i="9"/>
  <c r="Q344" i="9"/>
  <c r="U343" i="9"/>
  <c r="T343" i="9"/>
  <c r="S343" i="9"/>
  <c r="R343" i="9"/>
  <c r="Q343" i="9"/>
  <c r="U342" i="9"/>
  <c r="T342" i="9"/>
  <c r="S342" i="9"/>
  <c r="R342" i="9"/>
  <c r="Q342" i="9"/>
  <c r="U341" i="9"/>
  <c r="T341" i="9"/>
  <c r="S341" i="9"/>
  <c r="R341" i="9"/>
  <c r="Q341" i="9"/>
  <c r="U340" i="9"/>
  <c r="T340" i="9"/>
  <c r="S340" i="9"/>
  <c r="R340" i="9"/>
  <c r="Q340" i="9"/>
  <c r="U339" i="9"/>
  <c r="T339" i="9"/>
  <c r="S339" i="9"/>
  <c r="R339" i="9"/>
  <c r="Q339" i="9"/>
  <c r="U338" i="9"/>
  <c r="T338" i="9"/>
  <c r="S338" i="9"/>
  <c r="R338" i="9"/>
  <c r="Q338" i="9"/>
  <c r="U337" i="9"/>
  <c r="T337" i="9"/>
  <c r="S337" i="9"/>
  <c r="R337" i="9"/>
  <c r="Q337" i="9"/>
  <c r="U336" i="9"/>
  <c r="T336" i="9"/>
  <c r="S336" i="9"/>
  <c r="R336" i="9"/>
  <c r="Q336" i="9"/>
  <c r="U335" i="9"/>
  <c r="T335" i="9"/>
  <c r="S335" i="9"/>
  <c r="R335" i="9"/>
  <c r="Q335" i="9"/>
  <c r="U334" i="9"/>
  <c r="T334" i="9"/>
  <c r="S334" i="9"/>
  <c r="R334" i="9"/>
  <c r="Q334" i="9"/>
  <c r="U333" i="9"/>
  <c r="T333" i="9"/>
  <c r="S333" i="9"/>
  <c r="R333" i="9"/>
  <c r="Q333" i="9"/>
  <c r="U332" i="9"/>
  <c r="T332" i="9"/>
  <c r="S332" i="9"/>
  <c r="R332" i="9"/>
  <c r="Q332" i="9"/>
  <c r="U331" i="9"/>
  <c r="T331" i="9"/>
  <c r="S331" i="9"/>
  <c r="R331" i="9"/>
  <c r="Q331" i="9"/>
  <c r="U330" i="9"/>
  <c r="T330" i="9"/>
  <c r="S330" i="9"/>
  <c r="R330" i="9"/>
  <c r="Q330" i="9"/>
  <c r="U329" i="9"/>
  <c r="T329" i="9"/>
  <c r="S329" i="9"/>
  <c r="R329" i="9"/>
  <c r="Q329" i="9"/>
  <c r="U328" i="9"/>
  <c r="T328" i="9"/>
  <c r="S328" i="9"/>
  <c r="R328" i="9"/>
  <c r="Q328" i="9"/>
  <c r="U327" i="9"/>
  <c r="T327" i="9"/>
  <c r="S327" i="9"/>
  <c r="R327" i="9"/>
  <c r="Q327" i="9"/>
  <c r="U326" i="9"/>
  <c r="T326" i="9"/>
  <c r="S326" i="9"/>
  <c r="R326" i="9"/>
  <c r="Q326" i="9"/>
  <c r="U325" i="9"/>
  <c r="T325" i="9"/>
  <c r="S325" i="9"/>
  <c r="R325" i="9"/>
  <c r="Q325" i="9"/>
  <c r="U324" i="9"/>
  <c r="T324" i="9"/>
  <c r="S324" i="9"/>
  <c r="R324" i="9"/>
  <c r="Q324" i="9"/>
  <c r="U323" i="9"/>
  <c r="T323" i="9"/>
  <c r="S323" i="9"/>
  <c r="R323" i="9"/>
  <c r="Q323" i="9"/>
  <c r="U322" i="9"/>
  <c r="T322" i="9"/>
  <c r="S322" i="9"/>
  <c r="R322" i="9"/>
  <c r="Q322" i="9"/>
  <c r="U321" i="9"/>
  <c r="T321" i="9"/>
  <c r="S321" i="9"/>
  <c r="R321" i="9"/>
  <c r="Q321" i="9"/>
  <c r="U320" i="9"/>
  <c r="T320" i="9"/>
  <c r="S320" i="9"/>
  <c r="R320" i="9"/>
  <c r="Q320" i="9"/>
  <c r="U319" i="9"/>
  <c r="T319" i="9"/>
  <c r="S319" i="9"/>
  <c r="R319" i="9"/>
  <c r="Q319" i="9"/>
  <c r="U318" i="9"/>
  <c r="T318" i="9"/>
  <c r="S318" i="9"/>
  <c r="R318" i="9"/>
  <c r="Q318" i="9"/>
  <c r="U317" i="9"/>
  <c r="T317" i="9"/>
  <c r="S317" i="9"/>
  <c r="R317" i="9"/>
  <c r="Q317" i="9"/>
  <c r="U316" i="9"/>
  <c r="T316" i="9"/>
  <c r="S316" i="9"/>
  <c r="R316" i="9"/>
  <c r="Q316" i="9"/>
  <c r="U315" i="9"/>
  <c r="T315" i="9"/>
  <c r="S315" i="9"/>
  <c r="R315" i="9"/>
  <c r="Q315" i="9"/>
  <c r="U314" i="9"/>
  <c r="T314" i="9"/>
  <c r="S314" i="9"/>
  <c r="R314" i="9"/>
  <c r="Q314" i="9"/>
  <c r="U313" i="9"/>
  <c r="T313" i="9"/>
  <c r="S313" i="9"/>
  <c r="R313" i="9"/>
  <c r="Q313" i="9"/>
  <c r="U312" i="9"/>
  <c r="T312" i="9"/>
  <c r="S312" i="9"/>
  <c r="R312" i="9"/>
  <c r="Q312" i="9"/>
  <c r="U311" i="9"/>
  <c r="T311" i="9"/>
  <c r="S311" i="9"/>
  <c r="R311" i="9"/>
  <c r="Q311" i="9"/>
  <c r="U310" i="9"/>
  <c r="T310" i="9"/>
  <c r="S310" i="9"/>
  <c r="R310" i="9"/>
  <c r="Q310" i="9"/>
  <c r="U309" i="9"/>
  <c r="T309" i="9"/>
  <c r="S309" i="9"/>
  <c r="R309" i="9"/>
  <c r="Q309" i="9"/>
  <c r="U308" i="9"/>
  <c r="T308" i="9"/>
  <c r="S308" i="9"/>
  <c r="R308" i="9"/>
  <c r="Q308" i="9"/>
  <c r="U307" i="9"/>
  <c r="T307" i="9"/>
  <c r="S307" i="9"/>
  <c r="R307" i="9"/>
  <c r="Q307" i="9"/>
  <c r="U306" i="9"/>
  <c r="T306" i="9"/>
  <c r="S306" i="9"/>
  <c r="R306" i="9"/>
  <c r="Q306" i="9"/>
  <c r="U305" i="9"/>
  <c r="T305" i="9"/>
  <c r="S305" i="9"/>
  <c r="R305" i="9"/>
  <c r="Q305" i="9"/>
  <c r="U304" i="9"/>
  <c r="T304" i="9"/>
  <c r="S304" i="9"/>
  <c r="R304" i="9"/>
  <c r="Q304" i="9"/>
  <c r="U303" i="9"/>
  <c r="T303" i="9"/>
  <c r="S303" i="9"/>
  <c r="R303" i="9"/>
  <c r="Q303" i="9"/>
  <c r="U302" i="9"/>
  <c r="T302" i="9"/>
  <c r="S302" i="9"/>
  <c r="R302" i="9"/>
  <c r="Q302" i="9"/>
  <c r="U301" i="9"/>
  <c r="T301" i="9"/>
  <c r="S301" i="9"/>
  <c r="R301" i="9"/>
  <c r="Q301" i="9"/>
  <c r="U300" i="9"/>
  <c r="T300" i="9"/>
  <c r="S300" i="9"/>
  <c r="R300" i="9"/>
  <c r="Q300" i="9"/>
  <c r="U299" i="9"/>
  <c r="T299" i="9"/>
  <c r="S299" i="9"/>
  <c r="R299" i="9"/>
  <c r="Q299" i="9"/>
  <c r="U298" i="9"/>
  <c r="T298" i="9"/>
  <c r="S298" i="9"/>
  <c r="R298" i="9"/>
  <c r="Q298" i="9"/>
  <c r="U297" i="9"/>
  <c r="T297" i="9"/>
  <c r="S297" i="9"/>
  <c r="R297" i="9"/>
  <c r="Q297" i="9"/>
  <c r="U296" i="9"/>
  <c r="T296" i="9"/>
  <c r="S296" i="9"/>
  <c r="R296" i="9"/>
  <c r="Q296" i="9"/>
  <c r="U295" i="9"/>
  <c r="T295" i="9"/>
  <c r="S295" i="9"/>
  <c r="R295" i="9"/>
  <c r="Q295" i="9"/>
  <c r="U294" i="9"/>
  <c r="T294" i="9"/>
  <c r="S294" i="9"/>
  <c r="R294" i="9"/>
  <c r="Q294" i="9"/>
  <c r="U293" i="9"/>
  <c r="T293" i="9"/>
  <c r="S293" i="9"/>
  <c r="R293" i="9"/>
  <c r="Q293" i="9"/>
  <c r="U292" i="9"/>
  <c r="T292" i="9"/>
  <c r="S292" i="9"/>
  <c r="R292" i="9"/>
  <c r="Q292" i="9"/>
  <c r="U291" i="9"/>
  <c r="T291" i="9"/>
  <c r="S291" i="9"/>
  <c r="R291" i="9"/>
  <c r="Q291" i="9"/>
  <c r="U290" i="9"/>
  <c r="T290" i="9"/>
  <c r="S290" i="9"/>
  <c r="R290" i="9"/>
  <c r="Q290" i="9"/>
  <c r="U289" i="9"/>
  <c r="T289" i="9"/>
  <c r="S289" i="9"/>
  <c r="R289" i="9"/>
  <c r="Q289" i="9"/>
  <c r="U288" i="9"/>
  <c r="T288" i="9"/>
  <c r="S288" i="9"/>
  <c r="R288" i="9"/>
  <c r="Q288" i="9"/>
  <c r="U287" i="9"/>
  <c r="T287" i="9"/>
  <c r="S287" i="9"/>
  <c r="R287" i="9"/>
  <c r="Q287" i="9"/>
  <c r="U286" i="9"/>
  <c r="T286" i="9"/>
  <c r="S286" i="9"/>
  <c r="R286" i="9"/>
  <c r="Q286" i="9"/>
  <c r="U285" i="9"/>
  <c r="T285" i="9"/>
  <c r="S285" i="9"/>
  <c r="R285" i="9"/>
  <c r="Q285" i="9"/>
  <c r="U284" i="9"/>
  <c r="T284" i="9"/>
  <c r="S284" i="9"/>
  <c r="R284" i="9"/>
  <c r="Q284" i="9"/>
  <c r="U283" i="9"/>
  <c r="T283" i="9"/>
  <c r="S283" i="9"/>
  <c r="R283" i="9"/>
  <c r="Q283" i="9"/>
  <c r="U282" i="9"/>
  <c r="T282" i="9"/>
  <c r="S282" i="9"/>
  <c r="R282" i="9"/>
  <c r="Q282" i="9"/>
  <c r="U281" i="9"/>
  <c r="T281" i="9"/>
  <c r="S281" i="9"/>
  <c r="R281" i="9"/>
  <c r="Q281" i="9"/>
  <c r="U280" i="9"/>
  <c r="T280" i="9"/>
  <c r="S280" i="9"/>
  <c r="R280" i="9"/>
  <c r="Q280" i="9"/>
  <c r="U279" i="9"/>
  <c r="T279" i="9"/>
  <c r="S279" i="9"/>
  <c r="R279" i="9"/>
  <c r="Q279" i="9"/>
  <c r="U278" i="9"/>
  <c r="T278" i="9"/>
  <c r="S278" i="9"/>
  <c r="R278" i="9"/>
  <c r="Q278" i="9"/>
  <c r="U277" i="9"/>
  <c r="T277" i="9"/>
  <c r="S277" i="9"/>
  <c r="R277" i="9"/>
  <c r="Q277" i="9"/>
  <c r="U276" i="9"/>
  <c r="T276" i="9"/>
  <c r="S276" i="9"/>
  <c r="R276" i="9"/>
  <c r="Q276" i="9"/>
  <c r="U275" i="9"/>
  <c r="T275" i="9"/>
  <c r="S275" i="9"/>
  <c r="R275" i="9"/>
  <c r="Q275" i="9"/>
  <c r="U274" i="9"/>
  <c r="T274" i="9"/>
  <c r="S274" i="9"/>
  <c r="R274" i="9"/>
  <c r="Q274" i="9"/>
  <c r="U273" i="9"/>
  <c r="T273" i="9"/>
  <c r="S273" i="9"/>
  <c r="R273" i="9"/>
  <c r="Q273" i="9"/>
  <c r="U272" i="9"/>
  <c r="T272" i="9"/>
  <c r="S272" i="9"/>
  <c r="R272" i="9"/>
  <c r="Q272" i="9"/>
  <c r="U271" i="9"/>
  <c r="T271" i="9"/>
  <c r="S271" i="9"/>
  <c r="R271" i="9"/>
  <c r="Q271" i="9"/>
  <c r="U270" i="9"/>
  <c r="T270" i="9"/>
  <c r="S270" i="9"/>
  <c r="R270" i="9"/>
  <c r="Q270" i="9"/>
  <c r="U269" i="9"/>
  <c r="T269" i="9"/>
  <c r="S269" i="9"/>
  <c r="R269" i="9"/>
  <c r="Q269" i="9"/>
  <c r="U268" i="9"/>
  <c r="T268" i="9"/>
  <c r="S268" i="9"/>
  <c r="R268" i="9"/>
  <c r="Q268" i="9"/>
  <c r="U267" i="9"/>
  <c r="T267" i="9"/>
  <c r="S267" i="9"/>
  <c r="R267" i="9"/>
  <c r="Q267" i="9"/>
  <c r="U266" i="9"/>
  <c r="T266" i="9"/>
  <c r="S266" i="9"/>
  <c r="R266" i="9"/>
  <c r="Q266" i="9"/>
  <c r="U265" i="9"/>
  <c r="T265" i="9"/>
  <c r="S265" i="9"/>
  <c r="R265" i="9"/>
  <c r="Q265" i="9"/>
  <c r="U264" i="9"/>
  <c r="T264" i="9"/>
  <c r="S264" i="9"/>
  <c r="R264" i="9"/>
  <c r="Q264" i="9"/>
  <c r="U263" i="9"/>
  <c r="T263" i="9"/>
  <c r="S263" i="9"/>
  <c r="R263" i="9"/>
  <c r="Q263" i="9"/>
  <c r="U262" i="9"/>
  <c r="T262" i="9"/>
  <c r="S262" i="9"/>
  <c r="R262" i="9"/>
  <c r="Q262" i="9"/>
  <c r="U261" i="9"/>
  <c r="T261" i="9"/>
  <c r="S261" i="9"/>
  <c r="R261" i="9"/>
  <c r="Q261" i="9"/>
  <c r="U260" i="9"/>
  <c r="T260" i="9"/>
  <c r="S260" i="9"/>
  <c r="R260" i="9"/>
  <c r="Q260" i="9"/>
  <c r="U259" i="9"/>
  <c r="T259" i="9"/>
  <c r="S259" i="9"/>
  <c r="R259" i="9"/>
  <c r="Q259" i="9"/>
  <c r="U258" i="9"/>
  <c r="T258" i="9"/>
  <c r="S258" i="9"/>
  <c r="R258" i="9"/>
  <c r="Q258" i="9"/>
  <c r="U257" i="9"/>
  <c r="T257" i="9"/>
  <c r="S257" i="9"/>
  <c r="R257" i="9"/>
  <c r="Q257" i="9"/>
  <c r="U256" i="9"/>
  <c r="T256" i="9"/>
  <c r="S256" i="9"/>
  <c r="R256" i="9"/>
  <c r="Q256" i="9"/>
  <c r="U255" i="9"/>
  <c r="T255" i="9"/>
  <c r="S255" i="9"/>
  <c r="R255" i="9"/>
  <c r="Q255" i="9"/>
  <c r="U254" i="9"/>
  <c r="T254" i="9"/>
  <c r="S254" i="9"/>
  <c r="R254" i="9"/>
  <c r="Q254" i="9"/>
  <c r="U253" i="9"/>
  <c r="T253" i="9"/>
  <c r="S253" i="9"/>
  <c r="R253" i="9"/>
  <c r="Q253" i="9"/>
  <c r="U252" i="9"/>
  <c r="T252" i="9"/>
  <c r="S252" i="9"/>
  <c r="R252" i="9"/>
  <c r="Q252" i="9"/>
  <c r="U251" i="9"/>
  <c r="T251" i="9"/>
  <c r="S251" i="9"/>
  <c r="R251" i="9"/>
  <c r="Q251" i="9"/>
  <c r="U250" i="9"/>
  <c r="T250" i="9"/>
  <c r="S250" i="9"/>
  <c r="R250" i="9"/>
  <c r="Q250" i="9"/>
  <c r="U249" i="9"/>
  <c r="T249" i="9"/>
  <c r="S249" i="9"/>
  <c r="R249" i="9"/>
  <c r="Q249" i="9"/>
  <c r="U248" i="9"/>
  <c r="T248" i="9"/>
  <c r="S248" i="9"/>
  <c r="R248" i="9"/>
  <c r="Q248" i="9"/>
  <c r="U247" i="9"/>
  <c r="T247" i="9"/>
  <c r="S247" i="9"/>
  <c r="R247" i="9"/>
  <c r="Q247" i="9"/>
  <c r="U246" i="9"/>
  <c r="T246" i="9"/>
  <c r="S246" i="9"/>
  <c r="R246" i="9"/>
  <c r="Q246" i="9"/>
  <c r="U245" i="9"/>
  <c r="T245" i="9"/>
  <c r="S245" i="9"/>
  <c r="R245" i="9"/>
  <c r="Q245" i="9"/>
  <c r="U244" i="9"/>
  <c r="T244" i="9"/>
  <c r="S244" i="9"/>
  <c r="R244" i="9"/>
  <c r="Q244" i="9"/>
  <c r="U243" i="9"/>
  <c r="T243" i="9"/>
  <c r="S243" i="9"/>
  <c r="R243" i="9"/>
  <c r="Q243" i="9"/>
  <c r="U242" i="9"/>
  <c r="T242" i="9"/>
  <c r="S242" i="9"/>
  <c r="R242" i="9"/>
  <c r="Q242" i="9"/>
  <c r="U241" i="9"/>
  <c r="T241" i="9"/>
  <c r="S241" i="9"/>
  <c r="R241" i="9"/>
  <c r="Q241" i="9"/>
  <c r="U240" i="9"/>
  <c r="T240" i="9"/>
  <c r="S240" i="9"/>
  <c r="R240" i="9"/>
  <c r="Q240" i="9"/>
  <c r="U239" i="9"/>
  <c r="T239" i="9"/>
  <c r="S239" i="9"/>
  <c r="R239" i="9"/>
  <c r="Q239" i="9"/>
  <c r="U238" i="9"/>
  <c r="T238" i="9"/>
  <c r="S238" i="9"/>
  <c r="R238" i="9"/>
  <c r="Q238" i="9"/>
  <c r="U237" i="9"/>
  <c r="T237" i="9"/>
  <c r="S237" i="9"/>
  <c r="R237" i="9"/>
  <c r="Q237" i="9"/>
  <c r="U236" i="9"/>
  <c r="T236" i="9"/>
  <c r="S236" i="9"/>
  <c r="R236" i="9"/>
  <c r="Q236" i="9"/>
  <c r="U235" i="9"/>
  <c r="T235" i="9"/>
  <c r="S235" i="9"/>
  <c r="R235" i="9"/>
  <c r="Q235" i="9"/>
  <c r="U234" i="9"/>
  <c r="T234" i="9"/>
  <c r="S234" i="9"/>
  <c r="R234" i="9"/>
  <c r="Q234" i="9"/>
  <c r="U233" i="9"/>
  <c r="T233" i="9"/>
  <c r="S233" i="9"/>
  <c r="R233" i="9"/>
  <c r="Q233" i="9"/>
  <c r="U232" i="9"/>
  <c r="T232" i="9"/>
  <c r="S232" i="9"/>
  <c r="R232" i="9"/>
  <c r="Q232" i="9"/>
  <c r="U231" i="9"/>
  <c r="T231" i="9"/>
  <c r="S231" i="9"/>
  <c r="R231" i="9"/>
  <c r="Q231" i="9"/>
  <c r="U230" i="9"/>
  <c r="T230" i="9"/>
  <c r="S230" i="9"/>
  <c r="R230" i="9"/>
  <c r="Q230" i="9"/>
  <c r="U229" i="9"/>
  <c r="T229" i="9"/>
  <c r="S229" i="9"/>
  <c r="R229" i="9"/>
  <c r="Q229" i="9"/>
  <c r="U228" i="9"/>
  <c r="T228" i="9"/>
  <c r="S228" i="9"/>
  <c r="R228" i="9"/>
  <c r="Q228" i="9"/>
  <c r="U227" i="9"/>
  <c r="T227" i="9"/>
  <c r="S227" i="9"/>
  <c r="R227" i="9"/>
  <c r="Q227" i="9"/>
  <c r="U226" i="9"/>
  <c r="T226" i="9"/>
  <c r="S226" i="9"/>
  <c r="R226" i="9"/>
  <c r="Q226" i="9"/>
  <c r="U225" i="9"/>
  <c r="T225" i="9"/>
  <c r="S225" i="9"/>
  <c r="R225" i="9"/>
  <c r="Q225" i="9"/>
  <c r="U224" i="9"/>
  <c r="T224" i="9"/>
  <c r="S224" i="9"/>
  <c r="R224" i="9"/>
  <c r="Q224" i="9"/>
  <c r="U223" i="9"/>
  <c r="T223" i="9"/>
  <c r="S223" i="9"/>
  <c r="R223" i="9"/>
  <c r="Q223" i="9"/>
  <c r="U222" i="9"/>
  <c r="T222" i="9"/>
  <c r="S222" i="9"/>
  <c r="R222" i="9"/>
  <c r="Q222" i="9"/>
  <c r="U221" i="9"/>
  <c r="T221" i="9"/>
  <c r="S221" i="9"/>
  <c r="R221" i="9"/>
  <c r="Q221" i="9"/>
  <c r="U220" i="9"/>
  <c r="T220" i="9"/>
  <c r="S220" i="9"/>
  <c r="R220" i="9"/>
  <c r="Q220" i="9"/>
  <c r="U219" i="9"/>
  <c r="T219" i="9"/>
  <c r="S219" i="9"/>
  <c r="R219" i="9"/>
  <c r="Q219" i="9"/>
  <c r="U218" i="9"/>
  <c r="T218" i="9"/>
  <c r="S218" i="9"/>
  <c r="R218" i="9"/>
  <c r="Q218" i="9"/>
  <c r="U217" i="9"/>
  <c r="T217" i="9"/>
  <c r="S217" i="9"/>
  <c r="R217" i="9"/>
  <c r="Q217" i="9"/>
  <c r="U216" i="9"/>
  <c r="T216" i="9"/>
  <c r="S216" i="9"/>
  <c r="R216" i="9"/>
  <c r="Q216" i="9"/>
  <c r="U215" i="9"/>
  <c r="T215" i="9"/>
  <c r="S215" i="9"/>
  <c r="R215" i="9"/>
  <c r="Q215" i="9"/>
  <c r="U214" i="9"/>
  <c r="T214" i="9"/>
  <c r="S214" i="9"/>
  <c r="R214" i="9"/>
  <c r="Q214" i="9"/>
  <c r="U213" i="9"/>
  <c r="T213" i="9"/>
  <c r="S213" i="9"/>
  <c r="R213" i="9"/>
  <c r="Q213" i="9"/>
  <c r="U212" i="9"/>
  <c r="T212" i="9"/>
  <c r="S212" i="9"/>
  <c r="R212" i="9"/>
  <c r="Q212" i="9"/>
  <c r="U211" i="9"/>
  <c r="T211" i="9"/>
  <c r="S211" i="9"/>
  <c r="R211" i="9"/>
  <c r="Q211" i="9"/>
  <c r="U210" i="9"/>
  <c r="T210" i="9"/>
  <c r="S210" i="9"/>
  <c r="R210" i="9"/>
  <c r="Q210" i="9"/>
  <c r="U209" i="9"/>
  <c r="T209" i="9"/>
  <c r="S209" i="9"/>
  <c r="R209" i="9"/>
  <c r="Q209" i="9"/>
  <c r="U208" i="9"/>
  <c r="T208" i="9"/>
  <c r="S208" i="9"/>
  <c r="R208" i="9"/>
  <c r="Q208" i="9"/>
  <c r="U207" i="9"/>
  <c r="T207" i="9"/>
  <c r="S207" i="9"/>
  <c r="R207" i="9"/>
  <c r="Q207" i="9"/>
  <c r="U206" i="9"/>
  <c r="T206" i="9"/>
  <c r="S206" i="9"/>
  <c r="R206" i="9"/>
  <c r="Q206" i="9"/>
  <c r="U205" i="9"/>
  <c r="T205" i="9"/>
  <c r="S205" i="9"/>
  <c r="R205" i="9"/>
  <c r="Q205" i="9"/>
  <c r="U204" i="9"/>
  <c r="T204" i="9"/>
  <c r="S204" i="9"/>
  <c r="R204" i="9"/>
  <c r="Q204" i="9"/>
  <c r="U203" i="9"/>
  <c r="T203" i="9"/>
  <c r="S203" i="9"/>
  <c r="R203" i="9"/>
  <c r="Q203" i="9"/>
  <c r="U202" i="9"/>
  <c r="T202" i="9"/>
  <c r="S202" i="9"/>
  <c r="R202" i="9"/>
  <c r="Q202" i="9"/>
  <c r="U201" i="9"/>
  <c r="T201" i="9"/>
  <c r="S201" i="9"/>
  <c r="R201" i="9"/>
  <c r="Q201" i="9"/>
  <c r="U200" i="9"/>
  <c r="T200" i="9"/>
  <c r="S200" i="9"/>
  <c r="R200" i="9"/>
  <c r="Q200" i="9"/>
  <c r="U199" i="9"/>
  <c r="T199" i="9"/>
  <c r="S199" i="9"/>
  <c r="R199" i="9"/>
  <c r="Q199" i="9"/>
  <c r="U198" i="9"/>
  <c r="T198" i="9"/>
  <c r="S198" i="9"/>
  <c r="R198" i="9"/>
  <c r="Q198" i="9"/>
  <c r="U197" i="9"/>
  <c r="T197" i="9"/>
  <c r="S197" i="9"/>
  <c r="R197" i="9"/>
  <c r="Q197" i="9"/>
  <c r="U196" i="9"/>
  <c r="T196" i="9"/>
  <c r="S196" i="9"/>
  <c r="R196" i="9"/>
  <c r="Q196" i="9"/>
  <c r="U195" i="9"/>
  <c r="T195" i="9"/>
  <c r="S195" i="9"/>
  <c r="R195" i="9"/>
  <c r="Q195" i="9"/>
  <c r="U194" i="9"/>
  <c r="T194" i="9"/>
  <c r="S194" i="9"/>
  <c r="R194" i="9"/>
  <c r="Q194" i="9"/>
  <c r="U193" i="9"/>
  <c r="T193" i="9"/>
  <c r="S193" i="9"/>
  <c r="R193" i="9"/>
  <c r="Q193" i="9"/>
  <c r="U192" i="9"/>
  <c r="T192" i="9"/>
  <c r="S192" i="9"/>
  <c r="R192" i="9"/>
  <c r="Q192" i="9"/>
  <c r="U191" i="9"/>
  <c r="T191" i="9"/>
  <c r="S191" i="9"/>
  <c r="R191" i="9"/>
  <c r="Q191" i="9"/>
  <c r="U190" i="9"/>
  <c r="T190" i="9"/>
  <c r="S190" i="9"/>
  <c r="R190" i="9"/>
  <c r="Q190" i="9"/>
  <c r="U189" i="9"/>
  <c r="T189" i="9"/>
  <c r="S189" i="9"/>
  <c r="R189" i="9"/>
  <c r="Q189" i="9"/>
  <c r="U188" i="9"/>
  <c r="T188" i="9"/>
  <c r="S188" i="9"/>
  <c r="R188" i="9"/>
  <c r="Q188" i="9"/>
  <c r="U187" i="9"/>
  <c r="T187" i="9"/>
  <c r="S187" i="9"/>
  <c r="R187" i="9"/>
  <c r="Q187" i="9"/>
  <c r="U186" i="9"/>
  <c r="T186" i="9"/>
  <c r="S186" i="9"/>
  <c r="R186" i="9"/>
  <c r="Q186" i="9"/>
  <c r="U185" i="9"/>
  <c r="T185" i="9"/>
  <c r="S185" i="9"/>
  <c r="R185" i="9"/>
  <c r="Q185" i="9"/>
  <c r="U184" i="9"/>
  <c r="T184" i="9"/>
  <c r="S184" i="9"/>
  <c r="R184" i="9"/>
  <c r="Q184" i="9"/>
  <c r="U183" i="9"/>
  <c r="T183" i="9"/>
  <c r="S183" i="9"/>
  <c r="R183" i="9"/>
  <c r="Q183" i="9"/>
  <c r="U182" i="9"/>
  <c r="T182" i="9"/>
  <c r="S182" i="9"/>
  <c r="R182" i="9"/>
  <c r="Q182" i="9"/>
  <c r="U181" i="9"/>
  <c r="T181" i="9"/>
  <c r="S181" i="9"/>
  <c r="R181" i="9"/>
  <c r="Q181" i="9"/>
  <c r="U180" i="9"/>
  <c r="T180" i="9"/>
  <c r="S180" i="9"/>
  <c r="R180" i="9"/>
  <c r="Q180" i="9"/>
  <c r="U179" i="9"/>
  <c r="T179" i="9"/>
  <c r="S179" i="9"/>
  <c r="R179" i="9"/>
  <c r="Q179" i="9"/>
  <c r="U178" i="9"/>
  <c r="T178" i="9"/>
  <c r="S178" i="9"/>
  <c r="R178" i="9"/>
  <c r="Q178" i="9"/>
  <c r="U177" i="9"/>
  <c r="T177" i="9"/>
  <c r="S177" i="9"/>
  <c r="R177" i="9"/>
  <c r="Q177" i="9"/>
  <c r="U176" i="9"/>
  <c r="T176" i="9"/>
  <c r="S176" i="9"/>
  <c r="R176" i="9"/>
  <c r="Q176" i="9"/>
  <c r="U175" i="9"/>
  <c r="T175" i="9"/>
  <c r="S175" i="9"/>
  <c r="R175" i="9"/>
  <c r="Q175" i="9"/>
  <c r="U174" i="9"/>
  <c r="T174" i="9"/>
  <c r="S174" i="9"/>
  <c r="R174" i="9"/>
  <c r="Q174" i="9"/>
  <c r="U173" i="9"/>
  <c r="T173" i="9"/>
  <c r="S173" i="9"/>
  <c r="R173" i="9"/>
  <c r="Q173" i="9"/>
  <c r="U172" i="9"/>
  <c r="T172" i="9"/>
  <c r="S172" i="9"/>
  <c r="R172" i="9"/>
  <c r="Q172" i="9"/>
  <c r="U171" i="9"/>
  <c r="T171" i="9"/>
  <c r="S171" i="9"/>
  <c r="R171" i="9"/>
  <c r="Q171" i="9"/>
  <c r="U170" i="9"/>
  <c r="T170" i="9"/>
  <c r="S170" i="9"/>
  <c r="R170" i="9"/>
  <c r="Q170" i="9"/>
  <c r="U169" i="9"/>
  <c r="T169" i="9"/>
  <c r="S169" i="9"/>
  <c r="R169" i="9"/>
  <c r="Q169" i="9"/>
  <c r="U168" i="9"/>
  <c r="T168" i="9"/>
  <c r="S168" i="9"/>
  <c r="R168" i="9"/>
  <c r="Q168" i="9"/>
  <c r="U167" i="9"/>
  <c r="T167" i="9"/>
  <c r="S167" i="9"/>
  <c r="R167" i="9"/>
  <c r="Q167" i="9"/>
  <c r="U166" i="9"/>
  <c r="T166" i="9"/>
  <c r="S166" i="9"/>
  <c r="R166" i="9"/>
  <c r="Q166" i="9"/>
  <c r="U165" i="9"/>
  <c r="T165" i="9"/>
  <c r="S165" i="9"/>
  <c r="R165" i="9"/>
  <c r="Q165" i="9"/>
  <c r="U164" i="9"/>
  <c r="T164" i="9"/>
  <c r="S164" i="9"/>
  <c r="R164" i="9"/>
  <c r="Q164" i="9"/>
  <c r="U163" i="9"/>
  <c r="T163" i="9"/>
  <c r="S163" i="9"/>
  <c r="R163" i="9"/>
  <c r="Q163" i="9"/>
  <c r="U162" i="9"/>
  <c r="T162" i="9"/>
  <c r="S162" i="9"/>
  <c r="R162" i="9"/>
  <c r="Q162" i="9"/>
  <c r="U161" i="9"/>
  <c r="T161" i="9"/>
  <c r="S161" i="9"/>
  <c r="R161" i="9"/>
  <c r="Q161" i="9"/>
  <c r="U160" i="9"/>
  <c r="T160" i="9"/>
  <c r="S160" i="9"/>
  <c r="R160" i="9"/>
  <c r="Q160" i="9"/>
  <c r="U159" i="9"/>
  <c r="T159" i="9"/>
  <c r="S159" i="9"/>
  <c r="R159" i="9"/>
  <c r="Q159" i="9"/>
  <c r="U158" i="9"/>
  <c r="T158" i="9"/>
  <c r="S158" i="9"/>
  <c r="R158" i="9"/>
  <c r="Q158" i="9"/>
  <c r="U157" i="9"/>
  <c r="T157" i="9"/>
  <c r="S157" i="9"/>
  <c r="R157" i="9"/>
  <c r="Q157" i="9"/>
  <c r="U156" i="9"/>
  <c r="T156" i="9"/>
  <c r="S156" i="9"/>
  <c r="R156" i="9"/>
  <c r="Q156" i="9"/>
  <c r="U155" i="9"/>
  <c r="T155" i="9"/>
  <c r="S155" i="9"/>
  <c r="R155" i="9"/>
  <c r="Q155" i="9"/>
  <c r="U154" i="9"/>
  <c r="T154" i="9"/>
  <c r="S154" i="9"/>
  <c r="R154" i="9"/>
  <c r="Q154" i="9"/>
  <c r="U153" i="9"/>
  <c r="T153" i="9"/>
  <c r="S153" i="9"/>
  <c r="R153" i="9"/>
  <c r="Q153" i="9"/>
  <c r="U152" i="9"/>
  <c r="T152" i="9"/>
  <c r="S152" i="9"/>
  <c r="R152" i="9"/>
  <c r="Q152" i="9"/>
  <c r="U151" i="9"/>
  <c r="T151" i="9"/>
  <c r="S151" i="9"/>
  <c r="R151" i="9"/>
  <c r="Q151" i="9"/>
  <c r="U150" i="9"/>
  <c r="T150" i="9"/>
  <c r="S150" i="9"/>
  <c r="R150" i="9"/>
  <c r="Q150" i="9"/>
  <c r="U149" i="9"/>
  <c r="T149" i="9"/>
  <c r="S149" i="9"/>
  <c r="R149" i="9"/>
  <c r="Q149" i="9"/>
  <c r="U148" i="9"/>
  <c r="T148" i="9"/>
  <c r="S148" i="9"/>
  <c r="R148" i="9"/>
  <c r="Q148" i="9"/>
  <c r="U147" i="9"/>
  <c r="T147" i="9"/>
  <c r="S147" i="9"/>
  <c r="R147" i="9"/>
  <c r="Q147" i="9"/>
  <c r="U146" i="9"/>
  <c r="T146" i="9"/>
  <c r="S146" i="9"/>
  <c r="R146" i="9"/>
  <c r="Q146" i="9"/>
  <c r="U145" i="9"/>
  <c r="T145" i="9"/>
  <c r="S145" i="9"/>
  <c r="R145" i="9"/>
  <c r="Q145" i="9"/>
  <c r="U144" i="9"/>
  <c r="T144" i="9"/>
  <c r="S144" i="9"/>
  <c r="R144" i="9"/>
  <c r="Q144" i="9"/>
  <c r="U143" i="9"/>
  <c r="T143" i="9"/>
  <c r="S143" i="9"/>
  <c r="R143" i="9"/>
  <c r="Q143" i="9"/>
  <c r="U142" i="9"/>
  <c r="T142" i="9"/>
  <c r="S142" i="9"/>
  <c r="R142" i="9"/>
  <c r="Q142" i="9"/>
  <c r="U141" i="9"/>
  <c r="T141" i="9"/>
  <c r="S141" i="9"/>
  <c r="R141" i="9"/>
  <c r="Q141" i="9"/>
  <c r="U140" i="9"/>
  <c r="T140" i="9"/>
  <c r="S140" i="9"/>
  <c r="R140" i="9"/>
  <c r="Q140" i="9"/>
  <c r="U139" i="9"/>
  <c r="T139" i="9"/>
  <c r="S139" i="9"/>
  <c r="R139" i="9"/>
  <c r="Q139" i="9"/>
  <c r="U138" i="9"/>
  <c r="T138" i="9"/>
  <c r="S138" i="9"/>
  <c r="R138" i="9"/>
  <c r="Q138" i="9"/>
  <c r="U137" i="9"/>
  <c r="T137" i="9"/>
  <c r="S137" i="9"/>
  <c r="R137" i="9"/>
  <c r="Q137" i="9"/>
  <c r="U136" i="9"/>
  <c r="T136" i="9"/>
  <c r="S136" i="9"/>
  <c r="R136" i="9"/>
  <c r="Q136" i="9"/>
  <c r="U135" i="9"/>
  <c r="T135" i="9"/>
  <c r="S135" i="9"/>
  <c r="R135" i="9"/>
  <c r="Q135" i="9"/>
  <c r="U134" i="9"/>
  <c r="T134" i="9"/>
  <c r="S134" i="9"/>
  <c r="R134" i="9"/>
  <c r="Q134" i="9"/>
  <c r="U133" i="9"/>
  <c r="T133" i="9"/>
  <c r="S133" i="9"/>
  <c r="R133" i="9"/>
  <c r="Q133" i="9"/>
  <c r="U132" i="9"/>
  <c r="T132" i="9"/>
  <c r="S132" i="9"/>
  <c r="R132" i="9"/>
  <c r="Q132" i="9"/>
  <c r="U131" i="9"/>
  <c r="T131" i="9"/>
  <c r="S131" i="9"/>
  <c r="R131" i="9"/>
  <c r="Q131" i="9"/>
  <c r="U130" i="9"/>
  <c r="T130" i="9"/>
  <c r="S130" i="9"/>
  <c r="R130" i="9"/>
  <c r="Q130" i="9"/>
  <c r="U129" i="9"/>
  <c r="T129" i="9"/>
  <c r="S129" i="9"/>
  <c r="R129" i="9"/>
  <c r="Q129" i="9"/>
  <c r="U128" i="9"/>
  <c r="T128" i="9"/>
  <c r="S128" i="9"/>
  <c r="R128" i="9"/>
  <c r="Q128" i="9"/>
  <c r="U127" i="9"/>
  <c r="T127" i="9"/>
  <c r="S127" i="9"/>
  <c r="R127" i="9"/>
  <c r="Q127" i="9"/>
  <c r="U126" i="9"/>
  <c r="T126" i="9"/>
  <c r="S126" i="9"/>
  <c r="R126" i="9"/>
  <c r="Q126" i="9"/>
  <c r="U125" i="9"/>
  <c r="T125" i="9"/>
  <c r="S125" i="9"/>
  <c r="R125" i="9"/>
  <c r="Q125" i="9"/>
  <c r="U124" i="9"/>
  <c r="T124" i="9"/>
  <c r="S124" i="9"/>
  <c r="R124" i="9"/>
  <c r="Q124" i="9"/>
  <c r="U123" i="9"/>
  <c r="T123" i="9"/>
  <c r="S123" i="9"/>
  <c r="R123" i="9"/>
  <c r="Q123" i="9"/>
  <c r="U122" i="9"/>
  <c r="T122" i="9"/>
  <c r="S122" i="9"/>
  <c r="R122" i="9"/>
  <c r="Q122" i="9"/>
  <c r="U121" i="9"/>
  <c r="T121" i="9"/>
  <c r="S121" i="9"/>
  <c r="R121" i="9"/>
  <c r="Q121" i="9"/>
  <c r="U120" i="9"/>
  <c r="T120" i="9"/>
  <c r="S120" i="9"/>
  <c r="R120" i="9"/>
  <c r="Q120" i="9"/>
  <c r="U119" i="9"/>
  <c r="T119" i="9"/>
  <c r="S119" i="9"/>
  <c r="R119" i="9"/>
  <c r="Q119" i="9"/>
  <c r="U118" i="9"/>
  <c r="T118" i="9"/>
  <c r="S118" i="9"/>
  <c r="R118" i="9"/>
  <c r="Q118" i="9"/>
  <c r="U117" i="9"/>
  <c r="T117" i="9"/>
  <c r="S117" i="9"/>
  <c r="R117" i="9"/>
  <c r="Q117" i="9"/>
  <c r="U116" i="9"/>
  <c r="T116" i="9"/>
  <c r="S116" i="9"/>
  <c r="R116" i="9"/>
  <c r="Q116" i="9"/>
  <c r="U115" i="9"/>
  <c r="T115" i="9"/>
  <c r="S115" i="9"/>
  <c r="R115" i="9"/>
  <c r="Q115" i="9"/>
  <c r="U114" i="9"/>
  <c r="T114" i="9"/>
  <c r="S114" i="9"/>
  <c r="R114" i="9"/>
  <c r="Q114" i="9"/>
  <c r="U113" i="9"/>
  <c r="T113" i="9"/>
  <c r="S113" i="9"/>
  <c r="R113" i="9"/>
  <c r="Q113" i="9"/>
  <c r="U112" i="9"/>
  <c r="T112" i="9"/>
  <c r="S112" i="9"/>
  <c r="R112" i="9"/>
  <c r="Q112" i="9"/>
  <c r="U111" i="9"/>
  <c r="T111" i="9"/>
  <c r="S111" i="9"/>
  <c r="R111" i="9"/>
  <c r="Q111" i="9"/>
  <c r="U110" i="9"/>
  <c r="T110" i="9"/>
  <c r="S110" i="9"/>
  <c r="R110" i="9"/>
  <c r="Q110" i="9"/>
  <c r="U109" i="9"/>
  <c r="T109" i="9"/>
  <c r="S109" i="9"/>
  <c r="R109" i="9"/>
  <c r="Q109" i="9"/>
  <c r="U108" i="9"/>
  <c r="T108" i="9"/>
  <c r="S108" i="9"/>
  <c r="R108" i="9"/>
  <c r="Q108" i="9"/>
  <c r="U107" i="9"/>
  <c r="T107" i="9"/>
  <c r="S107" i="9"/>
  <c r="R107" i="9"/>
  <c r="Q107" i="9"/>
  <c r="U106" i="9"/>
  <c r="T106" i="9"/>
  <c r="S106" i="9"/>
  <c r="R106" i="9"/>
  <c r="Q106" i="9"/>
  <c r="U105" i="9"/>
  <c r="T105" i="9"/>
  <c r="S105" i="9"/>
  <c r="R105" i="9"/>
  <c r="Q105" i="9"/>
  <c r="U104" i="9"/>
  <c r="T104" i="9"/>
  <c r="S104" i="9"/>
  <c r="R104" i="9"/>
  <c r="Q104" i="9"/>
  <c r="U103" i="9"/>
  <c r="T103" i="9"/>
  <c r="S103" i="9"/>
  <c r="R103" i="9"/>
  <c r="Q103" i="9"/>
  <c r="U102" i="9"/>
  <c r="T102" i="9"/>
  <c r="S102" i="9"/>
  <c r="R102" i="9"/>
  <c r="Q102" i="9"/>
  <c r="U101" i="9"/>
  <c r="T101" i="9"/>
  <c r="S101" i="9"/>
  <c r="R101" i="9"/>
  <c r="Q101" i="9"/>
  <c r="U100" i="9"/>
  <c r="T100" i="9"/>
  <c r="S100" i="9"/>
  <c r="R100" i="9"/>
  <c r="Q100" i="9"/>
  <c r="U99" i="9"/>
  <c r="T99" i="9"/>
  <c r="S99" i="9"/>
  <c r="R99" i="9"/>
  <c r="Q99" i="9"/>
  <c r="U98" i="9"/>
  <c r="T98" i="9"/>
  <c r="S98" i="9"/>
  <c r="R98" i="9"/>
  <c r="Q98" i="9"/>
  <c r="U97" i="9"/>
  <c r="T97" i="9"/>
  <c r="S97" i="9"/>
  <c r="R97" i="9"/>
  <c r="Q97" i="9"/>
  <c r="U96" i="9"/>
  <c r="T96" i="9"/>
  <c r="S96" i="9"/>
  <c r="R96" i="9"/>
  <c r="Q96" i="9"/>
  <c r="U95" i="9"/>
  <c r="T95" i="9"/>
  <c r="S95" i="9"/>
  <c r="R95" i="9"/>
  <c r="Q95" i="9"/>
  <c r="U94" i="9"/>
  <c r="T94" i="9"/>
  <c r="S94" i="9"/>
  <c r="R94" i="9"/>
  <c r="Q94" i="9"/>
  <c r="U93" i="9"/>
  <c r="T93" i="9"/>
  <c r="S93" i="9"/>
  <c r="R93" i="9"/>
  <c r="Q93" i="9"/>
  <c r="U92" i="9"/>
  <c r="T92" i="9"/>
  <c r="S92" i="9"/>
  <c r="R92" i="9"/>
  <c r="Q92" i="9"/>
  <c r="U91" i="9"/>
  <c r="T91" i="9"/>
  <c r="S91" i="9"/>
  <c r="R91" i="9"/>
  <c r="Q91" i="9"/>
  <c r="U90" i="9"/>
  <c r="T90" i="9"/>
  <c r="S90" i="9"/>
  <c r="R90" i="9"/>
  <c r="Q90" i="9"/>
  <c r="U89" i="9"/>
  <c r="T89" i="9"/>
  <c r="S89" i="9"/>
  <c r="R89" i="9"/>
  <c r="Q89" i="9"/>
  <c r="U88" i="9"/>
  <c r="T88" i="9"/>
  <c r="S88" i="9"/>
  <c r="R88" i="9"/>
  <c r="Q88" i="9"/>
  <c r="U87" i="9"/>
  <c r="T87" i="9"/>
  <c r="S87" i="9"/>
  <c r="R87" i="9"/>
  <c r="Q87" i="9"/>
  <c r="U86" i="9"/>
  <c r="T86" i="9"/>
  <c r="S86" i="9"/>
  <c r="R86" i="9"/>
  <c r="Q86" i="9"/>
  <c r="U85" i="9"/>
  <c r="T85" i="9"/>
  <c r="S85" i="9"/>
  <c r="R85" i="9"/>
  <c r="Q85" i="9"/>
  <c r="U84" i="9"/>
  <c r="T84" i="9"/>
  <c r="S84" i="9"/>
  <c r="R84" i="9"/>
  <c r="Q84" i="9"/>
  <c r="U83" i="9"/>
  <c r="T83" i="9"/>
  <c r="S83" i="9"/>
  <c r="R83" i="9"/>
  <c r="Q83" i="9"/>
  <c r="U82" i="9"/>
  <c r="T82" i="9"/>
  <c r="S82" i="9"/>
  <c r="R82" i="9"/>
  <c r="Q82" i="9"/>
  <c r="U81" i="9"/>
  <c r="T81" i="9"/>
  <c r="S81" i="9"/>
  <c r="R81" i="9"/>
  <c r="Q81" i="9"/>
  <c r="U80" i="9"/>
  <c r="T80" i="9"/>
  <c r="S80" i="9"/>
  <c r="R80" i="9"/>
  <c r="Q80" i="9"/>
  <c r="U79" i="9"/>
  <c r="T79" i="9"/>
  <c r="S79" i="9"/>
  <c r="R79" i="9"/>
  <c r="Q79" i="9"/>
  <c r="U78" i="9"/>
  <c r="T78" i="9"/>
  <c r="S78" i="9"/>
  <c r="R78" i="9"/>
  <c r="Q78" i="9"/>
  <c r="U77" i="9"/>
  <c r="T77" i="9"/>
  <c r="S77" i="9"/>
  <c r="R77" i="9"/>
  <c r="Q77" i="9"/>
  <c r="U76" i="9"/>
  <c r="T76" i="9"/>
  <c r="S76" i="9"/>
  <c r="R76" i="9"/>
  <c r="Q76" i="9"/>
  <c r="U75" i="9"/>
  <c r="T75" i="9"/>
  <c r="S75" i="9"/>
  <c r="R75" i="9"/>
  <c r="Q75" i="9"/>
  <c r="U74" i="9"/>
  <c r="T74" i="9"/>
  <c r="S74" i="9"/>
  <c r="R74" i="9"/>
  <c r="Q74" i="9"/>
  <c r="U73" i="9"/>
  <c r="T73" i="9"/>
  <c r="S73" i="9"/>
  <c r="R73" i="9"/>
  <c r="Q73" i="9"/>
  <c r="U72" i="9"/>
  <c r="T72" i="9"/>
  <c r="S72" i="9"/>
  <c r="R72" i="9"/>
  <c r="Q72" i="9"/>
  <c r="U71" i="9"/>
  <c r="T71" i="9"/>
  <c r="S71" i="9"/>
  <c r="R71" i="9"/>
  <c r="Q71" i="9"/>
  <c r="U70" i="9"/>
  <c r="T70" i="9"/>
  <c r="S70" i="9"/>
  <c r="R70" i="9"/>
  <c r="Q70" i="9"/>
  <c r="U69" i="9"/>
  <c r="T69" i="9"/>
  <c r="S69" i="9"/>
  <c r="R69" i="9"/>
  <c r="Q69" i="9"/>
  <c r="U68" i="9"/>
  <c r="T68" i="9"/>
  <c r="S68" i="9"/>
  <c r="R68" i="9"/>
  <c r="Q68" i="9"/>
  <c r="U67" i="9"/>
  <c r="T67" i="9"/>
  <c r="S67" i="9"/>
  <c r="R67" i="9"/>
  <c r="Q67" i="9"/>
  <c r="U66" i="9"/>
  <c r="T66" i="9"/>
  <c r="S66" i="9"/>
  <c r="R66" i="9"/>
  <c r="Q66" i="9"/>
  <c r="U65" i="9"/>
  <c r="T65" i="9"/>
  <c r="S65" i="9"/>
  <c r="R65" i="9"/>
  <c r="Q65" i="9"/>
  <c r="U64" i="9"/>
  <c r="T64" i="9"/>
  <c r="S64" i="9"/>
  <c r="R64" i="9"/>
  <c r="Q64" i="9"/>
  <c r="U63" i="9"/>
  <c r="T63" i="9"/>
  <c r="S63" i="9"/>
  <c r="R63" i="9"/>
  <c r="Q63" i="9"/>
  <c r="U62" i="9"/>
  <c r="T62" i="9"/>
  <c r="S62" i="9"/>
  <c r="R62" i="9"/>
  <c r="Q62" i="9"/>
  <c r="U61" i="9"/>
  <c r="T61" i="9"/>
  <c r="S61" i="9"/>
  <c r="R61" i="9"/>
  <c r="Q61" i="9"/>
  <c r="U60" i="9"/>
  <c r="T60" i="9"/>
  <c r="S60" i="9"/>
  <c r="R60" i="9"/>
  <c r="Q60" i="9"/>
  <c r="U59" i="9"/>
  <c r="T59" i="9"/>
  <c r="S59" i="9"/>
  <c r="R59" i="9"/>
  <c r="Q59" i="9"/>
  <c r="U58" i="9"/>
  <c r="T58" i="9"/>
  <c r="S58" i="9"/>
  <c r="R58" i="9"/>
  <c r="Q58" i="9"/>
  <c r="U57" i="9"/>
  <c r="T57" i="9"/>
  <c r="S57" i="9"/>
  <c r="R57" i="9"/>
  <c r="Q57" i="9"/>
  <c r="U56" i="9"/>
  <c r="T56" i="9"/>
  <c r="S56" i="9"/>
  <c r="R56" i="9"/>
  <c r="Q56" i="9"/>
  <c r="U55" i="9"/>
  <c r="T55" i="9"/>
  <c r="S55" i="9"/>
  <c r="R55" i="9"/>
  <c r="Q55" i="9"/>
  <c r="U54" i="9"/>
  <c r="T54" i="9"/>
  <c r="S54" i="9"/>
  <c r="R54" i="9"/>
  <c r="Q54" i="9"/>
  <c r="U53" i="9"/>
  <c r="T53" i="9"/>
  <c r="S53" i="9"/>
  <c r="R53" i="9"/>
  <c r="Q53" i="9"/>
  <c r="U52" i="9"/>
  <c r="T52" i="9"/>
  <c r="S52" i="9"/>
  <c r="R52" i="9"/>
  <c r="Q52" i="9"/>
  <c r="U51" i="9"/>
  <c r="T51" i="9"/>
  <c r="S51" i="9"/>
  <c r="R51" i="9"/>
  <c r="Q51" i="9"/>
  <c r="U50" i="9"/>
  <c r="T50" i="9"/>
  <c r="S50" i="9"/>
  <c r="R50" i="9"/>
  <c r="Q50" i="9"/>
  <c r="U49" i="9"/>
  <c r="T49" i="9"/>
  <c r="S49" i="9"/>
  <c r="R49" i="9"/>
  <c r="Q49" i="9"/>
  <c r="U48" i="9"/>
  <c r="T48" i="9"/>
  <c r="S48" i="9"/>
  <c r="R48" i="9"/>
  <c r="Q48" i="9"/>
  <c r="U47" i="9"/>
  <c r="T47" i="9"/>
  <c r="S47" i="9"/>
  <c r="R47" i="9"/>
  <c r="Q47" i="9"/>
  <c r="U46" i="9"/>
  <c r="T46" i="9"/>
  <c r="S46" i="9"/>
  <c r="R46" i="9"/>
  <c r="Q46" i="9"/>
  <c r="U45" i="9"/>
  <c r="T45" i="9"/>
  <c r="S45" i="9"/>
  <c r="R45" i="9"/>
  <c r="Q45" i="9"/>
  <c r="U44" i="9"/>
  <c r="T44" i="9"/>
  <c r="S44" i="9"/>
  <c r="R44" i="9"/>
  <c r="Q44" i="9"/>
  <c r="U43" i="9"/>
  <c r="T43" i="9"/>
  <c r="S43" i="9"/>
  <c r="R43" i="9"/>
  <c r="Q43" i="9"/>
  <c r="U42" i="9"/>
  <c r="T42" i="9"/>
  <c r="S42" i="9"/>
  <c r="R42" i="9"/>
  <c r="Q42" i="9"/>
  <c r="U41" i="9"/>
  <c r="T41" i="9"/>
  <c r="S41" i="9"/>
  <c r="R41" i="9"/>
  <c r="Q41" i="9"/>
  <c r="U40" i="9"/>
  <c r="T40" i="9"/>
  <c r="S40" i="9"/>
  <c r="R40" i="9"/>
  <c r="Q40" i="9"/>
  <c r="U39" i="9"/>
  <c r="T39" i="9"/>
  <c r="S39" i="9"/>
  <c r="R39" i="9"/>
  <c r="Q39" i="9"/>
  <c r="U38" i="9"/>
  <c r="T38" i="9"/>
  <c r="S38" i="9"/>
  <c r="R38" i="9"/>
  <c r="Q38" i="9"/>
  <c r="U37" i="9"/>
  <c r="T37" i="9"/>
  <c r="S37" i="9"/>
  <c r="R37" i="9"/>
  <c r="Q37" i="9"/>
  <c r="U36" i="9"/>
  <c r="T36" i="9"/>
  <c r="S36" i="9"/>
  <c r="R36" i="9"/>
  <c r="Q36" i="9"/>
  <c r="U35" i="9"/>
  <c r="T35" i="9"/>
  <c r="S35" i="9"/>
  <c r="R35" i="9"/>
  <c r="Q35" i="9"/>
  <c r="U34" i="9"/>
  <c r="T34" i="9"/>
  <c r="S34" i="9"/>
  <c r="R34" i="9"/>
  <c r="Q34" i="9"/>
  <c r="U33" i="9"/>
  <c r="T33" i="9"/>
  <c r="S33" i="9"/>
  <c r="R33" i="9"/>
  <c r="Q33" i="9"/>
  <c r="U32" i="9"/>
  <c r="T32" i="9"/>
  <c r="S32" i="9"/>
  <c r="R32" i="9"/>
  <c r="Q32" i="9"/>
  <c r="U31" i="9"/>
  <c r="T31" i="9"/>
  <c r="S31" i="9"/>
  <c r="R31" i="9"/>
  <c r="Q31" i="9"/>
  <c r="U30" i="9"/>
  <c r="T30" i="9"/>
  <c r="S30" i="9"/>
  <c r="R30" i="9"/>
  <c r="Q30" i="9"/>
  <c r="U29" i="9"/>
  <c r="T29" i="9"/>
  <c r="S29" i="9"/>
  <c r="R29" i="9"/>
  <c r="Q29" i="9"/>
  <c r="U28" i="9"/>
  <c r="T28" i="9"/>
  <c r="S28" i="9"/>
  <c r="R28" i="9"/>
  <c r="Q28" i="9"/>
  <c r="U27" i="9"/>
  <c r="T27" i="9"/>
  <c r="S27" i="9"/>
  <c r="R27" i="9"/>
  <c r="Q27" i="9"/>
  <c r="U26" i="9"/>
  <c r="T26" i="9"/>
  <c r="S26" i="9"/>
  <c r="R26" i="9"/>
  <c r="Q26" i="9"/>
  <c r="U25" i="9"/>
  <c r="T25" i="9"/>
  <c r="S25" i="9"/>
  <c r="R25" i="9"/>
  <c r="Q25" i="9"/>
  <c r="U24" i="9"/>
  <c r="T24" i="9"/>
  <c r="S24" i="9"/>
  <c r="R24" i="9"/>
  <c r="Q24" i="9"/>
  <c r="U23" i="9"/>
  <c r="T23" i="9"/>
  <c r="S23" i="9"/>
  <c r="Q23" i="9"/>
  <c r="C5" i="9"/>
  <c r="E4" i="9"/>
  <c r="C4" i="9"/>
  <c r="N27" i="8"/>
  <c r="M27" i="8"/>
  <c r="L27" i="8"/>
  <c r="N26" i="8"/>
  <c r="M26" i="8"/>
  <c r="L26" i="8"/>
  <c r="N25" i="8"/>
  <c r="M25" i="8"/>
  <c r="N24" i="8"/>
  <c r="M24" i="8"/>
  <c r="L24" i="8"/>
  <c r="N23" i="8"/>
  <c r="M23" i="8"/>
  <c r="N22" i="8"/>
  <c r="M22" i="8"/>
  <c r="L22" i="8"/>
  <c r="C5" i="8"/>
  <c r="E4" i="8"/>
  <c r="C4" i="8"/>
  <c r="Q215" i="34"/>
  <c r="P215" i="34"/>
  <c r="O215" i="34"/>
  <c r="N215" i="34"/>
  <c r="Q214" i="34"/>
  <c r="P214" i="34"/>
  <c r="O214" i="34"/>
  <c r="N214" i="34"/>
  <c r="Q213" i="34"/>
  <c r="P213" i="34"/>
  <c r="O213" i="34"/>
  <c r="M213" i="34" s="1"/>
  <c r="N213" i="34"/>
  <c r="Q212" i="34"/>
  <c r="P212" i="34"/>
  <c r="O212" i="34"/>
  <c r="N212" i="34"/>
  <c r="Q211" i="34"/>
  <c r="P211" i="34"/>
  <c r="O211" i="34"/>
  <c r="M211" i="34" s="1"/>
  <c r="N211" i="34"/>
  <c r="Q210" i="34"/>
  <c r="P210" i="34"/>
  <c r="O210" i="34"/>
  <c r="N210" i="34"/>
  <c r="Q209" i="34"/>
  <c r="P209" i="34"/>
  <c r="O209" i="34"/>
  <c r="M209" i="34" s="1"/>
  <c r="N209" i="34"/>
  <c r="Q208" i="34"/>
  <c r="P208" i="34"/>
  <c r="O208" i="34"/>
  <c r="N208" i="34"/>
  <c r="Q207" i="34"/>
  <c r="P207" i="34"/>
  <c r="O207" i="34"/>
  <c r="M207" i="34" s="1"/>
  <c r="N207" i="34"/>
  <c r="Q206" i="34"/>
  <c r="P206" i="34"/>
  <c r="O206" i="34"/>
  <c r="N206" i="34"/>
  <c r="Q205" i="34"/>
  <c r="P205" i="34"/>
  <c r="O205" i="34"/>
  <c r="M205" i="34" s="1"/>
  <c r="N205" i="34"/>
  <c r="Q204" i="34"/>
  <c r="P204" i="34"/>
  <c r="O204" i="34"/>
  <c r="N204" i="34"/>
  <c r="Q203" i="34"/>
  <c r="P203" i="34"/>
  <c r="O203" i="34"/>
  <c r="M203" i="34" s="1"/>
  <c r="N203" i="34"/>
  <c r="Q202" i="34"/>
  <c r="P202" i="34"/>
  <c r="O202" i="34"/>
  <c r="N202" i="34"/>
  <c r="Q201" i="34"/>
  <c r="P201" i="34"/>
  <c r="O201" i="34"/>
  <c r="M201" i="34" s="1"/>
  <c r="N201" i="34"/>
  <c r="Q200" i="34"/>
  <c r="P200" i="34"/>
  <c r="O200" i="34"/>
  <c r="N200" i="34"/>
  <c r="Q199" i="34"/>
  <c r="P199" i="34"/>
  <c r="O199" i="34"/>
  <c r="M199" i="34" s="1"/>
  <c r="N199" i="34"/>
  <c r="Q198" i="34"/>
  <c r="P198" i="34"/>
  <c r="O198" i="34"/>
  <c r="N198" i="34"/>
  <c r="Q197" i="34"/>
  <c r="P197" i="34"/>
  <c r="O197" i="34"/>
  <c r="M197" i="34" s="1"/>
  <c r="N197" i="34"/>
  <c r="Q196" i="34"/>
  <c r="P196" i="34"/>
  <c r="O196" i="34"/>
  <c r="N196" i="34"/>
  <c r="Q195" i="34"/>
  <c r="P195" i="34"/>
  <c r="O195" i="34"/>
  <c r="M195" i="34" s="1"/>
  <c r="N195" i="34"/>
  <c r="Q194" i="34"/>
  <c r="P194" i="34"/>
  <c r="O194" i="34"/>
  <c r="N194" i="34"/>
  <c r="Q193" i="34"/>
  <c r="P193" i="34"/>
  <c r="O193" i="34"/>
  <c r="M193" i="34" s="1"/>
  <c r="N193" i="34"/>
  <c r="Q192" i="34"/>
  <c r="P192" i="34"/>
  <c r="O192" i="34"/>
  <c r="N192" i="34"/>
  <c r="Q191" i="34"/>
  <c r="P191" i="34"/>
  <c r="O191" i="34"/>
  <c r="M191" i="34" s="1"/>
  <c r="N191" i="34"/>
  <c r="Q190" i="34"/>
  <c r="P190" i="34"/>
  <c r="O190" i="34"/>
  <c r="N190" i="34"/>
  <c r="Q189" i="34"/>
  <c r="P189" i="34"/>
  <c r="O189" i="34"/>
  <c r="M189" i="34" s="1"/>
  <c r="N189" i="34"/>
  <c r="Q188" i="34"/>
  <c r="P188" i="34"/>
  <c r="O188" i="34"/>
  <c r="N188" i="34"/>
  <c r="Q187" i="34"/>
  <c r="P187" i="34"/>
  <c r="O187" i="34"/>
  <c r="M187" i="34" s="1"/>
  <c r="N187" i="34"/>
  <c r="Q186" i="34"/>
  <c r="P186" i="34"/>
  <c r="O186" i="34"/>
  <c r="N186" i="34"/>
  <c r="Q185" i="34"/>
  <c r="P185" i="34"/>
  <c r="O185" i="34"/>
  <c r="M185" i="34" s="1"/>
  <c r="N185" i="34"/>
  <c r="Q184" i="34"/>
  <c r="P184" i="34"/>
  <c r="O184" i="34"/>
  <c r="N184" i="34"/>
  <c r="Q183" i="34"/>
  <c r="P183" i="34"/>
  <c r="O183" i="34"/>
  <c r="M183" i="34" s="1"/>
  <c r="N183" i="34"/>
  <c r="Q182" i="34"/>
  <c r="P182" i="34"/>
  <c r="O182" i="34"/>
  <c r="N182" i="34"/>
  <c r="Q181" i="34"/>
  <c r="P181" i="34"/>
  <c r="O181" i="34"/>
  <c r="M181" i="34" s="1"/>
  <c r="N181" i="34"/>
  <c r="Q180" i="34"/>
  <c r="P180" i="34"/>
  <c r="O180" i="34"/>
  <c r="N180" i="34"/>
  <c r="Q179" i="34"/>
  <c r="P179" i="34"/>
  <c r="O179" i="34"/>
  <c r="M179" i="34" s="1"/>
  <c r="N179" i="34"/>
  <c r="Q178" i="34"/>
  <c r="P178" i="34"/>
  <c r="O178" i="34"/>
  <c r="N178" i="34"/>
  <c r="Q177" i="34"/>
  <c r="P177" i="34"/>
  <c r="O177" i="34"/>
  <c r="M177" i="34" s="1"/>
  <c r="N177" i="34"/>
  <c r="Q176" i="34"/>
  <c r="P176" i="34"/>
  <c r="O176" i="34"/>
  <c r="N176" i="34"/>
  <c r="Q175" i="34"/>
  <c r="P175" i="34"/>
  <c r="O175" i="34"/>
  <c r="M175" i="34" s="1"/>
  <c r="N175" i="34"/>
  <c r="Q174" i="34"/>
  <c r="P174" i="34"/>
  <c r="O174" i="34"/>
  <c r="N174" i="34"/>
  <c r="Q173" i="34"/>
  <c r="P173" i="34"/>
  <c r="O173" i="34"/>
  <c r="M173" i="34" s="1"/>
  <c r="N173" i="34"/>
  <c r="Q172" i="34"/>
  <c r="P172" i="34"/>
  <c r="O172" i="34"/>
  <c r="N172" i="34"/>
  <c r="Q171" i="34"/>
  <c r="P171" i="34"/>
  <c r="O171" i="34"/>
  <c r="M171" i="34" s="1"/>
  <c r="N171" i="34"/>
  <c r="Q170" i="34"/>
  <c r="P170" i="34"/>
  <c r="O170" i="34"/>
  <c r="N170" i="34"/>
  <c r="Q169" i="34"/>
  <c r="P169" i="34"/>
  <c r="O169" i="34"/>
  <c r="M169" i="34" s="1"/>
  <c r="N169" i="34"/>
  <c r="Q168" i="34"/>
  <c r="P168" i="34"/>
  <c r="O168" i="34"/>
  <c r="N168" i="34"/>
  <c r="Q167" i="34"/>
  <c r="P167" i="34"/>
  <c r="O167" i="34"/>
  <c r="M167" i="34" s="1"/>
  <c r="N167" i="34"/>
  <c r="Q166" i="34"/>
  <c r="P166" i="34"/>
  <c r="O166" i="34"/>
  <c r="N166" i="34"/>
  <c r="Q165" i="34"/>
  <c r="P165" i="34"/>
  <c r="O165" i="34"/>
  <c r="M165" i="34" s="1"/>
  <c r="N165" i="34"/>
  <c r="Q164" i="34"/>
  <c r="P164" i="34"/>
  <c r="O164" i="34"/>
  <c r="N164" i="34"/>
  <c r="Q163" i="34"/>
  <c r="P163" i="34"/>
  <c r="O163" i="34"/>
  <c r="M163" i="34" s="1"/>
  <c r="N163" i="34"/>
  <c r="Q162" i="34"/>
  <c r="P162" i="34"/>
  <c r="O162" i="34"/>
  <c r="N162" i="34"/>
  <c r="Q161" i="34"/>
  <c r="P161" i="34"/>
  <c r="O161" i="34"/>
  <c r="M161" i="34" s="1"/>
  <c r="N161" i="34"/>
  <c r="Q160" i="34"/>
  <c r="P160" i="34"/>
  <c r="O160" i="34"/>
  <c r="N160" i="34"/>
  <c r="Q159" i="34"/>
  <c r="P159" i="34"/>
  <c r="O159" i="34"/>
  <c r="M159" i="34" s="1"/>
  <c r="N159" i="34"/>
  <c r="Q158" i="34"/>
  <c r="P158" i="34"/>
  <c r="O158" i="34"/>
  <c r="N158" i="34"/>
  <c r="Q157" i="34"/>
  <c r="P157" i="34"/>
  <c r="O157" i="34"/>
  <c r="M157" i="34" s="1"/>
  <c r="N157" i="34"/>
  <c r="Q156" i="34"/>
  <c r="P156" i="34"/>
  <c r="O156" i="34"/>
  <c r="N156" i="34"/>
  <c r="Q155" i="34"/>
  <c r="P155" i="34"/>
  <c r="O155" i="34"/>
  <c r="M155" i="34" s="1"/>
  <c r="N155" i="34"/>
  <c r="Q154" i="34"/>
  <c r="P154" i="34"/>
  <c r="O154" i="34"/>
  <c r="N154" i="34"/>
  <c r="Q153" i="34"/>
  <c r="P153" i="34"/>
  <c r="O153" i="34"/>
  <c r="M153" i="34" s="1"/>
  <c r="N153" i="34"/>
  <c r="Q152" i="34"/>
  <c r="P152" i="34"/>
  <c r="O152" i="34"/>
  <c r="N152" i="34"/>
  <c r="Q151" i="34"/>
  <c r="P151" i="34"/>
  <c r="O151" i="34"/>
  <c r="M151" i="34" s="1"/>
  <c r="N151" i="34"/>
  <c r="Q150" i="34"/>
  <c r="P150" i="34"/>
  <c r="O150" i="34"/>
  <c r="N150" i="34"/>
  <c r="Q149" i="34"/>
  <c r="P149" i="34"/>
  <c r="O149" i="34"/>
  <c r="M149" i="34" s="1"/>
  <c r="N149" i="34"/>
  <c r="Q148" i="34"/>
  <c r="P148" i="34"/>
  <c r="O148" i="34"/>
  <c r="N148" i="34"/>
  <c r="Q147" i="34"/>
  <c r="P147" i="34"/>
  <c r="O147" i="34"/>
  <c r="M147" i="34" s="1"/>
  <c r="N147" i="34"/>
  <c r="Q146" i="34"/>
  <c r="P146" i="34"/>
  <c r="O146" i="34"/>
  <c r="N146" i="34"/>
  <c r="Q145" i="34"/>
  <c r="P145" i="34"/>
  <c r="O145" i="34"/>
  <c r="M145" i="34" s="1"/>
  <c r="N145" i="34"/>
  <c r="Q144" i="34"/>
  <c r="P144" i="34"/>
  <c r="O144" i="34"/>
  <c r="N144" i="34"/>
  <c r="Q143" i="34"/>
  <c r="P143" i="34"/>
  <c r="O143" i="34"/>
  <c r="M143" i="34" s="1"/>
  <c r="N143" i="34"/>
  <c r="Q142" i="34"/>
  <c r="P142" i="34"/>
  <c r="O142" i="34"/>
  <c r="N142" i="34"/>
  <c r="Q141" i="34"/>
  <c r="P141" i="34"/>
  <c r="O141" i="34"/>
  <c r="M141" i="34" s="1"/>
  <c r="N141" i="34"/>
  <c r="Q140" i="34"/>
  <c r="P140" i="34"/>
  <c r="O140" i="34"/>
  <c r="N140" i="34"/>
  <c r="Q139" i="34"/>
  <c r="P139" i="34"/>
  <c r="O139" i="34"/>
  <c r="M139" i="34" s="1"/>
  <c r="N139" i="34"/>
  <c r="Q138" i="34"/>
  <c r="P138" i="34"/>
  <c r="O138" i="34"/>
  <c r="N138" i="34"/>
  <c r="Q137" i="34"/>
  <c r="P137" i="34"/>
  <c r="O137" i="34"/>
  <c r="M137" i="34" s="1"/>
  <c r="N137" i="34"/>
  <c r="Q136" i="34"/>
  <c r="P136" i="34"/>
  <c r="O136" i="34"/>
  <c r="N136" i="34"/>
  <c r="Q135" i="34"/>
  <c r="P135" i="34"/>
  <c r="O135" i="34"/>
  <c r="M135" i="34" s="1"/>
  <c r="N135" i="34"/>
  <c r="Q134" i="34"/>
  <c r="P134" i="34"/>
  <c r="O134" i="34"/>
  <c r="N134" i="34"/>
  <c r="Q133" i="34"/>
  <c r="P133" i="34"/>
  <c r="O133" i="34"/>
  <c r="M133" i="34" s="1"/>
  <c r="N133" i="34"/>
  <c r="Q132" i="34"/>
  <c r="P132" i="34"/>
  <c r="O132" i="34"/>
  <c r="N132" i="34"/>
  <c r="Q131" i="34"/>
  <c r="P131" i="34"/>
  <c r="O131" i="34"/>
  <c r="M131" i="34" s="1"/>
  <c r="N131" i="34"/>
  <c r="Q130" i="34"/>
  <c r="P130" i="34"/>
  <c r="O130" i="34"/>
  <c r="N130" i="34"/>
  <c r="Q129" i="34"/>
  <c r="P129" i="34"/>
  <c r="O129" i="34"/>
  <c r="M129" i="34" s="1"/>
  <c r="N129" i="34"/>
  <c r="Q128" i="34"/>
  <c r="P128" i="34"/>
  <c r="O128" i="34"/>
  <c r="N128" i="34"/>
  <c r="Q127" i="34"/>
  <c r="P127" i="34"/>
  <c r="O127" i="34"/>
  <c r="M127" i="34" s="1"/>
  <c r="N127" i="34"/>
  <c r="Q126" i="34"/>
  <c r="P126" i="34"/>
  <c r="O126" i="34"/>
  <c r="N126" i="34"/>
  <c r="Q125" i="34"/>
  <c r="P125" i="34"/>
  <c r="O125" i="34"/>
  <c r="M125" i="34" s="1"/>
  <c r="N125" i="34"/>
  <c r="Q124" i="34"/>
  <c r="P124" i="34"/>
  <c r="O124" i="34"/>
  <c r="N124" i="34"/>
  <c r="Q123" i="34"/>
  <c r="P123" i="34"/>
  <c r="O123" i="34"/>
  <c r="M123" i="34" s="1"/>
  <c r="N123" i="34"/>
  <c r="Q122" i="34"/>
  <c r="P122" i="34"/>
  <c r="O122" i="34"/>
  <c r="N122" i="34"/>
  <c r="Q121" i="34"/>
  <c r="P121" i="34"/>
  <c r="O121" i="34"/>
  <c r="M121" i="34" s="1"/>
  <c r="N121" i="34"/>
  <c r="Q120" i="34"/>
  <c r="P120" i="34"/>
  <c r="O120" i="34"/>
  <c r="N120" i="34"/>
  <c r="Q119" i="34"/>
  <c r="P119" i="34"/>
  <c r="O119" i="34"/>
  <c r="M119" i="34" s="1"/>
  <c r="N119" i="34"/>
  <c r="Q118" i="34"/>
  <c r="P118" i="34"/>
  <c r="O118" i="34"/>
  <c r="N118" i="34"/>
  <c r="Q117" i="34"/>
  <c r="P117" i="34"/>
  <c r="O117" i="34"/>
  <c r="M117" i="34" s="1"/>
  <c r="N117" i="34"/>
  <c r="Q116" i="34"/>
  <c r="P116" i="34"/>
  <c r="O116" i="34"/>
  <c r="N116" i="34"/>
  <c r="Q115" i="34"/>
  <c r="P115" i="34"/>
  <c r="O115" i="34"/>
  <c r="M115" i="34" s="1"/>
  <c r="N115" i="34"/>
  <c r="Q114" i="34"/>
  <c r="P114" i="34"/>
  <c r="O114" i="34"/>
  <c r="N114" i="34"/>
  <c r="Q113" i="34"/>
  <c r="P113" i="34"/>
  <c r="O113" i="34"/>
  <c r="M113" i="34" s="1"/>
  <c r="N113" i="34"/>
  <c r="Q112" i="34"/>
  <c r="P112" i="34"/>
  <c r="O112" i="34"/>
  <c r="N112" i="34"/>
  <c r="Q111" i="34"/>
  <c r="P111" i="34"/>
  <c r="O111" i="34"/>
  <c r="M111" i="34" s="1"/>
  <c r="N111" i="34"/>
  <c r="Q110" i="34"/>
  <c r="P110" i="34"/>
  <c r="O110" i="34"/>
  <c r="N110" i="34"/>
  <c r="Q109" i="34"/>
  <c r="P109" i="34"/>
  <c r="O109" i="34"/>
  <c r="M109" i="34" s="1"/>
  <c r="N109" i="34"/>
  <c r="Q108" i="34"/>
  <c r="P108" i="34"/>
  <c r="O108" i="34"/>
  <c r="N108" i="34"/>
  <c r="Q107" i="34"/>
  <c r="P107" i="34"/>
  <c r="O107" i="34"/>
  <c r="M107" i="34" s="1"/>
  <c r="N107" i="34"/>
  <c r="Q106" i="34"/>
  <c r="P106" i="34"/>
  <c r="O106" i="34"/>
  <c r="N106" i="34"/>
  <c r="Q105" i="34"/>
  <c r="P105" i="34"/>
  <c r="O105" i="34"/>
  <c r="M105" i="34" s="1"/>
  <c r="N105" i="34"/>
  <c r="Q104" i="34"/>
  <c r="P104" i="34"/>
  <c r="O104" i="34"/>
  <c r="N104" i="34"/>
  <c r="Q103" i="34"/>
  <c r="P103" i="34"/>
  <c r="O103" i="34"/>
  <c r="M103" i="34" s="1"/>
  <c r="N103" i="34"/>
  <c r="Q102" i="34"/>
  <c r="P102" i="34"/>
  <c r="O102" i="34"/>
  <c r="N102" i="34"/>
  <c r="Q101" i="34"/>
  <c r="P101" i="34"/>
  <c r="O101" i="34"/>
  <c r="M101" i="34" s="1"/>
  <c r="N101" i="34"/>
  <c r="Q100" i="34"/>
  <c r="P100" i="34"/>
  <c r="O100" i="34"/>
  <c r="N100" i="34"/>
  <c r="Q99" i="34"/>
  <c r="P99" i="34"/>
  <c r="O99" i="34"/>
  <c r="M99" i="34" s="1"/>
  <c r="N99" i="34"/>
  <c r="Q98" i="34"/>
  <c r="P98" i="34"/>
  <c r="O98" i="34"/>
  <c r="N98" i="34"/>
  <c r="Q97" i="34"/>
  <c r="P97" i="34"/>
  <c r="O97" i="34"/>
  <c r="M97" i="34" s="1"/>
  <c r="N97" i="34"/>
  <c r="Q96" i="34"/>
  <c r="P96" i="34"/>
  <c r="O96" i="34"/>
  <c r="N96" i="34"/>
  <c r="Q95" i="34"/>
  <c r="P95" i="34"/>
  <c r="O95" i="34"/>
  <c r="M95" i="34" s="1"/>
  <c r="N95" i="34"/>
  <c r="Q94" i="34"/>
  <c r="P94" i="34"/>
  <c r="O94" i="34"/>
  <c r="N94" i="34"/>
  <c r="Q93" i="34"/>
  <c r="P93" i="34"/>
  <c r="O93" i="34"/>
  <c r="M93" i="34" s="1"/>
  <c r="N93" i="34"/>
  <c r="Q92" i="34"/>
  <c r="P92" i="34"/>
  <c r="O92" i="34"/>
  <c r="N92" i="34"/>
  <c r="Q91" i="34"/>
  <c r="P91" i="34"/>
  <c r="O91" i="34"/>
  <c r="M91" i="34" s="1"/>
  <c r="N91" i="34"/>
  <c r="Q90" i="34"/>
  <c r="P90" i="34"/>
  <c r="O90" i="34"/>
  <c r="N90" i="34"/>
  <c r="Q89" i="34"/>
  <c r="P89" i="34"/>
  <c r="O89" i="34"/>
  <c r="M89" i="34" s="1"/>
  <c r="N89" i="34"/>
  <c r="Q88" i="34"/>
  <c r="P88" i="34"/>
  <c r="O88" i="34"/>
  <c r="N88" i="34"/>
  <c r="Q87" i="34"/>
  <c r="P87" i="34"/>
  <c r="O87" i="34"/>
  <c r="M87" i="34" s="1"/>
  <c r="N87" i="34"/>
  <c r="Q86" i="34"/>
  <c r="P86" i="34"/>
  <c r="O86" i="34"/>
  <c r="N86" i="34"/>
  <c r="Q85" i="34"/>
  <c r="P85" i="34"/>
  <c r="O85" i="34"/>
  <c r="M85" i="34" s="1"/>
  <c r="N85" i="34"/>
  <c r="Q84" i="34"/>
  <c r="P84" i="34"/>
  <c r="O84" i="34"/>
  <c r="N84" i="34"/>
  <c r="Q83" i="34"/>
  <c r="P83" i="34"/>
  <c r="O83" i="34"/>
  <c r="M83" i="34" s="1"/>
  <c r="N83" i="34"/>
  <c r="Q82" i="34"/>
  <c r="P82" i="34"/>
  <c r="O82" i="34"/>
  <c r="N82" i="34"/>
  <c r="Q81" i="34"/>
  <c r="P81" i="34"/>
  <c r="O81" i="34"/>
  <c r="M81" i="34" s="1"/>
  <c r="N81" i="34"/>
  <c r="Q80" i="34"/>
  <c r="P80" i="34"/>
  <c r="O80" i="34"/>
  <c r="N80" i="34"/>
  <c r="Q79" i="34"/>
  <c r="P79" i="34"/>
  <c r="O79" i="34"/>
  <c r="M79" i="34" s="1"/>
  <c r="N79" i="34"/>
  <c r="Q78" i="34"/>
  <c r="P78" i="34"/>
  <c r="O78" i="34"/>
  <c r="N78" i="34"/>
  <c r="Q77" i="34"/>
  <c r="P77" i="34"/>
  <c r="O77" i="34"/>
  <c r="M77" i="34" s="1"/>
  <c r="N77" i="34"/>
  <c r="Q76" i="34"/>
  <c r="P76" i="34"/>
  <c r="O76" i="34"/>
  <c r="N76" i="34"/>
  <c r="Q75" i="34"/>
  <c r="P75" i="34"/>
  <c r="O75" i="34"/>
  <c r="M75" i="34" s="1"/>
  <c r="N75" i="34"/>
  <c r="Q74" i="34"/>
  <c r="P74" i="34"/>
  <c r="O74" i="34"/>
  <c r="N74" i="34"/>
  <c r="Q73" i="34"/>
  <c r="P73" i="34"/>
  <c r="O73" i="34"/>
  <c r="M73" i="34" s="1"/>
  <c r="N73" i="34"/>
  <c r="Q72" i="34"/>
  <c r="P72" i="34"/>
  <c r="O72" i="34"/>
  <c r="N72" i="34"/>
  <c r="Q71" i="34"/>
  <c r="P71" i="34"/>
  <c r="O71" i="34"/>
  <c r="M71" i="34" s="1"/>
  <c r="N71" i="34"/>
  <c r="Q70" i="34"/>
  <c r="P70" i="34"/>
  <c r="O70" i="34"/>
  <c r="N70" i="34"/>
  <c r="Q69" i="34"/>
  <c r="P69" i="34"/>
  <c r="O69" i="34"/>
  <c r="M69" i="34" s="1"/>
  <c r="N69" i="34"/>
  <c r="Q68" i="34"/>
  <c r="P68" i="34"/>
  <c r="O68" i="34"/>
  <c r="N68" i="34"/>
  <c r="Q67" i="34"/>
  <c r="P67" i="34"/>
  <c r="O67" i="34"/>
  <c r="M67" i="34" s="1"/>
  <c r="N67" i="34"/>
  <c r="Q66" i="34"/>
  <c r="P66" i="34"/>
  <c r="O66" i="34"/>
  <c r="N66" i="34"/>
  <c r="Q65" i="34"/>
  <c r="P65" i="34"/>
  <c r="O65" i="34"/>
  <c r="M65" i="34" s="1"/>
  <c r="N65" i="34"/>
  <c r="Q64" i="34"/>
  <c r="P64" i="34"/>
  <c r="O64" i="34"/>
  <c r="N64" i="34"/>
  <c r="Q63" i="34"/>
  <c r="P63" i="34"/>
  <c r="O63" i="34"/>
  <c r="M63" i="34" s="1"/>
  <c r="N63" i="34"/>
  <c r="Q62" i="34"/>
  <c r="P62" i="34"/>
  <c r="O62" i="34"/>
  <c r="N62" i="34"/>
  <c r="Q61" i="34"/>
  <c r="P61" i="34"/>
  <c r="O61" i="34"/>
  <c r="M61" i="34" s="1"/>
  <c r="N61" i="34"/>
  <c r="Q60" i="34"/>
  <c r="P60" i="34"/>
  <c r="O60" i="34"/>
  <c r="N60" i="34"/>
  <c r="Q59" i="34"/>
  <c r="P59" i="34"/>
  <c r="O59" i="34"/>
  <c r="M59" i="34" s="1"/>
  <c r="N59" i="34"/>
  <c r="Q58" i="34"/>
  <c r="P58" i="34"/>
  <c r="O58" i="34"/>
  <c r="N58" i="34"/>
  <c r="Q57" i="34"/>
  <c r="P57" i="34"/>
  <c r="O57" i="34"/>
  <c r="M57" i="34" s="1"/>
  <c r="N57" i="34"/>
  <c r="Q56" i="34"/>
  <c r="P56" i="34"/>
  <c r="O56" i="34"/>
  <c r="N56" i="34"/>
  <c r="Q55" i="34"/>
  <c r="P55" i="34"/>
  <c r="O55" i="34"/>
  <c r="M55" i="34" s="1"/>
  <c r="N55" i="34"/>
  <c r="Q54" i="34"/>
  <c r="P54" i="34"/>
  <c r="O54" i="34"/>
  <c r="N54" i="34"/>
  <c r="Q53" i="34"/>
  <c r="P53" i="34"/>
  <c r="O53" i="34"/>
  <c r="M53" i="34" s="1"/>
  <c r="N53" i="34"/>
  <c r="Q52" i="34"/>
  <c r="P52" i="34"/>
  <c r="O52" i="34"/>
  <c r="N52" i="34"/>
  <c r="Q51" i="34"/>
  <c r="P51" i="34"/>
  <c r="O51" i="34"/>
  <c r="M51" i="34" s="1"/>
  <c r="N51" i="34"/>
  <c r="Q50" i="34"/>
  <c r="P50" i="34"/>
  <c r="O50" i="34"/>
  <c r="N50" i="34"/>
  <c r="Q49" i="34"/>
  <c r="P49" i="34"/>
  <c r="O49" i="34"/>
  <c r="M49" i="34" s="1"/>
  <c r="N49" i="34"/>
  <c r="Q48" i="34"/>
  <c r="P48" i="34"/>
  <c r="O48" i="34"/>
  <c r="N48" i="34"/>
  <c r="Q47" i="34"/>
  <c r="P47" i="34"/>
  <c r="O47" i="34"/>
  <c r="M47" i="34" s="1"/>
  <c r="N47" i="34"/>
  <c r="Q46" i="34"/>
  <c r="P46" i="34"/>
  <c r="O46" i="34"/>
  <c r="N46" i="34"/>
  <c r="Q45" i="34"/>
  <c r="P45" i="34"/>
  <c r="O45" i="34"/>
  <c r="M45" i="34" s="1"/>
  <c r="N45" i="34"/>
  <c r="Q44" i="34"/>
  <c r="P44" i="34"/>
  <c r="O44" i="34"/>
  <c r="N44" i="34"/>
  <c r="Q43" i="34"/>
  <c r="P43" i="34"/>
  <c r="O43" i="34"/>
  <c r="M43" i="34" s="1"/>
  <c r="N43" i="34"/>
  <c r="Q42" i="34"/>
  <c r="P42" i="34"/>
  <c r="O42" i="34"/>
  <c r="N42" i="34"/>
  <c r="Q41" i="34"/>
  <c r="P41" i="34"/>
  <c r="O41" i="34"/>
  <c r="M41" i="34" s="1"/>
  <c r="N41" i="34"/>
  <c r="Q40" i="34"/>
  <c r="P40" i="34"/>
  <c r="O40" i="34"/>
  <c r="N40" i="34"/>
  <c r="Q39" i="34"/>
  <c r="P39" i="34"/>
  <c r="O39" i="34"/>
  <c r="M39" i="34" s="1"/>
  <c r="N39" i="34"/>
  <c r="Q38" i="34"/>
  <c r="P38" i="34"/>
  <c r="O38" i="34"/>
  <c r="N38" i="34"/>
  <c r="Q37" i="34"/>
  <c r="P37" i="34"/>
  <c r="O37" i="34"/>
  <c r="M37" i="34" s="1"/>
  <c r="N37" i="34"/>
  <c r="Q36" i="34"/>
  <c r="P36" i="34"/>
  <c r="O36" i="34"/>
  <c r="N36" i="34"/>
  <c r="Q35" i="34"/>
  <c r="P35" i="34"/>
  <c r="O35" i="34"/>
  <c r="M35" i="34" s="1"/>
  <c r="N35" i="34"/>
  <c r="Q34" i="34"/>
  <c r="P34" i="34"/>
  <c r="O34" i="34"/>
  <c r="N34" i="34"/>
  <c r="Q33" i="34"/>
  <c r="P33" i="34"/>
  <c r="O33" i="34"/>
  <c r="M33" i="34" s="1"/>
  <c r="N33" i="34"/>
  <c r="Q32" i="34"/>
  <c r="P32" i="34"/>
  <c r="O32" i="34"/>
  <c r="N32" i="34"/>
  <c r="Q31" i="34"/>
  <c r="P31" i="34"/>
  <c r="O31" i="34"/>
  <c r="M31" i="34" s="1"/>
  <c r="N31" i="34"/>
  <c r="Q30" i="34"/>
  <c r="P30" i="34"/>
  <c r="O30" i="34"/>
  <c r="N30" i="34"/>
  <c r="Q29" i="34"/>
  <c r="P29" i="34"/>
  <c r="O29" i="34"/>
  <c r="M29" i="34" s="1"/>
  <c r="N29" i="34"/>
  <c r="Q28" i="34"/>
  <c r="P28" i="34"/>
  <c r="O28" i="34"/>
  <c r="N28" i="34"/>
  <c r="Q27" i="34"/>
  <c r="P27" i="34"/>
  <c r="O27" i="34"/>
  <c r="M27" i="34" s="1"/>
  <c r="N27" i="34"/>
  <c r="Q26" i="34"/>
  <c r="P26" i="34"/>
  <c r="O26" i="34"/>
  <c r="N26" i="34"/>
  <c r="Q25" i="34"/>
  <c r="P25" i="34"/>
  <c r="O25" i="34"/>
  <c r="M25" i="34" s="1"/>
  <c r="N25" i="34"/>
  <c r="Q24" i="34"/>
  <c r="P24" i="34"/>
  <c r="O24" i="34"/>
  <c r="N24" i="34"/>
  <c r="Q23" i="34"/>
  <c r="P23" i="34"/>
  <c r="O23" i="34"/>
  <c r="M23" i="34" s="1"/>
  <c r="N23" i="34"/>
  <c r="Q22" i="34"/>
  <c r="P22" i="34"/>
  <c r="O22" i="34"/>
  <c r="N22" i="34"/>
  <c r="Q21" i="34"/>
  <c r="P21" i="34"/>
  <c r="O21" i="34"/>
  <c r="M21" i="34" s="1"/>
  <c r="N21" i="34"/>
  <c r="Q20" i="34"/>
  <c r="P20" i="34"/>
  <c r="O20" i="34"/>
  <c r="N20" i="34"/>
  <c r="Q19" i="34"/>
  <c r="P19" i="34"/>
  <c r="O19" i="34"/>
  <c r="N19" i="34"/>
  <c r="Q18" i="34"/>
  <c r="P18" i="34"/>
  <c r="O18" i="34"/>
  <c r="N18" i="34"/>
  <c r="Q17" i="34"/>
  <c r="P17" i="34"/>
  <c r="O17" i="34"/>
  <c r="N17" i="34"/>
  <c r="Q16" i="34"/>
  <c r="Q14" i="34" s="1"/>
  <c r="P16" i="34"/>
  <c r="P14" i="34" s="1"/>
  <c r="O16" i="34"/>
  <c r="N16" i="34"/>
  <c r="D5" i="34"/>
  <c r="E4" i="34"/>
  <c r="D4" i="34"/>
  <c r="M215" i="6"/>
  <c r="L215" i="6"/>
  <c r="B215" i="6" s="1"/>
  <c r="K215" i="6"/>
  <c r="M214" i="6"/>
  <c r="L214" i="6"/>
  <c r="B214" i="6" s="1"/>
  <c r="K214" i="6"/>
  <c r="M213" i="6"/>
  <c r="L213" i="6"/>
  <c r="B213" i="6" s="1"/>
  <c r="K213" i="6"/>
  <c r="M212" i="6"/>
  <c r="L212" i="6"/>
  <c r="B212" i="6" s="1"/>
  <c r="K212" i="6"/>
  <c r="M211" i="6"/>
  <c r="L211" i="6"/>
  <c r="B211" i="6" s="1"/>
  <c r="K211" i="6"/>
  <c r="M210" i="6"/>
  <c r="L210" i="6"/>
  <c r="K210" i="6"/>
  <c r="M209" i="6"/>
  <c r="L209" i="6"/>
  <c r="K209" i="6"/>
  <c r="M208" i="6"/>
  <c r="L208" i="6"/>
  <c r="K208" i="6"/>
  <c r="M207" i="6"/>
  <c r="L207" i="6"/>
  <c r="B207" i="6" s="1"/>
  <c r="K207" i="6"/>
  <c r="M206" i="6"/>
  <c r="L206" i="6"/>
  <c r="B206" i="6" s="1"/>
  <c r="K206" i="6"/>
  <c r="M205" i="6"/>
  <c r="L205" i="6"/>
  <c r="B205" i="6" s="1"/>
  <c r="K205" i="6"/>
  <c r="M204" i="6"/>
  <c r="L204" i="6"/>
  <c r="B204" i="6" s="1"/>
  <c r="K204" i="6"/>
  <c r="M203" i="6"/>
  <c r="L203" i="6"/>
  <c r="B203" i="6" s="1"/>
  <c r="K203" i="6"/>
  <c r="M202" i="6"/>
  <c r="L202" i="6"/>
  <c r="K202" i="6"/>
  <c r="M201" i="6"/>
  <c r="L201" i="6"/>
  <c r="K201" i="6"/>
  <c r="M200" i="6"/>
  <c r="L200" i="6"/>
  <c r="K200" i="6"/>
  <c r="M199" i="6"/>
  <c r="L199" i="6"/>
  <c r="B199" i="6" s="1"/>
  <c r="K199" i="6"/>
  <c r="M198" i="6"/>
  <c r="L198" i="6"/>
  <c r="B198" i="6" s="1"/>
  <c r="K198" i="6"/>
  <c r="M197" i="6"/>
  <c r="L197" i="6"/>
  <c r="B197" i="6" s="1"/>
  <c r="K197" i="6"/>
  <c r="M196" i="6"/>
  <c r="L196" i="6"/>
  <c r="B196" i="6" s="1"/>
  <c r="K196" i="6"/>
  <c r="M195" i="6"/>
  <c r="L195" i="6"/>
  <c r="B195" i="6" s="1"/>
  <c r="K195" i="6"/>
  <c r="M194" i="6"/>
  <c r="L194" i="6"/>
  <c r="K194" i="6"/>
  <c r="M193" i="6"/>
  <c r="L193" i="6"/>
  <c r="K193" i="6"/>
  <c r="M192" i="6"/>
  <c r="L192" i="6"/>
  <c r="K192" i="6"/>
  <c r="M191" i="6"/>
  <c r="L191" i="6"/>
  <c r="B191" i="6" s="1"/>
  <c r="K191" i="6"/>
  <c r="M190" i="6"/>
  <c r="L190" i="6"/>
  <c r="B190" i="6" s="1"/>
  <c r="K190" i="6"/>
  <c r="M189" i="6"/>
  <c r="L189" i="6"/>
  <c r="B189" i="6" s="1"/>
  <c r="K189" i="6"/>
  <c r="M188" i="6"/>
  <c r="L188" i="6"/>
  <c r="B188" i="6" s="1"/>
  <c r="K188" i="6"/>
  <c r="M187" i="6"/>
  <c r="L187" i="6"/>
  <c r="B187" i="6" s="1"/>
  <c r="K187" i="6"/>
  <c r="M186" i="6"/>
  <c r="L186" i="6"/>
  <c r="K186" i="6"/>
  <c r="M185" i="6"/>
  <c r="L185" i="6"/>
  <c r="K185" i="6"/>
  <c r="M184" i="6"/>
  <c r="L184" i="6"/>
  <c r="K184" i="6"/>
  <c r="M183" i="6"/>
  <c r="L183" i="6"/>
  <c r="B183" i="6" s="1"/>
  <c r="K183" i="6"/>
  <c r="M182" i="6"/>
  <c r="L182" i="6"/>
  <c r="B182" i="6" s="1"/>
  <c r="K182" i="6"/>
  <c r="M181" i="6"/>
  <c r="L181" i="6"/>
  <c r="B181" i="6" s="1"/>
  <c r="K181" i="6"/>
  <c r="M180" i="6"/>
  <c r="L180" i="6"/>
  <c r="K180" i="6"/>
  <c r="M179" i="6"/>
  <c r="L179" i="6"/>
  <c r="B179" i="6" s="1"/>
  <c r="K179" i="6"/>
  <c r="M178" i="6"/>
  <c r="L178" i="6"/>
  <c r="K178" i="6"/>
  <c r="M177" i="6"/>
  <c r="L177" i="6"/>
  <c r="B177" i="6" s="1"/>
  <c r="K177" i="6"/>
  <c r="M176" i="6"/>
  <c r="L176" i="6"/>
  <c r="K176" i="6"/>
  <c r="M175" i="6"/>
  <c r="L175" i="6"/>
  <c r="B175" i="6" s="1"/>
  <c r="K175" i="6"/>
  <c r="M174" i="6"/>
  <c r="L174" i="6"/>
  <c r="B174" i="6" s="1"/>
  <c r="K174" i="6"/>
  <c r="M173" i="6"/>
  <c r="L173" i="6"/>
  <c r="B173" i="6" s="1"/>
  <c r="K173" i="6"/>
  <c r="M172" i="6"/>
  <c r="L172" i="6"/>
  <c r="K172" i="6"/>
  <c r="M171" i="6"/>
  <c r="L171" i="6"/>
  <c r="B171" i="6" s="1"/>
  <c r="K171" i="6"/>
  <c r="M170" i="6"/>
  <c r="L170" i="6"/>
  <c r="K170" i="6"/>
  <c r="M169" i="6"/>
  <c r="L169" i="6"/>
  <c r="B169" i="6" s="1"/>
  <c r="K169" i="6"/>
  <c r="M168" i="6"/>
  <c r="L168" i="6"/>
  <c r="K168" i="6"/>
  <c r="M167" i="6"/>
  <c r="L167" i="6"/>
  <c r="B167" i="6" s="1"/>
  <c r="K167" i="6"/>
  <c r="M166" i="6"/>
  <c r="L166" i="6"/>
  <c r="B166" i="6" s="1"/>
  <c r="K166" i="6"/>
  <c r="M165" i="6"/>
  <c r="L165" i="6"/>
  <c r="B165" i="6" s="1"/>
  <c r="K165" i="6"/>
  <c r="M164" i="6"/>
  <c r="L164" i="6"/>
  <c r="K164" i="6"/>
  <c r="M163" i="6"/>
  <c r="L163" i="6"/>
  <c r="B163" i="6" s="1"/>
  <c r="K163" i="6"/>
  <c r="M162" i="6"/>
  <c r="L162" i="6"/>
  <c r="K162" i="6"/>
  <c r="M161" i="6"/>
  <c r="L161" i="6"/>
  <c r="B161" i="6" s="1"/>
  <c r="K161" i="6"/>
  <c r="M160" i="6"/>
  <c r="L160" i="6"/>
  <c r="K160" i="6"/>
  <c r="M159" i="6"/>
  <c r="L159" i="6"/>
  <c r="B159" i="6" s="1"/>
  <c r="K159" i="6"/>
  <c r="M158" i="6"/>
  <c r="L158" i="6"/>
  <c r="B158" i="6" s="1"/>
  <c r="K158" i="6"/>
  <c r="M157" i="6"/>
  <c r="L157" i="6"/>
  <c r="B157" i="6" s="1"/>
  <c r="K157" i="6"/>
  <c r="M156" i="6"/>
  <c r="L156" i="6"/>
  <c r="K156" i="6"/>
  <c r="M155" i="6"/>
  <c r="L155" i="6"/>
  <c r="B155" i="6" s="1"/>
  <c r="K155" i="6"/>
  <c r="M154" i="6"/>
  <c r="L154" i="6"/>
  <c r="K154" i="6"/>
  <c r="M153" i="6"/>
  <c r="L153" i="6"/>
  <c r="B153" i="6" s="1"/>
  <c r="K153" i="6"/>
  <c r="M152" i="6"/>
  <c r="L152" i="6"/>
  <c r="K152" i="6"/>
  <c r="M151" i="6"/>
  <c r="L151" i="6"/>
  <c r="B151" i="6" s="1"/>
  <c r="K151" i="6"/>
  <c r="M150" i="6"/>
  <c r="L150" i="6"/>
  <c r="B150" i="6" s="1"/>
  <c r="K150" i="6"/>
  <c r="M149" i="6"/>
  <c r="L149" i="6"/>
  <c r="B149" i="6" s="1"/>
  <c r="K149" i="6"/>
  <c r="M148" i="6"/>
  <c r="L148" i="6"/>
  <c r="K148" i="6"/>
  <c r="M147" i="6"/>
  <c r="L147" i="6"/>
  <c r="B147" i="6" s="1"/>
  <c r="K147" i="6"/>
  <c r="M146" i="6"/>
  <c r="L146" i="6"/>
  <c r="K146" i="6"/>
  <c r="M145" i="6"/>
  <c r="L145" i="6"/>
  <c r="B145" i="6" s="1"/>
  <c r="K145" i="6"/>
  <c r="M144" i="6"/>
  <c r="L144" i="6"/>
  <c r="K144" i="6"/>
  <c r="M143" i="6"/>
  <c r="L143" i="6"/>
  <c r="B143" i="6" s="1"/>
  <c r="K143" i="6"/>
  <c r="M142" i="6"/>
  <c r="L142" i="6"/>
  <c r="B142" i="6" s="1"/>
  <c r="K142" i="6"/>
  <c r="M141" i="6"/>
  <c r="L141" i="6"/>
  <c r="B141" i="6" s="1"/>
  <c r="K141" i="6"/>
  <c r="M140" i="6"/>
  <c r="L140" i="6"/>
  <c r="K140" i="6"/>
  <c r="M139" i="6"/>
  <c r="L139" i="6"/>
  <c r="B139" i="6" s="1"/>
  <c r="K139" i="6"/>
  <c r="M138" i="6"/>
  <c r="L138" i="6"/>
  <c r="K138" i="6"/>
  <c r="M137" i="6"/>
  <c r="L137" i="6"/>
  <c r="B137" i="6" s="1"/>
  <c r="K137" i="6"/>
  <c r="M136" i="6"/>
  <c r="L136" i="6"/>
  <c r="K136" i="6"/>
  <c r="M135" i="6"/>
  <c r="L135" i="6"/>
  <c r="B135" i="6" s="1"/>
  <c r="K135" i="6"/>
  <c r="M134" i="6"/>
  <c r="L134" i="6"/>
  <c r="B134" i="6" s="1"/>
  <c r="K134" i="6"/>
  <c r="M133" i="6"/>
  <c r="L133" i="6"/>
  <c r="B133" i="6" s="1"/>
  <c r="K133" i="6"/>
  <c r="M132" i="6"/>
  <c r="L132" i="6"/>
  <c r="K132" i="6"/>
  <c r="M131" i="6"/>
  <c r="L131" i="6"/>
  <c r="K131" i="6"/>
  <c r="M130" i="6"/>
  <c r="L130" i="6"/>
  <c r="K130" i="6"/>
  <c r="M129" i="6"/>
  <c r="L129" i="6"/>
  <c r="B129" i="6" s="1"/>
  <c r="K129" i="6"/>
  <c r="M128" i="6"/>
  <c r="L128" i="6"/>
  <c r="K128" i="6"/>
  <c r="M127" i="6"/>
  <c r="L127" i="6"/>
  <c r="B127" i="6" s="1"/>
  <c r="K127" i="6"/>
  <c r="M126" i="6"/>
  <c r="L126" i="6"/>
  <c r="B126" i="6" s="1"/>
  <c r="K126" i="6"/>
  <c r="M125" i="6"/>
  <c r="L125" i="6"/>
  <c r="B125" i="6" s="1"/>
  <c r="K125" i="6"/>
  <c r="M124" i="6"/>
  <c r="L124" i="6"/>
  <c r="K124" i="6"/>
  <c r="M123" i="6"/>
  <c r="L123" i="6"/>
  <c r="B123" i="6" s="1"/>
  <c r="K123" i="6"/>
  <c r="M122" i="6"/>
  <c r="L122" i="6"/>
  <c r="K122" i="6"/>
  <c r="M121" i="6"/>
  <c r="L121" i="6"/>
  <c r="B121" i="6" s="1"/>
  <c r="K121" i="6"/>
  <c r="M120" i="6"/>
  <c r="L120" i="6"/>
  <c r="B120" i="6" s="1"/>
  <c r="K120" i="6"/>
  <c r="M119" i="6"/>
  <c r="L119" i="6"/>
  <c r="B119" i="6" s="1"/>
  <c r="K119" i="6"/>
  <c r="M118" i="6"/>
  <c r="L118" i="6"/>
  <c r="B118" i="6" s="1"/>
  <c r="K118" i="6"/>
  <c r="M117" i="6"/>
  <c r="L117" i="6"/>
  <c r="B117" i="6" s="1"/>
  <c r="K117" i="6"/>
  <c r="M116" i="6"/>
  <c r="L116" i="6"/>
  <c r="K116" i="6"/>
  <c r="M115" i="6"/>
  <c r="L115" i="6"/>
  <c r="K115" i="6"/>
  <c r="M114" i="6"/>
  <c r="L114" i="6"/>
  <c r="B114" i="6" s="1"/>
  <c r="K114" i="6"/>
  <c r="M113" i="6"/>
  <c r="L113" i="6"/>
  <c r="B113" i="6" s="1"/>
  <c r="K113" i="6"/>
  <c r="M112" i="6"/>
  <c r="L112" i="6"/>
  <c r="B112" i="6" s="1"/>
  <c r="K112" i="6"/>
  <c r="M111" i="6"/>
  <c r="L111" i="6"/>
  <c r="B111" i="6" s="1"/>
  <c r="K111" i="6"/>
  <c r="M110" i="6"/>
  <c r="L110" i="6"/>
  <c r="B110" i="6" s="1"/>
  <c r="K110" i="6"/>
  <c r="M109" i="6"/>
  <c r="L109" i="6"/>
  <c r="K109" i="6"/>
  <c r="M108" i="6"/>
  <c r="L108" i="6"/>
  <c r="K108" i="6"/>
  <c r="M107" i="6"/>
  <c r="L107" i="6"/>
  <c r="K107" i="6"/>
  <c r="M106" i="6"/>
  <c r="L106" i="6"/>
  <c r="K106" i="6"/>
  <c r="M105" i="6"/>
  <c r="L105" i="6"/>
  <c r="B105" i="6" s="1"/>
  <c r="K105" i="6"/>
  <c r="M104" i="6"/>
  <c r="L104" i="6"/>
  <c r="B104" i="6" s="1"/>
  <c r="K104" i="6"/>
  <c r="M103" i="6"/>
  <c r="L103" i="6"/>
  <c r="B103" i="6" s="1"/>
  <c r="K103" i="6"/>
  <c r="M102" i="6"/>
  <c r="L102" i="6"/>
  <c r="B102" i="6" s="1"/>
  <c r="K102" i="6"/>
  <c r="M101" i="6"/>
  <c r="L101" i="6"/>
  <c r="B101" i="6" s="1"/>
  <c r="K101" i="6"/>
  <c r="M100" i="6"/>
  <c r="L100" i="6"/>
  <c r="K100" i="6"/>
  <c r="M99" i="6"/>
  <c r="L99" i="6"/>
  <c r="K99" i="6"/>
  <c r="M98" i="6"/>
  <c r="L98" i="6"/>
  <c r="K98" i="6"/>
  <c r="M97" i="6"/>
  <c r="L97" i="6"/>
  <c r="B97" i="6" s="1"/>
  <c r="K97" i="6"/>
  <c r="M96" i="6"/>
  <c r="L96" i="6"/>
  <c r="B96" i="6" s="1"/>
  <c r="K96" i="6"/>
  <c r="M95" i="6"/>
  <c r="L95" i="6"/>
  <c r="B95" i="6" s="1"/>
  <c r="K95" i="6"/>
  <c r="M94" i="6"/>
  <c r="L94" i="6"/>
  <c r="B94" i="6" s="1"/>
  <c r="K94" i="6"/>
  <c r="M93" i="6"/>
  <c r="L93" i="6"/>
  <c r="B93" i="6" s="1"/>
  <c r="K93" i="6"/>
  <c r="M92" i="6"/>
  <c r="L92" i="6"/>
  <c r="K92" i="6"/>
  <c r="M91" i="6"/>
  <c r="L91" i="6"/>
  <c r="K91" i="6"/>
  <c r="M90" i="6"/>
  <c r="L90" i="6"/>
  <c r="K90" i="6"/>
  <c r="M89" i="6"/>
  <c r="L89" i="6"/>
  <c r="B89" i="6" s="1"/>
  <c r="K89" i="6"/>
  <c r="M88" i="6"/>
  <c r="L88" i="6"/>
  <c r="B88" i="6" s="1"/>
  <c r="K88" i="6"/>
  <c r="M87" i="6"/>
  <c r="L87" i="6"/>
  <c r="B87" i="6" s="1"/>
  <c r="K87" i="6"/>
  <c r="M86" i="6"/>
  <c r="L86" i="6"/>
  <c r="B86" i="6" s="1"/>
  <c r="K86" i="6"/>
  <c r="M85" i="6"/>
  <c r="L85" i="6"/>
  <c r="B85" i="6" s="1"/>
  <c r="K85" i="6"/>
  <c r="M84" i="6"/>
  <c r="L84" i="6"/>
  <c r="K84" i="6"/>
  <c r="M83" i="6"/>
  <c r="L83" i="6"/>
  <c r="K83" i="6"/>
  <c r="M82" i="6"/>
  <c r="L82" i="6"/>
  <c r="K82" i="6"/>
  <c r="M81" i="6"/>
  <c r="L81" i="6"/>
  <c r="B81" i="6" s="1"/>
  <c r="K81" i="6"/>
  <c r="M80" i="6"/>
  <c r="L80" i="6"/>
  <c r="B80" i="6" s="1"/>
  <c r="K80" i="6"/>
  <c r="M79" i="6"/>
  <c r="L79" i="6"/>
  <c r="B79" i="6" s="1"/>
  <c r="K79" i="6"/>
  <c r="M78" i="6"/>
  <c r="L78" i="6"/>
  <c r="B78" i="6" s="1"/>
  <c r="K78" i="6"/>
  <c r="M77" i="6"/>
  <c r="L77" i="6"/>
  <c r="B77" i="6" s="1"/>
  <c r="K77" i="6"/>
  <c r="M76" i="6"/>
  <c r="L76" i="6"/>
  <c r="K76" i="6"/>
  <c r="M75" i="6"/>
  <c r="L75" i="6"/>
  <c r="K75" i="6"/>
  <c r="M74" i="6"/>
  <c r="L74" i="6"/>
  <c r="K74" i="6"/>
  <c r="M73" i="6"/>
  <c r="L73" i="6"/>
  <c r="B73" i="6" s="1"/>
  <c r="K73" i="6"/>
  <c r="M72" i="6"/>
  <c r="L72" i="6"/>
  <c r="B72" i="6" s="1"/>
  <c r="K72" i="6"/>
  <c r="M71" i="6"/>
  <c r="L71" i="6"/>
  <c r="B71" i="6" s="1"/>
  <c r="K71" i="6"/>
  <c r="M70" i="6"/>
  <c r="L70" i="6"/>
  <c r="B70" i="6" s="1"/>
  <c r="K70" i="6"/>
  <c r="M69" i="6"/>
  <c r="L69" i="6"/>
  <c r="B69" i="6" s="1"/>
  <c r="K69" i="6"/>
  <c r="M68" i="6"/>
  <c r="L68" i="6"/>
  <c r="K68" i="6"/>
  <c r="M67" i="6"/>
  <c r="L67" i="6"/>
  <c r="K67" i="6"/>
  <c r="M66" i="6"/>
  <c r="L66" i="6"/>
  <c r="K66" i="6"/>
  <c r="M65" i="6"/>
  <c r="L65" i="6"/>
  <c r="B65" i="6" s="1"/>
  <c r="K65" i="6"/>
  <c r="M64" i="6"/>
  <c r="L64" i="6"/>
  <c r="B64" i="6" s="1"/>
  <c r="K64" i="6"/>
  <c r="M63" i="6"/>
  <c r="L63" i="6"/>
  <c r="B63" i="6" s="1"/>
  <c r="K63" i="6"/>
  <c r="M62" i="6"/>
  <c r="L62" i="6"/>
  <c r="B62" i="6" s="1"/>
  <c r="K62" i="6"/>
  <c r="M61" i="6"/>
  <c r="L61" i="6"/>
  <c r="B61" i="6" s="1"/>
  <c r="K61" i="6"/>
  <c r="M60" i="6"/>
  <c r="L60" i="6"/>
  <c r="K60" i="6"/>
  <c r="M59" i="6"/>
  <c r="L59" i="6"/>
  <c r="K59" i="6"/>
  <c r="M58" i="6"/>
  <c r="L58" i="6"/>
  <c r="K58" i="6"/>
  <c r="M57" i="6"/>
  <c r="L57" i="6"/>
  <c r="B57" i="6" s="1"/>
  <c r="K57" i="6"/>
  <c r="M56" i="6"/>
  <c r="L56" i="6"/>
  <c r="B56" i="6" s="1"/>
  <c r="K56" i="6"/>
  <c r="M55" i="6"/>
  <c r="L55" i="6"/>
  <c r="B55" i="6" s="1"/>
  <c r="K55" i="6"/>
  <c r="M54" i="6"/>
  <c r="L54" i="6"/>
  <c r="B54" i="6" s="1"/>
  <c r="K54" i="6"/>
  <c r="M53" i="6"/>
  <c r="L53" i="6"/>
  <c r="B53" i="6" s="1"/>
  <c r="K53" i="6"/>
  <c r="M52" i="6"/>
  <c r="L52" i="6"/>
  <c r="K52" i="6"/>
  <c r="M51" i="6"/>
  <c r="L51" i="6"/>
  <c r="K51" i="6"/>
  <c r="M50" i="6"/>
  <c r="L50" i="6"/>
  <c r="K50" i="6"/>
  <c r="M49" i="6"/>
  <c r="L49" i="6"/>
  <c r="B49" i="6" s="1"/>
  <c r="K49" i="6"/>
  <c r="M48" i="6"/>
  <c r="L48" i="6"/>
  <c r="B48" i="6" s="1"/>
  <c r="K48" i="6"/>
  <c r="M47" i="6"/>
  <c r="L47" i="6"/>
  <c r="B47" i="6" s="1"/>
  <c r="K47" i="6"/>
  <c r="M46" i="6"/>
  <c r="L46" i="6"/>
  <c r="B46" i="6" s="1"/>
  <c r="K46" i="6"/>
  <c r="M45" i="6"/>
  <c r="L45" i="6"/>
  <c r="B45" i="6" s="1"/>
  <c r="K45" i="6"/>
  <c r="M44" i="6"/>
  <c r="L44" i="6"/>
  <c r="K44" i="6"/>
  <c r="M43" i="6"/>
  <c r="L43" i="6"/>
  <c r="K43" i="6"/>
  <c r="M42" i="6"/>
  <c r="L42" i="6"/>
  <c r="K42" i="6"/>
  <c r="M41" i="6"/>
  <c r="L41" i="6"/>
  <c r="B41" i="6" s="1"/>
  <c r="K41" i="6"/>
  <c r="M40" i="6"/>
  <c r="L40" i="6"/>
  <c r="K40" i="6"/>
  <c r="M39" i="6"/>
  <c r="L39" i="6"/>
  <c r="B39" i="6" s="1"/>
  <c r="K39" i="6"/>
  <c r="M38" i="6"/>
  <c r="L38" i="6"/>
  <c r="B38" i="6" s="1"/>
  <c r="K38" i="6"/>
  <c r="M37" i="6"/>
  <c r="L37" i="6"/>
  <c r="B37" i="6" s="1"/>
  <c r="K37" i="6"/>
  <c r="M36" i="6"/>
  <c r="L36" i="6"/>
  <c r="K36" i="6"/>
  <c r="M35" i="6"/>
  <c r="L35" i="6"/>
  <c r="K35" i="6"/>
  <c r="M34" i="6"/>
  <c r="L34" i="6"/>
  <c r="K34" i="6"/>
  <c r="M33" i="6"/>
  <c r="L33" i="6"/>
  <c r="B33" i="6" s="1"/>
  <c r="K33" i="6"/>
  <c r="M32" i="6"/>
  <c r="L32" i="6"/>
  <c r="K32" i="6"/>
  <c r="M31" i="6"/>
  <c r="L31" i="6"/>
  <c r="B31" i="6" s="1"/>
  <c r="K31" i="6"/>
  <c r="M30" i="6"/>
  <c r="L30" i="6"/>
  <c r="B30" i="6" s="1"/>
  <c r="K30" i="6"/>
  <c r="M29" i="6"/>
  <c r="L29" i="6"/>
  <c r="B29" i="6" s="1"/>
  <c r="K29" i="6"/>
  <c r="M28" i="6"/>
  <c r="L28" i="6"/>
  <c r="K28" i="6"/>
  <c r="M27" i="6"/>
  <c r="L27" i="6"/>
  <c r="K27" i="6"/>
  <c r="M26" i="6"/>
  <c r="L26" i="6"/>
  <c r="K26" i="6"/>
  <c r="M25" i="6"/>
  <c r="L25" i="6"/>
  <c r="B25" i="6" s="1"/>
  <c r="K25" i="6"/>
  <c r="M24" i="6"/>
  <c r="L24" i="6"/>
  <c r="K24" i="6"/>
  <c r="M23" i="6"/>
  <c r="L23" i="6"/>
  <c r="B23" i="6" s="1"/>
  <c r="K23" i="6"/>
  <c r="M22" i="6"/>
  <c r="L22" i="6"/>
  <c r="B22" i="6" s="1"/>
  <c r="K22" i="6"/>
  <c r="M21" i="6"/>
  <c r="L21" i="6"/>
  <c r="B21" i="6" s="1"/>
  <c r="K21" i="6"/>
  <c r="M20" i="6"/>
  <c r="L20" i="6"/>
  <c r="K20" i="6"/>
  <c r="M19" i="6"/>
  <c r="L19" i="6"/>
  <c r="K19" i="6"/>
  <c r="M18" i="6"/>
  <c r="L18" i="6"/>
  <c r="K18" i="6"/>
  <c r="M17" i="6"/>
  <c r="L17" i="6"/>
  <c r="K17" i="6"/>
  <c r="M16" i="6"/>
  <c r="L16" i="6"/>
  <c r="K16" i="6"/>
  <c r="D5" i="6"/>
  <c r="E4" i="6"/>
  <c r="D4" i="6"/>
  <c r="L28" i="5"/>
  <c r="K28" i="5"/>
  <c r="L27" i="5"/>
  <c r="K27" i="5"/>
  <c r="L26" i="5"/>
  <c r="K26" i="5"/>
  <c r="N22" i="5"/>
  <c r="M22" i="5"/>
  <c r="L22" i="5"/>
  <c r="K22" i="5"/>
  <c r="N21" i="5"/>
  <c r="M21" i="5"/>
  <c r="L21" i="5"/>
  <c r="K21" i="5"/>
  <c r="N20" i="5"/>
  <c r="M20" i="5"/>
  <c r="L20" i="5"/>
  <c r="K20" i="5"/>
  <c r="F14" i="5"/>
  <c r="C5" i="5"/>
  <c r="E4" i="5"/>
  <c r="C4" i="5"/>
  <c r="L215" i="30"/>
  <c r="J215" i="30"/>
  <c r="H215" i="30"/>
  <c r="L214" i="30"/>
  <c r="J214" i="30"/>
  <c r="H214" i="30"/>
  <c r="L213" i="30"/>
  <c r="H213" i="30"/>
  <c r="L212" i="30"/>
  <c r="H212" i="30"/>
  <c r="L211" i="30"/>
  <c r="H211" i="30"/>
  <c r="L210" i="30"/>
  <c r="H210" i="30"/>
  <c r="L209" i="30"/>
  <c r="H209" i="30"/>
  <c r="L208" i="30"/>
  <c r="H208" i="30"/>
  <c r="L207" i="30"/>
  <c r="H207" i="30"/>
  <c r="L206" i="30"/>
  <c r="H206" i="30"/>
  <c r="L205" i="30"/>
  <c r="H205" i="30"/>
  <c r="L204" i="30"/>
  <c r="H204" i="30"/>
  <c r="L203" i="30"/>
  <c r="H203" i="30"/>
  <c r="L202" i="30"/>
  <c r="H202" i="30"/>
  <c r="L201" i="30"/>
  <c r="H201" i="30"/>
  <c r="L200" i="30"/>
  <c r="H200" i="30"/>
  <c r="L199" i="30"/>
  <c r="H199" i="30"/>
  <c r="L198" i="30"/>
  <c r="H198" i="30"/>
  <c r="L197" i="30"/>
  <c r="H197" i="30"/>
  <c r="L196" i="30"/>
  <c r="H196" i="30"/>
  <c r="L195" i="30"/>
  <c r="H195" i="30"/>
  <c r="L194" i="30"/>
  <c r="H194" i="30"/>
  <c r="L193" i="30"/>
  <c r="H193" i="30"/>
  <c r="L192" i="30"/>
  <c r="H192" i="30"/>
  <c r="L191" i="30"/>
  <c r="H191" i="30"/>
  <c r="L190" i="30"/>
  <c r="H190" i="30"/>
  <c r="L189" i="30"/>
  <c r="H189" i="30"/>
  <c r="L188" i="30"/>
  <c r="H188" i="30"/>
  <c r="L187" i="30"/>
  <c r="H187" i="30"/>
  <c r="L186" i="30"/>
  <c r="H186" i="30"/>
  <c r="L185" i="30"/>
  <c r="H185" i="30"/>
  <c r="L184" i="30"/>
  <c r="H184" i="30"/>
  <c r="L183" i="30"/>
  <c r="H183" i="30"/>
  <c r="L182" i="30"/>
  <c r="H182" i="30"/>
  <c r="L181" i="30"/>
  <c r="H181" i="30"/>
  <c r="L180" i="30"/>
  <c r="H180" i="30"/>
  <c r="L179" i="30"/>
  <c r="H179" i="30"/>
  <c r="L178" i="30"/>
  <c r="H178" i="30"/>
  <c r="L177" i="30"/>
  <c r="H177" i="30"/>
  <c r="L176" i="30"/>
  <c r="H176" i="30"/>
  <c r="L175" i="30"/>
  <c r="H175" i="30"/>
  <c r="L174" i="30"/>
  <c r="H174" i="30"/>
  <c r="L173" i="30"/>
  <c r="H173" i="30"/>
  <c r="L172" i="30"/>
  <c r="H172" i="30"/>
  <c r="L171" i="30"/>
  <c r="H171" i="30"/>
  <c r="L170" i="30"/>
  <c r="H170" i="30"/>
  <c r="L169" i="30"/>
  <c r="H169" i="30"/>
  <c r="L168" i="30"/>
  <c r="H168" i="30"/>
  <c r="L167" i="30"/>
  <c r="H167" i="30"/>
  <c r="L166" i="30"/>
  <c r="H166" i="30"/>
  <c r="L165" i="30"/>
  <c r="H165" i="30"/>
  <c r="L164" i="30"/>
  <c r="H164" i="30"/>
  <c r="L163" i="30"/>
  <c r="H163" i="30"/>
  <c r="L162" i="30"/>
  <c r="H162" i="30"/>
  <c r="L161" i="30"/>
  <c r="H161" i="30"/>
  <c r="L160" i="30"/>
  <c r="H160" i="30"/>
  <c r="L159" i="30"/>
  <c r="H159" i="30"/>
  <c r="L158" i="30"/>
  <c r="H158" i="30"/>
  <c r="L157" i="30"/>
  <c r="H157" i="30"/>
  <c r="L156" i="30"/>
  <c r="H156" i="30"/>
  <c r="L155" i="30"/>
  <c r="H155" i="30"/>
  <c r="L154" i="30"/>
  <c r="H154" i="30"/>
  <c r="L153" i="30"/>
  <c r="H153" i="30"/>
  <c r="L152" i="30"/>
  <c r="H152" i="30"/>
  <c r="L151" i="30"/>
  <c r="H151" i="30"/>
  <c r="L150" i="30"/>
  <c r="H150" i="30"/>
  <c r="L149" i="30"/>
  <c r="H149" i="30"/>
  <c r="L148" i="30"/>
  <c r="H148" i="30"/>
  <c r="L147" i="30"/>
  <c r="H147" i="30"/>
  <c r="L146" i="30"/>
  <c r="H146" i="30"/>
  <c r="L145" i="30"/>
  <c r="H145" i="30"/>
  <c r="L144" i="30"/>
  <c r="H144" i="30"/>
  <c r="L143" i="30"/>
  <c r="H143" i="30"/>
  <c r="L142" i="30"/>
  <c r="H142" i="30"/>
  <c r="L141" i="30"/>
  <c r="H141" i="30"/>
  <c r="L140" i="30"/>
  <c r="H140" i="30"/>
  <c r="L139" i="30"/>
  <c r="H139" i="30"/>
  <c r="L138" i="30"/>
  <c r="H138" i="30"/>
  <c r="L137" i="30"/>
  <c r="H137" i="30"/>
  <c r="L136" i="30"/>
  <c r="H136" i="30"/>
  <c r="L135" i="30"/>
  <c r="H135" i="30"/>
  <c r="L134" i="30"/>
  <c r="H134" i="30"/>
  <c r="L133" i="30"/>
  <c r="H133" i="30"/>
  <c r="L132" i="30"/>
  <c r="H132" i="30"/>
  <c r="L131" i="30"/>
  <c r="H131" i="30"/>
  <c r="L130" i="30"/>
  <c r="H130" i="30"/>
  <c r="L129" i="30"/>
  <c r="H129" i="30"/>
  <c r="L128" i="30"/>
  <c r="H128" i="30"/>
  <c r="L127" i="30"/>
  <c r="H127" i="30"/>
  <c r="L126" i="30"/>
  <c r="H126" i="30"/>
  <c r="L125" i="30"/>
  <c r="H125" i="30"/>
  <c r="L124" i="30"/>
  <c r="H124" i="30"/>
  <c r="L123" i="30"/>
  <c r="H123" i="30"/>
  <c r="L122" i="30"/>
  <c r="H122" i="30"/>
  <c r="L121" i="30"/>
  <c r="H121" i="30"/>
  <c r="L120" i="30"/>
  <c r="H120" i="30"/>
  <c r="L119" i="30"/>
  <c r="H119" i="30"/>
  <c r="L118" i="30"/>
  <c r="H118" i="30"/>
  <c r="L117" i="30"/>
  <c r="H117" i="30"/>
  <c r="L116" i="30"/>
  <c r="H116" i="30"/>
  <c r="L115" i="30"/>
  <c r="H115" i="30"/>
  <c r="L114" i="30"/>
  <c r="H114" i="30"/>
  <c r="L113" i="30"/>
  <c r="H113" i="30"/>
  <c r="L112" i="30"/>
  <c r="H112" i="30"/>
  <c r="L111" i="30"/>
  <c r="H111" i="30"/>
  <c r="L110" i="30"/>
  <c r="H110" i="30"/>
  <c r="L109" i="30"/>
  <c r="H109" i="30"/>
  <c r="L108" i="30"/>
  <c r="H108" i="30"/>
  <c r="L107" i="30"/>
  <c r="H107" i="30"/>
  <c r="L106" i="30"/>
  <c r="H106" i="30"/>
  <c r="L105" i="30"/>
  <c r="H105" i="30"/>
  <c r="L104" i="30"/>
  <c r="H104" i="30"/>
  <c r="L103" i="30"/>
  <c r="H103" i="30"/>
  <c r="L102" i="30"/>
  <c r="H102" i="30"/>
  <c r="L101" i="30"/>
  <c r="H101" i="30"/>
  <c r="L100" i="30"/>
  <c r="H100" i="30"/>
  <c r="L99" i="30"/>
  <c r="H99" i="30"/>
  <c r="L98" i="30"/>
  <c r="H98" i="30"/>
  <c r="L97" i="30"/>
  <c r="H97" i="30"/>
  <c r="L96" i="30"/>
  <c r="H96" i="30"/>
  <c r="L95" i="30"/>
  <c r="H95" i="30"/>
  <c r="L94" i="30"/>
  <c r="H94" i="30"/>
  <c r="L93" i="30"/>
  <c r="H93" i="30"/>
  <c r="L92" i="30"/>
  <c r="H92" i="30"/>
  <c r="L91" i="30"/>
  <c r="H91" i="30"/>
  <c r="L90" i="30"/>
  <c r="H90" i="30"/>
  <c r="L89" i="30"/>
  <c r="H89" i="30"/>
  <c r="L88" i="30"/>
  <c r="H88" i="30"/>
  <c r="L87" i="30"/>
  <c r="H87" i="30"/>
  <c r="L86" i="30"/>
  <c r="H86" i="30"/>
  <c r="L85" i="30"/>
  <c r="H85" i="30"/>
  <c r="L84" i="30"/>
  <c r="H84" i="30"/>
  <c r="L83" i="30"/>
  <c r="H83" i="30"/>
  <c r="L82" i="30"/>
  <c r="H82" i="30"/>
  <c r="L81" i="30"/>
  <c r="H81" i="30"/>
  <c r="L80" i="30"/>
  <c r="H80" i="30"/>
  <c r="L79" i="30"/>
  <c r="H79" i="30"/>
  <c r="L78" i="30"/>
  <c r="H78" i="30"/>
  <c r="L77" i="30"/>
  <c r="H77" i="30"/>
  <c r="L76" i="30"/>
  <c r="H76" i="30"/>
  <c r="L75" i="30"/>
  <c r="H75" i="30"/>
  <c r="L74" i="30"/>
  <c r="H74" i="30"/>
  <c r="L73" i="30"/>
  <c r="H73" i="30"/>
  <c r="L72" i="30"/>
  <c r="H72" i="30"/>
  <c r="L71" i="30"/>
  <c r="H71" i="30"/>
  <c r="L70" i="30"/>
  <c r="H70" i="30"/>
  <c r="L69" i="30"/>
  <c r="H69" i="30"/>
  <c r="L68" i="30"/>
  <c r="H68" i="30"/>
  <c r="L67" i="30"/>
  <c r="H67" i="30"/>
  <c r="L66" i="30"/>
  <c r="H66" i="30"/>
  <c r="L65" i="30"/>
  <c r="H65" i="30"/>
  <c r="L64" i="30"/>
  <c r="H64" i="30"/>
  <c r="L63" i="30"/>
  <c r="H63" i="30"/>
  <c r="L62" i="30"/>
  <c r="H62" i="30"/>
  <c r="L61" i="30"/>
  <c r="H61" i="30"/>
  <c r="L60" i="30"/>
  <c r="H60" i="30"/>
  <c r="L59" i="30"/>
  <c r="H59" i="30"/>
  <c r="L58" i="30"/>
  <c r="H58" i="30"/>
  <c r="L57" i="30"/>
  <c r="H57" i="30"/>
  <c r="L56" i="30"/>
  <c r="H56" i="30"/>
  <c r="L55" i="30"/>
  <c r="H55" i="30"/>
  <c r="L54" i="30"/>
  <c r="H54" i="30"/>
  <c r="L53" i="30"/>
  <c r="H53" i="30"/>
  <c r="L52" i="30"/>
  <c r="H52" i="30"/>
  <c r="L51" i="30"/>
  <c r="H51" i="30"/>
  <c r="L50" i="30"/>
  <c r="H50" i="30"/>
  <c r="L49" i="30"/>
  <c r="H49" i="30"/>
  <c r="L48" i="30"/>
  <c r="H48" i="30"/>
  <c r="L47" i="30"/>
  <c r="H47" i="30"/>
  <c r="L46" i="30"/>
  <c r="H46" i="30"/>
  <c r="L45" i="30"/>
  <c r="H45" i="30"/>
  <c r="L44" i="30"/>
  <c r="H44" i="30"/>
  <c r="L43" i="30"/>
  <c r="H43" i="30"/>
  <c r="L42" i="30"/>
  <c r="H42" i="30"/>
  <c r="L41" i="30"/>
  <c r="H41" i="30"/>
  <c r="L40" i="30"/>
  <c r="H40" i="30"/>
  <c r="L39" i="30"/>
  <c r="H39" i="30"/>
  <c r="L38" i="30"/>
  <c r="H38" i="30"/>
  <c r="L37" i="30"/>
  <c r="H37" i="30"/>
  <c r="L36" i="30"/>
  <c r="H36" i="30"/>
  <c r="L35" i="30"/>
  <c r="H35" i="30"/>
  <c r="L34" i="30"/>
  <c r="H34" i="30"/>
  <c r="L33" i="30"/>
  <c r="H33" i="30"/>
  <c r="L32" i="30"/>
  <c r="H32" i="30"/>
  <c r="L31" i="30"/>
  <c r="H31" i="30"/>
  <c r="L30" i="30"/>
  <c r="H30" i="30"/>
  <c r="L29" i="30"/>
  <c r="H29" i="30"/>
  <c r="L28" i="30"/>
  <c r="H28" i="30"/>
  <c r="L27" i="30"/>
  <c r="H27" i="30"/>
  <c r="L26" i="30"/>
  <c r="H26" i="30"/>
  <c r="L25" i="30"/>
  <c r="H25" i="30"/>
  <c r="L24" i="30"/>
  <c r="H24" i="30"/>
  <c r="L23" i="30"/>
  <c r="H23" i="30"/>
  <c r="L22" i="30"/>
  <c r="H22" i="30"/>
  <c r="L21" i="30"/>
  <c r="H21" i="30"/>
  <c r="L20" i="30"/>
  <c r="H20" i="30"/>
  <c r="L19" i="30"/>
  <c r="H19" i="30"/>
  <c r="L18" i="30"/>
  <c r="H18" i="30"/>
  <c r="L17" i="30"/>
  <c r="B17" i="30" s="1"/>
  <c r="H17" i="30"/>
  <c r="L16" i="30"/>
  <c r="B16" i="30" s="1"/>
  <c r="H16" i="30"/>
  <c r="L15" i="30"/>
  <c r="B15" i="30" s="1"/>
  <c r="H15" i="30"/>
  <c r="L14" i="30"/>
  <c r="B14" i="30" s="1"/>
  <c r="D5" i="30"/>
  <c r="E4" i="30"/>
  <c r="D4" i="30"/>
  <c r="K44" i="1"/>
  <c r="B44" i="1"/>
  <c r="K38" i="1"/>
  <c r="K35" i="1"/>
  <c r="B35" i="1"/>
  <c r="K29" i="1"/>
  <c r="K26" i="1"/>
  <c r="B26" i="1"/>
  <c r="K25" i="1"/>
  <c r="B25" i="1"/>
  <c r="K23" i="1"/>
  <c r="B23" i="1"/>
  <c r="K22" i="1"/>
  <c r="B22" i="1"/>
  <c r="K21" i="1"/>
  <c r="B21" i="1"/>
  <c r="K19" i="1"/>
  <c r="B19" i="1"/>
  <c r="K18" i="1"/>
  <c r="B18" i="1"/>
  <c r="K17" i="1"/>
  <c r="B17" i="1"/>
  <c r="K15" i="1"/>
  <c r="B15" i="1"/>
  <c r="K13" i="1"/>
  <c r="B13" i="1"/>
  <c r="K12" i="1"/>
  <c r="B12" i="1"/>
  <c r="B17" i="34" l="1"/>
  <c r="B16" i="34"/>
  <c r="M215" i="34"/>
  <c r="O14" i="34"/>
  <c r="B223" i="14"/>
  <c r="M19" i="34"/>
  <c r="B24" i="14"/>
  <c r="B19" i="6"/>
  <c r="R21" i="9"/>
  <c r="B3176" i="11"/>
  <c r="B3184" i="11"/>
  <c r="B3192" i="11"/>
  <c r="B3200" i="11"/>
  <c r="B3208" i="11"/>
  <c r="B3216" i="11"/>
  <c r="B3224" i="11"/>
  <c r="B3232" i="11"/>
  <c r="B3240" i="11"/>
  <c r="B3248" i="11"/>
  <c r="B3256" i="11"/>
  <c r="B3264" i="11"/>
  <c r="B3272" i="11"/>
  <c r="B3280" i="11"/>
  <c r="B3288" i="11"/>
  <c r="B3296" i="11"/>
  <c r="B3304" i="11"/>
  <c r="B3312" i="11"/>
  <c r="B3320" i="11"/>
  <c r="B3328" i="11"/>
  <c r="B3336" i="11"/>
  <c r="B3344" i="11"/>
  <c r="B3352" i="11"/>
  <c r="B3360" i="11"/>
  <c r="B3368" i="11"/>
  <c r="B3376" i="11"/>
  <c r="B3384" i="11"/>
  <c r="B3392" i="11"/>
  <c r="B3400" i="11"/>
  <c r="B3408" i="11"/>
  <c r="B3416" i="11"/>
  <c r="B3424" i="11"/>
  <c r="B3432" i="11"/>
  <c r="B3440" i="11"/>
  <c r="B3448" i="11"/>
  <c r="B3456" i="11"/>
  <c r="B3464" i="11"/>
  <c r="B3472" i="11"/>
  <c r="B3480" i="11"/>
  <c r="B3488" i="11"/>
  <c r="B3496" i="11"/>
  <c r="B3504" i="11"/>
  <c r="B3512" i="11"/>
  <c r="B3520" i="11"/>
  <c r="B3528" i="11"/>
  <c r="B3536" i="11"/>
  <c r="B3544" i="11"/>
  <c r="B3552" i="11"/>
  <c r="B1251" i="11"/>
  <c r="B1595" i="11"/>
  <c r="B1494" i="11"/>
  <c r="B3231" i="11"/>
  <c r="B3239" i="11"/>
  <c r="B3247" i="11"/>
  <c r="B3255" i="11"/>
  <c r="B3263" i="11"/>
  <c r="B3271" i="11"/>
  <c r="B3279" i="11"/>
  <c r="B3287" i="11"/>
  <c r="B3295" i="11"/>
  <c r="B3303" i="11"/>
  <c r="B3311" i="11"/>
  <c r="B3319" i="11"/>
  <c r="B3327" i="11"/>
  <c r="B3335" i="11"/>
  <c r="B3343" i="11"/>
  <c r="B3351" i="11"/>
  <c r="B3359" i="11"/>
  <c r="B3367" i="11"/>
  <c r="B3375" i="11"/>
  <c r="B3383" i="11"/>
  <c r="B3391" i="11"/>
  <c r="B3399" i="11"/>
  <c r="B3407" i="11"/>
  <c r="B3415" i="11"/>
  <c r="B3423" i="11"/>
  <c r="B3431" i="11"/>
  <c r="B3439" i="11"/>
  <c r="B3447" i="11"/>
  <c r="B3455" i="11"/>
  <c r="B3463" i="11"/>
  <c r="B3471" i="11"/>
  <c r="B3479" i="11"/>
  <c r="B3487" i="11"/>
  <c r="B3495" i="11"/>
  <c r="B3503" i="11"/>
  <c r="B3511" i="11"/>
  <c r="B3519" i="11"/>
  <c r="B3527" i="11"/>
  <c r="B3535" i="11"/>
  <c r="B3543" i="11"/>
  <c r="B3551" i="11"/>
  <c r="B3567" i="11"/>
  <c r="B3575" i="11"/>
  <c r="B3583" i="11"/>
  <c r="B3591" i="11"/>
  <c r="B3599" i="11"/>
  <c r="B3607" i="11"/>
  <c r="B3615" i="11"/>
  <c r="B3623" i="11"/>
  <c r="B39" i="15"/>
  <c r="B47" i="15"/>
  <c r="B55" i="15"/>
  <c r="B63" i="15"/>
  <c r="B71" i="15"/>
  <c r="M17" i="34"/>
  <c r="P15" i="12"/>
  <c r="Q15" i="12"/>
  <c r="O15" i="12"/>
  <c r="S30" i="15"/>
  <c r="B38" i="15"/>
  <c r="B54" i="15"/>
  <c r="Q54" i="15" s="1"/>
  <c r="B37" i="15"/>
  <c r="B45" i="15"/>
  <c r="B36" i="15"/>
  <c r="Q36" i="15" s="1"/>
  <c r="B68" i="15"/>
  <c r="V30" i="15"/>
  <c r="B35" i="15"/>
  <c r="Q35" i="15" s="1"/>
  <c r="B43" i="15"/>
  <c r="B51" i="15"/>
  <c r="Q51" i="15" s="1"/>
  <c r="B59" i="15"/>
  <c r="B67" i="15"/>
  <c r="Q67" i="15" s="1"/>
  <c r="W30" i="15"/>
  <c r="B34" i="15"/>
  <c r="Q34" i="15" s="1"/>
  <c r="B42" i="15"/>
  <c r="Q42" i="15" s="1"/>
  <c r="B50" i="15"/>
  <c r="B58" i="15"/>
  <c r="B66" i="15"/>
  <c r="Q66" i="15" s="1"/>
  <c r="B46" i="15"/>
  <c r="B62" i="15"/>
  <c r="Q62" i="15" s="1"/>
  <c r="B70" i="15"/>
  <c r="Q70" i="15" s="1"/>
  <c r="T30" i="15"/>
  <c r="B53" i="15"/>
  <c r="Q53" i="15" s="1"/>
  <c r="B61" i="15"/>
  <c r="B69" i="15"/>
  <c r="B44" i="15"/>
  <c r="B52" i="15"/>
  <c r="Q52" i="15" s="1"/>
  <c r="B60" i="15"/>
  <c r="Q60" i="15" s="1"/>
  <c r="X30" i="15"/>
  <c r="B33" i="15"/>
  <c r="Q33" i="15" s="1"/>
  <c r="B41" i="15"/>
  <c r="Q41" i="15" s="1"/>
  <c r="B49" i="15"/>
  <c r="B57" i="15"/>
  <c r="B65" i="15"/>
  <c r="Q65" i="15" s="1"/>
  <c r="U30" i="15"/>
  <c r="Y30" i="15"/>
  <c r="B40" i="15"/>
  <c r="Q40" i="15" s="1"/>
  <c r="B48" i="15"/>
  <c r="Q48" i="15" s="1"/>
  <c r="B56" i="15"/>
  <c r="Q56" i="15" s="1"/>
  <c r="B64" i="15"/>
  <c r="B3559" i="11"/>
  <c r="B900" i="11"/>
  <c r="B908" i="11"/>
  <c r="B1196" i="11"/>
  <c r="B1204" i="11"/>
  <c r="B1212" i="11"/>
  <c r="M1212" i="11" s="1"/>
  <c r="B1220" i="11"/>
  <c r="B1228" i="11"/>
  <c r="B1236" i="11"/>
  <c r="B1244" i="11"/>
  <c r="B1252" i="11"/>
  <c r="B1260" i="11"/>
  <c r="B1268" i="11"/>
  <c r="B420" i="11"/>
  <c r="B428" i="11"/>
  <c r="B436" i="11"/>
  <c r="B444" i="11"/>
  <c r="B452" i="11"/>
  <c r="B460" i="11"/>
  <c r="M460" i="11" s="1"/>
  <c r="B468" i="11"/>
  <c r="B476" i="11"/>
  <c r="B484" i="11"/>
  <c r="B492" i="11"/>
  <c r="B516" i="11"/>
  <c r="B524" i="11"/>
  <c r="M524" i="11" s="1"/>
  <c r="B532" i="11"/>
  <c r="B540" i="11"/>
  <c r="B548" i="11"/>
  <c r="B556" i="11"/>
  <c r="B564" i="11"/>
  <c r="B572" i="11"/>
  <c r="B580" i="11"/>
  <c r="B588" i="11"/>
  <c r="B596" i="11"/>
  <c r="B604" i="11"/>
  <c r="B612" i="11"/>
  <c r="B620" i="11"/>
  <c r="B628" i="11"/>
  <c r="B636" i="11"/>
  <c r="B644" i="11"/>
  <c r="B652" i="11"/>
  <c r="B660" i="11"/>
  <c r="B668" i="11"/>
  <c r="B676" i="11"/>
  <c r="B684" i="11"/>
  <c r="B692" i="11"/>
  <c r="B700" i="11"/>
  <c r="M700" i="11" s="1"/>
  <c r="B708" i="11"/>
  <c r="B716" i="11"/>
  <c r="B724" i="11"/>
  <c r="B732" i="11"/>
  <c r="B828" i="11"/>
  <c r="B836" i="11"/>
  <c r="B844" i="11"/>
  <c r="B852" i="11"/>
  <c r="B860" i="11"/>
  <c r="B868" i="11"/>
  <c r="B876" i="11"/>
  <c r="B3631" i="11"/>
  <c r="M3631" i="11" s="1"/>
  <c r="B3639" i="11"/>
  <c r="M3639" i="11" s="1"/>
  <c r="B3647" i="11"/>
  <c r="B3655" i="11"/>
  <c r="B3663" i="11"/>
  <c r="B3671" i="11"/>
  <c r="B3679" i="11"/>
  <c r="B3687" i="11"/>
  <c r="M3687" i="11" s="1"/>
  <c r="B3695" i="11"/>
  <c r="M3695" i="11" s="1"/>
  <c r="B3703" i="11"/>
  <c r="M3703" i="11" s="1"/>
  <c r="B3711" i="11"/>
  <c r="B3719" i="11"/>
  <c r="B3727" i="11"/>
  <c r="B3735" i="11"/>
  <c r="B3743" i="11"/>
  <c r="B3751" i="11"/>
  <c r="B3759" i="11"/>
  <c r="M3759" i="11" s="1"/>
  <c r="B3767" i="11"/>
  <c r="M3767" i="11" s="1"/>
  <c r="B3775" i="11"/>
  <c r="B3783" i="11"/>
  <c r="B3791" i="11"/>
  <c r="B3799" i="11"/>
  <c r="B3807" i="11"/>
  <c r="B3815" i="11"/>
  <c r="B3823" i="11"/>
  <c r="M3823" i="11" s="1"/>
  <c r="B3831" i="11"/>
  <c r="M3831" i="11" s="1"/>
  <c r="B3839" i="11"/>
  <c r="M3839" i="11" s="1"/>
  <c r="B3847" i="11"/>
  <c r="B3855" i="11"/>
  <c r="B3863" i="11"/>
  <c r="B3871" i="11"/>
  <c r="B3879" i="11"/>
  <c r="B3887" i="11"/>
  <c r="M3887" i="11" s="1"/>
  <c r="B3895" i="11"/>
  <c r="M3895" i="11" s="1"/>
  <c r="B3903" i="11"/>
  <c r="B3911" i="11"/>
  <c r="B3919" i="11"/>
  <c r="M3919" i="11" s="1"/>
  <c r="B3927" i="11"/>
  <c r="B3935" i="11"/>
  <c r="B3943" i="11"/>
  <c r="B3951" i="11"/>
  <c r="M3951" i="11" s="1"/>
  <c r="B3959" i="11"/>
  <c r="M3959" i="11" s="1"/>
  <c r="B3967" i="11"/>
  <c r="M3967" i="11" s="1"/>
  <c r="B3975" i="11"/>
  <c r="B3983" i="11"/>
  <c r="M3983" i="11" s="1"/>
  <c r="B3991" i="11"/>
  <c r="B3999" i="11"/>
  <c r="B4007" i="11"/>
  <c r="B4015" i="11"/>
  <c r="M4015" i="11" s="1"/>
  <c r="B4023" i="11"/>
  <c r="M4023" i="11" s="1"/>
  <c r="B4031" i="11"/>
  <c r="B4039" i="11"/>
  <c r="B4047" i="11"/>
  <c r="M4047" i="11" s="1"/>
  <c r="B4055" i="11"/>
  <c r="B4063" i="11"/>
  <c r="B4071" i="11"/>
  <c r="M4071" i="11" s="1"/>
  <c r="B4079" i="11"/>
  <c r="B4087" i="11"/>
  <c r="M4087" i="11" s="1"/>
  <c r="B4095" i="11"/>
  <c r="B4103" i="11"/>
  <c r="B4111" i="11"/>
  <c r="M4111" i="11" s="1"/>
  <c r="B4119" i="11"/>
  <c r="B916" i="11"/>
  <c r="M916" i="11" s="1"/>
  <c r="B924" i="11"/>
  <c r="B932" i="11"/>
  <c r="M932" i="11" s="1"/>
  <c r="B940" i="11"/>
  <c r="B948" i="11"/>
  <c r="B956" i="11"/>
  <c r="B964" i="11"/>
  <c r="B972" i="11"/>
  <c r="B980" i="11"/>
  <c r="B988" i="11"/>
  <c r="M988" i="11" s="1"/>
  <c r="B996" i="11"/>
  <c r="B1004" i="11"/>
  <c r="M1004" i="11" s="1"/>
  <c r="B1012" i="11"/>
  <c r="M1012" i="11" s="1"/>
  <c r="B1020" i="11"/>
  <c r="B1028" i="11"/>
  <c r="M1028" i="11" s="1"/>
  <c r="B1036" i="11"/>
  <c r="B1044" i="11"/>
  <c r="B1052" i="11"/>
  <c r="B1060" i="11"/>
  <c r="B1068" i="11"/>
  <c r="B1076" i="11"/>
  <c r="M1076" i="11" s="1"/>
  <c r="B1084" i="11"/>
  <c r="B1092" i="11"/>
  <c r="B1100" i="11"/>
  <c r="B1108" i="11"/>
  <c r="B1116" i="11"/>
  <c r="B1124" i="11"/>
  <c r="B1132" i="11"/>
  <c r="B1140" i="11"/>
  <c r="B1148" i="11"/>
  <c r="B1156" i="11"/>
  <c r="B1164" i="11"/>
  <c r="B1172" i="11"/>
  <c r="M1172" i="11" s="1"/>
  <c r="B1180" i="11"/>
  <c r="B1188" i="11"/>
  <c r="B2451" i="11"/>
  <c r="B2459" i="11"/>
  <c r="B2467" i="11"/>
  <c r="B2475" i="11"/>
  <c r="M2475" i="11" s="1"/>
  <c r="B2483" i="11"/>
  <c r="B2491" i="11"/>
  <c r="B2499" i="11"/>
  <c r="B2507" i="11"/>
  <c r="M2507" i="11" s="1"/>
  <c r="B2515" i="11"/>
  <c r="B2523" i="11"/>
  <c r="B2691" i="11"/>
  <c r="B2699" i="11"/>
  <c r="M2699" i="11" s="1"/>
  <c r="B2707" i="11"/>
  <c r="B2715" i="11"/>
  <c r="B2723" i="11"/>
  <c r="B2731" i="11"/>
  <c r="B2739" i="11"/>
  <c r="B2747" i="11"/>
  <c r="M2747" i="11" s="1"/>
  <c r="B2755" i="11"/>
  <c r="B2763" i="11"/>
  <c r="B2771" i="11"/>
  <c r="B2779" i="11"/>
  <c r="B2787" i="11"/>
  <c r="B2795" i="11"/>
  <c r="B2803" i="11"/>
  <c r="M2803" i="11" s="1"/>
  <c r="B2811" i="11"/>
  <c r="B2819" i="11"/>
  <c r="B2827" i="11"/>
  <c r="B2835" i="11"/>
  <c r="B2843" i="11"/>
  <c r="B2851" i="11"/>
  <c r="B2859" i="11"/>
  <c r="B2867" i="11"/>
  <c r="B2875" i="11"/>
  <c r="B2883" i="11"/>
  <c r="B2971" i="11"/>
  <c r="B2979" i="11"/>
  <c r="B2987" i="11"/>
  <c r="B2995" i="11"/>
  <c r="B3003" i="11"/>
  <c r="B3011" i="11"/>
  <c r="B3019" i="11"/>
  <c r="B3027" i="11"/>
  <c r="B3035" i="11"/>
  <c r="B3043" i="11"/>
  <c r="B3051" i="11"/>
  <c r="B3059" i="11"/>
  <c r="B3067" i="11"/>
  <c r="B3075" i="11"/>
  <c r="B3083" i="11"/>
  <c r="B3091" i="11"/>
  <c r="B3963" i="11"/>
  <c r="B3971" i="11"/>
  <c r="B3979" i="11"/>
  <c r="B3987" i="11"/>
  <c r="B3995" i="11"/>
  <c r="M3995" i="11" s="1"/>
  <c r="B4003" i="11"/>
  <c r="M4003" i="11" s="1"/>
  <c r="B4011" i="11"/>
  <c r="B4019" i="11"/>
  <c r="B4027" i="11"/>
  <c r="M4027" i="11" s="1"/>
  <c r="B4035" i="11"/>
  <c r="B4043" i="11"/>
  <c r="B4051" i="11"/>
  <c r="B4059" i="11"/>
  <c r="B4067" i="11"/>
  <c r="B4075" i="11"/>
  <c r="B4083" i="11"/>
  <c r="B4091" i="11"/>
  <c r="M4091" i="11" s="1"/>
  <c r="B4099" i="11"/>
  <c r="B4107" i="11"/>
  <c r="B4115" i="11"/>
  <c r="B4123" i="11"/>
  <c r="B4131" i="11"/>
  <c r="M4131" i="11" s="1"/>
  <c r="B4139" i="11"/>
  <c r="B4147" i="11"/>
  <c r="B4155" i="11"/>
  <c r="B4163" i="11"/>
  <c r="B4171" i="11"/>
  <c r="M4171" i="11" s="1"/>
  <c r="B4179" i="11"/>
  <c r="B4187" i="11"/>
  <c r="B4195" i="11"/>
  <c r="B4203" i="11"/>
  <c r="B4211" i="11"/>
  <c r="B4219" i="11"/>
  <c r="B4227" i="11"/>
  <c r="M4227" i="11" s="1"/>
  <c r="B3063" i="11"/>
  <c r="B3071" i="11"/>
  <c r="B3079" i="11"/>
  <c r="B3087" i="11"/>
  <c r="B3095" i="11"/>
  <c r="B3103" i="11"/>
  <c r="B3111" i="11"/>
  <c r="B3119" i="11"/>
  <c r="B3127" i="11"/>
  <c r="B3135" i="11"/>
  <c r="B3143" i="11"/>
  <c r="B3151" i="11"/>
  <c r="B3159" i="11"/>
  <c r="B3167" i="11"/>
  <c r="B3175" i="11"/>
  <c r="B3183" i="11"/>
  <c r="B3191" i="11"/>
  <c r="B4127" i="11"/>
  <c r="B4135" i="11"/>
  <c r="B4143" i="11"/>
  <c r="M4143" i="11" s="1"/>
  <c r="B4151" i="11"/>
  <c r="B4159" i="11"/>
  <c r="B4167" i="11"/>
  <c r="B4175" i="11"/>
  <c r="B4183" i="11"/>
  <c r="B4191" i="11"/>
  <c r="B4199" i="11"/>
  <c r="B4207" i="11"/>
  <c r="M4207" i="11" s="1"/>
  <c r="P22" i="14"/>
  <c r="Q22" i="14"/>
  <c r="R22" i="14"/>
  <c r="T21" i="9"/>
  <c r="S21" i="9"/>
  <c r="U21" i="9"/>
  <c r="M20" i="8"/>
  <c r="N20" i="8"/>
  <c r="Q32" i="11"/>
  <c r="B40" i="11"/>
  <c r="B48" i="11"/>
  <c r="B56" i="11"/>
  <c r="M56" i="11" s="1"/>
  <c r="B64" i="11"/>
  <c r="B72" i="11"/>
  <c r="B80" i="11"/>
  <c r="B88" i="11"/>
  <c r="B96" i="11"/>
  <c r="B104" i="11"/>
  <c r="B112" i="11"/>
  <c r="B120" i="11"/>
  <c r="M120" i="11" s="1"/>
  <c r="B128" i="11"/>
  <c r="M128" i="11" s="1"/>
  <c r="B136" i="11"/>
  <c r="B144" i="11"/>
  <c r="M144" i="11" s="1"/>
  <c r="B152" i="11"/>
  <c r="B160" i="11"/>
  <c r="B168" i="11"/>
  <c r="B176" i="11"/>
  <c r="B184" i="11"/>
  <c r="B192" i="11"/>
  <c r="M192" i="11" s="1"/>
  <c r="B200" i="11"/>
  <c r="B208" i="11"/>
  <c r="M208" i="11" s="1"/>
  <c r="B216" i="11"/>
  <c r="M216" i="11" s="1"/>
  <c r="B224" i="11"/>
  <c r="B232" i="11"/>
  <c r="B240" i="11"/>
  <c r="B248" i="11"/>
  <c r="B256" i="11"/>
  <c r="B264" i="11"/>
  <c r="B272" i="11"/>
  <c r="B280" i="11"/>
  <c r="B288" i="11"/>
  <c r="B296" i="11"/>
  <c r="B304" i="11"/>
  <c r="B312" i="11"/>
  <c r="B320" i="11"/>
  <c r="B328" i="11"/>
  <c r="B336" i="11"/>
  <c r="B344" i="11"/>
  <c r="B352" i="11"/>
  <c r="B360" i="11"/>
  <c r="B368" i="11"/>
  <c r="B376" i="11"/>
  <c r="B384" i="11"/>
  <c r="B392" i="11"/>
  <c r="B400" i="11"/>
  <c r="B408" i="11"/>
  <c r="M408" i="11" s="1"/>
  <c r="B416" i="11"/>
  <c r="B424" i="11"/>
  <c r="B432" i="11"/>
  <c r="M432" i="11" s="1"/>
  <c r="B440" i="11"/>
  <c r="B448" i="11"/>
  <c r="M448" i="11" s="1"/>
  <c r="B456" i="11"/>
  <c r="B464" i="11"/>
  <c r="B472" i="11"/>
  <c r="M472" i="11" s="1"/>
  <c r="B480" i="11"/>
  <c r="B488" i="11"/>
  <c r="B496" i="11"/>
  <c r="B504" i="11"/>
  <c r="B512" i="11"/>
  <c r="B520" i="11"/>
  <c r="B528" i="11"/>
  <c r="M528" i="11" s="1"/>
  <c r="B536" i="11"/>
  <c r="M536" i="11" s="1"/>
  <c r="B544" i="11"/>
  <c r="B552" i="11"/>
  <c r="B560" i="11"/>
  <c r="B568" i="11"/>
  <c r="M568" i="11" s="1"/>
  <c r="B576" i="11"/>
  <c r="B584" i="11"/>
  <c r="B592" i="11"/>
  <c r="B600" i="11"/>
  <c r="M600" i="11" s="1"/>
  <c r="B608" i="11"/>
  <c r="B616" i="11"/>
  <c r="B624" i="11"/>
  <c r="B632" i="11"/>
  <c r="M632" i="11" s="1"/>
  <c r="B640" i="11"/>
  <c r="B648" i="11"/>
  <c r="B656" i="11"/>
  <c r="B664" i="11"/>
  <c r="M664" i="11" s="1"/>
  <c r="B672" i="11"/>
  <c r="B680" i="11"/>
  <c r="M680" i="11" s="1"/>
  <c r="B688" i="11"/>
  <c r="B696" i="11"/>
  <c r="M696" i="11" s="1"/>
  <c r="B704" i="11"/>
  <c r="M704" i="11" s="1"/>
  <c r="B712" i="11"/>
  <c r="M712" i="11" s="1"/>
  <c r="B720" i="11"/>
  <c r="M720" i="11" s="1"/>
  <c r="B728" i="11"/>
  <c r="M728" i="11" s="1"/>
  <c r="B736" i="11"/>
  <c r="B744" i="11"/>
  <c r="B752" i="11"/>
  <c r="B760" i="11"/>
  <c r="M760" i="11" s="1"/>
  <c r="B768" i="11"/>
  <c r="M768" i="11" s="1"/>
  <c r="B776" i="11"/>
  <c r="B784" i="11"/>
  <c r="B792" i="11"/>
  <c r="B800" i="11"/>
  <c r="B808" i="11"/>
  <c r="B816" i="11"/>
  <c r="B824" i="11"/>
  <c r="M824" i="11" s="1"/>
  <c r="B832" i="11"/>
  <c r="B840" i="11"/>
  <c r="B848" i="11"/>
  <c r="B856" i="11"/>
  <c r="B864" i="11"/>
  <c r="B872" i="11"/>
  <c r="B880" i="11"/>
  <c r="B888" i="11"/>
  <c r="M888" i="11" s="1"/>
  <c r="B896" i="11"/>
  <c r="B904" i="11"/>
  <c r="B912" i="11"/>
  <c r="B920" i="11"/>
  <c r="B928" i="11"/>
  <c r="B936" i="11"/>
  <c r="B944" i="11"/>
  <c r="B952" i="11"/>
  <c r="M952" i="11" s="1"/>
  <c r="B960" i="11"/>
  <c r="B968" i="11"/>
  <c r="M968" i="11" s="1"/>
  <c r="B976" i="11"/>
  <c r="B984" i="11"/>
  <c r="B992" i="11"/>
  <c r="B1000" i="11"/>
  <c r="B1008" i="11"/>
  <c r="B1016" i="11"/>
  <c r="M1016" i="11" s="1"/>
  <c r="B1024" i="11"/>
  <c r="B1032" i="11"/>
  <c r="B1040" i="11"/>
  <c r="B1048" i="11"/>
  <c r="B1056" i="11"/>
  <c r="B1064" i="11"/>
  <c r="B1072" i="11"/>
  <c r="B1080" i="11"/>
  <c r="M1080" i="11" s="1"/>
  <c r="B1088" i="11"/>
  <c r="B1096" i="11"/>
  <c r="B1104" i="11"/>
  <c r="B1112" i="11"/>
  <c r="B1120" i="11"/>
  <c r="B1128" i="11"/>
  <c r="M1128" i="11" s="1"/>
  <c r="B1136" i="11"/>
  <c r="B1144" i="11"/>
  <c r="B1152" i="11"/>
  <c r="B1160" i="11"/>
  <c r="B1168" i="11"/>
  <c r="B1176" i="11"/>
  <c r="B1184" i="11"/>
  <c r="B1192" i="11"/>
  <c r="M1192" i="11" s="1"/>
  <c r="B1200" i="11"/>
  <c r="B1208" i="11"/>
  <c r="B1216" i="11"/>
  <c r="B1224" i="11"/>
  <c r="B1232" i="11"/>
  <c r="B1240" i="11"/>
  <c r="B1248" i="11"/>
  <c r="B1256" i="11"/>
  <c r="B1264" i="11"/>
  <c r="B1272" i="11"/>
  <c r="B1280" i="11"/>
  <c r="B1288" i="11"/>
  <c r="B1296" i="11"/>
  <c r="B1304" i="11"/>
  <c r="B1312" i="11"/>
  <c r="B1320" i="11"/>
  <c r="B1328" i="11"/>
  <c r="B1336" i="11"/>
  <c r="B1344" i="11"/>
  <c r="B1352" i="11"/>
  <c r="B1360" i="11"/>
  <c r="B1368" i="11"/>
  <c r="B1376" i="11"/>
  <c r="B1384" i="11"/>
  <c r="B1392" i="11"/>
  <c r="B1400" i="11"/>
  <c r="B1408" i="11"/>
  <c r="B1416" i="11"/>
  <c r="B1424" i="11"/>
  <c r="B1432" i="11"/>
  <c r="B1440" i="11"/>
  <c r="B1448" i="11"/>
  <c r="B1456" i="11"/>
  <c r="B1464" i="11"/>
  <c r="B1472" i="11"/>
  <c r="B1480" i="11"/>
  <c r="B1488" i="11"/>
  <c r="B1496" i="11"/>
  <c r="B1504" i="11"/>
  <c r="B1512" i="11"/>
  <c r="B1520" i="11"/>
  <c r="B1528" i="11"/>
  <c r="B1536" i="11"/>
  <c r="B1544" i="11"/>
  <c r="B1552" i="11"/>
  <c r="B1560" i="11"/>
  <c r="B1568" i="11"/>
  <c r="B1576" i="11"/>
  <c r="B1584" i="11"/>
  <c r="B1592" i="11"/>
  <c r="B1600" i="11"/>
  <c r="B1608" i="11"/>
  <c r="B1616" i="11"/>
  <c r="B1624" i="11"/>
  <c r="B1632" i="11"/>
  <c r="B1640" i="11"/>
  <c r="B1648" i="11"/>
  <c r="B1656" i="11"/>
  <c r="B1664" i="11"/>
  <c r="B1672" i="11"/>
  <c r="M1672" i="11" s="1"/>
  <c r="B1680" i="11"/>
  <c r="B1688" i="11"/>
  <c r="B1696" i="11"/>
  <c r="B1704" i="11"/>
  <c r="B1712" i="11"/>
  <c r="B1720" i="11"/>
  <c r="B1728" i="11"/>
  <c r="B1736" i="11"/>
  <c r="B1744" i="11"/>
  <c r="B1752" i="11"/>
  <c r="B1760" i="11"/>
  <c r="B1768" i="11"/>
  <c r="B1776" i="11"/>
  <c r="B1784" i="11"/>
  <c r="B1792" i="11"/>
  <c r="B1800" i="11"/>
  <c r="B1808" i="11"/>
  <c r="B1816" i="11"/>
  <c r="B1824" i="11"/>
  <c r="B1832" i="11"/>
  <c r="B1840" i="11"/>
  <c r="B1848" i="11"/>
  <c r="B1856" i="11"/>
  <c r="B1864" i="11"/>
  <c r="B1872" i="11"/>
  <c r="B1880" i="11"/>
  <c r="B1888" i="11"/>
  <c r="B1896" i="11"/>
  <c r="B1904" i="11"/>
  <c r="B1912" i="11"/>
  <c r="B1920" i="11"/>
  <c r="B1928" i="11"/>
  <c r="B1936" i="11"/>
  <c r="B1944" i="11"/>
  <c r="B1952" i="11"/>
  <c r="B1960" i="11"/>
  <c r="B1968" i="11"/>
  <c r="B1976" i="11"/>
  <c r="B1984" i="11"/>
  <c r="B1992" i="11"/>
  <c r="B2000" i="11"/>
  <c r="B2008" i="11"/>
  <c r="B2016" i="11"/>
  <c r="B2024" i="11"/>
  <c r="B2032" i="11"/>
  <c r="B2040" i="11"/>
  <c r="B2048" i="11"/>
  <c r="B2056" i="11"/>
  <c r="B2064" i="11"/>
  <c r="B2072" i="11"/>
  <c r="B2080" i="11"/>
  <c r="B2088" i="11"/>
  <c r="B2096" i="11"/>
  <c r="B2104" i="11"/>
  <c r="B2112" i="11"/>
  <c r="B2120" i="11"/>
  <c r="B2128" i="11"/>
  <c r="B2136" i="11"/>
  <c r="B2144" i="11"/>
  <c r="B2152" i="11"/>
  <c r="B2160" i="11"/>
  <c r="B2168" i="11"/>
  <c r="B2176" i="11"/>
  <c r="B2184" i="11"/>
  <c r="B2192" i="11"/>
  <c r="B2200" i="11"/>
  <c r="B2208" i="11"/>
  <c r="B2216" i="11"/>
  <c r="B2224" i="11"/>
  <c r="B2232" i="11"/>
  <c r="B2240" i="11"/>
  <c r="B2248" i="11"/>
  <c r="B2256" i="11"/>
  <c r="B2264" i="11"/>
  <c r="B2272" i="11"/>
  <c r="B2280" i="11"/>
  <c r="B2288" i="11"/>
  <c r="B2296" i="11"/>
  <c r="B2304" i="11"/>
  <c r="B2312" i="11"/>
  <c r="B2320" i="11"/>
  <c r="B2328" i="11"/>
  <c r="B2336" i="11"/>
  <c r="B2344" i="11"/>
  <c r="B2352" i="11"/>
  <c r="B2360" i="11"/>
  <c r="B2368" i="11"/>
  <c r="B2376" i="11"/>
  <c r="B2384" i="11"/>
  <c r="B2392" i="11"/>
  <c r="B2400" i="11"/>
  <c r="B2408" i="11"/>
  <c r="B2416" i="11"/>
  <c r="B2424" i="11"/>
  <c r="B2432" i="11"/>
  <c r="B2440" i="11"/>
  <c r="B2448" i="11"/>
  <c r="B2456" i="11"/>
  <c r="M2456" i="11" s="1"/>
  <c r="B2464" i="11"/>
  <c r="B2472" i="11"/>
  <c r="B36" i="11"/>
  <c r="B44" i="11"/>
  <c r="B52" i="11"/>
  <c r="B60" i="11"/>
  <c r="B68" i="11"/>
  <c r="B76" i="11"/>
  <c r="B84" i="11"/>
  <c r="B92" i="11"/>
  <c r="B100" i="11"/>
  <c r="B108" i="11"/>
  <c r="B116" i="11"/>
  <c r="B124" i="11"/>
  <c r="B132" i="11"/>
  <c r="B140" i="11"/>
  <c r="B148" i="11"/>
  <c r="B156" i="11"/>
  <c r="B164" i="11"/>
  <c r="B172" i="11"/>
  <c r="B180" i="11"/>
  <c r="B188" i="11"/>
  <c r="B196" i="11"/>
  <c r="B204" i="11"/>
  <c r="B212" i="11"/>
  <c r="B220" i="11"/>
  <c r="B228" i="11"/>
  <c r="B236" i="11"/>
  <c r="B244" i="11"/>
  <c r="B252" i="11"/>
  <c r="B260" i="11"/>
  <c r="B268" i="11"/>
  <c r="B276" i="11"/>
  <c r="B284" i="11"/>
  <c r="B292" i="11"/>
  <c r="B300" i="11"/>
  <c r="M300" i="11" s="1"/>
  <c r="B308" i="11"/>
  <c r="B316" i="11"/>
  <c r="B324" i="11"/>
  <c r="B332" i="11"/>
  <c r="M332" i="11" s="1"/>
  <c r="B340" i="11"/>
  <c r="B348" i="11"/>
  <c r="B356" i="11"/>
  <c r="B364" i="11"/>
  <c r="B372" i="11"/>
  <c r="B380" i="11"/>
  <c r="B388" i="11"/>
  <c r="B396" i="11"/>
  <c r="B404" i="11"/>
  <c r="B412" i="11"/>
  <c r="B34" i="11"/>
  <c r="M34" i="11" s="1"/>
  <c r="O32" i="11"/>
  <c r="P32" i="11"/>
  <c r="B37" i="11"/>
  <c r="B45" i="11"/>
  <c r="B53" i="11"/>
  <c r="B61" i="11"/>
  <c r="B69" i="11"/>
  <c r="B77" i="11"/>
  <c r="B85" i="11"/>
  <c r="B93" i="11"/>
  <c r="B101" i="11"/>
  <c r="B109" i="11"/>
  <c r="B117" i="11"/>
  <c r="B125" i="11"/>
  <c r="M125" i="11" s="1"/>
  <c r="B133" i="11"/>
  <c r="B141" i="11"/>
  <c r="B149" i="11"/>
  <c r="B157" i="11"/>
  <c r="M157" i="11" s="1"/>
  <c r="B165" i="11"/>
  <c r="B173" i="11"/>
  <c r="M173" i="11" s="1"/>
  <c r="B181" i="11"/>
  <c r="B189" i="11"/>
  <c r="B197" i="11"/>
  <c r="B205" i="11"/>
  <c r="B213" i="11"/>
  <c r="B221" i="11"/>
  <c r="B229" i="11"/>
  <c r="B237" i="11"/>
  <c r="B245" i="11"/>
  <c r="B253" i="11"/>
  <c r="B261" i="11"/>
  <c r="B269" i="11"/>
  <c r="B277" i="11"/>
  <c r="B285" i="11"/>
  <c r="B293" i="11"/>
  <c r="B301" i="11"/>
  <c r="M301" i="11" s="1"/>
  <c r="B309" i="11"/>
  <c r="B317" i="11"/>
  <c r="B325" i="11"/>
  <c r="B333" i="11"/>
  <c r="B341" i="11"/>
  <c r="B349" i="11"/>
  <c r="B357" i="11"/>
  <c r="B365" i="11"/>
  <c r="B373" i="11"/>
  <c r="B381" i="11"/>
  <c r="B389" i="11"/>
  <c r="B397" i="11"/>
  <c r="B405" i="11"/>
  <c r="B413" i="11"/>
  <c r="B421" i="11"/>
  <c r="B429" i="11"/>
  <c r="M429" i="11" s="1"/>
  <c r="B437" i="11"/>
  <c r="B445" i="11"/>
  <c r="M445" i="11" s="1"/>
  <c r="B453" i="11"/>
  <c r="B461" i="11"/>
  <c r="B469" i="11"/>
  <c r="B477" i="11"/>
  <c r="B485" i="11"/>
  <c r="B493" i="11"/>
  <c r="M493" i="11" s="1"/>
  <c r="B501" i="11"/>
  <c r="B509" i="11"/>
  <c r="B517" i="11"/>
  <c r="B525" i="11"/>
  <c r="B533" i="11"/>
  <c r="B541" i="11"/>
  <c r="B549" i="11"/>
  <c r="B557" i="11"/>
  <c r="B565" i="11"/>
  <c r="B573" i="11"/>
  <c r="B581" i="11"/>
  <c r="B589" i="11"/>
  <c r="B597" i="11"/>
  <c r="B605" i="11"/>
  <c r="B613" i="11"/>
  <c r="B621" i="11"/>
  <c r="B629" i="11"/>
  <c r="B637" i="11"/>
  <c r="M637" i="11" s="1"/>
  <c r="B645" i="11"/>
  <c r="B653" i="11"/>
  <c r="B661" i="11"/>
  <c r="B669" i="11"/>
  <c r="B677" i="11"/>
  <c r="M677" i="11" s="1"/>
  <c r="B685" i="11"/>
  <c r="B693" i="11"/>
  <c r="B701" i="11"/>
  <c r="B709" i="11"/>
  <c r="B717" i="11"/>
  <c r="B725" i="11"/>
  <c r="B733" i="11"/>
  <c r="B741" i="11"/>
  <c r="B749" i="11"/>
  <c r="B757" i="11"/>
  <c r="B765" i="11"/>
  <c r="B773" i="11"/>
  <c r="B781" i="11"/>
  <c r="B789" i="11"/>
  <c r="B797" i="11"/>
  <c r="B805" i="11"/>
  <c r="M805" i="11" s="1"/>
  <c r="B813" i="11"/>
  <c r="B821" i="11"/>
  <c r="B829" i="11"/>
  <c r="B837" i="11"/>
  <c r="B2480" i="11"/>
  <c r="B2488" i="11"/>
  <c r="M2488" i="11" s="1"/>
  <c r="B2496" i="11"/>
  <c r="B2504" i="11"/>
  <c r="B2512" i="11"/>
  <c r="B2520" i="11"/>
  <c r="B2528" i="11"/>
  <c r="B2536" i="11"/>
  <c r="B2544" i="11"/>
  <c r="B2552" i="11"/>
  <c r="B2560" i="11"/>
  <c r="B2568" i="11"/>
  <c r="B2576" i="11"/>
  <c r="B2584" i="11"/>
  <c r="B2592" i="11"/>
  <c r="B2600" i="11"/>
  <c r="B2608" i="11"/>
  <c r="B2616" i="11"/>
  <c r="B2624" i="11"/>
  <c r="B2632" i="11"/>
  <c r="B2640" i="11"/>
  <c r="B2648" i="11"/>
  <c r="B2656" i="11"/>
  <c r="B2664" i="11"/>
  <c r="B2672" i="11"/>
  <c r="B2680" i="11"/>
  <c r="M2680" i="11" s="1"/>
  <c r="B2688" i="11"/>
  <c r="M2688" i="11" s="1"/>
  <c r="B2696" i="11"/>
  <c r="M2696" i="11" s="1"/>
  <c r="B2704" i="11"/>
  <c r="B2712" i="11"/>
  <c r="M2712" i="11" s="1"/>
  <c r="B2720" i="11"/>
  <c r="B2728" i="11"/>
  <c r="M2728" i="11" s="1"/>
  <c r="B2736" i="11"/>
  <c r="B2744" i="11"/>
  <c r="M2744" i="11" s="1"/>
  <c r="B2752" i="11"/>
  <c r="B2760" i="11"/>
  <c r="M2760" i="11" s="1"/>
  <c r="B2768" i="11"/>
  <c r="B2776" i="11"/>
  <c r="B2784" i="11"/>
  <c r="B2792" i="11"/>
  <c r="B2800" i="11"/>
  <c r="B2808" i="11"/>
  <c r="M2808" i="11" s="1"/>
  <c r="B2816" i="11"/>
  <c r="B2824" i="11"/>
  <c r="M2824" i="11" s="1"/>
  <c r="B2832" i="11"/>
  <c r="B2840" i="11"/>
  <c r="M2840" i="11" s="1"/>
  <c r="B2848" i="11"/>
  <c r="B2856" i="11"/>
  <c r="M2856" i="11" s="1"/>
  <c r="B2864" i="11"/>
  <c r="B2872" i="11"/>
  <c r="M2872" i="11" s="1"/>
  <c r="B2880" i="11"/>
  <c r="M2880" i="11" s="1"/>
  <c r="B2888" i="11"/>
  <c r="B2896" i="11"/>
  <c r="B2904" i="11"/>
  <c r="M2904" i="11" s="1"/>
  <c r="B2912" i="11"/>
  <c r="B2920" i="11"/>
  <c r="B2928" i="11"/>
  <c r="B2936" i="11"/>
  <c r="M2936" i="11" s="1"/>
  <c r="B2944" i="11"/>
  <c r="B2952" i="11"/>
  <c r="M2952" i="11" s="1"/>
  <c r="B2960" i="11"/>
  <c r="B2968" i="11"/>
  <c r="M2968" i="11" s="1"/>
  <c r="B2976" i="11"/>
  <c r="B2984" i="11"/>
  <c r="M2984" i="11" s="1"/>
  <c r="B2992" i="11"/>
  <c r="B3000" i="11"/>
  <c r="M3000" i="11" s="1"/>
  <c r="B3008" i="11"/>
  <c r="B3016" i="11"/>
  <c r="M3016" i="11" s="1"/>
  <c r="B3024" i="11"/>
  <c r="M3024" i="11" s="1"/>
  <c r="B3032" i="11"/>
  <c r="M3032" i="11" s="1"/>
  <c r="B3040" i="11"/>
  <c r="B3048" i="11"/>
  <c r="M3048" i="11" s="1"/>
  <c r="B3056" i="11"/>
  <c r="B3064" i="11"/>
  <c r="M3064" i="11" s="1"/>
  <c r="B3072" i="11"/>
  <c r="B3080" i="11"/>
  <c r="B3088" i="11"/>
  <c r="B3096" i="11"/>
  <c r="M3096" i="11" s="1"/>
  <c r="B3104" i="11"/>
  <c r="B3112" i="11"/>
  <c r="M3112" i="11" s="1"/>
  <c r="B3120" i="11"/>
  <c r="B3128" i="11"/>
  <c r="M3128" i="11" s="1"/>
  <c r="B3136" i="11"/>
  <c r="M3136" i="11" s="1"/>
  <c r="B3144" i="11"/>
  <c r="B3152" i="11"/>
  <c r="B3160" i="11"/>
  <c r="M3160" i="11" s="1"/>
  <c r="B3168" i="11"/>
  <c r="B1406" i="11"/>
  <c r="B1662" i="11"/>
  <c r="B1670" i="11"/>
  <c r="B1678" i="11"/>
  <c r="B1686" i="11"/>
  <c r="B1694" i="11"/>
  <c r="B1710" i="11"/>
  <c r="B1718" i="11"/>
  <c r="B1726" i="11"/>
  <c r="B1734" i="11"/>
  <c r="B1742" i="11"/>
  <c r="B1750" i="11"/>
  <c r="B1758" i="11"/>
  <c r="B1766" i="11"/>
  <c r="M1766" i="11" s="1"/>
  <c r="B1774" i="11"/>
  <c r="B1782" i="11"/>
  <c r="M1782" i="11" s="1"/>
  <c r="B1790" i="11"/>
  <c r="B1798" i="11"/>
  <c r="B1806" i="11"/>
  <c r="M1806" i="11" s="1"/>
  <c r="B1814" i="11"/>
  <c r="B1822" i="11"/>
  <c r="M1822" i="11" s="1"/>
  <c r="B1830" i="11"/>
  <c r="B1838" i="11"/>
  <c r="B881" i="11"/>
  <c r="B889" i="11"/>
  <c r="B884" i="11"/>
  <c r="B892" i="11"/>
  <c r="B1276" i="11"/>
  <c r="B1284" i="11"/>
  <c r="B1292" i="11"/>
  <c r="B1300" i="11"/>
  <c r="B1308" i="11"/>
  <c r="B1316" i="11"/>
  <c r="B1324" i="11"/>
  <c r="B1332" i="11"/>
  <c r="B1340" i="11"/>
  <c r="M1340" i="11" s="1"/>
  <c r="B1348" i="11"/>
  <c r="B1356" i="11"/>
  <c r="B1364" i="11"/>
  <c r="B1372" i="11"/>
  <c r="B1380" i="11"/>
  <c r="B1388" i="11"/>
  <c r="B1396" i="11"/>
  <c r="B1404" i="11"/>
  <c r="B1412" i="11"/>
  <c r="B845" i="11"/>
  <c r="B853" i="11"/>
  <c r="B861" i="11"/>
  <c r="M861" i="11" s="1"/>
  <c r="B869" i="11"/>
  <c r="B877" i="11"/>
  <c r="B885" i="11"/>
  <c r="B893" i="11"/>
  <c r="B901" i="11"/>
  <c r="B909" i="11"/>
  <c r="M909" i="11" s="1"/>
  <c r="B917" i="11"/>
  <c r="B925" i="11"/>
  <c r="B933" i="11"/>
  <c r="B941" i="11"/>
  <c r="B949" i="11"/>
  <c r="B957" i="11"/>
  <c r="B965" i="11"/>
  <c r="B973" i="11"/>
  <c r="B981" i="11"/>
  <c r="B989" i="11"/>
  <c r="B997" i="11"/>
  <c r="B1005" i="11"/>
  <c r="B1013" i="11"/>
  <c r="B1021" i="11"/>
  <c r="B1029" i="11"/>
  <c r="B1037" i="11"/>
  <c r="B1045" i="11"/>
  <c r="B1053" i="11"/>
  <c r="B1061" i="11"/>
  <c r="B1069" i="11"/>
  <c r="B1077" i="11"/>
  <c r="B1085" i="11"/>
  <c r="B1093" i="11"/>
  <c r="M1093" i="11" s="1"/>
  <c r="B1101" i="11"/>
  <c r="B1109" i="11"/>
  <c r="M1109" i="11" s="1"/>
  <c r="B1117" i="11"/>
  <c r="B1125" i="11"/>
  <c r="B1133" i="11"/>
  <c r="B1141" i="11"/>
  <c r="B1149" i="11"/>
  <c r="B1157" i="11"/>
  <c r="B1165" i="11"/>
  <c r="B1173" i="11"/>
  <c r="M1173" i="11" s="1"/>
  <c r="B1181" i="11"/>
  <c r="B1189" i="11"/>
  <c r="B1197" i="11"/>
  <c r="B1205" i="11"/>
  <c r="B1213" i="11"/>
  <c r="B1221" i="11"/>
  <c r="B1229" i="11"/>
  <c r="M1229" i="11" s="1"/>
  <c r="B1237" i="11"/>
  <c r="B1245" i="11"/>
  <c r="B1253" i="11"/>
  <c r="B1261" i="11"/>
  <c r="B1269" i="11"/>
  <c r="B1277" i="11"/>
  <c r="B1285" i="11"/>
  <c r="B1293" i="11"/>
  <c r="B1301" i="11"/>
  <c r="B1309" i="11"/>
  <c r="B1317" i="11"/>
  <c r="B1325" i="11"/>
  <c r="B1333" i="11"/>
  <c r="B1341" i="11"/>
  <c r="B1349" i="11"/>
  <c r="B1357" i="11"/>
  <c r="B1365" i="11"/>
  <c r="B1373" i="11"/>
  <c r="B1381" i="11"/>
  <c r="B1389" i="11"/>
  <c r="B1397" i="11"/>
  <c r="B1405" i="11"/>
  <c r="B1413" i="11"/>
  <c r="B1421" i="11"/>
  <c r="B1429" i="11"/>
  <c r="B1437" i="11"/>
  <c r="B1445" i="11"/>
  <c r="B1453" i="11"/>
  <c r="M1453" i="11" s="1"/>
  <c r="B1461" i="11"/>
  <c r="B1469" i="11"/>
  <c r="B1477" i="11"/>
  <c r="B1485" i="11"/>
  <c r="B1493" i="11"/>
  <c r="M1493" i="11" s="1"/>
  <c r="B1501" i="11"/>
  <c r="B1509" i="11"/>
  <c r="B1517" i="11"/>
  <c r="M1517" i="11" s="1"/>
  <c r="B1846" i="11"/>
  <c r="B1854" i="11"/>
  <c r="B1862" i="11"/>
  <c r="B1870" i="11"/>
  <c r="B1878" i="11"/>
  <c r="B1886" i="11"/>
  <c r="B1894" i="11"/>
  <c r="B1902" i="11"/>
  <c r="B1910" i="11"/>
  <c r="B1918" i="11"/>
  <c r="B1926" i="11"/>
  <c r="B1934" i="11"/>
  <c r="M1934" i="11" s="1"/>
  <c r="B2078" i="11"/>
  <c r="B2086" i="11"/>
  <c r="B2094" i="11"/>
  <c r="B2102" i="11"/>
  <c r="B2110" i="11"/>
  <c r="M2110" i="11" s="1"/>
  <c r="B2118" i="11"/>
  <c r="B2126" i="11"/>
  <c r="B2134" i="11"/>
  <c r="M2134" i="11" s="1"/>
  <c r="B2142" i="11"/>
  <c r="B2174" i="11"/>
  <c r="B2182" i="11"/>
  <c r="M2182" i="11" s="1"/>
  <c r="B2366" i="11"/>
  <c r="B2374" i="11"/>
  <c r="B2382" i="11"/>
  <c r="B2390" i="11"/>
  <c r="B2398" i="11"/>
  <c r="B2406" i="11"/>
  <c r="B2414" i="11"/>
  <c r="B2422" i="11"/>
  <c r="M2422" i="11" s="1"/>
  <c r="B2430" i="11"/>
  <c r="B2438" i="11"/>
  <c r="M2438" i="11" s="1"/>
  <c r="B2446" i="11"/>
  <c r="B2454" i="11"/>
  <c r="B2462" i="11"/>
  <c r="B2470" i="11"/>
  <c r="B2486" i="11"/>
  <c r="B2494" i="11"/>
  <c r="B2502" i="11"/>
  <c r="B2510" i="11"/>
  <c r="M2510" i="11" s="1"/>
  <c r="B2534" i="11"/>
  <c r="B2542" i="11"/>
  <c r="B2550" i="11"/>
  <c r="B2558" i="11"/>
  <c r="B2566" i="11"/>
  <c r="B2774" i="11"/>
  <c r="B2782" i="11"/>
  <c r="B2790" i="11"/>
  <c r="B2798" i="11"/>
  <c r="B2806" i="11"/>
  <c r="B2814" i="11"/>
  <c r="B2822" i="11"/>
  <c r="B2830" i="11"/>
  <c r="B2838" i="11"/>
  <c r="B2846" i="11"/>
  <c r="B2854" i="11"/>
  <c r="B2862" i="11"/>
  <c r="B2870" i="11"/>
  <c r="B2878" i="11"/>
  <c r="B2886" i="11"/>
  <c r="B2894" i="11"/>
  <c r="B2902" i="11"/>
  <c r="B2910" i="11"/>
  <c r="M2910" i="11" s="1"/>
  <c r="B2918" i="11"/>
  <c r="B2926" i="11"/>
  <c r="B2934" i="11"/>
  <c r="B2942" i="11"/>
  <c r="B2950" i="11"/>
  <c r="B2958" i="11"/>
  <c r="B2966" i="11"/>
  <c r="B2974" i="11"/>
  <c r="B2982" i="11"/>
  <c r="B2990" i="11"/>
  <c r="M2990" i="11" s="1"/>
  <c r="B2998" i="11"/>
  <c r="B3006" i="11"/>
  <c r="B3014" i="11"/>
  <c r="B3022" i="11"/>
  <c r="B3030" i="11"/>
  <c r="B3038" i="11"/>
  <c r="B3046" i="11"/>
  <c r="B3054" i="11"/>
  <c r="B3062" i="11"/>
  <c r="B3070" i="11"/>
  <c r="B3078" i="11"/>
  <c r="B2879" i="11"/>
  <c r="B2887" i="11"/>
  <c r="B2895" i="11"/>
  <c r="B2903" i="11"/>
  <c r="B2911" i="11"/>
  <c r="B2919" i="11"/>
  <c r="B2927" i="11"/>
  <c r="B2935" i="11"/>
  <c r="B2943" i="11"/>
  <c r="B2951" i="11"/>
  <c r="B2959" i="11"/>
  <c r="B2967" i="11"/>
  <c r="B2975" i="11"/>
  <c r="B2983" i="11"/>
  <c r="B2991" i="11"/>
  <c r="B2999" i="11"/>
  <c r="B3007" i="11"/>
  <c r="B3015" i="11"/>
  <c r="B3023" i="11"/>
  <c r="B3031" i="11"/>
  <c r="B3039" i="11"/>
  <c r="M3039" i="11" s="1"/>
  <c r="B3047" i="11"/>
  <c r="B3055" i="11"/>
  <c r="B3560" i="11"/>
  <c r="M3560" i="11" s="1"/>
  <c r="B3568" i="11"/>
  <c r="B3576" i="11"/>
  <c r="B3584" i="11"/>
  <c r="M3584" i="11" s="1"/>
  <c r="B3592" i="11"/>
  <c r="M3592" i="11" s="1"/>
  <c r="B3600" i="11"/>
  <c r="B3608" i="11"/>
  <c r="B3616" i="11"/>
  <c r="M3616" i="11" s="1"/>
  <c r="B3624" i="11"/>
  <c r="M3624" i="11" s="1"/>
  <c r="B3632" i="11"/>
  <c r="M3632" i="11" s="1"/>
  <c r="B3640" i="11"/>
  <c r="M3640" i="11" s="1"/>
  <c r="B3648" i="11"/>
  <c r="B3656" i="11"/>
  <c r="B3664" i="11"/>
  <c r="M3664" i="11" s="1"/>
  <c r="B3672" i="11"/>
  <c r="B3680" i="11"/>
  <c r="B3688" i="11"/>
  <c r="B3696" i="11"/>
  <c r="B3704" i="11"/>
  <c r="B3712" i="11"/>
  <c r="B3720" i="11"/>
  <c r="M3720" i="11" s="1"/>
  <c r="B3728" i="11"/>
  <c r="B3736" i="11"/>
  <c r="M3736" i="11" s="1"/>
  <c r="B3744" i="11"/>
  <c r="B3752" i="11"/>
  <c r="B3760" i="11"/>
  <c r="M3760" i="11" s="1"/>
  <c r="B3768" i="11"/>
  <c r="B3776" i="11"/>
  <c r="B3784" i="11"/>
  <c r="B3792" i="11"/>
  <c r="B3800" i="11"/>
  <c r="M3800" i="11" s="1"/>
  <c r="B3808" i="11"/>
  <c r="B3816" i="11"/>
  <c r="B3824" i="11"/>
  <c r="B3832" i="11"/>
  <c r="B3840" i="11"/>
  <c r="B3848" i="11"/>
  <c r="M3848" i="11" s="1"/>
  <c r="B3856" i="11"/>
  <c r="B3864" i="11"/>
  <c r="B3872" i="11"/>
  <c r="B3880" i="11"/>
  <c r="B3888" i="11"/>
  <c r="B3896" i="11"/>
  <c r="B3904" i="11"/>
  <c r="B3912" i="11"/>
  <c r="B3920" i="11"/>
  <c r="M3920" i="11" s="1"/>
  <c r="B3928" i="11"/>
  <c r="B3936" i="11"/>
  <c r="M3936" i="11" s="1"/>
  <c r="B3944" i="11"/>
  <c r="B3952" i="11"/>
  <c r="B3960" i="11"/>
  <c r="B3968" i="11"/>
  <c r="M3968" i="11" s="1"/>
  <c r="B3976" i="11"/>
  <c r="B3984" i="11"/>
  <c r="B3992" i="11"/>
  <c r="B4000" i="11"/>
  <c r="B4008" i="11"/>
  <c r="B4016" i="11"/>
  <c r="M4016" i="11" s="1"/>
  <c r="B4024" i="11"/>
  <c r="B4032" i="11"/>
  <c r="B4040" i="11"/>
  <c r="B4048" i="11"/>
  <c r="B4056" i="11"/>
  <c r="B4064" i="11"/>
  <c r="B4072" i="11"/>
  <c r="B4080" i="11"/>
  <c r="M4080" i="11" s="1"/>
  <c r="B4088" i="11"/>
  <c r="B4096" i="11"/>
  <c r="B4104" i="11"/>
  <c r="B4112" i="11"/>
  <c r="B4120" i="11"/>
  <c r="B4128" i="11"/>
  <c r="B4136" i="11"/>
  <c r="B4144" i="11"/>
  <c r="B4152" i="11"/>
  <c r="B4160" i="11"/>
  <c r="B4168" i="11"/>
  <c r="B4176" i="11"/>
  <c r="B4184" i="11"/>
  <c r="M4184" i="11" s="1"/>
  <c r="B4192" i="11"/>
  <c r="M4192" i="11" s="1"/>
  <c r="B4200" i="11"/>
  <c r="B4208" i="11"/>
  <c r="M4208" i="11" s="1"/>
  <c r="B4216" i="11"/>
  <c r="B4224" i="11"/>
  <c r="B4232" i="11"/>
  <c r="B4215" i="11"/>
  <c r="M4215" i="11" s="1"/>
  <c r="B4223" i="11"/>
  <c r="B4231" i="11"/>
  <c r="C30" i="7"/>
  <c r="C29" i="7"/>
  <c r="C28" i="7"/>
  <c r="B32" i="15"/>
  <c r="Q32" i="15" s="1"/>
  <c r="B38" i="11"/>
  <c r="B46" i="11"/>
  <c r="B54" i="11"/>
  <c r="B62" i="11"/>
  <c r="B70" i="11"/>
  <c r="B78" i="11"/>
  <c r="B86" i="11"/>
  <c r="B94" i="11"/>
  <c r="B102" i="11"/>
  <c r="B110" i="11"/>
  <c r="B118" i="11"/>
  <c r="B126" i="11"/>
  <c r="B134" i="11"/>
  <c r="B142" i="11"/>
  <c r="B150" i="11"/>
  <c r="B158" i="11"/>
  <c r="B166" i="11"/>
  <c r="B174" i="11"/>
  <c r="B182" i="11"/>
  <c r="B190" i="11"/>
  <c r="B198" i="11"/>
  <c r="B206" i="11"/>
  <c r="B214" i="11"/>
  <c r="B222" i="11"/>
  <c r="B230" i="11"/>
  <c r="B238" i="11"/>
  <c r="B246" i="11"/>
  <c r="B254" i="11"/>
  <c r="M254" i="11" s="1"/>
  <c r="B262" i="11"/>
  <c r="B270" i="11"/>
  <c r="B278" i="11"/>
  <c r="B286" i="11"/>
  <c r="M286" i="11" s="1"/>
  <c r="B294" i="11"/>
  <c r="B302" i="11"/>
  <c r="B310" i="11"/>
  <c r="B318" i="11"/>
  <c r="B326" i="11"/>
  <c r="B334" i="11"/>
  <c r="B342" i="11"/>
  <c r="B350" i="11"/>
  <c r="B358" i="11"/>
  <c r="B366" i="11"/>
  <c r="B374" i="11"/>
  <c r="B382" i="11"/>
  <c r="B390" i="11"/>
  <c r="B398" i="11"/>
  <c r="M398" i="11" s="1"/>
  <c r="B406" i="11"/>
  <c r="B414" i="11"/>
  <c r="M414" i="11" s="1"/>
  <c r="B422" i="11"/>
  <c r="B430" i="11"/>
  <c r="B438" i="11"/>
  <c r="B41" i="11"/>
  <c r="B49" i="11"/>
  <c r="B57" i="11"/>
  <c r="B65" i="11"/>
  <c r="B73" i="11"/>
  <c r="B81" i="11"/>
  <c r="B89" i="11"/>
  <c r="B97" i="11"/>
  <c r="B105" i="11"/>
  <c r="B113" i="11"/>
  <c r="B121" i="11"/>
  <c r="B129" i="11"/>
  <c r="B137" i="11"/>
  <c r="B145" i="11"/>
  <c r="B153" i="11"/>
  <c r="B161" i="11"/>
  <c r="B169" i="11"/>
  <c r="B177" i="11"/>
  <c r="B185" i="11"/>
  <c r="B193" i="11"/>
  <c r="B201" i="11"/>
  <c r="B209" i="11"/>
  <c r="B217" i="11"/>
  <c r="M217" i="11" s="1"/>
  <c r="B225" i="11"/>
  <c r="B233" i="11"/>
  <c r="B241" i="11"/>
  <c r="M241" i="11" s="1"/>
  <c r="B249" i="11"/>
  <c r="M249" i="11" s="1"/>
  <c r="B257" i="11"/>
  <c r="B265" i="11"/>
  <c r="B273" i="11"/>
  <c r="B281" i="11"/>
  <c r="B289" i="11"/>
  <c r="B297" i="11"/>
  <c r="B305" i="11"/>
  <c r="B313" i="11"/>
  <c r="B321" i="11"/>
  <c r="B329" i="11"/>
  <c r="B337" i="11"/>
  <c r="B345" i="11"/>
  <c r="B353" i="11"/>
  <c r="B361" i="11"/>
  <c r="B369" i="11"/>
  <c r="B377" i="11"/>
  <c r="M377" i="11" s="1"/>
  <c r="B385" i="11"/>
  <c r="B393" i="11"/>
  <c r="B401" i="11"/>
  <c r="B409" i="11"/>
  <c r="B417" i="11"/>
  <c r="B425" i="11"/>
  <c r="B433" i="11"/>
  <c r="B441" i="11"/>
  <c r="B39" i="11"/>
  <c r="B47" i="11"/>
  <c r="B55" i="11"/>
  <c r="B63" i="11"/>
  <c r="B71" i="11"/>
  <c r="B79" i="11"/>
  <c r="B87" i="11"/>
  <c r="B95" i="11"/>
  <c r="B103" i="11"/>
  <c r="B111" i="11"/>
  <c r="B119" i="11"/>
  <c r="B127" i="11"/>
  <c r="B135" i="11"/>
  <c r="B143" i="11"/>
  <c r="B151" i="11"/>
  <c r="B159" i="11"/>
  <c r="B167" i="11"/>
  <c r="B175" i="11"/>
  <c r="B183" i="11"/>
  <c r="B191" i="11"/>
  <c r="B199" i="11"/>
  <c r="B207" i="11"/>
  <c r="B215" i="11"/>
  <c r="B223" i="11"/>
  <c r="B231" i="11"/>
  <c r="B239" i="11"/>
  <c r="B247" i="11"/>
  <c r="B255" i="11"/>
  <c r="B263" i="11"/>
  <c r="B271" i="11"/>
  <c r="B279" i="11"/>
  <c r="B287" i="11"/>
  <c r="B295" i="11"/>
  <c r="B303" i="11"/>
  <c r="B311" i="11"/>
  <c r="B319" i="11"/>
  <c r="B327" i="11"/>
  <c r="B335" i="11"/>
  <c r="B343" i="11"/>
  <c r="B351" i="11"/>
  <c r="B359" i="11"/>
  <c r="B367" i="11"/>
  <c r="B375" i="11"/>
  <c r="B383" i="11"/>
  <c r="B391" i="11"/>
  <c r="B399" i="11"/>
  <c r="B407" i="11"/>
  <c r="B415" i="11"/>
  <c r="B423" i="11"/>
  <c r="B431" i="11"/>
  <c r="B439" i="11"/>
  <c r="B42" i="11"/>
  <c r="B50" i="11"/>
  <c r="M50" i="11" s="1"/>
  <c r="B58" i="11"/>
  <c r="B66" i="11"/>
  <c r="M66" i="11" s="1"/>
  <c r="B74" i="11"/>
  <c r="M74" i="11" s="1"/>
  <c r="B82" i="11"/>
  <c r="M82" i="11" s="1"/>
  <c r="B90" i="11"/>
  <c r="M90" i="11" s="1"/>
  <c r="B98" i="11"/>
  <c r="M98" i="11" s="1"/>
  <c r="B106" i="11"/>
  <c r="B114" i="11"/>
  <c r="B122" i="11"/>
  <c r="B130" i="11"/>
  <c r="B138" i="11"/>
  <c r="M138" i="11" s="1"/>
  <c r="B146" i="11"/>
  <c r="M146" i="11" s="1"/>
  <c r="B154" i="11"/>
  <c r="M154" i="11" s="1"/>
  <c r="B162" i="11"/>
  <c r="B170" i="11"/>
  <c r="M170" i="11" s="1"/>
  <c r="B178" i="11"/>
  <c r="B186" i="11"/>
  <c r="B194" i="11"/>
  <c r="B202" i="11"/>
  <c r="M202" i="11" s="1"/>
  <c r="B210" i="11"/>
  <c r="B218" i="11"/>
  <c r="M218" i="11" s="1"/>
  <c r="B226" i="11"/>
  <c r="M226" i="11" s="1"/>
  <c r="B234" i="11"/>
  <c r="M234" i="11" s="1"/>
  <c r="B242" i="11"/>
  <c r="M242" i="11" s="1"/>
  <c r="B250" i="11"/>
  <c r="M250" i="11" s="1"/>
  <c r="B258" i="11"/>
  <c r="M258" i="11" s="1"/>
  <c r="B266" i="11"/>
  <c r="M266" i="11" s="1"/>
  <c r="B274" i="11"/>
  <c r="M274" i="11" s="1"/>
  <c r="B282" i="11"/>
  <c r="M282" i="11" s="1"/>
  <c r="B290" i="11"/>
  <c r="B298" i="11"/>
  <c r="B306" i="11"/>
  <c r="B314" i="11"/>
  <c r="B322" i="11"/>
  <c r="B330" i="11"/>
  <c r="M330" i="11" s="1"/>
  <c r="B338" i="11"/>
  <c r="B346" i="11"/>
  <c r="M346" i="11" s="1"/>
  <c r="B354" i="11"/>
  <c r="B362" i="11"/>
  <c r="M362" i="11" s="1"/>
  <c r="B370" i="11"/>
  <c r="B378" i="11"/>
  <c r="M378" i="11" s="1"/>
  <c r="B386" i="11"/>
  <c r="B394" i="11"/>
  <c r="M394" i="11" s="1"/>
  <c r="B402" i="11"/>
  <c r="M402" i="11" s="1"/>
  <c r="B410" i="11"/>
  <c r="M410" i="11" s="1"/>
  <c r="B418" i="11"/>
  <c r="B426" i="11"/>
  <c r="B434" i="11"/>
  <c r="B442" i="11"/>
  <c r="B1525" i="11"/>
  <c r="B1533" i="11"/>
  <c r="B1541" i="11"/>
  <c r="B1549" i="11"/>
  <c r="B1557" i="11"/>
  <c r="B1565" i="11"/>
  <c r="B1573" i="11"/>
  <c r="B1581" i="11"/>
  <c r="M1581" i="11" s="1"/>
  <c r="B1589" i="11"/>
  <c r="B1597" i="11"/>
  <c r="B1605" i="11"/>
  <c r="B1613" i="11"/>
  <c r="B1621" i="11"/>
  <c r="B1629" i="11"/>
  <c r="B1637" i="11"/>
  <c r="B1645" i="11"/>
  <c r="B1653" i="11"/>
  <c r="M1653" i="11" s="1"/>
  <c r="B1661" i="11"/>
  <c r="B1669" i="11"/>
  <c r="B1677" i="11"/>
  <c r="B1685" i="11"/>
  <c r="B1693" i="11"/>
  <c r="M1693" i="11" s="1"/>
  <c r="B1701" i="11"/>
  <c r="B1709" i="11"/>
  <c r="B1717" i="11"/>
  <c r="B1725" i="11"/>
  <c r="B1733" i="11"/>
  <c r="B1741" i="11"/>
  <c r="B1749" i="11"/>
  <c r="B1757" i="11"/>
  <c r="B1765" i="11"/>
  <c r="B1773" i="11"/>
  <c r="B1781" i="11"/>
  <c r="B1789" i="11"/>
  <c r="B1797" i="11"/>
  <c r="B1805" i="11"/>
  <c r="B1813" i="11"/>
  <c r="B1821" i="11"/>
  <c r="B1829" i="11"/>
  <c r="B1837" i="11"/>
  <c r="B1845" i="11"/>
  <c r="B1853" i="11"/>
  <c r="B1861" i="11"/>
  <c r="B1869" i="11"/>
  <c r="B1877" i="11"/>
  <c r="B1885" i="11"/>
  <c r="B1893" i="11"/>
  <c r="B1901" i="11"/>
  <c r="B1909" i="11"/>
  <c r="B1917" i="11"/>
  <c r="B1925" i="11"/>
  <c r="B1933" i="11"/>
  <c r="B1941" i="11"/>
  <c r="B1949" i="11"/>
  <c r="B1957" i="11"/>
  <c r="B1965" i="11"/>
  <c r="B1973" i="11"/>
  <c r="B1981" i="11"/>
  <c r="B1989" i="11"/>
  <c r="B1997" i="11"/>
  <c r="B2005" i="11"/>
  <c r="M2005" i="11" s="1"/>
  <c r="B2013" i="11"/>
  <c r="B2021" i="11"/>
  <c r="B2029" i="11"/>
  <c r="B2037" i="11"/>
  <c r="B2045" i="11"/>
  <c r="B2053" i="11"/>
  <c r="B2061" i="11"/>
  <c r="B2069" i="11"/>
  <c r="B2077" i="11"/>
  <c r="B2085" i="11"/>
  <c r="B2093" i="11"/>
  <c r="B2101" i="11"/>
  <c r="B2109" i="11"/>
  <c r="B2117" i="11"/>
  <c r="B2125" i="11"/>
  <c r="B2133" i="11"/>
  <c r="B2141" i="11"/>
  <c r="B2149" i="11"/>
  <c r="B2157" i="11"/>
  <c r="M2157" i="11" s="1"/>
  <c r="B2165" i="11"/>
  <c r="B2173" i="11"/>
  <c r="B2181" i="11"/>
  <c r="B2189" i="11"/>
  <c r="B2197" i="11"/>
  <c r="B2205" i="11"/>
  <c r="B2213" i="11"/>
  <c r="B2221" i="11"/>
  <c r="B2229" i="11"/>
  <c r="M2229" i="11" s="1"/>
  <c r="B2237" i="11"/>
  <c r="M2237" i="11" s="1"/>
  <c r="B2245" i="11"/>
  <c r="B2253" i="11"/>
  <c r="M2253" i="11" s="1"/>
  <c r="B2261" i="11"/>
  <c r="B2269" i="11"/>
  <c r="B2277" i="11"/>
  <c r="B2285" i="11"/>
  <c r="B2293" i="11"/>
  <c r="B2301" i="11"/>
  <c r="B2309" i="11"/>
  <c r="B2317" i="11"/>
  <c r="B2325" i="11"/>
  <c r="B2333" i="11"/>
  <c r="M2333" i="11" s="1"/>
  <c r="B2341" i="11"/>
  <c r="B2349" i="11"/>
  <c r="B2357" i="11"/>
  <c r="B2365" i="11"/>
  <c r="B2373" i="11"/>
  <c r="B2381" i="11"/>
  <c r="B2389" i="11"/>
  <c r="B2397" i="11"/>
  <c r="B2405" i="11"/>
  <c r="B2413" i="11"/>
  <c r="B2421" i="11"/>
  <c r="M2421" i="11" s="1"/>
  <c r="B2429" i="11"/>
  <c r="B2437" i="11"/>
  <c r="B2445" i="11"/>
  <c r="B2453" i="11"/>
  <c r="B2461" i="11"/>
  <c r="B2469" i="11"/>
  <c r="B2477" i="11"/>
  <c r="B2485" i="11"/>
  <c r="B2493" i="11"/>
  <c r="B2501" i="11"/>
  <c r="B2509" i="11"/>
  <c r="M2509" i="11" s="1"/>
  <c r="B2517" i="11"/>
  <c r="M2517" i="11" s="1"/>
  <c r="B2525" i="11"/>
  <c r="B2533" i="11"/>
  <c r="B2541" i="11"/>
  <c r="B2549" i="11"/>
  <c r="B2557" i="11"/>
  <c r="B2565" i="11"/>
  <c r="B2573" i="11"/>
  <c r="M2573" i="11" s="1"/>
  <c r="B2581" i="11"/>
  <c r="B2589" i="11"/>
  <c r="B2597" i="11"/>
  <c r="B2605" i="11"/>
  <c r="B2613" i="11"/>
  <c r="B2621" i="11"/>
  <c r="B2629" i="11"/>
  <c r="B2637" i="11"/>
  <c r="B2645" i="11"/>
  <c r="B2653" i="11"/>
  <c r="B2661" i="11"/>
  <c r="B2669" i="11"/>
  <c r="B2677" i="11"/>
  <c r="B2685" i="11"/>
  <c r="B2693" i="11"/>
  <c r="B2701" i="11"/>
  <c r="B2709" i="11"/>
  <c r="B2717" i="11"/>
  <c r="B2725" i="11"/>
  <c r="M2725" i="11" s="1"/>
  <c r="B2733" i="11"/>
  <c r="B2741" i="11"/>
  <c r="B2749" i="11"/>
  <c r="B2757" i="11"/>
  <c r="B2765" i="11"/>
  <c r="B2773" i="11"/>
  <c r="B2781" i="11"/>
  <c r="B2789" i="11"/>
  <c r="B2797" i="11"/>
  <c r="B2805" i="11"/>
  <c r="B2813" i="11"/>
  <c r="M2813" i="11" s="1"/>
  <c r="B2821" i="11"/>
  <c r="B2829" i="11"/>
  <c r="B2837" i="11"/>
  <c r="B2845" i="11"/>
  <c r="B2853" i="11"/>
  <c r="B2861" i="11"/>
  <c r="B2869" i="11"/>
  <c r="B2877" i="11"/>
  <c r="B539" i="11"/>
  <c r="B595" i="11"/>
  <c r="B603" i="11"/>
  <c r="B619" i="11"/>
  <c r="M619" i="11" s="1"/>
  <c r="B635" i="11"/>
  <c r="B731" i="11"/>
  <c r="M731" i="11" s="1"/>
  <c r="B739" i="11"/>
  <c r="B747" i="11"/>
  <c r="B755" i="11"/>
  <c r="B763" i="11"/>
  <c r="M763" i="11" s="1"/>
  <c r="B771" i="11"/>
  <c r="B779" i="11"/>
  <c r="B787" i="11"/>
  <c r="M787" i="11" s="1"/>
  <c r="B795" i="11"/>
  <c r="B803" i="11"/>
  <c r="B811" i="11"/>
  <c r="B819" i="11"/>
  <c r="B827" i="11"/>
  <c r="B835" i="11"/>
  <c r="B843" i="11"/>
  <c r="B851" i="11"/>
  <c r="B859" i="11"/>
  <c r="M859" i="11" s="1"/>
  <c r="B867" i="11"/>
  <c r="B875" i="11"/>
  <c r="B883" i="11"/>
  <c r="M883" i="11" s="1"/>
  <c r="B891" i="11"/>
  <c r="B899" i="11"/>
  <c r="B907" i="11"/>
  <c r="M907" i="11" s="1"/>
  <c r="B915" i="11"/>
  <c r="B923" i="11"/>
  <c r="M923" i="11" s="1"/>
  <c r="B931" i="11"/>
  <c r="B939" i="11"/>
  <c r="B947" i="11"/>
  <c r="B955" i="11"/>
  <c r="B963" i="11"/>
  <c r="B1107" i="11"/>
  <c r="B1115" i="11"/>
  <c r="B1123" i="11"/>
  <c r="B1131" i="11"/>
  <c r="M1131" i="11" s="1"/>
  <c r="B1147" i="11"/>
  <c r="B1259" i="11"/>
  <c r="M1259" i="11" s="1"/>
  <c r="B1267" i="11"/>
  <c r="B1275" i="11"/>
  <c r="B1283" i="11"/>
  <c r="B1291" i="11"/>
  <c r="B1299" i="11"/>
  <c r="B1307" i="11"/>
  <c r="M1307" i="11" s="1"/>
  <c r="B1315" i="11"/>
  <c r="B1323" i="11"/>
  <c r="B1331" i="11"/>
  <c r="B1339" i="11"/>
  <c r="B1347" i="11"/>
  <c r="M1347" i="11" s="1"/>
  <c r="B1355" i="11"/>
  <c r="M1355" i="11" s="1"/>
  <c r="B1363" i="11"/>
  <c r="B1371" i="11"/>
  <c r="B1379" i="11"/>
  <c r="B1387" i="11"/>
  <c r="M1387" i="11" s="1"/>
  <c r="B1395" i="11"/>
  <c r="B1403" i="11"/>
  <c r="M1403" i="11" s="1"/>
  <c r="B1411" i="11"/>
  <c r="B1419" i="11"/>
  <c r="M1419" i="11" s="1"/>
  <c r="B1427" i="11"/>
  <c r="B1435" i="11"/>
  <c r="M1435" i="11" s="1"/>
  <c r="B1443" i="11"/>
  <c r="M1443" i="11" s="1"/>
  <c r="B1451" i="11"/>
  <c r="B1459" i="11"/>
  <c r="B1467" i="11"/>
  <c r="B1475" i="11"/>
  <c r="B1483" i="11"/>
  <c r="M1483" i="11" s="1"/>
  <c r="B1491" i="11"/>
  <c r="B1499" i="11"/>
  <c r="B1507" i="11"/>
  <c r="B1515" i="11"/>
  <c r="M1515" i="11" s="1"/>
  <c r="B446" i="11"/>
  <c r="B454" i="11"/>
  <c r="B462" i="11"/>
  <c r="B470" i="11"/>
  <c r="B478" i="11"/>
  <c r="B486" i="11"/>
  <c r="B494" i="11"/>
  <c r="B502" i="11"/>
  <c r="B510" i="11"/>
  <c r="M510" i="11" s="1"/>
  <c r="B518" i="11"/>
  <c r="B526" i="11"/>
  <c r="B534" i="11"/>
  <c r="B542" i="11"/>
  <c r="B550" i="11"/>
  <c r="B558" i="11"/>
  <c r="B566" i="11"/>
  <c r="B574" i="11"/>
  <c r="B582" i="11"/>
  <c r="B590" i="11"/>
  <c r="B598" i="11"/>
  <c r="B606" i="11"/>
  <c r="B614" i="11"/>
  <c r="B622" i="11"/>
  <c r="B630" i="11"/>
  <c r="M630" i="11" s="1"/>
  <c r="B638" i="11"/>
  <c r="B646" i="11"/>
  <c r="B654" i="11"/>
  <c r="B662" i="11"/>
  <c r="B670" i="11"/>
  <c r="M670" i="11" s="1"/>
  <c r="B678" i="11"/>
  <c r="B686" i="11"/>
  <c r="B694" i="11"/>
  <c r="B702" i="11"/>
  <c r="B710" i="11"/>
  <c r="B718" i="11"/>
  <c r="B726" i="11"/>
  <c r="B734" i="11"/>
  <c r="B742" i="11"/>
  <c r="M742" i="11" s="1"/>
  <c r="B750" i="11"/>
  <c r="B758" i="11"/>
  <c r="B766" i="11"/>
  <c r="B774" i="11"/>
  <c r="B782" i="11"/>
  <c r="M782" i="11" s="1"/>
  <c r="B790" i="11"/>
  <c r="M790" i="11" s="1"/>
  <c r="B798" i="11"/>
  <c r="B806" i="11"/>
  <c r="B814" i="11"/>
  <c r="B822" i="11"/>
  <c r="B830" i="11"/>
  <c r="M830" i="11" s="1"/>
  <c r="B838" i="11"/>
  <c r="B846" i="11"/>
  <c r="B854" i="11"/>
  <c r="B862" i="11"/>
  <c r="B870" i="11"/>
  <c r="B878" i="11"/>
  <c r="B886" i="11"/>
  <c r="B894" i="11"/>
  <c r="B902" i="11"/>
  <c r="B910" i="11"/>
  <c r="B918" i="11"/>
  <c r="B926" i="11"/>
  <c r="M926" i="11" s="1"/>
  <c r="B974" i="11"/>
  <c r="B982" i="11"/>
  <c r="B990" i="11"/>
  <c r="B998" i="11"/>
  <c r="B1006" i="11"/>
  <c r="B1014" i="11"/>
  <c r="B1022" i="11"/>
  <c r="B1030" i="11"/>
  <c r="B1038" i="11"/>
  <c r="B1046" i="11"/>
  <c r="B1054" i="11"/>
  <c r="B1062" i="11"/>
  <c r="B1070" i="11"/>
  <c r="M1070" i="11" s="1"/>
  <c r="B1078" i="11"/>
  <c r="B1086" i="11"/>
  <c r="B1094" i="11"/>
  <c r="B1102" i="11"/>
  <c r="B1110" i="11"/>
  <c r="B1118" i="11"/>
  <c r="B1126" i="11"/>
  <c r="B1134" i="11"/>
  <c r="B1142" i="11"/>
  <c r="B1150" i="11"/>
  <c r="B1158" i="11"/>
  <c r="B1166" i="11"/>
  <c r="B1174" i="11"/>
  <c r="B1182" i="11"/>
  <c r="B1190" i="11"/>
  <c r="B1198" i="11"/>
  <c r="B1206" i="11"/>
  <c r="B1214" i="11"/>
  <c r="B1222" i="11"/>
  <c r="B1230" i="11"/>
  <c r="B1238" i="11"/>
  <c r="B1246" i="11"/>
  <c r="B1254" i="11"/>
  <c r="B1262" i="11"/>
  <c r="B1270" i="11"/>
  <c r="B1278" i="11"/>
  <c r="B1286" i="11"/>
  <c r="B1294" i="11"/>
  <c r="B1302" i="11"/>
  <c r="B1310" i="11"/>
  <c r="B1318" i="11"/>
  <c r="B1326" i="11"/>
  <c r="B1334" i="11"/>
  <c r="B1342" i="11"/>
  <c r="B449" i="11"/>
  <c r="B457" i="11"/>
  <c r="B465" i="11"/>
  <c r="B473" i="11"/>
  <c r="B481" i="11"/>
  <c r="B489" i="11"/>
  <c r="B497" i="11"/>
  <c r="M497" i="11" s="1"/>
  <c r="B505" i="11"/>
  <c r="B513" i="11"/>
  <c r="B521" i="11"/>
  <c r="B529" i="11"/>
  <c r="B537" i="11"/>
  <c r="B545" i="11"/>
  <c r="M545" i="11" s="1"/>
  <c r="B553" i="11"/>
  <c r="B561" i="11"/>
  <c r="B569" i="11"/>
  <c r="B577" i="11"/>
  <c r="B585" i="11"/>
  <c r="B593" i="11"/>
  <c r="B601" i="11"/>
  <c r="B609" i="11"/>
  <c r="B617" i="11"/>
  <c r="B625" i="11"/>
  <c r="M625" i="11" s="1"/>
  <c r="B633" i="11"/>
  <c r="B641" i="11"/>
  <c r="B649" i="11"/>
  <c r="M649" i="11" s="1"/>
  <c r="B657" i="11"/>
  <c r="B665" i="11"/>
  <c r="B673" i="11"/>
  <c r="B681" i="11"/>
  <c r="B689" i="11"/>
  <c r="B697" i="11"/>
  <c r="B705" i="11"/>
  <c r="B713" i="11"/>
  <c r="B721" i="11"/>
  <c r="B729" i="11"/>
  <c r="B737" i="11"/>
  <c r="B745" i="11"/>
  <c r="B753" i="11"/>
  <c r="B761" i="11"/>
  <c r="B769" i="11"/>
  <c r="M769" i="11" s="1"/>
  <c r="B777" i="11"/>
  <c r="B785" i="11"/>
  <c r="B793" i="11"/>
  <c r="B801" i="11"/>
  <c r="B809" i="11"/>
  <c r="B817" i="11"/>
  <c r="B929" i="11"/>
  <c r="B937" i="11"/>
  <c r="B945" i="11"/>
  <c r="B953" i="11"/>
  <c r="B961" i="11"/>
  <c r="B969" i="11"/>
  <c r="B977" i="11"/>
  <c r="B985" i="11"/>
  <c r="B993" i="11"/>
  <c r="B1001" i="11"/>
  <c r="B1009" i="11"/>
  <c r="B1017" i="11"/>
  <c r="B1025" i="11"/>
  <c r="B1033" i="11"/>
  <c r="B1041" i="11"/>
  <c r="B1049" i="11"/>
  <c r="B1057" i="11"/>
  <c r="B1065" i="11"/>
  <c r="B1073" i="11"/>
  <c r="M1073" i="11" s="1"/>
  <c r="B1081" i="11"/>
  <c r="B1089" i="11"/>
  <c r="B1097" i="11"/>
  <c r="B1105" i="11"/>
  <c r="B1113" i="11"/>
  <c r="B1121" i="11"/>
  <c r="B1129" i="11"/>
  <c r="M1129" i="11" s="1"/>
  <c r="B1137" i="11"/>
  <c r="B1145" i="11"/>
  <c r="M1145" i="11" s="1"/>
  <c r="B1153" i="11"/>
  <c r="B1161" i="11"/>
  <c r="B1169" i="11"/>
  <c r="B1177" i="11"/>
  <c r="B1185" i="11"/>
  <c r="B1193" i="11"/>
  <c r="B1201" i="11"/>
  <c r="B1209" i="11"/>
  <c r="B1217" i="11"/>
  <c r="B1225" i="11"/>
  <c r="B1233" i="11"/>
  <c r="B1241" i="11"/>
  <c r="B1249" i="11"/>
  <c r="B1257" i="11"/>
  <c r="M1257" i="11" s="1"/>
  <c r="B1265" i="11"/>
  <c r="M1265" i="11" s="1"/>
  <c r="B1273" i="11"/>
  <c r="B1281" i="11"/>
  <c r="B1289" i="11"/>
  <c r="M1289" i="11" s="1"/>
  <c r="B1297" i="11"/>
  <c r="B1305" i="11"/>
  <c r="B1313" i="11"/>
  <c r="B1321" i="11"/>
  <c r="B1329" i="11"/>
  <c r="B1337" i="11"/>
  <c r="B1345" i="11"/>
  <c r="B1353" i="11"/>
  <c r="B1361" i="11"/>
  <c r="B1369" i="11"/>
  <c r="B1377" i="11"/>
  <c r="B1385" i="11"/>
  <c r="B1393" i="11"/>
  <c r="B1401" i="11"/>
  <c r="M1401" i="11" s="1"/>
  <c r="B1409" i="11"/>
  <c r="B1417" i="11"/>
  <c r="B1425" i="11"/>
  <c r="B1433" i="11"/>
  <c r="B1441" i="11"/>
  <c r="B1449" i="11"/>
  <c r="B1457" i="11"/>
  <c r="B1465" i="11"/>
  <c r="B1473" i="11"/>
  <c r="B1481" i="11"/>
  <c r="M1481" i="11" s="1"/>
  <c r="B1489" i="11"/>
  <c r="B1497" i="11"/>
  <c r="B1505" i="11"/>
  <c r="B1513" i="11"/>
  <c r="B1521" i="11"/>
  <c r="B500" i="11"/>
  <c r="B508" i="11"/>
  <c r="B740" i="11"/>
  <c r="B748" i="11"/>
  <c r="B756" i="11"/>
  <c r="M756" i="11" s="1"/>
  <c r="B764" i="11"/>
  <c r="M764" i="11" s="1"/>
  <c r="B772" i="11"/>
  <c r="M772" i="11" s="1"/>
  <c r="B780" i="11"/>
  <c r="B788" i="11"/>
  <c r="B796" i="11"/>
  <c r="B804" i="11"/>
  <c r="B812" i="11"/>
  <c r="M812" i="11" s="1"/>
  <c r="B820" i="11"/>
  <c r="B1420" i="11"/>
  <c r="B1428" i="11"/>
  <c r="B1436" i="11"/>
  <c r="B1444" i="11"/>
  <c r="B1452" i="11"/>
  <c r="B1460" i="11"/>
  <c r="B1468" i="11"/>
  <c r="B1476" i="11"/>
  <c r="B1484" i="11"/>
  <c r="B1492" i="11"/>
  <c r="B1500" i="11"/>
  <c r="B1508" i="11"/>
  <c r="B1516" i="11"/>
  <c r="M1516" i="11" s="1"/>
  <c r="B447" i="11"/>
  <c r="B455" i="11"/>
  <c r="B463" i="11"/>
  <c r="B471" i="11"/>
  <c r="B479" i="11"/>
  <c r="B487" i="11"/>
  <c r="B495" i="11"/>
  <c r="B503" i="11"/>
  <c r="B511" i="11"/>
  <c r="B519" i="11"/>
  <c r="B527" i="11"/>
  <c r="B535" i="11"/>
  <c r="B543" i="11"/>
  <c r="B551" i="11"/>
  <c r="B559" i="11"/>
  <c r="B567" i="11"/>
  <c r="B575" i="11"/>
  <c r="B583" i="11"/>
  <c r="B591" i="11"/>
  <c r="B599" i="11"/>
  <c r="B607" i="11"/>
  <c r="B615" i="11"/>
  <c r="B623" i="11"/>
  <c r="B631" i="11"/>
  <c r="B639" i="11"/>
  <c r="B647" i="11"/>
  <c r="B655" i="11"/>
  <c r="B663" i="11"/>
  <c r="B671" i="11"/>
  <c r="B679" i="11"/>
  <c r="B687" i="11"/>
  <c r="B695" i="11"/>
  <c r="B703" i="11"/>
  <c r="B711" i="11"/>
  <c r="B719" i="11"/>
  <c r="B727" i="11"/>
  <c r="B735" i="11"/>
  <c r="B743" i="11"/>
  <c r="B751" i="11"/>
  <c r="B759" i="11"/>
  <c r="B767" i="11"/>
  <c r="B775" i="11"/>
  <c r="B783" i="11"/>
  <c r="B791" i="11"/>
  <c r="B799" i="11"/>
  <c r="B807" i="11"/>
  <c r="B815" i="11"/>
  <c r="B823" i="11"/>
  <c r="B831" i="11"/>
  <c r="B839" i="11"/>
  <c r="B847" i="11"/>
  <c r="B855" i="11"/>
  <c r="B863" i="11"/>
  <c r="B871" i="11"/>
  <c r="B879" i="11"/>
  <c r="B887" i="11"/>
  <c r="B895" i="11"/>
  <c r="B903" i="11"/>
  <c r="B911" i="11"/>
  <c r="B919" i="11"/>
  <c r="B927" i="11"/>
  <c r="B935" i="11"/>
  <c r="B943" i="11"/>
  <c r="B951" i="11"/>
  <c r="B959" i="11"/>
  <c r="B967" i="11"/>
  <c r="B975" i="11"/>
  <c r="B983" i="11"/>
  <c r="B991" i="11"/>
  <c r="B999" i="11"/>
  <c r="B1007" i="11"/>
  <c r="B1015" i="11"/>
  <c r="B1023" i="11"/>
  <c r="B1031" i="11"/>
  <c r="B1039" i="11"/>
  <c r="B1047" i="11"/>
  <c r="B1055" i="11"/>
  <c r="B1063" i="11"/>
  <c r="B1071" i="11"/>
  <c r="B1079" i="11"/>
  <c r="B1087" i="11"/>
  <c r="M1087" i="11" s="1"/>
  <c r="B1095" i="11"/>
  <c r="B1103" i="11"/>
  <c r="B1111" i="11"/>
  <c r="B1119" i="11"/>
  <c r="B1127" i="11"/>
  <c r="M1127" i="11" s="1"/>
  <c r="B1135" i="11"/>
  <c r="B1143" i="11"/>
  <c r="B1151" i="11"/>
  <c r="M1151" i="11" s="1"/>
  <c r="B1159" i="11"/>
  <c r="B1167" i="11"/>
  <c r="B1175" i="11"/>
  <c r="B1183" i="11"/>
  <c r="M1183" i="11" s="1"/>
  <c r="B1191" i="11"/>
  <c r="B1199" i="11"/>
  <c r="B1207" i="11"/>
  <c r="B1215" i="11"/>
  <c r="M1215" i="11" s="1"/>
  <c r="B1223" i="11"/>
  <c r="B1231" i="11"/>
  <c r="B1239" i="11"/>
  <c r="B1247" i="11"/>
  <c r="M1247" i="11" s="1"/>
  <c r="B1255" i="11"/>
  <c r="B1263" i="11"/>
  <c r="B1271" i="11"/>
  <c r="B1279" i="11"/>
  <c r="M1279" i="11" s="1"/>
  <c r="B1287" i="11"/>
  <c r="B1295" i="11"/>
  <c r="B1303" i="11"/>
  <c r="B1311" i="11"/>
  <c r="M1311" i="11" s="1"/>
  <c r="B1319" i="11"/>
  <c r="B1327" i="11"/>
  <c r="B1335" i="11"/>
  <c r="B1343" i="11"/>
  <c r="M1343" i="11" s="1"/>
  <c r="B1351" i="11"/>
  <c r="B1359" i="11"/>
  <c r="B1367" i="11"/>
  <c r="B1375" i="11"/>
  <c r="M1375" i="11" s="1"/>
  <c r="B1383" i="11"/>
  <c r="M1383" i="11" s="1"/>
  <c r="B1391" i="11"/>
  <c r="B1399" i="11"/>
  <c r="M1399" i="11" s="1"/>
  <c r="B1407" i="11"/>
  <c r="M1407" i="11" s="1"/>
  <c r="B1415" i="11"/>
  <c r="B1423" i="11"/>
  <c r="B1431" i="11"/>
  <c r="B1439" i="11"/>
  <c r="B1447" i="11"/>
  <c r="B1455" i="11"/>
  <c r="B1463" i="11"/>
  <c r="B1471" i="11"/>
  <c r="M1471" i="11" s="1"/>
  <c r="B1479" i="11"/>
  <c r="B1487" i="11"/>
  <c r="B1495" i="11"/>
  <c r="B1503" i="11"/>
  <c r="M1503" i="11" s="1"/>
  <c r="B1511" i="11"/>
  <c r="B1519" i="11"/>
  <c r="B1527" i="11"/>
  <c r="B1535" i="11"/>
  <c r="M1535" i="11" s="1"/>
  <c r="B1543" i="11"/>
  <c r="B1551" i="11"/>
  <c r="B1559" i="11"/>
  <c r="B1567" i="11"/>
  <c r="M1567" i="11" s="1"/>
  <c r="B450" i="11"/>
  <c r="M450" i="11" s="1"/>
  <c r="B458" i="11"/>
  <c r="M458" i="11" s="1"/>
  <c r="B466" i="11"/>
  <c r="B474" i="11"/>
  <c r="M474" i="11" s="1"/>
  <c r="B482" i="11"/>
  <c r="B490" i="11"/>
  <c r="B498" i="11"/>
  <c r="B506" i="11"/>
  <c r="M506" i="11" s="1"/>
  <c r="B514" i="11"/>
  <c r="M514" i="11" s="1"/>
  <c r="B522" i="11"/>
  <c r="M522" i="11" s="1"/>
  <c r="B530" i="11"/>
  <c r="B538" i="11"/>
  <c r="M538" i="11" s="1"/>
  <c r="B546" i="11"/>
  <c r="M546" i="11" s="1"/>
  <c r="B554" i="11"/>
  <c r="B562" i="11"/>
  <c r="M562" i="11" s="1"/>
  <c r="B570" i="11"/>
  <c r="B578" i="11"/>
  <c r="B586" i="11"/>
  <c r="M586" i="11" s="1"/>
  <c r="B594" i="11"/>
  <c r="B602" i="11"/>
  <c r="M602" i="11" s="1"/>
  <c r="B610" i="11"/>
  <c r="M610" i="11" s="1"/>
  <c r="B618" i="11"/>
  <c r="B626" i="11"/>
  <c r="B634" i="11"/>
  <c r="B642" i="11"/>
  <c r="M642" i="11" s="1"/>
  <c r="B650" i="11"/>
  <c r="B658" i="11"/>
  <c r="M658" i="11" s="1"/>
  <c r="B666" i="11"/>
  <c r="M666" i="11" s="1"/>
  <c r="B674" i="11"/>
  <c r="B682" i="11"/>
  <c r="B690" i="11"/>
  <c r="M690" i="11" s="1"/>
  <c r="B698" i="11"/>
  <c r="M698" i="11" s="1"/>
  <c r="B706" i="11"/>
  <c r="M706" i="11" s="1"/>
  <c r="B714" i="11"/>
  <c r="B722" i="11"/>
  <c r="B730" i="11"/>
  <c r="M730" i="11" s="1"/>
  <c r="B738" i="11"/>
  <c r="B746" i="11"/>
  <c r="B754" i="11"/>
  <c r="M754" i="11" s="1"/>
  <c r="B762" i="11"/>
  <c r="M762" i="11" s="1"/>
  <c r="B770" i="11"/>
  <c r="B778" i="11"/>
  <c r="B786" i="11"/>
  <c r="B794" i="11"/>
  <c r="M794" i="11" s="1"/>
  <c r="B802" i="11"/>
  <c r="B810" i="11"/>
  <c r="B818" i="11"/>
  <c r="M818" i="11" s="1"/>
  <c r="B826" i="11"/>
  <c r="B834" i="11"/>
  <c r="B842" i="11"/>
  <c r="M842" i="11" s="1"/>
  <c r="B850" i="11"/>
  <c r="B858" i="11"/>
  <c r="M858" i="11" s="1"/>
  <c r="B866" i="11"/>
  <c r="B874" i="11"/>
  <c r="B882" i="11"/>
  <c r="B890" i="11"/>
  <c r="B898" i="11"/>
  <c r="M898" i="11" s="1"/>
  <c r="B906" i="11"/>
  <c r="M906" i="11" s="1"/>
  <c r="B914" i="11"/>
  <c r="B922" i="11"/>
  <c r="M922" i="11" s="1"/>
  <c r="B930" i="11"/>
  <c r="B938" i="11"/>
  <c r="B946" i="11"/>
  <c r="B954" i="11"/>
  <c r="B962" i="11"/>
  <c r="M962" i="11" s="1"/>
  <c r="B970" i="11"/>
  <c r="B978" i="11"/>
  <c r="B986" i="11"/>
  <c r="M986" i="11" s="1"/>
  <c r="B994" i="11"/>
  <c r="B1002" i="11"/>
  <c r="M1002" i="11" s="1"/>
  <c r="B1010" i="11"/>
  <c r="B1018" i="11"/>
  <c r="B1026" i="11"/>
  <c r="B1034" i="11"/>
  <c r="B1042" i="11"/>
  <c r="B1050" i="11"/>
  <c r="M1050" i="11" s="1"/>
  <c r="B1058" i="11"/>
  <c r="B1066" i="11"/>
  <c r="B1074" i="11"/>
  <c r="M1074" i="11" s="1"/>
  <c r="B1082" i="11"/>
  <c r="B1090" i="11"/>
  <c r="B1098" i="11"/>
  <c r="B1106" i="11"/>
  <c r="B1114" i="11"/>
  <c r="M1114" i="11" s="1"/>
  <c r="B1122" i="11"/>
  <c r="M1122" i="11" s="1"/>
  <c r="B1130" i="11"/>
  <c r="M1130" i="11" s="1"/>
  <c r="B1138" i="11"/>
  <c r="B1146" i="11"/>
  <c r="B1154" i="11"/>
  <c r="B1162" i="11"/>
  <c r="B1170" i="11"/>
  <c r="B1178" i="11"/>
  <c r="M1178" i="11" s="1"/>
  <c r="B1186" i="11"/>
  <c r="B1194" i="11"/>
  <c r="B1202" i="11"/>
  <c r="B1210" i="11"/>
  <c r="B1218" i="11"/>
  <c r="B1226" i="11"/>
  <c r="B1234" i="11"/>
  <c r="B1242" i="11"/>
  <c r="M1242" i="11" s="1"/>
  <c r="B1250" i="11"/>
  <c r="B1258" i="11"/>
  <c r="M1258" i="11" s="1"/>
  <c r="B1266" i="11"/>
  <c r="B1274" i="11"/>
  <c r="B1282" i="11"/>
  <c r="B1290" i="11"/>
  <c r="B1298" i="11"/>
  <c r="B1306" i="11"/>
  <c r="M1306" i="11" s="1"/>
  <c r="B1314" i="11"/>
  <c r="B1322" i="11"/>
  <c r="B1330" i="11"/>
  <c r="B1338" i="11"/>
  <c r="B1346" i="11"/>
  <c r="B1354" i="11"/>
  <c r="M1354" i="11" s="1"/>
  <c r="B1362" i="11"/>
  <c r="B1370" i="11"/>
  <c r="B1378" i="11"/>
  <c r="B1386" i="11"/>
  <c r="B1394" i="11"/>
  <c r="B1402" i="11"/>
  <c r="M1402" i="11" s="1"/>
  <c r="B1410" i="11"/>
  <c r="B1418" i="11"/>
  <c r="B1426" i="11"/>
  <c r="B1434" i="11"/>
  <c r="B1442" i="11"/>
  <c r="M1442" i="11" s="1"/>
  <c r="B1450" i="11"/>
  <c r="B1458" i="11"/>
  <c r="B1466" i="11"/>
  <c r="B1474" i="11"/>
  <c r="B1482" i="11"/>
  <c r="B1490" i="11"/>
  <c r="B1498" i="11"/>
  <c r="B1506" i="11"/>
  <c r="M1506" i="11" s="1"/>
  <c r="B1514" i="11"/>
  <c r="M1514" i="11" s="1"/>
  <c r="B1603" i="11"/>
  <c r="B1611" i="11"/>
  <c r="B1619" i="11"/>
  <c r="B1627" i="11"/>
  <c r="B1635" i="11"/>
  <c r="M1635" i="11" s="1"/>
  <c r="B1723" i="11"/>
  <c r="B1731" i="11"/>
  <c r="B1739" i="11"/>
  <c r="M1739" i="11" s="1"/>
  <c r="B1747" i="11"/>
  <c r="B1755" i="11"/>
  <c r="B2291" i="11"/>
  <c r="B2299" i="11"/>
  <c r="B2307" i="11"/>
  <c r="B2315" i="11"/>
  <c r="B2323" i="11"/>
  <c r="B2331" i="11"/>
  <c r="M2331" i="11" s="1"/>
  <c r="B2339" i="11"/>
  <c r="B2347" i="11"/>
  <c r="B2355" i="11"/>
  <c r="B2363" i="11"/>
  <c r="B2371" i="11"/>
  <c r="B2379" i="11"/>
  <c r="B2387" i="11"/>
  <c r="B2395" i="11"/>
  <c r="M2395" i="11" s="1"/>
  <c r="B2531" i="11"/>
  <c r="B2539" i="11"/>
  <c r="B2547" i="11"/>
  <c r="B2555" i="11"/>
  <c r="M2555" i="11" s="1"/>
  <c r="B2563" i="11"/>
  <c r="B2571" i="11"/>
  <c r="M2571" i="11" s="1"/>
  <c r="B2579" i="11"/>
  <c r="B2587" i="11"/>
  <c r="B2595" i="11"/>
  <c r="B2603" i="11"/>
  <c r="M2603" i="11" s="1"/>
  <c r="B2611" i="11"/>
  <c r="B2619" i="11"/>
  <c r="B2627" i="11"/>
  <c r="B2635" i="11"/>
  <c r="B2643" i="11"/>
  <c r="B2651" i="11"/>
  <c r="B2659" i="11"/>
  <c r="B2667" i="11"/>
  <c r="M2667" i="11" s="1"/>
  <c r="B2675" i="11"/>
  <c r="M2675" i="11" s="1"/>
  <c r="B2683" i="11"/>
  <c r="B1526" i="11"/>
  <c r="B1534" i="11"/>
  <c r="B1542" i="11"/>
  <c r="B1550" i="11"/>
  <c r="B1558" i="11"/>
  <c r="B1566" i="11"/>
  <c r="B1574" i="11"/>
  <c r="B1582" i="11"/>
  <c r="B1590" i="11"/>
  <c r="B1598" i="11"/>
  <c r="B1606" i="11"/>
  <c r="B1614" i="11"/>
  <c r="B1622" i="11"/>
  <c r="B1630" i="11"/>
  <c r="B1638" i="11"/>
  <c r="B1646" i="11"/>
  <c r="B1702" i="11"/>
  <c r="B1942" i="11"/>
  <c r="B1950" i="11"/>
  <c r="B1958" i="11"/>
  <c r="B1966" i="11"/>
  <c r="M1966" i="11" s="1"/>
  <c r="B1974" i="11"/>
  <c r="B1982" i="11"/>
  <c r="B1990" i="11"/>
  <c r="B1998" i="11"/>
  <c r="B2006" i="11"/>
  <c r="B2014" i="11"/>
  <c r="B2022" i="11"/>
  <c r="B2030" i="11"/>
  <c r="B2038" i="11"/>
  <c r="B2046" i="11"/>
  <c r="B2054" i="11"/>
  <c r="B2062" i="11"/>
  <c r="B2070" i="11"/>
  <c r="M2070" i="11" s="1"/>
  <c r="B2150" i="11"/>
  <c r="B2158" i="11"/>
  <c r="M2158" i="11" s="1"/>
  <c r="B2166" i="11"/>
  <c r="B2190" i="11"/>
  <c r="B2198" i="11"/>
  <c r="B2206" i="11"/>
  <c r="B2214" i="11"/>
  <c r="B2222" i="11"/>
  <c r="M2222" i="11" s="1"/>
  <c r="B2230" i="11"/>
  <c r="B2238" i="11"/>
  <c r="B2246" i="11"/>
  <c r="B2254" i="11"/>
  <c r="B2262" i="11"/>
  <c r="B2270" i="11"/>
  <c r="B2278" i="11"/>
  <c r="B2286" i="11"/>
  <c r="B2294" i="11"/>
  <c r="B2302" i="11"/>
  <c r="B2310" i="11"/>
  <c r="B2318" i="11"/>
  <c r="B2326" i="11"/>
  <c r="B2334" i="11"/>
  <c r="B2342" i="11"/>
  <c r="B2350" i="11"/>
  <c r="B2358" i="11"/>
  <c r="B2478" i="11"/>
  <c r="B2518" i="11"/>
  <c r="B2526" i="11"/>
  <c r="B2574" i="11"/>
  <c r="B2582" i="11"/>
  <c r="B2590" i="11"/>
  <c r="B2598" i="11"/>
  <c r="B2606" i="11"/>
  <c r="B2614" i="11"/>
  <c r="B2622" i="11"/>
  <c r="B2630" i="11"/>
  <c r="M2630" i="11" s="1"/>
  <c r="B2638" i="11"/>
  <c r="B2646" i="11"/>
  <c r="B2654" i="11"/>
  <c r="B2662" i="11"/>
  <c r="M2662" i="11" s="1"/>
  <c r="B2670" i="11"/>
  <c r="B2678" i="11"/>
  <c r="M2678" i="11" s="1"/>
  <c r="B2686" i="11"/>
  <c r="B2694" i="11"/>
  <c r="B2702" i="11"/>
  <c r="B2710" i="11"/>
  <c r="B2718" i="11"/>
  <c r="B2726" i="11"/>
  <c r="B2734" i="11"/>
  <c r="B2742" i="11"/>
  <c r="B2750" i="11"/>
  <c r="B2758" i="11"/>
  <c r="B2766" i="11"/>
  <c r="B1529" i="11"/>
  <c r="B1537" i="11"/>
  <c r="B1545" i="11"/>
  <c r="B1553" i="11"/>
  <c r="B1561" i="11"/>
  <c r="M1561" i="11" s="1"/>
  <c r="B1569" i="11"/>
  <c r="B1577" i="11"/>
  <c r="B1585" i="11"/>
  <c r="B1593" i="11"/>
  <c r="B1601" i="11"/>
  <c r="B1609" i="11"/>
  <c r="B1617" i="11"/>
  <c r="M1617" i="11" s="1"/>
  <c r="B1625" i="11"/>
  <c r="B1633" i="11"/>
  <c r="B1641" i="11"/>
  <c r="B1649" i="11"/>
  <c r="B1657" i="11"/>
  <c r="B1665" i="11"/>
  <c r="B1673" i="11"/>
  <c r="B1681" i="11"/>
  <c r="B1689" i="11"/>
  <c r="B1697" i="11"/>
  <c r="B1705" i="11"/>
  <c r="B1713" i="11"/>
  <c r="B1721" i="11"/>
  <c r="M1721" i="11" s="1"/>
  <c r="B1729" i="11"/>
  <c r="B1737" i="11"/>
  <c r="B1745" i="11"/>
  <c r="B1753" i="11"/>
  <c r="B1761" i="11"/>
  <c r="B1769" i="11"/>
  <c r="M1769" i="11" s="1"/>
  <c r="B1777" i="11"/>
  <c r="B1785" i="11"/>
  <c r="B1793" i="11"/>
  <c r="B1801" i="11"/>
  <c r="B1809" i="11"/>
  <c r="B1817" i="11"/>
  <c r="B1825" i="11"/>
  <c r="B1833" i="11"/>
  <c r="B1841" i="11"/>
  <c r="B1849" i="11"/>
  <c r="M1849" i="11" s="1"/>
  <c r="B1857" i="11"/>
  <c r="B1865" i="11"/>
  <c r="B1873" i="11"/>
  <c r="B1881" i="11"/>
  <c r="B1889" i="11"/>
  <c r="B1897" i="11"/>
  <c r="B1905" i="11"/>
  <c r="B1913" i="11"/>
  <c r="B1921" i="11"/>
  <c r="B1929" i="11"/>
  <c r="B1937" i="11"/>
  <c r="B1945" i="11"/>
  <c r="B1953" i="11"/>
  <c r="B1961" i="11"/>
  <c r="B1969" i="11"/>
  <c r="B1977" i="11"/>
  <c r="B1985" i="11"/>
  <c r="B1993" i="11"/>
  <c r="B2001" i="11"/>
  <c r="B2009" i="11"/>
  <c r="B2017" i="11"/>
  <c r="B2025" i="11"/>
  <c r="M2025" i="11" s="1"/>
  <c r="B2033" i="11"/>
  <c r="B2041" i="11"/>
  <c r="M2041" i="11" s="1"/>
  <c r="B2049" i="11"/>
  <c r="B2057" i="11"/>
  <c r="B2065" i="11"/>
  <c r="M2065" i="11" s="1"/>
  <c r="B2073" i="11"/>
  <c r="B2081" i="11"/>
  <c r="B2089" i="11"/>
  <c r="B2097" i="11"/>
  <c r="B2105" i="11"/>
  <c r="B2113" i="11"/>
  <c r="B2121" i="11"/>
  <c r="B2129" i="11"/>
  <c r="B2137" i="11"/>
  <c r="M2137" i="11" s="1"/>
  <c r="B2145" i="11"/>
  <c r="B2153" i="11"/>
  <c r="B2161" i="11"/>
  <c r="B2169" i="11"/>
  <c r="B2177" i="11"/>
  <c r="B2185" i="11"/>
  <c r="B2193" i="11"/>
  <c r="B2201" i="11"/>
  <c r="B2209" i="11"/>
  <c r="B2217" i="11"/>
  <c r="B2225" i="11"/>
  <c r="B2233" i="11"/>
  <c r="B2241" i="11"/>
  <c r="B2249" i="11"/>
  <c r="B2257" i="11"/>
  <c r="B2265" i="11"/>
  <c r="B2273" i="11"/>
  <c r="B2281" i="11"/>
  <c r="B2289" i="11"/>
  <c r="M2289" i="11" s="1"/>
  <c r="B2297" i="11"/>
  <c r="B2305" i="11"/>
  <c r="B2313" i="11"/>
  <c r="B2321" i="11"/>
  <c r="M2321" i="11" s="1"/>
  <c r="B2329" i="11"/>
  <c r="B2337" i="11"/>
  <c r="M2337" i="11" s="1"/>
  <c r="B2345" i="11"/>
  <c r="B2353" i="11"/>
  <c r="B2361" i="11"/>
  <c r="B2369" i="11"/>
  <c r="B2377" i="11"/>
  <c r="B2385" i="11"/>
  <c r="B2393" i="11"/>
  <c r="B2401" i="11"/>
  <c r="M2401" i="11" s="1"/>
  <c r="B2409" i="11"/>
  <c r="B2417" i="11"/>
  <c r="B2425" i="11"/>
  <c r="B2433" i="11"/>
  <c r="B2441" i="11"/>
  <c r="B2449" i="11"/>
  <c r="B2457" i="11"/>
  <c r="B2465" i="11"/>
  <c r="M2465" i="11" s="1"/>
  <c r="B2473" i="11"/>
  <c r="M2473" i="11" s="1"/>
  <c r="B2481" i="11"/>
  <c r="B2489" i="11"/>
  <c r="B2497" i="11"/>
  <c r="B2505" i="11"/>
  <c r="B2513" i="11"/>
  <c r="B2521" i="11"/>
  <c r="B2529" i="11"/>
  <c r="B2537" i="11"/>
  <c r="B2545" i="11"/>
  <c r="M2545" i="11" s="1"/>
  <c r="B2553" i="11"/>
  <c r="B2561" i="11"/>
  <c r="B2569" i="11"/>
  <c r="M2569" i="11" s="1"/>
  <c r="B2577" i="11"/>
  <c r="B2585" i="11"/>
  <c r="B2593" i="11"/>
  <c r="B2601" i="11"/>
  <c r="B2609" i="11"/>
  <c r="B2617" i="11"/>
  <c r="B2625" i="11"/>
  <c r="B2633" i="11"/>
  <c r="B2641" i="11"/>
  <c r="B2649" i="11"/>
  <c r="B2657" i="11"/>
  <c r="B2665" i="11"/>
  <c r="B2673" i="11"/>
  <c r="B2681" i="11"/>
  <c r="B2689" i="11"/>
  <c r="B2697" i="11"/>
  <c r="B2705" i="11"/>
  <c r="B2713" i="11"/>
  <c r="B2721" i="11"/>
  <c r="B2729" i="11"/>
  <c r="B2737" i="11"/>
  <c r="B2745" i="11"/>
  <c r="B2753" i="11"/>
  <c r="B2761" i="11"/>
  <c r="B2769" i="11"/>
  <c r="B2777" i="11"/>
  <c r="B2785" i="11"/>
  <c r="B2793" i="11"/>
  <c r="B2801" i="11"/>
  <c r="B2809" i="11"/>
  <c r="B2817" i="11"/>
  <c r="B2825" i="11"/>
  <c r="B2833" i="11"/>
  <c r="B2841" i="11"/>
  <c r="B2849" i="11"/>
  <c r="B2857" i="11"/>
  <c r="B2865" i="11"/>
  <c r="B2873" i="11"/>
  <c r="B1524" i="11"/>
  <c r="B1532" i="11"/>
  <c r="M1532" i="11" s="1"/>
  <c r="B1540" i="11"/>
  <c r="B1548" i="11"/>
  <c r="M1548" i="11" s="1"/>
  <c r="B1556" i="11"/>
  <c r="B1564" i="11"/>
  <c r="B1572" i="11"/>
  <c r="B1580" i="11"/>
  <c r="M1580" i="11" s="1"/>
  <c r="B1588" i="11"/>
  <c r="B1596" i="11"/>
  <c r="B1604" i="11"/>
  <c r="B1612" i="11"/>
  <c r="M1612" i="11" s="1"/>
  <c r="B1620" i="11"/>
  <c r="B1628" i="11"/>
  <c r="B1636" i="11"/>
  <c r="B1644" i="11"/>
  <c r="B1652" i="11"/>
  <c r="M1652" i="11" s="1"/>
  <c r="B1660" i="11"/>
  <c r="B1668" i="11"/>
  <c r="B1676" i="11"/>
  <c r="M1676" i="11" s="1"/>
  <c r="B1684" i="11"/>
  <c r="B1692" i="11"/>
  <c r="M1692" i="11" s="1"/>
  <c r="B1700" i="11"/>
  <c r="M1700" i="11" s="1"/>
  <c r="B1708" i="11"/>
  <c r="M1708" i="11" s="1"/>
  <c r="B1716" i="11"/>
  <c r="B1724" i="11"/>
  <c r="B1732" i="11"/>
  <c r="B1740" i="11"/>
  <c r="M1740" i="11" s="1"/>
  <c r="B1748" i="11"/>
  <c r="B1756" i="11"/>
  <c r="B1764" i="11"/>
  <c r="B1772" i="11"/>
  <c r="M1772" i="11" s="1"/>
  <c r="B1780" i="11"/>
  <c r="B1788" i="11"/>
  <c r="B1796" i="11"/>
  <c r="M1796" i="11" s="1"/>
  <c r="B1804" i="11"/>
  <c r="B1812" i="11"/>
  <c r="B1820" i="11"/>
  <c r="B1828" i="11"/>
  <c r="B1836" i="11"/>
  <c r="M1836" i="11" s="1"/>
  <c r="B1844" i="11"/>
  <c r="B1852" i="11"/>
  <c r="B1860" i="11"/>
  <c r="B1868" i="11"/>
  <c r="B1876" i="11"/>
  <c r="B1884" i="11"/>
  <c r="B1892" i="11"/>
  <c r="B1900" i="11"/>
  <c r="B1908" i="11"/>
  <c r="B1916" i="11"/>
  <c r="B1924" i="11"/>
  <c r="B1932" i="11"/>
  <c r="B1940" i="11"/>
  <c r="B1948" i="11"/>
  <c r="B1956" i="11"/>
  <c r="B1964" i="11"/>
  <c r="B1972" i="11"/>
  <c r="B1980" i="11"/>
  <c r="B1988" i="11"/>
  <c r="B1996" i="11"/>
  <c r="B2004" i="11"/>
  <c r="B2012" i="11"/>
  <c r="B2020" i="11"/>
  <c r="B2028" i="11"/>
  <c r="M2028" i="11" s="1"/>
  <c r="B2036" i="11"/>
  <c r="B2044" i="11"/>
  <c r="B2052" i="11"/>
  <c r="B2060" i="11"/>
  <c r="B2068" i="11"/>
  <c r="B2076" i="11"/>
  <c r="B2084" i="11"/>
  <c r="B2092" i="11"/>
  <c r="B2100" i="11"/>
  <c r="B2108" i="11"/>
  <c r="B2116" i="11"/>
  <c r="B2124" i="11"/>
  <c r="B2132" i="11"/>
  <c r="B2140" i="11"/>
  <c r="M2140" i="11" s="1"/>
  <c r="B2148" i="11"/>
  <c r="B2156" i="11"/>
  <c r="B2164" i="11"/>
  <c r="B2172" i="11"/>
  <c r="B2180" i="11"/>
  <c r="B2188" i="11"/>
  <c r="B2196" i="11"/>
  <c r="B2204" i="11"/>
  <c r="B2212" i="11"/>
  <c r="B2220" i="11"/>
  <c r="B2228" i="11"/>
  <c r="B2236" i="11"/>
  <c r="M2236" i="11" s="1"/>
  <c r="B2244" i="11"/>
  <c r="B2252" i="11"/>
  <c r="B2260" i="11"/>
  <c r="B2268" i="11"/>
  <c r="B2276" i="11"/>
  <c r="M2276" i="11" s="1"/>
  <c r="B2284" i="11"/>
  <c r="B2292" i="11"/>
  <c r="B2300" i="11"/>
  <c r="B2308" i="11"/>
  <c r="B2316" i="11"/>
  <c r="M2316" i="11" s="1"/>
  <c r="B2324" i="11"/>
  <c r="B2332" i="11"/>
  <c r="B2340" i="11"/>
  <c r="B2348" i="11"/>
  <c r="M2348" i="11" s="1"/>
  <c r="B2356" i="11"/>
  <c r="B2364" i="11"/>
  <c r="M2364" i="11" s="1"/>
  <c r="B2372" i="11"/>
  <c r="B2380" i="11"/>
  <c r="B2388" i="11"/>
  <c r="B2396" i="11"/>
  <c r="M2396" i="11" s="1"/>
  <c r="B2404" i="11"/>
  <c r="B2412" i="11"/>
  <c r="B2420" i="11"/>
  <c r="B2428" i="11"/>
  <c r="B2436" i="11"/>
  <c r="B2444" i="11"/>
  <c r="B2452" i="11"/>
  <c r="B2460" i="11"/>
  <c r="B2468" i="11"/>
  <c r="M2468" i="11" s="1"/>
  <c r="B2476" i="11"/>
  <c r="B2484" i="11"/>
  <c r="B2492" i="11"/>
  <c r="B2500" i="11"/>
  <c r="B2508" i="11"/>
  <c r="M2508" i="11" s="1"/>
  <c r="B2516" i="11"/>
  <c r="B2524" i="11"/>
  <c r="B2532" i="11"/>
  <c r="B2540" i="11"/>
  <c r="M2540" i="11" s="1"/>
  <c r="B2548" i="11"/>
  <c r="B2556" i="11"/>
  <c r="B2564" i="11"/>
  <c r="B2572" i="11"/>
  <c r="B2580" i="11"/>
  <c r="B2588" i="11"/>
  <c r="M2588" i="11" s="1"/>
  <c r="B2596" i="11"/>
  <c r="B2604" i="11"/>
  <c r="B2612" i="11"/>
  <c r="B2620" i="11"/>
  <c r="B2628" i="11"/>
  <c r="B2636" i="11"/>
  <c r="B2644" i="11"/>
  <c r="B2652" i="11"/>
  <c r="B2660" i="11"/>
  <c r="B2668" i="11"/>
  <c r="B2676" i="11"/>
  <c r="B2684" i="11"/>
  <c r="M2684" i="11" s="1"/>
  <c r="B2692" i="11"/>
  <c r="B2700" i="11"/>
  <c r="B2708" i="11"/>
  <c r="B2716" i="11"/>
  <c r="B2724" i="11"/>
  <c r="B2732" i="11"/>
  <c r="B2740" i="11"/>
  <c r="B2748" i="11"/>
  <c r="B2756" i="11"/>
  <c r="B2764" i="11"/>
  <c r="B2772" i="11"/>
  <c r="B2780" i="11"/>
  <c r="B2788" i="11"/>
  <c r="B2796" i="11"/>
  <c r="B2804" i="11"/>
  <c r="B2812" i="11"/>
  <c r="M2812" i="11" s="1"/>
  <c r="B2820" i="11"/>
  <c r="B2828" i="11"/>
  <c r="B2836" i="11"/>
  <c r="B2844" i="11"/>
  <c r="B2852" i="11"/>
  <c r="B2860" i="11"/>
  <c r="B2868" i="11"/>
  <c r="B2876" i="11"/>
  <c r="B1575" i="11"/>
  <c r="M1575" i="11" s="1"/>
  <c r="B1583" i="11"/>
  <c r="M1583" i="11" s="1"/>
  <c r="B1591" i="11"/>
  <c r="B1599" i="11"/>
  <c r="M1599" i="11" s="1"/>
  <c r="B1607" i="11"/>
  <c r="B1615" i="11"/>
  <c r="B1623" i="11"/>
  <c r="M1623" i="11" s="1"/>
  <c r="B1631" i="11"/>
  <c r="M1631" i="11" s="1"/>
  <c r="B1639" i="11"/>
  <c r="B1647" i="11"/>
  <c r="B1655" i="11"/>
  <c r="B1663" i="11"/>
  <c r="M1663" i="11" s="1"/>
  <c r="B1671" i="11"/>
  <c r="B1679" i="11"/>
  <c r="B1687" i="11"/>
  <c r="B1695" i="11"/>
  <c r="M1695" i="11" s="1"/>
  <c r="B1703" i="11"/>
  <c r="B1711" i="11"/>
  <c r="B1719" i="11"/>
  <c r="M1719" i="11" s="1"/>
  <c r="B1727" i="11"/>
  <c r="M1727" i="11" s="1"/>
  <c r="B1735" i="11"/>
  <c r="B1743" i="11"/>
  <c r="B1751" i="11"/>
  <c r="B1759" i="11"/>
  <c r="M1759" i="11" s="1"/>
  <c r="B1767" i="11"/>
  <c r="B1775" i="11"/>
  <c r="B1783" i="11"/>
  <c r="B1791" i="11"/>
  <c r="B1799" i="11"/>
  <c r="B1807" i="11"/>
  <c r="B1815" i="11"/>
  <c r="B1823" i="11"/>
  <c r="B1831" i="11"/>
  <c r="B1839" i="11"/>
  <c r="B1847" i="11"/>
  <c r="B1855" i="11"/>
  <c r="M1855" i="11" s="1"/>
  <c r="B1863" i="11"/>
  <c r="B1871" i="11"/>
  <c r="B1879" i="11"/>
  <c r="B1887" i="11"/>
  <c r="B1895" i="11"/>
  <c r="B1903" i="11"/>
  <c r="B1911" i="11"/>
  <c r="B1919" i="11"/>
  <c r="B1927" i="11"/>
  <c r="B1935" i="11"/>
  <c r="B1943" i="11"/>
  <c r="M1943" i="11" s="1"/>
  <c r="B1951" i="11"/>
  <c r="B1959" i="11"/>
  <c r="B1967" i="11"/>
  <c r="B1975" i="11"/>
  <c r="B1983" i="11"/>
  <c r="B1991" i="11"/>
  <c r="B1999" i="11"/>
  <c r="B2007" i="11"/>
  <c r="B2015" i="11"/>
  <c r="B2023" i="11"/>
  <c r="B2031" i="11"/>
  <c r="B2039" i="11"/>
  <c r="B2047" i="11"/>
  <c r="M2047" i="11" s="1"/>
  <c r="B2055" i="11"/>
  <c r="B2063" i="11"/>
  <c r="B2071" i="11"/>
  <c r="B2079" i="11"/>
  <c r="B2087" i="11"/>
  <c r="M2087" i="11" s="1"/>
  <c r="B2095" i="11"/>
  <c r="B2103" i="11"/>
  <c r="M2103" i="11" s="1"/>
  <c r="B2111" i="11"/>
  <c r="B2119" i="11"/>
  <c r="B2127" i="11"/>
  <c r="B2135" i="11"/>
  <c r="B2143" i="11"/>
  <c r="B2151" i="11"/>
  <c r="M2151" i="11" s="1"/>
  <c r="B2159" i="11"/>
  <c r="M2159" i="11" s="1"/>
  <c r="B2167" i="11"/>
  <c r="B2175" i="11"/>
  <c r="B2183" i="11"/>
  <c r="B2191" i="11"/>
  <c r="B2199" i="11"/>
  <c r="B2207" i="11"/>
  <c r="B2215" i="11"/>
  <c r="B2223" i="11"/>
  <c r="B2231" i="11"/>
  <c r="B2239" i="11"/>
  <c r="B2247" i="11"/>
  <c r="B2255" i="11"/>
  <c r="B2263" i="11"/>
  <c r="B2271" i="11"/>
  <c r="B2279" i="11"/>
  <c r="B2287" i="11"/>
  <c r="B2295" i="11"/>
  <c r="B2303" i="11"/>
  <c r="B2311" i="11"/>
  <c r="B2319" i="11"/>
  <c r="B2327" i="11"/>
  <c r="B2335" i="11"/>
  <c r="B2343" i="11"/>
  <c r="M2343" i="11" s="1"/>
  <c r="B2351" i="11"/>
  <c r="B2359" i="11"/>
  <c r="B2367" i="11"/>
  <c r="B2375" i="11"/>
  <c r="B2383" i="11"/>
  <c r="M2383" i="11" s="1"/>
  <c r="B2391" i="11"/>
  <c r="B2399" i="11"/>
  <c r="B2407" i="11"/>
  <c r="B2415" i="11"/>
  <c r="M2415" i="11" s="1"/>
  <c r="B2423" i="11"/>
  <c r="M2423" i="11" s="1"/>
  <c r="B2431" i="11"/>
  <c r="B2439" i="11"/>
  <c r="B2447" i="11"/>
  <c r="B2455" i="11"/>
  <c r="B2463" i="11"/>
  <c r="B2471" i="11"/>
  <c r="M2471" i="11" s="1"/>
  <c r="B2479" i="11"/>
  <c r="B2487" i="11"/>
  <c r="B2495" i="11"/>
  <c r="M2495" i="11" s="1"/>
  <c r="B2503" i="11"/>
  <c r="B2511" i="11"/>
  <c r="M2511" i="11" s="1"/>
  <c r="B2519" i="11"/>
  <c r="B2527" i="11"/>
  <c r="M2527" i="11" s="1"/>
  <c r="B2535" i="11"/>
  <c r="B2543" i="11"/>
  <c r="B2551" i="11"/>
  <c r="B2559" i="11"/>
  <c r="B2567" i="11"/>
  <c r="B2575" i="11"/>
  <c r="B2583" i="11"/>
  <c r="B2591" i="11"/>
  <c r="M2591" i="11" s="1"/>
  <c r="B2599" i="11"/>
  <c r="M2599" i="11" s="1"/>
  <c r="B2607" i="11"/>
  <c r="B2615" i="11"/>
  <c r="B2623" i="11"/>
  <c r="B2631" i="11"/>
  <c r="M2631" i="11" s="1"/>
  <c r="B2639" i="11"/>
  <c r="B2647" i="11"/>
  <c r="B2655" i="11"/>
  <c r="M2655" i="11" s="1"/>
  <c r="B2663" i="11"/>
  <c r="M2663" i="11" s="1"/>
  <c r="B2671" i="11"/>
  <c r="M2671" i="11" s="1"/>
  <c r="B2679" i="11"/>
  <c r="B2687" i="11"/>
  <c r="B2695" i="11"/>
  <c r="B2703" i="11"/>
  <c r="B2711" i="11"/>
  <c r="M2711" i="11" s="1"/>
  <c r="B2719" i="11"/>
  <c r="B2727" i="11"/>
  <c r="B2735" i="11"/>
  <c r="B2743" i="11"/>
  <c r="B2751" i="11"/>
  <c r="M2751" i="11" s="1"/>
  <c r="B2759" i="11"/>
  <c r="M2759" i="11" s="1"/>
  <c r="B2767" i="11"/>
  <c r="B2775" i="11"/>
  <c r="B2783" i="11"/>
  <c r="B2791" i="11"/>
  <c r="B2799" i="11"/>
  <c r="B2807" i="11"/>
  <c r="B2815" i="11"/>
  <c r="M2815" i="11" s="1"/>
  <c r="B2823" i="11"/>
  <c r="B2831" i="11"/>
  <c r="M2831" i="11" s="1"/>
  <c r="B2839" i="11"/>
  <c r="B2847" i="11"/>
  <c r="B2855" i="11"/>
  <c r="B2863" i="11"/>
  <c r="B2871" i="11"/>
  <c r="B1522" i="11"/>
  <c r="B1530" i="11"/>
  <c r="B1538" i="11"/>
  <c r="B1546" i="11"/>
  <c r="B1554" i="11"/>
  <c r="B1562" i="11"/>
  <c r="B1570" i="11"/>
  <c r="B1578" i="11"/>
  <c r="B1586" i="11"/>
  <c r="B1594" i="11"/>
  <c r="B1602" i="11"/>
  <c r="B1610" i="11"/>
  <c r="B1618" i="11"/>
  <c r="B1626" i="11"/>
  <c r="M1626" i="11" s="1"/>
  <c r="B1634" i="11"/>
  <c r="B1642" i="11"/>
  <c r="B1650" i="11"/>
  <c r="B1658" i="11"/>
  <c r="B1666" i="11"/>
  <c r="M1666" i="11" s="1"/>
  <c r="B1674" i="11"/>
  <c r="B1682" i="11"/>
  <c r="B1690" i="11"/>
  <c r="B1698" i="11"/>
  <c r="B1706" i="11"/>
  <c r="B1714" i="11"/>
  <c r="B1722" i="11"/>
  <c r="B1730" i="11"/>
  <c r="B1738" i="11"/>
  <c r="B1746" i="11"/>
  <c r="B1754" i="11"/>
  <c r="B1762" i="11"/>
  <c r="B1770" i="11"/>
  <c r="M1770" i="11" s="1"/>
  <c r="B1778" i="11"/>
  <c r="B1786" i="11"/>
  <c r="M1786" i="11" s="1"/>
  <c r="B1794" i="11"/>
  <c r="B1802" i="11"/>
  <c r="B1810" i="11"/>
  <c r="B1818" i="11"/>
  <c r="B1826" i="11"/>
  <c r="B1834" i="11"/>
  <c r="B1842" i="11"/>
  <c r="B1850" i="11"/>
  <c r="M1850" i="11" s="1"/>
  <c r="B1858" i="11"/>
  <c r="B1866" i="11"/>
  <c r="M1866" i="11" s="1"/>
  <c r="B1874" i="11"/>
  <c r="B1882" i="11"/>
  <c r="B1890" i="11"/>
  <c r="B1898" i="11"/>
  <c r="B1906" i="11"/>
  <c r="B1914" i="11"/>
  <c r="B1922" i="11"/>
  <c r="M1922" i="11" s="1"/>
  <c r="B1930" i="11"/>
  <c r="B1938" i="11"/>
  <c r="B1946" i="11"/>
  <c r="B1954" i="11"/>
  <c r="B1962" i="11"/>
  <c r="B1970" i="11"/>
  <c r="B1978" i="11"/>
  <c r="B1986" i="11"/>
  <c r="B1994" i="11"/>
  <c r="B2002" i="11"/>
  <c r="B2010" i="11"/>
  <c r="B2018" i="11"/>
  <c r="B2026" i="11"/>
  <c r="B2034" i="11"/>
  <c r="B2042" i="11"/>
  <c r="B2050" i="11"/>
  <c r="B2058" i="11"/>
  <c r="B2066" i="11"/>
  <c r="B2074" i="11"/>
  <c r="B2082" i="11"/>
  <c r="M2082" i="11" s="1"/>
  <c r="B2090" i="11"/>
  <c r="B2098" i="11"/>
  <c r="B2106" i="11"/>
  <c r="B2114" i="11"/>
  <c r="B2122" i="11"/>
  <c r="B2130" i="11"/>
  <c r="B2138" i="11"/>
  <c r="B2146" i="11"/>
  <c r="B2154" i="11"/>
  <c r="B2162" i="11"/>
  <c r="B2170" i="11"/>
  <c r="B2178" i="11"/>
  <c r="B2186" i="11"/>
  <c r="B2194" i="11"/>
  <c r="B2202" i="11"/>
  <c r="B2210" i="11"/>
  <c r="B2218" i="11"/>
  <c r="B2226" i="11"/>
  <c r="B2234" i="11"/>
  <c r="B2242" i="11"/>
  <c r="B2250" i="11"/>
  <c r="B2258" i="11"/>
  <c r="M2258" i="11" s="1"/>
  <c r="B2266" i="11"/>
  <c r="B2274" i="11"/>
  <c r="B2282" i="11"/>
  <c r="B2290" i="11"/>
  <c r="B2298" i="11"/>
  <c r="B2306" i="11"/>
  <c r="M2306" i="11" s="1"/>
  <c r="B2314" i="11"/>
  <c r="B2322" i="11"/>
  <c r="B2330" i="11"/>
  <c r="B2338" i="11"/>
  <c r="B2346" i="11"/>
  <c r="B2354" i="11"/>
  <c r="B2362" i="11"/>
  <c r="B2370" i="11"/>
  <c r="B2378" i="11"/>
  <c r="B2386" i="11"/>
  <c r="B2394" i="11"/>
  <c r="B2402" i="11"/>
  <c r="M2402" i="11" s="1"/>
  <c r="B2410" i="11"/>
  <c r="B2418" i="11"/>
  <c r="B2426" i="11"/>
  <c r="B2434" i="11"/>
  <c r="B2442" i="11"/>
  <c r="B2450" i="11"/>
  <c r="B2458" i="11"/>
  <c r="B2466" i="11"/>
  <c r="B2474" i="11"/>
  <c r="B2482" i="11"/>
  <c r="B2490" i="11"/>
  <c r="B2498" i="11"/>
  <c r="B2506" i="11"/>
  <c r="B2514" i="11"/>
  <c r="B2522" i="11"/>
  <c r="B2530" i="11"/>
  <c r="B2538" i="11"/>
  <c r="B2546" i="11"/>
  <c r="B2554" i="11"/>
  <c r="B2562" i="11"/>
  <c r="M2562" i="11" s="1"/>
  <c r="B2570" i="11"/>
  <c r="B2578" i="11"/>
  <c r="B2586" i="11"/>
  <c r="B2594" i="11"/>
  <c r="B2602" i="11"/>
  <c r="B2610" i="11"/>
  <c r="B2618" i="11"/>
  <c r="B2626" i="11"/>
  <c r="B2634" i="11"/>
  <c r="B2642" i="11"/>
  <c r="M2642" i="11" s="1"/>
  <c r="B2650" i="11"/>
  <c r="B2658" i="11"/>
  <c r="B2666" i="11"/>
  <c r="B2674" i="11"/>
  <c r="B2682" i="11"/>
  <c r="B2690" i="11"/>
  <c r="B2698" i="11"/>
  <c r="B2706" i="11"/>
  <c r="B2714" i="11"/>
  <c r="B2722" i="11"/>
  <c r="B2730" i="11"/>
  <c r="B2738" i="11"/>
  <c r="B2746" i="11"/>
  <c r="B2754" i="11"/>
  <c r="B2762" i="11"/>
  <c r="B2770" i="11"/>
  <c r="M2770" i="11" s="1"/>
  <c r="B2778" i="11"/>
  <c r="B2786" i="11"/>
  <c r="B2794" i="11"/>
  <c r="B2802" i="11"/>
  <c r="B2810" i="11"/>
  <c r="B2818" i="11"/>
  <c r="B2826" i="11"/>
  <c r="B2834" i="11"/>
  <c r="B2842" i="11"/>
  <c r="B2850" i="11"/>
  <c r="B2858" i="11"/>
  <c r="B2866" i="11"/>
  <c r="B2874" i="11"/>
  <c r="B2885" i="11"/>
  <c r="B2893" i="11"/>
  <c r="M2893" i="11" s="1"/>
  <c r="B2901" i="11"/>
  <c r="B2909" i="11"/>
  <c r="B2917" i="11"/>
  <c r="M2917" i="11" s="1"/>
  <c r="B2925" i="11"/>
  <c r="B2933" i="11"/>
  <c r="B2941" i="11"/>
  <c r="B2949" i="11"/>
  <c r="M2949" i="11" s="1"/>
  <c r="B2957" i="11"/>
  <c r="B2965" i="11"/>
  <c r="B2973" i="11"/>
  <c r="B2981" i="11"/>
  <c r="M2981" i="11" s="1"/>
  <c r="B2989" i="11"/>
  <c r="M2989" i="11" s="1"/>
  <c r="B2997" i="11"/>
  <c r="B3005" i="11"/>
  <c r="B3013" i="11"/>
  <c r="M3013" i="11" s="1"/>
  <c r="B3021" i="11"/>
  <c r="B3029" i="11"/>
  <c r="B3037" i="11"/>
  <c r="B3045" i="11"/>
  <c r="M3045" i="11" s="1"/>
  <c r="B3053" i="11"/>
  <c r="B3061" i="11"/>
  <c r="B3069" i="11"/>
  <c r="B3077" i="11"/>
  <c r="M3077" i="11" s="1"/>
  <c r="B3085" i="11"/>
  <c r="B3093" i="11"/>
  <c r="B3101" i="11"/>
  <c r="B3109" i="11"/>
  <c r="M3109" i="11" s="1"/>
  <c r="B3117" i="11"/>
  <c r="B3125" i="11"/>
  <c r="B3133" i="11"/>
  <c r="M3133" i="11" s="1"/>
  <c r="B3141" i="11"/>
  <c r="M3141" i="11" s="1"/>
  <c r="B3149" i="11"/>
  <c r="B3157" i="11"/>
  <c r="B3165" i="11"/>
  <c r="B3173" i="11"/>
  <c r="M3173" i="11" s="1"/>
  <c r="B3181" i="11"/>
  <c r="B3189" i="11"/>
  <c r="B3197" i="11"/>
  <c r="B3205" i="11"/>
  <c r="M3205" i="11" s="1"/>
  <c r="B3213" i="11"/>
  <c r="B3221" i="11"/>
  <c r="B3229" i="11"/>
  <c r="B3237" i="11"/>
  <c r="M3237" i="11" s="1"/>
  <c r="B3245" i="11"/>
  <c r="B3253" i="11"/>
  <c r="B3261" i="11"/>
  <c r="M3261" i="11" s="1"/>
  <c r="B3269" i="11"/>
  <c r="M3269" i="11" s="1"/>
  <c r="B3277" i="11"/>
  <c r="B3285" i="11"/>
  <c r="B3293" i="11"/>
  <c r="M3293" i="11" s="1"/>
  <c r="B3301" i="11"/>
  <c r="M3301" i="11" s="1"/>
  <c r="B3309" i="11"/>
  <c r="B3317" i="11"/>
  <c r="M3317" i="11" s="1"/>
  <c r="B3325" i="11"/>
  <c r="B3333" i="11"/>
  <c r="M3333" i="11" s="1"/>
  <c r="B3341" i="11"/>
  <c r="B3349" i="11"/>
  <c r="B3357" i="11"/>
  <c r="B3365" i="11"/>
  <c r="M3365" i="11" s="1"/>
  <c r="B3373" i="11"/>
  <c r="B3381" i="11"/>
  <c r="M3381" i="11" s="1"/>
  <c r="B3389" i="11"/>
  <c r="B3397" i="11"/>
  <c r="B3405" i="11"/>
  <c r="B3413" i="11"/>
  <c r="B3421" i="11"/>
  <c r="M3421" i="11" s="1"/>
  <c r="B3429" i="11"/>
  <c r="B3437" i="11"/>
  <c r="B3445" i="11"/>
  <c r="B3453" i="11"/>
  <c r="B3461" i="11"/>
  <c r="M3461" i="11" s="1"/>
  <c r="B3469" i="11"/>
  <c r="B3477" i="11"/>
  <c r="M3477" i="11" s="1"/>
  <c r="B3485" i="11"/>
  <c r="M3485" i="11" s="1"/>
  <c r="B3493" i="11"/>
  <c r="B3501" i="11"/>
  <c r="B3509" i="11"/>
  <c r="M3509" i="11" s="1"/>
  <c r="B3517" i="11"/>
  <c r="B3525" i="11"/>
  <c r="B3533" i="11"/>
  <c r="B3541" i="11"/>
  <c r="M3541" i="11" s="1"/>
  <c r="B3549" i="11"/>
  <c r="B3557" i="11"/>
  <c r="B3565" i="11"/>
  <c r="B3573" i="11"/>
  <c r="M3573" i="11" s="1"/>
  <c r="B3581" i="11"/>
  <c r="B3589" i="11"/>
  <c r="B3597" i="11"/>
  <c r="B3605" i="11"/>
  <c r="B3613" i="11"/>
  <c r="B3621" i="11"/>
  <c r="B3629" i="11"/>
  <c r="B3637" i="11"/>
  <c r="M3637" i="11" s="1"/>
  <c r="B3645" i="11"/>
  <c r="M3645" i="11" s="1"/>
  <c r="B3653" i="11"/>
  <c r="B3661" i="11"/>
  <c r="B3669" i="11"/>
  <c r="M3669" i="11" s="1"/>
  <c r="B3677" i="11"/>
  <c r="B3685" i="11"/>
  <c r="B3693" i="11"/>
  <c r="B3701" i="11"/>
  <c r="M3701" i="11" s="1"/>
  <c r="B3709" i="11"/>
  <c r="B3717" i="11"/>
  <c r="B3725" i="11"/>
  <c r="M3725" i="11" s="1"/>
  <c r="B3733" i="11"/>
  <c r="B3741" i="11"/>
  <c r="B3749" i="11"/>
  <c r="B3757" i="11"/>
  <c r="B3765" i="11"/>
  <c r="M3765" i="11" s="1"/>
  <c r="B3773" i="11"/>
  <c r="M3773" i="11" s="1"/>
  <c r="B3781" i="11"/>
  <c r="B3789" i="11"/>
  <c r="B3797" i="11"/>
  <c r="B3805" i="11"/>
  <c r="M3805" i="11" s="1"/>
  <c r="B3813" i="11"/>
  <c r="B3821" i="11"/>
  <c r="B3829" i="11"/>
  <c r="M3829" i="11" s="1"/>
  <c r="B3837" i="11"/>
  <c r="M3837" i="11" s="1"/>
  <c r="B3845" i="11"/>
  <c r="B3853" i="11"/>
  <c r="B3861" i="11"/>
  <c r="M3861" i="11" s="1"/>
  <c r="B3869" i="11"/>
  <c r="B3877" i="11"/>
  <c r="B3885" i="11"/>
  <c r="B3893" i="11"/>
  <c r="B3901" i="11"/>
  <c r="M3901" i="11" s="1"/>
  <c r="B3909" i="11"/>
  <c r="B3917" i="11"/>
  <c r="B3925" i="11"/>
  <c r="B3933" i="11"/>
  <c r="B3941" i="11"/>
  <c r="B3949" i="11"/>
  <c r="B3957" i="11"/>
  <c r="M3957" i="11" s="1"/>
  <c r="B3965" i="11"/>
  <c r="M3965" i="11" s="1"/>
  <c r="B3973" i="11"/>
  <c r="B3981" i="11"/>
  <c r="M3981" i="11" s="1"/>
  <c r="B3989" i="11"/>
  <c r="B3997" i="11"/>
  <c r="M3997" i="11" s="1"/>
  <c r="B4005" i="11"/>
  <c r="B4013" i="11"/>
  <c r="B4021" i="11"/>
  <c r="M4021" i="11" s="1"/>
  <c r="B4029" i="11"/>
  <c r="M4029" i="11" s="1"/>
  <c r="B4037" i="11"/>
  <c r="B4045" i="11"/>
  <c r="B4053" i="11"/>
  <c r="B4061" i="11"/>
  <c r="B4069" i="11"/>
  <c r="B4077" i="11"/>
  <c r="B4085" i="11"/>
  <c r="M4085" i="11" s="1"/>
  <c r="B4093" i="11"/>
  <c r="B4101" i="11"/>
  <c r="B4109" i="11"/>
  <c r="M4109" i="11" s="1"/>
  <c r="B4117" i="11"/>
  <c r="B4125" i="11"/>
  <c r="M4125" i="11" s="1"/>
  <c r="B4133" i="11"/>
  <c r="B4141" i="11"/>
  <c r="M4141" i="11" s="1"/>
  <c r="B4149" i="11"/>
  <c r="M4149" i="11" s="1"/>
  <c r="B4157" i="11"/>
  <c r="M4157" i="11" s="1"/>
  <c r="B4165" i="11"/>
  <c r="B4173" i="11"/>
  <c r="B4181" i="11"/>
  <c r="B4189" i="11"/>
  <c r="M4189" i="11" s="1"/>
  <c r="B4197" i="11"/>
  <c r="B4205" i="11"/>
  <c r="M4205" i="11" s="1"/>
  <c r="B4213" i="11"/>
  <c r="B4221" i="11"/>
  <c r="B4229" i="11"/>
  <c r="B2891" i="11"/>
  <c r="B2899" i="11"/>
  <c r="B2907" i="11"/>
  <c r="B2915" i="11"/>
  <c r="B2923" i="11"/>
  <c r="B2931" i="11"/>
  <c r="M2931" i="11" s="1"/>
  <c r="B2939" i="11"/>
  <c r="B2947" i="11"/>
  <c r="B2955" i="11"/>
  <c r="B2963" i="11"/>
  <c r="B3099" i="11"/>
  <c r="B3107" i="11"/>
  <c r="B3115" i="11"/>
  <c r="B3123" i="11"/>
  <c r="B3131" i="11"/>
  <c r="M3131" i="11" s="1"/>
  <c r="B3139" i="11"/>
  <c r="B3147" i="11"/>
  <c r="B3155" i="11"/>
  <c r="B3163" i="11"/>
  <c r="B3171" i="11"/>
  <c r="B3179" i="11"/>
  <c r="B3187" i="11"/>
  <c r="M3187" i="11" s="1"/>
  <c r="B3195" i="11"/>
  <c r="B3203" i="11"/>
  <c r="B3211" i="11"/>
  <c r="B3219" i="11"/>
  <c r="M3219" i="11" s="1"/>
  <c r="B3227" i="11"/>
  <c r="B3235" i="11"/>
  <c r="M3235" i="11" s="1"/>
  <c r="B3243" i="11"/>
  <c r="B3251" i="11"/>
  <c r="B3259" i="11"/>
  <c r="B3267" i="11"/>
  <c r="B3275" i="11"/>
  <c r="B3283" i="11"/>
  <c r="B3291" i="11"/>
  <c r="B3299" i="11"/>
  <c r="B3307" i="11"/>
  <c r="B3315" i="11"/>
  <c r="B3323" i="11"/>
  <c r="B3331" i="11"/>
  <c r="B3339" i="11"/>
  <c r="B3347" i="11"/>
  <c r="B3355" i="11"/>
  <c r="B3363" i="11"/>
  <c r="B3371" i="11"/>
  <c r="B3379" i="11"/>
  <c r="M3379" i="11" s="1"/>
  <c r="B3387" i="11"/>
  <c r="B3395" i="11"/>
  <c r="M3395" i="11" s="1"/>
  <c r="B3403" i="11"/>
  <c r="B3411" i="11"/>
  <c r="B3419" i="11"/>
  <c r="B3427" i="11"/>
  <c r="B3435" i="11"/>
  <c r="B3443" i="11"/>
  <c r="B3451" i="11"/>
  <c r="B3459" i="11"/>
  <c r="B3467" i="11"/>
  <c r="M3467" i="11" s="1"/>
  <c r="B3475" i="11"/>
  <c r="M3475" i="11" s="1"/>
  <c r="B3483" i="11"/>
  <c r="B3491" i="11"/>
  <c r="B3499" i="11"/>
  <c r="B3507" i="11"/>
  <c r="B3515" i="11"/>
  <c r="B3523" i="11"/>
  <c r="B3531" i="11"/>
  <c r="B3539" i="11"/>
  <c r="B3547" i="11"/>
  <c r="B3555" i="11"/>
  <c r="B3563" i="11"/>
  <c r="B3571" i="11"/>
  <c r="B3579" i="11"/>
  <c r="B3587" i="11"/>
  <c r="B3595" i="11"/>
  <c r="B3603" i="11"/>
  <c r="M3603" i="11" s="1"/>
  <c r="B3611" i="11"/>
  <c r="B3619" i="11"/>
  <c r="B3627" i="11"/>
  <c r="B3635" i="11"/>
  <c r="M3635" i="11" s="1"/>
  <c r="B3643" i="11"/>
  <c r="B3651" i="11"/>
  <c r="B3659" i="11"/>
  <c r="B3667" i="11"/>
  <c r="M3667" i="11" s="1"/>
  <c r="B3675" i="11"/>
  <c r="B3683" i="11"/>
  <c r="B3691" i="11"/>
  <c r="M3691" i="11" s="1"/>
  <c r="B3699" i="11"/>
  <c r="B3707" i="11"/>
  <c r="M3707" i="11" s="1"/>
  <c r="B3715" i="11"/>
  <c r="M3715" i="11" s="1"/>
  <c r="B3723" i="11"/>
  <c r="B3731" i="11"/>
  <c r="B3739" i="11"/>
  <c r="B3747" i="11"/>
  <c r="B3755" i="11"/>
  <c r="B3763" i="11"/>
  <c r="B3771" i="11"/>
  <c r="B3779" i="11"/>
  <c r="B3787" i="11"/>
  <c r="B3795" i="11"/>
  <c r="B3803" i="11"/>
  <c r="B3811" i="11"/>
  <c r="B3819" i="11"/>
  <c r="B3827" i="11"/>
  <c r="B3835" i="11"/>
  <c r="B3843" i="11"/>
  <c r="B3851" i="11"/>
  <c r="M3851" i="11" s="1"/>
  <c r="B3859" i="11"/>
  <c r="B3867" i="11"/>
  <c r="M3867" i="11" s="1"/>
  <c r="B3875" i="11"/>
  <c r="B3883" i="11"/>
  <c r="M3883" i="11" s="1"/>
  <c r="B3891" i="11"/>
  <c r="M3891" i="11" s="1"/>
  <c r="B3899" i="11"/>
  <c r="M3899" i="11" s="1"/>
  <c r="B3907" i="11"/>
  <c r="M3907" i="11" s="1"/>
  <c r="B3915" i="11"/>
  <c r="B3923" i="11"/>
  <c r="M3923" i="11" s="1"/>
  <c r="B3931" i="11"/>
  <c r="B3939" i="11"/>
  <c r="B3947" i="11"/>
  <c r="B3955" i="11"/>
  <c r="M3955" i="11" s="1"/>
  <c r="B3774" i="11"/>
  <c r="B3782" i="11"/>
  <c r="B3790" i="11"/>
  <c r="B3798" i="11"/>
  <c r="B3806" i="11"/>
  <c r="B3814" i="11"/>
  <c r="B3822" i="11"/>
  <c r="B2881" i="11"/>
  <c r="B2889" i="11"/>
  <c r="B2897" i="11"/>
  <c r="B2905" i="11"/>
  <c r="B2913" i="11"/>
  <c r="B2921" i="11"/>
  <c r="B2929" i="11"/>
  <c r="B2937" i="11"/>
  <c r="B2945" i="11"/>
  <c r="B2953" i="11"/>
  <c r="B2961" i="11"/>
  <c r="B2969" i="11"/>
  <c r="B2977" i="11"/>
  <c r="B2985" i="11"/>
  <c r="B2993" i="11"/>
  <c r="B3001" i="11"/>
  <c r="B3009" i="11"/>
  <c r="B3017" i="11"/>
  <c r="B3025" i="11"/>
  <c r="B3033" i="11"/>
  <c r="B3041" i="11"/>
  <c r="B3049" i="11"/>
  <c r="B3057" i="11"/>
  <c r="B3065" i="11"/>
  <c r="B3073" i="11"/>
  <c r="B3081" i="11"/>
  <c r="B3089" i="11"/>
  <c r="B3097" i="11"/>
  <c r="B3105" i="11"/>
  <c r="B3113" i="11"/>
  <c r="B3121" i="11"/>
  <c r="B3129" i="11"/>
  <c r="B3137" i="11"/>
  <c r="B3145" i="11"/>
  <c r="B3153" i="11"/>
  <c r="B3161" i="11"/>
  <c r="B3169" i="11"/>
  <c r="B3177" i="11"/>
  <c r="B3185" i="11"/>
  <c r="B3193" i="11"/>
  <c r="B3201" i="11"/>
  <c r="B3209" i="11"/>
  <c r="B3217" i="11"/>
  <c r="B3225" i="11"/>
  <c r="B3233" i="11"/>
  <c r="B3241" i="11"/>
  <c r="B3249" i="11"/>
  <c r="B3257" i="11"/>
  <c r="B3265" i="11"/>
  <c r="B3273" i="11"/>
  <c r="B3281" i="11"/>
  <c r="B3289" i="11"/>
  <c r="B3297" i="11"/>
  <c r="B3305" i="11"/>
  <c r="B3313" i="11"/>
  <c r="B3321" i="11"/>
  <c r="B3329" i="11"/>
  <c r="B3337" i="11"/>
  <c r="B3345" i="11"/>
  <c r="B3353" i="11"/>
  <c r="B3361" i="11"/>
  <c r="B3369" i="11"/>
  <c r="B3377" i="11"/>
  <c r="B3385" i="11"/>
  <c r="B3393" i="11"/>
  <c r="B3401" i="11"/>
  <c r="B3409" i="11"/>
  <c r="B3417" i="11"/>
  <c r="B3425" i="11"/>
  <c r="B3433" i="11"/>
  <c r="B3441" i="11"/>
  <c r="B3449" i="11"/>
  <c r="B3457" i="11"/>
  <c r="B3465" i="11"/>
  <c r="B3473" i="11"/>
  <c r="B3481" i="11"/>
  <c r="B3489" i="11"/>
  <c r="B3497" i="11"/>
  <c r="B3505" i="11"/>
  <c r="B3513" i="11"/>
  <c r="B3521" i="11"/>
  <c r="B3529" i="11"/>
  <c r="B3537" i="11"/>
  <c r="B3545" i="11"/>
  <c r="B3553" i="11"/>
  <c r="B3561" i="11"/>
  <c r="B3569" i="11"/>
  <c r="B3577" i="11"/>
  <c r="B3585" i="11"/>
  <c r="B3593" i="11"/>
  <c r="B3601" i="11"/>
  <c r="B3609" i="11"/>
  <c r="B3617" i="11"/>
  <c r="B3625" i="11"/>
  <c r="B3633" i="11"/>
  <c r="B3641" i="11"/>
  <c r="B3649" i="11"/>
  <c r="B3657" i="11"/>
  <c r="B3665" i="11"/>
  <c r="B3673" i="11"/>
  <c r="B3681" i="11"/>
  <c r="B3689" i="11"/>
  <c r="B3697" i="11"/>
  <c r="B3705" i="11"/>
  <c r="B3713" i="11"/>
  <c r="B3721" i="11"/>
  <c r="B3729" i="11"/>
  <c r="B3737" i="11"/>
  <c r="B3745" i="11"/>
  <c r="B3753" i="11"/>
  <c r="B3761" i="11"/>
  <c r="B3769" i="11"/>
  <c r="B3777" i="11"/>
  <c r="B3785" i="11"/>
  <c r="B3793" i="11"/>
  <c r="B3801" i="11"/>
  <c r="B3809" i="11"/>
  <c r="B3817" i="11"/>
  <c r="B3825" i="11"/>
  <c r="B3833" i="11"/>
  <c r="B3841" i="11"/>
  <c r="B3849" i="11"/>
  <c r="B3857" i="11"/>
  <c r="B3865" i="11"/>
  <c r="B3873" i="11"/>
  <c r="B3881" i="11"/>
  <c r="B3889" i="11"/>
  <c r="B3897" i="11"/>
  <c r="B3905" i="11"/>
  <c r="B3913" i="11"/>
  <c r="B3921" i="11"/>
  <c r="B3929" i="11"/>
  <c r="B3937" i="11"/>
  <c r="B3945" i="11"/>
  <c r="B3953" i="11"/>
  <c r="B3961" i="11"/>
  <c r="B3969" i="11"/>
  <c r="B3977" i="11"/>
  <c r="B3985" i="11"/>
  <c r="B3993" i="11"/>
  <c r="B4001" i="11"/>
  <c r="B4009" i="11"/>
  <c r="B4017" i="11"/>
  <c r="B4025" i="11"/>
  <c r="B4033" i="11"/>
  <c r="B4041" i="11"/>
  <c r="B4049" i="11"/>
  <c r="B4057" i="11"/>
  <c r="B4065" i="11"/>
  <c r="B4073" i="11"/>
  <c r="B4081" i="11"/>
  <c r="B4089" i="11"/>
  <c r="B4097" i="11"/>
  <c r="B4105" i="11"/>
  <c r="B4113" i="11"/>
  <c r="B4121" i="11"/>
  <c r="B4129" i="11"/>
  <c r="B4137" i="11"/>
  <c r="B4145" i="11"/>
  <c r="B4153" i="11"/>
  <c r="B4161" i="11"/>
  <c r="B4169" i="11"/>
  <c r="B4177" i="11"/>
  <c r="B4185" i="11"/>
  <c r="B4193" i="11"/>
  <c r="B4201" i="11"/>
  <c r="B4209" i="11"/>
  <c r="B4217" i="11"/>
  <c r="B4225" i="11"/>
  <c r="B4233" i="11"/>
  <c r="B2884" i="11"/>
  <c r="B2892" i="11"/>
  <c r="B2900" i="11"/>
  <c r="B2908" i="11"/>
  <c r="B2916" i="11"/>
  <c r="B2924" i="11"/>
  <c r="B2932" i="11"/>
  <c r="B2940" i="11"/>
  <c r="B2948" i="11"/>
  <c r="B2956" i="11"/>
  <c r="B2964" i="11"/>
  <c r="B2972" i="11"/>
  <c r="B2980" i="11"/>
  <c r="B2988" i="11"/>
  <c r="B2996" i="11"/>
  <c r="B3004" i="11"/>
  <c r="B3012" i="11"/>
  <c r="B3020" i="11"/>
  <c r="B3028" i="11"/>
  <c r="B3036" i="11"/>
  <c r="B3044" i="11"/>
  <c r="B3052" i="11"/>
  <c r="B3060" i="11"/>
  <c r="B3068" i="11"/>
  <c r="M3068" i="11" s="1"/>
  <c r="B3076" i="11"/>
  <c r="B3084" i="11"/>
  <c r="B3092" i="11"/>
  <c r="B3100" i="11"/>
  <c r="M3100" i="11" s="1"/>
  <c r="B3108" i="11"/>
  <c r="B3116" i="11"/>
  <c r="B3124" i="11"/>
  <c r="B3132" i="11"/>
  <c r="B3140" i="11"/>
  <c r="B3148" i="11"/>
  <c r="B3156" i="11"/>
  <c r="B3164" i="11"/>
  <c r="B3172" i="11"/>
  <c r="B3180" i="11"/>
  <c r="B3188" i="11"/>
  <c r="B3196" i="11"/>
  <c r="B3204" i="11"/>
  <c r="B3212" i="11"/>
  <c r="B3220" i="11"/>
  <c r="B3228" i="11"/>
  <c r="B3236" i="11"/>
  <c r="B3244" i="11"/>
  <c r="B3252" i="11"/>
  <c r="B3260" i="11"/>
  <c r="M3260" i="11" s="1"/>
  <c r="B3268" i="11"/>
  <c r="B3276" i="11"/>
  <c r="B3284" i="11"/>
  <c r="B3292" i="11"/>
  <c r="B3300" i="11"/>
  <c r="B3308" i="11"/>
  <c r="B3316" i="11"/>
  <c r="B3324" i="11"/>
  <c r="B3332" i="11"/>
  <c r="B3340" i="11"/>
  <c r="B3348" i="11"/>
  <c r="B3356" i="11"/>
  <c r="B3364" i="11"/>
  <c r="B3372" i="11"/>
  <c r="B3380" i="11"/>
  <c r="B3388" i="11"/>
  <c r="B3396" i="11"/>
  <c r="B3404" i="11"/>
  <c r="B3412" i="11"/>
  <c r="B3420" i="11"/>
  <c r="B3428" i="11"/>
  <c r="B3436" i="11"/>
  <c r="B3444" i="11"/>
  <c r="B3452" i="11"/>
  <c r="B3460" i="11"/>
  <c r="B3468" i="11"/>
  <c r="B3476" i="11"/>
  <c r="B3484" i="11"/>
  <c r="B3492" i="11"/>
  <c r="B3500" i="11"/>
  <c r="B3508" i="11"/>
  <c r="B3516" i="11"/>
  <c r="B3524" i="11"/>
  <c r="B3532" i="11"/>
  <c r="B3540" i="11"/>
  <c r="B3548" i="11"/>
  <c r="B3556" i="11"/>
  <c r="B3564" i="11"/>
  <c r="B3572" i="11"/>
  <c r="B3580" i="11"/>
  <c r="B3588" i="11"/>
  <c r="B3596" i="11"/>
  <c r="B3604" i="11"/>
  <c r="B3612" i="11"/>
  <c r="B3620" i="11"/>
  <c r="B3628" i="11"/>
  <c r="B3636" i="11"/>
  <c r="B3644" i="11"/>
  <c r="B3652" i="11"/>
  <c r="B3660" i="11"/>
  <c r="B3668" i="11"/>
  <c r="B3676" i="11"/>
  <c r="B3684" i="11"/>
  <c r="B3692" i="11"/>
  <c r="B3700" i="11"/>
  <c r="B3708" i="11"/>
  <c r="B3716" i="11"/>
  <c r="B3724" i="11"/>
  <c r="B3732" i="11"/>
  <c r="B3740" i="11"/>
  <c r="B3748" i="11"/>
  <c r="B3756" i="11"/>
  <c r="B3764" i="11"/>
  <c r="B3772" i="11"/>
  <c r="B3780" i="11"/>
  <c r="B3788" i="11"/>
  <c r="B3796" i="11"/>
  <c r="B3804" i="11"/>
  <c r="B3812" i="11"/>
  <c r="B3820" i="11"/>
  <c r="B3828" i="11"/>
  <c r="B3836" i="11"/>
  <c r="B3844" i="11"/>
  <c r="B3852" i="11"/>
  <c r="B3860" i="11"/>
  <c r="B3868" i="11"/>
  <c r="B3876" i="11"/>
  <c r="B3884" i="11"/>
  <c r="B3892" i="11"/>
  <c r="B3900" i="11"/>
  <c r="B3908" i="11"/>
  <c r="B3916" i="11"/>
  <c r="B3924" i="11"/>
  <c r="B3932" i="11"/>
  <c r="B3940" i="11"/>
  <c r="B3948" i="11"/>
  <c r="B3956" i="11"/>
  <c r="B3964" i="11"/>
  <c r="B3972" i="11"/>
  <c r="B3980" i="11"/>
  <c r="B3988" i="11"/>
  <c r="B3996" i="11"/>
  <c r="B4004" i="11"/>
  <c r="B4012" i="11"/>
  <c r="B4020" i="11"/>
  <c r="B4028" i="11"/>
  <c r="B4036" i="11"/>
  <c r="B4044" i="11"/>
  <c r="B4052" i="11"/>
  <c r="B4060" i="11"/>
  <c r="B4068" i="11"/>
  <c r="B4076" i="11"/>
  <c r="B4084" i="11"/>
  <c r="B4092" i="11"/>
  <c r="B4100" i="11"/>
  <c r="B4108" i="11"/>
  <c r="B4116" i="11"/>
  <c r="B4124" i="11"/>
  <c r="B4132" i="11"/>
  <c r="B4140" i="11"/>
  <c r="B4148" i="11"/>
  <c r="B4156" i="11"/>
  <c r="B4164" i="11"/>
  <c r="B4172" i="11"/>
  <c r="B4180" i="11"/>
  <c r="B4188" i="11"/>
  <c r="B4196" i="11"/>
  <c r="B4204" i="11"/>
  <c r="B4212" i="11"/>
  <c r="B4220" i="11"/>
  <c r="B4228" i="11"/>
  <c r="B2882" i="11"/>
  <c r="B2890" i="11"/>
  <c r="B2898" i="11"/>
  <c r="B2906" i="11"/>
  <c r="B2914" i="11"/>
  <c r="B2922" i="11"/>
  <c r="B2930" i="11"/>
  <c r="B2938" i="11"/>
  <c r="B2946" i="11"/>
  <c r="B2954" i="11"/>
  <c r="B2962" i="11"/>
  <c r="B2970" i="11"/>
  <c r="B2978" i="11"/>
  <c r="B2986" i="11"/>
  <c r="B2994" i="11"/>
  <c r="B3002" i="11"/>
  <c r="B3010" i="11"/>
  <c r="B3018" i="11"/>
  <c r="B3026" i="11"/>
  <c r="B3034" i="11"/>
  <c r="B3042" i="11"/>
  <c r="B3050" i="11"/>
  <c r="B3058" i="11"/>
  <c r="B3066" i="11"/>
  <c r="B3074" i="11"/>
  <c r="B3082" i="11"/>
  <c r="B3090" i="11"/>
  <c r="B3098" i="11"/>
  <c r="B3106" i="11"/>
  <c r="M3106" i="11" s="1"/>
  <c r="B3114" i="11"/>
  <c r="B3122" i="11"/>
  <c r="M3122" i="11" s="1"/>
  <c r="B3130" i="11"/>
  <c r="B3138" i="11"/>
  <c r="B3146" i="11"/>
  <c r="B3154" i="11"/>
  <c r="B3162" i="11"/>
  <c r="B3170" i="11"/>
  <c r="B3178" i="11"/>
  <c r="B3186" i="11"/>
  <c r="B3194" i="11"/>
  <c r="B3202" i="11"/>
  <c r="B3210" i="11"/>
  <c r="B3218" i="11"/>
  <c r="M3218" i="11" s="1"/>
  <c r="B3226" i="11"/>
  <c r="B3234" i="11"/>
  <c r="B3242" i="11"/>
  <c r="B3250" i="11"/>
  <c r="B3258" i="11"/>
  <c r="B3266" i="11"/>
  <c r="M3266" i="11" s="1"/>
  <c r="B3274" i="11"/>
  <c r="B3282" i="11"/>
  <c r="B3290" i="11"/>
  <c r="B3298" i="11"/>
  <c r="B3306" i="11"/>
  <c r="B3314" i="11"/>
  <c r="B3322" i="11"/>
  <c r="B3330" i="11"/>
  <c r="B3338" i="11"/>
  <c r="B3346" i="11"/>
  <c r="B3354" i="11"/>
  <c r="B3362" i="11"/>
  <c r="B3370" i="11"/>
  <c r="B3378" i="11"/>
  <c r="B3386" i="11"/>
  <c r="B3394" i="11"/>
  <c r="B3402" i="11"/>
  <c r="B3410" i="11"/>
  <c r="B3418" i="11"/>
  <c r="B3426" i="11"/>
  <c r="B3434" i="11"/>
  <c r="M3434" i="11" s="1"/>
  <c r="B3442" i="11"/>
  <c r="B3450" i="11"/>
  <c r="B3458" i="11"/>
  <c r="B3466" i="11"/>
  <c r="B3474" i="11"/>
  <c r="B3482" i="11"/>
  <c r="B3490" i="11"/>
  <c r="B3498" i="11"/>
  <c r="B3506" i="11"/>
  <c r="M3506" i="11" s="1"/>
  <c r="B3514" i="11"/>
  <c r="M3514" i="11" s="1"/>
  <c r="B3522" i="11"/>
  <c r="B3530" i="11"/>
  <c r="B3538" i="11"/>
  <c r="B3546" i="11"/>
  <c r="M3546" i="11" s="1"/>
  <c r="B3554" i="11"/>
  <c r="B3562" i="11"/>
  <c r="B3570" i="11"/>
  <c r="B3578" i="11"/>
  <c r="B3586" i="11"/>
  <c r="B3594" i="11"/>
  <c r="B3602" i="11"/>
  <c r="B3610" i="11"/>
  <c r="B3618" i="11"/>
  <c r="M3618" i="11" s="1"/>
  <c r="B3626" i="11"/>
  <c r="B3634" i="11"/>
  <c r="B3642" i="11"/>
  <c r="B3650" i="11"/>
  <c r="B3658" i="11"/>
  <c r="B3666" i="11"/>
  <c r="B3674" i="11"/>
  <c r="M3674" i="11" s="1"/>
  <c r="B3682" i="11"/>
  <c r="B3690" i="11"/>
  <c r="B3698" i="11"/>
  <c r="B3706" i="11"/>
  <c r="B3714" i="11"/>
  <c r="B3722" i="11"/>
  <c r="B3730" i="11"/>
  <c r="B3738" i="11"/>
  <c r="B3746" i="11"/>
  <c r="B3754" i="11"/>
  <c r="B3762" i="11"/>
  <c r="B3770" i="11"/>
  <c r="B3778" i="11"/>
  <c r="B3786" i="11"/>
  <c r="B3794" i="11"/>
  <c r="B3802" i="11"/>
  <c r="M3802" i="11" s="1"/>
  <c r="B3810" i="11"/>
  <c r="B3818" i="11"/>
  <c r="B3826" i="11"/>
  <c r="B3834" i="11"/>
  <c r="B3842" i="11"/>
  <c r="B3850" i="11"/>
  <c r="M3850" i="11" s="1"/>
  <c r="B3858" i="11"/>
  <c r="B3866" i="11"/>
  <c r="B3874" i="11"/>
  <c r="B3882" i="11"/>
  <c r="B3890" i="11"/>
  <c r="B3898" i="11"/>
  <c r="B3906" i="11"/>
  <c r="B3914" i="11"/>
  <c r="B3922" i="11"/>
  <c r="B3930" i="11"/>
  <c r="B3938" i="11"/>
  <c r="B3946" i="11"/>
  <c r="B3954" i="11"/>
  <c r="B3962" i="11"/>
  <c r="B3970" i="11"/>
  <c r="B3978" i="11"/>
  <c r="B3986" i="11"/>
  <c r="B3994" i="11"/>
  <c r="B4002" i="11"/>
  <c r="B4010" i="11"/>
  <c r="B4018" i="11"/>
  <c r="M4018" i="11" s="1"/>
  <c r="B4026" i="11"/>
  <c r="B4034" i="11"/>
  <c r="B4042" i="11"/>
  <c r="B4050" i="11"/>
  <c r="B4058" i="11"/>
  <c r="B4066" i="11"/>
  <c r="B4074" i="11"/>
  <c r="B4082" i="11"/>
  <c r="B4090" i="11"/>
  <c r="B4098" i="11"/>
  <c r="B4106" i="11"/>
  <c r="B4114" i="11"/>
  <c r="B4122" i="11"/>
  <c r="M4122" i="11" s="1"/>
  <c r="B4130" i="11"/>
  <c r="B4138" i="11"/>
  <c r="B4146" i="11"/>
  <c r="B4154" i="11"/>
  <c r="B4162" i="11"/>
  <c r="B4170" i="11"/>
  <c r="B4178" i="11"/>
  <c r="B4186" i="11"/>
  <c r="M4186" i="11" s="1"/>
  <c r="B4194" i="11"/>
  <c r="B4202" i="11"/>
  <c r="B4210" i="11"/>
  <c r="B4218" i="11"/>
  <c r="B4226" i="11"/>
  <c r="M18" i="34"/>
  <c r="M22" i="34"/>
  <c r="M26" i="34"/>
  <c r="M30" i="34"/>
  <c r="M34" i="34"/>
  <c r="M38" i="34"/>
  <c r="M42" i="34"/>
  <c r="M46" i="34"/>
  <c r="M50" i="34"/>
  <c r="M54" i="34"/>
  <c r="M58" i="34"/>
  <c r="M62" i="34"/>
  <c r="M66" i="34"/>
  <c r="M70" i="34"/>
  <c r="M74" i="34"/>
  <c r="M78" i="34"/>
  <c r="M82" i="34"/>
  <c r="M86" i="34"/>
  <c r="M90" i="34"/>
  <c r="M94" i="34"/>
  <c r="M98" i="34"/>
  <c r="M102" i="34"/>
  <c r="M106" i="34"/>
  <c r="M110" i="34"/>
  <c r="M114" i="34"/>
  <c r="M118" i="34"/>
  <c r="M122" i="34"/>
  <c r="M126" i="34"/>
  <c r="M130" i="34"/>
  <c r="M134" i="34"/>
  <c r="M138" i="34"/>
  <c r="M142" i="34"/>
  <c r="M146" i="34"/>
  <c r="M150" i="34"/>
  <c r="M154" i="34"/>
  <c r="M158" i="34"/>
  <c r="M162" i="34"/>
  <c r="M166" i="34"/>
  <c r="M170" i="34"/>
  <c r="M174" i="34"/>
  <c r="M178" i="34"/>
  <c r="M182" i="34"/>
  <c r="M186" i="34"/>
  <c r="M190" i="34"/>
  <c r="M194" i="34"/>
  <c r="M198" i="34"/>
  <c r="M202" i="34"/>
  <c r="M206" i="34"/>
  <c r="M210" i="34"/>
  <c r="M214" i="34"/>
  <c r="M20" i="34"/>
  <c r="M24" i="34"/>
  <c r="M28" i="34"/>
  <c r="M32" i="34"/>
  <c r="M36" i="34"/>
  <c r="M40" i="34"/>
  <c r="M44" i="34"/>
  <c r="M48" i="34"/>
  <c r="M52" i="34"/>
  <c r="M56" i="34"/>
  <c r="M60" i="34"/>
  <c r="M64" i="34"/>
  <c r="M68" i="34"/>
  <c r="M72" i="34"/>
  <c r="M76" i="34"/>
  <c r="M80" i="34"/>
  <c r="M84" i="34"/>
  <c r="M88" i="34"/>
  <c r="M92" i="34"/>
  <c r="M96" i="34"/>
  <c r="M100" i="34"/>
  <c r="M104" i="34"/>
  <c r="M108" i="34"/>
  <c r="M112" i="34"/>
  <c r="M116" i="34"/>
  <c r="M120" i="34"/>
  <c r="M124" i="34"/>
  <c r="M128" i="34"/>
  <c r="M132" i="34"/>
  <c r="M136" i="34"/>
  <c r="M140" i="34"/>
  <c r="M144" i="34"/>
  <c r="M148" i="34"/>
  <c r="M152" i="34"/>
  <c r="M156" i="34"/>
  <c r="M160" i="34"/>
  <c r="M164" i="34"/>
  <c r="M168" i="34"/>
  <c r="M172" i="34"/>
  <c r="M176" i="34"/>
  <c r="M180" i="34"/>
  <c r="M184" i="34"/>
  <c r="M188" i="34"/>
  <c r="M192" i="34"/>
  <c r="M196" i="34"/>
  <c r="M200" i="34"/>
  <c r="M204" i="34"/>
  <c r="M208" i="34"/>
  <c r="M212" i="34"/>
  <c r="B20" i="6"/>
  <c r="B28" i="6"/>
  <c r="B36" i="6"/>
  <c r="B44" i="6"/>
  <c r="B52" i="6"/>
  <c r="B60" i="6"/>
  <c r="B68" i="6"/>
  <c r="B76" i="6"/>
  <c r="B84" i="6"/>
  <c r="B92" i="6"/>
  <c r="B100" i="6"/>
  <c r="B108" i="6"/>
  <c r="B116" i="6"/>
  <c r="B124" i="6"/>
  <c r="B132" i="6"/>
  <c r="B140" i="6"/>
  <c r="B148" i="6"/>
  <c r="B156" i="6"/>
  <c r="B164" i="6"/>
  <c r="B172" i="6"/>
  <c r="B180" i="6"/>
  <c r="B185" i="6"/>
  <c r="B193" i="6"/>
  <c r="B201" i="6"/>
  <c r="B209" i="6"/>
  <c r="B27" i="6"/>
  <c r="B35" i="6"/>
  <c r="B43" i="6"/>
  <c r="B51" i="6"/>
  <c r="B59" i="6"/>
  <c r="B67" i="6"/>
  <c r="B75" i="6"/>
  <c r="B83" i="6"/>
  <c r="B91" i="6"/>
  <c r="B99" i="6"/>
  <c r="B107" i="6"/>
  <c r="B115" i="6"/>
  <c r="B131" i="6"/>
  <c r="B24" i="6"/>
  <c r="B32" i="6"/>
  <c r="B40" i="6"/>
  <c r="B128" i="6"/>
  <c r="B136" i="6"/>
  <c r="B144" i="6"/>
  <c r="B152" i="6"/>
  <c r="B160" i="6"/>
  <c r="B168" i="6"/>
  <c r="B176" i="6"/>
  <c r="B184" i="6"/>
  <c r="B192" i="6"/>
  <c r="B200" i="6"/>
  <c r="B208" i="6"/>
  <c r="B109" i="6"/>
  <c r="B18" i="6"/>
  <c r="B26" i="6"/>
  <c r="B34" i="6"/>
  <c r="B42" i="6"/>
  <c r="B50" i="6"/>
  <c r="B58" i="6"/>
  <c r="B66" i="6"/>
  <c r="B74" i="6"/>
  <c r="B82" i="6"/>
  <c r="B90" i="6"/>
  <c r="B98" i="6"/>
  <c r="B106" i="6"/>
  <c r="B122" i="6"/>
  <c r="B130" i="6"/>
  <c r="B138" i="6"/>
  <c r="B146" i="6"/>
  <c r="B154" i="6"/>
  <c r="B162" i="6"/>
  <c r="B170" i="6"/>
  <c r="B178" i="6"/>
  <c r="B186" i="6"/>
  <c r="B194" i="6"/>
  <c r="B202" i="6"/>
  <c r="B210" i="6"/>
  <c r="B22" i="5"/>
  <c r="I22" i="5" s="1"/>
  <c r="B79" i="18"/>
  <c r="B87" i="18"/>
  <c r="B758" i="18"/>
  <c r="B757" i="18"/>
  <c r="B16" i="18"/>
  <c r="B24" i="18"/>
  <c r="B32" i="18"/>
  <c r="R32" i="18" s="1"/>
  <c r="B40" i="18"/>
  <c r="R40" i="18" s="1"/>
  <c r="B48" i="18"/>
  <c r="B56" i="18"/>
  <c r="B64" i="18"/>
  <c r="B72" i="18"/>
  <c r="B15" i="18"/>
  <c r="B23" i="18"/>
  <c r="B31" i="18"/>
  <c r="R31" i="18" s="1"/>
  <c r="B39" i="18"/>
  <c r="R39" i="18" s="1"/>
  <c r="B47" i="18"/>
  <c r="B55" i="18"/>
  <c r="B63" i="18"/>
  <c r="B71" i="18"/>
  <c r="B22" i="18"/>
  <c r="B30" i="18"/>
  <c r="B38" i="18"/>
  <c r="R38" i="18" s="1"/>
  <c r="B46" i="18"/>
  <c r="R46" i="18" s="1"/>
  <c r="B54" i="18"/>
  <c r="B62" i="18"/>
  <c r="B70" i="18"/>
  <c r="B80" i="18"/>
  <c r="B88" i="18"/>
  <c r="B96" i="18"/>
  <c r="B104" i="18"/>
  <c r="R104" i="18" s="1"/>
  <c r="B112" i="18"/>
  <c r="R112" i="18" s="1"/>
  <c r="B120" i="18"/>
  <c r="B136" i="18"/>
  <c r="B144" i="18"/>
  <c r="B152" i="18"/>
  <c r="B160" i="18"/>
  <c r="B168" i="18"/>
  <c r="B176" i="18"/>
  <c r="R176" i="18" s="1"/>
  <c r="B184" i="18"/>
  <c r="R184" i="18" s="1"/>
  <c r="B192" i="18"/>
  <c r="B200" i="18"/>
  <c r="B208" i="18"/>
  <c r="B216" i="18"/>
  <c r="B224" i="18"/>
  <c r="B232" i="18"/>
  <c r="B240" i="18"/>
  <c r="R240" i="18" s="1"/>
  <c r="B248" i="18"/>
  <c r="R248" i="18" s="1"/>
  <c r="B256" i="18"/>
  <c r="B264" i="18"/>
  <c r="B272" i="18"/>
  <c r="B280" i="18"/>
  <c r="B288" i="18"/>
  <c r="B296" i="18"/>
  <c r="B304" i="18"/>
  <c r="R304" i="18" s="1"/>
  <c r="B312" i="18"/>
  <c r="R312" i="18" s="1"/>
  <c r="B320" i="18"/>
  <c r="B328" i="18"/>
  <c r="B336" i="18"/>
  <c r="B344" i="18"/>
  <c r="B352" i="18"/>
  <c r="B360" i="18"/>
  <c r="B368" i="18"/>
  <c r="R368" i="18" s="1"/>
  <c r="B376" i="18"/>
  <c r="R376" i="18" s="1"/>
  <c r="B384" i="18"/>
  <c r="B392" i="18"/>
  <c r="B400" i="18"/>
  <c r="B408" i="18"/>
  <c r="B416" i="18"/>
  <c r="B424" i="18"/>
  <c r="B432" i="18"/>
  <c r="R432" i="18" s="1"/>
  <c r="B440" i="18"/>
  <c r="R440" i="18" s="1"/>
  <c r="B448" i="18"/>
  <c r="B456" i="18"/>
  <c r="B464" i="18"/>
  <c r="B472" i="18"/>
  <c r="B78" i="18"/>
  <c r="B86" i="18"/>
  <c r="B94" i="18"/>
  <c r="R94" i="18" s="1"/>
  <c r="B102" i="18"/>
  <c r="R102" i="18" s="1"/>
  <c r="B110" i="18"/>
  <c r="B118" i="18"/>
  <c r="B126" i="18"/>
  <c r="B134" i="18"/>
  <c r="B142" i="18"/>
  <c r="B150" i="18"/>
  <c r="B158" i="18"/>
  <c r="R158" i="18" s="1"/>
  <c r="B166" i="18"/>
  <c r="R166" i="18" s="1"/>
  <c r="B174" i="18"/>
  <c r="B182" i="18"/>
  <c r="B190" i="18"/>
  <c r="B198" i="18"/>
  <c r="B206" i="18"/>
  <c r="B214" i="18"/>
  <c r="B222" i="18"/>
  <c r="R222" i="18" s="1"/>
  <c r="B230" i="18"/>
  <c r="R230" i="18" s="1"/>
  <c r="B238" i="18"/>
  <c r="B246" i="18"/>
  <c r="B254" i="18"/>
  <c r="B262" i="18"/>
  <c r="B270" i="18"/>
  <c r="B278" i="18"/>
  <c r="B286" i="18"/>
  <c r="R286" i="18" s="1"/>
  <c r="B294" i="18"/>
  <c r="R294" i="18" s="1"/>
  <c r="B302" i="18"/>
  <c r="B310" i="18"/>
  <c r="B318" i="18"/>
  <c r="B326" i="18"/>
  <c r="B334" i="18"/>
  <c r="B342" i="18"/>
  <c r="B350" i="18"/>
  <c r="R350" i="18" s="1"/>
  <c r="B358" i="18"/>
  <c r="R358" i="18" s="1"/>
  <c r="B366" i="18"/>
  <c r="B374" i="18"/>
  <c r="B382" i="18"/>
  <c r="B390" i="18"/>
  <c r="B398" i="18"/>
  <c r="B406" i="18"/>
  <c r="B414" i="18"/>
  <c r="R414" i="18" s="1"/>
  <c r="B422" i="18"/>
  <c r="R422" i="18" s="1"/>
  <c r="B430" i="18"/>
  <c r="B438" i="18"/>
  <c r="B446" i="18"/>
  <c r="B454" i="18"/>
  <c r="B462" i="18"/>
  <c r="B470" i="18"/>
  <c r="B478" i="18"/>
  <c r="R478" i="18" s="1"/>
  <c r="B486" i="18"/>
  <c r="R486" i="18" s="1"/>
  <c r="B494" i="18"/>
  <c r="B502" i="18"/>
  <c r="B510" i="18"/>
  <c r="B518" i="18"/>
  <c r="B526" i="18"/>
  <c r="B534" i="18"/>
  <c r="B542" i="18"/>
  <c r="R542" i="18" s="1"/>
  <c r="B550" i="18"/>
  <c r="R550" i="18" s="1"/>
  <c r="B558" i="18"/>
  <c r="B566" i="18"/>
  <c r="B574" i="18"/>
  <c r="B582" i="18"/>
  <c r="B590" i="18"/>
  <c r="B598" i="18"/>
  <c r="B606" i="18"/>
  <c r="R606" i="18" s="1"/>
  <c r="B614" i="18"/>
  <c r="R614" i="18" s="1"/>
  <c r="B622" i="18"/>
  <c r="B630" i="18"/>
  <c r="B638" i="18"/>
  <c r="B646" i="18"/>
  <c r="B654" i="18"/>
  <c r="B662" i="18"/>
  <c r="B670" i="18"/>
  <c r="R670" i="18" s="1"/>
  <c r="B678" i="18"/>
  <c r="R678" i="18" s="1"/>
  <c r="B686" i="18"/>
  <c r="B694" i="18"/>
  <c r="B702" i="18"/>
  <c r="B710" i="18"/>
  <c r="B718" i="18"/>
  <c r="B726" i="18"/>
  <c r="B734" i="18"/>
  <c r="R734" i="18" s="1"/>
  <c r="B742" i="18"/>
  <c r="R742" i="18" s="1"/>
  <c r="B750" i="18"/>
  <c r="B485" i="18"/>
  <c r="B493" i="18"/>
  <c r="B501" i="18"/>
  <c r="B509" i="18"/>
  <c r="B517" i="18"/>
  <c r="B525" i="18"/>
  <c r="R525" i="18" s="1"/>
  <c r="B533" i="18"/>
  <c r="R533" i="18" s="1"/>
  <c r="B541" i="18"/>
  <c r="B549" i="18"/>
  <c r="B557" i="18"/>
  <c r="B565" i="18"/>
  <c r="B573" i="18"/>
  <c r="B581" i="18"/>
  <c r="B589" i="18"/>
  <c r="R589" i="18" s="1"/>
  <c r="B597" i="18"/>
  <c r="R597" i="18" s="1"/>
  <c r="B605" i="18"/>
  <c r="B613" i="18"/>
  <c r="B621" i="18"/>
  <c r="B629" i="18"/>
  <c r="B637" i="18"/>
  <c r="B645" i="18"/>
  <c r="B653" i="18"/>
  <c r="R653" i="18" s="1"/>
  <c r="B661" i="18"/>
  <c r="R661" i="18" s="1"/>
  <c r="B669" i="18"/>
  <c r="B677" i="18"/>
  <c r="B685" i="18"/>
  <c r="R685" i="18" s="1"/>
  <c r="B693" i="18"/>
  <c r="R693" i="18" s="1"/>
  <c r="B701" i="18"/>
  <c r="B709" i="18"/>
  <c r="B717" i="18"/>
  <c r="R717" i="18" s="1"/>
  <c r="B725" i="18"/>
  <c r="R725" i="18" s="1"/>
  <c r="B733" i="18"/>
  <c r="B741" i="18"/>
  <c r="B749" i="18"/>
  <c r="B484" i="18"/>
  <c r="B492" i="18"/>
  <c r="B500" i="18"/>
  <c r="B508" i="18"/>
  <c r="R508" i="18" s="1"/>
  <c r="B516" i="18"/>
  <c r="R516" i="18" s="1"/>
  <c r="B524" i="18"/>
  <c r="B532" i="18"/>
  <c r="B540" i="18"/>
  <c r="R540" i="18" s="1"/>
  <c r="B548" i="18"/>
  <c r="B556" i="18"/>
  <c r="B564" i="18"/>
  <c r="B572" i="18"/>
  <c r="R572" i="18" s="1"/>
  <c r="B580" i="18"/>
  <c r="R580" i="18" s="1"/>
  <c r="B588" i="18"/>
  <c r="B596" i="18"/>
  <c r="B604" i="18"/>
  <c r="B612" i="18"/>
  <c r="R612" i="18" s="1"/>
  <c r="B620" i="18"/>
  <c r="B628" i="18"/>
  <c r="B636" i="18"/>
  <c r="R636" i="18" s="1"/>
  <c r="B644" i="18"/>
  <c r="R644" i="18" s="1"/>
  <c r="B652" i="18"/>
  <c r="B660" i="18"/>
  <c r="B668" i="18"/>
  <c r="B676" i="18"/>
  <c r="B684" i="18"/>
  <c r="B692" i="18"/>
  <c r="B700" i="18"/>
  <c r="R700" i="18" s="1"/>
  <c r="B708" i="18"/>
  <c r="R708" i="18" s="1"/>
  <c r="B716" i="18"/>
  <c r="B724" i="18"/>
  <c r="B732" i="18"/>
  <c r="B740" i="18"/>
  <c r="R740" i="18" s="1"/>
  <c r="B748" i="18"/>
  <c r="B756" i="18"/>
  <c r="E5" i="45"/>
  <c r="L18" i="12"/>
  <c r="B16" i="6"/>
  <c r="J16" i="6" s="1"/>
  <c r="B17" i="6"/>
  <c r="M16" i="34"/>
  <c r="L17" i="12"/>
  <c r="B128" i="18"/>
  <c r="R128" i="18" s="1"/>
  <c r="B115" i="9"/>
  <c r="P115" i="9" s="1"/>
  <c r="B21" i="18"/>
  <c r="R21" i="18" s="1"/>
  <c r="B29" i="18"/>
  <c r="B37" i="18"/>
  <c r="B45" i="18"/>
  <c r="R45" i="18" s="1"/>
  <c r="B53" i="18"/>
  <c r="R53" i="18" s="1"/>
  <c r="B61" i="18"/>
  <c r="B69" i="18"/>
  <c r="B77" i="18"/>
  <c r="B85" i="18"/>
  <c r="R85" i="18" s="1"/>
  <c r="B93" i="18"/>
  <c r="B101" i="18"/>
  <c r="R101" i="18" s="1"/>
  <c r="B109" i="18"/>
  <c r="R109" i="18" s="1"/>
  <c r="B117" i="18"/>
  <c r="R117" i="18" s="1"/>
  <c r="B125" i="18"/>
  <c r="B133" i="18"/>
  <c r="B141" i="18"/>
  <c r="B149" i="18"/>
  <c r="R149" i="18" s="1"/>
  <c r="B157" i="18"/>
  <c r="B165" i="18"/>
  <c r="R165" i="18" s="1"/>
  <c r="B173" i="18"/>
  <c r="R173" i="18" s="1"/>
  <c r="B181" i="18"/>
  <c r="R181" i="18" s="1"/>
  <c r="B189" i="18"/>
  <c r="B197" i="18"/>
  <c r="B205" i="18"/>
  <c r="R205" i="18" s="1"/>
  <c r="B213" i="18"/>
  <c r="R213" i="18" s="1"/>
  <c r="B221" i="18"/>
  <c r="B229" i="18"/>
  <c r="B237" i="18"/>
  <c r="R237" i="18" s="1"/>
  <c r="B245" i="18"/>
  <c r="R245" i="18" s="1"/>
  <c r="B253" i="18"/>
  <c r="R253" i="18" s="1"/>
  <c r="B261" i="18"/>
  <c r="B269" i="18"/>
  <c r="B277" i="18"/>
  <c r="R277" i="18" s="1"/>
  <c r="B285" i="18"/>
  <c r="B293" i="18"/>
  <c r="R293" i="18" s="1"/>
  <c r="B301" i="18"/>
  <c r="R301" i="18" s="1"/>
  <c r="B309" i="18"/>
  <c r="R309" i="18" s="1"/>
  <c r="B317" i="18"/>
  <c r="R317" i="18" s="1"/>
  <c r="B325" i="18"/>
  <c r="B333" i="18"/>
  <c r="R333" i="18" s="1"/>
  <c r="B341" i="18"/>
  <c r="R341" i="18" s="1"/>
  <c r="B349" i="18"/>
  <c r="B357" i="18"/>
  <c r="R357" i="18" s="1"/>
  <c r="B365" i="18"/>
  <c r="R365" i="18" s="1"/>
  <c r="B373" i="18"/>
  <c r="R373" i="18" s="1"/>
  <c r="B381" i="18"/>
  <c r="R381" i="18" s="1"/>
  <c r="B389" i="18"/>
  <c r="B397" i="18"/>
  <c r="R397" i="18" s="1"/>
  <c r="B405" i="18"/>
  <c r="B413" i="18"/>
  <c r="B421" i="18"/>
  <c r="B429" i="18"/>
  <c r="R429" i="18" s="1"/>
  <c r="B437" i="18"/>
  <c r="R437" i="18" s="1"/>
  <c r="B445" i="18"/>
  <c r="B453" i="18"/>
  <c r="B461" i="18"/>
  <c r="R461" i="18" s="1"/>
  <c r="B469" i="18"/>
  <c r="R469" i="18" s="1"/>
  <c r="B477" i="18"/>
  <c r="B20" i="18"/>
  <c r="R20" i="18" s="1"/>
  <c r="B28" i="18"/>
  <c r="R28" i="18" s="1"/>
  <c r="B36" i="18"/>
  <c r="R36" i="18" s="1"/>
  <c r="B44" i="18"/>
  <c r="R44" i="18" s="1"/>
  <c r="B52" i="18"/>
  <c r="B60" i="18"/>
  <c r="R60" i="18" s="1"/>
  <c r="B68" i="18"/>
  <c r="R68" i="18" s="1"/>
  <c r="B76" i="18"/>
  <c r="B84" i="18"/>
  <c r="R84" i="18" s="1"/>
  <c r="B92" i="18"/>
  <c r="R92" i="18" s="1"/>
  <c r="B100" i="18"/>
  <c r="R100" i="18" s="1"/>
  <c r="B108" i="18"/>
  <c r="R108" i="18" s="1"/>
  <c r="B116" i="18"/>
  <c r="B124" i="18"/>
  <c r="R124" i="18" s="1"/>
  <c r="B132" i="18"/>
  <c r="B140" i="18"/>
  <c r="B148" i="18"/>
  <c r="R148" i="18" s="1"/>
  <c r="B156" i="18"/>
  <c r="R156" i="18" s="1"/>
  <c r="B164" i="18"/>
  <c r="R164" i="18" s="1"/>
  <c r="B172" i="18"/>
  <c r="B180" i="18"/>
  <c r="B188" i="18"/>
  <c r="R188" i="18" s="1"/>
  <c r="B196" i="18"/>
  <c r="R196" i="18" s="1"/>
  <c r="B204" i="18"/>
  <c r="B212" i="18"/>
  <c r="B220" i="18"/>
  <c r="R220" i="18" s="1"/>
  <c r="B228" i="18"/>
  <c r="R228" i="18" s="1"/>
  <c r="B236" i="18"/>
  <c r="R236" i="18" s="1"/>
  <c r="B244" i="18"/>
  <c r="B252" i="18"/>
  <c r="R252" i="18" s="1"/>
  <c r="B260" i="18"/>
  <c r="R260" i="18" s="1"/>
  <c r="B268" i="18"/>
  <c r="B276" i="18"/>
  <c r="R276" i="18" s="1"/>
  <c r="B284" i="18"/>
  <c r="R284" i="18" s="1"/>
  <c r="B292" i="18"/>
  <c r="R292" i="18" s="1"/>
  <c r="B300" i="18"/>
  <c r="B308" i="18"/>
  <c r="B316" i="18"/>
  <c r="B324" i="18"/>
  <c r="R324" i="18" s="1"/>
  <c r="B332" i="18"/>
  <c r="B340" i="18"/>
  <c r="R340" i="18" s="1"/>
  <c r="B348" i="18"/>
  <c r="R348" i="18" s="1"/>
  <c r="B356" i="18"/>
  <c r="R356" i="18" s="1"/>
  <c r="B364" i="18"/>
  <c r="R364" i="18" s="1"/>
  <c r="B372" i="18"/>
  <c r="B380" i="18"/>
  <c r="R380" i="18" s="1"/>
  <c r="B388" i="18"/>
  <c r="R388" i="18" s="1"/>
  <c r="B396" i="18"/>
  <c r="B404" i="18"/>
  <c r="B412" i="18"/>
  <c r="R412" i="18" s="1"/>
  <c r="B420" i="18"/>
  <c r="B428" i="18"/>
  <c r="B436" i="18"/>
  <c r="B444" i="18"/>
  <c r="R444" i="18" s="1"/>
  <c r="B452" i="18"/>
  <c r="B460" i="18"/>
  <c r="B468" i="18"/>
  <c r="R468" i="18" s="1"/>
  <c r="B476" i="18"/>
  <c r="R476" i="18" s="1"/>
  <c r="B19" i="18"/>
  <c r="R19" i="18" s="1"/>
  <c r="B27" i="18"/>
  <c r="R27" i="18" s="1"/>
  <c r="B35" i="18"/>
  <c r="B43" i="18"/>
  <c r="R43" i="18" s="1"/>
  <c r="B51" i="18"/>
  <c r="B59" i="18"/>
  <c r="R59" i="18" s="1"/>
  <c r="B67" i="18"/>
  <c r="R67" i="18" s="1"/>
  <c r="B75" i="18"/>
  <c r="R75" i="18" s="1"/>
  <c r="B83" i="18"/>
  <c r="R83" i="18" s="1"/>
  <c r="N45" i="14"/>
  <c r="B18" i="18"/>
  <c r="B26" i="18"/>
  <c r="B34" i="18"/>
  <c r="R34" i="18" s="1"/>
  <c r="B42" i="18"/>
  <c r="R42" i="18" s="1"/>
  <c r="B50" i="18"/>
  <c r="R50" i="18" s="1"/>
  <c r="B58" i="18"/>
  <c r="R58" i="18" s="1"/>
  <c r="B66" i="18"/>
  <c r="R66" i="18" s="1"/>
  <c r="B74" i="18"/>
  <c r="R74" i="18" s="1"/>
  <c r="B82" i="18"/>
  <c r="R82" i="18" s="1"/>
  <c r="B90" i="18"/>
  <c r="Q71" i="15"/>
  <c r="B17" i="18"/>
  <c r="R17" i="18" s="1"/>
  <c r="B25" i="18"/>
  <c r="R25" i="18" s="1"/>
  <c r="B33" i="18"/>
  <c r="B41" i="18"/>
  <c r="R41" i="18" s="1"/>
  <c r="B49" i="18"/>
  <c r="B57" i="18"/>
  <c r="R57" i="18" s="1"/>
  <c r="B65" i="18"/>
  <c r="R65" i="18" s="1"/>
  <c r="B73" i="18"/>
  <c r="R73" i="18" s="1"/>
  <c r="B81" i="18"/>
  <c r="R81" i="18" s="1"/>
  <c r="B89" i="18"/>
  <c r="R89" i="18" s="1"/>
  <c r="B480" i="18"/>
  <c r="B488" i="18"/>
  <c r="R488" i="18" s="1"/>
  <c r="B496" i="18"/>
  <c r="B504" i="18"/>
  <c r="R504" i="18" s="1"/>
  <c r="B512" i="18"/>
  <c r="R512" i="18" s="1"/>
  <c r="B520" i="18"/>
  <c r="R520" i="18" s="1"/>
  <c r="B528" i="18"/>
  <c r="R528" i="18" s="1"/>
  <c r="B536" i="18"/>
  <c r="R536" i="18" s="1"/>
  <c r="B544" i="18"/>
  <c r="R544" i="18" s="1"/>
  <c r="B552" i="18"/>
  <c r="R552" i="18" s="1"/>
  <c r="B560" i="18"/>
  <c r="B568" i="18"/>
  <c r="R568" i="18" s="1"/>
  <c r="B576" i="18"/>
  <c r="R576" i="18" s="1"/>
  <c r="B584" i="18"/>
  <c r="R584" i="18" s="1"/>
  <c r="B592" i="18"/>
  <c r="R592" i="18" s="1"/>
  <c r="B600" i="18"/>
  <c r="R600" i="18" s="1"/>
  <c r="B608" i="18"/>
  <c r="B616" i="18"/>
  <c r="R616" i="18" s="1"/>
  <c r="B624" i="18"/>
  <c r="B632" i="18"/>
  <c r="R632" i="18" s="1"/>
  <c r="B640" i="18"/>
  <c r="R640" i="18" s="1"/>
  <c r="B648" i="18"/>
  <c r="R648" i="18" s="1"/>
  <c r="B656" i="18"/>
  <c r="R656" i="18" s="1"/>
  <c r="B664" i="18"/>
  <c r="B672" i="18"/>
  <c r="B680" i="18"/>
  <c r="R680" i="18" s="1"/>
  <c r="B688" i="18"/>
  <c r="B696" i="18"/>
  <c r="R696" i="18" s="1"/>
  <c r="B704" i="18"/>
  <c r="R704" i="18" s="1"/>
  <c r="B712" i="18"/>
  <c r="R712" i="18" s="1"/>
  <c r="B720" i="18"/>
  <c r="R720" i="18" s="1"/>
  <c r="B728" i="18"/>
  <c r="R728" i="18" s="1"/>
  <c r="B736" i="18"/>
  <c r="R736" i="18" s="1"/>
  <c r="B744" i="18"/>
  <c r="R744" i="18" s="1"/>
  <c r="B752" i="18"/>
  <c r="B760" i="18"/>
  <c r="R760" i="18" s="1"/>
  <c r="B95" i="18"/>
  <c r="R95" i="18" s="1"/>
  <c r="B103" i="18"/>
  <c r="R103" i="18" s="1"/>
  <c r="B111" i="18"/>
  <c r="R111" i="18" s="1"/>
  <c r="B119" i="18"/>
  <c r="R119" i="18" s="1"/>
  <c r="B127" i="18"/>
  <c r="B135" i="18"/>
  <c r="R135" i="18" s="1"/>
  <c r="B143" i="18"/>
  <c r="B151" i="18"/>
  <c r="R151" i="18" s="1"/>
  <c r="B159" i="18"/>
  <c r="R159" i="18" s="1"/>
  <c r="B167" i="18"/>
  <c r="R167" i="18" s="1"/>
  <c r="B175" i="18"/>
  <c r="R175" i="18" s="1"/>
  <c r="B183" i="18"/>
  <c r="R183" i="18" s="1"/>
  <c r="B191" i="18"/>
  <c r="B199" i="18"/>
  <c r="B207" i="18"/>
  <c r="B215" i="18"/>
  <c r="R215" i="18" s="1"/>
  <c r="B223" i="18"/>
  <c r="R223" i="18" s="1"/>
  <c r="B231" i="18"/>
  <c r="R231" i="18" s="1"/>
  <c r="B239" i="18"/>
  <c r="R239" i="18" s="1"/>
  <c r="B247" i="18"/>
  <c r="R247" i="18" s="1"/>
  <c r="B255" i="18"/>
  <c r="R255" i="18" s="1"/>
  <c r="B263" i="18"/>
  <c r="B271" i="18"/>
  <c r="B279" i="18"/>
  <c r="R279" i="18" s="1"/>
  <c r="B287" i="18"/>
  <c r="R287" i="18" s="1"/>
  <c r="B295" i="18"/>
  <c r="R295" i="18" s="1"/>
  <c r="B303" i="18"/>
  <c r="R303" i="18" s="1"/>
  <c r="B311" i="18"/>
  <c r="R311" i="18" s="1"/>
  <c r="B319" i="18"/>
  <c r="B327" i="18"/>
  <c r="R327" i="18" s="1"/>
  <c r="B335" i="18"/>
  <c r="B343" i="18"/>
  <c r="R343" i="18" s="1"/>
  <c r="B351" i="18"/>
  <c r="R351" i="18" s="1"/>
  <c r="B359" i="18"/>
  <c r="R359" i="18" s="1"/>
  <c r="B367" i="18"/>
  <c r="R367" i="18" s="1"/>
  <c r="B375" i="18"/>
  <c r="R375" i="18" s="1"/>
  <c r="B383" i="18"/>
  <c r="R383" i="18" s="1"/>
  <c r="B391" i="18"/>
  <c r="R391" i="18" s="1"/>
  <c r="B399" i="18"/>
  <c r="B407" i="18"/>
  <c r="R407" i="18" s="1"/>
  <c r="B415" i="18"/>
  <c r="R415" i="18" s="1"/>
  <c r="B423" i="18"/>
  <c r="R423" i="18" s="1"/>
  <c r="B431" i="18"/>
  <c r="R431" i="18" s="1"/>
  <c r="B439" i="18"/>
  <c r="R439" i="18" s="1"/>
  <c r="B447" i="18"/>
  <c r="B455" i="18"/>
  <c r="B463" i="18"/>
  <c r="B471" i="18"/>
  <c r="R471" i="18" s="1"/>
  <c r="B479" i="18"/>
  <c r="R479" i="18" s="1"/>
  <c r="B487" i="18"/>
  <c r="R487" i="18" s="1"/>
  <c r="B495" i="18"/>
  <c r="R495" i="18" s="1"/>
  <c r="B503" i="18"/>
  <c r="R503" i="18" s="1"/>
  <c r="B511" i="18"/>
  <c r="R511" i="18" s="1"/>
  <c r="B519" i="18"/>
  <c r="R519" i="18" s="1"/>
  <c r="B527" i="18"/>
  <c r="B535" i="18"/>
  <c r="R535" i="18" s="1"/>
  <c r="B543" i="18"/>
  <c r="R543" i="18" s="1"/>
  <c r="B551" i="18"/>
  <c r="R551" i="18" s="1"/>
  <c r="B559" i="18"/>
  <c r="R559" i="18" s="1"/>
  <c r="B567" i="18"/>
  <c r="R567" i="18" s="1"/>
  <c r="B575" i="18"/>
  <c r="R575" i="18" s="1"/>
  <c r="B583" i="18"/>
  <c r="B591" i="18"/>
  <c r="B599" i="18"/>
  <c r="R599" i="18" s="1"/>
  <c r="B607" i="18"/>
  <c r="R607" i="18" s="1"/>
  <c r="B615" i="18"/>
  <c r="R615" i="18" s="1"/>
  <c r="B623" i="18"/>
  <c r="R623" i="18" s="1"/>
  <c r="B631" i="18"/>
  <c r="R631" i="18" s="1"/>
  <c r="B639" i="18"/>
  <c r="B647" i="18"/>
  <c r="B655" i="18"/>
  <c r="B663" i="18"/>
  <c r="R663" i="18" s="1"/>
  <c r="B671" i="18"/>
  <c r="R671" i="18" s="1"/>
  <c r="B679" i="18"/>
  <c r="R679" i="18" s="1"/>
  <c r="B687" i="18"/>
  <c r="R687" i="18" s="1"/>
  <c r="B695" i="18"/>
  <c r="R695" i="18" s="1"/>
  <c r="B703" i="18"/>
  <c r="B711" i="18"/>
  <c r="R711" i="18" s="1"/>
  <c r="B719" i="18"/>
  <c r="B727" i="18"/>
  <c r="R727" i="18" s="1"/>
  <c r="B735" i="18"/>
  <c r="R735" i="18" s="1"/>
  <c r="B743" i="18"/>
  <c r="R743" i="18" s="1"/>
  <c r="B751" i="18"/>
  <c r="R751" i="18" s="1"/>
  <c r="B759" i="18"/>
  <c r="R759" i="18" s="1"/>
  <c r="B91" i="18"/>
  <c r="B99" i="18"/>
  <c r="R99" i="18" s="1"/>
  <c r="B107" i="18"/>
  <c r="B115" i="18"/>
  <c r="R115" i="18" s="1"/>
  <c r="B123" i="18"/>
  <c r="R123" i="18" s="1"/>
  <c r="B131" i="18"/>
  <c r="R131" i="18" s="1"/>
  <c r="B139" i="18"/>
  <c r="R139" i="18" s="1"/>
  <c r="B147" i="18"/>
  <c r="R147" i="18" s="1"/>
  <c r="B155" i="18"/>
  <c r="B163" i="18"/>
  <c r="B171" i="18"/>
  <c r="B179" i="18"/>
  <c r="R179" i="18" s="1"/>
  <c r="B187" i="18"/>
  <c r="R187" i="18" s="1"/>
  <c r="B195" i="18"/>
  <c r="R195" i="18" s="1"/>
  <c r="B203" i="18"/>
  <c r="R203" i="18" s="1"/>
  <c r="B211" i="18"/>
  <c r="R211" i="18" s="1"/>
  <c r="B219" i="18"/>
  <c r="R219" i="18" s="1"/>
  <c r="B227" i="18"/>
  <c r="R227" i="18" s="1"/>
  <c r="B235" i="18"/>
  <c r="B243" i="18"/>
  <c r="R243" i="18" s="1"/>
  <c r="B251" i="18"/>
  <c r="R251" i="18" s="1"/>
  <c r="B259" i="18"/>
  <c r="R259" i="18" s="1"/>
  <c r="B267" i="18"/>
  <c r="R267" i="18" s="1"/>
  <c r="B275" i="18"/>
  <c r="R275" i="18" s="1"/>
  <c r="B283" i="18"/>
  <c r="R283" i="18" s="1"/>
  <c r="B291" i="18"/>
  <c r="R291" i="18" s="1"/>
  <c r="B299" i="18"/>
  <c r="B307" i="18"/>
  <c r="R307" i="18" s="1"/>
  <c r="B315" i="18"/>
  <c r="R315" i="18" s="1"/>
  <c r="B323" i="18"/>
  <c r="R323" i="18" s="1"/>
  <c r="B331" i="18"/>
  <c r="R331" i="18" s="1"/>
  <c r="B339" i="18"/>
  <c r="R339" i="18" s="1"/>
  <c r="B347" i="18"/>
  <c r="R347" i="18" s="1"/>
  <c r="B355" i="18"/>
  <c r="R355" i="18" s="1"/>
  <c r="B363" i="18"/>
  <c r="B371" i="18"/>
  <c r="R371" i="18" s="1"/>
  <c r="B379" i="18"/>
  <c r="R379" i="18" s="1"/>
  <c r="B387" i="18"/>
  <c r="R387" i="18" s="1"/>
  <c r="B395" i="18"/>
  <c r="R395" i="18" s="1"/>
  <c r="B403" i="18"/>
  <c r="R403" i="18" s="1"/>
  <c r="B411" i="18"/>
  <c r="B419" i="18"/>
  <c r="B427" i="18"/>
  <c r="B435" i="18"/>
  <c r="R435" i="18" s="1"/>
  <c r="B443" i="18"/>
  <c r="R443" i="18" s="1"/>
  <c r="B451" i="18"/>
  <c r="R451" i="18" s="1"/>
  <c r="B459" i="18"/>
  <c r="R459" i="18" s="1"/>
  <c r="B467" i="18"/>
  <c r="R467" i="18" s="1"/>
  <c r="B475" i="18"/>
  <c r="R475" i="18" s="1"/>
  <c r="B483" i="18"/>
  <c r="B491" i="18"/>
  <c r="B499" i="18"/>
  <c r="R499" i="18" s="1"/>
  <c r="B507" i="18"/>
  <c r="R507" i="18" s="1"/>
  <c r="B515" i="18"/>
  <c r="R515" i="18" s="1"/>
  <c r="B523" i="18"/>
  <c r="R523" i="18" s="1"/>
  <c r="B531" i="18"/>
  <c r="R531" i="18" s="1"/>
  <c r="B539" i="18"/>
  <c r="R539" i="18" s="1"/>
  <c r="B547" i="18"/>
  <c r="B555" i="18"/>
  <c r="B563" i="18"/>
  <c r="R563" i="18" s="1"/>
  <c r="B571" i="18"/>
  <c r="R571" i="18" s="1"/>
  <c r="B579" i="18"/>
  <c r="R579" i="18" s="1"/>
  <c r="B587" i="18"/>
  <c r="R587" i="18" s="1"/>
  <c r="B595" i="18"/>
  <c r="R595" i="18" s="1"/>
  <c r="B603" i="18"/>
  <c r="R603" i="18" s="1"/>
  <c r="B611" i="18"/>
  <c r="R611" i="18" s="1"/>
  <c r="B619" i="18"/>
  <c r="B627" i="18"/>
  <c r="R627" i="18" s="1"/>
  <c r="B635" i="18"/>
  <c r="R635" i="18" s="1"/>
  <c r="B643" i="18"/>
  <c r="R643" i="18" s="1"/>
  <c r="B651" i="18"/>
  <c r="R651" i="18" s="1"/>
  <c r="B659" i="18"/>
  <c r="R659" i="18" s="1"/>
  <c r="B667" i="18"/>
  <c r="R667" i="18" s="1"/>
  <c r="B675" i="18"/>
  <c r="R675" i="18" s="1"/>
  <c r="B683" i="18"/>
  <c r="B691" i="18"/>
  <c r="R691" i="18" s="1"/>
  <c r="B699" i="18"/>
  <c r="R699" i="18" s="1"/>
  <c r="B707" i="18"/>
  <c r="R707" i="18" s="1"/>
  <c r="B715" i="18"/>
  <c r="R715" i="18" s="1"/>
  <c r="B723" i="18"/>
  <c r="R723" i="18" s="1"/>
  <c r="B731" i="18"/>
  <c r="R731" i="18" s="1"/>
  <c r="B739" i="18"/>
  <c r="R739" i="18" s="1"/>
  <c r="B747" i="18"/>
  <c r="B755" i="18"/>
  <c r="R755" i="18" s="1"/>
  <c r="B763" i="18"/>
  <c r="R763" i="18" s="1"/>
  <c r="B98" i="18"/>
  <c r="R98" i="18" s="1"/>
  <c r="B106" i="18"/>
  <c r="R106" i="18" s="1"/>
  <c r="B114" i="18"/>
  <c r="R114" i="18" s="1"/>
  <c r="B122" i="18"/>
  <c r="R122" i="18" s="1"/>
  <c r="B130" i="18"/>
  <c r="R130" i="18" s="1"/>
  <c r="B138" i="18"/>
  <c r="R138" i="18" s="1"/>
  <c r="B146" i="18"/>
  <c r="R146" i="18" s="1"/>
  <c r="B154" i="18"/>
  <c r="R154" i="18" s="1"/>
  <c r="B162" i="18"/>
  <c r="B170" i="18"/>
  <c r="R170" i="18" s="1"/>
  <c r="B178" i="18"/>
  <c r="R178" i="18" s="1"/>
  <c r="B186" i="18"/>
  <c r="B194" i="18"/>
  <c r="R194" i="18" s="1"/>
  <c r="B202" i="18"/>
  <c r="B210" i="18"/>
  <c r="R210" i="18" s="1"/>
  <c r="B218" i="18"/>
  <c r="R218" i="18" s="1"/>
  <c r="B226" i="18"/>
  <c r="R226" i="18" s="1"/>
  <c r="B234" i="18"/>
  <c r="R234" i="18" s="1"/>
  <c r="B242" i="18"/>
  <c r="R242" i="18" s="1"/>
  <c r="B250" i="18"/>
  <c r="B258" i="18"/>
  <c r="R258" i="18" s="1"/>
  <c r="B266" i="18"/>
  <c r="B274" i="18"/>
  <c r="R274" i="18" s="1"/>
  <c r="B282" i="18"/>
  <c r="R282" i="18" s="1"/>
  <c r="B290" i="18"/>
  <c r="R290" i="18" s="1"/>
  <c r="B298" i="18"/>
  <c r="R298" i="18" s="1"/>
  <c r="B306" i="18"/>
  <c r="R306" i="18" s="1"/>
  <c r="B314" i="18"/>
  <c r="B322" i="18"/>
  <c r="R322" i="18" s="1"/>
  <c r="B330" i="18"/>
  <c r="R330" i="18" s="1"/>
  <c r="B338" i="18"/>
  <c r="R338" i="18" s="1"/>
  <c r="B346" i="18"/>
  <c r="R346" i="18" s="1"/>
  <c r="B354" i="18"/>
  <c r="R354" i="18" s="1"/>
  <c r="B362" i="18"/>
  <c r="R362" i="18" s="1"/>
  <c r="B370" i="18"/>
  <c r="R370" i="18" s="1"/>
  <c r="B378" i="18"/>
  <c r="R378" i="18" s="1"/>
  <c r="B386" i="18"/>
  <c r="R386" i="18" s="1"/>
  <c r="B394" i="18"/>
  <c r="B402" i="18"/>
  <c r="R402" i="18" s="1"/>
  <c r="B410" i="18"/>
  <c r="R410" i="18" s="1"/>
  <c r="B418" i="18"/>
  <c r="R418" i="18" s="1"/>
  <c r="B426" i="18"/>
  <c r="R426" i="18" s="1"/>
  <c r="B434" i="18"/>
  <c r="R434" i="18" s="1"/>
  <c r="B442" i="18"/>
  <c r="R442" i="18" s="1"/>
  <c r="B450" i="18"/>
  <c r="R450" i="18" s="1"/>
  <c r="B458" i="18"/>
  <c r="B466" i="18"/>
  <c r="R466" i="18" s="1"/>
  <c r="B474" i="18"/>
  <c r="R474" i="18" s="1"/>
  <c r="B482" i="18"/>
  <c r="B490" i="18"/>
  <c r="R490" i="18" s="1"/>
  <c r="B498" i="18"/>
  <c r="R498" i="18" s="1"/>
  <c r="B506" i="18"/>
  <c r="B514" i="18"/>
  <c r="B522" i="18"/>
  <c r="B530" i="18"/>
  <c r="R530" i="18" s="1"/>
  <c r="B538" i="18"/>
  <c r="R538" i="18" s="1"/>
  <c r="B546" i="18"/>
  <c r="R546" i="18" s="1"/>
  <c r="B554" i="18"/>
  <c r="R554" i="18" s="1"/>
  <c r="B562" i="18"/>
  <c r="R562" i="18" s="1"/>
  <c r="B570" i="18"/>
  <c r="B578" i="18"/>
  <c r="B586" i="18"/>
  <c r="B594" i="18"/>
  <c r="R594" i="18" s="1"/>
  <c r="B602" i="18"/>
  <c r="R602" i="18" s="1"/>
  <c r="B610" i="18"/>
  <c r="R610" i="18" s="1"/>
  <c r="B618" i="18"/>
  <c r="R618" i="18" s="1"/>
  <c r="B626" i="18"/>
  <c r="R626" i="18" s="1"/>
  <c r="B634" i="18"/>
  <c r="R634" i="18" s="1"/>
  <c r="B642" i="18"/>
  <c r="R642" i="18" s="1"/>
  <c r="B650" i="18"/>
  <c r="B658" i="18"/>
  <c r="R658" i="18" s="1"/>
  <c r="B666" i="18"/>
  <c r="R666" i="18" s="1"/>
  <c r="B674" i="18"/>
  <c r="R674" i="18" s="1"/>
  <c r="B682" i="18"/>
  <c r="R682" i="18" s="1"/>
  <c r="B690" i="18"/>
  <c r="R690" i="18" s="1"/>
  <c r="B698" i="18"/>
  <c r="R698" i="18" s="1"/>
  <c r="B706" i="18"/>
  <c r="B714" i="18"/>
  <c r="B722" i="18"/>
  <c r="R722" i="18" s="1"/>
  <c r="B730" i="18"/>
  <c r="R730" i="18" s="1"/>
  <c r="B738" i="18"/>
  <c r="R738" i="18" s="1"/>
  <c r="B746" i="18"/>
  <c r="R746" i="18" s="1"/>
  <c r="B754" i="18"/>
  <c r="R754" i="18" s="1"/>
  <c r="B762" i="18"/>
  <c r="B97" i="18"/>
  <c r="B105" i="18"/>
  <c r="B113" i="18"/>
  <c r="R113" i="18" s="1"/>
  <c r="B121" i="18"/>
  <c r="R121" i="18" s="1"/>
  <c r="B129" i="18"/>
  <c r="R129" i="18" s="1"/>
  <c r="B137" i="18"/>
  <c r="R137" i="18" s="1"/>
  <c r="B145" i="18"/>
  <c r="R145" i="18" s="1"/>
  <c r="B153" i="18"/>
  <c r="R153" i="18" s="1"/>
  <c r="B161" i="18"/>
  <c r="R161" i="18" s="1"/>
  <c r="B169" i="18"/>
  <c r="B177" i="18"/>
  <c r="R177" i="18" s="1"/>
  <c r="B185" i="18"/>
  <c r="R185" i="18" s="1"/>
  <c r="B193" i="18"/>
  <c r="B201" i="18"/>
  <c r="R201" i="18" s="1"/>
  <c r="B209" i="18"/>
  <c r="R209" i="18" s="1"/>
  <c r="B217" i="18"/>
  <c r="B225" i="18"/>
  <c r="R225" i="18" s="1"/>
  <c r="B233" i="18"/>
  <c r="B241" i="18"/>
  <c r="R241" i="18" s="1"/>
  <c r="B249" i="18"/>
  <c r="R249" i="18" s="1"/>
  <c r="B257" i="18"/>
  <c r="R257" i="18" s="1"/>
  <c r="B265" i="18"/>
  <c r="R265" i="18" s="1"/>
  <c r="B273" i="18"/>
  <c r="R273" i="18" s="1"/>
  <c r="B281" i="18"/>
  <c r="R281" i="18" s="1"/>
  <c r="B289" i="18"/>
  <c r="R289" i="18" s="1"/>
  <c r="B297" i="18"/>
  <c r="B305" i="18"/>
  <c r="R305" i="18" s="1"/>
  <c r="B313" i="18"/>
  <c r="R313" i="18" s="1"/>
  <c r="B321" i="18"/>
  <c r="B329" i="18"/>
  <c r="R329" i="18" s="1"/>
  <c r="B337" i="18"/>
  <c r="R337" i="18" s="1"/>
  <c r="B345" i="18"/>
  <c r="R345" i="18" s="1"/>
  <c r="B353" i="18"/>
  <c r="R353" i="18" s="1"/>
  <c r="B361" i="18"/>
  <c r="B369" i="18"/>
  <c r="R369" i="18" s="1"/>
  <c r="B377" i="18"/>
  <c r="R377" i="18" s="1"/>
  <c r="B385" i="18"/>
  <c r="R385" i="18" s="1"/>
  <c r="B393" i="18"/>
  <c r="R393" i="18" s="1"/>
  <c r="B401" i="18"/>
  <c r="R401" i="18" s="1"/>
  <c r="B409" i="18"/>
  <c r="R409" i="18" s="1"/>
  <c r="B417" i="18"/>
  <c r="R417" i="18" s="1"/>
  <c r="B425" i="18"/>
  <c r="B433" i="18"/>
  <c r="R433" i="18" s="1"/>
  <c r="B441" i="18"/>
  <c r="R441" i="18" s="1"/>
  <c r="B449" i="18"/>
  <c r="R449" i="18" s="1"/>
  <c r="B457" i="18"/>
  <c r="R457" i="18" s="1"/>
  <c r="B465" i="18"/>
  <c r="R465" i="18" s="1"/>
  <c r="B473" i="18"/>
  <c r="R473" i="18" s="1"/>
  <c r="B481" i="18"/>
  <c r="B489" i="18"/>
  <c r="B497" i="18"/>
  <c r="R497" i="18" s="1"/>
  <c r="B505" i="18"/>
  <c r="R505" i="18" s="1"/>
  <c r="B513" i="18"/>
  <c r="R513" i="18" s="1"/>
  <c r="B521" i="18"/>
  <c r="R521" i="18" s="1"/>
  <c r="B529" i="18"/>
  <c r="R529" i="18" s="1"/>
  <c r="B537" i="18"/>
  <c r="B545" i="18"/>
  <c r="R545" i="18" s="1"/>
  <c r="B553" i="18"/>
  <c r="B561" i="18"/>
  <c r="R561" i="18" s="1"/>
  <c r="B569" i="18"/>
  <c r="R569" i="18" s="1"/>
  <c r="B577" i="18"/>
  <c r="R577" i="18" s="1"/>
  <c r="B585" i="18"/>
  <c r="R585" i="18" s="1"/>
  <c r="B593" i="18"/>
  <c r="R593" i="18" s="1"/>
  <c r="B601" i="18"/>
  <c r="B609" i="18"/>
  <c r="R609" i="18" s="1"/>
  <c r="B617" i="18"/>
  <c r="B625" i="18"/>
  <c r="R625" i="18" s="1"/>
  <c r="B633" i="18"/>
  <c r="R633" i="18" s="1"/>
  <c r="B641" i="18"/>
  <c r="R641" i="18" s="1"/>
  <c r="B649" i="18"/>
  <c r="R649" i="18" s="1"/>
  <c r="B657" i="18"/>
  <c r="R657" i="18" s="1"/>
  <c r="B665" i="18"/>
  <c r="R665" i="18" s="1"/>
  <c r="B673" i="18"/>
  <c r="R673" i="18" s="1"/>
  <c r="B681" i="18"/>
  <c r="B689" i="18"/>
  <c r="R689" i="18" s="1"/>
  <c r="B697" i="18"/>
  <c r="R697" i="18" s="1"/>
  <c r="B705" i="18"/>
  <c r="R705" i="18" s="1"/>
  <c r="B713" i="18"/>
  <c r="R713" i="18" s="1"/>
  <c r="B721" i="18"/>
  <c r="R721" i="18" s="1"/>
  <c r="B729" i="18"/>
  <c r="R729" i="18" s="1"/>
  <c r="B737" i="18"/>
  <c r="R737" i="18" s="1"/>
  <c r="B745" i="18"/>
  <c r="B753" i="18"/>
  <c r="R753" i="18" s="1"/>
  <c r="B761" i="18"/>
  <c r="R761" i="18" s="1"/>
  <c r="N18" i="12"/>
  <c r="B18" i="12" s="1"/>
  <c r="M18" i="12" s="1"/>
  <c r="N17" i="12"/>
  <c r="B17" i="12" s="1"/>
  <c r="M17" i="12" s="1"/>
  <c r="B72" i="32"/>
  <c r="B41" i="32"/>
  <c r="B14" i="18"/>
  <c r="R14" i="18" s="1"/>
  <c r="B74" i="32"/>
  <c r="R430" i="18"/>
  <c r="B999" i="9"/>
  <c r="P999" i="9" s="1"/>
  <c r="R398" i="18"/>
  <c r="R534" i="18"/>
  <c r="R400" i="18"/>
  <c r="B24" i="9"/>
  <c r="P24" i="9" s="1"/>
  <c r="B76" i="32"/>
  <c r="B23" i="9"/>
  <c r="P23" i="9" s="1"/>
  <c r="L25" i="8"/>
  <c r="B86" i="9"/>
  <c r="P86" i="9" s="1"/>
  <c r="B703" i="9"/>
  <c r="P703" i="9" s="1"/>
  <c r="B882" i="9"/>
  <c r="P882" i="9" s="1"/>
  <c r="B685" i="9"/>
  <c r="P685" i="9" s="1"/>
  <c r="B799" i="9"/>
  <c r="P799" i="9" s="1"/>
  <c r="B314" i="9"/>
  <c r="P314" i="9" s="1"/>
  <c r="B301" i="9"/>
  <c r="P301" i="9" s="1"/>
  <c r="B743" i="9"/>
  <c r="P743" i="9" s="1"/>
  <c r="B593" i="9"/>
  <c r="P593" i="9" s="1"/>
  <c r="B502" i="9"/>
  <c r="P502" i="9" s="1"/>
  <c r="B538" i="9"/>
  <c r="P538" i="9" s="1"/>
  <c r="B319" i="9"/>
  <c r="P319" i="9" s="1"/>
  <c r="B365" i="9"/>
  <c r="P365" i="9" s="1"/>
  <c r="B525" i="9"/>
  <c r="P525" i="9" s="1"/>
  <c r="B557" i="9"/>
  <c r="P557" i="9" s="1"/>
  <c r="B599" i="9"/>
  <c r="P599" i="9" s="1"/>
  <c r="B294" i="9"/>
  <c r="P294" i="9" s="1"/>
  <c r="B337" i="9"/>
  <c r="P337" i="9" s="1"/>
  <c r="B358" i="9"/>
  <c r="P358" i="9" s="1"/>
  <c r="B613" i="9"/>
  <c r="P613" i="9" s="1"/>
  <c r="B969" i="9"/>
  <c r="P969" i="9" s="1"/>
  <c r="B221" i="9"/>
  <c r="P221" i="9" s="1"/>
  <c r="B198" i="9"/>
  <c r="P198" i="9" s="1"/>
  <c r="B390" i="9"/>
  <c r="P390" i="9" s="1"/>
  <c r="B773" i="9"/>
  <c r="P773" i="9" s="1"/>
  <c r="B214" i="9"/>
  <c r="P214" i="9" s="1"/>
  <c r="B230" i="9"/>
  <c r="P230" i="9" s="1"/>
  <c r="B486" i="9"/>
  <c r="P486" i="9" s="1"/>
  <c r="B811" i="9"/>
  <c r="P811" i="9" s="1"/>
  <c r="B965" i="9"/>
  <c r="P965" i="9" s="1"/>
  <c r="B987" i="9"/>
  <c r="P987" i="9" s="1"/>
  <c r="B246" i="9"/>
  <c r="P246" i="9" s="1"/>
  <c r="B951" i="9"/>
  <c r="P951" i="9" s="1"/>
  <c r="B981" i="9"/>
  <c r="P981" i="9" s="1"/>
  <c r="B687" i="9"/>
  <c r="P687" i="9" s="1"/>
  <c r="B611" i="9"/>
  <c r="P611" i="9" s="1"/>
  <c r="B767" i="9"/>
  <c r="P767" i="9" s="1"/>
  <c r="B104" i="9"/>
  <c r="P104" i="9" s="1"/>
  <c r="B465" i="9"/>
  <c r="P465" i="9" s="1"/>
  <c r="B647" i="9"/>
  <c r="P647" i="9" s="1"/>
  <c r="B1007" i="9"/>
  <c r="P1007" i="9" s="1"/>
  <c r="B38" i="9"/>
  <c r="P38" i="9" s="1"/>
  <c r="B65" i="9"/>
  <c r="P65" i="9" s="1"/>
  <c r="B154" i="9"/>
  <c r="P154" i="9" s="1"/>
  <c r="B278" i="9"/>
  <c r="P278" i="9" s="1"/>
  <c r="B282" i="9"/>
  <c r="P282" i="9" s="1"/>
  <c r="B401" i="9"/>
  <c r="P401" i="9" s="1"/>
  <c r="B641" i="9"/>
  <c r="P641" i="9" s="1"/>
  <c r="B787" i="9"/>
  <c r="P787" i="9" s="1"/>
  <c r="B805" i="9"/>
  <c r="P805" i="9" s="1"/>
  <c r="B894" i="9"/>
  <c r="P894" i="9" s="1"/>
  <c r="B58" i="9"/>
  <c r="P58" i="9" s="1"/>
  <c r="B182" i="9"/>
  <c r="P182" i="9" s="1"/>
  <c r="B376" i="9"/>
  <c r="P376" i="9" s="1"/>
  <c r="B381" i="9"/>
  <c r="P381" i="9" s="1"/>
  <c r="B387" i="9"/>
  <c r="P387" i="9" s="1"/>
  <c r="B472" i="9"/>
  <c r="P472" i="9" s="1"/>
  <c r="B697" i="9"/>
  <c r="P697" i="9" s="1"/>
  <c r="B825" i="9"/>
  <c r="P825" i="9" s="1"/>
  <c r="B837" i="9"/>
  <c r="P837" i="9" s="1"/>
  <c r="B839" i="9"/>
  <c r="P839" i="9" s="1"/>
  <c r="B967" i="9"/>
  <c r="P967" i="9" s="1"/>
  <c r="N26" i="14"/>
  <c r="N81" i="14"/>
  <c r="N89" i="14"/>
  <c r="N97" i="14"/>
  <c r="N105" i="14"/>
  <c r="N113" i="14"/>
  <c r="N121" i="14"/>
  <c r="N129" i="14"/>
  <c r="N137" i="14"/>
  <c r="N145" i="14"/>
  <c r="N153" i="14"/>
  <c r="N161" i="14"/>
  <c r="N169" i="14"/>
  <c r="N177" i="14"/>
  <c r="N185" i="14"/>
  <c r="N193" i="14"/>
  <c r="N201" i="14"/>
  <c r="N209" i="14"/>
  <c r="N217" i="14"/>
  <c r="B145" i="9"/>
  <c r="P145" i="9" s="1"/>
  <c r="B157" i="9"/>
  <c r="P157" i="9" s="1"/>
  <c r="B168" i="9"/>
  <c r="P168" i="9" s="1"/>
  <c r="B179" i="9"/>
  <c r="P179" i="9" s="1"/>
  <c r="B225" i="9"/>
  <c r="P225" i="9" s="1"/>
  <c r="B369" i="9"/>
  <c r="P369" i="9" s="1"/>
  <c r="B406" i="9"/>
  <c r="P406" i="9" s="1"/>
  <c r="B422" i="9"/>
  <c r="P422" i="9" s="1"/>
  <c r="B429" i="9"/>
  <c r="P429" i="9" s="1"/>
  <c r="B438" i="9"/>
  <c r="P438" i="9" s="1"/>
  <c r="B451" i="9"/>
  <c r="P451" i="9" s="1"/>
  <c r="B456" i="9"/>
  <c r="P456" i="9" s="1"/>
  <c r="B490" i="9"/>
  <c r="P490" i="9" s="1"/>
  <c r="B793" i="9"/>
  <c r="P793" i="9" s="1"/>
  <c r="B931" i="9"/>
  <c r="P931" i="9" s="1"/>
  <c r="B955" i="9"/>
  <c r="P955" i="9" s="1"/>
  <c r="N47" i="14"/>
  <c r="N55" i="14"/>
  <c r="N63" i="14"/>
  <c r="R88" i="18"/>
  <c r="R96" i="18"/>
  <c r="R204" i="18"/>
  <c r="R212" i="18"/>
  <c r="R560" i="18"/>
  <c r="R566" i="18"/>
  <c r="R692" i="18"/>
  <c r="B54" i="9"/>
  <c r="P54" i="9" s="1"/>
  <c r="B102" i="9"/>
  <c r="P102" i="9" s="1"/>
  <c r="B118" i="9"/>
  <c r="P118" i="9" s="1"/>
  <c r="B138" i="9"/>
  <c r="P138" i="9" s="1"/>
  <c r="B147" i="9"/>
  <c r="P147" i="9" s="1"/>
  <c r="B346" i="9"/>
  <c r="P346" i="9" s="1"/>
  <c r="B679" i="9"/>
  <c r="P679" i="9" s="1"/>
  <c r="B709" i="9"/>
  <c r="P709" i="9" s="1"/>
  <c r="B715" i="9"/>
  <c r="P715" i="9" s="1"/>
  <c r="B975" i="9"/>
  <c r="P975" i="9" s="1"/>
  <c r="B993" i="9"/>
  <c r="P993" i="9" s="1"/>
  <c r="R366" i="18"/>
  <c r="R718" i="18"/>
  <c r="B61" i="9"/>
  <c r="P61" i="9" s="1"/>
  <c r="B70" i="9"/>
  <c r="P70" i="9" s="1"/>
  <c r="B175" i="9"/>
  <c r="P175" i="9" s="1"/>
  <c r="B193" i="9"/>
  <c r="P193" i="9" s="1"/>
  <c r="B300" i="9"/>
  <c r="P300" i="9" s="1"/>
  <c r="B317" i="9"/>
  <c r="P317" i="9" s="1"/>
  <c r="B323" i="9"/>
  <c r="P323" i="9" s="1"/>
  <c r="B333" i="9"/>
  <c r="P333" i="9" s="1"/>
  <c r="B342" i="9"/>
  <c r="P342" i="9" s="1"/>
  <c r="B440" i="9"/>
  <c r="P440" i="9" s="1"/>
  <c r="B529" i="9"/>
  <c r="P529" i="9" s="1"/>
  <c r="B554" i="9"/>
  <c r="P554" i="9" s="1"/>
  <c r="B573" i="9"/>
  <c r="P573" i="9" s="1"/>
  <c r="B601" i="9"/>
  <c r="P601" i="9" s="1"/>
  <c r="B657" i="9"/>
  <c r="P657" i="9" s="1"/>
  <c r="B919" i="9"/>
  <c r="P919" i="9" s="1"/>
  <c r="B983" i="9"/>
  <c r="P983" i="9" s="1"/>
  <c r="R320" i="18"/>
  <c r="R446" i="18"/>
  <c r="R524" i="18"/>
  <c r="R574" i="18"/>
  <c r="R617" i="18"/>
  <c r="B218" i="9"/>
  <c r="P218" i="9" s="1"/>
  <c r="B305" i="9"/>
  <c r="P305" i="9" s="1"/>
  <c r="B378" i="9"/>
  <c r="P378" i="9" s="1"/>
  <c r="B497" i="9"/>
  <c r="P497" i="9" s="1"/>
  <c r="B545" i="9"/>
  <c r="P545" i="9" s="1"/>
  <c r="B563" i="9"/>
  <c r="P563" i="9" s="1"/>
  <c r="B589" i="9"/>
  <c r="P589" i="9" s="1"/>
  <c r="B609" i="9"/>
  <c r="P609" i="9" s="1"/>
  <c r="B665" i="9"/>
  <c r="P665" i="9" s="1"/>
  <c r="B925" i="9"/>
  <c r="P925" i="9" s="1"/>
  <c r="B945" i="9"/>
  <c r="P945" i="9" s="1"/>
  <c r="B963" i="9"/>
  <c r="P963" i="9" s="1"/>
  <c r="B1027" i="9"/>
  <c r="P1027" i="9" s="1"/>
  <c r="N85" i="14"/>
  <c r="N93" i="14"/>
  <c r="N101" i="14"/>
  <c r="N109" i="14"/>
  <c r="N117" i="14"/>
  <c r="N125" i="14"/>
  <c r="N133" i="14"/>
  <c r="N141" i="14"/>
  <c r="N149" i="14"/>
  <c r="N157" i="14"/>
  <c r="N165" i="14"/>
  <c r="N173" i="14"/>
  <c r="N181" i="14"/>
  <c r="N189" i="14"/>
  <c r="N197" i="14"/>
  <c r="N205" i="14"/>
  <c r="N213" i="14"/>
  <c r="N221" i="14"/>
  <c r="R192" i="18"/>
  <c r="R202" i="18"/>
  <c r="R314" i="18"/>
  <c r="R556" i="18"/>
  <c r="R160" i="18"/>
  <c r="R382" i="18"/>
  <c r="B20" i="5"/>
  <c r="I20" i="5" s="1"/>
  <c r="R438" i="18"/>
  <c r="R321" i="18"/>
  <c r="R360" i="18"/>
  <c r="R389" i="18"/>
  <c r="R694" i="18"/>
  <c r="R669" i="18"/>
  <c r="B40" i="32"/>
  <c r="B28" i="5"/>
  <c r="I28" i="5" s="1"/>
  <c r="K14" i="6"/>
  <c r="B26" i="9"/>
  <c r="P26" i="9" s="1"/>
  <c r="B33" i="9"/>
  <c r="P33" i="9" s="1"/>
  <c r="B44" i="9"/>
  <c r="P44" i="9" s="1"/>
  <c r="B93" i="9"/>
  <c r="P93" i="9" s="1"/>
  <c r="B125" i="9"/>
  <c r="P125" i="9" s="1"/>
  <c r="B166" i="9"/>
  <c r="P166" i="9" s="1"/>
  <c r="B172" i="9"/>
  <c r="P172" i="9" s="1"/>
  <c r="B186" i="9"/>
  <c r="P186" i="9" s="1"/>
  <c r="B262" i="9"/>
  <c r="P262" i="9" s="1"/>
  <c r="B285" i="9"/>
  <c r="P285" i="9" s="1"/>
  <c r="B291" i="9"/>
  <c r="P291" i="9" s="1"/>
  <c r="B330" i="9"/>
  <c r="P330" i="9" s="1"/>
  <c r="B344" i="9"/>
  <c r="P344" i="9" s="1"/>
  <c r="B349" i="9"/>
  <c r="P349" i="9" s="1"/>
  <c r="B394" i="9"/>
  <c r="P394" i="9" s="1"/>
  <c r="B577" i="9"/>
  <c r="P577" i="9" s="1"/>
  <c r="B35" i="9"/>
  <c r="P35" i="9" s="1"/>
  <c r="B42" i="9"/>
  <c r="P42" i="9" s="1"/>
  <c r="B49" i="9"/>
  <c r="P49" i="9" s="1"/>
  <c r="B109" i="9"/>
  <c r="P109" i="9" s="1"/>
  <c r="B136" i="9"/>
  <c r="P136" i="9" s="1"/>
  <c r="B211" i="9"/>
  <c r="P211" i="9" s="1"/>
  <c r="B253" i="9"/>
  <c r="P253" i="9" s="1"/>
  <c r="B408" i="9"/>
  <c r="P408" i="9" s="1"/>
  <c r="B419" i="9"/>
  <c r="P419" i="9" s="1"/>
  <c r="B474" i="9"/>
  <c r="P474" i="9" s="1"/>
  <c r="B493" i="9"/>
  <c r="P493" i="9" s="1"/>
  <c r="B570" i="9"/>
  <c r="P570" i="9" s="1"/>
  <c r="B723" i="9"/>
  <c r="P723" i="9" s="1"/>
  <c r="B735" i="9"/>
  <c r="P735" i="9" s="1"/>
  <c r="B40" i="9"/>
  <c r="P40" i="9" s="1"/>
  <c r="B51" i="9"/>
  <c r="P51" i="9" s="1"/>
  <c r="B76" i="9"/>
  <c r="P76" i="9" s="1"/>
  <c r="B239" i="9"/>
  <c r="P239" i="9" s="1"/>
  <c r="B264" i="9"/>
  <c r="P264" i="9" s="1"/>
  <c r="B275" i="9"/>
  <c r="P275" i="9" s="1"/>
  <c r="B332" i="9"/>
  <c r="P332" i="9" s="1"/>
  <c r="B506" i="9"/>
  <c r="P506" i="9" s="1"/>
  <c r="B607" i="9"/>
  <c r="P607" i="9" s="1"/>
  <c r="B729" i="9"/>
  <c r="P729" i="9" s="1"/>
  <c r="B899" i="9"/>
  <c r="P899" i="9" s="1"/>
  <c r="B957" i="9"/>
  <c r="P957" i="9" s="1"/>
  <c r="B56" i="9"/>
  <c r="P56" i="9" s="1"/>
  <c r="B67" i="9"/>
  <c r="P67" i="9" s="1"/>
  <c r="B74" i="9"/>
  <c r="P74" i="9" s="1"/>
  <c r="B81" i="9"/>
  <c r="P81" i="9" s="1"/>
  <c r="B92" i="9"/>
  <c r="P92" i="9" s="1"/>
  <c r="B131" i="9"/>
  <c r="P131" i="9" s="1"/>
  <c r="B143" i="9"/>
  <c r="P143" i="9" s="1"/>
  <c r="B200" i="9"/>
  <c r="P200" i="9" s="1"/>
  <c r="B298" i="9"/>
  <c r="P298" i="9" s="1"/>
  <c r="B310" i="9"/>
  <c r="P310" i="9" s="1"/>
  <c r="B326" i="9"/>
  <c r="P326" i="9" s="1"/>
  <c r="B374" i="9"/>
  <c r="P374" i="9" s="1"/>
  <c r="B458" i="9"/>
  <c r="P458" i="9" s="1"/>
  <c r="B477" i="9"/>
  <c r="P477" i="9" s="1"/>
  <c r="B566" i="9"/>
  <c r="P566" i="9" s="1"/>
  <c r="B586" i="9"/>
  <c r="P586" i="9" s="1"/>
  <c r="B749" i="9"/>
  <c r="P749" i="9" s="1"/>
  <c r="B779" i="9"/>
  <c r="P779" i="9" s="1"/>
  <c r="N14" i="34"/>
  <c r="B29" i="9"/>
  <c r="P29" i="9" s="1"/>
  <c r="B47" i="9"/>
  <c r="P47" i="9" s="1"/>
  <c r="B72" i="9"/>
  <c r="P72" i="9" s="1"/>
  <c r="B83" i="9"/>
  <c r="P83" i="9" s="1"/>
  <c r="B90" i="9"/>
  <c r="P90" i="9" s="1"/>
  <c r="B97" i="9"/>
  <c r="P97" i="9" s="1"/>
  <c r="B108" i="9"/>
  <c r="P108" i="9" s="1"/>
  <c r="B161" i="9"/>
  <c r="P161" i="9" s="1"/>
  <c r="B362" i="9"/>
  <c r="P362" i="9" s="1"/>
  <c r="B397" i="9"/>
  <c r="P397" i="9" s="1"/>
  <c r="B513" i="9"/>
  <c r="P513" i="9" s="1"/>
  <c r="B561" i="9"/>
  <c r="P561" i="9" s="1"/>
  <c r="B615" i="9"/>
  <c r="P615" i="9" s="1"/>
  <c r="B627" i="9"/>
  <c r="P627" i="9" s="1"/>
  <c r="B651" i="9"/>
  <c r="P651" i="9" s="1"/>
  <c r="B45" i="9"/>
  <c r="P45" i="9" s="1"/>
  <c r="B63" i="9"/>
  <c r="P63" i="9" s="1"/>
  <c r="B88" i="9"/>
  <c r="P88" i="9" s="1"/>
  <c r="B99" i="9"/>
  <c r="P99" i="9" s="1"/>
  <c r="B106" i="9"/>
  <c r="P106" i="9" s="1"/>
  <c r="B113" i="9"/>
  <c r="P113" i="9" s="1"/>
  <c r="B122" i="9"/>
  <c r="P122" i="9" s="1"/>
  <c r="B433" i="9"/>
  <c r="P433" i="9" s="1"/>
  <c r="B633" i="9"/>
  <c r="P633" i="9" s="1"/>
  <c r="B77" i="9"/>
  <c r="P77" i="9" s="1"/>
  <c r="B95" i="9"/>
  <c r="P95" i="9" s="1"/>
  <c r="B120" i="9"/>
  <c r="P120" i="9" s="1"/>
  <c r="B134" i="9"/>
  <c r="P134" i="9" s="1"/>
  <c r="B150" i="9"/>
  <c r="P150" i="9" s="1"/>
  <c r="B582" i="9"/>
  <c r="P582" i="9" s="1"/>
  <c r="B635" i="9"/>
  <c r="P635" i="9" s="1"/>
  <c r="B141" i="9"/>
  <c r="P141" i="9" s="1"/>
  <c r="B184" i="9"/>
  <c r="P184" i="9" s="1"/>
  <c r="B195" i="9"/>
  <c r="P195" i="9" s="1"/>
  <c r="B202" i="9"/>
  <c r="P202" i="9" s="1"/>
  <c r="B209" i="9"/>
  <c r="P209" i="9" s="1"/>
  <c r="B269" i="9"/>
  <c r="P269" i="9" s="1"/>
  <c r="B296" i="9"/>
  <c r="P296" i="9" s="1"/>
  <c r="B348" i="9"/>
  <c r="P348" i="9" s="1"/>
  <c r="B367" i="9"/>
  <c r="P367" i="9" s="1"/>
  <c r="B431" i="9"/>
  <c r="P431" i="9" s="1"/>
  <c r="B445" i="9"/>
  <c r="P445" i="9" s="1"/>
  <c r="B470" i="9"/>
  <c r="P470" i="9" s="1"/>
  <c r="B520" i="9"/>
  <c r="P520" i="9" s="1"/>
  <c r="B527" i="9"/>
  <c r="P527" i="9" s="1"/>
  <c r="B536" i="9"/>
  <c r="P536" i="9" s="1"/>
  <c r="B625" i="9"/>
  <c r="P625" i="9" s="1"/>
  <c r="B639" i="9"/>
  <c r="P639" i="9" s="1"/>
  <c r="B769" i="9"/>
  <c r="P769" i="9" s="1"/>
  <c r="B781" i="9"/>
  <c r="P781" i="9" s="1"/>
  <c r="B949" i="9"/>
  <c r="P949" i="9" s="1"/>
  <c r="B985" i="9"/>
  <c r="P985" i="9" s="1"/>
  <c r="B1017" i="9"/>
  <c r="P1017" i="9" s="1"/>
  <c r="B1023" i="9"/>
  <c r="P1023" i="9" s="1"/>
  <c r="N39" i="14"/>
  <c r="N42" i="14"/>
  <c r="B124" i="9"/>
  <c r="P124" i="9" s="1"/>
  <c r="B173" i="9"/>
  <c r="P173" i="9" s="1"/>
  <c r="B216" i="9"/>
  <c r="P216" i="9" s="1"/>
  <c r="B227" i="9"/>
  <c r="P227" i="9" s="1"/>
  <c r="B234" i="9"/>
  <c r="P234" i="9" s="1"/>
  <c r="B241" i="9"/>
  <c r="P241" i="9" s="1"/>
  <c r="B252" i="9"/>
  <c r="P252" i="9" s="1"/>
  <c r="B353" i="9"/>
  <c r="P353" i="9" s="1"/>
  <c r="B385" i="9"/>
  <c r="P385" i="9" s="1"/>
  <c r="B392" i="9"/>
  <c r="P392" i="9" s="1"/>
  <c r="B410" i="9"/>
  <c r="P410" i="9" s="1"/>
  <c r="B522" i="9"/>
  <c r="P522" i="9" s="1"/>
  <c r="B645" i="9"/>
  <c r="P645" i="9" s="1"/>
  <c r="B661" i="9"/>
  <c r="P661" i="9" s="1"/>
  <c r="B675" i="9"/>
  <c r="P675" i="9" s="1"/>
  <c r="B705" i="9"/>
  <c r="P705" i="9" s="1"/>
  <c r="B711" i="9"/>
  <c r="P711" i="9" s="1"/>
  <c r="B801" i="9"/>
  <c r="P801" i="9" s="1"/>
  <c r="B813" i="9"/>
  <c r="P813" i="9" s="1"/>
  <c r="B907" i="9"/>
  <c r="P907" i="9" s="1"/>
  <c r="B909" i="9"/>
  <c r="P909" i="9" s="1"/>
  <c r="B943" i="9"/>
  <c r="P943" i="9" s="1"/>
  <c r="B1001" i="9"/>
  <c r="P1001" i="9" s="1"/>
  <c r="B1013" i="9"/>
  <c r="P1013" i="9" s="1"/>
  <c r="N35" i="14"/>
  <c r="N59" i="14"/>
  <c r="B129" i="9"/>
  <c r="P129" i="9" s="1"/>
  <c r="B189" i="9"/>
  <c r="P189" i="9" s="1"/>
  <c r="B232" i="9"/>
  <c r="P232" i="9" s="1"/>
  <c r="B243" i="9"/>
  <c r="P243" i="9" s="1"/>
  <c r="B250" i="9"/>
  <c r="P250" i="9" s="1"/>
  <c r="B257" i="9"/>
  <c r="P257" i="9" s="1"/>
  <c r="B268" i="9"/>
  <c r="P268" i="9" s="1"/>
  <c r="B312" i="9"/>
  <c r="P312" i="9" s="1"/>
  <c r="B355" i="9"/>
  <c r="P355" i="9" s="1"/>
  <c r="B364" i="9"/>
  <c r="P364" i="9" s="1"/>
  <c r="B426" i="9"/>
  <c r="P426" i="9" s="1"/>
  <c r="B467" i="9"/>
  <c r="P467" i="9" s="1"/>
  <c r="B584" i="9"/>
  <c r="P584" i="9" s="1"/>
  <c r="B677" i="9"/>
  <c r="P677" i="9" s="1"/>
  <c r="B691" i="9"/>
  <c r="P691" i="9" s="1"/>
  <c r="B753" i="9"/>
  <c r="P753" i="9" s="1"/>
  <c r="B759" i="9"/>
  <c r="P759" i="9" s="1"/>
  <c r="B791" i="9"/>
  <c r="P791" i="9" s="1"/>
  <c r="B864" i="9"/>
  <c r="P864" i="9" s="1"/>
  <c r="B873" i="9"/>
  <c r="P873" i="9" s="1"/>
  <c r="B953" i="9"/>
  <c r="P953" i="9" s="1"/>
  <c r="B205" i="9"/>
  <c r="P205" i="9" s="1"/>
  <c r="B223" i="9"/>
  <c r="P223" i="9" s="1"/>
  <c r="B248" i="9"/>
  <c r="P248" i="9" s="1"/>
  <c r="B259" i="9"/>
  <c r="P259" i="9" s="1"/>
  <c r="B266" i="9"/>
  <c r="P266" i="9" s="1"/>
  <c r="B273" i="9"/>
  <c r="P273" i="9" s="1"/>
  <c r="B303" i="9"/>
  <c r="P303" i="9" s="1"/>
  <c r="B321" i="9"/>
  <c r="P321" i="9" s="1"/>
  <c r="B360" i="9"/>
  <c r="P360" i="9" s="1"/>
  <c r="B428" i="9"/>
  <c r="P428" i="9" s="1"/>
  <c r="B442" i="9"/>
  <c r="P442" i="9" s="1"/>
  <c r="B449" i="9"/>
  <c r="P449" i="9" s="1"/>
  <c r="B481" i="9"/>
  <c r="P481" i="9" s="1"/>
  <c r="B518" i="9"/>
  <c r="P518" i="9" s="1"/>
  <c r="B534" i="9"/>
  <c r="P534" i="9" s="1"/>
  <c r="B540" i="9"/>
  <c r="P540" i="9" s="1"/>
  <c r="B550" i="9"/>
  <c r="P550" i="9" s="1"/>
  <c r="B605" i="9"/>
  <c r="P605" i="9" s="1"/>
  <c r="B653" i="9"/>
  <c r="P653" i="9" s="1"/>
  <c r="B695" i="9"/>
  <c r="P695" i="9" s="1"/>
  <c r="B717" i="9"/>
  <c r="P717" i="9" s="1"/>
  <c r="B741" i="9"/>
  <c r="P741" i="9" s="1"/>
  <c r="B751" i="9"/>
  <c r="P751" i="9" s="1"/>
  <c r="B761" i="9"/>
  <c r="P761" i="9" s="1"/>
  <c r="B783" i="9"/>
  <c r="P783" i="9" s="1"/>
  <c r="B831" i="9"/>
  <c r="P831" i="9" s="1"/>
  <c r="B887" i="9"/>
  <c r="P887" i="9" s="1"/>
  <c r="B1015" i="9"/>
  <c r="P1015" i="9" s="1"/>
  <c r="B1021" i="9"/>
  <c r="P1021" i="9" s="1"/>
  <c r="B127" i="9"/>
  <c r="P127" i="9" s="1"/>
  <c r="B152" i="9"/>
  <c r="P152" i="9" s="1"/>
  <c r="B163" i="9"/>
  <c r="P163" i="9" s="1"/>
  <c r="B170" i="9"/>
  <c r="P170" i="9" s="1"/>
  <c r="B177" i="9"/>
  <c r="P177" i="9" s="1"/>
  <c r="B188" i="9"/>
  <c r="P188" i="9" s="1"/>
  <c r="B237" i="9"/>
  <c r="P237" i="9" s="1"/>
  <c r="B280" i="9"/>
  <c r="P280" i="9" s="1"/>
  <c r="B289" i="9"/>
  <c r="P289" i="9" s="1"/>
  <c r="B328" i="9"/>
  <c r="P328" i="9" s="1"/>
  <c r="B371" i="9"/>
  <c r="P371" i="9" s="1"/>
  <c r="B399" i="9"/>
  <c r="P399" i="9" s="1"/>
  <c r="B413" i="9"/>
  <c r="P413" i="9" s="1"/>
  <c r="B417" i="9"/>
  <c r="P417" i="9" s="1"/>
  <c r="B424" i="9"/>
  <c r="P424" i="9" s="1"/>
  <c r="B435" i="9"/>
  <c r="P435" i="9" s="1"/>
  <c r="B454" i="9"/>
  <c r="P454" i="9" s="1"/>
  <c r="B509" i="9"/>
  <c r="P509" i="9" s="1"/>
  <c r="B541" i="9"/>
  <c r="P541" i="9" s="1"/>
  <c r="B603" i="9"/>
  <c r="P603" i="9" s="1"/>
  <c r="B659" i="9"/>
  <c r="P659" i="9" s="1"/>
  <c r="B671" i="9"/>
  <c r="P671" i="9" s="1"/>
  <c r="B683" i="9"/>
  <c r="P683" i="9" s="1"/>
  <c r="B721" i="9"/>
  <c r="P721" i="9" s="1"/>
  <c r="B913" i="9"/>
  <c r="P913" i="9" s="1"/>
  <c r="B937" i="9"/>
  <c r="P937" i="9" s="1"/>
  <c r="N53" i="14"/>
  <c r="N71" i="14"/>
  <c r="B807" i="9"/>
  <c r="P807" i="9" s="1"/>
  <c r="B854" i="9"/>
  <c r="P854" i="9" s="1"/>
  <c r="B891" i="9"/>
  <c r="P891" i="9" s="1"/>
  <c r="B977" i="9"/>
  <c r="P977" i="9" s="1"/>
  <c r="B995" i="9"/>
  <c r="P995" i="9" s="1"/>
  <c r="B1025" i="9"/>
  <c r="P1025" i="9" s="1"/>
  <c r="N75" i="14"/>
  <c r="R200" i="18"/>
  <c r="R208" i="18"/>
  <c r="B673" i="9"/>
  <c r="P673" i="9" s="1"/>
  <c r="B689" i="9"/>
  <c r="P689" i="9" s="1"/>
  <c r="B719" i="9"/>
  <c r="P719" i="9" s="1"/>
  <c r="B727" i="9"/>
  <c r="P727" i="9" s="1"/>
  <c r="B737" i="9"/>
  <c r="P737" i="9" s="1"/>
  <c r="B747" i="9"/>
  <c r="P747" i="9" s="1"/>
  <c r="B775" i="9"/>
  <c r="P775" i="9" s="1"/>
  <c r="B789" i="9"/>
  <c r="P789" i="9" s="1"/>
  <c r="B797" i="9"/>
  <c r="P797" i="9" s="1"/>
  <c r="B845" i="9"/>
  <c r="P845" i="9" s="1"/>
  <c r="B855" i="9"/>
  <c r="P855" i="9" s="1"/>
  <c r="B866" i="9"/>
  <c r="P866" i="9" s="1"/>
  <c r="B875" i="9"/>
  <c r="P875" i="9" s="1"/>
  <c r="B880" i="9"/>
  <c r="P880" i="9" s="1"/>
  <c r="B889" i="9"/>
  <c r="P889" i="9" s="1"/>
  <c r="B896" i="9"/>
  <c r="P896" i="9" s="1"/>
  <c r="B905" i="9"/>
  <c r="P905" i="9" s="1"/>
  <c r="B915" i="9"/>
  <c r="P915" i="9" s="1"/>
  <c r="B921" i="9"/>
  <c r="P921" i="9" s="1"/>
  <c r="B929" i="9"/>
  <c r="P929" i="9" s="1"/>
  <c r="B959" i="9"/>
  <c r="P959" i="9" s="1"/>
  <c r="B973" i="9"/>
  <c r="P973" i="9" s="1"/>
  <c r="B1011" i="9"/>
  <c r="P1011" i="9" s="1"/>
  <c r="N43" i="14"/>
  <c r="N49" i="14"/>
  <c r="N61" i="14"/>
  <c r="N83" i="14"/>
  <c r="N91" i="14"/>
  <c r="N99" i="14"/>
  <c r="N107" i="14"/>
  <c r="N115" i="14"/>
  <c r="N123" i="14"/>
  <c r="N131" i="14"/>
  <c r="N139" i="14"/>
  <c r="N147" i="14"/>
  <c r="N155" i="14"/>
  <c r="N163" i="14"/>
  <c r="N171" i="14"/>
  <c r="N179" i="14"/>
  <c r="N187" i="14"/>
  <c r="N195" i="14"/>
  <c r="N203" i="14"/>
  <c r="N211" i="14"/>
  <c r="N219" i="14"/>
  <c r="R132" i="18"/>
  <c r="R134" i="18"/>
  <c r="R140" i="18"/>
  <c r="R22" i="18"/>
  <c r="R30" i="18"/>
  <c r="Q49" i="15"/>
  <c r="Q57" i="15"/>
  <c r="B819" i="9"/>
  <c r="P819" i="9" s="1"/>
  <c r="B852" i="9"/>
  <c r="P852" i="9" s="1"/>
  <c r="B886" i="9"/>
  <c r="P886" i="9" s="1"/>
  <c r="B935" i="9"/>
  <c r="P935" i="9" s="1"/>
  <c r="B979" i="9"/>
  <c r="P979" i="9" s="1"/>
  <c r="B997" i="9"/>
  <c r="P997" i="9" s="1"/>
  <c r="B1005" i="9"/>
  <c r="P1005" i="9" s="1"/>
  <c r="B1029" i="9"/>
  <c r="P1029" i="9" s="1"/>
  <c r="N31" i="14"/>
  <c r="N38" i="14"/>
  <c r="N67" i="14"/>
  <c r="N79" i="14"/>
  <c r="Q37" i="15"/>
  <c r="Q45" i="15"/>
  <c r="Q61" i="15"/>
  <c r="Q69" i="15"/>
  <c r="R24" i="18"/>
  <c r="R144" i="18"/>
  <c r="R263" i="18"/>
  <c r="R271" i="18"/>
  <c r="R310" i="18"/>
  <c r="R349" i="18"/>
  <c r="R463" i="18"/>
  <c r="R482" i="18"/>
  <c r="R500" i="18"/>
  <c r="R526" i="18"/>
  <c r="R564" i="18"/>
  <c r="R570" i="18"/>
  <c r="R591" i="18"/>
  <c r="B817" i="9"/>
  <c r="P817" i="9" s="1"/>
  <c r="B848" i="9"/>
  <c r="P848" i="9" s="1"/>
  <c r="B857" i="9"/>
  <c r="P857" i="9" s="1"/>
  <c r="B861" i="9"/>
  <c r="P861" i="9" s="1"/>
  <c r="B878" i="9"/>
  <c r="P878" i="9" s="1"/>
  <c r="B933" i="9"/>
  <c r="P933" i="9" s="1"/>
  <c r="B971" i="9"/>
  <c r="P971" i="9" s="1"/>
  <c r="B991" i="9"/>
  <c r="P991" i="9" s="1"/>
  <c r="B1019" i="9"/>
  <c r="P1019" i="9" s="1"/>
  <c r="N27" i="14"/>
  <c r="N34" i="14"/>
  <c r="N87" i="14"/>
  <c r="N95" i="14"/>
  <c r="N103" i="14"/>
  <c r="N111" i="14"/>
  <c r="N119" i="14"/>
  <c r="N127" i="14"/>
  <c r="N135" i="14"/>
  <c r="N143" i="14"/>
  <c r="N151" i="14"/>
  <c r="N159" i="14"/>
  <c r="N167" i="14"/>
  <c r="N175" i="14"/>
  <c r="N183" i="14"/>
  <c r="N191" i="14"/>
  <c r="N199" i="14"/>
  <c r="N207" i="14"/>
  <c r="N215" i="14"/>
  <c r="N223" i="14"/>
  <c r="R70" i="18"/>
  <c r="R71" i="18"/>
  <c r="R72" i="18"/>
  <c r="R77" i="18"/>
  <c r="R334" i="18"/>
  <c r="R458" i="18"/>
  <c r="R532" i="18"/>
  <c r="R558" i="18"/>
  <c r="R605" i="18"/>
  <c r="B707" i="9"/>
  <c r="P707" i="9" s="1"/>
  <c r="B755" i="9"/>
  <c r="P755" i="9" s="1"/>
  <c r="B777" i="9"/>
  <c r="P777" i="9" s="1"/>
  <c r="B785" i="9"/>
  <c r="P785" i="9" s="1"/>
  <c r="B815" i="9"/>
  <c r="P815" i="9" s="1"/>
  <c r="B823" i="9"/>
  <c r="P823" i="9" s="1"/>
  <c r="B833" i="9"/>
  <c r="P833" i="9" s="1"/>
  <c r="B843" i="9"/>
  <c r="P843" i="9" s="1"/>
  <c r="B846" i="9"/>
  <c r="P846" i="9" s="1"/>
  <c r="B868" i="9"/>
  <c r="P868" i="9" s="1"/>
  <c r="B901" i="9"/>
  <c r="P901" i="9" s="1"/>
  <c r="B903" i="9"/>
  <c r="P903" i="9" s="1"/>
  <c r="B923" i="9"/>
  <c r="P923" i="9" s="1"/>
  <c r="B961" i="9"/>
  <c r="P961" i="9" s="1"/>
  <c r="B989" i="9"/>
  <c r="P989" i="9" s="1"/>
  <c r="B1003" i="9"/>
  <c r="P1003" i="9" s="1"/>
  <c r="B1009" i="9"/>
  <c r="P1009" i="9" s="1"/>
  <c r="N30" i="14"/>
  <c r="N51" i="14"/>
  <c r="N57" i="14"/>
  <c r="N65" i="14"/>
  <c r="N77" i="14"/>
  <c r="Q43" i="15"/>
  <c r="Q59" i="15"/>
  <c r="R18" i="18"/>
  <c r="R26" i="18"/>
  <c r="R79" i="18"/>
  <c r="R318" i="18"/>
  <c r="R406" i="18"/>
  <c r="R413" i="18"/>
  <c r="R548" i="18"/>
  <c r="R578" i="18"/>
  <c r="R621" i="18"/>
  <c r="R326" i="18"/>
  <c r="R372" i="18"/>
  <c r="R408" i="18"/>
  <c r="R510" i="18"/>
  <c r="R628" i="18"/>
  <c r="R629" i="18"/>
  <c r="R756" i="18"/>
  <c r="R757" i="18"/>
  <c r="B42" i="32"/>
  <c r="R328" i="18"/>
  <c r="R342" i="18"/>
  <c r="R374" i="18"/>
  <c r="R392" i="18"/>
  <c r="R404" i="18"/>
  <c r="R405" i="18"/>
  <c r="R506" i="18"/>
  <c r="R522" i="18"/>
  <c r="R596" i="18"/>
  <c r="R676" i="18"/>
  <c r="B71" i="32"/>
  <c r="R172" i="18"/>
  <c r="R229" i="18"/>
  <c r="R261" i="18"/>
  <c r="R269" i="18"/>
  <c r="R285" i="18"/>
  <c r="R336" i="18"/>
  <c r="R399" i="18"/>
  <c r="R427" i="18"/>
  <c r="R470" i="18"/>
  <c r="R491" i="18"/>
  <c r="R565" i="18"/>
  <c r="R573" i="18"/>
  <c r="R637" i="18"/>
  <c r="R638" i="18"/>
  <c r="R660" i="18"/>
  <c r="R706" i="18"/>
  <c r="R719" i="18"/>
  <c r="B129" i="32"/>
  <c r="B148" i="32"/>
  <c r="B160" i="32"/>
  <c r="B172" i="32"/>
  <c r="B180" i="32"/>
  <c r="B192" i="32"/>
  <c r="B216" i="32"/>
  <c r="B257" i="32"/>
  <c r="B265" i="32"/>
  <c r="B268" i="32"/>
  <c r="B300" i="32"/>
  <c r="B304" i="32"/>
  <c r="R316" i="18"/>
  <c r="R344" i="18"/>
  <c r="R502" i="18"/>
  <c r="R518" i="18"/>
  <c r="R701" i="18"/>
  <c r="R724" i="18"/>
  <c r="R758" i="18"/>
  <c r="R762" i="18"/>
  <c r="R749" i="18"/>
  <c r="R325" i="18"/>
  <c r="R424" i="18"/>
  <c r="R472" i="18"/>
  <c r="R477" i="18"/>
  <c r="R493" i="18"/>
  <c r="R509" i="18"/>
  <c r="R514" i="18"/>
  <c r="R537" i="18"/>
  <c r="R541" i="18"/>
  <c r="R549" i="18"/>
  <c r="R553" i="18"/>
  <c r="R646" i="18"/>
  <c r="R709" i="18"/>
  <c r="R748" i="18"/>
  <c r="B44" i="32"/>
  <c r="R270" i="18"/>
  <c r="R278" i="18"/>
  <c r="R297" i="18"/>
  <c r="R302" i="18"/>
  <c r="R332" i="18"/>
  <c r="R390" i="18"/>
  <c r="R396" i="18"/>
  <c r="R419" i="18"/>
  <c r="R462" i="18"/>
  <c r="R483" i="18"/>
  <c r="R494" i="18"/>
  <c r="R624" i="18"/>
  <c r="R681" i="18"/>
  <c r="R702" i="18"/>
  <c r="R733" i="18"/>
  <c r="R745" i="18"/>
  <c r="B43" i="32"/>
  <c r="B105" i="32"/>
  <c r="Q38" i="15"/>
  <c r="Q46" i="15"/>
  <c r="Q44" i="15"/>
  <c r="Q68" i="15"/>
  <c r="Q63" i="15"/>
  <c r="B97" i="32"/>
  <c r="B96" i="32"/>
  <c r="B89" i="32"/>
  <c r="B102" i="32"/>
  <c r="B107" i="32"/>
  <c r="B88" i="32"/>
  <c r="B87" i="32"/>
  <c r="B95" i="32"/>
  <c r="B92" i="32"/>
  <c r="B104" i="32"/>
  <c r="B100" i="32"/>
  <c r="B99" i="32"/>
  <c r="B108" i="32"/>
  <c r="B86" i="32"/>
  <c r="B91" i="32"/>
  <c r="B101" i="32"/>
  <c r="B184" i="32"/>
  <c r="B193" i="32"/>
  <c r="B204" i="32"/>
  <c r="B208" i="32"/>
  <c r="B209" i="32"/>
  <c r="B212" i="32"/>
  <c r="B289" i="32"/>
  <c r="B292" i="32"/>
  <c r="B296" i="32"/>
  <c r="B312" i="32"/>
  <c r="B320" i="32"/>
  <c r="B140" i="32"/>
  <c r="B200" i="32"/>
  <c r="B244" i="32"/>
  <c r="B256" i="32"/>
  <c r="B276" i="32"/>
  <c r="B284" i="32"/>
  <c r="B217" i="32"/>
  <c r="B220" i="32"/>
  <c r="B309" i="32"/>
  <c r="B310" i="32"/>
  <c r="B297" i="32"/>
  <c r="B137" i="32"/>
  <c r="B152" i="32"/>
  <c r="B153" i="32"/>
  <c r="B161" i="32"/>
  <c r="B164" i="32"/>
  <c r="B168" i="32"/>
  <c r="B253" i="32"/>
  <c r="B264" i="32"/>
  <c r="B288" i="32"/>
  <c r="B125" i="32"/>
  <c r="B126" i="32"/>
  <c r="B127" i="32"/>
  <c r="B136" i="32"/>
  <c r="B138" i="32"/>
  <c r="B139" i="32"/>
  <c r="B321" i="32"/>
  <c r="B156" i="32"/>
  <c r="B169" i="32"/>
  <c r="B281" i="32"/>
  <c r="B282" i="32"/>
  <c r="B283" i="32"/>
  <c r="B308" i="32"/>
  <c r="B154" i="32"/>
  <c r="B155" i="32"/>
  <c r="B177" i="32"/>
  <c r="B201" i="32"/>
  <c r="B280" i="32"/>
  <c r="B305" i="32"/>
  <c r="B178" i="32"/>
  <c r="B179" i="32"/>
  <c r="B236" i="32"/>
  <c r="B240" i="32"/>
  <c r="B311" i="32"/>
  <c r="B176" i="32"/>
  <c r="B196" i="32"/>
  <c r="B197" i="32"/>
  <c r="B198" i="32"/>
  <c r="B199" i="32"/>
  <c r="B224" i="32"/>
  <c r="B225" i="32"/>
  <c r="B233" i="32"/>
  <c r="B248" i="32"/>
  <c r="B128" i="32"/>
  <c r="B132" i="32"/>
  <c r="B241" i="32"/>
  <c r="B260" i="32"/>
  <c r="R16" i="18"/>
  <c r="S12" i="18"/>
  <c r="R48" i="18"/>
  <c r="R52" i="18"/>
  <c r="R56" i="18"/>
  <c r="R64" i="18"/>
  <c r="R69" i="18"/>
  <c r="R250" i="18"/>
  <c r="R266" i="18"/>
  <c r="R557" i="18"/>
  <c r="R581" i="18"/>
  <c r="R608" i="18"/>
  <c r="R639" i="18"/>
  <c r="R650" i="18"/>
  <c r="R652" i="18"/>
  <c r="R654" i="18"/>
  <c r="R683" i="18"/>
  <c r="R688" i="18"/>
  <c r="R162" i="18"/>
  <c r="R198" i="18"/>
  <c r="R206" i="18"/>
  <c r="R214" i="18"/>
  <c r="R221" i="18"/>
  <c r="R235" i="18"/>
  <c r="R272" i="18"/>
  <c r="R280" i="18"/>
  <c r="R288" i="18"/>
  <c r="R296" i="18"/>
  <c r="R299" i="18"/>
  <c r="R582" i="18"/>
  <c r="R655" i="18"/>
  <c r="R664" i="18"/>
  <c r="R668" i="18"/>
  <c r="R750" i="18"/>
  <c r="R116" i="18"/>
  <c r="R118" i="18"/>
  <c r="R244" i="18"/>
  <c r="R319" i="18"/>
  <c r="R335" i="18"/>
  <c r="R394" i="18"/>
  <c r="R420" i="18"/>
  <c r="R436" i="18"/>
  <c r="R484" i="18"/>
  <c r="R489" i="18"/>
  <c r="R583" i="18"/>
  <c r="R598" i="18"/>
  <c r="R613" i="18"/>
  <c r="R684" i="18"/>
  <c r="R741" i="18"/>
  <c r="R54" i="18"/>
  <c r="R62" i="18"/>
  <c r="R78" i="18"/>
  <c r="R86" i="18"/>
  <c r="R90" i="18"/>
  <c r="R150" i="18"/>
  <c r="R186" i="18"/>
  <c r="R246" i="18"/>
  <c r="R254" i="18"/>
  <c r="R262" i="18"/>
  <c r="R416" i="18"/>
  <c r="R448" i="18"/>
  <c r="R453" i="18"/>
  <c r="R464" i="18"/>
  <c r="R480" i="18"/>
  <c r="R485" i="18"/>
  <c r="R496" i="18"/>
  <c r="R501" i="18"/>
  <c r="R517" i="18"/>
  <c r="R527" i="18"/>
  <c r="R547" i="18"/>
  <c r="R555" i="18"/>
  <c r="R586" i="18"/>
  <c r="R588" i="18"/>
  <c r="R590" i="18"/>
  <c r="R619" i="18"/>
  <c r="R630" i="18"/>
  <c r="R645" i="18"/>
  <c r="R672" i="18"/>
  <c r="R703" i="18"/>
  <c r="R710" i="18"/>
  <c r="R714" i="18"/>
  <c r="R716" i="18"/>
  <c r="R747" i="18"/>
  <c r="R752" i="18"/>
  <c r="R268" i="18"/>
  <c r="R300" i="18"/>
  <c r="R308" i="18"/>
  <c r="R604" i="18"/>
  <c r="R686" i="18"/>
  <c r="R726" i="18"/>
  <c r="R732" i="18"/>
  <c r="R80" i="18"/>
  <c r="R180" i="18"/>
  <c r="R182" i="18"/>
  <c r="R256" i="18"/>
  <c r="R264" i="18"/>
  <c r="R352" i="18"/>
  <c r="R384" i="18"/>
  <c r="R428" i="18"/>
  <c r="R481" i="18"/>
  <c r="R492" i="18"/>
  <c r="R601" i="18"/>
  <c r="R620" i="18"/>
  <c r="R622" i="18"/>
  <c r="R647" i="18"/>
  <c r="R662" i="18"/>
  <c r="R677" i="18"/>
  <c r="B114" i="32"/>
  <c r="B21" i="5"/>
  <c r="I21" i="5" s="1"/>
  <c r="L23" i="8"/>
  <c r="K11" i="1"/>
  <c r="B27" i="5"/>
  <c r="I27" i="5" s="1"/>
  <c r="B26" i="8"/>
  <c r="K26" i="8" s="1"/>
  <c r="B22" i="8"/>
  <c r="B27" i="8"/>
  <c r="B24" i="8"/>
  <c r="K24" i="8" s="1"/>
  <c r="B669" i="9"/>
  <c r="P669" i="9" s="1"/>
  <c r="B307" i="9"/>
  <c r="P307" i="9" s="1"/>
  <c r="B339" i="9"/>
  <c r="P339" i="9" s="1"/>
  <c r="B403" i="9"/>
  <c r="P403" i="9" s="1"/>
  <c r="B488" i="9"/>
  <c r="P488" i="9" s="1"/>
  <c r="B515" i="9"/>
  <c r="P515" i="9" s="1"/>
  <c r="B552" i="9"/>
  <c r="P552" i="9" s="1"/>
  <c r="B579" i="9"/>
  <c r="P579" i="9" s="1"/>
  <c r="B643" i="9"/>
  <c r="P643" i="9" s="1"/>
  <c r="B757" i="9"/>
  <c r="P757" i="9" s="1"/>
  <c r="B765" i="9"/>
  <c r="P765" i="9" s="1"/>
  <c r="B827" i="9"/>
  <c r="P827" i="9" s="1"/>
  <c r="B835" i="9"/>
  <c r="P835" i="9" s="1"/>
  <c r="B850" i="9"/>
  <c r="P850" i="9" s="1"/>
  <c r="B927" i="9"/>
  <c r="P927" i="9" s="1"/>
  <c r="B153" i="9"/>
  <c r="P153" i="9" s="1"/>
  <c r="B233" i="9"/>
  <c r="P233" i="9" s="1"/>
  <c r="B281" i="9"/>
  <c r="P281" i="9" s="1"/>
  <c r="B345" i="9"/>
  <c r="P345" i="9" s="1"/>
  <c r="B409" i="9"/>
  <c r="P409" i="9" s="1"/>
  <c r="B425" i="9"/>
  <c r="P425" i="9" s="1"/>
  <c r="B441" i="9"/>
  <c r="P441" i="9" s="1"/>
  <c r="B473" i="9"/>
  <c r="P473" i="9" s="1"/>
  <c r="B489" i="9"/>
  <c r="P489" i="9" s="1"/>
  <c r="B511" i="9"/>
  <c r="P511" i="9" s="1"/>
  <c r="B524" i="9"/>
  <c r="P524" i="9" s="1"/>
  <c r="B553" i="9"/>
  <c r="P553" i="9" s="1"/>
  <c r="B575" i="9"/>
  <c r="P575" i="9" s="1"/>
  <c r="B588" i="9"/>
  <c r="P588" i="9" s="1"/>
  <c r="B597" i="9"/>
  <c r="P597" i="9" s="1"/>
  <c r="B617" i="9"/>
  <c r="P617" i="9" s="1"/>
  <c r="B667" i="9"/>
  <c r="P667" i="9" s="1"/>
  <c r="B693" i="9"/>
  <c r="P693" i="9" s="1"/>
  <c r="B701" i="9"/>
  <c r="P701" i="9" s="1"/>
  <c r="B725" i="9"/>
  <c r="P725" i="9" s="1"/>
  <c r="B733" i="9"/>
  <c r="P733" i="9" s="1"/>
  <c r="B795" i="9"/>
  <c r="P795" i="9" s="1"/>
  <c r="B803" i="9"/>
  <c r="P803" i="9" s="1"/>
  <c r="B862" i="9"/>
  <c r="P862" i="9" s="1"/>
  <c r="B871" i="9"/>
  <c r="P871" i="9" s="1"/>
  <c r="B911" i="9"/>
  <c r="P911" i="9" s="1"/>
  <c r="B499" i="9"/>
  <c r="P499" i="9" s="1"/>
  <c r="B763" i="9"/>
  <c r="P763" i="9" s="1"/>
  <c r="B771" i="9"/>
  <c r="P771" i="9" s="1"/>
  <c r="B841" i="9"/>
  <c r="P841" i="9" s="1"/>
  <c r="B893" i="9"/>
  <c r="P893" i="9" s="1"/>
  <c r="B941" i="9"/>
  <c r="P941" i="9" s="1"/>
  <c r="B947" i="9"/>
  <c r="P947" i="9" s="1"/>
  <c r="B463" i="9"/>
  <c r="P463" i="9" s="1"/>
  <c r="B495" i="9"/>
  <c r="P495" i="9" s="1"/>
  <c r="B508" i="9"/>
  <c r="P508" i="9" s="1"/>
  <c r="B559" i="9"/>
  <c r="P559" i="9" s="1"/>
  <c r="B572" i="9"/>
  <c r="P572" i="9" s="1"/>
  <c r="B619" i="9"/>
  <c r="P619" i="9" s="1"/>
  <c r="B623" i="9"/>
  <c r="P623" i="9" s="1"/>
  <c r="B631" i="9"/>
  <c r="P631" i="9" s="1"/>
  <c r="B649" i="9"/>
  <c r="P649" i="9" s="1"/>
  <c r="B699" i="9"/>
  <c r="P699" i="9" s="1"/>
  <c r="B731" i="9"/>
  <c r="P731" i="9" s="1"/>
  <c r="B739" i="9"/>
  <c r="P739" i="9" s="1"/>
  <c r="B809" i="9"/>
  <c r="P809" i="9" s="1"/>
  <c r="B877" i="9"/>
  <c r="P877" i="9" s="1"/>
  <c r="B884" i="9"/>
  <c r="P884" i="9" s="1"/>
  <c r="B917" i="9"/>
  <c r="P917" i="9" s="1"/>
  <c r="B460" i="9"/>
  <c r="P460" i="9" s="1"/>
  <c r="B483" i="9"/>
  <c r="P483" i="9" s="1"/>
  <c r="B547" i="9"/>
  <c r="P547" i="9" s="1"/>
  <c r="B84" i="9"/>
  <c r="P84" i="9" s="1"/>
  <c r="B100" i="9"/>
  <c r="P100" i="9" s="1"/>
  <c r="B132" i="9"/>
  <c r="P132" i="9" s="1"/>
  <c r="B164" i="9"/>
  <c r="P164" i="9" s="1"/>
  <c r="B180" i="9"/>
  <c r="P180" i="9" s="1"/>
  <c r="B212" i="9"/>
  <c r="P212" i="9" s="1"/>
  <c r="B260" i="9"/>
  <c r="P260" i="9" s="1"/>
  <c r="B276" i="9"/>
  <c r="P276" i="9" s="1"/>
  <c r="B340" i="9"/>
  <c r="P340" i="9" s="1"/>
  <c r="B356" i="9"/>
  <c r="P356" i="9" s="1"/>
  <c r="B388" i="9"/>
  <c r="P388" i="9" s="1"/>
  <c r="B404" i="9"/>
  <c r="P404" i="9" s="1"/>
  <c r="B420" i="9"/>
  <c r="P420" i="9" s="1"/>
  <c r="B436" i="9"/>
  <c r="P436" i="9" s="1"/>
  <c r="B479" i="9"/>
  <c r="P479" i="9" s="1"/>
  <c r="B492" i="9"/>
  <c r="P492" i="9" s="1"/>
  <c r="B543" i="9"/>
  <c r="P543" i="9" s="1"/>
  <c r="B556" i="9"/>
  <c r="P556" i="9" s="1"/>
  <c r="B595" i="9"/>
  <c r="P595" i="9" s="1"/>
  <c r="B629" i="9"/>
  <c r="P629" i="9" s="1"/>
  <c r="B637" i="9"/>
  <c r="P637" i="9" s="1"/>
  <c r="B655" i="9"/>
  <c r="P655" i="9" s="1"/>
  <c r="B663" i="9"/>
  <c r="P663" i="9" s="1"/>
  <c r="B681" i="9"/>
  <c r="P681" i="9" s="1"/>
  <c r="B745" i="9"/>
  <c r="P745" i="9" s="1"/>
  <c r="B939" i="9"/>
  <c r="P939" i="9" s="1"/>
  <c r="B28" i="9"/>
  <c r="P28" i="9" s="1"/>
  <c r="B31" i="9"/>
  <c r="P31" i="9" s="1"/>
  <c r="B43" i="9"/>
  <c r="P43" i="9" s="1"/>
  <c r="B59" i="9"/>
  <c r="P59" i="9" s="1"/>
  <c r="B60" i="9"/>
  <c r="P60" i="9" s="1"/>
  <c r="B75" i="9"/>
  <c r="P75" i="9" s="1"/>
  <c r="B79" i="9"/>
  <c r="P79" i="9" s="1"/>
  <c r="B111" i="9"/>
  <c r="P111" i="9" s="1"/>
  <c r="B140" i="9"/>
  <c r="P140" i="9" s="1"/>
  <c r="B155" i="9"/>
  <c r="P155" i="9" s="1"/>
  <c r="B156" i="9"/>
  <c r="P156" i="9" s="1"/>
  <c r="B159" i="9"/>
  <c r="P159" i="9" s="1"/>
  <c r="B171" i="9"/>
  <c r="P171" i="9" s="1"/>
  <c r="B191" i="9"/>
  <c r="P191" i="9" s="1"/>
  <c r="B204" i="9"/>
  <c r="P204" i="9" s="1"/>
  <c r="B207" i="9"/>
  <c r="P207" i="9" s="1"/>
  <c r="B220" i="9"/>
  <c r="P220" i="9" s="1"/>
  <c r="B235" i="9"/>
  <c r="P235" i="9" s="1"/>
  <c r="B236" i="9"/>
  <c r="P236" i="9" s="1"/>
  <c r="B255" i="9"/>
  <c r="P255" i="9" s="1"/>
  <c r="B271" i="9"/>
  <c r="P271" i="9" s="1"/>
  <c r="B284" i="9"/>
  <c r="P284" i="9" s="1"/>
  <c r="B287" i="9"/>
  <c r="P287" i="9" s="1"/>
  <c r="B316" i="9"/>
  <c r="P316" i="9" s="1"/>
  <c r="B331" i="9"/>
  <c r="P331" i="9" s="1"/>
  <c r="B335" i="9"/>
  <c r="P335" i="9" s="1"/>
  <c r="B351" i="9"/>
  <c r="P351" i="9" s="1"/>
  <c r="B363" i="9"/>
  <c r="P363" i="9" s="1"/>
  <c r="B380" i="9"/>
  <c r="P380" i="9" s="1"/>
  <c r="B383" i="9"/>
  <c r="P383" i="9" s="1"/>
  <c r="B396" i="9"/>
  <c r="P396" i="9" s="1"/>
  <c r="B411" i="9"/>
  <c r="P411" i="9" s="1"/>
  <c r="B412" i="9"/>
  <c r="P412" i="9" s="1"/>
  <c r="B415" i="9"/>
  <c r="P415" i="9" s="1"/>
  <c r="B443" i="9"/>
  <c r="P443" i="9" s="1"/>
  <c r="B444" i="9"/>
  <c r="P444" i="9" s="1"/>
  <c r="B447" i="9"/>
  <c r="P447" i="9" s="1"/>
  <c r="B461" i="9"/>
  <c r="P461" i="9" s="1"/>
  <c r="B476" i="9"/>
  <c r="P476" i="9" s="1"/>
  <c r="B504" i="9"/>
  <c r="P504" i="9" s="1"/>
  <c r="B531" i="9"/>
  <c r="P531" i="9" s="1"/>
  <c r="B568" i="9"/>
  <c r="P568" i="9" s="1"/>
  <c r="B591" i="9"/>
  <c r="P591" i="9" s="1"/>
  <c r="B621" i="9"/>
  <c r="P621" i="9" s="1"/>
  <c r="B713" i="9"/>
  <c r="P713" i="9" s="1"/>
  <c r="B821" i="9"/>
  <c r="P821" i="9" s="1"/>
  <c r="B829" i="9"/>
  <c r="P829" i="9" s="1"/>
  <c r="B859" i="9"/>
  <c r="P859" i="9" s="1"/>
  <c r="N64" i="14"/>
  <c r="N80" i="14"/>
  <c r="O22" i="14"/>
  <c r="N46" i="14"/>
  <c r="N54" i="14"/>
  <c r="Q58" i="15"/>
  <c r="N68" i="14"/>
  <c r="Q55" i="15"/>
  <c r="Q64" i="15"/>
  <c r="N24" i="14"/>
  <c r="N28" i="14"/>
  <c r="N32" i="14"/>
  <c r="N36" i="14"/>
  <c r="N40" i="14"/>
  <c r="N48" i="14"/>
  <c r="N56" i="14"/>
  <c r="B468" i="9"/>
  <c r="P468" i="9" s="1"/>
  <c r="B500" i="9"/>
  <c r="P500" i="9" s="1"/>
  <c r="B516" i="9"/>
  <c r="P516" i="9" s="1"/>
  <c r="B532" i="9"/>
  <c r="P532" i="9" s="1"/>
  <c r="B548" i="9"/>
  <c r="P548" i="9" s="1"/>
  <c r="B580" i="9"/>
  <c r="P580" i="9" s="1"/>
  <c r="B596" i="9"/>
  <c r="P596" i="9" s="1"/>
  <c r="N69" i="14"/>
  <c r="N72" i="14"/>
  <c r="B491" i="9"/>
  <c r="P491" i="9" s="1"/>
  <c r="B507" i="9"/>
  <c r="P507" i="9" s="1"/>
  <c r="B571" i="9"/>
  <c r="P571" i="9" s="1"/>
  <c r="B587" i="9"/>
  <c r="P587" i="9" s="1"/>
  <c r="N25" i="14"/>
  <c r="N29" i="14"/>
  <c r="N33" i="14"/>
  <c r="N37" i="14"/>
  <c r="N41" i="14"/>
  <c r="N50" i="14"/>
  <c r="N58" i="14"/>
  <c r="Q50" i="15"/>
  <c r="N60" i="14"/>
  <c r="N73" i="14"/>
  <c r="N76" i="14"/>
  <c r="N19" i="12"/>
  <c r="B19" i="12" s="1"/>
  <c r="M19" i="12" s="1"/>
  <c r="N44" i="14"/>
  <c r="N52" i="14"/>
  <c r="R93" i="18"/>
  <c r="R125" i="18"/>
  <c r="R141" i="18"/>
  <c r="R157" i="18"/>
  <c r="R189" i="18"/>
  <c r="R217" i="18"/>
  <c r="R233" i="18"/>
  <c r="R87" i="18"/>
  <c r="R97" i="18"/>
  <c r="R193" i="18"/>
  <c r="R197" i="18"/>
  <c r="R224" i="18"/>
  <c r="N84" i="14"/>
  <c r="N88" i="14"/>
  <c r="N92" i="14"/>
  <c r="N96" i="14"/>
  <c r="N100" i="14"/>
  <c r="N104" i="14"/>
  <c r="N108" i="14"/>
  <c r="N112" i="14"/>
  <c r="N116" i="14"/>
  <c r="N120" i="14"/>
  <c r="N124" i="14"/>
  <c r="N128" i="14"/>
  <c r="N132" i="14"/>
  <c r="N136" i="14"/>
  <c r="N140" i="14"/>
  <c r="N144" i="14"/>
  <c r="N148" i="14"/>
  <c r="N152" i="14"/>
  <c r="N156" i="14"/>
  <c r="N160" i="14"/>
  <c r="N164" i="14"/>
  <c r="N168" i="14"/>
  <c r="N172" i="14"/>
  <c r="N176" i="14"/>
  <c r="N180" i="14"/>
  <c r="N184" i="14"/>
  <c r="N188" i="14"/>
  <c r="N192" i="14"/>
  <c r="N196" i="14"/>
  <c r="N200" i="14"/>
  <c r="N204" i="14"/>
  <c r="N208" i="14"/>
  <c r="N212" i="14"/>
  <c r="N216" i="14"/>
  <c r="N220" i="14"/>
  <c r="N224" i="14"/>
  <c r="R91" i="18"/>
  <c r="R107" i="18"/>
  <c r="R155" i="18"/>
  <c r="R171" i="18"/>
  <c r="R133" i="18"/>
  <c r="Q39" i="15"/>
  <c r="Q47" i="15"/>
  <c r="R15" i="18"/>
  <c r="R23" i="18"/>
  <c r="R29" i="18"/>
  <c r="R33" i="18"/>
  <c r="R35" i="18"/>
  <c r="R37" i="18"/>
  <c r="R47" i="18"/>
  <c r="R49" i="18"/>
  <c r="R51" i="18"/>
  <c r="R55" i="18"/>
  <c r="R61" i="18"/>
  <c r="R63" i="18"/>
  <c r="R127" i="18"/>
  <c r="R143" i="18"/>
  <c r="R191" i="18"/>
  <c r="R76" i="18"/>
  <c r="R105" i="18"/>
  <c r="R110" i="18"/>
  <c r="R126" i="18"/>
  <c r="R142" i="18"/>
  <c r="R169" i="18"/>
  <c r="R174" i="18"/>
  <c r="R190" i="18"/>
  <c r="R199" i="18"/>
  <c r="R207" i="18"/>
  <c r="R216" i="18"/>
  <c r="R232" i="18"/>
  <c r="R238" i="18"/>
  <c r="N62" i="14"/>
  <c r="N66" i="14"/>
  <c r="N70" i="14"/>
  <c r="N74" i="14"/>
  <c r="N78" i="14"/>
  <c r="N82" i="14"/>
  <c r="N86" i="14"/>
  <c r="N90" i="14"/>
  <c r="N94" i="14"/>
  <c r="N98" i="14"/>
  <c r="N102" i="14"/>
  <c r="N106" i="14"/>
  <c r="N110" i="14"/>
  <c r="N114" i="14"/>
  <c r="N118" i="14"/>
  <c r="N122" i="14"/>
  <c r="N126" i="14"/>
  <c r="N130" i="14"/>
  <c r="N134" i="14"/>
  <c r="N138" i="14"/>
  <c r="N142" i="14"/>
  <c r="N146" i="14"/>
  <c r="N150" i="14"/>
  <c r="N154" i="14"/>
  <c r="N158" i="14"/>
  <c r="N162" i="14"/>
  <c r="N166" i="14"/>
  <c r="N170" i="14"/>
  <c r="N174" i="14"/>
  <c r="N178" i="14"/>
  <c r="N182" i="14"/>
  <c r="N186" i="14"/>
  <c r="N190" i="14"/>
  <c r="N194" i="14"/>
  <c r="N198" i="14"/>
  <c r="N202" i="14"/>
  <c r="N206" i="14"/>
  <c r="N210" i="14"/>
  <c r="N214" i="14"/>
  <c r="N218" i="14"/>
  <c r="N222" i="14"/>
  <c r="R120" i="18"/>
  <c r="R136" i="18"/>
  <c r="R152" i="18"/>
  <c r="R163" i="18"/>
  <c r="R168" i="18"/>
  <c r="R363" i="18"/>
  <c r="R411" i="18"/>
  <c r="R421" i="18"/>
  <c r="R425" i="18"/>
  <c r="R445" i="18"/>
  <c r="R460" i="18"/>
  <c r="R455" i="18"/>
  <c r="R361" i="18"/>
  <c r="R456" i="18"/>
  <c r="B103" i="32"/>
  <c r="R447" i="18"/>
  <c r="R452" i="18"/>
  <c r="B93" i="32"/>
  <c r="B109" i="32"/>
  <c r="R454" i="18"/>
  <c r="B85" i="32"/>
  <c r="B19" i="32"/>
  <c r="B32" i="32"/>
  <c r="B162" i="32"/>
  <c r="B163" i="32"/>
  <c r="B165" i="32"/>
  <c r="B166" i="32"/>
  <c r="B167" i="32"/>
  <c r="B221" i="32"/>
  <c r="B222" i="32"/>
  <c r="B223" i="32"/>
  <c r="B250" i="32"/>
  <c r="B251" i="32"/>
  <c r="B254" i="32"/>
  <c r="B255" i="32"/>
  <c r="B306" i="32"/>
  <c r="B307" i="32"/>
  <c r="B31" i="32"/>
  <c r="B121" i="32"/>
  <c r="B124" i="32"/>
  <c r="B30" i="32"/>
  <c r="B116" i="32"/>
  <c r="B141" i="32"/>
  <c r="B142" i="32"/>
  <c r="B143" i="32"/>
  <c r="B146" i="32"/>
  <c r="B147" i="32"/>
  <c r="B226" i="32"/>
  <c r="B227" i="32"/>
  <c r="B229" i="32"/>
  <c r="B230" i="32"/>
  <c r="B231" i="32"/>
  <c r="B285" i="32"/>
  <c r="B286" i="32"/>
  <c r="B287" i="32"/>
  <c r="B314" i="32"/>
  <c r="B315" i="32"/>
  <c r="B317" i="32"/>
  <c r="B318" i="32"/>
  <c r="B319" i="32"/>
  <c r="B29" i="32"/>
  <c r="B98" i="32"/>
  <c r="B115" i="32"/>
  <c r="B185" i="32"/>
  <c r="B188" i="32"/>
  <c r="B202" i="32"/>
  <c r="B203" i="32"/>
  <c r="B261" i="32"/>
  <c r="B262" i="32"/>
  <c r="B263" i="32"/>
  <c r="B272" i="32"/>
  <c r="B273" i="32"/>
  <c r="B28" i="32"/>
  <c r="B205" i="32"/>
  <c r="B206" i="32"/>
  <c r="B207" i="32"/>
  <c r="B210" i="32"/>
  <c r="B211" i="32"/>
  <c r="B290" i="32"/>
  <c r="B291" i="32"/>
  <c r="B293" i="32"/>
  <c r="B294" i="32"/>
  <c r="B295" i="32"/>
  <c r="B94" i="32"/>
  <c r="B181" i="32"/>
  <c r="B182" i="32"/>
  <c r="B183" i="32"/>
  <c r="B249" i="32"/>
  <c r="B252" i="32"/>
  <c r="B266" i="32"/>
  <c r="B267" i="32"/>
  <c r="B21" i="32"/>
  <c r="B157" i="32"/>
  <c r="B158" i="32"/>
  <c r="B159" i="32"/>
  <c r="B186" i="32"/>
  <c r="B187" i="32"/>
  <c r="B189" i="32"/>
  <c r="B190" i="32"/>
  <c r="B191" i="32"/>
  <c r="B242" i="32"/>
  <c r="B243" i="32"/>
  <c r="B269" i="32"/>
  <c r="B270" i="32"/>
  <c r="B271" i="32"/>
  <c r="B274" i="32"/>
  <c r="B275" i="32"/>
  <c r="B20" i="32"/>
  <c r="B39" i="32"/>
  <c r="B73" i="32"/>
  <c r="B75" i="32"/>
  <c r="B90" i="32"/>
  <c r="B106" i="32"/>
  <c r="B133" i="32"/>
  <c r="B134" i="32"/>
  <c r="B135" i="32"/>
  <c r="B144" i="32"/>
  <c r="B145" i="32"/>
  <c r="B218" i="32"/>
  <c r="B219" i="32"/>
  <c r="B228" i="32"/>
  <c r="B232" i="32"/>
  <c r="B245" i="32"/>
  <c r="B246" i="32"/>
  <c r="B247" i="32"/>
  <c r="B313" i="32"/>
  <c r="B316" i="32"/>
  <c r="B149" i="32"/>
  <c r="B150" i="32"/>
  <c r="B151" i="32"/>
  <c r="B170" i="32"/>
  <c r="B171" i="32"/>
  <c r="B213" i="32"/>
  <c r="B214" i="32"/>
  <c r="B215" i="32"/>
  <c r="B234" i="32"/>
  <c r="B235" i="32"/>
  <c r="B277" i="32"/>
  <c r="B278" i="32"/>
  <c r="B279" i="32"/>
  <c r="B298" i="32"/>
  <c r="B299" i="32"/>
  <c r="B130" i="32"/>
  <c r="B131" i="32"/>
  <c r="B173" i="32"/>
  <c r="B174" i="32"/>
  <c r="B175" i="32"/>
  <c r="B194" i="32"/>
  <c r="B195" i="32"/>
  <c r="B237" i="32"/>
  <c r="B238" i="32"/>
  <c r="B239" i="32"/>
  <c r="B258" i="32"/>
  <c r="B259" i="32"/>
  <c r="B301" i="32"/>
  <c r="B302" i="32"/>
  <c r="B303" i="32"/>
  <c r="B123" i="32"/>
  <c r="B122" i="32"/>
  <c r="B27" i="32"/>
  <c r="B18" i="32"/>
  <c r="B17" i="32"/>
  <c r="B16" i="32"/>
  <c r="R30" i="15"/>
  <c r="K10" i="30"/>
  <c r="M1763" i="11"/>
  <c r="J192" i="6"/>
  <c r="J200" i="6"/>
  <c r="J39" i="6"/>
  <c r="J79" i="6"/>
  <c r="J135" i="6"/>
  <c r="J167" i="6"/>
  <c r="M4134" i="11"/>
  <c r="J92" i="6"/>
  <c r="J108" i="6"/>
  <c r="J148" i="6"/>
  <c r="L10" i="30"/>
  <c r="M1454" i="11"/>
  <c r="J162" i="6"/>
  <c r="J210" i="6"/>
  <c r="J189" i="6"/>
  <c r="J183" i="6"/>
  <c r="J23" i="6"/>
  <c r="J87" i="6"/>
  <c r="J194" i="6"/>
  <c r="J31" i="6"/>
  <c r="J56" i="6"/>
  <c r="J55" i="6"/>
  <c r="J63" i="6"/>
  <c r="M3295" i="11"/>
  <c r="J175" i="6"/>
  <c r="J95" i="6"/>
  <c r="M1825" i="11"/>
  <c r="J152" i="6"/>
  <c r="J199" i="6"/>
  <c r="M3247" i="11"/>
  <c r="M3838" i="11"/>
  <c r="M3598" i="11"/>
  <c r="M4094" i="11"/>
  <c r="M3670" i="11"/>
  <c r="M2883" i="11"/>
  <c r="M2275" i="11"/>
  <c r="M3550" i="11"/>
  <c r="J146" i="6"/>
  <c r="J71" i="6"/>
  <c r="M1010" i="11"/>
  <c r="J168" i="6"/>
  <c r="J44" i="6"/>
  <c r="J68" i="6"/>
  <c r="J154" i="6"/>
  <c r="M435" i="11"/>
  <c r="J66" i="6"/>
  <c r="J103" i="6"/>
  <c r="J186" i="6"/>
  <c r="M970" i="11"/>
  <c r="M3558" i="11"/>
  <c r="J143" i="6"/>
  <c r="M2218" i="11"/>
  <c r="J111" i="6"/>
  <c r="J119" i="6"/>
  <c r="J215" i="6"/>
  <c r="M123" i="11"/>
  <c r="M4078" i="11"/>
  <c r="M2139" i="11"/>
  <c r="M3343" i="11"/>
  <c r="M3534" i="11"/>
  <c r="M2051" i="11"/>
  <c r="M3470" i="11"/>
  <c r="M3758" i="11"/>
  <c r="M3926" i="11"/>
  <c r="M4127" i="11"/>
  <c r="M3215" i="11"/>
  <c r="M3630" i="11"/>
  <c r="M4014" i="11"/>
  <c r="J196" i="6"/>
  <c r="J122" i="6"/>
  <c r="J58" i="6"/>
  <c r="M882" i="11"/>
  <c r="J157" i="6"/>
  <c r="M4118" i="11"/>
  <c r="J114" i="6"/>
  <c r="J72" i="6"/>
  <c r="J47" i="6"/>
  <c r="J100" i="6"/>
  <c r="J151" i="6"/>
  <c r="J127" i="6"/>
  <c r="J144" i="6"/>
  <c r="J173" i="6"/>
  <c r="J178" i="6"/>
  <c r="J180" i="6"/>
  <c r="J205" i="6"/>
  <c r="M1659" i="11"/>
  <c r="M1867" i="11"/>
  <c r="M3590" i="11"/>
  <c r="M1268" i="11"/>
  <c r="M1985" i="11"/>
  <c r="M1452" i="11"/>
  <c r="M2267" i="11"/>
  <c r="M2341" i="11"/>
  <c r="M1155" i="11"/>
  <c r="M2203" i="11"/>
  <c r="M1998" i="11"/>
  <c r="M2381" i="11"/>
  <c r="M3870" i="11"/>
  <c r="M1955" i="11"/>
  <c r="M2017" i="11"/>
  <c r="M2115" i="11"/>
  <c r="M3159" i="11"/>
  <c r="M2755" i="11"/>
  <c r="M2757" i="11"/>
  <c r="M2602" i="11"/>
  <c r="M3638" i="11"/>
  <c r="M3966" i="11"/>
  <c r="M2780" i="11"/>
  <c r="M4182" i="11"/>
  <c r="M3710" i="11"/>
  <c r="M3438" i="11"/>
  <c r="M3862" i="11"/>
  <c r="M3627" i="11"/>
  <c r="M4206" i="11"/>
  <c r="M841" i="11"/>
  <c r="J84" i="6"/>
  <c r="J184" i="6"/>
  <c r="J164" i="6"/>
  <c r="J212" i="6"/>
  <c r="J32" i="6"/>
  <c r="J104" i="6"/>
  <c r="J98" i="6"/>
  <c r="J159" i="6"/>
  <c r="J191" i="6"/>
  <c r="M1787" i="11"/>
  <c r="M1165" i="11"/>
  <c r="J42" i="6"/>
  <c r="J52" i="6"/>
  <c r="J208" i="6"/>
  <c r="M67" i="11"/>
  <c r="J165" i="6"/>
  <c r="M626" i="11"/>
  <c r="J138" i="6"/>
  <c r="J197" i="6"/>
  <c r="M1492" i="11"/>
  <c r="M1566" i="11"/>
  <c r="J106" i="6"/>
  <c r="J207" i="6"/>
  <c r="J26" i="6"/>
  <c r="J149" i="6"/>
  <c r="J170" i="6"/>
  <c r="J181" i="6"/>
  <c r="J112" i="6"/>
  <c r="M961" i="11"/>
  <c r="J18" i="6"/>
  <c r="J82" i="6"/>
  <c r="J176" i="6"/>
  <c r="M650" i="11"/>
  <c r="M1883" i="11"/>
  <c r="M1509" i="11"/>
  <c r="M1382" i="11"/>
  <c r="M1189" i="11"/>
  <c r="M1644" i="11"/>
  <c r="M1899" i="11"/>
  <c r="M306" i="11"/>
  <c r="M946" i="11"/>
  <c r="M1504" i="11"/>
  <c r="M1484" i="11"/>
  <c r="M1963" i="11"/>
  <c r="M1803" i="11"/>
  <c r="M2211" i="11"/>
  <c r="M1891" i="11"/>
  <c r="M1931" i="11"/>
  <c r="M1953" i="11"/>
  <c r="M1995" i="11"/>
  <c r="M2036" i="11"/>
  <c r="M2075" i="11"/>
  <c r="M2179" i="11"/>
  <c r="M3405" i="11"/>
  <c r="M3231" i="11"/>
  <c r="M3430" i="11"/>
  <c r="M3495" i="11"/>
  <c r="M2537" i="11"/>
  <c r="M3742" i="11"/>
  <c r="M3942" i="11"/>
  <c r="M4222" i="11"/>
  <c r="M3646" i="11"/>
  <c r="M4019" i="11"/>
  <c r="M4038" i="11"/>
  <c r="M3659" i="11"/>
  <c r="M4142" i="11"/>
  <c r="J21" i="6"/>
  <c r="J22" i="6"/>
  <c r="J25" i="6"/>
  <c r="J85" i="6"/>
  <c r="J86" i="6"/>
  <c r="J89" i="6"/>
  <c r="J90" i="6"/>
  <c r="J185" i="6"/>
  <c r="J188" i="6"/>
  <c r="M1143" i="11"/>
  <c r="M1655" i="11"/>
  <c r="J54" i="6"/>
  <c r="J57" i="6"/>
  <c r="M685" i="11"/>
  <c r="J46" i="6"/>
  <c r="J50" i="6"/>
  <c r="J109" i="6"/>
  <c r="J113" i="6"/>
  <c r="J201" i="6"/>
  <c r="J204" i="6"/>
  <c r="J38" i="6"/>
  <c r="J41" i="6"/>
  <c r="J102" i="6"/>
  <c r="M1687" i="11"/>
  <c r="J34" i="6"/>
  <c r="J94" i="6"/>
  <c r="J97" i="6"/>
  <c r="M400" i="11"/>
  <c r="M1290" i="11"/>
  <c r="I10" i="30"/>
  <c r="I9" i="30"/>
  <c r="J17" i="6"/>
  <c r="J77" i="6"/>
  <c r="J78" i="6"/>
  <c r="J81" i="6"/>
  <c r="J141" i="6"/>
  <c r="J142" i="6"/>
  <c r="M1175" i="11"/>
  <c r="M1706" i="11"/>
  <c r="J117" i="6"/>
  <c r="J45" i="6"/>
  <c r="J110" i="6"/>
  <c r="M109" i="11"/>
  <c r="J37" i="6"/>
  <c r="J153" i="6"/>
  <c r="J29" i="6"/>
  <c r="M272" i="11"/>
  <c r="M872" i="11"/>
  <c r="J69" i="6"/>
  <c r="J70" i="6"/>
  <c r="J73" i="6"/>
  <c r="J74" i="6"/>
  <c r="J133" i="6"/>
  <c r="J134" i="6"/>
  <c r="J137" i="6"/>
  <c r="M317" i="11"/>
  <c r="M1207" i="11"/>
  <c r="M4130" i="11"/>
  <c r="M4194" i="11"/>
  <c r="J53" i="6"/>
  <c r="J118" i="6"/>
  <c r="J121" i="6"/>
  <c r="M2026" i="11"/>
  <c r="M4002" i="11"/>
  <c r="J49" i="6"/>
  <c r="M1350" i="11"/>
  <c r="J101" i="6"/>
  <c r="J105" i="6"/>
  <c r="J156" i="6"/>
  <c r="J30" i="6"/>
  <c r="J33" i="6"/>
  <c r="J93" i="6"/>
  <c r="M741" i="11"/>
  <c r="M1527" i="11"/>
  <c r="J61" i="6"/>
  <c r="J62" i="6"/>
  <c r="J65" i="6"/>
  <c r="J125" i="6"/>
  <c r="J126" i="6"/>
  <c r="J129" i="6"/>
  <c r="J130" i="6"/>
  <c r="J169" i="6"/>
  <c r="J172" i="6"/>
  <c r="M107" i="11"/>
  <c r="M464" i="11"/>
  <c r="M1463" i="11"/>
  <c r="M1674" i="11"/>
  <c r="M2039" i="11"/>
  <c r="J171" i="6"/>
  <c r="J187" i="6"/>
  <c r="M1083" i="11"/>
  <c r="M2268" i="11"/>
  <c r="M2359" i="11"/>
  <c r="M3264" i="11"/>
  <c r="M3519" i="11"/>
  <c r="M3471" i="11"/>
  <c r="J40" i="6"/>
  <c r="J48" i="6"/>
  <c r="J88" i="6"/>
  <c r="J96" i="6"/>
  <c r="J211" i="6"/>
  <c r="M1837" i="11"/>
  <c r="M3599" i="11"/>
  <c r="J155" i="6"/>
  <c r="J203" i="6"/>
  <c r="M315" i="11"/>
  <c r="M4079" i="11"/>
  <c r="J166" i="6"/>
  <c r="J182" i="6"/>
  <c r="J214" i="6"/>
  <c r="M2792" i="11"/>
  <c r="M2920" i="11"/>
  <c r="M3240" i="11"/>
  <c r="M3336" i="11"/>
  <c r="J161" i="6"/>
  <c r="M2058" i="11"/>
  <c r="J24" i="6"/>
  <c r="J64" i="6"/>
  <c r="J80" i="6"/>
  <c r="J120" i="6"/>
  <c r="J128" i="6"/>
  <c r="J136" i="6"/>
  <c r="J147" i="6"/>
  <c r="J163" i="6"/>
  <c r="J179" i="6"/>
  <c r="J195" i="6"/>
  <c r="J20" i="6"/>
  <c r="J28" i="6"/>
  <c r="J36" i="6"/>
  <c r="J60" i="6"/>
  <c r="J76" i="6"/>
  <c r="J116" i="6"/>
  <c r="J124" i="6"/>
  <c r="J132" i="6"/>
  <c r="J140" i="6"/>
  <c r="J158" i="6"/>
  <c r="J160" i="6"/>
  <c r="J174" i="6"/>
  <c r="J190" i="6"/>
  <c r="J202" i="6"/>
  <c r="J206" i="6"/>
  <c r="J213" i="6"/>
  <c r="M873" i="11"/>
  <c r="M1099" i="11"/>
  <c r="M1163" i="11"/>
  <c r="M1227" i="11"/>
  <c r="M1291" i="11"/>
  <c r="M1323" i="11"/>
  <c r="M1451" i="11"/>
  <c r="M1547" i="11"/>
  <c r="M1579" i="11"/>
  <c r="M1643" i="11"/>
  <c r="M1675" i="11"/>
  <c r="M1707" i="11"/>
  <c r="M1771" i="11"/>
  <c r="M2373" i="11"/>
  <c r="M2776" i="11"/>
  <c r="M443" i="11"/>
  <c r="M1439" i="11"/>
  <c r="M2501" i="11"/>
  <c r="M3200" i="11"/>
  <c r="J198" i="6"/>
  <c r="M3144" i="11"/>
  <c r="M3176" i="11"/>
  <c r="M3208" i="11"/>
  <c r="M3272" i="11"/>
  <c r="M3304" i="11"/>
  <c r="J177" i="6"/>
  <c r="J209" i="6"/>
  <c r="J27" i="6"/>
  <c r="J35" i="6"/>
  <c r="J59" i="6"/>
  <c r="J99" i="6"/>
  <c r="J107" i="6"/>
  <c r="J123" i="6"/>
  <c r="J131" i="6"/>
  <c r="J139" i="6"/>
  <c r="M1320" i="11"/>
  <c r="M1448" i="11"/>
  <c r="M1576" i="11"/>
  <c r="M1608" i="11"/>
  <c r="M2378" i="11"/>
  <c r="M2427" i="11"/>
  <c r="M2957" i="11"/>
  <c r="M3085" i="11"/>
  <c r="M3149" i="11"/>
  <c r="M3309" i="11"/>
  <c r="M3391" i="11"/>
  <c r="M1119" i="11"/>
  <c r="J150" i="6"/>
  <c r="M1059" i="11"/>
  <c r="M2186" i="11"/>
  <c r="M3080" i="11"/>
  <c r="M3368" i="11"/>
  <c r="J145" i="6"/>
  <c r="J193" i="6"/>
  <c r="J19" i="6"/>
  <c r="J43" i="6"/>
  <c r="J51" i="6"/>
  <c r="J67" i="6"/>
  <c r="J75" i="6"/>
  <c r="J83" i="6"/>
  <c r="J91" i="6"/>
  <c r="J115" i="6"/>
  <c r="M915" i="11"/>
  <c r="M958" i="11"/>
  <c r="M1835" i="11"/>
  <c r="M2027" i="11"/>
  <c r="M2147" i="11"/>
  <c r="M2314" i="11"/>
  <c r="M2412" i="11"/>
  <c r="M2541" i="11"/>
  <c r="M2623" i="11"/>
  <c r="M2664" i="11"/>
  <c r="M3567" i="11"/>
  <c r="M3575" i="11"/>
  <c r="M3597" i="11"/>
  <c r="M3789" i="11"/>
  <c r="M3853" i="11"/>
  <c r="M3917" i="11"/>
  <c r="M4045" i="11"/>
  <c r="M1195" i="11"/>
  <c r="M1611" i="11"/>
  <c r="M3211" i="11"/>
  <c r="M3275" i="11"/>
  <c r="M3192" i="11"/>
  <c r="M3224" i="11"/>
  <c r="M3256" i="11"/>
  <c r="M3288" i="11"/>
  <c r="M3320" i="11"/>
  <c r="M3352" i="11"/>
  <c r="M2506" i="11"/>
  <c r="M2888" i="11"/>
  <c r="M3431" i="11"/>
  <c r="M3445" i="11"/>
  <c r="M3893" i="11"/>
  <c r="M4213" i="11"/>
  <c r="M2656" i="11"/>
  <c r="M3487" i="11"/>
  <c r="M3650" i="11"/>
  <c r="M3885" i="11"/>
  <c r="M4013" i="11"/>
  <c r="M3400" i="11"/>
  <c r="M3408" i="11"/>
  <c r="M3480" i="11"/>
  <c r="M3960" i="11"/>
  <c r="M4120" i="11"/>
  <c r="B867" i="9"/>
  <c r="P867" i="9" s="1"/>
  <c r="B881" i="9"/>
  <c r="P881" i="9" s="1"/>
  <c r="B890" i="9"/>
  <c r="P890" i="9" s="1"/>
  <c r="B918" i="9"/>
  <c r="P918" i="9" s="1"/>
  <c r="B932" i="9"/>
  <c r="P932" i="9" s="1"/>
  <c r="B996" i="9"/>
  <c r="P996" i="9" s="1"/>
  <c r="B610" i="9"/>
  <c r="P610" i="9" s="1"/>
  <c r="B626" i="9"/>
  <c r="P626" i="9" s="1"/>
  <c r="B634" i="9"/>
  <c r="P634" i="9" s="1"/>
  <c r="B666" i="9"/>
  <c r="P666" i="9" s="1"/>
  <c r="B682" i="9"/>
  <c r="P682" i="9" s="1"/>
  <c r="B706" i="9"/>
  <c r="P706" i="9" s="1"/>
  <c r="B714" i="9"/>
  <c r="P714" i="9" s="1"/>
  <c r="B722" i="9"/>
  <c r="P722" i="9" s="1"/>
  <c r="B738" i="9"/>
  <c r="P738" i="9" s="1"/>
  <c r="B762" i="9"/>
  <c r="P762" i="9" s="1"/>
  <c r="B778" i="9"/>
  <c r="P778" i="9" s="1"/>
  <c r="B794" i="9"/>
  <c r="P794" i="9" s="1"/>
  <c r="B810" i="9"/>
  <c r="P810" i="9" s="1"/>
  <c r="B818" i="9"/>
  <c r="P818" i="9" s="1"/>
  <c r="B834" i="9"/>
  <c r="P834" i="9" s="1"/>
  <c r="B847" i="9"/>
  <c r="P847" i="9" s="1"/>
  <c r="B876" i="9"/>
  <c r="P876" i="9" s="1"/>
  <c r="B910" i="9"/>
  <c r="P910" i="9" s="1"/>
  <c r="B924" i="9"/>
  <c r="P924" i="9" s="1"/>
  <c r="B974" i="9"/>
  <c r="P974" i="9" s="1"/>
  <c r="B988" i="9"/>
  <c r="P988" i="9" s="1"/>
  <c r="B885" i="9"/>
  <c r="P885" i="9" s="1"/>
  <c r="B888" i="9"/>
  <c r="P888" i="9" s="1"/>
  <c r="B902" i="9"/>
  <c r="P902" i="9" s="1"/>
  <c r="B916" i="9"/>
  <c r="P916" i="9" s="1"/>
  <c r="B1030" i="9"/>
  <c r="P1030" i="9" s="1"/>
  <c r="B608" i="9"/>
  <c r="P608" i="9" s="1"/>
  <c r="B616" i="9"/>
  <c r="P616" i="9" s="1"/>
  <c r="B624" i="9"/>
  <c r="P624" i="9" s="1"/>
  <c r="B648" i="9"/>
  <c r="P648" i="9" s="1"/>
  <c r="B656" i="9"/>
  <c r="P656" i="9" s="1"/>
  <c r="B672" i="9"/>
  <c r="P672" i="9" s="1"/>
  <c r="B680" i="9"/>
  <c r="P680" i="9" s="1"/>
  <c r="B696" i="9"/>
  <c r="P696" i="9" s="1"/>
  <c r="B720" i="9"/>
  <c r="P720" i="9" s="1"/>
  <c r="B736" i="9"/>
  <c r="P736" i="9" s="1"/>
  <c r="B760" i="9"/>
  <c r="P760" i="9" s="1"/>
  <c r="B776" i="9"/>
  <c r="P776" i="9" s="1"/>
  <c r="B784" i="9"/>
  <c r="P784" i="9" s="1"/>
  <c r="B792" i="9"/>
  <c r="P792" i="9" s="1"/>
  <c r="B800" i="9"/>
  <c r="P800" i="9" s="1"/>
  <c r="B832" i="9"/>
  <c r="P832" i="9" s="1"/>
  <c r="B851" i="9"/>
  <c r="P851" i="9" s="1"/>
  <c r="B879" i="9"/>
  <c r="P879" i="9" s="1"/>
  <c r="B958" i="9"/>
  <c r="P958" i="9" s="1"/>
  <c r="B972" i="9"/>
  <c r="P972" i="9" s="1"/>
  <c r="B27" i="9"/>
  <c r="P27" i="9" s="1"/>
  <c r="B36" i="9"/>
  <c r="P36" i="9" s="1"/>
  <c r="B52" i="9"/>
  <c r="P52" i="9" s="1"/>
  <c r="B68" i="9"/>
  <c r="P68" i="9" s="1"/>
  <c r="B91" i="9"/>
  <c r="P91" i="9" s="1"/>
  <c r="B107" i="9"/>
  <c r="P107" i="9" s="1"/>
  <c r="B116" i="9"/>
  <c r="P116" i="9" s="1"/>
  <c r="B123" i="9"/>
  <c r="P123" i="9" s="1"/>
  <c r="B139" i="9"/>
  <c r="P139" i="9" s="1"/>
  <c r="B148" i="9"/>
  <c r="P148" i="9" s="1"/>
  <c r="B187" i="9"/>
  <c r="P187" i="9" s="1"/>
  <c r="B196" i="9"/>
  <c r="P196" i="9" s="1"/>
  <c r="B203" i="9"/>
  <c r="P203" i="9" s="1"/>
  <c r="B219" i="9"/>
  <c r="P219" i="9" s="1"/>
  <c r="B228" i="9"/>
  <c r="P228" i="9" s="1"/>
  <c r="B244" i="9"/>
  <c r="P244" i="9" s="1"/>
  <c r="B251" i="9"/>
  <c r="P251" i="9" s="1"/>
  <c r="B267" i="9"/>
  <c r="P267" i="9" s="1"/>
  <c r="B283" i="9"/>
  <c r="P283" i="9" s="1"/>
  <c r="B292" i="9"/>
  <c r="P292" i="9" s="1"/>
  <c r="B299" i="9"/>
  <c r="P299" i="9" s="1"/>
  <c r="B308" i="9"/>
  <c r="P308" i="9" s="1"/>
  <c r="B315" i="9"/>
  <c r="P315" i="9" s="1"/>
  <c r="B324" i="9"/>
  <c r="P324" i="9" s="1"/>
  <c r="B347" i="9"/>
  <c r="P347" i="9" s="1"/>
  <c r="B372" i="9"/>
  <c r="P372" i="9" s="1"/>
  <c r="B379" i="9"/>
  <c r="P379" i="9" s="1"/>
  <c r="B395" i="9"/>
  <c r="P395" i="9" s="1"/>
  <c r="B427" i="9"/>
  <c r="P427" i="9" s="1"/>
  <c r="B452" i="9"/>
  <c r="P452" i="9" s="1"/>
  <c r="B459" i="9"/>
  <c r="P459" i="9" s="1"/>
  <c r="B475" i="9"/>
  <c r="P475" i="9" s="1"/>
  <c r="B484" i="9"/>
  <c r="P484" i="9" s="1"/>
  <c r="B523" i="9"/>
  <c r="P523" i="9" s="1"/>
  <c r="B539" i="9"/>
  <c r="P539" i="9" s="1"/>
  <c r="B555" i="9"/>
  <c r="P555" i="9" s="1"/>
  <c r="B564" i="9"/>
  <c r="P564" i="9" s="1"/>
  <c r="B860" i="9"/>
  <c r="P860" i="9" s="1"/>
  <c r="B900" i="9"/>
  <c r="P900" i="9" s="1"/>
  <c r="B950" i="9"/>
  <c r="P950" i="9" s="1"/>
  <c r="B964" i="9"/>
  <c r="P964" i="9" s="1"/>
  <c r="B1014" i="9"/>
  <c r="P1014" i="9" s="1"/>
  <c r="B1028" i="9"/>
  <c r="P1028" i="9" s="1"/>
  <c r="B853" i="9"/>
  <c r="P853" i="9" s="1"/>
  <c r="B856" i="9"/>
  <c r="P856" i="9" s="1"/>
  <c r="B895" i="9"/>
  <c r="P895" i="9" s="1"/>
  <c r="B982" i="9"/>
  <c r="P982" i="9" s="1"/>
  <c r="B602" i="9"/>
  <c r="P602" i="9" s="1"/>
  <c r="B618" i="9"/>
  <c r="P618" i="9" s="1"/>
  <c r="B650" i="9"/>
  <c r="P650" i="9" s="1"/>
  <c r="B674" i="9"/>
  <c r="P674" i="9" s="1"/>
  <c r="B698" i="9"/>
  <c r="P698" i="9" s="1"/>
  <c r="B746" i="9"/>
  <c r="P746" i="9" s="1"/>
  <c r="B754" i="9"/>
  <c r="P754" i="9" s="1"/>
  <c r="B770" i="9"/>
  <c r="P770" i="9" s="1"/>
  <c r="B786" i="9"/>
  <c r="P786" i="9" s="1"/>
  <c r="B802" i="9"/>
  <c r="P802" i="9" s="1"/>
  <c r="B826" i="9"/>
  <c r="P826" i="9" s="1"/>
  <c r="B842" i="9"/>
  <c r="P842" i="9" s="1"/>
  <c r="B966" i="9"/>
  <c r="P966" i="9" s="1"/>
  <c r="B980" i="9"/>
  <c r="P980" i="9" s="1"/>
  <c r="B600" i="9"/>
  <c r="P600" i="9" s="1"/>
  <c r="B632" i="9"/>
  <c r="P632" i="9" s="1"/>
  <c r="B640" i="9"/>
  <c r="P640" i="9" s="1"/>
  <c r="B664" i="9"/>
  <c r="P664" i="9" s="1"/>
  <c r="B688" i="9"/>
  <c r="P688" i="9" s="1"/>
  <c r="B704" i="9"/>
  <c r="P704" i="9" s="1"/>
  <c r="B712" i="9"/>
  <c r="P712" i="9" s="1"/>
  <c r="B728" i="9"/>
  <c r="P728" i="9" s="1"/>
  <c r="B744" i="9"/>
  <c r="P744" i="9" s="1"/>
  <c r="B752" i="9"/>
  <c r="P752" i="9" s="1"/>
  <c r="B768" i="9"/>
  <c r="P768" i="9" s="1"/>
  <c r="B808" i="9"/>
  <c r="P808" i="9" s="1"/>
  <c r="B816" i="9"/>
  <c r="P816" i="9" s="1"/>
  <c r="B824" i="9"/>
  <c r="P824" i="9" s="1"/>
  <c r="B840" i="9"/>
  <c r="P840" i="9" s="1"/>
  <c r="B865" i="9"/>
  <c r="P865" i="9" s="1"/>
  <c r="B874" i="9"/>
  <c r="P874" i="9" s="1"/>
  <c r="B908" i="9"/>
  <c r="P908" i="9" s="1"/>
  <c r="B1022" i="9"/>
  <c r="P1022" i="9" s="1"/>
  <c r="B25" i="9"/>
  <c r="P25" i="9" s="1"/>
  <c r="B34" i="9"/>
  <c r="P34" i="9" s="1"/>
  <c r="B41" i="9"/>
  <c r="P41" i="9" s="1"/>
  <c r="B50" i="9"/>
  <c r="P50" i="9" s="1"/>
  <c r="B57" i="9"/>
  <c r="P57" i="9" s="1"/>
  <c r="B66" i="9"/>
  <c r="P66" i="9" s="1"/>
  <c r="B73" i="9"/>
  <c r="P73" i="9" s="1"/>
  <c r="B82" i="9"/>
  <c r="P82" i="9" s="1"/>
  <c r="B89" i="9"/>
  <c r="P89" i="9" s="1"/>
  <c r="B98" i="9"/>
  <c r="P98" i="9" s="1"/>
  <c r="B105" i="9"/>
  <c r="P105" i="9" s="1"/>
  <c r="B114" i="9"/>
  <c r="P114" i="9" s="1"/>
  <c r="B121" i="9"/>
  <c r="P121" i="9" s="1"/>
  <c r="B130" i="9"/>
  <c r="P130" i="9" s="1"/>
  <c r="B137" i="9"/>
  <c r="P137" i="9" s="1"/>
  <c r="B146" i="9"/>
  <c r="P146" i="9" s="1"/>
  <c r="B162" i="9"/>
  <c r="P162" i="9" s="1"/>
  <c r="B169" i="9"/>
  <c r="P169" i="9" s="1"/>
  <c r="B178" i="9"/>
  <c r="P178" i="9" s="1"/>
  <c r="B185" i="9"/>
  <c r="P185" i="9" s="1"/>
  <c r="B194" i="9"/>
  <c r="P194" i="9" s="1"/>
  <c r="B201" i="9"/>
  <c r="P201" i="9" s="1"/>
  <c r="B210" i="9"/>
  <c r="P210" i="9" s="1"/>
  <c r="B217" i="9"/>
  <c r="P217" i="9" s="1"/>
  <c r="B226" i="9"/>
  <c r="P226" i="9" s="1"/>
  <c r="B242" i="9"/>
  <c r="P242" i="9" s="1"/>
  <c r="B249" i="9"/>
  <c r="P249" i="9" s="1"/>
  <c r="B258" i="9"/>
  <c r="P258" i="9" s="1"/>
  <c r="B265" i="9"/>
  <c r="P265" i="9" s="1"/>
  <c r="B274" i="9"/>
  <c r="P274" i="9" s="1"/>
  <c r="B290" i="9"/>
  <c r="P290" i="9" s="1"/>
  <c r="B297" i="9"/>
  <c r="P297" i="9" s="1"/>
  <c r="B306" i="9"/>
  <c r="P306" i="9" s="1"/>
  <c r="B313" i="9"/>
  <c r="P313" i="9" s="1"/>
  <c r="B322" i="9"/>
  <c r="P322" i="9" s="1"/>
  <c r="B329" i="9"/>
  <c r="P329" i="9" s="1"/>
  <c r="B338" i="9"/>
  <c r="P338" i="9" s="1"/>
  <c r="B354" i="9"/>
  <c r="P354" i="9" s="1"/>
  <c r="B361" i="9"/>
  <c r="P361" i="9" s="1"/>
  <c r="B370" i="9"/>
  <c r="P370" i="9" s="1"/>
  <c r="B377" i="9"/>
  <c r="P377" i="9" s="1"/>
  <c r="B386" i="9"/>
  <c r="P386" i="9" s="1"/>
  <c r="B393" i="9"/>
  <c r="P393" i="9" s="1"/>
  <c r="B402" i="9"/>
  <c r="P402" i="9" s="1"/>
  <c r="B418" i="9"/>
  <c r="P418" i="9" s="1"/>
  <c r="B434" i="9"/>
  <c r="P434" i="9" s="1"/>
  <c r="B450" i="9"/>
  <c r="P450" i="9" s="1"/>
  <c r="B457" i="9"/>
  <c r="P457" i="9" s="1"/>
  <c r="B466" i="9"/>
  <c r="P466" i="9" s="1"/>
  <c r="B482" i="9"/>
  <c r="P482" i="9" s="1"/>
  <c r="B498" i="9"/>
  <c r="P498" i="9" s="1"/>
  <c r="B505" i="9"/>
  <c r="P505" i="9" s="1"/>
  <c r="B514" i="9"/>
  <c r="P514" i="9" s="1"/>
  <c r="B521" i="9"/>
  <c r="P521" i="9" s="1"/>
  <c r="B530" i="9"/>
  <c r="P530" i="9" s="1"/>
  <c r="B537" i="9"/>
  <c r="P537" i="9" s="1"/>
  <c r="B546" i="9"/>
  <c r="P546" i="9" s="1"/>
  <c r="B562" i="9"/>
  <c r="P562" i="9" s="1"/>
  <c r="B569" i="9"/>
  <c r="P569" i="9" s="1"/>
  <c r="B578" i="9"/>
  <c r="P578" i="9" s="1"/>
  <c r="B585" i="9"/>
  <c r="P585" i="9" s="1"/>
  <c r="B594" i="9"/>
  <c r="P594" i="9" s="1"/>
  <c r="B598" i="9"/>
  <c r="P598" i="9" s="1"/>
  <c r="B606" i="9"/>
  <c r="P606" i="9" s="1"/>
  <c r="B614" i="9"/>
  <c r="P614" i="9" s="1"/>
  <c r="B622" i="9"/>
  <c r="P622" i="9" s="1"/>
  <c r="B630" i="9"/>
  <c r="P630" i="9" s="1"/>
  <c r="B638" i="9"/>
  <c r="P638" i="9" s="1"/>
  <c r="B646" i="9"/>
  <c r="P646" i="9" s="1"/>
  <c r="B654" i="9"/>
  <c r="P654" i="9" s="1"/>
  <c r="B662" i="9"/>
  <c r="P662" i="9" s="1"/>
  <c r="B670" i="9"/>
  <c r="P670" i="9" s="1"/>
  <c r="B678" i="9"/>
  <c r="P678" i="9" s="1"/>
  <c r="B686" i="9"/>
  <c r="P686" i="9" s="1"/>
  <c r="B694" i="9"/>
  <c r="P694" i="9" s="1"/>
  <c r="B702" i="9"/>
  <c r="P702" i="9" s="1"/>
  <c r="B710" i="9"/>
  <c r="P710" i="9" s="1"/>
  <c r="B718" i="9"/>
  <c r="P718" i="9" s="1"/>
  <c r="B726" i="9"/>
  <c r="P726" i="9" s="1"/>
  <c r="B734" i="9"/>
  <c r="P734" i="9" s="1"/>
  <c r="B742" i="9"/>
  <c r="P742" i="9" s="1"/>
  <c r="B750" i="9"/>
  <c r="P750" i="9" s="1"/>
  <c r="B758" i="9"/>
  <c r="P758" i="9" s="1"/>
  <c r="B766" i="9"/>
  <c r="P766" i="9" s="1"/>
  <c r="B774" i="9"/>
  <c r="P774" i="9" s="1"/>
  <c r="B782" i="9"/>
  <c r="P782" i="9" s="1"/>
  <c r="B790" i="9"/>
  <c r="P790" i="9" s="1"/>
  <c r="B798" i="9"/>
  <c r="P798" i="9" s="1"/>
  <c r="B806" i="9"/>
  <c r="P806" i="9" s="1"/>
  <c r="B814" i="9"/>
  <c r="P814" i="9" s="1"/>
  <c r="B822" i="9"/>
  <c r="P822" i="9" s="1"/>
  <c r="B830" i="9"/>
  <c r="P830" i="9" s="1"/>
  <c r="B838" i="9"/>
  <c r="P838" i="9" s="1"/>
  <c r="B869" i="9"/>
  <c r="P869" i="9" s="1"/>
  <c r="B870" i="9"/>
  <c r="P870" i="9" s="1"/>
  <c r="B872" i="9"/>
  <c r="P872" i="9" s="1"/>
  <c r="B883" i="9"/>
  <c r="P883" i="9" s="1"/>
  <c r="B897" i="9"/>
  <c r="P897" i="9" s="1"/>
  <c r="B942" i="9"/>
  <c r="P942" i="9" s="1"/>
  <c r="B956" i="9"/>
  <c r="P956" i="9" s="1"/>
  <c r="B1006" i="9"/>
  <c r="P1006" i="9" s="1"/>
  <c r="B1020" i="9"/>
  <c r="P1020" i="9" s="1"/>
  <c r="B642" i="9"/>
  <c r="P642" i="9" s="1"/>
  <c r="B658" i="9"/>
  <c r="P658" i="9" s="1"/>
  <c r="B690" i="9"/>
  <c r="P690" i="9" s="1"/>
  <c r="B730" i="9"/>
  <c r="P730" i="9" s="1"/>
  <c r="B32" i="9"/>
  <c r="P32" i="9" s="1"/>
  <c r="B39" i="9"/>
  <c r="P39" i="9" s="1"/>
  <c r="B48" i="9"/>
  <c r="P48" i="9" s="1"/>
  <c r="B55" i="9"/>
  <c r="P55" i="9" s="1"/>
  <c r="B64" i="9"/>
  <c r="P64" i="9" s="1"/>
  <c r="B71" i="9"/>
  <c r="P71" i="9" s="1"/>
  <c r="B80" i="9"/>
  <c r="P80" i="9" s="1"/>
  <c r="B87" i="9"/>
  <c r="P87" i="9" s="1"/>
  <c r="B96" i="9"/>
  <c r="P96" i="9" s="1"/>
  <c r="B103" i="9"/>
  <c r="P103" i="9" s="1"/>
  <c r="B112" i="9"/>
  <c r="P112" i="9" s="1"/>
  <c r="B119" i="9"/>
  <c r="P119" i="9" s="1"/>
  <c r="B128" i="9"/>
  <c r="P128" i="9" s="1"/>
  <c r="B135" i="9"/>
  <c r="P135" i="9" s="1"/>
  <c r="B144" i="9"/>
  <c r="P144" i="9" s="1"/>
  <c r="B151" i="9"/>
  <c r="P151" i="9" s="1"/>
  <c r="B160" i="9"/>
  <c r="P160" i="9" s="1"/>
  <c r="B167" i="9"/>
  <c r="P167" i="9" s="1"/>
  <c r="B176" i="9"/>
  <c r="P176" i="9" s="1"/>
  <c r="B183" i="9"/>
  <c r="P183" i="9" s="1"/>
  <c r="B192" i="9"/>
  <c r="P192" i="9" s="1"/>
  <c r="B199" i="9"/>
  <c r="P199" i="9" s="1"/>
  <c r="B208" i="9"/>
  <c r="P208" i="9" s="1"/>
  <c r="B215" i="9"/>
  <c r="P215" i="9" s="1"/>
  <c r="B224" i="9"/>
  <c r="P224" i="9" s="1"/>
  <c r="B231" i="9"/>
  <c r="P231" i="9" s="1"/>
  <c r="B240" i="9"/>
  <c r="P240" i="9" s="1"/>
  <c r="B247" i="9"/>
  <c r="P247" i="9" s="1"/>
  <c r="B256" i="9"/>
  <c r="P256" i="9" s="1"/>
  <c r="B263" i="9"/>
  <c r="P263" i="9" s="1"/>
  <c r="B272" i="9"/>
  <c r="P272" i="9" s="1"/>
  <c r="B279" i="9"/>
  <c r="P279" i="9" s="1"/>
  <c r="B288" i="9"/>
  <c r="P288" i="9" s="1"/>
  <c r="B295" i="9"/>
  <c r="P295" i="9" s="1"/>
  <c r="B304" i="9"/>
  <c r="P304" i="9" s="1"/>
  <c r="B311" i="9"/>
  <c r="P311" i="9" s="1"/>
  <c r="B320" i="9"/>
  <c r="P320" i="9" s="1"/>
  <c r="B327" i="9"/>
  <c r="P327" i="9" s="1"/>
  <c r="B336" i="9"/>
  <c r="P336" i="9" s="1"/>
  <c r="B343" i="9"/>
  <c r="P343" i="9" s="1"/>
  <c r="B352" i="9"/>
  <c r="P352" i="9" s="1"/>
  <c r="B359" i="9"/>
  <c r="P359" i="9" s="1"/>
  <c r="B368" i="9"/>
  <c r="P368" i="9" s="1"/>
  <c r="B375" i="9"/>
  <c r="P375" i="9" s="1"/>
  <c r="B384" i="9"/>
  <c r="P384" i="9" s="1"/>
  <c r="B391" i="9"/>
  <c r="P391" i="9" s="1"/>
  <c r="B400" i="9"/>
  <c r="P400" i="9" s="1"/>
  <c r="B407" i="9"/>
  <c r="P407" i="9" s="1"/>
  <c r="B416" i="9"/>
  <c r="P416" i="9" s="1"/>
  <c r="B423" i="9"/>
  <c r="P423" i="9" s="1"/>
  <c r="B432" i="9"/>
  <c r="P432" i="9" s="1"/>
  <c r="B439" i="9"/>
  <c r="P439" i="9" s="1"/>
  <c r="B448" i="9"/>
  <c r="P448" i="9" s="1"/>
  <c r="B455" i="9"/>
  <c r="P455" i="9" s="1"/>
  <c r="B464" i="9"/>
  <c r="P464" i="9" s="1"/>
  <c r="B471" i="9"/>
  <c r="P471" i="9" s="1"/>
  <c r="B480" i="9"/>
  <c r="P480" i="9" s="1"/>
  <c r="B487" i="9"/>
  <c r="P487" i="9" s="1"/>
  <c r="B496" i="9"/>
  <c r="P496" i="9" s="1"/>
  <c r="B503" i="9"/>
  <c r="P503" i="9" s="1"/>
  <c r="B512" i="9"/>
  <c r="P512" i="9" s="1"/>
  <c r="B519" i="9"/>
  <c r="P519" i="9" s="1"/>
  <c r="B528" i="9"/>
  <c r="P528" i="9" s="1"/>
  <c r="B535" i="9"/>
  <c r="P535" i="9" s="1"/>
  <c r="B544" i="9"/>
  <c r="P544" i="9" s="1"/>
  <c r="B551" i="9"/>
  <c r="P551" i="9" s="1"/>
  <c r="B560" i="9"/>
  <c r="P560" i="9" s="1"/>
  <c r="B567" i="9"/>
  <c r="P567" i="9" s="1"/>
  <c r="B576" i="9"/>
  <c r="P576" i="9" s="1"/>
  <c r="B583" i="9"/>
  <c r="P583" i="9" s="1"/>
  <c r="B592" i="9"/>
  <c r="P592" i="9" s="1"/>
  <c r="B849" i="9"/>
  <c r="P849" i="9" s="1"/>
  <c r="B858" i="9"/>
  <c r="P858" i="9" s="1"/>
  <c r="B863" i="9"/>
  <c r="P863" i="9" s="1"/>
  <c r="B892" i="9"/>
  <c r="P892" i="9" s="1"/>
  <c r="B934" i="9"/>
  <c r="P934" i="9" s="1"/>
  <c r="B948" i="9"/>
  <c r="P948" i="9" s="1"/>
  <c r="B998" i="9"/>
  <c r="P998" i="9" s="1"/>
  <c r="B1012" i="9"/>
  <c r="P1012" i="9" s="1"/>
  <c r="B30" i="9"/>
  <c r="P30" i="9" s="1"/>
  <c r="B37" i="9"/>
  <c r="P37" i="9" s="1"/>
  <c r="B46" i="9"/>
  <c r="P46" i="9" s="1"/>
  <c r="B53" i="9"/>
  <c r="P53" i="9" s="1"/>
  <c r="B62" i="9"/>
  <c r="P62" i="9" s="1"/>
  <c r="B69" i="9"/>
  <c r="P69" i="9" s="1"/>
  <c r="B78" i="9"/>
  <c r="P78" i="9" s="1"/>
  <c r="B85" i="9"/>
  <c r="P85" i="9" s="1"/>
  <c r="B94" i="9"/>
  <c r="P94" i="9" s="1"/>
  <c r="B101" i="9"/>
  <c r="P101" i="9" s="1"/>
  <c r="B110" i="9"/>
  <c r="P110" i="9" s="1"/>
  <c r="B117" i="9"/>
  <c r="P117" i="9" s="1"/>
  <c r="B126" i="9"/>
  <c r="P126" i="9" s="1"/>
  <c r="B133" i="9"/>
  <c r="P133" i="9" s="1"/>
  <c r="B142" i="9"/>
  <c r="P142" i="9" s="1"/>
  <c r="B149" i="9"/>
  <c r="P149" i="9" s="1"/>
  <c r="B158" i="9"/>
  <c r="P158" i="9" s="1"/>
  <c r="B165" i="9"/>
  <c r="P165" i="9" s="1"/>
  <c r="B174" i="9"/>
  <c r="P174" i="9" s="1"/>
  <c r="B181" i="9"/>
  <c r="P181" i="9" s="1"/>
  <c r="B190" i="9"/>
  <c r="P190" i="9" s="1"/>
  <c r="B197" i="9"/>
  <c r="P197" i="9" s="1"/>
  <c r="B206" i="9"/>
  <c r="P206" i="9" s="1"/>
  <c r="B213" i="9"/>
  <c r="P213" i="9" s="1"/>
  <c r="B222" i="9"/>
  <c r="P222" i="9" s="1"/>
  <c r="B229" i="9"/>
  <c r="P229" i="9" s="1"/>
  <c r="B238" i="9"/>
  <c r="P238" i="9" s="1"/>
  <c r="B245" i="9"/>
  <c r="P245" i="9" s="1"/>
  <c r="B254" i="9"/>
  <c r="P254" i="9" s="1"/>
  <c r="B261" i="9"/>
  <c r="P261" i="9" s="1"/>
  <c r="B270" i="9"/>
  <c r="P270" i="9" s="1"/>
  <c r="B277" i="9"/>
  <c r="P277" i="9" s="1"/>
  <c r="B286" i="9"/>
  <c r="P286" i="9" s="1"/>
  <c r="B293" i="9"/>
  <c r="P293" i="9" s="1"/>
  <c r="B302" i="9"/>
  <c r="P302" i="9" s="1"/>
  <c r="B309" i="9"/>
  <c r="P309" i="9" s="1"/>
  <c r="B318" i="9"/>
  <c r="P318" i="9" s="1"/>
  <c r="B325" i="9"/>
  <c r="P325" i="9" s="1"/>
  <c r="B334" i="9"/>
  <c r="P334" i="9" s="1"/>
  <c r="B341" i="9"/>
  <c r="P341" i="9" s="1"/>
  <c r="B350" i="9"/>
  <c r="P350" i="9" s="1"/>
  <c r="B357" i="9"/>
  <c r="P357" i="9" s="1"/>
  <c r="B366" i="9"/>
  <c r="P366" i="9" s="1"/>
  <c r="B373" i="9"/>
  <c r="P373" i="9" s="1"/>
  <c r="B382" i="9"/>
  <c r="P382" i="9" s="1"/>
  <c r="B389" i="9"/>
  <c r="P389" i="9" s="1"/>
  <c r="B398" i="9"/>
  <c r="P398" i="9" s="1"/>
  <c r="B405" i="9"/>
  <c r="P405" i="9" s="1"/>
  <c r="B414" i="9"/>
  <c r="P414" i="9" s="1"/>
  <c r="B421" i="9"/>
  <c r="P421" i="9" s="1"/>
  <c r="B430" i="9"/>
  <c r="P430" i="9" s="1"/>
  <c r="B437" i="9"/>
  <c r="P437" i="9" s="1"/>
  <c r="B446" i="9"/>
  <c r="P446" i="9" s="1"/>
  <c r="B453" i="9"/>
  <c r="P453" i="9" s="1"/>
  <c r="B462" i="9"/>
  <c r="P462" i="9" s="1"/>
  <c r="B469" i="9"/>
  <c r="P469" i="9" s="1"/>
  <c r="B478" i="9"/>
  <c r="P478" i="9" s="1"/>
  <c r="B485" i="9"/>
  <c r="P485" i="9" s="1"/>
  <c r="B494" i="9"/>
  <c r="P494" i="9" s="1"/>
  <c r="B501" i="9"/>
  <c r="P501" i="9" s="1"/>
  <c r="B510" i="9"/>
  <c r="P510" i="9" s="1"/>
  <c r="B517" i="9"/>
  <c r="P517" i="9" s="1"/>
  <c r="B526" i="9"/>
  <c r="P526" i="9" s="1"/>
  <c r="B533" i="9"/>
  <c r="P533" i="9" s="1"/>
  <c r="B542" i="9"/>
  <c r="P542" i="9" s="1"/>
  <c r="B549" i="9"/>
  <c r="P549" i="9" s="1"/>
  <c r="B558" i="9"/>
  <c r="P558" i="9" s="1"/>
  <c r="B565" i="9"/>
  <c r="P565" i="9" s="1"/>
  <c r="B574" i="9"/>
  <c r="P574" i="9" s="1"/>
  <c r="B581" i="9"/>
  <c r="P581" i="9" s="1"/>
  <c r="B590" i="9"/>
  <c r="P590" i="9" s="1"/>
  <c r="B604" i="9"/>
  <c r="P604" i="9" s="1"/>
  <c r="B612" i="9"/>
  <c r="P612" i="9" s="1"/>
  <c r="B620" i="9"/>
  <c r="P620" i="9" s="1"/>
  <c r="B628" i="9"/>
  <c r="P628" i="9" s="1"/>
  <c r="B636" i="9"/>
  <c r="P636" i="9" s="1"/>
  <c r="B644" i="9"/>
  <c r="P644" i="9" s="1"/>
  <c r="B652" i="9"/>
  <c r="P652" i="9" s="1"/>
  <c r="B660" i="9"/>
  <c r="P660" i="9" s="1"/>
  <c r="B668" i="9"/>
  <c r="P668" i="9" s="1"/>
  <c r="B676" i="9"/>
  <c r="P676" i="9" s="1"/>
  <c r="B684" i="9"/>
  <c r="P684" i="9" s="1"/>
  <c r="B692" i="9"/>
  <c r="P692" i="9" s="1"/>
  <c r="B700" i="9"/>
  <c r="P700" i="9" s="1"/>
  <c r="B708" i="9"/>
  <c r="P708" i="9" s="1"/>
  <c r="B716" i="9"/>
  <c r="P716" i="9" s="1"/>
  <c r="B724" i="9"/>
  <c r="P724" i="9" s="1"/>
  <c r="B732" i="9"/>
  <c r="P732" i="9" s="1"/>
  <c r="B740" i="9"/>
  <c r="P740" i="9" s="1"/>
  <c r="B748" i="9"/>
  <c r="P748" i="9" s="1"/>
  <c r="B756" i="9"/>
  <c r="P756" i="9" s="1"/>
  <c r="B764" i="9"/>
  <c r="P764" i="9" s="1"/>
  <c r="B772" i="9"/>
  <c r="P772" i="9" s="1"/>
  <c r="B780" i="9"/>
  <c r="P780" i="9" s="1"/>
  <c r="B788" i="9"/>
  <c r="P788" i="9" s="1"/>
  <c r="B796" i="9"/>
  <c r="P796" i="9" s="1"/>
  <c r="B804" i="9"/>
  <c r="P804" i="9" s="1"/>
  <c r="B812" i="9"/>
  <c r="P812" i="9" s="1"/>
  <c r="B820" i="9"/>
  <c r="P820" i="9" s="1"/>
  <c r="B828" i="9"/>
  <c r="P828" i="9" s="1"/>
  <c r="B836" i="9"/>
  <c r="P836" i="9" s="1"/>
  <c r="B844" i="9"/>
  <c r="P844" i="9" s="1"/>
  <c r="B926" i="9"/>
  <c r="P926" i="9" s="1"/>
  <c r="B940" i="9"/>
  <c r="P940" i="9" s="1"/>
  <c r="B990" i="9"/>
  <c r="P990" i="9" s="1"/>
  <c r="B1004" i="9"/>
  <c r="P1004" i="9" s="1"/>
  <c r="B914" i="9"/>
  <c r="P914" i="9" s="1"/>
  <c r="B922" i="9"/>
  <c r="P922" i="9" s="1"/>
  <c r="B962" i="9"/>
  <c r="P962" i="9" s="1"/>
  <c r="B970" i="9"/>
  <c r="P970" i="9" s="1"/>
  <c r="B986" i="9"/>
  <c r="P986" i="9" s="1"/>
  <c r="B1002" i="9"/>
  <c r="P1002" i="9" s="1"/>
  <c r="B1018" i="9"/>
  <c r="P1018" i="9" s="1"/>
  <c r="B898" i="9"/>
  <c r="P898" i="9" s="1"/>
  <c r="B906" i="9"/>
  <c r="P906" i="9" s="1"/>
  <c r="B930" i="9"/>
  <c r="P930" i="9" s="1"/>
  <c r="B938" i="9"/>
  <c r="P938" i="9" s="1"/>
  <c r="B946" i="9"/>
  <c r="P946" i="9" s="1"/>
  <c r="B954" i="9"/>
  <c r="P954" i="9" s="1"/>
  <c r="B978" i="9"/>
  <c r="P978" i="9" s="1"/>
  <c r="B994" i="9"/>
  <c r="P994" i="9" s="1"/>
  <c r="B1010" i="9"/>
  <c r="P1010" i="9" s="1"/>
  <c r="B1026" i="9"/>
  <c r="P1026" i="9" s="1"/>
  <c r="B904" i="9"/>
  <c r="P904" i="9" s="1"/>
  <c r="B912" i="9"/>
  <c r="P912" i="9" s="1"/>
  <c r="B920" i="9"/>
  <c r="P920" i="9" s="1"/>
  <c r="B928" i="9"/>
  <c r="P928" i="9" s="1"/>
  <c r="B936" i="9"/>
  <c r="P936" i="9" s="1"/>
  <c r="B944" i="9"/>
  <c r="P944" i="9" s="1"/>
  <c r="B952" i="9"/>
  <c r="P952" i="9" s="1"/>
  <c r="B960" i="9"/>
  <c r="P960" i="9" s="1"/>
  <c r="B968" i="9"/>
  <c r="P968" i="9" s="1"/>
  <c r="B976" i="9"/>
  <c r="P976" i="9" s="1"/>
  <c r="B984" i="9"/>
  <c r="P984" i="9" s="1"/>
  <c r="B992" i="9"/>
  <c r="P992" i="9" s="1"/>
  <c r="B1000" i="9"/>
  <c r="P1000" i="9" s="1"/>
  <c r="B1008" i="9"/>
  <c r="P1008" i="9" s="1"/>
  <c r="B1016" i="9"/>
  <c r="P1016" i="9" s="1"/>
  <c r="B1024" i="9"/>
  <c r="P1024" i="9" s="1"/>
  <c r="Q21" i="9"/>
  <c r="G15" i="6"/>
  <c r="E5" i="8"/>
  <c r="E5" i="32"/>
  <c r="E5" i="30"/>
  <c r="E5" i="6"/>
  <c r="E5" i="5"/>
  <c r="F15" i="6"/>
  <c r="E5" i="44"/>
  <c r="E5" i="18"/>
  <c r="E5" i="9"/>
  <c r="E5" i="12"/>
  <c r="F5" i="33"/>
  <c r="E5" i="34"/>
  <c r="E5" i="14"/>
  <c r="F23" i="14" s="1"/>
  <c r="E5" i="11"/>
  <c r="E5" i="15"/>
  <c r="M14" i="34" l="1"/>
  <c r="M15" i="12"/>
  <c r="N15" i="12"/>
  <c r="C14" i="34"/>
  <c r="B25" i="8"/>
  <c r="K25" i="8" s="1"/>
  <c r="M3427" i="11"/>
  <c r="M2233" i="11"/>
  <c r="M1020" i="11"/>
  <c r="M3808" i="11"/>
  <c r="M3411" i="11"/>
  <c r="M3091" i="11"/>
  <c r="M2426" i="11"/>
  <c r="M3722" i="11"/>
  <c r="M2715" i="11"/>
  <c r="M1688" i="11"/>
  <c r="M541" i="11"/>
  <c r="M3587" i="11"/>
  <c r="M3530" i="11"/>
  <c r="M2327" i="11"/>
  <c r="M2693" i="11"/>
  <c r="M2358" i="11"/>
  <c r="M2802" i="11"/>
  <c r="M1661" i="11"/>
  <c r="M1321" i="11"/>
  <c r="M2153" i="11"/>
  <c r="M3166" i="11"/>
  <c r="M2523" i="11"/>
  <c r="M2853" i="11"/>
  <c r="M3151" i="11"/>
  <c r="M2733" i="11"/>
  <c r="M2439" i="11"/>
  <c r="M1641" i="11"/>
  <c r="M1627" i="11"/>
  <c r="M3340" i="11"/>
  <c r="M3074" i="11"/>
  <c r="M2353" i="11"/>
  <c r="M2129" i="11"/>
  <c r="M2201" i="11"/>
  <c r="M2718" i="11"/>
  <c r="M2512" i="11"/>
  <c r="M2819" i="11"/>
  <c r="M1338" i="11"/>
  <c r="M2220" i="11"/>
  <c r="M3088" i="11"/>
  <c r="M2854" i="11"/>
  <c r="M2405" i="11"/>
  <c r="M2090" i="11"/>
  <c r="M1353" i="11"/>
  <c r="M371" i="11"/>
  <c r="M2767" i="11"/>
  <c r="M1757" i="11"/>
  <c r="M1961" i="11"/>
  <c r="M1067" i="11"/>
  <c r="M876" i="11"/>
  <c r="M1946" i="11"/>
  <c r="P21" i="9"/>
  <c r="C21" i="9" s="1"/>
  <c r="M2669" i="11"/>
  <c r="M1415" i="11"/>
  <c r="M2119" i="11"/>
  <c r="M2919" i="11"/>
  <c r="R12" i="18"/>
  <c r="C12" i="18" s="1"/>
  <c r="Q30" i="15"/>
  <c r="B30" i="15" s="1"/>
  <c r="C11" i="1"/>
  <c r="B11" i="1" s="1"/>
  <c r="J12" i="5"/>
  <c r="L20" i="8"/>
  <c r="B26" i="5"/>
  <c r="I26" i="5" s="1"/>
  <c r="I12" i="5" s="1"/>
  <c r="B23" i="8"/>
  <c r="K23" i="8" s="1"/>
  <c r="M467" i="11"/>
  <c r="N22" i="14"/>
  <c r="K27" i="8"/>
  <c r="G27" i="8"/>
  <c r="K22" i="8"/>
  <c r="G22" i="8"/>
  <c r="M3504" i="11"/>
  <c r="M3371" i="11"/>
  <c r="M4216" i="11"/>
  <c r="M3768" i="11"/>
  <c r="M3935" i="11"/>
  <c r="M4104" i="11"/>
  <c r="M4101" i="11"/>
  <c r="M3424" i="11"/>
  <c r="M3778" i="11"/>
  <c r="M3944" i="11"/>
  <c r="M4056" i="11"/>
  <c r="M3462" i="11"/>
  <c r="M3595" i="11"/>
  <c r="M3526" i="11"/>
  <c r="M3182" i="11"/>
  <c r="M3043" i="11"/>
  <c r="M3947" i="11"/>
  <c r="M3878" i="11"/>
  <c r="M3787" i="11"/>
  <c r="M3387" i="11"/>
  <c r="M3180" i="11"/>
  <c r="M3103" i="11"/>
  <c r="M3055" i="11"/>
  <c r="M2943" i="11"/>
  <c r="M3494" i="11"/>
  <c r="M3234" i="11"/>
  <c r="M3011" i="11"/>
  <c r="M2927" i="11"/>
  <c r="M2876" i="11"/>
  <c r="M3815" i="11"/>
  <c r="M3150" i="11"/>
  <c r="M2771" i="11"/>
  <c r="M1622" i="11"/>
  <c r="M3726" i="11"/>
  <c r="M3310" i="11"/>
  <c r="M2037" i="11"/>
  <c r="M2686" i="11"/>
  <c r="M881" i="11"/>
  <c r="M732" i="11"/>
  <c r="M393" i="11"/>
  <c r="M980" i="11"/>
  <c r="M553" i="11"/>
  <c r="M361" i="11"/>
  <c r="M4183" i="11"/>
  <c r="M3979" i="11"/>
  <c r="M4219" i="11"/>
  <c r="M585" i="11"/>
  <c r="M38" i="11"/>
  <c r="M3523" i="11"/>
  <c r="M2607" i="11"/>
  <c r="M3744" i="11"/>
  <c r="M1913" i="11"/>
  <c r="M243" i="11"/>
  <c r="M3454" i="11"/>
  <c r="M3099" i="11"/>
  <c r="M3693" i="11"/>
  <c r="M1994" i="11"/>
  <c r="M3512" i="11"/>
  <c r="M1991" i="11"/>
  <c r="M2918" i="11"/>
  <c r="M3111" i="11"/>
  <c r="M3629" i="11"/>
  <c r="M3165" i="11"/>
  <c r="M194" i="11"/>
  <c r="M3943" i="11"/>
  <c r="M433" i="11"/>
  <c r="M4098" i="11"/>
  <c r="M4059" i="11"/>
  <c r="M4055" i="11"/>
  <c r="M3987" i="11"/>
  <c r="M3555" i="11"/>
  <c r="M3459" i="11"/>
  <c r="M3228" i="11"/>
  <c r="M3292" i="11"/>
  <c r="M3347" i="11"/>
  <c r="M3170" i="11"/>
  <c r="M3771" i="11"/>
  <c r="M3763" i="11"/>
  <c r="M3356" i="11"/>
  <c r="M2926" i="11"/>
  <c r="M3107" i="11"/>
  <c r="M3203" i="11"/>
  <c r="M2410" i="11"/>
  <c r="M2329" i="11"/>
  <c r="M1908" i="11"/>
  <c r="M2839" i="11"/>
  <c r="M2782" i="11"/>
  <c r="M2798" i="11"/>
  <c r="M2707" i="11"/>
  <c r="M2225" i="11"/>
  <c r="M3014" i="11"/>
  <c r="M2547" i="11"/>
  <c r="M2513" i="11"/>
  <c r="M2084" i="11"/>
  <c r="M2042" i="11"/>
  <c r="M3004" i="11"/>
  <c r="M1068" i="11"/>
  <c r="M2459" i="11"/>
  <c r="M1524" i="11"/>
  <c r="M1191" i="11"/>
  <c r="M1146" i="11"/>
  <c r="M828" i="11"/>
  <c r="M2702" i="11"/>
  <c r="M409" i="11"/>
  <c r="M3093" i="11"/>
  <c r="M3814" i="11"/>
  <c r="M3406" i="11"/>
  <c r="M3651" i="11"/>
  <c r="M4187" i="11"/>
  <c r="M3830" i="11"/>
  <c r="M3832" i="11"/>
  <c r="M3790" i="11"/>
  <c r="M3278" i="11"/>
  <c r="M4054" i="11"/>
  <c r="M3950" i="11"/>
  <c r="M3608" i="11"/>
  <c r="M3811" i="11"/>
  <c r="M3842" i="11"/>
  <c r="M3119" i="11"/>
  <c r="M2992" i="11"/>
  <c r="M2598" i="11"/>
  <c r="M2483" i="11"/>
  <c r="M3132" i="11"/>
  <c r="M3846" i="11"/>
  <c r="M2181" i="11"/>
  <c r="M3183" i="11"/>
  <c r="M3525" i="11"/>
  <c r="M3686" i="11"/>
  <c r="M3536" i="11"/>
  <c r="M2340" i="11"/>
  <c r="M531" i="11"/>
  <c r="M3963" i="11"/>
  <c r="M2570" i="11"/>
  <c r="M3678" i="11"/>
  <c r="M2828" i="11"/>
  <c r="M1658" i="11"/>
  <c r="M4214" i="11"/>
  <c r="M2941" i="11"/>
  <c r="M2795" i="11"/>
  <c r="M3263" i="11"/>
  <c r="M4112" i="11"/>
  <c r="M4200" i="11"/>
  <c r="M4168" i="11"/>
  <c r="M3398" i="11"/>
  <c r="M3952" i="11"/>
  <c r="M3704" i="11"/>
  <c r="M3568" i="11"/>
  <c r="M2538" i="11"/>
  <c r="M2677" i="11"/>
  <c r="M2604" i="11"/>
  <c r="M2166" i="11"/>
  <c r="M244" i="11"/>
  <c r="M705" i="11"/>
  <c r="M105" i="11"/>
  <c r="M2083" i="11"/>
  <c r="M3453" i="11"/>
  <c r="M2907" i="11"/>
  <c r="M2797" i="11"/>
  <c r="M2178" i="11"/>
  <c r="M1662" i="11"/>
  <c r="M1777" i="11"/>
  <c r="M1501" i="11"/>
  <c r="M412" i="11"/>
  <c r="M318" i="11"/>
  <c r="M382" i="11"/>
  <c r="M211" i="11"/>
  <c r="M1043" i="11"/>
  <c r="M1621" i="11"/>
  <c r="M3958" i="11"/>
  <c r="M3648" i="11"/>
  <c r="M4083" i="11"/>
  <c r="M3875" i="11"/>
  <c r="M3795" i="11"/>
  <c r="M2867" i="11"/>
  <c r="M3392" i="11"/>
  <c r="M2269" i="11"/>
  <c r="M3212" i="11"/>
  <c r="M2175" i="11"/>
  <c r="M2142" i="11"/>
  <c r="M1799" i="11"/>
  <c r="M1245" i="11"/>
  <c r="M1669" i="11"/>
  <c r="M444" i="11"/>
  <c r="M1302" i="11"/>
  <c r="M2807" i="11"/>
  <c r="M4000" i="11"/>
  <c r="M3934" i="11"/>
  <c r="M4166" i="11"/>
  <c r="M4075" i="11"/>
  <c r="M3419" i="11"/>
  <c r="M3157" i="11"/>
  <c r="M3056" i="11"/>
  <c r="M2975" i="11"/>
  <c r="M3087" i="11"/>
  <c r="M820" i="11"/>
  <c r="M748" i="11"/>
  <c r="M3728" i="11"/>
  <c r="M1933" i="11"/>
  <c r="M3606" i="11"/>
  <c r="M3672" i="11"/>
  <c r="M4224" i="11"/>
  <c r="M4086" i="11"/>
  <c r="M3199" i="11"/>
  <c r="M3046" i="11"/>
  <c r="M2351" i="11"/>
  <c r="M1526" i="11"/>
  <c r="M2223" i="11"/>
  <c r="M1469" i="11"/>
  <c r="M745" i="11"/>
  <c r="M2172" i="11"/>
  <c r="M3216" i="11"/>
  <c r="M3827" i="11"/>
  <c r="M4102" i="11"/>
  <c r="M3717" i="11"/>
  <c r="M1959" i="11"/>
  <c r="M2066" i="11"/>
  <c r="M2241" i="11"/>
  <c r="M3325" i="11"/>
  <c r="M1365" i="11"/>
  <c r="M972" i="11"/>
  <c r="M1251" i="11"/>
  <c r="M1780" i="11"/>
  <c r="M3522" i="11"/>
  <c r="M3035" i="11"/>
  <c r="M584" i="11"/>
  <c r="M2863" i="11"/>
  <c r="M3029" i="11"/>
  <c r="M4034" i="11"/>
  <c r="M3463" i="11"/>
  <c r="M3346" i="11"/>
  <c r="M3654" i="11"/>
  <c r="M3311" i="11"/>
  <c r="M3816" i="11"/>
  <c r="M1914" i="11"/>
  <c r="M2754" i="11"/>
  <c r="M3702" i="11"/>
  <c r="M3005" i="11"/>
  <c r="M2114" i="11"/>
  <c r="M1364" i="11"/>
  <c r="M3244" i="11"/>
  <c r="M4106" i="11"/>
  <c r="M4043" i="11"/>
  <c r="M4024" i="11"/>
  <c r="M3752" i="11"/>
  <c r="M3902" i="11"/>
  <c r="M3061" i="11"/>
  <c r="M3375" i="11"/>
  <c r="M2959" i="11"/>
  <c r="M3437" i="11"/>
  <c r="M803" i="11"/>
  <c r="M75" i="11"/>
  <c r="M188" i="11"/>
  <c r="M601" i="11"/>
  <c r="M3446" i="11"/>
  <c r="M2991" i="11"/>
  <c r="M2315" i="11"/>
  <c r="M1686" i="11"/>
  <c r="M3999" i="11"/>
  <c r="M2418" i="11"/>
  <c r="M2950" i="11"/>
  <c r="M3330" i="11"/>
  <c r="M2829" i="11"/>
  <c r="M4174" i="11"/>
  <c r="M4088" i="11"/>
  <c r="M3843" i="11"/>
  <c r="M3142" i="11"/>
  <c r="M3394" i="11"/>
  <c r="M3327" i="11"/>
  <c r="M4030" i="11"/>
  <c r="M665" i="11"/>
  <c r="M2499" i="11"/>
  <c r="M2723" i="11"/>
  <c r="M4042" i="11"/>
  <c r="M3551" i="11"/>
  <c r="M3792" i="11"/>
  <c r="M1398" i="11"/>
  <c r="M3464" i="11"/>
  <c r="M2643" i="11"/>
  <c r="M1600" i="11"/>
  <c r="M3384" i="11"/>
  <c r="M3714" i="11"/>
  <c r="M3376" i="11"/>
  <c r="M1999" i="11"/>
  <c r="M2393" i="11"/>
  <c r="M921" i="11"/>
  <c r="M1434" i="11"/>
  <c r="M1562" i="11"/>
  <c r="M2095" i="11"/>
  <c r="M1765" i="11"/>
  <c r="M4221" i="11"/>
  <c r="M3342" i="11"/>
  <c r="M2903" i="11"/>
  <c r="M2652" i="11"/>
  <c r="M3230" i="11"/>
  <c r="M3712" i="11"/>
  <c r="M2311" i="11"/>
  <c r="M3214" i="11"/>
  <c r="M2055" i="11"/>
  <c r="M352" i="11"/>
  <c r="M724" i="11"/>
  <c r="M441" i="11"/>
  <c r="M427" i="11"/>
  <c r="M3886" i="11"/>
  <c r="M4110" i="11"/>
  <c r="M1147" i="11"/>
  <c r="M1125" i="11"/>
  <c r="M3840" i="11"/>
  <c r="M4115" i="11"/>
  <c r="M3766" i="11"/>
  <c r="M3507" i="11"/>
  <c r="M3807" i="11"/>
  <c r="M2895" i="11"/>
  <c r="M3359" i="11"/>
  <c r="M1818" i="11"/>
  <c r="M3308" i="11"/>
  <c r="M1065" i="11"/>
  <c r="M385" i="11"/>
  <c r="M2838" i="11"/>
  <c r="M1022" i="11"/>
  <c r="M1988" i="11"/>
  <c r="M1013" i="11"/>
  <c r="M4126" i="11"/>
  <c r="M4198" i="11"/>
  <c r="M3781" i="11"/>
  <c r="M3931" i="11"/>
  <c r="M3539" i="11"/>
  <c r="M2851" i="11"/>
  <c r="M4123" i="11"/>
  <c r="M2247" i="11"/>
  <c r="M2355" i="11"/>
  <c r="M1897" i="11"/>
  <c r="M4063" i="11"/>
  <c r="M1255" i="11"/>
  <c r="M136" i="11"/>
  <c r="M4170" i="11"/>
  <c r="M3982" i="11"/>
  <c r="M3614" i="11"/>
  <c r="M3510" i="11"/>
  <c r="M3362" i="11"/>
  <c r="M3287" i="11"/>
  <c r="M3750" i="11"/>
  <c r="M3349" i="11"/>
  <c r="M2935" i="11"/>
  <c r="M3774" i="11"/>
  <c r="M1880" i="11"/>
  <c r="M2805" i="11"/>
  <c r="M2319" i="11"/>
  <c r="M1467" i="11"/>
  <c r="M1090" i="11"/>
  <c r="M4067" i="11"/>
  <c r="M4107" i="11"/>
  <c r="M3622" i="11"/>
  <c r="M4147" i="11"/>
  <c r="M4051" i="11"/>
  <c r="M3566" i="11"/>
  <c r="M3007" i="11"/>
  <c r="M2979" i="11"/>
  <c r="M3135" i="11"/>
  <c r="M2485" i="11"/>
  <c r="M1512" i="11"/>
  <c r="M4062" i="11"/>
  <c r="M3835" i="11"/>
  <c r="M3803" i="11"/>
  <c r="M3179" i="11"/>
  <c r="M2579" i="11"/>
  <c r="M1556" i="11"/>
  <c r="M1455" i="11"/>
  <c r="M2982" i="11"/>
  <c r="M2832" i="11"/>
  <c r="M3854" i="11"/>
  <c r="M3610" i="11"/>
  <c r="M3432" i="11"/>
  <c r="M2877" i="11"/>
  <c r="M3403" i="11"/>
  <c r="M2293" i="11"/>
  <c r="M1948" i="11"/>
  <c r="M2307" i="11"/>
  <c r="M4163" i="11"/>
  <c r="M3656" i="11"/>
  <c r="M3372" i="11"/>
  <c r="M3071" i="11"/>
  <c r="M2726" i="11"/>
  <c r="M2254" i="11"/>
  <c r="M4035" i="11"/>
  <c r="M627" i="11"/>
  <c r="M761" i="11"/>
  <c r="M3397" i="11"/>
  <c r="M108" i="11"/>
  <c r="M4158" i="11"/>
  <c r="M4037" i="11"/>
  <c r="M4040" i="11"/>
  <c r="M3197" i="11"/>
  <c r="M3675" i="11"/>
  <c r="M2006" i="11"/>
  <c r="M3279" i="11"/>
  <c r="M2148" i="11"/>
  <c r="M707" i="11"/>
  <c r="M3856" i="11"/>
  <c r="M3859" i="11"/>
  <c r="M4203" i="11"/>
  <c r="M3871" i="11"/>
  <c r="M1370" i="11"/>
  <c r="M1829" i="11"/>
  <c r="M4191" i="11"/>
  <c r="M4022" i="11"/>
  <c r="M3243" i="11"/>
  <c r="M3116" i="11"/>
  <c r="M2736" i="11"/>
  <c r="M3152" i="11"/>
  <c r="M2543" i="11"/>
  <c r="M2719" i="11"/>
  <c r="M4144" i="11"/>
  <c r="M3600" i="11"/>
  <c r="M4226" i="11"/>
  <c r="M4006" i="11"/>
  <c r="M3798" i="11"/>
  <c r="M3267" i="11"/>
  <c r="M3422" i="11"/>
  <c r="M3930" i="11"/>
  <c r="M3184" i="11"/>
  <c r="M3574" i="11"/>
  <c r="M3283" i="11"/>
  <c r="M2960" i="11"/>
  <c r="M3037" i="11"/>
  <c r="M2437" i="11"/>
  <c r="M2013" i="11"/>
  <c r="M2238" i="11"/>
  <c r="M2019" i="11"/>
  <c r="M312" i="11"/>
  <c r="M492" i="11"/>
  <c r="M3518" i="11"/>
  <c r="M3734" i="11"/>
  <c r="M3582" i="11"/>
  <c r="M2615" i="11"/>
  <c r="M3559" i="11"/>
  <c r="M4155" i="11"/>
  <c r="M4070" i="11"/>
  <c r="M3499" i="11"/>
  <c r="M2818" i="11"/>
  <c r="M3718" i="11"/>
  <c r="M2704" i="11"/>
  <c r="M3739" i="11"/>
  <c r="M1722" i="11"/>
  <c r="M1327" i="11"/>
  <c r="M476" i="11"/>
  <c r="M817" i="11"/>
  <c r="M3478" i="11"/>
  <c r="M3069" i="11"/>
  <c r="M3426" i="11"/>
  <c r="M3998" i="11"/>
  <c r="M3978" i="11"/>
  <c r="M3058" i="11"/>
  <c r="M3414" i="11"/>
  <c r="M2619" i="11"/>
  <c r="M3139" i="11"/>
  <c r="M1878" i="11"/>
  <c r="M1300" i="11"/>
  <c r="M4136" i="11"/>
  <c r="M3680" i="11"/>
  <c r="M4135" i="11"/>
  <c r="M3579" i="11"/>
  <c r="M3483" i="11"/>
  <c r="M3451" i="11"/>
  <c r="M3118" i="11"/>
  <c r="M3747" i="11"/>
  <c r="M3643" i="11"/>
  <c r="M3563" i="11"/>
  <c r="M3374" i="11"/>
  <c r="M2504" i="11"/>
  <c r="M3357" i="11"/>
  <c r="M3164" i="11"/>
  <c r="M3036" i="11"/>
  <c r="M2933" i="11"/>
  <c r="M3751" i="11"/>
  <c r="M3123" i="11"/>
  <c r="M2827" i="11"/>
  <c r="M2685" i="11"/>
  <c r="M2564" i="11"/>
  <c r="M2202" i="11"/>
  <c r="M2106" i="11"/>
  <c r="M2021" i="11"/>
  <c r="M3731" i="11"/>
  <c r="M2375" i="11"/>
  <c r="M1157" i="11"/>
  <c r="M1640" i="11"/>
  <c r="M2126" i="11"/>
  <c r="M834" i="11"/>
  <c r="M1341" i="11"/>
  <c r="M1135" i="11"/>
  <c r="M1097" i="11"/>
  <c r="M854" i="11"/>
  <c r="M1863" i="11"/>
  <c r="M420" i="11"/>
  <c r="M779" i="11"/>
  <c r="M697" i="11"/>
  <c r="M459" i="11"/>
  <c r="M489" i="11"/>
  <c r="M1603" i="11"/>
  <c r="M2282" i="11"/>
  <c r="M3358" i="11"/>
  <c r="M3466" i="11"/>
  <c r="M1965" i="11"/>
  <c r="M339" i="11"/>
  <c r="M480" i="11"/>
  <c r="M1804" i="11"/>
  <c r="M421" i="11"/>
  <c r="M4175" i="11"/>
  <c r="M3090" i="11"/>
  <c r="M595" i="11"/>
  <c r="M924" i="11"/>
  <c r="M939" i="11"/>
  <c r="M802" i="11"/>
  <c r="M1446" i="11"/>
  <c r="M788" i="11"/>
  <c r="M594" i="11"/>
  <c r="M3662" i="11"/>
  <c r="M2536" i="11"/>
  <c r="M2549" i="11"/>
  <c r="M1193" i="11"/>
  <c r="M1475" i="11"/>
  <c r="M3910" i="11"/>
  <c r="M1851" i="11"/>
  <c r="M2062" i="11"/>
  <c r="M3971" i="11"/>
  <c r="M449" i="11"/>
  <c r="M969" i="11"/>
  <c r="M3331" i="11"/>
  <c r="M3896" i="11"/>
  <c r="M3341" i="11"/>
  <c r="M1797" i="11"/>
  <c r="M1560" i="11"/>
  <c r="M1704" i="11"/>
  <c r="M1528" i="11"/>
  <c r="M2978" i="11"/>
  <c r="M490" i="11"/>
  <c r="M1137" i="11"/>
  <c r="M1513" i="11"/>
  <c r="M2651" i="11"/>
  <c r="M1801" i="11"/>
  <c r="M3653" i="11"/>
  <c r="M2690" i="11"/>
  <c r="M2022" i="11"/>
  <c r="M1371" i="11"/>
  <c r="M457" i="11"/>
  <c r="M380" i="11"/>
  <c r="M1292" i="11"/>
  <c r="M504" i="11"/>
  <c r="M726" i="11"/>
  <c r="M2198" i="11"/>
  <c r="M2339" i="11"/>
  <c r="M141" i="11"/>
  <c r="M1123" i="11"/>
  <c r="M3254" i="11"/>
  <c r="M949" i="11"/>
  <c r="M3888" i="11"/>
  <c r="M2133" i="11"/>
  <c r="M2069" i="11"/>
  <c r="M2923" i="11"/>
  <c r="M1460" i="11"/>
  <c r="M2141" i="11"/>
  <c r="M1798" i="11"/>
  <c r="M1885" i="11"/>
  <c r="M1701" i="11"/>
  <c r="M1368" i="11"/>
  <c r="M845" i="11"/>
  <c r="M884" i="11"/>
  <c r="M1976" i="11"/>
  <c r="M3503" i="11"/>
  <c r="M147" i="11"/>
  <c r="M2847" i="11"/>
  <c r="M2592" i="11"/>
  <c r="M3366" i="11"/>
  <c r="M3248" i="11"/>
  <c r="M2790" i="11"/>
  <c r="M2635" i="11"/>
  <c r="M1755" i="11"/>
  <c r="C12" i="30"/>
  <c r="B12" i="30"/>
  <c r="M1309" i="11"/>
  <c r="M715" i="11"/>
  <c r="M892" i="11"/>
  <c r="M620" i="11"/>
  <c r="M3314" i="11"/>
  <c r="M2059" i="11"/>
  <c r="M4048" i="11"/>
  <c r="M3455" i="11"/>
  <c r="M2251" i="11"/>
  <c r="M54" i="11"/>
  <c r="M894" i="11"/>
  <c r="M596" i="11"/>
  <c r="M2354" i="11"/>
  <c r="M974" i="11"/>
  <c r="M494" i="11"/>
  <c r="M310" i="11"/>
  <c r="M1485" i="11"/>
  <c r="M452" i="11"/>
  <c r="M397" i="11"/>
  <c r="M851" i="11"/>
  <c r="M662" i="11"/>
  <c r="M1630" i="11"/>
  <c r="M558" i="11"/>
  <c r="M1416" i="11"/>
  <c r="M1749" i="11"/>
  <c r="M1052" i="11"/>
  <c r="M1996" i="11"/>
  <c r="M59" i="11"/>
  <c r="M1411" i="11"/>
  <c r="M2270" i="11"/>
  <c r="M886" i="11"/>
  <c r="M1277" i="11"/>
  <c r="M3253" i="11"/>
  <c r="M3083" i="11"/>
  <c r="M2430" i="11"/>
  <c r="M3276" i="11"/>
  <c r="M672" i="11"/>
  <c r="M539" i="11"/>
  <c r="M201" i="11"/>
  <c r="M206" i="11"/>
  <c r="M4199" i="11"/>
  <c r="M3927" i="11"/>
  <c r="M1494" i="11"/>
  <c r="M1989" i="11"/>
  <c r="M1544" i="11"/>
  <c r="M515" i="11"/>
  <c r="M1108" i="11"/>
  <c r="M465" i="11"/>
  <c r="M177" i="11"/>
  <c r="M1233" i="11"/>
  <c r="M729" i="11"/>
  <c r="M1945" i="11"/>
  <c r="M2645" i="11"/>
  <c r="M3168" i="11"/>
  <c r="M1038" i="11"/>
  <c r="M1750" i="11"/>
  <c r="M1624" i="11"/>
  <c r="M245" i="11"/>
  <c r="M3227" i="11"/>
  <c r="M2365" i="11"/>
  <c r="M1911" i="11"/>
  <c r="M2349" i="11"/>
  <c r="M3762" i="11"/>
  <c r="M2855" i="11"/>
  <c r="M2796" i="11"/>
  <c r="M1978" i="11"/>
  <c r="M801" i="11"/>
  <c r="M2535" i="11"/>
  <c r="M3498" i="11"/>
  <c r="M3031" i="11"/>
  <c r="M1366" i="11"/>
  <c r="M2734" i="11"/>
  <c r="M2085" i="11"/>
  <c r="M1607" i="11"/>
  <c r="M3027" i="11"/>
  <c r="M3723" i="11"/>
  <c r="M659" i="11"/>
  <c r="M1429" i="11"/>
  <c r="M2748" i="11"/>
  <c r="M1246" i="11"/>
  <c r="M246" i="11"/>
  <c r="M2190" i="11"/>
  <c r="M2862" i="11"/>
  <c r="M2046" i="11"/>
  <c r="M2524" i="11"/>
  <c r="M2552" i="11"/>
  <c r="M2963" i="11"/>
  <c r="M396" i="11"/>
  <c r="M1116" i="11"/>
  <c r="M3683" i="11"/>
  <c r="M2386" i="11"/>
  <c r="M1890" i="11"/>
  <c r="M1594" i="11"/>
  <c r="M1859" i="11"/>
  <c r="M1530" i="11"/>
  <c r="M395" i="11"/>
  <c r="M3102" i="11"/>
  <c r="M2750" i="11"/>
  <c r="M1359" i="11"/>
  <c r="M1464" i="11"/>
  <c r="M2924" i="11"/>
  <c r="M1447" i="11"/>
  <c r="M3784" i="11"/>
  <c r="M1174" i="11"/>
  <c r="M1133" i="11"/>
  <c r="M1026" i="11"/>
  <c r="M3416" i="11"/>
  <c r="M3294" i="11"/>
  <c r="M1511" i="11"/>
  <c r="M3565" i="11"/>
  <c r="M770" i="11"/>
  <c r="M1833" i="11"/>
  <c r="M611" i="11"/>
  <c r="M2221" i="11"/>
  <c r="M3415" i="11"/>
  <c r="M1972" i="11"/>
  <c r="M3472" i="11"/>
  <c r="M2639" i="11"/>
  <c r="M3709" i="11"/>
  <c r="M3270" i="11"/>
  <c r="M2638" i="11"/>
  <c r="M2045" i="11"/>
  <c r="M1752" i="11"/>
  <c r="M736" i="11"/>
  <c r="M3586" i="11"/>
  <c r="M2550" i="11"/>
  <c r="M3101" i="11"/>
  <c r="M3042" i="11"/>
  <c r="M746" i="11"/>
  <c r="M3110" i="11"/>
  <c r="M2391" i="11"/>
  <c r="M1916" i="11"/>
  <c r="M3435" i="11"/>
  <c r="M3496" i="11"/>
  <c r="M2887" i="11"/>
  <c r="M1570" i="11"/>
  <c r="M2302" i="11"/>
  <c r="M44" i="11"/>
  <c r="M1027" i="11"/>
  <c r="M248" i="11"/>
  <c r="M2621" i="11"/>
  <c r="M1210" i="11"/>
  <c r="M3095" i="11"/>
  <c r="M3148" i="11"/>
  <c r="M2533" i="11"/>
  <c r="M2382" i="11"/>
  <c r="M1159" i="11"/>
  <c r="M897" i="11"/>
  <c r="M2146" i="11"/>
  <c r="M1025" i="11"/>
  <c r="M2974" i="11"/>
  <c r="M865" i="11"/>
  <c r="M569" i="11"/>
  <c r="M1690" i="11"/>
  <c r="M1003" i="11"/>
  <c r="M2332" i="11"/>
  <c r="M2885" i="11"/>
  <c r="M3003" i="11"/>
  <c r="M1983" i="11"/>
  <c r="M1096" i="11"/>
  <c r="M187" i="11"/>
  <c r="M3223" i="11"/>
  <c r="M2023" i="11"/>
  <c r="M1204" i="11"/>
  <c r="M388" i="11"/>
  <c r="M589" i="11"/>
  <c r="M1743" i="11"/>
  <c r="M2670" i="11"/>
  <c r="M219" i="11"/>
  <c r="M3070" i="11"/>
  <c r="M2204" i="11"/>
  <c r="M1376" i="11"/>
  <c r="M2460" i="11"/>
  <c r="M288" i="11"/>
  <c r="M1385" i="11"/>
  <c r="M1408" i="11"/>
  <c r="M885" i="11"/>
  <c r="M544" i="11"/>
  <c r="M3078" i="11"/>
  <c r="M2988" i="11"/>
  <c r="M3571" i="11"/>
  <c r="M2687" i="11"/>
  <c r="M3006" i="11"/>
  <c r="M1406" i="11"/>
  <c r="M1248" i="11"/>
  <c r="M2741" i="11"/>
  <c r="M1110" i="11"/>
  <c r="M2791" i="11"/>
  <c r="M2878" i="11"/>
  <c r="M2590" i="11"/>
  <c r="M2701" i="11"/>
  <c r="M3195" i="11"/>
  <c r="M3389" i="11"/>
  <c r="M3594" i="11"/>
  <c r="M2309" i="11"/>
  <c r="M2394" i="11"/>
  <c r="M2703" i="11"/>
  <c r="M2380" i="11"/>
  <c r="M2542" i="11"/>
  <c r="M1295" i="11"/>
  <c r="M1149" i="11"/>
  <c r="M1095" i="11"/>
  <c r="M1802" i="11"/>
  <c r="M2187" i="11"/>
  <c r="M1660" i="11"/>
  <c r="M1282" i="11"/>
  <c r="M1243" i="11"/>
  <c r="M1187" i="11"/>
  <c r="M1812" i="11"/>
  <c r="M804" i="11"/>
  <c r="M542" i="11"/>
  <c r="M1060" i="11"/>
  <c r="M814" i="11"/>
  <c r="M785" i="11"/>
  <c r="M2429" i="11"/>
  <c r="M363" i="11"/>
  <c r="M1384" i="11"/>
  <c r="M1132" i="11"/>
  <c r="M2162" i="11"/>
  <c r="M875" i="11"/>
  <c r="M357" i="11"/>
  <c r="M1807" i="11"/>
  <c r="M2944" i="11"/>
  <c r="M1197" i="11"/>
  <c r="M867" i="11"/>
  <c r="M1352" i="11"/>
  <c r="M1981" i="11"/>
  <c r="M3826" i="11"/>
  <c r="M2165" i="11"/>
  <c r="M1179" i="11"/>
  <c r="M1186" i="11"/>
  <c r="M529" i="11"/>
  <c r="M401" i="11"/>
  <c r="M2107" i="11"/>
  <c r="M1167" i="11"/>
  <c r="M94" i="11"/>
  <c r="M305" i="11"/>
  <c r="M4195" i="11"/>
  <c r="M3799" i="11"/>
  <c r="M3262" i="11"/>
  <c r="M2322" i="11"/>
  <c r="M3120" i="11"/>
  <c r="M3915" i="11"/>
  <c r="M3974" i="11"/>
  <c r="M3990" i="11"/>
  <c r="M3619" i="11"/>
  <c r="M3402" i="11"/>
  <c r="M3299" i="11"/>
  <c r="M3052" i="11"/>
  <c r="M2519" i="11"/>
  <c r="M3086" i="11"/>
  <c r="M3872" i="11"/>
  <c r="M417" i="11"/>
  <c r="M3879" i="11"/>
  <c r="M3970" i="11"/>
  <c r="M2899" i="11"/>
  <c r="M4139" i="11"/>
  <c r="M3822" i="11"/>
  <c r="M2860" i="11"/>
  <c r="M1397" i="11"/>
  <c r="M3699" i="11"/>
  <c r="M1502" i="11"/>
  <c r="M1216" i="11"/>
  <c r="M1044" i="11"/>
  <c r="M2898" i="11"/>
  <c r="M3382" i="11"/>
  <c r="M3138" i="11"/>
  <c r="M3733" i="11"/>
  <c r="M3423" i="11"/>
  <c r="M3171" i="11"/>
  <c r="M293" i="11"/>
  <c r="M4046" i="11"/>
  <c r="M3315" i="11"/>
  <c r="M4128" i="11"/>
  <c r="M4232" i="11"/>
  <c r="M3502" i="11"/>
  <c r="M1654" i="11"/>
  <c r="M233" i="11"/>
  <c r="M64" i="11"/>
  <c r="M347" i="11"/>
  <c r="M1223" i="11"/>
  <c r="M425" i="11"/>
  <c r="M1536" i="11"/>
  <c r="M4179" i="11"/>
  <c r="M3623" i="11"/>
  <c r="M4031" i="11"/>
  <c r="M1975" i="11"/>
  <c r="M1148" i="11"/>
  <c r="M46" i="11"/>
  <c r="M1789" i="11"/>
  <c r="M1036" i="11"/>
  <c r="M1423" i="11"/>
  <c r="M313" i="11"/>
  <c r="M918" i="11"/>
  <c r="M340" i="11"/>
  <c r="M57" i="11"/>
  <c r="M1699" i="11"/>
  <c r="M3607" i="11"/>
  <c r="M3515" i="11"/>
  <c r="M1986" i="11"/>
  <c r="M648" i="11"/>
  <c r="M3581" i="11"/>
  <c r="M1664" i="11"/>
  <c r="M766" i="11"/>
  <c r="M3155" i="11"/>
  <c r="M2766" i="11"/>
  <c r="M1814" i="11"/>
  <c r="M349" i="11"/>
  <c r="M1033" i="11"/>
  <c r="M971" i="11"/>
  <c r="M3059" i="11"/>
  <c r="M652" i="11"/>
  <c r="M3418" i="11"/>
  <c r="M3776" i="11"/>
  <c r="M1381" i="11"/>
  <c r="M878" i="11"/>
  <c r="M822" i="11"/>
  <c r="M3344" i="11"/>
  <c r="M2298" i="11"/>
  <c r="M2149" i="11"/>
  <c r="M2226" i="11"/>
  <c r="M1196" i="11"/>
  <c r="M1905" i="11"/>
  <c r="M1733" i="11"/>
  <c r="M259" i="11"/>
  <c r="M629" i="11"/>
  <c r="M3634" i="11"/>
  <c r="M1997" i="11"/>
  <c r="M1698" i="11"/>
  <c r="M835" i="11"/>
  <c r="M1838" i="11"/>
  <c r="M869" i="11"/>
  <c r="M3898" i="11"/>
  <c r="M4074" i="11"/>
  <c r="M155" i="11"/>
  <c r="M3351" i="11"/>
  <c r="M3175" i="11"/>
  <c r="M1549" i="11"/>
  <c r="M1438" i="11"/>
  <c r="M369" i="11"/>
  <c r="M2491" i="11"/>
  <c r="M291" i="11"/>
  <c r="M1852" i="11"/>
  <c r="M3038" i="11"/>
  <c r="M993" i="11"/>
  <c r="M1957" i="11"/>
  <c r="M525" i="11"/>
  <c r="M4099" i="11"/>
  <c r="M3134" i="11"/>
  <c r="M2455" i="11"/>
  <c r="M1420" i="11"/>
  <c r="M3373" i="11"/>
  <c r="M3552" i="11"/>
  <c r="M3679" i="11"/>
  <c r="M3754" i="11"/>
  <c r="M2435" i="11"/>
  <c r="M2001" i="11"/>
  <c r="M2245" i="11"/>
  <c r="M2700" i="11"/>
  <c r="M3991" i="11"/>
  <c r="M364" i="11"/>
  <c r="M106" i="11"/>
  <c r="M3520" i="11"/>
  <c r="M657" i="11"/>
  <c r="M2040" i="11"/>
  <c r="M2577" i="11"/>
  <c r="M1629" i="11"/>
  <c r="M2531" i="11"/>
  <c r="M2472" i="11"/>
  <c r="M2731" i="11"/>
  <c r="M3196" i="11"/>
  <c r="M2516" i="11"/>
  <c r="M2879" i="11"/>
  <c r="M3206" i="11"/>
  <c r="M1696" i="11"/>
  <c r="M1784" i="11"/>
  <c r="M905" i="11"/>
  <c r="M3615" i="11"/>
  <c r="M1563" i="11"/>
  <c r="M3786" i="11"/>
  <c r="M1115" i="11"/>
  <c r="M3246" i="11"/>
  <c r="M2086" i="11"/>
  <c r="M2814" i="11"/>
  <c r="M3824" i="11"/>
  <c r="M572" i="11"/>
  <c r="M778" i="11"/>
  <c r="M3147" i="11"/>
  <c r="M636" i="11"/>
  <c r="M2870" i="11"/>
  <c r="M2658" i="11"/>
  <c r="M2020" i="11"/>
  <c r="M3079" i="11"/>
  <c r="M2606" i="11"/>
  <c r="M1927" i="11"/>
  <c r="M1598" i="11"/>
  <c r="M681" i="11"/>
  <c r="M4010" i="11"/>
  <c r="M809" i="11"/>
  <c r="M1018" i="11"/>
  <c r="M289" i="11"/>
  <c r="M2716" i="11"/>
  <c r="M3880" i="11"/>
  <c r="M3298" i="11"/>
  <c r="M3238" i="11"/>
  <c r="M1256" i="11"/>
  <c r="M2956" i="11"/>
  <c r="M1498" i="11"/>
  <c r="M2100" i="11"/>
  <c r="M3743" i="11"/>
  <c r="M4165" i="11"/>
  <c r="M2497" i="11"/>
  <c r="M468" i="11"/>
  <c r="M3845" i="11"/>
  <c r="M2038" i="11"/>
  <c r="M2094" i="11"/>
  <c r="M2683" i="11"/>
  <c r="M1694" i="11"/>
  <c r="M3989" i="11"/>
  <c r="M1287" i="11"/>
  <c r="M2765" i="11"/>
  <c r="M2194" i="11"/>
  <c r="M2973" i="11"/>
  <c r="M1876" i="11"/>
  <c r="M355" i="11"/>
  <c r="M3904" i="11"/>
  <c r="M3757" i="11"/>
  <c r="M2587" i="11"/>
  <c r="M3282" i="11"/>
  <c r="M2784" i="11"/>
  <c r="M2480" i="11"/>
  <c r="M3511" i="11"/>
  <c r="M3222" i="11"/>
  <c r="M2653" i="11"/>
  <c r="M2816" i="11"/>
  <c r="M1828" i="11"/>
  <c r="M3954" i="11"/>
  <c r="M3671" i="11"/>
  <c r="M3154" i="11"/>
  <c r="M3738" i="11"/>
  <c r="M2565" i="11"/>
  <c r="M3994" i="11"/>
  <c r="M3727" i="11"/>
  <c r="M2215" i="11"/>
  <c r="M1585" i="11"/>
  <c r="M934" i="11"/>
  <c r="M88" i="11"/>
  <c r="M2310" i="11"/>
  <c r="M1791" i="11"/>
  <c r="M1869" i="11"/>
  <c r="M4146" i="11"/>
  <c r="M3439" i="11"/>
  <c r="M2050" i="11"/>
  <c r="M1205" i="11"/>
  <c r="M406" i="11"/>
  <c r="M587" i="11"/>
  <c r="M496" i="11"/>
  <c r="M102" i="11"/>
  <c r="M328" i="11"/>
  <c r="M537" i="11"/>
  <c r="M1565" i="11"/>
  <c r="M1260" i="11"/>
  <c r="M473" i="11"/>
  <c r="M995" i="11"/>
  <c r="M49" i="11"/>
  <c r="M1120" i="11"/>
  <c r="M633" i="11"/>
  <c r="M588" i="11"/>
  <c r="M184" i="11"/>
  <c r="M1373" i="11"/>
  <c r="M716" i="11"/>
  <c r="M126" i="11"/>
  <c r="M2742" i="11"/>
  <c r="M142" i="11"/>
  <c r="M523" i="11"/>
  <c r="M653" i="11"/>
  <c r="M428" i="11"/>
  <c r="M505" i="11"/>
  <c r="M342" i="11"/>
  <c r="M269" i="11"/>
  <c r="M121" i="11"/>
  <c r="M2018" i="11"/>
  <c r="M1720" i="11"/>
  <c r="M1639" i="11"/>
  <c r="M1440" i="11"/>
  <c r="M1357" i="11"/>
  <c r="M979" i="11"/>
  <c r="M1597" i="11"/>
  <c r="M1329" i="11"/>
  <c r="M956" i="11"/>
  <c r="M641" i="11"/>
  <c r="M337" i="11"/>
  <c r="M265" i="11"/>
  <c r="M2768" i="11"/>
  <c r="M1819" i="11"/>
  <c r="M1499" i="11"/>
  <c r="M1213" i="11"/>
  <c r="M1014" i="11"/>
  <c r="M870" i="11"/>
  <c r="M688" i="11"/>
  <c r="M374" i="11"/>
  <c r="M321" i="11"/>
  <c r="M1646" i="11"/>
  <c r="M491" i="11"/>
  <c r="M276" i="11"/>
  <c r="M1263" i="11"/>
  <c r="M1935" i="11"/>
  <c r="M1249" i="11"/>
  <c r="M416" i="11"/>
  <c r="M171" i="11"/>
  <c r="M65" i="11"/>
  <c r="M1577" i="11"/>
  <c r="M1821" i="11"/>
  <c r="M72" i="11"/>
  <c r="M1950" i="11"/>
  <c r="M1761" i="11"/>
  <c r="M2843" i="11"/>
  <c r="M2414" i="11"/>
  <c r="M944" i="11"/>
  <c r="M314" i="11"/>
  <c r="M370" i="11"/>
  <c r="M638" i="11"/>
  <c r="M3647" i="11"/>
  <c r="M908" i="11"/>
  <c r="M3821" i="11"/>
  <c r="M3174" i="11"/>
  <c r="M3213" i="11"/>
  <c r="M2845" i="11"/>
  <c r="M2584" i="11"/>
  <c r="M1915" i="11"/>
  <c r="M1877" i="11"/>
  <c r="M1737" i="11"/>
  <c r="M2403" i="11"/>
  <c r="M1886" i="11"/>
  <c r="M4058" i="11"/>
  <c r="M2442" i="11"/>
  <c r="M1614" i="11"/>
  <c r="M2317" i="11"/>
  <c r="M2138" i="11"/>
  <c r="M1930" i="11"/>
  <c r="M1236" i="11"/>
  <c r="M1141" i="11"/>
  <c r="M1072" i="11"/>
  <c r="M2145" i="11"/>
  <c r="M1269" i="11"/>
  <c r="M2470" i="11"/>
  <c r="M1656" i="11"/>
  <c r="M1417" i="11"/>
  <c r="M1199" i="11"/>
  <c r="M833" i="11"/>
  <c r="M1987" i="11"/>
  <c r="M1703" i="11"/>
  <c r="M579" i="11"/>
  <c r="M718" i="11"/>
  <c r="M540" i="11"/>
  <c r="M1645" i="11"/>
  <c r="M547" i="11"/>
  <c r="M115" i="11"/>
  <c r="M702" i="11"/>
  <c r="M257" i="11"/>
  <c r="M366" i="11"/>
  <c r="M1793" i="11"/>
  <c r="M1711" i="11"/>
  <c r="M331" i="11"/>
  <c r="M1432" i="11"/>
  <c r="M2875" i="11"/>
  <c r="M3030" i="11"/>
  <c r="M844" i="11"/>
  <c r="M392" i="11"/>
  <c r="M1670" i="11"/>
  <c r="M2390" i="11"/>
  <c r="M2554" i="11"/>
  <c r="M693" i="11"/>
  <c r="M345" i="11"/>
  <c r="M299" i="11"/>
  <c r="M4032" i="11"/>
  <c r="M2487" i="11"/>
  <c r="M2431" i="11"/>
  <c r="M2369" i="11"/>
  <c r="M1888" i="11"/>
  <c r="M3280" i="11"/>
  <c r="M2189" i="11"/>
  <c r="M2030" i="11"/>
  <c r="M1325" i="11"/>
  <c r="M1496" i="11"/>
  <c r="M1820" i="11"/>
  <c r="M1609" i="11"/>
  <c r="M2525" i="11"/>
  <c r="M617" i="11"/>
  <c r="M734" i="11"/>
  <c r="M160" i="11"/>
  <c r="M1219" i="11"/>
  <c r="M3448" i="11"/>
  <c r="M660" i="11"/>
  <c r="M1937" i="11"/>
  <c r="M966" i="11"/>
  <c r="M3903" i="11"/>
  <c r="M3053" i="11"/>
  <c r="M1958" i="11"/>
  <c r="M1980" i="11"/>
  <c r="M1724" i="11"/>
  <c r="M1845" i="11"/>
  <c r="M2012" i="11"/>
  <c r="M2024" i="11"/>
  <c r="M1920" i="11"/>
  <c r="M1760" i="11"/>
  <c r="M3605" i="11"/>
  <c r="M3925" i="11"/>
  <c r="M2646" i="11"/>
  <c r="M3533" i="11"/>
  <c r="M3255" i="11"/>
  <c r="M1898" i="11"/>
  <c r="M1405" i="11"/>
  <c r="M2171" i="11"/>
  <c r="M4211" i="11"/>
  <c r="M3949" i="11"/>
  <c r="M3570" i="11"/>
  <c r="M3939" i="11"/>
  <c r="M3491" i="11"/>
  <c r="M4026" i="11"/>
  <c r="M3360" i="11"/>
  <c r="M3755" i="11"/>
  <c r="M3125" i="11"/>
  <c r="M2835" i="11"/>
  <c r="M1430" i="11"/>
  <c r="M757" i="11"/>
  <c r="M3047" i="11"/>
  <c r="M2205" i="11"/>
  <c r="M1844" i="11"/>
  <c r="M1602" i="11"/>
  <c r="M973" i="11"/>
  <c r="M2908" i="11"/>
  <c r="M2357" i="11"/>
  <c r="M2287" i="11"/>
  <c r="M1588" i="11"/>
  <c r="M3302" i="11"/>
  <c r="M3067" i="11"/>
  <c r="M2273" i="11"/>
  <c r="M1974" i="11"/>
  <c r="M1270" i="11"/>
  <c r="M691" i="11"/>
  <c r="M329" i="11"/>
  <c r="M2749" i="11"/>
  <c r="M1718" i="11"/>
  <c r="M1379" i="11"/>
  <c r="M1057" i="11"/>
  <c r="M683" i="11"/>
  <c r="M3501" i="11"/>
  <c r="M1717" i="11"/>
  <c r="M2295" i="11"/>
  <c r="M811" i="11"/>
  <c r="M3547" i="11"/>
  <c r="M2008" i="11"/>
  <c r="M1990" i="11"/>
  <c r="M1841" i="11"/>
  <c r="M1595" i="11"/>
  <c r="M434" i="11"/>
  <c r="M2291" i="11"/>
  <c r="M3023" i="11"/>
  <c r="M1356" i="11"/>
  <c r="M1620" i="11"/>
  <c r="M2419" i="11"/>
  <c r="M1557" i="11"/>
  <c r="M3690" i="11"/>
  <c r="M3143" i="11"/>
  <c r="M1571" i="11"/>
  <c r="M2015" i="11"/>
  <c r="M1633" i="11"/>
  <c r="M2183" i="11"/>
  <c r="M2659" i="11"/>
  <c r="M2942" i="11"/>
  <c r="M2363" i="11"/>
  <c r="M3984" i="11"/>
  <c r="M3286" i="11"/>
  <c r="M2654" i="11"/>
  <c r="M1926" i="11"/>
  <c r="M1185" i="11"/>
  <c r="M850" i="11"/>
  <c r="M1088" i="11"/>
  <c r="M4210" i="11"/>
  <c r="M914" i="11"/>
  <c r="M2235" i="11"/>
  <c r="M1794" i="11"/>
  <c r="M605" i="11"/>
  <c r="M565" i="11"/>
  <c r="M418" i="11"/>
  <c r="M1605" i="11"/>
  <c r="M654" i="11"/>
  <c r="M478" i="11"/>
  <c r="M326" i="11"/>
  <c r="M78" i="11"/>
  <c r="M1472" i="11"/>
  <c r="M68" i="11"/>
  <c r="M1051" i="11"/>
  <c r="M989" i="11"/>
  <c r="M110" i="11"/>
  <c r="M1152" i="11"/>
  <c r="M3677" i="11"/>
  <c r="M1967" i="11"/>
  <c r="M2292" i="11"/>
  <c r="M2420" i="11"/>
  <c r="M1979" i="11"/>
  <c r="M1903" i="11"/>
  <c r="M1673" i="11"/>
  <c r="M161" i="11"/>
  <c r="M3363" i="11"/>
  <c r="M1589" i="11"/>
  <c r="M4096" i="11"/>
  <c r="M3735" i="11"/>
  <c r="M2548" i="11"/>
  <c r="M2346" i="11"/>
  <c r="M3115" i="11"/>
  <c r="M3611" i="11"/>
  <c r="M2695" i="11"/>
  <c r="M1691" i="11"/>
  <c r="M2060" i="11"/>
  <c r="M1121" i="11"/>
  <c r="M2822" i="11"/>
  <c r="M578" i="11"/>
  <c r="M3479" i="11"/>
  <c r="M2299" i="11"/>
  <c r="M2167" i="11"/>
  <c r="M1558" i="11"/>
  <c r="M2379" i="11"/>
  <c r="M1011" i="11"/>
  <c r="M2325" i="11"/>
  <c r="M1887" i="11"/>
  <c r="M3914" i="11"/>
  <c r="M51" i="11"/>
  <c r="M275" i="11"/>
  <c r="M798" i="11"/>
  <c r="M387" i="11"/>
  <c r="M1231" i="11"/>
  <c r="M302" i="11"/>
  <c r="M3658" i="11"/>
  <c r="M1543" i="11"/>
  <c r="M1221" i="11"/>
  <c r="M752" i="11"/>
  <c r="M2074" i="11"/>
  <c r="M2787" i="11"/>
  <c r="M2775" i="11"/>
  <c r="M4230" i="11"/>
  <c r="M1208" i="11"/>
  <c r="M4011" i="11"/>
  <c r="M2972" i="11"/>
  <c r="M1182" i="11"/>
  <c r="M413" i="11"/>
  <c r="M2940" i="11"/>
  <c r="M816" i="11"/>
  <c r="M3334" i="11"/>
  <c r="M1310" i="11"/>
  <c r="M1164" i="11"/>
  <c r="M2758" i="11"/>
  <c r="M2467" i="11"/>
  <c r="M2122" i="11"/>
  <c r="M1244" i="11"/>
  <c r="M2099" i="11"/>
  <c r="M1053" i="11"/>
  <c r="M963" i="11"/>
  <c r="M668" i="11"/>
  <c r="M323" i="11"/>
  <c r="M230" i="11"/>
  <c r="M3229" i="11"/>
  <c r="M2738" i="11"/>
  <c r="M2199" i="11"/>
  <c r="M403" i="11"/>
  <c r="M3517" i="11"/>
  <c r="M3296" i="11"/>
  <c r="M3186" i="11"/>
  <c r="M2048" i="11"/>
  <c r="M3894" i="11"/>
  <c r="M77" i="11"/>
  <c r="M1293" i="11"/>
  <c r="M1909" i="11"/>
  <c r="M2490" i="11"/>
  <c r="M2124" i="11"/>
  <c r="M797" i="11"/>
  <c r="M86" i="11"/>
  <c r="M179" i="11"/>
  <c r="M1278" i="11"/>
  <c r="M1539" i="11"/>
  <c r="M1932" i="11"/>
  <c r="M3583" i="11"/>
  <c r="M1480" i="11"/>
  <c r="M940" i="11"/>
  <c r="M2962" i="11"/>
  <c r="M4176" i="11"/>
  <c r="M3992" i="11"/>
  <c r="M3307" i="11"/>
  <c r="M3277" i="11"/>
  <c r="M2848" i="11"/>
  <c r="M238" i="11"/>
  <c r="M316" i="11"/>
  <c r="M41" i="11"/>
  <c r="M2902" i="11"/>
  <c r="M2779" i="11"/>
  <c r="M4152" i="11"/>
  <c r="M2647" i="11"/>
  <c r="M614" i="11"/>
  <c r="M2739" i="11"/>
  <c r="M430" i="11"/>
  <c r="M2227" i="11"/>
  <c r="M158" i="11"/>
  <c r="M1388" i="11"/>
  <c r="M3456" i="11"/>
  <c r="M2576" i="11"/>
  <c r="M2896" i="11"/>
  <c r="M1319" i="11"/>
  <c r="M1768" i="11"/>
  <c r="M3642" i="11"/>
  <c r="M4061" i="11"/>
  <c r="M3367" i="11"/>
  <c r="M1344" i="11"/>
  <c r="M1726" i="11"/>
  <c r="M2909" i="11"/>
  <c r="M1817" i="11"/>
  <c r="M376" i="11"/>
  <c r="M1790" i="11"/>
  <c r="M721" i="11"/>
  <c r="M195" i="11"/>
  <c r="M2089" i="11"/>
  <c r="M3378" i="11"/>
  <c r="M1389" i="11"/>
  <c r="M69" i="11"/>
  <c r="M485" i="11"/>
  <c r="M747" i="11"/>
  <c r="M186" i="11"/>
  <c r="M840" i="11"/>
  <c r="M1078" i="11"/>
  <c r="M422" i="11"/>
  <c r="M1224" i="11"/>
  <c r="M1596" i="11"/>
  <c r="M1500" i="11"/>
  <c r="M1030" i="11"/>
  <c r="M1457" i="11"/>
  <c r="M2135" i="11"/>
  <c r="M1470" i="11"/>
  <c r="M2213" i="11"/>
  <c r="M1294" i="11"/>
  <c r="M518" i="11"/>
  <c r="M2823" i="11"/>
  <c r="M209" i="11"/>
  <c r="M334" i="11"/>
  <c r="M3335" i="11"/>
  <c r="M2484" i="11"/>
  <c r="M1262" i="11"/>
  <c r="M1569" i="11"/>
  <c r="M3239" i="11"/>
  <c r="M3232" i="11"/>
  <c r="M117" i="11"/>
  <c r="M3040" i="11"/>
  <c r="M1468" i="11"/>
  <c r="M62" i="11"/>
  <c r="M3447" i="11"/>
  <c r="M2637" i="11"/>
  <c r="M2595" i="11"/>
  <c r="M826" i="11"/>
  <c r="M1510" i="11"/>
  <c r="M1062" i="11"/>
  <c r="M862" i="11"/>
  <c r="M1005" i="11"/>
  <c r="M836" i="11"/>
  <c r="M646" i="11"/>
  <c r="M582" i="11"/>
  <c r="M941" i="11"/>
  <c r="M1169" i="11"/>
  <c r="M2934" i="11"/>
  <c r="M2717" i="11"/>
  <c r="M3696" i="11"/>
  <c r="M2947" i="11"/>
  <c r="M3694" i="11"/>
  <c r="M2892" i="11"/>
  <c r="M1084" i="11"/>
  <c r="M3324" i="11"/>
  <c r="M556" i="11"/>
  <c r="M3531" i="11"/>
  <c r="M2092" i="11"/>
  <c r="M3075" i="11"/>
  <c r="M3928" i="11"/>
  <c r="M950" i="11"/>
  <c r="M3190" i="11"/>
  <c r="M2284" i="11"/>
  <c r="M2951" i="11"/>
  <c r="M3782" i="11"/>
  <c r="M1873" i="11"/>
  <c r="M2866" i="11"/>
  <c r="M3946" i="11"/>
  <c r="M1894" i="11"/>
  <c r="M1531" i="11"/>
  <c r="M1283" i="11"/>
  <c r="M1288" i="11"/>
  <c r="M953" i="11"/>
  <c r="M3912" i="11"/>
  <c r="M3202" i="11"/>
  <c r="M1919" i="11"/>
  <c r="M2864" i="11"/>
  <c r="M2691" i="11"/>
  <c r="M2081" i="11"/>
  <c r="M2505" i="11"/>
  <c r="M571" i="11"/>
  <c r="M1086" i="11"/>
  <c r="M3486" i="11"/>
  <c r="M3779" i="11"/>
  <c r="M1679" i="11"/>
  <c r="M2774" i="11"/>
  <c r="M1962" i="11"/>
  <c r="M461" i="11"/>
  <c r="M2479" i="11"/>
  <c r="M3026" i="11"/>
  <c r="M2469" i="11"/>
  <c r="M3084" i="11"/>
  <c r="M2477" i="11"/>
  <c r="M2486" i="11"/>
  <c r="M130" i="11"/>
  <c r="M42" i="11"/>
  <c r="M3819" i="11"/>
  <c r="M3167" i="11"/>
  <c r="M4077" i="11"/>
  <c r="M1574" i="11"/>
  <c r="M928" i="11"/>
  <c r="M2618" i="11"/>
  <c r="M3019" i="11"/>
  <c r="M825" i="11"/>
  <c r="M440" i="11"/>
  <c r="M1413" i="11"/>
  <c r="M3542" i="11"/>
  <c r="M1324" i="11"/>
  <c r="M3259" i="11"/>
  <c r="M438" i="11"/>
  <c r="M2629" i="11"/>
  <c r="M2597" i="11"/>
  <c r="M2230" i="11"/>
  <c r="M1478" i="11"/>
  <c r="M889" i="11"/>
  <c r="M1745" i="11"/>
  <c r="M957" i="11"/>
  <c r="M821" i="11"/>
  <c r="M699" i="11"/>
  <c r="M1973" i="11"/>
  <c r="M1112" i="11"/>
  <c r="M229" i="11"/>
  <c r="M750" i="11"/>
  <c r="M1947" i="11"/>
  <c r="M1225" i="11"/>
  <c r="M1058" i="11"/>
  <c r="M1153" i="11"/>
  <c r="M2206" i="11"/>
  <c r="M1795" i="11"/>
  <c r="M925" i="11"/>
  <c r="M1378" i="11"/>
  <c r="M2252" i="11"/>
  <c r="M1479" i="11"/>
  <c r="M1101" i="11"/>
  <c r="M1871" i="11"/>
  <c r="M1441" i="11"/>
  <c r="M1361" i="11"/>
  <c r="M1342" i="11"/>
  <c r="M1166" i="11"/>
  <c r="M2463" i="11"/>
  <c r="M2589" i="11"/>
  <c r="M555" i="11"/>
  <c r="M2170" i="11"/>
  <c r="M2594" i="11"/>
  <c r="M1824" i="11"/>
  <c r="M3770" i="11"/>
  <c r="M3407" i="11"/>
  <c r="M1881" i="11"/>
  <c r="M3450" i="11"/>
  <c r="M899" i="11"/>
  <c r="M129" i="11"/>
  <c r="M813" i="11"/>
  <c r="M624" i="11"/>
  <c r="M3010" i="11"/>
  <c r="M2300" i="11"/>
  <c r="M771" i="11"/>
  <c r="M1228" i="11"/>
  <c r="M4119" i="11"/>
  <c r="M404" i="11"/>
  <c r="M982" i="11"/>
  <c r="M598" i="11"/>
  <c r="M4138" i="11"/>
  <c r="M2998" i="11"/>
  <c r="M2930" i="11"/>
  <c r="M2891" i="11"/>
  <c r="M3104" i="11"/>
  <c r="M1954" i="11"/>
  <c r="M1857" i="11"/>
  <c r="M1729" i="11"/>
  <c r="M2262" i="11"/>
  <c r="M795" i="11"/>
  <c r="M1518" i="11"/>
  <c r="M669" i="11"/>
  <c r="M1754" i="11"/>
  <c r="M1505" i="11"/>
  <c r="M1308" i="11"/>
  <c r="M3791" i="11"/>
  <c r="M3443" i="11"/>
  <c r="M913" i="11"/>
  <c r="M477" i="11"/>
  <c r="M2033" i="11"/>
  <c r="M1741" i="11"/>
  <c r="M1428" i="11"/>
  <c r="M164" i="11"/>
  <c r="M868" i="11"/>
  <c r="M694" i="11"/>
  <c r="M267" i="11"/>
  <c r="M1553" i="11"/>
  <c r="M1634" i="11"/>
  <c r="M285" i="11"/>
  <c r="M1815" i="11"/>
  <c r="M1075" i="11"/>
  <c r="M502" i="11"/>
  <c r="M270" i="11"/>
  <c r="M134" i="11"/>
  <c r="M178" i="11"/>
  <c r="M60" i="11"/>
  <c r="M84" i="11"/>
  <c r="M1709" i="11"/>
  <c r="M273" i="11"/>
  <c r="M204" i="11"/>
  <c r="M1830" i="11"/>
  <c r="M92" i="11"/>
  <c r="M4202" i="11"/>
  <c r="M2281" i="11"/>
  <c r="M1900" i="11"/>
  <c r="M3355" i="11"/>
  <c r="M2563" i="11"/>
  <c r="M843" i="11"/>
  <c r="M1422" i="11"/>
  <c r="M2043" i="11"/>
  <c r="M2228" i="11"/>
  <c r="M604" i="11"/>
  <c r="M513" i="11"/>
  <c r="M165" i="11"/>
  <c r="M348" i="11"/>
  <c r="M1949" i="11"/>
  <c r="M2101" i="11"/>
  <c r="M1069" i="11"/>
  <c r="M508" i="11"/>
  <c r="M3775" i="11"/>
  <c r="M2266" i="11"/>
  <c r="M1677" i="11"/>
  <c r="M4151" i="11"/>
  <c r="M3318" i="11"/>
  <c r="M1649" i="11"/>
  <c r="M1391" i="11"/>
  <c r="M1336" i="11"/>
  <c r="M1314" i="11"/>
  <c r="M1184" i="11"/>
  <c r="M1713" i="11"/>
  <c r="M796" i="11"/>
  <c r="M577" i="11"/>
  <c r="M755" i="11"/>
  <c r="M526" i="11"/>
  <c r="M278" i="11"/>
  <c r="M174" i="11"/>
  <c r="M308" i="11"/>
  <c r="M781" i="11"/>
  <c r="M947" i="11"/>
  <c r="M3399" i="11"/>
  <c r="M827" i="11"/>
  <c r="M684" i="11"/>
  <c r="M116" i="11"/>
  <c r="M1865" i="11"/>
  <c r="M1301" i="11"/>
  <c r="M1198" i="11"/>
  <c r="M964" i="11"/>
  <c r="M1487" i="11"/>
  <c r="M520" i="11"/>
  <c r="M456" i="11"/>
  <c r="M3834" i="11"/>
  <c r="M3291" i="11"/>
  <c r="M2614" i="11"/>
  <c r="M2261" i="11"/>
  <c r="M2016" i="11"/>
  <c r="M1767" i="11"/>
  <c r="M2453" i="11"/>
  <c r="M1272" i="11"/>
  <c r="M937" i="11"/>
  <c r="M1952" i="11"/>
  <c r="M1134" i="11"/>
  <c r="M912" i="11"/>
  <c r="M2568" i="11"/>
  <c r="M1238" i="11"/>
  <c r="M297" i="11"/>
  <c r="M76" i="11"/>
  <c r="M2882" i="11"/>
  <c r="M4082" i="11"/>
  <c r="M2169" i="11"/>
  <c r="M1091" i="11"/>
  <c r="M1437" i="11"/>
  <c r="M2367" i="11"/>
  <c r="M212" i="11"/>
  <c r="M998" i="11"/>
  <c r="M1854" i="11"/>
  <c r="M114" i="11"/>
  <c r="M58" i="11"/>
  <c r="M1276" i="11"/>
  <c r="M1372" i="11"/>
  <c r="M1081" i="11"/>
  <c r="M2297" i="11"/>
  <c r="M1102" i="11"/>
  <c r="M3008" i="11"/>
  <c r="M977" i="11"/>
  <c r="M900" i="11"/>
  <c r="M3933" i="11"/>
  <c r="M1409" i="11"/>
  <c r="M1250" i="11"/>
  <c r="M1942" i="11"/>
  <c r="M2156" i="11"/>
  <c r="M4093" i="11"/>
  <c r="M992" i="11"/>
  <c r="M2174" i="11"/>
  <c r="M1393" i="11"/>
  <c r="M864" i="11"/>
  <c r="M570" i="11"/>
  <c r="M2445" i="11"/>
  <c r="M1902" i="11"/>
  <c r="M2566" i="11"/>
  <c r="M1462" i="11"/>
  <c r="M613" i="11"/>
  <c r="M2830" i="11"/>
  <c r="M3613" i="11"/>
  <c r="M386" i="11"/>
  <c r="M3251" i="11"/>
  <c r="M1085" i="11"/>
  <c r="M3022" i="11"/>
  <c r="M3976" i="11"/>
  <c r="M2534" i="11"/>
  <c r="M2014" i="11"/>
  <c r="M758" i="11"/>
  <c r="M2109" i="11"/>
  <c r="M1519" i="11"/>
  <c r="M2150" i="11"/>
  <c r="M1573" i="11"/>
  <c r="M322" i="11"/>
  <c r="M451" i="11"/>
  <c r="M4064" i="11"/>
  <c r="M1925" i="11"/>
  <c r="M1895" i="11"/>
  <c r="M739" i="11"/>
  <c r="M2498" i="11"/>
  <c r="M2640" i="11"/>
  <c r="M499" i="11"/>
  <c r="M1201" i="11"/>
  <c r="M554" i="11"/>
  <c r="M193" i="11"/>
  <c r="M563" i="11"/>
  <c r="M1280" i="11"/>
  <c r="M2444" i="11"/>
  <c r="M442" i="11"/>
  <c r="M354" i="11"/>
  <c r="M3488" i="11"/>
  <c r="M1735" i="11"/>
  <c r="M4181" i="11"/>
  <c r="M2679" i="11"/>
  <c r="M1681" i="11"/>
  <c r="M2720" i="11"/>
  <c r="M1823" i="11"/>
  <c r="M874" i="11"/>
  <c r="M350" i="11"/>
  <c r="M281" i="11"/>
  <c r="M3562" i="11"/>
  <c r="M358" i="11"/>
  <c r="M176" i="11"/>
  <c r="M3271" i="11"/>
  <c r="M483" i="11"/>
  <c r="M674" i="11"/>
  <c r="M1056" i="11"/>
  <c r="M2999" i="11"/>
  <c r="M163" i="11"/>
  <c r="M132" i="11"/>
  <c r="M260" i="11"/>
  <c r="M1315" i="11"/>
  <c r="M2093" i="11"/>
  <c r="M3973" i="11"/>
  <c r="M3163" i="11"/>
  <c r="M723" i="11"/>
  <c r="M411" i="11"/>
  <c r="M2939" i="11"/>
  <c r="M1918" i="11"/>
  <c r="M1160" i="11"/>
  <c r="M1775" i="11"/>
  <c r="M1762" i="11"/>
  <c r="M891" i="11"/>
  <c r="M1035" i="11"/>
  <c r="M309" i="11"/>
  <c r="M978" i="11"/>
  <c r="M708" i="11"/>
  <c r="M507" i="11"/>
  <c r="M166" i="11"/>
  <c r="M710" i="11"/>
  <c r="M893" i="11"/>
  <c r="M253" i="11"/>
  <c r="M819" i="11"/>
  <c r="M1538" i="11"/>
  <c r="M532" i="11"/>
  <c r="M1858" i="11"/>
  <c r="M2626" i="11"/>
  <c r="M373" i="11"/>
  <c r="M2706" i="11"/>
  <c r="M2806" i="11"/>
  <c r="M1103" i="11"/>
  <c r="M1924" i="11"/>
  <c r="M3535" i="11"/>
  <c r="M1286" i="11"/>
  <c r="M2290" i="11"/>
  <c r="M3221" i="11"/>
  <c r="M2234" i="11"/>
  <c r="M692" i="11"/>
  <c r="M1374" i="11"/>
  <c r="M990" i="11"/>
  <c r="M3626" i="11"/>
  <c r="M2763" i="11"/>
  <c r="M2210" i="11"/>
  <c r="M780" i="11"/>
  <c r="M2869" i="11"/>
  <c r="M2622" i="11"/>
  <c r="M462" i="11"/>
  <c r="M3250" i="11"/>
  <c r="M3319" i="11"/>
  <c r="M2279" i="11"/>
  <c r="M2007" i="11"/>
  <c r="M4173" i="11"/>
  <c r="M148" i="11"/>
  <c r="M2214" i="11"/>
  <c r="M1105" i="11"/>
  <c r="M985" i="11"/>
  <c r="M52" i="11"/>
  <c r="M548" i="11"/>
  <c r="M252" i="11"/>
  <c r="M1041" i="11"/>
  <c r="M849" i="11"/>
  <c r="M1217" i="11"/>
  <c r="M3158" i="11"/>
  <c r="M3390" i="11"/>
  <c r="M2209" i="11"/>
  <c r="M1541" i="11"/>
  <c r="M498" i="11"/>
  <c r="M1889" i="11"/>
  <c r="M1237" i="11"/>
  <c r="M2503" i="11"/>
  <c r="M955" i="11"/>
  <c r="M866" i="11"/>
  <c r="M1218" i="11"/>
  <c r="M140" i="11"/>
  <c r="M3706" i="11"/>
  <c r="M1436" i="11"/>
  <c r="M902" i="11"/>
  <c r="M264" i="11"/>
  <c r="M1910" i="11"/>
  <c r="M122" i="11"/>
  <c r="M1017" i="11"/>
  <c r="M1396" i="11"/>
  <c r="M205" i="11"/>
  <c r="M2305" i="11"/>
  <c r="M1601" i="11"/>
  <c r="M738" i="11"/>
  <c r="M1728" i="11"/>
  <c r="M1982" i="11"/>
  <c r="M2274" i="11"/>
  <c r="M2250" i="11"/>
  <c r="M675" i="11"/>
  <c r="M1809" i="11"/>
  <c r="M2197" i="11"/>
  <c r="M593" i="11"/>
  <c r="M1613" i="11"/>
  <c r="M774" i="11"/>
  <c r="M2946" i="11"/>
  <c r="M1230" i="11"/>
  <c r="M368" i="11"/>
  <c r="M419" i="11"/>
  <c r="M1285" i="11"/>
  <c r="M390" i="11"/>
  <c r="M1785" i="11"/>
  <c r="M1326" i="11"/>
  <c r="M3386" i="11"/>
  <c r="M3440" i="11"/>
  <c r="M2965" i="11"/>
  <c r="M2821" i="11"/>
  <c r="M2955" i="11"/>
  <c r="M2710" i="11"/>
  <c r="M2362" i="11"/>
  <c r="M1921" i="11"/>
  <c r="M2301" i="11"/>
  <c r="M470" i="11"/>
  <c r="M80" i="11"/>
  <c r="M2694" i="11"/>
  <c r="M4150" i="11"/>
  <c r="M2031" i="11"/>
  <c r="M1697" i="11"/>
  <c r="M960" i="11"/>
  <c r="M2161" i="11"/>
  <c r="M1813" i="11"/>
  <c r="M651" i="11"/>
  <c r="M3127" i="11"/>
  <c r="M1940" i="11"/>
  <c r="M1826" i="11"/>
  <c r="M1421" i="11"/>
  <c r="M1349" i="11"/>
  <c r="M618" i="11"/>
  <c r="M1312" i="11"/>
  <c r="M667" i="11"/>
  <c r="M2605" i="11"/>
  <c r="M2478" i="11"/>
  <c r="M1805" i="11"/>
  <c r="M2356" i="11"/>
  <c r="M1788" i="11"/>
  <c r="M118" i="11"/>
  <c r="M2752" i="11"/>
  <c r="M2102" i="11"/>
  <c r="M2338" i="11"/>
  <c r="M2231" i="11"/>
  <c r="M942" i="11"/>
  <c r="M1710" i="11"/>
  <c r="M848" i="11"/>
  <c r="M3918" i="11"/>
  <c r="M2239" i="11"/>
  <c r="M1333" i="11"/>
  <c r="M2735" i="11"/>
  <c r="M1628" i="11"/>
  <c r="M200" i="11"/>
  <c r="M2113" i="11"/>
  <c r="M262" i="11"/>
  <c r="M2191" i="11"/>
  <c r="M356" i="11"/>
  <c r="M475" i="11"/>
  <c r="M3698" i="11"/>
  <c r="M2476" i="11"/>
  <c r="M1568" i="11"/>
  <c r="M1049" i="11"/>
  <c r="M1037" i="11"/>
  <c r="M446" i="11"/>
  <c r="M1956" i="11"/>
  <c r="M2958" i="11"/>
  <c r="M580" i="11"/>
  <c r="M931" i="11"/>
  <c r="M1240" i="11"/>
  <c r="M3528" i="11"/>
  <c r="M1671" i="11"/>
  <c r="M1339" i="11"/>
  <c r="M800" i="11"/>
  <c r="M608" i="11"/>
  <c r="M1461" i="11"/>
  <c r="M2624" i="11"/>
  <c r="M3181" i="11"/>
  <c r="M2180" i="11"/>
  <c r="M1647" i="11"/>
  <c r="M534" i="11"/>
  <c r="M214" i="11"/>
  <c r="M2781" i="11"/>
  <c r="M2029" i="11"/>
  <c r="M2244" i="11"/>
  <c r="M2966" i="11"/>
  <c r="M2433" i="11"/>
  <c r="M2446" i="11"/>
  <c r="M1253" i="11"/>
  <c r="M987" i="11"/>
  <c r="M482" i="11"/>
  <c r="M2789" i="11"/>
  <c r="M1868" i="11"/>
  <c r="M3442" i="11"/>
  <c r="M324" i="11"/>
  <c r="M2285" i="11"/>
  <c r="M2500" i="11"/>
  <c r="M682" i="11"/>
  <c r="M1856" i="11"/>
  <c r="M678" i="11"/>
  <c r="M2461" i="11"/>
  <c r="M1969" i="11"/>
  <c r="M307" i="11"/>
  <c r="M1582" i="11"/>
  <c r="M740" i="11"/>
  <c r="M2997" i="11"/>
  <c r="M1831" i="11"/>
  <c r="M838" i="11"/>
  <c r="M1486" i="11"/>
  <c r="M635" i="11"/>
  <c r="M753" i="11"/>
  <c r="M1893" i="11"/>
  <c r="M1758" i="11"/>
  <c r="M1756" i="11"/>
  <c r="M1773" i="11"/>
  <c r="M2987" i="11"/>
  <c r="M1730" i="11"/>
  <c r="M3413" i="11"/>
  <c r="M2925" i="11"/>
  <c r="M2105" i="11"/>
  <c r="M590" i="11"/>
  <c r="M227" i="11"/>
  <c r="M240" i="11"/>
  <c r="M557" i="11"/>
  <c r="M3806" i="11"/>
  <c r="M2188" i="11"/>
  <c r="M2326" i="11"/>
  <c r="M1941" i="11"/>
  <c r="M381" i="11"/>
  <c r="M2010" i="11"/>
  <c r="M501" i="11"/>
  <c r="M1774" i="11"/>
  <c r="M997" i="11"/>
  <c r="M124" i="11"/>
  <c r="M1839" i="11"/>
  <c r="M1054" i="11"/>
  <c r="M196" i="11"/>
  <c r="M225" i="11"/>
  <c r="M3663" i="11"/>
  <c r="M2530" i="11"/>
  <c r="M1346" i="11"/>
  <c r="M1537" i="11"/>
  <c r="M2011" i="11"/>
  <c r="M236" i="11"/>
  <c r="M609" i="11"/>
  <c r="M198" i="11"/>
  <c r="M945" i="11"/>
  <c r="M1332" i="11"/>
  <c r="M954" i="11"/>
  <c r="M516" i="11"/>
  <c r="M268" i="11"/>
  <c r="M454" i="11"/>
  <c r="M486" i="11"/>
  <c r="M379" i="11"/>
  <c r="M676" i="11"/>
  <c r="M1473" i="11"/>
  <c r="M1144" i="11"/>
  <c r="M156" i="11"/>
  <c r="M714" i="11"/>
  <c r="M3578" i="11"/>
  <c r="M2764" i="11"/>
  <c r="M1816" i="11"/>
  <c r="M1731" i="11"/>
  <c r="M1001" i="11"/>
  <c r="M372" i="11"/>
  <c r="M3906" i="11"/>
  <c r="M3245" i="11"/>
  <c r="M2846" i="11"/>
  <c r="M2844" i="11"/>
  <c r="M2581" i="11"/>
  <c r="M2117" i="11"/>
  <c r="M1832" i="11"/>
  <c r="M1449" i="11"/>
  <c r="M890" i="11"/>
  <c r="M2575" i="11"/>
  <c r="M2173" i="11"/>
  <c r="M933" i="11"/>
  <c r="M643" i="11"/>
  <c r="M3482" i="11"/>
  <c r="M4007" i="11"/>
  <c r="M2123" i="11"/>
  <c r="M2661" i="11"/>
  <c r="M1489" i="11"/>
  <c r="M3312" i="11"/>
  <c r="M3051" i="11"/>
  <c r="M717" i="11"/>
  <c r="M1008" i="11"/>
  <c r="M3063" i="11"/>
  <c r="M4218" i="11"/>
  <c r="M4190" i="11"/>
  <c r="M3661" i="11"/>
  <c r="M3711" i="11"/>
  <c r="M3207" i="11"/>
  <c r="M3015" i="11"/>
  <c r="M2303" i="11"/>
  <c r="M1390" i="11"/>
  <c r="M1345" i="11"/>
  <c r="M1551" i="11"/>
  <c r="M139" i="11"/>
  <c r="M2532" i="11"/>
  <c r="M550" i="11"/>
  <c r="M180" i="11"/>
  <c r="M2217" i="11"/>
  <c r="M733" i="11"/>
  <c r="M622" i="11"/>
  <c r="M150" i="11"/>
  <c r="M3882" i="11"/>
  <c r="M3339" i="11"/>
  <c r="M2330" i="11"/>
  <c r="M2583" i="11"/>
  <c r="M2242" i="11"/>
  <c r="M2278" i="11"/>
  <c r="M294" i="11"/>
  <c r="M466" i="11"/>
  <c r="M3189" i="11"/>
  <c r="M3021" i="11"/>
  <c r="M3285" i="11"/>
  <c r="M2983" i="11"/>
  <c r="M3198" i="11"/>
  <c r="M2044" i="11"/>
  <c r="M2727" i="11"/>
  <c r="M2409" i="11"/>
  <c r="M2265" i="11"/>
  <c r="M2061" i="11"/>
  <c r="M1358" i="11"/>
  <c r="M2111" i="11"/>
  <c r="M2994" i="11"/>
  <c r="M4053" i="11"/>
  <c r="M2294" i="11"/>
  <c r="M1951" i="11"/>
  <c r="M1912" i="11"/>
  <c r="M2799" i="11"/>
  <c r="M2406" i="11"/>
  <c r="M2116" i="11"/>
  <c r="M2529" i="11"/>
  <c r="M1118" i="11"/>
  <c r="M1077" i="11"/>
  <c r="M235" i="11"/>
  <c r="M549" i="11"/>
  <c r="M3890" i="11"/>
  <c r="M3383" i="11"/>
  <c r="M2551" i="11"/>
  <c r="M1274" i="11"/>
  <c r="M1445" i="11"/>
  <c r="M182" i="11"/>
  <c r="M994" i="11"/>
  <c r="M4072" i="11"/>
  <c r="M4008" i="11"/>
  <c r="M3688" i="11"/>
  <c r="M4229" i="11"/>
  <c r="M3909" i="11"/>
  <c r="M3863" i="11"/>
  <c r="M3072" i="11"/>
  <c r="M2098" i="11"/>
  <c r="M1901" i="11"/>
  <c r="M938" i="11"/>
  <c r="M2318" i="11"/>
  <c r="M1742" i="11"/>
  <c r="M1477" i="11"/>
  <c r="M304" i="11"/>
  <c r="M190" i="11"/>
  <c r="M1736" i="11"/>
  <c r="M686" i="11"/>
  <c r="M2125" i="11"/>
  <c r="M1884" i="11"/>
  <c r="M1466" i="11"/>
  <c r="M860" i="11"/>
  <c r="M777" i="11"/>
  <c r="M644" i="11"/>
  <c r="M628" i="11"/>
  <c r="M228" i="11"/>
  <c r="M131" i="11"/>
  <c r="M437" i="11"/>
  <c r="M1861" i="11"/>
  <c r="M1117" i="11"/>
  <c r="M169" i="11"/>
  <c r="M880" i="11"/>
  <c r="M2911" i="11"/>
  <c r="M2163" i="11"/>
  <c r="M1275" i="11"/>
  <c r="M930" i="11"/>
  <c r="M1725" i="11"/>
  <c r="M1870" i="11"/>
  <c r="M3323" i="11"/>
  <c r="M1734" i="11"/>
  <c r="M1533" i="11"/>
  <c r="M4160" i="11"/>
  <c r="M2404" i="11"/>
  <c r="M3589" i="11"/>
  <c r="M3094" i="11"/>
  <c r="M2928" i="11"/>
  <c r="M2627" i="11"/>
  <c r="M3191" i="11"/>
  <c r="M2481" i="11"/>
  <c r="M2345" i="11"/>
  <c r="M3020" i="11"/>
  <c r="M2995" i="11"/>
  <c r="M2515" i="11"/>
  <c r="M2108" i="11"/>
  <c r="M2004" i="11"/>
  <c r="M1261" i="11"/>
  <c r="M3326" i="11"/>
  <c r="M2097" i="11"/>
  <c r="M1929" i="11"/>
  <c r="M1685" i="11"/>
  <c r="M1545" i="11"/>
  <c r="M1313" i="11"/>
  <c r="M1180" i="11"/>
  <c r="M1154" i="11"/>
  <c r="M929" i="11"/>
  <c r="M1705" i="11"/>
  <c r="M1404" i="11"/>
  <c r="M1304" i="11"/>
  <c r="M1781" i="11"/>
  <c r="M1474" i="11"/>
  <c r="M852" i="11"/>
  <c r="M89" i="11"/>
  <c r="M1046" i="11"/>
  <c r="M2971" i="11"/>
  <c r="M3818" i="11"/>
  <c r="M3117" i="11"/>
  <c r="M2915" i="11"/>
  <c r="M2561" i="11"/>
  <c r="M2370" i="11"/>
  <c r="M2668" i="11"/>
  <c r="M1615" i="11"/>
  <c r="M1206" i="11"/>
  <c r="M172" i="11"/>
  <c r="M203" i="11"/>
  <c r="M3126" i="11"/>
  <c r="M2894" i="11"/>
  <c r="M1748" i="11"/>
  <c r="M1410" i="11"/>
  <c r="M1126" i="11"/>
  <c r="M3866" i="11"/>
  <c r="M3543" i="11"/>
  <c r="M3469" i="11"/>
  <c r="M2859" i="11"/>
  <c r="M2580" i="11"/>
  <c r="M2366" i="11"/>
  <c r="M1351" i="11"/>
  <c r="M2154" i="11"/>
  <c r="M1377" i="11"/>
  <c r="M61" i="11"/>
  <c r="M689" i="11"/>
  <c r="M3576" i="11"/>
  <c r="M2263" i="11"/>
  <c r="M2434" i="11"/>
  <c r="M2342" i="11"/>
  <c r="M1723" i="11"/>
  <c r="M1100" i="11"/>
  <c r="M3864" i="11"/>
  <c r="M3544" i="11"/>
  <c r="M4162" i="11"/>
  <c r="M2428" i="11"/>
  <c r="M2861" i="11"/>
  <c r="M2502" i="11"/>
  <c r="M2912" i="11"/>
  <c r="M1984" i="11"/>
  <c r="M3797" i="11"/>
  <c r="M3855" i="11"/>
  <c r="M3458" i="11"/>
  <c r="M3549" i="11"/>
  <c r="M3054" i="11"/>
  <c r="M2674" i="11"/>
  <c r="M2578" i="11"/>
  <c r="M3741" i="11"/>
  <c r="M2443" i="11"/>
  <c r="M2255" i="11"/>
  <c r="M2732" i="11"/>
  <c r="M2417" i="11"/>
  <c r="M2371" i="11"/>
  <c r="M2243" i="11"/>
  <c r="M2164" i="11"/>
  <c r="M1993" i="11"/>
  <c r="M1917" i="11"/>
  <c r="M1716" i="11"/>
  <c r="M2539" i="11"/>
  <c r="M2450" i="11"/>
  <c r="M2071" i="11"/>
  <c r="M1827" i="11"/>
  <c r="M1564" i="11"/>
  <c r="M1161" i="11"/>
  <c r="M3303" i="11"/>
  <c r="M2514" i="11"/>
  <c r="M2286" i="11"/>
  <c r="M2053" i="11"/>
  <c r="M948" i="11"/>
  <c r="M2350" i="11"/>
  <c r="M2212" i="11"/>
  <c r="M1848" i="11"/>
  <c r="M1684" i="11"/>
  <c r="M1297" i="11"/>
  <c r="M1140" i="11"/>
  <c r="M1637" i="11"/>
  <c r="M2389" i="11"/>
  <c r="M1882" i="11"/>
  <c r="M1521" i="11"/>
  <c r="M1507" i="11"/>
  <c r="M1211" i="11"/>
  <c r="M530" i="11"/>
  <c r="M224" i="11"/>
  <c r="M1006" i="11"/>
  <c r="M290" i="11"/>
  <c r="M713" i="11"/>
  <c r="M634" i="11"/>
  <c r="M574" i="11"/>
  <c r="M521" i="11"/>
  <c r="M333" i="11"/>
  <c r="M70" i="11"/>
  <c r="M4117" i="11"/>
  <c r="M3062" i="11"/>
  <c r="M2413" i="11"/>
  <c r="M2049" i="11"/>
  <c r="M1678" i="11"/>
  <c r="M2449" i="11"/>
  <c r="M1214" i="11"/>
  <c r="M1150" i="11"/>
  <c r="M2177" i="11"/>
  <c r="M1642" i="11"/>
  <c r="M1281" i="11"/>
  <c r="M1066" i="11"/>
  <c r="M1665" i="11"/>
  <c r="M1525" i="11"/>
  <c r="M1089" i="11"/>
  <c r="M2466" i="11"/>
  <c r="M1042" i="11"/>
  <c r="M292" i="11"/>
  <c r="M81" i="11"/>
  <c r="M338" i="11"/>
  <c r="M1034" i="11"/>
  <c r="M722" i="11"/>
  <c r="M603" i="11"/>
  <c r="M181" i="11"/>
  <c r="M4090" i="11"/>
  <c r="M3328" i="11"/>
  <c r="M2572" i="11"/>
  <c r="M1923" i="11"/>
  <c r="M1632" i="11"/>
  <c r="M846" i="11"/>
  <c r="M806" i="11"/>
  <c r="M113" i="11"/>
  <c r="M904" i="11"/>
  <c r="M606" i="11"/>
  <c r="M162" i="11"/>
  <c r="M1082" i="11"/>
  <c r="M222" i="11"/>
  <c r="M1792" i="11"/>
  <c r="M220" i="11"/>
  <c r="M2277" i="11"/>
  <c r="M1590" i="11"/>
  <c r="M283" i="11"/>
  <c r="M564" i="11"/>
  <c r="M561" i="11"/>
  <c r="M2976" i="11"/>
  <c r="M3350" i="11"/>
  <c r="M2886" i="11"/>
  <c r="M2077" i="11"/>
  <c r="M2073" i="11"/>
  <c r="M1550" i="11"/>
  <c r="M2967" i="11"/>
  <c r="M1019" i="11"/>
  <c r="M73" i="11"/>
  <c r="M298" i="11"/>
  <c r="M566" i="11"/>
  <c r="M251" i="11"/>
  <c r="M1032" i="11"/>
  <c r="M1061" i="11"/>
  <c r="M484" i="11"/>
  <c r="M221" i="11"/>
  <c r="M4154" i="11"/>
  <c r="M3962" i="11"/>
  <c r="M3869" i="11"/>
  <c r="M2811" i="11"/>
  <c r="M2634" i="11"/>
  <c r="M2611" i="11"/>
  <c r="M2374" i="11"/>
  <c r="M1176" i="11"/>
  <c r="M1534" i="11"/>
  <c r="M673" i="11"/>
  <c r="M210" i="11"/>
  <c r="M53" i="11"/>
  <c r="M500" i="11"/>
  <c r="M560" i="11"/>
  <c r="M1944" i="11"/>
  <c r="M1425" i="11"/>
  <c r="M426" i="11"/>
  <c r="M97" i="11"/>
  <c r="M776" i="11"/>
  <c r="M910" i="11"/>
  <c r="M2397" i="11"/>
  <c r="M1009" i="11"/>
  <c r="M1400" i="11"/>
  <c r="M153" i="11"/>
  <c r="M185" i="11"/>
  <c r="M2783" i="11"/>
  <c r="M1592" i="11"/>
  <c r="M857" i="11"/>
  <c r="M1181" i="11"/>
  <c r="M1964" i="11"/>
  <c r="M612" i="11"/>
  <c r="M353" i="11"/>
  <c r="M481" i="11"/>
  <c r="M996" i="11"/>
  <c r="M793" i="11"/>
  <c r="M137" i="11"/>
  <c r="M145" i="11"/>
  <c r="M1667" i="11"/>
  <c r="M1317" i="11"/>
  <c r="M810" i="11"/>
  <c r="M1846" i="11"/>
  <c r="M786" i="11"/>
  <c r="M436" i="11"/>
  <c r="M36" i="11"/>
  <c r="M1853" i="11"/>
  <c r="M2130" i="11"/>
  <c r="M1142" i="11"/>
  <c r="M284" i="11"/>
  <c r="M1334" i="11"/>
  <c r="M737" i="11"/>
  <c r="M100" i="11"/>
  <c r="M3217" i="11"/>
  <c r="M2961" i="11"/>
  <c r="M3098" i="11"/>
  <c r="M2756" i="11"/>
  <c r="M3913" i="11"/>
  <c r="M3657" i="11"/>
  <c r="M3401" i="11"/>
  <c r="M2496" i="11"/>
  <c r="M2334" i="11"/>
  <c r="M119" i="11"/>
  <c r="M2136" i="11"/>
  <c r="M799" i="11"/>
  <c r="M351" i="11"/>
  <c r="M4209" i="11"/>
  <c r="M4065" i="11"/>
  <c r="M2155" i="11"/>
  <c r="M1542" i="11"/>
  <c r="M1458" i="11"/>
  <c r="M104" i="11"/>
  <c r="M4132" i="11"/>
  <c r="M3873" i="11"/>
  <c r="M3527" i="11"/>
  <c r="M2596" i="11"/>
  <c r="M2144" i="11"/>
  <c r="M984" i="11"/>
  <c r="M792" i="11"/>
  <c r="M3241" i="11"/>
  <c r="M2608" i="11"/>
  <c r="M383" i="11"/>
  <c r="M1616" i="11"/>
  <c r="M1104" i="11"/>
  <c r="M4145" i="11"/>
  <c r="M3804" i="11"/>
  <c r="M2901" i="11"/>
  <c r="M2788" i="11"/>
  <c r="M2035" i="11"/>
  <c r="M1636" i="11"/>
  <c r="M1619" i="11"/>
  <c r="M1476" i="11"/>
  <c r="M1459" i="11"/>
  <c r="M1363" i="11"/>
  <c r="M1284" i="11"/>
  <c r="M1235" i="11"/>
  <c r="M1156" i="11"/>
  <c r="M1139" i="11"/>
  <c r="M823" i="11"/>
  <c r="M759" i="11"/>
  <c r="M469" i="11"/>
  <c r="M296" i="11"/>
  <c r="M99" i="11"/>
  <c r="M63" i="11"/>
  <c r="M2441" i="11"/>
  <c r="M2076" i="11"/>
  <c r="M1618" i="11"/>
  <c r="M1529" i="11"/>
  <c r="M1414" i="11"/>
  <c r="M1273" i="11"/>
  <c r="M832" i="11"/>
  <c r="M3633" i="11"/>
  <c r="M3114" i="11"/>
  <c r="M2743" i="11"/>
  <c r="M487" i="11"/>
  <c r="M359" i="11"/>
  <c r="M3425" i="11"/>
  <c r="M1392" i="11"/>
  <c r="M2705" i="11"/>
  <c r="M3354" i="11"/>
  <c r="M3194" i="11"/>
  <c r="M4169" i="11"/>
  <c r="M3529" i="11"/>
  <c r="M2304" i="11"/>
  <c r="M1939" i="11"/>
  <c r="M3809" i="11"/>
  <c r="M2388" i="11"/>
  <c r="M3429" i="11"/>
  <c r="M2586" i="11"/>
  <c r="M920" i="11"/>
  <c r="M2522" i="11"/>
  <c r="M3300" i="11"/>
  <c r="M3188" i="11"/>
  <c r="M3226" i="11"/>
  <c r="M2280" i="11"/>
  <c r="M3921" i="11"/>
  <c r="M2948" i="11"/>
  <c r="M903" i="11"/>
  <c r="M2131" i="11"/>
  <c r="M1234" i="11"/>
  <c r="M2954" i="11"/>
  <c r="M2398" i="11"/>
  <c r="M2160" i="11"/>
  <c r="M3169" i="11"/>
  <c r="M3156" i="11"/>
  <c r="M2697" i="11"/>
  <c r="M2692" i="11"/>
  <c r="M2064" i="11"/>
  <c r="M2628" i="11"/>
  <c r="M303" i="11"/>
  <c r="M1138" i="11"/>
  <c r="M255" i="11"/>
  <c r="M327" i="11"/>
  <c r="M1625" i="11"/>
  <c r="M1094" i="11"/>
  <c r="M901" i="11"/>
  <c r="M1992" i="11"/>
  <c r="M2207" i="11"/>
  <c r="M1431" i="11"/>
  <c r="M784" i="11"/>
  <c r="M1170" i="11"/>
  <c r="M719" i="11"/>
  <c r="M207" i="11"/>
  <c r="M3783" i="11"/>
  <c r="M2660" i="11"/>
  <c r="M3113" i="11"/>
  <c r="M3940" i="11"/>
  <c r="M2323" i="11"/>
  <c r="M1047" i="11"/>
  <c r="M3433" i="11"/>
  <c r="M2054" i="11"/>
  <c r="M1523" i="11"/>
  <c r="M744" i="11"/>
  <c r="M1606" i="11"/>
  <c r="M2195" i="11"/>
  <c r="M344" i="11"/>
  <c r="M1520" i="11"/>
  <c r="M1200" i="11"/>
  <c r="M535" i="11"/>
  <c r="M3380" i="11"/>
  <c r="M3713" i="11"/>
  <c r="M2457" i="11"/>
  <c r="M3460" i="11"/>
  <c r="M4057" i="11"/>
  <c r="M559" i="11"/>
  <c r="M679" i="11"/>
  <c r="M2208" i="11"/>
  <c r="M4121" i="11"/>
  <c r="M2184" i="11"/>
  <c r="M519" i="11"/>
  <c r="M3596" i="11"/>
  <c r="M1040" i="11"/>
  <c r="M2644" i="11"/>
  <c r="M1418" i="11"/>
  <c r="M3988" i="11"/>
  <c r="M3748" i="11"/>
  <c r="M3612" i="11"/>
  <c r="M2871" i="11"/>
  <c r="M1203" i="11"/>
  <c r="M533" i="11"/>
  <c r="M360" i="11"/>
  <c r="M2196" i="11"/>
  <c r="M1800" i="11"/>
  <c r="M1190" i="11"/>
  <c r="M2553" i="11"/>
  <c r="M773" i="11"/>
  <c r="M152" i="11"/>
  <c r="M3668" i="11"/>
  <c r="M1907" i="11"/>
  <c r="M2817" i="11"/>
  <c r="M2641" i="11"/>
  <c r="M4204" i="11"/>
  <c r="M4140" i="11"/>
  <c r="M4076" i="11"/>
  <c r="M4012" i="11"/>
  <c r="M3948" i="11"/>
  <c r="M3884" i="11"/>
  <c r="M3820" i="11"/>
  <c r="M2612" i="11"/>
  <c r="M2424" i="11"/>
  <c r="M4148" i="11"/>
  <c r="M3649" i="11"/>
  <c r="M4220" i="11"/>
  <c r="M4092" i="11"/>
  <c r="M3964" i="11"/>
  <c r="M3836" i="11"/>
  <c r="M2601" i="11"/>
  <c r="M2922" i="11"/>
  <c r="M3428" i="11"/>
  <c r="M1860" i="11"/>
  <c r="M1177" i="11"/>
  <c r="M2219" i="11"/>
  <c r="M2259" i="11"/>
  <c r="M831" i="11"/>
  <c r="M279" i="11"/>
  <c r="M976" i="11"/>
  <c r="M3281" i="11"/>
  <c r="M3153" i="11"/>
  <c r="M3025" i="11"/>
  <c r="M2897" i="11"/>
  <c r="M2769" i="11"/>
  <c r="M4217" i="11"/>
  <c r="M4153" i="11"/>
  <c r="M4089" i="11"/>
  <c r="M4025" i="11"/>
  <c r="M3961" i="11"/>
  <c r="M3897" i="11"/>
  <c r="M3833" i="11"/>
  <c r="M3769" i="11"/>
  <c r="M3705" i="11"/>
  <c r="M3641" i="11"/>
  <c r="M3577" i="11"/>
  <c r="M3513" i="11"/>
  <c r="M3449" i="11"/>
  <c r="M3385" i="11"/>
  <c r="M3316" i="11"/>
  <c r="M3060" i="11"/>
  <c r="M2889" i="11"/>
  <c r="M2360" i="11"/>
  <c r="M4097" i="11"/>
  <c r="M4084" i="11"/>
  <c r="M3585" i="11"/>
  <c r="M3572" i="11"/>
  <c r="M4233" i="11"/>
  <c r="M4105" i="11"/>
  <c r="M3977" i="11"/>
  <c r="M3849" i="11"/>
  <c r="M3721" i="11"/>
  <c r="M3593" i="11"/>
  <c r="M3465" i="11"/>
  <c r="M3353" i="11"/>
  <c r="M3321" i="11"/>
  <c r="M3289" i="11"/>
  <c r="M3257" i="11"/>
  <c r="M3225" i="11"/>
  <c r="M3193" i="11"/>
  <c r="M3161" i="11"/>
  <c r="M3129" i="11"/>
  <c r="M3097" i="11"/>
  <c r="M3065" i="11"/>
  <c r="M3033" i="11"/>
  <c r="M3001" i="11"/>
  <c r="M2969" i="11"/>
  <c r="M2937" i="11"/>
  <c r="M2745" i="11"/>
  <c r="M2666" i="11"/>
  <c r="M2560" i="11"/>
  <c r="M2408" i="11"/>
  <c r="M3985" i="11"/>
  <c r="M3857" i="11"/>
  <c r="M3729" i="11"/>
  <c r="M3716" i="11"/>
  <c r="M3601" i="11"/>
  <c r="M3588" i="11"/>
  <c r="M2368" i="11"/>
  <c r="M3929" i="11"/>
  <c r="M3476" i="11"/>
  <c r="M2836" i="11"/>
  <c r="M2636" i="11"/>
  <c r="M943" i="11"/>
  <c r="M1746" i="11"/>
  <c r="M271" i="11"/>
  <c r="M3210" i="11"/>
  <c r="M3489" i="11"/>
  <c r="M3177" i="11"/>
  <c r="M3941" i="11"/>
  <c r="M3812" i="11"/>
  <c r="M3332" i="11"/>
  <c r="M663" i="11"/>
  <c r="M2778" i="11"/>
  <c r="M2400" i="11"/>
  <c r="M1971" i="11"/>
  <c r="M711" i="11"/>
  <c r="M263" i="11"/>
  <c r="M1546" i="11"/>
  <c r="M1024" i="11"/>
  <c r="M4001" i="11"/>
  <c r="M3306" i="11"/>
  <c r="M47" i="11"/>
  <c r="M3369" i="11"/>
  <c r="M2786" i="11"/>
  <c r="M2416" i="11"/>
  <c r="M895" i="11"/>
  <c r="M4185" i="11"/>
  <c r="M1264" i="11"/>
  <c r="M343" i="11"/>
  <c r="M3922" i="11"/>
  <c r="M3497" i="11"/>
  <c r="M2777" i="11"/>
  <c r="M2574" i="11"/>
  <c r="M2248" i="11"/>
  <c r="M1864" i="11"/>
  <c r="M1335" i="11"/>
  <c r="M592" i="11"/>
  <c r="M4081" i="11"/>
  <c r="M3975" i="11"/>
  <c r="M3761" i="11"/>
  <c r="M3490" i="11"/>
  <c r="M2633" i="11"/>
  <c r="M2567" i="11"/>
  <c r="M2063" i="11"/>
  <c r="M837" i="11"/>
  <c r="M3337" i="11"/>
  <c r="M2650" i="11"/>
  <c r="M2557" i="11"/>
  <c r="M767" i="11"/>
  <c r="M2713" i="11"/>
  <c r="M4193" i="11"/>
  <c r="M4129" i="11"/>
  <c r="M4060" i="11"/>
  <c r="M3417" i="11"/>
  <c r="M2698" i="11"/>
  <c r="M1604" i="11"/>
  <c r="M1491" i="11"/>
  <c r="M1444" i="11"/>
  <c r="M1015" i="11"/>
  <c r="M936" i="11"/>
  <c r="M661" i="11"/>
  <c r="M567" i="11"/>
  <c r="M488" i="11"/>
  <c r="M2914" i="11"/>
  <c r="M2034" i="11"/>
  <c r="M1753" i="11"/>
  <c r="M1490" i="11"/>
  <c r="M1241" i="11"/>
  <c r="M640" i="11"/>
  <c r="M3953" i="11"/>
  <c r="M3697" i="11"/>
  <c r="M2841" i="11"/>
  <c r="M1779" i="11"/>
  <c r="M743" i="11"/>
  <c r="M3813" i="11"/>
  <c r="M1552" i="11"/>
  <c r="M599" i="11"/>
  <c r="M3345" i="11"/>
  <c r="M2932" i="11"/>
  <c r="M4212" i="11"/>
  <c r="M3828" i="11"/>
  <c r="M3322" i="11"/>
  <c r="M3130" i="11"/>
  <c r="M2884" i="11"/>
  <c r="M2632" i="11"/>
  <c r="M3785" i="11"/>
  <c r="M4049" i="11"/>
  <c r="M3793" i="11"/>
  <c r="M2868" i="11"/>
  <c r="M2648" i="11"/>
  <c r="M4039" i="11"/>
  <c r="M3604" i="11"/>
  <c r="M1456" i="11"/>
  <c r="M2709" i="11"/>
  <c r="M2657" i="11"/>
  <c r="M2448" i="11"/>
  <c r="M2809" i="11"/>
  <c r="M2837" i="11"/>
  <c r="M2056" i="11"/>
  <c r="M111" i="11"/>
  <c r="M3505" i="11"/>
  <c r="M1023" i="11"/>
  <c r="M3749" i="11"/>
  <c r="M1872" i="11"/>
  <c r="M1426" i="11"/>
  <c r="M1222" i="11"/>
  <c r="M576" i="11"/>
  <c r="M3484" i="11"/>
  <c r="M709" i="11"/>
  <c r="M280" i="11"/>
  <c r="M3732" i="11"/>
  <c r="M3420" i="11"/>
  <c r="M3684" i="11"/>
  <c r="M4050" i="11"/>
  <c r="M735" i="11"/>
  <c r="M3538" i="11"/>
  <c r="M2722" i="11"/>
  <c r="M2257" i="11"/>
  <c r="M1380" i="11"/>
  <c r="M375" i="11"/>
  <c r="M1689" i="11"/>
  <c r="M1113" i="11"/>
  <c r="M3370" i="11"/>
  <c r="M2000" i="11"/>
  <c r="M453" i="11"/>
  <c r="M3236" i="11"/>
  <c r="M3121" i="11"/>
  <c r="M2993" i="11"/>
  <c r="M2192" i="11"/>
  <c r="M4177" i="11"/>
  <c r="M3473" i="11"/>
  <c r="M1007" i="11"/>
  <c r="M399" i="11"/>
  <c r="M4017" i="11"/>
  <c r="M2143" i="11"/>
  <c r="M3980" i="11"/>
  <c r="M1360" i="11"/>
  <c r="M1168" i="11"/>
  <c r="M3817" i="11"/>
  <c r="M3561" i="11"/>
  <c r="M2826" i="11"/>
  <c r="M2067" i="11"/>
  <c r="M1610" i="11"/>
  <c r="M551" i="11"/>
  <c r="M2121" i="11"/>
  <c r="M1712" i="11"/>
  <c r="M95" i="11"/>
  <c r="M2489" i="11"/>
  <c r="M1495" i="11"/>
  <c r="M1111" i="11"/>
  <c r="M671" i="11"/>
  <c r="M607" i="11"/>
  <c r="M479" i="11"/>
  <c r="M4068" i="11"/>
  <c r="M1875" i="11"/>
  <c r="M3540" i="11"/>
  <c r="M3666" i="11"/>
  <c r="M2425" i="11"/>
  <c r="M2091" i="11"/>
  <c r="M1331" i="11"/>
  <c r="M981" i="11"/>
  <c r="M1266" i="11"/>
  <c r="M527" i="11"/>
  <c r="M2385" i="11"/>
  <c r="M3073" i="11"/>
  <c r="M3348" i="11"/>
  <c r="M2825" i="11"/>
  <c r="M4161" i="11"/>
  <c r="M3636" i="11"/>
  <c r="M2649" i="11"/>
  <c r="M2240" i="11"/>
  <c r="M3993" i="11"/>
  <c r="M2518" i="11"/>
  <c r="M2387" i="11"/>
  <c r="M239" i="11"/>
  <c r="M2890" i="11"/>
  <c r="M1586" i="11"/>
  <c r="M3681" i="11"/>
  <c r="M965" i="11"/>
  <c r="M199" i="11"/>
  <c r="M3553" i="11"/>
  <c r="M2079" i="11"/>
  <c r="M645" i="11"/>
  <c r="M543" i="11"/>
  <c r="M223" i="11"/>
  <c r="M512" i="11"/>
  <c r="M4116" i="11"/>
  <c r="M1048" i="11"/>
  <c r="M295" i="11"/>
  <c r="M1424" i="11"/>
  <c r="M855" i="11"/>
  <c r="M2582" i="11"/>
  <c r="M2492" i="11"/>
  <c r="M2132" i="11"/>
  <c r="M1427" i="11"/>
  <c r="M1107" i="11"/>
  <c r="M168" i="11"/>
  <c r="M48" i="11"/>
  <c r="J14" i="6"/>
  <c r="C14" i="6" s="1"/>
  <c r="M1783" i="11"/>
  <c r="M1318" i="11"/>
  <c r="M133" i="11"/>
  <c r="M2464" i="11"/>
  <c r="M3361" i="11"/>
  <c r="M3233" i="11"/>
  <c r="M3105" i="11"/>
  <c r="M2977" i="11"/>
  <c r="M2849" i="11"/>
  <c r="M2721" i="11"/>
  <c r="M2625" i="11"/>
  <c r="M3284" i="11"/>
  <c r="M3028" i="11"/>
  <c r="M4033" i="11"/>
  <c r="M4020" i="11"/>
  <c r="M3521" i="11"/>
  <c r="M3508" i="11"/>
  <c r="M2384" i="11"/>
  <c r="M2256" i="11"/>
  <c r="M2521" i="11"/>
  <c r="M2152" i="11"/>
  <c r="M4113" i="11"/>
  <c r="M4100" i="11"/>
  <c r="M3409" i="11"/>
  <c r="M3396" i="11"/>
  <c r="M2676" i="11"/>
  <c r="M3865" i="11"/>
  <c r="M3492" i="11"/>
  <c r="M2905" i="11"/>
  <c r="M2857" i="11"/>
  <c r="M2452" i="11"/>
  <c r="M2185" i="11"/>
  <c r="M2120" i="11"/>
  <c r="M1811" i="11"/>
  <c r="M1362" i="11"/>
  <c r="M4172" i="11"/>
  <c r="M3889" i="11"/>
  <c r="M2558" i="11"/>
  <c r="M581" i="11"/>
  <c r="M231" i="11"/>
  <c r="M3049" i="11"/>
  <c r="M1778" i="11"/>
  <c r="M3012" i="11"/>
  <c r="M2665" i="11"/>
  <c r="M3625" i="11"/>
  <c r="M3545" i="11"/>
  <c r="M3468" i="11"/>
  <c r="M1031" i="11"/>
  <c r="M1369" i="11"/>
  <c r="M384" i="11"/>
  <c r="M4180" i="11"/>
  <c r="M3018" i="11"/>
  <c r="M807" i="11"/>
  <c r="M639" i="11"/>
  <c r="M319" i="11"/>
  <c r="M151" i="11"/>
  <c r="M4231" i="11"/>
  <c r="M4188" i="11"/>
  <c r="M2729" i="11"/>
  <c r="M2528" i="11"/>
  <c r="M2447" i="11"/>
  <c r="M2052" i="11"/>
  <c r="M2003" i="11"/>
  <c r="M287" i="11"/>
  <c r="M159" i="11"/>
  <c r="M2559" i="11"/>
  <c r="M2080" i="11"/>
  <c r="M1702" i="11"/>
  <c r="M783" i="11"/>
  <c r="M320" i="11"/>
  <c r="M3911" i="11"/>
  <c r="M2546" i="11"/>
  <c r="M2246" i="11"/>
  <c r="M4108" i="11"/>
  <c r="M3273" i="11"/>
  <c r="M2953" i="11"/>
  <c r="M2852" i="11"/>
  <c r="M2283" i="11"/>
  <c r="M575" i="11"/>
  <c r="M3364" i="11"/>
  <c r="M407" i="11"/>
  <c r="M4066" i="11"/>
  <c r="M3868" i="11"/>
  <c r="M2312" i="11"/>
  <c r="M2118" i="11"/>
  <c r="M1808" i="11"/>
  <c r="M1668" i="11"/>
  <c r="M1651" i="11"/>
  <c r="M1555" i="11"/>
  <c r="M1508" i="11"/>
  <c r="M1316" i="11"/>
  <c r="M1299" i="11"/>
  <c r="M1188" i="11"/>
  <c r="M1171" i="11"/>
  <c r="M1079" i="11"/>
  <c r="M1000" i="11"/>
  <c r="M631" i="11"/>
  <c r="M552" i="11"/>
  <c r="M247" i="11"/>
  <c r="M112" i="11"/>
  <c r="M37" i="11"/>
  <c r="M2613" i="11"/>
  <c r="M1638" i="11"/>
  <c r="M1482" i="11"/>
  <c r="M1305" i="11"/>
  <c r="M1226" i="11"/>
  <c r="M975" i="11"/>
  <c r="M93" i="11"/>
  <c r="M3655" i="11"/>
  <c r="M871" i="11"/>
  <c r="M389" i="11"/>
  <c r="M39" i="11"/>
  <c r="M3556" i="11"/>
  <c r="M3441" i="11"/>
  <c r="M1744" i="11"/>
  <c r="M1328" i="11"/>
  <c r="M3089" i="11"/>
  <c r="M2810" i="11"/>
  <c r="M3258" i="11"/>
  <c r="M3162" i="11"/>
  <c r="M4041" i="11"/>
  <c r="M3660" i="11"/>
  <c r="M1906" i="11"/>
  <c r="M911" i="11"/>
  <c r="M2714" i="11"/>
  <c r="M791" i="11"/>
  <c r="M4178" i="11"/>
  <c r="M3794" i="11"/>
  <c r="M1055" i="11"/>
  <c r="M3041" i="11"/>
  <c r="M2913" i="11"/>
  <c r="M2785" i="11"/>
  <c r="M2593" i="11"/>
  <c r="M2874" i="11"/>
  <c r="M2168" i="11"/>
  <c r="M4225" i="11"/>
  <c r="M3764" i="11"/>
  <c r="M2112" i="11"/>
  <c r="M2336" i="11"/>
  <c r="M1650" i="11"/>
  <c r="M3242" i="11"/>
  <c r="M2556" i="11"/>
  <c r="M647" i="11"/>
  <c r="M455" i="11"/>
  <c r="M391" i="11"/>
  <c r="M2127" i="11"/>
  <c r="M999" i="11"/>
  <c r="M3081" i="11"/>
  <c r="M3204" i="11"/>
  <c r="M2544" i="11"/>
  <c r="M2361" i="11"/>
  <c r="M1367" i="11"/>
  <c r="M573" i="11"/>
  <c r="M415" i="11"/>
  <c r="M45" i="11"/>
  <c r="M3746" i="11"/>
  <c r="M1433" i="11"/>
  <c r="M91" i="11"/>
  <c r="M1874" i="11"/>
  <c r="M2493" i="11"/>
  <c r="M808" i="11"/>
  <c r="M4159" i="11"/>
  <c r="M103" i="11"/>
  <c r="M2865" i="11"/>
  <c r="M2737" i="11"/>
  <c r="M3124" i="11"/>
  <c r="M2104" i="11"/>
  <c r="M3700" i="11"/>
  <c r="M4164" i="11"/>
  <c r="M815" i="11"/>
  <c r="M2793" i="11"/>
  <c r="M3108" i="11"/>
  <c r="M1232" i="11"/>
  <c r="M3412" i="11"/>
  <c r="M1938" i="11"/>
  <c r="M1810" i="11"/>
  <c r="M1209" i="11"/>
  <c r="M55" i="11"/>
  <c r="M261" i="11"/>
  <c r="M3858" i="11"/>
  <c r="M2407" i="11"/>
  <c r="M863" i="11"/>
  <c r="M1162" i="11"/>
  <c r="M1862" i="11"/>
  <c r="M3305" i="11"/>
  <c r="M3932" i="11"/>
  <c r="M1764" i="11"/>
  <c r="M887" i="11"/>
  <c r="M439" i="11"/>
  <c r="M3810" i="11"/>
  <c r="M3548" i="11"/>
  <c r="M2072" i="11"/>
  <c r="M1386" i="11"/>
  <c r="M2945" i="11"/>
  <c r="M3692" i="11"/>
  <c r="M3628" i="11"/>
  <c r="M3564" i="11"/>
  <c r="M3500" i="11"/>
  <c r="M3436" i="11"/>
  <c r="M3092" i="11"/>
  <c r="M3708" i="11"/>
  <c r="M3580" i="11"/>
  <c r="M3972" i="11"/>
  <c r="M3844" i="11"/>
  <c r="M2288" i="11"/>
  <c r="M1394" i="11"/>
  <c r="M1960" i="11"/>
  <c r="M2985" i="11"/>
  <c r="M3689" i="11"/>
  <c r="M2842" i="11"/>
  <c r="M40" i="11"/>
  <c r="M4124" i="11"/>
  <c r="M3404" i="11"/>
  <c r="M2708" i="11"/>
  <c r="M2372" i="11"/>
  <c r="M856" i="11"/>
  <c r="M2900" i="11"/>
  <c r="M1896" i="11"/>
  <c r="M1124" i="11"/>
  <c r="M597" i="11"/>
  <c r="M503" i="11"/>
  <c r="M277" i="11"/>
  <c r="M3676" i="11"/>
  <c r="M1657" i="11"/>
  <c r="M1254" i="11"/>
  <c r="M1039" i="11"/>
  <c r="M3050" i="11"/>
  <c r="M1879" i="11"/>
  <c r="M517" i="11"/>
  <c r="M1488" i="11"/>
  <c r="M3313" i="11"/>
  <c r="M3185" i="11"/>
  <c r="M3057" i="11"/>
  <c r="M2929" i="11"/>
  <c r="M2801" i="11"/>
  <c r="M2673" i="11"/>
  <c r="M3252" i="11"/>
  <c r="M2996" i="11"/>
  <c r="M2682" i="11"/>
  <c r="M2296" i="11"/>
  <c r="M3969" i="11"/>
  <c r="M3956" i="11"/>
  <c r="M3457" i="11"/>
  <c r="M3444" i="11"/>
  <c r="M2128" i="11"/>
  <c r="M2794" i="11"/>
  <c r="M2344" i="11"/>
  <c r="M2088" i="11"/>
  <c r="M2740" i="11"/>
  <c r="M2526" i="11"/>
  <c r="M2462" i="11"/>
  <c r="M2176" i="11"/>
  <c r="M3801" i="11"/>
  <c r="M3609" i="11"/>
  <c r="M2411" i="11"/>
  <c r="M2328" i="11"/>
  <c r="M2271" i="11"/>
  <c r="M879" i="11"/>
  <c r="M751" i="11"/>
  <c r="M623" i="11"/>
  <c r="M495" i="11"/>
  <c r="M367" i="11"/>
  <c r="M87" i="11"/>
  <c r="M3338" i="11"/>
  <c r="M2440" i="11"/>
  <c r="M2260" i="11"/>
  <c r="M1063" i="11"/>
  <c r="M325" i="11"/>
  <c r="M197" i="11"/>
  <c r="M703" i="11"/>
  <c r="M127" i="11"/>
  <c r="M3877" i="11"/>
  <c r="M3621" i="11"/>
  <c r="M471" i="11"/>
  <c r="M4009" i="11"/>
  <c r="M3881" i="11"/>
  <c r="M3753" i="11"/>
  <c r="M3673" i="11"/>
  <c r="M2916" i="11"/>
  <c r="M2451" i="11"/>
  <c r="M2392" i="11"/>
  <c r="M583" i="11"/>
  <c r="M135" i="11"/>
  <c r="M79" i="11"/>
  <c r="M143" i="11"/>
  <c r="M2773" i="11"/>
  <c r="M423" i="11"/>
  <c r="M3796" i="11"/>
  <c r="M3788" i="11"/>
  <c r="M3268" i="11"/>
  <c r="M4167" i="11"/>
  <c r="M3986" i="11"/>
  <c r="M3730" i="11"/>
  <c r="M3602" i="11"/>
  <c r="M2616" i="11"/>
  <c r="M2313" i="11"/>
  <c r="M1847" i="11"/>
  <c r="M71" i="11"/>
  <c r="M2834" i="11"/>
  <c r="M2520" i="11"/>
  <c r="M1337" i="11"/>
  <c r="M1194" i="11"/>
  <c r="M749" i="11"/>
  <c r="M655" i="11"/>
  <c r="M3569" i="11"/>
  <c r="M3146" i="11"/>
  <c r="M615" i="11"/>
  <c r="M96" i="11"/>
  <c r="M4052" i="11"/>
  <c r="M3209" i="11"/>
  <c r="M2032" i="11"/>
  <c r="M959" i="11"/>
  <c r="M4044" i="11"/>
  <c r="M3076" i="11"/>
  <c r="M1136" i="11"/>
  <c r="M919" i="11"/>
  <c r="M4103" i="11"/>
  <c r="M2800" i="11"/>
  <c r="M2308" i="11"/>
  <c r="M2002" i="11"/>
  <c r="M1936" i="11"/>
  <c r="M1715" i="11"/>
  <c r="M1572" i="11"/>
  <c r="M1412" i="11"/>
  <c r="M1395" i="11"/>
  <c r="M1092" i="11"/>
  <c r="M1064" i="11"/>
  <c r="M789" i="11"/>
  <c r="M725" i="11"/>
  <c r="M616" i="11"/>
  <c r="M341" i="11"/>
  <c r="M232" i="11"/>
  <c r="M35" i="11"/>
  <c r="M3938" i="11"/>
  <c r="M3554" i="11"/>
  <c r="M2376" i="11"/>
  <c r="M1554" i="11"/>
  <c r="M1465" i="11"/>
  <c r="M1158" i="11"/>
  <c r="M621" i="11"/>
  <c r="M335" i="11"/>
  <c r="M4196" i="11"/>
  <c r="M3410" i="11"/>
  <c r="M2986" i="11"/>
  <c r="M85" i="11"/>
  <c r="N32" i="11"/>
  <c r="M2833" i="11"/>
  <c r="M3841" i="11"/>
  <c r="M3290" i="11"/>
  <c r="M3066" i="11"/>
  <c r="M2320" i="11"/>
  <c r="M1071" i="11"/>
  <c r="M1842" i="11"/>
  <c r="M1106" i="11"/>
  <c r="M3847" i="11"/>
  <c r="M4004" i="11"/>
  <c r="M1303" i="11"/>
  <c r="M3297" i="11"/>
  <c r="M3777" i="11"/>
  <c r="M2820" i="11"/>
  <c r="M2730" i="11"/>
  <c r="M2585" i="11"/>
  <c r="M2432" i="11"/>
  <c r="M1970" i="11"/>
  <c r="M509" i="11"/>
  <c r="M336" i="11"/>
  <c r="M591" i="11"/>
  <c r="M2620" i="11"/>
  <c r="M2377" i="11"/>
  <c r="M2224" i="11"/>
  <c r="M1683" i="11"/>
  <c r="M1540" i="11"/>
  <c r="M1252" i="11"/>
  <c r="M917" i="11"/>
  <c r="M213" i="11"/>
  <c r="M1928" i="11"/>
  <c r="M1202" i="11"/>
  <c r="M2436" i="11"/>
  <c r="M167" i="11"/>
  <c r="M4201" i="11"/>
  <c r="M3377" i="11"/>
  <c r="M3249" i="11"/>
  <c r="M2761" i="11"/>
  <c r="M3493" i="11"/>
  <c r="M687" i="11"/>
  <c r="M431" i="11"/>
  <c r="M175" i="11"/>
  <c r="M3924" i="11"/>
  <c r="M3945" i="11"/>
  <c r="M967" i="11"/>
  <c r="M256" i="11"/>
  <c r="M3082" i="11"/>
  <c r="M2980" i="11"/>
  <c r="M727" i="11"/>
  <c r="M991" i="11"/>
  <c r="M927" i="11"/>
  <c r="M43" i="11"/>
  <c r="M1738" i="11"/>
  <c r="M1522" i="11"/>
  <c r="M4197" i="11"/>
  <c r="M2610" i="11"/>
  <c r="M1843" i="11"/>
  <c r="M183" i="11"/>
  <c r="M1497" i="11"/>
  <c r="M1098" i="11"/>
  <c r="M896" i="11"/>
  <c r="M237" i="11"/>
  <c r="M2078" i="11"/>
  <c r="M3916" i="11"/>
  <c r="M1648" i="11"/>
  <c r="M3329" i="11"/>
  <c r="M3201" i="11"/>
  <c r="M2689" i="11"/>
  <c r="M3756" i="11"/>
  <c r="M3452" i="11"/>
  <c r="M2858" i="11"/>
  <c r="M2216" i="11"/>
  <c r="M2324" i="11"/>
  <c r="M3685" i="11"/>
  <c r="M2249" i="11"/>
  <c r="M2096" i="11"/>
  <c r="M1593" i="11"/>
  <c r="M3860" i="11"/>
  <c r="M3852" i="11"/>
  <c r="M2482" i="11"/>
  <c r="M1559" i="11"/>
  <c r="M1271" i="11"/>
  <c r="M656" i="11"/>
  <c r="M847" i="11"/>
  <c r="M365" i="11"/>
  <c r="M3617" i="11"/>
  <c r="M2762" i="11"/>
  <c r="M191" i="11"/>
  <c r="M2264" i="11"/>
  <c r="M3740" i="11"/>
  <c r="M2009" i="11"/>
  <c r="M1747" i="11"/>
  <c r="M1587" i="11"/>
  <c r="M1348" i="11"/>
  <c r="M1220" i="11"/>
  <c r="M1045" i="11"/>
  <c r="M951" i="11"/>
  <c r="M424" i="11"/>
  <c r="M3719" i="11"/>
  <c r="M877" i="11"/>
  <c r="M3265" i="11"/>
  <c r="M3137" i="11"/>
  <c r="M3009" i="11"/>
  <c r="M2881" i="11"/>
  <c r="M2753" i="11"/>
  <c r="M2609" i="11"/>
  <c r="M3220" i="11"/>
  <c r="M2964" i="11"/>
  <c r="M2746" i="11"/>
  <c r="M2232" i="11"/>
  <c r="M3905" i="11"/>
  <c r="M3892" i="11"/>
  <c r="M3393" i="11"/>
  <c r="M3034" i="11"/>
  <c r="M3002" i="11"/>
  <c r="M2970" i="11"/>
  <c r="M2938" i="11"/>
  <c r="M4156" i="11"/>
  <c r="M4028" i="11"/>
  <c r="M3900" i="11"/>
  <c r="M3772" i="11"/>
  <c r="M3644" i="11"/>
  <c r="M3516" i="11"/>
  <c r="M3388" i="11"/>
  <c r="M2873" i="11"/>
  <c r="M2681" i="11"/>
  <c r="M4228" i="11"/>
  <c r="M4036" i="11"/>
  <c r="M3908" i="11"/>
  <c r="M3780" i="11"/>
  <c r="M3665" i="11"/>
  <c r="M3652" i="11"/>
  <c r="M3537" i="11"/>
  <c r="M3524" i="11"/>
  <c r="M2804" i="11"/>
  <c r="M4073" i="11"/>
  <c r="M3737" i="11"/>
  <c r="M3532" i="11"/>
  <c r="M2724" i="11"/>
  <c r="M2600" i="11"/>
  <c r="M1776" i="11"/>
  <c r="M1330" i="11"/>
  <c r="M4095" i="11"/>
  <c r="M1029" i="11"/>
  <c r="M3145" i="11"/>
  <c r="M1840" i="11"/>
  <c r="M4005" i="11"/>
  <c r="M3140" i="11"/>
  <c r="M4114" i="11"/>
  <c r="M2850" i="11"/>
  <c r="M2617" i="11"/>
  <c r="M2335" i="11"/>
  <c r="M839" i="11"/>
  <c r="M775" i="11"/>
  <c r="M4133" i="11"/>
  <c r="M3937" i="11"/>
  <c r="M3178" i="11"/>
  <c r="M2672" i="11"/>
  <c r="M935" i="11"/>
  <c r="M2921" i="11"/>
  <c r="M447" i="11"/>
  <c r="M4137" i="11"/>
  <c r="M3620" i="11"/>
  <c r="M3172" i="11"/>
  <c r="M3044" i="11"/>
  <c r="M2272" i="11"/>
  <c r="M1680" i="11"/>
  <c r="M1296" i="11"/>
  <c r="M983" i="11"/>
  <c r="M215" i="11"/>
  <c r="M3481" i="11"/>
  <c r="M2494" i="11"/>
  <c r="M2399" i="11"/>
  <c r="M2193" i="11"/>
  <c r="M1977" i="11"/>
  <c r="M1904" i="11"/>
  <c r="M1834" i="11"/>
  <c r="M1751" i="11"/>
  <c r="M1591" i="11"/>
  <c r="M1239" i="11"/>
  <c r="M1021" i="11"/>
  <c r="M829" i="11"/>
  <c r="M765" i="11"/>
  <c r="M701" i="11"/>
  <c r="M189" i="11"/>
  <c r="M3874" i="11"/>
  <c r="M2474" i="11"/>
  <c r="M1968" i="11"/>
  <c r="M1682" i="11"/>
  <c r="M1578" i="11"/>
  <c r="M1322" i="11"/>
  <c r="M463" i="11"/>
  <c r="M3745" i="11"/>
  <c r="M1892" i="11"/>
  <c r="M83" i="11"/>
  <c r="M4069" i="11"/>
  <c r="M3017" i="11"/>
  <c r="M2200" i="11"/>
  <c r="M3876" i="11"/>
  <c r="M3557" i="11"/>
  <c r="M2458" i="11"/>
  <c r="M2347" i="11"/>
  <c r="M3996" i="11"/>
  <c r="M2068" i="11"/>
  <c r="M1732" i="11"/>
  <c r="M1267" i="11"/>
  <c r="M853" i="11"/>
  <c r="M695" i="11"/>
  <c r="M405" i="11"/>
  <c r="M311" i="11"/>
  <c r="M149" i="11"/>
  <c r="M101" i="11"/>
  <c r="M4223" i="11"/>
  <c r="M3682" i="11"/>
  <c r="M3591" i="11"/>
  <c r="M3474" i="11"/>
  <c r="M1714" i="11"/>
  <c r="M1450" i="11"/>
  <c r="M1298" i="11"/>
  <c r="M3825" i="11"/>
  <c r="M3274" i="11"/>
  <c r="M2772" i="11"/>
  <c r="M2454" i="11"/>
  <c r="M2352" i="11"/>
  <c r="M511" i="11"/>
  <c r="M3724" i="11"/>
  <c r="M2906" i="11"/>
  <c r="M2057" i="11"/>
  <c r="M1584" i="11"/>
  <c r="C22" i="14" l="1"/>
  <c r="B22" i="14" s="1"/>
  <c r="B21" i="9"/>
  <c r="C12" i="5"/>
  <c r="B12" i="5"/>
  <c r="C30" i="15"/>
  <c r="G23" i="8"/>
  <c r="B15" i="12"/>
  <c r="B12" i="18"/>
  <c r="K20" i="8"/>
  <c r="B14" i="6"/>
  <c r="M32" i="11"/>
  <c r="B32" i="11" s="1"/>
  <c r="C20" i="8" l="1"/>
  <c r="B20" i="8" s="1"/>
  <c r="C15" i="12"/>
  <c r="C32" i="11"/>
  <c r="B14" i="34" l="1"/>
</calcChain>
</file>

<file path=xl/comments1.xml><?xml version="1.0" encoding="utf-8"?>
<comments xmlns="http://schemas.openxmlformats.org/spreadsheetml/2006/main">
  <authors>
    <author>Autor</author>
  </authors>
  <commentList>
    <comment ref="D37" authorId="0" shapeId="0">
      <text>
        <r>
          <rPr>
            <b/>
            <sz val="9"/>
            <color indexed="81"/>
            <rFont val="Segoe UI"/>
            <family val="2"/>
          </rPr>
          <t>Anteile BT in %, die im Rahmen der Versorgung im Rahmen des Modells nach §64 b SGB V erbracht werden.</t>
        </r>
      </text>
    </comment>
  </commentList>
</comments>
</file>

<file path=xl/comments10.xml><?xml version="1.0" encoding="utf-8"?>
<comments xmlns="http://schemas.openxmlformats.org/spreadsheetml/2006/main">
  <authors>
    <author>Autor</author>
  </authors>
  <commentList>
    <comment ref="E13" authorId="0" shapeId="0">
      <text>
        <r>
          <rPr>
            <b/>
            <sz val="9"/>
            <color indexed="81"/>
            <rFont val="Segoe UI"/>
            <family val="2"/>
          </rPr>
          <t>Hier ist ein Schlüssel für den Anrechnungstatbestand einzugeben.
5 für Fachkräfte anderer Berufsgruppen nach PPP-RL
6 für Fachkräfte oder Hilfskräfte aus Nicht-PPP-RL-Berufsgruppen
7 für Fachkräfte ohne direktes Beschäftigungsverhältnis</t>
        </r>
      </text>
    </comment>
    <comment ref="F13" authorId="0" shapeId="0">
      <text>
        <r>
          <rPr>
            <b/>
            <sz val="9"/>
            <color indexed="81"/>
            <rFont val="Segoe UI"/>
            <family val="2"/>
          </rPr>
          <t xml:space="preserve">Hier ist die tatsächliche Berufsgruppe der angerechneten Fachkraft einzutragen. Dabei ist je Berufsgruppe eine Zeile zu verwenden.
Bei Anrechnung von Fachkräften anderer Berufsgruppen oder Fachkräften ohne direktes Beschäftigungsverhältnis (Spalte 5 oder 7 in Tabelle A5.1) bitte Buchstaben a bis f eintragen:
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Bei Anrechnung von Fachkräften aus Nicht-PPP-RL-Berufsgruppen (Spalte 6 in Tabelle A5.1) tragen Sie bitte die zutreffende Berufsgruppe hier als Freitext ein (max. 150 Zeichen).
</t>
        </r>
      </text>
    </comment>
    <comment ref="G13" authorId="0" shapeId="0">
      <text>
        <r>
          <rPr>
            <b/>
            <sz val="9"/>
            <color indexed="81"/>
            <rFont val="Segoe UI"/>
            <family val="2"/>
          </rPr>
          <t xml:space="preserve">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t>
        </r>
      </text>
    </comment>
    <comment ref="I13" authorId="0" shapeId="0">
      <text>
        <r>
          <rPr>
            <b/>
            <sz val="9"/>
            <color indexed="81"/>
            <rFont val="Segoe UI"/>
            <family val="2"/>
          </rPr>
          <t xml:space="preserve">In diesem Textfeld ist zu erläutern, welche Regelaufgaben nach Anlage 4 betroffen sind. </t>
        </r>
      </text>
    </comment>
  </commentList>
</comments>
</file>

<file path=xl/comments11.xml><?xml version="1.0" encoding="utf-8"?>
<comments xmlns="http://schemas.openxmlformats.org/spreadsheetml/2006/main">
  <authors>
    <author>Autor</author>
  </authors>
  <commentList>
    <comment ref="D14" authorId="0" shapeId="0">
      <text>
        <r>
          <rPr>
            <b/>
            <sz val="9"/>
            <color indexed="81"/>
            <rFont val="Segoe UI"/>
            <family val="2"/>
          </rPr>
          <t>Geben Sie hier bitte einen der folgenden Werte ein:
* Q1/Q2/Q3/Q4 für quartalsbezogene Zeiträume (falls der Ausnahmetatbestand das gesamte Quartal bestanden hat)
* 01 bis 12 für kalendermonatsbezogene Zeiträume (falls der Ausnahmetatbestand einen ganzen Monat bestanden hat)
* 1/3 für ein nicht auf einen Kalendermonat bezogenes Drittel des Quartals
* 2/3 für zwei nicht auf zwei Kalendermonate bezogene Drittel des Quartals</t>
        </r>
      </text>
    </comment>
    <comment ref="E14" authorId="0" shapeId="0">
      <text>
        <r>
          <rPr>
            <b/>
            <sz val="9"/>
            <color indexed="81"/>
            <rFont val="Segoe UI"/>
            <family val="2"/>
          </rPr>
          <t>Tragen Sie hier die Summe der krankheitsbedingten Ausfallstunden im Zeitraum ein.</t>
        </r>
      </text>
    </comment>
    <comment ref="D25" authorId="0" shapeId="0">
      <text>
        <r>
          <rPr>
            <b/>
            <sz val="9"/>
            <color indexed="81"/>
            <rFont val="Segoe UI"/>
            <family val="2"/>
          </rPr>
          <t>Geben Sie hier bitte einen der folgenden Werte ein:
* Q1/Q2/Q3/Q4 für quartalsbezogene Zeiträume (falls der Ausnahmetatbestand das gesamte Quartal bestanden hat)
* 01 bis 12 für kalendermonatsbezogene Zeiträume (falls der Ausnahmetatbestand einen ganzen Monat bestanden hat)
* 1/3 für ein nicht auf einen Kalendermonat bezogenes Drittel des Quartals
* 2/3 für zwei nicht auf zwei Kalendermonate bezogene Drittel des Quartals</t>
        </r>
      </text>
    </comment>
    <comment ref="E25" authorId="0" shapeId="0">
      <text>
        <r>
          <rPr>
            <b/>
            <sz val="9"/>
            <color indexed="81"/>
            <rFont val="Segoe UI"/>
            <family val="2"/>
          </rPr>
          <t>Tragen Sie hier die Summe der Behandlungstage im Zeitraum ein.</t>
        </r>
      </text>
    </comment>
    <comment ref="D36" authorId="0" shapeId="0">
      <text>
        <r>
          <rPr>
            <b/>
            <sz val="9"/>
            <color indexed="81"/>
            <rFont val="Segoe UI"/>
            <family val="2"/>
          </rPr>
          <t>Geben Sie hier bitte einen der folgenden Werte ein:
* Q1/Q2/Q3/Q4 für quartalsbezogene Zeiträume (falls der Ausnahmetatbestand das gesamte Quartal bestanden hat)
* 01 bis 12 für kalendermonatsbezogene Zeiträume (falls der Ausnahmetatbestand einen ganzen Monat bestanden hat)
* 1/3 für ein nicht auf einen Kalendermonat bezogenes Drittel des Quartals
* 2/3 für zwei nicht auf zwei Kalendermonate bezogene Drittel des Quartals</t>
        </r>
      </text>
    </comment>
    <comment ref="D69" authorId="0" shapeId="0">
      <text>
        <r>
          <rPr>
            <b/>
            <sz val="9"/>
            <color indexed="81"/>
            <rFont val="Segoe UI"/>
            <family val="2"/>
          </rPr>
          <t>Zeitraum 01 bis 12 für kalendermonatsbezogene Zeiträume bzw. konkrete Datumsangaben bei 1/3 oder 2/3 des Quartals.</t>
        </r>
      </text>
    </comment>
    <comment ref="F83" authorId="0" shapeId="0">
      <text>
        <r>
          <rPr>
            <b/>
            <sz val="9"/>
            <color indexed="81"/>
            <rFont val="Segoe UI"/>
            <family val="2"/>
          </rPr>
          <t>Hier ist die tatsächliche Personalausstattung je Berufsgruppe in Vollkraftstunden einzutragen  – differenziert nach den Angaben in Spalte 1 (Psychiatrie Erwachsene, KJP oder Psychosomatik). Die quartalsbezogenen Angaben zur tatsächlichen Personalausstattung ergeben sich aus der Summe der stations- und monatsbezogenen Werte in Tabelle A4.
Für die Personalaustattung kann der Wert 0 angebenen werden, wenn dies beispielsweise für einen neuen oder temporär geschlossenen Bereich notwendig ist.</t>
        </r>
      </text>
    </comment>
    <comment ref="G83" authorId="0" shapeId="0">
      <text>
        <r>
          <rPr>
            <b/>
            <sz val="9"/>
            <color indexed="81"/>
            <rFont val="Segoe UI"/>
            <family val="2"/>
          </rPr>
          <t xml:space="preserve">Wenn  bei der tatsächlichen Personalausstattung je Berufsgruppe andere Fachkräfte angerechnet wurden, ist dies hier anzugeben. Je Anrechnungstatbestand in Spalte 5, 6 oder 7 ist die Höhe der Anrechnungen in Vollkraftstunden anzugeben. 
Wenn es keine Anrechnungen gab, ist hier der Wert Null einzutragen. 
Bei der Anrechnung von Personal in den Spalten 5 bis 7 sind diese Anrechnungen in Tabelle A5.3 zu erläutern.
</t>
        </r>
      </text>
    </comment>
    <comment ref="C84" authorId="0" shapeId="0">
      <text>
        <r>
          <rPr>
            <b/>
            <sz val="9"/>
            <color indexed="81"/>
            <rFont val="Segoe UI"/>
            <family val="2"/>
          </rPr>
          <t>29 für Erwachsenenpsychiatrie
30 für Kinder- und Jugendpsychiatrie
31 für Psychosomatik 
ab 2021 auch
297 als Pseudoschlüssel für die stationsäquivalente Behandlung in der Erwachsenenpsychiatrie (29)
307 als Pseudoschlüssel für die stationsäquivalente Behandlung in der Kinder- und Jugendpsychiatrie (30)</t>
        </r>
      </text>
    </comment>
    <comment ref="D84" authorId="0" shapeId="0">
      <text>
        <r>
          <rPr>
            <b/>
            <sz val="9"/>
            <color indexed="81"/>
            <rFont val="Segoe UI"/>
            <family val="2"/>
          </rPr>
          <t xml:space="preserve">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t>
        </r>
      </text>
    </comment>
    <comment ref="E84" authorId="0" shapeId="0">
      <text>
        <r>
          <rPr>
            <b/>
            <sz val="9"/>
            <color indexed="81"/>
            <rFont val="Segoe UI"/>
            <family val="2"/>
          </rPr>
          <t>Hier ist die errechnete Mindestpersonalausstattung in Vollkraftstunden einzutragen  – differenziert nach den Angaben in Spalte 1 (Psychiatrie Erwachsene, KJP oder Psychosomatik). 
Für die Mindestpersonalausstattung kann der Wert 0 angegeben werden, wenn dies beispielsweise für einen neuen oder temporär geschlossenen Bereich notwendig ist.</t>
        </r>
      </text>
    </comment>
    <comment ref="J84" authorId="0" shapeId="0">
      <text>
        <r>
          <rPr>
            <b/>
            <sz val="9"/>
            <color indexed="81"/>
            <rFont val="Segoe UI"/>
            <family val="2"/>
          </rPr>
          <t>Hier ist der Umsetzungsgrad der Berufsgruppen gemäß § 7 einzutragen.
Dieser ergibt sich aus der Division der VKS-Ist-Ausstattung durch die VKS-Mindestausstattung.</t>
        </r>
      </text>
    </comment>
    <comment ref="K84" authorId="0" shapeId="0">
      <text>
        <r>
          <rPr>
            <b/>
            <sz val="9"/>
            <color indexed="81"/>
            <rFont val="Segoe UI"/>
            <family val="2"/>
          </rPr>
          <t>Hier wird eingetragen, ob die Mindestvorgaben je Berufsgruppe und Einrichtung (Psychiatrie Erwachsene, Kinder- und Jugendpsychiatrie und Psychosomatik) erfüllt sind oder nicht (ja/ nein).</t>
        </r>
      </text>
    </comment>
    <comment ref="D120" authorId="0" shapeId="0">
      <text>
        <r>
          <rPr>
            <b/>
            <sz val="9"/>
            <color indexed="81"/>
            <rFont val="Segoe UI"/>
            <family val="2"/>
          </rPr>
          <t>Hier ist ein Schlüssel für den Anrechnungstatbestand einzugeben.
5 für Fachkräfte anderer Berufsgruppen nach PPP-RL
6 für Fachkräfte oder Hilfskräfte aus Nicht-PPP-RL-Berufsgruppen
7 für Fachkräfte ohne direktes Beschäftigungsverhältnis</t>
        </r>
      </text>
    </comment>
    <comment ref="E120" authorId="0" shapeId="0">
      <text>
        <r>
          <rPr>
            <b/>
            <sz val="9"/>
            <color indexed="81"/>
            <rFont val="Segoe UI"/>
            <family val="2"/>
          </rPr>
          <t>Hier ist die tatsächliche Berufsgruppe der angerechneten Fachkraft einzutragen. Dabei ist je Berufsgruppe eine Zeile zu verwenden.
Bei Anrechnung von Fachkräften anderer Berufsgruppen oder Fachkräften ohne direktes Beschäftigungsverhältnis (Spalte 5 oder 7 in Tabelle A5.1) bitte Buchstaben a bis f eintragen:
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Bei Anrechnung von Fachkräften aus Nicht-PPP-RL-Berufsgruppen (Spalte 6 in Tabelle A5.1) tragen Sie bitte die zutreffende Berufsgruppe hier als Freitext ein (max. 150 Zeichen).</t>
        </r>
      </text>
    </comment>
    <comment ref="F120" authorId="0" shapeId="0">
      <text>
        <r>
          <rPr>
            <b/>
            <sz val="9"/>
            <color indexed="81"/>
            <rFont val="Segoe UI"/>
            <family val="2"/>
          </rPr>
          <t xml:space="preserve">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t>
        </r>
      </text>
    </comment>
    <comment ref="H120" authorId="0" shapeId="0">
      <text>
        <r>
          <rPr>
            <b/>
            <sz val="9"/>
            <color indexed="81"/>
            <rFont val="Segoe UI"/>
            <family val="2"/>
          </rPr>
          <t xml:space="preserve">In diesem Textfeld ist zu erläutern, welche Regelaufgaben nach Anlage 4 betroffen sind. </t>
        </r>
      </text>
    </comment>
  </commentList>
</comments>
</file>

<file path=xl/comments12.xml><?xml version="1.0" encoding="utf-8"?>
<comments xmlns="http://schemas.openxmlformats.org/spreadsheetml/2006/main">
  <authors>
    <author>Autor</author>
  </authors>
  <commentList>
    <comment ref="D26" authorId="0" shapeId="0">
      <text>
        <r>
          <rPr>
            <b/>
            <sz val="9"/>
            <color indexed="81"/>
            <rFont val="Segoe UI"/>
            <family val="2"/>
          </rPr>
          <t xml:space="preserve">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h) Genesungsbegleiterinnen und Genesungsbegleiter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t>
        </r>
      </text>
    </comment>
    <comment ref="E26" authorId="0" shapeId="0">
      <text>
        <r>
          <rPr>
            <b/>
            <sz val="9"/>
            <color indexed="81"/>
            <rFont val="Segoe UI"/>
            <family val="2"/>
          </rPr>
          <t xml:space="preserve">Geben Sie hier bitte die Teilgruppe mit zusätzlicher Qualifikation ergänzend zur Berufgruppe an. Die Berufsgruppe a) können sie beispielweise durch die Eingabe von 0,1,2,3 oder 4 ergänzen. 
Referenztabelle B4.2: Qualifikationen des Personals in der Erwachsenenpsychiatrie und Psychosomatik
a) Ärztinnen und Ärzte, ärztliche Psychotherapeutinnen und Psychotherapeuten
                           a0) Gesamt 
                           a1) Davon Fachärztinnen oder Fachärzte
                           a2) Davon Fachärztinnen oder Fachärzte mit der Facharztbezeichnung Psychiatrie und Psychotherapie
                           a3) Davon Fachärztinnen oder Fachärzte mit der Facharztbezeichnung Psychosomatik
                           a4) Davon Fachärztinnen oder Fachärzte mit der Zusatzbezeichnung Psychotherapie
b) Pflegefachpersonen
                           b0) Gesamt
                           b1) Davon Pflegefachpersonen, excl. b2 und b3
                           b2) Davon Pflegefachpersonen mit Weiterbildung Psychiatrische Pflege
                           b3) davon Pflegefachpersonen mit Bachelor Psychiatrische Pflege
                           b4) Davon Heilerziehungspflegerinnen oder Heilerziehungspfleger 
c) Psychotherapeutinnen und Psychotherapeuten (ohne ärztliche Psychotherapeutinnen und Psychotherapeuten), Psychologinnen und Psychologen
                           c0) Gesamt
                           c1) Davon approbierte Psychologische Psychotherapeutinnen oder -therapeuten
                           c2) Davon Psychologinnen oder Psychologen in Ausbildung zur Psychologischen Psychotherapeutin oder zum Psychologischen Psychotherapeuten
                           c3) Davon Psychotherapeutinnen oder Psychotherapeuten mit Approbation nach § 2 Absatz 1 Nummer 1 der seit dem 01.09.2020 geltenden Fassung des PsychThG
                           c4) Davon Fachpsychotherapeutinnen oder Fachpsychotherapeuten
                           c5) Davon Psychologinnen oder Psychologen ohne Approbation
d) Spezialtherapeutinnen und Spezialtherapeuten
                           d0) Gesamt
                           d1) Davon Ergotherapeutinnen oder Ergotherapeuten 
                           d2) Davon Künstlerische Therapeutinnen oder Künstlerische Therapeuten 
                           d3) Davon Spezialtherapeutinnen oder Spezialtherapeuten mit anderer Qualifikation als d1 und d2  
e) Bewegungstherapeutinnen und Bewegungstherapeuten, Physiotherapeutinnen und Physiotherapeuten
                           e0) Gesamt
                           e1) Davon Bewegungstherapeutinnen oder Bewegungstherapeuten
                           e2) Davon Physiotherapeutinnen oder Physiotherapeuten 
f) Sozialarbeiterinnen und Sozialarbeiter, Sozialpädagoginnen und Sozialpädagogen, Heilpädagoginnen und Heilpädagogen
                           f0) Gesamt
                           f1) Davon Sozialarbeiterinnen oder Sozialarbeiter
                           f2) Davon Sozialpädagoginnen oder Sozialpädagogen
                           f3) Davon Heilpädagoginnen oder Heilpädagogen
h) Genesungsbegleiterinnen und Genesungsbegleiter
                           h0) Gesamt
Für Referenztabelle B4.3 (KJP) siehe Richtlinie.                                                        
</t>
        </r>
      </text>
    </comment>
    <comment ref="F26" authorId="0" shapeId="0">
      <text>
        <r>
          <rPr>
            <b/>
            <sz val="9"/>
            <color indexed="81"/>
            <rFont val="Segoe UI"/>
            <family val="2"/>
          </rPr>
          <t>Hier sind die Vollkräftestunden der betreffen Teilgruppe oder der gesamten Berufsgruppe pro Quartal und Fachabteilung anzugeben.
Für die Vollkräftestunden kann der Wert 0 angebenen werden, wenn dies beispielsweise für einen neuen oder temporär geschlossenen Bereich notwendig ist.</t>
        </r>
      </text>
    </comment>
  </commentList>
</comments>
</file>

<file path=xl/comments13.xml><?xml version="1.0" encoding="utf-8"?>
<comments xmlns="http://schemas.openxmlformats.org/spreadsheetml/2006/main">
  <authors>
    <author>Autor</author>
  </authors>
  <commentList>
    <comment ref="H15" authorId="0" shapeId="0">
      <text>
        <r>
          <rPr>
            <b/>
            <sz val="9"/>
            <color indexed="81"/>
            <rFont val="Segoe UI"/>
            <family val="2"/>
          </rPr>
          <t>Hier ist zu beachten, dass keine Berufsgruppe den geforderten Umsetzungsgrad von 90% unterschreiten darf.</t>
        </r>
      </text>
    </comment>
  </commentList>
</comments>
</file>

<file path=xl/comments2.xml><?xml version="1.0" encoding="utf-8"?>
<comments xmlns="http://schemas.openxmlformats.org/spreadsheetml/2006/main">
  <authors>
    <author>Autor</author>
  </authors>
  <commentList>
    <comment ref="C13" authorId="0" shapeId="0">
      <text>
        <r>
          <rPr>
            <b/>
            <sz val="9"/>
            <color indexed="81"/>
            <rFont val="Segoe UI"/>
            <family val="2"/>
          </rPr>
          <t xml:space="preserve">In dieser Spalte werden die Stationen des Standortes mit laufender Nummer nummeriert. Die dadurch generierte ID-Nr. der Station dient allein der internen Identifikation der Stationen im Servicedokument. </t>
        </r>
      </text>
    </comment>
    <comment ref="E13" authorId="0" shapeId="0">
      <text>
        <r>
          <rPr>
            <b/>
            <sz val="9"/>
            <color indexed="81"/>
            <rFont val="Segoe UI"/>
            <family val="2"/>
          </rPr>
          <t>In dieser Spalte ist die in der betreffenden Einrichtung gebräuchliche Bezeichnung der jeweiligen Station als Text einzugeben. Bspw. "Akutstation", "Konzeptstation Depression", "Akuttagesklinik" oder "B6". 
Wichtig: Jede Bezeichnung darf hier nur einmal verwendet werden.</t>
        </r>
      </text>
    </comment>
  </commentList>
</comments>
</file>

<file path=xl/comments3.xml><?xml version="1.0" encoding="utf-8"?>
<comments xmlns="http://schemas.openxmlformats.org/spreadsheetml/2006/main">
  <authors>
    <author>Autor</author>
  </authors>
  <commentList>
    <comment ref="C15" authorId="0" shapeId="0">
      <text>
        <r>
          <rPr>
            <b/>
            <sz val="9"/>
            <color indexed="81"/>
            <rFont val="Segoe UI"/>
            <family val="2"/>
          </rPr>
          <t>Diese Angabe wird aus dem Blatt "Angaben Stationen" übernommen.</t>
        </r>
      </text>
    </comment>
    <comment ref="D15" authorId="0" shapeId="0">
      <text>
        <r>
          <rPr>
            <b/>
            <sz val="9"/>
            <color indexed="81"/>
            <rFont val="Segoe UI"/>
            <family val="2"/>
          </rPr>
          <t>Diese Angabe wird aus dem Blatt "Angaben Stationen" übernommen.</t>
        </r>
      </text>
    </comment>
    <comment ref="E15" authorId="0" shapeId="0">
      <text>
        <r>
          <rPr>
            <b/>
            <sz val="9"/>
            <color indexed="81"/>
            <rFont val="Segoe UI"/>
            <family val="2"/>
          </rPr>
          <t>Tragen Sie hier die Stationsbezeichnung ein, die Sie im Blatt „Angaben Stationen“ angegeben haben. Die Nummer der Station (ID) und die Angabe zur differenzierten Einsicht werden sodann automatisch übernommen.</t>
        </r>
      </text>
    </comment>
    <comment ref="F15" authorId="0" shapeId="0">
      <text>
        <r>
          <rPr>
            <b/>
            <sz val="9"/>
            <color indexed="81"/>
            <rFont val="Segoe UI"/>
            <family val="2"/>
          </rPr>
          <t>Hier ist die Anzahl der Planbetten der vollstationären Versorgung für die jeweilige Station einzugeben. 
Für die Anzahl der Planbetten kann der Wert 0 angebenen werden, wenn dies  beispielsweise für eine neue oder temporär geschlossenen Bereich notwendig ist.</t>
        </r>
      </text>
    </comment>
    <comment ref="G15" authorId="0" shapeId="0">
      <text>
        <r>
          <rPr>
            <b/>
            <sz val="9"/>
            <color indexed="81"/>
            <rFont val="Segoe UI"/>
            <family val="2"/>
          </rPr>
          <t>Hier ist die Anzahl der Planplätze der teilstationären Versorgung für die jeweilige Station einzugeben.
Für die Anzahl der Planplätze kann der Wert 0 angegeben werden, wenn dies beispielsweise für einen neuen oder temporär geschlossenen Bereich notwendig ist.</t>
        </r>
      </text>
    </comment>
  </commentList>
</comments>
</file>

<file path=xl/comments4.xml><?xml version="1.0" encoding="utf-8"?>
<comments xmlns="http://schemas.openxmlformats.org/spreadsheetml/2006/main">
  <authors>
    <author>Autor</author>
  </authors>
  <commentList>
    <comment ref="C15" authorId="0" shapeId="0">
      <text>
        <r>
          <rPr>
            <b/>
            <sz val="9"/>
            <color indexed="81"/>
            <rFont val="Segoe UI"/>
            <family val="2"/>
          </rPr>
          <t>Diese Angabe wird aus dem Blatt "Angaben Stationen" übernommen.</t>
        </r>
      </text>
    </comment>
    <comment ref="D15" authorId="0" shapeId="0">
      <text>
        <r>
          <rPr>
            <b/>
            <sz val="9"/>
            <color indexed="81"/>
            <rFont val="Segoe UI"/>
            <family val="2"/>
          </rPr>
          <t>Diese Angabe wird aus dem Blatt "Angaben Stationen" übernommen.</t>
        </r>
      </text>
    </comment>
    <comment ref="E15" authorId="0" shapeId="0">
      <text>
        <r>
          <rPr>
            <b/>
            <sz val="9"/>
            <color indexed="81"/>
            <rFont val="Segoe UI"/>
            <family val="2"/>
          </rPr>
          <t>Tragen Sie hier die Stationsbezeichnung ein, die Sie im Blatt „Angaben Stationen“ angegeben haben. Die Nummer der Station (ID) und die Angabe zur differenzierten Einsicht werden sodann automatisch übernommen.</t>
        </r>
      </text>
    </comment>
    <comment ref="F15" authorId="0" shapeId="0">
      <text>
        <r>
          <rPr>
            <b/>
            <sz val="9"/>
            <color indexed="81"/>
            <rFont val="Segoe UI"/>
            <family val="2"/>
          </rPr>
          <t>Typisieren Sie hier die Station mit einer der folgenden Kategorien:
A für geschützte Akut-  bzw. Intensivstation, 
B für fakultativ geschlossene Station, 
C für offene, nicht elektive Station, 
D für Station mit geschützten Bereichen, 
E für elektive offene Station, 
F für nicht-stationsbezogene Einheit mit innovativem Behandlungskonzept (bitte erläutern)</t>
        </r>
      </text>
    </comment>
    <comment ref="G15" authorId="0" shapeId="0">
      <text>
        <r>
          <rPr>
            <b/>
            <sz val="9"/>
            <color indexed="81"/>
            <rFont val="Segoe UI"/>
            <family val="2"/>
          </rPr>
          <t>Bitte geben Sie den Schwerpunkt der Behandlung an:
KJP = Konzeptstation für Kinder- und Jugendpsychiatrie
A = Konzeptstation für Allgemeinpsychiatrie
A5 = Konzeptstation für psychotherapeutische und psychosomatische Behandlung
A7 = Konzeptstation für psychotherapeutische und psychosomatische Komplexbehandlung  
S = Konzeptstation für Suchterkrankungen                
G = Konzeptstation für Gerontopsychiatrie 
P1 = Konzeptstation für Psychosomatik
P2 = Konzeptstation für psychosomatische Komplexbehandlung
Z = keine der obigen Konzeptstationen (bitte erläutern)</t>
        </r>
      </text>
    </comment>
  </commentList>
</comments>
</file>

<file path=xl/comments5.xml><?xml version="1.0" encoding="utf-8"?>
<comments xmlns="http://schemas.openxmlformats.org/spreadsheetml/2006/main">
  <authors>
    <author>Autor</author>
  </authors>
  <commentList>
    <comment ref="D21" authorId="0" shapeId="0">
      <text>
        <r>
          <rPr>
            <b/>
            <sz val="9"/>
            <color indexed="81"/>
            <rFont val="Segoe UI"/>
            <family val="2"/>
          </rPr>
          <t>In dieser Spalte ist für die betreffende Einrichtung in einer Zeile das Vorjahr und in der zweiten Zeile das Kalenderjahr des Nachweises zu erfassen.</t>
        </r>
      </text>
    </comment>
    <comment ref="E21" authorId="0" shapeId="0">
      <text>
        <r>
          <rPr>
            <b/>
            <sz val="9"/>
            <color indexed="81"/>
            <rFont val="Segoe UI"/>
            <family val="2"/>
          </rPr>
          <t xml:space="preserve">Zur Definition von Behandlungstagen siehe § 6 Absatz 3. 
Zum Nachweis der Vorgaben nach § 6 Absatz 3 sind in dieser Tabelle sowohl die Behandlungstage für den Bezugszeitraum des Vorjahres als auch die Behandlungstage für das aktuelle Kalenderjahr anzugeben.
Der Hinweis im folgenden Satz ist bis zum 31. Dezember 2025 nur für solche Einrichtungen gültig, die an der repräsentativen Stichprobe im Sinne von § 16 Absatz 8 teilnehmen: 
Die quartalsbezogene Gesamtanzahl der Behandlungstage für die differenzierten Einrichtungen nach § 2 Absatz 5 (Spalte 3) ergibt sich aus der Summe der stations- und monatsbezogenen Werte in Tabelle B1.1.
</t>
        </r>
      </text>
    </comment>
  </commentList>
</comments>
</file>

<file path=xl/comments6.xml><?xml version="1.0" encoding="utf-8"?>
<comments xmlns="http://schemas.openxmlformats.org/spreadsheetml/2006/main">
  <authors>
    <author>Autor</author>
  </authors>
  <commentList>
    <comment ref="D22" authorId="0" shapeId="0">
      <text>
        <r>
          <rPr>
            <b/>
            <sz val="9"/>
            <color indexed="81"/>
            <rFont val="Segoe UI"/>
            <family val="2"/>
          </rPr>
          <t>In dieser Spalte ist für die betreffende Einrichtung in einer Zeile das Vorjahr und in der zweiten Zeile das Kalenderjahr des Nachweises zu erfassen.</t>
        </r>
      </text>
    </comment>
    <comment ref="E22" authorId="0" shapeId="0">
      <text>
        <r>
          <rPr>
            <b/>
            <sz val="9"/>
            <color indexed="81"/>
            <rFont val="Segoe UI"/>
            <family val="2"/>
          </rPr>
          <t xml:space="preserve">Die Stichtagserhebungen sind jeweils an jedem Mittwoch einer ungeraden Kalenderwoche des Jahres für um 14.00 Uhr anwesende Patientinnen und Patienten durchzuführen. Zum Nachweis der Vorgaben nach § 6 Abs.3 sind in dieser Tabelle sowohl die Stichtagserhebungen für den Bezugszeitraum des Jahres 2021 als auch die Stichtagserhebungen für den Bezugszeitraum des Kalenderjahres des Nachweises anzugeben.
Der Hinweis im folgenden Satz ist bis zum 31. Dezember 2023 nur für solche Einrichtungen gültig, die an der repräsentativen Stichprobe im Sinne von § 16 Absatz 8 teilnehmen: 
Die quartalsbezogene Anzahl der Patientinnen und Patienten je Stichtag für die differenzierten Einrichtungen nach § 2 Absatz 5 (Spalte 5) ergibt sich aus der Summe der stationsbezogenen Werte in Tabelle B1.2.
</t>
        </r>
      </text>
    </comment>
    <comment ref="F22" authorId="0" shapeId="0">
      <text>
        <r>
          <rPr>
            <b/>
            <sz val="9"/>
            <color indexed="81"/>
            <rFont val="Segoe UI"/>
            <family val="2"/>
          </rPr>
          <t>Hier ist der Behandlungsbereich nach § 3 der Richtlinie einzutragen. 
A Allgemeine Psychiatrie 
A1 Regelbehandlung 
A2 Intensivbehandlung
A4 Langdauernde Behandlung Schwer- und Mehrfachkranker
A5 Psychotherapie 
A6 Tagesklinische Behandlung 
A7 Psychosomatisch-psychotherapeutische und psychotherapeutische Komplexbehandlung
A8 Psychosomatisch-psychotherapeutische und psychotherapeutische Komplexbehandlung teilstationär
A9 Stationsäquivalente Behandlung
S Abhängigkeitskranke
S1 Regelbehandlung 
S2 Intensivbehandlung
S4 Langdauernde Behandlung Schwer- und Mehrfachkranker
S5 Psychotherapie
S6 Tagesklinische Behandlung 
S9 Stationsäquivalente Behandlung
G Gerontopsychiatrie
G1 Regelbehandlung 
G2 Intensivbehandlung
G4 Langdauernde Behandlung Schwer- und Mehrfachkranker
G5 Psychotherapie 
G6 Tagesklinische Behandlung 
G9 Stationsäquivalente Behandlung
P Psychosomatik
P1 Psychotherapie 
P2 Psychosomatisch-psychotherapeutische Komplexbehandlung
P3 Psychotherapie teilstationär
P4 Psychosomatisch-psychotherapeutische Komplexbehandlung teilstationär
KJ Kinder-  und Jugendpsychiatrie
KJ1 Kinderpsychiatrische Regel- und Intensivbehandlung 
KJ2 Jugendpsychiatrische Regelbehandlung 
KJ3 Jugendpsychiatrische Intensivbehandlung 
KJ5 Langdauernde Behandlung Schwer- und Mehrfachkranker
KJ6 Eltern-Kind-Behandlung
KJ7 Tagesklinische Behandlung
KJ9 Stationsäquivalente Behandlung</t>
        </r>
      </text>
    </comment>
    <comment ref="G22" authorId="0" shapeId="0">
      <text>
        <r>
          <rPr>
            <b/>
            <sz val="9"/>
            <color indexed="81"/>
            <rFont val="Segoe UI"/>
            <family val="2"/>
          </rPr>
          <t>Hier wird für jede Einrichtung, die in Spalte 1 eingetragen wurde, die Anzahl der Patientinnen und Patienten für den jeweiligen Behandlungsbereich je Stichtag eingetragen. 
Die quartalsbezogene Anzahl der Patientinnen und Patienten je Stichtag für die differenzierten Einrichtungen nach § 2 Absatz 5 (Spalte 5) ergibt sich aus der Summe der stationsbezogenen Werte in Tabelle B1.2.
Für die Anzahl der Patientinnen und Patienten kann der Wert 0 angegeben werden, wenn dies beispielsweise für einen neuen oder temporär geschlossenen Bereich notwendig ist.</t>
        </r>
      </text>
    </comment>
  </commentList>
</comments>
</file>

<file path=xl/comments7.xml><?xml version="1.0" encoding="utf-8"?>
<comments xmlns="http://schemas.openxmlformats.org/spreadsheetml/2006/main">
  <authors>
    <author>Autor</author>
  </authors>
  <commentList>
    <comment ref="D23" authorId="0" shapeId="0">
      <text>
        <r>
          <rPr>
            <b/>
            <sz val="9"/>
            <color indexed="81"/>
            <rFont val="Segoe UI"/>
            <family val="2"/>
          </rPr>
          <t xml:space="preserve">In dieser Spalte ist für die betreffende Einrichtung in einer Zeile das Vorjahr und in der zweiten Zeile das Kalenderjahr des Nachweises zu erfassen.
</t>
        </r>
      </text>
    </comment>
    <comment ref="E23" authorId="0" shapeId="0">
      <text>
        <r>
          <rPr>
            <b/>
            <sz val="9"/>
            <color indexed="81"/>
            <rFont val="Segoe UI"/>
            <family val="2"/>
          </rPr>
          <t>Hier ist der Behandlungsbereich nach § 3 der Richtlinie einzutragen. 
A Allgemeine Psychiatrie 
A1 Regelbehandlung 
A2 Intensivbehandlung
A4 Langdauernde Behandlung Schwer- und Mehrfachkranker
A5 Psychotherapie 
A6 Tagesklinische Behandlung 
A7 Psychosomatisch-psychotherapeutische und psychotherapeutische Komplexbehandlung
A8 Psychosomatisch-psychotherapeutische und psychotherapeutische Komplexbehandlung teilstationär
A9 Stationsäquivalente Behandlung
S Abhängigkeitskranke
S1 Regelbehandlung 
S2 Intensivbehandlung
S4 Langdauernde Behandlung Schwer- und Mehrfachkranker
S5 Psychotherapie
S6 Tagesklinische Behandlung 
S9 Stationsäquivalente Behandlung
G Gerontopsychiatrie
G1 Regelbehandlung 
G2 Intensivbehandlung
G4 Langdauernde Behandlung Schwer- und Mehrfachkranker
G5 Psychotherapie 
G6 Tagesklinische Behandlung 
G9 Stationsäquivalente Behandlung
P Psychosomatik
P1 Psychotherapie 
P2 Psychosomatisch-psychotherapeutische Komplexbehandlung
P3 Psychotherapie teilstationär
P4 Psychosomatisch-psychotherapeutische Komplexbehandlung teilstationär
KJ Kinder- und Jugendpsychiatrie
KJ1 Kinderpsychiatrische Regel- und Intensivbehandlung 
KJ2 Jugendpsychiatrische Regelbehandlung 
KJ3 Jugendpsychiatrische Intensivbehandlung 
KJ5 Langdauernde Behandlung Schwer- und Mehrfachkranker
KJ6 Eltern-Kind-Behandlung 
KJ7 Tagesklinische Behandlung 
KJ9 Stationsäquivalente Behandlung</t>
        </r>
      </text>
    </comment>
    <comment ref="F23" authorId="0" shapeId="0">
      <text>
        <r>
          <rPr>
            <b/>
            <sz val="9"/>
            <color indexed="81"/>
            <rFont val="Segoe UI"/>
            <family val="2"/>
          </rPr>
          <t>Die quartalsbezogene Anzahl der Behandlungstage je Behandlungsbereich ist für die differenzierte Einrichtung sowohl für das Quartal des Jahres 2019 als auch für das Quartal des Kalenderjahres des Nachweises anzugeben.
Die quartalsbezogene Anzahl der Behandlungstage je Behandlungsbereich ergeben sich aus der Summe der stations- und monatsbezogenen Werte in Tabelle B1.3.
Für die Anzahl der Behandlungstage kann der Wert 0 angebenen werden, wenn dies  beispielsweise für eine neue oder temporär geschlossenen Bereich notwendig ist.
Die Behandlungstage eines Behandlungsbereichs ergeben sich ab dem 1. Januar 2024 aus der Anzahl der im jeweiligen Quartal behandelten Patientinnen und Patienten und deren Einstufung in die Behandlungsbereiche gemäß § 3 anhand der Eingruppierungsempfehlungen gemäß Anlage 2 zu Beginn der Behandlung und bei jedem Wechsel der Behandlungsart.
Liegt im Berichtsquartal die tatsächliche Anzahl der Behandlungstage in mindestens einem Behandlungsbereich um mehr als 2,5 Prozent über oder mehr als 2,5 Prozent unter der nach § 6 Absatz 3 ermittelten Anzahl der Behandlungstage des Vorjahres, sind gemäß § 6 Absatz 4 bei der Berechnung der Mindestvorgabe in den folgenden Tabellen die Behandlungstage für das Kalenderjahr des Nachweises anzugeben.
Die Angabe ist kaufmännisch ohne Dezimalstelle zu runden.</t>
        </r>
      </text>
    </comment>
  </commentList>
</comments>
</file>

<file path=xl/comments8.xml><?xml version="1.0" encoding="utf-8"?>
<comments xmlns="http://schemas.openxmlformats.org/spreadsheetml/2006/main">
  <authors>
    <author>Autor</author>
  </authors>
  <commentList>
    <comment ref="C33" authorId="0" shapeId="0">
      <text>
        <r>
          <rPr>
            <b/>
            <sz val="9"/>
            <color indexed="81"/>
            <rFont val="Segoe UI"/>
            <family val="2"/>
          </rPr>
          <t>Diese Angabe wird aus dem Blatt "Angaben Stationen" übernommen.</t>
        </r>
      </text>
    </comment>
    <comment ref="D33" authorId="0" shapeId="0">
      <text>
        <r>
          <rPr>
            <b/>
            <sz val="9"/>
            <color indexed="81"/>
            <rFont val="Segoe UI"/>
            <family val="2"/>
          </rPr>
          <t>Angaben zur stationsäquivalenten Behandlung erfolgen unter Verwendung der Ziffern 297 als Pseudoschlüssel für die stationsäquivalente Behandlung in der Erwachsenenpsychiatrie (29) und 307 als Pseudoschlüssel für die stationsäquivalente Behandlung in der Kinder- und Jugendpsychiatrie (30). Dazu sind die Pseudoschlüssel 297 und 307 in der Spalte Stationsbezeichnung anzugeben.</t>
        </r>
      </text>
    </comment>
    <comment ref="E33" authorId="0" shapeId="0">
      <text>
        <r>
          <rPr>
            <b/>
            <sz val="9"/>
            <color indexed="81"/>
            <rFont val="Segoe UI"/>
            <family val="2"/>
          </rPr>
          <t>Tragen Sie hier die Bezeichnung der Stationen ein, die Sie im Blatt "Angaben Stationen" angegeben haben. Die Station(ID) und die Einrichtungsart wird sodann automatisch übernommen.</t>
        </r>
      </text>
    </comment>
    <comment ref="F33" authorId="0" shapeId="0">
      <text>
        <r>
          <rPr>
            <b/>
            <sz val="9"/>
            <color indexed="81"/>
            <rFont val="Segoe UI"/>
            <family val="2"/>
          </rPr>
          <t>In dieser Spalte ist der betreffende Kalendermonat des Kalenderjahres des Nachweises auszuwählen oder einzugeben.</t>
        </r>
      </text>
    </comment>
    <comment ref="G33" authorId="0" shapeId="0">
      <text>
        <r>
          <rPr>
            <b/>
            <sz val="9"/>
            <color indexed="81"/>
            <rFont val="Segoe UI"/>
            <family val="2"/>
          </rPr>
          <t xml:space="preserve">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t>
        </r>
      </text>
    </comment>
    <comment ref="H33" authorId="0" shapeId="0">
      <text>
        <r>
          <rPr>
            <b/>
            <sz val="9"/>
            <color indexed="81"/>
            <rFont val="Segoe UI"/>
            <family val="2"/>
          </rPr>
          <t>Hier sind die tatsächlich geleisteten Vollkraftstunden je Berufsgruppe, Monat und Station einzutragen. 
Für die Anzahl der Vollkraftstunden kann der Wert 0 angebenen werden, wenn dies  beispielsweise für eine neue oder temporär geschlossenen Bereich notwendig ist.</t>
        </r>
      </text>
    </comment>
  </commentList>
</comments>
</file>

<file path=xl/comments9.xml><?xml version="1.0" encoding="utf-8"?>
<comments xmlns="http://schemas.openxmlformats.org/spreadsheetml/2006/main">
  <authors>
    <author>Autor</author>
  </authors>
  <commentList>
    <comment ref="F30" authorId="0" shapeId="0">
      <text>
        <r>
          <rPr>
            <b/>
            <sz val="9"/>
            <color indexed="81"/>
            <rFont val="Segoe UI"/>
            <family val="2"/>
          </rPr>
          <t>Hier ist die tatsächliche Personalausstattung je Berufsgruppe in Vollkraftstunden einzutragen  – differenziert nach den Angaben in Spalte 1 (Psychiatrie Erwachsene, KJP oder Psychosomatik). Die quartalsbezogenen Angaben zur tatsächlichen Personalausstattung ergeben sich aus der Summe der stations- und monatsbezogenen Werte in Tabelle A4.
Für die Personalaustattung kann der Wert 0 angebenen werden, wenn dies  beispielsweise für eine neue oder temporär geschlossenen Bereich notwendig ist.</t>
        </r>
      </text>
    </comment>
    <comment ref="G30" authorId="0" shapeId="0">
      <text>
        <r>
          <rPr>
            <b/>
            <sz val="9"/>
            <color indexed="81"/>
            <rFont val="Segoe UI"/>
            <family val="2"/>
          </rPr>
          <t xml:space="preserve">Wenn  bei der tatsächlichen Personalausstattung je Berufsgruppe andere Fachkräfte angerechnet wurden, ist dies hier anzugeben. Je Anrechnungstatbestand in Spalte 5, 6 oder 7 ist die Höhe der Anrechnungen in Vollkraftstunden anzugeben. 
Wenn es keine Anrechnungen gab, ist hier der Wert Null einzutragen. 
Bei der Anrechnung von Personal in den Spalten 5 bis 7 sind diese Anrechnungen in Tabelle A5.3 zu erläutern.
</t>
        </r>
      </text>
    </comment>
    <comment ref="C31" authorId="0" shapeId="0">
      <text>
        <r>
          <rPr>
            <b/>
            <sz val="9"/>
            <color indexed="81"/>
            <rFont val="Segoe UI"/>
            <family val="2"/>
          </rPr>
          <t>29 für Erwachsenenpsychiatrie
30 für Kinder- und Jugendpsychiatrie
31 für Psychosomatik 
ab 2021 auch
297 als Pseudoschlüssel für die stationsäquivalente Behandlung in der Erwachsenenpsychiatrie (29)
307 als Pseudoschlüssel für die stationsäquivalente Behandlung in der Kinder- und Jugendpsychiatrie (30)</t>
        </r>
      </text>
    </comment>
    <comment ref="D31" authorId="0" shapeId="0">
      <text>
        <r>
          <rPr>
            <b/>
            <sz val="9"/>
            <color indexed="81"/>
            <rFont val="Segoe UI"/>
            <family val="2"/>
          </rPr>
          <t xml:space="preserve">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t>
        </r>
      </text>
    </comment>
    <comment ref="E31" authorId="0" shapeId="0">
      <text>
        <r>
          <rPr>
            <b/>
            <sz val="9"/>
            <color indexed="81"/>
            <rFont val="Segoe UI"/>
            <family val="2"/>
          </rPr>
          <t>Hier ist die errechnete Mindestpersonalausstattung in Vollkraftstunden einzutragen  – differenziert nach den Angaben in Spalte 1 (Psychiatrie Erwachsene, KJP oder Psychosomatik). 
Für Psychosomatische Einrichtungen ist gemäß § 16 Absatz 4 die Ermittlung von Mindestvorgaben für die Jahre 2020, 2021 und 2022 ausgesetzt. Daher ist hier in die Spalte VKS-Mind. der Wert 0 einzutragen.</t>
        </r>
      </text>
    </comment>
    <comment ref="J31" authorId="0" shapeId="0">
      <text>
        <r>
          <rPr>
            <b/>
            <sz val="9"/>
            <color indexed="81"/>
            <rFont val="Segoe UI"/>
            <family val="2"/>
          </rPr>
          <t>Hier ist der Umsetzungsgrad der Berufsgruppen gemäß § 7 einzutragen.
Dieser ergibt sich aus der Division der VKS-Ist-Ausstattung durch die VKS-Mindestausstattung.</t>
        </r>
      </text>
    </comment>
    <comment ref="K31" authorId="0" shapeId="0">
      <text>
        <r>
          <rPr>
            <b/>
            <sz val="9"/>
            <color indexed="81"/>
            <rFont val="Segoe UI"/>
            <family val="2"/>
          </rPr>
          <t>Hier wird eingetragen, ob die Mindestvorgaben je Berufsgruppe und Einrichtung (Psychiatrie Erwachsene, Kinder- und Jugendpsychiatrie und Psychosomatik) erfüllt sind oder nicht (ja/ nein).
Für die Psychosomatik sowie die stationsäquivalenten Behandlungen ist zusätzlich die Auswahl "entfällt" möglich</t>
        </r>
      </text>
    </comment>
  </commentList>
</comments>
</file>

<file path=xl/sharedStrings.xml><?xml version="1.0" encoding="utf-8"?>
<sst xmlns="http://schemas.openxmlformats.org/spreadsheetml/2006/main" count="944" uniqueCount="641">
  <si>
    <t xml:space="preserve">        </t>
  </si>
  <si>
    <t>Name der Klinik / Abteilung:</t>
  </si>
  <si>
    <t>Postleitzahl:</t>
  </si>
  <si>
    <t>Ort:</t>
  </si>
  <si>
    <t>Straße:</t>
  </si>
  <si>
    <t>Ansprechpartner für Rückfragen:</t>
  </si>
  <si>
    <t>Tel.:</t>
  </si>
  <si>
    <t>E-Mail:</t>
  </si>
  <si>
    <t>Institutionskennzeichen (Haupt-IK):</t>
  </si>
  <si>
    <t>Standort-ID:</t>
  </si>
  <si>
    <t>Jahr der Leistungserbringung:</t>
  </si>
  <si>
    <t>&lt;&lt; Hinweise</t>
  </si>
  <si>
    <t xml:space="preserve">Dieser Nachweis ist in einen Teil A und einen Teil B gegliedert. </t>
  </si>
  <si>
    <t>Ausfüllhinweise</t>
  </si>
  <si>
    <t>Ja</t>
  </si>
  <si>
    <t>regionale Pflichtversorgung</t>
  </si>
  <si>
    <t>29 - Psychiatrie (Erwachsene)</t>
  </si>
  <si>
    <t>31 - Psychosomatik</t>
  </si>
  <si>
    <t>!!!</t>
  </si>
  <si>
    <t>&lt;&lt; A1</t>
  </si>
  <si>
    <t>A3.2 &gt;&gt;</t>
  </si>
  <si>
    <t>&lt;&lt; A3.1</t>
  </si>
  <si>
    <t>A3.3 &gt;&gt;</t>
  </si>
  <si>
    <t>2</t>
  </si>
  <si>
    <t>3</t>
  </si>
  <si>
    <t>4</t>
  </si>
  <si>
    <t>5</t>
  </si>
  <si>
    <t>6</t>
  </si>
  <si>
    <t>7</t>
  </si>
  <si>
    <t>8</t>
  </si>
  <si>
    <t>9</t>
  </si>
  <si>
    <t>10</t>
  </si>
  <si>
    <t>1</t>
  </si>
  <si>
    <t>Behandlungsbereiche</t>
  </si>
  <si>
    <t>&lt;&lt; A3.2</t>
  </si>
  <si>
    <t>A4 &gt;&gt;</t>
  </si>
  <si>
    <t>&lt;&lt; A3.3</t>
  </si>
  <si>
    <t>Monat</t>
  </si>
  <si>
    <t>A6</t>
  </si>
  <si>
    <t>A7</t>
  </si>
  <si>
    <t>A1</t>
  </si>
  <si>
    <t>A2</t>
  </si>
  <si>
    <t>A4</t>
  </si>
  <si>
    <t>A9</t>
  </si>
  <si>
    <t>S1</t>
  </si>
  <si>
    <t>S2</t>
  </si>
  <si>
    <t>S6</t>
  </si>
  <si>
    <t>S9</t>
  </si>
  <si>
    <t>G1</t>
  </si>
  <si>
    <t>G2</t>
  </si>
  <si>
    <t>G6</t>
  </si>
  <si>
    <t>G9</t>
  </si>
  <si>
    <t>KJ1</t>
  </si>
  <si>
    <t>KJ2</t>
  </si>
  <si>
    <t>KJ3</t>
  </si>
  <si>
    <t>KJ6</t>
  </si>
  <si>
    <t>KJ7</t>
  </si>
  <si>
    <t>KJ9</t>
  </si>
  <si>
    <t>P1</t>
  </si>
  <si>
    <t>P2</t>
  </si>
  <si>
    <t>Psychosomatik</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</si>
  <si>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</si>
  <si>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</si>
  <si>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</si>
  <si>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</si>
  <si>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</si>
  <si>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</si>
  <si>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</si>
  <si>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</si>
  <si>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</si>
  <si>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</si>
  <si>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</si>
  <si>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</si>
  <si>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</si>
  <si>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</si>
  <si>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</si>
  <si>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</si>
  <si>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</si>
  <si>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</si>
  <si>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</si>
  <si>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</si>
  <si>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</si>
  <si>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</si>
  <si>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</si>
  <si>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</si>
  <si>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</si>
  <si>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</si>
  <si>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</si>
  <si>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</si>
  <si>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Einrichtungen</t>
  </si>
  <si>
    <t>Leer</t>
  </si>
  <si>
    <t>Psychiatrie</t>
  </si>
  <si>
    <t>30 - Kinder- und Jugendpsychiatrie</t>
  </si>
  <si>
    <t>KJPsychiatrie</t>
  </si>
  <si>
    <t>a</t>
  </si>
  <si>
    <t>b</t>
  </si>
  <si>
    <t>c</t>
  </si>
  <si>
    <t>d</t>
  </si>
  <si>
    <t>e</t>
  </si>
  <si>
    <t>f</t>
  </si>
  <si>
    <t>g</t>
  </si>
  <si>
    <t>A5.3 Anrechnungstatbestand</t>
  </si>
  <si>
    <t>A6 Ausnahmetatbestände</t>
  </si>
  <si>
    <t>AT1: Kurzfristige krankheitsbedingte  Personalausfälle</t>
  </si>
  <si>
    <t>AT2: Kurzfristig stark erhöhte Anzahl von Behandlungstagen</t>
  </si>
  <si>
    <t xml:space="preserve">AT3: Gravierende strukturelle Veränderungen </t>
  </si>
  <si>
    <t>Einrichtungen2</t>
  </si>
  <si>
    <t>Anrechnungstatbestand</t>
  </si>
  <si>
    <t>&lt;&lt; A4</t>
  </si>
  <si>
    <t>&lt;&lt; A5.1</t>
  </si>
  <si>
    <t>Unterschriften</t>
  </si>
  <si>
    <t>Name</t>
  </si>
  <si>
    <t>Datum</t>
  </si>
  <si>
    <t>Ärztliche Leitung</t>
  </si>
  <si>
    <t>Pflegedirektion</t>
  </si>
  <si>
    <t>Geschäftsführung/Verwaltungsdirektion</t>
  </si>
  <si>
    <t>Ausnahmetatbestand</t>
  </si>
  <si>
    <t>JN</t>
  </si>
  <si>
    <t>Nein</t>
  </si>
  <si>
    <t>davon</t>
  </si>
  <si>
    <t>A5.3 &gt;&gt;</t>
  </si>
  <si>
    <t>&lt;&lt; A5.2</t>
  </si>
  <si>
    <t>Unterschriften &gt;&gt;</t>
  </si>
  <si>
    <t>A1 &gt;&gt;</t>
  </si>
  <si>
    <t xml:space="preserve"> </t>
  </si>
  <si>
    <t>BGI</t>
  </si>
  <si>
    <t>BGII</t>
  </si>
  <si>
    <t>A5.2 &gt;&gt;</t>
  </si>
  <si>
    <t>Jahr</t>
  </si>
  <si>
    <t>Unterschrift Verantwortlicher</t>
  </si>
  <si>
    <t xml:space="preserve">Ausfüllhinweis: </t>
  </si>
  <si>
    <t xml:space="preserve">Bitte füllen Sie die folgenden Datenfelder zur regionalen Pflichtversorgung der Einrichtung differenziert nach Einrichtungstyp aus. </t>
  </si>
  <si>
    <t>Start- und Hinweisblatt</t>
  </si>
  <si>
    <t>Hilfestellung</t>
  </si>
  <si>
    <t>Bei Fragen zur technischen Handhabung des Dokuments wenden Sie sich bitte an die Hotline des IQTIG unter verfahrenssupport@iqtig.org.</t>
  </si>
  <si>
    <t>A3.1</t>
  </si>
  <si>
    <t>A3.2</t>
  </si>
  <si>
    <t>A5.3</t>
  </si>
  <si>
    <t>A5.2</t>
  </si>
  <si>
    <t>A5.1</t>
  </si>
  <si>
    <t xml:space="preserve">A3.3 </t>
  </si>
  <si>
    <t xml:space="preserve">landesrechtlicher Verpflichtung zur Aufnahme </t>
  </si>
  <si>
    <t>gesetzlicher Unterbringung</t>
  </si>
  <si>
    <t>geschlossene Bereiche?</t>
  </si>
  <si>
    <t>Verfügt die Einrichtung über …</t>
  </si>
  <si>
    <t>Anzahl von Behandlungstagen bei Patientinnen oder Patienten mit …</t>
  </si>
  <si>
    <t>Angaben KH-Standort &gt;&gt;</t>
  </si>
  <si>
    <t>Angaben Stationen</t>
  </si>
  <si>
    <t>Angaben Stationen &gt;&gt;</t>
  </si>
  <si>
    <t>&lt;&lt; Angaben KH-Standort</t>
  </si>
  <si>
    <t>&lt;&lt; Angaben Stationen</t>
  </si>
  <si>
    <t>Anzahl Patientinnen und Patienten je Stichtag</t>
  </si>
  <si>
    <t>Stichtag</t>
  </si>
  <si>
    <t xml:space="preserve">Station (ID) lfd. Nr. </t>
  </si>
  <si>
    <t xml:space="preserve"> Behandlungsbereich </t>
  </si>
  <si>
    <t xml:space="preserve">  </t>
  </si>
  <si>
    <t xml:space="preserve"> Monat </t>
  </si>
  <si>
    <t>VKS-Ist Tatsächliche Personalausstattung in VKS</t>
  </si>
  <si>
    <t>Tatsächliche Berufsgruppe der angerechneten Fachkraft</t>
  </si>
  <si>
    <t>Berufsgruppe, bei der die Anrechnung erfolgt</t>
  </si>
  <si>
    <t>Angerechnete Tätigkeiten in VKS</t>
  </si>
  <si>
    <t>Umsetzungsgrad der differenzierten Einrichtung in %</t>
  </si>
  <si>
    <t>Mindestanforderung der differenzierten Einrichtungen erfüllt?</t>
  </si>
  <si>
    <t xml:space="preserve"> Berufs- gruppen</t>
  </si>
  <si>
    <t>VKS-Ist
Tatsächliche Personal- ausstattung der differenzierten Einrichtung in VKS</t>
  </si>
  <si>
    <t>Stationsbezeichnung</t>
  </si>
  <si>
    <t>AS</t>
  </si>
  <si>
    <t>AKH-S</t>
  </si>
  <si>
    <t xml:space="preserve">Jahr </t>
  </si>
  <si>
    <t>MUSS-Angabe</t>
  </si>
  <si>
    <t>Indirekte Angabe</t>
  </si>
  <si>
    <t>Station (ID)</t>
  </si>
  <si>
    <t>VKS-Mindest- personalaus-stattung der differenzierten Einrichtung in VKS</t>
  </si>
  <si>
    <t xml:space="preserve"> Mindestan-forderung der Berufsgruppe erfüllt: ja/nein</t>
  </si>
  <si>
    <t xml:space="preserve"> Umsetzungs-grad der Berufsgruppen in %</t>
  </si>
  <si>
    <t>39</t>
  </si>
  <si>
    <t>40</t>
  </si>
  <si>
    <t>41</t>
  </si>
  <si>
    <t>42</t>
  </si>
  <si>
    <t>43</t>
  </si>
  <si>
    <t>44</t>
  </si>
  <si>
    <t>45</t>
  </si>
  <si>
    <t>46</t>
  </si>
  <si>
    <t>47</t>
  </si>
  <si>
    <t>48</t>
  </si>
  <si>
    <t>49</t>
  </si>
  <si>
    <t>50</t>
  </si>
  <si>
    <t>51</t>
  </si>
  <si>
    <t>Tatsächliche Personalausstattung im Tagdienst</t>
  </si>
  <si>
    <t>Angaben Krankenhaus-Standort</t>
  </si>
  <si>
    <t>ggf. MUSS-Angabe</t>
  </si>
  <si>
    <t>Mindestvorgaben, Ausstattung, Umsetzungsgrad und Anforderungserfüllung je Berufsgruppe</t>
  </si>
  <si>
    <t>Umsetzungsgrad und Erfüllung der Anforderungen im Quartal je Einrichtung</t>
  </si>
  <si>
    <t>Spalte 5: Anrechnung Fachkräfte
anderer Berufsgruppen nach PPP-RL in VKS</t>
  </si>
  <si>
    <t>Spalte 6: Anrechnung Fachkräfte Nicht-PPP-RL Berufsgruppen in VKS</t>
  </si>
  <si>
    <t xml:space="preserve"> Spalte 7: Anrechnung Fachkräfte ohne direktes Beschäftigungs-verhältnis in VKS</t>
  </si>
  <si>
    <t>Nachweis für die Personalausstattung Psychiatrie und Psychosomatik-Richtlinie (PPP-RL):</t>
  </si>
  <si>
    <t>Stichtagserhebung</t>
  </si>
  <si>
    <t>Behandlungstage nach Behandlungsbereichen</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</si>
  <si>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</si>
  <si>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</si>
  <si>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</si>
  <si>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</si>
  <si>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</si>
  <si>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</si>
  <si>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</si>
  <si>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</si>
  <si>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</si>
  <si>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</si>
  <si>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</si>
  <si>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</si>
  <si>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</si>
  <si>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</si>
  <si>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</si>
  <si>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</si>
  <si>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</si>
  <si>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</si>
  <si>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</si>
  <si>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</si>
  <si>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</si>
  <si>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</si>
  <si>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</si>
  <si>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</si>
  <si>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</si>
  <si>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</si>
  <si>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</si>
  <si>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</si>
  <si>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</si>
  <si>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</si>
  <si>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</si>
  <si>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</si>
  <si>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</si>
  <si>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</si>
  <si>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</si>
  <si>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</si>
  <si>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</si>
  <si>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</si>
  <si>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</si>
  <si>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</si>
  <si>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</si>
  <si>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</si>
  <si>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</si>
  <si>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</si>
  <si>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</si>
  <si>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</si>
  <si>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</si>
  <si>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</si>
  <si>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</si>
  <si>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A3.1 &gt;&gt;</t>
  </si>
  <si>
    <t>Quartal der Leistungserbringung:</t>
  </si>
  <si>
    <t>BGIb</t>
  </si>
  <si>
    <t>BGIIb</t>
  </si>
  <si>
    <t>Länge Eintrag Spalte D</t>
  </si>
  <si>
    <t>Länge Eintrag Spalte F</t>
  </si>
  <si>
    <t>Länge Eintrag Spalte G</t>
  </si>
  <si>
    <t xml:space="preserve"> Hat eine Ihrer Einrichtungen im Bereich PPP eine durch die zuständige Landesbehörde festgelegte regionale Pflichtversorgung?</t>
  </si>
  <si>
    <t>Gesamtbehandlungstage</t>
  </si>
  <si>
    <t xml:space="preserve"> Berufsgruppen </t>
  </si>
  <si>
    <t>Anrech. Fachk. anderer Berufsgruppen nach PPP-RL</t>
  </si>
  <si>
    <t xml:space="preserve">Anrech. Fachk. ohne direktes Beschäftigungsverhältnis </t>
  </si>
  <si>
    <t>Erläuterung: 
Für welche Regelaufgaben erfolgte die Anrechnung?</t>
  </si>
  <si>
    <t>Wert Sp B 1=kein; 0=ja</t>
  </si>
  <si>
    <t>Wert Sp B 1=nein:0=ja</t>
  </si>
  <si>
    <t xml:space="preserve"> Anrechnungstatbestand
 (siehe Tabelle A5.1 Spalten 5 bis 7) 
in VKS</t>
  </si>
  <si>
    <r>
      <rPr>
        <b/>
        <i/>
        <sz val="11"/>
        <color theme="1"/>
        <rFont val="Calibri"/>
        <family val="2"/>
        <scheme val="minor"/>
      </rPr>
      <t>Fehlende Angaben</t>
    </r>
    <r>
      <rPr>
        <sz val="11"/>
        <color theme="1"/>
        <rFont val="Calibri"/>
        <family val="2"/>
        <scheme val="minor"/>
      </rPr>
      <t xml:space="preserve"> in einer Zeile werden durch die Anzeige von drei Ausrufezeichen hervorgehoben.</t>
    </r>
  </si>
  <si>
    <t>Bitte füllen Sie diesen Bogen für jeden Standort quartalsbezogen aus. Für ein neues Quartal erstellen Sie bitte eine Kopie des Dokuments.</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</si>
  <si>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</si>
  <si>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</si>
  <si>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</si>
  <si>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</si>
  <si>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</si>
  <si>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</si>
  <si>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</si>
  <si>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</si>
  <si>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</si>
  <si>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</si>
  <si>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</si>
  <si>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</si>
  <si>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</si>
  <si>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</si>
  <si>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</si>
  <si>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</si>
  <si>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</si>
  <si>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</si>
  <si>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</si>
  <si>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</si>
  <si>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</si>
  <si>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</si>
  <si>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</si>
  <si>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</si>
  <si>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</si>
  <si>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</si>
  <si>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</si>
  <si>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</si>
  <si>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</si>
  <si>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</si>
  <si>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</si>
  <si>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</si>
  <si>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</si>
  <si>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</si>
  <si>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</si>
  <si>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</si>
  <si>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</si>
  <si>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</si>
  <si>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</si>
  <si>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</si>
  <si>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</si>
  <si>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</si>
  <si>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</si>
  <si>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</si>
  <si>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</si>
  <si>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</si>
  <si>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</si>
  <si>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</si>
  <si>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</si>
  <si>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</si>
  <si>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</si>
  <si>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</si>
  <si>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</si>
  <si>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</si>
  <si>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</si>
  <si>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</si>
  <si>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</si>
  <si>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</si>
  <si>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</si>
  <si>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</si>
  <si>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</si>
  <si>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</si>
  <si>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</si>
  <si>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</si>
  <si>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</si>
  <si>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</si>
  <si>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</si>
  <si>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</si>
  <si>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</si>
  <si>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</si>
  <si>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</si>
  <si>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</si>
  <si>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</si>
  <si>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</si>
  <si>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</si>
  <si>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</si>
  <si>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</si>
  <si>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</si>
  <si>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</si>
  <si>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</si>
  <si>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</si>
  <si>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</si>
  <si>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</si>
  <si>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</si>
  <si>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</si>
  <si>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</si>
  <si>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</si>
  <si>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</si>
  <si>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</si>
  <si>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</si>
  <si>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</si>
  <si>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</si>
  <si>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</si>
  <si>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</si>
  <si>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</si>
  <si>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</si>
  <si>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</si>
  <si>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</si>
  <si>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</si>
  <si>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</si>
  <si>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P3</t>
  </si>
  <si>
    <t>P4</t>
  </si>
  <si>
    <t>Datenfelder zu den Ausnahmetatbeständen pro Einrichtung</t>
  </si>
  <si>
    <t>A6.1</t>
  </si>
  <si>
    <t>Zeitraum</t>
  </si>
  <si>
    <t>Krankheitsbedingte Ausfallstunden</t>
  </si>
  <si>
    <t>Mindestpersonalvorgabe VKS-Mind in VKS</t>
  </si>
  <si>
    <t>Ausfallquote in %</t>
  </si>
  <si>
    <t>Gründe für Abweichungen (Freitext)</t>
  </si>
  <si>
    <t>A6.2</t>
  </si>
  <si>
    <t>Ausnahmetatbestand Nummer 2 (kurzfristig stark erhöhte Patientenanzahl in der Pflichtversorgung)</t>
  </si>
  <si>
    <t>Behandlungstage im aktuellen Jahr</t>
  </si>
  <si>
    <t>Prozentsatz in %</t>
  </si>
  <si>
    <t>A6.3</t>
  </si>
  <si>
    <t>Ausnahmetatbestand Nummer 3 (gravierende strukturelle oder organisatorische Veränderungen)</t>
  </si>
  <si>
    <t>Auswirkungen auf die Behandlungsleistungen (Freitext)</t>
  </si>
  <si>
    <t>Auswirkungen auf die Personalausstattung (Freitext)</t>
  </si>
  <si>
    <t>A6.4</t>
  </si>
  <si>
    <t>Datenfelder zur Einhaltung der Mindestvorgaben bei nicht quartalsbezogenen Ausnahmetatbeständen</t>
  </si>
  <si>
    <t>Zeitraum ohne Ausnahmetatbestände</t>
  </si>
  <si>
    <t>Bei inhaltlichen Fragen wenden Sie sich bitte an folgende E-Mail-Adresse: PPP-RL@g-ba.de</t>
  </si>
  <si>
    <t>A2.2</t>
  </si>
  <si>
    <t>Therapeutische Einheiten</t>
  </si>
  <si>
    <t>Stationstyp</t>
  </si>
  <si>
    <t>Erläuterung</t>
  </si>
  <si>
    <t>A</t>
  </si>
  <si>
    <t>B</t>
  </si>
  <si>
    <t>C</t>
  </si>
  <si>
    <t>D</t>
  </si>
  <si>
    <t>E</t>
  </si>
  <si>
    <t>F</t>
  </si>
  <si>
    <t>Bitte drucken und unterschreiben Sie dieses Tabellenblatt. Übermitteln Sie es sodann mit Ihren erfassten Daten an die Empfänger.
Im Falle des Empfängers IQTIG scannen Sie bitte das unterschriebene Unterschriftsblatt ein und übermitteln Sie dieses im PDF-Format über das Portal "www.ppp-webportal.de".</t>
  </si>
  <si>
    <t xml:space="preserve">KJP </t>
  </si>
  <si>
    <t xml:space="preserve">A5 </t>
  </si>
  <si>
    <t xml:space="preserve">S </t>
  </si>
  <si>
    <t xml:space="preserve">G </t>
  </si>
  <si>
    <t xml:space="preserve">P1 </t>
  </si>
  <si>
    <t xml:space="preserve">Z   </t>
  </si>
  <si>
    <t>Schwerpunkt</t>
  </si>
  <si>
    <t>Typ</t>
  </si>
  <si>
    <t>A2.1</t>
  </si>
  <si>
    <t>A2.1 &gt;&gt;</t>
  </si>
  <si>
    <t>&lt;&lt; A2.1</t>
  </si>
  <si>
    <t>Hiermit wird die Richtigkeit der Angaben (Teil A des Nachweises) bestätigt.</t>
  </si>
  <si>
    <t>297 - stationsäquivalente Behandlung in der Erwachsenenpsychiatrie (29)</t>
  </si>
  <si>
    <t>307 - stationsäquivalente Behandlung in der Kinder- und Jugendpsychiatrie (30)</t>
  </si>
  <si>
    <t>&gt;&gt; A5.1</t>
  </si>
  <si>
    <t>Quartal, auf welches sich diese Datenübermittlung bezieht:</t>
  </si>
  <si>
    <t>24 Std. Präsenzdienste?</t>
  </si>
  <si>
    <t>Ausnahmetatbestand Nummer 1 (kurzfristige krankheitsbedingte Personalausfälle)</t>
  </si>
  <si>
    <t>Einhaltung der Mindestvorgaben bei nicht quartalsbezogenen Ausnahmetatbeständen – Zeiträume</t>
  </si>
  <si>
    <t>Einhaltung  der  Mindestvorgaben  bei  nicht  quartalsbezogenen  Ausnahmetatbeständen  – Mindestvorgaben,  tatsächliche  Personalausstattung, Umsetzungsgrad und Erfüllung</t>
  </si>
  <si>
    <t>Bitte geben Sie nun an, in welchen Zeiträumen die Ausnahmetatbestände nicht bestanden haben.</t>
  </si>
  <si>
    <t>Der Nachweis erfolgt entsprechend der Tabelle A5.1.</t>
  </si>
  <si>
    <t>Einhaltung der Mindestvorgaben bei nicht quartalsbezogenen Ausnahmetatbeständen – Umsetzungsgrad und Erfüllung</t>
  </si>
  <si>
    <t>Der Nachweis erfolgt entsprechend der Tabelle A5.2.</t>
  </si>
  <si>
    <t>Einhaltung der Mindestvorgaben bei nicht quartalsbezogenen Ausnahmetatbeständen – Anrechnung von Fachkräften im Tagdienst</t>
  </si>
  <si>
    <t>Der Nachweis erfolgt entsprechend der Tabelle A5.3.</t>
  </si>
  <si>
    <t xml:space="preserve"> Berufsgruppen</t>
  </si>
  <si>
    <t>VKS-Mindest- personalausstattung der differenzierten Einrichtung in VKS</t>
  </si>
  <si>
    <t xml:space="preserve"> Umsetzungsgrad der Berufsgruppen in %</t>
  </si>
  <si>
    <t>Umsetzungsgrad der differenzierten Einrichtung  in %</t>
  </si>
  <si>
    <t>JNP</t>
  </si>
  <si>
    <t>entfällt</t>
  </si>
  <si>
    <t>297</t>
  </si>
  <si>
    <t>307</t>
  </si>
  <si>
    <t xml:space="preserve">Die folgenden drei Tabellen sind für den in Tabelle A6.4.1 angegebenen Zeitraum auszufüllen, in dem kein Ausnahmetatbestand zum Tragen kam. In den Tabellen sind Angaben zu der Einhaltung der Mindestvorgaben anteilig in diesem Zeitraum darzulegen. </t>
  </si>
  <si>
    <t>Anrech. Fachk. oder Hilfskräfte aus Nicht-PPP-RL Berufsgruppen</t>
  </si>
  <si>
    <r>
      <t xml:space="preserve">Wählen Sie hier </t>
    </r>
    <r>
      <rPr>
        <u/>
        <sz val="11"/>
        <color theme="1"/>
        <rFont val="Calibri"/>
        <family val="2"/>
        <scheme val="minor"/>
      </rPr>
      <t xml:space="preserve">bis zu drei </t>
    </r>
    <r>
      <rPr>
        <sz val="11"/>
        <color theme="1"/>
        <rFont val="Calibri"/>
        <family val="2"/>
        <scheme val="minor"/>
      </rPr>
      <t>Einrichtungen aus, über die ihr Standort verfügt, die Mehrfachauswahl eines Einrichtungstyps ist nicht zulässig.</t>
    </r>
  </si>
  <si>
    <t>Datenfelder zur regionalen Pflichtversorgung der Einrichtung differenziert nach Einrichtungen</t>
  </si>
  <si>
    <t>Organisationsstruktur des Standortes</t>
  </si>
  <si>
    <t>JBJ</t>
  </si>
  <si>
    <t>Stationsäquivalente Behandlung in der Erwachsenenpsychiatrie (29)</t>
  </si>
  <si>
    <t>Stationsäquivalente Behandlung in der Kinder- und Jugendpsychiatrie (30)</t>
  </si>
  <si>
    <t>Nach § 2 Absatz 5 differenzierte Einrichtungen</t>
  </si>
  <si>
    <t>Über welche nach § 2 Absatz 5 differenzierten Einrichtungen verfügt Ihr Standort?</t>
  </si>
  <si>
    <t>Die nach §2 Absatz 5 der RL differenzierten Einrichtungen (Spalte C) werden aus dem Blatt „Angaben KH-Standort“ übernommen.</t>
  </si>
  <si>
    <t xml:space="preserve"> Nach § 2 Absatz 5 differenzierte Einrichtungen</t>
  </si>
  <si>
    <t xml:space="preserve">Tragen Sie hier Angaben zum Ausnahmetatbestand nach § 10 Absatz 1 Satz 1 Nummer 1 ein, falls zutreffend. </t>
  </si>
  <si>
    <t xml:space="preserve">Tragen Sie hier Angaben zum Ausnahmetatbestand nach § 10 Absatz 1 Satz 1 Nummer 2 ein, falls zutreffend. </t>
  </si>
  <si>
    <t xml:space="preserve">Tragen Sie hier Angaben zum Ausnahmetatbestand nach § 10 Absatz 1 Satz 1 Nummer 3 ein, falls zutreffend. </t>
  </si>
  <si>
    <t xml:space="preserve">Bitte tragen Sie hier die administrativen Daten Ihres Hauses ein. Diese werden in die folgenden Seiten des Servicedokuments an geeigneter Stelle übernommen. Für ein neues Quartal erstellen Sie bitte eine Kopie des Dokuments. 
Der Medizinische Dienst (MD) ist gemäß der Richtlinie nach § 137 Absatz 3 SGB V (MD-QK-RL) berechtigt, die Richtigkeit der Angaben der Einrichtungen vor Ort zu überprüfen. </t>
  </si>
  <si>
    <t>A8</t>
  </si>
  <si>
    <t>Modellvorhaben nach § 64 SGB V?</t>
  </si>
  <si>
    <t>Erstmalige Leistungserbringung?</t>
  </si>
  <si>
    <t>Modellvorhaben</t>
  </si>
  <si>
    <r>
      <t xml:space="preserve">Falls Sie in Tabelle 5.1 in den Spalten 5-7 Fachkräfte anderer Berufsgruppen angerechnet haben, füllen Sie bitte die folgende Tabelle aus und erläutern Sie diese Vollkraftstunden. </t>
    </r>
    <r>
      <rPr>
        <u/>
        <sz val="11"/>
        <color theme="1"/>
        <rFont val="Calibri"/>
        <family val="2"/>
        <scheme val="minor"/>
      </rPr>
      <t xml:space="preserve">Bitte beachten Sie, dass auf die Berufsgruppe a nur eine Anrechnung der Berufsgruppe c zulässig ist. </t>
    </r>
    <r>
      <rPr>
        <sz val="11"/>
        <color theme="1"/>
        <rFont val="Calibri"/>
        <family val="2"/>
        <scheme val="minor"/>
      </rPr>
      <t xml:space="preserve">
Sollten noch nicht alle Felder einer Zeile ausgefüllt sein, wird das Warnzeichen !!!  vor der betroffenen Zeile angezeigt.</t>
    </r>
  </si>
  <si>
    <t>Die folgenden Tabellen sind nur auszufüllen, wenn Ausnahmetatbestände vorliegen. Für Ausnahmetatbestände, die nicht das ganze Quartal betrafen, füllen Sie bitte auch die Tabellen ab A6.4 aus.</t>
  </si>
  <si>
    <t>A6 &gt;&gt;</t>
  </si>
  <si>
    <t>&lt;&lt; A6</t>
  </si>
  <si>
    <t>&lt;&lt; A5.3</t>
  </si>
  <si>
    <t>Erläuterungen und Hinweise des Standorts zu den getroffenen Angaben</t>
  </si>
  <si>
    <t>A7 &gt;&gt;</t>
  </si>
  <si>
    <t>&lt;&lt; A7</t>
  </si>
  <si>
    <t>AKS</t>
  </si>
  <si>
    <t>Kleiner 25 Prozent</t>
  </si>
  <si>
    <t>25 Prozent bis kleiner 75 Prozent</t>
  </si>
  <si>
    <t>75 Prozent bis kleiner 100 Prozent</t>
  </si>
  <si>
    <t>Gleich 100 Prozent</t>
  </si>
  <si>
    <t>Erläuterung:</t>
  </si>
  <si>
    <t>Wenn ja, Anteil der Modellversorgung an der Gesamtversorgung:</t>
  </si>
  <si>
    <t>Bezugsjahr der Mindestvorgabe</t>
  </si>
  <si>
    <t>A2.2 &gt;&gt;</t>
  </si>
  <si>
    <t>&lt;&lt; A2.2</t>
  </si>
  <si>
    <t>Behandlungstage Vergleichswert Vorjahr (2021)</t>
  </si>
  <si>
    <t>Die weiteren Tabellen sind nur auszufüllen, wenn in den Tabellen A6.1 bis A6.3 in der Spalte D die Werte 01 bis 12 oder 1/3 oder 2/3 eingetragen wurden und somit angegeben wurde, dass ein Ausnahmetatbestand nur in einem Teil des jeweiligen Quartals zum Tragen kam.</t>
  </si>
  <si>
    <t>Stationsbezeichnung (interne, eindeutige Bezeichnung der jeweiligen Station, Wichtig: Jede Bezeichnung darf hier nur einmal verwendet werden)</t>
  </si>
  <si>
    <t>Doppelter Bezeichner</t>
  </si>
  <si>
    <t>Tagdienst/Nachtdienst</t>
  </si>
  <si>
    <t>TND</t>
  </si>
  <si>
    <t>T</t>
  </si>
  <si>
    <t>N</t>
  </si>
  <si>
    <t xml:space="preserve">Anrechnung von Fachkräften </t>
  </si>
  <si>
    <t>&lt;&lt; A5.4</t>
  </si>
  <si>
    <t>A5.4 &gt;&gt;</t>
  </si>
  <si>
    <t>Erbringung von Nacht-diensten</t>
  </si>
  <si>
    <t>A5.4</t>
  </si>
  <si>
    <t>Mindestvorgaben und tatsächliche Personalausstattung im Nachtdienst</t>
  </si>
  <si>
    <t>Tatsächliche Personalausstattung pflegerischer Nachtdienst im Quartal in VKS</t>
  </si>
  <si>
    <t>Anzahl Nächte im Quartal</t>
  </si>
  <si>
    <t>Durchschnittliche VKS-Ist pflegerischer Nachtdienst je Nacht</t>
  </si>
  <si>
    <t>Am Standort ausschließlich Tagesklinik</t>
  </si>
  <si>
    <t>Mindestvorgaben im vorangegangenen Quartal eingehalten?</t>
  </si>
  <si>
    <t>Mindestvorgaben im vorvorangegangenen Quartal eingehalten?</t>
  </si>
  <si>
    <t>A6.5</t>
  </si>
  <si>
    <t>A6.5.1</t>
  </si>
  <si>
    <t>A6.5.2</t>
  </si>
  <si>
    <t>A6.5.3</t>
  </si>
  <si>
    <t>A6.5.4</t>
  </si>
  <si>
    <t>Qualifikation des therapeutischen Personals</t>
  </si>
  <si>
    <t>Teilgruppe mit zusätzlicher Qualifikation oder Anrechnung</t>
  </si>
  <si>
    <t>BGIII</t>
  </si>
  <si>
    <t>h</t>
  </si>
  <si>
    <t>Teilgruppe</t>
  </si>
  <si>
    <t>a0</t>
  </si>
  <si>
    <t>a1</t>
  </si>
  <si>
    <t>a2</t>
  </si>
  <si>
    <t>a3</t>
  </si>
  <si>
    <t>a4</t>
  </si>
  <si>
    <t>b0</t>
  </si>
  <si>
    <t>b1</t>
  </si>
  <si>
    <t>b2</t>
  </si>
  <si>
    <t>b3</t>
  </si>
  <si>
    <t>b4</t>
  </si>
  <si>
    <t>c0</t>
  </si>
  <si>
    <t>c1</t>
  </si>
  <si>
    <t>c2</t>
  </si>
  <si>
    <t>c3</t>
  </si>
  <si>
    <t>c4</t>
  </si>
  <si>
    <t>c5</t>
  </si>
  <si>
    <t>d0</t>
  </si>
  <si>
    <t>d1</t>
  </si>
  <si>
    <t>d2</t>
  </si>
  <si>
    <t>d3</t>
  </si>
  <si>
    <t>e0</t>
  </si>
  <si>
    <t>e1</t>
  </si>
  <si>
    <t>e2</t>
  </si>
  <si>
    <t>f0</t>
  </si>
  <si>
    <t>f1</t>
  </si>
  <si>
    <t>f2</t>
  </si>
  <si>
    <t>f3</t>
  </si>
  <si>
    <t>h0</t>
  </si>
  <si>
    <t>TeilgruppeKJP</t>
  </si>
  <si>
    <t>b5</t>
  </si>
  <si>
    <t>b6</t>
  </si>
  <si>
    <t>c6</t>
  </si>
  <si>
    <t>d4</t>
  </si>
  <si>
    <t>d5</t>
  </si>
  <si>
    <t>Schwerpunkt der Behandlung/ Konzeptstation</t>
  </si>
  <si>
    <t>A5</t>
  </si>
  <si>
    <t>S4</t>
  </si>
  <si>
    <t>S5</t>
  </si>
  <si>
    <t>G4</t>
  </si>
  <si>
    <t>G5</t>
  </si>
  <si>
    <t>KJ5</t>
  </si>
  <si>
    <t>Teilnahme an Stichprobe (Teil B)</t>
  </si>
  <si>
    <t>KEINE Angabe</t>
  </si>
  <si>
    <t>A8 &gt;&gt;</t>
  </si>
  <si>
    <t>&lt;&lt; A8</t>
  </si>
  <si>
    <t>Einrichtungstyp</t>
  </si>
  <si>
    <t>Auswahl Stationstyp</t>
  </si>
  <si>
    <t>Referenzspalte E &lt;&gt; 0</t>
  </si>
  <si>
    <t>Auswahl Behandlungs-schwerpunkt</t>
  </si>
  <si>
    <t>Referenz-spalte E &lt;&gt; 0</t>
  </si>
  <si>
    <t>Anz. Unvoll-ständiger Datensätze</t>
  </si>
  <si>
    <t>Länge Eintrag Spalte E</t>
  </si>
  <si>
    <t>Spalte C ET angegeben ja=1,nein=0)</t>
  </si>
  <si>
    <t>Wert Sp B 0=ja,1=nein</t>
  </si>
  <si>
    <t>Wert Sp C 1=ja,0=nein</t>
  </si>
  <si>
    <t>Länge Spalte D</t>
  </si>
  <si>
    <t>Länge Spalte E</t>
  </si>
  <si>
    <t>Länge Spalte F</t>
  </si>
  <si>
    <t>Länge Spalte G</t>
  </si>
  <si>
    <t>Wert Sp C 1=ET,0=leer</t>
  </si>
  <si>
    <t>A3.2, A3.3</t>
  </si>
  <si>
    <t>Wert Sp E 1=ja;0=nein</t>
  </si>
  <si>
    <t>Auswahl Monat</t>
  </si>
  <si>
    <t>Auswahl BG</t>
  </si>
  <si>
    <t>Wert Sp F  1=ja;0=nein</t>
  </si>
  <si>
    <t>Länge Spalte H</t>
  </si>
  <si>
    <t>Bitte füllen Sie die folgenden Datenfelder zur Organisation des Standortes aus. 
Zur besseren Handhabung können Sie die Spalte E (Stationsbezeichnung) des Blattes „Angaben Stationen“ kopieren und hier einfügen. Alternativ tragen Sie bitte die Stationsbezeichnung ein, der Einrichtungstyp und die Stations-ID werden übernommen. Ergänzen Sie nun hier bitte die Planbetten und Planplätze.
Sollten noch nicht alle Felder einer Zeile ausgefüllt sein, wird das Warnzeichen !!! vor der betroffenen Zeile angezeigt.</t>
  </si>
  <si>
    <t xml:space="preserve">Nach § 2 Absatz 5 differenzierte Einrichtungen </t>
  </si>
  <si>
    <t>In diesem Tabellenblatt tragen Sie bitte die Stationen Ihres Krankenhausstandortes ein. Diese werden an anderen Stellen im Dokument technisch übernommen. Die Station (ID) ist ein technischer Wert zur internen Identifikation der Stationen im Servicedokument. 
Sollten noch nicht alle Felder einer Zeile ausgefüllt sein, wird das Warnzeichen !!! vor der betroffenen Zeile angezeigt.</t>
  </si>
  <si>
    <t>Fast alle, erzeugt leeres Auswahlfeld wenn keine führende Angabe (ET, etc.)</t>
  </si>
  <si>
    <t>Auswahl ET</t>
  </si>
  <si>
    <t>Auswahl Nachtdienst</t>
  </si>
  <si>
    <t>Spalte B befüllt</t>
  </si>
  <si>
    <t>Spalte C befüllt</t>
  </si>
  <si>
    <t>Länge Spalte K</t>
  </si>
  <si>
    <t>Länge Spalte I</t>
  </si>
  <si>
    <t>Auswahl Spalte D Nein=0 Ja=1</t>
  </si>
  <si>
    <t>Auswahl BG nach Tatbestand</t>
  </si>
  <si>
    <t>Auswahl BG nach ET</t>
  </si>
  <si>
    <t>Auswahl TG</t>
  </si>
  <si>
    <t>ET ausgewählt</t>
  </si>
  <si>
    <t>Mindest-anforderung</t>
  </si>
  <si>
    <t>Auswahl Jahr</t>
  </si>
  <si>
    <t>Auswahl BB</t>
  </si>
  <si>
    <t>Auswahl Mindest-anforderung</t>
  </si>
  <si>
    <t>ET in Stichprobe</t>
  </si>
  <si>
    <t>Unzulässige Angabe</t>
  </si>
  <si>
    <t>Auswahl Ausnahme-tatbestand</t>
  </si>
  <si>
    <t>Tatsächliche Berufsgruppe des angerechneten Personals</t>
  </si>
  <si>
    <t>Summe Spalte Q:Y &lt; 9 wenn Spalte D = Ja</t>
  </si>
  <si>
    <t>Summe Spalte S:Y &gt; 0 wenn Spalte D = Nein</t>
  </si>
  <si>
    <t>Ausnahmetatbestand Nummer 4 (Tagesklinik, die die Mindestvorgaben im darauffolgenden oder übernächsten Quartal wieder erfüllt)</t>
  </si>
  <si>
    <t>Diverse</t>
  </si>
  <si>
    <t>Mindestvorgaben im aktuellen Quartal eingehalten?</t>
  </si>
  <si>
    <t>A3.1, A3.2, A3.3</t>
  </si>
  <si>
    <t>A4, A5.1</t>
  </si>
  <si>
    <t>A4, A5.1, A8</t>
  </si>
  <si>
    <t>A3.2, A3.3, A5.3, A6.1-A6.4, A6.5.1, A6.5.3, A6.5.4, A8</t>
  </si>
  <si>
    <t>Das Servicedokument in der vorliegenden Version basiert auf der geänderten Version der PPP-RL, welche am 15.09.2022 vom G-BA beschlossen wurde und zum 01.01.2023 in Kraft tritt. Weitere Erläuterungen finden Sie in den Tragenden Gründen zu den Beschlüssen vom 19.09.2019, 15.10.2020 und 16.09.2021 bzw. der FAQ-Liste auf den Internetseiten des G-BA unter www.g-ba.de.</t>
  </si>
  <si>
    <r>
      <t xml:space="preserve">Die folgenden Angaben tätigen Sie bitte auf Ebene der Einrichtung. Wählen Sie zuerst die Einrichtung aus und dann einen Behandlungsbereich. 
Die Stichtagserhebungen sind jeweils an jedem Mittwoch einer ungeraden Kalenderwoche des Jahres für um 14.00 Uhr anwesende Patientinnen und Patienten durchzuführen. Fällt der Stichtag auf einen Feiertag, hat die Einstufung am nächsten Werktag zu erfolgen. Soweit im gesamten Zeitraum keine Stichtagserhebung zur Ermittlung der Behandlungstage nach Behandlungsbereichen vorliegt, ist die zuletzt vorliegende Stichtagserhebung eines vorangegangenen Zeitraums zu verwenden. Zum Nachweis der Vorgaben nach § 6 Absatz 3 sind in dieser Tabelle sowohl die Stichtagserhebungen für den Bezugszeitraum des Vorjahres als auch die Behandlungstage für das aktuelle Kalenderjahr anzugeben. 
</t>
    </r>
    <r>
      <rPr>
        <b/>
        <sz val="11"/>
        <color theme="1"/>
        <rFont val="Calibri"/>
        <family val="2"/>
        <scheme val="minor"/>
      </rPr>
      <t>Hinweis für Einrichtungen die an der repräsentativen Stichprobe im Sinne von § 16 Absatz 8 teilnehmen:</t>
    </r>
    <r>
      <rPr>
        <sz val="11"/>
        <color theme="1"/>
        <rFont val="Calibri"/>
        <family val="2"/>
        <scheme val="minor"/>
      </rPr>
      <t xml:space="preserve">
Die quartalsbezogene Anzahl der Patientinnen und Patienten je Stichtag für die differenzierten Einrichtungen nach § 2 Absatz 5 (Spalte G) ergibt sich aus der Summe der stationsbezogenen Werte in Tabelle B1.2.
Aus dieser Tabelle ergibt sich für die Einrichtung, ob sie gemäß § 6 Absatz 3 und 4 inner- oder außerhalb des Korridors liegt und sie entsprechend bei der Berechnung der Mindestvorgabe (Tabellen A5.1 und A5.2) die Behandlungstage für den Bezugszeitraum des Vorjahres oder die Behandlungstage für den Bezugszeitraum des Kalenderjahres des Nachweises zugrunde legen muss.
Bitte beachten Sie, dass die Auswahloptionen der Spalte ""Jahr"" anhand der bisher getätigten Angaben gefüllt werden, so dass Sie diese bitte manuell eintragen.
Sollten noch nicht alle Felder einer Zeile ausgefüllt sein, wird das Warnzeichen !!! vor der betroffenen Zeile angezeigt.</t>
    </r>
  </si>
  <si>
    <t>Ausfüllhinweis:</t>
  </si>
  <si>
    <t>Die Tabelle enthält die Angaben zum Umsetzungsgrad der Mindestpersonalanforderungen gemäß § 7 Absatz 3 sowie die Angaben zur Erfüllung gemäß § 7 Absatz 4. 
Hinweis zu Spalte F: Die Mindestvorgaben der differenzierten Einrichtungen sind erfüllt, wenn in keiner Berufsgruppe der geforderte Umsetzungsgrad unterschritten wurde. 
Da für psychosomatische Einrichtungen die Ermittlung von Mindestvorgaben für 2020, 2021, 2022 und 2023 ausgesetzt ist, müssen für diese keine Angaben getätigt werden. 
Die nach §2 Absatz 5 der RL differenzierten Einrichtungen werden aus dem Blatt „Angaben KH-Standort“ übernommen.
Sollten noch nicht alle Felder einer Zeile ausgefüllt sein, wird das Warnzeichen !!!  vor der betroffenen Zeile angezeigt.</t>
  </si>
  <si>
    <t>Tragen Sie hier Angaben zum Ausnahmetatbestand nach § 10 Absatz 1 Satz 1 Nummer 4 ein, falls zutreffend. Der Ausnahme-tatbestand gemäß § 10 Absatz 1 Satz 1 Nummer 4 findet Anwendung, wenn der Standort ausschließlich eine Tagesklinik um-fasst und die Mindestvorgaben nur temporär nicht, d.h. im darauffolgenden oder übernächsten Quartal wieder eingehalten werden. Dementsprechend fragt Spalte F nach dem vorhergehenden Quartal und Spalte G nach dem Quartal, das dem ak-tuellen und dem vorhergehenden Quartal vorangegangen ist.</t>
  </si>
  <si>
    <t>F16 = Ja, Vollständigkeit</t>
  </si>
  <si>
    <t>Spalte D befüllt</t>
  </si>
  <si>
    <t>Stations-ID für SVERWEIS</t>
  </si>
  <si>
    <t>ET für SVERWEIS</t>
  </si>
  <si>
    <t>Spalte E befüllt</t>
  </si>
  <si>
    <t>Doppelte Stationsnamen</t>
  </si>
  <si>
    <t>Abgleich !!!!</t>
  </si>
  <si>
    <t>Dopplungen</t>
  </si>
  <si>
    <t>ET</t>
  </si>
  <si>
    <t>ET doppelt ausgewählt</t>
  </si>
  <si>
    <t>Spalte 6: Anrechnung Fach- oder Hilfskräfte Nicht-PPP-RL-Berufsgruppen in VKS</t>
  </si>
  <si>
    <t xml:space="preserve"> Mindestan-forderung der Berufsgruppe erfüllt</t>
  </si>
  <si>
    <t>Entfaellt</t>
  </si>
  <si>
    <t>A5.1, A5.2</t>
  </si>
  <si>
    <t>VKS-Ist
Tatsächliche Personal- ausstattung in VKS</t>
  </si>
  <si>
    <t>Die Tabelle enthält die quartalsbezogenen Angaben zur Mindestvorgabe und zur tatsächlichen Personalausstattung der Pflegefachpersonen gemäß § 5 im Nachtdienst der differenzierten Einrichtungen nach § 2 Absatz 5. 
Sollten noch nicht alle Felder einer Zeile ausgefüllt sein, wird das Warnzeichen !!! vor der betroffenen Zeile angezeigt.</t>
  </si>
  <si>
    <t>Mindestanforderung der differenzierten Einrichtungen erfüllt</t>
  </si>
  <si>
    <t>Die Tabelle enthält quartalsbezogen die berufsgruppenbezogenen Angaben zur Mindestpersonalausstattung, zur tatsächlichen Personalausstattung sowie zur Anrechnung, zum Umsetzungsgrad und zur Erfüllung der Mindestanforderungen der differenzierten Einrichtungen nach § 2 Absatz 5. Wählen Sie zunächst eine Einrichtung und dann eine Berufsgruppe aus. Geben Sie nun für diese Berufsgruppe die Personalausstattung an. Fahren Sie dann mit der nächsten Berufsgruppe fort.
Für psychosomatische Einrichtungen ist gemäß § 16 Absatz 4 die Ermittlung von Mindestvorgaben für die Jahre 2020, 2021, 2022 und 2023 ausgesetzt. Daher ist hier in die Spalte VKS-Mind. der Wert 0 einzutragen. 
Die Ermittlung der tatsächlichen Personalausstattung VKS-Ist in Spalte F erfolgt anhand des auf der Station jeweils tätigen Personals der Berufsgruppen nach § 5. Dabei sind die tatsächlich geleisteten Vollkraftstunden für alle Tätigkeiten des Regeldienstes gemäß § 2 Absatz 3 anzugeben. Die diesbezüglichen Regelaufgaben sind in Anlage 4 beschrieben. Personal, das auch Leitungstätigkeiten übernimmt, ist in dem Umfang zu berücksichtigen, in dem es Regelaufgaben nach Anlage 4 erbringt. Personal und Dienste, die Regelaufgaben nach Anlage 4 im Zusammenhang mit Besonderheiten der strukturellen und organisatorischen Situation der Einrichtung gemäß § 2 Absatz 10 Satz 1 zweiter Spiegelstrich und der Sicherstellung einer leitliniengerechten Behandlung gemäß § 2 Absatz 10 Satz 1 fünfter Spiegelstrich erbringen, sind zu berücksichtigen.
Nicht zu berücksichtigen sind Zeiten für folgende Dienste und Tätigkeiten gemäß § 2 Absatz 10 Satz 1 erster und vierter Spiegelstrich: 
- Ausfallzeiten (Wochenfeiertage, Urlaub, Arbeitsunfähigkeit, Schutzfristen, Kur- und Heilverfahren, Wehrübungen, externe Fort- und Weiterbildungsmaßnahmen, Tätigkeiten im Personalrat, im Betriebsrat, in der Mitarbeitervertretung, in der Vertretung ausländischer, schwerbehinderter oder suchterkrankter Beschäftigter, als Sicherheitsbeauftragte oder Sicherheitsbeauftragter, als Beauftragte oder Beauftragter Vorbehaltlich der Prüfung durch das BMG und Veröffentlichung im Bundesanzeiger gem. § 94 SGB V 53für  Arbeitssicherheit,  als Hygienebeauftragte oder Hygienebeauftragter, als Gleichstellungsbeauftragte oder Gleichstellungsbeauftragter und weitere relevante Ausfallzeiten)
- Leitungskräfte, Bereitschaftsdienste außerhalb des Regeldienstes, ärztliche Rufbereitschaft, pflegerische (Ruf-)Bereitschaftsdienste in der Nacht, ärztlicher Konsiliardienst, Tätigkeiten in Nachtkliniken und Genesungsbegleitung.
Ebenfalls nicht zu berücksichtigen sind Zeiten von Personal, das nicht den Berufsgruppen nach § 5 zuzuordnen ist, auch wenn diese im Zusammenhang mit regionalen und strukturellen Besonderheiten nach § 6 Absatz 2 BPflV und nach § 2 Ab-satz 10 Satz 1 zweiter Spiegelstrich erbracht werden.
Sollten noch nicht alle Felder einer Zeile ausgefüllt sein, wird das Warnzeichen !!!  vor der betroffenen Zeile angezeigt.</t>
  </si>
  <si>
    <r>
      <t xml:space="preserve">Geben Sie nun die Behandlungstage für das Jahr und das Vorjahr (2022) an. Die nach §2 Absatz 5 der Richtlinie differenzierten Einrichtungen werden aus dem Blatt „Angaben KH-Standort“ übernommen.
Als Behandlungstage zählen der Aufnahmetag und jeder weitere Tag des Krankenhausaufenthaltes bzw. bei stationsäquivalenter Behandlung Tage mit direktem Patientenkontakt. Entlassungs- oder Verlegungstage, die nicht zugleich Aufnahmetag sind, sowie Tage, an denen eine über Mitternacht hinausgehende Beurlaubung oder Abwesenheit beginnt, werden nicht berücksichtigt. Bei teilstationärer Behandlung ist der letzte Tag des Aufenthaltes als Behandlungstag zu berücksichtigen. Zum Nachweis der Vorgaben nach § 6 Absatz 3 sind in dieser Tabelle sowohl die Behandlungstage für den Bezugszeitraum des Vorjahres als auch die Behandlungstage für das aktuelle Kalenderjahr anzugeben. 
</t>
    </r>
    <r>
      <rPr>
        <b/>
        <sz val="11"/>
        <color theme="1"/>
        <rFont val="Calibri"/>
        <family val="2"/>
        <scheme val="minor"/>
      </rPr>
      <t xml:space="preserve">Hinweis für Einrichtungen die an der repräsentativen Stichprobe im Sinne von § 16 Absatz 8 teilnehmen:
</t>
    </r>
    <r>
      <rPr>
        <sz val="11"/>
        <color theme="1"/>
        <rFont val="Calibri"/>
        <family val="2"/>
        <scheme val="minor"/>
      </rPr>
      <t>Die quartalsbezogene Gesamtanzahl der Behandlungstage für die differenzierten Einrichtungen nach § 2 Absatz 5 (Spalte E) ergibt sich aus der Summe der stations- und monatsbezogenen Werte in Tabelle B1.1.</t>
    </r>
  </si>
  <si>
    <t>V 3.0</t>
  </si>
  <si>
    <t>Entfällt</t>
  </si>
  <si>
    <t>FEHLERHAFTE Angabe</t>
  </si>
  <si>
    <r>
      <t xml:space="preserve">Die Tabelle enthält Zusatzinformationen zur Qualifikation der tatsächlichen Personalausstattung. Die Differenzierung erfolgt spezifisch für die Berufsgruppen nach § 5 Absatz 1 gemäß Referenztabellen A8.2 und für die Berufsgruppen nach § 5 Absatz 2 gemäß Referenztabellen A8.3. In Spalte E können Personen mit zwei und mehr Qualifikationen entsprechend mehrfach den „Davon“-Teilgruppen zugeordnet werden. Für Referenztabelle A8.2 und A8.3 siehe Richtlinie.	
</t>
    </r>
    <r>
      <rPr>
        <b/>
        <u/>
        <sz val="11"/>
        <color theme="1"/>
        <rFont val="Calibri"/>
        <family val="2"/>
        <scheme val="minor"/>
      </rPr>
      <t>Bitte beachten Sie, dass das Tabellenblatt A8 ausschließlich an das IQTIG übersandt werden muss. Für den Versand an die Landesverbände der Krankenkassen und die Ersatzkassen löschen Sie hier getätigte Angaben und speichern Sie das Dokument erneut.</t>
    </r>
    <r>
      <rPr>
        <b/>
        <sz val="11"/>
        <color theme="1"/>
        <rFont val="Calibri"/>
        <family val="2"/>
        <scheme val="minor"/>
      </rPr>
      <t xml:space="preserve">				
</t>
    </r>
    <r>
      <rPr>
        <sz val="11"/>
        <color theme="1"/>
        <rFont val="Calibri"/>
        <family val="2"/>
        <scheme val="minor"/>
      </rPr>
      <t>Sollten noch nicht alle Felder einer Zeile ausgefüllt sein, wird das Warnzeichen !!! vor der betroffenen Zeile angezeigt.</t>
    </r>
  </si>
  <si>
    <t>Auswahl BB nach Jahr</t>
  </si>
  <si>
    <t>Die Tabelle enthält die monatsbezogenen und stationsbezogenen Angaben zur tatsächlichen Personalausstattung. Die Ermittlung der tatsächlichen Personalausstattung VKS-Ist in Spalte H erfolgt anhand des auf der Station jeweils tätigen Personals der Berufsgruppen nach § 5. Dabei sind die tatsächlich geleisteten Vollkraftstunden für alle Tätigkeiten des Regeldienstes gemäß § 2 Absatz 3 anzugeben. Die diesbezüglichen Regelaufgaben sind in Anlage 4 beschrieben. Personal, das auch Leitungstätigkeiten übernimmt, ist in dem Umfang zu berücksichtigen, in dem es Regelaufgaben nach Anlage 4 erbringt. Personal und Dienste, die Regelaufgaben nach Anlage 4 im Zusammenhang mit Besonderheiten der strukturellen und organisatorischen Situation der Einrichtung gemäß § 2 Absatz 10 Satz 1 zweiter Spiegelstrich und der Sicherstellung einer leitliniengerechten Behandlung gemäß § 2 Absatz 10 Satz 1 fünfter Spiegelstrich erbringen, sind zu berücksichtigen.
Nicht zu berücksichtigen sind Zeiten für folgende Dienste und Tätigkeiten gemäß § 2 Absatz 10 Satz 1 erster und vierter Spiegelstrich: 
- Ausfallzeiten (Wochenfeiertage, Urlaub, Arbeitsunfähigkeit, Schutzfristen, Kur- und Heilverfahren, Wehrübungen, externe Fort- und Weiterbildungsmaßnahmen, Tätigkeiten im Personalrat, im Betriebsrat, in der Mitarbeitervertretung, in der Vertretung ausländischer, schwerbehinderter oder suchterkrankter Beschäftigter, als Sicherheitsbeauftragte oder Sicherheitsbeauftragter, als Beauftragte oder Beauftragter Vorbehaltlich der Prüfung durch das BMG und Veröffentlichung im Bundesanzeiger gem. § 94 SGB V 53für  Arbeitssicherheit,  als Hygienebeauftragte oder Hygienebeauftragter, als Gleichstellungsbeauftragte oder Gleichstellungsbeauftragter und weitere relevante Ausfallzeiten)
- Leitungskräfte, Bereitschaftsdienste außerhalb des Regeldienstes, ärztliche Rufbereitschaft, pflegerische (Ruf-)Bereitschaftsdienste in der Nacht, ärztlicher Konsiliardienst, Tätigkeiten in Nachtkliniken und Genesungsbegleitung.
Ebenfalls nicht zu berücksichtigen sind Zeiten von Personal, das nicht den Berufsgruppen nach § 5 zuzuordnen ist, auch wenn diese im Zusammenhang mit regionalen und strukturellen Besonderheiten nach § 6 Absatz 2 BPflV und nach § 2 Absatz 10 Satz 1 zweiter Spiegelstrich erbracht werden.
Für die Angaben zur stationsäquivalenten Behandlung sind die entsprechenden Hinweise in Tabelle A5.1 zu berücksichtigen.
Sollten noch nicht alle Felder einer Zeile ausgefüllt sein, wird das Warnzeichen !!!  vor der betroffenen Zeile angezeigt.</t>
  </si>
  <si>
    <r>
      <t xml:space="preserve">In dieser Tabelle werden für die betreffende Einrichtung die Anzahl der Behandlungstage je Behandlungsbereich erstens für das Quartal des Vorjahres und zweitens für das Kalenderjahr des Nachweises erfasst. 
</t>
    </r>
    <r>
      <rPr>
        <b/>
        <sz val="11"/>
        <color theme="1"/>
        <rFont val="Calibri"/>
        <family val="2"/>
        <scheme val="minor"/>
      </rPr>
      <t xml:space="preserve">Hinweis für Einrichtungen die an der repräsentativen Stichprobe im Sinne von § 16 Absatz 8 teilnehmen:
</t>
    </r>
    <r>
      <rPr>
        <sz val="11"/>
        <color theme="1"/>
        <rFont val="Calibri"/>
        <family val="2"/>
        <scheme val="minor"/>
      </rPr>
      <t>Die quartalsbezogene Anzahl der Behandlungstage je Behandlungsbereich für die differenzierten Einrichtungen nach § 2 Absatz 5 (Spalte F) ergibt sich aus der Summe der stations- und monatsbezogenen Werte in Tabelle B1.3.
Liegt im Berichtsquartal die tatsächliche Anzahl der Behandlungstage in mindestens einem Behandlungsbereich um mehr als 2,5 Prozent über oder mehr als 2,5 Prozent unter der nach § 6 Absatz 3 ermittelten Anzahl der Behandlungstage des Vorjahres, erfolgt die Ermittlung der Mindestvorgaben abweichend auf der Basis der tatsächlichen Anzahl der Behandlungstage und Patienteneinstufungen des laufenden Quartals. Zum Nachweis der Vorgaben nach § 6 Absatz 3 sind in dieser Tabelle sowohl die Behandlungstage für den Bezugszeitraum des Vorjahres als auch die Behandlungstage für das aktuelle Quartal anzugeben. 
Falls es einen Behandlungsbereich im Vorjahr noch nicht gab und deshalb keine Angabe möglich ist, tragen Sie bitte 0 ein.
Sollten noch nicht alle Felder einer Zeile ausgefüllt sein, wird das Warnzeichen !!! vor der betroffenen Zeile angezeigt</t>
    </r>
  </si>
  <si>
    <r>
      <t xml:space="preserve">Bei dem vorliegenden Dokument handelt es sich um ein Servicedokument zur Erbringung des Nachweises „Erfüllung von Qualitätsanforderungen in der psychiatrischen, psychosomatischen und kinder- und jugendpsychiatrischen Versorgung“. Verwenden Sie dieses bitte </t>
    </r>
    <r>
      <rPr>
        <b/>
        <sz val="11"/>
        <color theme="1"/>
        <rFont val="Calibri"/>
        <family val="2"/>
        <scheme val="minor"/>
      </rPr>
      <t>für das Erfassungsjahr 2023</t>
    </r>
    <r>
      <rPr>
        <sz val="11"/>
        <color theme="1"/>
        <rFont val="Calibri"/>
        <family val="2"/>
        <scheme val="minor"/>
      </rPr>
      <t>.
Speichern Sie das Dokument bitte auf Ihrem Computer und füllen Sie es aus. Füllen Sie bitte ein Exemplar je Standort aus. Für einen neuen Standort erstellen Sie bitte eine Kopie des Dokuments. Füllen Sie das Dokument bitte der Reihenfolge der Tabellenblätter folgend aus, da Angaben aus früheren Blättern teils in späteren Blättern übernommen werden.
Nach der vollständigen Bearbeitung bestätigen Sie bitte die Richtigkeit der Angaben auf einem ausgedruckten Unterschriftenblatt und übermitteln es mit der Nachweisdatei über das unter www.iqtig.org zugängliche Webportal "www.ppp-webportal.de" sowie an die Landesverbände der Krankenkassen und Ersatzkassen und ggf. die Landesaufsichtsbehörde.</t>
    </r>
  </si>
  <si>
    <t>Teil A und Teil B des Nachweises werden gemeinsam gemäß § 11 Absatz 13 in der Übergangszeit bis zum 1. Januar 2025 quartalsweise zum Zwecke der Auswertung durch den G-BA an das Institut für Qualitätssicherung und Transparenz im Gesundheitswesen (IQTIG) übermittelt, danach jährlich. Teil A des Nachweises wird gemäß § 11 Absatz 13 in der Übergangszeit bis zum 1. Januar 2025 quartalsweise an die Landesverbände der Krankenkassen und die Ersatzkassen übermittelt, danach jährlich. Ausgenommen von der quartalsweisen Lieferung ist in der Übergangszeit das Erfassungsjahr 2020. Die diesbezüglichen Nachweise werden für alle vier Quartale gemeinsam bis zum 30. April 2021 übermittelt. Bei Nichterfüllung ist Teil A gemäß § 11 Absatz 13 Satz 1 Nr. 1 i.V.m. § 11 Absatz 3 ab dem 1. Januar 2022 zusätzlich an die Landesaufsichtsbehörde zu übermitteln.</t>
  </si>
  <si>
    <r>
      <rPr>
        <b/>
        <sz val="11"/>
        <color theme="1"/>
        <rFont val="Calibri"/>
        <family val="2"/>
        <scheme val="minor"/>
      </rPr>
      <t>Bei dem vorliegenden Dokument handelt es sich um Teil A.</t>
    </r>
    <r>
      <rPr>
        <sz val="11"/>
        <color theme="1"/>
        <rFont val="Calibri"/>
        <family val="2"/>
        <scheme val="minor"/>
      </rPr>
      <t xml:space="preserve">
Es sind keine personenbezogenen Daten anzugeben. Es sind ausschließlich statistische Angaben zu machen.
GELB hinterlegte Felder sind bitte auszufüllen.
BLAU hinterlegte Felder übernehmen Angaben, die an anderer Stelle bereits getroffen wurden.
GRÜN hinterlegte Felder markieren Felder, die nicht für alle Krankenhausstandorte zutreffen und nur gegebenenfalls ausgefüllt werden müssen.
ROT hinterlegte Felder sind nicht auszufüllen.</t>
    </r>
  </si>
  <si>
    <t>Zur besseren Handhabung können Sie die Spalte E (Stationsbezeichnung) des Blattes „Angaben Stationen“ kopieren und hier einfügen. Alternativ tragen Sie bitte die Stationsbezeichnung ein, der Einrichtungstyp und die Stations-ID werden aus dem Tabellenblatt "Angaben Stationen" übernommen. Bitte füllen Sie die folgenden Datenfelder zur Organisation des Standortes aus. 
Sollten noch nicht alle Felder einer Zeile ausgefüllt sein, wird das Warnzeichen !!! vor der betroffenen Zeile angezeigt.</t>
  </si>
  <si>
    <t>INAKTIV: Länge Eintrag Spalte H</t>
  </si>
  <si>
    <r>
      <rPr>
        <b/>
        <u/>
        <sz val="16"/>
        <color theme="1"/>
        <rFont val="Calibri"/>
        <family val="2"/>
        <scheme val="minor"/>
      </rPr>
      <t>Nur an das IQTIG zu übermitteln!</t>
    </r>
    <r>
      <rPr>
        <b/>
        <sz val="16"/>
        <color theme="1"/>
        <rFont val="Calibri"/>
        <family val="2"/>
        <scheme val="minor"/>
      </rPr>
      <t xml:space="preserve">
Ausfüllhinweis:
Bis zum 31. Dezember 2025 </t>
    </r>
    <r>
      <rPr>
        <b/>
        <u/>
        <sz val="16"/>
        <color theme="1"/>
        <rFont val="Calibri"/>
        <family val="2"/>
        <scheme val="minor"/>
      </rPr>
      <t>nur</t>
    </r>
    <r>
      <rPr>
        <b/>
        <sz val="16"/>
        <color theme="1"/>
        <rFont val="Calibri"/>
        <family val="2"/>
        <scheme val="minor"/>
      </rPr>
      <t xml:space="preserve"> für Einrichtungen auszufüllen, die NICHT an der repräsentativen Stichprobe im Sinne von § 16 Absatz 8 teilnehmen.</t>
    </r>
  </si>
  <si>
    <t>INAKTIV</t>
  </si>
  <si>
    <t>Ausgewählter ET in Angaben KH-Standort D29 &amp; Stichprobe = Ja</t>
  </si>
  <si>
    <t>Ausgewählter ET in Angaben KH-Standort D30 &amp; Stichprobe = Ja</t>
  </si>
  <si>
    <t>Ausgewählter ET in Angaben KH-Standort D31 &amp; Stichprobe = Ja</t>
  </si>
  <si>
    <t>Ausfüllhinweis: Bis zum 31. Dezember 2025 nur für solche Einrichtungen auszufüllen, die an der repräsentativen Stichprobe im Sinne von § 16 Absatz 8 teilnehmen</t>
  </si>
  <si>
    <t>Angaben Stationen, A5.1, A6.5.2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</si>
</sst>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65" x14ac:knownFonts="1">
    <font>
      <sz val="11"/>
      <color theme="1"/>
      <name val="Calibri"/>
      <family val="2"/>
      <scheme val="minor"/>
    </font>
    <font>
      <b/>
      <sz val="11"/>
      <color theme="1"/>
      <name val="Calibri"/>
      <family val="2"/>
      <scheme val="minor"/>
    </font>
    <font>
      <sz val="12"/>
      <color theme="1"/>
      <name val="Calibri"/>
      <family val="2"/>
      <scheme val="minor"/>
    </font>
    <font>
      <sz val="14"/>
      <color theme="1"/>
      <name val="Calibri"/>
      <family val="2"/>
      <scheme val="minor"/>
    </font>
    <font>
      <sz val="24"/>
      <color theme="1"/>
      <name val="Calibri"/>
      <family val="2"/>
      <scheme val="minor"/>
    </font>
    <font>
      <b/>
      <sz val="24"/>
      <color theme="1"/>
      <name val="Calibri"/>
      <family val="2"/>
      <scheme val="minor"/>
    </font>
    <font>
      <b/>
      <sz val="11"/>
      <color rgb="FFFF0000"/>
      <name val="Calibri"/>
      <family val="2"/>
      <scheme val="minor"/>
    </font>
    <font>
      <b/>
      <sz val="12"/>
      <color theme="1"/>
      <name val="Calibri"/>
      <family val="2"/>
      <scheme val="minor"/>
    </font>
    <font>
      <u/>
      <sz val="11"/>
      <color theme="10"/>
      <name val="Calibri"/>
      <family val="2"/>
      <scheme val="minor"/>
    </font>
    <font>
      <b/>
      <sz val="14"/>
      <color rgb="FFFF0000"/>
      <name val="Calibri"/>
      <family val="2"/>
      <scheme val="minor"/>
    </font>
    <font>
      <sz val="14"/>
      <color theme="0"/>
      <name val="Calibri"/>
      <family val="2"/>
      <scheme val="minor"/>
    </font>
    <font>
      <b/>
      <sz val="14"/>
      <color theme="1"/>
      <name val="Calibri"/>
      <family val="2"/>
      <scheme val="minor"/>
    </font>
    <font>
      <b/>
      <sz val="16"/>
      <color theme="1"/>
      <name val="Calibri"/>
      <family val="2"/>
      <scheme val="minor"/>
    </font>
    <font>
      <b/>
      <sz val="11"/>
      <color theme="0"/>
      <name val="Calibri"/>
      <family val="2"/>
      <scheme val="minor"/>
    </font>
    <font>
      <b/>
      <sz val="12"/>
      <color theme="0"/>
      <name val="Calibri"/>
      <family val="2"/>
      <scheme val="minor"/>
    </font>
    <font>
      <sz val="11"/>
      <color theme="0"/>
      <name val="Calibri"/>
      <family val="2"/>
      <scheme val="minor"/>
    </font>
    <font>
      <sz val="11"/>
      <color theme="0" tint="-4.9989318521683403E-2"/>
      <name val="Calibri"/>
      <family val="2"/>
      <scheme val="minor"/>
    </font>
    <font>
      <sz val="12"/>
      <color theme="0"/>
      <name val="Calibri"/>
      <family val="2"/>
      <scheme val="minor"/>
    </font>
    <font>
      <sz val="18"/>
      <color theme="1"/>
      <name val="Calibri"/>
      <family val="2"/>
      <scheme val="minor"/>
    </font>
    <font>
      <sz val="11"/>
      <color theme="0" tint="-0.249977111117893"/>
      <name val="Calibri"/>
      <family val="2"/>
      <scheme val="minor"/>
    </font>
    <font>
      <sz val="11"/>
      <color rgb="FFFF0000"/>
      <name val="Calibri"/>
      <family val="2"/>
      <scheme val="minor"/>
    </font>
    <font>
      <sz val="11"/>
      <color theme="1"/>
      <name val="Calibri"/>
      <family val="2"/>
      <scheme val="minor"/>
    </font>
    <font>
      <sz val="11"/>
      <color theme="1" tint="0.34998626667073579"/>
      <name val="Calibri"/>
      <family val="2"/>
      <scheme val="minor"/>
    </font>
    <font>
      <b/>
      <sz val="18"/>
      <name val="Calibri"/>
      <family val="2"/>
      <scheme val="minor"/>
    </font>
    <font>
      <sz val="18"/>
      <name val="Calibri"/>
      <family val="2"/>
      <scheme val="minor"/>
    </font>
    <font>
      <b/>
      <u/>
      <sz val="18"/>
      <name val="Calibri"/>
      <family val="2"/>
      <scheme val="minor"/>
    </font>
    <font>
      <sz val="18"/>
      <color rgb="FFFF0000"/>
      <name val="Calibri"/>
      <family val="2"/>
      <scheme val="minor"/>
    </font>
    <font>
      <sz val="18"/>
      <color theme="0" tint="-0.249977111117893"/>
      <name val="Calibri"/>
      <family val="2"/>
      <scheme val="minor"/>
    </font>
    <font>
      <b/>
      <u/>
      <sz val="18"/>
      <color theme="10"/>
      <name val="Calibri"/>
      <family val="2"/>
      <scheme val="minor"/>
    </font>
    <font>
      <sz val="18"/>
      <color theme="1" tint="0.34998626667073579"/>
      <name val="Calibri"/>
      <family val="2"/>
      <scheme val="minor"/>
    </font>
    <font>
      <b/>
      <sz val="18"/>
      <color theme="1"/>
      <name val="Calibri"/>
      <family val="2"/>
      <scheme val="minor"/>
    </font>
    <font>
      <sz val="13"/>
      <color theme="1"/>
      <name val="Calibri"/>
      <family val="2"/>
    </font>
    <font>
      <sz val="11"/>
      <name val="Calibri"/>
      <family val="2"/>
      <scheme val="minor"/>
    </font>
    <font>
      <sz val="11"/>
      <color theme="1"/>
      <name val="Arial"/>
      <family val="2"/>
    </font>
    <font>
      <b/>
      <sz val="9"/>
      <color indexed="81"/>
      <name val="Segoe UI"/>
      <family val="2"/>
    </font>
    <font>
      <u/>
      <sz val="11"/>
      <color theme="1"/>
      <name val="Calibri"/>
      <family val="2"/>
      <scheme val="minor"/>
    </font>
    <font>
      <b/>
      <sz val="11"/>
      <color theme="0" tint="-4.9989318521683403E-2"/>
      <name val="Calibri"/>
      <family val="2"/>
      <scheme val="minor"/>
    </font>
    <font>
      <b/>
      <sz val="11"/>
      <color theme="0"/>
      <name val="Calibri"/>
      <family val="2"/>
    </font>
    <font>
      <b/>
      <sz val="10"/>
      <color theme="0"/>
      <name val="Calibri"/>
      <family val="2"/>
      <scheme val="minor"/>
    </font>
    <font>
      <b/>
      <i/>
      <sz val="11"/>
      <color theme="1"/>
      <name val="Calibri"/>
      <family val="2"/>
      <scheme val="minor"/>
    </font>
    <font>
      <b/>
      <sz val="8"/>
      <name val="Calibri"/>
      <family val="2"/>
      <scheme val="minor"/>
    </font>
    <font>
      <sz val="8"/>
      <color theme="0" tint="-0.499984740745262"/>
      <name val="Calibri"/>
      <family val="2"/>
      <scheme val="minor"/>
    </font>
    <font>
      <sz val="9"/>
      <color theme="0" tint="-0.499984740745262"/>
      <name val="Calibri"/>
      <family val="2"/>
      <scheme val="minor"/>
    </font>
    <font>
      <sz val="11"/>
      <color theme="0" tint="-0.24994659260841701"/>
      <name val="Calibri"/>
      <family val="2"/>
      <scheme val="minor"/>
    </font>
    <font>
      <sz val="18"/>
      <color theme="0" tint="-0.24994659260841701"/>
      <name val="Calibri"/>
      <family val="2"/>
      <scheme val="minor"/>
    </font>
    <font>
      <b/>
      <u/>
      <sz val="16"/>
      <color theme="1"/>
      <name val="Calibri"/>
      <family val="2"/>
      <scheme val="minor"/>
    </font>
    <font>
      <sz val="12"/>
      <color theme="0" tint="-0.249977111117893"/>
      <name val="Calibri"/>
      <family val="2"/>
      <scheme val="minor"/>
    </font>
    <font>
      <b/>
      <u/>
      <sz val="16"/>
      <name val="Calibri"/>
      <family val="2"/>
      <scheme val="minor"/>
    </font>
    <font>
      <sz val="9"/>
      <color theme="0" tint="-0.34998626667073579"/>
      <name val="Calibri"/>
      <family val="2"/>
      <scheme val="minor"/>
    </font>
    <font>
      <sz val="11"/>
      <color rgb="FF000000"/>
      <name val="Calibri"/>
      <family val="2"/>
      <scheme val="minor"/>
    </font>
    <font>
      <sz val="18"/>
      <color rgb="FF000000"/>
      <name val="Calibri"/>
      <family val="2"/>
      <scheme val="minor"/>
    </font>
    <font>
      <sz val="11"/>
      <color rgb="FFBFBFBF"/>
      <name val="Calibri"/>
      <family val="2"/>
      <scheme val="minor"/>
    </font>
    <font>
      <sz val="18"/>
      <color rgb="FFBFBFBF"/>
      <name val="Calibri"/>
      <family val="2"/>
      <scheme val="minor"/>
    </font>
    <font>
      <sz val="8"/>
      <name val="Calibri"/>
      <family val="2"/>
      <scheme val="minor"/>
    </font>
    <font>
      <b/>
      <u/>
      <sz val="18"/>
      <color theme="1"/>
      <name val="Calibri"/>
      <family val="2"/>
      <scheme val="minor"/>
    </font>
    <font>
      <sz val="24"/>
      <color rgb="FFBFBFBF"/>
      <name val="Calibri"/>
      <family val="2"/>
      <scheme val="minor"/>
    </font>
    <font>
      <b/>
      <u/>
      <sz val="18"/>
      <color rgb="FFBFBFBF"/>
      <name val="Calibri"/>
      <family val="2"/>
      <scheme val="minor"/>
    </font>
    <font>
      <sz val="12"/>
      <color rgb="FFBFBFBF"/>
      <name val="Calibri"/>
      <family val="2"/>
      <scheme val="minor"/>
    </font>
    <font>
      <sz val="18"/>
      <color theme="0"/>
      <name val="Calibri"/>
      <family val="2"/>
      <scheme val="minor"/>
    </font>
    <font>
      <b/>
      <u/>
      <sz val="11"/>
      <color theme="1"/>
      <name val="Calibri"/>
      <family val="2"/>
      <scheme val="minor"/>
    </font>
    <font>
      <sz val="24"/>
      <color rgb="FF000000"/>
      <name val="Calibri"/>
      <family val="2"/>
      <scheme val="minor"/>
    </font>
    <font>
      <b/>
      <u/>
      <sz val="18"/>
      <color rgb="FF000000"/>
      <name val="Calibri"/>
      <family val="2"/>
      <scheme val="minor"/>
    </font>
    <font>
      <sz val="12"/>
      <color rgb="FF000000"/>
      <name val="Calibri"/>
      <family val="2"/>
      <scheme val="minor"/>
    </font>
    <font>
      <b/>
      <u/>
      <sz val="16"/>
      <color rgb="FFBFBFBF"/>
      <name val="Calibri"/>
      <family val="2"/>
      <scheme val="minor"/>
    </font>
    <font>
      <sz val="9"/>
      <color rgb="FFBFBFBF"/>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0" tint="-0.34998626667073579"/>
        <bgColor indexed="64"/>
      </patternFill>
    </fill>
    <fill>
      <patternFill patternType="solid">
        <fgColor theme="0" tint="-0.34998626667073579"/>
        <bgColor rgb="FF000000"/>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9" tint="0.79995117038483843"/>
        <bgColor indexed="64"/>
      </patternFill>
    </fill>
    <fill>
      <patternFill patternType="solid">
        <fgColor rgb="FFFF0000"/>
        <bgColor indexed="64"/>
      </patternFill>
    </fill>
    <fill>
      <patternFill patternType="solid">
        <fgColor theme="5" tint="0.59999389629810485"/>
        <bgColor indexed="64"/>
      </patternFill>
    </fill>
  </fills>
  <borders count="3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medium">
        <color indexed="64"/>
      </left>
      <right style="medium">
        <color indexed="64"/>
      </right>
      <top style="medium">
        <color indexed="64"/>
      </top>
      <bottom style="medium">
        <color indexed="64"/>
      </bottom>
      <diagonal/>
    </border>
    <border>
      <left style="dotted">
        <color rgb="FFFF0000"/>
      </left>
      <right/>
      <top style="dotted">
        <color rgb="FFFF0000"/>
      </top>
      <bottom style="dotted">
        <color rgb="FFFF0000"/>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theme="4" tint="0.39997558519241921"/>
      </left>
      <right style="thin">
        <color theme="4" tint="0.39997558519241921"/>
      </right>
      <top style="thin">
        <color theme="4" tint="0.39997558519241921"/>
      </top>
      <bottom/>
      <diagonal/>
    </border>
  </borders>
  <cellStyleXfs count="3">
    <xf numFmtId="0" fontId="0" fillId="0" borderId="0"/>
    <xf numFmtId="0" fontId="8" fillId="0" borderId="0" applyNumberFormat="0" applyFill="0" applyBorder="0" applyAlignment="0" applyProtection="0"/>
    <xf numFmtId="9" fontId="21" fillId="0" borderId="0" applyFont="0" applyFill="0" applyBorder="0" applyAlignment="0" applyProtection="0"/>
  </cellStyleXfs>
  <cellXfs count="574">
    <xf numFmtId="0" fontId="0" fillId="0" borderId="0" xfId="0"/>
    <xf numFmtId="0" fontId="0" fillId="3" borderId="0" xfId="0" applyFill="1" applyBorder="1"/>
    <xf numFmtId="0" fontId="4" fillId="3" borderId="0"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0" xfId="0" applyFont="1" applyFill="1" applyBorder="1" applyAlignment="1">
      <alignment horizontal="left" vertical="center"/>
    </xf>
    <xf numFmtId="0" fontId="1" fillId="3" borderId="0" xfId="0" applyFont="1" applyFill="1" applyBorder="1"/>
    <xf numFmtId="0" fontId="0" fillId="3" borderId="0" xfId="0" applyFill="1" applyBorder="1" applyProtection="1"/>
    <xf numFmtId="0" fontId="19" fillId="3" borderId="0" xfId="0" applyFont="1" applyFill="1" applyBorder="1" applyProtection="1"/>
    <xf numFmtId="0" fontId="1" fillId="0" borderId="0" xfId="0" applyFont="1"/>
    <xf numFmtId="0" fontId="0" fillId="5" borderId="16" xfId="0" applyFont="1" applyFill="1" applyBorder="1"/>
    <xf numFmtId="0" fontId="0" fillId="0" borderId="16" xfId="0" applyFont="1" applyBorder="1"/>
    <xf numFmtId="0" fontId="0" fillId="5" borderId="18" xfId="0" applyFont="1" applyFill="1" applyBorder="1"/>
    <xf numFmtId="0" fontId="0" fillId="0" borderId="18" xfId="0" applyFont="1" applyBorder="1"/>
    <xf numFmtId="0" fontId="13" fillId="6" borderId="0" xfId="0" applyFont="1" applyFill="1" applyBorder="1"/>
    <xf numFmtId="0" fontId="13" fillId="6" borderId="17" xfId="0" applyFont="1" applyFill="1" applyBorder="1"/>
    <xf numFmtId="0" fontId="0" fillId="5" borderId="19" xfId="0" applyFont="1" applyFill="1" applyBorder="1"/>
    <xf numFmtId="0" fontId="0" fillId="0" borderId="0" xfId="0" applyFont="1"/>
    <xf numFmtId="0" fontId="0" fillId="0" borderId="19" xfId="0" applyFont="1" applyBorder="1"/>
    <xf numFmtId="0" fontId="4" fillId="3" borderId="0"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7" fillId="3" borderId="0" xfId="0" applyFont="1" applyFill="1" applyBorder="1" applyAlignment="1" applyProtection="1">
      <alignment horizontal="left" vertical="top"/>
    </xf>
    <xf numFmtId="0" fontId="1" fillId="3" borderId="0" xfId="0" applyFont="1" applyFill="1" applyBorder="1" applyProtection="1"/>
    <xf numFmtId="0" fontId="0" fillId="3" borderId="7" xfId="0" applyFill="1" applyBorder="1" applyProtection="1"/>
    <xf numFmtId="0" fontId="0" fillId="3" borderId="8" xfId="0" applyFill="1" applyBorder="1" applyProtection="1"/>
    <xf numFmtId="49" fontId="0" fillId="3" borderId="0" xfId="0" applyNumberFormat="1" applyFill="1" applyBorder="1" applyProtection="1"/>
    <xf numFmtId="0" fontId="0" fillId="3" borderId="0" xfId="0" applyFont="1" applyFill="1" applyBorder="1" applyProtection="1"/>
    <xf numFmtId="0" fontId="20" fillId="3" borderId="0" xfId="0" applyFont="1" applyFill="1" applyBorder="1" applyProtection="1"/>
    <xf numFmtId="1" fontId="0" fillId="0" borderId="0" xfId="0" applyNumberFormat="1"/>
    <xf numFmtId="49" fontId="2"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left" vertical="center"/>
    </xf>
    <xf numFmtId="0" fontId="22" fillId="3" borderId="0" xfId="0" applyFont="1" applyFill="1" applyBorder="1" applyProtection="1"/>
    <xf numFmtId="0" fontId="19" fillId="3" borderId="0" xfId="0" applyFont="1" applyFill="1" applyProtection="1"/>
    <xf numFmtId="0" fontId="0" fillId="3" borderId="2" xfId="0" applyFill="1" applyBorder="1" applyAlignment="1" applyProtection="1">
      <alignment horizontal="center" vertical="center"/>
    </xf>
    <xf numFmtId="0" fontId="0" fillId="0" borderId="0" xfId="0" applyFill="1" applyBorder="1" applyProtection="1"/>
    <xf numFmtId="0" fontId="2" fillId="0" borderId="0" xfId="0" applyFont="1" applyFill="1" applyBorder="1" applyProtection="1"/>
    <xf numFmtId="0" fontId="0" fillId="0" borderId="0" xfId="0" applyFont="1" applyFill="1" applyBorder="1" applyProtection="1"/>
    <xf numFmtId="0" fontId="10" fillId="0" borderId="0" xfId="0" applyFont="1" applyFill="1" applyBorder="1" applyAlignment="1" applyProtection="1">
      <alignment horizontal="left" vertical="top" wrapText="1"/>
    </xf>
    <xf numFmtId="0" fontId="12" fillId="2" borderId="0" xfId="0" applyFont="1" applyFill="1" applyBorder="1"/>
    <xf numFmtId="0" fontId="0" fillId="2" borderId="0" xfId="0" applyFill="1" applyBorder="1" applyProtection="1"/>
    <xf numFmtId="0" fontId="18" fillId="3" borderId="0" xfId="0" applyFont="1" applyFill="1" applyBorder="1" applyAlignment="1" applyProtection="1">
      <alignment horizontal="center" vertical="center"/>
    </xf>
    <xf numFmtId="0" fontId="23" fillId="2" borderId="2" xfId="0" applyFont="1" applyFill="1" applyBorder="1" applyAlignment="1" applyProtection="1">
      <alignment horizontal="left" vertical="center"/>
    </xf>
    <xf numFmtId="0" fontId="18" fillId="2" borderId="2" xfId="0" applyFont="1" applyFill="1" applyBorder="1" applyAlignment="1" applyProtection="1"/>
    <xf numFmtId="0" fontId="24" fillId="2" borderId="2" xfId="0" applyFont="1" applyFill="1" applyBorder="1" applyAlignment="1" applyProtection="1"/>
    <xf numFmtId="0" fontId="24" fillId="2" borderId="2" xfId="0" applyFont="1" applyFill="1" applyBorder="1" applyAlignment="1"/>
    <xf numFmtId="0" fontId="18" fillId="2" borderId="2" xfId="0" applyFont="1" applyFill="1" applyBorder="1" applyProtection="1"/>
    <xf numFmtId="0" fontId="24" fillId="2" borderId="2" xfId="0" applyFont="1" applyFill="1" applyBorder="1" applyAlignment="1" applyProtection="1">
      <alignment horizontal="left"/>
    </xf>
    <xf numFmtId="0" fontId="25" fillId="2" borderId="3" xfId="1" applyFont="1" applyFill="1" applyBorder="1" applyAlignment="1" applyProtection="1"/>
    <xf numFmtId="0" fontId="26" fillId="3" borderId="0" xfId="0" applyFont="1" applyFill="1" applyBorder="1" applyProtection="1"/>
    <xf numFmtId="0" fontId="27" fillId="3" borderId="0" xfId="0" applyFont="1" applyFill="1" applyBorder="1" applyProtection="1"/>
    <xf numFmtId="0" fontId="18" fillId="3" borderId="0" xfId="0" applyFont="1" applyFill="1" applyBorder="1" applyProtection="1"/>
    <xf numFmtId="0" fontId="23" fillId="2" borderId="1" xfId="0" applyFont="1" applyFill="1" applyBorder="1" applyAlignment="1" applyProtection="1">
      <alignment horizontal="center" vertical="center"/>
    </xf>
    <xf numFmtId="0" fontId="29" fillId="3" borderId="0" xfId="0" applyFont="1" applyFill="1" applyBorder="1" applyProtection="1"/>
    <xf numFmtId="0" fontId="28" fillId="2" borderId="3" xfId="1" applyFont="1" applyFill="1" applyBorder="1" applyAlignment="1" applyProtection="1"/>
    <xf numFmtId="0" fontId="4" fillId="2" borderId="4" xfId="0" applyFont="1" applyFill="1" applyBorder="1" applyAlignment="1" applyProtection="1">
      <alignment horizontal="center" vertical="center"/>
    </xf>
    <xf numFmtId="0" fontId="4" fillId="2" borderId="5" xfId="0" applyFont="1" applyFill="1" applyBorder="1" applyAlignment="1" applyProtection="1">
      <alignment horizontal="center" vertical="center"/>
    </xf>
    <xf numFmtId="0" fontId="4" fillId="2" borderId="6" xfId="0" applyFont="1" applyFill="1" applyBorder="1" applyAlignment="1" applyProtection="1">
      <alignment horizontal="center" vertical="center"/>
    </xf>
    <xf numFmtId="0" fontId="4" fillId="2" borderId="9" xfId="0" applyFont="1" applyFill="1" applyBorder="1" applyAlignment="1" applyProtection="1">
      <alignment horizontal="center" vertical="center"/>
    </xf>
    <xf numFmtId="0" fontId="4" fillId="2" borderId="10" xfId="0" applyFont="1" applyFill="1" applyBorder="1" applyAlignment="1" applyProtection="1">
      <alignment horizontal="center" vertical="center"/>
    </xf>
    <xf numFmtId="0" fontId="4" fillId="2" borderId="11" xfId="0" applyFont="1" applyFill="1" applyBorder="1" applyAlignment="1" applyProtection="1">
      <alignment horizontal="center" vertical="center"/>
    </xf>
    <xf numFmtId="0" fontId="0" fillId="2" borderId="5" xfId="0" applyFill="1" applyBorder="1" applyProtection="1"/>
    <xf numFmtId="0" fontId="0" fillId="2" borderId="10" xfId="0" applyFill="1" applyBorder="1" applyProtection="1"/>
    <xf numFmtId="0" fontId="0" fillId="2" borderId="4" xfId="0" applyFill="1" applyBorder="1" applyProtection="1"/>
    <xf numFmtId="0" fontId="0" fillId="2" borderId="6" xfId="0" applyFill="1" applyBorder="1" applyProtection="1"/>
    <xf numFmtId="0" fontId="0" fillId="2" borderId="7" xfId="0" applyFill="1" applyBorder="1" applyProtection="1"/>
    <xf numFmtId="0" fontId="0" fillId="2" borderId="8" xfId="0" applyFill="1" applyBorder="1" applyProtection="1"/>
    <xf numFmtId="49" fontId="0" fillId="2" borderId="0" xfId="0" applyNumberFormat="1" applyFill="1" applyBorder="1" applyAlignment="1" applyProtection="1"/>
    <xf numFmtId="0" fontId="9" fillId="2" borderId="0" xfId="0" applyFont="1" applyFill="1" applyBorder="1" applyAlignment="1" applyProtection="1">
      <alignment horizontal="center" vertical="center"/>
    </xf>
    <xf numFmtId="0" fontId="0" fillId="2" borderId="8" xfId="0" applyFill="1" applyBorder="1" applyAlignment="1" applyProtection="1">
      <alignment wrapText="1"/>
    </xf>
    <xf numFmtId="49" fontId="1" fillId="2" borderId="0" xfId="0" applyNumberFormat="1" applyFont="1" applyFill="1" applyBorder="1" applyAlignment="1" applyProtection="1">
      <alignment horizontal="left"/>
    </xf>
    <xf numFmtId="49" fontId="2" fillId="2" borderId="0" xfId="0" applyNumberFormat="1" applyFont="1" applyFill="1" applyBorder="1" applyAlignment="1" applyProtection="1"/>
    <xf numFmtId="0" fontId="20" fillId="2" borderId="7" xfId="0" applyFont="1" applyFill="1" applyBorder="1" applyAlignment="1" applyProtection="1">
      <alignment horizontal="center" vertical="center"/>
    </xf>
    <xf numFmtId="0" fontId="0" fillId="2" borderId="9" xfId="0" applyFill="1" applyBorder="1" applyProtection="1"/>
    <xf numFmtId="0" fontId="0" fillId="2" borderId="0" xfId="0" applyFill="1" applyBorder="1" applyAlignment="1" applyProtection="1">
      <alignment horizontal="center" vertical="center"/>
    </xf>
    <xf numFmtId="0" fontId="0" fillId="2" borderId="11" xfId="0" applyFill="1" applyBorder="1" applyProtection="1"/>
    <xf numFmtId="0" fontId="10" fillId="2" borderId="0" xfId="0" applyFont="1" applyFill="1" applyBorder="1" applyAlignment="1" applyProtection="1">
      <alignment horizontal="left" vertical="top" wrapText="1"/>
    </xf>
    <xf numFmtId="0" fontId="0" fillId="2" borderId="0" xfId="0" applyFill="1" applyBorder="1" applyAlignment="1" applyProtection="1"/>
    <xf numFmtId="0" fontId="0" fillId="2" borderId="8" xfId="0" applyFill="1" applyBorder="1" applyAlignment="1" applyProtection="1"/>
    <xf numFmtId="0" fontId="1" fillId="2" borderId="5" xfId="0" applyFont="1" applyFill="1" applyBorder="1" applyProtection="1"/>
    <xf numFmtId="0" fontId="5" fillId="2" borderId="5" xfId="0" applyFont="1" applyFill="1" applyBorder="1" applyAlignment="1" applyProtection="1">
      <alignment horizontal="center" vertical="center"/>
    </xf>
    <xf numFmtId="0" fontId="1" fillId="2" borderId="10" xfId="0" applyFont="1" applyFill="1" applyBorder="1" applyProtection="1"/>
    <xf numFmtId="0" fontId="5" fillId="2" borderId="10" xfId="0" applyFont="1" applyFill="1" applyBorder="1" applyAlignment="1" applyProtection="1">
      <alignment horizontal="center" vertical="center"/>
    </xf>
    <xf numFmtId="0" fontId="0" fillId="2" borderId="10" xfId="0" applyFont="1" applyFill="1" applyBorder="1" applyProtection="1"/>
    <xf numFmtId="49" fontId="0" fillId="4" borderId="1" xfId="0" applyNumberFormat="1" applyFont="1" applyFill="1" applyBorder="1" applyAlignment="1" applyProtection="1">
      <alignment horizontal="center" vertical="center"/>
      <protection locked="0"/>
    </xf>
    <xf numFmtId="49" fontId="2" fillId="3" borderId="0" xfId="0" applyNumberFormat="1" applyFont="1" applyFill="1" applyBorder="1" applyAlignment="1" applyProtection="1">
      <alignment vertical="center"/>
    </xf>
    <xf numFmtId="0" fontId="2" fillId="3" borderId="0" xfId="0" applyFont="1" applyFill="1" applyBorder="1" applyAlignment="1" applyProtection="1">
      <alignment horizontal="center" vertical="center" wrapText="1"/>
    </xf>
    <xf numFmtId="0" fontId="0" fillId="3" borderId="0" xfId="0" applyFill="1" applyBorder="1" applyAlignment="1" applyProtection="1"/>
    <xf numFmtId="0" fontId="0" fillId="2" borderId="4" xfId="0" applyFill="1" applyBorder="1"/>
    <xf numFmtId="0" fontId="0" fillId="2" borderId="5" xfId="0" applyFill="1" applyBorder="1"/>
    <xf numFmtId="0" fontId="0" fillId="2" borderId="7" xfId="0" applyFill="1" applyBorder="1"/>
    <xf numFmtId="0" fontId="0" fillId="2" borderId="0" xfId="0" applyFill="1" applyBorder="1"/>
    <xf numFmtId="0" fontId="0" fillId="2" borderId="8" xfId="0" applyFill="1" applyBorder="1"/>
    <xf numFmtId="0" fontId="9" fillId="2" borderId="7" xfId="0" applyFont="1" applyFill="1" applyBorder="1" applyAlignment="1">
      <alignment horizontal="center" vertical="center"/>
    </xf>
    <xf numFmtId="0" fontId="1" fillId="2" borderId="0" xfId="0" applyFont="1" applyFill="1" applyBorder="1" applyAlignment="1">
      <alignment horizontal="left"/>
    </xf>
    <xf numFmtId="0" fontId="7" fillId="2" borderId="0" xfId="0" applyFont="1" applyFill="1" applyBorder="1" applyAlignment="1">
      <alignment horizontal="left" vertical="center"/>
    </xf>
    <xf numFmtId="0" fontId="9" fillId="2" borderId="0" xfId="0" applyFont="1" applyFill="1" applyBorder="1" applyAlignment="1">
      <alignment horizontal="center" vertical="center"/>
    </xf>
    <xf numFmtId="0" fontId="0" fillId="2" borderId="0" xfId="0" applyFill="1" applyBorder="1" applyAlignment="1">
      <alignment wrapText="1"/>
    </xf>
    <xf numFmtId="0" fontId="0" fillId="2" borderId="8" xfId="0" applyFill="1" applyBorder="1" applyAlignment="1">
      <alignment wrapText="1"/>
    </xf>
    <xf numFmtId="0" fontId="2" fillId="2" borderId="7" xfId="0" applyFont="1" applyFill="1" applyBorder="1"/>
    <xf numFmtId="0" fontId="2" fillId="2" borderId="0" xfId="0" applyFont="1" applyFill="1" applyBorder="1"/>
    <xf numFmtId="0" fontId="7" fillId="2" borderId="0" xfId="0" applyFont="1" applyFill="1" applyBorder="1"/>
    <xf numFmtId="0" fontId="2" fillId="2" borderId="0" xfId="0" applyFont="1" applyFill="1" applyBorder="1" applyAlignment="1"/>
    <xf numFmtId="0" fontId="0" fillId="2" borderId="0" xfId="0" applyFill="1" applyBorder="1" applyAlignment="1"/>
    <xf numFmtId="0" fontId="11" fillId="2" borderId="0" xfId="0" applyFont="1" applyFill="1" applyBorder="1"/>
    <xf numFmtId="0" fontId="0" fillId="2" borderId="8" xfId="0" applyFill="1" applyBorder="1" applyAlignment="1"/>
    <xf numFmtId="0" fontId="10" fillId="2" borderId="0" xfId="0" applyFont="1" applyFill="1" applyBorder="1" applyAlignment="1">
      <alignment horizontal="left" vertical="top" wrapText="1"/>
    </xf>
    <xf numFmtId="0" fontId="6" fillId="2" borderId="7" xfId="0" applyFont="1" applyFill="1" applyBorder="1" applyAlignment="1">
      <alignment horizontal="center" vertical="center"/>
    </xf>
    <xf numFmtId="0" fontId="0" fillId="2" borderId="9" xfId="0" applyFill="1" applyBorder="1"/>
    <xf numFmtId="0" fontId="0" fillId="2" borderId="10" xfId="0" applyFill="1" applyBorder="1"/>
    <xf numFmtId="0" fontId="13" fillId="2" borderId="0" xfId="0" applyFont="1" applyFill="1" applyBorder="1" applyAlignment="1" applyProtection="1">
      <alignment horizontal="left" vertical="center"/>
    </xf>
    <xf numFmtId="0" fontId="17" fillId="2" borderId="0" xfId="0" applyFont="1" applyFill="1" applyBorder="1" applyAlignment="1" applyProtection="1">
      <alignment vertical="center" wrapText="1"/>
    </xf>
    <xf numFmtId="0" fontId="0" fillId="2" borderId="0" xfId="0" applyFont="1" applyFill="1" applyBorder="1" applyAlignment="1" applyProtection="1">
      <alignment horizontal="left" vertical="center"/>
    </xf>
    <xf numFmtId="0" fontId="20" fillId="2" borderId="7" xfId="0" applyFont="1" applyFill="1" applyBorder="1" applyAlignment="1">
      <alignment horizontal="center" vertical="center"/>
    </xf>
    <xf numFmtId="0" fontId="17" fillId="2" borderId="0" xfId="0" applyFont="1" applyFill="1" applyBorder="1" applyAlignment="1">
      <alignment horizontal="center" vertical="center"/>
    </xf>
    <xf numFmtId="0" fontId="0" fillId="2" borderId="0" xfId="0" applyFont="1" applyFill="1" applyBorder="1" applyProtection="1"/>
    <xf numFmtId="0" fontId="0" fillId="2" borderId="7" xfId="0" applyFont="1" applyFill="1" applyBorder="1" applyProtection="1"/>
    <xf numFmtId="0" fontId="1" fillId="2" borderId="4" xfId="0" applyFont="1" applyFill="1" applyBorder="1" applyProtection="1"/>
    <xf numFmtId="0" fontId="1" fillId="2" borderId="9" xfId="0" applyFont="1" applyFill="1" applyBorder="1" applyProtection="1"/>
    <xf numFmtId="0" fontId="1" fillId="3" borderId="0" xfId="0" applyFont="1" applyFill="1" applyBorder="1" applyAlignment="1" applyProtection="1">
      <alignment vertical="center"/>
    </xf>
    <xf numFmtId="0" fontId="30" fillId="2" borderId="2" xfId="0" applyFont="1" applyFill="1" applyBorder="1" applyAlignment="1" applyProtection="1">
      <alignment vertical="top" wrapText="1"/>
    </xf>
    <xf numFmtId="0" fontId="30" fillId="2" borderId="1" xfId="0" applyFont="1" applyFill="1" applyBorder="1" applyAlignment="1" applyProtection="1">
      <alignment horizontal="center" vertical="center" wrapText="1"/>
    </xf>
    <xf numFmtId="0" fontId="18" fillId="3" borderId="7" xfId="0" applyFont="1" applyFill="1" applyBorder="1" applyProtection="1"/>
    <xf numFmtId="0" fontId="4" fillId="3" borderId="7" xfId="0" applyFont="1" applyFill="1" applyBorder="1" applyAlignment="1" applyProtection="1">
      <alignment horizontal="center" vertical="center"/>
    </xf>
    <xf numFmtId="0" fontId="19" fillId="3" borderId="7" xfId="0" applyFont="1" applyFill="1" applyBorder="1" applyProtection="1"/>
    <xf numFmtId="49" fontId="0" fillId="4" borderId="12" xfId="0" applyNumberFormat="1" applyFont="1" applyFill="1" applyBorder="1" applyAlignment="1" applyProtection="1">
      <alignment horizontal="center" vertical="center"/>
      <protection locked="0"/>
    </xf>
    <xf numFmtId="0" fontId="0" fillId="0" borderId="0" xfId="0" applyFont="1" applyFill="1" applyBorder="1" applyAlignment="1" applyProtection="1">
      <alignment vertical="top" wrapText="1"/>
    </xf>
    <xf numFmtId="0" fontId="0" fillId="0" borderId="4" xfId="0" applyFill="1" applyBorder="1" applyProtection="1"/>
    <xf numFmtId="0" fontId="0" fillId="0" borderId="5" xfId="0" applyFill="1" applyBorder="1" applyProtection="1"/>
    <xf numFmtId="0" fontId="0" fillId="0" borderId="7" xfId="0" applyFill="1" applyBorder="1" applyProtection="1"/>
    <xf numFmtId="0" fontId="0" fillId="0" borderId="8" xfId="0" applyFill="1" applyBorder="1" applyProtection="1"/>
    <xf numFmtId="0" fontId="0" fillId="0" borderId="8" xfId="0" applyFill="1" applyBorder="1" applyAlignment="1" applyProtection="1">
      <alignment wrapText="1"/>
    </xf>
    <xf numFmtId="0" fontId="0" fillId="0" borderId="8" xfId="0" applyFill="1" applyBorder="1" applyAlignment="1" applyProtection="1"/>
    <xf numFmtId="0" fontId="6" fillId="0" borderId="7" xfId="0" applyFont="1" applyFill="1" applyBorder="1" applyAlignment="1" applyProtection="1">
      <alignment horizontal="center" vertical="center"/>
    </xf>
    <xf numFmtId="0" fontId="0" fillId="0" borderId="9" xfId="0" applyFill="1" applyBorder="1" applyProtection="1"/>
    <xf numFmtId="0" fontId="0" fillId="0" borderId="10" xfId="0" applyFill="1" applyBorder="1" applyProtection="1"/>
    <xf numFmtId="0" fontId="0" fillId="0" borderId="11" xfId="0" applyFill="1" applyBorder="1" applyProtection="1"/>
    <xf numFmtId="0" fontId="1" fillId="2" borderId="5" xfId="0" applyFont="1" applyFill="1" applyBorder="1" applyAlignment="1" applyProtection="1">
      <alignment horizontal="right"/>
    </xf>
    <xf numFmtId="0" fontId="1" fillId="2" borderId="10" xfId="0" applyFont="1" applyFill="1" applyBorder="1" applyAlignment="1" applyProtection="1">
      <alignment horizontal="right"/>
    </xf>
    <xf numFmtId="0" fontId="0" fillId="2" borderId="9" xfId="0" applyFont="1" applyFill="1" applyBorder="1" applyProtection="1"/>
    <xf numFmtId="0" fontId="2" fillId="2" borderId="10" xfId="0" applyFont="1" applyFill="1" applyBorder="1" applyAlignment="1" applyProtection="1">
      <alignment horizontal="center" vertical="center" wrapText="1"/>
    </xf>
    <xf numFmtId="0" fontId="4" fillId="2" borderId="3" xfId="0" applyFont="1" applyFill="1" applyBorder="1" applyAlignment="1" applyProtection="1">
      <alignment horizontal="center" vertical="center"/>
    </xf>
    <xf numFmtId="0" fontId="18" fillId="3" borderId="2" xfId="0" applyFont="1" applyFill="1" applyBorder="1" applyAlignment="1" applyProtection="1">
      <alignment vertical="center"/>
    </xf>
    <xf numFmtId="0" fontId="0" fillId="2" borderId="0" xfId="0" applyFill="1" applyBorder="1" applyAlignment="1" applyProtection="1">
      <alignment wrapText="1"/>
    </xf>
    <xf numFmtId="0" fontId="0" fillId="2" borderId="0" xfId="0" applyFill="1" applyBorder="1" applyAlignment="1" applyProtection="1"/>
    <xf numFmtId="0" fontId="0" fillId="5" borderId="0" xfId="0" applyFont="1" applyFill="1" applyBorder="1"/>
    <xf numFmtId="0" fontId="7" fillId="9" borderId="5" xfId="0" applyFont="1" applyFill="1" applyBorder="1" applyAlignment="1" applyProtection="1">
      <alignment horizontal="center" vertical="center"/>
    </xf>
    <xf numFmtId="0" fontId="7" fillId="9" borderId="10" xfId="0" applyFont="1" applyFill="1" applyBorder="1" applyAlignment="1" applyProtection="1">
      <alignment horizontal="center" vertical="center"/>
    </xf>
    <xf numFmtId="0" fontId="23" fillId="2" borderId="2" xfId="0" applyFont="1" applyFill="1" applyBorder="1" applyAlignment="1" applyProtection="1">
      <alignment horizontal="center" vertical="center"/>
    </xf>
    <xf numFmtId="0" fontId="30" fillId="2" borderId="2" xfId="0" applyFont="1" applyFill="1" applyBorder="1" applyAlignment="1" applyProtection="1">
      <alignment horizontal="left" vertical="center"/>
    </xf>
    <xf numFmtId="0" fontId="2" fillId="2" borderId="0" xfId="0" applyFont="1" applyFill="1" applyBorder="1" applyAlignment="1" applyProtection="1">
      <alignment vertical="center" wrapText="1"/>
    </xf>
    <xf numFmtId="0" fontId="0" fillId="2" borderId="8" xfId="0" applyFont="1" applyFill="1" applyBorder="1" applyProtection="1"/>
    <xf numFmtId="0" fontId="12" fillId="2" borderId="0" xfId="0" applyFont="1" applyFill="1" applyBorder="1" applyProtection="1"/>
    <xf numFmtId="0" fontId="24" fillId="2" borderId="2" xfId="0" applyFont="1" applyFill="1" applyBorder="1" applyAlignment="1" applyProtection="1">
      <alignment horizontal="center"/>
    </xf>
    <xf numFmtId="0" fontId="0" fillId="2" borderId="2" xfId="0" applyFont="1" applyFill="1" applyBorder="1" applyProtection="1"/>
    <xf numFmtId="0" fontId="18" fillId="2" borderId="2" xfId="0" applyFont="1" applyFill="1" applyBorder="1" applyAlignment="1" applyProtection="1">
      <alignment vertical="center"/>
    </xf>
    <xf numFmtId="0" fontId="16" fillId="2" borderId="0" xfId="0" applyFont="1" applyFill="1" applyBorder="1" applyAlignment="1" applyProtection="1">
      <alignment horizontal="center" wrapText="1"/>
    </xf>
    <xf numFmtId="0" fontId="17" fillId="2" borderId="0" xfId="0" applyFont="1" applyFill="1" applyBorder="1" applyAlignment="1" applyProtection="1">
      <alignment horizontal="left" vertical="center"/>
    </xf>
    <xf numFmtId="0" fontId="17" fillId="2" borderId="0" xfId="0" applyFont="1" applyFill="1" applyBorder="1" applyAlignment="1" applyProtection="1">
      <alignment horizontal="left" vertical="center" wrapText="1"/>
    </xf>
    <xf numFmtId="49" fontId="3" fillId="2" borderId="0" xfId="0" applyNumberFormat="1" applyFont="1" applyFill="1" applyBorder="1" applyAlignment="1" applyProtection="1"/>
    <xf numFmtId="0" fontId="10" fillId="2" borderId="0" xfId="0" applyFont="1" applyFill="1" applyBorder="1" applyAlignment="1" applyProtection="1">
      <alignment horizontal="left" vertical="top"/>
    </xf>
    <xf numFmtId="1" fontId="0" fillId="2" borderId="0" xfId="0" applyNumberFormat="1" applyFill="1" applyBorder="1" applyAlignment="1" applyProtection="1"/>
    <xf numFmtId="0" fontId="31" fillId="2" borderId="5"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16" fillId="2" borderId="0" xfId="0" applyFont="1" applyFill="1" applyAlignment="1" applyProtection="1">
      <alignment vertical="top"/>
    </xf>
    <xf numFmtId="0" fontId="15" fillId="2" borderId="0" xfId="0" applyFont="1" applyFill="1" applyBorder="1" applyAlignment="1" applyProtection="1">
      <alignment vertical="center" wrapText="1"/>
    </xf>
    <xf numFmtId="0" fontId="2" fillId="2" borderId="0" xfId="0" applyFont="1" applyFill="1" applyBorder="1" applyAlignment="1" applyProtection="1">
      <alignment horizontal="center" vertical="center"/>
    </xf>
    <xf numFmtId="0" fontId="0" fillId="9" borderId="12" xfId="0" applyFill="1" applyBorder="1" applyAlignment="1" applyProtection="1">
      <alignment horizontal="center" vertical="center"/>
    </xf>
    <xf numFmtId="0" fontId="0" fillId="4" borderId="12" xfId="0" applyFill="1" applyBorder="1" applyAlignment="1" applyProtection="1">
      <alignment horizontal="center" vertical="center"/>
    </xf>
    <xf numFmtId="0" fontId="1" fillId="9" borderId="5" xfId="0" applyFont="1" applyFill="1" applyBorder="1" applyAlignment="1" applyProtection="1">
      <alignment horizontal="center" vertical="center"/>
    </xf>
    <xf numFmtId="0" fontId="1" fillId="9" borderId="10" xfId="0" applyFont="1" applyFill="1" applyBorder="1" applyAlignment="1" applyProtection="1">
      <alignment horizontal="center" vertical="center"/>
    </xf>
    <xf numFmtId="49" fontId="0" fillId="2" borderId="8" xfId="0" applyNumberFormat="1" applyFill="1" applyBorder="1" applyAlignment="1" applyProtection="1">
      <alignment wrapText="1"/>
    </xf>
    <xf numFmtId="49" fontId="0" fillId="2" borderId="8" xfId="0" applyNumberFormat="1" applyFill="1" applyBorder="1" applyProtection="1"/>
    <xf numFmtId="0" fontId="0" fillId="10" borderId="12" xfId="0" applyFill="1" applyBorder="1" applyAlignment="1" applyProtection="1">
      <alignment horizontal="center" vertical="center"/>
    </xf>
    <xf numFmtId="0" fontId="33" fillId="0" borderId="0" xfId="0" applyFont="1" applyAlignment="1">
      <alignment vertical="center"/>
    </xf>
    <xf numFmtId="0" fontId="0" fillId="2" borderId="6" xfId="0" applyFont="1" applyFill="1" applyBorder="1" applyProtection="1"/>
    <xf numFmtId="0" fontId="0" fillId="2" borderId="11" xfId="0" applyFont="1" applyFill="1" applyBorder="1" applyProtection="1"/>
    <xf numFmtId="0" fontId="0" fillId="2" borderId="3" xfId="0" applyFill="1" applyBorder="1" applyProtection="1"/>
    <xf numFmtId="0" fontId="0" fillId="2" borderId="0" xfId="0" applyFill="1" applyAlignment="1" applyProtection="1">
      <alignment vertical="top" wrapText="1"/>
    </xf>
    <xf numFmtId="0" fontId="18" fillId="3" borderId="2" xfId="0" applyFont="1" applyFill="1" applyBorder="1" applyAlignment="1" applyProtection="1">
      <alignment vertical="center"/>
    </xf>
    <xf numFmtId="0" fontId="0" fillId="0" borderId="0" xfId="0" applyAlignment="1"/>
    <xf numFmtId="0" fontId="0" fillId="2" borderId="8" xfId="0" applyFont="1" applyFill="1" applyBorder="1" applyAlignment="1" applyProtection="1"/>
    <xf numFmtId="0" fontId="0" fillId="3" borderId="0" xfId="0" applyFill="1" applyBorder="1" applyAlignment="1">
      <alignment vertical="center"/>
    </xf>
    <xf numFmtId="0" fontId="12" fillId="2" borderId="0" xfId="0" applyFont="1" applyFill="1" applyBorder="1" applyAlignment="1">
      <alignment vertical="center"/>
    </xf>
    <xf numFmtId="0" fontId="0" fillId="2" borderId="0" xfId="0" applyFill="1" applyBorder="1" applyAlignment="1">
      <alignment vertical="center"/>
    </xf>
    <xf numFmtId="0" fontId="1" fillId="2" borderId="0" xfId="0" applyFont="1" applyFill="1" applyBorder="1" applyAlignment="1">
      <alignment horizontal="left" vertical="center"/>
    </xf>
    <xf numFmtId="0" fontId="3" fillId="2" borderId="0" xfId="0" applyFont="1" applyFill="1" applyBorder="1" applyAlignment="1">
      <alignment horizontal="left" vertical="center" wrapText="1"/>
    </xf>
    <xf numFmtId="0" fontId="0" fillId="2" borderId="0" xfId="0" applyFill="1" applyBorder="1" applyAlignment="1">
      <alignment vertical="center" wrapText="1"/>
    </xf>
    <xf numFmtId="0" fontId="0" fillId="2" borderId="8" xfId="0" applyFill="1" applyBorder="1" applyAlignment="1">
      <alignment vertical="center" wrapText="1"/>
    </xf>
    <xf numFmtId="0" fontId="0" fillId="3" borderId="5" xfId="0" applyFill="1" applyBorder="1" applyProtection="1"/>
    <xf numFmtId="0" fontId="14" fillId="2" borderId="7" xfId="0" applyFont="1" applyFill="1" applyBorder="1" applyAlignment="1" applyProtection="1">
      <alignment horizontal="center" vertical="center"/>
    </xf>
    <xf numFmtId="49" fontId="13" fillId="7" borderId="13" xfId="0" applyNumberFormat="1" applyFont="1" applyFill="1" applyBorder="1" applyAlignment="1" applyProtection="1">
      <alignment horizontal="center" vertical="center" wrapText="1"/>
    </xf>
    <xf numFmtId="0" fontId="13" fillId="7" borderId="4" xfId="0" applyFont="1" applyFill="1" applyBorder="1" applyAlignment="1" applyProtection="1">
      <alignment horizontal="center" vertical="center" wrapText="1"/>
    </xf>
    <xf numFmtId="49" fontId="0" fillId="3" borderId="12" xfId="0" applyNumberFormat="1" applyFont="1" applyFill="1" applyBorder="1" applyAlignment="1" applyProtection="1">
      <alignment horizontal="center"/>
    </xf>
    <xf numFmtId="49" fontId="0" fillId="10" borderId="1" xfId="0" applyNumberFormat="1" applyFont="1" applyFill="1" applyBorder="1" applyAlignment="1" applyProtection="1">
      <protection locked="0"/>
    </xf>
    <xf numFmtId="49" fontId="0" fillId="4" borderId="12" xfId="0" applyNumberFormat="1" applyFont="1" applyFill="1" applyBorder="1" applyAlignment="1" applyProtection="1">
      <alignment vertical="center"/>
      <protection locked="0"/>
    </xf>
    <xf numFmtId="1" fontId="0" fillId="4" borderId="13" xfId="0" applyNumberFormat="1" applyFont="1" applyFill="1" applyBorder="1" applyAlignment="1" applyProtection="1">
      <alignment horizontal="left"/>
      <protection locked="0"/>
    </xf>
    <xf numFmtId="49" fontId="0" fillId="4" borderId="14" xfId="0" applyNumberFormat="1" applyFont="1" applyFill="1" applyBorder="1" applyAlignment="1" applyProtection="1">
      <alignment horizontal="left"/>
      <protection locked="0"/>
    </xf>
    <xf numFmtId="49" fontId="0" fillId="4" borderId="15" xfId="0" applyNumberFormat="1" applyFont="1" applyFill="1" applyBorder="1" applyAlignment="1" applyProtection="1">
      <alignment horizontal="left"/>
      <protection locked="0"/>
    </xf>
    <xf numFmtId="49" fontId="0" fillId="4" borderId="13" xfId="0" applyNumberFormat="1" applyFont="1" applyFill="1" applyBorder="1" applyAlignment="1" applyProtection="1">
      <alignment horizontal="left"/>
      <protection locked="0"/>
    </xf>
    <xf numFmtId="1" fontId="0" fillId="4" borderId="15" xfId="0" applyNumberFormat="1" applyFont="1" applyFill="1" applyBorder="1" applyAlignment="1" applyProtection="1">
      <alignment horizontal="left"/>
      <protection locked="0"/>
    </xf>
    <xf numFmtId="0" fontId="0" fillId="4" borderId="12" xfId="0" applyFont="1" applyFill="1" applyBorder="1" applyAlignment="1" applyProtection="1">
      <alignment vertical="center" wrapText="1"/>
      <protection locked="0"/>
    </xf>
    <xf numFmtId="0" fontId="0" fillId="10" borderId="12" xfId="0" applyFont="1" applyFill="1" applyBorder="1" applyAlignment="1" applyProtection="1">
      <alignment vertical="center" wrapText="1"/>
      <protection locked="0"/>
    </xf>
    <xf numFmtId="0" fontId="0" fillId="4" borderId="12" xfId="0" applyFont="1" applyFill="1" applyBorder="1" applyAlignment="1" applyProtection="1">
      <alignment horizontal="center" vertical="center"/>
    </xf>
    <xf numFmtId="0" fontId="0" fillId="10" borderId="12" xfId="0" applyFont="1" applyFill="1" applyBorder="1" applyAlignment="1" applyProtection="1">
      <alignment horizontal="center" vertical="center"/>
    </xf>
    <xf numFmtId="0" fontId="0" fillId="9" borderId="12" xfId="0" applyFont="1" applyFill="1" applyBorder="1" applyAlignment="1" applyProtection="1">
      <alignment horizontal="center" vertical="center"/>
    </xf>
    <xf numFmtId="49" fontId="0" fillId="2" borderId="0" xfId="0" applyNumberFormat="1" applyFont="1" applyFill="1" applyBorder="1" applyAlignment="1" applyProtection="1"/>
    <xf numFmtId="49" fontId="1" fillId="2" borderId="1" xfId="0" applyNumberFormat="1" applyFont="1" applyFill="1" applyBorder="1" applyAlignment="1" applyProtection="1">
      <alignment vertical="center"/>
    </xf>
    <xf numFmtId="0" fontId="0" fillId="2" borderId="2" xfId="0" applyFont="1" applyFill="1" applyBorder="1" applyAlignment="1" applyProtection="1"/>
    <xf numFmtId="49" fontId="1" fillId="3" borderId="1" xfId="0" applyNumberFormat="1" applyFont="1" applyFill="1" applyBorder="1" applyAlignment="1" applyProtection="1">
      <alignment vertical="center"/>
    </xf>
    <xf numFmtId="0" fontId="0" fillId="3" borderId="2" xfId="0" applyFont="1" applyFill="1" applyBorder="1" applyAlignment="1" applyProtection="1"/>
    <xf numFmtId="49" fontId="13" fillId="7" borderId="1" xfId="0" applyNumberFormat="1" applyFont="1" applyFill="1" applyBorder="1" applyAlignment="1" applyProtection="1">
      <alignment horizontal="center" wrapText="1"/>
    </xf>
    <xf numFmtId="49" fontId="13" fillId="7" borderId="12" xfId="0" applyNumberFormat="1" applyFont="1" applyFill="1" applyBorder="1" applyAlignment="1" applyProtection="1">
      <alignment horizontal="center" wrapText="1"/>
    </xf>
    <xf numFmtId="0" fontId="0" fillId="11" borderId="1" xfId="0" applyFont="1" applyFill="1" applyBorder="1" applyAlignment="1" applyProtection="1">
      <alignment vertical="center" wrapText="1"/>
    </xf>
    <xf numFmtId="0" fontId="0" fillId="11" borderId="9" xfId="0" applyFont="1" applyFill="1" applyBorder="1" applyAlignment="1" applyProtection="1">
      <alignment horizontal="left" wrapText="1"/>
    </xf>
    <xf numFmtId="49" fontId="13" fillId="7" borderId="5" xfId="0" applyNumberFormat="1" applyFont="1" applyFill="1" applyBorder="1" applyAlignment="1" applyProtection="1">
      <alignment horizontal="center" vertical="center" wrapText="1"/>
    </xf>
    <xf numFmtId="0" fontId="13" fillId="7" borderId="13" xfId="0" applyFont="1" applyFill="1" applyBorder="1" applyAlignment="1" applyProtection="1">
      <alignment horizontal="center" vertical="center" wrapText="1"/>
    </xf>
    <xf numFmtId="0" fontId="0" fillId="2" borderId="8" xfId="0" applyFont="1" applyFill="1" applyBorder="1" applyAlignment="1" applyProtection="1">
      <alignment wrapText="1"/>
    </xf>
    <xf numFmtId="1" fontId="0" fillId="4" borderId="1" xfId="0" applyNumberFormat="1" applyFont="1" applyFill="1" applyBorder="1" applyAlignment="1" applyProtection="1">
      <alignment horizontal="center"/>
      <protection locked="0"/>
    </xf>
    <xf numFmtId="1" fontId="0" fillId="4" borderId="12" xfId="0" applyNumberFormat="1" applyFont="1" applyFill="1" applyBorder="1" applyAlignment="1" applyProtection="1">
      <alignment horizontal="center"/>
      <protection locked="0"/>
    </xf>
    <xf numFmtId="49" fontId="36" fillId="7" borderId="7" xfId="0" applyNumberFormat="1" applyFont="1" applyFill="1" applyBorder="1" applyAlignment="1" applyProtection="1">
      <alignment horizontal="center" vertical="center" wrapText="1"/>
    </xf>
    <xf numFmtId="0" fontId="13" fillId="7" borderId="12" xfId="0" applyFont="1" applyFill="1" applyBorder="1" applyAlignment="1" applyProtection="1">
      <alignment horizontal="center" vertical="center" wrapText="1"/>
    </xf>
    <xf numFmtId="0" fontId="0" fillId="10" borderId="1" xfId="0" applyFont="1" applyFill="1" applyBorder="1" applyAlignment="1" applyProtection="1">
      <alignment vertical="center"/>
      <protection locked="0"/>
    </xf>
    <xf numFmtId="1" fontId="0" fillId="4" borderId="1" xfId="0" applyNumberFormat="1" applyFont="1" applyFill="1" applyBorder="1" applyAlignment="1" applyProtection="1">
      <alignment horizontal="center" vertical="center"/>
      <protection locked="0"/>
    </xf>
    <xf numFmtId="1" fontId="0" fillId="4" borderId="15" xfId="0" applyNumberFormat="1" applyFont="1" applyFill="1" applyBorder="1" applyAlignment="1" applyProtection="1">
      <protection locked="0"/>
    </xf>
    <xf numFmtId="165" fontId="0" fillId="4" borderId="13" xfId="0" applyNumberFormat="1" applyFont="1" applyFill="1" applyBorder="1" applyAlignment="1" applyProtection="1">
      <alignment horizontal="left"/>
      <protection locked="0"/>
    </xf>
    <xf numFmtId="0" fontId="0" fillId="11" borderId="1" xfId="0" applyFont="1" applyFill="1" applyBorder="1" applyAlignment="1" applyProtection="1">
      <alignment vertical="center"/>
    </xf>
    <xf numFmtId="1" fontId="0" fillId="4" borderId="12" xfId="0" applyNumberFormat="1" applyFont="1" applyFill="1" applyBorder="1" applyAlignment="1" applyProtection="1">
      <alignment horizontal="center" vertical="center"/>
      <protection locked="0"/>
    </xf>
    <xf numFmtId="49" fontId="36" fillId="7" borderId="4" xfId="0" applyNumberFormat="1" applyFont="1" applyFill="1" applyBorder="1" applyAlignment="1" applyProtection="1">
      <alignment horizontal="center" vertical="center" wrapText="1"/>
    </xf>
    <xf numFmtId="49" fontId="36" fillId="7" borderId="12" xfId="0" applyNumberFormat="1" applyFont="1" applyFill="1" applyBorder="1" applyAlignment="1" applyProtection="1">
      <alignment horizontal="center" vertical="center" wrapText="1"/>
    </xf>
    <xf numFmtId="49" fontId="0" fillId="12" borderId="1" xfId="0" applyNumberFormat="1" applyFont="1" applyFill="1" applyBorder="1" applyAlignment="1" applyProtection="1">
      <alignment horizontal="left" vertical="center"/>
      <protection locked="0"/>
    </xf>
    <xf numFmtId="14" fontId="0" fillId="4" borderId="1" xfId="0" applyNumberFormat="1" applyFont="1" applyFill="1" applyBorder="1" applyAlignment="1" applyProtection="1">
      <alignment horizontal="center" vertical="center"/>
      <protection locked="0"/>
    </xf>
    <xf numFmtId="49" fontId="13" fillId="7" borderId="4" xfId="0" applyNumberFormat="1" applyFont="1" applyFill="1" applyBorder="1" applyAlignment="1" applyProtection="1">
      <alignment horizontal="center" vertical="center" wrapText="1"/>
    </xf>
    <xf numFmtId="49" fontId="13" fillId="7" borderId="12" xfId="0" applyNumberFormat="1" applyFont="1" applyFill="1" applyBorder="1" applyAlignment="1" applyProtection="1">
      <alignment horizontal="center" vertical="center" wrapText="1"/>
    </xf>
    <xf numFmtId="0" fontId="0" fillId="9" borderId="12" xfId="0" applyFont="1" applyFill="1" applyBorder="1" applyAlignment="1" applyProtection="1">
      <alignment horizontal="left" vertical="center"/>
    </xf>
    <xf numFmtId="1" fontId="0" fillId="4" borderId="9" xfId="0" applyNumberFormat="1" applyFont="1" applyFill="1" applyBorder="1" applyAlignment="1" applyProtection="1">
      <alignment horizontal="center" vertical="center"/>
      <protection locked="0"/>
    </xf>
    <xf numFmtId="49" fontId="0" fillId="4" borderId="9" xfId="0" applyNumberFormat="1" applyFont="1" applyFill="1" applyBorder="1" applyAlignment="1" applyProtection="1">
      <alignment horizontal="center" vertical="center"/>
      <protection locked="0"/>
    </xf>
    <xf numFmtId="0" fontId="13" fillId="7" borderId="2" xfId="0" applyFont="1" applyFill="1" applyBorder="1" applyAlignment="1" applyProtection="1">
      <alignment horizontal="center" vertical="center" wrapText="1"/>
    </xf>
    <xf numFmtId="0" fontId="37" fillId="8" borderId="13" xfId="0" applyFont="1" applyFill="1" applyBorder="1" applyAlignment="1" applyProtection="1">
      <alignment horizontal="center" vertical="center" wrapText="1"/>
    </xf>
    <xf numFmtId="0" fontId="37" fillId="8" borderId="4" xfId="0" applyFont="1" applyFill="1" applyBorder="1" applyAlignment="1" applyProtection="1">
      <alignment horizontal="center" vertical="center" wrapText="1"/>
    </xf>
    <xf numFmtId="0" fontId="0" fillId="4" borderId="1" xfId="0" applyFont="1" applyFill="1" applyBorder="1" applyAlignment="1" applyProtection="1">
      <alignment horizontal="center" vertical="center"/>
      <protection locked="0"/>
    </xf>
    <xf numFmtId="10" fontId="0" fillId="9" borderId="1" xfId="2" applyNumberFormat="1" applyFont="1" applyFill="1" applyBorder="1" applyAlignment="1" applyProtection="1">
      <alignment horizontal="center" vertical="center"/>
    </xf>
    <xf numFmtId="0" fontId="0" fillId="4" borderId="12" xfId="0" applyFont="1" applyFill="1" applyBorder="1" applyAlignment="1" applyProtection="1">
      <alignment horizontal="center" vertical="center"/>
      <protection locked="0"/>
    </xf>
    <xf numFmtId="49" fontId="13" fillId="7" borderId="12" xfId="0" applyNumberFormat="1" applyFont="1" applyFill="1" applyBorder="1" applyAlignment="1">
      <alignment horizontal="center" vertical="center" wrapText="1"/>
    </xf>
    <xf numFmtId="0" fontId="13" fillId="7" borderId="12" xfId="0" applyFont="1" applyFill="1" applyBorder="1" applyAlignment="1">
      <alignment horizontal="center" vertical="center" wrapText="1"/>
    </xf>
    <xf numFmtId="0" fontId="7" fillId="4" borderId="20" xfId="0" applyFont="1" applyFill="1" applyBorder="1" applyAlignment="1" applyProtection="1">
      <alignment horizontal="left" vertical="center"/>
      <protection locked="0"/>
    </xf>
    <xf numFmtId="0" fontId="1" fillId="0" borderId="0" xfId="0" applyFont="1" applyFill="1" applyBorder="1" applyProtection="1"/>
    <xf numFmtId="0" fontId="9" fillId="2" borderId="21" xfId="0" applyFont="1" applyFill="1" applyBorder="1" applyAlignment="1">
      <alignment horizontal="center" vertical="center"/>
    </xf>
    <xf numFmtId="0" fontId="0" fillId="2" borderId="22" xfId="0" applyFont="1" applyFill="1" applyBorder="1"/>
    <xf numFmtId="0" fontId="0" fillId="2" borderId="22" xfId="0" applyFill="1" applyBorder="1"/>
    <xf numFmtId="0" fontId="0" fillId="2" borderId="23" xfId="0" applyFill="1" applyBorder="1"/>
    <xf numFmtId="0" fontId="14" fillId="2" borderId="0" xfId="0" applyFont="1" applyFill="1" applyBorder="1" applyAlignment="1" applyProtection="1">
      <alignment vertical="center"/>
    </xf>
    <xf numFmtId="0" fontId="0" fillId="2" borderId="7" xfId="0" applyFill="1" applyBorder="1" applyAlignment="1">
      <alignment vertical="top"/>
    </xf>
    <xf numFmtId="0" fontId="0" fillId="2" borderId="8" xfId="0" applyFill="1" applyBorder="1" applyAlignment="1">
      <alignment vertical="top"/>
    </xf>
    <xf numFmtId="0" fontId="0" fillId="3" borderId="0" xfId="0" applyFill="1" applyBorder="1" applyAlignment="1">
      <alignment vertical="top"/>
    </xf>
    <xf numFmtId="0" fontId="13" fillId="7" borderId="12" xfId="0" applyFont="1" applyFill="1" applyBorder="1" applyAlignment="1" applyProtection="1">
      <alignment horizontal="center" vertical="center"/>
    </xf>
    <xf numFmtId="0" fontId="0" fillId="0" borderId="0" xfId="0" applyFont="1" applyAlignment="1">
      <alignment wrapText="1"/>
    </xf>
    <xf numFmtId="0" fontId="40" fillId="2" borderId="1" xfId="0" applyFont="1" applyFill="1" applyBorder="1" applyAlignment="1" applyProtection="1">
      <alignment horizontal="center" vertical="center"/>
    </xf>
    <xf numFmtId="0" fontId="41" fillId="2" borderId="6" xfId="0" applyFont="1" applyFill="1" applyBorder="1" applyAlignment="1">
      <alignment horizontal="center"/>
    </xf>
    <xf numFmtId="49" fontId="8" fillId="4" borderId="15" xfId="1" applyNumberFormat="1" applyFill="1" applyBorder="1" applyAlignment="1" applyProtection="1">
      <alignment horizontal="left"/>
      <protection locked="0"/>
    </xf>
    <xf numFmtId="0" fontId="4" fillId="2" borderId="8" xfId="0" applyFont="1" applyFill="1" applyBorder="1" applyAlignment="1" applyProtection="1">
      <alignment horizontal="center" vertical="center"/>
    </xf>
    <xf numFmtId="0" fontId="0" fillId="4" borderId="12" xfId="0" applyFont="1" applyFill="1" applyBorder="1" applyAlignment="1" applyProtection="1">
      <alignment horizontal="center" wrapText="1"/>
      <protection locked="0"/>
    </xf>
    <xf numFmtId="0" fontId="0" fillId="9" borderId="12" xfId="0" applyFont="1" applyFill="1" applyBorder="1" applyAlignment="1" applyProtection="1">
      <alignment horizontal="center" vertical="top" wrapText="1"/>
    </xf>
    <xf numFmtId="0" fontId="0" fillId="3" borderId="8" xfId="0" applyFill="1" applyBorder="1"/>
    <xf numFmtId="2" fontId="0" fillId="4" borderId="15" xfId="0" applyNumberFormat="1" applyFont="1" applyFill="1" applyBorder="1" applyAlignment="1" applyProtection="1">
      <alignment horizontal="center" vertical="center" wrapText="1"/>
      <protection locked="0"/>
    </xf>
    <xf numFmtId="2" fontId="0" fillId="4" borderId="15" xfId="0" applyNumberFormat="1" applyFont="1" applyFill="1" applyBorder="1" applyAlignment="1" applyProtection="1">
      <alignment horizontal="center" vertical="center"/>
      <protection locked="0"/>
    </xf>
    <xf numFmtId="0" fontId="0" fillId="2" borderId="2" xfId="0" applyFill="1" applyBorder="1" applyProtection="1"/>
    <xf numFmtId="1" fontId="0" fillId="9" borderId="12" xfId="0" applyNumberFormat="1" applyFont="1" applyFill="1" applyBorder="1" applyAlignment="1" applyProtection="1">
      <alignment horizontal="center" vertical="center"/>
    </xf>
    <xf numFmtId="0" fontId="3" fillId="2" borderId="0" xfId="0" applyFont="1" applyFill="1" applyBorder="1" applyAlignment="1" applyProtection="1">
      <alignment horizontal="left" vertical="top"/>
    </xf>
    <xf numFmtId="0" fontId="3" fillId="2" borderId="0" xfId="0" applyFont="1" applyFill="1" applyBorder="1" applyAlignment="1" applyProtection="1">
      <alignment horizontal="left" vertical="top" wrapText="1"/>
    </xf>
    <xf numFmtId="0" fontId="1" fillId="2" borderId="7" xfId="0" applyFont="1" applyFill="1" applyBorder="1" applyAlignment="1" applyProtection="1">
      <alignment horizontal="center"/>
    </xf>
    <xf numFmtId="0" fontId="1" fillId="2" borderId="0" xfId="0" applyFont="1" applyFill="1" applyBorder="1" applyProtection="1"/>
    <xf numFmtId="0" fontId="0" fillId="2" borderId="0" xfId="0" applyFill="1" applyBorder="1" applyAlignment="1">
      <alignment wrapText="1"/>
    </xf>
    <xf numFmtId="0" fontId="3" fillId="2" borderId="0" xfId="0" applyFont="1" applyFill="1" applyBorder="1" applyAlignment="1" applyProtection="1">
      <alignment horizontal="left" vertical="top"/>
    </xf>
    <xf numFmtId="0" fontId="43" fillId="3" borderId="0" xfId="0" applyFont="1" applyFill="1" applyBorder="1" applyProtection="1"/>
    <xf numFmtId="0" fontId="44" fillId="3" borderId="0" xfId="0" applyFont="1" applyFill="1" applyBorder="1" applyProtection="1"/>
    <xf numFmtId="0" fontId="13" fillId="7" borderId="13" xfId="0" applyFont="1" applyFill="1" applyBorder="1" applyAlignment="1" applyProtection="1">
      <alignment horizontal="center" vertical="center" wrapText="1"/>
    </xf>
    <xf numFmtId="0" fontId="42" fillId="2" borderId="10" xfId="0" applyFont="1" applyFill="1" applyBorder="1" applyAlignment="1">
      <alignment horizontal="center"/>
    </xf>
    <xf numFmtId="0" fontId="45" fillId="2" borderId="2" xfId="1" applyFont="1" applyFill="1" applyBorder="1" applyAlignment="1" applyProtection="1">
      <alignment horizontal="center" vertical="center"/>
      <protection locked="0"/>
    </xf>
    <xf numFmtId="0" fontId="19" fillId="2" borderId="6" xfId="0" applyFont="1" applyFill="1" applyBorder="1" applyProtection="1"/>
    <xf numFmtId="0" fontId="19" fillId="2" borderId="8" xfId="0" applyFont="1" applyFill="1" applyBorder="1" applyProtection="1"/>
    <xf numFmtId="0" fontId="19" fillId="2" borderId="14" xfId="0" applyFont="1" applyFill="1" applyBorder="1" applyProtection="1"/>
    <xf numFmtId="0" fontId="45" fillId="2" borderId="3" xfId="1" applyFont="1" applyFill="1" applyBorder="1" applyAlignment="1" applyProtection="1">
      <alignment horizontal="center" vertical="center" wrapText="1"/>
      <protection locked="0"/>
    </xf>
    <xf numFmtId="0" fontId="45" fillId="2" borderId="3" xfId="1" applyFont="1" applyFill="1" applyBorder="1" applyAlignment="1" applyProtection="1">
      <alignment horizontal="center" vertical="center"/>
      <protection locked="0"/>
    </xf>
    <xf numFmtId="0" fontId="45" fillId="2" borderId="2" xfId="1" applyFont="1" applyFill="1" applyBorder="1" applyAlignment="1" applyProtection="1">
      <alignment horizontal="center" vertical="center" wrapText="1"/>
      <protection locked="0"/>
    </xf>
    <xf numFmtId="1" fontId="19" fillId="3" borderId="0" xfId="0" applyNumberFormat="1" applyFont="1" applyFill="1" applyBorder="1" applyProtection="1"/>
    <xf numFmtId="1" fontId="0" fillId="4" borderId="4" xfId="0" applyNumberFormat="1" applyFont="1" applyFill="1" applyBorder="1" applyAlignment="1" applyProtection="1">
      <alignment horizontal="center" vertical="center"/>
      <protection locked="0"/>
    </xf>
    <xf numFmtId="0" fontId="45" fillId="2" borderId="2" xfId="1" applyFont="1" applyFill="1" applyBorder="1" applyAlignment="1" applyProtection="1">
      <alignment horizontal="center" vertical="center"/>
      <protection locked="0"/>
    </xf>
    <xf numFmtId="0" fontId="0" fillId="3" borderId="7" xfId="0" applyFont="1" applyFill="1" applyBorder="1" applyProtection="1"/>
    <xf numFmtId="49" fontId="0" fillId="10" borderId="12" xfId="0" applyNumberFormat="1" applyFont="1" applyFill="1" applyBorder="1" applyAlignment="1" applyProtection="1">
      <alignment horizontal="left" vertical="center"/>
      <protection locked="0"/>
    </xf>
    <xf numFmtId="0" fontId="0" fillId="10" borderId="12" xfId="0" applyFont="1" applyFill="1" applyBorder="1" applyAlignment="1" applyProtection="1">
      <alignment horizontal="left" vertical="center" wrapText="1"/>
      <protection locked="0"/>
    </xf>
    <xf numFmtId="0" fontId="0" fillId="0" borderId="0" xfId="0" applyBorder="1" applyAlignment="1">
      <alignment wrapText="1"/>
    </xf>
    <xf numFmtId="0" fontId="45" fillId="2" borderId="2" xfId="1"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wrapText="1"/>
    </xf>
    <xf numFmtId="0" fontId="0" fillId="0" borderId="10" xfId="0" applyBorder="1" applyAlignment="1">
      <alignment wrapText="1"/>
    </xf>
    <xf numFmtId="0" fontId="0" fillId="0" borderId="0" xfId="0" applyBorder="1" applyAlignment="1" applyProtection="1">
      <alignment wrapText="1"/>
    </xf>
    <xf numFmtId="0" fontId="0" fillId="0" borderId="0" xfId="0" applyAlignment="1">
      <alignment wrapText="1"/>
    </xf>
    <xf numFmtId="0" fontId="0" fillId="2" borderId="0" xfId="0" applyFill="1" applyBorder="1" applyAlignment="1" applyProtection="1">
      <alignment horizontal="left" wrapText="1"/>
    </xf>
    <xf numFmtId="0" fontId="4" fillId="2" borderId="2" xfId="0" applyFont="1" applyFill="1" applyBorder="1" applyAlignment="1" applyProtection="1">
      <alignment horizontal="center" vertical="center"/>
    </xf>
    <xf numFmtId="0" fontId="19" fillId="2" borderId="5" xfId="0" applyFont="1" applyFill="1" applyBorder="1" applyProtection="1"/>
    <xf numFmtId="0" fontId="19" fillId="2" borderId="0" xfId="0" applyFont="1" applyFill="1" applyBorder="1" applyProtection="1"/>
    <xf numFmtId="0" fontId="15" fillId="2" borderId="8" xfId="0" applyFont="1" applyFill="1" applyBorder="1" applyProtection="1"/>
    <xf numFmtId="0" fontId="15" fillId="2" borderId="10" xfId="0" applyFont="1" applyFill="1" applyBorder="1" applyProtection="1"/>
    <xf numFmtId="0" fontId="19" fillId="0" borderId="0" xfId="0" applyFont="1" applyFill="1" applyBorder="1" applyProtection="1"/>
    <xf numFmtId="0" fontId="19" fillId="0" borderId="8" xfId="0" applyFont="1" applyFill="1" applyBorder="1" applyProtection="1"/>
    <xf numFmtId="0" fontId="19" fillId="0" borderId="10" xfId="0" applyFont="1" applyFill="1" applyBorder="1" applyProtection="1"/>
    <xf numFmtId="0" fontId="19" fillId="0" borderId="11" xfId="0" applyFont="1" applyFill="1" applyBorder="1" applyProtection="1"/>
    <xf numFmtId="0" fontId="20" fillId="0" borderId="9" xfId="0" applyFont="1" applyFill="1" applyBorder="1" applyAlignment="1" applyProtection="1">
      <alignment horizontal="center" vertical="center"/>
    </xf>
    <xf numFmtId="0" fontId="0" fillId="10" borderId="15" xfId="0" applyFont="1" applyFill="1" applyBorder="1" applyAlignment="1" applyProtection="1">
      <alignment horizontal="center" vertical="center" wrapText="1"/>
      <protection locked="0"/>
    </xf>
    <xf numFmtId="0" fontId="0" fillId="9" borderId="12" xfId="0" applyFill="1" applyBorder="1" applyAlignment="1" applyProtection="1">
      <alignment horizontal="center" vertical="center"/>
    </xf>
    <xf numFmtId="0" fontId="0" fillId="10" borderId="12" xfId="0" applyFill="1" applyBorder="1" applyAlignment="1" applyProtection="1">
      <alignment horizontal="center" vertical="center"/>
    </xf>
    <xf numFmtId="0" fontId="0" fillId="4" borderId="12" xfId="0" applyFill="1" applyBorder="1" applyAlignment="1" applyProtection="1">
      <alignment horizontal="center" vertical="center"/>
    </xf>
    <xf numFmtId="0" fontId="0" fillId="4" borderId="12" xfId="0" applyFont="1" applyFill="1" applyBorder="1" applyAlignment="1" applyProtection="1">
      <alignment horizontal="left"/>
      <protection locked="0"/>
    </xf>
    <xf numFmtId="2" fontId="0" fillId="4" borderId="12" xfId="0" applyNumberFormat="1" applyFont="1" applyFill="1" applyBorder="1" applyProtection="1">
      <protection locked="0"/>
    </xf>
    <xf numFmtId="0" fontId="0" fillId="3" borderId="0" xfId="0" applyFont="1" applyFill="1" applyBorder="1" applyAlignment="1" applyProtection="1"/>
    <xf numFmtId="49" fontId="46" fillId="3" borderId="0" xfId="0" applyNumberFormat="1" applyFont="1" applyFill="1" applyBorder="1" applyAlignment="1" applyProtection="1">
      <alignment horizontal="center" vertical="center"/>
    </xf>
    <xf numFmtId="49" fontId="46" fillId="3" borderId="0" xfId="0" applyNumberFormat="1" applyFont="1" applyFill="1" applyBorder="1" applyAlignment="1" applyProtection="1">
      <alignment vertical="center"/>
    </xf>
    <xf numFmtId="49" fontId="15" fillId="2" borderId="10" xfId="0" applyNumberFormat="1" applyFont="1" applyFill="1" applyBorder="1" applyAlignment="1" applyProtection="1">
      <alignment horizontal="center" vertical="center"/>
    </xf>
    <xf numFmtId="49" fontId="15" fillId="2" borderId="10" xfId="0" applyNumberFormat="1" applyFont="1" applyFill="1" applyBorder="1" applyAlignment="1" applyProtection="1">
      <alignment vertical="center"/>
    </xf>
    <xf numFmtId="49" fontId="0" fillId="10" borderId="12" xfId="0" applyNumberFormat="1" applyFont="1" applyFill="1" applyBorder="1" applyAlignment="1" applyProtection="1">
      <protection locked="0"/>
    </xf>
    <xf numFmtId="0" fontId="47" fillId="2" borderId="3" xfId="1" applyFont="1" applyFill="1" applyBorder="1" applyAlignment="1" applyProtection="1">
      <alignment horizontal="center" vertical="center"/>
      <protection locked="0"/>
    </xf>
    <xf numFmtId="0" fontId="0" fillId="10" borderId="12" xfId="0" applyFont="1" applyFill="1" applyBorder="1" applyAlignment="1" applyProtection="1">
      <alignment horizontal="left" wrapText="1"/>
      <protection locked="0"/>
    </xf>
    <xf numFmtId="0" fontId="47" fillId="2" borderId="2" xfId="1" applyFont="1" applyFill="1" applyBorder="1" applyAlignment="1" applyProtection="1">
      <alignment horizontal="center" vertical="center"/>
      <protection locked="0"/>
    </xf>
    <xf numFmtId="0" fontId="0" fillId="4" borderId="12" xfId="0" applyFill="1" applyBorder="1" applyAlignment="1" applyProtection="1">
      <alignment horizontal="center" vertical="center"/>
    </xf>
    <xf numFmtId="0" fontId="0" fillId="9" borderId="12" xfId="0" applyFill="1" applyBorder="1" applyAlignment="1" applyProtection="1">
      <alignment horizontal="center" vertical="center"/>
    </xf>
    <xf numFmtId="0" fontId="0" fillId="10" borderId="12" xfId="0" applyFill="1" applyBorder="1" applyAlignment="1" applyProtection="1">
      <alignment horizontal="center" vertical="center"/>
    </xf>
    <xf numFmtId="0" fontId="0" fillId="10" borderId="12" xfId="0" applyFont="1" applyFill="1" applyBorder="1" applyProtection="1">
      <protection locked="0"/>
    </xf>
    <xf numFmtId="1" fontId="0" fillId="4" borderId="12" xfId="0" applyNumberFormat="1" applyFont="1" applyFill="1" applyBorder="1" applyAlignment="1" applyProtection="1">
      <protection locked="0"/>
    </xf>
    <xf numFmtId="49" fontId="0" fillId="4" borderId="12" xfId="0" applyNumberFormat="1" applyFont="1" applyFill="1" applyBorder="1" applyProtection="1">
      <protection locked="0"/>
    </xf>
    <xf numFmtId="164" fontId="19" fillId="3" borderId="0" xfId="0" applyNumberFormat="1" applyFont="1" applyFill="1" applyBorder="1" applyProtection="1"/>
    <xf numFmtId="164" fontId="27" fillId="3" borderId="0" xfId="0" applyNumberFormat="1" applyFont="1" applyFill="1" applyBorder="1" applyProtection="1"/>
    <xf numFmtId="0" fontId="45" fillId="2" borderId="2" xfId="1" applyFont="1" applyFill="1" applyBorder="1" applyAlignment="1" applyProtection="1">
      <alignment horizontal="center" vertical="center"/>
      <protection locked="0"/>
    </xf>
    <xf numFmtId="0" fontId="45" fillId="2" borderId="3" xfId="1" applyFont="1" applyFill="1" applyBorder="1" applyAlignment="1" applyProtection="1">
      <alignment horizontal="center" vertical="center"/>
      <protection locked="0"/>
    </xf>
    <xf numFmtId="0" fontId="45" fillId="2" borderId="2" xfId="1" applyFont="1" applyFill="1" applyBorder="1" applyAlignment="1" applyProtection="1">
      <alignment horizontal="right" vertical="center"/>
      <protection locked="0"/>
    </xf>
    <xf numFmtId="0" fontId="0" fillId="0" borderId="10" xfId="0" applyFont="1" applyFill="1" applyBorder="1" applyAlignment="1" applyProtection="1">
      <alignment vertical="top" wrapText="1"/>
    </xf>
    <xf numFmtId="0" fontId="0" fillId="4" borderId="20" xfId="0" applyFont="1" applyFill="1" applyBorder="1" applyAlignment="1" applyProtection="1">
      <alignment horizontal="left" vertical="center"/>
      <protection locked="0"/>
    </xf>
    <xf numFmtId="1" fontId="7" fillId="4" borderId="20" xfId="0" applyNumberFormat="1" applyFont="1" applyFill="1" applyBorder="1" applyAlignment="1" applyProtection="1">
      <alignment horizontal="left" vertical="center"/>
    </xf>
    <xf numFmtId="0" fontId="0" fillId="0" borderId="0" xfId="0" applyAlignment="1"/>
    <xf numFmtId="0" fontId="0" fillId="4" borderId="1" xfId="2" applyNumberFormat="1" applyFont="1" applyFill="1" applyBorder="1" applyAlignment="1" applyProtection="1">
      <alignment horizontal="center" vertical="center" wrapText="1"/>
      <protection locked="0"/>
    </xf>
    <xf numFmtId="0" fontId="0" fillId="10" borderId="20" xfId="0" applyFont="1" applyFill="1" applyBorder="1" applyAlignment="1" applyProtection="1">
      <alignment horizontal="left" vertical="center"/>
      <protection locked="0"/>
    </xf>
    <xf numFmtId="0" fontId="45" fillId="2" borderId="2" xfId="1" applyFont="1" applyFill="1" applyBorder="1" applyAlignment="1" applyProtection="1">
      <alignment horizontal="center" vertical="center"/>
    </xf>
    <xf numFmtId="49" fontId="0" fillId="10" borderId="1" xfId="0" quotePrefix="1" applyNumberFormat="1" applyFont="1" applyFill="1" applyBorder="1" applyAlignment="1" applyProtection="1">
      <alignment horizontal="left" vertical="top" wrapText="1"/>
      <protection locked="0"/>
    </xf>
    <xf numFmtId="1" fontId="0" fillId="4" borderId="9" xfId="0" applyNumberFormat="1" applyFont="1" applyFill="1" applyBorder="1" applyAlignment="1" applyProtection="1">
      <alignment horizontal="left" vertical="top" wrapText="1"/>
      <protection locked="0"/>
    </xf>
    <xf numFmtId="49" fontId="13" fillId="7" borderId="12" xfId="0" applyNumberFormat="1" applyFont="1" applyFill="1" applyBorder="1" applyAlignment="1" applyProtection="1">
      <alignment horizontal="center" wrapText="1"/>
    </xf>
    <xf numFmtId="0" fontId="32" fillId="2" borderId="0" xfId="0" applyFont="1" applyFill="1" applyBorder="1" applyProtection="1">
      <protection locked="0"/>
    </xf>
    <xf numFmtId="1" fontId="0" fillId="4" borderId="1" xfId="2" applyNumberFormat="1" applyFont="1" applyFill="1" applyBorder="1" applyAlignment="1" applyProtection="1">
      <alignment horizontal="center" vertical="center" wrapText="1"/>
      <protection locked="0"/>
    </xf>
    <xf numFmtId="0" fontId="0" fillId="13" borderId="12" xfId="0" applyFill="1" applyBorder="1" applyAlignment="1" applyProtection="1">
      <alignment horizontal="center" wrapText="1"/>
    </xf>
    <xf numFmtId="0" fontId="48" fillId="2" borderId="11" xfId="0" applyFont="1" applyFill="1" applyBorder="1" applyAlignment="1">
      <alignment horizontal="center"/>
    </xf>
    <xf numFmtId="0" fontId="0" fillId="2" borderId="0" xfId="0" applyFont="1" applyFill="1" applyBorder="1" applyProtection="1">
      <protection locked="0"/>
    </xf>
    <xf numFmtId="49" fontId="0" fillId="4" borderId="12" xfId="0" applyNumberFormat="1" applyFont="1" applyFill="1" applyBorder="1" applyAlignment="1" applyProtection="1">
      <alignment horizontal="left" vertical="center" wrapText="1"/>
      <protection locked="0"/>
    </xf>
    <xf numFmtId="0" fontId="0" fillId="10" borderId="12" xfId="0" applyNumberFormat="1" applyFont="1" applyFill="1" applyBorder="1" applyAlignment="1" applyProtection="1">
      <alignment horizontal="left" wrapText="1"/>
      <protection locked="0"/>
    </xf>
    <xf numFmtId="0" fontId="20" fillId="2" borderId="7" xfId="0" applyFont="1" applyFill="1" applyBorder="1" applyAlignment="1" applyProtection="1">
      <alignment horizontal="center"/>
    </xf>
    <xf numFmtId="0" fontId="0" fillId="4" borderId="12" xfId="0" applyNumberFormat="1" applyFont="1" applyFill="1" applyBorder="1" applyAlignment="1" applyProtection="1">
      <alignment horizontal="center" vertical="center"/>
      <protection locked="0"/>
    </xf>
    <xf numFmtId="0" fontId="0" fillId="4" borderId="15" xfId="0" applyNumberFormat="1" applyFont="1" applyFill="1" applyBorder="1" applyAlignment="1" applyProtection="1">
      <alignment horizontal="center" vertical="center" wrapText="1"/>
      <protection locked="0"/>
    </xf>
    <xf numFmtId="0" fontId="0" fillId="4" borderId="12" xfId="0" applyNumberFormat="1" applyFont="1" applyFill="1" applyBorder="1" applyProtection="1">
      <protection locked="0"/>
    </xf>
    <xf numFmtId="0" fontId="0" fillId="4" borderId="15" xfId="0" applyFont="1" applyFill="1" applyBorder="1" applyAlignment="1" applyProtection="1">
      <alignment horizontal="left" vertical="top" wrapText="1"/>
      <protection locked="0"/>
    </xf>
    <xf numFmtId="0" fontId="0" fillId="4" borderId="12" xfId="0" applyNumberFormat="1" applyFont="1" applyFill="1" applyBorder="1" applyAlignment="1" applyProtection="1">
      <alignment horizontal="left" vertical="top" wrapText="1"/>
      <protection locked="0"/>
    </xf>
    <xf numFmtId="49" fontId="13" fillId="7" borderId="13" xfId="0" applyNumberFormat="1" applyFont="1" applyFill="1" applyBorder="1" applyAlignment="1" applyProtection="1">
      <alignment horizontal="center" vertical="center" wrapText="1"/>
    </xf>
    <xf numFmtId="0" fontId="13" fillId="7" borderId="13" xfId="0" applyFont="1" applyFill="1" applyBorder="1" applyAlignment="1" applyProtection="1">
      <alignment horizontal="center" vertical="center" wrapText="1"/>
    </xf>
    <xf numFmtId="0" fontId="0" fillId="9" borderId="12" xfId="0" applyFill="1" applyBorder="1" applyAlignment="1" applyProtection="1">
      <alignment horizontal="center" vertical="center"/>
    </xf>
    <xf numFmtId="0" fontId="0" fillId="10" borderId="12" xfId="0" applyFill="1" applyBorder="1" applyAlignment="1" applyProtection="1">
      <alignment horizontal="center" vertical="center"/>
    </xf>
    <xf numFmtId="0" fontId="13" fillId="7" borderId="12" xfId="0" applyFont="1" applyFill="1" applyBorder="1" applyAlignment="1" applyProtection="1">
      <alignment horizontal="center" vertical="center" wrapText="1"/>
    </xf>
    <xf numFmtId="0" fontId="0" fillId="3" borderId="5" xfId="0" applyFont="1" applyFill="1" applyBorder="1" applyProtection="1"/>
    <xf numFmtId="49" fontId="0" fillId="4" borderId="12" xfId="0" applyNumberFormat="1" applyFont="1" applyFill="1" applyBorder="1" applyAlignment="1" applyProtection="1">
      <alignment horizontal="center"/>
      <protection locked="0"/>
    </xf>
    <xf numFmtId="0" fontId="7" fillId="2" borderId="7" xfId="0" applyFont="1" applyFill="1" applyBorder="1" applyAlignment="1" applyProtection="1">
      <alignment horizontal="center"/>
    </xf>
    <xf numFmtId="0" fontId="0" fillId="4" borderId="4" xfId="0" applyFont="1" applyFill="1" applyBorder="1" applyAlignment="1" applyProtection="1">
      <alignment horizontal="center" vertical="center" wrapText="1"/>
      <protection locked="0"/>
    </xf>
    <xf numFmtId="0" fontId="0" fillId="3" borderId="7" xfId="0" applyFont="1" applyFill="1" applyBorder="1" applyAlignment="1" applyProtection="1"/>
    <xf numFmtId="0" fontId="0" fillId="0" borderId="0" xfId="0" applyAlignment="1" applyProtection="1">
      <alignment wrapText="1"/>
      <protection locked="0"/>
    </xf>
    <xf numFmtId="49" fontId="13" fillId="7" borderId="13" xfId="0" applyNumberFormat="1" applyFont="1" applyFill="1" applyBorder="1" applyAlignment="1" applyProtection="1">
      <alignment horizontal="center" vertical="center" wrapText="1"/>
    </xf>
    <xf numFmtId="0" fontId="0" fillId="5" borderId="18" xfId="0" applyFill="1" applyBorder="1"/>
    <xf numFmtId="0" fontId="0" fillId="0" borderId="18" xfId="0" applyBorder="1"/>
    <xf numFmtId="0" fontId="0" fillId="5" borderId="19" xfId="0" applyFill="1" applyBorder="1"/>
    <xf numFmtId="0" fontId="0" fillId="14" borderId="12" xfId="0" applyFill="1" applyBorder="1" applyAlignment="1" applyProtection="1">
      <alignment horizontal="center" vertical="center"/>
    </xf>
    <xf numFmtId="0" fontId="2" fillId="2" borderId="8" xfId="0" applyFont="1" applyFill="1" applyBorder="1" applyAlignment="1" applyProtection="1">
      <alignment horizontal="center" vertical="center"/>
    </xf>
    <xf numFmtId="1" fontId="0" fillId="4" borderId="12" xfId="0" applyNumberFormat="1" applyFont="1" applyFill="1" applyBorder="1" applyAlignment="1" applyProtection="1">
      <alignment horizontal="center"/>
      <protection locked="0"/>
    </xf>
    <xf numFmtId="0" fontId="0" fillId="2" borderId="0" xfId="0" applyFill="1" applyBorder="1" applyAlignment="1" applyProtection="1">
      <alignment horizontal="left" vertical="top" wrapText="1"/>
      <protection locked="0"/>
    </xf>
    <xf numFmtId="0" fontId="0" fillId="2" borderId="0" xfId="0" applyFont="1" applyFill="1" applyBorder="1" applyAlignment="1" applyProtection="1"/>
    <xf numFmtId="0" fontId="0" fillId="2" borderId="0" xfId="0" applyFont="1" applyFill="1" applyBorder="1" applyAlignment="1" applyProtection="1">
      <alignment horizontal="left" vertical="center" wrapText="1"/>
      <protection locked="0"/>
    </xf>
    <xf numFmtId="0" fontId="49" fillId="3" borderId="0" xfId="0" applyFont="1" applyFill="1" applyBorder="1" applyProtection="1"/>
    <xf numFmtId="0" fontId="50" fillId="3" borderId="0" xfId="0" applyFont="1" applyFill="1" applyBorder="1" applyProtection="1"/>
    <xf numFmtId="0" fontId="51" fillId="3" borderId="0" xfId="0" applyFont="1" applyFill="1" applyBorder="1" applyProtection="1"/>
    <xf numFmtId="0" fontId="52" fillId="3" borderId="0" xfId="0" applyFont="1" applyFill="1" applyBorder="1" applyProtection="1"/>
    <xf numFmtId="0" fontId="51" fillId="3" borderId="0" xfId="0" applyFont="1" applyFill="1" applyBorder="1" applyAlignment="1" applyProtection="1">
      <alignment wrapText="1"/>
    </xf>
    <xf numFmtId="49" fontId="49" fillId="3" borderId="0" xfId="0" applyNumberFormat="1" applyFont="1" applyFill="1" applyBorder="1" applyProtection="1"/>
    <xf numFmtId="0" fontId="0" fillId="3" borderId="0" xfId="0" applyFont="1" applyFill="1" applyBorder="1"/>
    <xf numFmtId="0" fontId="54" fillId="3" borderId="7" xfId="1" applyFont="1" applyFill="1" applyBorder="1" applyAlignment="1" applyProtection="1"/>
    <xf numFmtId="0" fontId="0" fillId="3" borderId="7" xfId="0" applyFont="1" applyFill="1" applyBorder="1"/>
    <xf numFmtId="0" fontId="2" fillId="3" borderId="7" xfId="0" applyFont="1" applyFill="1" applyBorder="1" applyAlignment="1">
      <alignment horizontal="center" vertical="center"/>
    </xf>
    <xf numFmtId="0" fontId="0" fillId="5" borderId="32" xfId="0" applyFont="1" applyFill="1" applyBorder="1"/>
    <xf numFmtId="0" fontId="0" fillId="13" borderId="12" xfId="0" applyFill="1" applyBorder="1" applyAlignment="1" applyProtection="1">
      <alignment horizontal="center" vertical="center"/>
    </xf>
    <xf numFmtId="0" fontId="51" fillId="3" borderId="0" xfId="0" applyFont="1" applyFill="1" applyBorder="1"/>
    <xf numFmtId="0" fontId="0" fillId="4" borderId="15" xfId="0" applyFont="1" applyFill="1" applyBorder="1" applyAlignment="1" applyProtection="1">
      <alignment horizontal="center" vertical="top" wrapText="1"/>
      <protection locked="0"/>
    </xf>
    <xf numFmtId="0" fontId="0" fillId="4" borderId="12" xfId="0" applyNumberFormat="1" applyFont="1" applyFill="1" applyBorder="1" applyAlignment="1" applyProtection="1">
      <alignment horizontal="center" vertical="top" wrapText="1"/>
      <protection locked="0"/>
    </xf>
    <xf numFmtId="1" fontId="0" fillId="4" borderId="9" xfId="0" applyNumberFormat="1" applyFont="1" applyFill="1" applyBorder="1" applyAlignment="1" applyProtection="1">
      <alignment horizontal="center" vertical="top" wrapText="1"/>
      <protection locked="0"/>
    </xf>
    <xf numFmtId="0" fontId="1" fillId="2" borderId="0" xfId="0" applyFont="1" applyFill="1" applyBorder="1" applyAlignment="1" applyProtection="1"/>
    <xf numFmtId="0" fontId="19" fillId="2" borderId="0" xfId="0" applyFont="1" applyFill="1" applyBorder="1" applyAlignment="1" applyProtection="1"/>
    <xf numFmtId="0" fontId="19" fillId="2" borderId="8" xfId="0" applyFont="1" applyFill="1" applyBorder="1" applyAlignment="1" applyProtection="1"/>
    <xf numFmtId="0" fontId="49" fillId="3" borderId="0" xfId="0" applyFont="1" applyFill="1" applyBorder="1" applyProtection="1"/>
    <xf numFmtId="0" fontId="55" fillId="3" borderId="0" xfId="0" applyFont="1" applyFill="1" applyBorder="1" applyAlignment="1" applyProtection="1">
      <alignment horizontal="center" vertical="center"/>
    </xf>
    <xf numFmtId="0" fontId="51" fillId="3" borderId="0" xfId="0" applyFont="1" applyFill="1" applyBorder="1" applyAlignment="1" applyProtection="1"/>
    <xf numFmtId="0" fontId="56" fillId="3" borderId="0" xfId="1" applyFont="1" applyFill="1" applyBorder="1" applyAlignment="1" applyProtection="1"/>
    <xf numFmtId="0" fontId="57" fillId="3" borderId="0" xfId="0" applyFont="1" applyFill="1" applyBorder="1" applyAlignment="1">
      <alignment horizontal="center" vertical="center"/>
    </xf>
    <xf numFmtId="0" fontId="51" fillId="3" borderId="0" xfId="0" applyFont="1" applyFill="1" applyBorder="1" applyAlignment="1">
      <alignment wrapText="1"/>
    </xf>
    <xf numFmtId="0" fontId="15" fillId="3" borderId="0" xfId="0" applyFont="1" applyFill="1" applyBorder="1" applyProtection="1"/>
    <xf numFmtId="0" fontId="58" fillId="3" borderId="0" xfId="0" applyFont="1" applyFill="1" applyBorder="1" applyProtection="1"/>
    <xf numFmtId="0" fontId="15" fillId="3" borderId="7" xfId="0" applyFont="1" applyFill="1" applyBorder="1" applyProtection="1"/>
    <xf numFmtId="0" fontId="0" fillId="3" borderId="0" xfId="0" applyFill="1" applyBorder="1" applyAlignment="1">
      <alignment horizontal="left" vertical="center"/>
    </xf>
    <xf numFmtId="0" fontId="0" fillId="2" borderId="7" xfId="0" applyFill="1" applyBorder="1" applyAlignment="1">
      <alignment horizontal="left" vertical="center"/>
    </xf>
    <xf numFmtId="0" fontId="0" fillId="2" borderId="8" xfId="0" applyFill="1" applyBorder="1" applyAlignment="1">
      <alignment horizontal="left" vertical="center"/>
    </xf>
    <xf numFmtId="0" fontId="51" fillId="3" borderId="0" xfId="0" applyFont="1" applyFill="1" applyBorder="1" applyProtection="1"/>
    <xf numFmtId="0" fontId="51" fillId="3" borderId="0" xfId="0" applyFont="1" applyFill="1" applyBorder="1" applyProtection="1"/>
    <xf numFmtId="0" fontId="19" fillId="3" borderId="0" xfId="0" applyFont="1" applyFill="1" applyBorder="1" applyAlignment="1" applyProtection="1">
      <alignment horizontal="left" wrapText="1"/>
    </xf>
    <xf numFmtId="164" fontId="19" fillId="3" borderId="0" xfId="0" applyNumberFormat="1" applyFont="1" applyFill="1" applyBorder="1" applyAlignment="1" applyProtection="1">
      <alignment horizontal="left" wrapText="1"/>
    </xf>
    <xf numFmtId="0" fontId="19" fillId="3" borderId="0" xfId="0" applyFont="1" applyFill="1" applyBorder="1" applyAlignment="1" applyProtection="1">
      <alignment horizontal="right" wrapText="1"/>
    </xf>
    <xf numFmtId="0" fontId="49" fillId="3" borderId="0" xfId="0" applyFont="1" applyFill="1" applyBorder="1"/>
    <xf numFmtId="0" fontId="15" fillId="13" borderId="12" xfId="0" applyFont="1" applyFill="1" applyBorder="1" applyAlignment="1">
      <alignment horizontal="center" vertical="center"/>
    </xf>
    <xf numFmtId="0" fontId="51" fillId="3" borderId="0" xfId="0" applyFont="1" applyFill="1" applyBorder="1" applyAlignment="1" applyProtection="1">
      <alignment horizontal="right" wrapText="1"/>
    </xf>
    <xf numFmtId="0" fontId="51" fillId="3" borderId="0" xfId="0" applyFont="1" applyFill="1" applyBorder="1" applyAlignment="1" applyProtection="1">
      <alignment horizontal="right"/>
    </xf>
    <xf numFmtId="0" fontId="52" fillId="3" borderId="0" xfId="0" applyFont="1" applyFill="1" applyBorder="1" applyAlignment="1" applyProtection="1">
      <alignment horizontal="center"/>
    </xf>
    <xf numFmtId="0" fontId="51" fillId="3" borderId="0" xfId="0" applyFont="1" applyFill="1" applyBorder="1" applyAlignment="1" applyProtection="1">
      <alignment horizontal="center"/>
    </xf>
    <xf numFmtId="0" fontId="51" fillId="3" borderId="0" xfId="0" applyFont="1" applyFill="1" applyProtection="1"/>
    <xf numFmtId="0" fontId="51" fillId="3" borderId="0" xfId="0" applyFont="1" applyFill="1" applyBorder="1" applyAlignment="1">
      <alignment horizontal="center"/>
    </xf>
    <xf numFmtId="0" fontId="51" fillId="3" borderId="0" xfId="0" applyFont="1" applyFill="1" applyBorder="1" applyAlignment="1" applyProtection="1">
      <alignment horizontal="left" wrapText="1"/>
    </xf>
    <xf numFmtId="0" fontId="51" fillId="3" borderId="0" xfId="0" applyFont="1" applyFill="1" applyBorder="1" applyAlignment="1">
      <alignment horizontal="right" wrapText="1"/>
    </xf>
    <xf numFmtId="1" fontId="51" fillId="3" borderId="0" xfId="0" applyNumberFormat="1" applyFont="1" applyFill="1" applyBorder="1" applyProtection="1"/>
    <xf numFmtId="0" fontId="51" fillId="3" borderId="0" xfId="0" applyFont="1" applyFill="1" applyBorder="1" applyAlignment="1" applyProtection="1">
      <alignment wrapText="1"/>
    </xf>
    <xf numFmtId="0" fontId="51" fillId="3" borderId="0" xfId="0" applyFont="1" applyFill="1" applyBorder="1" applyProtection="1"/>
    <xf numFmtId="0" fontId="60" fillId="3" borderId="0" xfId="0" applyFont="1" applyFill="1" applyBorder="1" applyAlignment="1" applyProtection="1">
      <alignment horizontal="center" vertical="center"/>
    </xf>
    <xf numFmtId="0" fontId="61" fillId="3" borderId="7" xfId="1" applyFont="1" applyFill="1" applyBorder="1" applyAlignment="1" applyProtection="1"/>
    <xf numFmtId="0" fontId="60" fillId="3" borderId="7" xfId="0" applyFont="1" applyFill="1" applyBorder="1" applyAlignment="1" applyProtection="1">
      <alignment horizontal="center" vertical="center"/>
    </xf>
    <xf numFmtId="0" fontId="49" fillId="3" borderId="7" xfId="0" applyFont="1" applyFill="1" applyBorder="1" applyProtection="1"/>
    <xf numFmtId="0" fontId="49" fillId="3" borderId="7" xfId="0" applyFont="1" applyFill="1" applyBorder="1"/>
    <xf numFmtId="0" fontId="62" fillId="3" borderId="7" xfId="0" applyFont="1" applyFill="1" applyBorder="1" applyAlignment="1">
      <alignment horizontal="center" vertical="center"/>
    </xf>
    <xf numFmtId="0" fontId="63" fillId="2" borderId="3" xfId="1" applyFont="1" applyFill="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51" fillId="2" borderId="6" xfId="0" applyFont="1" applyFill="1" applyBorder="1" applyProtection="1"/>
    <xf numFmtId="0" fontId="51" fillId="2" borderId="8" xfId="0" applyFont="1" applyFill="1" applyBorder="1" applyProtection="1"/>
    <xf numFmtId="0" fontId="51" fillId="4" borderId="12" xfId="0" applyFont="1" applyFill="1" applyBorder="1" applyAlignment="1" applyProtection="1">
      <alignment horizontal="center" vertical="center"/>
    </xf>
    <xf numFmtId="0" fontId="51" fillId="10" borderId="12" xfId="0" applyFont="1" applyFill="1" applyBorder="1" applyAlignment="1" applyProtection="1">
      <alignment horizontal="center" vertical="center"/>
    </xf>
    <xf numFmtId="0" fontId="51" fillId="9" borderId="12"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0" fontId="51" fillId="2" borderId="8" xfId="0" applyFont="1" applyFill="1" applyBorder="1" applyAlignment="1" applyProtection="1">
      <alignment wrapText="1"/>
    </xf>
    <xf numFmtId="0" fontId="51" fillId="2" borderId="8" xfId="0" applyFont="1" applyFill="1" applyBorder="1" applyAlignment="1" applyProtection="1"/>
    <xf numFmtId="0" fontId="51" fillId="2" borderId="11" xfId="0" applyFont="1" applyFill="1" applyBorder="1" applyProtection="1"/>
    <xf numFmtId="1" fontId="0" fillId="10" borderId="12" xfId="0" applyNumberFormat="1" applyFont="1" applyFill="1" applyBorder="1" applyAlignment="1" applyProtection="1">
      <alignment horizontal="left" vertical="top" wrapText="1"/>
      <protection locked="0"/>
    </xf>
    <xf numFmtId="0" fontId="51" fillId="3" borderId="0" xfId="0" applyFont="1" applyFill="1" applyBorder="1" applyAlignment="1" applyProtection="1">
      <alignment wrapText="1"/>
    </xf>
    <xf numFmtId="0" fontId="51" fillId="3" borderId="0" xfId="0" applyFont="1" applyFill="1" applyBorder="1" applyProtection="1"/>
    <xf numFmtId="49" fontId="0" fillId="10" borderId="12" xfId="0" applyNumberFormat="1" applyFont="1" applyFill="1" applyBorder="1" applyAlignment="1" applyProtection="1">
      <alignment horizontal="center" vertical="center"/>
      <protection locked="0"/>
    </xf>
    <xf numFmtId="0" fontId="64" fillId="3" borderId="0" xfId="0" applyFont="1" applyFill="1" applyBorder="1" applyAlignment="1" applyProtection="1">
      <alignment horizontal="right" wrapText="1"/>
    </xf>
    <xf numFmtId="0" fontId="0" fillId="2" borderId="0" xfId="0" applyFill="1" applyBorder="1" applyAlignment="1">
      <alignment horizontal="left" wrapText="1"/>
    </xf>
    <xf numFmtId="0" fontId="32" fillId="2" borderId="0" xfId="0" applyFont="1" applyFill="1" applyBorder="1" applyAlignment="1">
      <alignment horizontal="left" wrapText="1"/>
    </xf>
    <xf numFmtId="0" fontId="32" fillId="0" borderId="0" xfId="0" applyFont="1" applyAlignment="1">
      <alignment horizontal="left" wrapText="1"/>
    </xf>
    <xf numFmtId="0" fontId="45" fillId="0" borderId="2" xfId="1" applyFont="1" applyFill="1" applyBorder="1" applyAlignment="1" applyProtection="1">
      <alignment horizontal="center" vertical="center"/>
      <protection locked="0"/>
    </xf>
    <xf numFmtId="0" fontId="0" fillId="2" borderId="0" xfId="0" applyFont="1" applyFill="1" applyBorder="1" applyAlignment="1">
      <alignment wrapText="1"/>
    </xf>
    <xf numFmtId="0" fontId="0" fillId="0" borderId="0" xfId="0" applyFont="1" applyAlignment="1">
      <alignment wrapText="1"/>
    </xf>
    <xf numFmtId="0" fontId="0" fillId="2" borderId="0" xfId="0" applyFont="1" applyFill="1" applyBorder="1" applyAlignment="1">
      <alignment vertical="center" wrapText="1"/>
    </xf>
    <xf numFmtId="1" fontId="0" fillId="10" borderId="13" xfId="0" applyNumberFormat="1" applyFont="1" applyFill="1" applyBorder="1" applyAlignment="1" applyProtection="1">
      <alignment horizontal="left" vertical="top" wrapText="1"/>
      <protection locked="0"/>
    </xf>
    <xf numFmtId="1" fontId="0" fillId="10" borderId="14" xfId="0" applyNumberFormat="1" applyFont="1" applyFill="1" applyBorder="1" applyAlignment="1" applyProtection="1">
      <alignment horizontal="left" vertical="top" wrapText="1"/>
      <protection locked="0"/>
    </xf>
    <xf numFmtId="1" fontId="0" fillId="10" borderId="15" xfId="0" applyNumberFormat="1"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xf>
    <xf numFmtId="0" fontId="45" fillId="2" borderId="2" xfId="1" quotePrefix="1" applyFont="1" applyFill="1" applyBorder="1" applyAlignment="1" applyProtection="1">
      <alignment horizontal="center" vertical="center"/>
      <protection locked="0"/>
    </xf>
    <xf numFmtId="0" fontId="45" fillId="2" borderId="3" xfId="1" quotePrefix="1" applyFont="1" applyFill="1" applyBorder="1" applyAlignment="1" applyProtection="1">
      <alignment horizontal="center" vertical="center"/>
      <protection locked="0"/>
    </xf>
    <xf numFmtId="0" fontId="0" fillId="0" borderId="0" xfId="0" applyFont="1" applyFill="1" applyBorder="1" applyAlignment="1" applyProtection="1">
      <alignment wrapText="1"/>
      <protection locked="0"/>
    </xf>
    <xf numFmtId="0" fontId="0" fillId="0" borderId="0" xfId="0" applyFont="1" applyAlignment="1" applyProtection="1">
      <alignment wrapText="1"/>
      <protection locked="0"/>
    </xf>
    <xf numFmtId="0" fontId="14" fillId="2" borderId="0" xfId="0" applyFont="1" applyFill="1" applyBorder="1" applyAlignment="1" applyProtection="1">
      <alignment horizontal="center" vertical="center"/>
    </xf>
    <xf numFmtId="0" fontId="0" fillId="0" borderId="0" xfId="0" applyFont="1" applyFill="1" applyBorder="1" applyAlignment="1" applyProtection="1">
      <alignment horizontal="left" vertical="top" wrapText="1"/>
    </xf>
    <xf numFmtId="0" fontId="0" fillId="0" borderId="0" xfId="0" applyFont="1" applyFill="1" applyBorder="1" applyAlignment="1" applyProtection="1">
      <alignment vertical="top" wrapText="1"/>
    </xf>
    <xf numFmtId="0" fontId="0" fillId="0" borderId="0" xfId="0" applyAlignment="1"/>
    <xf numFmtId="0" fontId="1" fillId="3" borderId="2" xfId="0" applyFont="1" applyFill="1" applyBorder="1" applyAlignment="1" applyProtection="1">
      <alignment horizontal="center" vertical="center"/>
    </xf>
    <xf numFmtId="0" fontId="1" fillId="0" borderId="2" xfId="0" applyFont="1" applyBorder="1" applyAlignment="1" applyProtection="1">
      <alignment horizontal="center" vertical="center"/>
    </xf>
    <xf numFmtId="0" fontId="13" fillId="2" borderId="10" xfId="0" applyFont="1" applyFill="1" applyBorder="1" applyAlignment="1" applyProtection="1">
      <alignment horizontal="center" vertical="center"/>
    </xf>
    <xf numFmtId="0" fontId="0" fillId="0" borderId="0" xfId="0" applyBorder="1" applyAlignment="1" applyProtection="1">
      <alignment wrapText="1"/>
      <protection locked="0"/>
    </xf>
    <xf numFmtId="0" fontId="0" fillId="0" borderId="0" xfId="0" applyAlignment="1" applyProtection="1">
      <alignment wrapText="1"/>
      <protection locked="0"/>
    </xf>
    <xf numFmtId="0" fontId="51" fillId="3" borderId="0" xfId="0" applyFont="1" applyFill="1" applyBorder="1" applyAlignment="1" applyProtection="1">
      <alignment wrapText="1"/>
    </xf>
    <xf numFmtId="0" fontId="51" fillId="3" borderId="0" xfId="0" applyFont="1" applyFill="1" applyBorder="1" applyAlignment="1" applyProtection="1">
      <alignment horizontal="center" wrapText="1"/>
    </xf>
    <xf numFmtId="1" fontId="0" fillId="4" borderId="12" xfId="0" applyNumberFormat="1" applyFont="1" applyFill="1" applyBorder="1" applyAlignment="1" applyProtection="1">
      <alignment horizontal="center"/>
      <protection locked="0"/>
    </xf>
    <xf numFmtId="0" fontId="13" fillId="7" borderId="1" xfId="0" applyFont="1" applyFill="1" applyBorder="1" applyAlignment="1" applyProtection="1">
      <alignment horizontal="center"/>
    </xf>
    <xf numFmtId="0" fontId="13" fillId="7" borderId="3" xfId="0" applyFont="1" applyFill="1" applyBorder="1" applyAlignment="1" applyProtection="1">
      <alignment horizontal="center"/>
    </xf>
    <xf numFmtId="49" fontId="13" fillId="2" borderId="5" xfId="0" applyNumberFormat="1" applyFont="1" applyFill="1" applyBorder="1" applyAlignment="1" applyProtection="1"/>
    <xf numFmtId="49" fontId="13" fillId="7" borderId="13" xfId="0" applyNumberFormat="1" applyFont="1" applyFill="1" applyBorder="1" applyAlignment="1" applyProtection="1">
      <alignment horizontal="center" vertical="center" wrapText="1"/>
    </xf>
    <xf numFmtId="0" fontId="0" fillId="0" borderId="15" xfId="0" applyBorder="1" applyAlignment="1">
      <alignment horizontal="center" vertical="center" wrapText="1"/>
    </xf>
    <xf numFmtId="49" fontId="13" fillId="7" borderId="12" xfId="0" applyNumberFormat="1" applyFont="1" applyFill="1" applyBorder="1" applyAlignment="1" applyProtection="1">
      <alignment horizontal="center" vertical="center"/>
    </xf>
    <xf numFmtId="0" fontId="13" fillId="7" borderId="12" xfId="0" applyFont="1" applyFill="1" applyBorder="1" applyAlignment="1" applyProtection="1">
      <alignment horizontal="center" wrapText="1"/>
    </xf>
    <xf numFmtId="0" fontId="18" fillId="3" borderId="2" xfId="0" applyFont="1" applyFill="1" applyBorder="1" applyAlignment="1" applyProtection="1">
      <alignment vertical="center"/>
    </xf>
    <xf numFmtId="0" fontId="0" fillId="2" borderId="0" xfId="0" applyFont="1" applyFill="1" applyBorder="1" applyAlignment="1" applyProtection="1">
      <alignment horizontal="left" vertical="top" wrapText="1"/>
      <protection locked="0"/>
    </xf>
    <xf numFmtId="0" fontId="0" fillId="0" borderId="0" xfId="0" applyFont="1" applyAlignment="1" applyProtection="1">
      <alignment horizontal="left" vertical="top" wrapText="1"/>
      <protection locked="0"/>
    </xf>
    <xf numFmtId="0" fontId="0" fillId="2" borderId="0" xfId="0" applyFill="1" applyBorder="1" applyAlignment="1" applyProtection="1">
      <alignment horizontal="left" vertical="top" wrapText="1"/>
      <protection locked="0"/>
    </xf>
    <xf numFmtId="0" fontId="0" fillId="2" borderId="0" xfId="0" applyFill="1" applyBorder="1" applyAlignment="1" applyProtection="1">
      <alignment vertical="top" wrapText="1"/>
      <protection locked="0"/>
    </xf>
    <xf numFmtId="0" fontId="14" fillId="2" borderId="10" xfId="0" applyFont="1" applyFill="1" applyBorder="1" applyAlignment="1" applyProtection="1">
      <alignment horizontal="center" vertical="center"/>
    </xf>
    <xf numFmtId="0" fontId="12" fillId="2" borderId="0" xfId="0" applyFont="1" applyFill="1" applyBorder="1" applyAlignment="1" applyProtection="1">
      <alignment horizontal="left" vertical="top" wrapText="1"/>
    </xf>
    <xf numFmtId="0" fontId="0" fillId="2" borderId="0" xfId="0" applyFont="1" applyFill="1" applyBorder="1" applyAlignment="1" applyProtection="1">
      <alignment horizontal="center" vertical="center" wrapText="1"/>
      <protection locked="0"/>
    </xf>
    <xf numFmtId="0" fontId="13" fillId="7" borderId="13" xfId="0" applyFont="1" applyFill="1" applyBorder="1" applyAlignment="1" applyProtection="1">
      <alignment horizontal="center" vertical="center" wrapText="1"/>
    </xf>
    <xf numFmtId="0" fontId="13" fillId="7" borderId="15" xfId="0" applyFont="1" applyFill="1" applyBorder="1" applyAlignment="1" applyProtection="1">
      <alignment horizontal="center" vertical="center" wrapText="1"/>
    </xf>
    <xf numFmtId="0" fontId="0" fillId="0" borderId="0" xfId="0" applyAlignment="1" applyProtection="1">
      <alignment vertical="top" wrapText="1"/>
      <protection locked="0"/>
    </xf>
    <xf numFmtId="0" fontId="38" fillId="2" borderId="10" xfId="0" applyFont="1" applyFill="1" applyBorder="1" applyAlignment="1" applyProtection="1">
      <alignment horizontal="center" vertical="center"/>
    </xf>
    <xf numFmtId="0" fontId="15" fillId="7" borderId="1" xfId="0" applyFont="1" applyFill="1" applyBorder="1" applyAlignment="1" applyProtection="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0" fillId="0" borderId="0" xfId="0" applyAlignment="1" applyProtection="1">
      <alignment horizontal="left" vertical="top" wrapText="1"/>
      <protection locked="0"/>
    </xf>
    <xf numFmtId="0" fontId="0" fillId="2" borderId="0" xfId="0" applyFill="1" applyBorder="1" applyAlignment="1" applyProtection="1">
      <alignment wrapText="1"/>
      <protection locked="0"/>
    </xf>
    <xf numFmtId="49" fontId="13" fillId="7" borderId="12" xfId="0" applyNumberFormat="1" applyFont="1" applyFill="1" applyBorder="1" applyAlignment="1" applyProtection="1">
      <alignment horizontal="center" vertical="center" wrapText="1"/>
    </xf>
    <xf numFmtId="0" fontId="0" fillId="0" borderId="12" xfId="0" applyBorder="1" applyAlignment="1">
      <alignment vertical="center"/>
    </xf>
    <xf numFmtId="0" fontId="13" fillId="7" borderId="12" xfId="0" applyFont="1" applyFill="1" applyBorder="1" applyAlignment="1" applyProtection="1">
      <alignment horizontal="center" vertical="center" wrapText="1"/>
    </xf>
    <xf numFmtId="0" fontId="0" fillId="2" borderId="0" xfId="0" applyFont="1" applyFill="1" applyBorder="1" applyAlignment="1" applyProtection="1">
      <alignment horizontal="left" vertical="top" wrapText="1"/>
    </xf>
    <xf numFmtId="0" fontId="0" fillId="2" borderId="10" xfId="0" applyFont="1" applyFill="1" applyBorder="1" applyAlignment="1" applyProtection="1">
      <alignment horizontal="left" vertical="top" wrapText="1"/>
    </xf>
    <xf numFmtId="0" fontId="0" fillId="10" borderId="1" xfId="0" applyFont="1" applyFill="1" applyBorder="1" applyAlignment="1" applyProtection="1">
      <alignment wrapText="1"/>
      <protection locked="0"/>
    </xf>
    <xf numFmtId="0" fontId="0" fillId="0" borderId="2" xfId="0" applyBorder="1" applyAlignment="1" applyProtection="1">
      <alignment wrapText="1"/>
      <protection locked="0"/>
    </xf>
    <xf numFmtId="0" fontId="0" fillId="0" borderId="3" xfId="0" applyBorder="1" applyAlignment="1" applyProtection="1">
      <alignment wrapText="1"/>
      <protection locked="0"/>
    </xf>
    <xf numFmtId="0" fontId="51" fillId="3" borderId="0" xfId="0" applyFont="1" applyFill="1" applyBorder="1" applyProtection="1"/>
    <xf numFmtId="49" fontId="13" fillId="7" borderId="4" xfId="0" applyNumberFormat="1" applyFont="1" applyFill="1" applyBorder="1" applyAlignment="1" applyProtection="1">
      <alignment horizontal="center" vertical="center" wrapText="1"/>
    </xf>
    <xf numFmtId="0" fontId="0" fillId="0" borderId="5" xfId="0" applyBorder="1" applyAlignment="1">
      <alignment vertical="center" wrapText="1"/>
    </xf>
    <xf numFmtId="0" fontId="0" fillId="0" borderId="6" xfId="0" applyBorder="1" applyAlignment="1">
      <alignment vertical="center" wrapText="1"/>
    </xf>
    <xf numFmtId="49" fontId="13" fillId="7" borderId="7" xfId="0" applyNumberFormat="1" applyFont="1" applyFill="1" applyBorder="1" applyAlignment="1" applyProtection="1">
      <alignment horizontal="center" vertical="center" wrapText="1"/>
    </xf>
    <xf numFmtId="0" fontId="0" fillId="0" borderId="0" xfId="0" applyAlignment="1">
      <alignment vertical="center" wrapText="1"/>
    </xf>
    <xf numFmtId="0" fontId="0" fillId="0" borderId="8" xfId="0" applyBorder="1" applyAlignment="1">
      <alignment vertical="center" wrapText="1"/>
    </xf>
    <xf numFmtId="0" fontId="0" fillId="0" borderId="9" xfId="0" applyBorder="1" applyAlignment="1">
      <alignment vertical="center" wrapText="1"/>
    </xf>
    <xf numFmtId="0" fontId="0" fillId="0" borderId="10" xfId="0" applyBorder="1" applyAlignment="1">
      <alignment vertical="center" wrapText="1"/>
    </xf>
    <xf numFmtId="0" fontId="0" fillId="0" borderId="11" xfId="0" applyBorder="1" applyAlignment="1">
      <alignment vertical="center" wrapText="1"/>
    </xf>
    <xf numFmtId="0" fontId="0" fillId="2" borderId="0" xfId="0" applyFont="1" applyFill="1" applyBorder="1" applyAlignment="1" applyProtection="1">
      <alignment wrapText="1"/>
    </xf>
    <xf numFmtId="0" fontId="0" fillId="0" borderId="0" xfId="0" applyBorder="1" applyAlignment="1">
      <alignment wrapText="1"/>
    </xf>
    <xf numFmtId="0" fontId="0" fillId="0" borderId="12" xfId="0" applyBorder="1" applyAlignment="1"/>
    <xf numFmtId="49" fontId="13" fillId="7" borderId="12" xfId="0" applyNumberFormat="1" applyFont="1" applyFill="1" applyBorder="1" applyAlignment="1" applyProtection="1">
      <alignment horizontal="center" wrapText="1"/>
    </xf>
    <xf numFmtId="0" fontId="0" fillId="0" borderId="0" xfId="0" applyAlignment="1">
      <alignment wrapText="1"/>
    </xf>
    <xf numFmtId="0" fontId="0" fillId="10" borderId="2" xfId="0" applyFont="1" applyFill="1" applyBorder="1" applyAlignment="1" applyProtection="1">
      <alignment wrapText="1"/>
      <protection locked="0"/>
    </xf>
    <xf numFmtId="0" fontId="0" fillId="10" borderId="3" xfId="0" applyFont="1" applyFill="1" applyBorder="1" applyAlignment="1" applyProtection="1">
      <alignment wrapText="1"/>
      <protection locked="0"/>
    </xf>
    <xf numFmtId="49" fontId="13" fillId="7" borderId="4" xfId="0" applyNumberFormat="1" applyFont="1" applyFill="1" applyBorder="1" applyAlignment="1" applyProtection="1">
      <alignment horizontal="center" wrapText="1"/>
    </xf>
    <xf numFmtId="0" fontId="0" fillId="0" borderId="5" xfId="0" applyBorder="1" applyAlignment="1">
      <alignment wrapText="1"/>
    </xf>
    <xf numFmtId="0" fontId="0" fillId="0" borderId="6" xfId="0" applyBorder="1" applyAlignment="1">
      <alignment wrapText="1"/>
    </xf>
    <xf numFmtId="49" fontId="13" fillId="7" borderId="7" xfId="0" applyNumberFormat="1" applyFont="1" applyFill="1" applyBorder="1" applyAlignment="1" applyProtection="1">
      <alignment horizontal="center" wrapText="1"/>
    </xf>
    <xf numFmtId="0" fontId="0" fillId="0" borderId="8" xfId="0" applyBorder="1" applyAlignment="1">
      <alignment wrapText="1"/>
    </xf>
    <xf numFmtId="0" fontId="0" fillId="0" borderId="9" xfId="0" applyBorder="1" applyAlignment="1">
      <alignment wrapText="1"/>
    </xf>
    <xf numFmtId="0" fontId="0" fillId="0" borderId="10" xfId="0" applyBorder="1" applyAlignment="1">
      <alignment wrapText="1"/>
    </xf>
    <xf numFmtId="0" fontId="0" fillId="0" borderId="11" xfId="0" applyBorder="1" applyAlignment="1">
      <alignment wrapText="1"/>
    </xf>
    <xf numFmtId="0" fontId="13" fillId="7" borderId="1" xfId="0" applyFont="1" applyFill="1" applyBorder="1" applyAlignment="1" applyProtection="1">
      <alignment horizontal="center" wrapText="1"/>
    </xf>
    <xf numFmtId="0" fontId="0" fillId="0" borderId="2" xfId="0" applyBorder="1" applyAlignment="1"/>
    <xf numFmtId="0" fontId="0" fillId="0" borderId="3" xfId="0" applyBorder="1" applyAlignment="1"/>
    <xf numFmtId="0" fontId="0" fillId="0" borderId="1" xfId="0" applyBorder="1" applyAlignment="1"/>
    <xf numFmtId="0" fontId="0" fillId="9" borderId="12" xfId="0" applyFill="1" applyBorder="1" applyAlignment="1" applyProtection="1">
      <alignment horizontal="center" vertical="center"/>
    </xf>
    <xf numFmtId="0" fontId="0" fillId="10" borderId="12" xfId="0" applyFill="1" applyBorder="1" applyAlignment="1" applyProtection="1">
      <alignment horizontal="center" vertical="center"/>
    </xf>
    <xf numFmtId="0" fontId="0" fillId="0" borderId="2" xfId="0" applyBorder="1" applyAlignment="1">
      <alignment horizontal="center"/>
    </xf>
    <xf numFmtId="0" fontId="0" fillId="0" borderId="3" xfId="0" applyBorder="1" applyAlignment="1">
      <alignment horizontal="center"/>
    </xf>
    <xf numFmtId="0" fontId="0" fillId="0" borderId="1" xfId="0" applyBorder="1" applyAlignment="1">
      <alignment horizontal="center"/>
    </xf>
    <xf numFmtId="0" fontId="0" fillId="2" borderId="24" xfId="0" applyFill="1" applyBorder="1" applyAlignment="1" applyProtection="1">
      <alignment horizontal="left" vertical="top" wrapText="1"/>
      <protection locked="0"/>
    </xf>
    <xf numFmtId="0" fontId="0" fillId="2" borderId="25" xfId="0" applyFill="1" applyBorder="1" applyAlignment="1" applyProtection="1">
      <alignment horizontal="left" vertical="top" wrapText="1"/>
      <protection locked="0"/>
    </xf>
    <xf numFmtId="0" fontId="0" fillId="2" borderId="26" xfId="0" applyFill="1" applyBorder="1" applyAlignment="1" applyProtection="1">
      <alignment horizontal="left" vertical="top" wrapText="1"/>
      <protection locked="0"/>
    </xf>
    <xf numFmtId="0" fontId="0" fillId="2" borderId="30" xfId="0" applyFill="1" applyBorder="1" applyAlignment="1" applyProtection="1">
      <alignment horizontal="left" vertical="top" wrapText="1"/>
      <protection locked="0"/>
    </xf>
    <xf numFmtId="0" fontId="0" fillId="2" borderId="31" xfId="0" applyFill="1" applyBorder="1" applyAlignment="1" applyProtection="1">
      <alignment horizontal="left" vertical="top" wrapText="1"/>
      <protection locked="0"/>
    </xf>
    <xf numFmtId="0" fontId="0" fillId="0" borderId="30" xfId="0" applyBorder="1" applyAlignment="1" applyProtection="1">
      <alignment wrapText="1"/>
      <protection locked="0"/>
    </xf>
    <xf numFmtId="0" fontId="0" fillId="0" borderId="31" xfId="0" applyBorder="1" applyAlignment="1" applyProtection="1">
      <alignment wrapText="1"/>
      <protection locked="0"/>
    </xf>
    <xf numFmtId="0" fontId="0" fillId="0" borderId="27" xfId="0" applyBorder="1" applyAlignment="1" applyProtection="1">
      <alignment wrapText="1"/>
      <protection locked="0"/>
    </xf>
    <xf numFmtId="0" fontId="0" fillId="0" borderId="28" xfId="0" applyBorder="1" applyAlignment="1" applyProtection="1">
      <alignment wrapText="1"/>
      <protection locked="0"/>
    </xf>
    <xf numFmtId="0" fontId="0" fillId="0" borderId="29" xfId="0" applyBorder="1" applyAlignment="1" applyProtection="1">
      <alignment wrapText="1"/>
      <protection locked="0"/>
    </xf>
    <xf numFmtId="0" fontId="7" fillId="2" borderId="10" xfId="0" applyFont="1" applyFill="1" applyBorder="1" applyAlignment="1" applyProtection="1">
      <alignment horizontal="center"/>
    </xf>
    <xf numFmtId="0" fontId="2" fillId="2" borderId="4" xfId="0" applyFont="1" applyFill="1" applyBorder="1" applyAlignment="1" applyProtection="1">
      <alignment horizontal="center" wrapText="1"/>
    </xf>
    <xf numFmtId="0" fontId="2" fillId="2" borderId="5" xfId="0" applyFont="1" applyFill="1" applyBorder="1" applyAlignment="1" applyProtection="1">
      <alignment horizontal="center" wrapText="1"/>
    </xf>
    <xf numFmtId="0" fontId="2" fillId="2" borderId="6" xfId="0" applyFont="1" applyFill="1" applyBorder="1" applyAlignment="1" applyProtection="1">
      <alignment horizontal="center" wrapText="1"/>
    </xf>
    <xf numFmtId="0" fontId="2" fillId="2" borderId="9" xfId="0" applyFont="1" applyFill="1" applyBorder="1" applyAlignment="1" applyProtection="1">
      <alignment horizontal="center" wrapText="1"/>
    </xf>
    <xf numFmtId="0" fontId="2" fillId="2" borderId="10" xfId="0" applyFont="1" applyFill="1" applyBorder="1" applyAlignment="1" applyProtection="1">
      <alignment horizontal="center" wrapText="1"/>
    </xf>
    <xf numFmtId="0" fontId="2" fillId="2" borderId="11" xfId="0" applyFont="1" applyFill="1" applyBorder="1" applyAlignment="1" applyProtection="1">
      <alignment horizontal="center" wrapText="1"/>
    </xf>
    <xf numFmtId="0" fontId="12" fillId="2" borderId="0" xfId="0" applyFont="1" applyFill="1" applyBorder="1" applyAlignment="1" applyProtection="1">
      <alignment horizontal="left" vertical="center" wrapText="1"/>
    </xf>
    <xf numFmtId="0" fontId="0" fillId="2" borderId="0" xfId="0" applyFill="1" applyBorder="1" applyAlignment="1" applyProtection="1">
      <alignment horizontal="left" wrapText="1"/>
      <protection locked="0"/>
    </xf>
    <xf numFmtId="0" fontId="12" fillId="2" borderId="1" xfId="0" applyFont="1" applyFill="1" applyBorder="1" applyAlignment="1" applyProtection="1">
      <alignment horizontal="center" vertical="center"/>
    </xf>
    <xf numFmtId="0" fontId="0" fillId="2" borderId="2" xfId="0" applyFont="1" applyFill="1" applyBorder="1" applyAlignment="1" applyProtection="1">
      <alignment horizontal="center" vertical="center"/>
    </xf>
    <xf numFmtId="0" fontId="0" fillId="2" borderId="3" xfId="0" applyFont="1" applyFill="1" applyBorder="1" applyAlignment="1" applyProtection="1">
      <alignment horizontal="center" vertical="center"/>
    </xf>
    <xf numFmtId="0" fontId="3" fillId="2" borderId="0" xfId="0" applyFont="1" applyFill="1" applyBorder="1" applyAlignment="1" applyProtection="1">
      <alignment horizontal="left" vertical="top" wrapText="1"/>
    </xf>
    <xf numFmtId="0" fontId="3" fillId="2" borderId="0" xfId="0" applyFont="1" applyFill="1" applyBorder="1" applyAlignment="1" applyProtection="1">
      <alignment horizontal="left" vertical="top"/>
    </xf>
    <xf numFmtId="0" fontId="0" fillId="9" borderId="1" xfId="0" applyFill="1" applyBorder="1"/>
    <xf numFmtId="0" fontId="0" fillId="9" borderId="2" xfId="0" applyFill="1" applyBorder="1"/>
    <xf numFmtId="0" fontId="0" fillId="9" borderId="3" xfId="0" applyFill="1" applyBorder="1"/>
    <xf numFmtId="49" fontId="13" fillId="7" borderId="1" xfId="0" applyNumberFormat="1" applyFont="1" applyFill="1" applyBorder="1" applyAlignment="1" applyProtection="1">
      <alignment horizontal="center" vertical="center" wrapText="1"/>
    </xf>
    <xf numFmtId="49" fontId="13" fillId="7" borderId="3" xfId="0" applyNumberFormat="1" applyFont="1" applyFill="1" applyBorder="1" applyAlignment="1" applyProtection="1">
      <alignment horizontal="center" vertical="center" wrapText="1"/>
    </xf>
    <xf numFmtId="0" fontId="0" fillId="4" borderId="1" xfId="0" applyFill="1" applyBorder="1" applyAlignment="1" applyProtection="1">
      <alignment horizontal="center"/>
      <protection locked="0"/>
    </xf>
    <xf numFmtId="0" fontId="0" fillId="4" borderId="3" xfId="0" applyFill="1" applyBorder="1" applyAlignment="1" applyProtection="1">
      <alignment horizontal="center"/>
      <protection locked="0"/>
    </xf>
    <xf numFmtId="0" fontId="0" fillId="4" borderId="1" xfId="0" applyNumberFormat="1" applyFill="1" applyBorder="1" applyAlignment="1" applyProtection="1">
      <alignment horizontal="center"/>
      <protection locked="0"/>
    </xf>
    <xf numFmtId="0" fontId="0" fillId="4" borderId="3" xfId="0" applyNumberFormat="1" applyFill="1" applyBorder="1" applyAlignment="1" applyProtection="1">
      <alignment horizontal="center"/>
      <protection locked="0"/>
    </xf>
  </cellXfs>
  <cellStyles count="3">
    <cellStyle name="Link" xfId="1" builtinId="8"/>
    <cellStyle name="Prozent" xfId="2" builtinId="5"/>
    <cellStyle name="Standard" xfId="0" builtinId="0" customBuiltin="1"/>
  </cellStyles>
  <dxfs count="266">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bottom style="thin">
          <color theme="4" tint="0.39997558519241921"/>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fgColor indexed="64"/>
          <bgColor rgb="FFFFFFCC"/>
        </patternFill>
      </fill>
    </dxf>
    <dxf>
      <fill>
        <patternFill>
          <fgColor indexed="64"/>
          <bgColor rgb="FFFFFFCC"/>
        </patternFill>
      </fill>
    </dxf>
    <dxf>
      <fill>
        <patternFill>
          <fgColor indexed="64"/>
          <bgColor rgb="FFFFFFCC"/>
        </patternFill>
      </fill>
    </dxf>
    <dxf>
      <font>
        <color auto="1"/>
      </font>
      <fill>
        <patternFill>
          <bgColor theme="9" tint="0.59996337778862885"/>
        </patternFill>
      </fill>
    </dxf>
    <dxf>
      <font>
        <b/>
        <i val="0"/>
        <color theme="0"/>
      </font>
      <fill>
        <patternFill>
          <bgColor rgb="FFFF0000"/>
        </patternFill>
      </fill>
      <border>
        <left style="thin">
          <color auto="1"/>
        </left>
        <right style="thin">
          <color auto="1"/>
        </right>
        <top style="thin">
          <color auto="1"/>
        </top>
        <bottom style="thin">
          <color auto="1"/>
        </bottom>
      </border>
    </dxf>
    <dxf>
      <font>
        <color theme="0"/>
      </font>
      <fill>
        <patternFill>
          <bgColor rgb="FFFF0000"/>
        </patternFill>
      </fill>
    </dxf>
    <dxf>
      <font>
        <color theme="8" tint="0.79998168889431442"/>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fill>
        <patternFill>
          <bgColor rgb="FFFF0000"/>
        </patternFill>
      </fill>
      <border>
        <left style="thin">
          <color auto="1"/>
        </left>
        <top style="thin">
          <color auto="1"/>
        </top>
        <bottom style="thin">
          <color auto="1"/>
        </bottom>
        <vertical/>
        <horizontal/>
      </border>
    </dxf>
    <dxf>
      <font>
        <b/>
        <i val="0"/>
        <color theme="0"/>
      </font>
      <fill>
        <patternFill>
          <bgColor rgb="FFFF0000"/>
        </patternFill>
      </fill>
      <border>
        <right style="thin">
          <color auto="1"/>
        </right>
        <top style="thin">
          <color auto="1"/>
        </top>
        <bottom style="thin">
          <color auto="1"/>
        </bottom>
        <vertical/>
        <horizontal/>
      </border>
    </dxf>
    <dxf>
      <font>
        <color theme="0"/>
      </font>
    </dxf>
    <dxf>
      <font>
        <color theme="0"/>
      </font>
    </dxf>
    <dxf>
      <font>
        <color theme="0"/>
      </font>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0000"/>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font>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fill>
        <patternFill>
          <fgColor rgb="FFFF0000"/>
          <bgColor rgb="FFFF0000"/>
        </patternFill>
      </fill>
      <border>
        <left/>
        <right style="thin">
          <color auto="1"/>
        </right>
        <top style="thin">
          <color auto="1"/>
        </top>
        <bottom style="thin">
          <color auto="1"/>
        </bottom>
      </border>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font>
    </dxf>
    <dxf>
      <font>
        <color theme="0"/>
      </font>
    </dxf>
    <dxf>
      <font>
        <color theme="0"/>
      </font>
    </dxf>
    <dxf>
      <font>
        <color theme="0"/>
      </font>
    </dxf>
    <dxf>
      <fill>
        <patternFill>
          <bgColor theme="5" tint="0.59996337778862885"/>
        </patternFill>
      </fill>
    </dxf>
    <dxf>
      <fill>
        <patternFill>
          <bgColor theme="5" tint="0.59996337778862885"/>
        </patternFill>
      </fill>
    </dxf>
    <dxf>
      <fill>
        <patternFill>
          <bgColor theme="5" tint="0.59996337778862885"/>
        </patternFill>
      </fill>
    </dxf>
    <dxf>
      <font>
        <color theme="0" tint="-0.24994659260841701"/>
      </font>
      <fill>
        <patternFill>
          <fgColor theme="0" tint="-0.24994659260841701"/>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theme="0" tint="-0.24994659260841701"/>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1"/>
      </font>
      <fill>
        <patternFill>
          <bgColor theme="7" tint="0.79998168889431442"/>
        </patternFill>
      </fill>
    </dxf>
    <dxf>
      <font>
        <b/>
        <i val="0"/>
        <color theme="0"/>
      </font>
      <fill>
        <patternFill>
          <bgColor rgb="FFFF0000"/>
        </patternFill>
      </fill>
      <border>
        <left style="thin">
          <color auto="1"/>
        </left>
        <right style="thin">
          <color auto="1"/>
        </right>
        <top style="thin">
          <color auto="1"/>
        </top>
        <bottom style="thin">
          <color auto="1"/>
        </bottom>
      </border>
    </dxf>
    <dxf>
      <font>
        <color theme="8" tint="0.79998168889431442"/>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8" tint="0.79998168889431442"/>
      </font>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dxf>
    <dxf>
      <font>
        <color theme="0" tint="-0.24994659260841701"/>
      </font>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font>
    </dxf>
    <dxf>
      <font>
        <color theme="0"/>
      </font>
      <fill>
        <patternFill>
          <fgColor rgb="FFFF0000"/>
          <bgColor rgb="FFFF0000"/>
        </patternFill>
      </fill>
      <border>
        <left/>
        <right style="thin">
          <color auto="1"/>
        </right>
        <top style="thin">
          <color auto="1"/>
        </top>
        <bottom style="thin">
          <color auto="1"/>
        </bottom>
      </border>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bgColor theme="0"/>
        </patternFill>
      </fill>
    </dxf>
    <dxf>
      <font>
        <color theme="0" tint="-0.24994659260841701"/>
      </font>
      <fill>
        <patternFill>
          <fgColor indexed="64"/>
          <bgColor theme="0" tint="-0.24994659260841701"/>
        </patternFill>
      </fill>
    </dxf>
    <dxf>
      <font>
        <color theme="0" tint="-0.24994659260841701"/>
      </font>
    </dxf>
    <dxf>
      <font>
        <color theme="0"/>
      </font>
      <fill>
        <patternFill>
          <bgColor rgb="FFFF0000"/>
        </patternFill>
      </fill>
    </dxf>
    <dxf>
      <font>
        <color theme="0"/>
      </font>
      <fill>
        <patternFill>
          <bgColor rgb="FFFF0000"/>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font>
      <fill>
        <patternFill>
          <bgColor rgb="FFFF0000"/>
        </patternFill>
      </fill>
    </dxf>
    <dxf>
      <font>
        <color theme="0"/>
      </font>
      <fill>
        <patternFill>
          <bgColor rgb="FFFF0000"/>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font>
    </dxf>
    <dxf>
      <font>
        <color theme="0"/>
      </font>
    </dxf>
    <dxf>
      <font>
        <color theme="0" tint="-0.24994659260841701"/>
      </font>
      <fill>
        <patternFill>
          <fgColor indexed="64"/>
          <bgColor theme="0" tint="-0.24994659260841701"/>
        </patternFill>
      </fill>
    </dxf>
    <dxf>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dxf>
    <dxf>
      <font>
        <color theme="0" tint="-0.24994659260841701"/>
      </font>
    </dxf>
    <dxf>
      <font>
        <color theme="0" tint="-0.24994659260841701"/>
      </font>
    </dxf>
    <dxf>
      <font>
        <color theme="0" tint="-0.24994659260841701"/>
      </font>
    </dxf>
    <dxf>
      <fill>
        <patternFill>
          <bgColor rgb="FFFF0000"/>
        </patternFill>
      </fill>
    </dxf>
    <dxf>
      <fill>
        <patternFill>
          <bgColor rgb="FFFF0000"/>
        </patternFill>
      </fill>
    </dxf>
    <dxf>
      <fill>
        <patternFill>
          <bgColor rgb="FFFFFFCC"/>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s>
  <tableStyles count="0" defaultTableStyle="TableStyleMedium2" defaultPivotStyle="PivotStyleLight16"/>
  <colors>
    <mruColors>
      <color rgb="FFFFFFCC"/>
      <color rgb="FFFF0000"/>
      <color rgb="FF9933FF"/>
      <color rgb="FFC75757"/>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ables/table1.xml><?xml version="1.0" encoding="utf-8"?>
<table xmlns="http://schemas.openxmlformats.org/spreadsheetml/2006/main" id="4" name="Einrichtungen" displayName="Einrichtungen" ref="A2:A5" totalsRowShown="0">
  <autoFilter ref="A2:A5"/>
  <tableColumns count="1">
    <tableColumn id="1" name="Einrichtungen"/>
  </tableColumns>
  <tableStyleInfo name="TableStyleMedium2" showFirstColumn="0" showLastColumn="0" showRowStripes="1" showColumnStripes="0"/>
</table>
</file>

<file path=xl/tables/table10.xml><?xml version="1.0" encoding="utf-8"?>
<table xmlns="http://schemas.openxmlformats.org/spreadsheetml/2006/main" id="13" name="BGIb" displayName="BGIb" ref="A48:A53" totalsRowShown="0">
  <autoFilter ref="A48:A53"/>
  <tableColumns count="1">
    <tableColumn id="1" name="BGIb"/>
  </tableColumns>
  <tableStyleInfo name="TableStyleMedium2" showFirstColumn="0" showLastColumn="0" showRowStripes="1" showColumnStripes="0"/>
</table>
</file>

<file path=xl/tables/table11.xml><?xml version="1.0" encoding="utf-8"?>
<table xmlns="http://schemas.openxmlformats.org/spreadsheetml/2006/main" id="16" name="Schwerpunkt" displayName="Schwerpunkt" ref="I25:I34" totalsRowShown="0">
  <autoFilter ref="I25:I34"/>
  <tableColumns count="1">
    <tableColumn id="1" name="Schwerpunkt"/>
  </tableColumns>
  <tableStyleInfo name="TableStyleMedium2" showFirstColumn="0" showLastColumn="0" showRowStripes="1" showColumnStripes="0"/>
</table>
</file>

<file path=xl/tables/table12.xml><?xml version="1.0" encoding="utf-8"?>
<table xmlns="http://schemas.openxmlformats.org/spreadsheetml/2006/main" id="23" name="Typ" displayName="Typ" ref="I16:I22" totalsRowShown="0">
  <autoFilter ref="I16:I22"/>
  <tableColumns count="1">
    <tableColumn id="1" name="Typ"/>
  </tableColumns>
  <tableStyleInfo name="TableStyleMedium2" showFirstColumn="0" showLastColumn="0" showRowStripes="1" showColumnStripes="0"/>
</table>
</file>

<file path=xl/tables/table13.xml><?xml version="1.0" encoding="utf-8"?>
<table xmlns="http://schemas.openxmlformats.org/spreadsheetml/2006/main" id="22" name="JN" displayName="JN" ref="C2:C4" totalsRowShown="0" dataDxfId="35">
  <autoFilter ref="C2:C4"/>
  <tableColumns count="1">
    <tableColumn id="1" name="JN" dataDxfId="34"/>
  </tableColumns>
  <tableStyleInfo name="TableStyleMedium2" showFirstColumn="0" showLastColumn="0" showRowStripes="1" showColumnStripes="0"/>
</table>
</file>

<file path=xl/tables/table14.xml><?xml version="1.0" encoding="utf-8"?>
<table xmlns="http://schemas.openxmlformats.org/spreadsheetml/2006/main" id="24" name="JNP" displayName="JNP" ref="C7:C10" totalsRowShown="0">
  <autoFilter ref="C7:C10"/>
  <tableColumns count="1">
    <tableColumn id="1" name="JNP"/>
  </tableColumns>
  <tableStyleInfo name="TableStyleMedium2" showFirstColumn="0" showLastColumn="0" showRowStripes="1" showColumnStripes="0"/>
</table>
</file>

<file path=xl/tables/table15.xml><?xml version="1.0" encoding="utf-8"?>
<table xmlns="http://schemas.openxmlformats.org/spreadsheetml/2006/main" id="27" name="JBJ" displayName="JBJ" ref="C22:C24" totalsRowShown="0">
  <autoFilter ref="C22:C24"/>
  <tableColumns count="1">
    <tableColumn id="1" name="JBJ"/>
  </tableColumns>
  <tableStyleInfo name="TableStyleMedium2" showFirstColumn="0" showLastColumn="0" showRowStripes="1" showColumnStripes="0"/>
</table>
</file>

<file path=xl/tables/table16.xml><?xml version="1.0" encoding="utf-8"?>
<table xmlns="http://schemas.openxmlformats.org/spreadsheetml/2006/main" id="1" name="Modellvorhaben" displayName="Modellvorhaben" ref="M11:M15" totalsRowShown="0">
  <autoFilter ref="M11:M15"/>
  <tableColumns count="1">
    <tableColumn id="1" name="Modellvorhaben"/>
  </tableColumns>
  <tableStyleInfo name="TableStyleMedium2" showFirstColumn="0" showLastColumn="0" showRowStripes="1" showColumnStripes="0"/>
</table>
</file>

<file path=xl/tables/table17.xml><?xml version="1.0" encoding="utf-8"?>
<table xmlns="http://schemas.openxmlformats.org/spreadsheetml/2006/main" id="32" name="TND" displayName="TND" ref="C17:C19" totalsRowShown="0" dataDxfId="33">
  <autoFilter ref="C17:C19"/>
  <tableColumns count="1">
    <tableColumn id="1" name="TND" dataDxfId="32"/>
  </tableColumns>
  <tableStyleInfo name="TableStyleMedium2" showFirstColumn="0" showLastColumn="0" showRowStripes="1" showColumnStripes="0"/>
</table>
</file>

<file path=xl/tables/table18.xml><?xml version="1.0" encoding="utf-8"?>
<table xmlns="http://schemas.openxmlformats.org/spreadsheetml/2006/main" id="33" name="BGIII" displayName="BGIII" ref="A38:A45" totalsRowShown="0" headerRowDxfId="31" dataDxfId="29" headerRowBorderDxfId="30" tableBorderDxfId="28" totalsRowBorderDxfId="27">
  <autoFilter ref="A38:A45"/>
  <tableColumns count="1">
    <tableColumn id="1" name="BGIII" dataDxfId="26"/>
  </tableColumns>
  <tableStyleInfo name="TableStyleMedium2" showFirstColumn="0" showLastColumn="0" showRowStripes="1" showColumnStripes="0"/>
</table>
</file>

<file path=xl/tables/table19.xml><?xml version="1.0" encoding="utf-8"?>
<table xmlns="http://schemas.openxmlformats.org/spreadsheetml/2006/main" id="34" name="Teilgruppe" displayName="Teilgruppe" ref="K2:K30" totalsRowShown="0">
  <autoFilter ref="K2:K30"/>
  <tableColumns count="1">
    <tableColumn id="1" name="Teilgruppe"/>
  </tableColumns>
  <tableStyleInfo name="TableStyleMedium2" showFirstColumn="0" showLastColumn="0" showRowStripes="1" showColumnStripes="0"/>
</table>
</file>

<file path=xl/tables/table2.xml><?xml version="1.0" encoding="utf-8"?>
<table xmlns="http://schemas.openxmlformats.org/spreadsheetml/2006/main" id="7" name="Einrichtungen2" displayName="Einrichtungen2" ref="A8:A13" totalsRowShown="0" tableBorderDxfId="50">
  <autoFilter ref="A8:A13"/>
  <tableColumns count="1">
    <tableColumn id="1" name="Einrichtungen2"/>
  </tableColumns>
  <tableStyleInfo name="TableStyleMedium2" showFirstColumn="0" showLastColumn="0" showRowStripes="1" showColumnStripes="0"/>
</table>
</file>

<file path=xl/tables/table20.xml><?xml version="1.0" encoding="utf-8"?>
<table xmlns="http://schemas.openxmlformats.org/spreadsheetml/2006/main" id="35" name="TeilgruppeKJP" displayName="TeilgruppeKJP" ref="K33:K63" totalsRowShown="0" headerRowDxfId="25" dataDxfId="23" headerRowBorderDxfId="24" tableBorderDxfId="22" totalsRowBorderDxfId="21">
  <autoFilter ref="K33:K63"/>
  <tableColumns count="1">
    <tableColumn id="1" name="TeilgruppeKJP" dataDxfId="20"/>
  </tableColumns>
  <tableStyleInfo name="TableStyleMedium2" showFirstColumn="0" showLastColumn="0" showRowStripes="1" showColumnStripes="0"/>
</table>
</file>

<file path=xl/tables/table21.xml><?xml version="1.0" encoding="utf-8"?>
<table xmlns="http://schemas.openxmlformats.org/spreadsheetml/2006/main" id="29" name="Psychiatrie" displayName="Psychiatrie" ref="E2:E22" totalsRowShown="0">
  <autoFilter ref="E2:E22"/>
  <tableColumns count="1">
    <tableColumn id="1" name="Psychiatrie"/>
  </tableColumns>
  <tableStyleInfo name="TableStyleMedium2" showFirstColumn="0" showLastColumn="0" showRowStripes="1" showColumnStripes="0"/>
</table>
</file>

<file path=xl/tables/table22.xml><?xml version="1.0" encoding="utf-8"?>
<table xmlns="http://schemas.openxmlformats.org/spreadsheetml/2006/main" id="31" name="KJPsychiatrie" displayName="KJPsychiatrie" ref="G2:G9" totalsRowShown="0" headerRowDxfId="19" dataDxfId="17" headerRowBorderDxfId="18" tableBorderDxfId="16" totalsRowBorderDxfId="15">
  <autoFilter ref="G2:G9"/>
  <tableColumns count="1">
    <tableColumn id="1" name="KJPsychiatrie" dataDxfId="14"/>
  </tableColumns>
  <tableStyleInfo name="TableStyleMedium2" showFirstColumn="0" showLastColumn="0" showRowStripes="1" showColumnStripes="0"/>
</table>
</file>

<file path=xl/tables/table23.xml><?xml version="1.0" encoding="utf-8"?>
<table xmlns="http://schemas.openxmlformats.org/spreadsheetml/2006/main" id="5" name="Monat" displayName="Monat" ref="C27:C30" totalsRowShown="0" headerRowDxfId="13" headerRowBorderDxfId="12" tableBorderDxfId="11" totalsRowBorderDxfId="10">
  <autoFilter ref="C27:C30"/>
  <tableColumns count="1">
    <tableColumn id="1" name="Monat"/>
  </tableColumns>
  <tableStyleInfo name="TableStyleMedium2" showFirstColumn="0" showLastColumn="0" showRowStripes="1" showColumnStripes="0"/>
</table>
</file>

<file path=xl/tables/table24.xml><?xml version="1.0" encoding="utf-8"?>
<table xmlns="http://schemas.openxmlformats.org/spreadsheetml/2006/main" id="6" name="Entfaellt" displayName="Entfaellt" ref="C13:C14" totalsRowShown="0">
  <autoFilter ref="C13:C14"/>
  <tableColumns count="1">
    <tableColumn id="1" name="Entfaellt"/>
  </tableColumns>
  <tableStyleInfo name="TableStyleMedium2" showFirstColumn="0" showLastColumn="0" showRowStripes="1" showColumnStripes="0"/>
</table>
</file>

<file path=xl/tables/table25.xml><?xml version="1.0" encoding="utf-8"?>
<table xmlns="http://schemas.openxmlformats.org/spreadsheetml/2006/main" id="8" name="Psychiatrie23" displayName="Psychiatrie23" ref="E25:E39" totalsRowShown="0">
  <autoFilter ref="E25:E39"/>
  <tableColumns count="1">
    <tableColumn id="1" name="Psychiatrie"/>
  </tableColumns>
  <tableStyleInfo name="TableStyleMedium2" showFirstColumn="0" showLastColumn="0" showRowStripes="1" showColumnStripes="0"/>
</table>
</file>

<file path=xl/tables/table26.xml><?xml version="1.0" encoding="utf-8"?>
<table xmlns="http://schemas.openxmlformats.org/spreadsheetml/2006/main" id="9" name="KJPsychiatrie23" displayName="KJPsychiatrie23" ref="G12:G18" totalsRowShown="0" headerRowDxfId="9" dataDxfId="7" headerRowBorderDxfId="8" tableBorderDxfId="6" totalsRowBorderDxfId="5">
  <autoFilter ref="G12:G18"/>
  <tableColumns count="1">
    <tableColumn id="1" name="KJPsychiatrie" dataDxfId="4"/>
  </tableColumns>
  <tableStyleInfo name="TableStyleMedium2" showFirstColumn="0" showLastColumn="0" showRowStripes="1" showColumnStripes="0"/>
</table>
</file>

<file path=xl/tables/table27.xml><?xml version="1.0" encoding="utf-8"?>
<table xmlns="http://schemas.openxmlformats.org/spreadsheetml/2006/main" id="17" name="Psychosomatik23" displayName="Psychosomatik23" ref="I9:I13" totalsRowShown="0" headerRowDxfId="3" dataDxfId="2" tableBorderDxfId="1">
  <autoFilter ref="I9:I13"/>
  <tableColumns count="1">
    <tableColumn id="1" name="Psychosomatik" dataDxfId="0"/>
  </tableColumns>
  <tableStyleInfo name="TableStyleMedium2" showFirstColumn="0" showLastColumn="0" showRowStripes="1" showColumnStripes="0"/>
</table>
</file>

<file path=xl/tables/table3.xml><?xml version="1.0" encoding="utf-8"?>
<table xmlns="http://schemas.openxmlformats.org/spreadsheetml/2006/main" id="11" name="Leer" displayName="Leer" ref="A16:A17" totalsRowShown="0">
  <autoFilter ref="A16:A17"/>
  <tableColumns count="1">
    <tableColumn id="1" name="Leer"/>
  </tableColumns>
  <tableStyleInfo name="TableStyleMedium2" showFirstColumn="0" showLastColumn="0" showRowStripes="1" showColumnStripes="0"/>
</table>
</file>

<file path=xl/tables/table4.xml><?xml version="1.0" encoding="utf-8"?>
<table xmlns="http://schemas.openxmlformats.org/spreadsheetml/2006/main" id="14" name="Anrechnungstatbestand" displayName="Anrechnungstatbestand" ref="M2:M8" totalsRowShown="0">
  <autoFilter ref="M2:M8"/>
  <tableColumns count="1">
    <tableColumn id="1" name="Anrechnungstatbestand"/>
  </tableColumns>
  <tableStyleInfo name="TableStyleMedium2" showFirstColumn="0" showLastColumn="0" showRowStripes="1" showColumnStripes="0"/>
</table>
</file>

<file path=xl/tables/table5.xml><?xml version="1.0" encoding="utf-8"?>
<table xmlns="http://schemas.openxmlformats.org/spreadsheetml/2006/main" id="15" name="Ausnahmetatbestand" displayName="Ausnahmetatbestand" ref="M18:M21" totalsRowShown="0">
  <autoFilter ref="M18:M21"/>
  <tableColumns count="1">
    <tableColumn id="1" name="Ausnahmetatbestand"/>
  </tableColumns>
  <tableStyleInfo name="TableStyleMedium2" showFirstColumn="0" showLastColumn="0" showRowStripes="1" showColumnStripes="0"/>
</table>
</file>

<file path=xl/tables/table6.xml><?xml version="1.0" encoding="utf-8"?>
<table xmlns="http://schemas.openxmlformats.org/spreadsheetml/2006/main" id="19" name="Psychosomatik" displayName="Psychosomatik" ref="I2:I6" totalsRowShown="0" headerRowDxfId="49" dataDxfId="48" tableBorderDxfId="47">
  <autoFilter ref="I2:I6"/>
  <tableColumns count="1">
    <tableColumn id="1" name="Psychosomatik" dataDxfId="46"/>
  </tableColumns>
  <tableStyleInfo name="TableStyleMedium2" showFirstColumn="0" showLastColumn="0" showRowStripes="1" showColumnStripes="0"/>
</table>
</file>

<file path=xl/tables/table7.xml><?xml version="1.0" encoding="utf-8"?>
<table xmlns="http://schemas.openxmlformats.org/spreadsheetml/2006/main" id="2" name="BGI" displayName="BGI" ref="A20:A26" totalsRowShown="0" headerRowDxfId="45" dataDxfId="43" headerRowBorderDxfId="44" tableBorderDxfId="42" totalsRowBorderDxfId="41">
  <autoFilter ref="A20:A26"/>
  <tableColumns count="1">
    <tableColumn id="1" name="BGI" dataDxfId="40"/>
  </tableColumns>
  <tableStyleInfo name="TableStyleMedium2" showFirstColumn="0" showLastColumn="0" showRowStripes="1" showColumnStripes="0"/>
</table>
</file>

<file path=xl/tables/table8.xml><?xml version="1.0" encoding="utf-8"?>
<table xmlns="http://schemas.openxmlformats.org/spreadsheetml/2006/main" id="3" name="BGII" displayName="BGII" ref="A29:A35" totalsRowShown="0" headerRowDxfId="39" dataDxfId="38" tableBorderDxfId="37">
  <autoFilter ref="A29:A35"/>
  <tableColumns count="1">
    <tableColumn id="1" name="BGII" dataDxfId="36"/>
  </tableColumns>
  <tableStyleInfo name="TableStyleMedium2" showFirstColumn="0" showLastColumn="0" showRowStripes="1" showColumnStripes="0"/>
</table>
</file>

<file path=xl/tables/table9.xml><?xml version="1.0" encoding="utf-8"?>
<table xmlns="http://schemas.openxmlformats.org/spreadsheetml/2006/main" id="10" name="BGIIb" displayName="BGIIb" ref="A56:A62" totalsRowShown="0">
  <autoFilter ref="A56:A62"/>
  <tableColumns count="1">
    <tableColumn id="1" name="BGIIb"/>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19.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W35"/>
  <sheetViews>
    <sheetView showGridLines="0" tabSelected="1" zoomScaleNormal="100" workbookViewId="0">
      <selection activeCell="N2" sqref="N2:Q2"/>
    </sheetView>
  </sheetViews>
  <sheetFormatPr baseColWidth="10" defaultColWidth="11.44140625" defaultRowHeight="14.4" x14ac:dyDescent="0.3"/>
  <cols>
    <col min="1" max="1" width="4.33203125" style="1" customWidth="1"/>
    <col min="2" max="17" width="11.44140625" style="1"/>
    <col min="18" max="18" width="11.44140625" style="1" customWidth="1"/>
    <col min="19" max="16384" width="11.44140625" style="1"/>
  </cols>
  <sheetData>
    <row r="1" spans="1:23" ht="15" customHeight="1" x14ac:dyDescent="0.3">
      <c r="A1" s="1" t="s">
        <v>124</v>
      </c>
    </row>
    <row r="2" spans="1:23" s="49" customFormat="1" ht="30" customHeight="1" x14ac:dyDescent="0.45">
      <c r="A2" s="39"/>
      <c r="B2" s="255"/>
      <c r="C2" s="40" t="s">
        <v>132</v>
      </c>
      <c r="D2" s="41"/>
      <c r="E2" s="41"/>
      <c r="F2" s="42"/>
      <c r="G2" s="43"/>
      <c r="H2" s="44"/>
      <c r="I2" s="44"/>
      <c r="J2" s="45"/>
      <c r="K2" s="45"/>
      <c r="L2" s="45"/>
      <c r="M2" s="45"/>
      <c r="N2" s="451" t="s">
        <v>146</v>
      </c>
      <c r="O2" s="451"/>
      <c r="P2" s="451"/>
      <c r="Q2" s="451"/>
      <c r="R2" s="46"/>
      <c r="S2" s="47"/>
      <c r="T2" s="48"/>
      <c r="U2" s="47"/>
      <c r="V2" s="47"/>
      <c r="W2" s="47"/>
    </row>
    <row r="3" spans="1:23" ht="15" customHeight="1" x14ac:dyDescent="0.3">
      <c r="A3" s="2"/>
      <c r="B3" s="3"/>
      <c r="C3" s="4"/>
      <c r="D3" s="5"/>
      <c r="E3" s="5"/>
      <c r="F3" s="5"/>
    </row>
    <row r="4" spans="1:23" ht="15" customHeight="1" x14ac:dyDescent="0.3">
      <c r="B4" s="86"/>
      <c r="C4" s="87"/>
      <c r="D4" s="87"/>
      <c r="E4" s="87"/>
      <c r="F4" s="87"/>
      <c r="G4" s="87"/>
      <c r="H4" s="87"/>
      <c r="I4" s="87"/>
      <c r="J4" s="87"/>
      <c r="K4" s="87"/>
      <c r="L4" s="87"/>
      <c r="M4" s="87"/>
      <c r="N4" s="87"/>
      <c r="O4" s="87"/>
      <c r="P4" s="87"/>
      <c r="Q4" s="87"/>
      <c r="R4" s="256"/>
    </row>
    <row r="5" spans="1:23" s="180" customFormat="1" ht="26.25" customHeight="1" x14ac:dyDescent="0.3">
      <c r="B5" s="91"/>
      <c r="C5" s="181" t="s">
        <v>196</v>
      </c>
      <c r="D5" s="182"/>
      <c r="E5" s="182"/>
      <c r="F5" s="183"/>
      <c r="G5" s="93"/>
      <c r="H5" s="182"/>
      <c r="I5" s="182"/>
      <c r="J5" s="182"/>
      <c r="K5" s="182"/>
      <c r="L5" s="182"/>
      <c r="M5" s="94"/>
      <c r="N5" s="184"/>
      <c r="O5" s="185"/>
      <c r="P5" s="185"/>
      <c r="Q5" s="185"/>
      <c r="R5" s="186"/>
    </row>
    <row r="6" spans="1:23" ht="15" customHeight="1" x14ac:dyDescent="0.3">
      <c r="B6" s="97"/>
      <c r="C6" s="452" t="s">
        <v>629</v>
      </c>
      <c r="D6" s="453"/>
      <c r="E6" s="453"/>
      <c r="F6" s="453"/>
      <c r="G6" s="453"/>
      <c r="H6" s="453"/>
      <c r="I6" s="453"/>
      <c r="J6" s="453"/>
      <c r="K6" s="453"/>
      <c r="L6" s="453"/>
      <c r="M6" s="453"/>
      <c r="N6" s="453"/>
      <c r="O6" s="453"/>
      <c r="P6" s="453"/>
      <c r="Q6" s="453"/>
      <c r="R6" s="96"/>
    </row>
    <row r="7" spans="1:23" ht="15" customHeight="1" x14ac:dyDescent="0.3">
      <c r="B7" s="97"/>
      <c r="C7" s="453"/>
      <c r="D7" s="453"/>
      <c r="E7" s="453"/>
      <c r="F7" s="453"/>
      <c r="G7" s="453"/>
      <c r="H7" s="453"/>
      <c r="I7" s="453"/>
      <c r="J7" s="453"/>
      <c r="K7" s="453"/>
      <c r="L7" s="453"/>
      <c r="M7" s="453"/>
      <c r="N7" s="453"/>
      <c r="O7" s="453"/>
      <c r="P7" s="453"/>
      <c r="Q7" s="453"/>
      <c r="R7" s="96"/>
    </row>
    <row r="8" spans="1:23" ht="15" customHeight="1" x14ac:dyDescent="0.3">
      <c r="B8" s="97"/>
      <c r="C8" s="453"/>
      <c r="D8" s="453"/>
      <c r="E8" s="453"/>
      <c r="F8" s="453"/>
      <c r="G8" s="453"/>
      <c r="H8" s="453"/>
      <c r="I8" s="453"/>
      <c r="J8" s="453"/>
      <c r="K8" s="453"/>
      <c r="L8" s="453"/>
      <c r="M8" s="453"/>
      <c r="N8" s="453"/>
      <c r="O8" s="453"/>
      <c r="P8" s="453"/>
      <c r="Q8" s="453"/>
      <c r="R8" s="96"/>
    </row>
    <row r="9" spans="1:23" ht="15" customHeight="1" x14ac:dyDescent="0.3">
      <c r="B9" s="97"/>
      <c r="C9" s="453"/>
      <c r="D9" s="453"/>
      <c r="E9" s="453"/>
      <c r="F9" s="453"/>
      <c r="G9" s="453"/>
      <c r="H9" s="453"/>
      <c r="I9" s="453"/>
      <c r="J9" s="453"/>
      <c r="K9" s="453"/>
      <c r="L9" s="453"/>
      <c r="M9" s="453"/>
      <c r="N9" s="453"/>
      <c r="O9" s="453"/>
      <c r="P9" s="453"/>
      <c r="Q9" s="453"/>
      <c r="R9" s="96"/>
    </row>
    <row r="10" spans="1:23" ht="15" customHeight="1" x14ac:dyDescent="0.3">
      <c r="B10" s="97"/>
      <c r="C10" s="453"/>
      <c r="D10" s="453"/>
      <c r="E10" s="453"/>
      <c r="F10" s="453"/>
      <c r="G10" s="453"/>
      <c r="H10" s="453"/>
      <c r="I10" s="453"/>
      <c r="J10" s="453"/>
      <c r="K10" s="453"/>
      <c r="L10" s="453"/>
      <c r="M10" s="453"/>
      <c r="N10" s="453"/>
      <c r="O10" s="453"/>
      <c r="P10" s="453"/>
      <c r="Q10" s="453"/>
      <c r="R10" s="96"/>
    </row>
    <row r="11" spans="1:23" ht="15" customHeight="1" x14ac:dyDescent="0.3">
      <c r="B11" s="97"/>
      <c r="C11" s="453"/>
      <c r="D11" s="453"/>
      <c r="E11" s="453"/>
      <c r="F11" s="453"/>
      <c r="G11" s="453"/>
      <c r="H11" s="453"/>
      <c r="I11" s="453"/>
      <c r="J11" s="453"/>
      <c r="K11" s="453"/>
      <c r="L11" s="453"/>
      <c r="M11" s="453"/>
      <c r="N11" s="453"/>
      <c r="O11" s="453"/>
      <c r="P11" s="453"/>
      <c r="Q11" s="453"/>
      <c r="R11" s="96"/>
    </row>
    <row r="12" spans="1:23" ht="15" customHeight="1" x14ac:dyDescent="0.3">
      <c r="B12" s="97"/>
      <c r="C12" s="99"/>
      <c r="D12" s="89"/>
      <c r="E12" s="89"/>
      <c r="F12" s="92"/>
      <c r="G12" s="100"/>
      <c r="H12" s="101"/>
      <c r="I12" s="101"/>
      <c r="J12" s="101"/>
      <c r="K12" s="89"/>
      <c r="L12" s="89"/>
      <c r="M12" s="98"/>
      <c r="N12" s="270"/>
      <c r="O12" s="270"/>
      <c r="P12" s="270"/>
      <c r="Q12" s="270"/>
      <c r="R12" s="96"/>
    </row>
    <row r="13" spans="1:23" ht="15" customHeight="1" x14ac:dyDescent="0.35">
      <c r="B13" s="91"/>
      <c r="C13" s="102" t="s">
        <v>12</v>
      </c>
      <c r="D13" s="178"/>
      <c r="E13" s="178"/>
      <c r="F13" s="178"/>
      <c r="G13" s="178"/>
      <c r="H13" s="178"/>
      <c r="I13" s="178"/>
      <c r="J13" s="178"/>
      <c r="K13" s="178"/>
      <c r="L13" s="178"/>
      <c r="M13" s="178"/>
      <c r="N13" s="178"/>
      <c r="O13" s="178"/>
      <c r="P13" s="178"/>
      <c r="Q13" s="178"/>
      <c r="R13" s="90"/>
    </row>
    <row r="14" spans="1:23" ht="15" customHeight="1" x14ac:dyDescent="0.3">
      <c r="B14" s="97"/>
      <c r="C14" s="452" t="s">
        <v>630</v>
      </c>
      <c r="D14" s="453"/>
      <c r="E14" s="453"/>
      <c r="F14" s="453"/>
      <c r="G14" s="453"/>
      <c r="H14" s="453"/>
      <c r="I14" s="453"/>
      <c r="J14" s="453"/>
      <c r="K14" s="453"/>
      <c r="L14" s="453"/>
      <c r="M14" s="453"/>
      <c r="N14" s="453"/>
      <c r="O14" s="453"/>
      <c r="P14" s="453"/>
      <c r="Q14" s="453"/>
      <c r="R14" s="103"/>
    </row>
    <row r="15" spans="1:23" ht="15" customHeight="1" x14ac:dyDescent="0.3">
      <c r="B15" s="97"/>
      <c r="C15" s="453"/>
      <c r="D15" s="453"/>
      <c r="E15" s="453"/>
      <c r="F15" s="453"/>
      <c r="G15" s="453"/>
      <c r="H15" s="453"/>
      <c r="I15" s="453"/>
      <c r="J15" s="453"/>
      <c r="K15" s="453"/>
      <c r="L15" s="453"/>
      <c r="M15" s="453"/>
      <c r="N15" s="453"/>
      <c r="O15" s="453"/>
      <c r="P15" s="453"/>
      <c r="Q15" s="453"/>
      <c r="R15" s="103"/>
    </row>
    <row r="16" spans="1:23" ht="15" customHeight="1" x14ac:dyDescent="0.3">
      <c r="B16" s="97"/>
      <c r="C16" s="453"/>
      <c r="D16" s="453"/>
      <c r="E16" s="453"/>
      <c r="F16" s="453"/>
      <c r="G16" s="453"/>
      <c r="H16" s="453"/>
      <c r="I16" s="453"/>
      <c r="J16" s="453"/>
      <c r="K16" s="453"/>
      <c r="L16" s="453"/>
      <c r="M16" s="453"/>
      <c r="N16" s="453"/>
      <c r="O16" s="453"/>
      <c r="P16" s="453"/>
      <c r="Q16" s="453"/>
      <c r="R16" s="103"/>
    </row>
    <row r="17" spans="2:18" ht="15" customHeight="1" x14ac:dyDescent="0.3">
      <c r="B17" s="91"/>
      <c r="C17" s="453"/>
      <c r="D17" s="453"/>
      <c r="E17" s="453"/>
      <c r="F17" s="453"/>
      <c r="G17" s="453"/>
      <c r="H17" s="453"/>
      <c r="I17" s="453"/>
      <c r="J17" s="453"/>
      <c r="K17" s="453"/>
      <c r="L17" s="453"/>
      <c r="M17" s="453"/>
      <c r="N17" s="453"/>
      <c r="O17" s="453"/>
      <c r="P17" s="453"/>
      <c r="Q17" s="453"/>
      <c r="R17" s="103"/>
    </row>
    <row r="18" spans="2:18" ht="15" customHeight="1" x14ac:dyDescent="0.3">
      <c r="B18" s="88"/>
      <c r="C18" s="453"/>
      <c r="D18" s="453"/>
      <c r="E18" s="453"/>
      <c r="F18" s="453"/>
      <c r="G18" s="453"/>
      <c r="H18" s="453"/>
      <c r="I18" s="453"/>
      <c r="J18" s="453"/>
      <c r="K18" s="453"/>
      <c r="L18" s="453"/>
      <c r="M18" s="453"/>
      <c r="N18" s="453"/>
      <c r="O18" s="453"/>
      <c r="P18" s="453"/>
      <c r="Q18" s="453"/>
      <c r="R18" s="90"/>
    </row>
    <row r="19" spans="2:18" ht="15" customHeight="1" x14ac:dyDescent="0.3">
      <c r="B19" s="88"/>
      <c r="C19" s="89"/>
      <c r="D19" s="89"/>
      <c r="E19" s="89"/>
      <c r="F19" s="92"/>
      <c r="G19" s="100"/>
      <c r="H19" s="101"/>
      <c r="I19" s="101"/>
      <c r="J19" s="101"/>
      <c r="K19" s="89"/>
      <c r="L19" s="98"/>
      <c r="M19" s="104"/>
      <c r="N19" s="104"/>
      <c r="O19" s="104"/>
      <c r="P19" s="104"/>
      <c r="Q19" s="104"/>
      <c r="R19" s="90"/>
    </row>
    <row r="20" spans="2:18" ht="15" customHeight="1" x14ac:dyDescent="0.35">
      <c r="B20" s="91"/>
      <c r="C20" s="102" t="s">
        <v>13</v>
      </c>
      <c r="D20" s="89"/>
      <c r="E20" s="89"/>
      <c r="F20" s="92"/>
      <c r="G20" s="100"/>
      <c r="H20" s="101"/>
      <c r="I20" s="101"/>
      <c r="J20" s="101"/>
      <c r="K20" s="89"/>
      <c r="L20" s="98"/>
      <c r="M20" s="104"/>
      <c r="N20" s="104"/>
      <c r="O20" s="104"/>
      <c r="P20" s="104"/>
      <c r="Q20" s="104"/>
      <c r="R20" s="90"/>
    </row>
    <row r="21" spans="2:18" s="404" customFormat="1" ht="13.5" customHeight="1" x14ac:dyDescent="0.3">
      <c r="B21" s="405"/>
      <c r="C21" s="454" t="s">
        <v>631</v>
      </c>
      <c r="D21" s="454"/>
      <c r="E21" s="454"/>
      <c r="F21" s="454"/>
      <c r="G21" s="454"/>
      <c r="H21" s="454"/>
      <c r="I21" s="454"/>
      <c r="J21" s="454"/>
      <c r="K21" s="454"/>
      <c r="L21" s="454"/>
      <c r="M21" s="454"/>
      <c r="N21" s="454"/>
      <c r="O21" s="454"/>
      <c r="P21" s="454"/>
      <c r="Q21" s="454"/>
      <c r="R21" s="406"/>
    </row>
    <row r="22" spans="2:18" s="252" customFormat="1" ht="13.5" customHeight="1" x14ac:dyDescent="0.3">
      <c r="B22" s="250"/>
      <c r="C22" s="454"/>
      <c r="D22" s="454"/>
      <c r="E22" s="454"/>
      <c r="F22" s="454"/>
      <c r="G22" s="454"/>
      <c r="H22" s="454"/>
      <c r="I22" s="454"/>
      <c r="J22" s="454"/>
      <c r="K22" s="454"/>
      <c r="L22" s="454"/>
      <c r="M22" s="454"/>
      <c r="N22" s="454"/>
      <c r="O22" s="454"/>
      <c r="P22" s="454"/>
      <c r="Q22" s="454"/>
      <c r="R22" s="251"/>
    </row>
    <row r="23" spans="2:18" ht="13.5" customHeight="1" x14ac:dyDescent="0.3">
      <c r="B23" s="88"/>
      <c r="C23" s="454"/>
      <c r="D23" s="454"/>
      <c r="E23" s="454"/>
      <c r="F23" s="454"/>
      <c r="G23" s="454"/>
      <c r="H23" s="454"/>
      <c r="I23" s="454"/>
      <c r="J23" s="454"/>
      <c r="K23" s="454"/>
      <c r="L23" s="454"/>
      <c r="M23" s="454"/>
      <c r="N23" s="454"/>
      <c r="O23" s="454"/>
      <c r="P23" s="454"/>
      <c r="Q23" s="454"/>
      <c r="R23" s="90"/>
    </row>
    <row r="24" spans="2:18" ht="13.5" customHeight="1" x14ac:dyDescent="0.3">
      <c r="B24" s="105"/>
      <c r="C24" s="454"/>
      <c r="D24" s="454"/>
      <c r="E24" s="454"/>
      <c r="F24" s="454"/>
      <c r="G24" s="454"/>
      <c r="H24" s="454"/>
      <c r="I24" s="454"/>
      <c r="J24" s="454"/>
      <c r="K24" s="454"/>
      <c r="L24" s="454"/>
      <c r="M24" s="454"/>
      <c r="N24" s="454"/>
      <c r="O24" s="454"/>
      <c r="P24" s="454"/>
      <c r="Q24" s="454"/>
      <c r="R24" s="90"/>
    </row>
    <row r="25" spans="2:18" ht="13.5" customHeight="1" x14ac:dyDescent="0.3">
      <c r="B25" s="105"/>
      <c r="C25" s="454"/>
      <c r="D25" s="454"/>
      <c r="E25" s="454"/>
      <c r="F25" s="454"/>
      <c r="G25" s="454"/>
      <c r="H25" s="454"/>
      <c r="I25" s="454"/>
      <c r="J25" s="454"/>
      <c r="K25" s="454"/>
      <c r="L25" s="454"/>
      <c r="M25" s="454"/>
      <c r="N25" s="454"/>
      <c r="O25" s="454"/>
      <c r="P25" s="454"/>
      <c r="Q25" s="454"/>
      <c r="R25" s="90"/>
    </row>
    <row r="26" spans="2:18" ht="13.5" customHeight="1" x14ac:dyDescent="0.3">
      <c r="B26" s="105"/>
      <c r="C26" s="454"/>
      <c r="D26" s="454"/>
      <c r="E26" s="454"/>
      <c r="F26" s="454"/>
      <c r="G26" s="454"/>
      <c r="H26" s="454"/>
      <c r="I26" s="454"/>
      <c r="J26" s="454"/>
      <c r="K26" s="454"/>
      <c r="L26" s="454"/>
      <c r="M26" s="454"/>
      <c r="N26" s="454"/>
      <c r="O26" s="454"/>
      <c r="P26" s="454"/>
      <c r="Q26" s="454"/>
      <c r="R26" s="90"/>
    </row>
    <row r="27" spans="2:18" ht="13.5" customHeight="1" x14ac:dyDescent="0.3">
      <c r="B27" s="105"/>
      <c r="C27" s="454"/>
      <c r="D27" s="454"/>
      <c r="E27" s="454"/>
      <c r="F27" s="454"/>
      <c r="G27" s="454"/>
      <c r="H27" s="454"/>
      <c r="I27" s="454"/>
      <c r="J27" s="454"/>
      <c r="K27" s="454"/>
      <c r="L27" s="454"/>
      <c r="M27" s="454"/>
      <c r="N27" s="454"/>
      <c r="O27" s="454"/>
      <c r="P27" s="454"/>
      <c r="Q27" s="454"/>
      <c r="R27" s="90"/>
    </row>
    <row r="28" spans="2:18" ht="13.5" customHeight="1" x14ac:dyDescent="0.3">
      <c r="B28" s="245" t="s">
        <v>18</v>
      </c>
      <c r="C28" s="246" t="s">
        <v>264</v>
      </c>
      <c r="D28" s="247"/>
      <c r="E28" s="247"/>
      <c r="F28" s="247"/>
      <c r="G28" s="247"/>
      <c r="H28" s="247"/>
      <c r="I28" s="247"/>
      <c r="J28" s="248"/>
      <c r="K28" s="89"/>
      <c r="L28" s="89"/>
      <c r="M28" s="89"/>
      <c r="N28" s="89"/>
      <c r="O28" s="89"/>
      <c r="P28" s="89"/>
      <c r="Q28" s="89"/>
      <c r="R28" s="90"/>
    </row>
    <row r="29" spans="2:18" ht="15" customHeight="1" x14ac:dyDescent="0.3">
      <c r="B29" s="88"/>
      <c r="C29" s="89"/>
      <c r="D29" s="89"/>
      <c r="E29" s="89"/>
      <c r="F29" s="89"/>
      <c r="G29" s="89"/>
      <c r="H29" s="89"/>
      <c r="I29" s="89"/>
      <c r="J29" s="89"/>
      <c r="K29" s="89"/>
      <c r="L29" s="89"/>
      <c r="M29" s="89"/>
      <c r="N29" s="89"/>
      <c r="O29" s="89"/>
      <c r="P29" s="89"/>
      <c r="Q29" s="89"/>
      <c r="R29" s="90"/>
    </row>
    <row r="30" spans="2:18" ht="15" customHeight="1" x14ac:dyDescent="0.35">
      <c r="B30" s="91"/>
      <c r="C30" s="102" t="s">
        <v>133</v>
      </c>
      <c r="D30" s="89"/>
      <c r="E30" s="89"/>
      <c r="F30" s="89"/>
      <c r="G30" s="89"/>
      <c r="H30" s="89"/>
      <c r="I30" s="89"/>
      <c r="J30" s="89"/>
      <c r="K30" s="89"/>
      <c r="L30" s="89"/>
      <c r="M30" s="89"/>
      <c r="N30" s="89"/>
      <c r="O30" s="89"/>
      <c r="P30" s="89"/>
      <c r="Q30" s="89"/>
      <c r="R30" s="90"/>
    </row>
    <row r="31" spans="2:18" ht="15" customHeight="1" x14ac:dyDescent="0.3">
      <c r="B31" s="88"/>
      <c r="C31" s="449" t="s">
        <v>598</v>
      </c>
      <c r="D31" s="449"/>
      <c r="E31" s="449"/>
      <c r="F31" s="449"/>
      <c r="G31" s="449"/>
      <c r="H31" s="449"/>
      <c r="I31" s="449"/>
      <c r="J31" s="449"/>
      <c r="K31" s="449"/>
      <c r="L31" s="449"/>
      <c r="M31" s="449"/>
      <c r="N31" s="449"/>
      <c r="O31" s="449"/>
      <c r="P31" s="449"/>
      <c r="Q31" s="449"/>
      <c r="R31" s="90"/>
    </row>
    <row r="32" spans="2:18" x14ac:dyDescent="0.3">
      <c r="B32" s="88"/>
      <c r="C32" s="450"/>
      <c r="D32" s="450"/>
      <c r="E32" s="450"/>
      <c r="F32" s="450"/>
      <c r="G32" s="450"/>
      <c r="H32" s="450"/>
      <c r="I32" s="450"/>
      <c r="J32" s="450"/>
      <c r="K32" s="450"/>
      <c r="L32" s="450"/>
      <c r="M32" s="450"/>
      <c r="N32" s="450"/>
      <c r="O32" s="450"/>
      <c r="P32" s="450"/>
      <c r="Q32" s="450"/>
      <c r="R32" s="90"/>
    </row>
    <row r="33" spans="2:18" ht="15" customHeight="1" x14ac:dyDescent="0.3">
      <c r="B33" s="88"/>
      <c r="C33" s="448" t="s">
        <v>386</v>
      </c>
      <c r="D33" s="448"/>
      <c r="E33" s="448"/>
      <c r="F33" s="448"/>
      <c r="G33" s="448"/>
      <c r="H33" s="448"/>
      <c r="I33" s="448"/>
      <c r="J33" s="448"/>
      <c r="K33" s="448"/>
      <c r="L33" s="448"/>
      <c r="M33" s="448"/>
      <c r="N33" s="448"/>
      <c r="O33" s="448"/>
      <c r="P33" s="448"/>
      <c r="Q33" s="448"/>
      <c r="R33" s="90"/>
    </row>
    <row r="34" spans="2:18" ht="15" customHeight="1" x14ac:dyDescent="0.3">
      <c r="B34" s="88"/>
      <c r="C34" s="89" t="s">
        <v>134</v>
      </c>
      <c r="D34" s="89"/>
      <c r="E34" s="89"/>
      <c r="F34" s="89"/>
      <c r="G34" s="89"/>
      <c r="H34" s="89"/>
      <c r="I34" s="89"/>
      <c r="J34" s="89"/>
      <c r="K34" s="89"/>
      <c r="L34" s="89"/>
      <c r="M34" s="89"/>
      <c r="N34" s="89"/>
      <c r="O34" s="89"/>
      <c r="P34" s="89"/>
      <c r="Q34" s="89"/>
      <c r="R34" s="90"/>
    </row>
    <row r="35" spans="2:18" ht="15" customHeight="1" x14ac:dyDescent="0.3">
      <c r="B35" s="106"/>
      <c r="C35" s="107"/>
      <c r="D35" s="107"/>
      <c r="E35" s="107"/>
      <c r="F35" s="107"/>
      <c r="G35" s="107"/>
      <c r="H35" s="107"/>
      <c r="I35" s="107"/>
      <c r="J35" s="107"/>
      <c r="K35" s="107"/>
      <c r="L35" s="107"/>
      <c r="M35" s="107"/>
      <c r="N35" s="107"/>
      <c r="O35" s="107"/>
      <c r="P35" s="107"/>
      <c r="Q35" s="107"/>
      <c r="R35" s="345" t="s">
        <v>622</v>
      </c>
    </row>
  </sheetData>
  <sheetProtection algorithmName="SHA-512" hashValue="abBt096FjgexBPJpSdqVBrZa7G8U/4sBBHpO3PhMpxFG4bjPv5X8D3CAf2hRNWS8brPLqZKzXQP3alZ/jhaBPA==" saltValue="qB1DyjOEMAPMvHyCMU661g==" spinCount="100000" sheet="1" objects="1" scenarios="1" selectLockedCells="1" autoFilter="0"/>
  <mergeCells count="6">
    <mergeCell ref="C33:Q33"/>
    <mergeCell ref="C31:Q32"/>
    <mergeCell ref="N2:Q2"/>
    <mergeCell ref="C14:Q18"/>
    <mergeCell ref="C6:Q11"/>
    <mergeCell ref="C21:Q27"/>
  </mergeCells>
  <hyperlinks>
    <hyperlink ref="N2:Q2" location="'Angaben KH-Standort'!D11" display="Angaben KH-Standort &gt;&gt;"/>
    <hyperlink ref="N2" location="'Angaben KH-Standort'!A1" display="Angaben KH-Standort &gt;&gt;"/>
  </hyperlinks>
  <pageMargins left="0.25" right="0.25" top="0.75" bottom="0.75" header="0.3" footer="0.3"/>
  <pageSetup paperSize="9" scale="64" orientation="landscape" r:id="rId1"/>
  <colBreaks count="1" manualBreakCount="1">
    <brk id="18"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dimension ref="A1:AY4235"/>
  <sheetViews>
    <sheetView showGridLines="0" showRuler="0" zoomScaleNormal="100" zoomScaleSheetLayoutView="64" workbookViewId="0">
      <selection activeCell="E34" sqref="E34"/>
    </sheetView>
  </sheetViews>
  <sheetFormatPr baseColWidth="10" defaultColWidth="11.44140625" defaultRowHeight="14.4" x14ac:dyDescent="0.3"/>
  <cols>
    <col min="1" max="1" width="4.33203125" style="6" customWidth="1"/>
    <col min="2" max="2" width="11.44140625" style="6"/>
    <col min="3" max="3" width="9.44140625" style="6" customWidth="1"/>
    <col min="4" max="4" width="32" style="6" customWidth="1"/>
    <col min="5" max="5" width="40" style="6" customWidth="1"/>
    <col min="6" max="6" width="11.44140625" style="6" customWidth="1"/>
    <col min="7" max="7" width="14.33203125" style="6" customWidth="1"/>
    <col min="8" max="9" width="22.88671875" style="6" customWidth="1"/>
    <col min="10" max="10" width="11.44140625" style="6"/>
    <col min="11" max="17" width="11.44140625" style="445"/>
    <col min="18" max="18" width="11.44140625" style="415"/>
    <col min="19" max="21" width="11.44140625" style="445"/>
    <col min="22" max="51" width="11.44140625" style="378"/>
    <col min="52" max="16384" width="11.44140625" style="6"/>
  </cols>
  <sheetData>
    <row r="1" spans="1:10" x14ac:dyDescent="0.3">
      <c r="A1" s="6" t="s">
        <v>0</v>
      </c>
    </row>
    <row r="2" spans="1:10" ht="30" customHeight="1" x14ac:dyDescent="0.3">
      <c r="A2" s="18"/>
      <c r="B2" s="119" t="s">
        <v>42</v>
      </c>
      <c r="C2" s="147" t="s">
        <v>188</v>
      </c>
      <c r="D2" s="152"/>
      <c r="E2" s="152"/>
      <c r="F2" s="152"/>
      <c r="G2" s="153"/>
      <c r="H2" s="276" t="s">
        <v>36</v>
      </c>
      <c r="I2" s="285" t="s">
        <v>412</v>
      </c>
      <c r="J2" s="22"/>
    </row>
    <row r="3" spans="1:10" ht="15" customHeight="1" x14ac:dyDescent="0.3">
      <c r="A3" s="18"/>
      <c r="B3" s="19"/>
      <c r="C3" s="20"/>
    </row>
    <row r="4" spans="1:10" ht="15" customHeight="1" x14ac:dyDescent="0.3">
      <c r="B4" s="115"/>
      <c r="C4" s="54"/>
      <c r="D4" s="144" t="str">
        <f ca="1">"Haupt-IK: " &amp; CELL("inhalt",'Angaben KH-Standort'!D25)</f>
        <v xml:space="preserve">Haupt-IK: </v>
      </c>
      <c r="E4" s="144" t="str">
        <f ca="1">"Jahr: " &amp; CELL("inhalt",'Angaben KH-Standort'!$D12)</f>
        <v>Jahr: 2023</v>
      </c>
      <c r="F4" s="54"/>
      <c r="G4" s="54"/>
      <c r="H4" s="54"/>
      <c r="I4" s="54"/>
      <c r="J4" s="121"/>
    </row>
    <row r="5" spans="1:10" ht="15" customHeight="1" x14ac:dyDescent="0.3">
      <c r="B5" s="116"/>
      <c r="C5" s="57"/>
      <c r="D5" s="145" t="str">
        <f ca="1" xml:space="preserve"> "Standort-ID: " &amp; CELL("inhalt",'Angaben KH-Standort'!D26)</f>
        <v xml:space="preserve">Standort-ID: </v>
      </c>
      <c r="E5" s="145" t="str">
        <f ca="1">CELL("inhalt",'A1'!$F$14) &amp; ". Quartal"</f>
        <v>0. Quartal</v>
      </c>
      <c r="F5" s="57"/>
      <c r="G5" s="57"/>
      <c r="H5" s="57"/>
      <c r="I5" s="57"/>
      <c r="J5" s="121"/>
    </row>
    <row r="6" spans="1:10" ht="15" customHeight="1" x14ac:dyDescent="0.3">
      <c r="A6" s="18"/>
      <c r="B6" s="19"/>
      <c r="C6" s="20"/>
    </row>
    <row r="7" spans="1:10" ht="15" customHeight="1" x14ac:dyDescent="0.3">
      <c r="B7" s="61"/>
      <c r="C7" s="59"/>
      <c r="D7" s="59"/>
      <c r="E7" s="59"/>
      <c r="F7" s="59"/>
      <c r="G7" s="59"/>
      <c r="H7" s="59"/>
      <c r="I7" s="62"/>
    </row>
    <row r="8" spans="1:10" ht="15" customHeight="1" x14ac:dyDescent="0.3">
      <c r="B8" s="63"/>
      <c r="C8" s="488" t="s">
        <v>639</v>
      </c>
      <c r="D8" s="488"/>
      <c r="E8" s="488"/>
      <c r="F8" s="488"/>
      <c r="G8" s="488"/>
      <c r="H8" s="488"/>
      <c r="I8" s="64"/>
    </row>
    <row r="9" spans="1:10" ht="15" customHeight="1" x14ac:dyDescent="0.3">
      <c r="B9" s="63"/>
      <c r="C9" s="488"/>
      <c r="D9" s="488"/>
      <c r="E9" s="488"/>
      <c r="F9" s="488"/>
      <c r="G9" s="488"/>
      <c r="H9" s="488"/>
      <c r="I9" s="64"/>
    </row>
    <row r="10" spans="1:10" ht="15" customHeight="1" x14ac:dyDescent="0.3">
      <c r="B10" s="63"/>
      <c r="C10" s="488"/>
      <c r="D10" s="488"/>
      <c r="E10" s="488"/>
      <c r="F10" s="488"/>
      <c r="G10" s="488"/>
      <c r="H10" s="488"/>
      <c r="I10" s="73"/>
    </row>
    <row r="11" spans="1:10" ht="15" customHeight="1" x14ac:dyDescent="0.3">
      <c r="B11" s="63"/>
      <c r="C11" s="483" t="s">
        <v>627</v>
      </c>
      <c r="D11" s="483"/>
      <c r="E11" s="483"/>
      <c r="F11" s="483"/>
      <c r="G11" s="483"/>
      <c r="H11" s="483"/>
      <c r="I11" s="166" t="s">
        <v>169</v>
      </c>
    </row>
    <row r="12" spans="1:10" ht="15" customHeight="1" x14ac:dyDescent="0.3">
      <c r="B12" s="63"/>
      <c r="C12" s="483"/>
      <c r="D12" s="483"/>
      <c r="E12" s="483"/>
      <c r="F12" s="483"/>
      <c r="G12" s="483"/>
      <c r="H12" s="483"/>
      <c r="I12" s="171" t="s">
        <v>190</v>
      </c>
    </row>
    <row r="13" spans="1:10" ht="15" customHeight="1" x14ac:dyDescent="0.3">
      <c r="B13" s="63"/>
      <c r="C13" s="483"/>
      <c r="D13" s="483"/>
      <c r="E13" s="483"/>
      <c r="F13" s="483"/>
      <c r="G13" s="483"/>
      <c r="H13" s="483"/>
      <c r="I13" s="165" t="s">
        <v>170</v>
      </c>
    </row>
    <row r="14" spans="1:10" ht="15" customHeight="1" x14ac:dyDescent="0.3">
      <c r="B14" s="63"/>
      <c r="C14" s="483"/>
      <c r="D14" s="483"/>
      <c r="E14" s="483"/>
      <c r="F14" s="483"/>
      <c r="G14" s="483"/>
      <c r="H14" s="483"/>
      <c r="I14" s="387" t="s">
        <v>586</v>
      </c>
    </row>
    <row r="15" spans="1:10" ht="15" customHeight="1" x14ac:dyDescent="0.3">
      <c r="B15" s="63"/>
      <c r="C15" s="483"/>
      <c r="D15" s="483"/>
      <c r="E15" s="483"/>
      <c r="F15" s="483"/>
      <c r="G15" s="483"/>
      <c r="H15" s="483"/>
      <c r="I15" s="413" t="s">
        <v>624</v>
      </c>
    </row>
    <row r="16" spans="1:10" ht="15" customHeight="1" x14ac:dyDescent="0.3">
      <c r="B16" s="63"/>
      <c r="C16" s="483"/>
      <c r="D16" s="483"/>
      <c r="E16" s="483"/>
      <c r="F16" s="483"/>
      <c r="G16" s="483"/>
      <c r="H16" s="483"/>
      <c r="I16" s="258"/>
    </row>
    <row r="17" spans="2:21" ht="15" customHeight="1" x14ac:dyDescent="0.3">
      <c r="B17" s="63"/>
      <c r="C17" s="483"/>
      <c r="D17" s="483"/>
      <c r="E17" s="483"/>
      <c r="F17" s="483"/>
      <c r="G17" s="483"/>
      <c r="H17" s="483"/>
      <c r="I17" s="258"/>
    </row>
    <row r="18" spans="2:21" ht="15" customHeight="1" x14ac:dyDescent="0.3">
      <c r="B18" s="63"/>
      <c r="C18" s="483"/>
      <c r="D18" s="483"/>
      <c r="E18" s="483"/>
      <c r="F18" s="483"/>
      <c r="G18" s="483"/>
      <c r="H18" s="483"/>
      <c r="I18" s="258"/>
    </row>
    <row r="19" spans="2:21" ht="15" customHeight="1" x14ac:dyDescent="0.3">
      <c r="B19" s="63"/>
      <c r="C19" s="483"/>
      <c r="D19" s="483"/>
      <c r="E19" s="483"/>
      <c r="F19" s="483"/>
      <c r="G19" s="483"/>
      <c r="H19" s="483"/>
      <c r="I19" s="258"/>
    </row>
    <row r="20" spans="2:21" ht="15" customHeight="1" x14ac:dyDescent="0.3">
      <c r="B20" s="63"/>
      <c r="C20" s="483"/>
      <c r="D20" s="483"/>
      <c r="E20" s="483"/>
      <c r="F20" s="483"/>
      <c r="G20" s="483"/>
      <c r="H20" s="483"/>
      <c r="I20" s="258"/>
    </row>
    <row r="21" spans="2:21" ht="15" customHeight="1" x14ac:dyDescent="0.3">
      <c r="B21" s="63"/>
      <c r="C21" s="483"/>
      <c r="D21" s="483"/>
      <c r="E21" s="483"/>
      <c r="F21" s="483"/>
      <c r="G21" s="483"/>
      <c r="H21" s="483"/>
      <c r="I21" s="258"/>
    </row>
    <row r="22" spans="2:21" ht="15" customHeight="1" x14ac:dyDescent="0.3">
      <c r="B22" s="63"/>
      <c r="C22" s="483"/>
      <c r="D22" s="483"/>
      <c r="E22" s="483"/>
      <c r="F22" s="483"/>
      <c r="G22" s="483"/>
      <c r="H22" s="483"/>
      <c r="I22" s="258"/>
    </row>
    <row r="23" spans="2:21" ht="15" customHeight="1" x14ac:dyDescent="0.3">
      <c r="B23" s="63"/>
      <c r="C23" s="483"/>
      <c r="D23" s="483"/>
      <c r="E23" s="483"/>
      <c r="F23" s="483"/>
      <c r="G23" s="483"/>
      <c r="H23" s="483"/>
      <c r="I23" s="371"/>
    </row>
    <row r="24" spans="2:21" ht="15" customHeight="1" x14ac:dyDescent="0.3">
      <c r="B24" s="63"/>
      <c r="C24" s="483"/>
      <c r="D24" s="483"/>
      <c r="E24" s="483"/>
      <c r="F24" s="483"/>
      <c r="G24" s="483"/>
      <c r="H24" s="483"/>
      <c r="I24" s="258"/>
    </row>
    <row r="25" spans="2:21" ht="15" customHeight="1" x14ac:dyDescent="0.3">
      <c r="B25" s="63"/>
      <c r="C25" s="483"/>
      <c r="D25" s="483"/>
      <c r="E25" s="483"/>
      <c r="F25" s="483"/>
      <c r="G25" s="483"/>
      <c r="H25" s="483"/>
      <c r="I25" s="258"/>
    </row>
    <row r="26" spans="2:21" ht="15" customHeight="1" x14ac:dyDescent="0.3">
      <c r="B26" s="63"/>
      <c r="C26" s="483"/>
      <c r="D26" s="483"/>
      <c r="E26" s="483"/>
      <c r="F26" s="483"/>
      <c r="G26" s="483"/>
      <c r="H26" s="483"/>
      <c r="I26" s="258"/>
    </row>
    <row r="27" spans="2:21" ht="15" customHeight="1" x14ac:dyDescent="0.3">
      <c r="B27" s="63"/>
      <c r="C27" s="483"/>
      <c r="D27" s="483"/>
      <c r="E27" s="483"/>
      <c r="F27" s="483"/>
      <c r="G27" s="483"/>
      <c r="H27" s="483"/>
      <c r="I27" s="258"/>
    </row>
    <row r="28" spans="2:21" ht="15" customHeight="1" x14ac:dyDescent="0.3">
      <c r="B28" s="63"/>
      <c r="C28" s="483"/>
      <c r="D28" s="483"/>
      <c r="E28" s="483"/>
      <c r="F28" s="483"/>
      <c r="G28" s="483"/>
      <c r="H28" s="483"/>
      <c r="I28" s="258"/>
    </row>
    <row r="29" spans="2:21" ht="15" customHeight="1" x14ac:dyDescent="0.3">
      <c r="B29" s="63"/>
      <c r="C29" s="483"/>
      <c r="D29" s="483"/>
      <c r="E29" s="483"/>
      <c r="F29" s="483"/>
      <c r="G29" s="483"/>
      <c r="H29" s="483"/>
      <c r="I29" s="258"/>
    </row>
    <row r="30" spans="2:21" ht="15" customHeight="1" x14ac:dyDescent="0.3">
      <c r="B30" s="63"/>
      <c r="C30" s="483"/>
      <c r="D30" s="483"/>
      <c r="E30" s="483"/>
      <c r="F30" s="483"/>
      <c r="G30" s="483"/>
      <c r="H30" s="483"/>
      <c r="I30" s="258"/>
    </row>
    <row r="31" spans="2:21" ht="16.5" customHeight="1" x14ac:dyDescent="0.3">
      <c r="B31" s="63"/>
      <c r="C31" s="489" t="str">
        <f>IF(R32=0,"Nur für die Einrichtungstypen, für die in Angaben KH-Standort ein 'Ja' bei 'Teilnahme an Stichprobe' ausgewählt wurde, sind hier Angaben einzutragen","Bis zum 31. Dezember 2025 für die Einrichtungstypen auszufüllen, die an der repräsentativen Stichprobe im Sinne von § 16 Absatz 8 teilnehmen")</f>
        <v>Nur für die Einrichtungstypen, für die in Angaben KH-Standort ein 'Ja' bei 'Teilnahme an Stichprobe' ausgewählt wurde, sind hier Angaben einzutragen</v>
      </c>
      <c r="D31" s="489"/>
      <c r="E31" s="489"/>
      <c r="F31" s="489"/>
      <c r="G31" s="489"/>
      <c r="H31" s="489"/>
      <c r="I31" s="258"/>
    </row>
    <row r="32" spans="2:21" ht="15" customHeight="1" x14ac:dyDescent="0.3">
      <c r="B32" s="188" t="str">
        <f>IF(N32-M32&gt;0,"!!!","")</f>
        <v/>
      </c>
      <c r="C32" s="487" t="str">
        <f>IF(N32-M32&gt;0,"Es fehlen noch MUSS-ANGABEN in den mit !!! gekennzeichneten Zeilen","")</f>
        <v/>
      </c>
      <c r="D32" s="487"/>
      <c r="E32" s="487"/>
      <c r="F32" s="487"/>
      <c r="G32" s="487"/>
      <c r="H32" s="487"/>
      <c r="I32" s="64"/>
      <c r="M32" s="445">
        <f>SUM(M34:M4233)</f>
        <v>0</v>
      </c>
      <c r="N32" s="445">
        <f>SUM(N34:N4233)</f>
        <v>0</v>
      </c>
      <c r="O32" s="445">
        <f t="shared" ref="O32:U32" si="0">SUM(O34:O4233)</f>
        <v>0</v>
      </c>
      <c r="P32" s="445">
        <f t="shared" si="0"/>
        <v>0</v>
      </c>
      <c r="Q32" s="445">
        <f t="shared" si="0"/>
        <v>0</v>
      </c>
      <c r="R32" s="445">
        <f>COUNTIF(R34:R4233,"Nein")</f>
        <v>0</v>
      </c>
      <c r="S32" s="445">
        <f t="shared" si="0"/>
        <v>0</v>
      </c>
      <c r="T32" s="445">
        <f t="shared" si="0"/>
        <v>0</v>
      </c>
      <c r="U32" s="445">
        <f t="shared" si="0"/>
        <v>0</v>
      </c>
    </row>
    <row r="33" spans="2:21" ht="57" customHeight="1" x14ac:dyDescent="0.3">
      <c r="B33" s="63"/>
      <c r="C33" s="190" t="s">
        <v>171</v>
      </c>
      <c r="D33" s="230" t="s">
        <v>440</v>
      </c>
      <c r="E33" s="231" t="s">
        <v>165</v>
      </c>
      <c r="F33" s="231" t="s">
        <v>156</v>
      </c>
      <c r="G33" s="231" t="s">
        <v>257</v>
      </c>
      <c r="H33" s="219" t="s">
        <v>157</v>
      </c>
      <c r="I33" s="67"/>
      <c r="K33" s="444" t="s">
        <v>562</v>
      </c>
      <c r="L33" s="444" t="s">
        <v>563</v>
      </c>
      <c r="M33" s="414" t="s">
        <v>262</v>
      </c>
      <c r="N33" s="414" t="s">
        <v>561</v>
      </c>
      <c r="O33" s="414" t="s">
        <v>564</v>
      </c>
      <c r="P33" s="414" t="s">
        <v>558</v>
      </c>
      <c r="Q33" s="414" t="s">
        <v>565</v>
      </c>
      <c r="R33" s="414" t="s">
        <v>585</v>
      </c>
      <c r="S33" s="447" t="s">
        <v>636</v>
      </c>
      <c r="T33" s="447" t="s">
        <v>637</v>
      </c>
      <c r="U33" s="447" t="s">
        <v>638</v>
      </c>
    </row>
    <row r="34" spans="2:21" ht="15" customHeight="1" x14ac:dyDescent="0.3">
      <c r="B34" s="70" t="str">
        <f>IF(SUM(N34:Q34)&lt;4,"!!!","")</f>
        <v>!!!</v>
      </c>
      <c r="C34" s="265" t="str">
        <f>IF(ISERROR(IF(LEN(E34)&gt;0,VLOOKUP(TEXT($E34,0),'Angaben Stationen'!$E$14:$J$213,5,0),"")),"?",IF(LEN(E34)&gt;0,VLOOKUP(TEXT($E34,0),'Angaben Stationen'!$E$14:$J$213,5,0),""))</f>
        <v/>
      </c>
      <c r="D34" s="232" t="str">
        <f>IF(ISERROR(IF(LEN(E34)&gt;0,VLOOKUP(TEXT($E34,0),'Angaben Stationen'!$E$14:$J$213,6,0),"")),"STATION IST NICHT VORHANDEN",IF(LEN(E34)&gt;0,VLOOKUP(TEXT($E34,0),'Angaben Stationen'!$E$14:$J$213,6,0),""))</f>
        <v/>
      </c>
      <c r="E34" s="287"/>
      <c r="F34" s="234"/>
      <c r="G34" s="234"/>
      <c r="H34" s="263"/>
      <c r="I34" s="169"/>
      <c r="K34" s="445" t="str">
        <f>IF($E34&lt;&gt;"","Monat","Leer")</f>
        <v>Leer</v>
      </c>
      <c r="L34" s="445" t="str">
        <f>VLOOKUP($D34,{"29 - Psychiatrie (Erwachsene)","BGI";"297 - stationsäquivalente Behandlung in der Erwachsenenpsychiatrie (29)","BGI";"30 - Kinder- und Jugendpsychiatrie","BGII";"307 - stationsäquivalente Behandlung in der Kinder- und Jugendpsychiatrie (30)","BGII";"31 - Psychosomatik","BGI";"","Leer"},2,0)</f>
        <v>Leer</v>
      </c>
      <c r="M34" s="445">
        <f t="shared" ref="M34:M97" si="1">IF(LEN(B34)&gt;0,0,1)</f>
        <v>0</v>
      </c>
      <c r="N34" s="445">
        <f t="shared" ref="N34:N97" si="2">IF(E34&lt;&gt;"",1,0)</f>
        <v>0</v>
      </c>
      <c r="O34" s="445">
        <f>IF(VALUE($F34)&gt;0,1,0)</f>
        <v>0</v>
      </c>
      <c r="P34" s="445">
        <f>IF(LEN($G34)&gt;0,1,0)</f>
        <v>0</v>
      </c>
      <c r="Q34" s="445">
        <f>IF(LEN($H34)&gt;0,1,0)</f>
        <v>0</v>
      </c>
      <c r="R34" s="415" t="str">
        <f>IF(D34&lt;&gt;"",IF(SUM(S34:U34)&gt;0,"Ja","Nein"),"Leer")</f>
        <v>Leer</v>
      </c>
      <c r="S34" s="445">
        <f>IF('Angaben KH-Standort'!D$29='A4'!D34,IF('Angaben KH-Standort'!E$29="Ja",1,0),0)</f>
        <v>0</v>
      </c>
      <c r="T34" s="445">
        <f>IF('Angaben KH-Standort'!D$30='A4'!D34,IF('Angaben KH-Standort'!E$30="Ja",1,0),0)</f>
        <v>0</v>
      </c>
      <c r="U34" s="445">
        <f>IF('Angaben KH-Standort'!D$31='A4'!D34,IF('Angaben KH-Standort'!E$31="Ja",1,0),0)</f>
        <v>0</v>
      </c>
    </row>
    <row r="35" spans="2:21" ht="15" customHeight="1" x14ac:dyDescent="0.3">
      <c r="B35" s="70" t="str">
        <f t="shared" ref="B35:B98" si="3">IF(SUM(N35:Q35)&lt;4,"!!!","")</f>
        <v>!!!</v>
      </c>
      <c r="C35" s="265" t="str">
        <f>IF(ISERROR(IF(LEN(E35)&gt;0,VLOOKUP(TEXT($E35,0),'Angaben Stationen'!$E$14:$J$213,5,0),"")),"?",IF(LEN(E35)&gt;0,VLOOKUP(TEXT($E35,0),'Angaben Stationen'!$E$14:$J$213,5,0),""))</f>
        <v/>
      </c>
      <c r="D35" s="232" t="str">
        <f>IF(ISERROR(IF(LEN(E35)&gt;0,VLOOKUP(TEXT($E35,0),'Angaben Stationen'!$E$14:$J$213,6,0),"")),"STATION IST NICHT VORHANDEN",IF(LEN(E35)&gt;0,VLOOKUP(TEXT($E35,0),'Angaben Stationen'!$E$14:$J$213,6,0),""))</f>
        <v/>
      </c>
      <c r="E35" s="287"/>
      <c r="F35" s="234"/>
      <c r="G35" s="234"/>
      <c r="H35" s="263"/>
      <c r="I35" s="169"/>
      <c r="K35" s="445" t="str">
        <f t="shared" ref="K35:K98" si="4">IF($E35&lt;&gt;"","Monat","Leer")</f>
        <v>Leer</v>
      </c>
      <c r="L35" s="445" t="str">
        <f>VLOOKUP($D35,{"29 - Psychiatrie (Erwachsene)","BGI";"297 - stationsäquivalente Behandlung in der Erwachsenenpsychiatrie (29)","BGI";"30 - Kinder- und Jugendpsychiatrie","BGII";"307 - stationsäquivalente Behandlung in der Kinder- und Jugendpsychiatrie (30)","BGII";"31 - Psychosomatik","BGI";"","Leer"},2,0)</f>
        <v>Leer</v>
      </c>
      <c r="M35" s="445">
        <f t="shared" si="1"/>
        <v>0</v>
      </c>
      <c r="N35" s="445">
        <f t="shared" si="2"/>
        <v>0</v>
      </c>
      <c r="O35" s="445">
        <f t="shared" ref="O35:O98" si="5">IF(VALUE($F35)&gt;0,1,0)</f>
        <v>0</v>
      </c>
      <c r="P35" s="445">
        <f t="shared" ref="P35:P98" si="6">IF(LEN($G35)&gt;0,1,0)</f>
        <v>0</v>
      </c>
      <c r="Q35" s="445">
        <f t="shared" ref="Q35:Q98" si="7">IF(LEN($H35)&gt;0,1,0)</f>
        <v>0</v>
      </c>
      <c r="R35" s="415" t="str">
        <f t="shared" ref="R35:R98" si="8">IF(D35&lt;&gt;"",IF(SUM(S35:U35)&gt;0,"Ja","Nein"),"Leer")</f>
        <v>Leer</v>
      </c>
      <c r="S35" s="445">
        <f>IF('Angaben KH-Standort'!D$29='A4'!D35,IF('Angaben KH-Standort'!E$29="Ja",1,0),0)</f>
        <v>0</v>
      </c>
      <c r="T35" s="445">
        <f>IF('Angaben KH-Standort'!D$30='A4'!D35,IF('Angaben KH-Standort'!E$30="Ja",1,0),0)</f>
        <v>0</v>
      </c>
      <c r="U35" s="445">
        <f>IF('Angaben KH-Standort'!D$31='A4'!D35,IF('Angaben KH-Standort'!E$31="Ja",1,0),0)</f>
        <v>0</v>
      </c>
    </row>
    <row r="36" spans="2:21" ht="15" customHeight="1" x14ac:dyDescent="0.3">
      <c r="B36" s="70" t="str">
        <f t="shared" si="3"/>
        <v>!!!</v>
      </c>
      <c r="C36" s="265" t="str">
        <f>IF(ISERROR(IF(LEN(E36)&gt;0,VLOOKUP(TEXT($E36,0),'Angaben Stationen'!$E$14:$J$213,5,0),"")),"?",IF(LEN(E36)&gt;0,VLOOKUP(TEXT($E36,0),'Angaben Stationen'!$E$14:$J$213,5,0),""))</f>
        <v/>
      </c>
      <c r="D36" s="232" t="str">
        <f>IF(ISERROR(IF(LEN(E36)&gt;0,VLOOKUP(TEXT($E36,0),'Angaben Stationen'!$E$14:$J$213,6,0),"")),"STATION IST NICHT VORHANDEN",IF(LEN(E36)&gt;0,VLOOKUP(TEXT($E36,0),'Angaben Stationen'!$E$14:$J$213,6,0),""))</f>
        <v/>
      </c>
      <c r="E36" s="287"/>
      <c r="F36" s="234"/>
      <c r="G36" s="234"/>
      <c r="H36" s="263"/>
      <c r="I36" s="169"/>
      <c r="K36" s="445" t="str">
        <f t="shared" si="4"/>
        <v>Leer</v>
      </c>
      <c r="L36" s="445" t="str">
        <f>VLOOKUP($D36,{"29 - Psychiatrie (Erwachsene)","BGI";"297 - stationsäquivalente Behandlung in der Erwachsenenpsychiatrie (29)","BGI";"30 - Kinder- und Jugendpsychiatrie","BGII";"307 - stationsäquivalente Behandlung in der Kinder- und Jugendpsychiatrie (30)","BGII";"31 - Psychosomatik","BGI";"","Leer"},2,0)</f>
        <v>Leer</v>
      </c>
      <c r="M36" s="445">
        <f t="shared" si="1"/>
        <v>0</v>
      </c>
      <c r="N36" s="445">
        <f t="shared" si="2"/>
        <v>0</v>
      </c>
      <c r="O36" s="445">
        <f t="shared" si="5"/>
        <v>0</v>
      </c>
      <c r="P36" s="445">
        <f t="shared" si="6"/>
        <v>0</v>
      </c>
      <c r="Q36" s="445">
        <f t="shared" si="7"/>
        <v>0</v>
      </c>
      <c r="R36" s="415" t="str">
        <f t="shared" si="8"/>
        <v>Leer</v>
      </c>
      <c r="S36" s="445">
        <f>IF('Angaben KH-Standort'!D$29='A4'!D36,IF('Angaben KH-Standort'!E$29="Ja",1,0),0)</f>
        <v>0</v>
      </c>
      <c r="T36" s="445">
        <f>IF('Angaben KH-Standort'!D$30='A4'!D36,IF('Angaben KH-Standort'!E$30="Ja",1,0),0)</f>
        <v>0</v>
      </c>
      <c r="U36" s="445">
        <f>IF('Angaben KH-Standort'!D$31='A4'!D36,IF('Angaben KH-Standort'!E$31="Ja",1,0),0)</f>
        <v>0</v>
      </c>
    </row>
    <row r="37" spans="2:21" ht="15" customHeight="1" x14ac:dyDescent="0.3">
      <c r="B37" s="70" t="str">
        <f t="shared" si="3"/>
        <v>!!!</v>
      </c>
      <c r="C37" s="265" t="str">
        <f>IF(ISERROR(IF(LEN(E37)&gt;0,VLOOKUP(TEXT($E37,0),'Angaben Stationen'!$E$14:$J$213,5,0),"")),"?",IF(LEN(E37)&gt;0,VLOOKUP(TEXT($E37,0),'Angaben Stationen'!$E$14:$J$213,5,0),""))</f>
        <v/>
      </c>
      <c r="D37" s="232" t="str">
        <f>IF(ISERROR(IF(LEN(E37)&gt;0,VLOOKUP(TEXT($E37,0),'Angaben Stationen'!$E$14:$J$213,6,0),"")),"STATION IST NICHT VORHANDEN",IF(LEN(E37)&gt;0,VLOOKUP(TEXT($E37,0),'Angaben Stationen'!$E$14:$J$213,6,0),""))</f>
        <v/>
      </c>
      <c r="E37" s="287"/>
      <c r="F37" s="234"/>
      <c r="G37" s="234"/>
      <c r="H37" s="263"/>
      <c r="I37" s="169"/>
      <c r="K37" s="445" t="str">
        <f t="shared" si="4"/>
        <v>Leer</v>
      </c>
      <c r="L37" s="445" t="str">
        <f>VLOOKUP($D37,{"29 - Psychiatrie (Erwachsene)","BGI";"297 - stationsäquivalente Behandlung in der Erwachsenenpsychiatrie (29)","BGI";"30 - Kinder- und Jugendpsychiatrie","BGII";"307 - stationsäquivalente Behandlung in der Kinder- und Jugendpsychiatrie (30)","BGII";"31 - Psychosomatik","BGI";"","Leer"},2,0)</f>
        <v>Leer</v>
      </c>
      <c r="M37" s="445">
        <f t="shared" si="1"/>
        <v>0</v>
      </c>
      <c r="N37" s="445">
        <f t="shared" si="2"/>
        <v>0</v>
      </c>
      <c r="O37" s="445">
        <f t="shared" si="5"/>
        <v>0</v>
      </c>
      <c r="P37" s="445">
        <f t="shared" si="6"/>
        <v>0</v>
      </c>
      <c r="Q37" s="445">
        <f t="shared" si="7"/>
        <v>0</v>
      </c>
      <c r="R37" s="415" t="str">
        <f t="shared" si="8"/>
        <v>Leer</v>
      </c>
      <c r="S37" s="445">
        <f>IF('Angaben KH-Standort'!D$29='A4'!D37,IF('Angaben KH-Standort'!E$29="Ja",1,0),0)</f>
        <v>0</v>
      </c>
      <c r="T37" s="445">
        <f>IF('Angaben KH-Standort'!D$30='A4'!D37,IF('Angaben KH-Standort'!E$30="Ja",1,0),0)</f>
        <v>0</v>
      </c>
      <c r="U37" s="445">
        <f>IF('Angaben KH-Standort'!D$31='A4'!D37,IF('Angaben KH-Standort'!E$31="Ja",1,0),0)</f>
        <v>0</v>
      </c>
    </row>
    <row r="38" spans="2:21" ht="15" customHeight="1" x14ac:dyDescent="0.3">
      <c r="B38" s="70" t="str">
        <f t="shared" si="3"/>
        <v>!!!</v>
      </c>
      <c r="C38" s="265" t="str">
        <f>IF(ISERROR(IF(LEN(E38)&gt;0,VLOOKUP(TEXT($E38,0),'Angaben Stationen'!$E$14:$J$213,5,0),"")),"?",IF(LEN(E38)&gt;0,VLOOKUP(TEXT($E38,0),'Angaben Stationen'!$E$14:$J$213,5,0),""))</f>
        <v/>
      </c>
      <c r="D38" s="232" t="str">
        <f>IF(ISERROR(IF(LEN(E38)&gt;0,VLOOKUP(TEXT($E38,0),'Angaben Stationen'!$E$14:$J$213,6,0),"")),"STATION IST NICHT VORHANDEN",IF(LEN(E38)&gt;0,VLOOKUP(TEXT($E38,0),'Angaben Stationen'!$E$14:$J$213,6,0),""))</f>
        <v/>
      </c>
      <c r="E38" s="287"/>
      <c r="F38" s="234"/>
      <c r="G38" s="234"/>
      <c r="H38" s="263"/>
      <c r="I38" s="169"/>
      <c r="K38" s="445" t="str">
        <f t="shared" si="4"/>
        <v>Leer</v>
      </c>
      <c r="L38" s="445" t="str">
        <f>VLOOKUP($D38,{"29 - Psychiatrie (Erwachsene)","BGI";"297 - stationsäquivalente Behandlung in der Erwachsenenpsychiatrie (29)","BGI";"30 - Kinder- und Jugendpsychiatrie","BGII";"307 - stationsäquivalente Behandlung in der Kinder- und Jugendpsychiatrie (30)","BGII";"31 - Psychosomatik","BGI";"","Leer"},2,0)</f>
        <v>Leer</v>
      </c>
      <c r="M38" s="445">
        <f t="shared" si="1"/>
        <v>0</v>
      </c>
      <c r="N38" s="445">
        <f t="shared" si="2"/>
        <v>0</v>
      </c>
      <c r="O38" s="445">
        <f t="shared" si="5"/>
        <v>0</v>
      </c>
      <c r="P38" s="445">
        <f t="shared" si="6"/>
        <v>0</v>
      </c>
      <c r="Q38" s="445">
        <f t="shared" si="7"/>
        <v>0</v>
      </c>
      <c r="R38" s="415" t="str">
        <f t="shared" si="8"/>
        <v>Leer</v>
      </c>
      <c r="S38" s="445">
        <f>IF('Angaben KH-Standort'!D$29='A4'!D38,IF('Angaben KH-Standort'!E$29="Ja",1,0),0)</f>
        <v>0</v>
      </c>
      <c r="T38" s="445">
        <f>IF('Angaben KH-Standort'!D$30='A4'!D38,IF('Angaben KH-Standort'!E$30="Ja",1,0),0)</f>
        <v>0</v>
      </c>
      <c r="U38" s="445">
        <f>IF('Angaben KH-Standort'!D$31='A4'!D38,IF('Angaben KH-Standort'!E$31="Ja",1,0),0)</f>
        <v>0</v>
      </c>
    </row>
    <row r="39" spans="2:21" ht="15" customHeight="1" x14ac:dyDescent="0.3">
      <c r="B39" s="70" t="str">
        <f t="shared" si="3"/>
        <v>!!!</v>
      </c>
      <c r="C39" s="265" t="str">
        <f>IF(ISERROR(IF(LEN(E39)&gt;0,VLOOKUP(TEXT($E39,0),'Angaben Stationen'!$E$14:$J$213,5,0),"")),"?",IF(LEN(E39)&gt;0,VLOOKUP(TEXT($E39,0),'Angaben Stationen'!$E$14:$J$213,5,0),""))</f>
        <v/>
      </c>
      <c r="D39" s="232" t="str">
        <f>IF(ISERROR(IF(LEN(E39)&gt;0,VLOOKUP(TEXT($E39,0),'Angaben Stationen'!$E$14:$J$213,6,0),"")),"STATION IST NICHT VORHANDEN",IF(LEN(E39)&gt;0,VLOOKUP(TEXT($E39,0),'Angaben Stationen'!$E$14:$J$213,6,0),""))</f>
        <v/>
      </c>
      <c r="E39" s="287"/>
      <c r="F39" s="234"/>
      <c r="G39" s="234"/>
      <c r="H39" s="263"/>
      <c r="I39" s="169"/>
      <c r="K39" s="445" t="str">
        <f t="shared" si="4"/>
        <v>Leer</v>
      </c>
      <c r="L39" s="445" t="str">
        <f>VLOOKUP($D39,{"29 - Psychiatrie (Erwachsene)","BGI";"297 - stationsäquivalente Behandlung in der Erwachsenenpsychiatrie (29)","BGI";"30 - Kinder- und Jugendpsychiatrie","BGII";"307 - stationsäquivalente Behandlung in der Kinder- und Jugendpsychiatrie (30)","BGII";"31 - Psychosomatik","BGI";"","Leer"},2,0)</f>
        <v>Leer</v>
      </c>
      <c r="M39" s="445">
        <f t="shared" si="1"/>
        <v>0</v>
      </c>
      <c r="N39" s="445">
        <f t="shared" si="2"/>
        <v>0</v>
      </c>
      <c r="O39" s="445">
        <f t="shared" si="5"/>
        <v>0</v>
      </c>
      <c r="P39" s="445">
        <f t="shared" si="6"/>
        <v>0</v>
      </c>
      <c r="Q39" s="445">
        <f t="shared" si="7"/>
        <v>0</v>
      </c>
      <c r="R39" s="415" t="str">
        <f t="shared" si="8"/>
        <v>Leer</v>
      </c>
      <c r="S39" s="445">
        <f>IF('Angaben KH-Standort'!D$29='A4'!D39,IF('Angaben KH-Standort'!E$29="Ja",1,0),0)</f>
        <v>0</v>
      </c>
      <c r="T39" s="445">
        <f>IF('Angaben KH-Standort'!D$30='A4'!D39,IF('Angaben KH-Standort'!E$30="Ja",1,0),0)</f>
        <v>0</v>
      </c>
      <c r="U39" s="445">
        <f>IF('Angaben KH-Standort'!D$31='A4'!D39,IF('Angaben KH-Standort'!E$31="Ja",1,0),0)</f>
        <v>0</v>
      </c>
    </row>
    <row r="40" spans="2:21" ht="15" customHeight="1" x14ac:dyDescent="0.3">
      <c r="B40" s="70" t="str">
        <f t="shared" si="3"/>
        <v>!!!</v>
      </c>
      <c r="C40" s="265" t="str">
        <f>IF(ISERROR(IF(LEN(E40)&gt;0,VLOOKUP(TEXT($E40,0),'Angaben Stationen'!$E$14:$J$213,5,0),"")),"?",IF(LEN(E40)&gt;0,VLOOKUP(TEXT($E40,0),'Angaben Stationen'!$E$14:$J$213,5,0),""))</f>
        <v/>
      </c>
      <c r="D40" s="232" t="str">
        <f>IF(ISERROR(IF(LEN(E40)&gt;0,VLOOKUP(TEXT($E40,0),'Angaben Stationen'!$E$14:$J$213,6,0),"")),"STATION IST NICHT VORHANDEN",IF(LEN(E40)&gt;0,VLOOKUP(TEXT($E40,0),'Angaben Stationen'!$E$14:$J$213,6,0),""))</f>
        <v/>
      </c>
      <c r="E40" s="287"/>
      <c r="F40" s="234"/>
      <c r="G40" s="234"/>
      <c r="H40" s="263"/>
      <c r="I40" s="169"/>
      <c r="K40" s="445" t="str">
        <f t="shared" si="4"/>
        <v>Leer</v>
      </c>
      <c r="L40" s="445" t="str">
        <f>VLOOKUP($D40,{"29 - Psychiatrie (Erwachsene)","BGI";"297 - stationsäquivalente Behandlung in der Erwachsenenpsychiatrie (29)","BGI";"30 - Kinder- und Jugendpsychiatrie","BGII";"307 - stationsäquivalente Behandlung in der Kinder- und Jugendpsychiatrie (30)","BGII";"31 - Psychosomatik","BGI";"","Leer"},2,0)</f>
        <v>Leer</v>
      </c>
      <c r="M40" s="445">
        <f t="shared" si="1"/>
        <v>0</v>
      </c>
      <c r="N40" s="445">
        <f t="shared" si="2"/>
        <v>0</v>
      </c>
      <c r="O40" s="445">
        <f t="shared" si="5"/>
        <v>0</v>
      </c>
      <c r="P40" s="445">
        <f t="shared" si="6"/>
        <v>0</v>
      </c>
      <c r="Q40" s="445">
        <f t="shared" si="7"/>
        <v>0</v>
      </c>
      <c r="R40" s="415" t="str">
        <f t="shared" si="8"/>
        <v>Leer</v>
      </c>
      <c r="S40" s="445">
        <f>IF('Angaben KH-Standort'!D$29='A4'!D40,IF('Angaben KH-Standort'!E$29="Ja",1,0),0)</f>
        <v>0</v>
      </c>
      <c r="T40" s="445">
        <f>IF('Angaben KH-Standort'!D$30='A4'!D40,IF('Angaben KH-Standort'!E$30="Ja",1,0),0)</f>
        <v>0</v>
      </c>
      <c r="U40" s="445">
        <f>IF('Angaben KH-Standort'!D$31='A4'!D40,IF('Angaben KH-Standort'!E$31="Ja",1,0),0)</f>
        <v>0</v>
      </c>
    </row>
    <row r="41" spans="2:21" ht="15" customHeight="1" x14ac:dyDescent="0.3">
      <c r="B41" s="70" t="str">
        <f t="shared" si="3"/>
        <v>!!!</v>
      </c>
      <c r="C41" s="265" t="str">
        <f>IF(ISERROR(IF(LEN(E41)&gt;0,VLOOKUP(TEXT($E41,0),'Angaben Stationen'!$E$14:$J$213,5,0),"")),"?",IF(LEN(E41)&gt;0,VLOOKUP(TEXT($E41,0),'Angaben Stationen'!$E$14:$J$213,5,0),""))</f>
        <v/>
      </c>
      <c r="D41" s="232" t="str">
        <f>IF(ISERROR(IF(LEN(E41)&gt;0,VLOOKUP(TEXT($E41,0),'Angaben Stationen'!$E$14:$J$213,6,0),"")),"STATION IST NICHT VORHANDEN",IF(LEN(E41)&gt;0,VLOOKUP(TEXT($E41,0),'Angaben Stationen'!$E$14:$J$213,6,0),""))</f>
        <v/>
      </c>
      <c r="E41" s="287"/>
      <c r="F41" s="234"/>
      <c r="G41" s="234"/>
      <c r="H41" s="263"/>
      <c r="I41" s="169"/>
      <c r="K41" s="445" t="str">
        <f t="shared" si="4"/>
        <v>Leer</v>
      </c>
      <c r="L41" s="445" t="str">
        <f>VLOOKUP($D41,{"29 - Psychiatrie (Erwachsene)","BGI";"297 - stationsäquivalente Behandlung in der Erwachsenenpsychiatrie (29)","BGI";"30 - Kinder- und Jugendpsychiatrie","BGII";"307 - stationsäquivalente Behandlung in der Kinder- und Jugendpsychiatrie (30)","BGII";"31 - Psychosomatik","BGI";"","Leer"},2,0)</f>
        <v>Leer</v>
      </c>
      <c r="M41" s="445">
        <f t="shared" si="1"/>
        <v>0</v>
      </c>
      <c r="N41" s="445">
        <f t="shared" si="2"/>
        <v>0</v>
      </c>
      <c r="O41" s="445">
        <f t="shared" si="5"/>
        <v>0</v>
      </c>
      <c r="P41" s="445">
        <f t="shared" si="6"/>
        <v>0</v>
      </c>
      <c r="Q41" s="445">
        <f t="shared" si="7"/>
        <v>0</v>
      </c>
      <c r="R41" s="415" t="str">
        <f t="shared" si="8"/>
        <v>Leer</v>
      </c>
      <c r="S41" s="445">
        <f>IF('Angaben KH-Standort'!D$29='A4'!D41,IF('Angaben KH-Standort'!E$29="Ja",1,0),0)</f>
        <v>0</v>
      </c>
      <c r="T41" s="445">
        <f>IF('Angaben KH-Standort'!D$30='A4'!D41,IF('Angaben KH-Standort'!E$30="Ja",1,0),0)</f>
        <v>0</v>
      </c>
      <c r="U41" s="445">
        <f>IF('Angaben KH-Standort'!D$31='A4'!D41,IF('Angaben KH-Standort'!E$31="Ja",1,0),0)</f>
        <v>0</v>
      </c>
    </row>
    <row r="42" spans="2:21" ht="15" customHeight="1" x14ac:dyDescent="0.3">
      <c r="B42" s="70" t="str">
        <f t="shared" si="3"/>
        <v>!!!</v>
      </c>
      <c r="C42" s="265" t="str">
        <f>IF(ISERROR(IF(LEN(E42)&gt;0,VLOOKUP(TEXT($E42,0),'Angaben Stationen'!$E$14:$J$213,5,0),"")),"?",IF(LEN(E42)&gt;0,VLOOKUP(TEXT($E42,0),'Angaben Stationen'!$E$14:$J$213,5,0),""))</f>
        <v/>
      </c>
      <c r="D42" s="232" t="str">
        <f>IF(ISERROR(IF(LEN(E42)&gt;0,VLOOKUP(TEXT($E42,0),'Angaben Stationen'!$E$14:$J$213,6,0),"")),"STATION IST NICHT VORHANDEN",IF(LEN(E42)&gt;0,VLOOKUP(TEXT($E42,0),'Angaben Stationen'!$E$14:$J$213,6,0),""))</f>
        <v/>
      </c>
      <c r="E42" s="287"/>
      <c r="F42" s="234"/>
      <c r="G42" s="234"/>
      <c r="H42" s="263"/>
      <c r="I42" s="169"/>
      <c r="K42" s="445" t="str">
        <f t="shared" si="4"/>
        <v>Leer</v>
      </c>
      <c r="L42" s="445" t="str">
        <f>VLOOKUP($D42,{"29 - Psychiatrie (Erwachsene)","BGI";"297 - stationsäquivalente Behandlung in der Erwachsenenpsychiatrie (29)","BGI";"30 - Kinder- und Jugendpsychiatrie","BGII";"307 - stationsäquivalente Behandlung in der Kinder- und Jugendpsychiatrie (30)","BGII";"31 - Psychosomatik","BGI";"","Leer"},2,0)</f>
        <v>Leer</v>
      </c>
      <c r="M42" s="445">
        <f t="shared" si="1"/>
        <v>0</v>
      </c>
      <c r="N42" s="445">
        <f t="shared" si="2"/>
        <v>0</v>
      </c>
      <c r="O42" s="445">
        <f t="shared" si="5"/>
        <v>0</v>
      </c>
      <c r="P42" s="445">
        <f t="shared" si="6"/>
        <v>0</v>
      </c>
      <c r="Q42" s="445">
        <f t="shared" si="7"/>
        <v>0</v>
      </c>
      <c r="R42" s="415" t="str">
        <f t="shared" si="8"/>
        <v>Leer</v>
      </c>
      <c r="S42" s="445">
        <f>IF('Angaben KH-Standort'!D$29='A4'!D42,IF('Angaben KH-Standort'!E$29="Ja",1,0),0)</f>
        <v>0</v>
      </c>
      <c r="T42" s="445">
        <f>IF('Angaben KH-Standort'!D$30='A4'!D42,IF('Angaben KH-Standort'!E$30="Ja",1,0),0)</f>
        <v>0</v>
      </c>
      <c r="U42" s="445">
        <f>IF('Angaben KH-Standort'!D$31='A4'!D42,IF('Angaben KH-Standort'!E$31="Ja",1,0),0)</f>
        <v>0</v>
      </c>
    </row>
    <row r="43" spans="2:21" ht="15" customHeight="1" x14ac:dyDescent="0.3">
      <c r="B43" s="70" t="str">
        <f t="shared" si="3"/>
        <v>!!!</v>
      </c>
      <c r="C43" s="265" t="str">
        <f>IF(ISERROR(IF(LEN(E43)&gt;0,VLOOKUP(TEXT($E43,0),'Angaben Stationen'!$E$14:$J$213,5,0),"")),"?",IF(LEN(E43)&gt;0,VLOOKUP(TEXT($E43,0),'Angaben Stationen'!$E$14:$J$213,5,0),""))</f>
        <v/>
      </c>
      <c r="D43" s="232" t="str">
        <f>IF(ISERROR(IF(LEN(E43)&gt;0,VLOOKUP(TEXT($E43,0),'Angaben Stationen'!$E$14:$J$213,6,0),"")),"STATION IST NICHT VORHANDEN",IF(LEN(E43)&gt;0,VLOOKUP(TEXT($E43,0),'Angaben Stationen'!$E$14:$J$213,6,0),""))</f>
        <v/>
      </c>
      <c r="E43" s="287"/>
      <c r="F43" s="234"/>
      <c r="G43" s="234"/>
      <c r="H43" s="263"/>
      <c r="I43" s="169"/>
      <c r="K43" s="445" t="str">
        <f t="shared" si="4"/>
        <v>Leer</v>
      </c>
      <c r="L43" s="445" t="str">
        <f>VLOOKUP($D43,{"29 - Psychiatrie (Erwachsene)","BGI";"297 - stationsäquivalente Behandlung in der Erwachsenenpsychiatrie (29)","BGI";"30 - Kinder- und Jugendpsychiatrie","BGII";"307 - stationsäquivalente Behandlung in der Kinder- und Jugendpsychiatrie (30)","BGII";"31 - Psychosomatik","BGI";"","Leer"},2,0)</f>
        <v>Leer</v>
      </c>
      <c r="M43" s="445">
        <f t="shared" si="1"/>
        <v>0</v>
      </c>
      <c r="N43" s="445">
        <f t="shared" si="2"/>
        <v>0</v>
      </c>
      <c r="O43" s="445">
        <f t="shared" si="5"/>
        <v>0</v>
      </c>
      <c r="P43" s="445">
        <f t="shared" si="6"/>
        <v>0</v>
      </c>
      <c r="Q43" s="445">
        <f t="shared" si="7"/>
        <v>0</v>
      </c>
      <c r="R43" s="415" t="str">
        <f t="shared" si="8"/>
        <v>Leer</v>
      </c>
      <c r="S43" s="445">
        <f>IF('Angaben KH-Standort'!D$29='A4'!D43,IF('Angaben KH-Standort'!E$29="Ja",1,0),0)</f>
        <v>0</v>
      </c>
      <c r="T43" s="445">
        <f>IF('Angaben KH-Standort'!D$30='A4'!D43,IF('Angaben KH-Standort'!E$30="Ja",1,0),0)</f>
        <v>0</v>
      </c>
      <c r="U43" s="445">
        <f>IF('Angaben KH-Standort'!D$31='A4'!D43,IF('Angaben KH-Standort'!E$31="Ja",1,0),0)</f>
        <v>0</v>
      </c>
    </row>
    <row r="44" spans="2:21" ht="15" customHeight="1" x14ac:dyDescent="0.3">
      <c r="B44" s="70" t="str">
        <f t="shared" si="3"/>
        <v>!!!</v>
      </c>
      <c r="C44" s="265" t="str">
        <f>IF(ISERROR(IF(LEN(E44)&gt;0,VLOOKUP(TEXT($E44,0),'Angaben Stationen'!$E$14:$J$213,5,0),"")),"?",IF(LEN(E44)&gt;0,VLOOKUP(TEXT($E44,0),'Angaben Stationen'!$E$14:$J$213,5,0),""))</f>
        <v/>
      </c>
      <c r="D44" s="232" t="str">
        <f>IF(ISERROR(IF(LEN(E44)&gt;0,VLOOKUP(TEXT($E44,0),'Angaben Stationen'!$E$14:$J$213,6,0),"")),"STATION IST NICHT VORHANDEN",IF(LEN(E44)&gt;0,VLOOKUP(TEXT($E44,0),'Angaben Stationen'!$E$14:$J$213,6,0),""))</f>
        <v/>
      </c>
      <c r="E44" s="287"/>
      <c r="F44" s="234"/>
      <c r="G44" s="234"/>
      <c r="H44" s="263"/>
      <c r="I44" s="169"/>
      <c r="K44" s="445" t="str">
        <f t="shared" si="4"/>
        <v>Leer</v>
      </c>
      <c r="L44" s="445" t="str">
        <f>VLOOKUP($D44,{"29 - Psychiatrie (Erwachsene)","BGI";"297 - stationsäquivalente Behandlung in der Erwachsenenpsychiatrie (29)","BGI";"30 - Kinder- und Jugendpsychiatrie","BGII";"307 - stationsäquivalente Behandlung in der Kinder- und Jugendpsychiatrie (30)","BGII";"31 - Psychosomatik","BGI";"","Leer"},2,0)</f>
        <v>Leer</v>
      </c>
      <c r="M44" s="445">
        <f t="shared" si="1"/>
        <v>0</v>
      </c>
      <c r="N44" s="445">
        <f t="shared" si="2"/>
        <v>0</v>
      </c>
      <c r="O44" s="445">
        <f t="shared" si="5"/>
        <v>0</v>
      </c>
      <c r="P44" s="445">
        <f t="shared" si="6"/>
        <v>0</v>
      </c>
      <c r="Q44" s="445">
        <f t="shared" si="7"/>
        <v>0</v>
      </c>
      <c r="R44" s="415" t="str">
        <f t="shared" si="8"/>
        <v>Leer</v>
      </c>
      <c r="S44" s="445">
        <f>IF('Angaben KH-Standort'!D$29='A4'!D44,IF('Angaben KH-Standort'!E$29="Ja",1,0),0)</f>
        <v>0</v>
      </c>
      <c r="T44" s="445">
        <f>IF('Angaben KH-Standort'!D$30='A4'!D44,IF('Angaben KH-Standort'!E$30="Ja",1,0),0)</f>
        <v>0</v>
      </c>
      <c r="U44" s="445">
        <f>IF('Angaben KH-Standort'!D$31='A4'!D44,IF('Angaben KH-Standort'!E$31="Ja",1,0),0)</f>
        <v>0</v>
      </c>
    </row>
    <row r="45" spans="2:21" ht="15" customHeight="1" x14ac:dyDescent="0.3">
      <c r="B45" s="70" t="str">
        <f t="shared" si="3"/>
        <v>!!!</v>
      </c>
      <c r="C45" s="265" t="str">
        <f>IF(ISERROR(IF(LEN(E45)&gt;0,VLOOKUP(TEXT($E45,0),'Angaben Stationen'!$E$14:$J$213,5,0),"")),"?",IF(LEN(E45)&gt;0,VLOOKUP(TEXT($E45,0),'Angaben Stationen'!$E$14:$J$213,5,0),""))</f>
        <v/>
      </c>
      <c r="D45" s="232" t="str">
        <f>IF(ISERROR(IF(LEN(E45)&gt;0,VLOOKUP(TEXT($E45,0),'Angaben Stationen'!$E$14:$J$213,6,0),"")),"STATION IST NICHT VORHANDEN",IF(LEN(E45)&gt;0,VLOOKUP(TEXT($E45,0),'Angaben Stationen'!$E$14:$J$213,6,0),""))</f>
        <v/>
      </c>
      <c r="E45" s="287"/>
      <c r="F45" s="234"/>
      <c r="G45" s="234"/>
      <c r="H45" s="263"/>
      <c r="I45" s="169"/>
      <c r="K45" s="445" t="str">
        <f t="shared" si="4"/>
        <v>Leer</v>
      </c>
      <c r="L45" s="445" t="str">
        <f>VLOOKUP($D45,{"29 - Psychiatrie (Erwachsene)","BGI";"297 - stationsäquivalente Behandlung in der Erwachsenenpsychiatrie (29)","BGI";"30 - Kinder- und Jugendpsychiatrie","BGII";"307 - stationsäquivalente Behandlung in der Kinder- und Jugendpsychiatrie (30)","BGII";"31 - Psychosomatik","BGI";"","Leer"},2,0)</f>
        <v>Leer</v>
      </c>
      <c r="M45" s="445">
        <f t="shared" si="1"/>
        <v>0</v>
      </c>
      <c r="N45" s="445">
        <f t="shared" si="2"/>
        <v>0</v>
      </c>
      <c r="O45" s="445">
        <f t="shared" si="5"/>
        <v>0</v>
      </c>
      <c r="P45" s="445">
        <f t="shared" si="6"/>
        <v>0</v>
      </c>
      <c r="Q45" s="445">
        <f t="shared" si="7"/>
        <v>0</v>
      </c>
      <c r="R45" s="415" t="str">
        <f t="shared" si="8"/>
        <v>Leer</v>
      </c>
      <c r="S45" s="445">
        <f>IF('Angaben KH-Standort'!D$29='A4'!D45,IF('Angaben KH-Standort'!E$29="Ja",1,0),0)</f>
        <v>0</v>
      </c>
      <c r="T45" s="445">
        <f>IF('Angaben KH-Standort'!D$30='A4'!D45,IF('Angaben KH-Standort'!E$30="Ja",1,0),0)</f>
        <v>0</v>
      </c>
      <c r="U45" s="445">
        <f>IF('Angaben KH-Standort'!D$31='A4'!D45,IF('Angaben KH-Standort'!E$31="Ja",1,0),0)</f>
        <v>0</v>
      </c>
    </row>
    <row r="46" spans="2:21" ht="15" customHeight="1" x14ac:dyDescent="0.3">
      <c r="B46" s="70" t="str">
        <f t="shared" si="3"/>
        <v>!!!</v>
      </c>
      <c r="C46" s="265" t="str">
        <f>IF(ISERROR(IF(LEN(E46)&gt;0,VLOOKUP(TEXT($E46,0),'Angaben Stationen'!$E$14:$J$213,5,0),"")),"?",IF(LEN(E46)&gt;0,VLOOKUP(TEXT($E46,0),'Angaben Stationen'!$E$14:$J$213,5,0),""))</f>
        <v/>
      </c>
      <c r="D46" s="232" t="str">
        <f>IF(ISERROR(IF(LEN(E46)&gt;0,VLOOKUP(TEXT($E46,0),'Angaben Stationen'!$E$14:$J$213,6,0),"")),"STATION IST NICHT VORHANDEN",IF(LEN(E46)&gt;0,VLOOKUP(TEXT($E46,0),'Angaben Stationen'!$E$14:$J$213,6,0),""))</f>
        <v/>
      </c>
      <c r="E46" s="287"/>
      <c r="F46" s="234"/>
      <c r="G46" s="234"/>
      <c r="H46" s="263"/>
      <c r="I46" s="169"/>
      <c r="K46" s="445" t="str">
        <f t="shared" si="4"/>
        <v>Leer</v>
      </c>
      <c r="L46" s="445" t="str">
        <f>VLOOKUP($D46,{"29 - Psychiatrie (Erwachsene)","BGI";"297 - stationsäquivalente Behandlung in der Erwachsenenpsychiatrie (29)","BGI";"30 - Kinder- und Jugendpsychiatrie","BGII";"307 - stationsäquivalente Behandlung in der Kinder- und Jugendpsychiatrie (30)","BGII";"31 - Psychosomatik","BGI";"","Leer"},2,0)</f>
        <v>Leer</v>
      </c>
      <c r="M46" s="445">
        <f t="shared" si="1"/>
        <v>0</v>
      </c>
      <c r="N46" s="445">
        <f t="shared" si="2"/>
        <v>0</v>
      </c>
      <c r="O46" s="445">
        <f t="shared" si="5"/>
        <v>0</v>
      </c>
      <c r="P46" s="445">
        <f t="shared" si="6"/>
        <v>0</v>
      </c>
      <c r="Q46" s="445">
        <f t="shared" si="7"/>
        <v>0</v>
      </c>
      <c r="R46" s="415" t="str">
        <f t="shared" si="8"/>
        <v>Leer</v>
      </c>
      <c r="S46" s="445">
        <f>IF('Angaben KH-Standort'!D$29='A4'!D46,IF('Angaben KH-Standort'!E$29="Ja",1,0),0)</f>
        <v>0</v>
      </c>
      <c r="T46" s="445">
        <f>IF('Angaben KH-Standort'!D$30='A4'!D46,IF('Angaben KH-Standort'!E$30="Ja",1,0),0)</f>
        <v>0</v>
      </c>
      <c r="U46" s="445">
        <f>IF('Angaben KH-Standort'!D$31='A4'!D46,IF('Angaben KH-Standort'!E$31="Ja",1,0),0)</f>
        <v>0</v>
      </c>
    </row>
    <row r="47" spans="2:21" ht="15" customHeight="1" x14ac:dyDescent="0.3">
      <c r="B47" s="70" t="str">
        <f t="shared" si="3"/>
        <v>!!!</v>
      </c>
      <c r="C47" s="265" t="str">
        <f>IF(ISERROR(IF(LEN(E47)&gt;0,VLOOKUP(TEXT($E47,0),'Angaben Stationen'!$E$14:$J$213,5,0),"")),"?",IF(LEN(E47)&gt;0,VLOOKUP(TEXT($E47,0),'Angaben Stationen'!$E$14:$J$213,5,0),""))</f>
        <v/>
      </c>
      <c r="D47" s="232" t="str">
        <f>IF(ISERROR(IF(LEN(E47)&gt;0,VLOOKUP(TEXT($E47,0),'Angaben Stationen'!$E$14:$J$213,6,0),"")),"STATION IST NICHT VORHANDEN",IF(LEN(E47)&gt;0,VLOOKUP(TEXT($E47,0),'Angaben Stationen'!$E$14:$J$213,6,0),""))</f>
        <v/>
      </c>
      <c r="E47" s="287"/>
      <c r="F47" s="234"/>
      <c r="G47" s="234"/>
      <c r="H47" s="263"/>
      <c r="I47" s="169"/>
      <c r="K47" s="445" t="str">
        <f t="shared" si="4"/>
        <v>Leer</v>
      </c>
      <c r="L47" s="445" t="str">
        <f>VLOOKUP($D47,{"29 - Psychiatrie (Erwachsene)","BGI";"297 - stationsäquivalente Behandlung in der Erwachsenenpsychiatrie (29)","BGI";"30 - Kinder- und Jugendpsychiatrie","BGII";"307 - stationsäquivalente Behandlung in der Kinder- und Jugendpsychiatrie (30)","BGII";"31 - Psychosomatik","BGI";"","Leer"},2,0)</f>
        <v>Leer</v>
      </c>
      <c r="M47" s="445">
        <f t="shared" si="1"/>
        <v>0</v>
      </c>
      <c r="N47" s="445">
        <f t="shared" si="2"/>
        <v>0</v>
      </c>
      <c r="O47" s="445">
        <f t="shared" si="5"/>
        <v>0</v>
      </c>
      <c r="P47" s="445">
        <f t="shared" si="6"/>
        <v>0</v>
      </c>
      <c r="Q47" s="445">
        <f t="shared" si="7"/>
        <v>0</v>
      </c>
      <c r="R47" s="415" t="str">
        <f t="shared" si="8"/>
        <v>Leer</v>
      </c>
      <c r="S47" s="445">
        <f>IF('Angaben KH-Standort'!D$29='A4'!D47,IF('Angaben KH-Standort'!E$29="Ja",1,0),0)</f>
        <v>0</v>
      </c>
      <c r="T47" s="445">
        <f>IF('Angaben KH-Standort'!D$30='A4'!D47,IF('Angaben KH-Standort'!E$30="Ja",1,0),0)</f>
        <v>0</v>
      </c>
      <c r="U47" s="445">
        <f>IF('Angaben KH-Standort'!D$31='A4'!D47,IF('Angaben KH-Standort'!E$31="Ja",1,0),0)</f>
        <v>0</v>
      </c>
    </row>
    <row r="48" spans="2:21" ht="15" customHeight="1" x14ac:dyDescent="0.3">
      <c r="B48" s="70" t="str">
        <f t="shared" si="3"/>
        <v>!!!</v>
      </c>
      <c r="C48" s="265" t="str">
        <f>IF(ISERROR(IF(LEN(E48)&gt;0,VLOOKUP(TEXT($E48,0),'Angaben Stationen'!$E$14:$J$213,5,0),"")),"?",IF(LEN(E48)&gt;0,VLOOKUP(TEXT($E48,0),'Angaben Stationen'!$E$14:$J$213,5,0),""))</f>
        <v/>
      </c>
      <c r="D48" s="232" t="str">
        <f>IF(ISERROR(IF(LEN(E48)&gt;0,VLOOKUP(TEXT($E48,0),'Angaben Stationen'!$E$14:$J$213,6,0),"")),"STATION IST NICHT VORHANDEN",IF(LEN(E48)&gt;0,VLOOKUP(TEXT($E48,0),'Angaben Stationen'!$E$14:$J$213,6,0),""))</f>
        <v/>
      </c>
      <c r="E48" s="287"/>
      <c r="F48" s="234"/>
      <c r="G48" s="234"/>
      <c r="H48" s="263"/>
      <c r="I48" s="169"/>
      <c r="K48" s="445" t="str">
        <f t="shared" si="4"/>
        <v>Leer</v>
      </c>
      <c r="L48" s="445" t="str">
        <f>VLOOKUP($D48,{"29 - Psychiatrie (Erwachsene)","BGI";"297 - stationsäquivalente Behandlung in der Erwachsenenpsychiatrie (29)","BGI";"30 - Kinder- und Jugendpsychiatrie","BGII";"307 - stationsäquivalente Behandlung in der Kinder- und Jugendpsychiatrie (30)","BGII";"31 - Psychosomatik","BGI";"","Leer"},2,0)</f>
        <v>Leer</v>
      </c>
      <c r="M48" s="445">
        <f t="shared" si="1"/>
        <v>0</v>
      </c>
      <c r="N48" s="445">
        <f t="shared" si="2"/>
        <v>0</v>
      </c>
      <c r="O48" s="445">
        <f t="shared" si="5"/>
        <v>0</v>
      </c>
      <c r="P48" s="445">
        <f t="shared" si="6"/>
        <v>0</v>
      </c>
      <c r="Q48" s="445">
        <f t="shared" si="7"/>
        <v>0</v>
      </c>
      <c r="R48" s="415" t="str">
        <f t="shared" si="8"/>
        <v>Leer</v>
      </c>
      <c r="S48" s="445">
        <f>IF('Angaben KH-Standort'!D$29='A4'!D48,IF('Angaben KH-Standort'!E$29="Ja",1,0),0)</f>
        <v>0</v>
      </c>
      <c r="T48" s="445">
        <f>IF('Angaben KH-Standort'!D$30='A4'!D48,IF('Angaben KH-Standort'!E$30="Ja",1,0),0)</f>
        <v>0</v>
      </c>
      <c r="U48" s="445">
        <f>IF('Angaben KH-Standort'!D$31='A4'!D48,IF('Angaben KH-Standort'!E$31="Ja",1,0),0)</f>
        <v>0</v>
      </c>
    </row>
    <row r="49" spans="2:21" ht="15" customHeight="1" x14ac:dyDescent="0.3">
      <c r="B49" s="70" t="str">
        <f t="shared" si="3"/>
        <v>!!!</v>
      </c>
      <c r="C49" s="265" t="str">
        <f>IF(ISERROR(IF(LEN(E49)&gt;0,VLOOKUP(TEXT($E49,0),'Angaben Stationen'!$E$14:$J$213,5,0),"")),"?",IF(LEN(E49)&gt;0,VLOOKUP(TEXT($E49,0),'Angaben Stationen'!$E$14:$J$213,5,0),""))</f>
        <v/>
      </c>
      <c r="D49" s="232" t="str">
        <f>IF(ISERROR(IF(LEN(E49)&gt;0,VLOOKUP(TEXT($E49,0),'Angaben Stationen'!$E$14:$J$213,6,0),"")),"STATION IST NICHT VORHANDEN",IF(LEN(E49)&gt;0,VLOOKUP(TEXT($E49,0),'Angaben Stationen'!$E$14:$J$213,6,0),""))</f>
        <v/>
      </c>
      <c r="E49" s="287"/>
      <c r="F49" s="234"/>
      <c r="G49" s="234"/>
      <c r="H49" s="263"/>
      <c r="I49" s="169"/>
      <c r="K49" s="445" t="str">
        <f t="shared" si="4"/>
        <v>Leer</v>
      </c>
      <c r="L49" s="445" t="str">
        <f>VLOOKUP($D49,{"29 - Psychiatrie (Erwachsene)","BGI";"297 - stationsäquivalente Behandlung in der Erwachsenenpsychiatrie (29)","BGI";"30 - Kinder- und Jugendpsychiatrie","BGII";"307 - stationsäquivalente Behandlung in der Kinder- und Jugendpsychiatrie (30)","BGII";"31 - Psychosomatik","BGI";"","Leer"},2,0)</f>
        <v>Leer</v>
      </c>
      <c r="M49" s="445">
        <f t="shared" si="1"/>
        <v>0</v>
      </c>
      <c r="N49" s="445">
        <f t="shared" si="2"/>
        <v>0</v>
      </c>
      <c r="O49" s="445">
        <f t="shared" si="5"/>
        <v>0</v>
      </c>
      <c r="P49" s="445">
        <f t="shared" si="6"/>
        <v>0</v>
      </c>
      <c r="Q49" s="445">
        <f t="shared" si="7"/>
        <v>0</v>
      </c>
      <c r="R49" s="415" t="str">
        <f t="shared" si="8"/>
        <v>Leer</v>
      </c>
      <c r="S49" s="445">
        <f>IF('Angaben KH-Standort'!D$29='A4'!D49,IF('Angaben KH-Standort'!E$29="Ja",1,0),0)</f>
        <v>0</v>
      </c>
      <c r="T49" s="445">
        <f>IF('Angaben KH-Standort'!D$30='A4'!D49,IF('Angaben KH-Standort'!E$30="Ja",1,0),0)</f>
        <v>0</v>
      </c>
      <c r="U49" s="445">
        <f>IF('Angaben KH-Standort'!D$31='A4'!D49,IF('Angaben KH-Standort'!E$31="Ja",1,0),0)</f>
        <v>0</v>
      </c>
    </row>
    <row r="50" spans="2:21" ht="15" customHeight="1" x14ac:dyDescent="0.3">
      <c r="B50" s="70" t="str">
        <f t="shared" si="3"/>
        <v>!!!</v>
      </c>
      <c r="C50" s="265" t="str">
        <f>IF(ISERROR(IF(LEN(E50)&gt;0,VLOOKUP(TEXT($E50,0),'Angaben Stationen'!$E$14:$J$213,5,0),"")),"?",IF(LEN(E50)&gt;0,VLOOKUP(TEXT($E50,0),'Angaben Stationen'!$E$14:$J$213,5,0),""))</f>
        <v/>
      </c>
      <c r="D50" s="232" t="str">
        <f>IF(ISERROR(IF(LEN(E50)&gt;0,VLOOKUP(TEXT($E50,0),'Angaben Stationen'!$E$14:$J$213,6,0),"")),"STATION IST NICHT VORHANDEN",IF(LEN(E50)&gt;0,VLOOKUP(TEXT($E50,0),'Angaben Stationen'!$E$14:$J$213,6,0),""))</f>
        <v/>
      </c>
      <c r="E50" s="287"/>
      <c r="F50" s="234"/>
      <c r="G50" s="234"/>
      <c r="H50" s="263"/>
      <c r="I50" s="169"/>
      <c r="K50" s="445" t="str">
        <f t="shared" si="4"/>
        <v>Leer</v>
      </c>
      <c r="L50" s="445" t="str">
        <f>VLOOKUP($D50,{"29 - Psychiatrie (Erwachsene)","BGI";"297 - stationsäquivalente Behandlung in der Erwachsenenpsychiatrie (29)","BGI";"30 - Kinder- und Jugendpsychiatrie","BGII";"307 - stationsäquivalente Behandlung in der Kinder- und Jugendpsychiatrie (30)","BGII";"31 - Psychosomatik","BGI";"","Leer"},2,0)</f>
        <v>Leer</v>
      </c>
      <c r="M50" s="445">
        <f t="shared" si="1"/>
        <v>0</v>
      </c>
      <c r="N50" s="445">
        <f t="shared" si="2"/>
        <v>0</v>
      </c>
      <c r="O50" s="445">
        <f t="shared" si="5"/>
        <v>0</v>
      </c>
      <c r="P50" s="445">
        <f t="shared" si="6"/>
        <v>0</v>
      </c>
      <c r="Q50" s="445">
        <f t="shared" si="7"/>
        <v>0</v>
      </c>
      <c r="R50" s="415" t="str">
        <f t="shared" si="8"/>
        <v>Leer</v>
      </c>
      <c r="S50" s="445">
        <f>IF('Angaben KH-Standort'!D$29='A4'!D50,IF('Angaben KH-Standort'!E$29="Ja",1,0),0)</f>
        <v>0</v>
      </c>
      <c r="T50" s="445">
        <f>IF('Angaben KH-Standort'!D$30='A4'!D50,IF('Angaben KH-Standort'!E$30="Ja",1,0),0)</f>
        <v>0</v>
      </c>
      <c r="U50" s="445">
        <f>IF('Angaben KH-Standort'!D$31='A4'!D50,IF('Angaben KH-Standort'!E$31="Ja",1,0),0)</f>
        <v>0</v>
      </c>
    </row>
    <row r="51" spans="2:21" ht="15" customHeight="1" x14ac:dyDescent="0.3">
      <c r="B51" s="70" t="str">
        <f t="shared" si="3"/>
        <v>!!!</v>
      </c>
      <c r="C51" s="265" t="str">
        <f>IF(ISERROR(IF(LEN(E51)&gt;0,VLOOKUP(TEXT($E51,0),'Angaben Stationen'!$E$14:$J$213,5,0),"")),"?",IF(LEN(E51)&gt;0,VLOOKUP(TEXT($E51,0),'Angaben Stationen'!$E$14:$J$213,5,0),""))</f>
        <v/>
      </c>
      <c r="D51" s="232" t="str">
        <f>IF(ISERROR(IF(LEN(E51)&gt;0,VLOOKUP(TEXT($E51,0),'Angaben Stationen'!$E$14:$J$213,6,0),"")),"STATION IST NICHT VORHANDEN",IF(LEN(E51)&gt;0,VLOOKUP(TEXT($E51,0),'Angaben Stationen'!$E$14:$J$213,6,0),""))</f>
        <v/>
      </c>
      <c r="E51" s="287"/>
      <c r="F51" s="234"/>
      <c r="G51" s="234"/>
      <c r="H51" s="263"/>
      <c r="I51" s="169"/>
      <c r="K51" s="445" t="str">
        <f t="shared" si="4"/>
        <v>Leer</v>
      </c>
      <c r="L51" s="445" t="str">
        <f>VLOOKUP($D51,{"29 - Psychiatrie (Erwachsene)","BGI";"297 - stationsäquivalente Behandlung in der Erwachsenenpsychiatrie (29)","BGI";"30 - Kinder- und Jugendpsychiatrie","BGII";"307 - stationsäquivalente Behandlung in der Kinder- und Jugendpsychiatrie (30)","BGII";"31 - Psychosomatik","BGI";"","Leer"},2,0)</f>
        <v>Leer</v>
      </c>
      <c r="M51" s="445">
        <f t="shared" si="1"/>
        <v>0</v>
      </c>
      <c r="N51" s="445">
        <f t="shared" si="2"/>
        <v>0</v>
      </c>
      <c r="O51" s="445">
        <f t="shared" si="5"/>
        <v>0</v>
      </c>
      <c r="P51" s="445">
        <f t="shared" si="6"/>
        <v>0</v>
      </c>
      <c r="Q51" s="445">
        <f t="shared" si="7"/>
        <v>0</v>
      </c>
      <c r="R51" s="415" t="str">
        <f t="shared" si="8"/>
        <v>Leer</v>
      </c>
      <c r="S51" s="445">
        <f>IF('Angaben KH-Standort'!D$29='A4'!D51,IF('Angaben KH-Standort'!E$29="Ja",1,0),0)</f>
        <v>0</v>
      </c>
      <c r="T51" s="445">
        <f>IF('Angaben KH-Standort'!D$30='A4'!D51,IF('Angaben KH-Standort'!E$30="Ja",1,0),0)</f>
        <v>0</v>
      </c>
      <c r="U51" s="445">
        <f>IF('Angaben KH-Standort'!D$31='A4'!D51,IF('Angaben KH-Standort'!E$31="Ja",1,0),0)</f>
        <v>0</v>
      </c>
    </row>
    <row r="52" spans="2:21" ht="15" customHeight="1" x14ac:dyDescent="0.3">
      <c r="B52" s="70" t="str">
        <f t="shared" si="3"/>
        <v>!!!</v>
      </c>
      <c r="C52" s="265" t="str">
        <f>IF(ISERROR(IF(LEN(E52)&gt;0,VLOOKUP(TEXT($E52,0),'Angaben Stationen'!$E$14:$J$213,5,0),"")),"?",IF(LEN(E52)&gt;0,VLOOKUP(TEXT($E52,0),'Angaben Stationen'!$E$14:$J$213,5,0),""))</f>
        <v/>
      </c>
      <c r="D52" s="232" t="str">
        <f>IF(ISERROR(IF(LEN(E52)&gt;0,VLOOKUP(TEXT($E52,0),'Angaben Stationen'!$E$14:$J$213,6,0),"")),"STATION IST NICHT VORHANDEN",IF(LEN(E52)&gt;0,VLOOKUP(TEXT($E52,0),'Angaben Stationen'!$E$14:$J$213,6,0),""))</f>
        <v/>
      </c>
      <c r="E52" s="287"/>
      <c r="F52" s="234"/>
      <c r="G52" s="234"/>
      <c r="H52" s="263"/>
      <c r="I52" s="169"/>
      <c r="K52" s="445" t="str">
        <f t="shared" si="4"/>
        <v>Leer</v>
      </c>
      <c r="L52" s="445" t="str">
        <f>VLOOKUP($D52,{"29 - Psychiatrie (Erwachsene)","BGI";"297 - stationsäquivalente Behandlung in der Erwachsenenpsychiatrie (29)","BGI";"30 - Kinder- und Jugendpsychiatrie","BGII";"307 - stationsäquivalente Behandlung in der Kinder- und Jugendpsychiatrie (30)","BGII";"31 - Psychosomatik","BGI";"","Leer"},2,0)</f>
        <v>Leer</v>
      </c>
      <c r="M52" s="445">
        <f t="shared" si="1"/>
        <v>0</v>
      </c>
      <c r="N52" s="445">
        <f t="shared" si="2"/>
        <v>0</v>
      </c>
      <c r="O52" s="445">
        <f t="shared" si="5"/>
        <v>0</v>
      </c>
      <c r="P52" s="445">
        <f t="shared" si="6"/>
        <v>0</v>
      </c>
      <c r="Q52" s="445">
        <f t="shared" si="7"/>
        <v>0</v>
      </c>
      <c r="R52" s="415" t="str">
        <f t="shared" si="8"/>
        <v>Leer</v>
      </c>
      <c r="S52" s="445">
        <f>IF('Angaben KH-Standort'!D$29='A4'!D52,IF('Angaben KH-Standort'!E$29="Ja",1,0),0)</f>
        <v>0</v>
      </c>
      <c r="T52" s="445">
        <f>IF('Angaben KH-Standort'!D$30='A4'!D52,IF('Angaben KH-Standort'!E$30="Ja",1,0),0)</f>
        <v>0</v>
      </c>
      <c r="U52" s="445">
        <f>IF('Angaben KH-Standort'!D$31='A4'!D52,IF('Angaben KH-Standort'!E$31="Ja",1,0),0)</f>
        <v>0</v>
      </c>
    </row>
    <row r="53" spans="2:21" ht="15" customHeight="1" x14ac:dyDescent="0.3">
      <c r="B53" s="70" t="str">
        <f t="shared" si="3"/>
        <v>!!!</v>
      </c>
      <c r="C53" s="265" t="str">
        <f>IF(ISERROR(IF(LEN(E53)&gt;0,VLOOKUP(TEXT($E53,0),'Angaben Stationen'!$E$14:$J$213,5,0),"")),"?",IF(LEN(E53)&gt;0,VLOOKUP(TEXT($E53,0),'Angaben Stationen'!$E$14:$J$213,5,0),""))</f>
        <v/>
      </c>
      <c r="D53" s="232" t="str">
        <f>IF(ISERROR(IF(LEN(E53)&gt;0,VLOOKUP(TEXT($E53,0),'Angaben Stationen'!$E$14:$J$213,6,0),"")),"STATION IST NICHT VORHANDEN",IF(LEN(E53)&gt;0,VLOOKUP(TEXT($E53,0),'Angaben Stationen'!$E$14:$J$213,6,0),""))</f>
        <v/>
      </c>
      <c r="E53" s="287"/>
      <c r="F53" s="234"/>
      <c r="G53" s="234"/>
      <c r="H53" s="263"/>
      <c r="I53" s="169"/>
      <c r="K53" s="445" t="str">
        <f t="shared" si="4"/>
        <v>Leer</v>
      </c>
      <c r="L53" s="445" t="str">
        <f>VLOOKUP($D53,{"29 - Psychiatrie (Erwachsene)","BGI";"297 - stationsäquivalente Behandlung in der Erwachsenenpsychiatrie (29)","BGI";"30 - Kinder- und Jugendpsychiatrie","BGII";"307 - stationsäquivalente Behandlung in der Kinder- und Jugendpsychiatrie (30)","BGII";"31 - Psychosomatik","BGI";"","Leer"},2,0)</f>
        <v>Leer</v>
      </c>
      <c r="M53" s="445">
        <f t="shared" si="1"/>
        <v>0</v>
      </c>
      <c r="N53" s="445">
        <f t="shared" si="2"/>
        <v>0</v>
      </c>
      <c r="O53" s="445">
        <f t="shared" si="5"/>
        <v>0</v>
      </c>
      <c r="P53" s="445">
        <f t="shared" si="6"/>
        <v>0</v>
      </c>
      <c r="Q53" s="445">
        <f t="shared" si="7"/>
        <v>0</v>
      </c>
      <c r="R53" s="415" t="str">
        <f t="shared" si="8"/>
        <v>Leer</v>
      </c>
      <c r="S53" s="445">
        <f>IF('Angaben KH-Standort'!D$29='A4'!D53,IF('Angaben KH-Standort'!E$29="Ja",1,0),0)</f>
        <v>0</v>
      </c>
      <c r="T53" s="445">
        <f>IF('Angaben KH-Standort'!D$30='A4'!D53,IF('Angaben KH-Standort'!E$30="Ja",1,0),0)</f>
        <v>0</v>
      </c>
      <c r="U53" s="445">
        <f>IF('Angaben KH-Standort'!D$31='A4'!D53,IF('Angaben KH-Standort'!E$31="Ja",1,0),0)</f>
        <v>0</v>
      </c>
    </row>
    <row r="54" spans="2:21" ht="15" customHeight="1" x14ac:dyDescent="0.3">
      <c r="B54" s="70" t="str">
        <f t="shared" si="3"/>
        <v>!!!</v>
      </c>
      <c r="C54" s="265" t="str">
        <f>IF(ISERROR(IF(LEN(E54)&gt;0,VLOOKUP(TEXT($E54,0),'Angaben Stationen'!$E$14:$J$213,5,0),"")),"?",IF(LEN(E54)&gt;0,VLOOKUP(TEXT($E54,0),'Angaben Stationen'!$E$14:$J$213,5,0),""))</f>
        <v/>
      </c>
      <c r="D54" s="232" t="str">
        <f>IF(ISERROR(IF(LEN(E54)&gt;0,VLOOKUP(TEXT($E54,0),'Angaben Stationen'!$E$14:$J$213,6,0),"")),"STATION IST NICHT VORHANDEN",IF(LEN(E54)&gt;0,VLOOKUP(TEXT($E54,0),'Angaben Stationen'!$E$14:$J$213,6,0),""))</f>
        <v/>
      </c>
      <c r="E54" s="287"/>
      <c r="F54" s="234"/>
      <c r="G54" s="234"/>
      <c r="H54" s="263"/>
      <c r="I54" s="169"/>
      <c r="K54" s="445" t="str">
        <f t="shared" si="4"/>
        <v>Leer</v>
      </c>
      <c r="L54" s="445" t="str">
        <f>VLOOKUP($D54,{"29 - Psychiatrie (Erwachsene)","BGI";"297 - stationsäquivalente Behandlung in der Erwachsenenpsychiatrie (29)","BGI";"30 - Kinder- und Jugendpsychiatrie","BGII";"307 - stationsäquivalente Behandlung in der Kinder- und Jugendpsychiatrie (30)","BGII";"31 - Psychosomatik","BGI";"","Leer"},2,0)</f>
        <v>Leer</v>
      </c>
      <c r="M54" s="445">
        <f t="shared" si="1"/>
        <v>0</v>
      </c>
      <c r="N54" s="445">
        <f t="shared" si="2"/>
        <v>0</v>
      </c>
      <c r="O54" s="445">
        <f t="shared" si="5"/>
        <v>0</v>
      </c>
      <c r="P54" s="445">
        <f t="shared" si="6"/>
        <v>0</v>
      </c>
      <c r="Q54" s="445">
        <f t="shared" si="7"/>
        <v>0</v>
      </c>
      <c r="R54" s="415" t="str">
        <f t="shared" si="8"/>
        <v>Leer</v>
      </c>
      <c r="S54" s="445">
        <f>IF('Angaben KH-Standort'!D$29='A4'!D54,IF('Angaben KH-Standort'!E$29="Ja",1,0),0)</f>
        <v>0</v>
      </c>
      <c r="T54" s="445">
        <f>IF('Angaben KH-Standort'!D$30='A4'!D54,IF('Angaben KH-Standort'!E$30="Ja",1,0),0)</f>
        <v>0</v>
      </c>
      <c r="U54" s="445">
        <f>IF('Angaben KH-Standort'!D$31='A4'!D54,IF('Angaben KH-Standort'!E$31="Ja",1,0),0)</f>
        <v>0</v>
      </c>
    </row>
    <row r="55" spans="2:21" ht="15" customHeight="1" x14ac:dyDescent="0.3">
      <c r="B55" s="70" t="str">
        <f t="shared" si="3"/>
        <v>!!!</v>
      </c>
      <c r="C55" s="265" t="str">
        <f>IF(ISERROR(IF(LEN(E55)&gt;0,VLOOKUP(TEXT($E55,0),'Angaben Stationen'!$E$14:$J$213,5,0),"")),"?",IF(LEN(E55)&gt;0,VLOOKUP(TEXT($E55,0),'Angaben Stationen'!$E$14:$J$213,5,0),""))</f>
        <v/>
      </c>
      <c r="D55" s="232" t="str">
        <f>IF(ISERROR(IF(LEN(E55)&gt;0,VLOOKUP(TEXT($E55,0),'Angaben Stationen'!$E$14:$J$213,6,0),"")),"STATION IST NICHT VORHANDEN",IF(LEN(E55)&gt;0,VLOOKUP(TEXT($E55,0),'Angaben Stationen'!$E$14:$J$213,6,0),""))</f>
        <v/>
      </c>
      <c r="E55" s="287"/>
      <c r="F55" s="234"/>
      <c r="G55" s="234"/>
      <c r="H55" s="263"/>
      <c r="I55" s="169"/>
      <c r="K55" s="445" t="str">
        <f t="shared" si="4"/>
        <v>Leer</v>
      </c>
      <c r="L55" s="445" t="str">
        <f>VLOOKUP($D55,{"29 - Psychiatrie (Erwachsene)","BGI";"297 - stationsäquivalente Behandlung in der Erwachsenenpsychiatrie (29)","BGI";"30 - Kinder- und Jugendpsychiatrie","BGII";"307 - stationsäquivalente Behandlung in der Kinder- und Jugendpsychiatrie (30)","BGII";"31 - Psychosomatik","BGI";"","Leer"},2,0)</f>
        <v>Leer</v>
      </c>
      <c r="M55" s="445">
        <f t="shared" si="1"/>
        <v>0</v>
      </c>
      <c r="N55" s="445">
        <f t="shared" si="2"/>
        <v>0</v>
      </c>
      <c r="O55" s="445">
        <f t="shared" si="5"/>
        <v>0</v>
      </c>
      <c r="P55" s="445">
        <f t="shared" si="6"/>
        <v>0</v>
      </c>
      <c r="Q55" s="445">
        <f t="shared" si="7"/>
        <v>0</v>
      </c>
      <c r="R55" s="415" t="str">
        <f t="shared" si="8"/>
        <v>Leer</v>
      </c>
      <c r="S55" s="445">
        <f>IF('Angaben KH-Standort'!D$29='A4'!D55,IF('Angaben KH-Standort'!E$29="Ja",1,0),0)</f>
        <v>0</v>
      </c>
      <c r="T55" s="445">
        <f>IF('Angaben KH-Standort'!D$30='A4'!D55,IF('Angaben KH-Standort'!E$30="Ja",1,0),0)</f>
        <v>0</v>
      </c>
      <c r="U55" s="445">
        <f>IF('Angaben KH-Standort'!D$31='A4'!D55,IF('Angaben KH-Standort'!E$31="Ja",1,0),0)</f>
        <v>0</v>
      </c>
    </row>
    <row r="56" spans="2:21" ht="15" customHeight="1" x14ac:dyDescent="0.3">
      <c r="B56" s="70" t="str">
        <f t="shared" si="3"/>
        <v>!!!</v>
      </c>
      <c r="C56" s="265" t="str">
        <f>IF(ISERROR(IF(LEN(E56)&gt;0,VLOOKUP(TEXT($E56,0),'Angaben Stationen'!$E$14:$J$213,5,0),"")),"?",IF(LEN(E56)&gt;0,VLOOKUP(TEXT($E56,0),'Angaben Stationen'!$E$14:$J$213,5,0),""))</f>
        <v/>
      </c>
      <c r="D56" s="232" t="str">
        <f>IF(ISERROR(IF(LEN(E56)&gt;0,VLOOKUP(TEXT($E56,0),'Angaben Stationen'!$E$14:$J$213,6,0),"")),"STATION IST NICHT VORHANDEN",IF(LEN(E56)&gt;0,VLOOKUP(TEXT($E56,0),'Angaben Stationen'!$E$14:$J$213,6,0),""))</f>
        <v/>
      </c>
      <c r="E56" s="287"/>
      <c r="F56" s="234"/>
      <c r="G56" s="234"/>
      <c r="H56" s="263"/>
      <c r="I56" s="169"/>
      <c r="K56" s="445" t="str">
        <f t="shared" si="4"/>
        <v>Leer</v>
      </c>
      <c r="L56" s="445" t="str">
        <f>VLOOKUP($D56,{"29 - Psychiatrie (Erwachsene)","BGI";"297 - stationsäquivalente Behandlung in der Erwachsenenpsychiatrie (29)","BGI";"30 - Kinder- und Jugendpsychiatrie","BGII";"307 - stationsäquivalente Behandlung in der Kinder- und Jugendpsychiatrie (30)","BGII";"31 - Psychosomatik","BGI";"","Leer"},2,0)</f>
        <v>Leer</v>
      </c>
      <c r="M56" s="445">
        <f t="shared" si="1"/>
        <v>0</v>
      </c>
      <c r="N56" s="445">
        <f t="shared" si="2"/>
        <v>0</v>
      </c>
      <c r="O56" s="445">
        <f t="shared" si="5"/>
        <v>0</v>
      </c>
      <c r="P56" s="445">
        <f t="shared" si="6"/>
        <v>0</v>
      </c>
      <c r="Q56" s="445">
        <f t="shared" si="7"/>
        <v>0</v>
      </c>
      <c r="R56" s="415" t="str">
        <f t="shared" si="8"/>
        <v>Leer</v>
      </c>
      <c r="S56" s="445">
        <f>IF('Angaben KH-Standort'!D$29='A4'!D56,IF('Angaben KH-Standort'!E$29="Ja",1,0),0)</f>
        <v>0</v>
      </c>
      <c r="T56" s="445">
        <f>IF('Angaben KH-Standort'!D$30='A4'!D56,IF('Angaben KH-Standort'!E$30="Ja",1,0),0)</f>
        <v>0</v>
      </c>
      <c r="U56" s="445">
        <f>IF('Angaben KH-Standort'!D$31='A4'!D56,IF('Angaben KH-Standort'!E$31="Ja",1,0),0)</f>
        <v>0</v>
      </c>
    </row>
    <row r="57" spans="2:21" ht="15" customHeight="1" x14ac:dyDescent="0.3">
      <c r="B57" s="70" t="str">
        <f t="shared" si="3"/>
        <v>!!!</v>
      </c>
      <c r="C57" s="265" t="str">
        <f>IF(ISERROR(IF(LEN(E57)&gt;0,VLOOKUP(TEXT($E57,0),'Angaben Stationen'!$E$14:$J$213,5,0),"")),"?",IF(LEN(E57)&gt;0,VLOOKUP(TEXT($E57,0),'Angaben Stationen'!$E$14:$J$213,5,0),""))</f>
        <v/>
      </c>
      <c r="D57" s="232" t="str">
        <f>IF(ISERROR(IF(LEN(E57)&gt;0,VLOOKUP(TEXT($E57,0),'Angaben Stationen'!$E$14:$J$213,6,0),"")),"STATION IST NICHT VORHANDEN",IF(LEN(E57)&gt;0,VLOOKUP(TEXT($E57,0),'Angaben Stationen'!$E$14:$J$213,6,0),""))</f>
        <v/>
      </c>
      <c r="E57" s="287"/>
      <c r="F57" s="234"/>
      <c r="G57" s="234"/>
      <c r="H57" s="263"/>
      <c r="I57" s="169"/>
      <c r="K57" s="445" t="str">
        <f t="shared" si="4"/>
        <v>Leer</v>
      </c>
      <c r="L57" s="445" t="str">
        <f>VLOOKUP($D57,{"29 - Psychiatrie (Erwachsene)","BGI";"297 - stationsäquivalente Behandlung in der Erwachsenenpsychiatrie (29)","BGI";"30 - Kinder- und Jugendpsychiatrie","BGII";"307 - stationsäquivalente Behandlung in der Kinder- und Jugendpsychiatrie (30)","BGII";"31 - Psychosomatik","BGI";"","Leer"},2,0)</f>
        <v>Leer</v>
      </c>
      <c r="M57" s="445">
        <f t="shared" si="1"/>
        <v>0</v>
      </c>
      <c r="N57" s="445">
        <f t="shared" si="2"/>
        <v>0</v>
      </c>
      <c r="O57" s="445">
        <f t="shared" si="5"/>
        <v>0</v>
      </c>
      <c r="P57" s="445">
        <f t="shared" si="6"/>
        <v>0</v>
      </c>
      <c r="Q57" s="445">
        <f t="shared" si="7"/>
        <v>0</v>
      </c>
      <c r="R57" s="415" t="str">
        <f t="shared" si="8"/>
        <v>Leer</v>
      </c>
      <c r="S57" s="445">
        <f>IF('Angaben KH-Standort'!D$29='A4'!D57,IF('Angaben KH-Standort'!E$29="Ja",1,0),0)</f>
        <v>0</v>
      </c>
      <c r="T57" s="445">
        <f>IF('Angaben KH-Standort'!D$30='A4'!D57,IF('Angaben KH-Standort'!E$30="Ja",1,0),0)</f>
        <v>0</v>
      </c>
      <c r="U57" s="445">
        <f>IF('Angaben KH-Standort'!D$31='A4'!D57,IF('Angaben KH-Standort'!E$31="Ja",1,0),0)</f>
        <v>0</v>
      </c>
    </row>
    <row r="58" spans="2:21" ht="15" customHeight="1" x14ac:dyDescent="0.3">
      <c r="B58" s="70" t="str">
        <f t="shared" si="3"/>
        <v>!!!</v>
      </c>
      <c r="C58" s="265" t="str">
        <f>IF(ISERROR(IF(LEN(E58)&gt;0,VLOOKUP(TEXT($E58,0),'Angaben Stationen'!$E$14:$J$213,5,0),"")),"?",IF(LEN(E58)&gt;0,VLOOKUP(TEXT($E58,0),'Angaben Stationen'!$E$14:$J$213,5,0),""))</f>
        <v/>
      </c>
      <c r="D58" s="232" t="str">
        <f>IF(ISERROR(IF(LEN(E58)&gt;0,VLOOKUP(TEXT($E58,0),'Angaben Stationen'!$E$14:$J$213,6,0),"")),"STATION IST NICHT VORHANDEN",IF(LEN(E58)&gt;0,VLOOKUP(TEXT($E58,0),'Angaben Stationen'!$E$14:$J$213,6,0),""))</f>
        <v/>
      </c>
      <c r="E58" s="287"/>
      <c r="F58" s="234"/>
      <c r="G58" s="234"/>
      <c r="H58" s="263"/>
      <c r="I58" s="169"/>
      <c r="K58" s="445" t="str">
        <f t="shared" si="4"/>
        <v>Leer</v>
      </c>
      <c r="L58" s="445" t="str">
        <f>VLOOKUP($D58,{"29 - Psychiatrie (Erwachsene)","BGI";"297 - stationsäquivalente Behandlung in der Erwachsenenpsychiatrie (29)","BGI";"30 - Kinder- und Jugendpsychiatrie","BGII";"307 - stationsäquivalente Behandlung in der Kinder- und Jugendpsychiatrie (30)","BGII";"31 - Psychosomatik","BGI";"","Leer"},2,0)</f>
        <v>Leer</v>
      </c>
      <c r="M58" s="445">
        <f t="shared" si="1"/>
        <v>0</v>
      </c>
      <c r="N58" s="445">
        <f t="shared" si="2"/>
        <v>0</v>
      </c>
      <c r="O58" s="445">
        <f t="shared" si="5"/>
        <v>0</v>
      </c>
      <c r="P58" s="445">
        <f t="shared" si="6"/>
        <v>0</v>
      </c>
      <c r="Q58" s="445">
        <f t="shared" si="7"/>
        <v>0</v>
      </c>
      <c r="R58" s="415" t="str">
        <f t="shared" si="8"/>
        <v>Leer</v>
      </c>
      <c r="S58" s="445">
        <f>IF('Angaben KH-Standort'!D$29='A4'!D58,IF('Angaben KH-Standort'!E$29="Ja",1,0),0)</f>
        <v>0</v>
      </c>
      <c r="T58" s="445">
        <f>IF('Angaben KH-Standort'!D$30='A4'!D58,IF('Angaben KH-Standort'!E$30="Ja",1,0),0)</f>
        <v>0</v>
      </c>
      <c r="U58" s="445">
        <f>IF('Angaben KH-Standort'!D$31='A4'!D58,IF('Angaben KH-Standort'!E$31="Ja",1,0),0)</f>
        <v>0</v>
      </c>
    </row>
    <row r="59" spans="2:21" ht="15" customHeight="1" x14ac:dyDescent="0.3">
      <c r="B59" s="70" t="str">
        <f t="shared" si="3"/>
        <v>!!!</v>
      </c>
      <c r="C59" s="265" t="str">
        <f>IF(ISERROR(IF(LEN(E59)&gt;0,VLOOKUP(TEXT($E59,0),'Angaben Stationen'!$E$14:$J$213,5,0),"")),"?",IF(LEN(E59)&gt;0,VLOOKUP(TEXT($E59,0),'Angaben Stationen'!$E$14:$J$213,5,0),""))</f>
        <v/>
      </c>
      <c r="D59" s="232" t="str">
        <f>IF(ISERROR(IF(LEN(E59)&gt;0,VLOOKUP(TEXT($E59,0),'Angaben Stationen'!$E$14:$J$213,6,0),"")),"STATION IST NICHT VORHANDEN",IF(LEN(E59)&gt;0,VLOOKUP(TEXT($E59,0),'Angaben Stationen'!$E$14:$J$213,6,0),""))</f>
        <v/>
      </c>
      <c r="E59" s="287"/>
      <c r="F59" s="234"/>
      <c r="G59" s="234"/>
      <c r="H59" s="263"/>
      <c r="I59" s="169"/>
      <c r="K59" s="445" t="str">
        <f t="shared" si="4"/>
        <v>Leer</v>
      </c>
      <c r="L59" s="445" t="str">
        <f>VLOOKUP($D59,{"29 - Psychiatrie (Erwachsene)","BGI";"297 - stationsäquivalente Behandlung in der Erwachsenenpsychiatrie (29)","BGI";"30 - Kinder- und Jugendpsychiatrie","BGII";"307 - stationsäquivalente Behandlung in der Kinder- und Jugendpsychiatrie (30)","BGII";"31 - Psychosomatik","BGI";"","Leer"},2,0)</f>
        <v>Leer</v>
      </c>
      <c r="M59" s="445">
        <f t="shared" si="1"/>
        <v>0</v>
      </c>
      <c r="N59" s="445">
        <f t="shared" si="2"/>
        <v>0</v>
      </c>
      <c r="O59" s="445">
        <f t="shared" si="5"/>
        <v>0</v>
      </c>
      <c r="P59" s="445">
        <f t="shared" si="6"/>
        <v>0</v>
      </c>
      <c r="Q59" s="445">
        <f t="shared" si="7"/>
        <v>0</v>
      </c>
      <c r="R59" s="415" t="str">
        <f t="shared" si="8"/>
        <v>Leer</v>
      </c>
      <c r="S59" s="445">
        <f>IF('Angaben KH-Standort'!D$29='A4'!D59,IF('Angaben KH-Standort'!E$29="Ja",1,0),0)</f>
        <v>0</v>
      </c>
      <c r="T59" s="445">
        <f>IF('Angaben KH-Standort'!D$30='A4'!D59,IF('Angaben KH-Standort'!E$30="Ja",1,0),0)</f>
        <v>0</v>
      </c>
      <c r="U59" s="445">
        <f>IF('Angaben KH-Standort'!D$31='A4'!D59,IF('Angaben KH-Standort'!E$31="Ja",1,0),0)</f>
        <v>0</v>
      </c>
    </row>
    <row r="60" spans="2:21" ht="15" customHeight="1" x14ac:dyDescent="0.3">
      <c r="B60" s="70" t="str">
        <f t="shared" si="3"/>
        <v>!!!</v>
      </c>
      <c r="C60" s="265" t="str">
        <f>IF(ISERROR(IF(LEN(E60)&gt;0,VLOOKUP(TEXT($E60,0),'Angaben Stationen'!$E$14:$J$213,5,0),"")),"?",IF(LEN(E60)&gt;0,VLOOKUP(TEXT($E60,0),'Angaben Stationen'!$E$14:$J$213,5,0),""))</f>
        <v/>
      </c>
      <c r="D60" s="232" t="str">
        <f>IF(ISERROR(IF(LEN(E60)&gt;0,VLOOKUP(TEXT($E60,0),'Angaben Stationen'!$E$14:$J$213,6,0),"")),"STATION IST NICHT VORHANDEN",IF(LEN(E60)&gt;0,VLOOKUP(TEXT($E60,0),'Angaben Stationen'!$E$14:$J$213,6,0),""))</f>
        <v/>
      </c>
      <c r="E60" s="287"/>
      <c r="F60" s="234"/>
      <c r="G60" s="234"/>
      <c r="H60" s="263"/>
      <c r="I60" s="169"/>
      <c r="K60" s="445" t="str">
        <f t="shared" si="4"/>
        <v>Leer</v>
      </c>
      <c r="L60" s="445" t="str">
        <f>VLOOKUP($D60,{"29 - Psychiatrie (Erwachsene)","BGI";"297 - stationsäquivalente Behandlung in der Erwachsenenpsychiatrie (29)","BGI";"30 - Kinder- und Jugendpsychiatrie","BGII";"307 - stationsäquivalente Behandlung in der Kinder- und Jugendpsychiatrie (30)","BGII";"31 - Psychosomatik","BGI";"","Leer"},2,0)</f>
        <v>Leer</v>
      </c>
      <c r="M60" s="445">
        <f t="shared" si="1"/>
        <v>0</v>
      </c>
      <c r="N60" s="445">
        <f t="shared" si="2"/>
        <v>0</v>
      </c>
      <c r="O60" s="445">
        <f t="shared" si="5"/>
        <v>0</v>
      </c>
      <c r="P60" s="445">
        <f t="shared" si="6"/>
        <v>0</v>
      </c>
      <c r="Q60" s="445">
        <f t="shared" si="7"/>
        <v>0</v>
      </c>
      <c r="R60" s="415" t="str">
        <f t="shared" si="8"/>
        <v>Leer</v>
      </c>
      <c r="S60" s="445">
        <f>IF('Angaben KH-Standort'!D$29='A4'!D60,IF('Angaben KH-Standort'!E$29="Ja",1,0),0)</f>
        <v>0</v>
      </c>
      <c r="T60" s="445">
        <f>IF('Angaben KH-Standort'!D$30='A4'!D60,IF('Angaben KH-Standort'!E$30="Ja",1,0),0)</f>
        <v>0</v>
      </c>
      <c r="U60" s="445">
        <f>IF('Angaben KH-Standort'!D$31='A4'!D60,IF('Angaben KH-Standort'!E$31="Ja",1,0),0)</f>
        <v>0</v>
      </c>
    </row>
    <row r="61" spans="2:21" ht="15" customHeight="1" x14ac:dyDescent="0.3">
      <c r="B61" s="70" t="str">
        <f t="shared" si="3"/>
        <v>!!!</v>
      </c>
      <c r="C61" s="265" t="str">
        <f>IF(ISERROR(IF(LEN(E61)&gt;0,VLOOKUP(TEXT($E61,0),'Angaben Stationen'!$E$14:$J$213,5,0),"")),"?",IF(LEN(E61)&gt;0,VLOOKUP(TEXT($E61,0),'Angaben Stationen'!$E$14:$J$213,5,0),""))</f>
        <v/>
      </c>
      <c r="D61" s="232" t="str">
        <f>IF(ISERROR(IF(LEN(E61)&gt;0,VLOOKUP(TEXT($E61,0),'Angaben Stationen'!$E$14:$J$213,6,0),"")),"STATION IST NICHT VORHANDEN",IF(LEN(E61)&gt;0,VLOOKUP(TEXT($E61,0),'Angaben Stationen'!$E$14:$J$213,6,0),""))</f>
        <v/>
      </c>
      <c r="E61" s="287"/>
      <c r="F61" s="234"/>
      <c r="G61" s="234"/>
      <c r="H61" s="263"/>
      <c r="I61" s="169"/>
      <c r="K61" s="445" t="str">
        <f t="shared" si="4"/>
        <v>Leer</v>
      </c>
      <c r="L61" s="445" t="str">
        <f>VLOOKUP($D61,{"29 - Psychiatrie (Erwachsene)","BGI";"297 - stationsäquivalente Behandlung in der Erwachsenenpsychiatrie (29)","BGI";"30 - Kinder- und Jugendpsychiatrie","BGII";"307 - stationsäquivalente Behandlung in der Kinder- und Jugendpsychiatrie (30)","BGII";"31 - Psychosomatik","BGI";"","Leer"},2,0)</f>
        <v>Leer</v>
      </c>
      <c r="M61" s="445">
        <f t="shared" si="1"/>
        <v>0</v>
      </c>
      <c r="N61" s="445">
        <f t="shared" si="2"/>
        <v>0</v>
      </c>
      <c r="O61" s="445">
        <f t="shared" si="5"/>
        <v>0</v>
      </c>
      <c r="P61" s="445">
        <f t="shared" si="6"/>
        <v>0</v>
      </c>
      <c r="Q61" s="445">
        <f t="shared" si="7"/>
        <v>0</v>
      </c>
      <c r="R61" s="415" t="str">
        <f t="shared" si="8"/>
        <v>Leer</v>
      </c>
      <c r="S61" s="445">
        <f>IF('Angaben KH-Standort'!D$29='A4'!D61,IF('Angaben KH-Standort'!E$29="Ja",1,0),0)</f>
        <v>0</v>
      </c>
      <c r="T61" s="445">
        <f>IF('Angaben KH-Standort'!D$30='A4'!D61,IF('Angaben KH-Standort'!E$30="Ja",1,0),0)</f>
        <v>0</v>
      </c>
      <c r="U61" s="445">
        <f>IF('Angaben KH-Standort'!D$31='A4'!D61,IF('Angaben KH-Standort'!E$31="Ja",1,0),0)</f>
        <v>0</v>
      </c>
    </row>
    <row r="62" spans="2:21" ht="15" customHeight="1" x14ac:dyDescent="0.3">
      <c r="B62" s="70" t="str">
        <f t="shared" si="3"/>
        <v>!!!</v>
      </c>
      <c r="C62" s="265" t="str">
        <f>IF(ISERROR(IF(LEN(E62)&gt;0,VLOOKUP(TEXT($E62,0),'Angaben Stationen'!$E$14:$J$213,5,0),"")),"?",IF(LEN(E62)&gt;0,VLOOKUP(TEXT($E62,0),'Angaben Stationen'!$E$14:$J$213,5,0),""))</f>
        <v/>
      </c>
      <c r="D62" s="232" t="str">
        <f>IF(ISERROR(IF(LEN(E62)&gt;0,VLOOKUP(TEXT($E62,0),'Angaben Stationen'!$E$14:$J$213,6,0),"")),"STATION IST NICHT VORHANDEN",IF(LEN(E62)&gt;0,VLOOKUP(TEXT($E62,0),'Angaben Stationen'!$E$14:$J$213,6,0),""))</f>
        <v/>
      </c>
      <c r="E62" s="287"/>
      <c r="F62" s="234"/>
      <c r="G62" s="234"/>
      <c r="H62" s="263"/>
      <c r="I62" s="169"/>
      <c r="K62" s="445" t="str">
        <f t="shared" si="4"/>
        <v>Leer</v>
      </c>
      <c r="L62" s="445" t="str">
        <f>VLOOKUP($D62,{"29 - Psychiatrie (Erwachsene)","BGI";"297 - stationsäquivalente Behandlung in der Erwachsenenpsychiatrie (29)","BGI";"30 - Kinder- und Jugendpsychiatrie","BGII";"307 - stationsäquivalente Behandlung in der Kinder- und Jugendpsychiatrie (30)","BGII";"31 - Psychosomatik","BGI";"","Leer"},2,0)</f>
        <v>Leer</v>
      </c>
      <c r="M62" s="445">
        <f t="shared" si="1"/>
        <v>0</v>
      </c>
      <c r="N62" s="445">
        <f t="shared" si="2"/>
        <v>0</v>
      </c>
      <c r="O62" s="445">
        <f t="shared" si="5"/>
        <v>0</v>
      </c>
      <c r="P62" s="445">
        <f t="shared" si="6"/>
        <v>0</v>
      </c>
      <c r="Q62" s="445">
        <f t="shared" si="7"/>
        <v>0</v>
      </c>
      <c r="R62" s="415" t="str">
        <f t="shared" si="8"/>
        <v>Leer</v>
      </c>
      <c r="S62" s="445">
        <f>IF('Angaben KH-Standort'!D$29='A4'!D62,IF('Angaben KH-Standort'!E$29="Ja",1,0),0)</f>
        <v>0</v>
      </c>
      <c r="T62" s="445">
        <f>IF('Angaben KH-Standort'!D$30='A4'!D62,IF('Angaben KH-Standort'!E$30="Ja",1,0),0)</f>
        <v>0</v>
      </c>
      <c r="U62" s="445">
        <f>IF('Angaben KH-Standort'!D$31='A4'!D62,IF('Angaben KH-Standort'!E$31="Ja",1,0),0)</f>
        <v>0</v>
      </c>
    </row>
    <row r="63" spans="2:21" ht="15" customHeight="1" x14ac:dyDescent="0.3">
      <c r="B63" s="70" t="str">
        <f t="shared" si="3"/>
        <v>!!!</v>
      </c>
      <c r="C63" s="265" t="str">
        <f>IF(ISERROR(IF(LEN(E63)&gt;0,VLOOKUP(TEXT($E63,0),'Angaben Stationen'!$E$14:$J$213,5,0),"")),"?",IF(LEN(E63)&gt;0,VLOOKUP(TEXT($E63,0),'Angaben Stationen'!$E$14:$J$213,5,0),""))</f>
        <v/>
      </c>
      <c r="D63" s="232" t="str">
        <f>IF(ISERROR(IF(LEN(E63)&gt;0,VLOOKUP(TEXT($E63,0),'Angaben Stationen'!$E$14:$J$213,6,0),"")),"STATION IST NICHT VORHANDEN",IF(LEN(E63)&gt;0,VLOOKUP(TEXT($E63,0),'Angaben Stationen'!$E$14:$J$213,6,0),""))</f>
        <v/>
      </c>
      <c r="E63" s="287"/>
      <c r="F63" s="234"/>
      <c r="G63" s="234"/>
      <c r="H63" s="263"/>
      <c r="I63" s="169"/>
      <c r="K63" s="445" t="str">
        <f t="shared" si="4"/>
        <v>Leer</v>
      </c>
      <c r="L63" s="445" t="str">
        <f>VLOOKUP($D63,{"29 - Psychiatrie (Erwachsene)","BGI";"297 - stationsäquivalente Behandlung in der Erwachsenenpsychiatrie (29)","BGI";"30 - Kinder- und Jugendpsychiatrie","BGII";"307 - stationsäquivalente Behandlung in der Kinder- und Jugendpsychiatrie (30)","BGII";"31 - Psychosomatik","BGI";"","Leer"},2,0)</f>
        <v>Leer</v>
      </c>
      <c r="M63" s="445">
        <f t="shared" si="1"/>
        <v>0</v>
      </c>
      <c r="N63" s="445">
        <f t="shared" si="2"/>
        <v>0</v>
      </c>
      <c r="O63" s="445">
        <f t="shared" si="5"/>
        <v>0</v>
      </c>
      <c r="P63" s="445">
        <f t="shared" si="6"/>
        <v>0</v>
      </c>
      <c r="Q63" s="445">
        <f t="shared" si="7"/>
        <v>0</v>
      </c>
      <c r="R63" s="415" t="str">
        <f t="shared" si="8"/>
        <v>Leer</v>
      </c>
      <c r="S63" s="445">
        <f>IF('Angaben KH-Standort'!D$29='A4'!D63,IF('Angaben KH-Standort'!E$29="Ja",1,0),0)</f>
        <v>0</v>
      </c>
      <c r="T63" s="445">
        <f>IF('Angaben KH-Standort'!D$30='A4'!D63,IF('Angaben KH-Standort'!E$30="Ja",1,0),0)</f>
        <v>0</v>
      </c>
      <c r="U63" s="445">
        <f>IF('Angaben KH-Standort'!D$31='A4'!D63,IF('Angaben KH-Standort'!E$31="Ja",1,0),0)</f>
        <v>0</v>
      </c>
    </row>
    <row r="64" spans="2:21" ht="15" customHeight="1" x14ac:dyDescent="0.3">
      <c r="B64" s="70" t="str">
        <f t="shared" si="3"/>
        <v>!!!</v>
      </c>
      <c r="C64" s="265" t="str">
        <f>IF(ISERROR(IF(LEN(E64)&gt;0,VLOOKUP(TEXT($E64,0),'Angaben Stationen'!$E$14:$J$213,5,0),"")),"?",IF(LEN(E64)&gt;0,VLOOKUP(TEXT($E64,0),'Angaben Stationen'!$E$14:$J$213,5,0),""))</f>
        <v/>
      </c>
      <c r="D64" s="232" t="str">
        <f>IF(ISERROR(IF(LEN(E64)&gt;0,VLOOKUP(TEXT($E64,0),'Angaben Stationen'!$E$14:$J$213,6,0),"")),"STATION IST NICHT VORHANDEN",IF(LEN(E64)&gt;0,VLOOKUP(TEXT($E64,0),'Angaben Stationen'!$E$14:$J$213,6,0),""))</f>
        <v/>
      </c>
      <c r="E64" s="287"/>
      <c r="F64" s="234"/>
      <c r="G64" s="234"/>
      <c r="H64" s="263"/>
      <c r="I64" s="169"/>
      <c r="K64" s="445" t="str">
        <f t="shared" si="4"/>
        <v>Leer</v>
      </c>
      <c r="L64" s="445" t="str">
        <f>VLOOKUP($D64,{"29 - Psychiatrie (Erwachsene)","BGI";"297 - stationsäquivalente Behandlung in der Erwachsenenpsychiatrie (29)","BGI";"30 - Kinder- und Jugendpsychiatrie","BGII";"307 - stationsäquivalente Behandlung in der Kinder- und Jugendpsychiatrie (30)","BGII";"31 - Psychosomatik","BGI";"","Leer"},2,0)</f>
        <v>Leer</v>
      </c>
      <c r="M64" s="445">
        <f t="shared" si="1"/>
        <v>0</v>
      </c>
      <c r="N64" s="445">
        <f t="shared" si="2"/>
        <v>0</v>
      </c>
      <c r="O64" s="445">
        <f t="shared" si="5"/>
        <v>0</v>
      </c>
      <c r="P64" s="445">
        <f t="shared" si="6"/>
        <v>0</v>
      </c>
      <c r="Q64" s="445">
        <f t="shared" si="7"/>
        <v>0</v>
      </c>
      <c r="R64" s="415" t="str">
        <f t="shared" si="8"/>
        <v>Leer</v>
      </c>
      <c r="S64" s="445">
        <f>IF('Angaben KH-Standort'!D$29='A4'!D64,IF('Angaben KH-Standort'!E$29="Ja",1,0),0)</f>
        <v>0</v>
      </c>
      <c r="T64" s="445">
        <f>IF('Angaben KH-Standort'!D$30='A4'!D64,IF('Angaben KH-Standort'!E$30="Ja",1,0),0)</f>
        <v>0</v>
      </c>
      <c r="U64" s="445">
        <f>IF('Angaben KH-Standort'!D$31='A4'!D64,IF('Angaben KH-Standort'!E$31="Ja",1,0),0)</f>
        <v>0</v>
      </c>
    </row>
    <row r="65" spans="2:21" ht="15" customHeight="1" x14ac:dyDescent="0.3">
      <c r="B65" s="70" t="str">
        <f t="shared" si="3"/>
        <v>!!!</v>
      </c>
      <c r="C65" s="265" t="str">
        <f>IF(ISERROR(IF(LEN(E65)&gt;0,VLOOKUP(TEXT($E65,0),'Angaben Stationen'!$E$14:$J$213,5,0),"")),"?",IF(LEN(E65)&gt;0,VLOOKUP(TEXT($E65,0),'Angaben Stationen'!$E$14:$J$213,5,0),""))</f>
        <v/>
      </c>
      <c r="D65" s="232" t="str">
        <f>IF(ISERROR(IF(LEN(E65)&gt;0,VLOOKUP(TEXT($E65,0),'Angaben Stationen'!$E$14:$J$213,6,0),"")),"STATION IST NICHT VORHANDEN",IF(LEN(E65)&gt;0,VLOOKUP(TEXT($E65,0),'Angaben Stationen'!$E$14:$J$213,6,0),""))</f>
        <v/>
      </c>
      <c r="E65" s="287"/>
      <c r="F65" s="234"/>
      <c r="G65" s="234"/>
      <c r="H65" s="263"/>
      <c r="I65" s="169"/>
      <c r="K65" s="445" t="str">
        <f t="shared" si="4"/>
        <v>Leer</v>
      </c>
      <c r="L65" s="445" t="str">
        <f>VLOOKUP($D65,{"29 - Psychiatrie (Erwachsene)","BGI";"297 - stationsäquivalente Behandlung in der Erwachsenenpsychiatrie (29)","BGI";"30 - Kinder- und Jugendpsychiatrie","BGII";"307 - stationsäquivalente Behandlung in der Kinder- und Jugendpsychiatrie (30)","BGII";"31 - Psychosomatik","BGI";"","Leer"},2,0)</f>
        <v>Leer</v>
      </c>
      <c r="M65" s="445">
        <f t="shared" si="1"/>
        <v>0</v>
      </c>
      <c r="N65" s="445">
        <f t="shared" si="2"/>
        <v>0</v>
      </c>
      <c r="O65" s="445">
        <f t="shared" si="5"/>
        <v>0</v>
      </c>
      <c r="P65" s="445">
        <f t="shared" si="6"/>
        <v>0</v>
      </c>
      <c r="Q65" s="445">
        <f t="shared" si="7"/>
        <v>0</v>
      </c>
      <c r="R65" s="415" t="str">
        <f t="shared" si="8"/>
        <v>Leer</v>
      </c>
      <c r="S65" s="445">
        <f>IF('Angaben KH-Standort'!D$29='A4'!D65,IF('Angaben KH-Standort'!E$29="Ja",1,0),0)</f>
        <v>0</v>
      </c>
      <c r="T65" s="445">
        <f>IF('Angaben KH-Standort'!D$30='A4'!D65,IF('Angaben KH-Standort'!E$30="Ja",1,0),0)</f>
        <v>0</v>
      </c>
      <c r="U65" s="445">
        <f>IF('Angaben KH-Standort'!D$31='A4'!D65,IF('Angaben KH-Standort'!E$31="Ja",1,0),0)</f>
        <v>0</v>
      </c>
    </row>
    <row r="66" spans="2:21" ht="15" customHeight="1" x14ac:dyDescent="0.3">
      <c r="B66" s="70" t="str">
        <f t="shared" si="3"/>
        <v>!!!</v>
      </c>
      <c r="C66" s="265" t="str">
        <f>IF(ISERROR(IF(LEN(E66)&gt;0,VLOOKUP(TEXT($E66,0),'Angaben Stationen'!$E$14:$J$213,5,0),"")),"?",IF(LEN(E66)&gt;0,VLOOKUP(TEXT($E66,0),'Angaben Stationen'!$E$14:$J$213,5,0),""))</f>
        <v/>
      </c>
      <c r="D66" s="232" t="str">
        <f>IF(ISERROR(IF(LEN(E66)&gt;0,VLOOKUP(TEXT($E66,0),'Angaben Stationen'!$E$14:$J$213,6,0),"")),"STATION IST NICHT VORHANDEN",IF(LEN(E66)&gt;0,VLOOKUP(TEXT($E66,0),'Angaben Stationen'!$E$14:$J$213,6,0),""))</f>
        <v/>
      </c>
      <c r="E66" s="287"/>
      <c r="F66" s="234"/>
      <c r="G66" s="234"/>
      <c r="H66" s="263"/>
      <c r="I66" s="169"/>
      <c r="K66" s="445" t="str">
        <f t="shared" si="4"/>
        <v>Leer</v>
      </c>
      <c r="L66" s="445" t="str">
        <f>VLOOKUP($D66,{"29 - Psychiatrie (Erwachsene)","BGI";"297 - stationsäquivalente Behandlung in der Erwachsenenpsychiatrie (29)","BGI";"30 - Kinder- und Jugendpsychiatrie","BGII";"307 - stationsäquivalente Behandlung in der Kinder- und Jugendpsychiatrie (30)","BGII";"31 - Psychosomatik","BGI";"","Leer"},2,0)</f>
        <v>Leer</v>
      </c>
      <c r="M66" s="445">
        <f t="shared" si="1"/>
        <v>0</v>
      </c>
      <c r="N66" s="445">
        <f t="shared" si="2"/>
        <v>0</v>
      </c>
      <c r="O66" s="445">
        <f t="shared" si="5"/>
        <v>0</v>
      </c>
      <c r="P66" s="445">
        <f t="shared" si="6"/>
        <v>0</v>
      </c>
      <c r="Q66" s="445">
        <f t="shared" si="7"/>
        <v>0</v>
      </c>
      <c r="R66" s="415" t="str">
        <f t="shared" si="8"/>
        <v>Leer</v>
      </c>
      <c r="S66" s="445">
        <f>IF('Angaben KH-Standort'!D$29='A4'!D66,IF('Angaben KH-Standort'!E$29="Ja",1,0),0)</f>
        <v>0</v>
      </c>
      <c r="T66" s="445">
        <f>IF('Angaben KH-Standort'!D$30='A4'!D66,IF('Angaben KH-Standort'!E$30="Ja",1,0),0)</f>
        <v>0</v>
      </c>
      <c r="U66" s="445">
        <f>IF('Angaben KH-Standort'!D$31='A4'!D66,IF('Angaben KH-Standort'!E$31="Ja",1,0),0)</f>
        <v>0</v>
      </c>
    </row>
    <row r="67" spans="2:21" ht="15" customHeight="1" x14ac:dyDescent="0.3">
      <c r="B67" s="70" t="str">
        <f t="shared" si="3"/>
        <v>!!!</v>
      </c>
      <c r="C67" s="265" t="str">
        <f>IF(ISERROR(IF(LEN(E67)&gt;0,VLOOKUP(TEXT($E67,0),'Angaben Stationen'!$E$14:$J$213,5,0),"")),"?",IF(LEN(E67)&gt;0,VLOOKUP(TEXT($E67,0),'Angaben Stationen'!$E$14:$J$213,5,0),""))</f>
        <v/>
      </c>
      <c r="D67" s="232" t="str">
        <f>IF(ISERROR(IF(LEN(E67)&gt;0,VLOOKUP(TEXT($E67,0),'Angaben Stationen'!$E$14:$J$213,6,0),"")),"STATION IST NICHT VORHANDEN",IF(LEN(E67)&gt;0,VLOOKUP(TEXT($E67,0),'Angaben Stationen'!$E$14:$J$213,6,0),""))</f>
        <v/>
      </c>
      <c r="E67" s="287"/>
      <c r="F67" s="234"/>
      <c r="G67" s="234"/>
      <c r="H67" s="263"/>
      <c r="I67" s="169"/>
      <c r="K67" s="445" t="str">
        <f t="shared" si="4"/>
        <v>Leer</v>
      </c>
      <c r="L67" s="445" t="str">
        <f>VLOOKUP($D67,{"29 - Psychiatrie (Erwachsene)","BGI";"297 - stationsäquivalente Behandlung in der Erwachsenenpsychiatrie (29)","BGI";"30 - Kinder- und Jugendpsychiatrie","BGII";"307 - stationsäquivalente Behandlung in der Kinder- und Jugendpsychiatrie (30)","BGII";"31 - Psychosomatik","BGI";"","Leer"},2,0)</f>
        <v>Leer</v>
      </c>
      <c r="M67" s="445">
        <f t="shared" si="1"/>
        <v>0</v>
      </c>
      <c r="N67" s="445">
        <f t="shared" si="2"/>
        <v>0</v>
      </c>
      <c r="O67" s="445">
        <f t="shared" si="5"/>
        <v>0</v>
      </c>
      <c r="P67" s="445">
        <f t="shared" si="6"/>
        <v>0</v>
      </c>
      <c r="Q67" s="445">
        <f t="shared" si="7"/>
        <v>0</v>
      </c>
      <c r="R67" s="415" t="str">
        <f t="shared" si="8"/>
        <v>Leer</v>
      </c>
      <c r="S67" s="445">
        <f>IF('Angaben KH-Standort'!D$29='A4'!D67,IF('Angaben KH-Standort'!E$29="Ja",1,0),0)</f>
        <v>0</v>
      </c>
      <c r="T67" s="445">
        <f>IF('Angaben KH-Standort'!D$30='A4'!D67,IF('Angaben KH-Standort'!E$30="Ja",1,0),0)</f>
        <v>0</v>
      </c>
      <c r="U67" s="445">
        <f>IF('Angaben KH-Standort'!D$31='A4'!D67,IF('Angaben KH-Standort'!E$31="Ja",1,0),0)</f>
        <v>0</v>
      </c>
    </row>
    <row r="68" spans="2:21" ht="15" customHeight="1" x14ac:dyDescent="0.3">
      <c r="B68" s="70" t="str">
        <f t="shared" si="3"/>
        <v>!!!</v>
      </c>
      <c r="C68" s="265" t="str">
        <f>IF(ISERROR(IF(LEN(E68)&gt;0,VLOOKUP(TEXT($E68,0),'Angaben Stationen'!$E$14:$J$213,5,0),"")),"?",IF(LEN(E68)&gt;0,VLOOKUP(TEXT($E68,0),'Angaben Stationen'!$E$14:$J$213,5,0),""))</f>
        <v/>
      </c>
      <c r="D68" s="232" t="str">
        <f>IF(ISERROR(IF(LEN(E68)&gt;0,VLOOKUP(TEXT($E68,0),'Angaben Stationen'!$E$14:$J$213,6,0),"")),"STATION IST NICHT VORHANDEN",IF(LEN(E68)&gt;0,VLOOKUP(TEXT($E68,0),'Angaben Stationen'!$E$14:$J$213,6,0),""))</f>
        <v/>
      </c>
      <c r="E68" s="287"/>
      <c r="F68" s="234"/>
      <c r="G68" s="234"/>
      <c r="H68" s="263"/>
      <c r="I68" s="169"/>
      <c r="K68" s="445" t="str">
        <f t="shared" si="4"/>
        <v>Leer</v>
      </c>
      <c r="L68" s="445" t="str">
        <f>VLOOKUP($D68,{"29 - Psychiatrie (Erwachsene)","BGI";"297 - stationsäquivalente Behandlung in der Erwachsenenpsychiatrie (29)","BGI";"30 - Kinder- und Jugendpsychiatrie","BGII";"307 - stationsäquivalente Behandlung in der Kinder- und Jugendpsychiatrie (30)","BGII";"31 - Psychosomatik","BGI";"","Leer"},2,0)</f>
        <v>Leer</v>
      </c>
      <c r="M68" s="445">
        <f t="shared" si="1"/>
        <v>0</v>
      </c>
      <c r="N68" s="445">
        <f t="shared" si="2"/>
        <v>0</v>
      </c>
      <c r="O68" s="445">
        <f t="shared" si="5"/>
        <v>0</v>
      </c>
      <c r="P68" s="445">
        <f t="shared" si="6"/>
        <v>0</v>
      </c>
      <c r="Q68" s="445">
        <f t="shared" si="7"/>
        <v>0</v>
      </c>
      <c r="R68" s="415" t="str">
        <f t="shared" si="8"/>
        <v>Leer</v>
      </c>
      <c r="S68" s="445">
        <f>IF('Angaben KH-Standort'!D$29='A4'!D68,IF('Angaben KH-Standort'!E$29="Ja",1,0),0)</f>
        <v>0</v>
      </c>
      <c r="T68" s="445">
        <f>IF('Angaben KH-Standort'!D$30='A4'!D68,IF('Angaben KH-Standort'!E$30="Ja",1,0),0)</f>
        <v>0</v>
      </c>
      <c r="U68" s="445">
        <f>IF('Angaben KH-Standort'!D$31='A4'!D68,IF('Angaben KH-Standort'!E$31="Ja",1,0),0)</f>
        <v>0</v>
      </c>
    </row>
    <row r="69" spans="2:21" ht="15" customHeight="1" x14ac:dyDescent="0.3">
      <c r="B69" s="70" t="str">
        <f t="shared" si="3"/>
        <v>!!!</v>
      </c>
      <c r="C69" s="265" t="str">
        <f>IF(ISERROR(IF(LEN(E69)&gt;0,VLOOKUP(TEXT($E69,0),'Angaben Stationen'!$E$14:$J$213,5,0),"")),"?",IF(LEN(E69)&gt;0,VLOOKUP(TEXT($E69,0),'Angaben Stationen'!$E$14:$J$213,5,0),""))</f>
        <v/>
      </c>
      <c r="D69" s="232" t="str">
        <f>IF(ISERROR(IF(LEN(E69)&gt;0,VLOOKUP(TEXT($E69,0),'Angaben Stationen'!$E$14:$J$213,6,0),"")),"STATION IST NICHT VORHANDEN",IF(LEN(E69)&gt;0,VLOOKUP(TEXT($E69,0),'Angaben Stationen'!$E$14:$J$213,6,0),""))</f>
        <v/>
      </c>
      <c r="E69" s="287"/>
      <c r="F69" s="234"/>
      <c r="G69" s="234"/>
      <c r="H69" s="263"/>
      <c r="I69" s="169"/>
      <c r="K69" s="445" t="str">
        <f t="shared" si="4"/>
        <v>Leer</v>
      </c>
      <c r="L69" s="445" t="str">
        <f>VLOOKUP($D69,{"29 - Psychiatrie (Erwachsene)","BGI";"297 - stationsäquivalente Behandlung in der Erwachsenenpsychiatrie (29)","BGI";"30 - Kinder- und Jugendpsychiatrie","BGII";"307 - stationsäquivalente Behandlung in der Kinder- und Jugendpsychiatrie (30)","BGII";"31 - Psychosomatik","BGI";"","Leer"},2,0)</f>
        <v>Leer</v>
      </c>
      <c r="M69" s="445">
        <f t="shared" si="1"/>
        <v>0</v>
      </c>
      <c r="N69" s="445">
        <f t="shared" si="2"/>
        <v>0</v>
      </c>
      <c r="O69" s="445">
        <f t="shared" si="5"/>
        <v>0</v>
      </c>
      <c r="P69" s="445">
        <f t="shared" si="6"/>
        <v>0</v>
      </c>
      <c r="Q69" s="445">
        <f t="shared" si="7"/>
        <v>0</v>
      </c>
      <c r="R69" s="415" t="str">
        <f t="shared" si="8"/>
        <v>Leer</v>
      </c>
      <c r="S69" s="445">
        <f>IF('Angaben KH-Standort'!D$29='A4'!D69,IF('Angaben KH-Standort'!E$29="Ja",1,0),0)</f>
        <v>0</v>
      </c>
      <c r="T69" s="445">
        <f>IF('Angaben KH-Standort'!D$30='A4'!D69,IF('Angaben KH-Standort'!E$30="Ja",1,0),0)</f>
        <v>0</v>
      </c>
      <c r="U69" s="445">
        <f>IF('Angaben KH-Standort'!D$31='A4'!D69,IF('Angaben KH-Standort'!E$31="Ja",1,0),0)</f>
        <v>0</v>
      </c>
    </row>
    <row r="70" spans="2:21" ht="15" customHeight="1" x14ac:dyDescent="0.3">
      <c r="B70" s="70" t="str">
        <f t="shared" si="3"/>
        <v>!!!</v>
      </c>
      <c r="C70" s="265" t="str">
        <f>IF(ISERROR(IF(LEN(E70)&gt;0,VLOOKUP(TEXT($E70,0),'Angaben Stationen'!$E$14:$J$213,5,0),"")),"?",IF(LEN(E70)&gt;0,VLOOKUP(TEXT($E70,0),'Angaben Stationen'!$E$14:$J$213,5,0),""))</f>
        <v/>
      </c>
      <c r="D70" s="232" t="str">
        <f>IF(ISERROR(IF(LEN(E70)&gt;0,VLOOKUP(TEXT($E70,0),'Angaben Stationen'!$E$14:$J$213,6,0),"")),"STATION IST NICHT VORHANDEN",IF(LEN(E70)&gt;0,VLOOKUP(TEXT($E70,0),'Angaben Stationen'!$E$14:$J$213,6,0),""))</f>
        <v/>
      </c>
      <c r="E70" s="287"/>
      <c r="F70" s="234"/>
      <c r="G70" s="234"/>
      <c r="H70" s="263"/>
      <c r="I70" s="169"/>
      <c r="K70" s="445" t="str">
        <f t="shared" si="4"/>
        <v>Leer</v>
      </c>
      <c r="L70" s="445" t="str">
        <f>VLOOKUP($D70,{"29 - Psychiatrie (Erwachsene)","BGI";"297 - stationsäquivalente Behandlung in der Erwachsenenpsychiatrie (29)","BGI";"30 - Kinder- und Jugendpsychiatrie","BGII";"307 - stationsäquivalente Behandlung in der Kinder- und Jugendpsychiatrie (30)","BGII";"31 - Psychosomatik","BGI";"","Leer"},2,0)</f>
        <v>Leer</v>
      </c>
      <c r="M70" s="445">
        <f t="shared" si="1"/>
        <v>0</v>
      </c>
      <c r="N70" s="445">
        <f t="shared" si="2"/>
        <v>0</v>
      </c>
      <c r="O70" s="445">
        <f t="shared" si="5"/>
        <v>0</v>
      </c>
      <c r="P70" s="445">
        <f t="shared" si="6"/>
        <v>0</v>
      </c>
      <c r="Q70" s="445">
        <f t="shared" si="7"/>
        <v>0</v>
      </c>
      <c r="R70" s="415" t="str">
        <f t="shared" si="8"/>
        <v>Leer</v>
      </c>
      <c r="S70" s="445">
        <f>IF('Angaben KH-Standort'!D$29='A4'!D70,IF('Angaben KH-Standort'!E$29="Ja",1,0),0)</f>
        <v>0</v>
      </c>
      <c r="T70" s="445">
        <f>IF('Angaben KH-Standort'!D$30='A4'!D70,IF('Angaben KH-Standort'!E$30="Ja",1,0),0)</f>
        <v>0</v>
      </c>
      <c r="U70" s="445">
        <f>IF('Angaben KH-Standort'!D$31='A4'!D70,IF('Angaben KH-Standort'!E$31="Ja",1,0),0)</f>
        <v>0</v>
      </c>
    </row>
    <row r="71" spans="2:21" ht="15" customHeight="1" x14ac:dyDescent="0.3">
      <c r="B71" s="70" t="str">
        <f t="shared" si="3"/>
        <v>!!!</v>
      </c>
      <c r="C71" s="265" t="str">
        <f>IF(ISERROR(IF(LEN(E71)&gt;0,VLOOKUP(TEXT($E71,0),'Angaben Stationen'!$E$14:$J$213,5,0),"")),"?",IF(LEN(E71)&gt;0,VLOOKUP(TEXT($E71,0),'Angaben Stationen'!$E$14:$J$213,5,0),""))</f>
        <v/>
      </c>
      <c r="D71" s="232" t="str">
        <f>IF(ISERROR(IF(LEN(E71)&gt;0,VLOOKUP(TEXT($E71,0),'Angaben Stationen'!$E$14:$J$213,6,0),"")),"STATION IST NICHT VORHANDEN",IF(LEN(E71)&gt;0,VLOOKUP(TEXT($E71,0),'Angaben Stationen'!$E$14:$J$213,6,0),""))</f>
        <v/>
      </c>
      <c r="E71" s="287"/>
      <c r="F71" s="234"/>
      <c r="G71" s="234"/>
      <c r="H71" s="263"/>
      <c r="I71" s="169"/>
      <c r="K71" s="445" t="str">
        <f t="shared" si="4"/>
        <v>Leer</v>
      </c>
      <c r="L71" s="445" t="str">
        <f>VLOOKUP($D71,{"29 - Psychiatrie (Erwachsene)","BGI";"297 - stationsäquivalente Behandlung in der Erwachsenenpsychiatrie (29)","BGI";"30 - Kinder- und Jugendpsychiatrie","BGII";"307 - stationsäquivalente Behandlung in der Kinder- und Jugendpsychiatrie (30)","BGII";"31 - Psychosomatik","BGI";"","Leer"},2,0)</f>
        <v>Leer</v>
      </c>
      <c r="M71" s="445">
        <f t="shared" si="1"/>
        <v>0</v>
      </c>
      <c r="N71" s="445">
        <f t="shared" si="2"/>
        <v>0</v>
      </c>
      <c r="O71" s="445">
        <f t="shared" si="5"/>
        <v>0</v>
      </c>
      <c r="P71" s="445">
        <f t="shared" si="6"/>
        <v>0</v>
      </c>
      <c r="Q71" s="445">
        <f t="shared" si="7"/>
        <v>0</v>
      </c>
      <c r="R71" s="415" t="str">
        <f t="shared" si="8"/>
        <v>Leer</v>
      </c>
      <c r="S71" s="445">
        <f>IF('Angaben KH-Standort'!D$29='A4'!D71,IF('Angaben KH-Standort'!E$29="Ja",1,0),0)</f>
        <v>0</v>
      </c>
      <c r="T71" s="445">
        <f>IF('Angaben KH-Standort'!D$30='A4'!D71,IF('Angaben KH-Standort'!E$30="Ja",1,0),0)</f>
        <v>0</v>
      </c>
      <c r="U71" s="445">
        <f>IF('Angaben KH-Standort'!D$31='A4'!D71,IF('Angaben KH-Standort'!E$31="Ja",1,0),0)</f>
        <v>0</v>
      </c>
    </row>
    <row r="72" spans="2:21" ht="15" customHeight="1" x14ac:dyDescent="0.3">
      <c r="B72" s="70" t="str">
        <f t="shared" si="3"/>
        <v>!!!</v>
      </c>
      <c r="C72" s="265" t="str">
        <f>IF(ISERROR(IF(LEN(E72)&gt;0,VLOOKUP(TEXT($E72,0),'Angaben Stationen'!$E$14:$J$213,5,0),"")),"?",IF(LEN(E72)&gt;0,VLOOKUP(TEXT($E72,0),'Angaben Stationen'!$E$14:$J$213,5,0),""))</f>
        <v/>
      </c>
      <c r="D72" s="232" t="str">
        <f>IF(ISERROR(IF(LEN(E72)&gt;0,VLOOKUP(TEXT($E72,0),'Angaben Stationen'!$E$14:$J$213,6,0),"")),"STATION IST NICHT VORHANDEN",IF(LEN(E72)&gt;0,VLOOKUP(TEXT($E72,0),'Angaben Stationen'!$E$14:$J$213,6,0),""))</f>
        <v/>
      </c>
      <c r="E72" s="287"/>
      <c r="F72" s="234"/>
      <c r="G72" s="234"/>
      <c r="H72" s="263"/>
      <c r="I72" s="169"/>
      <c r="K72" s="445" t="str">
        <f t="shared" si="4"/>
        <v>Leer</v>
      </c>
      <c r="L72" s="445" t="str">
        <f>VLOOKUP($D72,{"29 - Psychiatrie (Erwachsene)","BGI";"297 - stationsäquivalente Behandlung in der Erwachsenenpsychiatrie (29)","BGI";"30 - Kinder- und Jugendpsychiatrie","BGII";"307 - stationsäquivalente Behandlung in der Kinder- und Jugendpsychiatrie (30)","BGII";"31 - Psychosomatik","BGI";"","Leer"},2,0)</f>
        <v>Leer</v>
      </c>
      <c r="M72" s="445">
        <f t="shared" si="1"/>
        <v>0</v>
      </c>
      <c r="N72" s="445">
        <f t="shared" si="2"/>
        <v>0</v>
      </c>
      <c r="O72" s="445">
        <f t="shared" si="5"/>
        <v>0</v>
      </c>
      <c r="P72" s="445">
        <f t="shared" si="6"/>
        <v>0</v>
      </c>
      <c r="Q72" s="445">
        <f t="shared" si="7"/>
        <v>0</v>
      </c>
      <c r="R72" s="415" t="str">
        <f t="shared" si="8"/>
        <v>Leer</v>
      </c>
      <c r="S72" s="445">
        <f>IF('Angaben KH-Standort'!D$29='A4'!D72,IF('Angaben KH-Standort'!E$29="Ja",1,0),0)</f>
        <v>0</v>
      </c>
      <c r="T72" s="445">
        <f>IF('Angaben KH-Standort'!D$30='A4'!D72,IF('Angaben KH-Standort'!E$30="Ja",1,0),0)</f>
        <v>0</v>
      </c>
      <c r="U72" s="445">
        <f>IF('Angaben KH-Standort'!D$31='A4'!D72,IF('Angaben KH-Standort'!E$31="Ja",1,0),0)</f>
        <v>0</v>
      </c>
    </row>
    <row r="73" spans="2:21" ht="15" customHeight="1" x14ac:dyDescent="0.3">
      <c r="B73" s="70" t="str">
        <f t="shared" si="3"/>
        <v>!!!</v>
      </c>
      <c r="C73" s="265" t="str">
        <f>IF(ISERROR(IF(LEN(E73)&gt;0,VLOOKUP(TEXT($E73,0),'Angaben Stationen'!$E$14:$J$213,5,0),"")),"?",IF(LEN(E73)&gt;0,VLOOKUP(TEXT($E73,0),'Angaben Stationen'!$E$14:$J$213,5,0),""))</f>
        <v/>
      </c>
      <c r="D73" s="232" t="str">
        <f>IF(ISERROR(IF(LEN(E73)&gt;0,VLOOKUP(TEXT($E73,0),'Angaben Stationen'!$E$14:$J$213,6,0),"")),"STATION IST NICHT VORHANDEN",IF(LEN(E73)&gt;0,VLOOKUP(TEXT($E73,0),'Angaben Stationen'!$E$14:$J$213,6,0),""))</f>
        <v/>
      </c>
      <c r="E73" s="287"/>
      <c r="F73" s="234"/>
      <c r="G73" s="234"/>
      <c r="H73" s="263"/>
      <c r="I73" s="169"/>
      <c r="K73" s="445" t="str">
        <f t="shared" si="4"/>
        <v>Leer</v>
      </c>
      <c r="L73" s="445" t="str">
        <f>VLOOKUP($D73,{"29 - Psychiatrie (Erwachsene)","BGI";"297 - stationsäquivalente Behandlung in der Erwachsenenpsychiatrie (29)","BGI";"30 - Kinder- und Jugendpsychiatrie","BGII";"307 - stationsäquivalente Behandlung in der Kinder- und Jugendpsychiatrie (30)","BGII";"31 - Psychosomatik","BGI";"","Leer"},2,0)</f>
        <v>Leer</v>
      </c>
      <c r="M73" s="445">
        <f t="shared" si="1"/>
        <v>0</v>
      </c>
      <c r="N73" s="445">
        <f t="shared" si="2"/>
        <v>0</v>
      </c>
      <c r="O73" s="445">
        <f t="shared" si="5"/>
        <v>0</v>
      </c>
      <c r="P73" s="445">
        <f t="shared" si="6"/>
        <v>0</v>
      </c>
      <c r="Q73" s="445">
        <f t="shared" si="7"/>
        <v>0</v>
      </c>
      <c r="R73" s="415" t="str">
        <f t="shared" si="8"/>
        <v>Leer</v>
      </c>
      <c r="S73" s="445">
        <f>IF('Angaben KH-Standort'!D$29='A4'!D73,IF('Angaben KH-Standort'!E$29="Ja",1,0),0)</f>
        <v>0</v>
      </c>
      <c r="T73" s="445">
        <f>IF('Angaben KH-Standort'!D$30='A4'!D73,IF('Angaben KH-Standort'!E$30="Ja",1,0),0)</f>
        <v>0</v>
      </c>
      <c r="U73" s="445">
        <f>IF('Angaben KH-Standort'!D$31='A4'!D73,IF('Angaben KH-Standort'!E$31="Ja",1,0),0)</f>
        <v>0</v>
      </c>
    </row>
    <row r="74" spans="2:21" ht="15" customHeight="1" x14ac:dyDescent="0.3">
      <c r="B74" s="70" t="str">
        <f t="shared" si="3"/>
        <v>!!!</v>
      </c>
      <c r="C74" s="265" t="str">
        <f>IF(ISERROR(IF(LEN(E74)&gt;0,VLOOKUP(TEXT($E74,0),'Angaben Stationen'!$E$14:$J$213,5,0),"")),"?",IF(LEN(E74)&gt;0,VLOOKUP(TEXT($E74,0),'Angaben Stationen'!$E$14:$J$213,5,0),""))</f>
        <v/>
      </c>
      <c r="D74" s="232" t="str">
        <f>IF(ISERROR(IF(LEN(E74)&gt;0,VLOOKUP(TEXT($E74,0),'Angaben Stationen'!$E$14:$J$213,6,0),"")),"STATION IST NICHT VORHANDEN",IF(LEN(E74)&gt;0,VLOOKUP(TEXT($E74,0),'Angaben Stationen'!$E$14:$J$213,6,0),""))</f>
        <v/>
      </c>
      <c r="E74" s="287"/>
      <c r="F74" s="234"/>
      <c r="G74" s="234"/>
      <c r="H74" s="263"/>
      <c r="I74" s="169"/>
      <c r="K74" s="445" t="str">
        <f t="shared" si="4"/>
        <v>Leer</v>
      </c>
      <c r="L74" s="445" t="str">
        <f>VLOOKUP($D74,{"29 - Psychiatrie (Erwachsene)","BGI";"297 - stationsäquivalente Behandlung in der Erwachsenenpsychiatrie (29)","BGI";"30 - Kinder- und Jugendpsychiatrie","BGII";"307 - stationsäquivalente Behandlung in der Kinder- und Jugendpsychiatrie (30)","BGII";"31 - Psychosomatik","BGI";"","Leer"},2,0)</f>
        <v>Leer</v>
      </c>
      <c r="M74" s="445">
        <f t="shared" si="1"/>
        <v>0</v>
      </c>
      <c r="N74" s="445">
        <f t="shared" si="2"/>
        <v>0</v>
      </c>
      <c r="O74" s="445">
        <f t="shared" si="5"/>
        <v>0</v>
      </c>
      <c r="P74" s="445">
        <f t="shared" si="6"/>
        <v>0</v>
      </c>
      <c r="Q74" s="445">
        <f t="shared" si="7"/>
        <v>0</v>
      </c>
      <c r="R74" s="415" t="str">
        <f t="shared" si="8"/>
        <v>Leer</v>
      </c>
      <c r="S74" s="445">
        <f>IF('Angaben KH-Standort'!D$29='A4'!D74,IF('Angaben KH-Standort'!E$29="Ja",1,0),0)</f>
        <v>0</v>
      </c>
      <c r="T74" s="445">
        <f>IF('Angaben KH-Standort'!D$30='A4'!D74,IF('Angaben KH-Standort'!E$30="Ja",1,0),0)</f>
        <v>0</v>
      </c>
      <c r="U74" s="445">
        <f>IF('Angaben KH-Standort'!D$31='A4'!D74,IF('Angaben KH-Standort'!E$31="Ja",1,0),0)</f>
        <v>0</v>
      </c>
    </row>
    <row r="75" spans="2:21" ht="15" customHeight="1" x14ac:dyDescent="0.3">
      <c r="B75" s="70" t="str">
        <f t="shared" si="3"/>
        <v>!!!</v>
      </c>
      <c r="C75" s="265" t="str">
        <f>IF(ISERROR(IF(LEN(E75)&gt;0,VLOOKUP(TEXT($E75,0),'Angaben Stationen'!$E$14:$J$213,5,0),"")),"?",IF(LEN(E75)&gt;0,VLOOKUP(TEXT($E75,0),'Angaben Stationen'!$E$14:$J$213,5,0),""))</f>
        <v/>
      </c>
      <c r="D75" s="232" t="str">
        <f>IF(ISERROR(IF(LEN(E75)&gt;0,VLOOKUP(TEXT($E75,0),'Angaben Stationen'!$E$14:$J$213,6,0),"")),"STATION IST NICHT VORHANDEN",IF(LEN(E75)&gt;0,VLOOKUP(TEXT($E75,0),'Angaben Stationen'!$E$14:$J$213,6,0),""))</f>
        <v/>
      </c>
      <c r="E75" s="287"/>
      <c r="F75" s="234"/>
      <c r="G75" s="234"/>
      <c r="H75" s="263"/>
      <c r="I75" s="169"/>
      <c r="K75" s="445" t="str">
        <f t="shared" si="4"/>
        <v>Leer</v>
      </c>
      <c r="L75" s="445" t="str">
        <f>VLOOKUP($D75,{"29 - Psychiatrie (Erwachsene)","BGI";"297 - stationsäquivalente Behandlung in der Erwachsenenpsychiatrie (29)","BGI";"30 - Kinder- und Jugendpsychiatrie","BGII";"307 - stationsäquivalente Behandlung in der Kinder- und Jugendpsychiatrie (30)","BGII";"31 - Psychosomatik","BGI";"","Leer"},2,0)</f>
        <v>Leer</v>
      </c>
      <c r="M75" s="445">
        <f t="shared" si="1"/>
        <v>0</v>
      </c>
      <c r="N75" s="445">
        <f t="shared" si="2"/>
        <v>0</v>
      </c>
      <c r="O75" s="445">
        <f t="shared" si="5"/>
        <v>0</v>
      </c>
      <c r="P75" s="445">
        <f t="shared" si="6"/>
        <v>0</v>
      </c>
      <c r="Q75" s="445">
        <f t="shared" si="7"/>
        <v>0</v>
      </c>
      <c r="R75" s="415" t="str">
        <f t="shared" si="8"/>
        <v>Leer</v>
      </c>
      <c r="S75" s="445">
        <f>IF('Angaben KH-Standort'!D$29='A4'!D75,IF('Angaben KH-Standort'!E$29="Ja",1,0),0)</f>
        <v>0</v>
      </c>
      <c r="T75" s="445">
        <f>IF('Angaben KH-Standort'!D$30='A4'!D75,IF('Angaben KH-Standort'!E$30="Ja",1,0),0)</f>
        <v>0</v>
      </c>
      <c r="U75" s="445">
        <f>IF('Angaben KH-Standort'!D$31='A4'!D75,IF('Angaben KH-Standort'!E$31="Ja",1,0),0)</f>
        <v>0</v>
      </c>
    </row>
    <row r="76" spans="2:21" ht="15" customHeight="1" x14ac:dyDescent="0.3">
      <c r="B76" s="70" t="str">
        <f t="shared" si="3"/>
        <v>!!!</v>
      </c>
      <c r="C76" s="265" t="str">
        <f>IF(ISERROR(IF(LEN(E76)&gt;0,VLOOKUP(TEXT($E76,0),'Angaben Stationen'!$E$14:$J$213,5,0),"")),"?",IF(LEN(E76)&gt;0,VLOOKUP(TEXT($E76,0),'Angaben Stationen'!$E$14:$J$213,5,0),""))</f>
        <v/>
      </c>
      <c r="D76" s="232" t="str">
        <f>IF(ISERROR(IF(LEN(E76)&gt;0,VLOOKUP(TEXT($E76,0),'Angaben Stationen'!$E$14:$J$213,6,0),"")),"STATION IST NICHT VORHANDEN",IF(LEN(E76)&gt;0,VLOOKUP(TEXT($E76,0),'Angaben Stationen'!$E$14:$J$213,6,0),""))</f>
        <v/>
      </c>
      <c r="E76" s="287"/>
      <c r="F76" s="234"/>
      <c r="G76" s="234"/>
      <c r="H76" s="263"/>
      <c r="I76" s="169"/>
      <c r="K76" s="445" t="str">
        <f t="shared" si="4"/>
        <v>Leer</v>
      </c>
      <c r="L76" s="445" t="str">
        <f>VLOOKUP($D76,{"29 - Psychiatrie (Erwachsene)","BGI";"297 - stationsäquivalente Behandlung in der Erwachsenenpsychiatrie (29)","BGI";"30 - Kinder- und Jugendpsychiatrie","BGII";"307 - stationsäquivalente Behandlung in der Kinder- und Jugendpsychiatrie (30)","BGII";"31 - Psychosomatik","BGI";"","Leer"},2,0)</f>
        <v>Leer</v>
      </c>
      <c r="M76" s="445">
        <f t="shared" si="1"/>
        <v>0</v>
      </c>
      <c r="N76" s="445">
        <f t="shared" si="2"/>
        <v>0</v>
      </c>
      <c r="O76" s="445">
        <f t="shared" si="5"/>
        <v>0</v>
      </c>
      <c r="P76" s="445">
        <f t="shared" si="6"/>
        <v>0</v>
      </c>
      <c r="Q76" s="445">
        <f t="shared" si="7"/>
        <v>0</v>
      </c>
      <c r="R76" s="415" t="str">
        <f t="shared" si="8"/>
        <v>Leer</v>
      </c>
      <c r="S76" s="445">
        <f>IF('Angaben KH-Standort'!D$29='A4'!D76,IF('Angaben KH-Standort'!E$29="Ja",1,0),0)</f>
        <v>0</v>
      </c>
      <c r="T76" s="445">
        <f>IF('Angaben KH-Standort'!D$30='A4'!D76,IF('Angaben KH-Standort'!E$30="Ja",1,0),0)</f>
        <v>0</v>
      </c>
      <c r="U76" s="445">
        <f>IF('Angaben KH-Standort'!D$31='A4'!D76,IF('Angaben KH-Standort'!E$31="Ja",1,0),0)</f>
        <v>0</v>
      </c>
    </row>
    <row r="77" spans="2:21" ht="15" customHeight="1" x14ac:dyDescent="0.3">
      <c r="B77" s="70" t="str">
        <f t="shared" si="3"/>
        <v>!!!</v>
      </c>
      <c r="C77" s="265" t="str">
        <f>IF(ISERROR(IF(LEN(E77)&gt;0,VLOOKUP(TEXT($E77,0),'Angaben Stationen'!$E$14:$J$213,5,0),"")),"?",IF(LEN(E77)&gt;0,VLOOKUP(TEXT($E77,0),'Angaben Stationen'!$E$14:$J$213,5,0),""))</f>
        <v/>
      </c>
      <c r="D77" s="232" t="str">
        <f>IF(ISERROR(IF(LEN(E77)&gt;0,VLOOKUP(TEXT($E77,0),'Angaben Stationen'!$E$14:$J$213,6,0),"")),"STATION IST NICHT VORHANDEN",IF(LEN(E77)&gt;0,VLOOKUP(TEXT($E77,0),'Angaben Stationen'!$E$14:$J$213,6,0),""))</f>
        <v/>
      </c>
      <c r="E77" s="287"/>
      <c r="F77" s="234"/>
      <c r="G77" s="234"/>
      <c r="H77" s="263"/>
      <c r="I77" s="169"/>
      <c r="K77" s="445" t="str">
        <f t="shared" si="4"/>
        <v>Leer</v>
      </c>
      <c r="L77" s="445" t="str">
        <f>VLOOKUP($D77,{"29 - Psychiatrie (Erwachsene)","BGI";"297 - stationsäquivalente Behandlung in der Erwachsenenpsychiatrie (29)","BGI";"30 - Kinder- und Jugendpsychiatrie","BGII";"307 - stationsäquivalente Behandlung in der Kinder- und Jugendpsychiatrie (30)","BGII";"31 - Psychosomatik","BGI";"","Leer"},2,0)</f>
        <v>Leer</v>
      </c>
      <c r="M77" s="445">
        <f t="shared" si="1"/>
        <v>0</v>
      </c>
      <c r="N77" s="445">
        <f t="shared" si="2"/>
        <v>0</v>
      </c>
      <c r="O77" s="445">
        <f t="shared" si="5"/>
        <v>0</v>
      </c>
      <c r="P77" s="445">
        <f t="shared" si="6"/>
        <v>0</v>
      </c>
      <c r="Q77" s="445">
        <f t="shared" si="7"/>
        <v>0</v>
      </c>
      <c r="R77" s="415" t="str">
        <f t="shared" si="8"/>
        <v>Leer</v>
      </c>
      <c r="S77" s="445">
        <f>IF('Angaben KH-Standort'!D$29='A4'!D77,IF('Angaben KH-Standort'!E$29="Ja",1,0),0)</f>
        <v>0</v>
      </c>
      <c r="T77" s="445">
        <f>IF('Angaben KH-Standort'!D$30='A4'!D77,IF('Angaben KH-Standort'!E$30="Ja",1,0),0)</f>
        <v>0</v>
      </c>
      <c r="U77" s="445">
        <f>IF('Angaben KH-Standort'!D$31='A4'!D77,IF('Angaben KH-Standort'!E$31="Ja",1,0),0)</f>
        <v>0</v>
      </c>
    </row>
    <row r="78" spans="2:21" ht="15" customHeight="1" x14ac:dyDescent="0.3">
      <c r="B78" s="70" t="str">
        <f t="shared" si="3"/>
        <v>!!!</v>
      </c>
      <c r="C78" s="265" t="str">
        <f>IF(ISERROR(IF(LEN(E78)&gt;0,VLOOKUP(TEXT($E78,0),'Angaben Stationen'!$E$14:$J$213,5,0),"")),"?",IF(LEN(E78)&gt;0,VLOOKUP(TEXT($E78,0),'Angaben Stationen'!$E$14:$J$213,5,0),""))</f>
        <v/>
      </c>
      <c r="D78" s="232" t="str">
        <f>IF(ISERROR(IF(LEN(E78)&gt;0,VLOOKUP(TEXT($E78,0),'Angaben Stationen'!$E$14:$J$213,6,0),"")),"STATION IST NICHT VORHANDEN",IF(LEN(E78)&gt;0,VLOOKUP(TEXT($E78,0),'Angaben Stationen'!$E$14:$J$213,6,0),""))</f>
        <v/>
      </c>
      <c r="E78" s="287"/>
      <c r="F78" s="234"/>
      <c r="G78" s="234"/>
      <c r="H78" s="263"/>
      <c r="I78" s="169"/>
      <c r="K78" s="445" t="str">
        <f t="shared" si="4"/>
        <v>Leer</v>
      </c>
      <c r="L78" s="445" t="str">
        <f>VLOOKUP($D78,{"29 - Psychiatrie (Erwachsene)","BGI";"297 - stationsäquivalente Behandlung in der Erwachsenenpsychiatrie (29)","BGI";"30 - Kinder- und Jugendpsychiatrie","BGII";"307 - stationsäquivalente Behandlung in der Kinder- und Jugendpsychiatrie (30)","BGII";"31 - Psychosomatik","BGI";"","Leer"},2,0)</f>
        <v>Leer</v>
      </c>
      <c r="M78" s="445">
        <f t="shared" si="1"/>
        <v>0</v>
      </c>
      <c r="N78" s="445">
        <f t="shared" si="2"/>
        <v>0</v>
      </c>
      <c r="O78" s="445">
        <f t="shared" si="5"/>
        <v>0</v>
      </c>
      <c r="P78" s="445">
        <f t="shared" si="6"/>
        <v>0</v>
      </c>
      <c r="Q78" s="445">
        <f t="shared" si="7"/>
        <v>0</v>
      </c>
      <c r="R78" s="415" t="str">
        <f t="shared" si="8"/>
        <v>Leer</v>
      </c>
      <c r="S78" s="445">
        <f>IF('Angaben KH-Standort'!D$29='A4'!D78,IF('Angaben KH-Standort'!E$29="Ja",1,0),0)</f>
        <v>0</v>
      </c>
      <c r="T78" s="445">
        <f>IF('Angaben KH-Standort'!D$30='A4'!D78,IF('Angaben KH-Standort'!E$30="Ja",1,0),0)</f>
        <v>0</v>
      </c>
      <c r="U78" s="445">
        <f>IF('Angaben KH-Standort'!D$31='A4'!D78,IF('Angaben KH-Standort'!E$31="Ja",1,0),0)</f>
        <v>0</v>
      </c>
    </row>
    <row r="79" spans="2:21" ht="15" customHeight="1" x14ac:dyDescent="0.3">
      <c r="B79" s="70" t="str">
        <f t="shared" si="3"/>
        <v>!!!</v>
      </c>
      <c r="C79" s="265" t="str">
        <f>IF(ISERROR(IF(LEN(E79)&gt;0,VLOOKUP(TEXT($E79,0),'Angaben Stationen'!$E$14:$J$213,5,0),"")),"?",IF(LEN(E79)&gt;0,VLOOKUP(TEXT($E79,0),'Angaben Stationen'!$E$14:$J$213,5,0),""))</f>
        <v/>
      </c>
      <c r="D79" s="232" t="str">
        <f>IF(ISERROR(IF(LEN(E79)&gt;0,VLOOKUP(TEXT($E79,0),'Angaben Stationen'!$E$14:$J$213,6,0),"")),"STATION IST NICHT VORHANDEN",IF(LEN(E79)&gt;0,VLOOKUP(TEXT($E79,0),'Angaben Stationen'!$E$14:$J$213,6,0),""))</f>
        <v/>
      </c>
      <c r="E79" s="287"/>
      <c r="F79" s="234"/>
      <c r="G79" s="234"/>
      <c r="H79" s="263"/>
      <c r="I79" s="169"/>
      <c r="K79" s="445" t="str">
        <f t="shared" si="4"/>
        <v>Leer</v>
      </c>
      <c r="L79" s="445" t="str">
        <f>VLOOKUP($D79,{"29 - Psychiatrie (Erwachsene)","BGI";"297 - stationsäquivalente Behandlung in der Erwachsenenpsychiatrie (29)","BGI";"30 - Kinder- und Jugendpsychiatrie","BGII";"307 - stationsäquivalente Behandlung in der Kinder- und Jugendpsychiatrie (30)","BGII";"31 - Psychosomatik","BGI";"","Leer"},2,0)</f>
        <v>Leer</v>
      </c>
      <c r="M79" s="445">
        <f t="shared" si="1"/>
        <v>0</v>
      </c>
      <c r="N79" s="445">
        <f t="shared" si="2"/>
        <v>0</v>
      </c>
      <c r="O79" s="445">
        <f t="shared" si="5"/>
        <v>0</v>
      </c>
      <c r="P79" s="445">
        <f t="shared" si="6"/>
        <v>0</v>
      </c>
      <c r="Q79" s="445">
        <f t="shared" si="7"/>
        <v>0</v>
      </c>
      <c r="R79" s="415" t="str">
        <f t="shared" si="8"/>
        <v>Leer</v>
      </c>
      <c r="S79" s="445">
        <f>IF('Angaben KH-Standort'!D$29='A4'!D79,IF('Angaben KH-Standort'!E$29="Ja",1,0),0)</f>
        <v>0</v>
      </c>
      <c r="T79" s="445">
        <f>IF('Angaben KH-Standort'!D$30='A4'!D79,IF('Angaben KH-Standort'!E$30="Ja",1,0),0)</f>
        <v>0</v>
      </c>
      <c r="U79" s="445">
        <f>IF('Angaben KH-Standort'!D$31='A4'!D79,IF('Angaben KH-Standort'!E$31="Ja",1,0),0)</f>
        <v>0</v>
      </c>
    </row>
    <row r="80" spans="2:21" ht="15" customHeight="1" x14ac:dyDescent="0.3">
      <c r="B80" s="70" t="str">
        <f t="shared" si="3"/>
        <v>!!!</v>
      </c>
      <c r="C80" s="265" t="str">
        <f>IF(ISERROR(IF(LEN(E80)&gt;0,VLOOKUP(TEXT($E80,0),'Angaben Stationen'!$E$14:$J$213,5,0),"")),"?",IF(LEN(E80)&gt;0,VLOOKUP(TEXT($E80,0),'Angaben Stationen'!$E$14:$J$213,5,0),""))</f>
        <v/>
      </c>
      <c r="D80" s="232" t="str">
        <f>IF(ISERROR(IF(LEN(E80)&gt;0,VLOOKUP(TEXT($E80,0),'Angaben Stationen'!$E$14:$J$213,6,0),"")),"STATION IST NICHT VORHANDEN",IF(LEN(E80)&gt;0,VLOOKUP(TEXT($E80,0),'Angaben Stationen'!$E$14:$J$213,6,0),""))</f>
        <v/>
      </c>
      <c r="E80" s="287"/>
      <c r="F80" s="234"/>
      <c r="G80" s="234"/>
      <c r="H80" s="263"/>
      <c r="I80" s="169"/>
      <c r="K80" s="445" t="str">
        <f t="shared" si="4"/>
        <v>Leer</v>
      </c>
      <c r="L80" s="445" t="str">
        <f>VLOOKUP($D80,{"29 - Psychiatrie (Erwachsene)","BGI";"297 - stationsäquivalente Behandlung in der Erwachsenenpsychiatrie (29)","BGI";"30 - Kinder- und Jugendpsychiatrie","BGII";"307 - stationsäquivalente Behandlung in der Kinder- und Jugendpsychiatrie (30)","BGII";"31 - Psychosomatik","BGI";"","Leer"},2,0)</f>
        <v>Leer</v>
      </c>
      <c r="M80" s="445">
        <f t="shared" si="1"/>
        <v>0</v>
      </c>
      <c r="N80" s="445">
        <f t="shared" si="2"/>
        <v>0</v>
      </c>
      <c r="O80" s="445">
        <f t="shared" si="5"/>
        <v>0</v>
      </c>
      <c r="P80" s="445">
        <f t="shared" si="6"/>
        <v>0</v>
      </c>
      <c r="Q80" s="445">
        <f t="shared" si="7"/>
        <v>0</v>
      </c>
      <c r="R80" s="415" t="str">
        <f t="shared" si="8"/>
        <v>Leer</v>
      </c>
      <c r="S80" s="445">
        <f>IF('Angaben KH-Standort'!D$29='A4'!D80,IF('Angaben KH-Standort'!E$29="Ja",1,0),0)</f>
        <v>0</v>
      </c>
      <c r="T80" s="445">
        <f>IF('Angaben KH-Standort'!D$30='A4'!D80,IF('Angaben KH-Standort'!E$30="Ja",1,0),0)</f>
        <v>0</v>
      </c>
      <c r="U80" s="445">
        <f>IF('Angaben KH-Standort'!D$31='A4'!D80,IF('Angaben KH-Standort'!E$31="Ja",1,0),0)</f>
        <v>0</v>
      </c>
    </row>
    <row r="81" spans="2:21" ht="15" customHeight="1" x14ac:dyDescent="0.3">
      <c r="B81" s="70" t="str">
        <f t="shared" si="3"/>
        <v>!!!</v>
      </c>
      <c r="C81" s="265" t="str">
        <f>IF(ISERROR(IF(LEN(E81)&gt;0,VLOOKUP(TEXT($E81,0),'Angaben Stationen'!$E$14:$J$213,5,0),"")),"?",IF(LEN(E81)&gt;0,VLOOKUP(TEXT($E81,0),'Angaben Stationen'!$E$14:$J$213,5,0),""))</f>
        <v/>
      </c>
      <c r="D81" s="232" t="str">
        <f>IF(ISERROR(IF(LEN(E81)&gt;0,VLOOKUP(TEXT($E81,0),'Angaben Stationen'!$E$14:$J$213,6,0),"")),"STATION IST NICHT VORHANDEN",IF(LEN(E81)&gt;0,VLOOKUP(TEXT($E81,0),'Angaben Stationen'!$E$14:$J$213,6,0),""))</f>
        <v/>
      </c>
      <c r="E81" s="287"/>
      <c r="F81" s="234"/>
      <c r="G81" s="234"/>
      <c r="H81" s="263"/>
      <c r="I81" s="169"/>
      <c r="K81" s="445" t="str">
        <f t="shared" si="4"/>
        <v>Leer</v>
      </c>
      <c r="L81" s="445" t="str">
        <f>VLOOKUP($D81,{"29 - Psychiatrie (Erwachsene)","BGI";"297 - stationsäquivalente Behandlung in der Erwachsenenpsychiatrie (29)","BGI";"30 - Kinder- und Jugendpsychiatrie","BGII";"307 - stationsäquivalente Behandlung in der Kinder- und Jugendpsychiatrie (30)","BGII";"31 - Psychosomatik","BGI";"","Leer"},2,0)</f>
        <v>Leer</v>
      </c>
      <c r="M81" s="445">
        <f t="shared" si="1"/>
        <v>0</v>
      </c>
      <c r="N81" s="445">
        <f t="shared" si="2"/>
        <v>0</v>
      </c>
      <c r="O81" s="445">
        <f t="shared" si="5"/>
        <v>0</v>
      </c>
      <c r="P81" s="445">
        <f t="shared" si="6"/>
        <v>0</v>
      </c>
      <c r="Q81" s="445">
        <f t="shared" si="7"/>
        <v>0</v>
      </c>
      <c r="R81" s="415" t="str">
        <f t="shared" si="8"/>
        <v>Leer</v>
      </c>
      <c r="S81" s="445">
        <f>IF('Angaben KH-Standort'!D$29='A4'!D81,IF('Angaben KH-Standort'!E$29="Ja",1,0),0)</f>
        <v>0</v>
      </c>
      <c r="T81" s="445">
        <f>IF('Angaben KH-Standort'!D$30='A4'!D81,IF('Angaben KH-Standort'!E$30="Ja",1,0),0)</f>
        <v>0</v>
      </c>
      <c r="U81" s="445">
        <f>IF('Angaben KH-Standort'!D$31='A4'!D81,IF('Angaben KH-Standort'!E$31="Ja",1,0),0)</f>
        <v>0</v>
      </c>
    </row>
    <row r="82" spans="2:21" ht="15" customHeight="1" x14ac:dyDescent="0.3">
      <c r="B82" s="70" t="str">
        <f t="shared" si="3"/>
        <v>!!!</v>
      </c>
      <c r="C82" s="265" t="str">
        <f>IF(ISERROR(IF(LEN(E82)&gt;0,VLOOKUP(TEXT($E82,0),'Angaben Stationen'!$E$14:$J$213,5,0),"")),"?",IF(LEN(E82)&gt;0,VLOOKUP(TEXT($E82,0),'Angaben Stationen'!$E$14:$J$213,5,0),""))</f>
        <v/>
      </c>
      <c r="D82" s="232" t="str">
        <f>IF(ISERROR(IF(LEN(E82)&gt;0,VLOOKUP(TEXT($E82,0),'Angaben Stationen'!$E$14:$J$213,6,0),"")),"STATION IST NICHT VORHANDEN",IF(LEN(E82)&gt;0,VLOOKUP(TEXT($E82,0),'Angaben Stationen'!$E$14:$J$213,6,0),""))</f>
        <v/>
      </c>
      <c r="E82" s="287"/>
      <c r="F82" s="234"/>
      <c r="G82" s="234"/>
      <c r="H82" s="263"/>
      <c r="I82" s="169"/>
      <c r="K82" s="445" t="str">
        <f t="shared" si="4"/>
        <v>Leer</v>
      </c>
      <c r="L82" s="445" t="str">
        <f>VLOOKUP($D82,{"29 - Psychiatrie (Erwachsene)","BGI";"297 - stationsäquivalente Behandlung in der Erwachsenenpsychiatrie (29)","BGI";"30 - Kinder- und Jugendpsychiatrie","BGII";"307 - stationsäquivalente Behandlung in der Kinder- und Jugendpsychiatrie (30)","BGII";"31 - Psychosomatik","BGI";"","Leer"},2,0)</f>
        <v>Leer</v>
      </c>
      <c r="M82" s="445">
        <f t="shared" si="1"/>
        <v>0</v>
      </c>
      <c r="N82" s="445">
        <f t="shared" si="2"/>
        <v>0</v>
      </c>
      <c r="O82" s="445">
        <f t="shared" si="5"/>
        <v>0</v>
      </c>
      <c r="P82" s="445">
        <f t="shared" si="6"/>
        <v>0</v>
      </c>
      <c r="Q82" s="445">
        <f t="shared" si="7"/>
        <v>0</v>
      </c>
      <c r="R82" s="415" t="str">
        <f t="shared" si="8"/>
        <v>Leer</v>
      </c>
      <c r="S82" s="445">
        <f>IF('Angaben KH-Standort'!D$29='A4'!D82,IF('Angaben KH-Standort'!E$29="Ja",1,0),0)</f>
        <v>0</v>
      </c>
      <c r="T82" s="445">
        <f>IF('Angaben KH-Standort'!D$30='A4'!D82,IF('Angaben KH-Standort'!E$30="Ja",1,0),0)</f>
        <v>0</v>
      </c>
      <c r="U82" s="445">
        <f>IF('Angaben KH-Standort'!D$31='A4'!D82,IF('Angaben KH-Standort'!E$31="Ja",1,0),0)</f>
        <v>0</v>
      </c>
    </row>
    <row r="83" spans="2:21" ht="15" customHeight="1" x14ac:dyDescent="0.3">
      <c r="B83" s="70" t="str">
        <f t="shared" si="3"/>
        <v>!!!</v>
      </c>
      <c r="C83" s="265" t="str">
        <f>IF(ISERROR(IF(LEN(E83)&gt;0,VLOOKUP(TEXT($E83,0),'Angaben Stationen'!$E$14:$J$213,5,0),"")),"?",IF(LEN(E83)&gt;0,VLOOKUP(TEXT($E83,0),'Angaben Stationen'!$E$14:$J$213,5,0),""))</f>
        <v/>
      </c>
      <c r="D83" s="232" t="str">
        <f>IF(ISERROR(IF(LEN(E83)&gt;0,VLOOKUP(TEXT($E83,0),'Angaben Stationen'!$E$14:$J$213,6,0),"")),"STATION IST NICHT VORHANDEN",IF(LEN(E83)&gt;0,VLOOKUP(TEXT($E83,0),'Angaben Stationen'!$E$14:$J$213,6,0),""))</f>
        <v/>
      </c>
      <c r="E83" s="287"/>
      <c r="F83" s="234"/>
      <c r="G83" s="234"/>
      <c r="H83" s="263"/>
      <c r="I83" s="169"/>
      <c r="K83" s="445" t="str">
        <f t="shared" si="4"/>
        <v>Leer</v>
      </c>
      <c r="L83" s="445" t="str">
        <f>VLOOKUP($D83,{"29 - Psychiatrie (Erwachsene)","BGI";"297 - stationsäquivalente Behandlung in der Erwachsenenpsychiatrie (29)","BGI";"30 - Kinder- und Jugendpsychiatrie","BGII";"307 - stationsäquivalente Behandlung in der Kinder- und Jugendpsychiatrie (30)","BGII";"31 - Psychosomatik","BGI";"","Leer"},2,0)</f>
        <v>Leer</v>
      </c>
      <c r="M83" s="445">
        <f t="shared" si="1"/>
        <v>0</v>
      </c>
      <c r="N83" s="445">
        <f t="shared" si="2"/>
        <v>0</v>
      </c>
      <c r="O83" s="445">
        <f t="shared" si="5"/>
        <v>0</v>
      </c>
      <c r="P83" s="445">
        <f t="shared" si="6"/>
        <v>0</v>
      </c>
      <c r="Q83" s="445">
        <f t="shared" si="7"/>
        <v>0</v>
      </c>
      <c r="R83" s="415" t="str">
        <f t="shared" si="8"/>
        <v>Leer</v>
      </c>
      <c r="S83" s="445">
        <f>IF('Angaben KH-Standort'!D$29='A4'!D83,IF('Angaben KH-Standort'!E$29="Ja",1,0),0)</f>
        <v>0</v>
      </c>
      <c r="T83" s="445">
        <f>IF('Angaben KH-Standort'!D$30='A4'!D83,IF('Angaben KH-Standort'!E$30="Ja",1,0),0)</f>
        <v>0</v>
      </c>
      <c r="U83" s="445">
        <f>IF('Angaben KH-Standort'!D$31='A4'!D83,IF('Angaben KH-Standort'!E$31="Ja",1,0),0)</f>
        <v>0</v>
      </c>
    </row>
    <row r="84" spans="2:21" ht="15" customHeight="1" x14ac:dyDescent="0.3">
      <c r="B84" s="70" t="str">
        <f t="shared" si="3"/>
        <v>!!!</v>
      </c>
      <c r="C84" s="265" t="str">
        <f>IF(ISERROR(IF(LEN(E84)&gt;0,VLOOKUP(TEXT($E84,0),'Angaben Stationen'!$E$14:$J$213,5,0),"")),"?",IF(LEN(E84)&gt;0,VLOOKUP(TEXT($E84,0),'Angaben Stationen'!$E$14:$J$213,5,0),""))</f>
        <v/>
      </c>
      <c r="D84" s="232" t="str">
        <f>IF(ISERROR(IF(LEN(E84)&gt;0,VLOOKUP(TEXT($E84,0),'Angaben Stationen'!$E$14:$J$213,6,0),"")),"STATION IST NICHT VORHANDEN",IF(LEN(E84)&gt;0,VLOOKUP(TEXT($E84,0),'Angaben Stationen'!$E$14:$J$213,6,0),""))</f>
        <v/>
      </c>
      <c r="E84" s="287"/>
      <c r="F84" s="234"/>
      <c r="G84" s="234"/>
      <c r="H84" s="263"/>
      <c r="I84" s="169"/>
      <c r="K84" s="445" t="str">
        <f t="shared" si="4"/>
        <v>Leer</v>
      </c>
      <c r="L84" s="445" t="str">
        <f>VLOOKUP($D84,{"29 - Psychiatrie (Erwachsene)","BGI";"297 - stationsäquivalente Behandlung in der Erwachsenenpsychiatrie (29)","BGI";"30 - Kinder- und Jugendpsychiatrie","BGII";"307 - stationsäquivalente Behandlung in der Kinder- und Jugendpsychiatrie (30)","BGII";"31 - Psychosomatik","BGI";"","Leer"},2,0)</f>
        <v>Leer</v>
      </c>
      <c r="M84" s="445">
        <f t="shared" si="1"/>
        <v>0</v>
      </c>
      <c r="N84" s="445">
        <f t="shared" si="2"/>
        <v>0</v>
      </c>
      <c r="O84" s="445">
        <f t="shared" si="5"/>
        <v>0</v>
      </c>
      <c r="P84" s="445">
        <f t="shared" si="6"/>
        <v>0</v>
      </c>
      <c r="Q84" s="445">
        <f t="shared" si="7"/>
        <v>0</v>
      </c>
      <c r="R84" s="415" t="str">
        <f t="shared" si="8"/>
        <v>Leer</v>
      </c>
      <c r="S84" s="445">
        <f>IF('Angaben KH-Standort'!D$29='A4'!D84,IF('Angaben KH-Standort'!E$29="Ja",1,0),0)</f>
        <v>0</v>
      </c>
      <c r="T84" s="445">
        <f>IF('Angaben KH-Standort'!D$30='A4'!D84,IF('Angaben KH-Standort'!E$30="Ja",1,0),0)</f>
        <v>0</v>
      </c>
      <c r="U84" s="445">
        <f>IF('Angaben KH-Standort'!D$31='A4'!D84,IF('Angaben KH-Standort'!E$31="Ja",1,0),0)</f>
        <v>0</v>
      </c>
    </row>
    <row r="85" spans="2:21" ht="15" customHeight="1" x14ac:dyDescent="0.3">
      <c r="B85" s="70" t="str">
        <f t="shared" si="3"/>
        <v>!!!</v>
      </c>
      <c r="C85" s="265" t="str">
        <f>IF(ISERROR(IF(LEN(E85)&gt;0,VLOOKUP(TEXT($E85,0),'Angaben Stationen'!$E$14:$J$213,5,0),"")),"?",IF(LEN(E85)&gt;0,VLOOKUP(TEXT($E85,0),'Angaben Stationen'!$E$14:$J$213,5,0),""))</f>
        <v/>
      </c>
      <c r="D85" s="232" t="str">
        <f>IF(ISERROR(IF(LEN(E85)&gt;0,VLOOKUP(TEXT($E85,0),'Angaben Stationen'!$E$14:$J$213,6,0),"")),"STATION IST NICHT VORHANDEN",IF(LEN(E85)&gt;0,VLOOKUP(TEXT($E85,0),'Angaben Stationen'!$E$14:$J$213,6,0),""))</f>
        <v/>
      </c>
      <c r="E85" s="287"/>
      <c r="F85" s="234"/>
      <c r="G85" s="234"/>
      <c r="H85" s="263"/>
      <c r="I85" s="169"/>
      <c r="K85" s="445" t="str">
        <f t="shared" si="4"/>
        <v>Leer</v>
      </c>
      <c r="L85" s="445" t="str">
        <f>VLOOKUP($D85,{"29 - Psychiatrie (Erwachsene)","BGI";"297 - stationsäquivalente Behandlung in der Erwachsenenpsychiatrie (29)","BGI";"30 - Kinder- und Jugendpsychiatrie","BGII";"307 - stationsäquivalente Behandlung in der Kinder- und Jugendpsychiatrie (30)","BGII";"31 - Psychosomatik","BGI";"","Leer"},2,0)</f>
        <v>Leer</v>
      </c>
      <c r="M85" s="445">
        <f t="shared" si="1"/>
        <v>0</v>
      </c>
      <c r="N85" s="445">
        <f t="shared" si="2"/>
        <v>0</v>
      </c>
      <c r="O85" s="445">
        <f t="shared" si="5"/>
        <v>0</v>
      </c>
      <c r="P85" s="445">
        <f t="shared" si="6"/>
        <v>0</v>
      </c>
      <c r="Q85" s="445">
        <f t="shared" si="7"/>
        <v>0</v>
      </c>
      <c r="R85" s="415" t="str">
        <f t="shared" si="8"/>
        <v>Leer</v>
      </c>
      <c r="S85" s="445">
        <f>IF('Angaben KH-Standort'!D$29='A4'!D85,IF('Angaben KH-Standort'!E$29="Ja",1,0),0)</f>
        <v>0</v>
      </c>
      <c r="T85" s="445">
        <f>IF('Angaben KH-Standort'!D$30='A4'!D85,IF('Angaben KH-Standort'!E$30="Ja",1,0),0)</f>
        <v>0</v>
      </c>
      <c r="U85" s="445">
        <f>IF('Angaben KH-Standort'!D$31='A4'!D85,IF('Angaben KH-Standort'!E$31="Ja",1,0),0)</f>
        <v>0</v>
      </c>
    </row>
    <row r="86" spans="2:21" ht="15" customHeight="1" x14ac:dyDescent="0.3">
      <c r="B86" s="70" t="str">
        <f t="shared" si="3"/>
        <v>!!!</v>
      </c>
      <c r="C86" s="265" t="str">
        <f>IF(ISERROR(IF(LEN(E86)&gt;0,VLOOKUP(TEXT($E86,0),'Angaben Stationen'!$E$14:$J$213,5,0),"")),"?",IF(LEN(E86)&gt;0,VLOOKUP(TEXT($E86,0),'Angaben Stationen'!$E$14:$J$213,5,0),""))</f>
        <v/>
      </c>
      <c r="D86" s="232" t="str">
        <f>IF(ISERROR(IF(LEN(E86)&gt;0,VLOOKUP(TEXT($E86,0),'Angaben Stationen'!$E$14:$J$213,6,0),"")),"STATION IST NICHT VORHANDEN",IF(LEN(E86)&gt;0,VLOOKUP(TEXT($E86,0),'Angaben Stationen'!$E$14:$J$213,6,0),""))</f>
        <v/>
      </c>
      <c r="E86" s="287"/>
      <c r="F86" s="234"/>
      <c r="G86" s="234"/>
      <c r="H86" s="263"/>
      <c r="I86" s="169"/>
      <c r="K86" s="445" t="str">
        <f t="shared" si="4"/>
        <v>Leer</v>
      </c>
      <c r="L86" s="445" t="str">
        <f>VLOOKUP($D86,{"29 - Psychiatrie (Erwachsene)","BGI";"297 - stationsäquivalente Behandlung in der Erwachsenenpsychiatrie (29)","BGI";"30 - Kinder- und Jugendpsychiatrie","BGII";"307 - stationsäquivalente Behandlung in der Kinder- und Jugendpsychiatrie (30)","BGII";"31 - Psychosomatik","BGI";"","Leer"},2,0)</f>
        <v>Leer</v>
      </c>
      <c r="M86" s="445">
        <f t="shared" si="1"/>
        <v>0</v>
      </c>
      <c r="N86" s="445">
        <f t="shared" si="2"/>
        <v>0</v>
      </c>
      <c r="O86" s="445">
        <f t="shared" si="5"/>
        <v>0</v>
      </c>
      <c r="P86" s="445">
        <f t="shared" si="6"/>
        <v>0</v>
      </c>
      <c r="Q86" s="445">
        <f t="shared" si="7"/>
        <v>0</v>
      </c>
      <c r="R86" s="415" t="str">
        <f t="shared" si="8"/>
        <v>Leer</v>
      </c>
      <c r="S86" s="445">
        <f>IF('Angaben KH-Standort'!D$29='A4'!D86,IF('Angaben KH-Standort'!E$29="Ja",1,0),0)</f>
        <v>0</v>
      </c>
      <c r="T86" s="445">
        <f>IF('Angaben KH-Standort'!D$30='A4'!D86,IF('Angaben KH-Standort'!E$30="Ja",1,0),0)</f>
        <v>0</v>
      </c>
      <c r="U86" s="445">
        <f>IF('Angaben KH-Standort'!D$31='A4'!D86,IF('Angaben KH-Standort'!E$31="Ja",1,0),0)</f>
        <v>0</v>
      </c>
    </row>
    <row r="87" spans="2:21" ht="15" customHeight="1" x14ac:dyDescent="0.3">
      <c r="B87" s="70" t="str">
        <f t="shared" si="3"/>
        <v>!!!</v>
      </c>
      <c r="C87" s="265" t="str">
        <f>IF(ISERROR(IF(LEN(E87)&gt;0,VLOOKUP(TEXT($E87,0),'Angaben Stationen'!$E$14:$J$213,5,0),"")),"?",IF(LEN(E87)&gt;0,VLOOKUP(TEXT($E87,0),'Angaben Stationen'!$E$14:$J$213,5,0),""))</f>
        <v/>
      </c>
      <c r="D87" s="232" t="str">
        <f>IF(ISERROR(IF(LEN(E87)&gt;0,VLOOKUP(TEXT($E87,0),'Angaben Stationen'!$E$14:$J$213,6,0),"")),"STATION IST NICHT VORHANDEN",IF(LEN(E87)&gt;0,VLOOKUP(TEXT($E87,0),'Angaben Stationen'!$E$14:$J$213,6,0),""))</f>
        <v/>
      </c>
      <c r="E87" s="287"/>
      <c r="F87" s="234"/>
      <c r="G87" s="234"/>
      <c r="H87" s="263"/>
      <c r="I87" s="169"/>
      <c r="K87" s="445" t="str">
        <f t="shared" si="4"/>
        <v>Leer</v>
      </c>
      <c r="L87" s="445" t="str">
        <f>VLOOKUP($D87,{"29 - Psychiatrie (Erwachsene)","BGI";"297 - stationsäquivalente Behandlung in der Erwachsenenpsychiatrie (29)","BGI";"30 - Kinder- und Jugendpsychiatrie","BGII";"307 - stationsäquivalente Behandlung in der Kinder- und Jugendpsychiatrie (30)","BGII";"31 - Psychosomatik","BGI";"","Leer"},2,0)</f>
        <v>Leer</v>
      </c>
      <c r="M87" s="445">
        <f t="shared" si="1"/>
        <v>0</v>
      </c>
      <c r="N87" s="445">
        <f t="shared" si="2"/>
        <v>0</v>
      </c>
      <c r="O87" s="445">
        <f t="shared" si="5"/>
        <v>0</v>
      </c>
      <c r="P87" s="445">
        <f t="shared" si="6"/>
        <v>0</v>
      </c>
      <c r="Q87" s="445">
        <f t="shared" si="7"/>
        <v>0</v>
      </c>
      <c r="R87" s="415" t="str">
        <f t="shared" si="8"/>
        <v>Leer</v>
      </c>
      <c r="S87" s="445">
        <f>IF('Angaben KH-Standort'!D$29='A4'!D87,IF('Angaben KH-Standort'!E$29="Ja",1,0),0)</f>
        <v>0</v>
      </c>
      <c r="T87" s="445">
        <f>IF('Angaben KH-Standort'!D$30='A4'!D87,IF('Angaben KH-Standort'!E$30="Ja",1,0),0)</f>
        <v>0</v>
      </c>
      <c r="U87" s="445">
        <f>IF('Angaben KH-Standort'!D$31='A4'!D87,IF('Angaben KH-Standort'!E$31="Ja",1,0),0)</f>
        <v>0</v>
      </c>
    </row>
    <row r="88" spans="2:21" ht="15" customHeight="1" x14ac:dyDescent="0.3">
      <c r="B88" s="70" t="str">
        <f t="shared" si="3"/>
        <v>!!!</v>
      </c>
      <c r="C88" s="265" t="str">
        <f>IF(ISERROR(IF(LEN(E88)&gt;0,VLOOKUP(TEXT($E88,0),'Angaben Stationen'!$E$14:$J$213,5,0),"")),"?",IF(LEN(E88)&gt;0,VLOOKUP(TEXT($E88,0),'Angaben Stationen'!$E$14:$J$213,5,0),""))</f>
        <v/>
      </c>
      <c r="D88" s="232" t="str">
        <f>IF(ISERROR(IF(LEN(E88)&gt;0,VLOOKUP(TEXT($E88,0),'Angaben Stationen'!$E$14:$J$213,6,0),"")),"STATION IST NICHT VORHANDEN",IF(LEN(E88)&gt;0,VLOOKUP(TEXT($E88,0),'Angaben Stationen'!$E$14:$J$213,6,0),""))</f>
        <v/>
      </c>
      <c r="E88" s="287"/>
      <c r="F88" s="234"/>
      <c r="G88" s="234"/>
      <c r="H88" s="263"/>
      <c r="I88" s="169"/>
      <c r="K88" s="445" t="str">
        <f t="shared" si="4"/>
        <v>Leer</v>
      </c>
      <c r="L88" s="445" t="str">
        <f>VLOOKUP($D88,{"29 - Psychiatrie (Erwachsene)","BGI";"297 - stationsäquivalente Behandlung in der Erwachsenenpsychiatrie (29)","BGI";"30 - Kinder- und Jugendpsychiatrie","BGII";"307 - stationsäquivalente Behandlung in der Kinder- und Jugendpsychiatrie (30)","BGII";"31 - Psychosomatik","BGI";"","Leer"},2,0)</f>
        <v>Leer</v>
      </c>
      <c r="M88" s="445">
        <f t="shared" si="1"/>
        <v>0</v>
      </c>
      <c r="N88" s="445">
        <f t="shared" si="2"/>
        <v>0</v>
      </c>
      <c r="O88" s="445">
        <f t="shared" si="5"/>
        <v>0</v>
      </c>
      <c r="P88" s="445">
        <f t="shared" si="6"/>
        <v>0</v>
      </c>
      <c r="Q88" s="445">
        <f t="shared" si="7"/>
        <v>0</v>
      </c>
      <c r="R88" s="415" t="str">
        <f t="shared" si="8"/>
        <v>Leer</v>
      </c>
      <c r="S88" s="445">
        <f>IF('Angaben KH-Standort'!D$29='A4'!D88,IF('Angaben KH-Standort'!E$29="Ja",1,0),0)</f>
        <v>0</v>
      </c>
      <c r="T88" s="445">
        <f>IF('Angaben KH-Standort'!D$30='A4'!D88,IF('Angaben KH-Standort'!E$30="Ja",1,0),0)</f>
        <v>0</v>
      </c>
      <c r="U88" s="445">
        <f>IF('Angaben KH-Standort'!D$31='A4'!D88,IF('Angaben KH-Standort'!E$31="Ja",1,0),0)</f>
        <v>0</v>
      </c>
    </row>
    <row r="89" spans="2:21" ht="15" customHeight="1" x14ac:dyDescent="0.3">
      <c r="B89" s="70" t="str">
        <f t="shared" si="3"/>
        <v>!!!</v>
      </c>
      <c r="C89" s="265" t="str">
        <f>IF(ISERROR(IF(LEN(E89)&gt;0,VLOOKUP(TEXT($E89,0),'Angaben Stationen'!$E$14:$J$213,5,0),"")),"?",IF(LEN(E89)&gt;0,VLOOKUP(TEXT($E89,0),'Angaben Stationen'!$E$14:$J$213,5,0),""))</f>
        <v/>
      </c>
      <c r="D89" s="232" t="str">
        <f>IF(ISERROR(IF(LEN(E89)&gt;0,VLOOKUP(TEXT($E89,0),'Angaben Stationen'!$E$14:$J$213,6,0),"")),"STATION IST NICHT VORHANDEN",IF(LEN(E89)&gt;0,VLOOKUP(TEXT($E89,0),'Angaben Stationen'!$E$14:$J$213,6,0),""))</f>
        <v/>
      </c>
      <c r="E89" s="287"/>
      <c r="F89" s="234"/>
      <c r="G89" s="234"/>
      <c r="H89" s="263"/>
      <c r="I89" s="169"/>
      <c r="K89" s="445" t="str">
        <f t="shared" si="4"/>
        <v>Leer</v>
      </c>
      <c r="L89" s="445" t="str">
        <f>VLOOKUP($D89,{"29 - Psychiatrie (Erwachsene)","BGI";"297 - stationsäquivalente Behandlung in der Erwachsenenpsychiatrie (29)","BGI";"30 - Kinder- und Jugendpsychiatrie","BGII";"307 - stationsäquivalente Behandlung in der Kinder- und Jugendpsychiatrie (30)","BGII";"31 - Psychosomatik","BGI";"","Leer"},2,0)</f>
        <v>Leer</v>
      </c>
      <c r="M89" s="445">
        <f t="shared" si="1"/>
        <v>0</v>
      </c>
      <c r="N89" s="445">
        <f t="shared" si="2"/>
        <v>0</v>
      </c>
      <c r="O89" s="445">
        <f t="shared" si="5"/>
        <v>0</v>
      </c>
      <c r="P89" s="445">
        <f t="shared" si="6"/>
        <v>0</v>
      </c>
      <c r="Q89" s="445">
        <f t="shared" si="7"/>
        <v>0</v>
      </c>
      <c r="R89" s="415" t="str">
        <f t="shared" si="8"/>
        <v>Leer</v>
      </c>
      <c r="S89" s="445">
        <f>IF('Angaben KH-Standort'!D$29='A4'!D89,IF('Angaben KH-Standort'!E$29="Ja",1,0),0)</f>
        <v>0</v>
      </c>
      <c r="T89" s="445">
        <f>IF('Angaben KH-Standort'!D$30='A4'!D89,IF('Angaben KH-Standort'!E$30="Ja",1,0),0)</f>
        <v>0</v>
      </c>
      <c r="U89" s="445">
        <f>IF('Angaben KH-Standort'!D$31='A4'!D89,IF('Angaben KH-Standort'!E$31="Ja",1,0),0)</f>
        <v>0</v>
      </c>
    </row>
    <row r="90" spans="2:21" ht="15" customHeight="1" x14ac:dyDescent="0.3">
      <c r="B90" s="70" t="str">
        <f t="shared" si="3"/>
        <v>!!!</v>
      </c>
      <c r="C90" s="265" t="str">
        <f>IF(ISERROR(IF(LEN(E90)&gt;0,VLOOKUP(TEXT($E90,0),'Angaben Stationen'!$E$14:$J$213,5,0),"")),"?",IF(LEN(E90)&gt;0,VLOOKUP(TEXT($E90,0),'Angaben Stationen'!$E$14:$J$213,5,0),""))</f>
        <v/>
      </c>
      <c r="D90" s="232" t="str">
        <f>IF(ISERROR(IF(LEN(E90)&gt;0,VLOOKUP(TEXT($E90,0),'Angaben Stationen'!$E$14:$J$213,6,0),"")),"STATION IST NICHT VORHANDEN",IF(LEN(E90)&gt;0,VLOOKUP(TEXT($E90,0),'Angaben Stationen'!$E$14:$J$213,6,0),""))</f>
        <v/>
      </c>
      <c r="E90" s="287"/>
      <c r="F90" s="234"/>
      <c r="G90" s="234"/>
      <c r="H90" s="263"/>
      <c r="I90" s="169"/>
      <c r="K90" s="445" t="str">
        <f t="shared" si="4"/>
        <v>Leer</v>
      </c>
      <c r="L90" s="445" t="str">
        <f>VLOOKUP($D90,{"29 - Psychiatrie (Erwachsene)","BGI";"297 - stationsäquivalente Behandlung in der Erwachsenenpsychiatrie (29)","BGI";"30 - Kinder- und Jugendpsychiatrie","BGII";"307 - stationsäquivalente Behandlung in der Kinder- und Jugendpsychiatrie (30)","BGII";"31 - Psychosomatik","BGI";"","Leer"},2,0)</f>
        <v>Leer</v>
      </c>
      <c r="M90" s="445">
        <f t="shared" si="1"/>
        <v>0</v>
      </c>
      <c r="N90" s="445">
        <f t="shared" si="2"/>
        <v>0</v>
      </c>
      <c r="O90" s="445">
        <f t="shared" si="5"/>
        <v>0</v>
      </c>
      <c r="P90" s="445">
        <f t="shared" si="6"/>
        <v>0</v>
      </c>
      <c r="Q90" s="445">
        <f t="shared" si="7"/>
        <v>0</v>
      </c>
      <c r="R90" s="415" t="str">
        <f t="shared" si="8"/>
        <v>Leer</v>
      </c>
      <c r="S90" s="445">
        <f>IF('Angaben KH-Standort'!D$29='A4'!D90,IF('Angaben KH-Standort'!E$29="Ja",1,0),0)</f>
        <v>0</v>
      </c>
      <c r="T90" s="445">
        <f>IF('Angaben KH-Standort'!D$30='A4'!D90,IF('Angaben KH-Standort'!E$30="Ja",1,0),0)</f>
        <v>0</v>
      </c>
      <c r="U90" s="445">
        <f>IF('Angaben KH-Standort'!D$31='A4'!D90,IF('Angaben KH-Standort'!E$31="Ja",1,0),0)</f>
        <v>0</v>
      </c>
    </row>
    <row r="91" spans="2:21" ht="15" customHeight="1" x14ac:dyDescent="0.3">
      <c r="B91" s="70" t="str">
        <f t="shared" si="3"/>
        <v>!!!</v>
      </c>
      <c r="C91" s="265" t="str">
        <f>IF(ISERROR(IF(LEN(E91)&gt;0,VLOOKUP(TEXT($E91,0),'Angaben Stationen'!$E$14:$J$213,5,0),"")),"?",IF(LEN(E91)&gt;0,VLOOKUP(TEXT($E91,0),'Angaben Stationen'!$E$14:$J$213,5,0),""))</f>
        <v/>
      </c>
      <c r="D91" s="232" t="str">
        <f>IF(ISERROR(IF(LEN(E91)&gt;0,VLOOKUP(TEXT($E91,0),'Angaben Stationen'!$E$14:$J$213,6,0),"")),"STATION IST NICHT VORHANDEN",IF(LEN(E91)&gt;0,VLOOKUP(TEXT($E91,0),'Angaben Stationen'!$E$14:$J$213,6,0),""))</f>
        <v/>
      </c>
      <c r="E91" s="287"/>
      <c r="F91" s="234"/>
      <c r="G91" s="234"/>
      <c r="H91" s="263"/>
      <c r="I91" s="169"/>
      <c r="K91" s="445" t="str">
        <f t="shared" si="4"/>
        <v>Leer</v>
      </c>
      <c r="L91" s="445" t="str">
        <f>VLOOKUP($D91,{"29 - Psychiatrie (Erwachsene)","BGI";"297 - stationsäquivalente Behandlung in der Erwachsenenpsychiatrie (29)","BGI";"30 - Kinder- und Jugendpsychiatrie","BGII";"307 - stationsäquivalente Behandlung in der Kinder- und Jugendpsychiatrie (30)","BGII";"31 - Psychosomatik","BGI";"","Leer"},2,0)</f>
        <v>Leer</v>
      </c>
      <c r="M91" s="445">
        <f t="shared" si="1"/>
        <v>0</v>
      </c>
      <c r="N91" s="445">
        <f t="shared" si="2"/>
        <v>0</v>
      </c>
      <c r="O91" s="445">
        <f t="shared" si="5"/>
        <v>0</v>
      </c>
      <c r="P91" s="445">
        <f t="shared" si="6"/>
        <v>0</v>
      </c>
      <c r="Q91" s="445">
        <f t="shared" si="7"/>
        <v>0</v>
      </c>
      <c r="R91" s="415" t="str">
        <f t="shared" si="8"/>
        <v>Leer</v>
      </c>
      <c r="S91" s="445">
        <f>IF('Angaben KH-Standort'!D$29='A4'!D91,IF('Angaben KH-Standort'!E$29="Ja",1,0),0)</f>
        <v>0</v>
      </c>
      <c r="T91" s="445">
        <f>IF('Angaben KH-Standort'!D$30='A4'!D91,IF('Angaben KH-Standort'!E$30="Ja",1,0),0)</f>
        <v>0</v>
      </c>
      <c r="U91" s="445">
        <f>IF('Angaben KH-Standort'!D$31='A4'!D91,IF('Angaben KH-Standort'!E$31="Ja",1,0),0)</f>
        <v>0</v>
      </c>
    </row>
    <row r="92" spans="2:21" ht="15" customHeight="1" x14ac:dyDescent="0.3">
      <c r="B92" s="70" t="str">
        <f t="shared" si="3"/>
        <v>!!!</v>
      </c>
      <c r="C92" s="265" t="str">
        <f>IF(ISERROR(IF(LEN(E92)&gt;0,VLOOKUP(TEXT($E92,0),'Angaben Stationen'!$E$14:$J$213,5,0),"")),"?",IF(LEN(E92)&gt;0,VLOOKUP(TEXT($E92,0),'Angaben Stationen'!$E$14:$J$213,5,0),""))</f>
        <v/>
      </c>
      <c r="D92" s="232" t="str">
        <f>IF(ISERROR(IF(LEN(E92)&gt;0,VLOOKUP(TEXT($E92,0),'Angaben Stationen'!$E$14:$J$213,6,0),"")),"STATION IST NICHT VORHANDEN",IF(LEN(E92)&gt;0,VLOOKUP(TEXT($E92,0),'Angaben Stationen'!$E$14:$J$213,6,0),""))</f>
        <v/>
      </c>
      <c r="E92" s="287"/>
      <c r="F92" s="234"/>
      <c r="G92" s="234"/>
      <c r="H92" s="263"/>
      <c r="I92" s="169"/>
      <c r="K92" s="445" t="str">
        <f t="shared" si="4"/>
        <v>Leer</v>
      </c>
      <c r="L92" s="445" t="str">
        <f>VLOOKUP($D92,{"29 - Psychiatrie (Erwachsene)","BGI";"297 - stationsäquivalente Behandlung in der Erwachsenenpsychiatrie (29)","BGI";"30 - Kinder- und Jugendpsychiatrie","BGII";"307 - stationsäquivalente Behandlung in der Kinder- und Jugendpsychiatrie (30)","BGII";"31 - Psychosomatik","BGI";"","Leer"},2,0)</f>
        <v>Leer</v>
      </c>
      <c r="M92" s="445">
        <f t="shared" si="1"/>
        <v>0</v>
      </c>
      <c r="N92" s="445">
        <f t="shared" si="2"/>
        <v>0</v>
      </c>
      <c r="O92" s="445">
        <f t="shared" si="5"/>
        <v>0</v>
      </c>
      <c r="P92" s="445">
        <f t="shared" si="6"/>
        <v>0</v>
      </c>
      <c r="Q92" s="445">
        <f t="shared" si="7"/>
        <v>0</v>
      </c>
      <c r="R92" s="415" t="str">
        <f t="shared" si="8"/>
        <v>Leer</v>
      </c>
      <c r="S92" s="445">
        <f>IF('Angaben KH-Standort'!D$29='A4'!D92,IF('Angaben KH-Standort'!E$29="Ja",1,0),0)</f>
        <v>0</v>
      </c>
      <c r="T92" s="445">
        <f>IF('Angaben KH-Standort'!D$30='A4'!D92,IF('Angaben KH-Standort'!E$30="Ja",1,0),0)</f>
        <v>0</v>
      </c>
      <c r="U92" s="445">
        <f>IF('Angaben KH-Standort'!D$31='A4'!D92,IF('Angaben KH-Standort'!E$31="Ja",1,0),0)</f>
        <v>0</v>
      </c>
    </row>
    <row r="93" spans="2:21" ht="15" customHeight="1" x14ac:dyDescent="0.3">
      <c r="B93" s="70" t="str">
        <f t="shared" si="3"/>
        <v>!!!</v>
      </c>
      <c r="C93" s="265" t="str">
        <f>IF(ISERROR(IF(LEN(E93)&gt;0,VLOOKUP(TEXT($E93,0),'Angaben Stationen'!$E$14:$J$213,5,0),"")),"?",IF(LEN(E93)&gt;0,VLOOKUP(TEXT($E93,0),'Angaben Stationen'!$E$14:$J$213,5,0),""))</f>
        <v/>
      </c>
      <c r="D93" s="232" t="str">
        <f>IF(ISERROR(IF(LEN(E93)&gt;0,VLOOKUP(TEXT($E93,0),'Angaben Stationen'!$E$14:$J$213,6,0),"")),"STATION IST NICHT VORHANDEN",IF(LEN(E93)&gt;0,VLOOKUP(TEXT($E93,0),'Angaben Stationen'!$E$14:$J$213,6,0),""))</f>
        <v/>
      </c>
      <c r="E93" s="287"/>
      <c r="F93" s="234"/>
      <c r="G93" s="234"/>
      <c r="H93" s="263"/>
      <c r="I93" s="169"/>
      <c r="K93" s="445" t="str">
        <f t="shared" si="4"/>
        <v>Leer</v>
      </c>
      <c r="L93" s="445" t="str">
        <f>VLOOKUP($D93,{"29 - Psychiatrie (Erwachsene)","BGI";"297 - stationsäquivalente Behandlung in der Erwachsenenpsychiatrie (29)","BGI";"30 - Kinder- und Jugendpsychiatrie","BGII";"307 - stationsäquivalente Behandlung in der Kinder- und Jugendpsychiatrie (30)","BGII";"31 - Psychosomatik","BGI";"","Leer"},2,0)</f>
        <v>Leer</v>
      </c>
      <c r="M93" s="445">
        <f t="shared" si="1"/>
        <v>0</v>
      </c>
      <c r="N93" s="445">
        <f t="shared" si="2"/>
        <v>0</v>
      </c>
      <c r="O93" s="445">
        <f t="shared" si="5"/>
        <v>0</v>
      </c>
      <c r="P93" s="445">
        <f t="shared" si="6"/>
        <v>0</v>
      </c>
      <c r="Q93" s="445">
        <f t="shared" si="7"/>
        <v>0</v>
      </c>
      <c r="R93" s="415" t="str">
        <f t="shared" si="8"/>
        <v>Leer</v>
      </c>
      <c r="S93" s="445">
        <f>IF('Angaben KH-Standort'!D$29='A4'!D93,IF('Angaben KH-Standort'!E$29="Ja",1,0),0)</f>
        <v>0</v>
      </c>
      <c r="T93" s="445">
        <f>IF('Angaben KH-Standort'!D$30='A4'!D93,IF('Angaben KH-Standort'!E$30="Ja",1,0),0)</f>
        <v>0</v>
      </c>
      <c r="U93" s="445">
        <f>IF('Angaben KH-Standort'!D$31='A4'!D93,IF('Angaben KH-Standort'!E$31="Ja",1,0),0)</f>
        <v>0</v>
      </c>
    </row>
    <row r="94" spans="2:21" ht="15" customHeight="1" x14ac:dyDescent="0.3">
      <c r="B94" s="70" t="str">
        <f t="shared" si="3"/>
        <v>!!!</v>
      </c>
      <c r="C94" s="265" t="str">
        <f>IF(ISERROR(IF(LEN(E94)&gt;0,VLOOKUP(TEXT($E94,0),'Angaben Stationen'!$E$14:$J$213,5,0),"")),"?",IF(LEN(E94)&gt;0,VLOOKUP(TEXT($E94,0),'Angaben Stationen'!$E$14:$J$213,5,0),""))</f>
        <v/>
      </c>
      <c r="D94" s="232" t="str">
        <f>IF(ISERROR(IF(LEN(E94)&gt;0,VLOOKUP(TEXT($E94,0),'Angaben Stationen'!$E$14:$J$213,6,0),"")),"STATION IST NICHT VORHANDEN",IF(LEN(E94)&gt;0,VLOOKUP(TEXT($E94,0),'Angaben Stationen'!$E$14:$J$213,6,0),""))</f>
        <v/>
      </c>
      <c r="E94" s="287"/>
      <c r="F94" s="234"/>
      <c r="G94" s="234"/>
      <c r="H94" s="263"/>
      <c r="I94" s="169"/>
      <c r="K94" s="445" t="str">
        <f t="shared" si="4"/>
        <v>Leer</v>
      </c>
      <c r="L94" s="445" t="str">
        <f>VLOOKUP($D94,{"29 - Psychiatrie (Erwachsene)","BGI";"297 - stationsäquivalente Behandlung in der Erwachsenenpsychiatrie (29)","BGI";"30 - Kinder- und Jugendpsychiatrie","BGII";"307 - stationsäquivalente Behandlung in der Kinder- und Jugendpsychiatrie (30)","BGII";"31 - Psychosomatik","BGI";"","Leer"},2,0)</f>
        <v>Leer</v>
      </c>
      <c r="M94" s="445">
        <f t="shared" si="1"/>
        <v>0</v>
      </c>
      <c r="N94" s="445">
        <f t="shared" si="2"/>
        <v>0</v>
      </c>
      <c r="O94" s="445">
        <f t="shared" si="5"/>
        <v>0</v>
      </c>
      <c r="P94" s="445">
        <f t="shared" si="6"/>
        <v>0</v>
      </c>
      <c r="Q94" s="445">
        <f t="shared" si="7"/>
        <v>0</v>
      </c>
      <c r="R94" s="415" t="str">
        <f t="shared" si="8"/>
        <v>Leer</v>
      </c>
      <c r="S94" s="445">
        <f>IF('Angaben KH-Standort'!D$29='A4'!D94,IF('Angaben KH-Standort'!E$29="Ja",1,0),0)</f>
        <v>0</v>
      </c>
      <c r="T94" s="445">
        <f>IF('Angaben KH-Standort'!D$30='A4'!D94,IF('Angaben KH-Standort'!E$30="Ja",1,0),0)</f>
        <v>0</v>
      </c>
      <c r="U94" s="445">
        <f>IF('Angaben KH-Standort'!D$31='A4'!D94,IF('Angaben KH-Standort'!E$31="Ja",1,0),0)</f>
        <v>0</v>
      </c>
    </row>
    <row r="95" spans="2:21" ht="15" customHeight="1" x14ac:dyDescent="0.3">
      <c r="B95" s="70" t="str">
        <f t="shared" si="3"/>
        <v>!!!</v>
      </c>
      <c r="C95" s="265" t="str">
        <f>IF(ISERROR(IF(LEN(E95)&gt;0,VLOOKUP(TEXT($E95,0),'Angaben Stationen'!$E$14:$J$213,5,0),"")),"?",IF(LEN(E95)&gt;0,VLOOKUP(TEXT($E95,0),'Angaben Stationen'!$E$14:$J$213,5,0),""))</f>
        <v/>
      </c>
      <c r="D95" s="232" t="str">
        <f>IF(ISERROR(IF(LEN(E95)&gt;0,VLOOKUP(TEXT($E95,0),'Angaben Stationen'!$E$14:$J$213,6,0),"")),"STATION IST NICHT VORHANDEN",IF(LEN(E95)&gt;0,VLOOKUP(TEXT($E95,0),'Angaben Stationen'!$E$14:$J$213,6,0),""))</f>
        <v/>
      </c>
      <c r="E95" s="287"/>
      <c r="F95" s="234"/>
      <c r="G95" s="234"/>
      <c r="H95" s="263"/>
      <c r="I95" s="169"/>
      <c r="K95" s="445" t="str">
        <f t="shared" si="4"/>
        <v>Leer</v>
      </c>
      <c r="L95" s="445" t="str">
        <f>VLOOKUP($D95,{"29 - Psychiatrie (Erwachsene)","BGI";"297 - stationsäquivalente Behandlung in der Erwachsenenpsychiatrie (29)","BGI";"30 - Kinder- und Jugendpsychiatrie","BGII";"307 - stationsäquivalente Behandlung in der Kinder- und Jugendpsychiatrie (30)","BGII";"31 - Psychosomatik","BGI";"","Leer"},2,0)</f>
        <v>Leer</v>
      </c>
      <c r="M95" s="445">
        <f t="shared" si="1"/>
        <v>0</v>
      </c>
      <c r="N95" s="445">
        <f t="shared" si="2"/>
        <v>0</v>
      </c>
      <c r="O95" s="445">
        <f t="shared" si="5"/>
        <v>0</v>
      </c>
      <c r="P95" s="445">
        <f t="shared" si="6"/>
        <v>0</v>
      </c>
      <c r="Q95" s="445">
        <f t="shared" si="7"/>
        <v>0</v>
      </c>
      <c r="R95" s="415" t="str">
        <f t="shared" si="8"/>
        <v>Leer</v>
      </c>
      <c r="S95" s="445">
        <f>IF('Angaben KH-Standort'!D$29='A4'!D95,IF('Angaben KH-Standort'!E$29="Ja",1,0),0)</f>
        <v>0</v>
      </c>
      <c r="T95" s="445">
        <f>IF('Angaben KH-Standort'!D$30='A4'!D95,IF('Angaben KH-Standort'!E$30="Ja",1,0),0)</f>
        <v>0</v>
      </c>
      <c r="U95" s="445">
        <f>IF('Angaben KH-Standort'!D$31='A4'!D95,IF('Angaben KH-Standort'!E$31="Ja",1,0),0)</f>
        <v>0</v>
      </c>
    </row>
    <row r="96" spans="2:21" ht="15" customHeight="1" x14ac:dyDescent="0.3">
      <c r="B96" s="70" t="str">
        <f t="shared" si="3"/>
        <v>!!!</v>
      </c>
      <c r="C96" s="265" t="str">
        <f>IF(ISERROR(IF(LEN(E96)&gt;0,VLOOKUP(TEXT($E96,0),'Angaben Stationen'!$E$14:$J$213,5,0),"")),"?",IF(LEN(E96)&gt;0,VLOOKUP(TEXT($E96,0),'Angaben Stationen'!$E$14:$J$213,5,0),""))</f>
        <v/>
      </c>
      <c r="D96" s="232" t="str">
        <f>IF(ISERROR(IF(LEN(E96)&gt;0,VLOOKUP(TEXT($E96,0),'Angaben Stationen'!$E$14:$J$213,6,0),"")),"STATION IST NICHT VORHANDEN",IF(LEN(E96)&gt;0,VLOOKUP(TEXT($E96,0),'Angaben Stationen'!$E$14:$J$213,6,0),""))</f>
        <v/>
      </c>
      <c r="E96" s="287"/>
      <c r="F96" s="234"/>
      <c r="G96" s="234"/>
      <c r="H96" s="263"/>
      <c r="I96" s="169"/>
      <c r="K96" s="445" t="str">
        <f t="shared" si="4"/>
        <v>Leer</v>
      </c>
      <c r="L96" s="445" t="str">
        <f>VLOOKUP($D96,{"29 - Psychiatrie (Erwachsene)","BGI";"297 - stationsäquivalente Behandlung in der Erwachsenenpsychiatrie (29)","BGI";"30 - Kinder- und Jugendpsychiatrie","BGII";"307 - stationsäquivalente Behandlung in der Kinder- und Jugendpsychiatrie (30)","BGII";"31 - Psychosomatik","BGI";"","Leer"},2,0)</f>
        <v>Leer</v>
      </c>
      <c r="M96" s="445">
        <f t="shared" si="1"/>
        <v>0</v>
      </c>
      <c r="N96" s="445">
        <f t="shared" si="2"/>
        <v>0</v>
      </c>
      <c r="O96" s="445">
        <f t="shared" si="5"/>
        <v>0</v>
      </c>
      <c r="P96" s="445">
        <f t="shared" si="6"/>
        <v>0</v>
      </c>
      <c r="Q96" s="445">
        <f t="shared" si="7"/>
        <v>0</v>
      </c>
      <c r="R96" s="415" t="str">
        <f t="shared" si="8"/>
        <v>Leer</v>
      </c>
      <c r="S96" s="445">
        <f>IF('Angaben KH-Standort'!D$29='A4'!D96,IF('Angaben KH-Standort'!E$29="Ja",1,0),0)</f>
        <v>0</v>
      </c>
      <c r="T96" s="445">
        <f>IF('Angaben KH-Standort'!D$30='A4'!D96,IF('Angaben KH-Standort'!E$30="Ja",1,0),0)</f>
        <v>0</v>
      </c>
      <c r="U96" s="445">
        <f>IF('Angaben KH-Standort'!D$31='A4'!D96,IF('Angaben KH-Standort'!E$31="Ja",1,0),0)</f>
        <v>0</v>
      </c>
    </row>
    <row r="97" spans="2:21" ht="15" customHeight="1" x14ac:dyDescent="0.3">
      <c r="B97" s="70" t="str">
        <f t="shared" si="3"/>
        <v>!!!</v>
      </c>
      <c r="C97" s="265" t="str">
        <f>IF(ISERROR(IF(LEN(E97)&gt;0,VLOOKUP(TEXT($E97,0),'Angaben Stationen'!$E$14:$J$213,5,0),"")),"?",IF(LEN(E97)&gt;0,VLOOKUP(TEXT($E97,0),'Angaben Stationen'!$E$14:$J$213,5,0),""))</f>
        <v/>
      </c>
      <c r="D97" s="232" t="str">
        <f>IF(ISERROR(IF(LEN(E97)&gt;0,VLOOKUP(TEXT($E97,0),'Angaben Stationen'!$E$14:$J$213,6,0),"")),"STATION IST NICHT VORHANDEN",IF(LEN(E97)&gt;0,VLOOKUP(TEXT($E97,0),'Angaben Stationen'!$E$14:$J$213,6,0),""))</f>
        <v/>
      </c>
      <c r="E97" s="287"/>
      <c r="F97" s="234"/>
      <c r="G97" s="234"/>
      <c r="H97" s="263"/>
      <c r="I97" s="169"/>
      <c r="K97" s="445" t="str">
        <f t="shared" si="4"/>
        <v>Leer</v>
      </c>
      <c r="L97" s="445" t="str">
        <f>VLOOKUP($D97,{"29 - Psychiatrie (Erwachsene)","BGI";"297 - stationsäquivalente Behandlung in der Erwachsenenpsychiatrie (29)","BGI";"30 - Kinder- und Jugendpsychiatrie","BGII";"307 - stationsäquivalente Behandlung in der Kinder- und Jugendpsychiatrie (30)","BGII";"31 - Psychosomatik","BGI";"","Leer"},2,0)</f>
        <v>Leer</v>
      </c>
      <c r="M97" s="445">
        <f t="shared" si="1"/>
        <v>0</v>
      </c>
      <c r="N97" s="445">
        <f t="shared" si="2"/>
        <v>0</v>
      </c>
      <c r="O97" s="445">
        <f t="shared" si="5"/>
        <v>0</v>
      </c>
      <c r="P97" s="445">
        <f t="shared" si="6"/>
        <v>0</v>
      </c>
      <c r="Q97" s="445">
        <f t="shared" si="7"/>
        <v>0</v>
      </c>
      <c r="R97" s="415" t="str">
        <f t="shared" si="8"/>
        <v>Leer</v>
      </c>
      <c r="S97" s="445">
        <f>IF('Angaben KH-Standort'!D$29='A4'!D97,IF('Angaben KH-Standort'!E$29="Ja",1,0),0)</f>
        <v>0</v>
      </c>
      <c r="T97" s="445">
        <f>IF('Angaben KH-Standort'!D$30='A4'!D97,IF('Angaben KH-Standort'!E$30="Ja",1,0),0)</f>
        <v>0</v>
      </c>
      <c r="U97" s="445">
        <f>IF('Angaben KH-Standort'!D$31='A4'!D97,IF('Angaben KH-Standort'!E$31="Ja",1,0),0)</f>
        <v>0</v>
      </c>
    </row>
    <row r="98" spans="2:21" ht="15" customHeight="1" x14ac:dyDescent="0.3">
      <c r="B98" s="70" t="str">
        <f t="shared" si="3"/>
        <v>!!!</v>
      </c>
      <c r="C98" s="265" t="str">
        <f>IF(ISERROR(IF(LEN(E98)&gt;0,VLOOKUP(TEXT($E98,0),'Angaben Stationen'!$E$14:$J$213,5,0),"")),"?",IF(LEN(E98)&gt;0,VLOOKUP(TEXT($E98,0),'Angaben Stationen'!$E$14:$J$213,5,0),""))</f>
        <v/>
      </c>
      <c r="D98" s="232" t="str">
        <f>IF(ISERROR(IF(LEN(E98)&gt;0,VLOOKUP(TEXT($E98,0),'Angaben Stationen'!$E$14:$J$213,6,0),"")),"STATION IST NICHT VORHANDEN",IF(LEN(E98)&gt;0,VLOOKUP(TEXT($E98,0),'Angaben Stationen'!$E$14:$J$213,6,0),""))</f>
        <v/>
      </c>
      <c r="E98" s="287"/>
      <c r="F98" s="234"/>
      <c r="G98" s="234"/>
      <c r="H98" s="263"/>
      <c r="I98" s="169"/>
      <c r="K98" s="445" t="str">
        <f t="shared" si="4"/>
        <v>Leer</v>
      </c>
      <c r="L98" s="445" t="str">
        <f>VLOOKUP($D98,{"29 - Psychiatrie (Erwachsene)","BGI";"297 - stationsäquivalente Behandlung in der Erwachsenenpsychiatrie (29)","BGI";"30 - Kinder- und Jugendpsychiatrie","BGII";"307 - stationsäquivalente Behandlung in der Kinder- und Jugendpsychiatrie (30)","BGII";"31 - Psychosomatik","BGI";"","Leer"},2,0)</f>
        <v>Leer</v>
      </c>
      <c r="M98" s="445">
        <f t="shared" ref="M98:M161" si="9">IF(LEN(B98)&gt;0,0,1)</f>
        <v>0</v>
      </c>
      <c r="N98" s="445">
        <f t="shared" ref="N98:N161" si="10">IF(E98&lt;&gt;"",1,0)</f>
        <v>0</v>
      </c>
      <c r="O98" s="445">
        <f t="shared" si="5"/>
        <v>0</v>
      </c>
      <c r="P98" s="445">
        <f t="shared" si="6"/>
        <v>0</v>
      </c>
      <c r="Q98" s="445">
        <f t="shared" si="7"/>
        <v>0</v>
      </c>
      <c r="R98" s="415" t="str">
        <f t="shared" si="8"/>
        <v>Leer</v>
      </c>
      <c r="S98" s="445">
        <f>IF('Angaben KH-Standort'!D$29='A4'!D98,IF('Angaben KH-Standort'!E$29="Ja",1,0),0)</f>
        <v>0</v>
      </c>
      <c r="T98" s="445">
        <f>IF('Angaben KH-Standort'!D$30='A4'!D98,IF('Angaben KH-Standort'!E$30="Ja",1,0),0)</f>
        <v>0</v>
      </c>
      <c r="U98" s="445">
        <f>IF('Angaben KH-Standort'!D$31='A4'!D98,IF('Angaben KH-Standort'!E$31="Ja",1,0),0)</f>
        <v>0</v>
      </c>
    </row>
    <row r="99" spans="2:21" ht="15" customHeight="1" x14ac:dyDescent="0.3">
      <c r="B99" s="70" t="str">
        <f t="shared" ref="B99:B162" si="11">IF(SUM(N99:Q99)&lt;4,"!!!","")</f>
        <v>!!!</v>
      </c>
      <c r="C99" s="265" t="str">
        <f>IF(ISERROR(IF(LEN(E99)&gt;0,VLOOKUP(TEXT($E99,0),'Angaben Stationen'!$E$14:$J$213,5,0),"")),"?",IF(LEN(E99)&gt;0,VLOOKUP(TEXT($E99,0),'Angaben Stationen'!$E$14:$J$213,5,0),""))</f>
        <v/>
      </c>
      <c r="D99" s="232" t="str">
        <f>IF(ISERROR(IF(LEN(E99)&gt;0,VLOOKUP(TEXT($E99,0),'Angaben Stationen'!$E$14:$J$213,6,0),"")),"STATION IST NICHT VORHANDEN",IF(LEN(E99)&gt;0,VLOOKUP(TEXT($E99,0),'Angaben Stationen'!$E$14:$J$213,6,0),""))</f>
        <v/>
      </c>
      <c r="E99" s="287"/>
      <c r="F99" s="234"/>
      <c r="G99" s="234"/>
      <c r="H99" s="263"/>
      <c r="I99" s="169"/>
      <c r="K99" s="445" t="str">
        <f t="shared" ref="K99:K162" si="12">IF($E99&lt;&gt;"","Monat","Leer")</f>
        <v>Leer</v>
      </c>
      <c r="L99" s="445" t="str">
        <f>VLOOKUP($D99,{"29 - Psychiatrie (Erwachsene)","BGI";"297 - stationsäquivalente Behandlung in der Erwachsenenpsychiatrie (29)","BGI";"30 - Kinder- und Jugendpsychiatrie","BGII";"307 - stationsäquivalente Behandlung in der Kinder- und Jugendpsychiatrie (30)","BGII";"31 - Psychosomatik","BGI";"","Leer"},2,0)</f>
        <v>Leer</v>
      </c>
      <c r="M99" s="445">
        <f t="shared" si="9"/>
        <v>0</v>
      </c>
      <c r="N99" s="445">
        <f t="shared" si="10"/>
        <v>0</v>
      </c>
      <c r="O99" s="445">
        <f t="shared" ref="O99:O162" si="13">IF(VALUE($F99)&gt;0,1,0)</f>
        <v>0</v>
      </c>
      <c r="P99" s="445">
        <f t="shared" ref="P99:P162" si="14">IF(LEN($G99)&gt;0,1,0)</f>
        <v>0</v>
      </c>
      <c r="Q99" s="445">
        <f t="shared" ref="Q99:Q162" si="15">IF(LEN($H99)&gt;0,1,0)</f>
        <v>0</v>
      </c>
      <c r="R99" s="415" t="str">
        <f t="shared" ref="R99:R162" si="16">IF(D99&lt;&gt;"",IF(SUM(S99:U99)&gt;0,"Ja","Nein"),"Leer")</f>
        <v>Leer</v>
      </c>
      <c r="S99" s="445">
        <f>IF('Angaben KH-Standort'!D$29='A4'!D99,IF('Angaben KH-Standort'!E$29="Ja",1,0),0)</f>
        <v>0</v>
      </c>
      <c r="T99" s="445">
        <f>IF('Angaben KH-Standort'!D$30='A4'!D99,IF('Angaben KH-Standort'!E$30="Ja",1,0),0)</f>
        <v>0</v>
      </c>
      <c r="U99" s="445">
        <f>IF('Angaben KH-Standort'!D$31='A4'!D99,IF('Angaben KH-Standort'!E$31="Ja",1,0),0)</f>
        <v>0</v>
      </c>
    </row>
    <row r="100" spans="2:21" ht="15" customHeight="1" x14ac:dyDescent="0.3">
      <c r="B100" s="70" t="str">
        <f t="shared" si="11"/>
        <v>!!!</v>
      </c>
      <c r="C100" s="265" t="str">
        <f>IF(ISERROR(IF(LEN(E100)&gt;0,VLOOKUP(TEXT($E100,0),'Angaben Stationen'!$E$14:$J$213,5,0),"")),"?",IF(LEN(E100)&gt;0,VLOOKUP(TEXT($E100,0),'Angaben Stationen'!$E$14:$J$213,5,0),""))</f>
        <v/>
      </c>
      <c r="D100" s="232" t="str">
        <f>IF(ISERROR(IF(LEN(E100)&gt;0,VLOOKUP(TEXT($E100,0),'Angaben Stationen'!$E$14:$J$213,6,0),"")),"STATION IST NICHT VORHANDEN",IF(LEN(E100)&gt;0,VLOOKUP(TEXT($E100,0),'Angaben Stationen'!$E$14:$J$213,6,0),""))</f>
        <v/>
      </c>
      <c r="E100" s="287"/>
      <c r="F100" s="234"/>
      <c r="G100" s="234"/>
      <c r="H100" s="263"/>
      <c r="I100" s="169"/>
      <c r="K100" s="445" t="str">
        <f t="shared" si="12"/>
        <v>Leer</v>
      </c>
      <c r="L100" s="445" t="str">
        <f>VLOOKUP($D100,{"29 - Psychiatrie (Erwachsene)","BGI";"297 - stationsäquivalente Behandlung in der Erwachsenenpsychiatrie (29)","BGI";"30 - Kinder- und Jugendpsychiatrie","BGII";"307 - stationsäquivalente Behandlung in der Kinder- und Jugendpsychiatrie (30)","BGII";"31 - Psychosomatik","BGI";"","Leer"},2,0)</f>
        <v>Leer</v>
      </c>
      <c r="M100" s="445">
        <f t="shared" si="9"/>
        <v>0</v>
      </c>
      <c r="N100" s="445">
        <f t="shared" si="10"/>
        <v>0</v>
      </c>
      <c r="O100" s="445">
        <f t="shared" si="13"/>
        <v>0</v>
      </c>
      <c r="P100" s="445">
        <f t="shared" si="14"/>
        <v>0</v>
      </c>
      <c r="Q100" s="445">
        <f t="shared" si="15"/>
        <v>0</v>
      </c>
      <c r="R100" s="415" t="str">
        <f t="shared" si="16"/>
        <v>Leer</v>
      </c>
      <c r="S100" s="445">
        <f>IF('Angaben KH-Standort'!D$29='A4'!D100,IF('Angaben KH-Standort'!E$29="Ja",1,0),0)</f>
        <v>0</v>
      </c>
      <c r="T100" s="445">
        <f>IF('Angaben KH-Standort'!D$30='A4'!D100,IF('Angaben KH-Standort'!E$30="Ja",1,0),0)</f>
        <v>0</v>
      </c>
      <c r="U100" s="445">
        <f>IF('Angaben KH-Standort'!D$31='A4'!D100,IF('Angaben KH-Standort'!E$31="Ja",1,0),0)</f>
        <v>0</v>
      </c>
    </row>
    <row r="101" spans="2:21" ht="15" customHeight="1" x14ac:dyDescent="0.3">
      <c r="B101" s="70" t="str">
        <f t="shared" si="11"/>
        <v>!!!</v>
      </c>
      <c r="C101" s="265" t="str">
        <f>IF(ISERROR(IF(LEN(E101)&gt;0,VLOOKUP(TEXT($E101,0),'Angaben Stationen'!$E$14:$J$213,5,0),"")),"?",IF(LEN(E101)&gt;0,VLOOKUP(TEXT($E101,0),'Angaben Stationen'!$E$14:$J$213,5,0),""))</f>
        <v/>
      </c>
      <c r="D101" s="232" t="str">
        <f>IF(ISERROR(IF(LEN(E101)&gt;0,VLOOKUP(TEXT($E101,0),'Angaben Stationen'!$E$14:$J$213,6,0),"")),"STATION IST NICHT VORHANDEN",IF(LEN(E101)&gt;0,VLOOKUP(TEXT($E101,0),'Angaben Stationen'!$E$14:$J$213,6,0),""))</f>
        <v/>
      </c>
      <c r="E101" s="287"/>
      <c r="F101" s="234"/>
      <c r="G101" s="234"/>
      <c r="H101" s="263"/>
      <c r="I101" s="169"/>
      <c r="K101" s="445" t="str">
        <f t="shared" si="12"/>
        <v>Leer</v>
      </c>
      <c r="L101" s="445" t="str">
        <f>VLOOKUP($D101,{"29 - Psychiatrie (Erwachsene)","BGI";"297 - stationsäquivalente Behandlung in der Erwachsenenpsychiatrie (29)","BGI";"30 - Kinder- und Jugendpsychiatrie","BGII";"307 - stationsäquivalente Behandlung in der Kinder- und Jugendpsychiatrie (30)","BGII";"31 - Psychosomatik","BGI";"","Leer"},2,0)</f>
        <v>Leer</v>
      </c>
      <c r="M101" s="445">
        <f t="shared" si="9"/>
        <v>0</v>
      </c>
      <c r="N101" s="445">
        <f t="shared" si="10"/>
        <v>0</v>
      </c>
      <c r="O101" s="445">
        <f t="shared" si="13"/>
        <v>0</v>
      </c>
      <c r="P101" s="445">
        <f t="shared" si="14"/>
        <v>0</v>
      </c>
      <c r="Q101" s="445">
        <f t="shared" si="15"/>
        <v>0</v>
      </c>
      <c r="R101" s="415" t="str">
        <f t="shared" si="16"/>
        <v>Leer</v>
      </c>
      <c r="S101" s="445">
        <f>IF('Angaben KH-Standort'!D$29='A4'!D101,IF('Angaben KH-Standort'!E$29="Ja",1,0),0)</f>
        <v>0</v>
      </c>
      <c r="T101" s="445">
        <f>IF('Angaben KH-Standort'!D$30='A4'!D101,IF('Angaben KH-Standort'!E$30="Ja",1,0),0)</f>
        <v>0</v>
      </c>
      <c r="U101" s="445">
        <f>IF('Angaben KH-Standort'!D$31='A4'!D101,IF('Angaben KH-Standort'!E$31="Ja",1,0),0)</f>
        <v>0</v>
      </c>
    </row>
    <row r="102" spans="2:21" ht="15" customHeight="1" x14ac:dyDescent="0.3">
      <c r="B102" s="70" t="str">
        <f t="shared" si="11"/>
        <v>!!!</v>
      </c>
      <c r="C102" s="265" t="str">
        <f>IF(ISERROR(IF(LEN(E102)&gt;0,VLOOKUP(TEXT($E102,0),'Angaben Stationen'!$E$14:$J$213,5,0),"")),"?",IF(LEN(E102)&gt;0,VLOOKUP(TEXT($E102,0),'Angaben Stationen'!$E$14:$J$213,5,0),""))</f>
        <v/>
      </c>
      <c r="D102" s="232" t="str">
        <f>IF(ISERROR(IF(LEN(E102)&gt;0,VLOOKUP(TEXT($E102,0),'Angaben Stationen'!$E$14:$J$213,6,0),"")),"STATION IST NICHT VORHANDEN",IF(LEN(E102)&gt;0,VLOOKUP(TEXT($E102,0),'Angaben Stationen'!$E$14:$J$213,6,0),""))</f>
        <v/>
      </c>
      <c r="E102" s="287"/>
      <c r="F102" s="234"/>
      <c r="G102" s="234"/>
      <c r="H102" s="263"/>
      <c r="I102" s="169"/>
      <c r="K102" s="445" t="str">
        <f t="shared" si="12"/>
        <v>Leer</v>
      </c>
      <c r="L102" s="445" t="str">
        <f>VLOOKUP($D102,{"29 - Psychiatrie (Erwachsene)","BGI";"297 - stationsäquivalente Behandlung in der Erwachsenenpsychiatrie (29)","BGI";"30 - Kinder- und Jugendpsychiatrie","BGII";"307 - stationsäquivalente Behandlung in der Kinder- und Jugendpsychiatrie (30)","BGII";"31 - Psychosomatik","BGI";"","Leer"},2,0)</f>
        <v>Leer</v>
      </c>
      <c r="M102" s="445">
        <f t="shared" si="9"/>
        <v>0</v>
      </c>
      <c r="N102" s="445">
        <f t="shared" si="10"/>
        <v>0</v>
      </c>
      <c r="O102" s="445">
        <f t="shared" si="13"/>
        <v>0</v>
      </c>
      <c r="P102" s="445">
        <f t="shared" si="14"/>
        <v>0</v>
      </c>
      <c r="Q102" s="445">
        <f t="shared" si="15"/>
        <v>0</v>
      </c>
      <c r="R102" s="415" t="str">
        <f t="shared" si="16"/>
        <v>Leer</v>
      </c>
      <c r="S102" s="445">
        <f>IF('Angaben KH-Standort'!D$29='A4'!D102,IF('Angaben KH-Standort'!E$29="Ja",1,0),0)</f>
        <v>0</v>
      </c>
      <c r="T102" s="445">
        <f>IF('Angaben KH-Standort'!D$30='A4'!D102,IF('Angaben KH-Standort'!E$30="Ja",1,0),0)</f>
        <v>0</v>
      </c>
      <c r="U102" s="445">
        <f>IF('Angaben KH-Standort'!D$31='A4'!D102,IF('Angaben KH-Standort'!E$31="Ja",1,0),0)</f>
        <v>0</v>
      </c>
    </row>
    <row r="103" spans="2:21" ht="15" customHeight="1" x14ac:dyDescent="0.3">
      <c r="B103" s="70" t="str">
        <f t="shared" si="11"/>
        <v>!!!</v>
      </c>
      <c r="C103" s="265" t="str">
        <f>IF(ISERROR(IF(LEN(E103)&gt;0,VLOOKUP(TEXT($E103,0),'Angaben Stationen'!$E$14:$J$213,5,0),"")),"?",IF(LEN(E103)&gt;0,VLOOKUP(TEXT($E103,0),'Angaben Stationen'!$E$14:$J$213,5,0),""))</f>
        <v/>
      </c>
      <c r="D103" s="232" t="str">
        <f>IF(ISERROR(IF(LEN(E103)&gt;0,VLOOKUP(TEXT($E103,0),'Angaben Stationen'!$E$14:$J$213,6,0),"")),"STATION IST NICHT VORHANDEN",IF(LEN(E103)&gt;0,VLOOKUP(TEXT($E103,0),'Angaben Stationen'!$E$14:$J$213,6,0),""))</f>
        <v/>
      </c>
      <c r="E103" s="287"/>
      <c r="F103" s="234"/>
      <c r="G103" s="234"/>
      <c r="H103" s="263"/>
      <c r="I103" s="169"/>
      <c r="K103" s="445" t="str">
        <f t="shared" si="12"/>
        <v>Leer</v>
      </c>
      <c r="L103" s="445" t="str">
        <f>VLOOKUP($D103,{"29 - Psychiatrie (Erwachsene)","BGI";"297 - stationsäquivalente Behandlung in der Erwachsenenpsychiatrie (29)","BGI";"30 - Kinder- und Jugendpsychiatrie","BGII";"307 - stationsäquivalente Behandlung in der Kinder- und Jugendpsychiatrie (30)","BGII";"31 - Psychosomatik","BGI";"","Leer"},2,0)</f>
        <v>Leer</v>
      </c>
      <c r="M103" s="445">
        <f t="shared" si="9"/>
        <v>0</v>
      </c>
      <c r="N103" s="445">
        <f t="shared" si="10"/>
        <v>0</v>
      </c>
      <c r="O103" s="445">
        <f t="shared" si="13"/>
        <v>0</v>
      </c>
      <c r="P103" s="445">
        <f t="shared" si="14"/>
        <v>0</v>
      </c>
      <c r="Q103" s="445">
        <f t="shared" si="15"/>
        <v>0</v>
      </c>
      <c r="R103" s="415" t="str">
        <f t="shared" si="16"/>
        <v>Leer</v>
      </c>
      <c r="S103" s="445">
        <f>IF('Angaben KH-Standort'!D$29='A4'!D103,IF('Angaben KH-Standort'!E$29="Ja",1,0),0)</f>
        <v>0</v>
      </c>
      <c r="T103" s="445">
        <f>IF('Angaben KH-Standort'!D$30='A4'!D103,IF('Angaben KH-Standort'!E$30="Ja",1,0),0)</f>
        <v>0</v>
      </c>
      <c r="U103" s="445">
        <f>IF('Angaben KH-Standort'!D$31='A4'!D103,IF('Angaben KH-Standort'!E$31="Ja",1,0),0)</f>
        <v>0</v>
      </c>
    </row>
    <row r="104" spans="2:21" ht="15" customHeight="1" x14ac:dyDescent="0.3">
      <c r="B104" s="70" t="str">
        <f t="shared" si="11"/>
        <v>!!!</v>
      </c>
      <c r="C104" s="265" t="str">
        <f>IF(ISERROR(IF(LEN(E104)&gt;0,VLOOKUP(TEXT($E104,0),'Angaben Stationen'!$E$14:$J$213,5,0),"")),"?",IF(LEN(E104)&gt;0,VLOOKUP(TEXT($E104,0),'Angaben Stationen'!$E$14:$J$213,5,0),""))</f>
        <v/>
      </c>
      <c r="D104" s="232" t="str">
        <f>IF(ISERROR(IF(LEN(E104)&gt;0,VLOOKUP(TEXT($E104,0),'Angaben Stationen'!$E$14:$J$213,6,0),"")),"STATION IST NICHT VORHANDEN",IF(LEN(E104)&gt;0,VLOOKUP(TEXT($E104,0),'Angaben Stationen'!$E$14:$J$213,6,0),""))</f>
        <v/>
      </c>
      <c r="E104" s="287"/>
      <c r="F104" s="234"/>
      <c r="G104" s="234"/>
      <c r="H104" s="263"/>
      <c r="I104" s="169"/>
      <c r="K104" s="445" t="str">
        <f t="shared" si="12"/>
        <v>Leer</v>
      </c>
      <c r="L104" s="445" t="str">
        <f>VLOOKUP($D104,{"29 - Psychiatrie (Erwachsene)","BGI";"297 - stationsäquivalente Behandlung in der Erwachsenenpsychiatrie (29)","BGI";"30 - Kinder- und Jugendpsychiatrie","BGII";"307 - stationsäquivalente Behandlung in der Kinder- und Jugendpsychiatrie (30)","BGII";"31 - Psychosomatik","BGI";"","Leer"},2,0)</f>
        <v>Leer</v>
      </c>
      <c r="M104" s="445">
        <f t="shared" si="9"/>
        <v>0</v>
      </c>
      <c r="N104" s="445">
        <f t="shared" si="10"/>
        <v>0</v>
      </c>
      <c r="O104" s="445">
        <f t="shared" si="13"/>
        <v>0</v>
      </c>
      <c r="P104" s="445">
        <f t="shared" si="14"/>
        <v>0</v>
      </c>
      <c r="Q104" s="445">
        <f t="shared" si="15"/>
        <v>0</v>
      </c>
      <c r="R104" s="415" t="str">
        <f t="shared" si="16"/>
        <v>Leer</v>
      </c>
      <c r="S104" s="445">
        <f>IF('Angaben KH-Standort'!D$29='A4'!D104,IF('Angaben KH-Standort'!E$29="Ja",1,0),0)</f>
        <v>0</v>
      </c>
      <c r="T104" s="445">
        <f>IF('Angaben KH-Standort'!D$30='A4'!D104,IF('Angaben KH-Standort'!E$30="Ja",1,0),0)</f>
        <v>0</v>
      </c>
      <c r="U104" s="445">
        <f>IF('Angaben KH-Standort'!D$31='A4'!D104,IF('Angaben KH-Standort'!E$31="Ja",1,0),0)</f>
        <v>0</v>
      </c>
    </row>
    <row r="105" spans="2:21" ht="15" customHeight="1" x14ac:dyDescent="0.3">
      <c r="B105" s="70" t="str">
        <f t="shared" si="11"/>
        <v>!!!</v>
      </c>
      <c r="C105" s="265" t="str">
        <f>IF(ISERROR(IF(LEN(E105)&gt;0,VLOOKUP(TEXT($E105,0),'Angaben Stationen'!$E$14:$J$213,5,0),"")),"?",IF(LEN(E105)&gt;0,VLOOKUP(TEXT($E105,0),'Angaben Stationen'!$E$14:$J$213,5,0),""))</f>
        <v/>
      </c>
      <c r="D105" s="232" t="str">
        <f>IF(ISERROR(IF(LEN(E105)&gt;0,VLOOKUP(TEXT($E105,0),'Angaben Stationen'!$E$14:$J$213,6,0),"")),"STATION IST NICHT VORHANDEN",IF(LEN(E105)&gt;0,VLOOKUP(TEXT($E105,0),'Angaben Stationen'!$E$14:$J$213,6,0),""))</f>
        <v/>
      </c>
      <c r="E105" s="287"/>
      <c r="F105" s="234"/>
      <c r="G105" s="234"/>
      <c r="H105" s="263"/>
      <c r="I105" s="169"/>
      <c r="K105" s="445" t="str">
        <f t="shared" si="12"/>
        <v>Leer</v>
      </c>
      <c r="L105" s="445" t="str">
        <f>VLOOKUP($D105,{"29 - Psychiatrie (Erwachsene)","BGI";"297 - stationsäquivalente Behandlung in der Erwachsenenpsychiatrie (29)","BGI";"30 - Kinder- und Jugendpsychiatrie","BGII";"307 - stationsäquivalente Behandlung in der Kinder- und Jugendpsychiatrie (30)","BGII";"31 - Psychosomatik","BGI";"","Leer"},2,0)</f>
        <v>Leer</v>
      </c>
      <c r="M105" s="445">
        <f t="shared" si="9"/>
        <v>0</v>
      </c>
      <c r="N105" s="445">
        <f t="shared" si="10"/>
        <v>0</v>
      </c>
      <c r="O105" s="445">
        <f t="shared" si="13"/>
        <v>0</v>
      </c>
      <c r="P105" s="445">
        <f t="shared" si="14"/>
        <v>0</v>
      </c>
      <c r="Q105" s="445">
        <f t="shared" si="15"/>
        <v>0</v>
      </c>
      <c r="R105" s="415" t="str">
        <f t="shared" si="16"/>
        <v>Leer</v>
      </c>
      <c r="S105" s="445">
        <f>IF('Angaben KH-Standort'!D$29='A4'!D105,IF('Angaben KH-Standort'!E$29="Ja",1,0),0)</f>
        <v>0</v>
      </c>
      <c r="T105" s="445">
        <f>IF('Angaben KH-Standort'!D$30='A4'!D105,IF('Angaben KH-Standort'!E$30="Ja",1,0),0)</f>
        <v>0</v>
      </c>
      <c r="U105" s="445">
        <f>IF('Angaben KH-Standort'!D$31='A4'!D105,IF('Angaben KH-Standort'!E$31="Ja",1,0),0)</f>
        <v>0</v>
      </c>
    </row>
    <row r="106" spans="2:21" ht="15" customHeight="1" x14ac:dyDescent="0.3">
      <c r="B106" s="70" t="str">
        <f t="shared" si="11"/>
        <v>!!!</v>
      </c>
      <c r="C106" s="265" t="str">
        <f>IF(ISERROR(IF(LEN(E106)&gt;0,VLOOKUP(TEXT($E106,0),'Angaben Stationen'!$E$14:$J$213,5,0),"")),"?",IF(LEN(E106)&gt;0,VLOOKUP(TEXT($E106,0),'Angaben Stationen'!$E$14:$J$213,5,0),""))</f>
        <v/>
      </c>
      <c r="D106" s="232" t="str">
        <f>IF(ISERROR(IF(LEN(E106)&gt;0,VLOOKUP(TEXT($E106,0),'Angaben Stationen'!$E$14:$J$213,6,0),"")),"STATION IST NICHT VORHANDEN",IF(LEN(E106)&gt;0,VLOOKUP(TEXT($E106,0),'Angaben Stationen'!$E$14:$J$213,6,0),""))</f>
        <v/>
      </c>
      <c r="E106" s="287"/>
      <c r="F106" s="234"/>
      <c r="G106" s="234"/>
      <c r="H106" s="263"/>
      <c r="I106" s="169"/>
      <c r="K106" s="445" t="str">
        <f t="shared" si="12"/>
        <v>Leer</v>
      </c>
      <c r="L106" s="445" t="str">
        <f>VLOOKUP($D106,{"29 - Psychiatrie (Erwachsene)","BGI";"297 - stationsäquivalente Behandlung in der Erwachsenenpsychiatrie (29)","BGI";"30 - Kinder- und Jugendpsychiatrie","BGII";"307 - stationsäquivalente Behandlung in der Kinder- und Jugendpsychiatrie (30)","BGII";"31 - Psychosomatik","BGI";"","Leer"},2,0)</f>
        <v>Leer</v>
      </c>
      <c r="M106" s="445">
        <f t="shared" si="9"/>
        <v>0</v>
      </c>
      <c r="N106" s="445">
        <f t="shared" si="10"/>
        <v>0</v>
      </c>
      <c r="O106" s="445">
        <f t="shared" si="13"/>
        <v>0</v>
      </c>
      <c r="P106" s="445">
        <f t="shared" si="14"/>
        <v>0</v>
      </c>
      <c r="Q106" s="445">
        <f t="shared" si="15"/>
        <v>0</v>
      </c>
      <c r="R106" s="415" t="str">
        <f t="shared" si="16"/>
        <v>Leer</v>
      </c>
      <c r="S106" s="445">
        <f>IF('Angaben KH-Standort'!D$29='A4'!D106,IF('Angaben KH-Standort'!E$29="Ja",1,0),0)</f>
        <v>0</v>
      </c>
      <c r="T106" s="445">
        <f>IF('Angaben KH-Standort'!D$30='A4'!D106,IF('Angaben KH-Standort'!E$30="Ja",1,0),0)</f>
        <v>0</v>
      </c>
      <c r="U106" s="445">
        <f>IF('Angaben KH-Standort'!D$31='A4'!D106,IF('Angaben KH-Standort'!E$31="Ja",1,0),0)</f>
        <v>0</v>
      </c>
    </row>
    <row r="107" spans="2:21" ht="15" customHeight="1" x14ac:dyDescent="0.3">
      <c r="B107" s="70" t="str">
        <f t="shared" si="11"/>
        <v>!!!</v>
      </c>
      <c r="C107" s="265" t="str">
        <f>IF(ISERROR(IF(LEN(E107)&gt;0,VLOOKUP(TEXT($E107,0),'Angaben Stationen'!$E$14:$J$213,5,0),"")),"?",IF(LEN(E107)&gt;0,VLOOKUP(TEXT($E107,0),'Angaben Stationen'!$E$14:$J$213,5,0),""))</f>
        <v/>
      </c>
      <c r="D107" s="232" t="str">
        <f>IF(ISERROR(IF(LEN(E107)&gt;0,VLOOKUP(TEXT($E107,0),'Angaben Stationen'!$E$14:$J$213,6,0),"")),"STATION IST NICHT VORHANDEN",IF(LEN(E107)&gt;0,VLOOKUP(TEXT($E107,0),'Angaben Stationen'!$E$14:$J$213,6,0),""))</f>
        <v/>
      </c>
      <c r="E107" s="287"/>
      <c r="F107" s="234"/>
      <c r="G107" s="234"/>
      <c r="H107" s="263"/>
      <c r="I107" s="169"/>
      <c r="K107" s="445" t="str">
        <f t="shared" si="12"/>
        <v>Leer</v>
      </c>
      <c r="L107" s="445" t="str">
        <f>VLOOKUP($D107,{"29 - Psychiatrie (Erwachsene)","BGI";"297 - stationsäquivalente Behandlung in der Erwachsenenpsychiatrie (29)","BGI";"30 - Kinder- und Jugendpsychiatrie","BGII";"307 - stationsäquivalente Behandlung in der Kinder- und Jugendpsychiatrie (30)","BGII";"31 - Psychosomatik","BGI";"","Leer"},2,0)</f>
        <v>Leer</v>
      </c>
      <c r="M107" s="445">
        <f t="shared" si="9"/>
        <v>0</v>
      </c>
      <c r="N107" s="445">
        <f t="shared" si="10"/>
        <v>0</v>
      </c>
      <c r="O107" s="445">
        <f t="shared" si="13"/>
        <v>0</v>
      </c>
      <c r="P107" s="445">
        <f t="shared" si="14"/>
        <v>0</v>
      </c>
      <c r="Q107" s="445">
        <f t="shared" si="15"/>
        <v>0</v>
      </c>
      <c r="R107" s="415" t="str">
        <f t="shared" si="16"/>
        <v>Leer</v>
      </c>
      <c r="S107" s="445">
        <f>IF('Angaben KH-Standort'!D$29='A4'!D107,IF('Angaben KH-Standort'!E$29="Ja",1,0),0)</f>
        <v>0</v>
      </c>
      <c r="T107" s="445">
        <f>IF('Angaben KH-Standort'!D$30='A4'!D107,IF('Angaben KH-Standort'!E$30="Ja",1,0),0)</f>
        <v>0</v>
      </c>
      <c r="U107" s="445">
        <f>IF('Angaben KH-Standort'!D$31='A4'!D107,IF('Angaben KH-Standort'!E$31="Ja",1,0),0)</f>
        <v>0</v>
      </c>
    </row>
    <row r="108" spans="2:21" ht="15" customHeight="1" x14ac:dyDescent="0.3">
      <c r="B108" s="70" t="str">
        <f t="shared" si="11"/>
        <v>!!!</v>
      </c>
      <c r="C108" s="265" t="str">
        <f>IF(ISERROR(IF(LEN(E108)&gt;0,VLOOKUP(TEXT($E108,0),'Angaben Stationen'!$E$14:$J$213,5,0),"")),"?",IF(LEN(E108)&gt;0,VLOOKUP(TEXT($E108,0),'Angaben Stationen'!$E$14:$J$213,5,0),""))</f>
        <v/>
      </c>
      <c r="D108" s="232" t="str">
        <f>IF(ISERROR(IF(LEN(E108)&gt;0,VLOOKUP(TEXT($E108,0),'Angaben Stationen'!$E$14:$J$213,6,0),"")),"STATION IST NICHT VORHANDEN",IF(LEN(E108)&gt;0,VLOOKUP(TEXT($E108,0),'Angaben Stationen'!$E$14:$J$213,6,0),""))</f>
        <v/>
      </c>
      <c r="E108" s="287"/>
      <c r="F108" s="234"/>
      <c r="G108" s="234"/>
      <c r="H108" s="263"/>
      <c r="I108" s="169"/>
      <c r="K108" s="445" t="str">
        <f t="shared" si="12"/>
        <v>Leer</v>
      </c>
      <c r="L108" s="445" t="str">
        <f>VLOOKUP($D108,{"29 - Psychiatrie (Erwachsene)","BGI";"297 - stationsäquivalente Behandlung in der Erwachsenenpsychiatrie (29)","BGI";"30 - Kinder- und Jugendpsychiatrie","BGII";"307 - stationsäquivalente Behandlung in der Kinder- und Jugendpsychiatrie (30)","BGII";"31 - Psychosomatik","BGI";"","Leer"},2,0)</f>
        <v>Leer</v>
      </c>
      <c r="M108" s="445">
        <f t="shared" si="9"/>
        <v>0</v>
      </c>
      <c r="N108" s="445">
        <f t="shared" si="10"/>
        <v>0</v>
      </c>
      <c r="O108" s="445">
        <f t="shared" si="13"/>
        <v>0</v>
      </c>
      <c r="P108" s="445">
        <f t="shared" si="14"/>
        <v>0</v>
      </c>
      <c r="Q108" s="445">
        <f t="shared" si="15"/>
        <v>0</v>
      </c>
      <c r="R108" s="415" t="str">
        <f t="shared" si="16"/>
        <v>Leer</v>
      </c>
      <c r="S108" s="445">
        <f>IF('Angaben KH-Standort'!D$29='A4'!D108,IF('Angaben KH-Standort'!E$29="Ja",1,0),0)</f>
        <v>0</v>
      </c>
      <c r="T108" s="445">
        <f>IF('Angaben KH-Standort'!D$30='A4'!D108,IF('Angaben KH-Standort'!E$30="Ja",1,0),0)</f>
        <v>0</v>
      </c>
      <c r="U108" s="445">
        <f>IF('Angaben KH-Standort'!D$31='A4'!D108,IF('Angaben KH-Standort'!E$31="Ja",1,0),0)</f>
        <v>0</v>
      </c>
    </row>
    <row r="109" spans="2:21" ht="15" customHeight="1" x14ac:dyDescent="0.3">
      <c r="B109" s="70" t="str">
        <f t="shared" si="11"/>
        <v>!!!</v>
      </c>
      <c r="C109" s="265" t="str">
        <f>IF(ISERROR(IF(LEN(E109)&gt;0,VLOOKUP(TEXT($E109,0),'Angaben Stationen'!$E$14:$J$213,5,0),"")),"?",IF(LEN(E109)&gt;0,VLOOKUP(TEXT($E109,0),'Angaben Stationen'!$E$14:$J$213,5,0),""))</f>
        <v/>
      </c>
      <c r="D109" s="232" t="str">
        <f>IF(ISERROR(IF(LEN(E109)&gt;0,VLOOKUP(TEXT($E109,0),'Angaben Stationen'!$E$14:$J$213,6,0),"")),"STATION IST NICHT VORHANDEN",IF(LEN(E109)&gt;0,VLOOKUP(TEXT($E109,0),'Angaben Stationen'!$E$14:$J$213,6,0),""))</f>
        <v/>
      </c>
      <c r="E109" s="287"/>
      <c r="F109" s="234"/>
      <c r="G109" s="234"/>
      <c r="H109" s="263"/>
      <c r="I109" s="169"/>
      <c r="K109" s="445" t="str">
        <f t="shared" si="12"/>
        <v>Leer</v>
      </c>
      <c r="L109" s="445" t="str">
        <f>VLOOKUP($D109,{"29 - Psychiatrie (Erwachsene)","BGI";"297 - stationsäquivalente Behandlung in der Erwachsenenpsychiatrie (29)","BGI";"30 - Kinder- und Jugendpsychiatrie","BGII";"307 - stationsäquivalente Behandlung in der Kinder- und Jugendpsychiatrie (30)","BGII";"31 - Psychosomatik","BGI";"","Leer"},2,0)</f>
        <v>Leer</v>
      </c>
      <c r="M109" s="445">
        <f t="shared" si="9"/>
        <v>0</v>
      </c>
      <c r="N109" s="445">
        <f t="shared" si="10"/>
        <v>0</v>
      </c>
      <c r="O109" s="445">
        <f t="shared" si="13"/>
        <v>0</v>
      </c>
      <c r="P109" s="445">
        <f t="shared" si="14"/>
        <v>0</v>
      </c>
      <c r="Q109" s="445">
        <f t="shared" si="15"/>
        <v>0</v>
      </c>
      <c r="R109" s="415" t="str">
        <f t="shared" si="16"/>
        <v>Leer</v>
      </c>
      <c r="S109" s="445">
        <f>IF('Angaben KH-Standort'!D$29='A4'!D109,IF('Angaben KH-Standort'!E$29="Ja",1,0),0)</f>
        <v>0</v>
      </c>
      <c r="T109" s="445">
        <f>IF('Angaben KH-Standort'!D$30='A4'!D109,IF('Angaben KH-Standort'!E$30="Ja",1,0),0)</f>
        <v>0</v>
      </c>
      <c r="U109" s="445">
        <f>IF('Angaben KH-Standort'!D$31='A4'!D109,IF('Angaben KH-Standort'!E$31="Ja",1,0),0)</f>
        <v>0</v>
      </c>
    </row>
    <row r="110" spans="2:21" ht="15" customHeight="1" x14ac:dyDescent="0.3">
      <c r="B110" s="70" t="str">
        <f t="shared" si="11"/>
        <v>!!!</v>
      </c>
      <c r="C110" s="265" t="str">
        <f>IF(ISERROR(IF(LEN(E110)&gt;0,VLOOKUP(TEXT($E110,0),'Angaben Stationen'!$E$14:$J$213,5,0),"")),"?",IF(LEN(E110)&gt;0,VLOOKUP(TEXT($E110,0),'Angaben Stationen'!$E$14:$J$213,5,0),""))</f>
        <v/>
      </c>
      <c r="D110" s="232" t="str">
        <f>IF(ISERROR(IF(LEN(E110)&gt;0,VLOOKUP(TEXT($E110,0),'Angaben Stationen'!$E$14:$J$213,6,0),"")),"STATION IST NICHT VORHANDEN",IF(LEN(E110)&gt;0,VLOOKUP(TEXT($E110,0),'Angaben Stationen'!$E$14:$J$213,6,0),""))</f>
        <v/>
      </c>
      <c r="E110" s="287"/>
      <c r="F110" s="234"/>
      <c r="G110" s="234"/>
      <c r="H110" s="263"/>
      <c r="I110" s="169"/>
      <c r="K110" s="445" t="str">
        <f t="shared" si="12"/>
        <v>Leer</v>
      </c>
      <c r="L110" s="445" t="str">
        <f>VLOOKUP($D110,{"29 - Psychiatrie (Erwachsene)","BGI";"297 - stationsäquivalente Behandlung in der Erwachsenenpsychiatrie (29)","BGI";"30 - Kinder- und Jugendpsychiatrie","BGII";"307 - stationsäquivalente Behandlung in der Kinder- und Jugendpsychiatrie (30)","BGII";"31 - Psychosomatik","BGI";"","Leer"},2,0)</f>
        <v>Leer</v>
      </c>
      <c r="M110" s="445">
        <f t="shared" si="9"/>
        <v>0</v>
      </c>
      <c r="N110" s="445">
        <f t="shared" si="10"/>
        <v>0</v>
      </c>
      <c r="O110" s="445">
        <f t="shared" si="13"/>
        <v>0</v>
      </c>
      <c r="P110" s="445">
        <f t="shared" si="14"/>
        <v>0</v>
      </c>
      <c r="Q110" s="445">
        <f t="shared" si="15"/>
        <v>0</v>
      </c>
      <c r="R110" s="415" t="str">
        <f t="shared" si="16"/>
        <v>Leer</v>
      </c>
      <c r="S110" s="445">
        <f>IF('Angaben KH-Standort'!D$29='A4'!D110,IF('Angaben KH-Standort'!E$29="Ja",1,0),0)</f>
        <v>0</v>
      </c>
      <c r="T110" s="445">
        <f>IF('Angaben KH-Standort'!D$30='A4'!D110,IF('Angaben KH-Standort'!E$30="Ja",1,0),0)</f>
        <v>0</v>
      </c>
      <c r="U110" s="445">
        <f>IF('Angaben KH-Standort'!D$31='A4'!D110,IF('Angaben KH-Standort'!E$31="Ja",1,0),0)</f>
        <v>0</v>
      </c>
    </row>
    <row r="111" spans="2:21" ht="15" customHeight="1" x14ac:dyDescent="0.3">
      <c r="B111" s="70" t="str">
        <f t="shared" si="11"/>
        <v>!!!</v>
      </c>
      <c r="C111" s="265" t="str">
        <f>IF(ISERROR(IF(LEN(E111)&gt;0,VLOOKUP(TEXT($E111,0),'Angaben Stationen'!$E$14:$J$213,5,0),"")),"?",IF(LEN(E111)&gt;0,VLOOKUP(TEXT($E111,0),'Angaben Stationen'!$E$14:$J$213,5,0),""))</f>
        <v/>
      </c>
      <c r="D111" s="232" t="str">
        <f>IF(ISERROR(IF(LEN(E111)&gt;0,VLOOKUP(TEXT($E111,0),'Angaben Stationen'!$E$14:$J$213,6,0),"")),"STATION IST NICHT VORHANDEN",IF(LEN(E111)&gt;0,VLOOKUP(TEXT($E111,0),'Angaben Stationen'!$E$14:$J$213,6,0),""))</f>
        <v/>
      </c>
      <c r="E111" s="287"/>
      <c r="F111" s="234"/>
      <c r="G111" s="234"/>
      <c r="H111" s="263"/>
      <c r="I111" s="169"/>
      <c r="K111" s="445" t="str">
        <f t="shared" si="12"/>
        <v>Leer</v>
      </c>
      <c r="L111" s="445" t="str">
        <f>VLOOKUP($D111,{"29 - Psychiatrie (Erwachsene)","BGI";"297 - stationsäquivalente Behandlung in der Erwachsenenpsychiatrie (29)","BGI";"30 - Kinder- und Jugendpsychiatrie","BGII";"307 - stationsäquivalente Behandlung in der Kinder- und Jugendpsychiatrie (30)","BGII";"31 - Psychosomatik","BGI";"","Leer"},2,0)</f>
        <v>Leer</v>
      </c>
      <c r="M111" s="445">
        <f t="shared" si="9"/>
        <v>0</v>
      </c>
      <c r="N111" s="445">
        <f t="shared" si="10"/>
        <v>0</v>
      </c>
      <c r="O111" s="445">
        <f t="shared" si="13"/>
        <v>0</v>
      </c>
      <c r="P111" s="445">
        <f t="shared" si="14"/>
        <v>0</v>
      </c>
      <c r="Q111" s="445">
        <f t="shared" si="15"/>
        <v>0</v>
      </c>
      <c r="R111" s="415" t="str">
        <f t="shared" si="16"/>
        <v>Leer</v>
      </c>
      <c r="S111" s="445">
        <f>IF('Angaben KH-Standort'!D$29='A4'!D111,IF('Angaben KH-Standort'!E$29="Ja",1,0),0)</f>
        <v>0</v>
      </c>
      <c r="T111" s="445">
        <f>IF('Angaben KH-Standort'!D$30='A4'!D111,IF('Angaben KH-Standort'!E$30="Ja",1,0),0)</f>
        <v>0</v>
      </c>
      <c r="U111" s="445">
        <f>IF('Angaben KH-Standort'!D$31='A4'!D111,IF('Angaben KH-Standort'!E$31="Ja",1,0),0)</f>
        <v>0</v>
      </c>
    </row>
    <row r="112" spans="2:21" ht="15" customHeight="1" x14ac:dyDescent="0.3">
      <c r="B112" s="70" t="str">
        <f t="shared" si="11"/>
        <v>!!!</v>
      </c>
      <c r="C112" s="265" t="str">
        <f>IF(ISERROR(IF(LEN(E112)&gt;0,VLOOKUP(TEXT($E112,0),'Angaben Stationen'!$E$14:$J$213,5,0),"")),"?",IF(LEN(E112)&gt;0,VLOOKUP(TEXT($E112,0),'Angaben Stationen'!$E$14:$J$213,5,0),""))</f>
        <v/>
      </c>
      <c r="D112" s="232" t="str">
        <f>IF(ISERROR(IF(LEN(E112)&gt;0,VLOOKUP(TEXT($E112,0),'Angaben Stationen'!$E$14:$J$213,6,0),"")),"STATION IST NICHT VORHANDEN",IF(LEN(E112)&gt;0,VLOOKUP(TEXT($E112,0),'Angaben Stationen'!$E$14:$J$213,6,0),""))</f>
        <v/>
      </c>
      <c r="E112" s="287"/>
      <c r="F112" s="234"/>
      <c r="G112" s="234"/>
      <c r="H112" s="263"/>
      <c r="I112" s="169"/>
      <c r="K112" s="445" t="str">
        <f t="shared" si="12"/>
        <v>Leer</v>
      </c>
      <c r="L112" s="445" t="str">
        <f>VLOOKUP($D112,{"29 - Psychiatrie (Erwachsene)","BGI";"297 - stationsäquivalente Behandlung in der Erwachsenenpsychiatrie (29)","BGI";"30 - Kinder- und Jugendpsychiatrie","BGII";"307 - stationsäquivalente Behandlung in der Kinder- und Jugendpsychiatrie (30)","BGII";"31 - Psychosomatik","BGI";"","Leer"},2,0)</f>
        <v>Leer</v>
      </c>
      <c r="M112" s="445">
        <f t="shared" si="9"/>
        <v>0</v>
      </c>
      <c r="N112" s="445">
        <f t="shared" si="10"/>
        <v>0</v>
      </c>
      <c r="O112" s="445">
        <f t="shared" si="13"/>
        <v>0</v>
      </c>
      <c r="P112" s="445">
        <f t="shared" si="14"/>
        <v>0</v>
      </c>
      <c r="Q112" s="445">
        <f t="shared" si="15"/>
        <v>0</v>
      </c>
      <c r="R112" s="415" t="str">
        <f t="shared" si="16"/>
        <v>Leer</v>
      </c>
      <c r="S112" s="445">
        <f>IF('Angaben KH-Standort'!D$29='A4'!D112,IF('Angaben KH-Standort'!E$29="Ja",1,0),0)</f>
        <v>0</v>
      </c>
      <c r="T112" s="445">
        <f>IF('Angaben KH-Standort'!D$30='A4'!D112,IF('Angaben KH-Standort'!E$30="Ja",1,0),0)</f>
        <v>0</v>
      </c>
      <c r="U112" s="445">
        <f>IF('Angaben KH-Standort'!D$31='A4'!D112,IF('Angaben KH-Standort'!E$31="Ja",1,0),0)</f>
        <v>0</v>
      </c>
    </row>
    <row r="113" spans="2:21" ht="15" customHeight="1" x14ac:dyDescent="0.3">
      <c r="B113" s="70" t="str">
        <f t="shared" si="11"/>
        <v>!!!</v>
      </c>
      <c r="C113" s="265" t="str">
        <f>IF(ISERROR(IF(LEN(E113)&gt;0,VLOOKUP(TEXT($E113,0),'Angaben Stationen'!$E$14:$J$213,5,0),"")),"?",IF(LEN(E113)&gt;0,VLOOKUP(TEXT($E113,0),'Angaben Stationen'!$E$14:$J$213,5,0),""))</f>
        <v/>
      </c>
      <c r="D113" s="232" t="str">
        <f>IF(ISERROR(IF(LEN(E113)&gt;0,VLOOKUP(TEXT($E113,0),'Angaben Stationen'!$E$14:$J$213,6,0),"")),"STATION IST NICHT VORHANDEN",IF(LEN(E113)&gt;0,VLOOKUP(TEXT($E113,0),'Angaben Stationen'!$E$14:$J$213,6,0),""))</f>
        <v/>
      </c>
      <c r="E113" s="287"/>
      <c r="F113" s="234"/>
      <c r="G113" s="234"/>
      <c r="H113" s="263"/>
      <c r="I113" s="169"/>
      <c r="K113" s="445" t="str">
        <f t="shared" si="12"/>
        <v>Leer</v>
      </c>
      <c r="L113" s="445" t="str">
        <f>VLOOKUP($D113,{"29 - Psychiatrie (Erwachsene)","BGI";"297 - stationsäquivalente Behandlung in der Erwachsenenpsychiatrie (29)","BGI";"30 - Kinder- und Jugendpsychiatrie","BGII";"307 - stationsäquivalente Behandlung in der Kinder- und Jugendpsychiatrie (30)","BGII";"31 - Psychosomatik","BGI";"","Leer"},2,0)</f>
        <v>Leer</v>
      </c>
      <c r="M113" s="445">
        <f t="shared" si="9"/>
        <v>0</v>
      </c>
      <c r="N113" s="445">
        <f t="shared" si="10"/>
        <v>0</v>
      </c>
      <c r="O113" s="445">
        <f t="shared" si="13"/>
        <v>0</v>
      </c>
      <c r="P113" s="445">
        <f t="shared" si="14"/>
        <v>0</v>
      </c>
      <c r="Q113" s="445">
        <f t="shared" si="15"/>
        <v>0</v>
      </c>
      <c r="R113" s="415" t="str">
        <f t="shared" si="16"/>
        <v>Leer</v>
      </c>
      <c r="S113" s="445">
        <f>IF('Angaben KH-Standort'!D$29='A4'!D113,IF('Angaben KH-Standort'!E$29="Ja",1,0),0)</f>
        <v>0</v>
      </c>
      <c r="T113" s="445">
        <f>IF('Angaben KH-Standort'!D$30='A4'!D113,IF('Angaben KH-Standort'!E$30="Ja",1,0),0)</f>
        <v>0</v>
      </c>
      <c r="U113" s="445">
        <f>IF('Angaben KH-Standort'!D$31='A4'!D113,IF('Angaben KH-Standort'!E$31="Ja",1,0),0)</f>
        <v>0</v>
      </c>
    </row>
    <row r="114" spans="2:21" ht="15" customHeight="1" x14ac:dyDescent="0.3">
      <c r="B114" s="70" t="str">
        <f t="shared" si="11"/>
        <v>!!!</v>
      </c>
      <c r="C114" s="265" t="str">
        <f>IF(ISERROR(IF(LEN(E114)&gt;0,VLOOKUP(TEXT($E114,0),'Angaben Stationen'!$E$14:$J$213,5,0),"")),"?",IF(LEN(E114)&gt;0,VLOOKUP(TEXT($E114,0),'Angaben Stationen'!$E$14:$J$213,5,0),""))</f>
        <v/>
      </c>
      <c r="D114" s="232" t="str">
        <f>IF(ISERROR(IF(LEN(E114)&gt;0,VLOOKUP(TEXT($E114,0),'Angaben Stationen'!$E$14:$J$213,6,0),"")),"STATION IST NICHT VORHANDEN",IF(LEN(E114)&gt;0,VLOOKUP(TEXT($E114,0),'Angaben Stationen'!$E$14:$J$213,6,0),""))</f>
        <v/>
      </c>
      <c r="E114" s="287"/>
      <c r="F114" s="234"/>
      <c r="G114" s="234"/>
      <c r="H114" s="263"/>
      <c r="I114" s="169"/>
      <c r="K114" s="445" t="str">
        <f t="shared" si="12"/>
        <v>Leer</v>
      </c>
      <c r="L114" s="445" t="str">
        <f>VLOOKUP($D114,{"29 - Psychiatrie (Erwachsene)","BGI";"297 - stationsäquivalente Behandlung in der Erwachsenenpsychiatrie (29)","BGI";"30 - Kinder- und Jugendpsychiatrie","BGII";"307 - stationsäquivalente Behandlung in der Kinder- und Jugendpsychiatrie (30)","BGII";"31 - Psychosomatik","BGI";"","Leer"},2,0)</f>
        <v>Leer</v>
      </c>
      <c r="M114" s="445">
        <f t="shared" si="9"/>
        <v>0</v>
      </c>
      <c r="N114" s="445">
        <f t="shared" si="10"/>
        <v>0</v>
      </c>
      <c r="O114" s="445">
        <f t="shared" si="13"/>
        <v>0</v>
      </c>
      <c r="P114" s="445">
        <f t="shared" si="14"/>
        <v>0</v>
      </c>
      <c r="Q114" s="445">
        <f t="shared" si="15"/>
        <v>0</v>
      </c>
      <c r="R114" s="415" t="str">
        <f t="shared" si="16"/>
        <v>Leer</v>
      </c>
      <c r="S114" s="445">
        <f>IF('Angaben KH-Standort'!D$29='A4'!D114,IF('Angaben KH-Standort'!E$29="Ja",1,0),0)</f>
        <v>0</v>
      </c>
      <c r="T114" s="445">
        <f>IF('Angaben KH-Standort'!D$30='A4'!D114,IF('Angaben KH-Standort'!E$30="Ja",1,0),0)</f>
        <v>0</v>
      </c>
      <c r="U114" s="445">
        <f>IF('Angaben KH-Standort'!D$31='A4'!D114,IF('Angaben KH-Standort'!E$31="Ja",1,0),0)</f>
        <v>0</v>
      </c>
    </row>
    <row r="115" spans="2:21" ht="15" customHeight="1" x14ac:dyDescent="0.3">
      <c r="B115" s="70" t="str">
        <f t="shared" si="11"/>
        <v>!!!</v>
      </c>
      <c r="C115" s="265" t="str">
        <f>IF(ISERROR(IF(LEN(E115)&gt;0,VLOOKUP(TEXT($E115,0),'Angaben Stationen'!$E$14:$J$213,5,0),"")),"?",IF(LEN(E115)&gt;0,VLOOKUP(TEXT($E115,0),'Angaben Stationen'!$E$14:$J$213,5,0),""))</f>
        <v/>
      </c>
      <c r="D115" s="232" t="str">
        <f>IF(ISERROR(IF(LEN(E115)&gt;0,VLOOKUP(TEXT($E115,0),'Angaben Stationen'!$E$14:$J$213,6,0),"")),"STATION IST NICHT VORHANDEN",IF(LEN(E115)&gt;0,VLOOKUP(TEXT($E115,0),'Angaben Stationen'!$E$14:$J$213,6,0),""))</f>
        <v/>
      </c>
      <c r="E115" s="287"/>
      <c r="F115" s="234"/>
      <c r="G115" s="234"/>
      <c r="H115" s="263"/>
      <c r="I115" s="169"/>
      <c r="K115" s="445" t="str">
        <f t="shared" si="12"/>
        <v>Leer</v>
      </c>
      <c r="L115" s="445" t="str">
        <f>VLOOKUP($D115,{"29 - Psychiatrie (Erwachsene)","BGI";"297 - stationsäquivalente Behandlung in der Erwachsenenpsychiatrie (29)","BGI";"30 - Kinder- und Jugendpsychiatrie","BGII";"307 - stationsäquivalente Behandlung in der Kinder- und Jugendpsychiatrie (30)","BGII";"31 - Psychosomatik","BGI";"","Leer"},2,0)</f>
        <v>Leer</v>
      </c>
      <c r="M115" s="445">
        <f t="shared" si="9"/>
        <v>0</v>
      </c>
      <c r="N115" s="445">
        <f t="shared" si="10"/>
        <v>0</v>
      </c>
      <c r="O115" s="445">
        <f t="shared" si="13"/>
        <v>0</v>
      </c>
      <c r="P115" s="445">
        <f t="shared" si="14"/>
        <v>0</v>
      </c>
      <c r="Q115" s="445">
        <f t="shared" si="15"/>
        <v>0</v>
      </c>
      <c r="R115" s="415" t="str">
        <f t="shared" si="16"/>
        <v>Leer</v>
      </c>
      <c r="S115" s="445">
        <f>IF('Angaben KH-Standort'!D$29='A4'!D115,IF('Angaben KH-Standort'!E$29="Ja",1,0),0)</f>
        <v>0</v>
      </c>
      <c r="T115" s="445">
        <f>IF('Angaben KH-Standort'!D$30='A4'!D115,IF('Angaben KH-Standort'!E$30="Ja",1,0),0)</f>
        <v>0</v>
      </c>
      <c r="U115" s="445">
        <f>IF('Angaben KH-Standort'!D$31='A4'!D115,IF('Angaben KH-Standort'!E$31="Ja",1,0),0)</f>
        <v>0</v>
      </c>
    </row>
    <row r="116" spans="2:21" ht="15" customHeight="1" x14ac:dyDescent="0.3">
      <c r="B116" s="70" t="str">
        <f t="shared" si="11"/>
        <v>!!!</v>
      </c>
      <c r="C116" s="265" t="str">
        <f>IF(ISERROR(IF(LEN(E116)&gt;0,VLOOKUP(TEXT($E116,0),'Angaben Stationen'!$E$14:$J$213,5,0),"")),"?",IF(LEN(E116)&gt;0,VLOOKUP(TEXT($E116,0),'Angaben Stationen'!$E$14:$J$213,5,0),""))</f>
        <v/>
      </c>
      <c r="D116" s="232" t="str">
        <f>IF(ISERROR(IF(LEN(E116)&gt;0,VLOOKUP(TEXT($E116,0),'Angaben Stationen'!$E$14:$J$213,6,0),"")),"STATION IST NICHT VORHANDEN",IF(LEN(E116)&gt;0,VLOOKUP(TEXT($E116,0),'Angaben Stationen'!$E$14:$J$213,6,0),""))</f>
        <v/>
      </c>
      <c r="E116" s="287"/>
      <c r="F116" s="234"/>
      <c r="G116" s="234"/>
      <c r="H116" s="263"/>
      <c r="I116" s="169"/>
      <c r="K116" s="445" t="str">
        <f t="shared" si="12"/>
        <v>Leer</v>
      </c>
      <c r="L116" s="445" t="str">
        <f>VLOOKUP($D116,{"29 - Psychiatrie (Erwachsene)","BGI";"297 - stationsäquivalente Behandlung in der Erwachsenenpsychiatrie (29)","BGI";"30 - Kinder- und Jugendpsychiatrie","BGII";"307 - stationsäquivalente Behandlung in der Kinder- und Jugendpsychiatrie (30)","BGII";"31 - Psychosomatik","BGI";"","Leer"},2,0)</f>
        <v>Leer</v>
      </c>
      <c r="M116" s="445">
        <f t="shared" si="9"/>
        <v>0</v>
      </c>
      <c r="N116" s="445">
        <f t="shared" si="10"/>
        <v>0</v>
      </c>
      <c r="O116" s="445">
        <f t="shared" si="13"/>
        <v>0</v>
      </c>
      <c r="P116" s="445">
        <f t="shared" si="14"/>
        <v>0</v>
      </c>
      <c r="Q116" s="445">
        <f t="shared" si="15"/>
        <v>0</v>
      </c>
      <c r="R116" s="415" t="str">
        <f t="shared" si="16"/>
        <v>Leer</v>
      </c>
      <c r="S116" s="445">
        <f>IF('Angaben KH-Standort'!D$29='A4'!D116,IF('Angaben KH-Standort'!E$29="Ja",1,0),0)</f>
        <v>0</v>
      </c>
      <c r="T116" s="445">
        <f>IF('Angaben KH-Standort'!D$30='A4'!D116,IF('Angaben KH-Standort'!E$30="Ja",1,0),0)</f>
        <v>0</v>
      </c>
      <c r="U116" s="445">
        <f>IF('Angaben KH-Standort'!D$31='A4'!D116,IF('Angaben KH-Standort'!E$31="Ja",1,0),0)</f>
        <v>0</v>
      </c>
    </row>
    <row r="117" spans="2:21" ht="15" customHeight="1" x14ac:dyDescent="0.3">
      <c r="B117" s="70" t="str">
        <f t="shared" si="11"/>
        <v>!!!</v>
      </c>
      <c r="C117" s="265" t="str">
        <f>IF(ISERROR(IF(LEN(E117)&gt;0,VLOOKUP(TEXT($E117,0),'Angaben Stationen'!$E$14:$J$213,5,0),"")),"?",IF(LEN(E117)&gt;0,VLOOKUP(TEXT($E117,0),'Angaben Stationen'!$E$14:$J$213,5,0),""))</f>
        <v/>
      </c>
      <c r="D117" s="232" t="str">
        <f>IF(ISERROR(IF(LEN(E117)&gt;0,VLOOKUP(TEXT($E117,0),'Angaben Stationen'!$E$14:$J$213,6,0),"")),"STATION IST NICHT VORHANDEN",IF(LEN(E117)&gt;0,VLOOKUP(TEXT($E117,0),'Angaben Stationen'!$E$14:$J$213,6,0),""))</f>
        <v/>
      </c>
      <c r="E117" s="287"/>
      <c r="F117" s="234"/>
      <c r="G117" s="234"/>
      <c r="H117" s="263"/>
      <c r="I117" s="169"/>
      <c r="K117" s="445" t="str">
        <f t="shared" si="12"/>
        <v>Leer</v>
      </c>
      <c r="L117" s="445" t="str">
        <f>VLOOKUP($D117,{"29 - Psychiatrie (Erwachsene)","BGI";"297 - stationsäquivalente Behandlung in der Erwachsenenpsychiatrie (29)","BGI";"30 - Kinder- und Jugendpsychiatrie","BGII";"307 - stationsäquivalente Behandlung in der Kinder- und Jugendpsychiatrie (30)","BGII";"31 - Psychosomatik","BGI";"","Leer"},2,0)</f>
        <v>Leer</v>
      </c>
      <c r="M117" s="445">
        <f t="shared" si="9"/>
        <v>0</v>
      </c>
      <c r="N117" s="445">
        <f t="shared" si="10"/>
        <v>0</v>
      </c>
      <c r="O117" s="445">
        <f t="shared" si="13"/>
        <v>0</v>
      </c>
      <c r="P117" s="445">
        <f t="shared" si="14"/>
        <v>0</v>
      </c>
      <c r="Q117" s="445">
        <f t="shared" si="15"/>
        <v>0</v>
      </c>
      <c r="R117" s="415" t="str">
        <f t="shared" si="16"/>
        <v>Leer</v>
      </c>
      <c r="S117" s="445">
        <f>IF('Angaben KH-Standort'!D$29='A4'!D117,IF('Angaben KH-Standort'!E$29="Ja",1,0),0)</f>
        <v>0</v>
      </c>
      <c r="T117" s="445">
        <f>IF('Angaben KH-Standort'!D$30='A4'!D117,IF('Angaben KH-Standort'!E$30="Ja",1,0),0)</f>
        <v>0</v>
      </c>
      <c r="U117" s="445">
        <f>IF('Angaben KH-Standort'!D$31='A4'!D117,IF('Angaben KH-Standort'!E$31="Ja",1,0),0)</f>
        <v>0</v>
      </c>
    </row>
    <row r="118" spans="2:21" ht="15" customHeight="1" x14ac:dyDescent="0.3">
      <c r="B118" s="70" t="str">
        <f t="shared" si="11"/>
        <v>!!!</v>
      </c>
      <c r="C118" s="265" t="str">
        <f>IF(ISERROR(IF(LEN(E118)&gt;0,VLOOKUP(TEXT($E118,0),'Angaben Stationen'!$E$14:$J$213,5,0),"")),"?",IF(LEN(E118)&gt;0,VLOOKUP(TEXT($E118,0),'Angaben Stationen'!$E$14:$J$213,5,0),""))</f>
        <v/>
      </c>
      <c r="D118" s="232" t="str">
        <f>IF(ISERROR(IF(LEN(E118)&gt;0,VLOOKUP(TEXT($E118,0),'Angaben Stationen'!$E$14:$J$213,6,0),"")),"STATION IST NICHT VORHANDEN",IF(LEN(E118)&gt;0,VLOOKUP(TEXT($E118,0),'Angaben Stationen'!$E$14:$J$213,6,0),""))</f>
        <v/>
      </c>
      <c r="E118" s="287"/>
      <c r="F118" s="234"/>
      <c r="G118" s="234"/>
      <c r="H118" s="263"/>
      <c r="I118" s="169"/>
      <c r="K118" s="445" t="str">
        <f t="shared" si="12"/>
        <v>Leer</v>
      </c>
      <c r="L118" s="445" t="str">
        <f>VLOOKUP($D118,{"29 - Psychiatrie (Erwachsene)","BGI";"297 - stationsäquivalente Behandlung in der Erwachsenenpsychiatrie (29)","BGI";"30 - Kinder- und Jugendpsychiatrie","BGII";"307 - stationsäquivalente Behandlung in der Kinder- und Jugendpsychiatrie (30)","BGII";"31 - Psychosomatik","BGI";"","Leer"},2,0)</f>
        <v>Leer</v>
      </c>
      <c r="M118" s="445">
        <f t="shared" si="9"/>
        <v>0</v>
      </c>
      <c r="N118" s="445">
        <f t="shared" si="10"/>
        <v>0</v>
      </c>
      <c r="O118" s="445">
        <f t="shared" si="13"/>
        <v>0</v>
      </c>
      <c r="P118" s="445">
        <f t="shared" si="14"/>
        <v>0</v>
      </c>
      <c r="Q118" s="445">
        <f t="shared" si="15"/>
        <v>0</v>
      </c>
      <c r="R118" s="415" t="str">
        <f t="shared" si="16"/>
        <v>Leer</v>
      </c>
      <c r="S118" s="445">
        <f>IF('Angaben KH-Standort'!D$29='A4'!D118,IF('Angaben KH-Standort'!E$29="Ja",1,0),0)</f>
        <v>0</v>
      </c>
      <c r="T118" s="445">
        <f>IF('Angaben KH-Standort'!D$30='A4'!D118,IF('Angaben KH-Standort'!E$30="Ja",1,0),0)</f>
        <v>0</v>
      </c>
      <c r="U118" s="445">
        <f>IF('Angaben KH-Standort'!D$31='A4'!D118,IF('Angaben KH-Standort'!E$31="Ja",1,0),0)</f>
        <v>0</v>
      </c>
    </row>
    <row r="119" spans="2:21" ht="15" customHeight="1" x14ac:dyDescent="0.3">
      <c r="B119" s="70" t="str">
        <f t="shared" si="11"/>
        <v>!!!</v>
      </c>
      <c r="C119" s="265" t="str">
        <f>IF(ISERROR(IF(LEN(E119)&gt;0,VLOOKUP(TEXT($E119,0),'Angaben Stationen'!$E$14:$J$213,5,0),"")),"?",IF(LEN(E119)&gt;0,VLOOKUP(TEXT($E119,0),'Angaben Stationen'!$E$14:$J$213,5,0),""))</f>
        <v/>
      </c>
      <c r="D119" s="232" t="str">
        <f>IF(ISERROR(IF(LEN(E119)&gt;0,VLOOKUP(TEXT($E119,0),'Angaben Stationen'!$E$14:$J$213,6,0),"")),"STATION IST NICHT VORHANDEN",IF(LEN(E119)&gt;0,VLOOKUP(TEXT($E119,0),'Angaben Stationen'!$E$14:$J$213,6,0),""))</f>
        <v/>
      </c>
      <c r="E119" s="287"/>
      <c r="F119" s="234"/>
      <c r="G119" s="234"/>
      <c r="H119" s="263"/>
      <c r="I119" s="169"/>
      <c r="K119" s="445" t="str">
        <f t="shared" si="12"/>
        <v>Leer</v>
      </c>
      <c r="L119" s="445" t="str">
        <f>VLOOKUP($D119,{"29 - Psychiatrie (Erwachsene)","BGI";"297 - stationsäquivalente Behandlung in der Erwachsenenpsychiatrie (29)","BGI";"30 - Kinder- und Jugendpsychiatrie","BGII";"307 - stationsäquivalente Behandlung in der Kinder- und Jugendpsychiatrie (30)","BGII";"31 - Psychosomatik","BGI";"","Leer"},2,0)</f>
        <v>Leer</v>
      </c>
      <c r="M119" s="445">
        <f t="shared" si="9"/>
        <v>0</v>
      </c>
      <c r="N119" s="445">
        <f t="shared" si="10"/>
        <v>0</v>
      </c>
      <c r="O119" s="445">
        <f t="shared" si="13"/>
        <v>0</v>
      </c>
      <c r="P119" s="445">
        <f t="shared" si="14"/>
        <v>0</v>
      </c>
      <c r="Q119" s="445">
        <f t="shared" si="15"/>
        <v>0</v>
      </c>
      <c r="R119" s="415" t="str">
        <f t="shared" si="16"/>
        <v>Leer</v>
      </c>
      <c r="S119" s="445">
        <f>IF('Angaben KH-Standort'!D$29='A4'!D119,IF('Angaben KH-Standort'!E$29="Ja",1,0),0)</f>
        <v>0</v>
      </c>
      <c r="T119" s="445">
        <f>IF('Angaben KH-Standort'!D$30='A4'!D119,IF('Angaben KH-Standort'!E$30="Ja",1,0),0)</f>
        <v>0</v>
      </c>
      <c r="U119" s="445">
        <f>IF('Angaben KH-Standort'!D$31='A4'!D119,IF('Angaben KH-Standort'!E$31="Ja",1,0),0)</f>
        <v>0</v>
      </c>
    </row>
    <row r="120" spans="2:21" ht="15" customHeight="1" x14ac:dyDescent="0.3">
      <c r="B120" s="70" t="str">
        <f t="shared" si="11"/>
        <v>!!!</v>
      </c>
      <c r="C120" s="265" t="str">
        <f>IF(ISERROR(IF(LEN(E120)&gt;0,VLOOKUP(TEXT($E120,0),'Angaben Stationen'!$E$14:$J$213,5,0),"")),"?",IF(LEN(E120)&gt;0,VLOOKUP(TEXT($E120,0),'Angaben Stationen'!$E$14:$J$213,5,0),""))</f>
        <v/>
      </c>
      <c r="D120" s="232" t="str">
        <f>IF(ISERROR(IF(LEN(E120)&gt;0,VLOOKUP(TEXT($E120,0),'Angaben Stationen'!$E$14:$J$213,6,0),"")),"STATION IST NICHT VORHANDEN",IF(LEN(E120)&gt;0,VLOOKUP(TEXT($E120,0),'Angaben Stationen'!$E$14:$J$213,6,0),""))</f>
        <v/>
      </c>
      <c r="E120" s="287"/>
      <c r="F120" s="234"/>
      <c r="G120" s="234"/>
      <c r="H120" s="263"/>
      <c r="I120" s="169"/>
      <c r="K120" s="445" t="str">
        <f t="shared" si="12"/>
        <v>Leer</v>
      </c>
      <c r="L120" s="445" t="str">
        <f>VLOOKUP($D120,{"29 - Psychiatrie (Erwachsene)","BGI";"297 - stationsäquivalente Behandlung in der Erwachsenenpsychiatrie (29)","BGI";"30 - Kinder- und Jugendpsychiatrie","BGII";"307 - stationsäquivalente Behandlung in der Kinder- und Jugendpsychiatrie (30)","BGII";"31 - Psychosomatik","BGI";"","Leer"},2,0)</f>
        <v>Leer</v>
      </c>
      <c r="M120" s="445">
        <f t="shared" si="9"/>
        <v>0</v>
      </c>
      <c r="N120" s="445">
        <f t="shared" si="10"/>
        <v>0</v>
      </c>
      <c r="O120" s="445">
        <f t="shared" si="13"/>
        <v>0</v>
      </c>
      <c r="P120" s="445">
        <f t="shared" si="14"/>
        <v>0</v>
      </c>
      <c r="Q120" s="445">
        <f t="shared" si="15"/>
        <v>0</v>
      </c>
      <c r="R120" s="415" t="str">
        <f t="shared" si="16"/>
        <v>Leer</v>
      </c>
      <c r="S120" s="445">
        <f>IF('Angaben KH-Standort'!D$29='A4'!D120,IF('Angaben KH-Standort'!E$29="Ja",1,0),0)</f>
        <v>0</v>
      </c>
      <c r="T120" s="445">
        <f>IF('Angaben KH-Standort'!D$30='A4'!D120,IF('Angaben KH-Standort'!E$30="Ja",1,0),0)</f>
        <v>0</v>
      </c>
      <c r="U120" s="445">
        <f>IF('Angaben KH-Standort'!D$31='A4'!D120,IF('Angaben KH-Standort'!E$31="Ja",1,0),0)</f>
        <v>0</v>
      </c>
    </row>
    <row r="121" spans="2:21" ht="15" customHeight="1" x14ac:dyDescent="0.3">
      <c r="B121" s="70" t="str">
        <f t="shared" si="11"/>
        <v>!!!</v>
      </c>
      <c r="C121" s="265" t="str">
        <f>IF(ISERROR(IF(LEN(E121)&gt;0,VLOOKUP(TEXT($E121,0),'Angaben Stationen'!$E$14:$J$213,5,0),"")),"?",IF(LEN(E121)&gt;0,VLOOKUP(TEXT($E121,0),'Angaben Stationen'!$E$14:$J$213,5,0),""))</f>
        <v/>
      </c>
      <c r="D121" s="232" t="str">
        <f>IF(ISERROR(IF(LEN(E121)&gt;0,VLOOKUP(TEXT($E121,0),'Angaben Stationen'!$E$14:$J$213,6,0),"")),"STATION IST NICHT VORHANDEN",IF(LEN(E121)&gt;0,VLOOKUP(TEXT($E121,0),'Angaben Stationen'!$E$14:$J$213,6,0),""))</f>
        <v/>
      </c>
      <c r="E121" s="287"/>
      <c r="F121" s="234"/>
      <c r="G121" s="234"/>
      <c r="H121" s="263"/>
      <c r="I121" s="169"/>
      <c r="K121" s="445" t="str">
        <f t="shared" si="12"/>
        <v>Leer</v>
      </c>
      <c r="L121" s="445" t="str">
        <f>VLOOKUP($D121,{"29 - Psychiatrie (Erwachsene)","BGI";"297 - stationsäquivalente Behandlung in der Erwachsenenpsychiatrie (29)","BGI";"30 - Kinder- und Jugendpsychiatrie","BGII";"307 - stationsäquivalente Behandlung in der Kinder- und Jugendpsychiatrie (30)","BGII";"31 - Psychosomatik","BGI";"","Leer"},2,0)</f>
        <v>Leer</v>
      </c>
      <c r="M121" s="445">
        <f t="shared" si="9"/>
        <v>0</v>
      </c>
      <c r="N121" s="445">
        <f t="shared" si="10"/>
        <v>0</v>
      </c>
      <c r="O121" s="445">
        <f t="shared" si="13"/>
        <v>0</v>
      </c>
      <c r="P121" s="445">
        <f t="shared" si="14"/>
        <v>0</v>
      </c>
      <c r="Q121" s="445">
        <f t="shared" si="15"/>
        <v>0</v>
      </c>
      <c r="R121" s="415" t="str">
        <f t="shared" si="16"/>
        <v>Leer</v>
      </c>
      <c r="S121" s="445">
        <f>IF('Angaben KH-Standort'!D$29='A4'!D121,IF('Angaben KH-Standort'!E$29="Ja",1,0),0)</f>
        <v>0</v>
      </c>
      <c r="T121" s="445">
        <f>IF('Angaben KH-Standort'!D$30='A4'!D121,IF('Angaben KH-Standort'!E$30="Ja",1,0),0)</f>
        <v>0</v>
      </c>
      <c r="U121" s="445">
        <f>IF('Angaben KH-Standort'!D$31='A4'!D121,IF('Angaben KH-Standort'!E$31="Ja",1,0),0)</f>
        <v>0</v>
      </c>
    </row>
    <row r="122" spans="2:21" ht="15" customHeight="1" x14ac:dyDescent="0.3">
      <c r="B122" s="70" t="str">
        <f t="shared" si="11"/>
        <v>!!!</v>
      </c>
      <c r="C122" s="265" t="str">
        <f>IF(ISERROR(IF(LEN(E122)&gt;0,VLOOKUP(TEXT($E122,0),'Angaben Stationen'!$E$14:$J$213,5,0),"")),"?",IF(LEN(E122)&gt;0,VLOOKUP(TEXT($E122,0),'Angaben Stationen'!$E$14:$J$213,5,0),""))</f>
        <v/>
      </c>
      <c r="D122" s="232" t="str">
        <f>IF(ISERROR(IF(LEN(E122)&gt;0,VLOOKUP(TEXT($E122,0),'Angaben Stationen'!$E$14:$J$213,6,0),"")),"STATION IST NICHT VORHANDEN",IF(LEN(E122)&gt;0,VLOOKUP(TEXT($E122,0),'Angaben Stationen'!$E$14:$J$213,6,0),""))</f>
        <v/>
      </c>
      <c r="E122" s="287"/>
      <c r="F122" s="234"/>
      <c r="G122" s="234"/>
      <c r="H122" s="263"/>
      <c r="I122" s="169"/>
      <c r="K122" s="445" t="str">
        <f t="shared" si="12"/>
        <v>Leer</v>
      </c>
      <c r="L122" s="445" t="str">
        <f>VLOOKUP($D122,{"29 - Psychiatrie (Erwachsene)","BGI";"297 - stationsäquivalente Behandlung in der Erwachsenenpsychiatrie (29)","BGI";"30 - Kinder- und Jugendpsychiatrie","BGII";"307 - stationsäquivalente Behandlung in der Kinder- und Jugendpsychiatrie (30)","BGII";"31 - Psychosomatik","BGI";"","Leer"},2,0)</f>
        <v>Leer</v>
      </c>
      <c r="M122" s="445">
        <f t="shared" si="9"/>
        <v>0</v>
      </c>
      <c r="N122" s="445">
        <f t="shared" si="10"/>
        <v>0</v>
      </c>
      <c r="O122" s="445">
        <f t="shared" si="13"/>
        <v>0</v>
      </c>
      <c r="P122" s="445">
        <f t="shared" si="14"/>
        <v>0</v>
      </c>
      <c r="Q122" s="445">
        <f t="shared" si="15"/>
        <v>0</v>
      </c>
      <c r="R122" s="415" t="str">
        <f t="shared" si="16"/>
        <v>Leer</v>
      </c>
      <c r="S122" s="445">
        <f>IF('Angaben KH-Standort'!D$29='A4'!D122,IF('Angaben KH-Standort'!E$29="Ja",1,0),0)</f>
        <v>0</v>
      </c>
      <c r="T122" s="445">
        <f>IF('Angaben KH-Standort'!D$30='A4'!D122,IF('Angaben KH-Standort'!E$30="Ja",1,0),0)</f>
        <v>0</v>
      </c>
      <c r="U122" s="445">
        <f>IF('Angaben KH-Standort'!D$31='A4'!D122,IF('Angaben KH-Standort'!E$31="Ja",1,0),0)</f>
        <v>0</v>
      </c>
    </row>
    <row r="123" spans="2:21" ht="15" customHeight="1" x14ac:dyDescent="0.3">
      <c r="B123" s="70" t="str">
        <f t="shared" si="11"/>
        <v>!!!</v>
      </c>
      <c r="C123" s="265" t="str">
        <f>IF(ISERROR(IF(LEN(E123)&gt;0,VLOOKUP(TEXT($E123,0),'Angaben Stationen'!$E$14:$J$213,5,0),"")),"?",IF(LEN(E123)&gt;0,VLOOKUP(TEXT($E123,0),'Angaben Stationen'!$E$14:$J$213,5,0),""))</f>
        <v/>
      </c>
      <c r="D123" s="232" t="str">
        <f>IF(ISERROR(IF(LEN(E123)&gt;0,VLOOKUP(TEXT($E123,0),'Angaben Stationen'!$E$14:$J$213,6,0),"")),"STATION IST NICHT VORHANDEN",IF(LEN(E123)&gt;0,VLOOKUP(TEXT($E123,0),'Angaben Stationen'!$E$14:$J$213,6,0),""))</f>
        <v/>
      </c>
      <c r="E123" s="287"/>
      <c r="F123" s="234"/>
      <c r="G123" s="234"/>
      <c r="H123" s="263"/>
      <c r="I123" s="169"/>
      <c r="K123" s="445" t="str">
        <f t="shared" si="12"/>
        <v>Leer</v>
      </c>
      <c r="L123" s="445" t="str">
        <f>VLOOKUP($D123,{"29 - Psychiatrie (Erwachsene)","BGI";"297 - stationsäquivalente Behandlung in der Erwachsenenpsychiatrie (29)","BGI";"30 - Kinder- und Jugendpsychiatrie","BGII";"307 - stationsäquivalente Behandlung in der Kinder- und Jugendpsychiatrie (30)","BGII";"31 - Psychosomatik","BGI";"","Leer"},2,0)</f>
        <v>Leer</v>
      </c>
      <c r="M123" s="445">
        <f t="shared" si="9"/>
        <v>0</v>
      </c>
      <c r="N123" s="445">
        <f t="shared" si="10"/>
        <v>0</v>
      </c>
      <c r="O123" s="445">
        <f t="shared" si="13"/>
        <v>0</v>
      </c>
      <c r="P123" s="445">
        <f t="shared" si="14"/>
        <v>0</v>
      </c>
      <c r="Q123" s="445">
        <f t="shared" si="15"/>
        <v>0</v>
      </c>
      <c r="R123" s="415" t="str">
        <f t="shared" si="16"/>
        <v>Leer</v>
      </c>
      <c r="S123" s="445">
        <f>IF('Angaben KH-Standort'!D$29='A4'!D123,IF('Angaben KH-Standort'!E$29="Ja",1,0),0)</f>
        <v>0</v>
      </c>
      <c r="T123" s="445">
        <f>IF('Angaben KH-Standort'!D$30='A4'!D123,IF('Angaben KH-Standort'!E$30="Ja",1,0),0)</f>
        <v>0</v>
      </c>
      <c r="U123" s="445">
        <f>IF('Angaben KH-Standort'!D$31='A4'!D123,IF('Angaben KH-Standort'!E$31="Ja",1,0),0)</f>
        <v>0</v>
      </c>
    </row>
    <row r="124" spans="2:21" ht="15" customHeight="1" x14ac:dyDescent="0.3">
      <c r="B124" s="70" t="str">
        <f t="shared" si="11"/>
        <v>!!!</v>
      </c>
      <c r="C124" s="265" t="str">
        <f>IF(ISERROR(IF(LEN(E124)&gt;0,VLOOKUP(TEXT($E124,0),'Angaben Stationen'!$E$14:$J$213,5,0),"")),"?",IF(LEN(E124)&gt;0,VLOOKUP(TEXT($E124,0),'Angaben Stationen'!$E$14:$J$213,5,0),""))</f>
        <v/>
      </c>
      <c r="D124" s="232" t="str">
        <f>IF(ISERROR(IF(LEN(E124)&gt;0,VLOOKUP(TEXT($E124,0),'Angaben Stationen'!$E$14:$J$213,6,0),"")),"STATION IST NICHT VORHANDEN",IF(LEN(E124)&gt;0,VLOOKUP(TEXT($E124,0),'Angaben Stationen'!$E$14:$J$213,6,0),""))</f>
        <v/>
      </c>
      <c r="E124" s="287"/>
      <c r="F124" s="234"/>
      <c r="G124" s="234"/>
      <c r="H124" s="263"/>
      <c r="I124" s="169"/>
      <c r="K124" s="445" t="str">
        <f t="shared" si="12"/>
        <v>Leer</v>
      </c>
      <c r="L124" s="445" t="str">
        <f>VLOOKUP($D124,{"29 - Psychiatrie (Erwachsene)","BGI";"297 - stationsäquivalente Behandlung in der Erwachsenenpsychiatrie (29)","BGI";"30 - Kinder- und Jugendpsychiatrie","BGII";"307 - stationsäquivalente Behandlung in der Kinder- und Jugendpsychiatrie (30)","BGII";"31 - Psychosomatik","BGI";"","Leer"},2,0)</f>
        <v>Leer</v>
      </c>
      <c r="M124" s="445">
        <f t="shared" si="9"/>
        <v>0</v>
      </c>
      <c r="N124" s="445">
        <f t="shared" si="10"/>
        <v>0</v>
      </c>
      <c r="O124" s="445">
        <f t="shared" si="13"/>
        <v>0</v>
      </c>
      <c r="P124" s="445">
        <f t="shared" si="14"/>
        <v>0</v>
      </c>
      <c r="Q124" s="445">
        <f t="shared" si="15"/>
        <v>0</v>
      </c>
      <c r="R124" s="415" t="str">
        <f t="shared" si="16"/>
        <v>Leer</v>
      </c>
      <c r="S124" s="445">
        <f>IF('Angaben KH-Standort'!D$29='A4'!D124,IF('Angaben KH-Standort'!E$29="Ja",1,0),0)</f>
        <v>0</v>
      </c>
      <c r="T124" s="445">
        <f>IF('Angaben KH-Standort'!D$30='A4'!D124,IF('Angaben KH-Standort'!E$30="Ja",1,0),0)</f>
        <v>0</v>
      </c>
      <c r="U124" s="445">
        <f>IF('Angaben KH-Standort'!D$31='A4'!D124,IF('Angaben KH-Standort'!E$31="Ja",1,0),0)</f>
        <v>0</v>
      </c>
    </row>
    <row r="125" spans="2:21" ht="15" customHeight="1" x14ac:dyDescent="0.3">
      <c r="B125" s="70" t="str">
        <f t="shared" si="11"/>
        <v>!!!</v>
      </c>
      <c r="C125" s="265" t="str">
        <f>IF(ISERROR(IF(LEN(E125)&gt;0,VLOOKUP(TEXT($E125,0),'Angaben Stationen'!$E$14:$J$213,5,0),"")),"?",IF(LEN(E125)&gt;0,VLOOKUP(TEXT($E125,0),'Angaben Stationen'!$E$14:$J$213,5,0),""))</f>
        <v/>
      </c>
      <c r="D125" s="232" t="str">
        <f>IF(ISERROR(IF(LEN(E125)&gt;0,VLOOKUP(TEXT($E125,0),'Angaben Stationen'!$E$14:$J$213,6,0),"")),"STATION IST NICHT VORHANDEN",IF(LEN(E125)&gt;0,VLOOKUP(TEXT($E125,0),'Angaben Stationen'!$E$14:$J$213,6,0),""))</f>
        <v/>
      </c>
      <c r="E125" s="287"/>
      <c r="F125" s="234"/>
      <c r="G125" s="234"/>
      <c r="H125" s="263"/>
      <c r="I125" s="169"/>
      <c r="K125" s="445" t="str">
        <f t="shared" si="12"/>
        <v>Leer</v>
      </c>
      <c r="L125" s="445" t="str">
        <f>VLOOKUP($D125,{"29 - Psychiatrie (Erwachsene)","BGI";"297 - stationsäquivalente Behandlung in der Erwachsenenpsychiatrie (29)","BGI";"30 - Kinder- und Jugendpsychiatrie","BGII";"307 - stationsäquivalente Behandlung in der Kinder- und Jugendpsychiatrie (30)","BGII";"31 - Psychosomatik","BGI";"","Leer"},2,0)</f>
        <v>Leer</v>
      </c>
      <c r="M125" s="445">
        <f t="shared" si="9"/>
        <v>0</v>
      </c>
      <c r="N125" s="445">
        <f t="shared" si="10"/>
        <v>0</v>
      </c>
      <c r="O125" s="445">
        <f t="shared" si="13"/>
        <v>0</v>
      </c>
      <c r="P125" s="445">
        <f t="shared" si="14"/>
        <v>0</v>
      </c>
      <c r="Q125" s="445">
        <f t="shared" si="15"/>
        <v>0</v>
      </c>
      <c r="R125" s="415" t="str">
        <f t="shared" si="16"/>
        <v>Leer</v>
      </c>
      <c r="S125" s="445">
        <f>IF('Angaben KH-Standort'!D$29='A4'!D125,IF('Angaben KH-Standort'!E$29="Ja",1,0),0)</f>
        <v>0</v>
      </c>
      <c r="T125" s="445">
        <f>IF('Angaben KH-Standort'!D$30='A4'!D125,IF('Angaben KH-Standort'!E$30="Ja",1,0),0)</f>
        <v>0</v>
      </c>
      <c r="U125" s="445">
        <f>IF('Angaben KH-Standort'!D$31='A4'!D125,IF('Angaben KH-Standort'!E$31="Ja",1,0),0)</f>
        <v>0</v>
      </c>
    </row>
    <row r="126" spans="2:21" ht="15" customHeight="1" x14ac:dyDescent="0.3">
      <c r="B126" s="70" t="str">
        <f t="shared" si="11"/>
        <v>!!!</v>
      </c>
      <c r="C126" s="265" t="str">
        <f>IF(ISERROR(IF(LEN(E126)&gt;0,VLOOKUP(TEXT($E126,0),'Angaben Stationen'!$E$14:$J$213,5,0),"")),"?",IF(LEN(E126)&gt;0,VLOOKUP(TEXT($E126,0),'Angaben Stationen'!$E$14:$J$213,5,0),""))</f>
        <v/>
      </c>
      <c r="D126" s="232" t="str">
        <f>IF(ISERROR(IF(LEN(E126)&gt;0,VLOOKUP(TEXT($E126,0),'Angaben Stationen'!$E$14:$J$213,6,0),"")),"STATION IST NICHT VORHANDEN",IF(LEN(E126)&gt;0,VLOOKUP(TEXT($E126,0),'Angaben Stationen'!$E$14:$J$213,6,0),""))</f>
        <v/>
      </c>
      <c r="E126" s="287"/>
      <c r="F126" s="234"/>
      <c r="G126" s="234"/>
      <c r="H126" s="263"/>
      <c r="I126" s="169"/>
      <c r="K126" s="445" t="str">
        <f t="shared" si="12"/>
        <v>Leer</v>
      </c>
      <c r="L126" s="445" t="str">
        <f>VLOOKUP($D126,{"29 - Psychiatrie (Erwachsene)","BGI";"297 - stationsäquivalente Behandlung in der Erwachsenenpsychiatrie (29)","BGI";"30 - Kinder- und Jugendpsychiatrie","BGII";"307 - stationsäquivalente Behandlung in der Kinder- und Jugendpsychiatrie (30)","BGII";"31 - Psychosomatik","BGI";"","Leer"},2,0)</f>
        <v>Leer</v>
      </c>
      <c r="M126" s="445">
        <f t="shared" si="9"/>
        <v>0</v>
      </c>
      <c r="N126" s="445">
        <f t="shared" si="10"/>
        <v>0</v>
      </c>
      <c r="O126" s="445">
        <f t="shared" si="13"/>
        <v>0</v>
      </c>
      <c r="P126" s="445">
        <f t="shared" si="14"/>
        <v>0</v>
      </c>
      <c r="Q126" s="445">
        <f t="shared" si="15"/>
        <v>0</v>
      </c>
      <c r="R126" s="415" t="str">
        <f t="shared" si="16"/>
        <v>Leer</v>
      </c>
      <c r="S126" s="445">
        <f>IF('Angaben KH-Standort'!D$29='A4'!D126,IF('Angaben KH-Standort'!E$29="Ja",1,0),0)</f>
        <v>0</v>
      </c>
      <c r="T126" s="445">
        <f>IF('Angaben KH-Standort'!D$30='A4'!D126,IF('Angaben KH-Standort'!E$30="Ja",1,0),0)</f>
        <v>0</v>
      </c>
      <c r="U126" s="445">
        <f>IF('Angaben KH-Standort'!D$31='A4'!D126,IF('Angaben KH-Standort'!E$31="Ja",1,0),0)</f>
        <v>0</v>
      </c>
    </row>
    <row r="127" spans="2:21" ht="15" customHeight="1" x14ac:dyDescent="0.3">
      <c r="B127" s="70" t="str">
        <f t="shared" si="11"/>
        <v>!!!</v>
      </c>
      <c r="C127" s="265" t="str">
        <f>IF(ISERROR(IF(LEN(E127)&gt;0,VLOOKUP(TEXT($E127,0),'Angaben Stationen'!$E$14:$J$213,5,0),"")),"?",IF(LEN(E127)&gt;0,VLOOKUP(TEXT($E127,0),'Angaben Stationen'!$E$14:$J$213,5,0),""))</f>
        <v/>
      </c>
      <c r="D127" s="232" t="str">
        <f>IF(ISERROR(IF(LEN(E127)&gt;0,VLOOKUP(TEXT($E127,0),'Angaben Stationen'!$E$14:$J$213,6,0),"")),"STATION IST NICHT VORHANDEN",IF(LEN(E127)&gt;0,VLOOKUP(TEXT($E127,0),'Angaben Stationen'!$E$14:$J$213,6,0),""))</f>
        <v/>
      </c>
      <c r="E127" s="287"/>
      <c r="F127" s="234"/>
      <c r="G127" s="234"/>
      <c r="H127" s="263"/>
      <c r="I127" s="169"/>
      <c r="K127" s="445" t="str">
        <f t="shared" si="12"/>
        <v>Leer</v>
      </c>
      <c r="L127" s="445" t="str">
        <f>VLOOKUP($D127,{"29 - Psychiatrie (Erwachsene)","BGI";"297 - stationsäquivalente Behandlung in der Erwachsenenpsychiatrie (29)","BGI";"30 - Kinder- und Jugendpsychiatrie","BGII";"307 - stationsäquivalente Behandlung in der Kinder- und Jugendpsychiatrie (30)","BGII";"31 - Psychosomatik","BGI";"","Leer"},2,0)</f>
        <v>Leer</v>
      </c>
      <c r="M127" s="445">
        <f t="shared" si="9"/>
        <v>0</v>
      </c>
      <c r="N127" s="445">
        <f t="shared" si="10"/>
        <v>0</v>
      </c>
      <c r="O127" s="445">
        <f t="shared" si="13"/>
        <v>0</v>
      </c>
      <c r="P127" s="445">
        <f t="shared" si="14"/>
        <v>0</v>
      </c>
      <c r="Q127" s="445">
        <f t="shared" si="15"/>
        <v>0</v>
      </c>
      <c r="R127" s="415" t="str">
        <f t="shared" si="16"/>
        <v>Leer</v>
      </c>
      <c r="S127" s="445">
        <f>IF('Angaben KH-Standort'!D$29='A4'!D127,IF('Angaben KH-Standort'!E$29="Ja",1,0),0)</f>
        <v>0</v>
      </c>
      <c r="T127" s="445">
        <f>IF('Angaben KH-Standort'!D$30='A4'!D127,IF('Angaben KH-Standort'!E$30="Ja",1,0),0)</f>
        <v>0</v>
      </c>
      <c r="U127" s="445">
        <f>IF('Angaben KH-Standort'!D$31='A4'!D127,IF('Angaben KH-Standort'!E$31="Ja",1,0),0)</f>
        <v>0</v>
      </c>
    </row>
    <row r="128" spans="2:21" ht="15" customHeight="1" x14ac:dyDescent="0.3">
      <c r="B128" s="70" t="str">
        <f t="shared" si="11"/>
        <v>!!!</v>
      </c>
      <c r="C128" s="265" t="str">
        <f>IF(ISERROR(IF(LEN(E128)&gt;0,VLOOKUP(TEXT($E128,0),'Angaben Stationen'!$E$14:$J$213,5,0),"")),"?",IF(LEN(E128)&gt;0,VLOOKUP(TEXT($E128,0),'Angaben Stationen'!$E$14:$J$213,5,0),""))</f>
        <v/>
      </c>
      <c r="D128" s="232" t="str">
        <f>IF(ISERROR(IF(LEN(E128)&gt;0,VLOOKUP(TEXT($E128,0),'Angaben Stationen'!$E$14:$J$213,6,0),"")),"STATION IST NICHT VORHANDEN",IF(LEN(E128)&gt;0,VLOOKUP(TEXT($E128,0),'Angaben Stationen'!$E$14:$J$213,6,0),""))</f>
        <v/>
      </c>
      <c r="E128" s="287"/>
      <c r="F128" s="234"/>
      <c r="G128" s="234"/>
      <c r="H128" s="263"/>
      <c r="I128" s="169"/>
      <c r="K128" s="445" t="str">
        <f t="shared" si="12"/>
        <v>Leer</v>
      </c>
      <c r="L128" s="445" t="str">
        <f>VLOOKUP($D128,{"29 - Psychiatrie (Erwachsene)","BGI";"297 - stationsäquivalente Behandlung in der Erwachsenenpsychiatrie (29)","BGI";"30 - Kinder- und Jugendpsychiatrie","BGII";"307 - stationsäquivalente Behandlung in der Kinder- und Jugendpsychiatrie (30)","BGII";"31 - Psychosomatik","BGI";"","Leer"},2,0)</f>
        <v>Leer</v>
      </c>
      <c r="M128" s="445">
        <f t="shared" si="9"/>
        <v>0</v>
      </c>
      <c r="N128" s="445">
        <f t="shared" si="10"/>
        <v>0</v>
      </c>
      <c r="O128" s="445">
        <f t="shared" si="13"/>
        <v>0</v>
      </c>
      <c r="P128" s="445">
        <f t="shared" si="14"/>
        <v>0</v>
      </c>
      <c r="Q128" s="445">
        <f t="shared" si="15"/>
        <v>0</v>
      </c>
      <c r="R128" s="415" t="str">
        <f t="shared" si="16"/>
        <v>Leer</v>
      </c>
      <c r="S128" s="445">
        <f>IF('Angaben KH-Standort'!D$29='A4'!D128,IF('Angaben KH-Standort'!E$29="Ja",1,0),0)</f>
        <v>0</v>
      </c>
      <c r="T128" s="445">
        <f>IF('Angaben KH-Standort'!D$30='A4'!D128,IF('Angaben KH-Standort'!E$30="Ja",1,0),0)</f>
        <v>0</v>
      </c>
      <c r="U128" s="445">
        <f>IF('Angaben KH-Standort'!D$31='A4'!D128,IF('Angaben KH-Standort'!E$31="Ja",1,0),0)</f>
        <v>0</v>
      </c>
    </row>
    <row r="129" spans="2:21" ht="15" customHeight="1" x14ac:dyDescent="0.3">
      <c r="B129" s="70" t="str">
        <f t="shared" si="11"/>
        <v>!!!</v>
      </c>
      <c r="C129" s="265" t="str">
        <f>IF(ISERROR(IF(LEN(E129)&gt;0,VLOOKUP(TEXT($E129,0),'Angaben Stationen'!$E$14:$J$213,5,0),"")),"?",IF(LEN(E129)&gt;0,VLOOKUP(TEXT($E129,0),'Angaben Stationen'!$E$14:$J$213,5,0),""))</f>
        <v/>
      </c>
      <c r="D129" s="232" t="str">
        <f>IF(ISERROR(IF(LEN(E129)&gt;0,VLOOKUP(TEXT($E129,0),'Angaben Stationen'!$E$14:$J$213,6,0),"")),"STATION IST NICHT VORHANDEN",IF(LEN(E129)&gt;0,VLOOKUP(TEXT($E129,0),'Angaben Stationen'!$E$14:$J$213,6,0),""))</f>
        <v/>
      </c>
      <c r="E129" s="287"/>
      <c r="F129" s="234"/>
      <c r="G129" s="234"/>
      <c r="H129" s="263"/>
      <c r="I129" s="169"/>
      <c r="K129" s="445" t="str">
        <f t="shared" si="12"/>
        <v>Leer</v>
      </c>
      <c r="L129" s="445" t="str">
        <f>VLOOKUP($D129,{"29 - Psychiatrie (Erwachsene)","BGI";"297 - stationsäquivalente Behandlung in der Erwachsenenpsychiatrie (29)","BGI";"30 - Kinder- und Jugendpsychiatrie","BGII";"307 - stationsäquivalente Behandlung in der Kinder- und Jugendpsychiatrie (30)","BGII";"31 - Psychosomatik","BGI";"","Leer"},2,0)</f>
        <v>Leer</v>
      </c>
      <c r="M129" s="445">
        <f t="shared" si="9"/>
        <v>0</v>
      </c>
      <c r="N129" s="445">
        <f t="shared" si="10"/>
        <v>0</v>
      </c>
      <c r="O129" s="445">
        <f t="shared" si="13"/>
        <v>0</v>
      </c>
      <c r="P129" s="445">
        <f t="shared" si="14"/>
        <v>0</v>
      </c>
      <c r="Q129" s="445">
        <f t="shared" si="15"/>
        <v>0</v>
      </c>
      <c r="R129" s="415" t="str">
        <f t="shared" si="16"/>
        <v>Leer</v>
      </c>
      <c r="S129" s="445">
        <f>IF('Angaben KH-Standort'!D$29='A4'!D129,IF('Angaben KH-Standort'!E$29="Ja",1,0),0)</f>
        <v>0</v>
      </c>
      <c r="T129" s="445">
        <f>IF('Angaben KH-Standort'!D$30='A4'!D129,IF('Angaben KH-Standort'!E$30="Ja",1,0),0)</f>
        <v>0</v>
      </c>
      <c r="U129" s="445">
        <f>IF('Angaben KH-Standort'!D$31='A4'!D129,IF('Angaben KH-Standort'!E$31="Ja",1,0),0)</f>
        <v>0</v>
      </c>
    </row>
    <row r="130" spans="2:21" ht="15" customHeight="1" x14ac:dyDescent="0.3">
      <c r="B130" s="70" t="str">
        <f t="shared" si="11"/>
        <v>!!!</v>
      </c>
      <c r="C130" s="265" t="str">
        <f>IF(ISERROR(IF(LEN(E130)&gt;0,VLOOKUP(TEXT($E130,0),'Angaben Stationen'!$E$14:$J$213,5,0),"")),"?",IF(LEN(E130)&gt;0,VLOOKUP(TEXT($E130,0),'Angaben Stationen'!$E$14:$J$213,5,0),""))</f>
        <v/>
      </c>
      <c r="D130" s="232" t="str">
        <f>IF(ISERROR(IF(LEN(E130)&gt;0,VLOOKUP(TEXT($E130,0),'Angaben Stationen'!$E$14:$J$213,6,0),"")),"STATION IST NICHT VORHANDEN",IF(LEN(E130)&gt;0,VLOOKUP(TEXT($E130,0),'Angaben Stationen'!$E$14:$J$213,6,0),""))</f>
        <v/>
      </c>
      <c r="E130" s="287"/>
      <c r="F130" s="234"/>
      <c r="G130" s="234"/>
      <c r="H130" s="263"/>
      <c r="I130" s="169"/>
      <c r="K130" s="445" t="str">
        <f t="shared" si="12"/>
        <v>Leer</v>
      </c>
      <c r="L130" s="445" t="str">
        <f>VLOOKUP($D130,{"29 - Psychiatrie (Erwachsene)","BGI";"297 - stationsäquivalente Behandlung in der Erwachsenenpsychiatrie (29)","BGI";"30 - Kinder- und Jugendpsychiatrie","BGII";"307 - stationsäquivalente Behandlung in der Kinder- und Jugendpsychiatrie (30)","BGII";"31 - Psychosomatik","BGI";"","Leer"},2,0)</f>
        <v>Leer</v>
      </c>
      <c r="M130" s="445">
        <f t="shared" si="9"/>
        <v>0</v>
      </c>
      <c r="N130" s="445">
        <f t="shared" si="10"/>
        <v>0</v>
      </c>
      <c r="O130" s="445">
        <f t="shared" si="13"/>
        <v>0</v>
      </c>
      <c r="P130" s="445">
        <f t="shared" si="14"/>
        <v>0</v>
      </c>
      <c r="Q130" s="445">
        <f t="shared" si="15"/>
        <v>0</v>
      </c>
      <c r="R130" s="415" t="str">
        <f t="shared" si="16"/>
        <v>Leer</v>
      </c>
      <c r="S130" s="445">
        <f>IF('Angaben KH-Standort'!D$29='A4'!D130,IF('Angaben KH-Standort'!E$29="Ja",1,0),0)</f>
        <v>0</v>
      </c>
      <c r="T130" s="445">
        <f>IF('Angaben KH-Standort'!D$30='A4'!D130,IF('Angaben KH-Standort'!E$30="Ja",1,0),0)</f>
        <v>0</v>
      </c>
      <c r="U130" s="445">
        <f>IF('Angaben KH-Standort'!D$31='A4'!D130,IF('Angaben KH-Standort'!E$31="Ja",1,0),0)</f>
        <v>0</v>
      </c>
    </row>
    <row r="131" spans="2:21" ht="15" customHeight="1" x14ac:dyDescent="0.3">
      <c r="B131" s="70" t="str">
        <f t="shared" si="11"/>
        <v>!!!</v>
      </c>
      <c r="C131" s="265" t="str">
        <f>IF(ISERROR(IF(LEN(E131)&gt;0,VLOOKUP(TEXT($E131,0),'Angaben Stationen'!$E$14:$J$213,5,0),"")),"?",IF(LEN(E131)&gt;0,VLOOKUP(TEXT($E131,0),'Angaben Stationen'!$E$14:$J$213,5,0),""))</f>
        <v/>
      </c>
      <c r="D131" s="232" t="str">
        <f>IF(ISERROR(IF(LEN(E131)&gt;0,VLOOKUP(TEXT($E131,0),'Angaben Stationen'!$E$14:$J$213,6,0),"")),"STATION IST NICHT VORHANDEN",IF(LEN(E131)&gt;0,VLOOKUP(TEXT($E131,0),'Angaben Stationen'!$E$14:$J$213,6,0),""))</f>
        <v/>
      </c>
      <c r="E131" s="287"/>
      <c r="F131" s="234"/>
      <c r="G131" s="234"/>
      <c r="H131" s="263"/>
      <c r="I131" s="169"/>
      <c r="K131" s="445" t="str">
        <f t="shared" si="12"/>
        <v>Leer</v>
      </c>
      <c r="L131" s="445" t="str">
        <f>VLOOKUP($D131,{"29 - Psychiatrie (Erwachsene)","BGI";"297 - stationsäquivalente Behandlung in der Erwachsenenpsychiatrie (29)","BGI";"30 - Kinder- und Jugendpsychiatrie","BGII";"307 - stationsäquivalente Behandlung in der Kinder- und Jugendpsychiatrie (30)","BGII";"31 - Psychosomatik","BGI";"","Leer"},2,0)</f>
        <v>Leer</v>
      </c>
      <c r="M131" s="445">
        <f t="shared" si="9"/>
        <v>0</v>
      </c>
      <c r="N131" s="445">
        <f t="shared" si="10"/>
        <v>0</v>
      </c>
      <c r="O131" s="445">
        <f t="shared" si="13"/>
        <v>0</v>
      </c>
      <c r="P131" s="445">
        <f t="shared" si="14"/>
        <v>0</v>
      </c>
      <c r="Q131" s="445">
        <f t="shared" si="15"/>
        <v>0</v>
      </c>
      <c r="R131" s="415" t="str">
        <f t="shared" si="16"/>
        <v>Leer</v>
      </c>
      <c r="S131" s="445">
        <f>IF('Angaben KH-Standort'!D$29='A4'!D131,IF('Angaben KH-Standort'!E$29="Ja",1,0),0)</f>
        <v>0</v>
      </c>
      <c r="T131" s="445">
        <f>IF('Angaben KH-Standort'!D$30='A4'!D131,IF('Angaben KH-Standort'!E$30="Ja",1,0),0)</f>
        <v>0</v>
      </c>
      <c r="U131" s="445">
        <f>IF('Angaben KH-Standort'!D$31='A4'!D131,IF('Angaben KH-Standort'!E$31="Ja",1,0),0)</f>
        <v>0</v>
      </c>
    </row>
    <row r="132" spans="2:21" ht="15" customHeight="1" x14ac:dyDescent="0.3">
      <c r="B132" s="70" t="str">
        <f t="shared" si="11"/>
        <v>!!!</v>
      </c>
      <c r="C132" s="265" t="str">
        <f>IF(ISERROR(IF(LEN(E132)&gt;0,VLOOKUP(TEXT($E132,0),'Angaben Stationen'!$E$14:$J$213,5,0),"")),"?",IF(LEN(E132)&gt;0,VLOOKUP(TEXT($E132,0),'Angaben Stationen'!$E$14:$J$213,5,0),""))</f>
        <v/>
      </c>
      <c r="D132" s="232" t="str">
        <f>IF(ISERROR(IF(LEN(E132)&gt;0,VLOOKUP(TEXT($E132,0),'Angaben Stationen'!$E$14:$J$213,6,0),"")),"STATION IST NICHT VORHANDEN",IF(LEN(E132)&gt;0,VLOOKUP(TEXT($E132,0),'Angaben Stationen'!$E$14:$J$213,6,0),""))</f>
        <v/>
      </c>
      <c r="E132" s="287"/>
      <c r="F132" s="234"/>
      <c r="G132" s="234"/>
      <c r="H132" s="263"/>
      <c r="I132" s="169"/>
      <c r="K132" s="445" t="str">
        <f t="shared" si="12"/>
        <v>Leer</v>
      </c>
      <c r="L132" s="445" t="str">
        <f>VLOOKUP($D132,{"29 - Psychiatrie (Erwachsene)","BGI";"297 - stationsäquivalente Behandlung in der Erwachsenenpsychiatrie (29)","BGI";"30 - Kinder- und Jugendpsychiatrie","BGII";"307 - stationsäquivalente Behandlung in der Kinder- und Jugendpsychiatrie (30)","BGII";"31 - Psychosomatik","BGI";"","Leer"},2,0)</f>
        <v>Leer</v>
      </c>
      <c r="M132" s="445">
        <f t="shared" si="9"/>
        <v>0</v>
      </c>
      <c r="N132" s="445">
        <f t="shared" si="10"/>
        <v>0</v>
      </c>
      <c r="O132" s="445">
        <f t="shared" si="13"/>
        <v>0</v>
      </c>
      <c r="P132" s="445">
        <f t="shared" si="14"/>
        <v>0</v>
      </c>
      <c r="Q132" s="445">
        <f t="shared" si="15"/>
        <v>0</v>
      </c>
      <c r="R132" s="415" t="str">
        <f t="shared" si="16"/>
        <v>Leer</v>
      </c>
      <c r="S132" s="445">
        <f>IF('Angaben KH-Standort'!D$29='A4'!D132,IF('Angaben KH-Standort'!E$29="Ja",1,0),0)</f>
        <v>0</v>
      </c>
      <c r="T132" s="445">
        <f>IF('Angaben KH-Standort'!D$30='A4'!D132,IF('Angaben KH-Standort'!E$30="Ja",1,0),0)</f>
        <v>0</v>
      </c>
      <c r="U132" s="445">
        <f>IF('Angaben KH-Standort'!D$31='A4'!D132,IF('Angaben KH-Standort'!E$31="Ja",1,0),0)</f>
        <v>0</v>
      </c>
    </row>
    <row r="133" spans="2:21" ht="15" customHeight="1" x14ac:dyDescent="0.3">
      <c r="B133" s="70" t="str">
        <f t="shared" si="11"/>
        <v>!!!</v>
      </c>
      <c r="C133" s="265" t="str">
        <f>IF(ISERROR(IF(LEN(E133)&gt;0,VLOOKUP(TEXT($E133,0),'Angaben Stationen'!$E$14:$J$213,5,0),"")),"?",IF(LEN(E133)&gt;0,VLOOKUP(TEXT($E133,0),'Angaben Stationen'!$E$14:$J$213,5,0),""))</f>
        <v/>
      </c>
      <c r="D133" s="232" t="str">
        <f>IF(ISERROR(IF(LEN(E133)&gt;0,VLOOKUP(TEXT($E133,0),'Angaben Stationen'!$E$14:$J$213,6,0),"")),"STATION IST NICHT VORHANDEN",IF(LEN(E133)&gt;0,VLOOKUP(TEXT($E133,0),'Angaben Stationen'!$E$14:$J$213,6,0),""))</f>
        <v/>
      </c>
      <c r="E133" s="287"/>
      <c r="F133" s="234"/>
      <c r="G133" s="234"/>
      <c r="H133" s="263"/>
      <c r="I133" s="169"/>
      <c r="K133" s="445" t="str">
        <f t="shared" si="12"/>
        <v>Leer</v>
      </c>
      <c r="L133" s="445" t="str">
        <f>VLOOKUP($D133,{"29 - Psychiatrie (Erwachsene)","BGI";"297 - stationsäquivalente Behandlung in der Erwachsenenpsychiatrie (29)","BGI";"30 - Kinder- und Jugendpsychiatrie","BGII";"307 - stationsäquivalente Behandlung in der Kinder- und Jugendpsychiatrie (30)","BGII";"31 - Psychosomatik","BGI";"","Leer"},2,0)</f>
        <v>Leer</v>
      </c>
      <c r="M133" s="445">
        <f t="shared" si="9"/>
        <v>0</v>
      </c>
      <c r="N133" s="445">
        <f t="shared" si="10"/>
        <v>0</v>
      </c>
      <c r="O133" s="445">
        <f t="shared" si="13"/>
        <v>0</v>
      </c>
      <c r="P133" s="445">
        <f t="shared" si="14"/>
        <v>0</v>
      </c>
      <c r="Q133" s="445">
        <f t="shared" si="15"/>
        <v>0</v>
      </c>
      <c r="R133" s="415" t="str">
        <f t="shared" si="16"/>
        <v>Leer</v>
      </c>
      <c r="S133" s="445">
        <f>IF('Angaben KH-Standort'!D$29='A4'!D133,IF('Angaben KH-Standort'!E$29="Ja",1,0),0)</f>
        <v>0</v>
      </c>
      <c r="T133" s="445">
        <f>IF('Angaben KH-Standort'!D$30='A4'!D133,IF('Angaben KH-Standort'!E$30="Ja",1,0),0)</f>
        <v>0</v>
      </c>
      <c r="U133" s="445">
        <f>IF('Angaben KH-Standort'!D$31='A4'!D133,IF('Angaben KH-Standort'!E$31="Ja",1,0),0)</f>
        <v>0</v>
      </c>
    </row>
    <row r="134" spans="2:21" ht="15" customHeight="1" x14ac:dyDescent="0.3">
      <c r="B134" s="70" t="str">
        <f t="shared" si="11"/>
        <v>!!!</v>
      </c>
      <c r="C134" s="265" t="str">
        <f>IF(ISERROR(IF(LEN(E134)&gt;0,VLOOKUP(TEXT($E134,0),'Angaben Stationen'!$E$14:$J$213,5,0),"")),"?",IF(LEN(E134)&gt;0,VLOOKUP(TEXT($E134,0),'Angaben Stationen'!$E$14:$J$213,5,0),""))</f>
        <v/>
      </c>
      <c r="D134" s="232" t="str">
        <f>IF(ISERROR(IF(LEN(E134)&gt;0,VLOOKUP(TEXT($E134,0),'Angaben Stationen'!$E$14:$J$213,6,0),"")),"STATION IST NICHT VORHANDEN",IF(LEN(E134)&gt;0,VLOOKUP(TEXT($E134,0),'Angaben Stationen'!$E$14:$J$213,6,0),""))</f>
        <v/>
      </c>
      <c r="E134" s="287"/>
      <c r="F134" s="234"/>
      <c r="G134" s="234"/>
      <c r="H134" s="263"/>
      <c r="I134" s="169"/>
      <c r="K134" s="445" t="str">
        <f t="shared" si="12"/>
        <v>Leer</v>
      </c>
      <c r="L134" s="445" t="str">
        <f>VLOOKUP($D134,{"29 - Psychiatrie (Erwachsene)","BGI";"297 - stationsäquivalente Behandlung in der Erwachsenenpsychiatrie (29)","BGI";"30 - Kinder- und Jugendpsychiatrie","BGII";"307 - stationsäquivalente Behandlung in der Kinder- und Jugendpsychiatrie (30)","BGII";"31 - Psychosomatik","BGI";"","Leer"},2,0)</f>
        <v>Leer</v>
      </c>
      <c r="M134" s="445">
        <f t="shared" si="9"/>
        <v>0</v>
      </c>
      <c r="N134" s="445">
        <f t="shared" si="10"/>
        <v>0</v>
      </c>
      <c r="O134" s="445">
        <f t="shared" si="13"/>
        <v>0</v>
      </c>
      <c r="P134" s="445">
        <f t="shared" si="14"/>
        <v>0</v>
      </c>
      <c r="Q134" s="445">
        <f t="shared" si="15"/>
        <v>0</v>
      </c>
      <c r="R134" s="415" t="str">
        <f t="shared" si="16"/>
        <v>Leer</v>
      </c>
      <c r="S134" s="445">
        <f>IF('Angaben KH-Standort'!D$29='A4'!D134,IF('Angaben KH-Standort'!E$29="Ja",1,0),0)</f>
        <v>0</v>
      </c>
      <c r="T134" s="445">
        <f>IF('Angaben KH-Standort'!D$30='A4'!D134,IF('Angaben KH-Standort'!E$30="Ja",1,0),0)</f>
        <v>0</v>
      </c>
      <c r="U134" s="445">
        <f>IF('Angaben KH-Standort'!D$31='A4'!D134,IF('Angaben KH-Standort'!E$31="Ja",1,0),0)</f>
        <v>0</v>
      </c>
    </row>
    <row r="135" spans="2:21" ht="15" customHeight="1" x14ac:dyDescent="0.3">
      <c r="B135" s="70" t="str">
        <f t="shared" si="11"/>
        <v>!!!</v>
      </c>
      <c r="C135" s="265" t="str">
        <f>IF(ISERROR(IF(LEN(E135)&gt;0,VLOOKUP(TEXT($E135,0),'Angaben Stationen'!$E$14:$J$213,5,0),"")),"?",IF(LEN(E135)&gt;0,VLOOKUP(TEXT($E135,0),'Angaben Stationen'!$E$14:$J$213,5,0),""))</f>
        <v/>
      </c>
      <c r="D135" s="232" t="str">
        <f>IF(ISERROR(IF(LEN(E135)&gt;0,VLOOKUP(TEXT($E135,0),'Angaben Stationen'!$E$14:$J$213,6,0),"")),"STATION IST NICHT VORHANDEN",IF(LEN(E135)&gt;0,VLOOKUP(TEXT($E135,0),'Angaben Stationen'!$E$14:$J$213,6,0),""))</f>
        <v/>
      </c>
      <c r="E135" s="287"/>
      <c r="F135" s="234"/>
      <c r="G135" s="234"/>
      <c r="H135" s="263"/>
      <c r="I135" s="169"/>
      <c r="K135" s="445" t="str">
        <f t="shared" si="12"/>
        <v>Leer</v>
      </c>
      <c r="L135" s="445" t="str">
        <f>VLOOKUP($D135,{"29 - Psychiatrie (Erwachsene)","BGI";"297 - stationsäquivalente Behandlung in der Erwachsenenpsychiatrie (29)","BGI";"30 - Kinder- und Jugendpsychiatrie","BGII";"307 - stationsäquivalente Behandlung in der Kinder- und Jugendpsychiatrie (30)","BGII";"31 - Psychosomatik","BGI";"","Leer"},2,0)</f>
        <v>Leer</v>
      </c>
      <c r="M135" s="445">
        <f t="shared" si="9"/>
        <v>0</v>
      </c>
      <c r="N135" s="445">
        <f t="shared" si="10"/>
        <v>0</v>
      </c>
      <c r="O135" s="445">
        <f t="shared" si="13"/>
        <v>0</v>
      </c>
      <c r="P135" s="445">
        <f t="shared" si="14"/>
        <v>0</v>
      </c>
      <c r="Q135" s="445">
        <f t="shared" si="15"/>
        <v>0</v>
      </c>
      <c r="R135" s="415" t="str">
        <f t="shared" si="16"/>
        <v>Leer</v>
      </c>
      <c r="S135" s="445">
        <f>IF('Angaben KH-Standort'!D$29='A4'!D135,IF('Angaben KH-Standort'!E$29="Ja",1,0),0)</f>
        <v>0</v>
      </c>
      <c r="T135" s="445">
        <f>IF('Angaben KH-Standort'!D$30='A4'!D135,IF('Angaben KH-Standort'!E$30="Ja",1,0),0)</f>
        <v>0</v>
      </c>
      <c r="U135" s="445">
        <f>IF('Angaben KH-Standort'!D$31='A4'!D135,IF('Angaben KH-Standort'!E$31="Ja",1,0),0)</f>
        <v>0</v>
      </c>
    </row>
    <row r="136" spans="2:21" ht="15" customHeight="1" x14ac:dyDescent="0.3">
      <c r="B136" s="70" t="str">
        <f t="shared" si="11"/>
        <v>!!!</v>
      </c>
      <c r="C136" s="265" t="str">
        <f>IF(ISERROR(IF(LEN(E136)&gt;0,VLOOKUP(TEXT($E136,0),'Angaben Stationen'!$E$14:$J$213,5,0),"")),"?",IF(LEN(E136)&gt;0,VLOOKUP(TEXT($E136,0),'Angaben Stationen'!$E$14:$J$213,5,0),""))</f>
        <v/>
      </c>
      <c r="D136" s="232" t="str">
        <f>IF(ISERROR(IF(LEN(E136)&gt;0,VLOOKUP(TEXT($E136,0),'Angaben Stationen'!$E$14:$J$213,6,0),"")),"STATION IST NICHT VORHANDEN",IF(LEN(E136)&gt;0,VLOOKUP(TEXT($E136,0),'Angaben Stationen'!$E$14:$J$213,6,0),""))</f>
        <v/>
      </c>
      <c r="E136" s="287"/>
      <c r="F136" s="234"/>
      <c r="G136" s="234"/>
      <c r="H136" s="263"/>
      <c r="I136" s="169"/>
      <c r="K136" s="445" t="str">
        <f t="shared" si="12"/>
        <v>Leer</v>
      </c>
      <c r="L136" s="445" t="str">
        <f>VLOOKUP($D136,{"29 - Psychiatrie (Erwachsene)","BGI";"297 - stationsäquivalente Behandlung in der Erwachsenenpsychiatrie (29)","BGI";"30 - Kinder- und Jugendpsychiatrie","BGII";"307 - stationsäquivalente Behandlung in der Kinder- und Jugendpsychiatrie (30)","BGII";"31 - Psychosomatik","BGI";"","Leer"},2,0)</f>
        <v>Leer</v>
      </c>
      <c r="M136" s="445">
        <f t="shared" si="9"/>
        <v>0</v>
      </c>
      <c r="N136" s="445">
        <f t="shared" si="10"/>
        <v>0</v>
      </c>
      <c r="O136" s="445">
        <f t="shared" si="13"/>
        <v>0</v>
      </c>
      <c r="P136" s="445">
        <f t="shared" si="14"/>
        <v>0</v>
      </c>
      <c r="Q136" s="445">
        <f t="shared" si="15"/>
        <v>0</v>
      </c>
      <c r="R136" s="415" t="str">
        <f t="shared" si="16"/>
        <v>Leer</v>
      </c>
      <c r="S136" s="445">
        <f>IF('Angaben KH-Standort'!D$29='A4'!D136,IF('Angaben KH-Standort'!E$29="Ja",1,0),0)</f>
        <v>0</v>
      </c>
      <c r="T136" s="445">
        <f>IF('Angaben KH-Standort'!D$30='A4'!D136,IF('Angaben KH-Standort'!E$30="Ja",1,0),0)</f>
        <v>0</v>
      </c>
      <c r="U136" s="445">
        <f>IF('Angaben KH-Standort'!D$31='A4'!D136,IF('Angaben KH-Standort'!E$31="Ja",1,0),0)</f>
        <v>0</v>
      </c>
    </row>
    <row r="137" spans="2:21" ht="15" customHeight="1" x14ac:dyDescent="0.3">
      <c r="B137" s="70" t="str">
        <f t="shared" si="11"/>
        <v>!!!</v>
      </c>
      <c r="C137" s="265" t="str">
        <f>IF(ISERROR(IF(LEN(E137)&gt;0,VLOOKUP(TEXT($E137,0),'Angaben Stationen'!$E$14:$J$213,5,0),"")),"?",IF(LEN(E137)&gt;0,VLOOKUP(TEXT($E137,0),'Angaben Stationen'!$E$14:$J$213,5,0),""))</f>
        <v/>
      </c>
      <c r="D137" s="232" t="str">
        <f>IF(ISERROR(IF(LEN(E137)&gt;0,VLOOKUP(TEXT($E137,0),'Angaben Stationen'!$E$14:$J$213,6,0),"")),"STATION IST NICHT VORHANDEN",IF(LEN(E137)&gt;0,VLOOKUP(TEXT($E137,0),'Angaben Stationen'!$E$14:$J$213,6,0),""))</f>
        <v/>
      </c>
      <c r="E137" s="287"/>
      <c r="F137" s="234"/>
      <c r="G137" s="234"/>
      <c r="H137" s="263"/>
      <c r="I137" s="169"/>
      <c r="K137" s="445" t="str">
        <f t="shared" si="12"/>
        <v>Leer</v>
      </c>
      <c r="L137" s="445" t="str">
        <f>VLOOKUP($D137,{"29 - Psychiatrie (Erwachsene)","BGI";"297 - stationsäquivalente Behandlung in der Erwachsenenpsychiatrie (29)","BGI";"30 - Kinder- und Jugendpsychiatrie","BGII";"307 - stationsäquivalente Behandlung in der Kinder- und Jugendpsychiatrie (30)","BGII";"31 - Psychosomatik","BGI";"","Leer"},2,0)</f>
        <v>Leer</v>
      </c>
      <c r="M137" s="445">
        <f t="shared" si="9"/>
        <v>0</v>
      </c>
      <c r="N137" s="445">
        <f t="shared" si="10"/>
        <v>0</v>
      </c>
      <c r="O137" s="445">
        <f t="shared" si="13"/>
        <v>0</v>
      </c>
      <c r="P137" s="445">
        <f t="shared" si="14"/>
        <v>0</v>
      </c>
      <c r="Q137" s="445">
        <f t="shared" si="15"/>
        <v>0</v>
      </c>
      <c r="R137" s="415" t="str">
        <f t="shared" si="16"/>
        <v>Leer</v>
      </c>
      <c r="S137" s="445">
        <f>IF('Angaben KH-Standort'!D$29='A4'!D137,IF('Angaben KH-Standort'!E$29="Ja",1,0),0)</f>
        <v>0</v>
      </c>
      <c r="T137" s="445">
        <f>IF('Angaben KH-Standort'!D$30='A4'!D137,IF('Angaben KH-Standort'!E$30="Ja",1,0),0)</f>
        <v>0</v>
      </c>
      <c r="U137" s="445">
        <f>IF('Angaben KH-Standort'!D$31='A4'!D137,IF('Angaben KH-Standort'!E$31="Ja",1,0),0)</f>
        <v>0</v>
      </c>
    </row>
    <row r="138" spans="2:21" ht="15" customHeight="1" x14ac:dyDescent="0.3">
      <c r="B138" s="70" t="str">
        <f t="shared" si="11"/>
        <v>!!!</v>
      </c>
      <c r="C138" s="265" t="str">
        <f>IF(ISERROR(IF(LEN(E138)&gt;0,VLOOKUP(TEXT($E138,0),'Angaben Stationen'!$E$14:$J$213,5,0),"")),"?",IF(LEN(E138)&gt;0,VLOOKUP(TEXT($E138,0),'Angaben Stationen'!$E$14:$J$213,5,0),""))</f>
        <v/>
      </c>
      <c r="D138" s="232" t="str">
        <f>IF(ISERROR(IF(LEN(E138)&gt;0,VLOOKUP(TEXT($E138,0),'Angaben Stationen'!$E$14:$J$213,6,0),"")),"STATION IST NICHT VORHANDEN",IF(LEN(E138)&gt;0,VLOOKUP(TEXT($E138,0),'Angaben Stationen'!$E$14:$J$213,6,0),""))</f>
        <v/>
      </c>
      <c r="E138" s="287"/>
      <c r="F138" s="234"/>
      <c r="G138" s="234"/>
      <c r="H138" s="263"/>
      <c r="I138" s="169"/>
      <c r="K138" s="445" t="str">
        <f t="shared" si="12"/>
        <v>Leer</v>
      </c>
      <c r="L138" s="445" t="str">
        <f>VLOOKUP($D138,{"29 - Psychiatrie (Erwachsene)","BGI";"297 - stationsäquivalente Behandlung in der Erwachsenenpsychiatrie (29)","BGI";"30 - Kinder- und Jugendpsychiatrie","BGII";"307 - stationsäquivalente Behandlung in der Kinder- und Jugendpsychiatrie (30)","BGII";"31 - Psychosomatik","BGI";"","Leer"},2,0)</f>
        <v>Leer</v>
      </c>
      <c r="M138" s="445">
        <f t="shared" si="9"/>
        <v>0</v>
      </c>
      <c r="N138" s="445">
        <f t="shared" si="10"/>
        <v>0</v>
      </c>
      <c r="O138" s="445">
        <f t="shared" si="13"/>
        <v>0</v>
      </c>
      <c r="P138" s="445">
        <f t="shared" si="14"/>
        <v>0</v>
      </c>
      <c r="Q138" s="445">
        <f t="shared" si="15"/>
        <v>0</v>
      </c>
      <c r="R138" s="415" t="str">
        <f t="shared" si="16"/>
        <v>Leer</v>
      </c>
      <c r="S138" s="445">
        <f>IF('Angaben KH-Standort'!D$29='A4'!D138,IF('Angaben KH-Standort'!E$29="Ja",1,0),0)</f>
        <v>0</v>
      </c>
      <c r="T138" s="445">
        <f>IF('Angaben KH-Standort'!D$30='A4'!D138,IF('Angaben KH-Standort'!E$30="Ja",1,0),0)</f>
        <v>0</v>
      </c>
      <c r="U138" s="445">
        <f>IF('Angaben KH-Standort'!D$31='A4'!D138,IF('Angaben KH-Standort'!E$31="Ja",1,0),0)</f>
        <v>0</v>
      </c>
    </row>
    <row r="139" spans="2:21" ht="15" customHeight="1" x14ac:dyDescent="0.3">
      <c r="B139" s="70" t="str">
        <f t="shared" si="11"/>
        <v>!!!</v>
      </c>
      <c r="C139" s="265" t="str">
        <f>IF(ISERROR(IF(LEN(E139)&gt;0,VLOOKUP(TEXT($E139,0),'Angaben Stationen'!$E$14:$J$213,5,0),"")),"?",IF(LEN(E139)&gt;0,VLOOKUP(TEXT($E139,0),'Angaben Stationen'!$E$14:$J$213,5,0),""))</f>
        <v/>
      </c>
      <c r="D139" s="232" t="str">
        <f>IF(ISERROR(IF(LEN(E139)&gt;0,VLOOKUP(TEXT($E139,0),'Angaben Stationen'!$E$14:$J$213,6,0),"")),"STATION IST NICHT VORHANDEN",IF(LEN(E139)&gt;0,VLOOKUP(TEXT($E139,0),'Angaben Stationen'!$E$14:$J$213,6,0),""))</f>
        <v/>
      </c>
      <c r="E139" s="287"/>
      <c r="F139" s="234"/>
      <c r="G139" s="234"/>
      <c r="H139" s="263"/>
      <c r="I139" s="169"/>
      <c r="K139" s="445" t="str">
        <f t="shared" si="12"/>
        <v>Leer</v>
      </c>
      <c r="L139" s="445" t="str">
        <f>VLOOKUP($D139,{"29 - Psychiatrie (Erwachsene)","BGI";"297 - stationsäquivalente Behandlung in der Erwachsenenpsychiatrie (29)","BGI";"30 - Kinder- und Jugendpsychiatrie","BGII";"307 - stationsäquivalente Behandlung in der Kinder- und Jugendpsychiatrie (30)","BGII";"31 - Psychosomatik","BGI";"","Leer"},2,0)</f>
        <v>Leer</v>
      </c>
      <c r="M139" s="445">
        <f t="shared" si="9"/>
        <v>0</v>
      </c>
      <c r="N139" s="445">
        <f t="shared" si="10"/>
        <v>0</v>
      </c>
      <c r="O139" s="445">
        <f t="shared" si="13"/>
        <v>0</v>
      </c>
      <c r="P139" s="445">
        <f t="shared" si="14"/>
        <v>0</v>
      </c>
      <c r="Q139" s="445">
        <f t="shared" si="15"/>
        <v>0</v>
      </c>
      <c r="R139" s="415" t="str">
        <f t="shared" si="16"/>
        <v>Leer</v>
      </c>
      <c r="S139" s="445">
        <f>IF('Angaben KH-Standort'!D$29='A4'!D139,IF('Angaben KH-Standort'!E$29="Ja",1,0),0)</f>
        <v>0</v>
      </c>
      <c r="T139" s="445">
        <f>IF('Angaben KH-Standort'!D$30='A4'!D139,IF('Angaben KH-Standort'!E$30="Ja",1,0),0)</f>
        <v>0</v>
      </c>
      <c r="U139" s="445">
        <f>IF('Angaben KH-Standort'!D$31='A4'!D139,IF('Angaben KH-Standort'!E$31="Ja",1,0),0)</f>
        <v>0</v>
      </c>
    </row>
    <row r="140" spans="2:21" ht="15" customHeight="1" x14ac:dyDescent="0.3">
      <c r="B140" s="70" t="str">
        <f t="shared" si="11"/>
        <v>!!!</v>
      </c>
      <c r="C140" s="265" t="str">
        <f>IF(ISERROR(IF(LEN(E140)&gt;0,VLOOKUP(TEXT($E140,0),'Angaben Stationen'!$E$14:$J$213,5,0),"")),"?",IF(LEN(E140)&gt;0,VLOOKUP(TEXT($E140,0),'Angaben Stationen'!$E$14:$J$213,5,0),""))</f>
        <v/>
      </c>
      <c r="D140" s="232" t="str">
        <f>IF(ISERROR(IF(LEN(E140)&gt;0,VLOOKUP(TEXT($E140,0),'Angaben Stationen'!$E$14:$J$213,6,0),"")),"STATION IST NICHT VORHANDEN",IF(LEN(E140)&gt;0,VLOOKUP(TEXT($E140,0),'Angaben Stationen'!$E$14:$J$213,6,0),""))</f>
        <v/>
      </c>
      <c r="E140" s="287"/>
      <c r="F140" s="234"/>
      <c r="G140" s="234"/>
      <c r="H140" s="263"/>
      <c r="I140" s="169"/>
      <c r="K140" s="445" t="str">
        <f t="shared" si="12"/>
        <v>Leer</v>
      </c>
      <c r="L140" s="445" t="str">
        <f>VLOOKUP($D140,{"29 - Psychiatrie (Erwachsene)","BGI";"297 - stationsäquivalente Behandlung in der Erwachsenenpsychiatrie (29)","BGI";"30 - Kinder- und Jugendpsychiatrie","BGII";"307 - stationsäquivalente Behandlung in der Kinder- und Jugendpsychiatrie (30)","BGII";"31 - Psychosomatik","BGI";"","Leer"},2,0)</f>
        <v>Leer</v>
      </c>
      <c r="M140" s="445">
        <f t="shared" si="9"/>
        <v>0</v>
      </c>
      <c r="N140" s="445">
        <f t="shared" si="10"/>
        <v>0</v>
      </c>
      <c r="O140" s="445">
        <f t="shared" si="13"/>
        <v>0</v>
      </c>
      <c r="P140" s="445">
        <f t="shared" si="14"/>
        <v>0</v>
      </c>
      <c r="Q140" s="445">
        <f t="shared" si="15"/>
        <v>0</v>
      </c>
      <c r="R140" s="415" t="str">
        <f t="shared" si="16"/>
        <v>Leer</v>
      </c>
      <c r="S140" s="445">
        <f>IF('Angaben KH-Standort'!D$29='A4'!D140,IF('Angaben KH-Standort'!E$29="Ja",1,0),0)</f>
        <v>0</v>
      </c>
      <c r="T140" s="445">
        <f>IF('Angaben KH-Standort'!D$30='A4'!D140,IF('Angaben KH-Standort'!E$30="Ja",1,0),0)</f>
        <v>0</v>
      </c>
      <c r="U140" s="445">
        <f>IF('Angaben KH-Standort'!D$31='A4'!D140,IF('Angaben KH-Standort'!E$31="Ja",1,0),0)</f>
        <v>0</v>
      </c>
    </row>
    <row r="141" spans="2:21" ht="15" customHeight="1" x14ac:dyDescent="0.3">
      <c r="B141" s="70" t="str">
        <f t="shared" si="11"/>
        <v>!!!</v>
      </c>
      <c r="C141" s="265" t="str">
        <f>IF(ISERROR(IF(LEN(E141)&gt;0,VLOOKUP(TEXT($E141,0),'Angaben Stationen'!$E$14:$J$213,5,0),"")),"?",IF(LEN(E141)&gt;0,VLOOKUP(TEXT($E141,0),'Angaben Stationen'!$E$14:$J$213,5,0),""))</f>
        <v/>
      </c>
      <c r="D141" s="232" t="str">
        <f>IF(ISERROR(IF(LEN(E141)&gt;0,VLOOKUP(TEXT($E141,0),'Angaben Stationen'!$E$14:$J$213,6,0),"")),"STATION IST NICHT VORHANDEN",IF(LEN(E141)&gt;0,VLOOKUP(TEXT($E141,0),'Angaben Stationen'!$E$14:$J$213,6,0),""))</f>
        <v/>
      </c>
      <c r="E141" s="287"/>
      <c r="F141" s="234"/>
      <c r="G141" s="234"/>
      <c r="H141" s="263"/>
      <c r="I141" s="169"/>
      <c r="K141" s="445" t="str">
        <f t="shared" si="12"/>
        <v>Leer</v>
      </c>
      <c r="L141" s="445" t="str">
        <f>VLOOKUP($D141,{"29 - Psychiatrie (Erwachsene)","BGI";"297 - stationsäquivalente Behandlung in der Erwachsenenpsychiatrie (29)","BGI";"30 - Kinder- und Jugendpsychiatrie","BGII";"307 - stationsäquivalente Behandlung in der Kinder- und Jugendpsychiatrie (30)","BGII";"31 - Psychosomatik","BGI";"","Leer"},2,0)</f>
        <v>Leer</v>
      </c>
      <c r="M141" s="445">
        <f t="shared" si="9"/>
        <v>0</v>
      </c>
      <c r="N141" s="445">
        <f t="shared" si="10"/>
        <v>0</v>
      </c>
      <c r="O141" s="445">
        <f t="shared" si="13"/>
        <v>0</v>
      </c>
      <c r="P141" s="445">
        <f t="shared" si="14"/>
        <v>0</v>
      </c>
      <c r="Q141" s="445">
        <f t="shared" si="15"/>
        <v>0</v>
      </c>
      <c r="R141" s="415" t="str">
        <f t="shared" si="16"/>
        <v>Leer</v>
      </c>
      <c r="S141" s="445">
        <f>IF('Angaben KH-Standort'!D$29='A4'!D141,IF('Angaben KH-Standort'!E$29="Ja",1,0),0)</f>
        <v>0</v>
      </c>
      <c r="T141" s="445">
        <f>IF('Angaben KH-Standort'!D$30='A4'!D141,IF('Angaben KH-Standort'!E$30="Ja",1,0),0)</f>
        <v>0</v>
      </c>
      <c r="U141" s="445">
        <f>IF('Angaben KH-Standort'!D$31='A4'!D141,IF('Angaben KH-Standort'!E$31="Ja",1,0),0)</f>
        <v>0</v>
      </c>
    </row>
    <row r="142" spans="2:21" ht="15" customHeight="1" x14ac:dyDescent="0.3">
      <c r="B142" s="70" t="str">
        <f t="shared" si="11"/>
        <v>!!!</v>
      </c>
      <c r="C142" s="265" t="str">
        <f>IF(ISERROR(IF(LEN(E142)&gt;0,VLOOKUP(TEXT($E142,0),'Angaben Stationen'!$E$14:$J$213,5,0),"")),"?",IF(LEN(E142)&gt;0,VLOOKUP(TEXT($E142,0),'Angaben Stationen'!$E$14:$J$213,5,0),""))</f>
        <v/>
      </c>
      <c r="D142" s="232" t="str">
        <f>IF(ISERROR(IF(LEN(E142)&gt;0,VLOOKUP(TEXT($E142,0),'Angaben Stationen'!$E$14:$J$213,6,0),"")),"STATION IST NICHT VORHANDEN",IF(LEN(E142)&gt;0,VLOOKUP(TEXT($E142,0),'Angaben Stationen'!$E$14:$J$213,6,0),""))</f>
        <v/>
      </c>
      <c r="E142" s="287"/>
      <c r="F142" s="234"/>
      <c r="G142" s="234"/>
      <c r="H142" s="263"/>
      <c r="I142" s="169"/>
      <c r="K142" s="445" t="str">
        <f t="shared" si="12"/>
        <v>Leer</v>
      </c>
      <c r="L142" s="445" t="str">
        <f>VLOOKUP($D142,{"29 - Psychiatrie (Erwachsene)","BGI";"297 - stationsäquivalente Behandlung in der Erwachsenenpsychiatrie (29)","BGI";"30 - Kinder- und Jugendpsychiatrie","BGII";"307 - stationsäquivalente Behandlung in der Kinder- und Jugendpsychiatrie (30)","BGII";"31 - Psychosomatik","BGI";"","Leer"},2,0)</f>
        <v>Leer</v>
      </c>
      <c r="M142" s="445">
        <f t="shared" si="9"/>
        <v>0</v>
      </c>
      <c r="N142" s="445">
        <f t="shared" si="10"/>
        <v>0</v>
      </c>
      <c r="O142" s="445">
        <f t="shared" si="13"/>
        <v>0</v>
      </c>
      <c r="P142" s="445">
        <f t="shared" si="14"/>
        <v>0</v>
      </c>
      <c r="Q142" s="445">
        <f t="shared" si="15"/>
        <v>0</v>
      </c>
      <c r="R142" s="415" t="str">
        <f t="shared" si="16"/>
        <v>Leer</v>
      </c>
      <c r="S142" s="445">
        <f>IF('Angaben KH-Standort'!D$29='A4'!D142,IF('Angaben KH-Standort'!E$29="Ja",1,0),0)</f>
        <v>0</v>
      </c>
      <c r="T142" s="445">
        <f>IF('Angaben KH-Standort'!D$30='A4'!D142,IF('Angaben KH-Standort'!E$30="Ja",1,0),0)</f>
        <v>0</v>
      </c>
      <c r="U142" s="445">
        <f>IF('Angaben KH-Standort'!D$31='A4'!D142,IF('Angaben KH-Standort'!E$31="Ja",1,0),0)</f>
        <v>0</v>
      </c>
    </row>
    <row r="143" spans="2:21" ht="15" customHeight="1" x14ac:dyDescent="0.3">
      <c r="B143" s="70" t="str">
        <f t="shared" si="11"/>
        <v>!!!</v>
      </c>
      <c r="C143" s="265" t="str">
        <f>IF(ISERROR(IF(LEN(E143)&gt;0,VLOOKUP(TEXT($E143,0),'Angaben Stationen'!$E$14:$J$213,5,0),"")),"?",IF(LEN(E143)&gt;0,VLOOKUP(TEXT($E143,0),'Angaben Stationen'!$E$14:$J$213,5,0),""))</f>
        <v/>
      </c>
      <c r="D143" s="232" t="str">
        <f>IF(ISERROR(IF(LEN(E143)&gt;0,VLOOKUP(TEXT($E143,0),'Angaben Stationen'!$E$14:$J$213,6,0),"")),"STATION IST NICHT VORHANDEN",IF(LEN(E143)&gt;0,VLOOKUP(TEXT($E143,0),'Angaben Stationen'!$E$14:$J$213,6,0),""))</f>
        <v/>
      </c>
      <c r="E143" s="287"/>
      <c r="F143" s="234"/>
      <c r="G143" s="234"/>
      <c r="H143" s="263"/>
      <c r="I143" s="169"/>
      <c r="K143" s="445" t="str">
        <f t="shared" si="12"/>
        <v>Leer</v>
      </c>
      <c r="L143" s="445" t="str">
        <f>VLOOKUP($D143,{"29 - Psychiatrie (Erwachsene)","BGI";"297 - stationsäquivalente Behandlung in der Erwachsenenpsychiatrie (29)","BGI";"30 - Kinder- und Jugendpsychiatrie","BGII";"307 - stationsäquivalente Behandlung in der Kinder- und Jugendpsychiatrie (30)","BGII";"31 - Psychosomatik","BGI";"","Leer"},2,0)</f>
        <v>Leer</v>
      </c>
      <c r="M143" s="445">
        <f t="shared" si="9"/>
        <v>0</v>
      </c>
      <c r="N143" s="445">
        <f t="shared" si="10"/>
        <v>0</v>
      </c>
      <c r="O143" s="445">
        <f t="shared" si="13"/>
        <v>0</v>
      </c>
      <c r="P143" s="445">
        <f t="shared" si="14"/>
        <v>0</v>
      </c>
      <c r="Q143" s="445">
        <f t="shared" si="15"/>
        <v>0</v>
      </c>
      <c r="R143" s="415" t="str">
        <f t="shared" si="16"/>
        <v>Leer</v>
      </c>
      <c r="S143" s="445">
        <f>IF('Angaben KH-Standort'!D$29='A4'!D143,IF('Angaben KH-Standort'!E$29="Ja",1,0),0)</f>
        <v>0</v>
      </c>
      <c r="T143" s="445">
        <f>IF('Angaben KH-Standort'!D$30='A4'!D143,IF('Angaben KH-Standort'!E$30="Ja",1,0),0)</f>
        <v>0</v>
      </c>
      <c r="U143" s="445">
        <f>IF('Angaben KH-Standort'!D$31='A4'!D143,IF('Angaben KH-Standort'!E$31="Ja",1,0),0)</f>
        <v>0</v>
      </c>
    </row>
    <row r="144" spans="2:21" ht="15" customHeight="1" x14ac:dyDescent="0.3">
      <c r="B144" s="70" t="str">
        <f t="shared" si="11"/>
        <v>!!!</v>
      </c>
      <c r="C144" s="265" t="str">
        <f>IF(ISERROR(IF(LEN(E144)&gt;0,VLOOKUP(TEXT($E144,0),'Angaben Stationen'!$E$14:$J$213,5,0),"")),"?",IF(LEN(E144)&gt;0,VLOOKUP(TEXT($E144,0),'Angaben Stationen'!$E$14:$J$213,5,0),""))</f>
        <v/>
      </c>
      <c r="D144" s="232" t="str">
        <f>IF(ISERROR(IF(LEN(E144)&gt;0,VLOOKUP(TEXT($E144,0),'Angaben Stationen'!$E$14:$J$213,6,0),"")),"STATION IST NICHT VORHANDEN",IF(LEN(E144)&gt;0,VLOOKUP(TEXT($E144,0),'Angaben Stationen'!$E$14:$J$213,6,0),""))</f>
        <v/>
      </c>
      <c r="E144" s="287"/>
      <c r="F144" s="234"/>
      <c r="G144" s="234"/>
      <c r="H144" s="263"/>
      <c r="I144" s="169"/>
      <c r="K144" s="445" t="str">
        <f t="shared" si="12"/>
        <v>Leer</v>
      </c>
      <c r="L144" s="445" t="str">
        <f>VLOOKUP($D144,{"29 - Psychiatrie (Erwachsene)","BGI";"297 - stationsäquivalente Behandlung in der Erwachsenenpsychiatrie (29)","BGI";"30 - Kinder- und Jugendpsychiatrie","BGII";"307 - stationsäquivalente Behandlung in der Kinder- und Jugendpsychiatrie (30)","BGII";"31 - Psychosomatik","BGI";"","Leer"},2,0)</f>
        <v>Leer</v>
      </c>
      <c r="M144" s="445">
        <f t="shared" si="9"/>
        <v>0</v>
      </c>
      <c r="N144" s="445">
        <f t="shared" si="10"/>
        <v>0</v>
      </c>
      <c r="O144" s="445">
        <f t="shared" si="13"/>
        <v>0</v>
      </c>
      <c r="P144" s="445">
        <f t="shared" si="14"/>
        <v>0</v>
      </c>
      <c r="Q144" s="445">
        <f t="shared" si="15"/>
        <v>0</v>
      </c>
      <c r="R144" s="415" t="str">
        <f t="shared" si="16"/>
        <v>Leer</v>
      </c>
      <c r="S144" s="445">
        <f>IF('Angaben KH-Standort'!D$29='A4'!D144,IF('Angaben KH-Standort'!E$29="Ja",1,0),0)</f>
        <v>0</v>
      </c>
      <c r="T144" s="445">
        <f>IF('Angaben KH-Standort'!D$30='A4'!D144,IF('Angaben KH-Standort'!E$30="Ja",1,0),0)</f>
        <v>0</v>
      </c>
      <c r="U144" s="445">
        <f>IF('Angaben KH-Standort'!D$31='A4'!D144,IF('Angaben KH-Standort'!E$31="Ja",1,0),0)</f>
        <v>0</v>
      </c>
    </row>
    <row r="145" spans="2:21" ht="15" customHeight="1" x14ac:dyDescent="0.3">
      <c r="B145" s="70" t="str">
        <f t="shared" si="11"/>
        <v>!!!</v>
      </c>
      <c r="C145" s="265" t="str">
        <f>IF(ISERROR(IF(LEN(E145)&gt;0,VLOOKUP(TEXT($E145,0),'Angaben Stationen'!$E$14:$J$213,5,0),"")),"?",IF(LEN(E145)&gt;0,VLOOKUP(TEXT($E145,0),'Angaben Stationen'!$E$14:$J$213,5,0),""))</f>
        <v/>
      </c>
      <c r="D145" s="232" t="str">
        <f>IF(ISERROR(IF(LEN(E145)&gt;0,VLOOKUP(TEXT($E145,0),'Angaben Stationen'!$E$14:$J$213,6,0),"")),"STATION IST NICHT VORHANDEN",IF(LEN(E145)&gt;0,VLOOKUP(TEXT($E145,0),'Angaben Stationen'!$E$14:$J$213,6,0),""))</f>
        <v/>
      </c>
      <c r="E145" s="287"/>
      <c r="F145" s="234"/>
      <c r="G145" s="234"/>
      <c r="H145" s="263"/>
      <c r="I145" s="169"/>
      <c r="K145" s="445" t="str">
        <f t="shared" si="12"/>
        <v>Leer</v>
      </c>
      <c r="L145" s="445" t="str">
        <f>VLOOKUP($D145,{"29 - Psychiatrie (Erwachsene)","BGI";"297 - stationsäquivalente Behandlung in der Erwachsenenpsychiatrie (29)","BGI";"30 - Kinder- und Jugendpsychiatrie","BGII";"307 - stationsäquivalente Behandlung in der Kinder- und Jugendpsychiatrie (30)","BGII";"31 - Psychosomatik","BGI";"","Leer"},2,0)</f>
        <v>Leer</v>
      </c>
      <c r="M145" s="445">
        <f t="shared" si="9"/>
        <v>0</v>
      </c>
      <c r="N145" s="445">
        <f t="shared" si="10"/>
        <v>0</v>
      </c>
      <c r="O145" s="445">
        <f t="shared" si="13"/>
        <v>0</v>
      </c>
      <c r="P145" s="445">
        <f t="shared" si="14"/>
        <v>0</v>
      </c>
      <c r="Q145" s="445">
        <f t="shared" si="15"/>
        <v>0</v>
      </c>
      <c r="R145" s="415" t="str">
        <f t="shared" si="16"/>
        <v>Leer</v>
      </c>
      <c r="S145" s="445">
        <f>IF('Angaben KH-Standort'!D$29='A4'!D145,IF('Angaben KH-Standort'!E$29="Ja",1,0),0)</f>
        <v>0</v>
      </c>
      <c r="T145" s="445">
        <f>IF('Angaben KH-Standort'!D$30='A4'!D145,IF('Angaben KH-Standort'!E$30="Ja",1,0),0)</f>
        <v>0</v>
      </c>
      <c r="U145" s="445">
        <f>IF('Angaben KH-Standort'!D$31='A4'!D145,IF('Angaben KH-Standort'!E$31="Ja",1,0),0)</f>
        <v>0</v>
      </c>
    </row>
    <row r="146" spans="2:21" ht="15" customHeight="1" x14ac:dyDescent="0.3">
      <c r="B146" s="70" t="str">
        <f t="shared" si="11"/>
        <v>!!!</v>
      </c>
      <c r="C146" s="265" t="str">
        <f>IF(ISERROR(IF(LEN(E146)&gt;0,VLOOKUP(TEXT($E146,0),'Angaben Stationen'!$E$14:$J$213,5,0),"")),"?",IF(LEN(E146)&gt;0,VLOOKUP(TEXT($E146,0),'Angaben Stationen'!$E$14:$J$213,5,0),""))</f>
        <v/>
      </c>
      <c r="D146" s="232" t="str">
        <f>IF(ISERROR(IF(LEN(E146)&gt;0,VLOOKUP(TEXT($E146,0),'Angaben Stationen'!$E$14:$J$213,6,0),"")),"STATION IST NICHT VORHANDEN",IF(LEN(E146)&gt;0,VLOOKUP(TEXT($E146,0),'Angaben Stationen'!$E$14:$J$213,6,0),""))</f>
        <v/>
      </c>
      <c r="E146" s="287"/>
      <c r="F146" s="234"/>
      <c r="G146" s="234"/>
      <c r="H146" s="263"/>
      <c r="I146" s="169"/>
      <c r="K146" s="445" t="str">
        <f t="shared" si="12"/>
        <v>Leer</v>
      </c>
      <c r="L146" s="445" t="str">
        <f>VLOOKUP($D146,{"29 - Psychiatrie (Erwachsene)","BGI";"297 - stationsäquivalente Behandlung in der Erwachsenenpsychiatrie (29)","BGI";"30 - Kinder- und Jugendpsychiatrie","BGII";"307 - stationsäquivalente Behandlung in der Kinder- und Jugendpsychiatrie (30)","BGII";"31 - Psychosomatik","BGI";"","Leer"},2,0)</f>
        <v>Leer</v>
      </c>
      <c r="M146" s="445">
        <f t="shared" si="9"/>
        <v>0</v>
      </c>
      <c r="N146" s="445">
        <f t="shared" si="10"/>
        <v>0</v>
      </c>
      <c r="O146" s="445">
        <f t="shared" si="13"/>
        <v>0</v>
      </c>
      <c r="P146" s="445">
        <f t="shared" si="14"/>
        <v>0</v>
      </c>
      <c r="Q146" s="445">
        <f t="shared" si="15"/>
        <v>0</v>
      </c>
      <c r="R146" s="415" t="str">
        <f t="shared" si="16"/>
        <v>Leer</v>
      </c>
      <c r="S146" s="445">
        <f>IF('Angaben KH-Standort'!D$29='A4'!D146,IF('Angaben KH-Standort'!E$29="Ja",1,0),0)</f>
        <v>0</v>
      </c>
      <c r="T146" s="445">
        <f>IF('Angaben KH-Standort'!D$30='A4'!D146,IF('Angaben KH-Standort'!E$30="Ja",1,0),0)</f>
        <v>0</v>
      </c>
      <c r="U146" s="445">
        <f>IF('Angaben KH-Standort'!D$31='A4'!D146,IF('Angaben KH-Standort'!E$31="Ja",1,0),0)</f>
        <v>0</v>
      </c>
    </row>
    <row r="147" spans="2:21" ht="15" customHeight="1" x14ac:dyDescent="0.3">
      <c r="B147" s="70" t="str">
        <f t="shared" si="11"/>
        <v>!!!</v>
      </c>
      <c r="C147" s="265" t="str">
        <f>IF(ISERROR(IF(LEN(E147)&gt;0,VLOOKUP(TEXT($E147,0),'Angaben Stationen'!$E$14:$J$213,5,0),"")),"?",IF(LEN(E147)&gt;0,VLOOKUP(TEXT($E147,0),'Angaben Stationen'!$E$14:$J$213,5,0),""))</f>
        <v/>
      </c>
      <c r="D147" s="232" t="str">
        <f>IF(ISERROR(IF(LEN(E147)&gt;0,VLOOKUP(TEXT($E147,0),'Angaben Stationen'!$E$14:$J$213,6,0),"")),"STATION IST NICHT VORHANDEN",IF(LEN(E147)&gt;0,VLOOKUP(TEXT($E147,0),'Angaben Stationen'!$E$14:$J$213,6,0),""))</f>
        <v/>
      </c>
      <c r="E147" s="287"/>
      <c r="F147" s="234"/>
      <c r="G147" s="234"/>
      <c r="H147" s="263"/>
      <c r="I147" s="169"/>
      <c r="K147" s="445" t="str">
        <f t="shared" si="12"/>
        <v>Leer</v>
      </c>
      <c r="L147" s="445" t="str">
        <f>VLOOKUP($D147,{"29 - Psychiatrie (Erwachsene)","BGI";"297 - stationsäquivalente Behandlung in der Erwachsenenpsychiatrie (29)","BGI";"30 - Kinder- und Jugendpsychiatrie","BGII";"307 - stationsäquivalente Behandlung in der Kinder- und Jugendpsychiatrie (30)","BGII";"31 - Psychosomatik","BGI";"","Leer"},2,0)</f>
        <v>Leer</v>
      </c>
      <c r="M147" s="445">
        <f t="shared" si="9"/>
        <v>0</v>
      </c>
      <c r="N147" s="445">
        <f t="shared" si="10"/>
        <v>0</v>
      </c>
      <c r="O147" s="445">
        <f t="shared" si="13"/>
        <v>0</v>
      </c>
      <c r="P147" s="445">
        <f t="shared" si="14"/>
        <v>0</v>
      </c>
      <c r="Q147" s="445">
        <f t="shared" si="15"/>
        <v>0</v>
      </c>
      <c r="R147" s="415" t="str">
        <f t="shared" si="16"/>
        <v>Leer</v>
      </c>
      <c r="S147" s="445">
        <f>IF('Angaben KH-Standort'!D$29='A4'!D147,IF('Angaben KH-Standort'!E$29="Ja",1,0),0)</f>
        <v>0</v>
      </c>
      <c r="T147" s="445">
        <f>IF('Angaben KH-Standort'!D$30='A4'!D147,IF('Angaben KH-Standort'!E$30="Ja",1,0),0)</f>
        <v>0</v>
      </c>
      <c r="U147" s="445">
        <f>IF('Angaben KH-Standort'!D$31='A4'!D147,IF('Angaben KH-Standort'!E$31="Ja",1,0),0)</f>
        <v>0</v>
      </c>
    </row>
    <row r="148" spans="2:21" ht="15" customHeight="1" x14ac:dyDescent="0.3">
      <c r="B148" s="70" t="str">
        <f t="shared" si="11"/>
        <v>!!!</v>
      </c>
      <c r="C148" s="265" t="str">
        <f>IF(ISERROR(IF(LEN(E148)&gt;0,VLOOKUP(TEXT($E148,0),'Angaben Stationen'!$E$14:$J$213,5,0),"")),"?",IF(LEN(E148)&gt;0,VLOOKUP(TEXT($E148,0),'Angaben Stationen'!$E$14:$J$213,5,0),""))</f>
        <v/>
      </c>
      <c r="D148" s="232" t="str">
        <f>IF(ISERROR(IF(LEN(E148)&gt;0,VLOOKUP(TEXT($E148,0),'Angaben Stationen'!$E$14:$J$213,6,0),"")),"STATION IST NICHT VORHANDEN",IF(LEN(E148)&gt;0,VLOOKUP(TEXT($E148,0),'Angaben Stationen'!$E$14:$J$213,6,0),""))</f>
        <v/>
      </c>
      <c r="E148" s="287"/>
      <c r="F148" s="234"/>
      <c r="G148" s="234"/>
      <c r="H148" s="263"/>
      <c r="I148" s="169"/>
      <c r="K148" s="445" t="str">
        <f t="shared" si="12"/>
        <v>Leer</v>
      </c>
      <c r="L148" s="445" t="str">
        <f>VLOOKUP($D148,{"29 - Psychiatrie (Erwachsene)","BGI";"297 - stationsäquivalente Behandlung in der Erwachsenenpsychiatrie (29)","BGI";"30 - Kinder- und Jugendpsychiatrie","BGII";"307 - stationsäquivalente Behandlung in der Kinder- und Jugendpsychiatrie (30)","BGII";"31 - Psychosomatik","BGI";"","Leer"},2,0)</f>
        <v>Leer</v>
      </c>
      <c r="M148" s="445">
        <f t="shared" si="9"/>
        <v>0</v>
      </c>
      <c r="N148" s="445">
        <f t="shared" si="10"/>
        <v>0</v>
      </c>
      <c r="O148" s="445">
        <f t="shared" si="13"/>
        <v>0</v>
      </c>
      <c r="P148" s="445">
        <f t="shared" si="14"/>
        <v>0</v>
      </c>
      <c r="Q148" s="445">
        <f t="shared" si="15"/>
        <v>0</v>
      </c>
      <c r="R148" s="415" t="str">
        <f t="shared" si="16"/>
        <v>Leer</v>
      </c>
      <c r="S148" s="445">
        <f>IF('Angaben KH-Standort'!D$29='A4'!D148,IF('Angaben KH-Standort'!E$29="Ja",1,0),0)</f>
        <v>0</v>
      </c>
      <c r="T148" s="445">
        <f>IF('Angaben KH-Standort'!D$30='A4'!D148,IF('Angaben KH-Standort'!E$30="Ja",1,0),0)</f>
        <v>0</v>
      </c>
      <c r="U148" s="445">
        <f>IF('Angaben KH-Standort'!D$31='A4'!D148,IF('Angaben KH-Standort'!E$31="Ja",1,0),0)</f>
        <v>0</v>
      </c>
    </row>
    <row r="149" spans="2:21" ht="15" customHeight="1" x14ac:dyDescent="0.3">
      <c r="B149" s="70" t="str">
        <f t="shared" si="11"/>
        <v>!!!</v>
      </c>
      <c r="C149" s="265" t="str">
        <f>IF(ISERROR(IF(LEN(E149)&gt;0,VLOOKUP(TEXT($E149,0),'Angaben Stationen'!$E$14:$J$213,5,0),"")),"?",IF(LEN(E149)&gt;0,VLOOKUP(TEXT($E149,0),'Angaben Stationen'!$E$14:$J$213,5,0),""))</f>
        <v/>
      </c>
      <c r="D149" s="232" t="str">
        <f>IF(ISERROR(IF(LEN(E149)&gt;0,VLOOKUP(TEXT($E149,0),'Angaben Stationen'!$E$14:$J$213,6,0),"")),"STATION IST NICHT VORHANDEN",IF(LEN(E149)&gt;0,VLOOKUP(TEXT($E149,0),'Angaben Stationen'!$E$14:$J$213,6,0),""))</f>
        <v/>
      </c>
      <c r="E149" s="287"/>
      <c r="F149" s="234"/>
      <c r="G149" s="234"/>
      <c r="H149" s="263"/>
      <c r="I149" s="169"/>
      <c r="K149" s="445" t="str">
        <f t="shared" si="12"/>
        <v>Leer</v>
      </c>
      <c r="L149" s="445" t="str">
        <f>VLOOKUP($D149,{"29 - Psychiatrie (Erwachsene)","BGI";"297 - stationsäquivalente Behandlung in der Erwachsenenpsychiatrie (29)","BGI";"30 - Kinder- und Jugendpsychiatrie","BGII";"307 - stationsäquivalente Behandlung in der Kinder- und Jugendpsychiatrie (30)","BGII";"31 - Psychosomatik","BGI";"","Leer"},2,0)</f>
        <v>Leer</v>
      </c>
      <c r="M149" s="445">
        <f t="shared" si="9"/>
        <v>0</v>
      </c>
      <c r="N149" s="445">
        <f t="shared" si="10"/>
        <v>0</v>
      </c>
      <c r="O149" s="445">
        <f t="shared" si="13"/>
        <v>0</v>
      </c>
      <c r="P149" s="445">
        <f t="shared" si="14"/>
        <v>0</v>
      </c>
      <c r="Q149" s="445">
        <f t="shared" si="15"/>
        <v>0</v>
      </c>
      <c r="R149" s="415" t="str">
        <f t="shared" si="16"/>
        <v>Leer</v>
      </c>
      <c r="S149" s="445">
        <f>IF('Angaben KH-Standort'!D$29='A4'!D149,IF('Angaben KH-Standort'!E$29="Ja",1,0),0)</f>
        <v>0</v>
      </c>
      <c r="T149" s="445">
        <f>IF('Angaben KH-Standort'!D$30='A4'!D149,IF('Angaben KH-Standort'!E$30="Ja",1,0),0)</f>
        <v>0</v>
      </c>
      <c r="U149" s="445">
        <f>IF('Angaben KH-Standort'!D$31='A4'!D149,IF('Angaben KH-Standort'!E$31="Ja",1,0),0)</f>
        <v>0</v>
      </c>
    </row>
    <row r="150" spans="2:21" ht="15" customHeight="1" x14ac:dyDescent="0.3">
      <c r="B150" s="70" t="str">
        <f t="shared" si="11"/>
        <v>!!!</v>
      </c>
      <c r="C150" s="265" t="str">
        <f>IF(ISERROR(IF(LEN(E150)&gt;0,VLOOKUP(TEXT($E150,0),'Angaben Stationen'!$E$14:$J$213,5,0),"")),"?",IF(LEN(E150)&gt;0,VLOOKUP(TEXT($E150,0),'Angaben Stationen'!$E$14:$J$213,5,0),""))</f>
        <v/>
      </c>
      <c r="D150" s="232" t="str">
        <f>IF(ISERROR(IF(LEN(E150)&gt;0,VLOOKUP(TEXT($E150,0),'Angaben Stationen'!$E$14:$J$213,6,0),"")),"STATION IST NICHT VORHANDEN",IF(LEN(E150)&gt;0,VLOOKUP(TEXT($E150,0),'Angaben Stationen'!$E$14:$J$213,6,0),""))</f>
        <v/>
      </c>
      <c r="E150" s="287"/>
      <c r="F150" s="234"/>
      <c r="G150" s="234"/>
      <c r="H150" s="263"/>
      <c r="I150" s="169"/>
      <c r="K150" s="445" t="str">
        <f t="shared" si="12"/>
        <v>Leer</v>
      </c>
      <c r="L150" s="445" t="str">
        <f>VLOOKUP($D150,{"29 - Psychiatrie (Erwachsene)","BGI";"297 - stationsäquivalente Behandlung in der Erwachsenenpsychiatrie (29)","BGI";"30 - Kinder- und Jugendpsychiatrie","BGII";"307 - stationsäquivalente Behandlung in der Kinder- und Jugendpsychiatrie (30)","BGII";"31 - Psychosomatik","BGI";"","Leer"},2,0)</f>
        <v>Leer</v>
      </c>
      <c r="M150" s="445">
        <f t="shared" si="9"/>
        <v>0</v>
      </c>
      <c r="N150" s="445">
        <f t="shared" si="10"/>
        <v>0</v>
      </c>
      <c r="O150" s="445">
        <f t="shared" si="13"/>
        <v>0</v>
      </c>
      <c r="P150" s="445">
        <f t="shared" si="14"/>
        <v>0</v>
      </c>
      <c r="Q150" s="445">
        <f t="shared" si="15"/>
        <v>0</v>
      </c>
      <c r="R150" s="415" t="str">
        <f t="shared" si="16"/>
        <v>Leer</v>
      </c>
      <c r="S150" s="445">
        <f>IF('Angaben KH-Standort'!D$29='A4'!D150,IF('Angaben KH-Standort'!E$29="Ja",1,0),0)</f>
        <v>0</v>
      </c>
      <c r="T150" s="445">
        <f>IF('Angaben KH-Standort'!D$30='A4'!D150,IF('Angaben KH-Standort'!E$30="Ja",1,0),0)</f>
        <v>0</v>
      </c>
      <c r="U150" s="445">
        <f>IF('Angaben KH-Standort'!D$31='A4'!D150,IF('Angaben KH-Standort'!E$31="Ja",1,0),0)</f>
        <v>0</v>
      </c>
    </row>
    <row r="151" spans="2:21" ht="15" customHeight="1" x14ac:dyDescent="0.3">
      <c r="B151" s="70" t="str">
        <f t="shared" si="11"/>
        <v>!!!</v>
      </c>
      <c r="C151" s="265" t="str">
        <f>IF(ISERROR(IF(LEN(E151)&gt;0,VLOOKUP(TEXT($E151,0),'Angaben Stationen'!$E$14:$J$213,5,0),"")),"?",IF(LEN(E151)&gt;0,VLOOKUP(TEXT($E151,0),'Angaben Stationen'!$E$14:$J$213,5,0),""))</f>
        <v/>
      </c>
      <c r="D151" s="232" t="str">
        <f>IF(ISERROR(IF(LEN(E151)&gt;0,VLOOKUP(TEXT($E151,0),'Angaben Stationen'!$E$14:$J$213,6,0),"")),"STATION IST NICHT VORHANDEN",IF(LEN(E151)&gt;0,VLOOKUP(TEXT($E151,0),'Angaben Stationen'!$E$14:$J$213,6,0),""))</f>
        <v/>
      </c>
      <c r="E151" s="287"/>
      <c r="F151" s="234"/>
      <c r="G151" s="234"/>
      <c r="H151" s="263"/>
      <c r="I151" s="169"/>
      <c r="K151" s="445" t="str">
        <f t="shared" si="12"/>
        <v>Leer</v>
      </c>
      <c r="L151" s="445" t="str">
        <f>VLOOKUP($D151,{"29 - Psychiatrie (Erwachsene)","BGI";"297 - stationsäquivalente Behandlung in der Erwachsenenpsychiatrie (29)","BGI";"30 - Kinder- und Jugendpsychiatrie","BGII";"307 - stationsäquivalente Behandlung in der Kinder- und Jugendpsychiatrie (30)","BGII";"31 - Psychosomatik","BGI";"","Leer"},2,0)</f>
        <v>Leer</v>
      </c>
      <c r="M151" s="445">
        <f t="shared" si="9"/>
        <v>0</v>
      </c>
      <c r="N151" s="445">
        <f t="shared" si="10"/>
        <v>0</v>
      </c>
      <c r="O151" s="445">
        <f t="shared" si="13"/>
        <v>0</v>
      </c>
      <c r="P151" s="445">
        <f t="shared" si="14"/>
        <v>0</v>
      </c>
      <c r="Q151" s="445">
        <f t="shared" si="15"/>
        <v>0</v>
      </c>
      <c r="R151" s="415" t="str">
        <f t="shared" si="16"/>
        <v>Leer</v>
      </c>
      <c r="S151" s="445">
        <f>IF('Angaben KH-Standort'!D$29='A4'!D151,IF('Angaben KH-Standort'!E$29="Ja",1,0),0)</f>
        <v>0</v>
      </c>
      <c r="T151" s="445">
        <f>IF('Angaben KH-Standort'!D$30='A4'!D151,IF('Angaben KH-Standort'!E$30="Ja",1,0),0)</f>
        <v>0</v>
      </c>
      <c r="U151" s="445">
        <f>IF('Angaben KH-Standort'!D$31='A4'!D151,IF('Angaben KH-Standort'!E$31="Ja",1,0),0)</f>
        <v>0</v>
      </c>
    </row>
    <row r="152" spans="2:21" ht="15" customHeight="1" x14ac:dyDescent="0.3">
      <c r="B152" s="70" t="str">
        <f t="shared" si="11"/>
        <v>!!!</v>
      </c>
      <c r="C152" s="265" t="str">
        <f>IF(ISERROR(IF(LEN(E152)&gt;0,VLOOKUP(TEXT($E152,0),'Angaben Stationen'!$E$14:$J$213,5,0),"")),"?",IF(LEN(E152)&gt;0,VLOOKUP(TEXT($E152,0),'Angaben Stationen'!$E$14:$J$213,5,0),""))</f>
        <v/>
      </c>
      <c r="D152" s="232" t="str">
        <f>IF(ISERROR(IF(LEN(E152)&gt;0,VLOOKUP(TEXT($E152,0),'Angaben Stationen'!$E$14:$J$213,6,0),"")),"STATION IST NICHT VORHANDEN",IF(LEN(E152)&gt;0,VLOOKUP(TEXT($E152,0),'Angaben Stationen'!$E$14:$J$213,6,0),""))</f>
        <v/>
      </c>
      <c r="E152" s="287"/>
      <c r="F152" s="234"/>
      <c r="G152" s="234"/>
      <c r="H152" s="263"/>
      <c r="I152" s="169"/>
      <c r="K152" s="445" t="str">
        <f t="shared" si="12"/>
        <v>Leer</v>
      </c>
      <c r="L152" s="445" t="str">
        <f>VLOOKUP($D152,{"29 - Psychiatrie (Erwachsene)","BGI";"297 - stationsäquivalente Behandlung in der Erwachsenenpsychiatrie (29)","BGI";"30 - Kinder- und Jugendpsychiatrie","BGII";"307 - stationsäquivalente Behandlung in der Kinder- und Jugendpsychiatrie (30)","BGII";"31 - Psychosomatik","BGI";"","Leer"},2,0)</f>
        <v>Leer</v>
      </c>
      <c r="M152" s="445">
        <f t="shared" si="9"/>
        <v>0</v>
      </c>
      <c r="N152" s="445">
        <f t="shared" si="10"/>
        <v>0</v>
      </c>
      <c r="O152" s="445">
        <f t="shared" si="13"/>
        <v>0</v>
      </c>
      <c r="P152" s="445">
        <f t="shared" si="14"/>
        <v>0</v>
      </c>
      <c r="Q152" s="445">
        <f t="shared" si="15"/>
        <v>0</v>
      </c>
      <c r="R152" s="415" t="str">
        <f t="shared" si="16"/>
        <v>Leer</v>
      </c>
      <c r="S152" s="445">
        <f>IF('Angaben KH-Standort'!D$29='A4'!D152,IF('Angaben KH-Standort'!E$29="Ja",1,0),0)</f>
        <v>0</v>
      </c>
      <c r="T152" s="445">
        <f>IF('Angaben KH-Standort'!D$30='A4'!D152,IF('Angaben KH-Standort'!E$30="Ja",1,0),0)</f>
        <v>0</v>
      </c>
      <c r="U152" s="445">
        <f>IF('Angaben KH-Standort'!D$31='A4'!D152,IF('Angaben KH-Standort'!E$31="Ja",1,0),0)</f>
        <v>0</v>
      </c>
    </row>
    <row r="153" spans="2:21" ht="15" customHeight="1" x14ac:dyDescent="0.3">
      <c r="B153" s="70" t="str">
        <f t="shared" si="11"/>
        <v>!!!</v>
      </c>
      <c r="C153" s="265" t="str">
        <f>IF(ISERROR(IF(LEN(E153)&gt;0,VLOOKUP(TEXT($E153,0),'Angaben Stationen'!$E$14:$J$213,5,0),"")),"?",IF(LEN(E153)&gt;0,VLOOKUP(TEXT($E153,0),'Angaben Stationen'!$E$14:$J$213,5,0),""))</f>
        <v/>
      </c>
      <c r="D153" s="232" t="str">
        <f>IF(ISERROR(IF(LEN(E153)&gt;0,VLOOKUP(TEXT($E153,0),'Angaben Stationen'!$E$14:$J$213,6,0),"")),"STATION IST NICHT VORHANDEN",IF(LEN(E153)&gt;0,VLOOKUP(TEXT($E153,0),'Angaben Stationen'!$E$14:$J$213,6,0),""))</f>
        <v/>
      </c>
      <c r="E153" s="287"/>
      <c r="F153" s="234"/>
      <c r="G153" s="234"/>
      <c r="H153" s="263"/>
      <c r="I153" s="169"/>
      <c r="K153" s="445" t="str">
        <f t="shared" si="12"/>
        <v>Leer</v>
      </c>
      <c r="L153" s="445" t="str">
        <f>VLOOKUP($D153,{"29 - Psychiatrie (Erwachsene)","BGI";"297 - stationsäquivalente Behandlung in der Erwachsenenpsychiatrie (29)","BGI";"30 - Kinder- und Jugendpsychiatrie","BGII";"307 - stationsäquivalente Behandlung in der Kinder- und Jugendpsychiatrie (30)","BGII";"31 - Psychosomatik","BGI";"","Leer"},2,0)</f>
        <v>Leer</v>
      </c>
      <c r="M153" s="445">
        <f t="shared" si="9"/>
        <v>0</v>
      </c>
      <c r="N153" s="445">
        <f t="shared" si="10"/>
        <v>0</v>
      </c>
      <c r="O153" s="445">
        <f t="shared" si="13"/>
        <v>0</v>
      </c>
      <c r="P153" s="445">
        <f t="shared" si="14"/>
        <v>0</v>
      </c>
      <c r="Q153" s="445">
        <f t="shared" si="15"/>
        <v>0</v>
      </c>
      <c r="R153" s="415" t="str">
        <f t="shared" si="16"/>
        <v>Leer</v>
      </c>
      <c r="S153" s="445">
        <f>IF('Angaben KH-Standort'!D$29='A4'!D153,IF('Angaben KH-Standort'!E$29="Ja",1,0),0)</f>
        <v>0</v>
      </c>
      <c r="T153" s="445">
        <f>IF('Angaben KH-Standort'!D$30='A4'!D153,IF('Angaben KH-Standort'!E$30="Ja",1,0),0)</f>
        <v>0</v>
      </c>
      <c r="U153" s="445">
        <f>IF('Angaben KH-Standort'!D$31='A4'!D153,IF('Angaben KH-Standort'!E$31="Ja",1,0),0)</f>
        <v>0</v>
      </c>
    </row>
    <row r="154" spans="2:21" ht="15" customHeight="1" x14ac:dyDescent="0.3">
      <c r="B154" s="70" t="str">
        <f t="shared" si="11"/>
        <v>!!!</v>
      </c>
      <c r="C154" s="265" t="str">
        <f>IF(ISERROR(IF(LEN(E154)&gt;0,VLOOKUP(TEXT($E154,0),'Angaben Stationen'!$E$14:$J$213,5,0),"")),"?",IF(LEN(E154)&gt;0,VLOOKUP(TEXT($E154,0),'Angaben Stationen'!$E$14:$J$213,5,0),""))</f>
        <v/>
      </c>
      <c r="D154" s="232" t="str">
        <f>IF(ISERROR(IF(LEN(E154)&gt;0,VLOOKUP(TEXT($E154,0),'Angaben Stationen'!$E$14:$J$213,6,0),"")),"STATION IST NICHT VORHANDEN",IF(LEN(E154)&gt;0,VLOOKUP(TEXT($E154,0),'Angaben Stationen'!$E$14:$J$213,6,0),""))</f>
        <v/>
      </c>
      <c r="E154" s="287"/>
      <c r="F154" s="234"/>
      <c r="G154" s="234"/>
      <c r="H154" s="263"/>
      <c r="I154" s="169"/>
      <c r="K154" s="445" t="str">
        <f t="shared" si="12"/>
        <v>Leer</v>
      </c>
      <c r="L154" s="445" t="str">
        <f>VLOOKUP($D154,{"29 - Psychiatrie (Erwachsene)","BGI";"297 - stationsäquivalente Behandlung in der Erwachsenenpsychiatrie (29)","BGI";"30 - Kinder- und Jugendpsychiatrie","BGII";"307 - stationsäquivalente Behandlung in der Kinder- und Jugendpsychiatrie (30)","BGII";"31 - Psychosomatik","BGI";"","Leer"},2,0)</f>
        <v>Leer</v>
      </c>
      <c r="M154" s="445">
        <f t="shared" si="9"/>
        <v>0</v>
      </c>
      <c r="N154" s="445">
        <f t="shared" si="10"/>
        <v>0</v>
      </c>
      <c r="O154" s="445">
        <f t="shared" si="13"/>
        <v>0</v>
      </c>
      <c r="P154" s="445">
        <f t="shared" si="14"/>
        <v>0</v>
      </c>
      <c r="Q154" s="445">
        <f t="shared" si="15"/>
        <v>0</v>
      </c>
      <c r="R154" s="415" t="str">
        <f t="shared" si="16"/>
        <v>Leer</v>
      </c>
      <c r="S154" s="445">
        <f>IF('Angaben KH-Standort'!D$29='A4'!D154,IF('Angaben KH-Standort'!E$29="Ja",1,0),0)</f>
        <v>0</v>
      </c>
      <c r="T154" s="445">
        <f>IF('Angaben KH-Standort'!D$30='A4'!D154,IF('Angaben KH-Standort'!E$30="Ja",1,0),0)</f>
        <v>0</v>
      </c>
      <c r="U154" s="445">
        <f>IF('Angaben KH-Standort'!D$31='A4'!D154,IF('Angaben KH-Standort'!E$31="Ja",1,0),0)</f>
        <v>0</v>
      </c>
    </row>
    <row r="155" spans="2:21" ht="15" customHeight="1" x14ac:dyDescent="0.3">
      <c r="B155" s="70" t="str">
        <f t="shared" si="11"/>
        <v>!!!</v>
      </c>
      <c r="C155" s="265" t="str">
        <f>IF(ISERROR(IF(LEN(E155)&gt;0,VLOOKUP(TEXT($E155,0),'Angaben Stationen'!$E$14:$J$213,5,0),"")),"?",IF(LEN(E155)&gt;0,VLOOKUP(TEXT($E155,0),'Angaben Stationen'!$E$14:$J$213,5,0),""))</f>
        <v/>
      </c>
      <c r="D155" s="232" t="str">
        <f>IF(ISERROR(IF(LEN(E155)&gt;0,VLOOKUP(TEXT($E155,0),'Angaben Stationen'!$E$14:$J$213,6,0),"")),"STATION IST NICHT VORHANDEN",IF(LEN(E155)&gt;0,VLOOKUP(TEXT($E155,0),'Angaben Stationen'!$E$14:$J$213,6,0),""))</f>
        <v/>
      </c>
      <c r="E155" s="287"/>
      <c r="F155" s="234"/>
      <c r="G155" s="234"/>
      <c r="H155" s="263"/>
      <c r="I155" s="169"/>
      <c r="K155" s="445" t="str">
        <f t="shared" si="12"/>
        <v>Leer</v>
      </c>
      <c r="L155" s="445" t="str">
        <f>VLOOKUP($D155,{"29 - Psychiatrie (Erwachsene)","BGI";"297 - stationsäquivalente Behandlung in der Erwachsenenpsychiatrie (29)","BGI";"30 - Kinder- und Jugendpsychiatrie","BGII";"307 - stationsäquivalente Behandlung in der Kinder- und Jugendpsychiatrie (30)","BGII";"31 - Psychosomatik","BGI";"","Leer"},2,0)</f>
        <v>Leer</v>
      </c>
      <c r="M155" s="445">
        <f t="shared" si="9"/>
        <v>0</v>
      </c>
      <c r="N155" s="445">
        <f t="shared" si="10"/>
        <v>0</v>
      </c>
      <c r="O155" s="445">
        <f t="shared" si="13"/>
        <v>0</v>
      </c>
      <c r="P155" s="445">
        <f t="shared" si="14"/>
        <v>0</v>
      </c>
      <c r="Q155" s="445">
        <f t="shared" si="15"/>
        <v>0</v>
      </c>
      <c r="R155" s="415" t="str">
        <f t="shared" si="16"/>
        <v>Leer</v>
      </c>
      <c r="S155" s="445">
        <f>IF('Angaben KH-Standort'!D$29='A4'!D155,IF('Angaben KH-Standort'!E$29="Ja",1,0),0)</f>
        <v>0</v>
      </c>
      <c r="T155" s="445">
        <f>IF('Angaben KH-Standort'!D$30='A4'!D155,IF('Angaben KH-Standort'!E$30="Ja",1,0),0)</f>
        <v>0</v>
      </c>
      <c r="U155" s="445">
        <f>IF('Angaben KH-Standort'!D$31='A4'!D155,IF('Angaben KH-Standort'!E$31="Ja",1,0),0)</f>
        <v>0</v>
      </c>
    </row>
    <row r="156" spans="2:21" ht="15" customHeight="1" x14ac:dyDescent="0.3">
      <c r="B156" s="70" t="str">
        <f t="shared" si="11"/>
        <v>!!!</v>
      </c>
      <c r="C156" s="265" t="str">
        <f>IF(ISERROR(IF(LEN(E156)&gt;0,VLOOKUP(TEXT($E156,0),'Angaben Stationen'!$E$14:$J$213,5,0),"")),"?",IF(LEN(E156)&gt;0,VLOOKUP(TEXT($E156,0),'Angaben Stationen'!$E$14:$J$213,5,0),""))</f>
        <v/>
      </c>
      <c r="D156" s="232" t="str">
        <f>IF(ISERROR(IF(LEN(E156)&gt;0,VLOOKUP(TEXT($E156,0),'Angaben Stationen'!$E$14:$J$213,6,0),"")),"STATION IST NICHT VORHANDEN",IF(LEN(E156)&gt;0,VLOOKUP(TEXT($E156,0),'Angaben Stationen'!$E$14:$J$213,6,0),""))</f>
        <v/>
      </c>
      <c r="E156" s="287"/>
      <c r="F156" s="234"/>
      <c r="G156" s="234"/>
      <c r="H156" s="263"/>
      <c r="I156" s="169"/>
      <c r="K156" s="445" t="str">
        <f t="shared" si="12"/>
        <v>Leer</v>
      </c>
      <c r="L156" s="445" t="str">
        <f>VLOOKUP($D156,{"29 - Psychiatrie (Erwachsene)","BGI";"297 - stationsäquivalente Behandlung in der Erwachsenenpsychiatrie (29)","BGI";"30 - Kinder- und Jugendpsychiatrie","BGII";"307 - stationsäquivalente Behandlung in der Kinder- und Jugendpsychiatrie (30)","BGII";"31 - Psychosomatik","BGI";"","Leer"},2,0)</f>
        <v>Leer</v>
      </c>
      <c r="M156" s="445">
        <f t="shared" si="9"/>
        <v>0</v>
      </c>
      <c r="N156" s="445">
        <f t="shared" si="10"/>
        <v>0</v>
      </c>
      <c r="O156" s="445">
        <f t="shared" si="13"/>
        <v>0</v>
      </c>
      <c r="P156" s="445">
        <f t="shared" si="14"/>
        <v>0</v>
      </c>
      <c r="Q156" s="445">
        <f t="shared" si="15"/>
        <v>0</v>
      </c>
      <c r="R156" s="415" t="str">
        <f t="shared" si="16"/>
        <v>Leer</v>
      </c>
      <c r="S156" s="445">
        <f>IF('Angaben KH-Standort'!D$29='A4'!D156,IF('Angaben KH-Standort'!E$29="Ja",1,0),0)</f>
        <v>0</v>
      </c>
      <c r="T156" s="445">
        <f>IF('Angaben KH-Standort'!D$30='A4'!D156,IF('Angaben KH-Standort'!E$30="Ja",1,0),0)</f>
        <v>0</v>
      </c>
      <c r="U156" s="445">
        <f>IF('Angaben KH-Standort'!D$31='A4'!D156,IF('Angaben KH-Standort'!E$31="Ja",1,0),0)</f>
        <v>0</v>
      </c>
    </row>
    <row r="157" spans="2:21" ht="15" customHeight="1" x14ac:dyDescent="0.3">
      <c r="B157" s="70" t="str">
        <f t="shared" si="11"/>
        <v>!!!</v>
      </c>
      <c r="C157" s="265" t="str">
        <f>IF(ISERROR(IF(LEN(E157)&gt;0,VLOOKUP(TEXT($E157,0),'Angaben Stationen'!$E$14:$J$213,5,0),"")),"?",IF(LEN(E157)&gt;0,VLOOKUP(TEXT($E157,0),'Angaben Stationen'!$E$14:$J$213,5,0),""))</f>
        <v/>
      </c>
      <c r="D157" s="232" t="str">
        <f>IF(ISERROR(IF(LEN(E157)&gt;0,VLOOKUP(TEXT($E157,0),'Angaben Stationen'!$E$14:$J$213,6,0),"")),"STATION IST NICHT VORHANDEN",IF(LEN(E157)&gt;0,VLOOKUP(TEXT($E157,0),'Angaben Stationen'!$E$14:$J$213,6,0),""))</f>
        <v/>
      </c>
      <c r="E157" s="287"/>
      <c r="F157" s="234"/>
      <c r="G157" s="234"/>
      <c r="H157" s="263"/>
      <c r="I157" s="169"/>
      <c r="K157" s="445" t="str">
        <f t="shared" si="12"/>
        <v>Leer</v>
      </c>
      <c r="L157" s="445" t="str">
        <f>VLOOKUP($D157,{"29 - Psychiatrie (Erwachsene)","BGI";"297 - stationsäquivalente Behandlung in der Erwachsenenpsychiatrie (29)","BGI";"30 - Kinder- und Jugendpsychiatrie","BGII";"307 - stationsäquivalente Behandlung in der Kinder- und Jugendpsychiatrie (30)","BGII";"31 - Psychosomatik","BGI";"","Leer"},2,0)</f>
        <v>Leer</v>
      </c>
      <c r="M157" s="445">
        <f t="shared" si="9"/>
        <v>0</v>
      </c>
      <c r="N157" s="445">
        <f t="shared" si="10"/>
        <v>0</v>
      </c>
      <c r="O157" s="445">
        <f t="shared" si="13"/>
        <v>0</v>
      </c>
      <c r="P157" s="445">
        <f t="shared" si="14"/>
        <v>0</v>
      </c>
      <c r="Q157" s="445">
        <f t="shared" si="15"/>
        <v>0</v>
      </c>
      <c r="R157" s="415" t="str">
        <f t="shared" si="16"/>
        <v>Leer</v>
      </c>
      <c r="S157" s="445">
        <f>IF('Angaben KH-Standort'!D$29='A4'!D157,IF('Angaben KH-Standort'!E$29="Ja",1,0),0)</f>
        <v>0</v>
      </c>
      <c r="T157" s="445">
        <f>IF('Angaben KH-Standort'!D$30='A4'!D157,IF('Angaben KH-Standort'!E$30="Ja",1,0),0)</f>
        <v>0</v>
      </c>
      <c r="U157" s="445">
        <f>IF('Angaben KH-Standort'!D$31='A4'!D157,IF('Angaben KH-Standort'!E$31="Ja",1,0),0)</f>
        <v>0</v>
      </c>
    </row>
    <row r="158" spans="2:21" ht="15" customHeight="1" x14ac:dyDescent="0.3">
      <c r="B158" s="70" t="str">
        <f t="shared" si="11"/>
        <v>!!!</v>
      </c>
      <c r="C158" s="265" t="str">
        <f>IF(ISERROR(IF(LEN(E158)&gt;0,VLOOKUP(TEXT($E158,0),'Angaben Stationen'!$E$14:$J$213,5,0),"")),"?",IF(LEN(E158)&gt;0,VLOOKUP(TEXT($E158,0),'Angaben Stationen'!$E$14:$J$213,5,0),""))</f>
        <v/>
      </c>
      <c r="D158" s="232" t="str">
        <f>IF(ISERROR(IF(LEN(E158)&gt;0,VLOOKUP(TEXT($E158,0),'Angaben Stationen'!$E$14:$J$213,6,0),"")),"STATION IST NICHT VORHANDEN",IF(LEN(E158)&gt;0,VLOOKUP(TEXT($E158,0),'Angaben Stationen'!$E$14:$J$213,6,0),""))</f>
        <v/>
      </c>
      <c r="E158" s="287"/>
      <c r="F158" s="234"/>
      <c r="G158" s="234"/>
      <c r="H158" s="263"/>
      <c r="I158" s="169"/>
      <c r="K158" s="445" t="str">
        <f t="shared" si="12"/>
        <v>Leer</v>
      </c>
      <c r="L158" s="445" t="str">
        <f>VLOOKUP($D158,{"29 - Psychiatrie (Erwachsene)","BGI";"297 - stationsäquivalente Behandlung in der Erwachsenenpsychiatrie (29)","BGI";"30 - Kinder- und Jugendpsychiatrie","BGII";"307 - stationsäquivalente Behandlung in der Kinder- und Jugendpsychiatrie (30)","BGII";"31 - Psychosomatik","BGI";"","Leer"},2,0)</f>
        <v>Leer</v>
      </c>
      <c r="M158" s="445">
        <f t="shared" si="9"/>
        <v>0</v>
      </c>
      <c r="N158" s="445">
        <f t="shared" si="10"/>
        <v>0</v>
      </c>
      <c r="O158" s="445">
        <f t="shared" si="13"/>
        <v>0</v>
      </c>
      <c r="P158" s="445">
        <f t="shared" si="14"/>
        <v>0</v>
      </c>
      <c r="Q158" s="445">
        <f t="shared" si="15"/>
        <v>0</v>
      </c>
      <c r="R158" s="415" t="str">
        <f t="shared" si="16"/>
        <v>Leer</v>
      </c>
      <c r="S158" s="445">
        <f>IF('Angaben KH-Standort'!D$29='A4'!D158,IF('Angaben KH-Standort'!E$29="Ja",1,0),0)</f>
        <v>0</v>
      </c>
      <c r="T158" s="445">
        <f>IF('Angaben KH-Standort'!D$30='A4'!D158,IF('Angaben KH-Standort'!E$30="Ja",1,0),0)</f>
        <v>0</v>
      </c>
      <c r="U158" s="445">
        <f>IF('Angaben KH-Standort'!D$31='A4'!D158,IF('Angaben KH-Standort'!E$31="Ja",1,0),0)</f>
        <v>0</v>
      </c>
    </row>
    <row r="159" spans="2:21" ht="15" customHeight="1" x14ac:dyDescent="0.3">
      <c r="B159" s="70" t="str">
        <f t="shared" si="11"/>
        <v>!!!</v>
      </c>
      <c r="C159" s="265" t="str">
        <f>IF(ISERROR(IF(LEN(E159)&gt;0,VLOOKUP(TEXT($E159,0),'Angaben Stationen'!$E$14:$J$213,5,0),"")),"?",IF(LEN(E159)&gt;0,VLOOKUP(TEXT($E159,0),'Angaben Stationen'!$E$14:$J$213,5,0),""))</f>
        <v/>
      </c>
      <c r="D159" s="232" t="str">
        <f>IF(ISERROR(IF(LEN(E159)&gt;0,VLOOKUP(TEXT($E159,0),'Angaben Stationen'!$E$14:$J$213,6,0),"")),"STATION IST NICHT VORHANDEN",IF(LEN(E159)&gt;0,VLOOKUP(TEXT($E159,0),'Angaben Stationen'!$E$14:$J$213,6,0),""))</f>
        <v/>
      </c>
      <c r="E159" s="287"/>
      <c r="F159" s="234"/>
      <c r="G159" s="234"/>
      <c r="H159" s="263"/>
      <c r="I159" s="169"/>
      <c r="K159" s="445" t="str">
        <f t="shared" si="12"/>
        <v>Leer</v>
      </c>
      <c r="L159" s="445" t="str">
        <f>VLOOKUP($D159,{"29 - Psychiatrie (Erwachsene)","BGI";"297 - stationsäquivalente Behandlung in der Erwachsenenpsychiatrie (29)","BGI";"30 - Kinder- und Jugendpsychiatrie","BGII";"307 - stationsäquivalente Behandlung in der Kinder- und Jugendpsychiatrie (30)","BGII";"31 - Psychosomatik","BGI";"","Leer"},2,0)</f>
        <v>Leer</v>
      </c>
      <c r="M159" s="445">
        <f t="shared" si="9"/>
        <v>0</v>
      </c>
      <c r="N159" s="445">
        <f t="shared" si="10"/>
        <v>0</v>
      </c>
      <c r="O159" s="445">
        <f t="shared" si="13"/>
        <v>0</v>
      </c>
      <c r="P159" s="445">
        <f t="shared" si="14"/>
        <v>0</v>
      </c>
      <c r="Q159" s="445">
        <f t="shared" si="15"/>
        <v>0</v>
      </c>
      <c r="R159" s="415" t="str">
        <f t="shared" si="16"/>
        <v>Leer</v>
      </c>
      <c r="S159" s="445">
        <f>IF('Angaben KH-Standort'!D$29='A4'!D159,IF('Angaben KH-Standort'!E$29="Ja",1,0),0)</f>
        <v>0</v>
      </c>
      <c r="T159" s="445">
        <f>IF('Angaben KH-Standort'!D$30='A4'!D159,IF('Angaben KH-Standort'!E$30="Ja",1,0),0)</f>
        <v>0</v>
      </c>
      <c r="U159" s="445">
        <f>IF('Angaben KH-Standort'!D$31='A4'!D159,IF('Angaben KH-Standort'!E$31="Ja",1,0),0)</f>
        <v>0</v>
      </c>
    </row>
    <row r="160" spans="2:21" ht="15" customHeight="1" x14ac:dyDescent="0.3">
      <c r="B160" s="70" t="str">
        <f t="shared" si="11"/>
        <v>!!!</v>
      </c>
      <c r="C160" s="265" t="str">
        <f>IF(ISERROR(IF(LEN(E160)&gt;0,VLOOKUP(TEXT($E160,0),'Angaben Stationen'!$E$14:$J$213,5,0),"")),"?",IF(LEN(E160)&gt;0,VLOOKUP(TEXT($E160,0),'Angaben Stationen'!$E$14:$J$213,5,0),""))</f>
        <v/>
      </c>
      <c r="D160" s="232" t="str">
        <f>IF(ISERROR(IF(LEN(E160)&gt;0,VLOOKUP(TEXT($E160,0),'Angaben Stationen'!$E$14:$J$213,6,0),"")),"STATION IST NICHT VORHANDEN",IF(LEN(E160)&gt;0,VLOOKUP(TEXT($E160,0),'Angaben Stationen'!$E$14:$J$213,6,0),""))</f>
        <v/>
      </c>
      <c r="E160" s="287"/>
      <c r="F160" s="234"/>
      <c r="G160" s="234"/>
      <c r="H160" s="263"/>
      <c r="I160" s="169"/>
      <c r="K160" s="445" t="str">
        <f t="shared" si="12"/>
        <v>Leer</v>
      </c>
      <c r="L160" s="445" t="str">
        <f>VLOOKUP($D160,{"29 - Psychiatrie (Erwachsene)","BGI";"297 - stationsäquivalente Behandlung in der Erwachsenenpsychiatrie (29)","BGI";"30 - Kinder- und Jugendpsychiatrie","BGII";"307 - stationsäquivalente Behandlung in der Kinder- und Jugendpsychiatrie (30)","BGII";"31 - Psychosomatik","BGI";"","Leer"},2,0)</f>
        <v>Leer</v>
      </c>
      <c r="M160" s="445">
        <f t="shared" si="9"/>
        <v>0</v>
      </c>
      <c r="N160" s="445">
        <f t="shared" si="10"/>
        <v>0</v>
      </c>
      <c r="O160" s="445">
        <f t="shared" si="13"/>
        <v>0</v>
      </c>
      <c r="P160" s="445">
        <f t="shared" si="14"/>
        <v>0</v>
      </c>
      <c r="Q160" s="445">
        <f t="shared" si="15"/>
        <v>0</v>
      </c>
      <c r="R160" s="415" t="str">
        <f t="shared" si="16"/>
        <v>Leer</v>
      </c>
      <c r="S160" s="445">
        <f>IF('Angaben KH-Standort'!D$29='A4'!D160,IF('Angaben KH-Standort'!E$29="Ja",1,0),0)</f>
        <v>0</v>
      </c>
      <c r="T160" s="445">
        <f>IF('Angaben KH-Standort'!D$30='A4'!D160,IF('Angaben KH-Standort'!E$30="Ja",1,0),0)</f>
        <v>0</v>
      </c>
      <c r="U160" s="445">
        <f>IF('Angaben KH-Standort'!D$31='A4'!D160,IF('Angaben KH-Standort'!E$31="Ja",1,0),0)</f>
        <v>0</v>
      </c>
    </row>
    <row r="161" spans="2:21" ht="15" customHeight="1" x14ac:dyDescent="0.3">
      <c r="B161" s="70" t="str">
        <f t="shared" si="11"/>
        <v>!!!</v>
      </c>
      <c r="C161" s="265" t="str">
        <f>IF(ISERROR(IF(LEN(E161)&gt;0,VLOOKUP(TEXT($E161,0),'Angaben Stationen'!$E$14:$J$213,5,0),"")),"?",IF(LEN(E161)&gt;0,VLOOKUP(TEXT($E161,0),'Angaben Stationen'!$E$14:$J$213,5,0),""))</f>
        <v/>
      </c>
      <c r="D161" s="232" t="str">
        <f>IF(ISERROR(IF(LEN(E161)&gt;0,VLOOKUP(TEXT($E161,0),'Angaben Stationen'!$E$14:$J$213,6,0),"")),"STATION IST NICHT VORHANDEN",IF(LEN(E161)&gt;0,VLOOKUP(TEXT($E161,0),'Angaben Stationen'!$E$14:$J$213,6,0),""))</f>
        <v/>
      </c>
      <c r="E161" s="287"/>
      <c r="F161" s="234"/>
      <c r="G161" s="234"/>
      <c r="H161" s="263"/>
      <c r="I161" s="169"/>
      <c r="K161" s="445" t="str">
        <f t="shared" si="12"/>
        <v>Leer</v>
      </c>
      <c r="L161" s="445" t="str">
        <f>VLOOKUP($D161,{"29 - Psychiatrie (Erwachsene)","BGI";"297 - stationsäquivalente Behandlung in der Erwachsenenpsychiatrie (29)","BGI";"30 - Kinder- und Jugendpsychiatrie","BGII";"307 - stationsäquivalente Behandlung in der Kinder- und Jugendpsychiatrie (30)","BGII";"31 - Psychosomatik","BGI";"","Leer"},2,0)</f>
        <v>Leer</v>
      </c>
      <c r="M161" s="445">
        <f t="shared" si="9"/>
        <v>0</v>
      </c>
      <c r="N161" s="445">
        <f t="shared" si="10"/>
        <v>0</v>
      </c>
      <c r="O161" s="445">
        <f t="shared" si="13"/>
        <v>0</v>
      </c>
      <c r="P161" s="445">
        <f t="shared" si="14"/>
        <v>0</v>
      </c>
      <c r="Q161" s="445">
        <f t="shared" si="15"/>
        <v>0</v>
      </c>
      <c r="R161" s="415" t="str">
        <f t="shared" si="16"/>
        <v>Leer</v>
      </c>
      <c r="S161" s="445">
        <f>IF('Angaben KH-Standort'!D$29='A4'!D161,IF('Angaben KH-Standort'!E$29="Ja",1,0),0)</f>
        <v>0</v>
      </c>
      <c r="T161" s="445">
        <f>IF('Angaben KH-Standort'!D$30='A4'!D161,IF('Angaben KH-Standort'!E$30="Ja",1,0),0)</f>
        <v>0</v>
      </c>
      <c r="U161" s="445">
        <f>IF('Angaben KH-Standort'!D$31='A4'!D161,IF('Angaben KH-Standort'!E$31="Ja",1,0),0)</f>
        <v>0</v>
      </c>
    </row>
    <row r="162" spans="2:21" ht="15" customHeight="1" x14ac:dyDescent="0.3">
      <c r="B162" s="70" t="str">
        <f t="shared" si="11"/>
        <v>!!!</v>
      </c>
      <c r="C162" s="265" t="str">
        <f>IF(ISERROR(IF(LEN(E162)&gt;0,VLOOKUP(TEXT($E162,0),'Angaben Stationen'!$E$14:$J$213,5,0),"")),"?",IF(LEN(E162)&gt;0,VLOOKUP(TEXT($E162,0),'Angaben Stationen'!$E$14:$J$213,5,0),""))</f>
        <v/>
      </c>
      <c r="D162" s="232" t="str">
        <f>IF(ISERROR(IF(LEN(E162)&gt;0,VLOOKUP(TEXT($E162,0),'Angaben Stationen'!$E$14:$J$213,6,0),"")),"STATION IST NICHT VORHANDEN",IF(LEN(E162)&gt;0,VLOOKUP(TEXT($E162,0),'Angaben Stationen'!$E$14:$J$213,6,0),""))</f>
        <v/>
      </c>
      <c r="E162" s="287"/>
      <c r="F162" s="234"/>
      <c r="G162" s="234"/>
      <c r="H162" s="263"/>
      <c r="I162" s="169"/>
      <c r="K162" s="445" t="str">
        <f t="shared" si="12"/>
        <v>Leer</v>
      </c>
      <c r="L162" s="445" t="str">
        <f>VLOOKUP($D162,{"29 - Psychiatrie (Erwachsene)","BGI";"297 - stationsäquivalente Behandlung in der Erwachsenenpsychiatrie (29)","BGI";"30 - Kinder- und Jugendpsychiatrie","BGII";"307 - stationsäquivalente Behandlung in der Kinder- und Jugendpsychiatrie (30)","BGII";"31 - Psychosomatik","BGI";"","Leer"},2,0)</f>
        <v>Leer</v>
      </c>
      <c r="M162" s="445">
        <f t="shared" ref="M162:M225" si="17">IF(LEN(B162)&gt;0,0,1)</f>
        <v>0</v>
      </c>
      <c r="N162" s="445">
        <f t="shared" ref="N162:N225" si="18">IF(E162&lt;&gt;"",1,0)</f>
        <v>0</v>
      </c>
      <c r="O162" s="445">
        <f t="shared" si="13"/>
        <v>0</v>
      </c>
      <c r="P162" s="445">
        <f t="shared" si="14"/>
        <v>0</v>
      </c>
      <c r="Q162" s="445">
        <f t="shared" si="15"/>
        <v>0</v>
      </c>
      <c r="R162" s="415" t="str">
        <f t="shared" si="16"/>
        <v>Leer</v>
      </c>
      <c r="S162" s="445">
        <f>IF('Angaben KH-Standort'!D$29='A4'!D162,IF('Angaben KH-Standort'!E$29="Ja",1,0),0)</f>
        <v>0</v>
      </c>
      <c r="T162" s="445">
        <f>IF('Angaben KH-Standort'!D$30='A4'!D162,IF('Angaben KH-Standort'!E$30="Ja",1,0),0)</f>
        <v>0</v>
      </c>
      <c r="U162" s="445">
        <f>IF('Angaben KH-Standort'!D$31='A4'!D162,IF('Angaben KH-Standort'!E$31="Ja",1,0),0)</f>
        <v>0</v>
      </c>
    </row>
    <row r="163" spans="2:21" ht="15" customHeight="1" x14ac:dyDescent="0.3">
      <c r="B163" s="70" t="str">
        <f t="shared" ref="B163:B226" si="19">IF(SUM(N163:Q163)&lt;4,"!!!","")</f>
        <v>!!!</v>
      </c>
      <c r="C163" s="265" t="str">
        <f>IF(ISERROR(IF(LEN(E163)&gt;0,VLOOKUP(TEXT($E163,0),'Angaben Stationen'!$E$14:$J$213,5,0),"")),"?",IF(LEN(E163)&gt;0,VLOOKUP(TEXT($E163,0),'Angaben Stationen'!$E$14:$J$213,5,0),""))</f>
        <v/>
      </c>
      <c r="D163" s="232" t="str">
        <f>IF(ISERROR(IF(LEN(E163)&gt;0,VLOOKUP(TEXT($E163,0),'Angaben Stationen'!$E$14:$J$213,6,0),"")),"STATION IST NICHT VORHANDEN",IF(LEN(E163)&gt;0,VLOOKUP(TEXT($E163,0),'Angaben Stationen'!$E$14:$J$213,6,0),""))</f>
        <v/>
      </c>
      <c r="E163" s="287"/>
      <c r="F163" s="234"/>
      <c r="G163" s="234"/>
      <c r="H163" s="263"/>
      <c r="I163" s="169"/>
      <c r="K163" s="445" t="str">
        <f t="shared" ref="K163:K226" si="20">IF($E163&lt;&gt;"","Monat","Leer")</f>
        <v>Leer</v>
      </c>
      <c r="L163" s="445" t="str">
        <f>VLOOKUP($D163,{"29 - Psychiatrie (Erwachsene)","BGI";"297 - stationsäquivalente Behandlung in der Erwachsenenpsychiatrie (29)","BGI";"30 - Kinder- und Jugendpsychiatrie","BGII";"307 - stationsäquivalente Behandlung in der Kinder- und Jugendpsychiatrie (30)","BGII";"31 - Psychosomatik","BGI";"","Leer"},2,0)</f>
        <v>Leer</v>
      </c>
      <c r="M163" s="445">
        <f t="shared" si="17"/>
        <v>0</v>
      </c>
      <c r="N163" s="445">
        <f t="shared" si="18"/>
        <v>0</v>
      </c>
      <c r="O163" s="445">
        <f t="shared" ref="O163:O226" si="21">IF(VALUE($F163)&gt;0,1,0)</f>
        <v>0</v>
      </c>
      <c r="P163" s="445">
        <f t="shared" ref="P163:P226" si="22">IF(LEN($G163)&gt;0,1,0)</f>
        <v>0</v>
      </c>
      <c r="Q163" s="445">
        <f t="shared" ref="Q163:Q226" si="23">IF(LEN($H163)&gt;0,1,0)</f>
        <v>0</v>
      </c>
      <c r="R163" s="415" t="str">
        <f t="shared" ref="R163:R226" si="24">IF(D163&lt;&gt;"",IF(SUM(S163:U163)&gt;0,"Ja","Nein"),"Leer")</f>
        <v>Leer</v>
      </c>
      <c r="S163" s="445">
        <f>IF('Angaben KH-Standort'!D$29='A4'!D163,IF('Angaben KH-Standort'!E$29="Ja",1,0),0)</f>
        <v>0</v>
      </c>
      <c r="T163" s="445">
        <f>IF('Angaben KH-Standort'!D$30='A4'!D163,IF('Angaben KH-Standort'!E$30="Ja",1,0),0)</f>
        <v>0</v>
      </c>
      <c r="U163" s="445">
        <f>IF('Angaben KH-Standort'!D$31='A4'!D163,IF('Angaben KH-Standort'!E$31="Ja",1,0),0)</f>
        <v>0</v>
      </c>
    </row>
    <row r="164" spans="2:21" ht="15" customHeight="1" x14ac:dyDescent="0.3">
      <c r="B164" s="70" t="str">
        <f t="shared" si="19"/>
        <v>!!!</v>
      </c>
      <c r="C164" s="265" t="str">
        <f>IF(ISERROR(IF(LEN(E164)&gt;0,VLOOKUP(TEXT($E164,0),'Angaben Stationen'!$E$14:$J$213,5,0),"")),"?",IF(LEN(E164)&gt;0,VLOOKUP(TEXT($E164,0),'Angaben Stationen'!$E$14:$J$213,5,0),""))</f>
        <v/>
      </c>
      <c r="D164" s="232" t="str">
        <f>IF(ISERROR(IF(LEN(E164)&gt;0,VLOOKUP(TEXT($E164,0),'Angaben Stationen'!$E$14:$J$213,6,0),"")),"STATION IST NICHT VORHANDEN",IF(LEN(E164)&gt;0,VLOOKUP(TEXT($E164,0),'Angaben Stationen'!$E$14:$J$213,6,0),""))</f>
        <v/>
      </c>
      <c r="E164" s="287"/>
      <c r="F164" s="234"/>
      <c r="G164" s="234"/>
      <c r="H164" s="263"/>
      <c r="I164" s="169"/>
      <c r="K164" s="445" t="str">
        <f t="shared" si="20"/>
        <v>Leer</v>
      </c>
      <c r="L164" s="445" t="str">
        <f>VLOOKUP($D164,{"29 - Psychiatrie (Erwachsene)","BGI";"297 - stationsäquivalente Behandlung in der Erwachsenenpsychiatrie (29)","BGI";"30 - Kinder- und Jugendpsychiatrie","BGII";"307 - stationsäquivalente Behandlung in der Kinder- und Jugendpsychiatrie (30)","BGII";"31 - Psychosomatik","BGI";"","Leer"},2,0)</f>
        <v>Leer</v>
      </c>
      <c r="M164" s="445">
        <f t="shared" si="17"/>
        <v>0</v>
      </c>
      <c r="N164" s="445">
        <f t="shared" si="18"/>
        <v>0</v>
      </c>
      <c r="O164" s="445">
        <f t="shared" si="21"/>
        <v>0</v>
      </c>
      <c r="P164" s="445">
        <f t="shared" si="22"/>
        <v>0</v>
      </c>
      <c r="Q164" s="445">
        <f t="shared" si="23"/>
        <v>0</v>
      </c>
      <c r="R164" s="415" t="str">
        <f t="shared" si="24"/>
        <v>Leer</v>
      </c>
      <c r="S164" s="445">
        <f>IF('Angaben KH-Standort'!D$29='A4'!D164,IF('Angaben KH-Standort'!E$29="Ja",1,0),0)</f>
        <v>0</v>
      </c>
      <c r="T164" s="445">
        <f>IF('Angaben KH-Standort'!D$30='A4'!D164,IF('Angaben KH-Standort'!E$30="Ja",1,0),0)</f>
        <v>0</v>
      </c>
      <c r="U164" s="445">
        <f>IF('Angaben KH-Standort'!D$31='A4'!D164,IF('Angaben KH-Standort'!E$31="Ja",1,0),0)</f>
        <v>0</v>
      </c>
    </row>
    <row r="165" spans="2:21" ht="15" customHeight="1" x14ac:dyDescent="0.3">
      <c r="B165" s="70" t="str">
        <f t="shared" si="19"/>
        <v>!!!</v>
      </c>
      <c r="C165" s="265" t="str">
        <f>IF(ISERROR(IF(LEN(E165)&gt;0,VLOOKUP(TEXT($E165,0),'Angaben Stationen'!$E$14:$J$213,5,0),"")),"?",IF(LEN(E165)&gt;0,VLOOKUP(TEXT($E165,0),'Angaben Stationen'!$E$14:$J$213,5,0),""))</f>
        <v/>
      </c>
      <c r="D165" s="232" t="str">
        <f>IF(ISERROR(IF(LEN(E165)&gt;0,VLOOKUP(TEXT($E165,0),'Angaben Stationen'!$E$14:$J$213,6,0),"")),"STATION IST NICHT VORHANDEN",IF(LEN(E165)&gt;0,VLOOKUP(TEXT($E165,0),'Angaben Stationen'!$E$14:$J$213,6,0),""))</f>
        <v/>
      </c>
      <c r="E165" s="287"/>
      <c r="F165" s="234"/>
      <c r="G165" s="234"/>
      <c r="H165" s="263"/>
      <c r="I165" s="169"/>
      <c r="K165" s="445" t="str">
        <f t="shared" si="20"/>
        <v>Leer</v>
      </c>
      <c r="L165" s="445" t="str">
        <f>VLOOKUP($D165,{"29 - Psychiatrie (Erwachsene)","BGI";"297 - stationsäquivalente Behandlung in der Erwachsenenpsychiatrie (29)","BGI";"30 - Kinder- und Jugendpsychiatrie","BGII";"307 - stationsäquivalente Behandlung in der Kinder- und Jugendpsychiatrie (30)","BGII";"31 - Psychosomatik","BGI";"","Leer"},2,0)</f>
        <v>Leer</v>
      </c>
      <c r="M165" s="445">
        <f t="shared" si="17"/>
        <v>0</v>
      </c>
      <c r="N165" s="445">
        <f t="shared" si="18"/>
        <v>0</v>
      </c>
      <c r="O165" s="445">
        <f t="shared" si="21"/>
        <v>0</v>
      </c>
      <c r="P165" s="445">
        <f t="shared" si="22"/>
        <v>0</v>
      </c>
      <c r="Q165" s="445">
        <f t="shared" si="23"/>
        <v>0</v>
      </c>
      <c r="R165" s="415" t="str">
        <f t="shared" si="24"/>
        <v>Leer</v>
      </c>
      <c r="S165" s="445">
        <f>IF('Angaben KH-Standort'!D$29='A4'!D165,IF('Angaben KH-Standort'!E$29="Ja",1,0),0)</f>
        <v>0</v>
      </c>
      <c r="T165" s="445">
        <f>IF('Angaben KH-Standort'!D$30='A4'!D165,IF('Angaben KH-Standort'!E$30="Ja",1,0),0)</f>
        <v>0</v>
      </c>
      <c r="U165" s="445">
        <f>IF('Angaben KH-Standort'!D$31='A4'!D165,IF('Angaben KH-Standort'!E$31="Ja",1,0),0)</f>
        <v>0</v>
      </c>
    </row>
    <row r="166" spans="2:21" ht="15" customHeight="1" x14ac:dyDescent="0.3">
      <c r="B166" s="70" t="str">
        <f t="shared" si="19"/>
        <v>!!!</v>
      </c>
      <c r="C166" s="265" t="str">
        <f>IF(ISERROR(IF(LEN(E166)&gt;0,VLOOKUP(TEXT($E166,0),'Angaben Stationen'!$E$14:$J$213,5,0),"")),"?",IF(LEN(E166)&gt;0,VLOOKUP(TEXT($E166,0),'Angaben Stationen'!$E$14:$J$213,5,0),""))</f>
        <v/>
      </c>
      <c r="D166" s="232" t="str">
        <f>IF(ISERROR(IF(LEN(E166)&gt;0,VLOOKUP(TEXT($E166,0),'Angaben Stationen'!$E$14:$J$213,6,0),"")),"STATION IST NICHT VORHANDEN",IF(LEN(E166)&gt;0,VLOOKUP(TEXT($E166,0),'Angaben Stationen'!$E$14:$J$213,6,0),""))</f>
        <v/>
      </c>
      <c r="E166" s="287"/>
      <c r="F166" s="234"/>
      <c r="G166" s="234"/>
      <c r="H166" s="263"/>
      <c r="I166" s="169"/>
      <c r="K166" s="445" t="str">
        <f t="shared" si="20"/>
        <v>Leer</v>
      </c>
      <c r="L166" s="445" t="str">
        <f>VLOOKUP($D166,{"29 - Psychiatrie (Erwachsene)","BGI";"297 - stationsäquivalente Behandlung in der Erwachsenenpsychiatrie (29)","BGI";"30 - Kinder- und Jugendpsychiatrie","BGII";"307 - stationsäquivalente Behandlung in der Kinder- und Jugendpsychiatrie (30)","BGII";"31 - Psychosomatik","BGI";"","Leer"},2,0)</f>
        <v>Leer</v>
      </c>
      <c r="M166" s="445">
        <f t="shared" si="17"/>
        <v>0</v>
      </c>
      <c r="N166" s="445">
        <f t="shared" si="18"/>
        <v>0</v>
      </c>
      <c r="O166" s="445">
        <f t="shared" si="21"/>
        <v>0</v>
      </c>
      <c r="P166" s="445">
        <f t="shared" si="22"/>
        <v>0</v>
      </c>
      <c r="Q166" s="445">
        <f t="shared" si="23"/>
        <v>0</v>
      </c>
      <c r="R166" s="415" t="str">
        <f t="shared" si="24"/>
        <v>Leer</v>
      </c>
      <c r="S166" s="445">
        <f>IF('Angaben KH-Standort'!D$29='A4'!D166,IF('Angaben KH-Standort'!E$29="Ja",1,0),0)</f>
        <v>0</v>
      </c>
      <c r="T166" s="445">
        <f>IF('Angaben KH-Standort'!D$30='A4'!D166,IF('Angaben KH-Standort'!E$30="Ja",1,0),0)</f>
        <v>0</v>
      </c>
      <c r="U166" s="445">
        <f>IF('Angaben KH-Standort'!D$31='A4'!D166,IF('Angaben KH-Standort'!E$31="Ja",1,0),0)</f>
        <v>0</v>
      </c>
    </row>
    <row r="167" spans="2:21" ht="15" customHeight="1" x14ac:dyDescent="0.3">
      <c r="B167" s="70" t="str">
        <f t="shared" si="19"/>
        <v>!!!</v>
      </c>
      <c r="C167" s="265" t="str">
        <f>IF(ISERROR(IF(LEN(E167)&gt;0,VLOOKUP(TEXT($E167,0),'Angaben Stationen'!$E$14:$J$213,5,0),"")),"?",IF(LEN(E167)&gt;0,VLOOKUP(TEXT($E167,0),'Angaben Stationen'!$E$14:$J$213,5,0),""))</f>
        <v/>
      </c>
      <c r="D167" s="232" t="str">
        <f>IF(ISERROR(IF(LEN(E167)&gt;0,VLOOKUP(TEXT($E167,0),'Angaben Stationen'!$E$14:$J$213,6,0),"")),"STATION IST NICHT VORHANDEN",IF(LEN(E167)&gt;0,VLOOKUP(TEXT($E167,0),'Angaben Stationen'!$E$14:$J$213,6,0),""))</f>
        <v/>
      </c>
      <c r="E167" s="287"/>
      <c r="F167" s="234"/>
      <c r="G167" s="234"/>
      <c r="H167" s="263"/>
      <c r="I167" s="169"/>
      <c r="K167" s="445" t="str">
        <f t="shared" si="20"/>
        <v>Leer</v>
      </c>
      <c r="L167" s="445" t="str">
        <f>VLOOKUP($D167,{"29 - Psychiatrie (Erwachsene)","BGI";"297 - stationsäquivalente Behandlung in der Erwachsenenpsychiatrie (29)","BGI";"30 - Kinder- und Jugendpsychiatrie","BGII";"307 - stationsäquivalente Behandlung in der Kinder- und Jugendpsychiatrie (30)","BGII";"31 - Psychosomatik","BGI";"","Leer"},2,0)</f>
        <v>Leer</v>
      </c>
      <c r="M167" s="445">
        <f t="shared" si="17"/>
        <v>0</v>
      </c>
      <c r="N167" s="445">
        <f t="shared" si="18"/>
        <v>0</v>
      </c>
      <c r="O167" s="445">
        <f t="shared" si="21"/>
        <v>0</v>
      </c>
      <c r="P167" s="445">
        <f t="shared" si="22"/>
        <v>0</v>
      </c>
      <c r="Q167" s="445">
        <f t="shared" si="23"/>
        <v>0</v>
      </c>
      <c r="R167" s="415" t="str">
        <f t="shared" si="24"/>
        <v>Leer</v>
      </c>
      <c r="S167" s="445">
        <f>IF('Angaben KH-Standort'!D$29='A4'!D167,IF('Angaben KH-Standort'!E$29="Ja",1,0),0)</f>
        <v>0</v>
      </c>
      <c r="T167" s="445">
        <f>IF('Angaben KH-Standort'!D$30='A4'!D167,IF('Angaben KH-Standort'!E$30="Ja",1,0),0)</f>
        <v>0</v>
      </c>
      <c r="U167" s="445">
        <f>IF('Angaben KH-Standort'!D$31='A4'!D167,IF('Angaben KH-Standort'!E$31="Ja",1,0),0)</f>
        <v>0</v>
      </c>
    </row>
    <row r="168" spans="2:21" ht="15" customHeight="1" x14ac:dyDescent="0.3">
      <c r="B168" s="70" t="str">
        <f t="shared" si="19"/>
        <v>!!!</v>
      </c>
      <c r="C168" s="265" t="str">
        <f>IF(ISERROR(IF(LEN(E168)&gt;0,VLOOKUP(TEXT($E168,0),'Angaben Stationen'!$E$14:$J$213,5,0),"")),"?",IF(LEN(E168)&gt;0,VLOOKUP(TEXT($E168,0),'Angaben Stationen'!$E$14:$J$213,5,0),""))</f>
        <v/>
      </c>
      <c r="D168" s="232" t="str">
        <f>IF(ISERROR(IF(LEN(E168)&gt;0,VLOOKUP(TEXT($E168,0),'Angaben Stationen'!$E$14:$J$213,6,0),"")),"STATION IST NICHT VORHANDEN",IF(LEN(E168)&gt;0,VLOOKUP(TEXT($E168,0),'Angaben Stationen'!$E$14:$J$213,6,0),""))</f>
        <v/>
      </c>
      <c r="E168" s="287"/>
      <c r="F168" s="234"/>
      <c r="G168" s="234"/>
      <c r="H168" s="263"/>
      <c r="I168" s="169"/>
      <c r="K168" s="445" t="str">
        <f t="shared" si="20"/>
        <v>Leer</v>
      </c>
      <c r="L168" s="445" t="str">
        <f>VLOOKUP($D168,{"29 - Psychiatrie (Erwachsene)","BGI";"297 - stationsäquivalente Behandlung in der Erwachsenenpsychiatrie (29)","BGI";"30 - Kinder- und Jugendpsychiatrie","BGII";"307 - stationsäquivalente Behandlung in der Kinder- und Jugendpsychiatrie (30)","BGII";"31 - Psychosomatik","BGI";"","Leer"},2,0)</f>
        <v>Leer</v>
      </c>
      <c r="M168" s="445">
        <f t="shared" si="17"/>
        <v>0</v>
      </c>
      <c r="N168" s="445">
        <f t="shared" si="18"/>
        <v>0</v>
      </c>
      <c r="O168" s="445">
        <f t="shared" si="21"/>
        <v>0</v>
      </c>
      <c r="P168" s="445">
        <f t="shared" si="22"/>
        <v>0</v>
      </c>
      <c r="Q168" s="445">
        <f t="shared" si="23"/>
        <v>0</v>
      </c>
      <c r="R168" s="415" t="str">
        <f t="shared" si="24"/>
        <v>Leer</v>
      </c>
      <c r="S168" s="445">
        <f>IF('Angaben KH-Standort'!D$29='A4'!D168,IF('Angaben KH-Standort'!E$29="Ja",1,0),0)</f>
        <v>0</v>
      </c>
      <c r="T168" s="445">
        <f>IF('Angaben KH-Standort'!D$30='A4'!D168,IF('Angaben KH-Standort'!E$30="Ja",1,0),0)</f>
        <v>0</v>
      </c>
      <c r="U168" s="445">
        <f>IF('Angaben KH-Standort'!D$31='A4'!D168,IF('Angaben KH-Standort'!E$31="Ja",1,0),0)</f>
        <v>0</v>
      </c>
    </row>
    <row r="169" spans="2:21" ht="15" customHeight="1" x14ac:dyDescent="0.3">
      <c r="B169" s="70" t="str">
        <f t="shared" si="19"/>
        <v>!!!</v>
      </c>
      <c r="C169" s="265" t="str">
        <f>IF(ISERROR(IF(LEN(E169)&gt;0,VLOOKUP(TEXT($E169,0),'Angaben Stationen'!$E$14:$J$213,5,0),"")),"?",IF(LEN(E169)&gt;0,VLOOKUP(TEXT($E169,0),'Angaben Stationen'!$E$14:$J$213,5,0),""))</f>
        <v/>
      </c>
      <c r="D169" s="232" t="str">
        <f>IF(ISERROR(IF(LEN(E169)&gt;0,VLOOKUP(TEXT($E169,0),'Angaben Stationen'!$E$14:$J$213,6,0),"")),"STATION IST NICHT VORHANDEN",IF(LEN(E169)&gt;0,VLOOKUP(TEXT($E169,0),'Angaben Stationen'!$E$14:$J$213,6,0),""))</f>
        <v/>
      </c>
      <c r="E169" s="287"/>
      <c r="F169" s="234"/>
      <c r="G169" s="234"/>
      <c r="H169" s="263"/>
      <c r="I169" s="169"/>
      <c r="K169" s="445" t="str">
        <f t="shared" si="20"/>
        <v>Leer</v>
      </c>
      <c r="L169" s="445" t="str">
        <f>VLOOKUP($D169,{"29 - Psychiatrie (Erwachsene)","BGI";"297 - stationsäquivalente Behandlung in der Erwachsenenpsychiatrie (29)","BGI";"30 - Kinder- und Jugendpsychiatrie","BGII";"307 - stationsäquivalente Behandlung in der Kinder- und Jugendpsychiatrie (30)","BGII";"31 - Psychosomatik","BGI";"","Leer"},2,0)</f>
        <v>Leer</v>
      </c>
      <c r="M169" s="445">
        <f t="shared" si="17"/>
        <v>0</v>
      </c>
      <c r="N169" s="445">
        <f t="shared" si="18"/>
        <v>0</v>
      </c>
      <c r="O169" s="445">
        <f t="shared" si="21"/>
        <v>0</v>
      </c>
      <c r="P169" s="445">
        <f t="shared" si="22"/>
        <v>0</v>
      </c>
      <c r="Q169" s="445">
        <f t="shared" si="23"/>
        <v>0</v>
      </c>
      <c r="R169" s="415" t="str">
        <f t="shared" si="24"/>
        <v>Leer</v>
      </c>
      <c r="S169" s="445">
        <f>IF('Angaben KH-Standort'!D$29='A4'!D169,IF('Angaben KH-Standort'!E$29="Ja",1,0),0)</f>
        <v>0</v>
      </c>
      <c r="T169" s="445">
        <f>IF('Angaben KH-Standort'!D$30='A4'!D169,IF('Angaben KH-Standort'!E$30="Ja",1,0),0)</f>
        <v>0</v>
      </c>
      <c r="U169" s="445">
        <f>IF('Angaben KH-Standort'!D$31='A4'!D169,IF('Angaben KH-Standort'!E$31="Ja",1,0),0)</f>
        <v>0</v>
      </c>
    </row>
    <row r="170" spans="2:21" ht="15" customHeight="1" x14ac:dyDescent="0.3">
      <c r="B170" s="70" t="str">
        <f t="shared" si="19"/>
        <v>!!!</v>
      </c>
      <c r="C170" s="265" t="str">
        <f>IF(ISERROR(IF(LEN(E170)&gt;0,VLOOKUP(TEXT($E170,0),'Angaben Stationen'!$E$14:$J$213,5,0),"")),"?",IF(LEN(E170)&gt;0,VLOOKUP(TEXT($E170,0),'Angaben Stationen'!$E$14:$J$213,5,0),""))</f>
        <v/>
      </c>
      <c r="D170" s="232" t="str">
        <f>IF(ISERROR(IF(LEN(E170)&gt;0,VLOOKUP(TEXT($E170,0),'Angaben Stationen'!$E$14:$J$213,6,0),"")),"STATION IST NICHT VORHANDEN",IF(LEN(E170)&gt;0,VLOOKUP(TEXT($E170,0),'Angaben Stationen'!$E$14:$J$213,6,0),""))</f>
        <v/>
      </c>
      <c r="E170" s="287"/>
      <c r="F170" s="234"/>
      <c r="G170" s="234"/>
      <c r="H170" s="263"/>
      <c r="I170" s="169"/>
      <c r="K170" s="445" t="str">
        <f t="shared" si="20"/>
        <v>Leer</v>
      </c>
      <c r="L170" s="445" t="str">
        <f>VLOOKUP($D170,{"29 - Psychiatrie (Erwachsene)","BGI";"297 - stationsäquivalente Behandlung in der Erwachsenenpsychiatrie (29)","BGI";"30 - Kinder- und Jugendpsychiatrie","BGII";"307 - stationsäquivalente Behandlung in der Kinder- und Jugendpsychiatrie (30)","BGII";"31 - Psychosomatik","BGI";"","Leer"},2,0)</f>
        <v>Leer</v>
      </c>
      <c r="M170" s="445">
        <f t="shared" si="17"/>
        <v>0</v>
      </c>
      <c r="N170" s="445">
        <f t="shared" si="18"/>
        <v>0</v>
      </c>
      <c r="O170" s="445">
        <f t="shared" si="21"/>
        <v>0</v>
      </c>
      <c r="P170" s="445">
        <f t="shared" si="22"/>
        <v>0</v>
      </c>
      <c r="Q170" s="445">
        <f t="shared" si="23"/>
        <v>0</v>
      </c>
      <c r="R170" s="415" t="str">
        <f t="shared" si="24"/>
        <v>Leer</v>
      </c>
      <c r="S170" s="445">
        <f>IF('Angaben KH-Standort'!D$29='A4'!D170,IF('Angaben KH-Standort'!E$29="Ja",1,0),0)</f>
        <v>0</v>
      </c>
      <c r="T170" s="445">
        <f>IF('Angaben KH-Standort'!D$30='A4'!D170,IF('Angaben KH-Standort'!E$30="Ja",1,0),0)</f>
        <v>0</v>
      </c>
      <c r="U170" s="445">
        <f>IF('Angaben KH-Standort'!D$31='A4'!D170,IF('Angaben KH-Standort'!E$31="Ja",1,0),0)</f>
        <v>0</v>
      </c>
    </row>
    <row r="171" spans="2:21" ht="15" customHeight="1" x14ac:dyDescent="0.3">
      <c r="B171" s="70" t="str">
        <f t="shared" si="19"/>
        <v>!!!</v>
      </c>
      <c r="C171" s="265" t="str">
        <f>IF(ISERROR(IF(LEN(E171)&gt;0,VLOOKUP(TEXT($E171,0),'Angaben Stationen'!$E$14:$J$213,5,0),"")),"?",IF(LEN(E171)&gt;0,VLOOKUP(TEXT($E171,0),'Angaben Stationen'!$E$14:$J$213,5,0),""))</f>
        <v/>
      </c>
      <c r="D171" s="232" t="str">
        <f>IF(ISERROR(IF(LEN(E171)&gt;0,VLOOKUP(TEXT($E171,0),'Angaben Stationen'!$E$14:$J$213,6,0),"")),"STATION IST NICHT VORHANDEN",IF(LEN(E171)&gt;0,VLOOKUP(TEXT($E171,0),'Angaben Stationen'!$E$14:$J$213,6,0),""))</f>
        <v/>
      </c>
      <c r="E171" s="287"/>
      <c r="F171" s="234"/>
      <c r="G171" s="234"/>
      <c r="H171" s="263"/>
      <c r="I171" s="169"/>
      <c r="K171" s="445" t="str">
        <f t="shared" si="20"/>
        <v>Leer</v>
      </c>
      <c r="L171" s="445" t="str">
        <f>VLOOKUP($D171,{"29 - Psychiatrie (Erwachsene)","BGI";"297 - stationsäquivalente Behandlung in der Erwachsenenpsychiatrie (29)","BGI";"30 - Kinder- und Jugendpsychiatrie","BGII";"307 - stationsäquivalente Behandlung in der Kinder- und Jugendpsychiatrie (30)","BGII";"31 - Psychosomatik","BGI";"","Leer"},2,0)</f>
        <v>Leer</v>
      </c>
      <c r="M171" s="445">
        <f t="shared" si="17"/>
        <v>0</v>
      </c>
      <c r="N171" s="445">
        <f t="shared" si="18"/>
        <v>0</v>
      </c>
      <c r="O171" s="445">
        <f t="shared" si="21"/>
        <v>0</v>
      </c>
      <c r="P171" s="445">
        <f t="shared" si="22"/>
        <v>0</v>
      </c>
      <c r="Q171" s="445">
        <f t="shared" si="23"/>
        <v>0</v>
      </c>
      <c r="R171" s="415" t="str">
        <f t="shared" si="24"/>
        <v>Leer</v>
      </c>
      <c r="S171" s="445">
        <f>IF('Angaben KH-Standort'!D$29='A4'!D171,IF('Angaben KH-Standort'!E$29="Ja",1,0),0)</f>
        <v>0</v>
      </c>
      <c r="T171" s="445">
        <f>IF('Angaben KH-Standort'!D$30='A4'!D171,IF('Angaben KH-Standort'!E$30="Ja",1,0),0)</f>
        <v>0</v>
      </c>
      <c r="U171" s="445">
        <f>IF('Angaben KH-Standort'!D$31='A4'!D171,IF('Angaben KH-Standort'!E$31="Ja",1,0),0)</f>
        <v>0</v>
      </c>
    </row>
    <row r="172" spans="2:21" ht="15" customHeight="1" x14ac:dyDescent="0.3">
      <c r="B172" s="70" t="str">
        <f t="shared" si="19"/>
        <v>!!!</v>
      </c>
      <c r="C172" s="265" t="str">
        <f>IF(ISERROR(IF(LEN(E172)&gt;0,VLOOKUP(TEXT($E172,0),'Angaben Stationen'!$E$14:$J$213,5,0),"")),"?",IF(LEN(E172)&gt;0,VLOOKUP(TEXT($E172,0),'Angaben Stationen'!$E$14:$J$213,5,0),""))</f>
        <v/>
      </c>
      <c r="D172" s="232" t="str">
        <f>IF(ISERROR(IF(LEN(E172)&gt;0,VLOOKUP(TEXT($E172,0),'Angaben Stationen'!$E$14:$J$213,6,0),"")),"STATION IST NICHT VORHANDEN",IF(LEN(E172)&gt;0,VLOOKUP(TEXT($E172,0),'Angaben Stationen'!$E$14:$J$213,6,0),""))</f>
        <v/>
      </c>
      <c r="E172" s="287"/>
      <c r="F172" s="234"/>
      <c r="G172" s="234"/>
      <c r="H172" s="263"/>
      <c r="I172" s="169"/>
      <c r="K172" s="445" t="str">
        <f t="shared" si="20"/>
        <v>Leer</v>
      </c>
      <c r="L172" s="445" t="str">
        <f>VLOOKUP($D172,{"29 - Psychiatrie (Erwachsene)","BGI";"297 - stationsäquivalente Behandlung in der Erwachsenenpsychiatrie (29)","BGI";"30 - Kinder- und Jugendpsychiatrie","BGII";"307 - stationsäquivalente Behandlung in der Kinder- und Jugendpsychiatrie (30)","BGII";"31 - Psychosomatik","BGI";"","Leer"},2,0)</f>
        <v>Leer</v>
      </c>
      <c r="M172" s="445">
        <f t="shared" si="17"/>
        <v>0</v>
      </c>
      <c r="N172" s="445">
        <f t="shared" si="18"/>
        <v>0</v>
      </c>
      <c r="O172" s="445">
        <f t="shared" si="21"/>
        <v>0</v>
      </c>
      <c r="P172" s="445">
        <f t="shared" si="22"/>
        <v>0</v>
      </c>
      <c r="Q172" s="445">
        <f t="shared" si="23"/>
        <v>0</v>
      </c>
      <c r="R172" s="415" t="str">
        <f t="shared" si="24"/>
        <v>Leer</v>
      </c>
      <c r="S172" s="445">
        <f>IF('Angaben KH-Standort'!D$29='A4'!D172,IF('Angaben KH-Standort'!E$29="Ja",1,0),0)</f>
        <v>0</v>
      </c>
      <c r="T172" s="445">
        <f>IF('Angaben KH-Standort'!D$30='A4'!D172,IF('Angaben KH-Standort'!E$30="Ja",1,0),0)</f>
        <v>0</v>
      </c>
      <c r="U172" s="445">
        <f>IF('Angaben KH-Standort'!D$31='A4'!D172,IF('Angaben KH-Standort'!E$31="Ja",1,0),0)</f>
        <v>0</v>
      </c>
    </row>
    <row r="173" spans="2:21" ht="15" customHeight="1" x14ac:dyDescent="0.3">
      <c r="B173" s="70" t="str">
        <f t="shared" si="19"/>
        <v>!!!</v>
      </c>
      <c r="C173" s="265" t="str">
        <f>IF(ISERROR(IF(LEN(E173)&gt;0,VLOOKUP(TEXT($E173,0),'Angaben Stationen'!$E$14:$J$213,5,0),"")),"?",IF(LEN(E173)&gt;0,VLOOKUP(TEXT($E173,0),'Angaben Stationen'!$E$14:$J$213,5,0),""))</f>
        <v/>
      </c>
      <c r="D173" s="232" t="str">
        <f>IF(ISERROR(IF(LEN(E173)&gt;0,VLOOKUP(TEXT($E173,0),'Angaben Stationen'!$E$14:$J$213,6,0),"")),"STATION IST NICHT VORHANDEN",IF(LEN(E173)&gt;0,VLOOKUP(TEXT($E173,0),'Angaben Stationen'!$E$14:$J$213,6,0),""))</f>
        <v/>
      </c>
      <c r="E173" s="287"/>
      <c r="F173" s="234"/>
      <c r="G173" s="234"/>
      <c r="H173" s="263"/>
      <c r="I173" s="169"/>
      <c r="K173" s="445" t="str">
        <f t="shared" si="20"/>
        <v>Leer</v>
      </c>
      <c r="L173" s="445" t="str">
        <f>VLOOKUP($D173,{"29 - Psychiatrie (Erwachsene)","BGI";"297 - stationsäquivalente Behandlung in der Erwachsenenpsychiatrie (29)","BGI";"30 - Kinder- und Jugendpsychiatrie","BGII";"307 - stationsäquivalente Behandlung in der Kinder- und Jugendpsychiatrie (30)","BGII";"31 - Psychosomatik","BGI";"","Leer"},2,0)</f>
        <v>Leer</v>
      </c>
      <c r="M173" s="445">
        <f t="shared" si="17"/>
        <v>0</v>
      </c>
      <c r="N173" s="445">
        <f t="shared" si="18"/>
        <v>0</v>
      </c>
      <c r="O173" s="445">
        <f t="shared" si="21"/>
        <v>0</v>
      </c>
      <c r="P173" s="445">
        <f t="shared" si="22"/>
        <v>0</v>
      </c>
      <c r="Q173" s="445">
        <f t="shared" si="23"/>
        <v>0</v>
      </c>
      <c r="R173" s="415" t="str">
        <f t="shared" si="24"/>
        <v>Leer</v>
      </c>
      <c r="S173" s="445">
        <f>IF('Angaben KH-Standort'!D$29='A4'!D173,IF('Angaben KH-Standort'!E$29="Ja",1,0),0)</f>
        <v>0</v>
      </c>
      <c r="T173" s="445">
        <f>IF('Angaben KH-Standort'!D$30='A4'!D173,IF('Angaben KH-Standort'!E$30="Ja",1,0),0)</f>
        <v>0</v>
      </c>
      <c r="U173" s="445">
        <f>IF('Angaben KH-Standort'!D$31='A4'!D173,IF('Angaben KH-Standort'!E$31="Ja",1,0),0)</f>
        <v>0</v>
      </c>
    </row>
    <row r="174" spans="2:21" ht="15" customHeight="1" x14ac:dyDescent="0.3">
      <c r="B174" s="70" t="str">
        <f t="shared" si="19"/>
        <v>!!!</v>
      </c>
      <c r="C174" s="265" t="str">
        <f>IF(ISERROR(IF(LEN(E174)&gt;0,VLOOKUP(TEXT($E174,0),'Angaben Stationen'!$E$14:$J$213,5,0),"")),"?",IF(LEN(E174)&gt;0,VLOOKUP(TEXT($E174,0),'Angaben Stationen'!$E$14:$J$213,5,0),""))</f>
        <v/>
      </c>
      <c r="D174" s="232" t="str">
        <f>IF(ISERROR(IF(LEN(E174)&gt;0,VLOOKUP(TEXT($E174,0),'Angaben Stationen'!$E$14:$J$213,6,0),"")),"STATION IST NICHT VORHANDEN",IF(LEN(E174)&gt;0,VLOOKUP(TEXT($E174,0),'Angaben Stationen'!$E$14:$J$213,6,0),""))</f>
        <v/>
      </c>
      <c r="E174" s="287"/>
      <c r="F174" s="234"/>
      <c r="G174" s="234"/>
      <c r="H174" s="263"/>
      <c r="I174" s="169"/>
      <c r="K174" s="445" t="str">
        <f t="shared" si="20"/>
        <v>Leer</v>
      </c>
      <c r="L174" s="445" t="str">
        <f>VLOOKUP($D174,{"29 - Psychiatrie (Erwachsene)","BGI";"297 - stationsäquivalente Behandlung in der Erwachsenenpsychiatrie (29)","BGI";"30 - Kinder- und Jugendpsychiatrie","BGII";"307 - stationsäquivalente Behandlung in der Kinder- und Jugendpsychiatrie (30)","BGII";"31 - Psychosomatik","BGI";"","Leer"},2,0)</f>
        <v>Leer</v>
      </c>
      <c r="M174" s="445">
        <f t="shared" si="17"/>
        <v>0</v>
      </c>
      <c r="N174" s="445">
        <f t="shared" si="18"/>
        <v>0</v>
      </c>
      <c r="O174" s="445">
        <f t="shared" si="21"/>
        <v>0</v>
      </c>
      <c r="P174" s="445">
        <f t="shared" si="22"/>
        <v>0</v>
      </c>
      <c r="Q174" s="445">
        <f t="shared" si="23"/>
        <v>0</v>
      </c>
      <c r="R174" s="415" t="str">
        <f t="shared" si="24"/>
        <v>Leer</v>
      </c>
      <c r="S174" s="445">
        <f>IF('Angaben KH-Standort'!D$29='A4'!D174,IF('Angaben KH-Standort'!E$29="Ja",1,0),0)</f>
        <v>0</v>
      </c>
      <c r="T174" s="445">
        <f>IF('Angaben KH-Standort'!D$30='A4'!D174,IF('Angaben KH-Standort'!E$30="Ja",1,0),0)</f>
        <v>0</v>
      </c>
      <c r="U174" s="445">
        <f>IF('Angaben KH-Standort'!D$31='A4'!D174,IF('Angaben KH-Standort'!E$31="Ja",1,0),0)</f>
        <v>0</v>
      </c>
    </row>
    <row r="175" spans="2:21" ht="15" customHeight="1" x14ac:dyDescent="0.3">
      <c r="B175" s="70" t="str">
        <f t="shared" si="19"/>
        <v>!!!</v>
      </c>
      <c r="C175" s="265" t="str">
        <f>IF(ISERROR(IF(LEN(E175)&gt;0,VLOOKUP(TEXT($E175,0),'Angaben Stationen'!$E$14:$J$213,5,0),"")),"?",IF(LEN(E175)&gt;0,VLOOKUP(TEXT($E175,0),'Angaben Stationen'!$E$14:$J$213,5,0),""))</f>
        <v/>
      </c>
      <c r="D175" s="232" t="str">
        <f>IF(ISERROR(IF(LEN(E175)&gt;0,VLOOKUP(TEXT($E175,0),'Angaben Stationen'!$E$14:$J$213,6,0),"")),"STATION IST NICHT VORHANDEN",IF(LEN(E175)&gt;0,VLOOKUP(TEXT($E175,0),'Angaben Stationen'!$E$14:$J$213,6,0),""))</f>
        <v/>
      </c>
      <c r="E175" s="287"/>
      <c r="F175" s="234"/>
      <c r="G175" s="234"/>
      <c r="H175" s="263"/>
      <c r="I175" s="169"/>
      <c r="K175" s="445" t="str">
        <f t="shared" si="20"/>
        <v>Leer</v>
      </c>
      <c r="L175" s="445" t="str">
        <f>VLOOKUP($D175,{"29 - Psychiatrie (Erwachsene)","BGI";"297 - stationsäquivalente Behandlung in der Erwachsenenpsychiatrie (29)","BGI";"30 - Kinder- und Jugendpsychiatrie","BGII";"307 - stationsäquivalente Behandlung in der Kinder- und Jugendpsychiatrie (30)","BGII";"31 - Psychosomatik","BGI";"","Leer"},2,0)</f>
        <v>Leer</v>
      </c>
      <c r="M175" s="445">
        <f t="shared" si="17"/>
        <v>0</v>
      </c>
      <c r="N175" s="445">
        <f t="shared" si="18"/>
        <v>0</v>
      </c>
      <c r="O175" s="445">
        <f t="shared" si="21"/>
        <v>0</v>
      </c>
      <c r="P175" s="445">
        <f t="shared" si="22"/>
        <v>0</v>
      </c>
      <c r="Q175" s="445">
        <f t="shared" si="23"/>
        <v>0</v>
      </c>
      <c r="R175" s="415" t="str">
        <f t="shared" si="24"/>
        <v>Leer</v>
      </c>
      <c r="S175" s="445">
        <f>IF('Angaben KH-Standort'!D$29='A4'!D175,IF('Angaben KH-Standort'!E$29="Ja",1,0),0)</f>
        <v>0</v>
      </c>
      <c r="T175" s="445">
        <f>IF('Angaben KH-Standort'!D$30='A4'!D175,IF('Angaben KH-Standort'!E$30="Ja",1,0),0)</f>
        <v>0</v>
      </c>
      <c r="U175" s="445">
        <f>IF('Angaben KH-Standort'!D$31='A4'!D175,IF('Angaben KH-Standort'!E$31="Ja",1,0),0)</f>
        <v>0</v>
      </c>
    </row>
    <row r="176" spans="2:21" ht="15" customHeight="1" x14ac:dyDescent="0.3">
      <c r="B176" s="70" t="str">
        <f t="shared" si="19"/>
        <v>!!!</v>
      </c>
      <c r="C176" s="265" t="str">
        <f>IF(ISERROR(IF(LEN(E176)&gt;0,VLOOKUP(TEXT($E176,0),'Angaben Stationen'!$E$14:$J$213,5,0),"")),"?",IF(LEN(E176)&gt;0,VLOOKUP(TEXT($E176,0),'Angaben Stationen'!$E$14:$J$213,5,0),""))</f>
        <v/>
      </c>
      <c r="D176" s="232" t="str">
        <f>IF(ISERROR(IF(LEN(E176)&gt;0,VLOOKUP(TEXT($E176,0),'Angaben Stationen'!$E$14:$J$213,6,0),"")),"STATION IST NICHT VORHANDEN",IF(LEN(E176)&gt;0,VLOOKUP(TEXT($E176,0),'Angaben Stationen'!$E$14:$J$213,6,0),""))</f>
        <v/>
      </c>
      <c r="E176" s="287"/>
      <c r="F176" s="234"/>
      <c r="G176" s="234"/>
      <c r="H176" s="263"/>
      <c r="I176" s="169"/>
      <c r="K176" s="445" t="str">
        <f t="shared" si="20"/>
        <v>Leer</v>
      </c>
      <c r="L176" s="445" t="str">
        <f>VLOOKUP($D176,{"29 - Psychiatrie (Erwachsene)","BGI";"297 - stationsäquivalente Behandlung in der Erwachsenenpsychiatrie (29)","BGI";"30 - Kinder- und Jugendpsychiatrie","BGII";"307 - stationsäquivalente Behandlung in der Kinder- und Jugendpsychiatrie (30)","BGII";"31 - Psychosomatik","BGI";"","Leer"},2,0)</f>
        <v>Leer</v>
      </c>
      <c r="M176" s="445">
        <f t="shared" si="17"/>
        <v>0</v>
      </c>
      <c r="N176" s="445">
        <f t="shared" si="18"/>
        <v>0</v>
      </c>
      <c r="O176" s="445">
        <f t="shared" si="21"/>
        <v>0</v>
      </c>
      <c r="P176" s="445">
        <f t="shared" si="22"/>
        <v>0</v>
      </c>
      <c r="Q176" s="445">
        <f t="shared" si="23"/>
        <v>0</v>
      </c>
      <c r="R176" s="415" t="str">
        <f t="shared" si="24"/>
        <v>Leer</v>
      </c>
      <c r="S176" s="445">
        <f>IF('Angaben KH-Standort'!D$29='A4'!D176,IF('Angaben KH-Standort'!E$29="Ja",1,0),0)</f>
        <v>0</v>
      </c>
      <c r="T176" s="445">
        <f>IF('Angaben KH-Standort'!D$30='A4'!D176,IF('Angaben KH-Standort'!E$30="Ja",1,0),0)</f>
        <v>0</v>
      </c>
      <c r="U176" s="445">
        <f>IF('Angaben KH-Standort'!D$31='A4'!D176,IF('Angaben KH-Standort'!E$31="Ja",1,0),0)</f>
        <v>0</v>
      </c>
    </row>
    <row r="177" spans="2:21" ht="15" customHeight="1" x14ac:dyDescent="0.3">
      <c r="B177" s="70" t="str">
        <f t="shared" si="19"/>
        <v>!!!</v>
      </c>
      <c r="C177" s="265" t="str">
        <f>IF(ISERROR(IF(LEN(E177)&gt;0,VLOOKUP(TEXT($E177,0),'Angaben Stationen'!$E$14:$J$213,5,0),"")),"?",IF(LEN(E177)&gt;0,VLOOKUP(TEXT($E177,0),'Angaben Stationen'!$E$14:$J$213,5,0),""))</f>
        <v/>
      </c>
      <c r="D177" s="232" t="str">
        <f>IF(ISERROR(IF(LEN(E177)&gt;0,VLOOKUP(TEXT($E177,0),'Angaben Stationen'!$E$14:$J$213,6,0),"")),"STATION IST NICHT VORHANDEN",IF(LEN(E177)&gt;0,VLOOKUP(TEXT($E177,0),'Angaben Stationen'!$E$14:$J$213,6,0),""))</f>
        <v/>
      </c>
      <c r="E177" s="287"/>
      <c r="F177" s="234"/>
      <c r="G177" s="234"/>
      <c r="H177" s="263"/>
      <c r="I177" s="169"/>
      <c r="K177" s="445" t="str">
        <f t="shared" si="20"/>
        <v>Leer</v>
      </c>
      <c r="L177" s="445" t="str">
        <f>VLOOKUP($D177,{"29 - Psychiatrie (Erwachsene)","BGI";"297 - stationsäquivalente Behandlung in der Erwachsenenpsychiatrie (29)","BGI";"30 - Kinder- und Jugendpsychiatrie","BGII";"307 - stationsäquivalente Behandlung in der Kinder- und Jugendpsychiatrie (30)","BGII";"31 - Psychosomatik","BGI";"","Leer"},2,0)</f>
        <v>Leer</v>
      </c>
      <c r="M177" s="445">
        <f t="shared" si="17"/>
        <v>0</v>
      </c>
      <c r="N177" s="445">
        <f t="shared" si="18"/>
        <v>0</v>
      </c>
      <c r="O177" s="445">
        <f t="shared" si="21"/>
        <v>0</v>
      </c>
      <c r="P177" s="445">
        <f t="shared" si="22"/>
        <v>0</v>
      </c>
      <c r="Q177" s="445">
        <f t="shared" si="23"/>
        <v>0</v>
      </c>
      <c r="R177" s="415" t="str">
        <f t="shared" si="24"/>
        <v>Leer</v>
      </c>
      <c r="S177" s="445">
        <f>IF('Angaben KH-Standort'!D$29='A4'!D177,IF('Angaben KH-Standort'!E$29="Ja",1,0),0)</f>
        <v>0</v>
      </c>
      <c r="T177" s="445">
        <f>IF('Angaben KH-Standort'!D$30='A4'!D177,IF('Angaben KH-Standort'!E$30="Ja",1,0),0)</f>
        <v>0</v>
      </c>
      <c r="U177" s="445">
        <f>IF('Angaben KH-Standort'!D$31='A4'!D177,IF('Angaben KH-Standort'!E$31="Ja",1,0),0)</f>
        <v>0</v>
      </c>
    </row>
    <row r="178" spans="2:21" ht="15" customHeight="1" x14ac:dyDescent="0.3">
      <c r="B178" s="70" t="str">
        <f t="shared" si="19"/>
        <v>!!!</v>
      </c>
      <c r="C178" s="265" t="str">
        <f>IF(ISERROR(IF(LEN(E178)&gt;0,VLOOKUP(TEXT($E178,0),'Angaben Stationen'!$E$14:$J$213,5,0),"")),"?",IF(LEN(E178)&gt;0,VLOOKUP(TEXT($E178,0),'Angaben Stationen'!$E$14:$J$213,5,0),""))</f>
        <v/>
      </c>
      <c r="D178" s="232" t="str">
        <f>IF(ISERROR(IF(LEN(E178)&gt;0,VLOOKUP(TEXT($E178,0),'Angaben Stationen'!$E$14:$J$213,6,0),"")),"STATION IST NICHT VORHANDEN",IF(LEN(E178)&gt;0,VLOOKUP(TEXT($E178,0),'Angaben Stationen'!$E$14:$J$213,6,0),""))</f>
        <v/>
      </c>
      <c r="E178" s="287"/>
      <c r="F178" s="234"/>
      <c r="G178" s="234"/>
      <c r="H178" s="263"/>
      <c r="I178" s="169"/>
      <c r="K178" s="445" t="str">
        <f t="shared" si="20"/>
        <v>Leer</v>
      </c>
      <c r="L178" s="445" t="str">
        <f>VLOOKUP($D178,{"29 - Psychiatrie (Erwachsene)","BGI";"297 - stationsäquivalente Behandlung in der Erwachsenenpsychiatrie (29)","BGI";"30 - Kinder- und Jugendpsychiatrie","BGII";"307 - stationsäquivalente Behandlung in der Kinder- und Jugendpsychiatrie (30)","BGII";"31 - Psychosomatik","BGI";"","Leer"},2,0)</f>
        <v>Leer</v>
      </c>
      <c r="M178" s="445">
        <f t="shared" si="17"/>
        <v>0</v>
      </c>
      <c r="N178" s="445">
        <f t="shared" si="18"/>
        <v>0</v>
      </c>
      <c r="O178" s="445">
        <f t="shared" si="21"/>
        <v>0</v>
      </c>
      <c r="P178" s="445">
        <f t="shared" si="22"/>
        <v>0</v>
      </c>
      <c r="Q178" s="445">
        <f t="shared" si="23"/>
        <v>0</v>
      </c>
      <c r="R178" s="415" t="str">
        <f t="shared" si="24"/>
        <v>Leer</v>
      </c>
      <c r="S178" s="445">
        <f>IF('Angaben KH-Standort'!D$29='A4'!D178,IF('Angaben KH-Standort'!E$29="Ja",1,0),0)</f>
        <v>0</v>
      </c>
      <c r="T178" s="445">
        <f>IF('Angaben KH-Standort'!D$30='A4'!D178,IF('Angaben KH-Standort'!E$30="Ja",1,0),0)</f>
        <v>0</v>
      </c>
      <c r="U178" s="445">
        <f>IF('Angaben KH-Standort'!D$31='A4'!D178,IF('Angaben KH-Standort'!E$31="Ja",1,0),0)</f>
        <v>0</v>
      </c>
    </row>
    <row r="179" spans="2:21" ht="15" customHeight="1" x14ac:dyDescent="0.3">
      <c r="B179" s="70" t="str">
        <f t="shared" si="19"/>
        <v>!!!</v>
      </c>
      <c r="C179" s="265" t="str">
        <f>IF(ISERROR(IF(LEN(E179)&gt;0,VLOOKUP(TEXT($E179,0),'Angaben Stationen'!$E$14:$J$213,5,0),"")),"?",IF(LEN(E179)&gt;0,VLOOKUP(TEXT($E179,0),'Angaben Stationen'!$E$14:$J$213,5,0),""))</f>
        <v/>
      </c>
      <c r="D179" s="232" t="str">
        <f>IF(ISERROR(IF(LEN(E179)&gt;0,VLOOKUP(TEXT($E179,0),'Angaben Stationen'!$E$14:$J$213,6,0),"")),"STATION IST NICHT VORHANDEN",IF(LEN(E179)&gt;0,VLOOKUP(TEXT($E179,0),'Angaben Stationen'!$E$14:$J$213,6,0),""))</f>
        <v/>
      </c>
      <c r="E179" s="287"/>
      <c r="F179" s="234"/>
      <c r="G179" s="234"/>
      <c r="H179" s="263"/>
      <c r="I179" s="169"/>
      <c r="K179" s="445" t="str">
        <f t="shared" si="20"/>
        <v>Leer</v>
      </c>
      <c r="L179" s="445" t="str">
        <f>VLOOKUP($D179,{"29 - Psychiatrie (Erwachsene)","BGI";"297 - stationsäquivalente Behandlung in der Erwachsenenpsychiatrie (29)","BGI";"30 - Kinder- und Jugendpsychiatrie","BGII";"307 - stationsäquivalente Behandlung in der Kinder- und Jugendpsychiatrie (30)","BGII";"31 - Psychosomatik","BGI";"","Leer"},2,0)</f>
        <v>Leer</v>
      </c>
      <c r="M179" s="445">
        <f t="shared" si="17"/>
        <v>0</v>
      </c>
      <c r="N179" s="445">
        <f t="shared" si="18"/>
        <v>0</v>
      </c>
      <c r="O179" s="445">
        <f t="shared" si="21"/>
        <v>0</v>
      </c>
      <c r="P179" s="445">
        <f t="shared" si="22"/>
        <v>0</v>
      </c>
      <c r="Q179" s="445">
        <f t="shared" si="23"/>
        <v>0</v>
      </c>
      <c r="R179" s="415" t="str">
        <f t="shared" si="24"/>
        <v>Leer</v>
      </c>
      <c r="S179" s="445">
        <f>IF('Angaben KH-Standort'!D$29='A4'!D179,IF('Angaben KH-Standort'!E$29="Ja",1,0),0)</f>
        <v>0</v>
      </c>
      <c r="T179" s="445">
        <f>IF('Angaben KH-Standort'!D$30='A4'!D179,IF('Angaben KH-Standort'!E$30="Ja",1,0),0)</f>
        <v>0</v>
      </c>
      <c r="U179" s="445">
        <f>IF('Angaben KH-Standort'!D$31='A4'!D179,IF('Angaben KH-Standort'!E$31="Ja",1,0),0)</f>
        <v>0</v>
      </c>
    </row>
    <row r="180" spans="2:21" ht="15" customHeight="1" x14ac:dyDescent="0.3">
      <c r="B180" s="70" t="str">
        <f t="shared" si="19"/>
        <v>!!!</v>
      </c>
      <c r="C180" s="265" t="str">
        <f>IF(ISERROR(IF(LEN(E180)&gt;0,VLOOKUP(TEXT($E180,0),'Angaben Stationen'!$E$14:$J$213,5,0),"")),"?",IF(LEN(E180)&gt;0,VLOOKUP(TEXT($E180,0),'Angaben Stationen'!$E$14:$J$213,5,0),""))</f>
        <v/>
      </c>
      <c r="D180" s="232" t="str">
        <f>IF(ISERROR(IF(LEN(E180)&gt;0,VLOOKUP(TEXT($E180,0),'Angaben Stationen'!$E$14:$J$213,6,0),"")),"STATION IST NICHT VORHANDEN",IF(LEN(E180)&gt;0,VLOOKUP(TEXT($E180,0),'Angaben Stationen'!$E$14:$J$213,6,0),""))</f>
        <v/>
      </c>
      <c r="E180" s="287"/>
      <c r="F180" s="234"/>
      <c r="G180" s="234"/>
      <c r="H180" s="263"/>
      <c r="I180" s="169"/>
      <c r="K180" s="445" t="str">
        <f t="shared" si="20"/>
        <v>Leer</v>
      </c>
      <c r="L180" s="445" t="str">
        <f>VLOOKUP($D180,{"29 - Psychiatrie (Erwachsene)","BGI";"297 - stationsäquivalente Behandlung in der Erwachsenenpsychiatrie (29)","BGI";"30 - Kinder- und Jugendpsychiatrie","BGII";"307 - stationsäquivalente Behandlung in der Kinder- und Jugendpsychiatrie (30)","BGII";"31 - Psychosomatik","BGI";"","Leer"},2,0)</f>
        <v>Leer</v>
      </c>
      <c r="M180" s="445">
        <f t="shared" si="17"/>
        <v>0</v>
      </c>
      <c r="N180" s="445">
        <f t="shared" si="18"/>
        <v>0</v>
      </c>
      <c r="O180" s="445">
        <f t="shared" si="21"/>
        <v>0</v>
      </c>
      <c r="P180" s="445">
        <f t="shared" si="22"/>
        <v>0</v>
      </c>
      <c r="Q180" s="445">
        <f t="shared" si="23"/>
        <v>0</v>
      </c>
      <c r="R180" s="415" t="str">
        <f t="shared" si="24"/>
        <v>Leer</v>
      </c>
      <c r="S180" s="445">
        <f>IF('Angaben KH-Standort'!D$29='A4'!D180,IF('Angaben KH-Standort'!E$29="Ja",1,0),0)</f>
        <v>0</v>
      </c>
      <c r="T180" s="445">
        <f>IF('Angaben KH-Standort'!D$30='A4'!D180,IF('Angaben KH-Standort'!E$30="Ja",1,0),0)</f>
        <v>0</v>
      </c>
      <c r="U180" s="445">
        <f>IF('Angaben KH-Standort'!D$31='A4'!D180,IF('Angaben KH-Standort'!E$31="Ja",1,0),0)</f>
        <v>0</v>
      </c>
    </row>
    <row r="181" spans="2:21" ht="15" customHeight="1" x14ac:dyDescent="0.3">
      <c r="B181" s="70" t="str">
        <f t="shared" si="19"/>
        <v>!!!</v>
      </c>
      <c r="C181" s="265" t="str">
        <f>IF(ISERROR(IF(LEN(E181)&gt;0,VLOOKUP(TEXT($E181,0),'Angaben Stationen'!$E$14:$J$213,5,0),"")),"?",IF(LEN(E181)&gt;0,VLOOKUP(TEXT($E181,0),'Angaben Stationen'!$E$14:$J$213,5,0),""))</f>
        <v/>
      </c>
      <c r="D181" s="232" t="str">
        <f>IF(ISERROR(IF(LEN(E181)&gt;0,VLOOKUP(TEXT($E181,0),'Angaben Stationen'!$E$14:$J$213,6,0),"")),"STATION IST NICHT VORHANDEN",IF(LEN(E181)&gt;0,VLOOKUP(TEXT($E181,0),'Angaben Stationen'!$E$14:$J$213,6,0),""))</f>
        <v/>
      </c>
      <c r="E181" s="287"/>
      <c r="F181" s="234"/>
      <c r="G181" s="234"/>
      <c r="H181" s="263"/>
      <c r="I181" s="169"/>
      <c r="K181" s="445" t="str">
        <f t="shared" si="20"/>
        <v>Leer</v>
      </c>
      <c r="L181" s="445" t="str">
        <f>VLOOKUP($D181,{"29 - Psychiatrie (Erwachsene)","BGI";"297 - stationsäquivalente Behandlung in der Erwachsenenpsychiatrie (29)","BGI";"30 - Kinder- und Jugendpsychiatrie","BGII";"307 - stationsäquivalente Behandlung in der Kinder- und Jugendpsychiatrie (30)","BGII";"31 - Psychosomatik","BGI";"","Leer"},2,0)</f>
        <v>Leer</v>
      </c>
      <c r="M181" s="445">
        <f t="shared" si="17"/>
        <v>0</v>
      </c>
      <c r="N181" s="445">
        <f t="shared" si="18"/>
        <v>0</v>
      </c>
      <c r="O181" s="445">
        <f t="shared" si="21"/>
        <v>0</v>
      </c>
      <c r="P181" s="445">
        <f t="shared" si="22"/>
        <v>0</v>
      </c>
      <c r="Q181" s="445">
        <f t="shared" si="23"/>
        <v>0</v>
      </c>
      <c r="R181" s="415" t="str">
        <f t="shared" si="24"/>
        <v>Leer</v>
      </c>
      <c r="S181" s="445">
        <f>IF('Angaben KH-Standort'!D$29='A4'!D181,IF('Angaben KH-Standort'!E$29="Ja",1,0),0)</f>
        <v>0</v>
      </c>
      <c r="T181" s="445">
        <f>IF('Angaben KH-Standort'!D$30='A4'!D181,IF('Angaben KH-Standort'!E$30="Ja",1,0),0)</f>
        <v>0</v>
      </c>
      <c r="U181" s="445">
        <f>IF('Angaben KH-Standort'!D$31='A4'!D181,IF('Angaben KH-Standort'!E$31="Ja",1,0),0)</f>
        <v>0</v>
      </c>
    </row>
    <row r="182" spans="2:21" ht="15" customHeight="1" x14ac:dyDescent="0.3">
      <c r="B182" s="70" t="str">
        <f t="shared" si="19"/>
        <v>!!!</v>
      </c>
      <c r="C182" s="265" t="str">
        <f>IF(ISERROR(IF(LEN(E182)&gt;0,VLOOKUP(TEXT($E182,0),'Angaben Stationen'!$E$14:$J$213,5,0),"")),"?",IF(LEN(E182)&gt;0,VLOOKUP(TEXT($E182,0),'Angaben Stationen'!$E$14:$J$213,5,0),""))</f>
        <v/>
      </c>
      <c r="D182" s="232" t="str">
        <f>IF(ISERROR(IF(LEN(E182)&gt;0,VLOOKUP(TEXT($E182,0),'Angaben Stationen'!$E$14:$J$213,6,0),"")),"STATION IST NICHT VORHANDEN",IF(LEN(E182)&gt;0,VLOOKUP(TEXT($E182,0),'Angaben Stationen'!$E$14:$J$213,6,0),""))</f>
        <v/>
      </c>
      <c r="E182" s="287"/>
      <c r="F182" s="234"/>
      <c r="G182" s="234"/>
      <c r="H182" s="263"/>
      <c r="I182" s="169"/>
      <c r="K182" s="445" t="str">
        <f t="shared" si="20"/>
        <v>Leer</v>
      </c>
      <c r="L182" s="445" t="str">
        <f>VLOOKUP($D182,{"29 - Psychiatrie (Erwachsene)","BGI";"297 - stationsäquivalente Behandlung in der Erwachsenenpsychiatrie (29)","BGI";"30 - Kinder- und Jugendpsychiatrie","BGII";"307 - stationsäquivalente Behandlung in der Kinder- und Jugendpsychiatrie (30)","BGII";"31 - Psychosomatik","BGI";"","Leer"},2,0)</f>
        <v>Leer</v>
      </c>
      <c r="M182" s="445">
        <f t="shared" si="17"/>
        <v>0</v>
      </c>
      <c r="N182" s="445">
        <f t="shared" si="18"/>
        <v>0</v>
      </c>
      <c r="O182" s="445">
        <f t="shared" si="21"/>
        <v>0</v>
      </c>
      <c r="P182" s="445">
        <f t="shared" si="22"/>
        <v>0</v>
      </c>
      <c r="Q182" s="445">
        <f t="shared" si="23"/>
        <v>0</v>
      </c>
      <c r="R182" s="415" t="str">
        <f t="shared" si="24"/>
        <v>Leer</v>
      </c>
      <c r="S182" s="445">
        <f>IF('Angaben KH-Standort'!D$29='A4'!D182,IF('Angaben KH-Standort'!E$29="Ja",1,0),0)</f>
        <v>0</v>
      </c>
      <c r="T182" s="445">
        <f>IF('Angaben KH-Standort'!D$30='A4'!D182,IF('Angaben KH-Standort'!E$30="Ja",1,0),0)</f>
        <v>0</v>
      </c>
      <c r="U182" s="445">
        <f>IF('Angaben KH-Standort'!D$31='A4'!D182,IF('Angaben KH-Standort'!E$31="Ja",1,0),0)</f>
        <v>0</v>
      </c>
    </row>
    <row r="183" spans="2:21" ht="15" customHeight="1" x14ac:dyDescent="0.3">
      <c r="B183" s="70" t="str">
        <f t="shared" si="19"/>
        <v>!!!</v>
      </c>
      <c r="C183" s="265" t="str">
        <f>IF(ISERROR(IF(LEN(E183)&gt;0,VLOOKUP(TEXT($E183,0),'Angaben Stationen'!$E$14:$J$213,5,0),"")),"?",IF(LEN(E183)&gt;0,VLOOKUP(TEXT($E183,0),'Angaben Stationen'!$E$14:$J$213,5,0),""))</f>
        <v/>
      </c>
      <c r="D183" s="232" t="str">
        <f>IF(ISERROR(IF(LEN(E183)&gt;0,VLOOKUP(TEXT($E183,0),'Angaben Stationen'!$E$14:$J$213,6,0),"")),"STATION IST NICHT VORHANDEN",IF(LEN(E183)&gt;0,VLOOKUP(TEXT($E183,0),'Angaben Stationen'!$E$14:$J$213,6,0),""))</f>
        <v/>
      </c>
      <c r="E183" s="287"/>
      <c r="F183" s="234"/>
      <c r="G183" s="234"/>
      <c r="H183" s="263"/>
      <c r="I183" s="169"/>
      <c r="K183" s="445" t="str">
        <f t="shared" si="20"/>
        <v>Leer</v>
      </c>
      <c r="L183" s="445" t="str">
        <f>VLOOKUP($D183,{"29 - Psychiatrie (Erwachsene)","BGI";"297 - stationsäquivalente Behandlung in der Erwachsenenpsychiatrie (29)","BGI";"30 - Kinder- und Jugendpsychiatrie","BGII";"307 - stationsäquivalente Behandlung in der Kinder- und Jugendpsychiatrie (30)","BGII";"31 - Psychosomatik","BGI";"","Leer"},2,0)</f>
        <v>Leer</v>
      </c>
      <c r="M183" s="445">
        <f t="shared" si="17"/>
        <v>0</v>
      </c>
      <c r="N183" s="445">
        <f t="shared" si="18"/>
        <v>0</v>
      </c>
      <c r="O183" s="445">
        <f t="shared" si="21"/>
        <v>0</v>
      </c>
      <c r="P183" s="445">
        <f t="shared" si="22"/>
        <v>0</v>
      </c>
      <c r="Q183" s="445">
        <f t="shared" si="23"/>
        <v>0</v>
      </c>
      <c r="R183" s="415" t="str">
        <f t="shared" si="24"/>
        <v>Leer</v>
      </c>
      <c r="S183" s="445">
        <f>IF('Angaben KH-Standort'!D$29='A4'!D183,IF('Angaben KH-Standort'!E$29="Ja",1,0),0)</f>
        <v>0</v>
      </c>
      <c r="T183" s="445">
        <f>IF('Angaben KH-Standort'!D$30='A4'!D183,IF('Angaben KH-Standort'!E$30="Ja",1,0),0)</f>
        <v>0</v>
      </c>
      <c r="U183" s="445">
        <f>IF('Angaben KH-Standort'!D$31='A4'!D183,IF('Angaben KH-Standort'!E$31="Ja",1,0),0)</f>
        <v>0</v>
      </c>
    </row>
    <row r="184" spans="2:21" ht="15" customHeight="1" x14ac:dyDescent="0.3">
      <c r="B184" s="70" t="str">
        <f t="shared" si="19"/>
        <v>!!!</v>
      </c>
      <c r="C184" s="265" t="str">
        <f>IF(ISERROR(IF(LEN(E184)&gt;0,VLOOKUP(TEXT($E184,0),'Angaben Stationen'!$E$14:$J$213,5,0),"")),"?",IF(LEN(E184)&gt;0,VLOOKUP(TEXT($E184,0),'Angaben Stationen'!$E$14:$J$213,5,0),""))</f>
        <v/>
      </c>
      <c r="D184" s="232" t="str">
        <f>IF(ISERROR(IF(LEN(E184)&gt;0,VLOOKUP(TEXT($E184,0),'Angaben Stationen'!$E$14:$J$213,6,0),"")),"STATION IST NICHT VORHANDEN",IF(LEN(E184)&gt;0,VLOOKUP(TEXT($E184,0),'Angaben Stationen'!$E$14:$J$213,6,0),""))</f>
        <v/>
      </c>
      <c r="E184" s="287"/>
      <c r="F184" s="234"/>
      <c r="G184" s="234"/>
      <c r="H184" s="263"/>
      <c r="I184" s="169"/>
      <c r="K184" s="445" t="str">
        <f t="shared" si="20"/>
        <v>Leer</v>
      </c>
      <c r="L184" s="445" t="str">
        <f>VLOOKUP($D184,{"29 - Psychiatrie (Erwachsene)","BGI";"297 - stationsäquivalente Behandlung in der Erwachsenenpsychiatrie (29)","BGI";"30 - Kinder- und Jugendpsychiatrie","BGII";"307 - stationsäquivalente Behandlung in der Kinder- und Jugendpsychiatrie (30)","BGII";"31 - Psychosomatik","BGI";"","Leer"},2,0)</f>
        <v>Leer</v>
      </c>
      <c r="M184" s="445">
        <f t="shared" si="17"/>
        <v>0</v>
      </c>
      <c r="N184" s="445">
        <f t="shared" si="18"/>
        <v>0</v>
      </c>
      <c r="O184" s="445">
        <f t="shared" si="21"/>
        <v>0</v>
      </c>
      <c r="P184" s="445">
        <f t="shared" si="22"/>
        <v>0</v>
      </c>
      <c r="Q184" s="445">
        <f t="shared" si="23"/>
        <v>0</v>
      </c>
      <c r="R184" s="415" t="str">
        <f t="shared" si="24"/>
        <v>Leer</v>
      </c>
      <c r="S184" s="445">
        <f>IF('Angaben KH-Standort'!D$29='A4'!D184,IF('Angaben KH-Standort'!E$29="Ja",1,0),0)</f>
        <v>0</v>
      </c>
      <c r="T184" s="445">
        <f>IF('Angaben KH-Standort'!D$30='A4'!D184,IF('Angaben KH-Standort'!E$30="Ja",1,0),0)</f>
        <v>0</v>
      </c>
      <c r="U184" s="445">
        <f>IF('Angaben KH-Standort'!D$31='A4'!D184,IF('Angaben KH-Standort'!E$31="Ja",1,0),0)</f>
        <v>0</v>
      </c>
    </row>
    <row r="185" spans="2:21" ht="15" customHeight="1" x14ac:dyDescent="0.3">
      <c r="B185" s="70" t="str">
        <f t="shared" si="19"/>
        <v>!!!</v>
      </c>
      <c r="C185" s="265" t="str">
        <f>IF(ISERROR(IF(LEN(E185)&gt;0,VLOOKUP(TEXT($E185,0),'Angaben Stationen'!$E$14:$J$213,5,0),"")),"?",IF(LEN(E185)&gt;0,VLOOKUP(TEXT($E185,0),'Angaben Stationen'!$E$14:$J$213,5,0),""))</f>
        <v/>
      </c>
      <c r="D185" s="232" t="str">
        <f>IF(ISERROR(IF(LEN(E185)&gt;0,VLOOKUP(TEXT($E185,0),'Angaben Stationen'!$E$14:$J$213,6,0),"")),"STATION IST NICHT VORHANDEN",IF(LEN(E185)&gt;0,VLOOKUP(TEXT($E185,0),'Angaben Stationen'!$E$14:$J$213,6,0),""))</f>
        <v/>
      </c>
      <c r="E185" s="287"/>
      <c r="F185" s="234"/>
      <c r="G185" s="234"/>
      <c r="H185" s="263"/>
      <c r="I185" s="169"/>
      <c r="K185" s="445" t="str">
        <f t="shared" si="20"/>
        <v>Leer</v>
      </c>
      <c r="L185" s="445" t="str">
        <f>VLOOKUP($D185,{"29 - Psychiatrie (Erwachsene)","BGI";"297 - stationsäquivalente Behandlung in der Erwachsenenpsychiatrie (29)","BGI";"30 - Kinder- und Jugendpsychiatrie","BGII";"307 - stationsäquivalente Behandlung in der Kinder- und Jugendpsychiatrie (30)","BGII";"31 - Psychosomatik","BGI";"","Leer"},2,0)</f>
        <v>Leer</v>
      </c>
      <c r="M185" s="445">
        <f t="shared" si="17"/>
        <v>0</v>
      </c>
      <c r="N185" s="445">
        <f t="shared" si="18"/>
        <v>0</v>
      </c>
      <c r="O185" s="445">
        <f t="shared" si="21"/>
        <v>0</v>
      </c>
      <c r="P185" s="445">
        <f t="shared" si="22"/>
        <v>0</v>
      </c>
      <c r="Q185" s="445">
        <f t="shared" si="23"/>
        <v>0</v>
      </c>
      <c r="R185" s="415" t="str">
        <f t="shared" si="24"/>
        <v>Leer</v>
      </c>
      <c r="S185" s="445">
        <f>IF('Angaben KH-Standort'!D$29='A4'!D185,IF('Angaben KH-Standort'!E$29="Ja",1,0),0)</f>
        <v>0</v>
      </c>
      <c r="T185" s="445">
        <f>IF('Angaben KH-Standort'!D$30='A4'!D185,IF('Angaben KH-Standort'!E$30="Ja",1,0),0)</f>
        <v>0</v>
      </c>
      <c r="U185" s="445">
        <f>IF('Angaben KH-Standort'!D$31='A4'!D185,IF('Angaben KH-Standort'!E$31="Ja",1,0),0)</f>
        <v>0</v>
      </c>
    </row>
    <row r="186" spans="2:21" ht="15" customHeight="1" x14ac:dyDescent="0.3">
      <c r="B186" s="70" t="str">
        <f t="shared" si="19"/>
        <v>!!!</v>
      </c>
      <c r="C186" s="265" t="str">
        <f>IF(ISERROR(IF(LEN(E186)&gt;0,VLOOKUP(TEXT($E186,0),'Angaben Stationen'!$E$14:$J$213,5,0),"")),"?",IF(LEN(E186)&gt;0,VLOOKUP(TEXT($E186,0),'Angaben Stationen'!$E$14:$J$213,5,0),""))</f>
        <v/>
      </c>
      <c r="D186" s="232" t="str">
        <f>IF(ISERROR(IF(LEN(E186)&gt;0,VLOOKUP(TEXT($E186,0),'Angaben Stationen'!$E$14:$J$213,6,0),"")),"STATION IST NICHT VORHANDEN",IF(LEN(E186)&gt;0,VLOOKUP(TEXT($E186,0),'Angaben Stationen'!$E$14:$J$213,6,0),""))</f>
        <v/>
      </c>
      <c r="E186" s="287"/>
      <c r="F186" s="234"/>
      <c r="G186" s="234"/>
      <c r="H186" s="263"/>
      <c r="I186" s="169"/>
      <c r="K186" s="445" t="str">
        <f t="shared" si="20"/>
        <v>Leer</v>
      </c>
      <c r="L186" s="445" t="str">
        <f>VLOOKUP($D186,{"29 - Psychiatrie (Erwachsene)","BGI";"297 - stationsäquivalente Behandlung in der Erwachsenenpsychiatrie (29)","BGI";"30 - Kinder- und Jugendpsychiatrie","BGII";"307 - stationsäquivalente Behandlung in der Kinder- und Jugendpsychiatrie (30)","BGII";"31 - Psychosomatik","BGI";"","Leer"},2,0)</f>
        <v>Leer</v>
      </c>
      <c r="M186" s="445">
        <f t="shared" si="17"/>
        <v>0</v>
      </c>
      <c r="N186" s="445">
        <f t="shared" si="18"/>
        <v>0</v>
      </c>
      <c r="O186" s="445">
        <f t="shared" si="21"/>
        <v>0</v>
      </c>
      <c r="P186" s="445">
        <f t="shared" si="22"/>
        <v>0</v>
      </c>
      <c r="Q186" s="445">
        <f t="shared" si="23"/>
        <v>0</v>
      </c>
      <c r="R186" s="415" t="str">
        <f t="shared" si="24"/>
        <v>Leer</v>
      </c>
      <c r="S186" s="445">
        <f>IF('Angaben KH-Standort'!D$29='A4'!D186,IF('Angaben KH-Standort'!E$29="Ja",1,0),0)</f>
        <v>0</v>
      </c>
      <c r="T186" s="445">
        <f>IF('Angaben KH-Standort'!D$30='A4'!D186,IF('Angaben KH-Standort'!E$30="Ja",1,0),0)</f>
        <v>0</v>
      </c>
      <c r="U186" s="445">
        <f>IF('Angaben KH-Standort'!D$31='A4'!D186,IF('Angaben KH-Standort'!E$31="Ja",1,0),0)</f>
        <v>0</v>
      </c>
    </row>
    <row r="187" spans="2:21" ht="15" customHeight="1" x14ac:dyDescent="0.3">
      <c r="B187" s="70" t="str">
        <f t="shared" si="19"/>
        <v>!!!</v>
      </c>
      <c r="C187" s="265" t="str">
        <f>IF(ISERROR(IF(LEN(E187)&gt;0,VLOOKUP(TEXT($E187,0),'Angaben Stationen'!$E$14:$J$213,5,0),"")),"?",IF(LEN(E187)&gt;0,VLOOKUP(TEXT($E187,0),'Angaben Stationen'!$E$14:$J$213,5,0),""))</f>
        <v/>
      </c>
      <c r="D187" s="232" t="str">
        <f>IF(ISERROR(IF(LEN(E187)&gt;0,VLOOKUP(TEXT($E187,0),'Angaben Stationen'!$E$14:$J$213,6,0),"")),"STATION IST NICHT VORHANDEN",IF(LEN(E187)&gt;0,VLOOKUP(TEXT($E187,0),'Angaben Stationen'!$E$14:$J$213,6,0),""))</f>
        <v/>
      </c>
      <c r="E187" s="287"/>
      <c r="F187" s="234"/>
      <c r="G187" s="234"/>
      <c r="H187" s="263"/>
      <c r="I187" s="169"/>
      <c r="K187" s="445" t="str">
        <f t="shared" si="20"/>
        <v>Leer</v>
      </c>
      <c r="L187" s="445" t="str">
        <f>VLOOKUP($D187,{"29 - Psychiatrie (Erwachsene)","BGI";"297 - stationsäquivalente Behandlung in der Erwachsenenpsychiatrie (29)","BGI";"30 - Kinder- und Jugendpsychiatrie","BGII";"307 - stationsäquivalente Behandlung in der Kinder- und Jugendpsychiatrie (30)","BGII";"31 - Psychosomatik","BGI";"","Leer"},2,0)</f>
        <v>Leer</v>
      </c>
      <c r="M187" s="445">
        <f t="shared" si="17"/>
        <v>0</v>
      </c>
      <c r="N187" s="445">
        <f t="shared" si="18"/>
        <v>0</v>
      </c>
      <c r="O187" s="445">
        <f t="shared" si="21"/>
        <v>0</v>
      </c>
      <c r="P187" s="445">
        <f t="shared" si="22"/>
        <v>0</v>
      </c>
      <c r="Q187" s="445">
        <f t="shared" si="23"/>
        <v>0</v>
      </c>
      <c r="R187" s="415" t="str">
        <f t="shared" si="24"/>
        <v>Leer</v>
      </c>
      <c r="S187" s="445">
        <f>IF('Angaben KH-Standort'!D$29='A4'!D187,IF('Angaben KH-Standort'!E$29="Ja",1,0),0)</f>
        <v>0</v>
      </c>
      <c r="T187" s="445">
        <f>IF('Angaben KH-Standort'!D$30='A4'!D187,IF('Angaben KH-Standort'!E$30="Ja",1,0),0)</f>
        <v>0</v>
      </c>
      <c r="U187" s="445">
        <f>IF('Angaben KH-Standort'!D$31='A4'!D187,IF('Angaben KH-Standort'!E$31="Ja",1,0),0)</f>
        <v>0</v>
      </c>
    </row>
    <row r="188" spans="2:21" ht="15" customHeight="1" x14ac:dyDescent="0.3">
      <c r="B188" s="70" t="str">
        <f t="shared" si="19"/>
        <v>!!!</v>
      </c>
      <c r="C188" s="265" t="str">
        <f>IF(ISERROR(IF(LEN(E188)&gt;0,VLOOKUP(TEXT($E188,0),'Angaben Stationen'!$E$14:$J$213,5,0),"")),"?",IF(LEN(E188)&gt;0,VLOOKUP(TEXT($E188,0),'Angaben Stationen'!$E$14:$J$213,5,0),""))</f>
        <v/>
      </c>
      <c r="D188" s="232" t="str">
        <f>IF(ISERROR(IF(LEN(E188)&gt;0,VLOOKUP(TEXT($E188,0),'Angaben Stationen'!$E$14:$J$213,6,0),"")),"STATION IST NICHT VORHANDEN",IF(LEN(E188)&gt;0,VLOOKUP(TEXT($E188,0),'Angaben Stationen'!$E$14:$J$213,6,0),""))</f>
        <v/>
      </c>
      <c r="E188" s="287"/>
      <c r="F188" s="234"/>
      <c r="G188" s="234"/>
      <c r="H188" s="263"/>
      <c r="I188" s="169"/>
      <c r="K188" s="445" t="str">
        <f t="shared" si="20"/>
        <v>Leer</v>
      </c>
      <c r="L188" s="445" t="str">
        <f>VLOOKUP($D188,{"29 - Psychiatrie (Erwachsene)","BGI";"297 - stationsäquivalente Behandlung in der Erwachsenenpsychiatrie (29)","BGI";"30 - Kinder- und Jugendpsychiatrie","BGII";"307 - stationsäquivalente Behandlung in der Kinder- und Jugendpsychiatrie (30)","BGII";"31 - Psychosomatik","BGI";"","Leer"},2,0)</f>
        <v>Leer</v>
      </c>
      <c r="M188" s="445">
        <f t="shared" si="17"/>
        <v>0</v>
      </c>
      <c r="N188" s="445">
        <f t="shared" si="18"/>
        <v>0</v>
      </c>
      <c r="O188" s="445">
        <f t="shared" si="21"/>
        <v>0</v>
      </c>
      <c r="P188" s="445">
        <f t="shared" si="22"/>
        <v>0</v>
      </c>
      <c r="Q188" s="445">
        <f t="shared" si="23"/>
        <v>0</v>
      </c>
      <c r="R188" s="415" t="str">
        <f t="shared" si="24"/>
        <v>Leer</v>
      </c>
      <c r="S188" s="445">
        <f>IF('Angaben KH-Standort'!D$29='A4'!D188,IF('Angaben KH-Standort'!E$29="Ja",1,0),0)</f>
        <v>0</v>
      </c>
      <c r="T188" s="445">
        <f>IF('Angaben KH-Standort'!D$30='A4'!D188,IF('Angaben KH-Standort'!E$30="Ja",1,0),0)</f>
        <v>0</v>
      </c>
      <c r="U188" s="445">
        <f>IF('Angaben KH-Standort'!D$31='A4'!D188,IF('Angaben KH-Standort'!E$31="Ja",1,0),0)</f>
        <v>0</v>
      </c>
    </row>
    <row r="189" spans="2:21" ht="15" customHeight="1" x14ac:dyDescent="0.3">
      <c r="B189" s="70" t="str">
        <f t="shared" si="19"/>
        <v>!!!</v>
      </c>
      <c r="C189" s="265" t="str">
        <f>IF(ISERROR(IF(LEN(E189)&gt;0,VLOOKUP(TEXT($E189,0),'Angaben Stationen'!$E$14:$J$213,5,0),"")),"?",IF(LEN(E189)&gt;0,VLOOKUP(TEXT($E189,0),'Angaben Stationen'!$E$14:$J$213,5,0),""))</f>
        <v/>
      </c>
      <c r="D189" s="232" t="str">
        <f>IF(ISERROR(IF(LEN(E189)&gt;0,VLOOKUP(TEXT($E189,0),'Angaben Stationen'!$E$14:$J$213,6,0),"")),"STATION IST NICHT VORHANDEN",IF(LEN(E189)&gt;0,VLOOKUP(TEXT($E189,0),'Angaben Stationen'!$E$14:$J$213,6,0),""))</f>
        <v/>
      </c>
      <c r="E189" s="287"/>
      <c r="F189" s="234"/>
      <c r="G189" s="234"/>
      <c r="H189" s="263"/>
      <c r="I189" s="169"/>
      <c r="K189" s="445" t="str">
        <f t="shared" si="20"/>
        <v>Leer</v>
      </c>
      <c r="L189" s="445" t="str">
        <f>VLOOKUP($D189,{"29 - Psychiatrie (Erwachsene)","BGI";"297 - stationsäquivalente Behandlung in der Erwachsenenpsychiatrie (29)","BGI";"30 - Kinder- und Jugendpsychiatrie","BGII";"307 - stationsäquivalente Behandlung in der Kinder- und Jugendpsychiatrie (30)","BGII";"31 - Psychosomatik","BGI";"","Leer"},2,0)</f>
        <v>Leer</v>
      </c>
      <c r="M189" s="445">
        <f t="shared" si="17"/>
        <v>0</v>
      </c>
      <c r="N189" s="445">
        <f t="shared" si="18"/>
        <v>0</v>
      </c>
      <c r="O189" s="445">
        <f t="shared" si="21"/>
        <v>0</v>
      </c>
      <c r="P189" s="445">
        <f t="shared" si="22"/>
        <v>0</v>
      </c>
      <c r="Q189" s="445">
        <f t="shared" si="23"/>
        <v>0</v>
      </c>
      <c r="R189" s="415" t="str">
        <f t="shared" si="24"/>
        <v>Leer</v>
      </c>
      <c r="S189" s="445">
        <f>IF('Angaben KH-Standort'!D$29='A4'!D189,IF('Angaben KH-Standort'!E$29="Ja",1,0),0)</f>
        <v>0</v>
      </c>
      <c r="T189" s="445">
        <f>IF('Angaben KH-Standort'!D$30='A4'!D189,IF('Angaben KH-Standort'!E$30="Ja",1,0),0)</f>
        <v>0</v>
      </c>
      <c r="U189" s="445">
        <f>IF('Angaben KH-Standort'!D$31='A4'!D189,IF('Angaben KH-Standort'!E$31="Ja",1,0),0)</f>
        <v>0</v>
      </c>
    </row>
    <row r="190" spans="2:21" ht="15" customHeight="1" x14ac:dyDescent="0.3">
      <c r="B190" s="70" t="str">
        <f t="shared" si="19"/>
        <v>!!!</v>
      </c>
      <c r="C190" s="265" t="str">
        <f>IF(ISERROR(IF(LEN(E190)&gt;0,VLOOKUP(TEXT($E190,0),'Angaben Stationen'!$E$14:$J$213,5,0),"")),"?",IF(LEN(E190)&gt;0,VLOOKUP(TEXT($E190,0),'Angaben Stationen'!$E$14:$J$213,5,0),""))</f>
        <v/>
      </c>
      <c r="D190" s="232" t="str">
        <f>IF(ISERROR(IF(LEN(E190)&gt;0,VLOOKUP(TEXT($E190,0),'Angaben Stationen'!$E$14:$J$213,6,0),"")),"STATION IST NICHT VORHANDEN",IF(LEN(E190)&gt;0,VLOOKUP(TEXT($E190,0),'Angaben Stationen'!$E$14:$J$213,6,0),""))</f>
        <v/>
      </c>
      <c r="E190" s="287"/>
      <c r="F190" s="234"/>
      <c r="G190" s="234"/>
      <c r="H190" s="263"/>
      <c r="I190" s="169"/>
      <c r="K190" s="445" t="str">
        <f t="shared" si="20"/>
        <v>Leer</v>
      </c>
      <c r="L190" s="445" t="str">
        <f>VLOOKUP($D190,{"29 - Psychiatrie (Erwachsene)","BGI";"297 - stationsäquivalente Behandlung in der Erwachsenenpsychiatrie (29)","BGI";"30 - Kinder- und Jugendpsychiatrie","BGII";"307 - stationsäquivalente Behandlung in der Kinder- und Jugendpsychiatrie (30)","BGII";"31 - Psychosomatik","BGI";"","Leer"},2,0)</f>
        <v>Leer</v>
      </c>
      <c r="M190" s="445">
        <f t="shared" si="17"/>
        <v>0</v>
      </c>
      <c r="N190" s="445">
        <f t="shared" si="18"/>
        <v>0</v>
      </c>
      <c r="O190" s="445">
        <f t="shared" si="21"/>
        <v>0</v>
      </c>
      <c r="P190" s="445">
        <f t="shared" si="22"/>
        <v>0</v>
      </c>
      <c r="Q190" s="445">
        <f t="shared" si="23"/>
        <v>0</v>
      </c>
      <c r="R190" s="415" t="str">
        <f t="shared" si="24"/>
        <v>Leer</v>
      </c>
      <c r="S190" s="445">
        <f>IF('Angaben KH-Standort'!D$29='A4'!D190,IF('Angaben KH-Standort'!E$29="Ja",1,0),0)</f>
        <v>0</v>
      </c>
      <c r="T190" s="445">
        <f>IF('Angaben KH-Standort'!D$30='A4'!D190,IF('Angaben KH-Standort'!E$30="Ja",1,0),0)</f>
        <v>0</v>
      </c>
      <c r="U190" s="445">
        <f>IF('Angaben KH-Standort'!D$31='A4'!D190,IF('Angaben KH-Standort'!E$31="Ja",1,0),0)</f>
        <v>0</v>
      </c>
    </row>
    <row r="191" spans="2:21" ht="15" customHeight="1" x14ac:dyDescent="0.3">
      <c r="B191" s="70" t="str">
        <f t="shared" si="19"/>
        <v>!!!</v>
      </c>
      <c r="C191" s="265" t="str">
        <f>IF(ISERROR(IF(LEN(E191)&gt;0,VLOOKUP(TEXT($E191,0),'Angaben Stationen'!$E$14:$J$213,5,0),"")),"?",IF(LEN(E191)&gt;0,VLOOKUP(TEXT($E191,0),'Angaben Stationen'!$E$14:$J$213,5,0),""))</f>
        <v/>
      </c>
      <c r="D191" s="232" t="str">
        <f>IF(ISERROR(IF(LEN(E191)&gt;0,VLOOKUP(TEXT($E191,0),'Angaben Stationen'!$E$14:$J$213,6,0),"")),"STATION IST NICHT VORHANDEN",IF(LEN(E191)&gt;0,VLOOKUP(TEXT($E191,0),'Angaben Stationen'!$E$14:$J$213,6,0),""))</f>
        <v/>
      </c>
      <c r="E191" s="287"/>
      <c r="F191" s="234"/>
      <c r="G191" s="234"/>
      <c r="H191" s="263"/>
      <c r="I191" s="169"/>
      <c r="K191" s="445" t="str">
        <f t="shared" si="20"/>
        <v>Leer</v>
      </c>
      <c r="L191" s="445" t="str">
        <f>VLOOKUP($D191,{"29 - Psychiatrie (Erwachsene)","BGI";"297 - stationsäquivalente Behandlung in der Erwachsenenpsychiatrie (29)","BGI";"30 - Kinder- und Jugendpsychiatrie","BGII";"307 - stationsäquivalente Behandlung in der Kinder- und Jugendpsychiatrie (30)","BGII";"31 - Psychosomatik","BGI";"","Leer"},2,0)</f>
        <v>Leer</v>
      </c>
      <c r="M191" s="445">
        <f t="shared" si="17"/>
        <v>0</v>
      </c>
      <c r="N191" s="445">
        <f t="shared" si="18"/>
        <v>0</v>
      </c>
      <c r="O191" s="445">
        <f t="shared" si="21"/>
        <v>0</v>
      </c>
      <c r="P191" s="445">
        <f t="shared" si="22"/>
        <v>0</v>
      </c>
      <c r="Q191" s="445">
        <f t="shared" si="23"/>
        <v>0</v>
      </c>
      <c r="R191" s="415" t="str">
        <f t="shared" si="24"/>
        <v>Leer</v>
      </c>
      <c r="S191" s="445">
        <f>IF('Angaben KH-Standort'!D$29='A4'!D191,IF('Angaben KH-Standort'!E$29="Ja",1,0),0)</f>
        <v>0</v>
      </c>
      <c r="T191" s="445">
        <f>IF('Angaben KH-Standort'!D$30='A4'!D191,IF('Angaben KH-Standort'!E$30="Ja",1,0),0)</f>
        <v>0</v>
      </c>
      <c r="U191" s="445">
        <f>IF('Angaben KH-Standort'!D$31='A4'!D191,IF('Angaben KH-Standort'!E$31="Ja",1,0),0)</f>
        <v>0</v>
      </c>
    </row>
    <row r="192" spans="2:21" ht="15" customHeight="1" x14ac:dyDescent="0.3">
      <c r="B192" s="70" t="str">
        <f t="shared" si="19"/>
        <v>!!!</v>
      </c>
      <c r="C192" s="265" t="str">
        <f>IF(ISERROR(IF(LEN(E192)&gt;0,VLOOKUP(TEXT($E192,0),'Angaben Stationen'!$E$14:$J$213,5,0),"")),"?",IF(LEN(E192)&gt;0,VLOOKUP(TEXT($E192,0),'Angaben Stationen'!$E$14:$J$213,5,0),""))</f>
        <v/>
      </c>
      <c r="D192" s="232" t="str">
        <f>IF(ISERROR(IF(LEN(E192)&gt;0,VLOOKUP(TEXT($E192,0),'Angaben Stationen'!$E$14:$J$213,6,0),"")),"STATION IST NICHT VORHANDEN",IF(LEN(E192)&gt;0,VLOOKUP(TEXT($E192,0),'Angaben Stationen'!$E$14:$J$213,6,0),""))</f>
        <v/>
      </c>
      <c r="E192" s="287"/>
      <c r="F192" s="234"/>
      <c r="G192" s="234"/>
      <c r="H192" s="263"/>
      <c r="I192" s="169"/>
      <c r="K192" s="445" t="str">
        <f t="shared" si="20"/>
        <v>Leer</v>
      </c>
      <c r="L192" s="445" t="str">
        <f>VLOOKUP($D192,{"29 - Psychiatrie (Erwachsene)","BGI";"297 - stationsäquivalente Behandlung in der Erwachsenenpsychiatrie (29)","BGI";"30 - Kinder- und Jugendpsychiatrie","BGII";"307 - stationsäquivalente Behandlung in der Kinder- und Jugendpsychiatrie (30)","BGII";"31 - Psychosomatik","BGI";"","Leer"},2,0)</f>
        <v>Leer</v>
      </c>
      <c r="M192" s="445">
        <f t="shared" si="17"/>
        <v>0</v>
      </c>
      <c r="N192" s="445">
        <f t="shared" si="18"/>
        <v>0</v>
      </c>
      <c r="O192" s="445">
        <f t="shared" si="21"/>
        <v>0</v>
      </c>
      <c r="P192" s="445">
        <f t="shared" si="22"/>
        <v>0</v>
      </c>
      <c r="Q192" s="445">
        <f t="shared" si="23"/>
        <v>0</v>
      </c>
      <c r="R192" s="415" t="str">
        <f t="shared" si="24"/>
        <v>Leer</v>
      </c>
      <c r="S192" s="445">
        <f>IF('Angaben KH-Standort'!D$29='A4'!D192,IF('Angaben KH-Standort'!E$29="Ja",1,0),0)</f>
        <v>0</v>
      </c>
      <c r="T192" s="445">
        <f>IF('Angaben KH-Standort'!D$30='A4'!D192,IF('Angaben KH-Standort'!E$30="Ja",1,0),0)</f>
        <v>0</v>
      </c>
      <c r="U192" s="445">
        <f>IF('Angaben KH-Standort'!D$31='A4'!D192,IF('Angaben KH-Standort'!E$31="Ja",1,0),0)</f>
        <v>0</v>
      </c>
    </row>
    <row r="193" spans="2:21" ht="15" customHeight="1" x14ac:dyDescent="0.3">
      <c r="B193" s="70" t="str">
        <f t="shared" si="19"/>
        <v>!!!</v>
      </c>
      <c r="C193" s="265" t="str">
        <f>IF(ISERROR(IF(LEN(E193)&gt;0,VLOOKUP(TEXT($E193,0),'Angaben Stationen'!$E$14:$J$213,5,0),"")),"?",IF(LEN(E193)&gt;0,VLOOKUP(TEXT($E193,0),'Angaben Stationen'!$E$14:$J$213,5,0),""))</f>
        <v/>
      </c>
      <c r="D193" s="232" t="str">
        <f>IF(ISERROR(IF(LEN(E193)&gt;0,VLOOKUP(TEXT($E193,0),'Angaben Stationen'!$E$14:$J$213,6,0),"")),"STATION IST NICHT VORHANDEN",IF(LEN(E193)&gt;0,VLOOKUP(TEXT($E193,0),'Angaben Stationen'!$E$14:$J$213,6,0),""))</f>
        <v/>
      </c>
      <c r="E193" s="287"/>
      <c r="F193" s="234"/>
      <c r="G193" s="234"/>
      <c r="H193" s="263"/>
      <c r="I193" s="169"/>
      <c r="K193" s="445" t="str">
        <f t="shared" si="20"/>
        <v>Leer</v>
      </c>
      <c r="L193" s="445" t="str">
        <f>VLOOKUP($D193,{"29 - Psychiatrie (Erwachsene)","BGI";"297 - stationsäquivalente Behandlung in der Erwachsenenpsychiatrie (29)","BGI";"30 - Kinder- und Jugendpsychiatrie","BGII";"307 - stationsäquivalente Behandlung in der Kinder- und Jugendpsychiatrie (30)","BGII";"31 - Psychosomatik","BGI";"","Leer"},2,0)</f>
        <v>Leer</v>
      </c>
      <c r="M193" s="445">
        <f t="shared" si="17"/>
        <v>0</v>
      </c>
      <c r="N193" s="445">
        <f t="shared" si="18"/>
        <v>0</v>
      </c>
      <c r="O193" s="445">
        <f t="shared" si="21"/>
        <v>0</v>
      </c>
      <c r="P193" s="445">
        <f t="shared" si="22"/>
        <v>0</v>
      </c>
      <c r="Q193" s="445">
        <f t="shared" si="23"/>
        <v>0</v>
      </c>
      <c r="R193" s="415" t="str">
        <f t="shared" si="24"/>
        <v>Leer</v>
      </c>
      <c r="S193" s="445">
        <f>IF('Angaben KH-Standort'!D$29='A4'!D193,IF('Angaben KH-Standort'!E$29="Ja",1,0),0)</f>
        <v>0</v>
      </c>
      <c r="T193" s="445">
        <f>IF('Angaben KH-Standort'!D$30='A4'!D193,IF('Angaben KH-Standort'!E$30="Ja",1,0),0)</f>
        <v>0</v>
      </c>
      <c r="U193" s="445">
        <f>IF('Angaben KH-Standort'!D$31='A4'!D193,IF('Angaben KH-Standort'!E$31="Ja",1,0),0)</f>
        <v>0</v>
      </c>
    </row>
    <row r="194" spans="2:21" ht="15" customHeight="1" x14ac:dyDescent="0.3">
      <c r="B194" s="70" t="str">
        <f t="shared" si="19"/>
        <v>!!!</v>
      </c>
      <c r="C194" s="265" t="str">
        <f>IF(ISERROR(IF(LEN(E194)&gt;0,VLOOKUP(TEXT($E194,0),'Angaben Stationen'!$E$14:$J$213,5,0),"")),"?",IF(LEN(E194)&gt;0,VLOOKUP(TEXT($E194,0),'Angaben Stationen'!$E$14:$J$213,5,0),""))</f>
        <v/>
      </c>
      <c r="D194" s="232" t="str">
        <f>IF(ISERROR(IF(LEN(E194)&gt;0,VLOOKUP(TEXT($E194,0),'Angaben Stationen'!$E$14:$J$213,6,0),"")),"STATION IST NICHT VORHANDEN",IF(LEN(E194)&gt;0,VLOOKUP(TEXT($E194,0),'Angaben Stationen'!$E$14:$J$213,6,0),""))</f>
        <v/>
      </c>
      <c r="E194" s="287"/>
      <c r="F194" s="234"/>
      <c r="G194" s="234"/>
      <c r="H194" s="263"/>
      <c r="I194" s="169"/>
      <c r="K194" s="445" t="str">
        <f t="shared" si="20"/>
        <v>Leer</v>
      </c>
      <c r="L194" s="445" t="str">
        <f>VLOOKUP($D194,{"29 - Psychiatrie (Erwachsene)","BGI";"297 - stationsäquivalente Behandlung in der Erwachsenenpsychiatrie (29)","BGI";"30 - Kinder- und Jugendpsychiatrie","BGII";"307 - stationsäquivalente Behandlung in der Kinder- und Jugendpsychiatrie (30)","BGII";"31 - Psychosomatik","BGI";"","Leer"},2,0)</f>
        <v>Leer</v>
      </c>
      <c r="M194" s="445">
        <f t="shared" si="17"/>
        <v>0</v>
      </c>
      <c r="N194" s="445">
        <f t="shared" si="18"/>
        <v>0</v>
      </c>
      <c r="O194" s="445">
        <f t="shared" si="21"/>
        <v>0</v>
      </c>
      <c r="P194" s="445">
        <f t="shared" si="22"/>
        <v>0</v>
      </c>
      <c r="Q194" s="445">
        <f t="shared" si="23"/>
        <v>0</v>
      </c>
      <c r="R194" s="415" t="str">
        <f t="shared" si="24"/>
        <v>Leer</v>
      </c>
      <c r="S194" s="445">
        <f>IF('Angaben KH-Standort'!D$29='A4'!D194,IF('Angaben KH-Standort'!E$29="Ja",1,0),0)</f>
        <v>0</v>
      </c>
      <c r="T194" s="445">
        <f>IF('Angaben KH-Standort'!D$30='A4'!D194,IF('Angaben KH-Standort'!E$30="Ja",1,0),0)</f>
        <v>0</v>
      </c>
      <c r="U194" s="445">
        <f>IF('Angaben KH-Standort'!D$31='A4'!D194,IF('Angaben KH-Standort'!E$31="Ja",1,0),0)</f>
        <v>0</v>
      </c>
    </row>
    <row r="195" spans="2:21" ht="15" customHeight="1" x14ac:dyDescent="0.3">
      <c r="B195" s="70" t="str">
        <f t="shared" si="19"/>
        <v>!!!</v>
      </c>
      <c r="C195" s="265" t="str">
        <f>IF(ISERROR(IF(LEN(E195)&gt;0,VLOOKUP(TEXT($E195,0),'Angaben Stationen'!$E$14:$J$213,5,0),"")),"?",IF(LEN(E195)&gt;0,VLOOKUP(TEXT($E195,0),'Angaben Stationen'!$E$14:$J$213,5,0),""))</f>
        <v/>
      </c>
      <c r="D195" s="232" t="str">
        <f>IF(ISERROR(IF(LEN(E195)&gt;0,VLOOKUP(TEXT($E195,0),'Angaben Stationen'!$E$14:$J$213,6,0),"")),"STATION IST NICHT VORHANDEN",IF(LEN(E195)&gt;0,VLOOKUP(TEXT($E195,0),'Angaben Stationen'!$E$14:$J$213,6,0),""))</f>
        <v/>
      </c>
      <c r="E195" s="287"/>
      <c r="F195" s="234"/>
      <c r="G195" s="234"/>
      <c r="H195" s="263"/>
      <c r="I195" s="169"/>
      <c r="K195" s="445" t="str">
        <f t="shared" si="20"/>
        <v>Leer</v>
      </c>
      <c r="L195" s="445" t="str">
        <f>VLOOKUP($D195,{"29 - Psychiatrie (Erwachsene)","BGI";"297 - stationsäquivalente Behandlung in der Erwachsenenpsychiatrie (29)","BGI";"30 - Kinder- und Jugendpsychiatrie","BGII";"307 - stationsäquivalente Behandlung in der Kinder- und Jugendpsychiatrie (30)","BGII";"31 - Psychosomatik","BGI";"","Leer"},2,0)</f>
        <v>Leer</v>
      </c>
      <c r="M195" s="445">
        <f t="shared" si="17"/>
        <v>0</v>
      </c>
      <c r="N195" s="445">
        <f t="shared" si="18"/>
        <v>0</v>
      </c>
      <c r="O195" s="445">
        <f t="shared" si="21"/>
        <v>0</v>
      </c>
      <c r="P195" s="445">
        <f t="shared" si="22"/>
        <v>0</v>
      </c>
      <c r="Q195" s="445">
        <f t="shared" si="23"/>
        <v>0</v>
      </c>
      <c r="R195" s="415" t="str">
        <f t="shared" si="24"/>
        <v>Leer</v>
      </c>
      <c r="S195" s="445">
        <f>IF('Angaben KH-Standort'!D$29='A4'!D195,IF('Angaben KH-Standort'!E$29="Ja",1,0),0)</f>
        <v>0</v>
      </c>
      <c r="T195" s="445">
        <f>IF('Angaben KH-Standort'!D$30='A4'!D195,IF('Angaben KH-Standort'!E$30="Ja",1,0),0)</f>
        <v>0</v>
      </c>
      <c r="U195" s="445">
        <f>IF('Angaben KH-Standort'!D$31='A4'!D195,IF('Angaben KH-Standort'!E$31="Ja",1,0),0)</f>
        <v>0</v>
      </c>
    </row>
    <row r="196" spans="2:21" ht="15" customHeight="1" x14ac:dyDescent="0.3">
      <c r="B196" s="70" t="str">
        <f t="shared" si="19"/>
        <v>!!!</v>
      </c>
      <c r="C196" s="265" t="str">
        <f>IF(ISERROR(IF(LEN(E196)&gt;0,VLOOKUP(TEXT($E196,0),'Angaben Stationen'!$E$14:$J$213,5,0),"")),"?",IF(LEN(E196)&gt;0,VLOOKUP(TEXT($E196,0),'Angaben Stationen'!$E$14:$J$213,5,0),""))</f>
        <v/>
      </c>
      <c r="D196" s="232" t="str">
        <f>IF(ISERROR(IF(LEN(E196)&gt;0,VLOOKUP(TEXT($E196,0),'Angaben Stationen'!$E$14:$J$213,6,0),"")),"STATION IST NICHT VORHANDEN",IF(LEN(E196)&gt;0,VLOOKUP(TEXT($E196,0),'Angaben Stationen'!$E$14:$J$213,6,0),""))</f>
        <v/>
      </c>
      <c r="E196" s="287"/>
      <c r="F196" s="234"/>
      <c r="G196" s="234"/>
      <c r="H196" s="263"/>
      <c r="I196" s="169"/>
      <c r="K196" s="445" t="str">
        <f t="shared" si="20"/>
        <v>Leer</v>
      </c>
      <c r="L196" s="445" t="str">
        <f>VLOOKUP($D196,{"29 - Psychiatrie (Erwachsene)","BGI";"297 - stationsäquivalente Behandlung in der Erwachsenenpsychiatrie (29)","BGI";"30 - Kinder- und Jugendpsychiatrie","BGII";"307 - stationsäquivalente Behandlung in der Kinder- und Jugendpsychiatrie (30)","BGII";"31 - Psychosomatik","BGI";"","Leer"},2,0)</f>
        <v>Leer</v>
      </c>
      <c r="M196" s="445">
        <f t="shared" si="17"/>
        <v>0</v>
      </c>
      <c r="N196" s="445">
        <f t="shared" si="18"/>
        <v>0</v>
      </c>
      <c r="O196" s="445">
        <f t="shared" si="21"/>
        <v>0</v>
      </c>
      <c r="P196" s="445">
        <f t="shared" si="22"/>
        <v>0</v>
      </c>
      <c r="Q196" s="445">
        <f t="shared" si="23"/>
        <v>0</v>
      </c>
      <c r="R196" s="415" t="str">
        <f t="shared" si="24"/>
        <v>Leer</v>
      </c>
      <c r="S196" s="445">
        <f>IF('Angaben KH-Standort'!D$29='A4'!D196,IF('Angaben KH-Standort'!E$29="Ja",1,0),0)</f>
        <v>0</v>
      </c>
      <c r="T196" s="445">
        <f>IF('Angaben KH-Standort'!D$30='A4'!D196,IF('Angaben KH-Standort'!E$30="Ja",1,0),0)</f>
        <v>0</v>
      </c>
      <c r="U196" s="445">
        <f>IF('Angaben KH-Standort'!D$31='A4'!D196,IF('Angaben KH-Standort'!E$31="Ja",1,0),0)</f>
        <v>0</v>
      </c>
    </row>
    <row r="197" spans="2:21" ht="15" customHeight="1" x14ac:dyDescent="0.3">
      <c r="B197" s="70" t="str">
        <f t="shared" si="19"/>
        <v>!!!</v>
      </c>
      <c r="C197" s="265" t="str">
        <f>IF(ISERROR(IF(LEN(E197)&gt;0,VLOOKUP(TEXT($E197,0),'Angaben Stationen'!$E$14:$J$213,5,0),"")),"?",IF(LEN(E197)&gt;0,VLOOKUP(TEXT($E197,0),'Angaben Stationen'!$E$14:$J$213,5,0),""))</f>
        <v/>
      </c>
      <c r="D197" s="232" t="str">
        <f>IF(ISERROR(IF(LEN(E197)&gt;0,VLOOKUP(TEXT($E197,0),'Angaben Stationen'!$E$14:$J$213,6,0),"")),"STATION IST NICHT VORHANDEN",IF(LEN(E197)&gt;0,VLOOKUP(TEXT($E197,0),'Angaben Stationen'!$E$14:$J$213,6,0),""))</f>
        <v/>
      </c>
      <c r="E197" s="287"/>
      <c r="F197" s="234"/>
      <c r="G197" s="234"/>
      <c r="H197" s="263"/>
      <c r="I197" s="169"/>
      <c r="K197" s="445" t="str">
        <f t="shared" si="20"/>
        <v>Leer</v>
      </c>
      <c r="L197" s="445" t="str">
        <f>VLOOKUP($D197,{"29 - Psychiatrie (Erwachsene)","BGI";"297 - stationsäquivalente Behandlung in der Erwachsenenpsychiatrie (29)","BGI";"30 - Kinder- und Jugendpsychiatrie","BGII";"307 - stationsäquivalente Behandlung in der Kinder- und Jugendpsychiatrie (30)","BGII";"31 - Psychosomatik","BGI";"","Leer"},2,0)</f>
        <v>Leer</v>
      </c>
      <c r="M197" s="445">
        <f t="shared" si="17"/>
        <v>0</v>
      </c>
      <c r="N197" s="445">
        <f t="shared" si="18"/>
        <v>0</v>
      </c>
      <c r="O197" s="445">
        <f t="shared" si="21"/>
        <v>0</v>
      </c>
      <c r="P197" s="445">
        <f t="shared" si="22"/>
        <v>0</v>
      </c>
      <c r="Q197" s="445">
        <f t="shared" si="23"/>
        <v>0</v>
      </c>
      <c r="R197" s="415" t="str">
        <f t="shared" si="24"/>
        <v>Leer</v>
      </c>
      <c r="S197" s="445">
        <f>IF('Angaben KH-Standort'!D$29='A4'!D197,IF('Angaben KH-Standort'!E$29="Ja",1,0),0)</f>
        <v>0</v>
      </c>
      <c r="T197" s="445">
        <f>IF('Angaben KH-Standort'!D$30='A4'!D197,IF('Angaben KH-Standort'!E$30="Ja",1,0),0)</f>
        <v>0</v>
      </c>
      <c r="U197" s="445">
        <f>IF('Angaben KH-Standort'!D$31='A4'!D197,IF('Angaben KH-Standort'!E$31="Ja",1,0),0)</f>
        <v>0</v>
      </c>
    </row>
    <row r="198" spans="2:21" ht="15" customHeight="1" x14ac:dyDescent="0.3">
      <c r="B198" s="70" t="str">
        <f t="shared" si="19"/>
        <v>!!!</v>
      </c>
      <c r="C198" s="265" t="str">
        <f>IF(ISERROR(IF(LEN(E198)&gt;0,VLOOKUP(TEXT($E198,0),'Angaben Stationen'!$E$14:$J$213,5,0),"")),"?",IF(LEN(E198)&gt;0,VLOOKUP(TEXT($E198,0),'Angaben Stationen'!$E$14:$J$213,5,0),""))</f>
        <v/>
      </c>
      <c r="D198" s="232" t="str">
        <f>IF(ISERROR(IF(LEN(E198)&gt;0,VLOOKUP(TEXT($E198,0),'Angaben Stationen'!$E$14:$J$213,6,0),"")),"STATION IST NICHT VORHANDEN",IF(LEN(E198)&gt;0,VLOOKUP(TEXT($E198,0),'Angaben Stationen'!$E$14:$J$213,6,0),""))</f>
        <v/>
      </c>
      <c r="E198" s="287"/>
      <c r="F198" s="234"/>
      <c r="G198" s="234"/>
      <c r="H198" s="263"/>
      <c r="I198" s="169"/>
      <c r="K198" s="445" t="str">
        <f t="shared" si="20"/>
        <v>Leer</v>
      </c>
      <c r="L198" s="445" t="str">
        <f>VLOOKUP($D198,{"29 - Psychiatrie (Erwachsene)","BGI";"297 - stationsäquivalente Behandlung in der Erwachsenenpsychiatrie (29)","BGI";"30 - Kinder- und Jugendpsychiatrie","BGII";"307 - stationsäquivalente Behandlung in der Kinder- und Jugendpsychiatrie (30)","BGII";"31 - Psychosomatik","BGI";"","Leer"},2,0)</f>
        <v>Leer</v>
      </c>
      <c r="M198" s="445">
        <f t="shared" si="17"/>
        <v>0</v>
      </c>
      <c r="N198" s="445">
        <f t="shared" si="18"/>
        <v>0</v>
      </c>
      <c r="O198" s="445">
        <f t="shared" si="21"/>
        <v>0</v>
      </c>
      <c r="P198" s="445">
        <f t="shared" si="22"/>
        <v>0</v>
      </c>
      <c r="Q198" s="445">
        <f t="shared" si="23"/>
        <v>0</v>
      </c>
      <c r="R198" s="415" t="str">
        <f t="shared" si="24"/>
        <v>Leer</v>
      </c>
      <c r="S198" s="445">
        <f>IF('Angaben KH-Standort'!D$29='A4'!D198,IF('Angaben KH-Standort'!E$29="Ja",1,0),0)</f>
        <v>0</v>
      </c>
      <c r="T198" s="445">
        <f>IF('Angaben KH-Standort'!D$30='A4'!D198,IF('Angaben KH-Standort'!E$30="Ja",1,0),0)</f>
        <v>0</v>
      </c>
      <c r="U198" s="445">
        <f>IF('Angaben KH-Standort'!D$31='A4'!D198,IF('Angaben KH-Standort'!E$31="Ja",1,0),0)</f>
        <v>0</v>
      </c>
    </row>
    <row r="199" spans="2:21" ht="15" customHeight="1" x14ac:dyDescent="0.3">
      <c r="B199" s="70" t="str">
        <f t="shared" si="19"/>
        <v>!!!</v>
      </c>
      <c r="C199" s="265" t="str">
        <f>IF(ISERROR(IF(LEN(E199)&gt;0,VLOOKUP(TEXT($E199,0),'Angaben Stationen'!$E$14:$J$213,5,0),"")),"?",IF(LEN(E199)&gt;0,VLOOKUP(TEXT($E199,0),'Angaben Stationen'!$E$14:$J$213,5,0),""))</f>
        <v/>
      </c>
      <c r="D199" s="232" t="str">
        <f>IF(ISERROR(IF(LEN(E199)&gt;0,VLOOKUP(TEXT($E199,0),'Angaben Stationen'!$E$14:$J$213,6,0),"")),"STATION IST NICHT VORHANDEN",IF(LEN(E199)&gt;0,VLOOKUP(TEXT($E199,0),'Angaben Stationen'!$E$14:$J$213,6,0),""))</f>
        <v/>
      </c>
      <c r="E199" s="287"/>
      <c r="F199" s="234"/>
      <c r="G199" s="234"/>
      <c r="H199" s="263"/>
      <c r="I199" s="169"/>
      <c r="K199" s="445" t="str">
        <f t="shared" si="20"/>
        <v>Leer</v>
      </c>
      <c r="L199" s="445" t="str">
        <f>VLOOKUP($D199,{"29 - Psychiatrie (Erwachsene)","BGI";"297 - stationsäquivalente Behandlung in der Erwachsenenpsychiatrie (29)","BGI";"30 - Kinder- und Jugendpsychiatrie","BGII";"307 - stationsäquivalente Behandlung in der Kinder- und Jugendpsychiatrie (30)","BGII";"31 - Psychosomatik","BGI";"","Leer"},2,0)</f>
        <v>Leer</v>
      </c>
      <c r="M199" s="445">
        <f t="shared" si="17"/>
        <v>0</v>
      </c>
      <c r="N199" s="445">
        <f t="shared" si="18"/>
        <v>0</v>
      </c>
      <c r="O199" s="445">
        <f t="shared" si="21"/>
        <v>0</v>
      </c>
      <c r="P199" s="445">
        <f t="shared" si="22"/>
        <v>0</v>
      </c>
      <c r="Q199" s="445">
        <f t="shared" si="23"/>
        <v>0</v>
      </c>
      <c r="R199" s="415" t="str">
        <f t="shared" si="24"/>
        <v>Leer</v>
      </c>
      <c r="S199" s="445">
        <f>IF('Angaben KH-Standort'!D$29='A4'!D199,IF('Angaben KH-Standort'!E$29="Ja",1,0),0)</f>
        <v>0</v>
      </c>
      <c r="T199" s="445">
        <f>IF('Angaben KH-Standort'!D$30='A4'!D199,IF('Angaben KH-Standort'!E$30="Ja",1,0),0)</f>
        <v>0</v>
      </c>
      <c r="U199" s="445">
        <f>IF('Angaben KH-Standort'!D$31='A4'!D199,IF('Angaben KH-Standort'!E$31="Ja",1,0),0)</f>
        <v>0</v>
      </c>
    </row>
    <row r="200" spans="2:21" ht="15" customHeight="1" x14ac:dyDescent="0.3">
      <c r="B200" s="70" t="str">
        <f t="shared" si="19"/>
        <v>!!!</v>
      </c>
      <c r="C200" s="265" t="str">
        <f>IF(ISERROR(IF(LEN(E200)&gt;0,VLOOKUP(TEXT($E200,0),'Angaben Stationen'!$E$14:$J$213,5,0),"")),"?",IF(LEN(E200)&gt;0,VLOOKUP(TEXT($E200,0),'Angaben Stationen'!$E$14:$J$213,5,0),""))</f>
        <v/>
      </c>
      <c r="D200" s="232" t="str">
        <f>IF(ISERROR(IF(LEN(E200)&gt;0,VLOOKUP(TEXT($E200,0),'Angaben Stationen'!$E$14:$J$213,6,0),"")),"STATION IST NICHT VORHANDEN",IF(LEN(E200)&gt;0,VLOOKUP(TEXT($E200,0),'Angaben Stationen'!$E$14:$J$213,6,0),""))</f>
        <v/>
      </c>
      <c r="E200" s="287"/>
      <c r="F200" s="234"/>
      <c r="G200" s="234"/>
      <c r="H200" s="263"/>
      <c r="I200" s="169"/>
      <c r="K200" s="445" t="str">
        <f t="shared" si="20"/>
        <v>Leer</v>
      </c>
      <c r="L200" s="445" t="str">
        <f>VLOOKUP($D200,{"29 - Psychiatrie (Erwachsene)","BGI";"297 - stationsäquivalente Behandlung in der Erwachsenenpsychiatrie (29)","BGI";"30 - Kinder- und Jugendpsychiatrie","BGII";"307 - stationsäquivalente Behandlung in der Kinder- und Jugendpsychiatrie (30)","BGII";"31 - Psychosomatik","BGI";"","Leer"},2,0)</f>
        <v>Leer</v>
      </c>
      <c r="M200" s="445">
        <f t="shared" si="17"/>
        <v>0</v>
      </c>
      <c r="N200" s="445">
        <f t="shared" si="18"/>
        <v>0</v>
      </c>
      <c r="O200" s="445">
        <f t="shared" si="21"/>
        <v>0</v>
      </c>
      <c r="P200" s="445">
        <f t="shared" si="22"/>
        <v>0</v>
      </c>
      <c r="Q200" s="445">
        <f t="shared" si="23"/>
        <v>0</v>
      </c>
      <c r="R200" s="415" t="str">
        <f t="shared" si="24"/>
        <v>Leer</v>
      </c>
      <c r="S200" s="445">
        <f>IF('Angaben KH-Standort'!D$29='A4'!D200,IF('Angaben KH-Standort'!E$29="Ja",1,0),0)</f>
        <v>0</v>
      </c>
      <c r="T200" s="445">
        <f>IF('Angaben KH-Standort'!D$30='A4'!D200,IF('Angaben KH-Standort'!E$30="Ja",1,0),0)</f>
        <v>0</v>
      </c>
      <c r="U200" s="445">
        <f>IF('Angaben KH-Standort'!D$31='A4'!D200,IF('Angaben KH-Standort'!E$31="Ja",1,0),0)</f>
        <v>0</v>
      </c>
    </row>
    <row r="201" spans="2:21" ht="15" customHeight="1" x14ac:dyDescent="0.3">
      <c r="B201" s="70" t="str">
        <f t="shared" si="19"/>
        <v>!!!</v>
      </c>
      <c r="C201" s="265" t="str">
        <f>IF(ISERROR(IF(LEN(E201)&gt;0,VLOOKUP(TEXT($E201,0),'Angaben Stationen'!$E$14:$J$213,5,0),"")),"?",IF(LEN(E201)&gt;0,VLOOKUP(TEXT($E201,0),'Angaben Stationen'!$E$14:$J$213,5,0),""))</f>
        <v/>
      </c>
      <c r="D201" s="232" t="str">
        <f>IF(ISERROR(IF(LEN(E201)&gt;0,VLOOKUP(TEXT($E201,0),'Angaben Stationen'!$E$14:$J$213,6,0),"")),"STATION IST NICHT VORHANDEN",IF(LEN(E201)&gt;0,VLOOKUP(TEXT($E201,0),'Angaben Stationen'!$E$14:$J$213,6,0),""))</f>
        <v/>
      </c>
      <c r="E201" s="287"/>
      <c r="F201" s="234"/>
      <c r="G201" s="234"/>
      <c r="H201" s="263"/>
      <c r="I201" s="169"/>
      <c r="K201" s="445" t="str">
        <f t="shared" si="20"/>
        <v>Leer</v>
      </c>
      <c r="L201" s="445" t="str">
        <f>VLOOKUP($D201,{"29 - Psychiatrie (Erwachsene)","BGI";"297 - stationsäquivalente Behandlung in der Erwachsenenpsychiatrie (29)","BGI";"30 - Kinder- und Jugendpsychiatrie","BGII";"307 - stationsäquivalente Behandlung in der Kinder- und Jugendpsychiatrie (30)","BGII";"31 - Psychosomatik","BGI";"","Leer"},2,0)</f>
        <v>Leer</v>
      </c>
      <c r="M201" s="445">
        <f t="shared" si="17"/>
        <v>0</v>
      </c>
      <c r="N201" s="445">
        <f t="shared" si="18"/>
        <v>0</v>
      </c>
      <c r="O201" s="445">
        <f t="shared" si="21"/>
        <v>0</v>
      </c>
      <c r="P201" s="445">
        <f t="shared" si="22"/>
        <v>0</v>
      </c>
      <c r="Q201" s="445">
        <f t="shared" si="23"/>
        <v>0</v>
      </c>
      <c r="R201" s="415" t="str">
        <f t="shared" si="24"/>
        <v>Leer</v>
      </c>
      <c r="S201" s="445">
        <f>IF('Angaben KH-Standort'!D$29='A4'!D201,IF('Angaben KH-Standort'!E$29="Ja",1,0),0)</f>
        <v>0</v>
      </c>
      <c r="T201" s="445">
        <f>IF('Angaben KH-Standort'!D$30='A4'!D201,IF('Angaben KH-Standort'!E$30="Ja",1,0),0)</f>
        <v>0</v>
      </c>
      <c r="U201" s="445">
        <f>IF('Angaben KH-Standort'!D$31='A4'!D201,IF('Angaben KH-Standort'!E$31="Ja",1,0),0)</f>
        <v>0</v>
      </c>
    </row>
    <row r="202" spans="2:21" ht="15" customHeight="1" x14ac:dyDescent="0.3">
      <c r="B202" s="70" t="str">
        <f t="shared" si="19"/>
        <v>!!!</v>
      </c>
      <c r="C202" s="265" t="str">
        <f>IF(ISERROR(IF(LEN(E202)&gt;0,VLOOKUP(TEXT($E202,0),'Angaben Stationen'!$E$14:$J$213,5,0),"")),"?",IF(LEN(E202)&gt;0,VLOOKUP(TEXT($E202,0),'Angaben Stationen'!$E$14:$J$213,5,0),""))</f>
        <v/>
      </c>
      <c r="D202" s="232" t="str">
        <f>IF(ISERROR(IF(LEN(E202)&gt;0,VLOOKUP(TEXT($E202,0),'Angaben Stationen'!$E$14:$J$213,6,0),"")),"STATION IST NICHT VORHANDEN",IF(LEN(E202)&gt;0,VLOOKUP(TEXT($E202,0),'Angaben Stationen'!$E$14:$J$213,6,0),""))</f>
        <v/>
      </c>
      <c r="E202" s="287"/>
      <c r="F202" s="234"/>
      <c r="G202" s="234"/>
      <c r="H202" s="263"/>
      <c r="I202" s="169"/>
      <c r="K202" s="445" t="str">
        <f t="shared" si="20"/>
        <v>Leer</v>
      </c>
      <c r="L202" s="445" t="str">
        <f>VLOOKUP($D202,{"29 - Psychiatrie (Erwachsene)","BGI";"297 - stationsäquivalente Behandlung in der Erwachsenenpsychiatrie (29)","BGI";"30 - Kinder- und Jugendpsychiatrie","BGII";"307 - stationsäquivalente Behandlung in der Kinder- und Jugendpsychiatrie (30)","BGII";"31 - Psychosomatik","BGI";"","Leer"},2,0)</f>
        <v>Leer</v>
      </c>
      <c r="M202" s="445">
        <f t="shared" si="17"/>
        <v>0</v>
      </c>
      <c r="N202" s="445">
        <f t="shared" si="18"/>
        <v>0</v>
      </c>
      <c r="O202" s="445">
        <f t="shared" si="21"/>
        <v>0</v>
      </c>
      <c r="P202" s="445">
        <f t="shared" si="22"/>
        <v>0</v>
      </c>
      <c r="Q202" s="445">
        <f t="shared" si="23"/>
        <v>0</v>
      </c>
      <c r="R202" s="415" t="str">
        <f t="shared" si="24"/>
        <v>Leer</v>
      </c>
      <c r="S202" s="445">
        <f>IF('Angaben KH-Standort'!D$29='A4'!D202,IF('Angaben KH-Standort'!E$29="Ja",1,0),0)</f>
        <v>0</v>
      </c>
      <c r="T202" s="445">
        <f>IF('Angaben KH-Standort'!D$30='A4'!D202,IF('Angaben KH-Standort'!E$30="Ja",1,0),0)</f>
        <v>0</v>
      </c>
      <c r="U202" s="445">
        <f>IF('Angaben KH-Standort'!D$31='A4'!D202,IF('Angaben KH-Standort'!E$31="Ja",1,0),0)</f>
        <v>0</v>
      </c>
    </row>
    <row r="203" spans="2:21" ht="15" customHeight="1" x14ac:dyDescent="0.3">
      <c r="B203" s="70" t="str">
        <f t="shared" si="19"/>
        <v>!!!</v>
      </c>
      <c r="C203" s="265" t="str">
        <f>IF(ISERROR(IF(LEN(E203)&gt;0,VLOOKUP(TEXT($E203,0),'Angaben Stationen'!$E$14:$J$213,5,0),"")),"?",IF(LEN(E203)&gt;0,VLOOKUP(TEXT($E203,0),'Angaben Stationen'!$E$14:$J$213,5,0),""))</f>
        <v/>
      </c>
      <c r="D203" s="232" t="str">
        <f>IF(ISERROR(IF(LEN(E203)&gt;0,VLOOKUP(TEXT($E203,0),'Angaben Stationen'!$E$14:$J$213,6,0),"")),"STATION IST NICHT VORHANDEN",IF(LEN(E203)&gt;0,VLOOKUP(TEXT($E203,0),'Angaben Stationen'!$E$14:$J$213,6,0),""))</f>
        <v/>
      </c>
      <c r="E203" s="287"/>
      <c r="F203" s="234"/>
      <c r="G203" s="234"/>
      <c r="H203" s="263"/>
      <c r="I203" s="169"/>
      <c r="K203" s="445" t="str">
        <f t="shared" si="20"/>
        <v>Leer</v>
      </c>
      <c r="L203" s="445" t="str">
        <f>VLOOKUP($D203,{"29 - Psychiatrie (Erwachsene)","BGI";"297 - stationsäquivalente Behandlung in der Erwachsenenpsychiatrie (29)","BGI";"30 - Kinder- und Jugendpsychiatrie","BGII";"307 - stationsäquivalente Behandlung in der Kinder- und Jugendpsychiatrie (30)","BGII";"31 - Psychosomatik","BGI";"","Leer"},2,0)</f>
        <v>Leer</v>
      </c>
      <c r="M203" s="445">
        <f t="shared" si="17"/>
        <v>0</v>
      </c>
      <c r="N203" s="445">
        <f t="shared" si="18"/>
        <v>0</v>
      </c>
      <c r="O203" s="445">
        <f t="shared" si="21"/>
        <v>0</v>
      </c>
      <c r="P203" s="445">
        <f t="shared" si="22"/>
        <v>0</v>
      </c>
      <c r="Q203" s="445">
        <f t="shared" si="23"/>
        <v>0</v>
      </c>
      <c r="R203" s="415" t="str">
        <f t="shared" si="24"/>
        <v>Leer</v>
      </c>
      <c r="S203" s="445">
        <f>IF('Angaben KH-Standort'!D$29='A4'!D203,IF('Angaben KH-Standort'!E$29="Ja",1,0),0)</f>
        <v>0</v>
      </c>
      <c r="T203" s="445">
        <f>IF('Angaben KH-Standort'!D$30='A4'!D203,IF('Angaben KH-Standort'!E$30="Ja",1,0),0)</f>
        <v>0</v>
      </c>
      <c r="U203" s="445">
        <f>IF('Angaben KH-Standort'!D$31='A4'!D203,IF('Angaben KH-Standort'!E$31="Ja",1,0),0)</f>
        <v>0</v>
      </c>
    </row>
    <row r="204" spans="2:21" ht="15" customHeight="1" x14ac:dyDescent="0.3">
      <c r="B204" s="70" t="str">
        <f t="shared" si="19"/>
        <v>!!!</v>
      </c>
      <c r="C204" s="265" t="str">
        <f>IF(ISERROR(IF(LEN(E204)&gt;0,VLOOKUP(TEXT($E204,0),'Angaben Stationen'!$E$14:$J$213,5,0),"")),"?",IF(LEN(E204)&gt;0,VLOOKUP(TEXT($E204,0),'Angaben Stationen'!$E$14:$J$213,5,0),""))</f>
        <v/>
      </c>
      <c r="D204" s="232" t="str">
        <f>IF(ISERROR(IF(LEN(E204)&gt;0,VLOOKUP(TEXT($E204,0),'Angaben Stationen'!$E$14:$J$213,6,0),"")),"STATION IST NICHT VORHANDEN",IF(LEN(E204)&gt;0,VLOOKUP(TEXT($E204,0),'Angaben Stationen'!$E$14:$J$213,6,0),""))</f>
        <v/>
      </c>
      <c r="E204" s="287"/>
      <c r="F204" s="234"/>
      <c r="G204" s="234"/>
      <c r="H204" s="263"/>
      <c r="I204" s="169"/>
      <c r="K204" s="445" t="str">
        <f t="shared" si="20"/>
        <v>Leer</v>
      </c>
      <c r="L204" s="445" t="str">
        <f>VLOOKUP($D204,{"29 - Psychiatrie (Erwachsene)","BGI";"297 - stationsäquivalente Behandlung in der Erwachsenenpsychiatrie (29)","BGI";"30 - Kinder- und Jugendpsychiatrie","BGII";"307 - stationsäquivalente Behandlung in der Kinder- und Jugendpsychiatrie (30)","BGII";"31 - Psychosomatik","BGI";"","Leer"},2,0)</f>
        <v>Leer</v>
      </c>
      <c r="M204" s="445">
        <f t="shared" si="17"/>
        <v>0</v>
      </c>
      <c r="N204" s="445">
        <f t="shared" si="18"/>
        <v>0</v>
      </c>
      <c r="O204" s="445">
        <f t="shared" si="21"/>
        <v>0</v>
      </c>
      <c r="P204" s="445">
        <f t="shared" si="22"/>
        <v>0</v>
      </c>
      <c r="Q204" s="445">
        <f t="shared" si="23"/>
        <v>0</v>
      </c>
      <c r="R204" s="415" t="str">
        <f t="shared" si="24"/>
        <v>Leer</v>
      </c>
      <c r="S204" s="445">
        <f>IF('Angaben KH-Standort'!D$29='A4'!D204,IF('Angaben KH-Standort'!E$29="Ja",1,0),0)</f>
        <v>0</v>
      </c>
      <c r="T204" s="445">
        <f>IF('Angaben KH-Standort'!D$30='A4'!D204,IF('Angaben KH-Standort'!E$30="Ja",1,0),0)</f>
        <v>0</v>
      </c>
      <c r="U204" s="445">
        <f>IF('Angaben KH-Standort'!D$31='A4'!D204,IF('Angaben KH-Standort'!E$31="Ja",1,0),0)</f>
        <v>0</v>
      </c>
    </row>
    <row r="205" spans="2:21" ht="15" customHeight="1" x14ac:dyDescent="0.3">
      <c r="B205" s="70" t="str">
        <f t="shared" si="19"/>
        <v>!!!</v>
      </c>
      <c r="C205" s="265" t="str">
        <f>IF(ISERROR(IF(LEN(E205)&gt;0,VLOOKUP(TEXT($E205,0),'Angaben Stationen'!$E$14:$J$213,5,0),"")),"?",IF(LEN(E205)&gt;0,VLOOKUP(TEXT($E205,0),'Angaben Stationen'!$E$14:$J$213,5,0),""))</f>
        <v/>
      </c>
      <c r="D205" s="232" t="str">
        <f>IF(ISERROR(IF(LEN(E205)&gt;0,VLOOKUP(TEXT($E205,0),'Angaben Stationen'!$E$14:$J$213,6,0),"")),"STATION IST NICHT VORHANDEN",IF(LEN(E205)&gt;0,VLOOKUP(TEXT($E205,0),'Angaben Stationen'!$E$14:$J$213,6,0),""))</f>
        <v/>
      </c>
      <c r="E205" s="287"/>
      <c r="F205" s="234"/>
      <c r="G205" s="234"/>
      <c r="H205" s="263"/>
      <c r="I205" s="169"/>
      <c r="K205" s="445" t="str">
        <f t="shared" si="20"/>
        <v>Leer</v>
      </c>
      <c r="L205" s="445" t="str">
        <f>VLOOKUP($D205,{"29 - Psychiatrie (Erwachsene)","BGI";"297 - stationsäquivalente Behandlung in der Erwachsenenpsychiatrie (29)","BGI";"30 - Kinder- und Jugendpsychiatrie","BGII";"307 - stationsäquivalente Behandlung in der Kinder- und Jugendpsychiatrie (30)","BGII";"31 - Psychosomatik","BGI";"","Leer"},2,0)</f>
        <v>Leer</v>
      </c>
      <c r="M205" s="445">
        <f t="shared" si="17"/>
        <v>0</v>
      </c>
      <c r="N205" s="445">
        <f t="shared" si="18"/>
        <v>0</v>
      </c>
      <c r="O205" s="445">
        <f t="shared" si="21"/>
        <v>0</v>
      </c>
      <c r="P205" s="445">
        <f t="shared" si="22"/>
        <v>0</v>
      </c>
      <c r="Q205" s="445">
        <f t="shared" si="23"/>
        <v>0</v>
      </c>
      <c r="R205" s="415" t="str">
        <f t="shared" si="24"/>
        <v>Leer</v>
      </c>
      <c r="S205" s="445">
        <f>IF('Angaben KH-Standort'!D$29='A4'!D205,IF('Angaben KH-Standort'!E$29="Ja",1,0),0)</f>
        <v>0</v>
      </c>
      <c r="T205" s="445">
        <f>IF('Angaben KH-Standort'!D$30='A4'!D205,IF('Angaben KH-Standort'!E$30="Ja",1,0),0)</f>
        <v>0</v>
      </c>
      <c r="U205" s="445">
        <f>IF('Angaben KH-Standort'!D$31='A4'!D205,IF('Angaben KH-Standort'!E$31="Ja",1,0),0)</f>
        <v>0</v>
      </c>
    </row>
    <row r="206" spans="2:21" ht="15" customHeight="1" x14ac:dyDescent="0.3">
      <c r="B206" s="70" t="str">
        <f t="shared" si="19"/>
        <v>!!!</v>
      </c>
      <c r="C206" s="265" t="str">
        <f>IF(ISERROR(IF(LEN(E206)&gt;0,VLOOKUP(TEXT($E206,0),'Angaben Stationen'!$E$14:$J$213,5,0),"")),"?",IF(LEN(E206)&gt;0,VLOOKUP(TEXT($E206,0),'Angaben Stationen'!$E$14:$J$213,5,0),""))</f>
        <v/>
      </c>
      <c r="D206" s="232" t="str">
        <f>IF(ISERROR(IF(LEN(E206)&gt;0,VLOOKUP(TEXT($E206,0),'Angaben Stationen'!$E$14:$J$213,6,0),"")),"STATION IST NICHT VORHANDEN",IF(LEN(E206)&gt;0,VLOOKUP(TEXT($E206,0),'Angaben Stationen'!$E$14:$J$213,6,0),""))</f>
        <v/>
      </c>
      <c r="E206" s="287"/>
      <c r="F206" s="234"/>
      <c r="G206" s="234"/>
      <c r="H206" s="263"/>
      <c r="I206" s="169"/>
      <c r="K206" s="445" t="str">
        <f t="shared" si="20"/>
        <v>Leer</v>
      </c>
      <c r="L206" s="445" t="str">
        <f>VLOOKUP($D206,{"29 - Psychiatrie (Erwachsene)","BGI";"297 - stationsäquivalente Behandlung in der Erwachsenenpsychiatrie (29)","BGI";"30 - Kinder- und Jugendpsychiatrie","BGII";"307 - stationsäquivalente Behandlung in der Kinder- und Jugendpsychiatrie (30)","BGII";"31 - Psychosomatik","BGI";"","Leer"},2,0)</f>
        <v>Leer</v>
      </c>
      <c r="M206" s="445">
        <f t="shared" si="17"/>
        <v>0</v>
      </c>
      <c r="N206" s="445">
        <f t="shared" si="18"/>
        <v>0</v>
      </c>
      <c r="O206" s="445">
        <f t="shared" si="21"/>
        <v>0</v>
      </c>
      <c r="P206" s="445">
        <f t="shared" si="22"/>
        <v>0</v>
      </c>
      <c r="Q206" s="445">
        <f t="shared" si="23"/>
        <v>0</v>
      </c>
      <c r="R206" s="415" t="str">
        <f t="shared" si="24"/>
        <v>Leer</v>
      </c>
      <c r="S206" s="445">
        <f>IF('Angaben KH-Standort'!D$29='A4'!D206,IF('Angaben KH-Standort'!E$29="Ja",1,0),0)</f>
        <v>0</v>
      </c>
      <c r="T206" s="445">
        <f>IF('Angaben KH-Standort'!D$30='A4'!D206,IF('Angaben KH-Standort'!E$30="Ja",1,0),0)</f>
        <v>0</v>
      </c>
      <c r="U206" s="445">
        <f>IF('Angaben KH-Standort'!D$31='A4'!D206,IF('Angaben KH-Standort'!E$31="Ja",1,0),0)</f>
        <v>0</v>
      </c>
    </row>
    <row r="207" spans="2:21" ht="15" customHeight="1" x14ac:dyDescent="0.3">
      <c r="B207" s="70" t="str">
        <f t="shared" si="19"/>
        <v>!!!</v>
      </c>
      <c r="C207" s="265" t="str">
        <f>IF(ISERROR(IF(LEN(E207)&gt;0,VLOOKUP(TEXT($E207,0),'Angaben Stationen'!$E$14:$J$213,5,0),"")),"?",IF(LEN(E207)&gt;0,VLOOKUP(TEXT($E207,0),'Angaben Stationen'!$E$14:$J$213,5,0),""))</f>
        <v/>
      </c>
      <c r="D207" s="232" t="str">
        <f>IF(ISERROR(IF(LEN(E207)&gt;0,VLOOKUP(TEXT($E207,0),'Angaben Stationen'!$E$14:$J$213,6,0),"")),"STATION IST NICHT VORHANDEN",IF(LEN(E207)&gt;0,VLOOKUP(TEXT($E207,0),'Angaben Stationen'!$E$14:$J$213,6,0),""))</f>
        <v/>
      </c>
      <c r="E207" s="287"/>
      <c r="F207" s="234"/>
      <c r="G207" s="234"/>
      <c r="H207" s="263"/>
      <c r="I207" s="169"/>
      <c r="K207" s="445" t="str">
        <f t="shared" si="20"/>
        <v>Leer</v>
      </c>
      <c r="L207" s="445" t="str">
        <f>VLOOKUP($D207,{"29 - Psychiatrie (Erwachsene)","BGI";"297 - stationsäquivalente Behandlung in der Erwachsenenpsychiatrie (29)","BGI";"30 - Kinder- und Jugendpsychiatrie","BGII";"307 - stationsäquivalente Behandlung in der Kinder- und Jugendpsychiatrie (30)","BGII";"31 - Psychosomatik","BGI";"","Leer"},2,0)</f>
        <v>Leer</v>
      </c>
      <c r="M207" s="445">
        <f t="shared" si="17"/>
        <v>0</v>
      </c>
      <c r="N207" s="445">
        <f t="shared" si="18"/>
        <v>0</v>
      </c>
      <c r="O207" s="445">
        <f t="shared" si="21"/>
        <v>0</v>
      </c>
      <c r="P207" s="445">
        <f t="shared" si="22"/>
        <v>0</v>
      </c>
      <c r="Q207" s="445">
        <f t="shared" si="23"/>
        <v>0</v>
      </c>
      <c r="R207" s="415" t="str">
        <f t="shared" si="24"/>
        <v>Leer</v>
      </c>
      <c r="S207" s="445">
        <f>IF('Angaben KH-Standort'!D$29='A4'!D207,IF('Angaben KH-Standort'!E$29="Ja",1,0),0)</f>
        <v>0</v>
      </c>
      <c r="T207" s="445">
        <f>IF('Angaben KH-Standort'!D$30='A4'!D207,IF('Angaben KH-Standort'!E$30="Ja",1,0),0)</f>
        <v>0</v>
      </c>
      <c r="U207" s="445">
        <f>IF('Angaben KH-Standort'!D$31='A4'!D207,IF('Angaben KH-Standort'!E$31="Ja",1,0),0)</f>
        <v>0</v>
      </c>
    </row>
    <row r="208" spans="2:21" ht="15" customHeight="1" x14ac:dyDescent="0.3">
      <c r="B208" s="70" t="str">
        <f t="shared" si="19"/>
        <v>!!!</v>
      </c>
      <c r="C208" s="265" t="str">
        <f>IF(ISERROR(IF(LEN(E208)&gt;0,VLOOKUP(TEXT($E208,0),'Angaben Stationen'!$E$14:$J$213,5,0),"")),"?",IF(LEN(E208)&gt;0,VLOOKUP(TEXT($E208,0),'Angaben Stationen'!$E$14:$J$213,5,0),""))</f>
        <v/>
      </c>
      <c r="D208" s="232" t="str">
        <f>IF(ISERROR(IF(LEN(E208)&gt;0,VLOOKUP(TEXT($E208,0),'Angaben Stationen'!$E$14:$J$213,6,0),"")),"STATION IST NICHT VORHANDEN",IF(LEN(E208)&gt;0,VLOOKUP(TEXT($E208,0),'Angaben Stationen'!$E$14:$J$213,6,0),""))</f>
        <v/>
      </c>
      <c r="E208" s="287"/>
      <c r="F208" s="234"/>
      <c r="G208" s="234"/>
      <c r="H208" s="263"/>
      <c r="I208" s="169"/>
      <c r="K208" s="445" t="str">
        <f t="shared" si="20"/>
        <v>Leer</v>
      </c>
      <c r="L208" s="445" t="str">
        <f>VLOOKUP($D208,{"29 - Psychiatrie (Erwachsene)","BGI";"297 - stationsäquivalente Behandlung in der Erwachsenenpsychiatrie (29)","BGI";"30 - Kinder- und Jugendpsychiatrie","BGII";"307 - stationsäquivalente Behandlung in der Kinder- und Jugendpsychiatrie (30)","BGII";"31 - Psychosomatik","BGI";"","Leer"},2,0)</f>
        <v>Leer</v>
      </c>
      <c r="M208" s="445">
        <f t="shared" si="17"/>
        <v>0</v>
      </c>
      <c r="N208" s="445">
        <f t="shared" si="18"/>
        <v>0</v>
      </c>
      <c r="O208" s="445">
        <f t="shared" si="21"/>
        <v>0</v>
      </c>
      <c r="P208" s="445">
        <f t="shared" si="22"/>
        <v>0</v>
      </c>
      <c r="Q208" s="445">
        <f t="shared" si="23"/>
        <v>0</v>
      </c>
      <c r="R208" s="415" t="str">
        <f t="shared" si="24"/>
        <v>Leer</v>
      </c>
      <c r="S208" s="445">
        <f>IF('Angaben KH-Standort'!D$29='A4'!D208,IF('Angaben KH-Standort'!E$29="Ja",1,0),0)</f>
        <v>0</v>
      </c>
      <c r="T208" s="445">
        <f>IF('Angaben KH-Standort'!D$30='A4'!D208,IF('Angaben KH-Standort'!E$30="Ja",1,0),0)</f>
        <v>0</v>
      </c>
      <c r="U208" s="445">
        <f>IF('Angaben KH-Standort'!D$31='A4'!D208,IF('Angaben KH-Standort'!E$31="Ja",1,0),0)</f>
        <v>0</v>
      </c>
    </row>
    <row r="209" spans="2:21" ht="15" customHeight="1" x14ac:dyDescent="0.3">
      <c r="B209" s="70" t="str">
        <f t="shared" si="19"/>
        <v>!!!</v>
      </c>
      <c r="C209" s="265" t="str">
        <f>IF(ISERROR(IF(LEN(E209)&gt;0,VLOOKUP(TEXT($E209,0),'Angaben Stationen'!$E$14:$J$213,5,0),"")),"?",IF(LEN(E209)&gt;0,VLOOKUP(TEXT($E209,0),'Angaben Stationen'!$E$14:$J$213,5,0),""))</f>
        <v/>
      </c>
      <c r="D209" s="232" t="str">
        <f>IF(ISERROR(IF(LEN(E209)&gt;0,VLOOKUP(TEXT($E209,0),'Angaben Stationen'!$E$14:$J$213,6,0),"")),"STATION IST NICHT VORHANDEN",IF(LEN(E209)&gt;0,VLOOKUP(TEXT($E209,0),'Angaben Stationen'!$E$14:$J$213,6,0),""))</f>
        <v/>
      </c>
      <c r="E209" s="287"/>
      <c r="F209" s="234"/>
      <c r="G209" s="234"/>
      <c r="H209" s="263"/>
      <c r="I209" s="169"/>
      <c r="K209" s="445" t="str">
        <f t="shared" si="20"/>
        <v>Leer</v>
      </c>
      <c r="L209" s="445" t="str">
        <f>VLOOKUP($D209,{"29 - Psychiatrie (Erwachsene)","BGI";"297 - stationsäquivalente Behandlung in der Erwachsenenpsychiatrie (29)","BGI";"30 - Kinder- und Jugendpsychiatrie","BGII";"307 - stationsäquivalente Behandlung in der Kinder- und Jugendpsychiatrie (30)","BGII";"31 - Psychosomatik","BGI";"","Leer"},2,0)</f>
        <v>Leer</v>
      </c>
      <c r="M209" s="445">
        <f t="shared" si="17"/>
        <v>0</v>
      </c>
      <c r="N209" s="445">
        <f t="shared" si="18"/>
        <v>0</v>
      </c>
      <c r="O209" s="445">
        <f t="shared" si="21"/>
        <v>0</v>
      </c>
      <c r="P209" s="445">
        <f t="shared" si="22"/>
        <v>0</v>
      </c>
      <c r="Q209" s="445">
        <f t="shared" si="23"/>
        <v>0</v>
      </c>
      <c r="R209" s="415" t="str">
        <f t="shared" si="24"/>
        <v>Leer</v>
      </c>
      <c r="S209" s="445">
        <f>IF('Angaben KH-Standort'!D$29='A4'!D209,IF('Angaben KH-Standort'!E$29="Ja",1,0),0)</f>
        <v>0</v>
      </c>
      <c r="T209" s="445">
        <f>IF('Angaben KH-Standort'!D$30='A4'!D209,IF('Angaben KH-Standort'!E$30="Ja",1,0),0)</f>
        <v>0</v>
      </c>
      <c r="U209" s="445">
        <f>IF('Angaben KH-Standort'!D$31='A4'!D209,IF('Angaben KH-Standort'!E$31="Ja",1,0),0)</f>
        <v>0</v>
      </c>
    </row>
    <row r="210" spans="2:21" ht="15" customHeight="1" x14ac:dyDescent="0.3">
      <c r="B210" s="70" t="str">
        <f t="shared" si="19"/>
        <v>!!!</v>
      </c>
      <c r="C210" s="265" t="str">
        <f>IF(ISERROR(IF(LEN(E210)&gt;0,VLOOKUP(TEXT($E210,0),'Angaben Stationen'!$E$14:$J$213,5,0),"")),"?",IF(LEN(E210)&gt;0,VLOOKUP(TEXT($E210,0),'Angaben Stationen'!$E$14:$J$213,5,0),""))</f>
        <v/>
      </c>
      <c r="D210" s="232" t="str">
        <f>IF(ISERROR(IF(LEN(E210)&gt;0,VLOOKUP(TEXT($E210,0),'Angaben Stationen'!$E$14:$J$213,6,0),"")),"STATION IST NICHT VORHANDEN",IF(LEN(E210)&gt;0,VLOOKUP(TEXT($E210,0),'Angaben Stationen'!$E$14:$J$213,6,0),""))</f>
        <v/>
      </c>
      <c r="E210" s="287"/>
      <c r="F210" s="234"/>
      <c r="G210" s="234"/>
      <c r="H210" s="263"/>
      <c r="I210" s="169"/>
      <c r="K210" s="445" t="str">
        <f t="shared" si="20"/>
        <v>Leer</v>
      </c>
      <c r="L210" s="445" t="str">
        <f>VLOOKUP($D210,{"29 - Psychiatrie (Erwachsene)","BGI";"297 - stationsäquivalente Behandlung in der Erwachsenenpsychiatrie (29)","BGI";"30 - Kinder- und Jugendpsychiatrie","BGII";"307 - stationsäquivalente Behandlung in der Kinder- und Jugendpsychiatrie (30)","BGII";"31 - Psychosomatik","BGI";"","Leer"},2,0)</f>
        <v>Leer</v>
      </c>
      <c r="M210" s="445">
        <f t="shared" si="17"/>
        <v>0</v>
      </c>
      <c r="N210" s="445">
        <f t="shared" si="18"/>
        <v>0</v>
      </c>
      <c r="O210" s="445">
        <f t="shared" si="21"/>
        <v>0</v>
      </c>
      <c r="P210" s="445">
        <f t="shared" si="22"/>
        <v>0</v>
      </c>
      <c r="Q210" s="445">
        <f t="shared" si="23"/>
        <v>0</v>
      </c>
      <c r="R210" s="415" t="str">
        <f t="shared" si="24"/>
        <v>Leer</v>
      </c>
      <c r="S210" s="445">
        <f>IF('Angaben KH-Standort'!D$29='A4'!D210,IF('Angaben KH-Standort'!E$29="Ja",1,0),0)</f>
        <v>0</v>
      </c>
      <c r="T210" s="445">
        <f>IF('Angaben KH-Standort'!D$30='A4'!D210,IF('Angaben KH-Standort'!E$30="Ja",1,0),0)</f>
        <v>0</v>
      </c>
      <c r="U210" s="445">
        <f>IF('Angaben KH-Standort'!D$31='A4'!D210,IF('Angaben KH-Standort'!E$31="Ja",1,0),0)</f>
        <v>0</v>
      </c>
    </row>
    <row r="211" spans="2:21" ht="15" customHeight="1" x14ac:dyDescent="0.3">
      <c r="B211" s="70" t="str">
        <f t="shared" si="19"/>
        <v>!!!</v>
      </c>
      <c r="C211" s="265" t="str">
        <f>IF(ISERROR(IF(LEN(E211)&gt;0,VLOOKUP(TEXT($E211,0),'Angaben Stationen'!$E$14:$J$213,5,0),"")),"?",IF(LEN(E211)&gt;0,VLOOKUP(TEXT($E211,0),'Angaben Stationen'!$E$14:$J$213,5,0),""))</f>
        <v/>
      </c>
      <c r="D211" s="232" t="str">
        <f>IF(ISERROR(IF(LEN(E211)&gt;0,VLOOKUP(TEXT($E211,0),'Angaben Stationen'!$E$14:$J$213,6,0),"")),"STATION IST NICHT VORHANDEN",IF(LEN(E211)&gt;0,VLOOKUP(TEXT($E211,0),'Angaben Stationen'!$E$14:$J$213,6,0),""))</f>
        <v/>
      </c>
      <c r="E211" s="287"/>
      <c r="F211" s="234"/>
      <c r="G211" s="234"/>
      <c r="H211" s="263"/>
      <c r="I211" s="169"/>
      <c r="K211" s="445" t="str">
        <f t="shared" si="20"/>
        <v>Leer</v>
      </c>
      <c r="L211" s="445" t="str">
        <f>VLOOKUP($D211,{"29 - Psychiatrie (Erwachsene)","BGI";"297 - stationsäquivalente Behandlung in der Erwachsenenpsychiatrie (29)","BGI";"30 - Kinder- und Jugendpsychiatrie","BGII";"307 - stationsäquivalente Behandlung in der Kinder- und Jugendpsychiatrie (30)","BGII";"31 - Psychosomatik","BGI";"","Leer"},2,0)</f>
        <v>Leer</v>
      </c>
      <c r="M211" s="445">
        <f t="shared" si="17"/>
        <v>0</v>
      </c>
      <c r="N211" s="445">
        <f t="shared" si="18"/>
        <v>0</v>
      </c>
      <c r="O211" s="445">
        <f t="shared" si="21"/>
        <v>0</v>
      </c>
      <c r="P211" s="445">
        <f t="shared" si="22"/>
        <v>0</v>
      </c>
      <c r="Q211" s="445">
        <f t="shared" si="23"/>
        <v>0</v>
      </c>
      <c r="R211" s="415" t="str">
        <f t="shared" si="24"/>
        <v>Leer</v>
      </c>
      <c r="S211" s="445">
        <f>IF('Angaben KH-Standort'!D$29='A4'!D211,IF('Angaben KH-Standort'!E$29="Ja",1,0),0)</f>
        <v>0</v>
      </c>
      <c r="T211" s="445">
        <f>IF('Angaben KH-Standort'!D$30='A4'!D211,IF('Angaben KH-Standort'!E$30="Ja",1,0),0)</f>
        <v>0</v>
      </c>
      <c r="U211" s="445">
        <f>IF('Angaben KH-Standort'!D$31='A4'!D211,IF('Angaben KH-Standort'!E$31="Ja",1,0),0)</f>
        <v>0</v>
      </c>
    </row>
    <row r="212" spans="2:21" ht="15" customHeight="1" x14ac:dyDescent="0.3">
      <c r="B212" s="70" t="str">
        <f t="shared" si="19"/>
        <v>!!!</v>
      </c>
      <c r="C212" s="265" t="str">
        <f>IF(ISERROR(IF(LEN(E212)&gt;0,VLOOKUP(TEXT($E212,0),'Angaben Stationen'!$E$14:$J$213,5,0),"")),"?",IF(LEN(E212)&gt;0,VLOOKUP(TEXT($E212,0),'Angaben Stationen'!$E$14:$J$213,5,0),""))</f>
        <v/>
      </c>
      <c r="D212" s="232" t="str">
        <f>IF(ISERROR(IF(LEN(E212)&gt;0,VLOOKUP(TEXT($E212,0),'Angaben Stationen'!$E$14:$J$213,6,0),"")),"STATION IST NICHT VORHANDEN",IF(LEN(E212)&gt;0,VLOOKUP(TEXT($E212,0),'Angaben Stationen'!$E$14:$J$213,6,0),""))</f>
        <v/>
      </c>
      <c r="E212" s="287"/>
      <c r="F212" s="234"/>
      <c r="G212" s="234"/>
      <c r="H212" s="263"/>
      <c r="I212" s="169"/>
      <c r="K212" s="445" t="str">
        <f t="shared" si="20"/>
        <v>Leer</v>
      </c>
      <c r="L212" s="445" t="str">
        <f>VLOOKUP($D212,{"29 - Psychiatrie (Erwachsene)","BGI";"297 - stationsäquivalente Behandlung in der Erwachsenenpsychiatrie (29)","BGI";"30 - Kinder- und Jugendpsychiatrie","BGII";"307 - stationsäquivalente Behandlung in der Kinder- und Jugendpsychiatrie (30)","BGII";"31 - Psychosomatik","BGI";"","Leer"},2,0)</f>
        <v>Leer</v>
      </c>
      <c r="M212" s="445">
        <f t="shared" si="17"/>
        <v>0</v>
      </c>
      <c r="N212" s="445">
        <f t="shared" si="18"/>
        <v>0</v>
      </c>
      <c r="O212" s="445">
        <f t="shared" si="21"/>
        <v>0</v>
      </c>
      <c r="P212" s="445">
        <f t="shared" si="22"/>
        <v>0</v>
      </c>
      <c r="Q212" s="445">
        <f t="shared" si="23"/>
        <v>0</v>
      </c>
      <c r="R212" s="415" t="str">
        <f t="shared" si="24"/>
        <v>Leer</v>
      </c>
      <c r="S212" s="445">
        <f>IF('Angaben KH-Standort'!D$29='A4'!D212,IF('Angaben KH-Standort'!E$29="Ja",1,0),0)</f>
        <v>0</v>
      </c>
      <c r="T212" s="445">
        <f>IF('Angaben KH-Standort'!D$30='A4'!D212,IF('Angaben KH-Standort'!E$30="Ja",1,0),0)</f>
        <v>0</v>
      </c>
      <c r="U212" s="445">
        <f>IF('Angaben KH-Standort'!D$31='A4'!D212,IF('Angaben KH-Standort'!E$31="Ja",1,0),0)</f>
        <v>0</v>
      </c>
    </row>
    <row r="213" spans="2:21" ht="15" customHeight="1" x14ac:dyDescent="0.3">
      <c r="B213" s="70" t="str">
        <f t="shared" si="19"/>
        <v>!!!</v>
      </c>
      <c r="C213" s="265" t="str">
        <f>IF(ISERROR(IF(LEN(E213)&gt;0,VLOOKUP(TEXT($E213,0),'Angaben Stationen'!$E$14:$J$213,5,0),"")),"?",IF(LEN(E213)&gt;0,VLOOKUP(TEXT($E213,0),'Angaben Stationen'!$E$14:$J$213,5,0),""))</f>
        <v/>
      </c>
      <c r="D213" s="232" t="str">
        <f>IF(ISERROR(IF(LEN(E213)&gt;0,VLOOKUP(TEXT($E213,0),'Angaben Stationen'!$E$14:$J$213,6,0),"")),"STATION IST NICHT VORHANDEN",IF(LEN(E213)&gt;0,VLOOKUP(TEXT($E213,0),'Angaben Stationen'!$E$14:$J$213,6,0),""))</f>
        <v/>
      </c>
      <c r="E213" s="287"/>
      <c r="F213" s="234"/>
      <c r="G213" s="234"/>
      <c r="H213" s="263"/>
      <c r="I213" s="169"/>
      <c r="K213" s="445" t="str">
        <f t="shared" si="20"/>
        <v>Leer</v>
      </c>
      <c r="L213" s="445" t="str">
        <f>VLOOKUP($D213,{"29 - Psychiatrie (Erwachsene)","BGI";"297 - stationsäquivalente Behandlung in der Erwachsenenpsychiatrie (29)","BGI";"30 - Kinder- und Jugendpsychiatrie","BGII";"307 - stationsäquivalente Behandlung in der Kinder- und Jugendpsychiatrie (30)","BGII";"31 - Psychosomatik","BGI";"","Leer"},2,0)</f>
        <v>Leer</v>
      </c>
      <c r="M213" s="445">
        <f t="shared" si="17"/>
        <v>0</v>
      </c>
      <c r="N213" s="445">
        <f t="shared" si="18"/>
        <v>0</v>
      </c>
      <c r="O213" s="445">
        <f t="shared" si="21"/>
        <v>0</v>
      </c>
      <c r="P213" s="445">
        <f t="shared" si="22"/>
        <v>0</v>
      </c>
      <c r="Q213" s="445">
        <f t="shared" si="23"/>
        <v>0</v>
      </c>
      <c r="R213" s="415" t="str">
        <f t="shared" si="24"/>
        <v>Leer</v>
      </c>
      <c r="S213" s="445">
        <f>IF('Angaben KH-Standort'!D$29='A4'!D213,IF('Angaben KH-Standort'!E$29="Ja",1,0),0)</f>
        <v>0</v>
      </c>
      <c r="T213" s="445">
        <f>IF('Angaben KH-Standort'!D$30='A4'!D213,IF('Angaben KH-Standort'!E$30="Ja",1,0),0)</f>
        <v>0</v>
      </c>
      <c r="U213" s="445">
        <f>IF('Angaben KH-Standort'!D$31='A4'!D213,IF('Angaben KH-Standort'!E$31="Ja",1,0),0)</f>
        <v>0</v>
      </c>
    </row>
    <row r="214" spans="2:21" ht="15" customHeight="1" x14ac:dyDescent="0.3">
      <c r="B214" s="70" t="str">
        <f t="shared" si="19"/>
        <v>!!!</v>
      </c>
      <c r="C214" s="265" t="str">
        <f>IF(ISERROR(IF(LEN(E214)&gt;0,VLOOKUP(TEXT($E214,0),'Angaben Stationen'!$E$14:$J$213,5,0),"")),"?",IF(LEN(E214)&gt;0,VLOOKUP(TEXT($E214,0),'Angaben Stationen'!$E$14:$J$213,5,0),""))</f>
        <v/>
      </c>
      <c r="D214" s="232" t="str">
        <f>IF(ISERROR(IF(LEN(E214)&gt;0,VLOOKUP(TEXT($E214,0),'Angaben Stationen'!$E$14:$J$213,6,0),"")),"STATION IST NICHT VORHANDEN",IF(LEN(E214)&gt;0,VLOOKUP(TEXT($E214,0),'Angaben Stationen'!$E$14:$J$213,6,0),""))</f>
        <v/>
      </c>
      <c r="E214" s="287"/>
      <c r="F214" s="234"/>
      <c r="G214" s="234"/>
      <c r="H214" s="263"/>
      <c r="I214" s="169"/>
      <c r="K214" s="445" t="str">
        <f t="shared" si="20"/>
        <v>Leer</v>
      </c>
      <c r="L214" s="445" t="str">
        <f>VLOOKUP($D214,{"29 - Psychiatrie (Erwachsene)","BGI";"297 - stationsäquivalente Behandlung in der Erwachsenenpsychiatrie (29)","BGI";"30 - Kinder- und Jugendpsychiatrie","BGII";"307 - stationsäquivalente Behandlung in der Kinder- und Jugendpsychiatrie (30)","BGII";"31 - Psychosomatik","BGI";"","Leer"},2,0)</f>
        <v>Leer</v>
      </c>
      <c r="M214" s="445">
        <f t="shared" si="17"/>
        <v>0</v>
      </c>
      <c r="N214" s="445">
        <f t="shared" si="18"/>
        <v>0</v>
      </c>
      <c r="O214" s="445">
        <f t="shared" si="21"/>
        <v>0</v>
      </c>
      <c r="P214" s="445">
        <f t="shared" si="22"/>
        <v>0</v>
      </c>
      <c r="Q214" s="445">
        <f t="shared" si="23"/>
        <v>0</v>
      </c>
      <c r="R214" s="415" t="str">
        <f t="shared" si="24"/>
        <v>Leer</v>
      </c>
      <c r="S214" s="445">
        <f>IF('Angaben KH-Standort'!D$29='A4'!D214,IF('Angaben KH-Standort'!E$29="Ja",1,0),0)</f>
        <v>0</v>
      </c>
      <c r="T214" s="445">
        <f>IF('Angaben KH-Standort'!D$30='A4'!D214,IF('Angaben KH-Standort'!E$30="Ja",1,0),0)</f>
        <v>0</v>
      </c>
      <c r="U214" s="445">
        <f>IF('Angaben KH-Standort'!D$31='A4'!D214,IF('Angaben KH-Standort'!E$31="Ja",1,0),0)</f>
        <v>0</v>
      </c>
    </row>
    <row r="215" spans="2:21" ht="15" customHeight="1" x14ac:dyDescent="0.3">
      <c r="B215" s="70" t="str">
        <f t="shared" si="19"/>
        <v>!!!</v>
      </c>
      <c r="C215" s="265" t="str">
        <f>IF(ISERROR(IF(LEN(E215)&gt;0,VLOOKUP(TEXT($E215,0),'Angaben Stationen'!$E$14:$J$213,5,0),"")),"?",IF(LEN(E215)&gt;0,VLOOKUP(TEXT($E215,0),'Angaben Stationen'!$E$14:$J$213,5,0),""))</f>
        <v/>
      </c>
      <c r="D215" s="232" t="str">
        <f>IF(ISERROR(IF(LEN(E215)&gt;0,VLOOKUP(TEXT($E215,0),'Angaben Stationen'!$E$14:$J$213,6,0),"")),"STATION IST NICHT VORHANDEN",IF(LEN(E215)&gt;0,VLOOKUP(TEXT($E215,0),'Angaben Stationen'!$E$14:$J$213,6,0),""))</f>
        <v/>
      </c>
      <c r="E215" s="287"/>
      <c r="F215" s="234"/>
      <c r="G215" s="234"/>
      <c r="H215" s="263"/>
      <c r="I215" s="169"/>
      <c r="K215" s="445" t="str">
        <f t="shared" si="20"/>
        <v>Leer</v>
      </c>
      <c r="L215" s="445" t="str">
        <f>VLOOKUP($D215,{"29 - Psychiatrie (Erwachsene)","BGI";"297 - stationsäquivalente Behandlung in der Erwachsenenpsychiatrie (29)","BGI";"30 - Kinder- und Jugendpsychiatrie","BGII";"307 - stationsäquivalente Behandlung in der Kinder- und Jugendpsychiatrie (30)","BGII";"31 - Psychosomatik","BGI";"","Leer"},2,0)</f>
        <v>Leer</v>
      </c>
      <c r="M215" s="445">
        <f t="shared" si="17"/>
        <v>0</v>
      </c>
      <c r="N215" s="445">
        <f t="shared" si="18"/>
        <v>0</v>
      </c>
      <c r="O215" s="445">
        <f t="shared" si="21"/>
        <v>0</v>
      </c>
      <c r="P215" s="445">
        <f t="shared" si="22"/>
        <v>0</v>
      </c>
      <c r="Q215" s="445">
        <f t="shared" si="23"/>
        <v>0</v>
      </c>
      <c r="R215" s="415" t="str">
        <f t="shared" si="24"/>
        <v>Leer</v>
      </c>
      <c r="S215" s="445">
        <f>IF('Angaben KH-Standort'!D$29='A4'!D215,IF('Angaben KH-Standort'!E$29="Ja",1,0),0)</f>
        <v>0</v>
      </c>
      <c r="T215" s="445">
        <f>IF('Angaben KH-Standort'!D$30='A4'!D215,IF('Angaben KH-Standort'!E$30="Ja",1,0),0)</f>
        <v>0</v>
      </c>
      <c r="U215" s="445">
        <f>IF('Angaben KH-Standort'!D$31='A4'!D215,IF('Angaben KH-Standort'!E$31="Ja",1,0),0)</f>
        <v>0</v>
      </c>
    </row>
    <row r="216" spans="2:21" ht="15" customHeight="1" x14ac:dyDescent="0.3">
      <c r="B216" s="70" t="str">
        <f t="shared" si="19"/>
        <v>!!!</v>
      </c>
      <c r="C216" s="265" t="str">
        <f>IF(ISERROR(IF(LEN(E216)&gt;0,VLOOKUP(TEXT($E216,0),'Angaben Stationen'!$E$14:$J$213,5,0),"")),"?",IF(LEN(E216)&gt;0,VLOOKUP(TEXT($E216,0),'Angaben Stationen'!$E$14:$J$213,5,0),""))</f>
        <v/>
      </c>
      <c r="D216" s="232" t="str">
        <f>IF(ISERROR(IF(LEN(E216)&gt;0,VLOOKUP(TEXT($E216,0),'Angaben Stationen'!$E$14:$J$213,6,0),"")),"STATION IST NICHT VORHANDEN",IF(LEN(E216)&gt;0,VLOOKUP(TEXT($E216,0),'Angaben Stationen'!$E$14:$J$213,6,0),""))</f>
        <v/>
      </c>
      <c r="E216" s="287"/>
      <c r="F216" s="234"/>
      <c r="G216" s="234"/>
      <c r="H216" s="263"/>
      <c r="I216" s="169"/>
      <c r="K216" s="445" t="str">
        <f t="shared" si="20"/>
        <v>Leer</v>
      </c>
      <c r="L216" s="445" t="str">
        <f>VLOOKUP($D216,{"29 - Psychiatrie (Erwachsene)","BGI";"297 - stationsäquivalente Behandlung in der Erwachsenenpsychiatrie (29)","BGI";"30 - Kinder- und Jugendpsychiatrie","BGII";"307 - stationsäquivalente Behandlung in der Kinder- und Jugendpsychiatrie (30)","BGII";"31 - Psychosomatik","BGI";"","Leer"},2,0)</f>
        <v>Leer</v>
      </c>
      <c r="M216" s="445">
        <f t="shared" si="17"/>
        <v>0</v>
      </c>
      <c r="N216" s="445">
        <f t="shared" si="18"/>
        <v>0</v>
      </c>
      <c r="O216" s="445">
        <f t="shared" si="21"/>
        <v>0</v>
      </c>
      <c r="P216" s="445">
        <f t="shared" si="22"/>
        <v>0</v>
      </c>
      <c r="Q216" s="445">
        <f t="shared" si="23"/>
        <v>0</v>
      </c>
      <c r="R216" s="415" t="str">
        <f t="shared" si="24"/>
        <v>Leer</v>
      </c>
      <c r="S216" s="445">
        <f>IF('Angaben KH-Standort'!D$29='A4'!D216,IF('Angaben KH-Standort'!E$29="Ja",1,0),0)</f>
        <v>0</v>
      </c>
      <c r="T216" s="445">
        <f>IF('Angaben KH-Standort'!D$30='A4'!D216,IF('Angaben KH-Standort'!E$30="Ja",1,0),0)</f>
        <v>0</v>
      </c>
      <c r="U216" s="445">
        <f>IF('Angaben KH-Standort'!D$31='A4'!D216,IF('Angaben KH-Standort'!E$31="Ja",1,0),0)</f>
        <v>0</v>
      </c>
    </row>
    <row r="217" spans="2:21" ht="15" customHeight="1" x14ac:dyDescent="0.3">
      <c r="B217" s="70" t="str">
        <f t="shared" si="19"/>
        <v>!!!</v>
      </c>
      <c r="C217" s="265" t="str">
        <f>IF(ISERROR(IF(LEN(E217)&gt;0,VLOOKUP(TEXT($E217,0),'Angaben Stationen'!$E$14:$J$213,5,0),"")),"?",IF(LEN(E217)&gt;0,VLOOKUP(TEXT($E217,0),'Angaben Stationen'!$E$14:$J$213,5,0),""))</f>
        <v/>
      </c>
      <c r="D217" s="232" t="str">
        <f>IF(ISERROR(IF(LEN(E217)&gt;0,VLOOKUP(TEXT($E217,0),'Angaben Stationen'!$E$14:$J$213,6,0),"")),"STATION IST NICHT VORHANDEN",IF(LEN(E217)&gt;0,VLOOKUP(TEXT($E217,0),'Angaben Stationen'!$E$14:$J$213,6,0),""))</f>
        <v/>
      </c>
      <c r="E217" s="287"/>
      <c r="F217" s="234"/>
      <c r="G217" s="234"/>
      <c r="H217" s="263"/>
      <c r="I217" s="169"/>
      <c r="K217" s="445" t="str">
        <f t="shared" si="20"/>
        <v>Leer</v>
      </c>
      <c r="L217" s="445" t="str">
        <f>VLOOKUP($D217,{"29 - Psychiatrie (Erwachsene)","BGI";"297 - stationsäquivalente Behandlung in der Erwachsenenpsychiatrie (29)","BGI";"30 - Kinder- und Jugendpsychiatrie","BGII";"307 - stationsäquivalente Behandlung in der Kinder- und Jugendpsychiatrie (30)","BGII";"31 - Psychosomatik","BGI";"","Leer"},2,0)</f>
        <v>Leer</v>
      </c>
      <c r="M217" s="445">
        <f t="shared" si="17"/>
        <v>0</v>
      </c>
      <c r="N217" s="445">
        <f t="shared" si="18"/>
        <v>0</v>
      </c>
      <c r="O217" s="445">
        <f t="shared" si="21"/>
        <v>0</v>
      </c>
      <c r="P217" s="445">
        <f t="shared" si="22"/>
        <v>0</v>
      </c>
      <c r="Q217" s="445">
        <f t="shared" si="23"/>
        <v>0</v>
      </c>
      <c r="R217" s="415" t="str">
        <f t="shared" si="24"/>
        <v>Leer</v>
      </c>
      <c r="S217" s="445">
        <f>IF('Angaben KH-Standort'!D$29='A4'!D217,IF('Angaben KH-Standort'!E$29="Ja",1,0),0)</f>
        <v>0</v>
      </c>
      <c r="T217" s="445">
        <f>IF('Angaben KH-Standort'!D$30='A4'!D217,IF('Angaben KH-Standort'!E$30="Ja",1,0),0)</f>
        <v>0</v>
      </c>
      <c r="U217" s="445">
        <f>IF('Angaben KH-Standort'!D$31='A4'!D217,IF('Angaben KH-Standort'!E$31="Ja",1,0),0)</f>
        <v>0</v>
      </c>
    </row>
    <row r="218" spans="2:21" ht="15" customHeight="1" x14ac:dyDescent="0.3">
      <c r="B218" s="70" t="str">
        <f t="shared" si="19"/>
        <v>!!!</v>
      </c>
      <c r="C218" s="265" t="str">
        <f>IF(ISERROR(IF(LEN(E218)&gt;0,VLOOKUP(TEXT($E218,0),'Angaben Stationen'!$E$14:$J$213,5,0),"")),"?",IF(LEN(E218)&gt;0,VLOOKUP(TEXT($E218,0),'Angaben Stationen'!$E$14:$J$213,5,0),""))</f>
        <v/>
      </c>
      <c r="D218" s="232" t="str">
        <f>IF(ISERROR(IF(LEN(E218)&gt;0,VLOOKUP(TEXT($E218,0),'Angaben Stationen'!$E$14:$J$213,6,0),"")),"STATION IST NICHT VORHANDEN",IF(LEN(E218)&gt;0,VLOOKUP(TEXT($E218,0),'Angaben Stationen'!$E$14:$J$213,6,0),""))</f>
        <v/>
      </c>
      <c r="E218" s="287"/>
      <c r="F218" s="234"/>
      <c r="G218" s="234"/>
      <c r="H218" s="263"/>
      <c r="I218" s="169"/>
      <c r="K218" s="445" t="str">
        <f t="shared" si="20"/>
        <v>Leer</v>
      </c>
      <c r="L218" s="445" t="str">
        <f>VLOOKUP($D218,{"29 - Psychiatrie (Erwachsene)","BGI";"297 - stationsäquivalente Behandlung in der Erwachsenenpsychiatrie (29)","BGI";"30 - Kinder- und Jugendpsychiatrie","BGII";"307 - stationsäquivalente Behandlung in der Kinder- und Jugendpsychiatrie (30)","BGII";"31 - Psychosomatik","BGI";"","Leer"},2,0)</f>
        <v>Leer</v>
      </c>
      <c r="M218" s="445">
        <f t="shared" si="17"/>
        <v>0</v>
      </c>
      <c r="N218" s="445">
        <f t="shared" si="18"/>
        <v>0</v>
      </c>
      <c r="O218" s="445">
        <f t="shared" si="21"/>
        <v>0</v>
      </c>
      <c r="P218" s="445">
        <f t="shared" si="22"/>
        <v>0</v>
      </c>
      <c r="Q218" s="445">
        <f t="shared" si="23"/>
        <v>0</v>
      </c>
      <c r="R218" s="415" t="str">
        <f t="shared" si="24"/>
        <v>Leer</v>
      </c>
      <c r="S218" s="445">
        <f>IF('Angaben KH-Standort'!D$29='A4'!D218,IF('Angaben KH-Standort'!E$29="Ja",1,0),0)</f>
        <v>0</v>
      </c>
      <c r="T218" s="445">
        <f>IF('Angaben KH-Standort'!D$30='A4'!D218,IF('Angaben KH-Standort'!E$30="Ja",1,0),0)</f>
        <v>0</v>
      </c>
      <c r="U218" s="445">
        <f>IF('Angaben KH-Standort'!D$31='A4'!D218,IF('Angaben KH-Standort'!E$31="Ja",1,0),0)</f>
        <v>0</v>
      </c>
    </row>
    <row r="219" spans="2:21" ht="15" customHeight="1" x14ac:dyDescent="0.3">
      <c r="B219" s="70" t="str">
        <f t="shared" si="19"/>
        <v>!!!</v>
      </c>
      <c r="C219" s="265" t="str">
        <f>IF(ISERROR(IF(LEN(E219)&gt;0,VLOOKUP(TEXT($E219,0),'Angaben Stationen'!$E$14:$J$213,5,0),"")),"?",IF(LEN(E219)&gt;0,VLOOKUP(TEXT($E219,0),'Angaben Stationen'!$E$14:$J$213,5,0),""))</f>
        <v/>
      </c>
      <c r="D219" s="232" t="str">
        <f>IF(ISERROR(IF(LEN(E219)&gt;0,VLOOKUP(TEXT($E219,0),'Angaben Stationen'!$E$14:$J$213,6,0),"")),"STATION IST NICHT VORHANDEN",IF(LEN(E219)&gt;0,VLOOKUP(TEXT($E219,0),'Angaben Stationen'!$E$14:$J$213,6,0),""))</f>
        <v/>
      </c>
      <c r="E219" s="287"/>
      <c r="F219" s="234"/>
      <c r="G219" s="234"/>
      <c r="H219" s="263"/>
      <c r="I219" s="169"/>
      <c r="K219" s="445" t="str">
        <f t="shared" si="20"/>
        <v>Leer</v>
      </c>
      <c r="L219" s="445" t="str">
        <f>VLOOKUP($D219,{"29 - Psychiatrie (Erwachsene)","BGI";"297 - stationsäquivalente Behandlung in der Erwachsenenpsychiatrie (29)","BGI";"30 - Kinder- und Jugendpsychiatrie","BGII";"307 - stationsäquivalente Behandlung in der Kinder- und Jugendpsychiatrie (30)","BGII";"31 - Psychosomatik","BGI";"","Leer"},2,0)</f>
        <v>Leer</v>
      </c>
      <c r="M219" s="445">
        <f t="shared" si="17"/>
        <v>0</v>
      </c>
      <c r="N219" s="445">
        <f t="shared" si="18"/>
        <v>0</v>
      </c>
      <c r="O219" s="445">
        <f t="shared" si="21"/>
        <v>0</v>
      </c>
      <c r="P219" s="445">
        <f t="shared" si="22"/>
        <v>0</v>
      </c>
      <c r="Q219" s="445">
        <f t="shared" si="23"/>
        <v>0</v>
      </c>
      <c r="R219" s="415" t="str">
        <f t="shared" si="24"/>
        <v>Leer</v>
      </c>
      <c r="S219" s="445">
        <f>IF('Angaben KH-Standort'!D$29='A4'!D219,IF('Angaben KH-Standort'!E$29="Ja",1,0),0)</f>
        <v>0</v>
      </c>
      <c r="T219" s="445">
        <f>IF('Angaben KH-Standort'!D$30='A4'!D219,IF('Angaben KH-Standort'!E$30="Ja",1,0),0)</f>
        <v>0</v>
      </c>
      <c r="U219" s="445">
        <f>IF('Angaben KH-Standort'!D$31='A4'!D219,IF('Angaben KH-Standort'!E$31="Ja",1,0),0)</f>
        <v>0</v>
      </c>
    </row>
    <row r="220" spans="2:21" ht="15" customHeight="1" x14ac:dyDescent="0.3">
      <c r="B220" s="70" t="str">
        <f t="shared" si="19"/>
        <v>!!!</v>
      </c>
      <c r="C220" s="265" t="str">
        <f>IF(ISERROR(IF(LEN(E220)&gt;0,VLOOKUP(TEXT($E220,0),'Angaben Stationen'!$E$14:$J$213,5,0),"")),"?",IF(LEN(E220)&gt;0,VLOOKUP(TEXT($E220,0),'Angaben Stationen'!$E$14:$J$213,5,0),""))</f>
        <v/>
      </c>
      <c r="D220" s="232" t="str">
        <f>IF(ISERROR(IF(LEN(E220)&gt;0,VLOOKUP(TEXT($E220,0),'Angaben Stationen'!$E$14:$J$213,6,0),"")),"STATION IST NICHT VORHANDEN",IF(LEN(E220)&gt;0,VLOOKUP(TEXT($E220,0),'Angaben Stationen'!$E$14:$J$213,6,0),""))</f>
        <v/>
      </c>
      <c r="E220" s="287"/>
      <c r="F220" s="234"/>
      <c r="G220" s="234"/>
      <c r="H220" s="263"/>
      <c r="I220" s="169"/>
      <c r="K220" s="445" t="str">
        <f t="shared" si="20"/>
        <v>Leer</v>
      </c>
      <c r="L220" s="445" t="str">
        <f>VLOOKUP($D220,{"29 - Psychiatrie (Erwachsene)","BGI";"297 - stationsäquivalente Behandlung in der Erwachsenenpsychiatrie (29)","BGI";"30 - Kinder- und Jugendpsychiatrie","BGII";"307 - stationsäquivalente Behandlung in der Kinder- und Jugendpsychiatrie (30)","BGII";"31 - Psychosomatik","BGI";"","Leer"},2,0)</f>
        <v>Leer</v>
      </c>
      <c r="M220" s="445">
        <f t="shared" si="17"/>
        <v>0</v>
      </c>
      <c r="N220" s="445">
        <f t="shared" si="18"/>
        <v>0</v>
      </c>
      <c r="O220" s="445">
        <f t="shared" si="21"/>
        <v>0</v>
      </c>
      <c r="P220" s="445">
        <f t="shared" si="22"/>
        <v>0</v>
      </c>
      <c r="Q220" s="445">
        <f t="shared" si="23"/>
        <v>0</v>
      </c>
      <c r="R220" s="415" t="str">
        <f t="shared" si="24"/>
        <v>Leer</v>
      </c>
      <c r="S220" s="445">
        <f>IF('Angaben KH-Standort'!D$29='A4'!D220,IF('Angaben KH-Standort'!E$29="Ja",1,0),0)</f>
        <v>0</v>
      </c>
      <c r="T220" s="445">
        <f>IF('Angaben KH-Standort'!D$30='A4'!D220,IF('Angaben KH-Standort'!E$30="Ja",1,0),0)</f>
        <v>0</v>
      </c>
      <c r="U220" s="445">
        <f>IF('Angaben KH-Standort'!D$31='A4'!D220,IF('Angaben KH-Standort'!E$31="Ja",1,0),0)</f>
        <v>0</v>
      </c>
    </row>
    <row r="221" spans="2:21" ht="15" customHeight="1" x14ac:dyDescent="0.3">
      <c r="B221" s="70" t="str">
        <f t="shared" si="19"/>
        <v>!!!</v>
      </c>
      <c r="C221" s="265" t="str">
        <f>IF(ISERROR(IF(LEN(E221)&gt;0,VLOOKUP(TEXT($E221,0),'Angaben Stationen'!$E$14:$J$213,5,0),"")),"?",IF(LEN(E221)&gt;0,VLOOKUP(TEXT($E221,0),'Angaben Stationen'!$E$14:$J$213,5,0),""))</f>
        <v/>
      </c>
      <c r="D221" s="232" t="str">
        <f>IF(ISERROR(IF(LEN(E221)&gt;0,VLOOKUP(TEXT($E221,0),'Angaben Stationen'!$E$14:$J$213,6,0),"")),"STATION IST NICHT VORHANDEN",IF(LEN(E221)&gt;0,VLOOKUP(TEXT($E221,0),'Angaben Stationen'!$E$14:$J$213,6,0),""))</f>
        <v/>
      </c>
      <c r="E221" s="287"/>
      <c r="F221" s="234"/>
      <c r="G221" s="234"/>
      <c r="H221" s="263"/>
      <c r="I221" s="169"/>
      <c r="K221" s="445" t="str">
        <f t="shared" si="20"/>
        <v>Leer</v>
      </c>
      <c r="L221" s="445" t="str">
        <f>VLOOKUP($D221,{"29 - Psychiatrie (Erwachsene)","BGI";"297 - stationsäquivalente Behandlung in der Erwachsenenpsychiatrie (29)","BGI";"30 - Kinder- und Jugendpsychiatrie","BGII";"307 - stationsäquivalente Behandlung in der Kinder- und Jugendpsychiatrie (30)","BGII";"31 - Psychosomatik","BGI";"","Leer"},2,0)</f>
        <v>Leer</v>
      </c>
      <c r="M221" s="445">
        <f t="shared" si="17"/>
        <v>0</v>
      </c>
      <c r="N221" s="445">
        <f t="shared" si="18"/>
        <v>0</v>
      </c>
      <c r="O221" s="445">
        <f t="shared" si="21"/>
        <v>0</v>
      </c>
      <c r="P221" s="445">
        <f t="shared" si="22"/>
        <v>0</v>
      </c>
      <c r="Q221" s="445">
        <f t="shared" si="23"/>
        <v>0</v>
      </c>
      <c r="R221" s="415" t="str">
        <f t="shared" si="24"/>
        <v>Leer</v>
      </c>
      <c r="S221" s="445">
        <f>IF('Angaben KH-Standort'!D$29='A4'!D221,IF('Angaben KH-Standort'!E$29="Ja",1,0),0)</f>
        <v>0</v>
      </c>
      <c r="T221" s="445">
        <f>IF('Angaben KH-Standort'!D$30='A4'!D221,IF('Angaben KH-Standort'!E$30="Ja",1,0),0)</f>
        <v>0</v>
      </c>
      <c r="U221" s="445">
        <f>IF('Angaben KH-Standort'!D$31='A4'!D221,IF('Angaben KH-Standort'!E$31="Ja",1,0),0)</f>
        <v>0</v>
      </c>
    </row>
    <row r="222" spans="2:21" ht="15" customHeight="1" x14ac:dyDescent="0.3">
      <c r="B222" s="70" t="str">
        <f t="shared" si="19"/>
        <v>!!!</v>
      </c>
      <c r="C222" s="265" t="str">
        <f>IF(ISERROR(IF(LEN(E222)&gt;0,VLOOKUP(TEXT($E222,0),'Angaben Stationen'!$E$14:$J$213,5,0),"")),"?",IF(LEN(E222)&gt;0,VLOOKUP(TEXT($E222,0),'Angaben Stationen'!$E$14:$J$213,5,0),""))</f>
        <v/>
      </c>
      <c r="D222" s="232" t="str">
        <f>IF(ISERROR(IF(LEN(E222)&gt;0,VLOOKUP(TEXT($E222,0),'Angaben Stationen'!$E$14:$J$213,6,0),"")),"STATION IST NICHT VORHANDEN",IF(LEN(E222)&gt;0,VLOOKUP(TEXT($E222,0),'Angaben Stationen'!$E$14:$J$213,6,0),""))</f>
        <v/>
      </c>
      <c r="E222" s="287"/>
      <c r="F222" s="234"/>
      <c r="G222" s="234"/>
      <c r="H222" s="263"/>
      <c r="I222" s="169"/>
      <c r="K222" s="445" t="str">
        <f t="shared" si="20"/>
        <v>Leer</v>
      </c>
      <c r="L222" s="445" t="str">
        <f>VLOOKUP($D222,{"29 - Psychiatrie (Erwachsene)","BGI";"297 - stationsäquivalente Behandlung in der Erwachsenenpsychiatrie (29)","BGI";"30 - Kinder- und Jugendpsychiatrie","BGII";"307 - stationsäquivalente Behandlung in der Kinder- und Jugendpsychiatrie (30)","BGII";"31 - Psychosomatik","BGI";"","Leer"},2,0)</f>
        <v>Leer</v>
      </c>
      <c r="M222" s="445">
        <f t="shared" si="17"/>
        <v>0</v>
      </c>
      <c r="N222" s="445">
        <f t="shared" si="18"/>
        <v>0</v>
      </c>
      <c r="O222" s="445">
        <f t="shared" si="21"/>
        <v>0</v>
      </c>
      <c r="P222" s="445">
        <f t="shared" si="22"/>
        <v>0</v>
      </c>
      <c r="Q222" s="445">
        <f t="shared" si="23"/>
        <v>0</v>
      </c>
      <c r="R222" s="415" t="str">
        <f t="shared" si="24"/>
        <v>Leer</v>
      </c>
      <c r="S222" s="445">
        <f>IF('Angaben KH-Standort'!D$29='A4'!D222,IF('Angaben KH-Standort'!E$29="Ja",1,0),0)</f>
        <v>0</v>
      </c>
      <c r="T222" s="445">
        <f>IF('Angaben KH-Standort'!D$30='A4'!D222,IF('Angaben KH-Standort'!E$30="Ja",1,0),0)</f>
        <v>0</v>
      </c>
      <c r="U222" s="445">
        <f>IF('Angaben KH-Standort'!D$31='A4'!D222,IF('Angaben KH-Standort'!E$31="Ja",1,0),0)</f>
        <v>0</v>
      </c>
    </row>
    <row r="223" spans="2:21" ht="15" customHeight="1" x14ac:dyDescent="0.3">
      <c r="B223" s="70" t="str">
        <f t="shared" si="19"/>
        <v>!!!</v>
      </c>
      <c r="C223" s="265" t="str">
        <f>IF(ISERROR(IF(LEN(E223)&gt;0,VLOOKUP(TEXT($E223,0),'Angaben Stationen'!$E$14:$J$213,5,0),"")),"?",IF(LEN(E223)&gt;0,VLOOKUP(TEXT($E223,0),'Angaben Stationen'!$E$14:$J$213,5,0),""))</f>
        <v/>
      </c>
      <c r="D223" s="232" t="str">
        <f>IF(ISERROR(IF(LEN(E223)&gt;0,VLOOKUP(TEXT($E223,0),'Angaben Stationen'!$E$14:$J$213,6,0),"")),"STATION IST NICHT VORHANDEN",IF(LEN(E223)&gt;0,VLOOKUP(TEXT($E223,0),'Angaben Stationen'!$E$14:$J$213,6,0),""))</f>
        <v/>
      </c>
      <c r="E223" s="287"/>
      <c r="F223" s="234"/>
      <c r="G223" s="234"/>
      <c r="H223" s="263"/>
      <c r="I223" s="169"/>
      <c r="K223" s="445" t="str">
        <f t="shared" si="20"/>
        <v>Leer</v>
      </c>
      <c r="L223" s="445" t="str">
        <f>VLOOKUP($D223,{"29 - Psychiatrie (Erwachsene)","BGI";"297 - stationsäquivalente Behandlung in der Erwachsenenpsychiatrie (29)","BGI";"30 - Kinder- und Jugendpsychiatrie","BGII";"307 - stationsäquivalente Behandlung in der Kinder- und Jugendpsychiatrie (30)","BGII";"31 - Psychosomatik","BGI";"","Leer"},2,0)</f>
        <v>Leer</v>
      </c>
      <c r="M223" s="445">
        <f t="shared" si="17"/>
        <v>0</v>
      </c>
      <c r="N223" s="445">
        <f t="shared" si="18"/>
        <v>0</v>
      </c>
      <c r="O223" s="445">
        <f t="shared" si="21"/>
        <v>0</v>
      </c>
      <c r="P223" s="445">
        <f t="shared" si="22"/>
        <v>0</v>
      </c>
      <c r="Q223" s="445">
        <f t="shared" si="23"/>
        <v>0</v>
      </c>
      <c r="R223" s="415" t="str">
        <f t="shared" si="24"/>
        <v>Leer</v>
      </c>
      <c r="S223" s="445">
        <f>IF('Angaben KH-Standort'!D$29='A4'!D223,IF('Angaben KH-Standort'!E$29="Ja",1,0),0)</f>
        <v>0</v>
      </c>
      <c r="T223" s="445">
        <f>IF('Angaben KH-Standort'!D$30='A4'!D223,IF('Angaben KH-Standort'!E$30="Ja",1,0),0)</f>
        <v>0</v>
      </c>
      <c r="U223" s="445">
        <f>IF('Angaben KH-Standort'!D$31='A4'!D223,IF('Angaben KH-Standort'!E$31="Ja",1,0),0)</f>
        <v>0</v>
      </c>
    </row>
    <row r="224" spans="2:21" ht="15" customHeight="1" x14ac:dyDescent="0.3">
      <c r="B224" s="70" t="str">
        <f t="shared" si="19"/>
        <v>!!!</v>
      </c>
      <c r="C224" s="265" t="str">
        <f>IF(ISERROR(IF(LEN(E224)&gt;0,VLOOKUP(TEXT($E224,0),'Angaben Stationen'!$E$14:$J$213,5,0),"")),"?",IF(LEN(E224)&gt;0,VLOOKUP(TEXT($E224,0),'Angaben Stationen'!$E$14:$J$213,5,0),""))</f>
        <v/>
      </c>
      <c r="D224" s="232" t="str">
        <f>IF(ISERROR(IF(LEN(E224)&gt;0,VLOOKUP(TEXT($E224,0),'Angaben Stationen'!$E$14:$J$213,6,0),"")),"STATION IST NICHT VORHANDEN",IF(LEN(E224)&gt;0,VLOOKUP(TEXT($E224,0),'Angaben Stationen'!$E$14:$J$213,6,0),""))</f>
        <v/>
      </c>
      <c r="E224" s="287"/>
      <c r="F224" s="234"/>
      <c r="G224" s="234"/>
      <c r="H224" s="263"/>
      <c r="I224" s="169"/>
      <c r="K224" s="445" t="str">
        <f t="shared" si="20"/>
        <v>Leer</v>
      </c>
      <c r="L224" s="445" t="str">
        <f>VLOOKUP($D224,{"29 - Psychiatrie (Erwachsene)","BGI";"297 - stationsäquivalente Behandlung in der Erwachsenenpsychiatrie (29)","BGI";"30 - Kinder- und Jugendpsychiatrie","BGII";"307 - stationsäquivalente Behandlung in der Kinder- und Jugendpsychiatrie (30)","BGII";"31 - Psychosomatik","BGI";"","Leer"},2,0)</f>
        <v>Leer</v>
      </c>
      <c r="M224" s="445">
        <f t="shared" si="17"/>
        <v>0</v>
      </c>
      <c r="N224" s="445">
        <f t="shared" si="18"/>
        <v>0</v>
      </c>
      <c r="O224" s="445">
        <f t="shared" si="21"/>
        <v>0</v>
      </c>
      <c r="P224" s="445">
        <f t="shared" si="22"/>
        <v>0</v>
      </c>
      <c r="Q224" s="445">
        <f t="shared" si="23"/>
        <v>0</v>
      </c>
      <c r="R224" s="415" t="str">
        <f t="shared" si="24"/>
        <v>Leer</v>
      </c>
      <c r="S224" s="445">
        <f>IF('Angaben KH-Standort'!D$29='A4'!D224,IF('Angaben KH-Standort'!E$29="Ja",1,0),0)</f>
        <v>0</v>
      </c>
      <c r="T224" s="445">
        <f>IF('Angaben KH-Standort'!D$30='A4'!D224,IF('Angaben KH-Standort'!E$30="Ja",1,0),0)</f>
        <v>0</v>
      </c>
      <c r="U224" s="445">
        <f>IF('Angaben KH-Standort'!D$31='A4'!D224,IF('Angaben KH-Standort'!E$31="Ja",1,0),0)</f>
        <v>0</v>
      </c>
    </row>
    <row r="225" spans="2:21" ht="15" customHeight="1" x14ac:dyDescent="0.3">
      <c r="B225" s="70" t="str">
        <f t="shared" si="19"/>
        <v>!!!</v>
      </c>
      <c r="C225" s="265" t="str">
        <f>IF(ISERROR(IF(LEN(E225)&gt;0,VLOOKUP(TEXT($E225,0),'Angaben Stationen'!$E$14:$J$213,5,0),"")),"?",IF(LEN(E225)&gt;0,VLOOKUP(TEXT($E225,0),'Angaben Stationen'!$E$14:$J$213,5,0),""))</f>
        <v/>
      </c>
      <c r="D225" s="232" t="str">
        <f>IF(ISERROR(IF(LEN(E225)&gt;0,VLOOKUP(TEXT($E225,0),'Angaben Stationen'!$E$14:$J$213,6,0),"")),"STATION IST NICHT VORHANDEN",IF(LEN(E225)&gt;0,VLOOKUP(TEXT($E225,0),'Angaben Stationen'!$E$14:$J$213,6,0),""))</f>
        <v/>
      </c>
      <c r="E225" s="287"/>
      <c r="F225" s="234"/>
      <c r="G225" s="234"/>
      <c r="H225" s="263"/>
      <c r="I225" s="169"/>
      <c r="K225" s="445" t="str">
        <f t="shared" si="20"/>
        <v>Leer</v>
      </c>
      <c r="L225" s="445" t="str">
        <f>VLOOKUP($D225,{"29 - Psychiatrie (Erwachsene)","BGI";"297 - stationsäquivalente Behandlung in der Erwachsenenpsychiatrie (29)","BGI";"30 - Kinder- und Jugendpsychiatrie","BGII";"307 - stationsäquivalente Behandlung in der Kinder- und Jugendpsychiatrie (30)","BGII";"31 - Psychosomatik","BGI";"","Leer"},2,0)</f>
        <v>Leer</v>
      </c>
      <c r="M225" s="445">
        <f t="shared" si="17"/>
        <v>0</v>
      </c>
      <c r="N225" s="445">
        <f t="shared" si="18"/>
        <v>0</v>
      </c>
      <c r="O225" s="445">
        <f t="shared" si="21"/>
        <v>0</v>
      </c>
      <c r="P225" s="445">
        <f t="shared" si="22"/>
        <v>0</v>
      </c>
      <c r="Q225" s="445">
        <f t="shared" si="23"/>
        <v>0</v>
      </c>
      <c r="R225" s="415" t="str">
        <f t="shared" si="24"/>
        <v>Leer</v>
      </c>
      <c r="S225" s="445">
        <f>IF('Angaben KH-Standort'!D$29='A4'!D225,IF('Angaben KH-Standort'!E$29="Ja",1,0),0)</f>
        <v>0</v>
      </c>
      <c r="T225" s="445">
        <f>IF('Angaben KH-Standort'!D$30='A4'!D225,IF('Angaben KH-Standort'!E$30="Ja",1,0),0)</f>
        <v>0</v>
      </c>
      <c r="U225" s="445">
        <f>IF('Angaben KH-Standort'!D$31='A4'!D225,IF('Angaben KH-Standort'!E$31="Ja",1,0),0)</f>
        <v>0</v>
      </c>
    </row>
    <row r="226" spans="2:21" ht="15" customHeight="1" x14ac:dyDescent="0.3">
      <c r="B226" s="70" t="str">
        <f t="shared" si="19"/>
        <v>!!!</v>
      </c>
      <c r="C226" s="265" t="str">
        <f>IF(ISERROR(IF(LEN(E226)&gt;0,VLOOKUP(TEXT($E226,0),'Angaben Stationen'!$E$14:$J$213,5,0),"")),"?",IF(LEN(E226)&gt;0,VLOOKUP(TEXT($E226,0),'Angaben Stationen'!$E$14:$J$213,5,0),""))</f>
        <v/>
      </c>
      <c r="D226" s="232" t="str">
        <f>IF(ISERROR(IF(LEN(E226)&gt;0,VLOOKUP(TEXT($E226,0),'Angaben Stationen'!$E$14:$J$213,6,0),"")),"STATION IST NICHT VORHANDEN",IF(LEN(E226)&gt;0,VLOOKUP(TEXT($E226,0),'Angaben Stationen'!$E$14:$J$213,6,0),""))</f>
        <v/>
      </c>
      <c r="E226" s="287"/>
      <c r="F226" s="234"/>
      <c r="G226" s="234"/>
      <c r="H226" s="263"/>
      <c r="I226" s="169"/>
      <c r="K226" s="445" t="str">
        <f t="shared" si="20"/>
        <v>Leer</v>
      </c>
      <c r="L226" s="445" t="str">
        <f>VLOOKUP($D226,{"29 - Psychiatrie (Erwachsene)","BGI";"297 - stationsäquivalente Behandlung in der Erwachsenenpsychiatrie (29)","BGI";"30 - Kinder- und Jugendpsychiatrie","BGII";"307 - stationsäquivalente Behandlung in der Kinder- und Jugendpsychiatrie (30)","BGII";"31 - Psychosomatik","BGI";"","Leer"},2,0)</f>
        <v>Leer</v>
      </c>
      <c r="M226" s="445">
        <f t="shared" ref="M226:M289" si="25">IF(LEN(B226)&gt;0,0,1)</f>
        <v>0</v>
      </c>
      <c r="N226" s="445">
        <f t="shared" ref="N226:N289" si="26">IF(E226&lt;&gt;"",1,0)</f>
        <v>0</v>
      </c>
      <c r="O226" s="445">
        <f t="shared" si="21"/>
        <v>0</v>
      </c>
      <c r="P226" s="445">
        <f t="shared" si="22"/>
        <v>0</v>
      </c>
      <c r="Q226" s="445">
        <f t="shared" si="23"/>
        <v>0</v>
      </c>
      <c r="R226" s="415" t="str">
        <f t="shared" si="24"/>
        <v>Leer</v>
      </c>
      <c r="S226" s="445">
        <f>IF('Angaben KH-Standort'!D$29='A4'!D226,IF('Angaben KH-Standort'!E$29="Ja",1,0),0)</f>
        <v>0</v>
      </c>
      <c r="T226" s="445">
        <f>IF('Angaben KH-Standort'!D$30='A4'!D226,IF('Angaben KH-Standort'!E$30="Ja",1,0),0)</f>
        <v>0</v>
      </c>
      <c r="U226" s="445">
        <f>IF('Angaben KH-Standort'!D$31='A4'!D226,IF('Angaben KH-Standort'!E$31="Ja",1,0),0)</f>
        <v>0</v>
      </c>
    </row>
    <row r="227" spans="2:21" ht="15" customHeight="1" x14ac:dyDescent="0.3">
      <c r="B227" s="70" t="str">
        <f t="shared" ref="B227:B290" si="27">IF(SUM(N227:Q227)&lt;4,"!!!","")</f>
        <v>!!!</v>
      </c>
      <c r="C227" s="265" t="str">
        <f>IF(ISERROR(IF(LEN(E227)&gt;0,VLOOKUP(TEXT($E227,0),'Angaben Stationen'!$E$14:$J$213,5,0),"")),"?",IF(LEN(E227)&gt;0,VLOOKUP(TEXT($E227,0),'Angaben Stationen'!$E$14:$J$213,5,0),""))</f>
        <v/>
      </c>
      <c r="D227" s="232" t="str">
        <f>IF(ISERROR(IF(LEN(E227)&gt;0,VLOOKUP(TEXT($E227,0),'Angaben Stationen'!$E$14:$J$213,6,0),"")),"STATION IST NICHT VORHANDEN",IF(LEN(E227)&gt;0,VLOOKUP(TEXT($E227,0),'Angaben Stationen'!$E$14:$J$213,6,0),""))</f>
        <v/>
      </c>
      <c r="E227" s="287"/>
      <c r="F227" s="234"/>
      <c r="G227" s="234"/>
      <c r="H227" s="263"/>
      <c r="I227" s="169"/>
      <c r="K227" s="445" t="str">
        <f t="shared" ref="K227:K290" si="28">IF($E227&lt;&gt;"","Monat","Leer")</f>
        <v>Leer</v>
      </c>
      <c r="L227" s="445" t="str">
        <f>VLOOKUP($D227,{"29 - Psychiatrie (Erwachsene)","BGI";"297 - stationsäquivalente Behandlung in der Erwachsenenpsychiatrie (29)","BGI";"30 - Kinder- und Jugendpsychiatrie","BGII";"307 - stationsäquivalente Behandlung in der Kinder- und Jugendpsychiatrie (30)","BGII";"31 - Psychosomatik","BGI";"","Leer"},2,0)</f>
        <v>Leer</v>
      </c>
      <c r="M227" s="445">
        <f t="shared" si="25"/>
        <v>0</v>
      </c>
      <c r="N227" s="445">
        <f t="shared" si="26"/>
        <v>0</v>
      </c>
      <c r="O227" s="445">
        <f t="shared" ref="O227:O290" si="29">IF(VALUE($F227)&gt;0,1,0)</f>
        <v>0</v>
      </c>
      <c r="P227" s="445">
        <f t="shared" ref="P227:P290" si="30">IF(LEN($G227)&gt;0,1,0)</f>
        <v>0</v>
      </c>
      <c r="Q227" s="445">
        <f t="shared" ref="Q227:Q290" si="31">IF(LEN($H227)&gt;0,1,0)</f>
        <v>0</v>
      </c>
      <c r="R227" s="415" t="str">
        <f t="shared" ref="R227:R290" si="32">IF(D227&lt;&gt;"",IF(SUM(S227:U227)&gt;0,"Ja","Nein"),"Leer")</f>
        <v>Leer</v>
      </c>
      <c r="S227" s="445">
        <f>IF('Angaben KH-Standort'!D$29='A4'!D227,IF('Angaben KH-Standort'!E$29="Ja",1,0),0)</f>
        <v>0</v>
      </c>
      <c r="T227" s="445">
        <f>IF('Angaben KH-Standort'!D$30='A4'!D227,IF('Angaben KH-Standort'!E$30="Ja",1,0),0)</f>
        <v>0</v>
      </c>
      <c r="U227" s="445">
        <f>IF('Angaben KH-Standort'!D$31='A4'!D227,IF('Angaben KH-Standort'!E$31="Ja",1,0),0)</f>
        <v>0</v>
      </c>
    </row>
    <row r="228" spans="2:21" ht="15" customHeight="1" x14ac:dyDescent="0.3">
      <c r="B228" s="70" t="str">
        <f t="shared" si="27"/>
        <v>!!!</v>
      </c>
      <c r="C228" s="265" t="str">
        <f>IF(ISERROR(IF(LEN(E228)&gt;0,VLOOKUP(TEXT($E228,0),'Angaben Stationen'!$E$14:$J$213,5,0),"")),"?",IF(LEN(E228)&gt;0,VLOOKUP(TEXT($E228,0),'Angaben Stationen'!$E$14:$J$213,5,0),""))</f>
        <v/>
      </c>
      <c r="D228" s="232" t="str">
        <f>IF(ISERROR(IF(LEN(E228)&gt;0,VLOOKUP(TEXT($E228,0),'Angaben Stationen'!$E$14:$J$213,6,0),"")),"STATION IST NICHT VORHANDEN",IF(LEN(E228)&gt;0,VLOOKUP(TEXT($E228,0),'Angaben Stationen'!$E$14:$J$213,6,0),""))</f>
        <v/>
      </c>
      <c r="E228" s="287"/>
      <c r="F228" s="234"/>
      <c r="G228" s="234"/>
      <c r="H228" s="263"/>
      <c r="I228" s="169"/>
      <c r="K228" s="445" t="str">
        <f t="shared" si="28"/>
        <v>Leer</v>
      </c>
      <c r="L228" s="445" t="str">
        <f>VLOOKUP($D228,{"29 - Psychiatrie (Erwachsene)","BGI";"297 - stationsäquivalente Behandlung in der Erwachsenenpsychiatrie (29)","BGI";"30 - Kinder- und Jugendpsychiatrie","BGII";"307 - stationsäquivalente Behandlung in der Kinder- und Jugendpsychiatrie (30)","BGII";"31 - Psychosomatik","BGI";"","Leer"},2,0)</f>
        <v>Leer</v>
      </c>
      <c r="M228" s="445">
        <f t="shared" si="25"/>
        <v>0</v>
      </c>
      <c r="N228" s="445">
        <f t="shared" si="26"/>
        <v>0</v>
      </c>
      <c r="O228" s="445">
        <f t="shared" si="29"/>
        <v>0</v>
      </c>
      <c r="P228" s="445">
        <f t="shared" si="30"/>
        <v>0</v>
      </c>
      <c r="Q228" s="445">
        <f t="shared" si="31"/>
        <v>0</v>
      </c>
      <c r="R228" s="415" t="str">
        <f t="shared" si="32"/>
        <v>Leer</v>
      </c>
      <c r="S228" s="445">
        <f>IF('Angaben KH-Standort'!D$29='A4'!D228,IF('Angaben KH-Standort'!E$29="Ja",1,0),0)</f>
        <v>0</v>
      </c>
      <c r="T228" s="445">
        <f>IF('Angaben KH-Standort'!D$30='A4'!D228,IF('Angaben KH-Standort'!E$30="Ja",1,0),0)</f>
        <v>0</v>
      </c>
      <c r="U228" s="445">
        <f>IF('Angaben KH-Standort'!D$31='A4'!D228,IF('Angaben KH-Standort'!E$31="Ja",1,0),0)</f>
        <v>0</v>
      </c>
    </row>
    <row r="229" spans="2:21" ht="15" customHeight="1" x14ac:dyDescent="0.3">
      <c r="B229" s="70" t="str">
        <f t="shared" si="27"/>
        <v>!!!</v>
      </c>
      <c r="C229" s="265" t="str">
        <f>IF(ISERROR(IF(LEN(E229)&gt;0,VLOOKUP(TEXT($E229,0),'Angaben Stationen'!$E$14:$J$213,5,0),"")),"?",IF(LEN(E229)&gt;0,VLOOKUP(TEXT($E229,0),'Angaben Stationen'!$E$14:$J$213,5,0),""))</f>
        <v/>
      </c>
      <c r="D229" s="232" t="str">
        <f>IF(ISERROR(IF(LEN(E229)&gt;0,VLOOKUP(TEXT($E229,0),'Angaben Stationen'!$E$14:$J$213,6,0),"")),"STATION IST NICHT VORHANDEN",IF(LEN(E229)&gt;0,VLOOKUP(TEXT($E229,0),'Angaben Stationen'!$E$14:$J$213,6,0),""))</f>
        <v/>
      </c>
      <c r="E229" s="287"/>
      <c r="F229" s="234"/>
      <c r="G229" s="234"/>
      <c r="H229" s="263"/>
      <c r="I229" s="169"/>
      <c r="K229" s="445" t="str">
        <f t="shared" si="28"/>
        <v>Leer</v>
      </c>
      <c r="L229" s="445" t="str">
        <f>VLOOKUP($D229,{"29 - Psychiatrie (Erwachsene)","BGI";"297 - stationsäquivalente Behandlung in der Erwachsenenpsychiatrie (29)","BGI";"30 - Kinder- und Jugendpsychiatrie","BGII";"307 - stationsäquivalente Behandlung in der Kinder- und Jugendpsychiatrie (30)","BGII";"31 - Psychosomatik","BGI";"","Leer"},2,0)</f>
        <v>Leer</v>
      </c>
      <c r="M229" s="445">
        <f t="shared" si="25"/>
        <v>0</v>
      </c>
      <c r="N229" s="445">
        <f t="shared" si="26"/>
        <v>0</v>
      </c>
      <c r="O229" s="445">
        <f t="shared" si="29"/>
        <v>0</v>
      </c>
      <c r="P229" s="445">
        <f t="shared" si="30"/>
        <v>0</v>
      </c>
      <c r="Q229" s="445">
        <f t="shared" si="31"/>
        <v>0</v>
      </c>
      <c r="R229" s="415" t="str">
        <f t="shared" si="32"/>
        <v>Leer</v>
      </c>
      <c r="S229" s="445">
        <f>IF('Angaben KH-Standort'!D$29='A4'!D229,IF('Angaben KH-Standort'!E$29="Ja",1,0),0)</f>
        <v>0</v>
      </c>
      <c r="T229" s="445">
        <f>IF('Angaben KH-Standort'!D$30='A4'!D229,IF('Angaben KH-Standort'!E$30="Ja",1,0),0)</f>
        <v>0</v>
      </c>
      <c r="U229" s="445">
        <f>IF('Angaben KH-Standort'!D$31='A4'!D229,IF('Angaben KH-Standort'!E$31="Ja",1,0),0)</f>
        <v>0</v>
      </c>
    </row>
    <row r="230" spans="2:21" ht="15" customHeight="1" x14ac:dyDescent="0.3">
      <c r="B230" s="70" t="str">
        <f t="shared" si="27"/>
        <v>!!!</v>
      </c>
      <c r="C230" s="265" t="str">
        <f>IF(ISERROR(IF(LEN(E230)&gt;0,VLOOKUP(TEXT($E230,0),'Angaben Stationen'!$E$14:$J$213,5,0),"")),"?",IF(LEN(E230)&gt;0,VLOOKUP(TEXT($E230,0),'Angaben Stationen'!$E$14:$J$213,5,0),""))</f>
        <v/>
      </c>
      <c r="D230" s="232" t="str">
        <f>IF(ISERROR(IF(LEN(E230)&gt;0,VLOOKUP(TEXT($E230,0),'Angaben Stationen'!$E$14:$J$213,6,0),"")),"STATION IST NICHT VORHANDEN",IF(LEN(E230)&gt;0,VLOOKUP(TEXT($E230,0),'Angaben Stationen'!$E$14:$J$213,6,0),""))</f>
        <v/>
      </c>
      <c r="E230" s="287"/>
      <c r="F230" s="234"/>
      <c r="G230" s="234"/>
      <c r="H230" s="263"/>
      <c r="I230" s="169"/>
      <c r="K230" s="445" t="str">
        <f t="shared" si="28"/>
        <v>Leer</v>
      </c>
      <c r="L230" s="445" t="str">
        <f>VLOOKUP($D230,{"29 - Psychiatrie (Erwachsene)","BGI";"297 - stationsäquivalente Behandlung in der Erwachsenenpsychiatrie (29)","BGI";"30 - Kinder- und Jugendpsychiatrie","BGII";"307 - stationsäquivalente Behandlung in der Kinder- und Jugendpsychiatrie (30)","BGII";"31 - Psychosomatik","BGI";"","Leer"},2,0)</f>
        <v>Leer</v>
      </c>
      <c r="M230" s="445">
        <f t="shared" si="25"/>
        <v>0</v>
      </c>
      <c r="N230" s="445">
        <f t="shared" si="26"/>
        <v>0</v>
      </c>
      <c r="O230" s="445">
        <f t="shared" si="29"/>
        <v>0</v>
      </c>
      <c r="P230" s="445">
        <f t="shared" si="30"/>
        <v>0</v>
      </c>
      <c r="Q230" s="445">
        <f t="shared" si="31"/>
        <v>0</v>
      </c>
      <c r="R230" s="415" t="str">
        <f t="shared" si="32"/>
        <v>Leer</v>
      </c>
      <c r="S230" s="445">
        <f>IF('Angaben KH-Standort'!D$29='A4'!D230,IF('Angaben KH-Standort'!E$29="Ja",1,0),0)</f>
        <v>0</v>
      </c>
      <c r="T230" s="445">
        <f>IF('Angaben KH-Standort'!D$30='A4'!D230,IF('Angaben KH-Standort'!E$30="Ja",1,0),0)</f>
        <v>0</v>
      </c>
      <c r="U230" s="445">
        <f>IF('Angaben KH-Standort'!D$31='A4'!D230,IF('Angaben KH-Standort'!E$31="Ja",1,0),0)</f>
        <v>0</v>
      </c>
    </row>
    <row r="231" spans="2:21" ht="15" customHeight="1" x14ac:dyDescent="0.3">
      <c r="B231" s="70" t="str">
        <f t="shared" si="27"/>
        <v>!!!</v>
      </c>
      <c r="C231" s="265" t="str">
        <f>IF(ISERROR(IF(LEN(E231)&gt;0,VLOOKUP(TEXT($E231,0),'Angaben Stationen'!$E$14:$J$213,5,0),"")),"?",IF(LEN(E231)&gt;0,VLOOKUP(TEXT($E231,0),'Angaben Stationen'!$E$14:$J$213,5,0),""))</f>
        <v/>
      </c>
      <c r="D231" s="232" t="str">
        <f>IF(ISERROR(IF(LEN(E231)&gt;0,VLOOKUP(TEXT($E231,0),'Angaben Stationen'!$E$14:$J$213,6,0),"")),"STATION IST NICHT VORHANDEN",IF(LEN(E231)&gt;0,VLOOKUP(TEXT($E231,0),'Angaben Stationen'!$E$14:$J$213,6,0),""))</f>
        <v/>
      </c>
      <c r="E231" s="287"/>
      <c r="F231" s="234"/>
      <c r="G231" s="234"/>
      <c r="H231" s="263"/>
      <c r="I231" s="169"/>
      <c r="K231" s="445" t="str">
        <f t="shared" si="28"/>
        <v>Leer</v>
      </c>
      <c r="L231" s="445" t="str">
        <f>VLOOKUP($D231,{"29 - Psychiatrie (Erwachsene)","BGI";"297 - stationsäquivalente Behandlung in der Erwachsenenpsychiatrie (29)","BGI";"30 - Kinder- und Jugendpsychiatrie","BGII";"307 - stationsäquivalente Behandlung in der Kinder- und Jugendpsychiatrie (30)","BGII";"31 - Psychosomatik","BGI";"","Leer"},2,0)</f>
        <v>Leer</v>
      </c>
      <c r="M231" s="445">
        <f t="shared" si="25"/>
        <v>0</v>
      </c>
      <c r="N231" s="445">
        <f t="shared" si="26"/>
        <v>0</v>
      </c>
      <c r="O231" s="445">
        <f t="shared" si="29"/>
        <v>0</v>
      </c>
      <c r="P231" s="445">
        <f t="shared" si="30"/>
        <v>0</v>
      </c>
      <c r="Q231" s="445">
        <f t="shared" si="31"/>
        <v>0</v>
      </c>
      <c r="R231" s="415" t="str">
        <f t="shared" si="32"/>
        <v>Leer</v>
      </c>
      <c r="S231" s="445">
        <f>IF('Angaben KH-Standort'!D$29='A4'!D231,IF('Angaben KH-Standort'!E$29="Ja",1,0),0)</f>
        <v>0</v>
      </c>
      <c r="T231" s="445">
        <f>IF('Angaben KH-Standort'!D$30='A4'!D231,IF('Angaben KH-Standort'!E$30="Ja",1,0),0)</f>
        <v>0</v>
      </c>
      <c r="U231" s="445">
        <f>IF('Angaben KH-Standort'!D$31='A4'!D231,IF('Angaben KH-Standort'!E$31="Ja",1,0),0)</f>
        <v>0</v>
      </c>
    </row>
    <row r="232" spans="2:21" ht="15" customHeight="1" x14ac:dyDescent="0.3">
      <c r="B232" s="70" t="str">
        <f t="shared" si="27"/>
        <v>!!!</v>
      </c>
      <c r="C232" s="265" t="str">
        <f>IF(ISERROR(IF(LEN(E232)&gt;0,VLOOKUP(TEXT($E232,0),'Angaben Stationen'!$E$14:$J$213,5,0),"")),"?",IF(LEN(E232)&gt;0,VLOOKUP(TEXT($E232,0),'Angaben Stationen'!$E$14:$J$213,5,0),""))</f>
        <v/>
      </c>
      <c r="D232" s="232" t="str">
        <f>IF(ISERROR(IF(LEN(E232)&gt;0,VLOOKUP(TEXT($E232,0),'Angaben Stationen'!$E$14:$J$213,6,0),"")),"STATION IST NICHT VORHANDEN",IF(LEN(E232)&gt;0,VLOOKUP(TEXT($E232,0),'Angaben Stationen'!$E$14:$J$213,6,0),""))</f>
        <v/>
      </c>
      <c r="E232" s="287"/>
      <c r="F232" s="234"/>
      <c r="G232" s="234"/>
      <c r="H232" s="263"/>
      <c r="I232" s="169"/>
      <c r="K232" s="445" t="str">
        <f t="shared" si="28"/>
        <v>Leer</v>
      </c>
      <c r="L232" s="445" t="str">
        <f>VLOOKUP($D232,{"29 - Psychiatrie (Erwachsene)","BGI";"297 - stationsäquivalente Behandlung in der Erwachsenenpsychiatrie (29)","BGI";"30 - Kinder- und Jugendpsychiatrie","BGII";"307 - stationsäquivalente Behandlung in der Kinder- und Jugendpsychiatrie (30)","BGII";"31 - Psychosomatik","BGI";"","Leer"},2,0)</f>
        <v>Leer</v>
      </c>
      <c r="M232" s="445">
        <f t="shared" si="25"/>
        <v>0</v>
      </c>
      <c r="N232" s="445">
        <f t="shared" si="26"/>
        <v>0</v>
      </c>
      <c r="O232" s="445">
        <f t="shared" si="29"/>
        <v>0</v>
      </c>
      <c r="P232" s="445">
        <f t="shared" si="30"/>
        <v>0</v>
      </c>
      <c r="Q232" s="445">
        <f t="shared" si="31"/>
        <v>0</v>
      </c>
      <c r="R232" s="415" t="str">
        <f t="shared" si="32"/>
        <v>Leer</v>
      </c>
      <c r="S232" s="445">
        <f>IF('Angaben KH-Standort'!D$29='A4'!D232,IF('Angaben KH-Standort'!E$29="Ja",1,0),0)</f>
        <v>0</v>
      </c>
      <c r="T232" s="445">
        <f>IF('Angaben KH-Standort'!D$30='A4'!D232,IF('Angaben KH-Standort'!E$30="Ja",1,0),0)</f>
        <v>0</v>
      </c>
      <c r="U232" s="445">
        <f>IF('Angaben KH-Standort'!D$31='A4'!D232,IF('Angaben KH-Standort'!E$31="Ja",1,0),0)</f>
        <v>0</v>
      </c>
    </row>
    <row r="233" spans="2:21" ht="15" customHeight="1" x14ac:dyDescent="0.3">
      <c r="B233" s="70" t="str">
        <f t="shared" si="27"/>
        <v>!!!</v>
      </c>
      <c r="C233" s="265" t="str">
        <f>IF(ISERROR(IF(LEN(E233)&gt;0,VLOOKUP(TEXT($E233,0),'Angaben Stationen'!$E$14:$J$213,5,0),"")),"?",IF(LEN(E233)&gt;0,VLOOKUP(TEXT($E233,0),'Angaben Stationen'!$E$14:$J$213,5,0),""))</f>
        <v/>
      </c>
      <c r="D233" s="232" t="str">
        <f>IF(ISERROR(IF(LEN(E233)&gt;0,VLOOKUP(TEXT($E233,0),'Angaben Stationen'!$E$14:$J$213,6,0),"")),"STATION IST NICHT VORHANDEN",IF(LEN(E233)&gt;0,VLOOKUP(TEXT($E233,0),'Angaben Stationen'!$E$14:$J$213,6,0),""))</f>
        <v/>
      </c>
      <c r="E233" s="287"/>
      <c r="F233" s="234"/>
      <c r="G233" s="234"/>
      <c r="H233" s="263"/>
      <c r="I233" s="169"/>
      <c r="K233" s="445" t="str">
        <f t="shared" si="28"/>
        <v>Leer</v>
      </c>
      <c r="L233" s="445" t="str">
        <f>VLOOKUP($D233,{"29 - Psychiatrie (Erwachsene)","BGI";"297 - stationsäquivalente Behandlung in der Erwachsenenpsychiatrie (29)","BGI";"30 - Kinder- und Jugendpsychiatrie","BGII";"307 - stationsäquivalente Behandlung in der Kinder- und Jugendpsychiatrie (30)","BGII";"31 - Psychosomatik","BGI";"","Leer"},2,0)</f>
        <v>Leer</v>
      </c>
      <c r="M233" s="445">
        <f t="shared" si="25"/>
        <v>0</v>
      </c>
      <c r="N233" s="445">
        <f t="shared" si="26"/>
        <v>0</v>
      </c>
      <c r="O233" s="445">
        <f t="shared" si="29"/>
        <v>0</v>
      </c>
      <c r="P233" s="445">
        <f t="shared" si="30"/>
        <v>0</v>
      </c>
      <c r="Q233" s="445">
        <f t="shared" si="31"/>
        <v>0</v>
      </c>
      <c r="R233" s="415" t="str">
        <f t="shared" si="32"/>
        <v>Leer</v>
      </c>
      <c r="S233" s="445">
        <f>IF('Angaben KH-Standort'!D$29='A4'!D233,IF('Angaben KH-Standort'!E$29="Ja",1,0),0)</f>
        <v>0</v>
      </c>
      <c r="T233" s="445">
        <f>IF('Angaben KH-Standort'!D$30='A4'!D233,IF('Angaben KH-Standort'!E$30="Ja",1,0),0)</f>
        <v>0</v>
      </c>
      <c r="U233" s="445">
        <f>IF('Angaben KH-Standort'!D$31='A4'!D233,IF('Angaben KH-Standort'!E$31="Ja",1,0),0)</f>
        <v>0</v>
      </c>
    </row>
    <row r="234" spans="2:21" ht="15" customHeight="1" x14ac:dyDescent="0.3">
      <c r="B234" s="70" t="str">
        <f t="shared" si="27"/>
        <v>!!!</v>
      </c>
      <c r="C234" s="265" t="str">
        <f>IF(ISERROR(IF(LEN(E234)&gt;0,VLOOKUP(TEXT($E234,0),'Angaben Stationen'!$E$14:$J$213,5,0),"")),"?",IF(LEN(E234)&gt;0,VLOOKUP(TEXT($E234,0),'Angaben Stationen'!$E$14:$J$213,5,0),""))</f>
        <v/>
      </c>
      <c r="D234" s="232" t="str">
        <f>IF(ISERROR(IF(LEN(E234)&gt;0,VLOOKUP(TEXT($E234,0),'Angaben Stationen'!$E$14:$J$213,6,0),"")),"STATION IST NICHT VORHANDEN",IF(LEN(E234)&gt;0,VLOOKUP(TEXT($E234,0),'Angaben Stationen'!$E$14:$J$213,6,0),""))</f>
        <v/>
      </c>
      <c r="E234" s="287"/>
      <c r="F234" s="234"/>
      <c r="G234" s="234"/>
      <c r="H234" s="263"/>
      <c r="I234" s="169"/>
      <c r="K234" s="445" t="str">
        <f t="shared" si="28"/>
        <v>Leer</v>
      </c>
      <c r="L234" s="445" t="str">
        <f>VLOOKUP($D234,{"29 - Psychiatrie (Erwachsene)","BGI";"297 - stationsäquivalente Behandlung in der Erwachsenenpsychiatrie (29)","BGI";"30 - Kinder- und Jugendpsychiatrie","BGII";"307 - stationsäquivalente Behandlung in der Kinder- und Jugendpsychiatrie (30)","BGII";"31 - Psychosomatik","BGI";"","Leer"},2,0)</f>
        <v>Leer</v>
      </c>
      <c r="M234" s="445">
        <f t="shared" si="25"/>
        <v>0</v>
      </c>
      <c r="N234" s="445">
        <f t="shared" si="26"/>
        <v>0</v>
      </c>
      <c r="O234" s="445">
        <f t="shared" si="29"/>
        <v>0</v>
      </c>
      <c r="P234" s="445">
        <f t="shared" si="30"/>
        <v>0</v>
      </c>
      <c r="Q234" s="445">
        <f t="shared" si="31"/>
        <v>0</v>
      </c>
      <c r="R234" s="415" t="str">
        <f t="shared" si="32"/>
        <v>Leer</v>
      </c>
      <c r="S234" s="445">
        <f>IF('Angaben KH-Standort'!D$29='A4'!D234,IF('Angaben KH-Standort'!E$29="Ja",1,0),0)</f>
        <v>0</v>
      </c>
      <c r="T234" s="445">
        <f>IF('Angaben KH-Standort'!D$30='A4'!D234,IF('Angaben KH-Standort'!E$30="Ja",1,0),0)</f>
        <v>0</v>
      </c>
      <c r="U234" s="445">
        <f>IF('Angaben KH-Standort'!D$31='A4'!D234,IF('Angaben KH-Standort'!E$31="Ja",1,0),0)</f>
        <v>0</v>
      </c>
    </row>
    <row r="235" spans="2:21" ht="15" customHeight="1" x14ac:dyDescent="0.3">
      <c r="B235" s="70" t="str">
        <f t="shared" si="27"/>
        <v>!!!</v>
      </c>
      <c r="C235" s="265" t="str">
        <f>IF(ISERROR(IF(LEN(E235)&gt;0,VLOOKUP(TEXT($E235,0),'Angaben Stationen'!$E$14:$J$213,5,0),"")),"?",IF(LEN(E235)&gt;0,VLOOKUP(TEXT($E235,0),'Angaben Stationen'!$E$14:$J$213,5,0),""))</f>
        <v/>
      </c>
      <c r="D235" s="232" t="str">
        <f>IF(ISERROR(IF(LEN(E235)&gt;0,VLOOKUP(TEXT($E235,0),'Angaben Stationen'!$E$14:$J$213,6,0),"")),"STATION IST NICHT VORHANDEN",IF(LEN(E235)&gt;0,VLOOKUP(TEXT($E235,0),'Angaben Stationen'!$E$14:$J$213,6,0),""))</f>
        <v/>
      </c>
      <c r="E235" s="287"/>
      <c r="F235" s="234"/>
      <c r="G235" s="234"/>
      <c r="H235" s="263"/>
      <c r="I235" s="169"/>
      <c r="K235" s="445" t="str">
        <f t="shared" si="28"/>
        <v>Leer</v>
      </c>
      <c r="L235" s="445" t="str">
        <f>VLOOKUP($D235,{"29 - Psychiatrie (Erwachsene)","BGI";"297 - stationsäquivalente Behandlung in der Erwachsenenpsychiatrie (29)","BGI";"30 - Kinder- und Jugendpsychiatrie","BGII";"307 - stationsäquivalente Behandlung in der Kinder- und Jugendpsychiatrie (30)","BGII";"31 - Psychosomatik","BGI";"","Leer"},2,0)</f>
        <v>Leer</v>
      </c>
      <c r="M235" s="445">
        <f t="shared" si="25"/>
        <v>0</v>
      </c>
      <c r="N235" s="445">
        <f t="shared" si="26"/>
        <v>0</v>
      </c>
      <c r="O235" s="445">
        <f t="shared" si="29"/>
        <v>0</v>
      </c>
      <c r="P235" s="445">
        <f t="shared" si="30"/>
        <v>0</v>
      </c>
      <c r="Q235" s="445">
        <f t="shared" si="31"/>
        <v>0</v>
      </c>
      <c r="R235" s="415" t="str">
        <f t="shared" si="32"/>
        <v>Leer</v>
      </c>
      <c r="S235" s="445">
        <f>IF('Angaben KH-Standort'!D$29='A4'!D235,IF('Angaben KH-Standort'!E$29="Ja",1,0),0)</f>
        <v>0</v>
      </c>
      <c r="T235" s="445">
        <f>IF('Angaben KH-Standort'!D$30='A4'!D235,IF('Angaben KH-Standort'!E$30="Ja",1,0),0)</f>
        <v>0</v>
      </c>
      <c r="U235" s="445">
        <f>IF('Angaben KH-Standort'!D$31='A4'!D235,IF('Angaben KH-Standort'!E$31="Ja",1,0),0)</f>
        <v>0</v>
      </c>
    </row>
    <row r="236" spans="2:21" ht="15" customHeight="1" x14ac:dyDescent="0.3">
      <c r="B236" s="70" t="str">
        <f t="shared" si="27"/>
        <v>!!!</v>
      </c>
      <c r="C236" s="265" t="str">
        <f>IF(ISERROR(IF(LEN(E236)&gt;0,VLOOKUP(TEXT($E236,0),'Angaben Stationen'!$E$14:$J$213,5,0),"")),"?",IF(LEN(E236)&gt;0,VLOOKUP(TEXT($E236,0),'Angaben Stationen'!$E$14:$J$213,5,0),""))</f>
        <v/>
      </c>
      <c r="D236" s="232" t="str">
        <f>IF(ISERROR(IF(LEN(E236)&gt;0,VLOOKUP(TEXT($E236,0),'Angaben Stationen'!$E$14:$J$213,6,0),"")),"STATION IST NICHT VORHANDEN",IF(LEN(E236)&gt;0,VLOOKUP(TEXT($E236,0),'Angaben Stationen'!$E$14:$J$213,6,0),""))</f>
        <v/>
      </c>
      <c r="E236" s="287"/>
      <c r="F236" s="234"/>
      <c r="G236" s="234"/>
      <c r="H236" s="263"/>
      <c r="I236" s="169"/>
      <c r="K236" s="445" t="str">
        <f t="shared" si="28"/>
        <v>Leer</v>
      </c>
      <c r="L236" s="445" t="str">
        <f>VLOOKUP($D236,{"29 - Psychiatrie (Erwachsene)","BGI";"297 - stationsäquivalente Behandlung in der Erwachsenenpsychiatrie (29)","BGI";"30 - Kinder- und Jugendpsychiatrie","BGII";"307 - stationsäquivalente Behandlung in der Kinder- und Jugendpsychiatrie (30)","BGII";"31 - Psychosomatik","BGI";"","Leer"},2,0)</f>
        <v>Leer</v>
      </c>
      <c r="M236" s="445">
        <f t="shared" si="25"/>
        <v>0</v>
      </c>
      <c r="N236" s="445">
        <f t="shared" si="26"/>
        <v>0</v>
      </c>
      <c r="O236" s="445">
        <f t="shared" si="29"/>
        <v>0</v>
      </c>
      <c r="P236" s="445">
        <f t="shared" si="30"/>
        <v>0</v>
      </c>
      <c r="Q236" s="445">
        <f t="shared" si="31"/>
        <v>0</v>
      </c>
      <c r="R236" s="415" t="str">
        <f t="shared" si="32"/>
        <v>Leer</v>
      </c>
      <c r="S236" s="445">
        <f>IF('Angaben KH-Standort'!D$29='A4'!D236,IF('Angaben KH-Standort'!E$29="Ja",1,0),0)</f>
        <v>0</v>
      </c>
      <c r="T236" s="445">
        <f>IF('Angaben KH-Standort'!D$30='A4'!D236,IF('Angaben KH-Standort'!E$30="Ja",1,0),0)</f>
        <v>0</v>
      </c>
      <c r="U236" s="445">
        <f>IF('Angaben KH-Standort'!D$31='A4'!D236,IF('Angaben KH-Standort'!E$31="Ja",1,0),0)</f>
        <v>0</v>
      </c>
    </row>
    <row r="237" spans="2:21" ht="15" customHeight="1" x14ac:dyDescent="0.3">
      <c r="B237" s="70" t="str">
        <f t="shared" si="27"/>
        <v>!!!</v>
      </c>
      <c r="C237" s="265" t="str">
        <f>IF(ISERROR(IF(LEN(E237)&gt;0,VLOOKUP(TEXT($E237,0),'Angaben Stationen'!$E$14:$J$213,5,0),"")),"?",IF(LEN(E237)&gt;0,VLOOKUP(TEXT($E237,0),'Angaben Stationen'!$E$14:$J$213,5,0),""))</f>
        <v/>
      </c>
      <c r="D237" s="232" t="str">
        <f>IF(ISERROR(IF(LEN(E237)&gt;0,VLOOKUP(TEXT($E237,0),'Angaben Stationen'!$E$14:$J$213,6,0),"")),"STATION IST NICHT VORHANDEN",IF(LEN(E237)&gt;0,VLOOKUP(TEXT($E237,0),'Angaben Stationen'!$E$14:$J$213,6,0),""))</f>
        <v/>
      </c>
      <c r="E237" s="287"/>
      <c r="F237" s="234"/>
      <c r="G237" s="234"/>
      <c r="H237" s="263"/>
      <c r="I237" s="169"/>
      <c r="K237" s="445" t="str">
        <f t="shared" si="28"/>
        <v>Leer</v>
      </c>
      <c r="L237" s="445" t="str">
        <f>VLOOKUP($D237,{"29 - Psychiatrie (Erwachsene)","BGI";"297 - stationsäquivalente Behandlung in der Erwachsenenpsychiatrie (29)","BGI";"30 - Kinder- und Jugendpsychiatrie","BGII";"307 - stationsäquivalente Behandlung in der Kinder- und Jugendpsychiatrie (30)","BGII";"31 - Psychosomatik","BGI";"","Leer"},2,0)</f>
        <v>Leer</v>
      </c>
      <c r="M237" s="445">
        <f t="shared" si="25"/>
        <v>0</v>
      </c>
      <c r="N237" s="445">
        <f t="shared" si="26"/>
        <v>0</v>
      </c>
      <c r="O237" s="445">
        <f t="shared" si="29"/>
        <v>0</v>
      </c>
      <c r="P237" s="445">
        <f t="shared" si="30"/>
        <v>0</v>
      </c>
      <c r="Q237" s="445">
        <f t="shared" si="31"/>
        <v>0</v>
      </c>
      <c r="R237" s="415" t="str">
        <f t="shared" si="32"/>
        <v>Leer</v>
      </c>
      <c r="S237" s="445">
        <f>IF('Angaben KH-Standort'!D$29='A4'!D237,IF('Angaben KH-Standort'!E$29="Ja",1,0),0)</f>
        <v>0</v>
      </c>
      <c r="T237" s="445">
        <f>IF('Angaben KH-Standort'!D$30='A4'!D237,IF('Angaben KH-Standort'!E$30="Ja",1,0),0)</f>
        <v>0</v>
      </c>
      <c r="U237" s="445">
        <f>IF('Angaben KH-Standort'!D$31='A4'!D237,IF('Angaben KH-Standort'!E$31="Ja",1,0),0)</f>
        <v>0</v>
      </c>
    </row>
    <row r="238" spans="2:21" ht="15" customHeight="1" x14ac:dyDescent="0.3">
      <c r="B238" s="70" t="str">
        <f t="shared" si="27"/>
        <v>!!!</v>
      </c>
      <c r="C238" s="265" t="str">
        <f>IF(ISERROR(IF(LEN(E238)&gt;0,VLOOKUP(TEXT($E238,0),'Angaben Stationen'!$E$14:$J$213,5,0),"")),"?",IF(LEN(E238)&gt;0,VLOOKUP(TEXT($E238,0),'Angaben Stationen'!$E$14:$J$213,5,0),""))</f>
        <v/>
      </c>
      <c r="D238" s="232" t="str">
        <f>IF(ISERROR(IF(LEN(E238)&gt;0,VLOOKUP(TEXT($E238,0),'Angaben Stationen'!$E$14:$J$213,6,0),"")),"STATION IST NICHT VORHANDEN",IF(LEN(E238)&gt;0,VLOOKUP(TEXT($E238,0),'Angaben Stationen'!$E$14:$J$213,6,0),""))</f>
        <v/>
      </c>
      <c r="E238" s="287"/>
      <c r="F238" s="234"/>
      <c r="G238" s="234"/>
      <c r="H238" s="263"/>
      <c r="I238" s="169"/>
      <c r="K238" s="445" t="str">
        <f t="shared" si="28"/>
        <v>Leer</v>
      </c>
      <c r="L238" s="445" t="str">
        <f>VLOOKUP($D238,{"29 - Psychiatrie (Erwachsene)","BGI";"297 - stationsäquivalente Behandlung in der Erwachsenenpsychiatrie (29)","BGI";"30 - Kinder- und Jugendpsychiatrie","BGII";"307 - stationsäquivalente Behandlung in der Kinder- und Jugendpsychiatrie (30)","BGII";"31 - Psychosomatik","BGI";"","Leer"},2,0)</f>
        <v>Leer</v>
      </c>
      <c r="M238" s="445">
        <f t="shared" si="25"/>
        <v>0</v>
      </c>
      <c r="N238" s="445">
        <f t="shared" si="26"/>
        <v>0</v>
      </c>
      <c r="O238" s="445">
        <f t="shared" si="29"/>
        <v>0</v>
      </c>
      <c r="P238" s="445">
        <f t="shared" si="30"/>
        <v>0</v>
      </c>
      <c r="Q238" s="445">
        <f t="shared" si="31"/>
        <v>0</v>
      </c>
      <c r="R238" s="415" t="str">
        <f t="shared" si="32"/>
        <v>Leer</v>
      </c>
      <c r="S238" s="445">
        <f>IF('Angaben KH-Standort'!D$29='A4'!D238,IF('Angaben KH-Standort'!E$29="Ja",1,0),0)</f>
        <v>0</v>
      </c>
      <c r="T238" s="445">
        <f>IF('Angaben KH-Standort'!D$30='A4'!D238,IF('Angaben KH-Standort'!E$30="Ja",1,0),0)</f>
        <v>0</v>
      </c>
      <c r="U238" s="445">
        <f>IF('Angaben KH-Standort'!D$31='A4'!D238,IF('Angaben KH-Standort'!E$31="Ja",1,0),0)</f>
        <v>0</v>
      </c>
    </row>
    <row r="239" spans="2:21" ht="15" customHeight="1" x14ac:dyDescent="0.3">
      <c r="B239" s="70" t="str">
        <f t="shared" si="27"/>
        <v>!!!</v>
      </c>
      <c r="C239" s="265" t="str">
        <f>IF(ISERROR(IF(LEN(E239)&gt;0,VLOOKUP(TEXT($E239,0),'Angaben Stationen'!$E$14:$J$213,5,0),"")),"?",IF(LEN(E239)&gt;0,VLOOKUP(TEXT($E239,0),'Angaben Stationen'!$E$14:$J$213,5,0),""))</f>
        <v/>
      </c>
      <c r="D239" s="232" t="str">
        <f>IF(ISERROR(IF(LEN(E239)&gt;0,VLOOKUP(TEXT($E239,0),'Angaben Stationen'!$E$14:$J$213,6,0),"")),"STATION IST NICHT VORHANDEN",IF(LEN(E239)&gt;0,VLOOKUP(TEXT($E239,0),'Angaben Stationen'!$E$14:$J$213,6,0),""))</f>
        <v/>
      </c>
      <c r="E239" s="287"/>
      <c r="F239" s="234"/>
      <c r="G239" s="234"/>
      <c r="H239" s="263"/>
      <c r="I239" s="169"/>
      <c r="K239" s="445" t="str">
        <f t="shared" si="28"/>
        <v>Leer</v>
      </c>
      <c r="L239" s="445" t="str">
        <f>VLOOKUP($D239,{"29 - Psychiatrie (Erwachsene)","BGI";"297 - stationsäquivalente Behandlung in der Erwachsenenpsychiatrie (29)","BGI";"30 - Kinder- und Jugendpsychiatrie","BGII";"307 - stationsäquivalente Behandlung in der Kinder- und Jugendpsychiatrie (30)","BGII";"31 - Psychosomatik","BGI";"","Leer"},2,0)</f>
        <v>Leer</v>
      </c>
      <c r="M239" s="445">
        <f t="shared" si="25"/>
        <v>0</v>
      </c>
      <c r="N239" s="445">
        <f t="shared" si="26"/>
        <v>0</v>
      </c>
      <c r="O239" s="445">
        <f t="shared" si="29"/>
        <v>0</v>
      </c>
      <c r="P239" s="445">
        <f t="shared" si="30"/>
        <v>0</v>
      </c>
      <c r="Q239" s="445">
        <f t="shared" si="31"/>
        <v>0</v>
      </c>
      <c r="R239" s="415" t="str">
        <f t="shared" si="32"/>
        <v>Leer</v>
      </c>
      <c r="S239" s="445">
        <f>IF('Angaben KH-Standort'!D$29='A4'!D239,IF('Angaben KH-Standort'!E$29="Ja",1,0),0)</f>
        <v>0</v>
      </c>
      <c r="T239" s="445">
        <f>IF('Angaben KH-Standort'!D$30='A4'!D239,IF('Angaben KH-Standort'!E$30="Ja",1,0),0)</f>
        <v>0</v>
      </c>
      <c r="U239" s="445">
        <f>IF('Angaben KH-Standort'!D$31='A4'!D239,IF('Angaben KH-Standort'!E$31="Ja",1,0),0)</f>
        <v>0</v>
      </c>
    </row>
    <row r="240" spans="2:21" ht="15" customHeight="1" x14ac:dyDescent="0.3">
      <c r="B240" s="70" t="str">
        <f t="shared" si="27"/>
        <v>!!!</v>
      </c>
      <c r="C240" s="265" t="str">
        <f>IF(ISERROR(IF(LEN(E240)&gt;0,VLOOKUP(TEXT($E240,0),'Angaben Stationen'!$E$14:$J$213,5,0),"")),"?",IF(LEN(E240)&gt;0,VLOOKUP(TEXT($E240,0),'Angaben Stationen'!$E$14:$J$213,5,0),""))</f>
        <v/>
      </c>
      <c r="D240" s="232" t="str">
        <f>IF(ISERROR(IF(LEN(E240)&gt;0,VLOOKUP(TEXT($E240,0),'Angaben Stationen'!$E$14:$J$213,6,0),"")),"STATION IST NICHT VORHANDEN",IF(LEN(E240)&gt;0,VLOOKUP(TEXT($E240,0),'Angaben Stationen'!$E$14:$J$213,6,0),""))</f>
        <v/>
      </c>
      <c r="E240" s="287"/>
      <c r="F240" s="234"/>
      <c r="G240" s="234"/>
      <c r="H240" s="263"/>
      <c r="I240" s="169"/>
      <c r="K240" s="445" t="str">
        <f t="shared" si="28"/>
        <v>Leer</v>
      </c>
      <c r="L240" s="445" t="str">
        <f>VLOOKUP($D240,{"29 - Psychiatrie (Erwachsene)","BGI";"297 - stationsäquivalente Behandlung in der Erwachsenenpsychiatrie (29)","BGI";"30 - Kinder- und Jugendpsychiatrie","BGII";"307 - stationsäquivalente Behandlung in der Kinder- und Jugendpsychiatrie (30)","BGII";"31 - Psychosomatik","BGI";"","Leer"},2,0)</f>
        <v>Leer</v>
      </c>
      <c r="M240" s="445">
        <f t="shared" si="25"/>
        <v>0</v>
      </c>
      <c r="N240" s="445">
        <f t="shared" si="26"/>
        <v>0</v>
      </c>
      <c r="O240" s="445">
        <f t="shared" si="29"/>
        <v>0</v>
      </c>
      <c r="P240" s="445">
        <f t="shared" si="30"/>
        <v>0</v>
      </c>
      <c r="Q240" s="445">
        <f t="shared" si="31"/>
        <v>0</v>
      </c>
      <c r="R240" s="415" t="str">
        <f t="shared" si="32"/>
        <v>Leer</v>
      </c>
      <c r="S240" s="445">
        <f>IF('Angaben KH-Standort'!D$29='A4'!D240,IF('Angaben KH-Standort'!E$29="Ja",1,0),0)</f>
        <v>0</v>
      </c>
      <c r="T240" s="445">
        <f>IF('Angaben KH-Standort'!D$30='A4'!D240,IF('Angaben KH-Standort'!E$30="Ja",1,0),0)</f>
        <v>0</v>
      </c>
      <c r="U240" s="445">
        <f>IF('Angaben KH-Standort'!D$31='A4'!D240,IF('Angaben KH-Standort'!E$31="Ja",1,0),0)</f>
        <v>0</v>
      </c>
    </row>
    <row r="241" spans="2:21" ht="15" customHeight="1" x14ac:dyDescent="0.3">
      <c r="B241" s="70" t="str">
        <f t="shared" si="27"/>
        <v>!!!</v>
      </c>
      <c r="C241" s="265" t="str">
        <f>IF(ISERROR(IF(LEN(E241)&gt;0,VLOOKUP(TEXT($E241,0),'Angaben Stationen'!$E$14:$J$213,5,0),"")),"?",IF(LEN(E241)&gt;0,VLOOKUP(TEXT($E241,0),'Angaben Stationen'!$E$14:$J$213,5,0),""))</f>
        <v/>
      </c>
      <c r="D241" s="232" t="str">
        <f>IF(ISERROR(IF(LEN(E241)&gt;0,VLOOKUP(TEXT($E241,0),'Angaben Stationen'!$E$14:$J$213,6,0),"")),"STATION IST NICHT VORHANDEN",IF(LEN(E241)&gt;0,VLOOKUP(TEXT($E241,0),'Angaben Stationen'!$E$14:$J$213,6,0),""))</f>
        <v/>
      </c>
      <c r="E241" s="287"/>
      <c r="F241" s="234"/>
      <c r="G241" s="234"/>
      <c r="H241" s="263"/>
      <c r="I241" s="169"/>
      <c r="K241" s="445" t="str">
        <f t="shared" si="28"/>
        <v>Leer</v>
      </c>
      <c r="L241" s="445" t="str">
        <f>VLOOKUP($D241,{"29 - Psychiatrie (Erwachsene)","BGI";"297 - stationsäquivalente Behandlung in der Erwachsenenpsychiatrie (29)","BGI";"30 - Kinder- und Jugendpsychiatrie","BGII";"307 - stationsäquivalente Behandlung in der Kinder- und Jugendpsychiatrie (30)","BGII";"31 - Psychosomatik","BGI";"","Leer"},2,0)</f>
        <v>Leer</v>
      </c>
      <c r="M241" s="445">
        <f t="shared" si="25"/>
        <v>0</v>
      </c>
      <c r="N241" s="445">
        <f t="shared" si="26"/>
        <v>0</v>
      </c>
      <c r="O241" s="445">
        <f t="shared" si="29"/>
        <v>0</v>
      </c>
      <c r="P241" s="445">
        <f t="shared" si="30"/>
        <v>0</v>
      </c>
      <c r="Q241" s="445">
        <f t="shared" si="31"/>
        <v>0</v>
      </c>
      <c r="R241" s="415" t="str">
        <f t="shared" si="32"/>
        <v>Leer</v>
      </c>
      <c r="S241" s="445">
        <f>IF('Angaben KH-Standort'!D$29='A4'!D241,IF('Angaben KH-Standort'!E$29="Ja",1,0),0)</f>
        <v>0</v>
      </c>
      <c r="T241" s="445">
        <f>IF('Angaben KH-Standort'!D$30='A4'!D241,IF('Angaben KH-Standort'!E$30="Ja",1,0),0)</f>
        <v>0</v>
      </c>
      <c r="U241" s="445">
        <f>IF('Angaben KH-Standort'!D$31='A4'!D241,IF('Angaben KH-Standort'!E$31="Ja",1,0),0)</f>
        <v>0</v>
      </c>
    </row>
    <row r="242" spans="2:21" ht="15" customHeight="1" x14ac:dyDescent="0.3">
      <c r="B242" s="70" t="str">
        <f t="shared" si="27"/>
        <v>!!!</v>
      </c>
      <c r="C242" s="265" t="str">
        <f>IF(ISERROR(IF(LEN(E242)&gt;0,VLOOKUP(TEXT($E242,0),'Angaben Stationen'!$E$14:$J$213,5,0),"")),"?",IF(LEN(E242)&gt;0,VLOOKUP(TEXT($E242,0),'Angaben Stationen'!$E$14:$J$213,5,0),""))</f>
        <v/>
      </c>
      <c r="D242" s="232" t="str">
        <f>IF(ISERROR(IF(LEN(E242)&gt;0,VLOOKUP(TEXT($E242,0),'Angaben Stationen'!$E$14:$J$213,6,0),"")),"STATION IST NICHT VORHANDEN",IF(LEN(E242)&gt;0,VLOOKUP(TEXT($E242,0),'Angaben Stationen'!$E$14:$J$213,6,0),""))</f>
        <v/>
      </c>
      <c r="E242" s="287"/>
      <c r="F242" s="234"/>
      <c r="G242" s="234"/>
      <c r="H242" s="263"/>
      <c r="I242" s="169"/>
      <c r="K242" s="445" t="str">
        <f t="shared" si="28"/>
        <v>Leer</v>
      </c>
      <c r="L242" s="445" t="str">
        <f>VLOOKUP($D242,{"29 - Psychiatrie (Erwachsene)","BGI";"297 - stationsäquivalente Behandlung in der Erwachsenenpsychiatrie (29)","BGI";"30 - Kinder- und Jugendpsychiatrie","BGII";"307 - stationsäquivalente Behandlung in der Kinder- und Jugendpsychiatrie (30)","BGII";"31 - Psychosomatik","BGI";"","Leer"},2,0)</f>
        <v>Leer</v>
      </c>
      <c r="M242" s="445">
        <f t="shared" si="25"/>
        <v>0</v>
      </c>
      <c r="N242" s="445">
        <f t="shared" si="26"/>
        <v>0</v>
      </c>
      <c r="O242" s="445">
        <f t="shared" si="29"/>
        <v>0</v>
      </c>
      <c r="P242" s="445">
        <f t="shared" si="30"/>
        <v>0</v>
      </c>
      <c r="Q242" s="445">
        <f t="shared" si="31"/>
        <v>0</v>
      </c>
      <c r="R242" s="415" t="str">
        <f t="shared" si="32"/>
        <v>Leer</v>
      </c>
      <c r="S242" s="445">
        <f>IF('Angaben KH-Standort'!D$29='A4'!D242,IF('Angaben KH-Standort'!E$29="Ja",1,0),0)</f>
        <v>0</v>
      </c>
      <c r="T242" s="445">
        <f>IF('Angaben KH-Standort'!D$30='A4'!D242,IF('Angaben KH-Standort'!E$30="Ja",1,0),0)</f>
        <v>0</v>
      </c>
      <c r="U242" s="445">
        <f>IF('Angaben KH-Standort'!D$31='A4'!D242,IF('Angaben KH-Standort'!E$31="Ja",1,0),0)</f>
        <v>0</v>
      </c>
    </row>
    <row r="243" spans="2:21" ht="15" customHeight="1" x14ac:dyDescent="0.3">
      <c r="B243" s="70" t="str">
        <f t="shared" si="27"/>
        <v>!!!</v>
      </c>
      <c r="C243" s="265" t="str">
        <f>IF(ISERROR(IF(LEN(E243)&gt;0,VLOOKUP(TEXT($E243,0),'Angaben Stationen'!$E$14:$J$213,5,0),"")),"?",IF(LEN(E243)&gt;0,VLOOKUP(TEXT($E243,0),'Angaben Stationen'!$E$14:$J$213,5,0),""))</f>
        <v/>
      </c>
      <c r="D243" s="232" t="str">
        <f>IF(ISERROR(IF(LEN(E243)&gt;0,VLOOKUP(TEXT($E243,0),'Angaben Stationen'!$E$14:$J$213,6,0),"")),"STATION IST NICHT VORHANDEN",IF(LEN(E243)&gt;0,VLOOKUP(TEXT($E243,0),'Angaben Stationen'!$E$14:$J$213,6,0),""))</f>
        <v/>
      </c>
      <c r="E243" s="287"/>
      <c r="F243" s="234"/>
      <c r="G243" s="234"/>
      <c r="H243" s="263"/>
      <c r="I243" s="169"/>
      <c r="K243" s="445" t="str">
        <f t="shared" si="28"/>
        <v>Leer</v>
      </c>
      <c r="L243" s="445" t="str">
        <f>VLOOKUP($D243,{"29 - Psychiatrie (Erwachsene)","BGI";"297 - stationsäquivalente Behandlung in der Erwachsenenpsychiatrie (29)","BGI";"30 - Kinder- und Jugendpsychiatrie","BGII";"307 - stationsäquivalente Behandlung in der Kinder- und Jugendpsychiatrie (30)","BGII";"31 - Psychosomatik","BGI";"","Leer"},2,0)</f>
        <v>Leer</v>
      </c>
      <c r="M243" s="445">
        <f t="shared" si="25"/>
        <v>0</v>
      </c>
      <c r="N243" s="445">
        <f t="shared" si="26"/>
        <v>0</v>
      </c>
      <c r="O243" s="445">
        <f t="shared" si="29"/>
        <v>0</v>
      </c>
      <c r="P243" s="445">
        <f t="shared" si="30"/>
        <v>0</v>
      </c>
      <c r="Q243" s="445">
        <f t="shared" si="31"/>
        <v>0</v>
      </c>
      <c r="R243" s="415" t="str">
        <f t="shared" si="32"/>
        <v>Leer</v>
      </c>
      <c r="S243" s="445">
        <f>IF('Angaben KH-Standort'!D$29='A4'!D243,IF('Angaben KH-Standort'!E$29="Ja",1,0),0)</f>
        <v>0</v>
      </c>
      <c r="T243" s="445">
        <f>IF('Angaben KH-Standort'!D$30='A4'!D243,IF('Angaben KH-Standort'!E$30="Ja",1,0),0)</f>
        <v>0</v>
      </c>
      <c r="U243" s="445">
        <f>IF('Angaben KH-Standort'!D$31='A4'!D243,IF('Angaben KH-Standort'!E$31="Ja",1,0),0)</f>
        <v>0</v>
      </c>
    </row>
    <row r="244" spans="2:21" ht="15" customHeight="1" x14ac:dyDescent="0.3">
      <c r="B244" s="70" t="str">
        <f t="shared" si="27"/>
        <v>!!!</v>
      </c>
      <c r="C244" s="265" t="str">
        <f>IF(ISERROR(IF(LEN(E244)&gt;0,VLOOKUP(TEXT($E244,0),'Angaben Stationen'!$E$14:$J$213,5,0),"")),"?",IF(LEN(E244)&gt;0,VLOOKUP(TEXT($E244,0),'Angaben Stationen'!$E$14:$J$213,5,0),""))</f>
        <v/>
      </c>
      <c r="D244" s="232" t="str">
        <f>IF(ISERROR(IF(LEN(E244)&gt;0,VLOOKUP(TEXT($E244,0),'Angaben Stationen'!$E$14:$J$213,6,0),"")),"STATION IST NICHT VORHANDEN",IF(LEN(E244)&gt;0,VLOOKUP(TEXT($E244,0),'Angaben Stationen'!$E$14:$J$213,6,0),""))</f>
        <v/>
      </c>
      <c r="E244" s="287"/>
      <c r="F244" s="234"/>
      <c r="G244" s="234"/>
      <c r="H244" s="263"/>
      <c r="I244" s="169"/>
      <c r="K244" s="445" t="str">
        <f t="shared" si="28"/>
        <v>Leer</v>
      </c>
      <c r="L244" s="445" t="str">
        <f>VLOOKUP($D244,{"29 - Psychiatrie (Erwachsene)","BGI";"297 - stationsäquivalente Behandlung in der Erwachsenenpsychiatrie (29)","BGI";"30 - Kinder- und Jugendpsychiatrie","BGII";"307 - stationsäquivalente Behandlung in der Kinder- und Jugendpsychiatrie (30)","BGII";"31 - Psychosomatik","BGI";"","Leer"},2,0)</f>
        <v>Leer</v>
      </c>
      <c r="M244" s="445">
        <f t="shared" si="25"/>
        <v>0</v>
      </c>
      <c r="N244" s="445">
        <f t="shared" si="26"/>
        <v>0</v>
      </c>
      <c r="O244" s="445">
        <f t="shared" si="29"/>
        <v>0</v>
      </c>
      <c r="P244" s="445">
        <f t="shared" si="30"/>
        <v>0</v>
      </c>
      <c r="Q244" s="445">
        <f t="shared" si="31"/>
        <v>0</v>
      </c>
      <c r="R244" s="415" t="str">
        <f t="shared" si="32"/>
        <v>Leer</v>
      </c>
      <c r="S244" s="445">
        <f>IF('Angaben KH-Standort'!D$29='A4'!D244,IF('Angaben KH-Standort'!E$29="Ja",1,0),0)</f>
        <v>0</v>
      </c>
      <c r="T244" s="445">
        <f>IF('Angaben KH-Standort'!D$30='A4'!D244,IF('Angaben KH-Standort'!E$30="Ja",1,0),0)</f>
        <v>0</v>
      </c>
      <c r="U244" s="445">
        <f>IF('Angaben KH-Standort'!D$31='A4'!D244,IF('Angaben KH-Standort'!E$31="Ja",1,0),0)</f>
        <v>0</v>
      </c>
    </row>
    <row r="245" spans="2:21" ht="15" customHeight="1" x14ac:dyDescent="0.3">
      <c r="B245" s="70" t="str">
        <f t="shared" si="27"/>
        <v>!!!</v>
      </c>
      <c r="C245" s="265" t="str">
        <f>IF(ISERROR(IF(LEN(E245)&gt;0,VLOOKUP(TEXT($E245,0),'Angaben Stationen'!$E$14:$J$213,5,0),"")),"?",IF(LEN(E245)&gt;0,VLOOKUP(TEXT($E245,0),'Angaben Stationen'!$E$14:$J$213,5,0),""))</f>
        <v/>
      </c>
      <c r="D245" s="232" t="str">
        <f>IF(ISERROR(IF(LEN(E245)&gt;0,VLOOKUP(TEXT($E245,0),'Angaben Stationen'!$E$14:$J$213,6,0),"")),"STATION IST NICHT VORHANDEN",IF(LEN(E245)&gt;0,VLOOKUP(TEXT($E245,0),'Angaben Stationen'!$E$14:$J$213,6,0),""))</f>
        <v/>
      </c>
      <c r="E245" s="287"/>
      <c r="F245" s="234"/>
      <c r="G245" s="234"/>
      <c r="H245" s="263"/>
      <c r="I245" s="169"/>
      <c r="K245" s="445" t="str">
        <f t="shared" si="28"/>
        <v>Leer</v>
      </c>
      <c r="L245" s="445" t="str">
        <f>VLOOKUP($D245,{"29 - Psychiatrie (Erwachsene)","BGI";"297 - stationsäquivalente Behandlung in der Erwachsenenpsychiatrie (29)","BGI";"30 - Kinder- und Jugendpsychiatrie","BGII";"307 - stationsäquivalente Behandlung in der Kinder- und Jugendpsychiatrie (30)","BGII";"31 - Psychosomatik","BGI";"","Leer"},2,0)</f>
        <v>Leer</v>
      </c>
      <c r="M245" s="445">
        <f t="shared" si="25"/>
        <v>0</v>
      </c>
      <c r="N245" s="445">
        <f t="shared" si="26"/>
        <v>0</v>
      </c>
      <c r="O245" s="445">
        <f t="shared" si="29"/>
        <v>0</v>
      </c>
      <c r="P245" s="445">
        <f t="shared" si="30"/>
        <v>0</v>
      </c>
      <c r="Q245" s="445">
        <f t="shared" si="31"/>
        <v>0</v>
      </c>
      <c r="R245" s="415" t="str">
        <f t="shared" si="32"/>
        <v>Leer</v>
      </c>
      <c r="S245" s="445">
        <f>IF('Angaben KH-Standort'!D$29='A4'!D245,IF('Angaben KH-Standort'!E$29="Ja",1,0),0)</f>
        <v>0</v>
      </c>
      <c r="T245" s="445">
        <f>IF('Angaben KH-Standort'!D$30='A4'!D245,IF('Angaben KH-Standort'!E$30="Ja",1,0),0)</f>
        <v>0</v>
      </c>
      <c r="U245" s="445">
        <f>IF('Angaben KH-Standort'!D$31='A4'!D245,IF('Angaben KH-Standort'!E$31="Ja",1,0),0)</f>
        <v>0</v>
      </c>
    </row>
    <row r="246" spans="2:21" ht="15" customHeight="1" x14ac:dyDescent="0.3">
      <c r="B246" s="70" t="str">
        <f t="shared" si="27"/>
        <v>!!!</v>
      </c>
      <c r="C246" s="265" t="str">
        <f>IF(ISERROR(IF(LEN(E246)&gt;0,VLOOKUP(TEXT($E246,0),'Angaben Stationen'!$E$14:$J$213,5,0),"")),"?",IF(LEN(E246)&gt;0,VLOOKUP(TEXT($E246,0),'Angaben Stationen'!$E$14:$J$213,5,0),""))</f>
        <v/>
      </c>
      <c r="D246" s="232" t="str">
        <f>IF(ISERROR(IF(LEN(E246)&gt;0,VLOOKUP(TEXT($E246,0),'Angaben Stationen'!$E$14:$J$213,6,0),"")),"STATION IST NICHT VORHANDEN",IF(LEN(E246)&gt;0,VLOOKUP(TEXT($E246,0),'Angaben Stationen'!$E$14:$J$213,6,0),""))</f>
        <v/>
      </c>
      <c r="E246" s="287"/>
      <c r="F246" s="234"/>
      <c r="G246" s="234"/>
      <c r="H246" s="263"/>
      <c r="I246" s="169"/>
      <c r="K246" s="445" t="str">
        <f t="shared" si="28"/>
        <v>Leer</v>
      </c>
      <c r="L246" s="445" t="str">
        <f>VLOOKUP($D246,{"29 - Psychiatrie (Erwachsene)","BGI";"297 - stationsäquivalente Behandlung in der Erwachsenenpsychiatrie (29)","BGI";"30 - Kinder- und Jugendpsychiatrie","BGII";"307 - stationsäquivalente Behandlung in der Kinder- und Jugendpsychiatrie (30)","BGII";"31 - Psychosomatik","BGI";"","Leer"},2,0)</f>
        <v>Leer</v>
      </c>
      <c r="M246" s="445">
        <f t="shared" si="25"/>
        <v>0</v>
      </c>
      <c r="N246" s="445">
        <f t="shared" si="26"/>
        <v>0</v>
      </c>
      <c r="O246" s="445">
        <f t="shared" si="29"/>
        <v>0</v>
      </c>
      <c r="P246" s="445">
        <f t="shared" si="30"/>
        <v>0</v>
      </c>
      <c r="Q246" s="445">
        <f t="shared" si="31"/>
        <v>0</v>
      </c>
      <c r="R246" s="415" t="str">
        <f t="shared" si="32"/>
        <v>Leer</v>
      </c>
      <c r="S246" s="445">
        <f>IF('Angaben KH-Standort'!D$29='A4'!D246,IF('Angaben KH-Standort'!E$29="Ja",1,0),0)</f>
        <v>0</v>
      </c>
      <c r="T246" s="445">
        <f>IF('Angaben KH-Standort'!D$30='A4'!D246,IF('Angaben KH-Standort'!E$30="Ja",1,0),0)</f>
        <v>0</v>
      </c>
      <c r="U246" s="445">
        <f>IF('Angaben KH-Standort'!D$31='A4'!D246,IF('Angaben KH-Standort'!E$31="Ja",1,0),0)</f>
        <v>0</v>
      </c>
    </row>
    <row r="247" spans="2:21" ht="15" customHeight="1" x14ac:dyDescent="0.3">
      <c r="B247" s="70" t="str">
        <f t="shared" si="27"/>
        <v>!!!</v>
      </c>
      <c r="C247" s="265" t="str">
        <f>IF(ISERROR(IF(LEN(E247)&gt;0,VLOOKUP(TEXT($E247,0),'Angaben Stationen'!$E$14:$J$213,5,0),"")),"?",IF(LEN(E247)&gt;0,VLOOKUP(TEXT($E247,0),'Angaben Stationen'!$E$14:$J$213,5,0),""))</f>
        <v/>
      </c>
      <c r="D247" s="232" t="str">
        <f>IF(ISERROR(IF(LEN(E247)&gt;0,VLOOKUP(TEXT($E247,0),'Angaben Stationen'!$E$14:$J$213,6,0),"")),"STATION IST NICHT VORHANDEN",IF(LEN(E247)&gt;0,VLOOKUP(TEXT($E247,0),'Angaben Stationen'!$E$14:$J$213,6,0),""))</f>
        <v/>
      </c>
      <c r="E247" s="287"/>
      <c r="F247" s="234"/>
      <c r="G247" s="234"/>
      <c r="H247" s="263"/>
      <c r="I247" s="169"/>
      <c r="K247" s="445" t="str">
        <f t="shared" si="28"/>
        <v>Leer</v>
      </c>
      <c r="L247" s="445" t="str">
        <f>VLOOKUP($D247,{"29 - Psychiatrie (Erwachsene)","BGI";"297 - stationsäquivalente Behandlung in der Erwachsenenpsychiatrie (29)","BGI";"30 - Kinder- und Jugendpsychiatrie","BGII";"307 - stationsäquivalente Behandlung in der Kinder- und Jugendpsychiatrie (30)","BGII";"31 - Psychosomatik","BGI";"","Leer"},2,0)</f>
        <v>Leer</v>
      </c>
      <c r="M247" s="445">
        <f t="shared" si="25"/>
        <v>0</v>
      </c>
      <c r="N247" s="445">
        <f t="shared" si="26"/>
        <v>0</v>
      </c>
      <c r="O247" s="445">
        <f t="shared" si="29"/>
        <v>0</v>
      </c>
      <c r="P247" s="445">
        <f t="shared" si="30"/>
        <v>0</v>
      </c>
      <c r="Q247" s="445">
        <f t="shared" si="31"/>
        <v>0</v>
      </c>
      <c r="R247" s="415" t="str">
        <f t="shared" si="32"/>
        <v>Leer</v>
      </c>
      <c r="S247" s="445">
        <f>IF('Angaben KH-Standort'!D$29='A4'!D247,IF('Angaben KH-Standort'!E$29="Ja",1,0),0)</f>
        <v>0</v>
      </c>
      <c r="T247" s="445">
        <f>IF('Angaben KH-Standort'!D$30='A4'!D247,IF('Angaben KH-Standort'!E$30="Ja",1,0),0)</f>
        <v>0</v>
      </c>
      <c r="U247" s="445">
        <f>IF('Angaben KH-Standort'!D$31='A4'!D247,IF('Angaben KH-Standort'!E$31="Ja",1,0),0)</f>
        <v>0</v>
      </c>
    </row>
    <row r="248" spans="2:21" ht="15" customHeight="1" x14ac:dyDescent="0.3">
      <c r="B248" s="70" t="str">
        <f t="shared" si="27"/>
        <v>!!!</v>
      </c>
      <c r="C248" s="265" t="str">
        <f>IF(ISERROR(IF(LEN(E248)&gt;0,VLOOKUP(TEXT($E248,0),'Angaben Stationen'!$E$14:$J$213,5,0),"")),"?",IF(LEN(E248)&gt;0,VLOOKUP(TEXT($E248,0),'Angaben Stationen'!$E$14:$J$213,5,0),""))</f>
        <v/>
      </c>
      <c r="D248" s="232" t="str">
        <f>IF(ISERROR(IF(LEN(E248)&gt;0,VLOOKUP(TEXT($E248,0),'Angaben Stationen'!$E$14:$J$213,6,0),"")),"STATION IST NICHT VORHANDEN",IF(LEN(E248)&gt;0,VLOOKUP(TEXT($E248,0),'Angaben Stationen'!$E$14:$J$213,6,0),""))</f>
        <v/>
      </c>
      <c r="E248" s="287"/>
      <c r="F248" s="234"/>
      <c r="G248" s="234"/>
      <c r="H248" s="263"/>
      <c r="I248" s="169"/>
      <c r="K248" s="445" t="str">
        <f t="shared" si="28"/>
        <v>Leer</v>
      </c>
      <c r="L248" s="445" t="str">
        <f>VLOOKUP($D248,{"29 - Psychiatrie (Erwachsene)","BGI";"297 - stationsäquivalente Behandlung in der Erwachsenenpsychiatrie (29)","BGI";"30 - Kinder- und Jugendpsychiatrie","BGII";"307 - stationsäquivalente Behandlung in der Kinder- und Jugendpsychiatrie (30)","BGII";"31 - Psychosomatik","BGI";"","Leer"},2,0)</f>
        <v>Leer</v>
      </c>
      <c r="M248" s="445">
        <f t="shared" si="25"/>
        <v>0</v>
      </c>
      <c r="N248" s="445">
        <f t="shared" si="26"/>
        <v>0</v>
      </c>
      <c r="O248" s="445">
        <f t="shared" si="29"/>
        <v>0</v>
      </c>
      <c r="P248" s="445">
        <f t="shared" si="30"/>
        <v>0</v>
      </c>
      <c r="Q248" s="445">
        <f t="shared" si="31"/>
        <v>0</v>
      </c>
      <c r="R248" s="415" t="str">
        <f t="shared" si="32"/>
        <v>Leer</v>
      </c>
      <c r="S248" s="445">
        <f>IF('Angaben KH-Standort'!D$29='A4'!D248,IF('Angaben KH-Standort'!E$29="Ja",1,0),0)</f>
        <v>0</v>
      </c>
      <c r="T248" s="445">
        <f>IF('Angaben KH-Standort'!D$30='A4'!D248,IF('Angaben KH-Standort'!E$30="Ja",1,0),0)</f>
        <v>0</v>
      </c>
      <c r="U248" s="445">
        <f>IF('Angaben KH-Standort'!D$31='A4'!D248,IF('Angaben KH-Standort'!E$31="Ja",1,0),0)</f>
        <v>0</v>
      </c>
    </row>
    <row r="249" spans="2:21" ht="15" customHeight="1" x14ac:dyDescent="0.3">
      <c r="B249" s="70" t="str">
        <f t="shared" si="27"/>
        <v>!!!</v>
      </c>
      <c r="C249" s="265" t="str">
        <f>IF(ISERROR(IF(LEN(E249)&gt;0,VLOOKUP(TEXT($E249,0),'Angaben Stationen'!$E$14:$J$213,5,0),"")),"?",IF(LEN(E249)&gt;0,VLOOKUP(TEXT($E249,0),'Angaben Stationen'!$E$14:$J$213,5,0),""))</f>
        <v/>
      </c>
      <c r="D249" s="232" t="str">
        <f>IF(ISERROR(IF(LEN(E249)&gt;0,VLOOKUP(TEXT($E249,0),'Angaben Stationen'!$E$14:$J$213,6,0),"")),"STATION IST NICHT VORHANDEN",IF(LEN(E249)&gt;0,VLOOKUP(TEXT($E249,0),'Angaben Stationen'!$E$14:$J$213,6,0),""))</f>
        <v/>
      </c>
      <c r="E249" s="287"/>
      <c r="F249" s="234"/>
      <c r="G249" s="234"/>
      <c r="H249" s="263"/>
      <c r="I249" s="169"/>
      <c r="K249" s="445" t="str">
        <f t="shared" si="28"/>
        <v>Leer</v>
      </c>
      <c r="L249" s="445" t="str">
        <f>VLOOKUP($D249,{"29 - Psychiatrie (Erwachsene)","BGI";"297 - stationsäquivalente Behandlung in der Erwachsenenpsychiatrie (29)","BGI";"30 - Kinder- und Jugendpsychiatrie","BGII";"307 - stationsäquivalente Behandlung in der Kinder- und Jugendpsychiatrie (30)","BGII";"31 - Psychosomatik","BGI";"","Leer"},2,0)</f>
        <v>Leer</v>
      </c>
      <c r="M249" s="445">
        <f t="shared" si="25"/>
        <v>0</v>
      </c>
      <c r="N249" s="445">
        <f t="shared" si="26"/>
        <v>0</v>
      </c>
      <c r="O249" s="445">
        <f t="shared" si="29"/>
        <v>0</v>
      </c>
      <c r="P249" s="445">
        <f t="shared" si="30"/>
        <v>0</v>
      </c>
      <c r="Q249" s="445">
        <f t="shared" si="31"/>
        <v>0</v>
      </c>
      <c r="R249" s="415" t="str">
        <f t="shared" si="32"/>
        <v>Leer</v>
      </c>
      <c r="S249" s="445">
        <f>IF('Angaben KH-Standort'!D$29='A4'!D249,IF('Angaben KH-Standort'!E$29="Ja",1,0),0)</f>
        <v>0</v>
      </c>
      <c r="T249" s="445">
        <f>IF('Angaben KH-Standort'!D$30='A4'!D249,IF('Angaben KH-Standort'!E$30="Ja",1,0),0)</f>
        <v>0</v>
      </c>
      <c r="U249" s="445">
        <f>IF('Angaben KH-Standort'!D$31='A4'!D249,IF('Angaben KH-Standort'!E$31="Ja",1,0),0)</f>
        <v>0</v>
      </c>
    </row>
    <row r="250" spans="2:21" ht="15" customHeight="1" x14ac:dyDescent="0.3">
      <c r="B250" s="70" t="str">
        <f t="shared" si="27"/>
        <v>!!!</v>
      </c>
      <c r="C250" s="265" t="str">
        <f>IF(ISERROR(IF(LEN(E250)&gt;0,VLOOKUP(TEXT($E250,0),'Angaben Stationen'!$E$14:$J$213,5,0),"")),"?",IF(LEN(E250)&gt;0,VLOOKUP(TEXT($E250,0),'Angaben Stationen'!$E$14:$J$213,5,0),""))</f>
        <v/>
      </c>
      <c r="D250" s="232" t="str">
        <f>IF(ISERROR(IF(LEN(E250)&gt;0,VLOOKUP(TEXT($E250,0),'Angaben Stationen'!$E$14:$J$213,6,0),"")),"STATION IST NICHT VORHANDEN",IF(LEN(E250)&gt;0,VLOOKUP(TEXT($E250,0),'Angaben Stationen'!$E$14:$J$213,6,0),""))</f>
        <v/>
      </c>
      <c r="E250" s="287"/>
      <c r="F250" s="234"/>
      <c r="G250" s="234"/>
      <c r="H250" s="263"/>
      <c r="I250" s="169"/>
      <c r="K250" s="445" t="str">
        <f t="shared" si="28"/>
        <v>Leer</v>
      </c>
      <c r="L250" s="445" t="str">
        <f>VLOOKUP($D250,{"29 - Psychiatrie (Erwachsene)","BGI";"297 - stationsäquivalente Behandlung in der Erwachsenenpsychiatrie (29)","BGI";"30 - Kinder- und Jugendpsychiatrie","BGII";"307 - stationsäquivalente Behandlung in der Kinder- und Jugendpsychiatrie (30)","BGII";"31 - Psychosomatik","BGI";"","Leer"},2,0)</f>
        <v>Leer</v>
      </c>
      <c r="M250" s="445">
        <f t="shared" si="25"/>
        <v>0</v>
      </c>
      <c r="N250" s="445">
        <f t="shared" si="26"/>
        <v>0</v>
      </c>
      <c r="O250" s="445">
        <f t="shared" si="29"/>
        <v>0</v>
      </c>
      <c r="P250" s="445">
        <f t="shared" si="30"/>
        <v>0</v>
      </c>
      <c r="Q250" s="445">
        <f t="shared" si="31"/>
        <v>0</v>
      </c>
      <c r="R250" s="415" t="str">
        <f t="shared" si="32"/>
        <v>Leer</v>
      </c>
      <c r="S250" s="445">
        <f>IF('Angaben KH-Standort'!D$29='A4'!D250,IF('Angaben KH-Standort'!E$29="Ja",1,0),0)</f>
        <v>0</v>
      </c>
      <c r="T250" s="445">
        <f>IF('Angaben KH-Standort'!D$30='A4'!D250,IF('Angaben KH-Standort'!E$30="Ja",1,0),0)</f>
        <v>0</v>
      </c>
      <c r="U250" s="445">
        <f>IF('Angaben KH-Standort'!D$31='A4'!D250,IF('Angaben KH-Standort'!E$31="Ja",1,0),0)</f>
        <v>0</v>
      </c>
    </row>
    <row r="251" spans="2:21" ht="15" customHeight="1" x14ac:dyDescent="0.3">
      <c r="B251" s="70" t="str">
        <f t="shared" si="27"/>
        <v>!!!</v>
      </c>
      <c r="C251" s="265" t="str">
        <f>IF(ISERROR(IF(LEN(E251)&gt;0,VLOOKUP(TEXT($E251,0),'Angaben Stationen'!$E$14:$J$213,5,0),"")),"?",IF(LEN(E251)&gt;0,VLOOKUP(TEXT($E251,0),'Angaben Stationen'!$E$14:$J$213,5,0),""))</f>
        <v/>
      </c>
      <c r="D251" s="232" t="str">
        <f>IF(ISERROR(IF(LEN(E251)&gt;0,VLOOKUP(TEXT($E251,0),'Angaben Stationen'!$E$14:$J$213,6,0),"")),"STATION IST NICHT VORHANDEN",IF(LEN(E251)&gt;0,VLOOKUP(TEXT($E251,0),'Angaben Stationen'!$E$14:$J$213,6,0),""))</f>
        <v/>
      </c>
      <c r="E251" s="287"/>
      <c r="F251" s="234"/>
      <c r="G251" s="234"/>
      <c r="H251" s="263"/>
      <c r="I251" s="169"/>
      <c r="K251" s="445" t="str">
        <f t="shared" si="28"/>
        <v>Leer</v>
      </c>
      <c r="L251" s="445" t="str">
        <f>VLOOKUP($D251,{"29 - Psychiatrie (Erwachsene)","BGI";"297 - stationsäquivalente Behandlung in der Erwachsenenpsychiatrie (29)","BGI";"30 - Kinder- und Jugendpsychiatrie","BGII";"307 - stationsäquivalente Behandlung in der Kinder- und Jugendpsychiatrie (30)","BGII";"31 - Psychosomatik","BGI";"","Leer"},2,0)</f>
        <v>Leer</v>
      </c>
      <c r="M251" s="445">
        <f t="shared" si="25"/>
        <v>0</v>
      </c>
      <c r="N251" s="445">
        <f t="shared" si="26"/>
        <v>0</v>
      </c>
      <c r="O251" s="445">
        <f t="shared" si="29"/>
        <v>0</v>
      </c>
      <c r="P251" s="445">
        <f t="shared" si="30"/>
        <v>0</v>
      </c>
      <c r="Q251" s="445">
        <f t="shared" si="31"/>
        <v>0</v>
      </c>
      <c r="R251" s="415" t="str">
        <f t="shared" si="32"/>
        <v>Leer</v>
      </c>
      <c r="S251" s="445">
        <f>IF('Angaben KH-Standort'!D$29='A4'!D251,IF('Angaben KH-Standort'!E$29="Ja",1,0),0)</f>
        <v>0</v>
      </c>
      <c r="T251" s="445">
        <f>IF('Angaben KH-Standort'!D$30='A4'!D251,IF('Angaben KH-Standort'!E$30="Ja",1,0),0)</f>
        <v>0</v>
      </c>
      <c r="U251" s="445">
        <f>IF('Angaben KH-Standort'!D$31='A4'!D251,IF('Angaben KH-Standort'!E$31="Ja",1,0),0)</f>
        <v>0</v>
      </c>
    </row>
    <row r="252" spans="2:21" ht="15" customHeight="1" x14ac:dyDescent="0.3">
      <c r="B252" s="70" t="str">
        <f t="shared" si="27"/>
        <v>!!!</v>
      </c>
      <c r="C252" s="265" t="str">
        <f>IF(ISERROR(IF(LEN(E252)&gt;0,VLOOKUP(TEXT($E252,0),'Angaben Stationen'!$E$14:$J$213,5,0),"")),"?",IF(LEN(E252)&gt;0,VLOOKUP(TEXT($E252,0),'Angaben Stationen'!$E$14:$J$213,5,0),""))</f>
        <v/>
      </c>
      <c r="D252" s="232" t="str">
        <f>IF(ISERROR(IF(LEN(E252)&gt;0,VLOOKUP(TEXT($E252,0),'Angaben Stationen'!$E$14:$J$213,6,0),"")),"STATION IST NICHT VORHANDEN",IF(LEN(E252)&gt;0,VLOOKUP(TEXT($E252,0),'Angaben Stationen'!$E$14:$J$213,6,0),""))</f>
        <v/>
      </c>
      <c r="E252" s="287"/>
      <c r="F252" s="234"/>
      <c r="G252" s="234"/>
      <c r="H252" s="263"/>
      <c r="I252" s="169"/>
      <c r="K252" s="445" t="str">
        <f t="shared" si="28"/>
        <v>Leer</v>
      </c>
      <c r="L252" s="445" t="str">
        <f>VLOOKUP($D252,{"29 - Psychiatrie (Erwachsene)","BGI";"297 - stationsäquivalente Behandlung in der Erwachsenenpsychiatrie (29)","BGI";"30 - Kinder- und Jugendpsychiatrie","BGII";"307 - stationsäquivalente Behandlung in der Kinder- und Jugendpsychiatrie (30)","BGII";"31 - Psychosomatik","BGI";"","Leer"},2,0)</f>
        <v>Leer</v>
      </c>
      <c r="M252" s="445">
        <f t="shared" si="25"/>
        <v>0</v>
      </c>
      <c r="N252" s="445">
        <f t="shared" si="26"/>
        <v>0</v>
      </c>
      <c r="O252" s="445">
        <f t="shared" si="29"/>
        <v>0</v>
      </c>
      <c r="P252" s="445">
        <f t="shared" si="30"/>
        <v>0</v>
      </c>
      <c r="Q252" s="445">
        <f t="shared" si="31"/>
        <v>0</v>
      </c>
      <c r="R252" s="415" t="str">
        <f t="shared" si="32"/>
        <v>Leer</v>
      </c>
      <c r="S252" s="445">
        <f>IF('Angaben KH-Standort'!D$29='A4'!D252,IF('Angaben KH-Standort'!E$29="Ja",1,0),0)</f>
        <v>0</v>
      </c>
      <c r="T252" s="445">
        <f>IF('Angaben KH-Standort'!D$30='A4'!D252,IF('Angaben KH-Standort'!E$30="Ja",1,0),0)</f>
        <v>0</v>
      </c>
      <c r="U252" s="445">
        <f>IF('Angaben KH-Standort'!D$31='A4'!D252,IF('Angaben KH-Standort'!E$31="Ja",1,0),0)</f>
        <v>0</v>
      </c>
    </row>
    <row r="253" spans="2:21" ht="15" customHeight="1" x14ac:dyDescent="0.3">
      <c r="B253" s="70" t="str">
        <f t="shared" si="27"/>
        <v>!!!</v>
      </c>
      <c r="C253" s="265" t="str">
        <f>IF(ISERROR(IF(LEN(E253)&gt;0,VLOOKUP(TEXT($E253,0),'Angaben Stationen'!$E$14:$J$213,5,0),"")),"?",IF(LEN(E253)&gt;0,VLOOKUP(TEXT($E253,0),'Angaben Stationen'!$E$14:$J$213,5,0),""))</f>
        <v/>
      </c>
      <c r="D253" s="232" t="str">
        <f>IF(ISERROR(IF(LEN(E253)&gt;0,VLOOKUP(TEXT($E253,0),'Angaben Stationen'!$E$14:$J$213,6,0),"")),"STATION IST NICHT VORHANDEN",IF(LEN(E253)&gt;0,VLOOKUP(TEXT($E253,0),'Angaben Stationen'!$E$14:$J$213,6,0),""))</f>
        <v/>
      </c>
      <c r="E253" s="287"/>
      <c r="F253" s="234"/>
      <c r="G253" s="234"/>
      <c r="H253" s="263"/>
      <c r="I253" s="169"/>
      <c r="K253" s="445" t="str">
        <f t="shared" si="28"/>
        <v>Leer</v>
      </c>
      <c r="L253" s="445" t="str">
        <f>VLOOKUP($D253,{"29 - Psychiatrie (Erwachsene)","BGI";"297 - stationsäquivalente Behandlung in der Erwachsenenpsychiatrie (29)","BGI";"30 - Kinder- und Jugendpsychiatrie","BGII";"307 - stationsäquivalente Behandlung in der Kinder- und Jugendpsychiatrie (30)","BGII";"31 - Psychosomatik","BGI";"","Leer"},2,0)</f>
        <v>Leer</v>
      </c>
      <c r="M253" s="445">
        <f t="shared" si="25"/>
        <v>0</v>
      </c>
      <c r="N253" s="445">
        <f t="shared" si="26"/>
        <v>0</v>
      </c>
      <c r="O253" s="445">
        <f t="shared" si="29"/>
        <v>0</v>
      </c>
      <c r="P253" s="445">
        <f t="shared" si="30"/>
        <v>0</v>
      </c>
      <c r="Q253" s="445">
        <f t="shared" si="31"/>
        <v>0</v>
      </c>
      <c r="R253" s="415" t="str">
        <f t="shared" si="32"/>
        <v>Leer</v>
      </c>
      <c r="S253" s="445">
        <f>IF('Angaben KH-Standort'!D$29='A4'!D253,IF('Angaben KH-Standort'!E$29="Ja",1,0),0)</f>
        <v>0</v>
      </c>
      <c r="T253" s="445">
        <f>IF('Angaben KH-Standort'!D$30='A4'!D253,IF('Angaben KH-Standort'!E$30="Ja",1,0),0)</f>
        <v>0</v>
      </c>
      <c r="U253" s="445">
        <f>IF('Angaben KH-Standort'!D$31='A4'!D253,IF('Angaben KH-Standort'!E$31="Ja",1,0),0)</f>
        <v>0</v>
      </c>
    </row>
    <row r="254" spans="2:21" ht="15" customHeight="1" x14ac:dyDescent="0.3">
      <c r="B254" s="70" t="str">
        <f t="shared" si="27"/>
        <v>!!!</v>
      </c>
      <c r="C254" s="265" t="str">
        <f>IF(ISERROR(IF(LEN(E254)&gt;0,VLOOKUP(TEXT($E254,0),'Angaben Stationen'!$E$14:$J$213,5,0),"")),"?",IF(LEN(E254)&gt;0,VLOOKUP(TEXT($E254,0),'Angaben Stationen'!$E$14:$J$213,5,0),""))</f>
        <v/>
      </c>
      <c r="D254" s="232" t="str">
        <f>IF(ISERROR(IF(LEN(E254)&gt;0,VLOOKUP(TEXT($E254,0),'Angaben Stationen'!$E$14:$J$213,6,0),"")),"STATION IST NICHT VORHANDEN",IF(LEN(E254)&gt;0,VLOOKUP(TEXT($E254,0),'Angaben Stationen'!$E$14:$J$213,6,0),""))</f>
        <v/>
      </c>
      <c r="E254" s="287"/>
      <c r="F254" s="234"/>
      <c r="G254" s="234"/>
      <c r="H254" s="263"/>
      <c r="I254" s="169"/>
      <c r="K254" s="445" t="str">
        <f t="shared" si="28"/>
        <v>Leer</v>
      </c>
      <c r="L254" s="445" t="str">
        <f>VLOOKUP($D254,{"29 - Psychiatrie (Erwachsene)","BGI";"297 - stationsäquivalente Behandlung in der Erwachsenenpsychiatrie (29)","BGI";"30 - Kinder- und Jugendpsychiatrie","BGII";"307 - stationsäquivalente Behandlung in der Kinder- und Jugendpsychiatrie (30)","BGII";"31 - Psychosomatik","BGI";"","Leer"},2,0)</f>
        <v>Leer</v>
      </c>
      <c r="M254" s="445">
        <f t="shared" si="25"/>
        <v>0</v>
      </c>
      <c r="N254" s="445">
        <f t="shared" si="26"/>
        <v>0</v>
      </c>
      <c r="O254" s="445">
        <f t="shared" si="29"/>
        <v>0</v>
      </c>
      <c r="P254" s="445">
        <f t="shared" si="30"/>
        <v>0</v>
      </c>
      <c r="Q254" s="445">
        <f t="shared" si="31"/>
        <v>0</v>
      </c>
      <c r="R254" s="415" t="str">
        <f t="shared" si="32"/>
        <v>Leer</v>
      </c>
      <c r="S254" s="445">
        <f>IF('Angaben KH-Standort'!D$29='A4'!D254,IF('Angaben KH-Standort'!E$29="Ja",1,0),0)</f>
        <v>0</v>
      </c>
      <c r="T254" s="445">
        <f>IF('Angaben KH-Standort'!D$30='A4'!D254,IF('Angaben KH-Standort'!E$30="Ja",1,0),0)</f>
        <v>0</v>
      </c>
      <c r="U254" s="445">
        <f>IF('Angaben KH-Standort'!D$31='A4'!D254,IF('Angaben KH-Standort'!E$31="Ja",1,0),0)</f>
        <v>0</v>
      </c>
    </row>
    <row r="255" spans="2:21" ht="15" customHeight="1" x14ac:dyDescent="0.3">
      <c r="B255" s="70" t="str">
        <f t="shared" si="27"/>
        <v>!!!</v>
      </c>
      <c r="C255" s="265" t="str">
        <f>IF(ISERROR(IF(LEN(E255)&gt;0,VLOOKUP(TEXT($E255,0),'Angaben Stationen'!$E$14:$J$213,5,0),"")),"?",IF(LEN(E255)&gt;0,VLOOKUP(TEXT($E255,0),'Angaben Stationen'!$E$14:$J$213,5,0),""))</f>
        <v/>
      </c>
      <c r="D255" s="232" t="str">
        <f>IF(ISERROR(IF(LEN(E255)&gt;0,VLOOKUP(TEXT($E255,0),'Angaben Stationen'!$E$14:$J$213,6,0),"")),"STATION IST NICHT VORHANDEN",IF(LEN(E255)&gt;0,VLOOKUP(TEXT($E255,0),'Angaben Stationen'!$E$14:$J$213,6,0),""))</f>
        <v/>
      </c>
      <c r="E255" s="287"/>
      <c r="F255" s="234"/>
      <c r="G255" s="234"/>
      <c r="H255" s="263"/>
      <c r="I255" s="169"/>
      <c r="K255" s="445" t="str">
        <f t="shared" si="28"/>
        <v>Leer</v>
      </c>
      <c r="L255" s="445" t="str">
        <f>VLOOKUP($D255,{"29 - Psychiatrie (Erwachsene)","BGI";"297 - stationsäquivalente Behandlung in der Erwachsenenpsychiatrie (29)","BGI";"30 - Kinder- und Jugendpsychiatrie","BGII";"307 - stationsäquivalente Behandlung in der Kinder- und Jugendpsychiatrie (30)","BGII";"31 - Psychosomatik","BGI";"","Leer"},2,0)</f>
        <v>Leer</v>
      </c>
      <c r="M255" s="445">
        <f t="shared" si="25"/>
        <v>0</v>
      </c>
      <c r="N255" s="445">
        <f t="shared" si="26"/>
        <v>0</v>
      </c>
      <c r="O255" s="445">
        <f t="shared" si="29"/>
        <v>0</v>
      </c>
      <c r="P255" s="445">
        <f t="shared" si="30"/>
        <v>0</v>
      </c>
      <c r="Q255" s="445">
        <f t="shared" si="31"/>
        <v>0</v>
      </c>
      <c r="R255" s="415" t="str">
        <f t="shared" si="32"/>
        <v>Leer</v>
      </c>
      <c r="S255" s="445">
        <f>IF('Angaben KH-Standort'!D$29='A4'!D255,IF('Angaben KH-Standort'!E$29="Ja",1,0),0)</f>
        <v>0</v>
      </c>
      <c r="T255" s="445">
        <f>IF('Angaben KH-Standort'!D$30='A4'!D255,IF('Angaben KH-Standort'!E$30="Ja",1,0),0)</f>
        <v>0</v>
      </c>
      <c r="U255" s="445">
        <f>IF('Angaben KH-Standort'!D$31='A4'!D255,IF('Angaben KH-Standort'!E$31="Ja",1,0),0)</f>
        <v>0</v>
      </c>
    </row>
    <row r="256" spans="2:21" ht="15" customHeight="1" x14ac:dyDescent="0.3">
      <c r="B256" s="70" t="str">
        <f t="shared" si="27"/>
        <v>!!!</v>
      </c>
      <c r="C256" s="265" t="str">
        <f>IF(ISERROR(IF(LEN(E256)&gt;0,VLOOKUP(TEXT($E256,0),'Angaben Stationen'!$E$14:$J$213,5,0),"")),"?",IF(LEN(E256)&gt;0,VLOOKUP(TEXT($E256,0),'Angaben Stationen'!$E$14:$J$213,5,0),""))</f>
        <v/>
      </c>
      <c r="D256" s="232" t="str">
        <f>IF(ISERROR(IF(LEN(E256)&gt;0,VLOOKUP(TEXT($E256,0),'Angaben Stationen'!$E$14:$J$213,6,0),"")),"STATION IST NICHT VORHANDEN",IF(LEN(E256)&gt;0,VLOOKUP(TEXT($E256,0),'Angaben Stationen'!$E$14:$J$213,6,0),""))</f>
        <v/>
      </c>
      <c r="E256" s="287"/>
      <c r="F256" s="234"/>
      <c r="G256" s="234"/>
      <c r="H256" s="263"/>
      <c r="I256" s="169"/>
      <c r="K256" s="445" t="str">
        <f t="shared" si="28"/>
        <v>Leer</v>
      </c>
      <c r="L256" s="445" t="str">
        <f>VLOOKUP($D256,{"29 - Psychiatrie (Erwachsene)","BGI";"297 - stationsäquivalente Behandlung in der Erwachsenenpsychiatrie (29)","BGI";"30 - Kinder- und Jugendpsychiatrie","BGII";"307 - stationsäquivalente Behandlung in der Kinder- und Jugendpsychiatrie (30)","BGII";"31 - Psychosomatik","BGI";"","Leer"},2,0)</f>
        <v>Leer</v>
      </c>
      <c r="M256" s="445">
        <f t="shared" si="25"/>
        <v>0</v>
      </c>
      <c r="N256" s="445">
        <f t="shared" si="26"/>
        <v>0</v>
      </c>
      <c r="O256" s="445">
        <f t="shared" si="29"/>
        <v>0</v>
      </c>
      <c r="P256" s="445">
        <f t="shared" si="30"/>
        <v>0</v>
      </c>
      <c r="Q256" s="445">
        <f t="shared" si="31"/>
        <v>0</v>
      </c>
      <c r="R256" s="415" t="str">
        <f t="shared" si="32"/>
        <v>Leer</v>
      </c>
      <c r="S256" s="445">
        <f>IF('Angaben KH-Standort'!D$29='A4'!D256,IF('Angaben KH-Standort'!E$29="Ja",1,0),0)</f>
        <v>0</v>
      </c>
      <c r="T256" s="445">
        <f>IF('Angaben KH-Standort'!D$30='A4'!D256,IF('Angaben KH-Standort'!E$30="Ja",1,0),0)</f>
        <v>0</v>
      </c>
      <c r="U256" s="445">
        <f>IF('Angaben KH-Standort'!D$31='A4'!D256,IF('Angaben KH-Standort'!E$31="Ja",1,0),0)</f>
        <v>0</v>
      </c>
    </row>
    <row r="257" spans="2:21" ht="15" customHeight="1" x14ac:dyDescent="0.3">
      <c r="B257" s="70" t="str">
        <f t="shared" si="27"/>
        <v>!!!</v>
      </c>
      <c r="C257" s="265" t="str">
        <f>IF(ISERROR(IF(LEN(E257)&gt;0,VLOOKUP(TEXT($E257,0),'Angaben Stationen'!$E$14:$J$213,5,0),"")),"?",IF(LEN(E257)&gt;0,VLOOKUP(TEXT($E257,0),'Angaben Stationen'!$E$14:$J$213,5,0),""))</f>
        <v/>
      </c>
      <c r="D257" s="232" t="str">
        <f>IF(ISERROR(IF(LEN(E257)&gt;0,VLOOKUP(TEXT($E257,0),'Angaben Stationen'!$E$14:$J$213,6,0),"")),"STATION IST NICHT VORHANDEN",IF(LEN(E257)&gt;0,VLOOKUP(TEXT($E257,0),'Angaben Stationen'!$E$14:$J$213,6,0),""))</f>
        <v/>
      </c>
      <c r="E257" s="287"/>
      <c r="F257" s="234"/>
      <c r="G257" s="234"/>
      <c r="H257" s="263"/>
      <c r="I257" s="169"/>
      <c r="K257" s="445" t="str">
        <f t="shared" si="28"/>
        <v>Leer</v>
      </c>
      <c r="L257" s="445" t="str">
        <f>VLOOKUP($D257,{"29 - Psychiatrie (Erwachsene)","BGI";"297 - stationsäquivalente Behandlung in der Erwachsenenpsychiatrie (29)","BGI";"30 - Kinder- und Jugendpsychiatrie","BGII";"307 - stationsäquivalente Behandlung in der Kinder- und Jugendpsychiatrie (30)","BGII";"31 - Psychosomatik","BGI";"","Leer"},2,0)</f>
        <v>Leer</v>
      </c>
      <c r="M257" s="445">
        <f t="shared" si="25"/>
        <v>0</v>
      </c>
      <c r="N257" s="445">
        <f t="shared" si="26"/>
        <v>0</v>
      </c>
      <c r="O257" s="445">
        <f t="shared" si="29"/>
        <v>0</v>
      </c>
      <c r="P257" s="445">
        <f t="shared" si="30"/>
        <v>0</v>
      </c>
      <c r="Q257" s="445">
        <f t="shared" si="31"/>
        <v>0</v>
      </c>
      <c r="R257" s="415" t="str">
        <f t="shared" si="32"/>
        <v>Leer</v>
      </c>
      <c r="S257" s="445">
        <f>IF('Angaben KH-Standort'!D$29='A4'!D257,IF('Angaben KH-Standort'!E$29="Ja",1,0),0)</f>
        <v>0</v>
      </c>
      <c r="T257" s="445">
        <f>IF('Angaben KH-Standort'!D$30='A4'!D257,IF('Angaben KH-Standort'!E$30="Ja",1,0),0)</f>
        <v>0</v>
      </c>
      <c r="U257" s="445">
        <f>IF('Angaben KH-Standort'!D$31='A4'!D257,IF('Angaben KH-Standort'!E$31="Ja",1,0),0)</f>
        <v>0</v>
      </c>
    </row>
    <row r="258" spans="2:21" ht="15" customHeight="1" x14ac:dyDescent="0.3">
      <c r="B258" s="70" t="str">
        <f t="shared" si="27"/>
        <v>!!!</v>
      </c>
      <c r="C258" s="265" t="str">
        <f>IF(ISERROR(IF(LEN(E258)&gt;0,VLOOKUP(TEXT($E258,0),'Angaben Stationen'!$E$14:$J$213,5,0),"")),"?",IF(LEN(E258)&gt;0,VLOOKUP(TEXT($E258,0),'Angaben Stationen'!$E$14:$J$213,5,0),""))</f>
        <v/>
      </c>
      <c r="D258" s="232" t="str">
        <f>IF(ISERROR(IF(LEN(E258)&gt;0,VLOOKUP(TEXT($E258,0),'Angaben Stationen'!$E$14:$J$213,6,0),"")),"STATION IST NICHT VORHANDEN",IF(LEN(E258)&gt;0,VLOOKUP(TEXT($E258,0),'Angaben Stationen'!$E$14:$J$213,6,0),""))</f>
        <v/>
      </c>
      <c r="E258" s="287"/>
      <c r="F258" s="234"/>
      <c r="G258" s="234"/>
      <c r="H258" s="263"/>
      <c r="I258" s="169"/>
      <c r="K258" s="445" t="str">
        <f t="shared" si="28"/>
        <v>Leer</v>
      </c>
      <c r="L258" s="445" t="str">
        <f>VLOOKUP($D258,{"29 - Psychiatrie (Erwachsene)","BGI";"297 - stationsäquivalente Behandlung in der Erwachsenenpsychiatrie (29)","BGI";"30 - Kinder- und Jugendpsychiatrie","BGII";"307 - stationsäquivalente Behandlung in der Kinder- und Jugendpsychiatrie (30)","BGII";"31 - Psychosomatik","BGI";"","Leer"},2,0)</f>
        <v>Leer</v>
      </c>
      <c r="M258" s="445">
        <f t="shared" si="25"/>
        <v>0</v>
      </c>
      <c r="N258" s="445">
        <f t="shared" si="26"/>
        <v>0</v>
      </c>
      <c r="O258" s="445">
        <f t="shared" si="29"/>
        <v>0</v>
      </c>
      <c r="P258" s="445">
        <f t="shared" si="30"/>
        <v>0</v>
      </c>
      <c r="Q258" s="445">
        <f t="shared" si="31"/>
        <v>0</v>
      </c>
      <c r="R258" s="415" t="str">
        <f t="shared" si="32"/>
        <v>Leer</v>
      </c>
      <c r="S258" s="445">
        <f>IF('Angaben KH-Standort'!D$29='A4'!D258,IF('Angaben KH-Standort'!E$29="Ja",1,0),0)</f>
        <v>0</v>
      </c>
      <c r="T258" s="445">
        <f>IF('Angaben KH-Standort'!D$30='A4'!D258,IF('Angaben KH-Standort'!E$30="Ja",1,0),0)</f>
        <v>0</v>
      </c>
      <c r="U258" s="445">
        <f>IF('Angaben KH-Standort'!D$31='A4'!D258,IF('Angaben KH-Standort'!E$31="Ja",1,0),0)</f>
        <v>0</v>
      </c>
    </row>
    <row r="259" spans="2:21" ht="15" customHeight="1" x14ac:dyDescent="0.3">
      <c r="B259" s="70" t="str">
        <f t="shared" si="27"/>
        <v>!!!</v>
      </c>
      <c r="C259" s="265" t="str">
        <f>IF(ISERROR(IF(LEN(E259)&gt;0,VLOOKUP(TEXT($E259,0),'Angaben Stationen'!$E$14:$J$213,5,0),"")),"?",IF(LEN(E259)&gt;0,VLOOKUP(TEXT($E259,0),'Angaben Stationen'!$E$14:$J$213,5,0),""))</f>
        <v/>
      </c>
      <c r="D259" s="232" t="str">
        <f>IF(ISERROR(IF(LEN(E259)&gt;0,VLOOKUP(TEXT($E259,0),'Angaben Stationen'!$E$14:$J$213,6,0),"")),"STATION IST NICHT VORHANDEN",IF(LEN(E259)&gt;0,VLOOKUP(TEXT($E259,0),'Angaben Stationen'!$E$14:$J$213,6,0),""))</f>
        <v/>
      </c>
      <c r="E259" s="287"/>
      <c r="F259" s="234"/>
      <c r="G259" s="234"/>
      <c r="H259" s="263"/>
      <c r="I259" s="169"/>
      <c r="K259" s="445" t="str">
        <f t="shared" si="28"/>
        <v>Leer</v>
      </c>
      <c r="L259" s="445" t="str">
        <f>VLOOKUP($D259,{"29 - Psychiatrie (Erwachsene)","BGI";"297 - stationsäquivalente Behandlung in der Erwachsenenpsychiatrie (29)","BGI";"30 - Kinder- und Jugendpsychiatrie","BGII";"307 - stationsäquivalente Behandlung in der Kinder- und Jugendpsychiatrie (30)","BGII";"31 - Psychosomatik","BGI";"","Leer"},2,0)</f>
        <v>Leer</v>
      </c>
      <c r="M259" s="445">
        <f t="shared" si="25"/>
        <v>0</v>
      </c>
      <c r="N259" s="445">
        <f t="shared" si="26"/>
        <v>0</v>
      </c>
      <c r="O259" s="445">
        <f t="shared" si="29"/>
        <v>0</v>
      </c>
      <c r="P259" s="445">
        <f t="shared" si="30"/>
        <v>0</v>
      </c>
      <c r="Q259" s="445">
        <f t="shared" si="31"/>
        <v>0</v>
      </c>
      <c r="R259" s="415" t="str">
        <f t="shared" si="32"/>
        <v>Leer</v>
      </c>
      <c r="S259" s="445">
        <f>IF('Angaben KH-Standort'!D$29='A4'!D259,IF('Angaben KH-Standort'!E$29="Ja",1,0),0)</f>
        <v>0</v>
      </c>
      <c r="T259" s="445">
        <f>IF('Angaben KH-Standort'!D$30='A4'!D259,IF('Angaben KH-Standort'!E$30="Ja",1,0),0)</f>
        <v>0</v>
      </c>
      <c r="U259" s="445">
        <f>IF('Angaben KH-Standort'!D$31='A4'!D259,IF('Angaben KH-Standort'!E$31="Ja",1,0),0)</f>
        <v>0</v>
      </c>
    </row>
    <row r="260" spans="2:21" ht="15" customHeight="1" x14ac:dyDescent="0.3">
      <c r="B260" s="70" t="str">
        <f t="shared" si="27"/>
        <v>!!!</v>
      </c>
      <c r="C260" s="265" t="str">
        <f>IF(ISERROR(IF(LEN(E260)&gt;0,VLOOKUP(TEXT($E260,0),'Angaben Stationen'!$E$14:$J$213,5,0),"")),"?",IF(LEN(E260)&gt;0,VLOOKUP(TEXT($E260,0),'Angaben Stationen'!$E$14:$J$213,5,0),""))</f>
        <v/>
      </c>
      <c r="D260" s="232" t="str">
        <f>IF(ISERROR(IF(LEN(E260)&gt;0,VLOOKUP(TEXT($E260,0),'Angaben Stationen'!$E$14:$J$213,6,0),"")),"STATION IST NICHT VORHANDEN",IF(LEN(E260)&gt;0,VLOOKUP(TEXT($E260,0),'Angaben Stationen'!$E$14:$J$213,6,0),""))</f>
        <v/>
      </c>
      <c r="E260" s="287"/>
      <c r="F260" s="234"/>
      <c r="G260" s="234"/>
      <c r="H260" s="263"/>
      <c r="I260" s="169"/>
      <c r="K260" s="445" t="str">
        <f t="shared" si="28"/>
        <v>Leer</v>
      </c>
      <c r="L260" s="445" t="str">
        <f>VLOOKUP($D260,{"29 - Psychiatrie (Erwachsene)","BGI";"297 - stationsäquivalente Behandlung in der Erwachsenenpsychiatrie (29)","BGI";"30 - Kinder- und Jugendpsychiatrie","BGII";"307 - stationsäquivalente Behandlung in der Kinder- und Jugendpsychiatrie (30)","BGII";"31 - Psychosomatik","BGI";"","Leer"},2,0)</f>
        <v>Leer</v>
      </c>
      <c r="M260" s="445">
        <f t="shared" si="25"/>
        <v>0</v>
      </c>
      <c r="N260" s="445">
        <f t="shared" si="26"/>
        <v>0</v>
      </c>
      <c r="O260" s="445">
        <f t="shared" si="29"/>
        <v>0</v>
      </c>
      <c r="P260" s="445">
        <f t="shared" si="30"/>
        <v>0</v>
      </c>
      <c r="Q260" s="445">
        <f t="shared" si="31"/>
        <v>0</v>
      </c>
      <c r="R260" s="415" t="str">
        <f t="shared" si="32"/>
        <v>Leer</v>
      </c>
      <c r="S260" s="445">
        <f>IF('Angaben KH-Standort'!D$29='A4'!D260,IF('Angaben KH-Standort'!E$29="Ja",1,0),0)</f>
        <v>0</v>
      </c>
      <c r="T260" s="445">
        <f>IF('Angaben KH-Standort'!D$30='A4'!D260,IF('Angaben KH-Standort'!E$30="Ja",1,0),0)</f>
        <v>0</v>
      </c>
      <c r="U260" s="445">
        <f>IF('Angaben KH-Standort'!D$31='A4'!D260,IF('Angaben KH-Standort'!E$31="Ja",1,0),0)</f>
        <v>0</v>
      </c>
    </row>
    <row r="261" spans="2:21" ht="15" customHeight="1" x14ac:dyDescent="0.3">
      <c r="B261" s="70" t="str">
        <f t="shared" si="27"/>
        <v>!!!</v>
      </c>
      <c r="C261" s="265" t="str">
        <f>IF(ISERROR(IF(LEN(E261)&gt;0,VLOOKUP(TEXT($E261,0),'Angaben Stationen'!$E$14:$J$213,5,0),"")),"?",IF(LEN(E261)&gt;0,VLOOKUP(TEXT($E261,0),'Angaben Stationen'!$E$14:$J$213,5,0),""))</f>
        <v/>
      </c>
      <c r="D261" s="232" t="str">
        <f>IF(ISERROR(IF(LEN(E261)&gt;0,VLOOKUP(TEXT($E261,0),'Angaben Stationen'!$E$14:$J$213,6,0),"")),"STATION IST NICHT VORHANDEN",IF(LEN(E261)&gt;0,VLOOKUP(TEXT($E261,0),'Angaben Stationen'!$E$14:$J$213,6,0),""))</f>
        <v/>
      </c>
      <c r="E261" s="287"/>
      <c r="F261" s="234"/>
      <c r="G261" s="234"/>
      <c r="H261" s="263"/>
      <c r="I261" s="169"/>
      <c r="K261" s="445" t="str">
        <f t="shared" si="28"/>
        <v>Leer</v>
      </c>
      <c r="L261" s="445" t="str">
        <f>VLOOKUP($D261,{"29 - Psychiatrie (Erwachsene)","BGI";"297 - stationsäquivalente Behandlung in der Erwachsenenpsychiatrie (29)","BGI";"30 - Kinder- und Jugendpsychiatrie","BGII";"307 - stationsäquivalente Behandlung in der Kinder- und Jugendpsychiatrie (30)","BGII";"31 - Psychosomatik","BGI";"","Leer"},2,0)</f>
        <v>Leer</v>
      </c>
      <c r="M261" s="445">
        <f t="shared" si="25"/>
        <v>0</v>
      </c>
      <c r="N261" s="445">
        <f t="shared" si="26"/>
        <v>0</v>
      </c>
      <c r="O261" s="445">
        <f t="shared" si="29"/>
        <v>0</v>
      </c>
      <c r="P261" s="445">
        <f t="shared" si="30"/>
        <v>0</v>
      </c>
      <c r="Q261" s="445">
        <f t="shared" si="31"/>
        <v>0</v>
      </c>
      <c r="R261" s="415" t="str">
        <f t="shared" si="32"/>
        <v>Leer</v>
      </c>
      <c r="S261" s="445">
        <f>IF('Angaben KH-Standort'!D$29='A4'!D261,IF('Angaben KH-Standort'!E$29="Ja",1,0),0)</f>
        <v>0</v>
      </c>
      <c r="T261" s="445">
        <f>IF('Angaben KH-Standort'!D$30='A4'!D261,IF('Angaben KH-Standort'!E$30="Ja",1,0),0)</f>
        <v>0</v>
      </c>
      <c r="U261" s="445">
        <f>IF('Angaben KH-Standort'!D$31='A4'!D261,IF('Angaben KH-Standort'!E$31="Ja",1,0),0)</f>
        <v>0</v>
      </c>
    </row>
    <row r="262" spans="2:21" ht="15" customHeight="1" x14ac:dyDescent="0.3">
      <c r="B262" s="70" t="str">
        <f t="shared" si="27"/>
        <v>!!!</v>
      </c>
      <c r="C262" s="265" t="str">
        <f>IF(ISERROR(IF(LEN(E262)&gt;0,VLOOKUP(TEXT($E262,0),'Angaben Stationen'!$E$14:$J$213,5,0),"")),"?",IF(LEN(E262)&gt;0,VLOOKUP(TEXT($E262,0),'Angaben Stationen'!$E$14:$J$213,5,0),""))</f>
        <v/>
      </c>
      <c r="D262" s="232" t="str">
        <f>IF(ISERROR(IF(LEN(E262)&gt;0,VLOOKUP(TEXT($E262,0),'Angaben Stationen'!$E$14:$J$213,6,0),"")),"STATION IST NICHT VORHANDEN",IF(LEN(E262)&gt;0,VLOOKUP(TEXT($E262,0),'Angaben Stationen'!$E$14:$J$213,6,0),""))</f>
        <v/>
      </c>
      <c r="E262" s="287"/>
      <c r="F262" s="234"/>
      <c r="G262" s="234"/>
      <c r="H262" s="263"/>
      <c r="I262" s="169"/>
      <c r="K262" s="445" t="str">
        <f t="shared" si="28"/>
        <v>Leer</v>
      </c>
      <c r="L262" s="445" t="str">
        <f>VLOOKUP($D262,{"29 - Psychiatrie (Erwachsene)","BGI";"297 - stationsäquivalente Behandlung in der Erwachsenenpsychiatrie (29)","BGI";"30 - Kinder- und Jugendpsychiatrie","BGII";"307 - stationsäquivalente Behandlung in der Kinder- und Jugendpsychiatrie (30)","BGII";"31 - Psychosomatik","BGI";"","Leer"},2,0)</f>
        <v>Leer</v>
      </c>
      <c r="M262" s="445">
        <f t="shared" si="25"/>
        <v>0</v>
      </c>
      <c r="N262" s="445">
        <f t="shared" si="26"/>
        <v>0</v>
      </c>
      <c r="O262" s="445">
        <f t="shared" si="29"/>
        <v>0</v>
      </c>
      <c r="P262" s="445">
        <f t="shared" si="30"/>
        <v>0</v>
      </c>
      <c r="Q262" s="445">
        <f t="shared" si="31"/>
        <v>0</v>
      </c>
      <c r="R262" s="415" t="str">
        <f t="shared" si="32"/>
        <v>Leer</v>
      </c>
      <c r="S262" s="445">
        <f>IF('Angaben KH-Standort'!D$29='A4'!D262,IF('Angaben KH-Standort'!E$29="Ja",1,0),0)</f>
        <v>0</v>
      </c>
      <c r="T262" s="445">
        <f>IF('Angaben KH-Standort'!D$30='A4'!D262,IF('Angaben KH-Standort'!E$30="Ja",1,0),0)</f>
        <v>0</v>
      </c>
      <c r="U262" s="445">
        <f>IF('Angaben KH-Standort'!D$31='A4'!D262,IF('Angaben KH-Standort'!E$31="Ja",1,0),0)</f>
        <v>0</v>
      </c>
    </row>
    <row r="263" spans="2:21" ht="15" customHeight="1" x14ac:dyDescent="0.3">
      <c r="B263" s="70" t="str">
        <f t="shared" si="27"/>
        <v>!!!</v>
      </c>
      <c r="C263" s="265" t="str">
        <f>IF(ISERROR(IF(LEN(E263)&gt;0,VLOOKUP(TEXT($E263,0),'Angaben Stationen'!$E$14:$J$213,5,0),"")),"?",IF(LEN(E263)&gt;0,VLOOKUP(TEXT($E263,0),'Angaben Stationen'!$E$14:$J$213,5,0),""))</f>
        <v/>
      </c>
      <c r="D263" s="232" t="str">
        <f>IF(ISERROR(IF(LEN(E263)&gt;0,VLOOKUP(TEXT($E263,0),'Angaben Stationen'!$E$14:$J$213,6,0),"")),"STATION IST NICHT VORHANDEN",IF(LEN(E263)&gt;0,VLOOKUP(TEXT($E263,0),'Angaben Stationen'!$E$14:$J$213,6,0),""))</f>
        <v/>
      </c>
      <c r="E263" s="287"/>
      <c r="F263" s="234"/>
      <c r="G263" s="234"/>
      <c r="H263" s="263"/>
      <c r="I263" s="169"/>
      <c r="K263" s="445" t="str">
        <f t="shared" si="28"/>
        <v>Leer</v>
      </c>
      <c r="L263" s="445" t="str">
        <f>VLOOKUP($D263,{"29 - Psychiatrie (Erwachsene)","BGI";"297 - stationsäquivalente Behandlung in der Erwachsenenpsychiatrie (29)","BGI";"30 - Kinder- und Jugendpsychiatrie","BGII";"307 - stationsäquivalente Behandlung in der Kinder- und Jugendpsychiatrie (30)","BGII";"31 - Psychosomatik","BGI";"","Leer"},2,0)</f>
        <v>Leer</v>
      </c>
      <c r="M263" s="445">
        <f t="shared" si="25"/>
        <v>0</v>
      </c>
      <c r="N263" s="445">
        <f t="shared" si="26"/>
        <v>0</v>
      </c>
      <c r="O263" s="445">
        <f t="shared" si="29"/>
        <v>0</v>
      </c>
      <c r="P263" s="445">
        <f t="shared" si="30"/>
        <v>0</v>
      </c>
      <c r="Q263" s="445">
        <f t="shared" si="31"/>
        <v>0</v>
      </c>
      <c r="R263" s="415" t="str">
        <f t="shared" si="32"/>
        <v>Leer</v>
      </c>
      <c r="S263" s="445">
        <f>IF('Angaben KH-Standort'!D$29='A4'!D263,IF('Angaben KH-Standort'!E$29="Ja",1,0),0)</f>
        <v>0</v>
      </c>
      <c r="T263" s="445">
        <f>IF('Angaben KH-Standort'!D$30='A4'!D263,IF('Angaben KH-Standort'!E$30="Ja",1,0),0)</f>
        <v>0</v>
      </c>
      <c r="U263" s="445">
        <f>IF('Angaben KH-Standort'!D$31='A4'!D263,IF('Angaben KH-Standort'!E$31="Ja",1,0),0)</f>
        <v>0</v>
      </c>
    </row>
    <row r="264" spans="2:21" ht="15" customHeight="1" x14ac:dyDescent="0.3">
      <c r="B264" s="70" t="str">
        <f t="shared" si="27"/>
        <v>!!!</v>
      </c>
      <c r="C264" s="265" t="str">
        <f>IF(ISERROR(IF(LEN(E264)&gt;0,VLOOKUP(TEXT($E264,0),'Angaben Stationen'!$E$14:$J$213,5,0),"")),"?",IF(LEN(E264)&gt;0,VLOOKUP(TEXT($E264,0),'Angaben Stationen'!$E$14:$J$213,5,0),""))</f>
        <v/>
      </c>
      <c r="D264" s="232" t="str">
        <f>IF(ISERROR(IF(LEN(E264)&gt;0,VLOOKUP(TEXT($E264,0),'Angaben Stationen'!$E$14:$J$213,6,0),"")),"STATION IST NICHT VORHANDEN",IF(LEN(E264)&gt;0,VLOOKUP(TEXT($E264,0),'Angaben Stationen'!$E$14:$J$213,6,0),""))</f>
        <v/>
      </c>
      <c r="E264" s="287"/>
      <c r="F264" s="234"/>
      <c r="G264" s="234"/>
      <c r="H264" s="263"/>
      <c r="I264" s="169"/>
      <c r="K264" s="445" t="str">
        <f t="shared" si="28"/>
        <v>Leer</v>
      </c>
      <c r="L264" s="445" t="str">
        <f>VLOOKUP($D264,{"29 - Psychiatrie (Erwachsene)","BGI";"297 - stationsäquivalente Behandlung in der Erwachsenenpsychiatrie (29)","BGI";"30 - Kinder- und Jugendpsychiatrie","BGII";"307 - stationsäquivalente Behandlung in der Kinder- und Jugendpsychiatrie (30)","BGII";"31 - Psychosomatik","BGI";"","Leer"},2,0)</f>
        <v>Leer</v>
      </c>
      <c r="M264" s="445">
        <f t="shared" si="25"/>
        <v>0</v>
      </c>
      <c r="N264" s="445">
        <f t="shared" si="26"/>
        <v>0</v>
      </c>
      <c r="O264" s="445">
        <f t="shared" si="29"/>
        <v>0</v>
      </c>
      <c r="P264" s="445">
        <f t="shared" si="30"/>
        <v>0</v>
      </c>
      <c r="Q264" s="445">
        <f t="shared" si="31"/>
        <v>0</v>
      </c>
      <c r="R264" s="415" t="str">
        <f t="shared" si="32"/>
        <v>Leer</v>
      </c>
      <c r="S264" s="445">
        <f>IF('Angaben KH-Standort'!D$29='A4'!D264,IF('Angaben KH-Standort'!E$29="Ja",1,0),0)</f>
        <v>0</v>
      </c>
      <c r="T264" s="445">
        <f>IF('Angaben KH-Standort'!D$30='A4'!D264,IF('Angaben KH-Standort'!E$30="Ja",1,0),0)</f>
        <v>0</v>
      </c>
      <c r="U264" s="445">
        <f>IF('Angaben KH-Standort'!D$31='A4'!D264,IF('Angaben KH-Standort'!E$31="Ja",1,0),0)</f>
        <v>0</v>
      </c>
    </row>
    <row r="265" spans="2:21" ht="15" customHeight="1" x14ac:dyDescent="0.3">
      <c r="B265" s="70" t="str">
        <f t="shared" si="27"/>
        <v>!!!</v>
      </c>
      <c r="C265" s="265" t="str">
        <f>IF(ISERROR(IF(LEN(E265)&gt;0,VLOOKUP(TEXT($E265,0),'Angaben Stationen'!$E$14:$J$213,5,0),"")),"?",IF(LEN(E265)&gt;0,VLOOKUP(TEXT($E265,0),'Angaben Stationen'!$E$14:$J$213,5,0),""))</f>
        <v/>
      </c>
      <c r="D265" s="232" t="str">
        <f>IF(ISERROR(IF(LEN(E265)&gt;0,VLOOKUP(TEXT($E265,0),'Angaben Stationen'!$E$14:$J$213,6,0),"")),"STATION IST NICHT VORHANDEN",IF(LEN(E265)&gt;0,VLOOKUP(TEXT($E265,0),'Angaben Stationen'!$E$14:$J$213,6,0),""))</f>
        <v/>
      </c>
      <c r="E265" s="287"/>
      <c r="F265" s="234"/>
      <c r="G265" s="234"/>
      <c r="H265" s="263"/>
      <c r="I265" s="169"/>
      <c r="K265" s="445" t="str">
        <f t="shared" si="28"/>
        <v>Leer</v>
      </c>
      <c r="L265" s="445" t="str">
        <f>VLOOKUP($D265,{"29 - Psychiatrie (Erwachsene)","BGI";"297 - stationsäquivalente Behandlung in der Erwachsenenpsychiatrie (29)","BGI";"30 - Kinder- und Jugendpsychiatrie","BGII";"307 - stationsäquivalente Behandlung in der Kinder- und Jugendpsychiatrie (30)","BGII";"31 - Psychosomatik","BGI";"","Leer"},2,0)</f>
        <v>Leer</v>
      </c>
      <c r="M265" s="445">
        <f t="shared" si="25"/>
        <v>0</v>
      </c>
      <c r="N265" s="445">
        <f t="shared" si="26"/>
        <v>0</v>
      </c>
      <c r="O265" s="445">
        <f t="shared" si="29"/>
        <v>0</v>
      </c>
      <c r="P265" s="445">
        <f t="shared" si="30"/>
        <v>0</v>
      </c>
      <c r="Q265" s="445">
        <f t="shared" si="31"/>
        <v>0</v>
      </c>
      <c r="R265" s="415" t="str">
        <f t="shared" si="32"/>
        <v>Leer</v>
      </c>
      <c r="S265" s="445">
        <f>IF('Angaben KH-Standort'!D$29='A4'!D265,IF('Angaben KH-Standort'!E$29="Ja",1,0),0)</f>
        <v>0</v>
      </c>
      <c r="T265" s="445">
        <f>IF('Angaben KH-Standort'!D$30='A4'!D265,IF('Angaben KH-Standort'!E$30="Ja",1,0),0)</f>
        <v>0</v>
      </c>
      <c r="U265" s="445">
        <f>IF('Angaben KH-Standort'!D$31='A4'!D265,IF('Angaben KH-Standort'!E$31="Ja",1,0),0)</f>
        <v>0</v>
      </c>
    </row>
    <row r="266" spans="2:21" ht="15" customHeight="1" x14ac:dyDescent="0.3">
      <c r="B266" s="70" t="str">
        <f t="shared" si="27"/>
        <v>!!!</v>
      </c>
      <c r="C266" s="265" t="str">
        <f>IF(ISERROR(IF(LEN(E266)&gt;0,VLOOKUP(TEXT($E266,0),'Angaben Stationen'!$E$14:$J$213,5,0),"")),"?",IF(LEN(E266)&gt;0,VLOOKUP(TEXT($E266,0),'Angaben Stationen'!$E$14:$J$213,5,0),""))</f>
        <v/>
      </c>
      <c r="D266" s="232" t="str">
        <f>IF(ISERROR(IF(LEN(E266)&gt;0,VLOOKUP(TEXT($E266,0),'Angaben Stationen'!$E$14:$J$213,6,0),"")),"STATION IST NICHT VORHANDEN",IF(LEN(E266)&gt;0,VLOOKUP(TEXT($E266,0),'Angaben Stationen'!$E$14:$J$213,6,0),""))</f>
        <v/>
      </c>
      <c r="E266" s="287"/>
      <c r="F266" s="234"/>
      <c r="G266" s="234"/>
      <c r="H266" s="263"/>
      <c r="I266" s="169"/>
      <c r="K266" s="445" t="str">
        <f t="shared" si="28"/>
        <v>Leer</v>
      </c>
      <c r="L266" s="445" t="str">
        <f>VLOOKUP($D266,{"29 - Psychiatrie (Erwachsene)","BGI";"297 - stationsäquivalente Behandlung in der Erwachsenenpsychiatrie (29)","BGI";"30 - Kinder- und Jugendpsychiatrie","BGII";"307 - stationsäquivalente Behandlung in der Kinder- und Jugendpsychiatrie (30)","BGII";"31 - Psychosomatik","BGI";"","Leer"},2,0)</f>
        <v>Leer</v>
      </c>
      <c r="M266" s="445">
        <f t="shared" si="25"/>
        <v>0</v>
      </c>
      <c r="N266" s="445">
        <f t="shared" si="26"/>
        <v>0</v>
      </c>
      <c r="O266" s="445">
        <f t="shared" si="29"/>
        <v>0</v>
      </c>
      <c r="P266" s="445">
        <f t="shared" si="30"/>
        <v>0</v>
      </c>
      <c r="Q266" s="445">
        <f t="shared" si="31"/>
        <v>0</v>
      </c>
      <c r="R266" s="415" t="str">
        <f t="shared" si="32"/>
        <v>Leer</v>
      </c>
      <c r="S266" s="445">
        <f>IF('Angaben KH-Standort'!D$29='A4'!D266,IF('Angaben KH-Standort'!E$29="Ja",1,0),0)</f>
        <v>0</v>
      </c>
      <c r="T266" s="445">
        <f>IF('Angaben KH-Standort'!D$30='A4'!D266,IF('Angaben KH-Standort'!E$30="Ja",1,0),0)</f>
        <v>0</v>
      </c>
      <c r="U266" s="445">
        <f>IF('Angaben KH-Standort'!D$31='A4'!D266,IF('Angaben KH-Standort'!E$31="Ja",1,0),0)</f>
        <v>0</v>
      </c>
    </row>
    <row r="267" spans="2:21" ht="15" customHeight="1" x14ac:dyDescent="0.3">
      <c r="B267" s="70" t="str">
        <f t="shared" si="27"/>
        <v>!!!</v>
      </c>
      <c r="C267" s="265" t="str">
        <f>IF(ISERROR(IF(LEN(E267)&gt;0,VLOOKUP(TEXT($E267,0),'Angaben Stationen'!$E$14:$J$213,5,0),"")),"?",IF(LEN(E267)&gt;0,VLOOKUP(TEXT($E267,0),'Angaben Stationen'!$E$14:$J$213,5,0),""))</f>
        <v/>
      </c>
      <c r="D267" s="232" t="str">
        <f>IF(ISERROR(IF(LEN(E267)&gt;0,VLOOKUP(TEXT($E267,0),'Angaben Stationen'!$E$14:$J$213,6,0),"")),"STATION IST NICHT VORHANDEN",IF(LEN(E267)&gt;0,VLOOKUP(TEXT($E267,0),'Angaben Stationen'!$E$14:$J$213,6,0),""))</f>
        <v/>
      </c>
      <c r="E267" s="287"/>
      <c r="F267" s="234"/>
      <c r="G267" s="234"/>
      <c r="H267" s="263"/>
      <c r="I267" s="169"/>
      <c r="K267" s="445" t="str">
        <f t="shared" si="28"/>
        <v>Leer</v>
      </c>
      <c r="L267" s="445" t="str">
        <f>VLOOKUP($D267,{"29 - Psychiatrie (Erwachsene)","BGI";"297 - stationsäquivalente Behandlung in der Erwachsenenpsychiatrie (29)","BGI";"30 - Kinder- und Jugendpsychiatrie","BGII";"307 - stationsäquivalente Behandlung in der Kinder- und Jugendpsychiatrie (30)","BGII";"31 - Psychosomatik","BGI";"","Leer"},2,0)</f>
        <v>Leer</v>
      </c>
      <c r="M267" s="445">
        <f t="shared" si="25"/>
        <v>0</v>
      </c>
      <c r="N267" s="445">
        <f t="shared" si="26"/>
        <v>0</v>
      </c>
      <c r="O267" s="445">
        <f t="shared" si="29"/>
        <v>0</v>
      </c>
      <c r="P267" s="445">
        <f t="shared" si="30"/>
        <v>0</v>
      </c>
      <c r="Q267" s="445">
        <f t="shared" si="31"/>
        <v>0</v>
      </c>
      <c r="R267" s="415" t="str">
        <f t="shared" si="32"/>
        <v>Leer</v>
      </c>
      <c r="S267" s="445">
        <f>IF('Angaben KH-Standort'!D$29='A4'!D267,IF('Angaben KH-Standort'!E$29="Ja",1,0),0)</f>
        <v>0</v>
      </c>
      <c r="T267" s="445">
        <f>IF('Angaben KH-Standort'!D$30='A4'!D267,IF('Angaben KH-Standort'!E$30="Ja",1,0),0)</f>
        <v>0</v>
      </c>
      <c r="U267" s="445">
        <f>IF('Angaben KH-Standort'!D$31='A4'!D267,IF('Angaben KH-Standort'!E$31="Ja",1,0),0)</f>
        <v>0</v>
      </c>
    </row>
    <row r="268" spans="2:21" ht="15" customHeight="1" x14ac:dyDescent="0.3">
      <c r="B268" s="70" t="str">
        <f t="shared" si="27"/>
        <v>!!!</v>
      </c>
      <c r="C268" s="265" t="str">
        <f>IF(ISERROR(IF(LEN(E268)&gt;0,VLOOKUP(TEXT($E268,0),'Angaben Stationen'!$E$14:$J$213,5,0),"")),"?",IF(LEN(E268)&gt;0,VLOOKUP(TEXT($E268,0),'Angaben Stationen'!$E$14:$J$213,5,0),""))</f>
        <v/>
      </c>
      <c r="D268" s="232" t="str">
        <f>IF(ISERROR(IF(LEN(E268)&gt;0,VLOOKUP(TEXT($E268,0),'Angaben Stationen'!$E$14:$J$213,6,0),"")),"STATION IST NICHT VORHANDEN",IF(LEN(E268)&gt;0,VLOOKUP(TEXT($E268,0),'Angaben Stationen'!$E$14:$J$213,6,0),""))</f>
        <v/>
      </c>
      <c r="E268" s="287"/>
      <c r="F268" s="234"/>
      <c r="G268" s="234"/>
      <c r="H268" s="263"/>
      <c r="I268" s="169"/>
      <c r="K268" s="445" t="str">
        <f t="shared" si="28"/>
        <v>Leer</v>
      </c>
      <c r="L268" s="445" t="str">
        <f>VLOOKUP($D268,{"29 - Psychiatrie (Erwachsene)","BGI";"297 - stationsäquivalente Behandlung in der Erwachsenenpsychiatrie (29)","BGI";"30 - Kinder- und Jugendpsychiatrie","BGII";"307 - stationsäquivalente Behandlung in der Kinder- und Jugendpsychiatrie (30)","BGII";"31 - Psychosomatik","BGI";"","Leer"},2,0)</f>
        <v>Leer</v>
      </c>
      <c r="M268" s="445">
        <f t="shared" si="25"/>
        <v>0</v>
      </c>
      <c r="N268" s="445">
        <f t="shared" si="26"/>
        <v>0</v>
      </c>
      <c r="O268" s="445">
        <f t="shared" si="29"/>
        <v>0</v>
      </c>
      <c r="P268" s="445">
        <f t="shared" si="30"/>
        <v>0</v>
      </c>
      <c r="Q268" s="445">
        <f t="shared" si="31"/>
        <v>0</v>
      </c>
      <c r="R268" s="415" t="str">
        <f t="shared" si="32"/>
        <v>Leer</v>
      </c>
      <c r="S268" s="445">
        <f>IF('Angaben KH-Standort'!D$29='A4'!D268,IF('Angaben KH-Standort'!E$29="Ja",1,0),0)</f>
        <v>0</v>
      </c>
      <c r="T268" s="445">
        <f>IF('Angaben KH-Standort'!D$30='A4'!D268,IF('Angaben KH-Standort'!E$30="Ja",1,0),0)</f>
        <v>0</v>
      </c>
      <c r="U268" s="445">
        <f>IF('Angaben KH-Standort'!D$31='A4'!D268,IF('Angaben KH-Standort'!E$31="Ja",1,0),0)</f>
        <v>0</v>
      </c>
    </row>
    <row r="269" spans="2:21" ht="15" customHeight="1" x14ac:dyDescent="0.3">
      <c r="B269" s="70" t="str">
        <f t="shared" si="27"/>
        <v>!!!</v>
      </c>
      <c r="C269" s="265" t="str">
        <f>IF(ISERROR(IF(LEN(E269)&gt;0,VLOOKUP(TEXT($E269,0),'Angaben Stationen'!$E$14:$J$213,5,0),"")),"?",IF(LEN(E269)&gt;0,VLOOKUP(TEXT($E269,0),'Angaben Stationen'!$E$14:$J$213,5,0),""))</f>
        <v/>
      </c>
      <c r="D269" s="232" t="str">
        <f>IF(ISERROR(IF(LEN(E269)&gt;0,VLOOKUP(TEXT($E269,0),'Angaben Stationen'!$E$14:$J$213,6,0),"")),"STATION IST NICHT VORHANDEN",IF(LEN(E269)&gt;0,VLOOKUP(TEXT($E269,0),'Angaben Stationen'!$E$14:$J$213,6,0),""))</f>
        <v/>
      </c>
      <c r="E269" s="287"/>
      <c r="F269" s="234"/>
      <c r="G269" s="234"/>
      <c r="H269" s="263"/>
      <c r="I269" s="169"/>
      <c r="K269" s="445" t="str">
        <f t="shared" si="28"/>
        <v>Leer</v>
      </c>
      <c r="L269" s="445" t="str">
        <f>VLOOKUP($D269,{"29 - Psychiatrie (Erwachsene)","BGI";"297 - stationsäquivalente Behandlung in der Erwachsenenpsychiatrie (29)","BGI";"30 - Kinder- und Jugendpsychiatrie","BGII";"307 - stationsäquivalente Behandlung in der Kinder- und Jugendpsychiatrie (30)","BGII";"31 - Psychosomatik","BGI";"","Leer"},2,0)</f>
        <v>Leer</v>
      </c>
      <c r="M269" s="445">
        <f t="shared" si="25"/>
        <v>0</v>
      </c>
      <c r="N269" s="445">
        <f t="shared" si="26"/>
        <v>0</v>
      </c>
      <c r="O269" s="445">
        <f t="shared" si="29"/>
        <v>0</v>
      </c>
      <c r="P269" s="445">
        <f t="shared" si="30"/>
        <v>0</v>
      </c>
      <c r="Q269" s="445">
        <f t="shared" si="31"/>
        <v>0</v>
      </c>
      <c r="R269" s="415" t="str">
        <f t="shared" si="32"/>
        <v>Leer</v>
      </c>
      <c r="S269" s="445">
        <f>IF('Angaben KH-Standort'!D$29='A4'!D269,IF('Angaben KH-Standort'!E$29="Ja",1,0),0)</f>
        <v>0</v>
      </c>
      <c r="T269" s="445">
        <f>IF('Angaben KH-Standort'!D$30='A4'!D269,IF('Angaben KH-Standort'!E$30="Ja",1,0),0)</f>
        <v>0</v>
      </c>
      <c r="U269" s="445">
        <f>IF('Angaben KH-Standort'!D$31='A4'!D269,IF('Angaben KH-Standort'!E$31="Ja",1,0),0)</f>
        <v>0</v>
      </c>
    </row>
    <row r="270" spans="2:21" ht="15" customHeight="1" x14ac:dyDescent="0.3">
      <c r="B270" s="70" t="str">
        <f t="shared" si="27"/>
        <v>!!!</v>
      </c>
      <c r="C270" s="265" t="str">
        <f>IF(ISERROR(IF(LEN(E270)&gt;0,VLOOKUP(TEXT($E270,0),'Angaben Stationen'!$E$14:$J$213,5,0),"")),"?",IF(LEN(E270)&gt;0,VLOOKUP(TEXT($E270,0),'Angaben Stationen'!$E$14:$J$213,5,0),""))</f>
        <v/>
      </c>
      <c r="D270" s="232" t="str">
        <f>IF(ISERROR(IF(LEN(E270)&gt;0,VLOOKUP(TEXT($E270,0),'Angaben Stationen'!$E$14:$J$213,6,0),"")),"STATION IST NICHT VORHANDEN",IF(LEN(E270)&gt;0,VLOOKUP(TEXT($E270,0),'Angaben Stationen'!$E$14:$J$213,6,0),""))</f>
        <v/>
      </c>
      <c r="E270" s="287"/>
      <c r="F270" s="234"/>
      <c r="G270" s="234"/>
      <c r="H270" s="263"/>
      <c r="I270" s="169"/>
      <c r="K270" s="445" t="str">
        <f t="shared" si="28"/>
        <v>Leer</v>
      </c>
      <c r="L270" s="445" t="str">
        <f>VLOOKUP($D270,{"29 - Psychiatrie (Erwachsene)","BGI";"297 - stationsäquivalente Behandlung in der Erwachsenenpsychiatrie (29)","BGI";"30 - Kinder- und Jugendpsychiatrie","BGII";"307 - stationsäquivalente Behandlung in der Kinder- und Jugendpsychiatrie (30)","BGII";"31 - Psychosomatik","BGI";"","Leer"},2,0)</f>
        <v>Leer</v>
      </c>
      <c r="M270" s="445">
        <f t="shared" si="25"/>
        <v>0</v>
      </c>
      <c r="N270" s="445">
        <f t="shared" si="26"/>
        <v>0</v>
      </c>
      <c r="O270" s="445">
        <f t="shared" si="29"/>
        <v>0</v>
      </c>
      <c r="P270" s="445">
        <f t="shared" si="30"/>
        <v>0</v>
      </c>
      <c r="Q270" s="445">
        <f t="shared" si="31"/>
        <v>0</v>
      </c>
      <c r="R270" s="415" t="str">
        <f t="shared" si="32"/>
        <v>Leer</v>
      </c>
      <c r="S270" s="445">
        <f>IF('Angaben KH-Standort'!D$29='A4'!D270,IF('Angaben KH-Standort'!E$29="Ja",1,0),0)</f>
        <v>0</v>
      </c>
      <c r="T270" s="445">
        <f>IF('Angaben KH-Standort'!D$30='A4'!D270,IF('Angaben KH-Standort'!E$30="Ja",1,0),0)</f>
        <v>0</v>
      </c>
      <c r="U270" s="445">
        <f>IF('Angaben KH-Standort'!D$31='A4'!D270,IF('Angaben KH-Standort'!E$31="Ja",1,0),0)</f>
        <v>0</v>
      </c>
    </row>
    <row r="271" spans="2:21" ht="15" customHeight="1" x14ac:dyDescent="0.3">
      <c r="B271" s="70" t="str">
        <f t="shared" si="27"/>
        <v>!!!</v>
      </c>
      <c r="C271" s="265" t="str">
        <f>IF(ISERROR(IF(LEN(E271)&gt;0,VLOOKUP(TEXT($E271,0),'Angaben Stationen'!$E$14:$J$213,5,0),"")),"?",IF(LEN(E271)&gt;0,VLOOKUP(TEXT($E271,0),'Angaben Stationen'!$E$14:$J$213,5,0),""))</f>
        <v/>
      </c>
      <c r="D271" s="232" t="str">
        <f>IF(ISERROR(IF(LEN(E271)&gt;0,VLOOKUP(TEXT($E271,0),'Angaben Stationen'!$E$14:$J$213,6,0),"")),"STATION IST NICHT VORHANDEN",IF(LEN(E271)&gt;0,VLOOKUP(TEXT($E271,0),'Angaben Stationen'!$E$14:$J$213,6,0),""))</f>
        <v/>
      </c>
      <c r="E271" s="287"/>
      <c r="F271" s="234"/>
      <c r="G271" s="234"/>
      <c r="H271" s="263"/>
      <c r="I271" s="169"/>
      <c r="K271" s="445" t="str">
        <f t="shared" si="28"/>
        <v>Leer</v>
      </c>
      <c r="L271" s="445" t="str">
        <f>VLOOKUP($D271,{"29 - Psychiatrie (Erwachsene)","BGI";"297 - stationsäquivalente Behandlung in der Erwachsenenpsychiatrie (29)","BGI";"30 - Kinder- und Jugendpsychiatrie","BGII";"307 - stationsäquivalente Behandlung in der Kinder- und Jugendpsychiatrie (30)","BGII";"31 - Psychosomatik","BGI";"","Leer"},2,0)</f>
        <v>Leer</v>
      </c>
      <c r="M271" s="445">
        <f t="shared" si="25"/>
        <v>0</v>
      </c>
      <c r="N271" s="445">
        <f t="shared" si="26"/>
        <v>0</v>
      </c>
      <c r="O271" s="445">
        <f t="shared" si="29"/>
        <v>0</v>
      </c>
      <c r="P271" s="445">
        <f t="shared" si="30"/>
        <v>0</v>
      </c>
      <c r="Q271" s="445">
        <f t="shared" si="31"/>
        <v>0</v>
      </c>
      <c r="R271" s="415" t="str">
        <f t="shared" si="32"/>
        <v>Leer</v>
      </c>
      <c r="S271" s="445">
        <f>IF('Angaben KH-Standort'!D$29='A4'!D271,IF('Angaben KH-Standort'!E$29="Ja",1,0),0)</f>
        <v>0</v>
      </c>
      <c r="T271" s="445">
        <f>IF('Angaben KH-Standort'!D$30='A4'!D271,IF('Angaben KH-Standort'!E$30="Ja",1,0),0)</f>
        <v>0</v>
      </c>
      <c r="U271" s="445">
        <f>IF('Angaben KH-Standort'!D$31='A4'!D271,IF('Angaben KH-Standort'!E$31="Ja",1,0),0)</f>
        <v>0</v>
      </c>
    </row>
    <row r="272" spans="2:21" ht="15" customHeight="1" x14ac:dyDescent="0.3">
      <c r="B272" s="70" t="str">
        <f t="shared" si="27"/>
        <v>!!!</v>
      </c>
      <c r="C272" s="265" t="str">
        <f>IF(ISERROR(IF(LEN(E272)&gt;0,VLOOKUP(TEXT($E272,0),'Angaben Stationen'!$E$14:$J$213,5,0),"")),"?",IF(LEN(E272)&gt;0,VLOOKUP(TEXT($E272,0),'Angaben Stationen'!$E$14:$J$213,5,0),""))</f>
        <v/>
      </c>
      <c r="D272" s="232" t="str">
        <f>IF(ISERROR(IF(LEN(E272)&gt;0,VLOOKUP(TEXT($E272,0),'Angaben Stationen'!$E$14:$J$213,6,0),"")),"STATION IST NICHT VORHANDEN",IF(LEN(E272)&gt;0,VLOOKUP(TEXT($E272,0),'Angaben Stationen'!$E$14:$J$213,6,0),""))</f>
        <v/>
      </c>
      <c r="E272" s="287"/>
      <c r="F272" s="234"/>
      <c r="G272" s="234"/>
      <c r="H272" s="263"/>
      <c r="I272" s="169"/>
      <c r="K272" s="445" t="str">
        <f t="shared" si="28"/>
        <v>Leer</v>
      </c>
      <c r="L272" s="445" t="str">
        <f>VLOOKUP($D272,{"29 - Psychiatrie (Erwachsene)","BGI";"297 - stationsäquivalente Behandlung in der Erwachsenenpsychiatrie (29)","BGI";"30 - Kinder- und Jugendpsychiatrie","BGII";"307 - stationsäquivalente Behandlung in der Kinder- und Jugendpsychiatrie (30)","BGII";"31 - Psychosomatik","BGI";"","Leer"},2,0)</f>
        <v>Leer</v>
      </c>
      <c r="M272" s="445">
        <f t="shared" si="25"/>
        <v>0</v>
      </c>
      <c r="N272" s="445">
        <f t="shared" si="26"/>
        <v>0</v>
      </c>
      <c r="O272" s="445">
        <f t="shared" si="29"/>
        <v>0</v>
      </c>
      <c r="P272" s="445">
        <f t="shared" si="30"/>
        <v>0</v>
      </c>
      <c r="Q272" s="445">
        <f t="shared" si="31"/>
        <v>0</v>
      </c>
      <c r="R272" s="415" t="str">
        <f t="shared" si="32"/>
        <v>Leer</v>
      </c>
      <c r="S272" s="445">
        <f>IF('Angaben KH-Standort'!D$29='A4'!D272,IF('Angaben KH-Standort'!E$29="Ja",1,0),0)</f>
        <v>0</v>
      </c>
      <c r="T272" s="445">
        <f>IF('Angaben KH-Standort'!D$30='A4'!D272,IF('Angaben KH-Standort'!E$30="Ja",1,0),0)</f>
        <v>0</v>
      </c>
      <c r="U272" s="445">
        <f>IF('Angaben KH-Standort'!D$31='A4'!D272,IF('Angaben KH-Standort'!E$31="Ja",1,0),0)</f>
        <v>0</v>
      </c>
    </row>
    <row r="273" spans="2:21" ht="15" customHeight="1" x14ac:dyDescent="0.3">
      <c r="B273" s="70" t="str">
        <f t="shared" si="27"/>
        <v>!!!</v>
      </c>
      <c r="C273" s="265" t="str">
        <f>IF(ISERROR(IF(LEN(E273)&gt;0,VLOOKUP(TEXT($E273,0),'Angaben Stationen'!$E$14:$J$213,5,0),"")),"?",IF(LEN(E273)&gt;0,VLOOKUP(TEXT($E273,0),'Angaben Stationen'!$E$14:$J$213,5,0),""))</f>
        <v/>
      </c>
      <c r="D273" s="232" t="str">
        <f>IF(ISERROR(IF(LEN(E273)&gt;0,VLOOKUP(TEXT($E273,0),'Angaben Stationen'!$E$14:$J$213,6,0),"")),"STATION IST NICHT VORHANDEN",IF(LEN(E273)&gt;0,VLOOKUP(TEXT($E273,0),'Angaben Stationen'!$E$14:$J$213,6,0),""))</f>
        <v/>
      </c>
      <c r="E273" s="287"/>
      <c r="F273" s="234"/>
      <c r="G273" s="234"/>
      <c r="H273" s="263"/>
      <c r="I273" s="169"/>
      <c r="K273" s="445" t="str">
        <f t="shared" si="28"/>
        <v>Leer</v>
      </c>
      <c r="L273" s="445" t="str">
        <f>VLOOKUP($D273,{"29 - Psychiatrie (Erwachsene)","BGI";"297 - stationsäquivalente Behandlung in der Erwachsenenpsychiatrie (29)","BGI";"30 - Kinder- und Jugendpsychiatrie","BGII";"307 - stationsäquivalente Behandlung in der Kinder- und Jugendpsychiatrie (30)","BGII";"31 - Psychosomatik","BGI";"","Leer"},2,0)</f>
        <v>Leer</v>
      </c>
      <c r="M273" s="445">
        <f t="shared" si="25"/>
        <v>0</v>
      </c>
      <c r="N273" s="445">
        <f t="shared" si="26"/>
        <v>0</v>
      </c>
      <c r="O273" s="445">
        <f t="shared" si="29"/>
        <v>0</v>
      </c>
      <c r="P273" s="445">
        <f t="shared" si="30"/>
        <v>0</v>
      </c>
      <c r="Q273" s="445">
        <f t="shared" si="31"/>
        <v>0</v>
      </c>
      <c r="R273" s="415" t="str">
        <f t="shared" si="32"/>
        <v>Leer</v>
      </c>
      <c r="S273" s="445">
        <f>IF('Angaben KH-Standort'!D$29='A4'!D273,IF('Angaben KH-Standort'!E$29="Ja",1,0),0)</f>
        <v>0</v>
      </c>
      <c r="T273" s="445">
        <f>IF('Angaben KH-Standort'!D$30='A4'!D273,IF('Angaben KH-Standort'!E$30="Ja",1,0),0)</f>
        <v>0</v>
      </c>
      <c r="U273" s="445">
        <f>IF('Angaben KH-Standort'!D$31='A4'!D273,IF('Angaben KH-Standort'!E$31="Ja",1,0),0)</f>
        <v>0</v>
      </c>
    </row>
    <row r="274" spans="2:21" ht="15" customHeight="1" x14ac:dyDescent="0.3">
      <c r="B274" s="70" t="str">
        <f t="shared" si="27"/>
        <v>!!!</v>
      </c>
      <c r="C274" s="265" t="str">
        <f>IF(ISERROR(IF(LEN(E274)&gt;0,VLOOKUP(TEXT($E274,0),'Angaben Stationen'!$E$14:$J$213,5,0),"")),"?",IF(LEN(E274)&gt;0,VLOOKUP(TEXT($E274,0),'Angaben Stationen'!$E$14:$J$213,5,0),""))</f>
        <v/>
      </c>
      <c r="D274" s="232" t="str">
        <f>IF(ISERROR(IF(LEN(E274)&gt;0,VLOOKUP(TEXT($E274,0),'Angaben Stationen'!$E$14:$J$213,6,0),"")),"STATION IST NICHT VORHANDEN",IF(LEN(E274)&gt;0,VLOOKUP(TEXT($E274,0),'Angaben Stationen'!$E$14:$J$213,6,0),""))</f>
        <v/>
      </c>
      <c r="E274" s="287"/>
      <c r="F274" s="234"/>
      <c r="G274" s="234"/>
      <c r="H274" s="263"/>
      <c r="I274" s="169"/>
      <c r="K274" s="445" t="str">
        <f t="shared" si="28"/>
        <v>Leer</v>
      </c>
      <c r="L274" s="445" t="str">
        <f>VLOOKUP($D274,{"29 - Psychiatrie (Erwachsene)","BGI";"297 - stationsäquivalente Behandlung in der Erwachsenenpsychiatrie (29)","BGI";"30 - Kinder- und Jugendpsychiatrie","BGII";"307 - stationsäquivalente Behandlung in der Kinder- und Jugendpsychiatrie (30)","BGII";"31 - Psychosomatik","BGI";"","Leer"},2,0)</f>
        <v>Leer</v>
      </c>
      <c r="M274" s="445">
        <f t="shared" si="25"/>
        <v>0</v>
      </c>
      <c r="N274" s="445">
        <f t="shared" si="26"/>
        <v>0</v>
      </c>
      <c r="O274" s="445">
        <f t="shared" si="29"/>
        <v>0</v>
      </c>
      <c r="P274" s="445">
        <f t="shared" si="30"/>
        <v>0</v>
      </c>
      <c r="Q274" s="445">
        <f t="shared" si="31"/>
        <v>0</v>
      </c>
      <c r="R274" s="415" t="str">
        <f t="shared" si="32"/>
        <v>Leer</v>
      </c>
      <c r="S274" s="445">
        <f>IF('Angaben KH-Standort'!D$29='A4'!D274,IF('Angaben KH-Standort'!E$29="Ja",1,0),0)</f>
        <v>0</v>
      </c>
      <c r="T274" s="445">
        <f>IF('Angaben KH-Standort'!D$30='A4'!D274,IF('Angaben KH-Standort'!E$30="Ja",1,0),0)</f>
        <v>0</v>
      </c>
      <c r="U274" s="445">
        <f>IF('Angaben KH-Standort'!D$31='A4'!D274,IF('Angaben KH-Standort'!E$31="Ja",1,0),0)</f>
        <v>0</v>
      </c>
    </row>
    <row r="275" spans="2:21" ht="15" customHeight="1" x14ac:dyDescent="0.3">
      <c r="B275" s="70" t="str">
        <f t="shared" si="27"/>
        <v>!!!</v>
      </c>
      <c r="C275" s="265" t="str">
        <f>IF(ISERROR(IF(LEN(E275)&gt;0,VLOOKUP(TEXT($E275,0),'Angaben Stationen'!$E$14:$J$213,5,0),"")),"?",IF(LEN(E275)&gt;0,VLOOKUP(TEXT($E275,0),'Angaben Stationen'!$E$14:$J$213,5,0),""))</f>
        <v/>
      </c>
      <c r="D275" s="232" t="str">
        <f>IF(ISERROR(IF(LEN(E275)&gt;0,VLOOKUP(TEXT($E275,0),'Angaben Stationen'!$E$14:$J$213,6,0),"")),"STATION IST NICHT VORHANDEN",IF(LEN(E275)&gt;0,VLOOKUP(TEXT($E275,0),'Angaben Stationen'!$E$14:$J$213,6,0),""))</f>
        <v/>
      </c>
      <c r="E275" s="287"/>
      <c r="F275" s="234"/>
      <c r="G275" s="234"/>
      <c r="H275" s="263"/>
      <c r="I275" s="169"/>
      <c r="K275" s="445" t="str">
        <f t="shared" si="28"/>
        <v>Leer</v>
      </c>
      <c r="L275" s="445" t="str">
        <f>VLOOKUP($D275,{"29 - Psychiatrie (Erwachsene)","BGI";"297 - stationsäquivalente Behandlung in der Erwachsenenpsychiatrie (29)","BGI";"30 - Kinder- und Jugendpsychiatrie","BGII";"307 - stationsäquivalente Behandlung in der Kinder- und Jugendpsychiatrie (30)","BGII";"31 - Psychosomatik","BGI";"","Leer"},2,0)</f>
        <v>Leer</v>
      </c>
      <c r="M275" s="445">
        <f t="shared" si="25"/>
        <v>0</v>
      </c>
      <c r="N275" s="445">
        <f t="shared" si="26"/>
        <v>0</v>
      </c>
      <c r="O275" s="445">
        <f t="shared" si="29"/>
        <v>0</v>
      </c>
      <c r="P275" s="445">
        <f t="shared" si="30"/>
        <v>0</v>
      </c>
      <c r="Q275" s="445">
        <f t="shared" si="31"/>
        <v>0</v>
      </c>
      <c r="R275" s="415" t="str">
        <f t="shared" si="32"/>
        <v>Leer</v>
      </c>
      <c r="S275" s="445">
        <f>IF('Angaben KH-Standort'!D$29='A4'!D275,IF('Angaben KH-Standort'!E$29="Ja",1,0),0)</f>
        <v>0</v>
      </c>
      <c r="T275" s="445">
        <f>IF('Angaben KH-Standort'!D$30='A4'!D275,IF('Angaben KH-Standort'!E$30="Ja",1,0),0)</f>
        <v>0</v>
      </c>
      <c r="U275" s="445">
        <f>IF('Angaben KH-Standort'!D$31='A4'!D275,IF('Angaben KH-Standort'!E$31="Ja",1,0),0)</f>
        <v>0</v>
      </c>
    </row>
    <row r="276" spans="2:21" ht="15" customHeight="1" x14ac:dyDescent="0.3">
      <c r="B276" s="70" t="str">
        <f t="shared" si="27"/>
        <v>!!!</v>
      </c>
      <c r="C276" s="265" t="str">
        <f>IF(ISERROR(IF(LEN(E276)&gt;0,VLOOKUP(TEXT($E276,0),'Angaben Stationen'!$E$14:$J$213,5,0),"")),"?",IF(LEN(E276)&gt;0,VLOOKUP(TEXT($E276,0),'Angaben Stationen'!$E$14:$J$213,5,0),""))</f>
        <v/>
      </c>
      <c r="D276" s="232" t="str">
        <f>IF(ISERROR(IF(LEN(E276)&gt;0,VLOOKUP(TEXT($E276,0),'Angaben Stationen'!$E$14:$J$213,6,0),"")),"STATION IST NICHT VORHANDEN",IF(LEN(E276)&gt;0,VLOOKUP(TEXT($E276,0),'Angaben Stationen'!$E$14:$J$213,6,0),""))</f>
        <v/>
      </c>
      <c r="E276" s="287"/>
      <c r="F276" s="234"/>
      <c r="G276" s="234"/>
      <c r="H276" s="263"/>
      <c r="I276" s="169"/>
      <c r="K276" s="445" t="str">
        <f t="shared" si="28"/>
        <v>Leer</v>
      </c>
      <c r="L276" s="445" t="str">
        <f>VLOOKUP($D276,{"29 - Psychiatrie (Erwachsene)","BGI";"297 - stationsäquivalente Behandlung in der Erwachsenenpsychiatrie (29)","BGI";"30 - Kinder- und Jugendpsychiatrie","BGII";"307 - stationsäquivalente Behandlung in der Kinder- und Jugendpsychiatrie (30)","BGII";"31 - Psychosomatik","BGI";"","Leer"},2,0)</f>
        <v>Leer</v>
      </c>
      <c r="M276" s="445">
        <f t="shared" si="25"/>
        <v>0</v>
      </c>
      <c r="N276" s="445">
        <f t="shared" si="26"/>
        <v>0</v>
      </c>
      <c r="O276" s="445">
        <f t="shared" si="29"/>
        <v>0</v>
      </c>
      <c r="P276" s="445">
        <f t="shared" si="30"/>
        <v>0</v>
      </c>
      <c r="Q276" s="445">
        <f t="shared" si="31"/>
        <v>0</v>
      </c>
      <c r="R276" s="415" t="str">
        <f t="shared" si="32"/>
        <v>Leer</v>
      </c>
      <c r="S276" s="445">
        <f>IF('Angaben KH-Standort'!D$29='A4'!D276,IF('Angaben KH-Standort'!E$29="Ja",1,0),0)</f>
        <v>0</v>
      </c>
      <c r="T276" s="445">
        <f>IF('Angaben KH-Standort'!D$30='A4'!D276,IF('Angaben KH-Standort'!E$30="Ja",1,0),0)</f>
        <v>0</v>
      </c>
      <c r="U276" s="445">
        <f>IF('Angaben KH-Standort'!D$31='A4'!D276,IF('Angaben KH-Standort'!E$31="Ja",1,0),0)</f>
        <v>0</v>
      </c>
    </row>
    <row r="277" spans="2:21" ht="15" customHeight="1" x14ac:dyDescent="0.3">
      <c r="B277" s="70" t="str">
        <f t="shared" si="27"/>
        <v>!!!</v>
      </c>
      <c r="C277" s="265" t="str">
        <f>IF(ISERROR(IF(LEN(E277)&gt;0,VLOOKUP(TEXT($E277,0),'Angaben Stationen'!$E$14:$J$213,5,0),"")),"?",IF(LEN(E277)&gt;0,VLOOKUP(TEXT($E277,0),'Angaben Stationen'!$E$14:$J$213,5,0),""))</f>
        <v/>
      </c>
      <c r="D277" s="232" t="str">
        <f>IF(ISERROR(IF(LEN(E277)&gt;0,VLOOKUP(TEXT($E277,0),'Angaben Stationen'!$E$14:$J$213,6,0),"")),"STATION IST NICHT VORHANDEN",IF(LEN(E277)&gt;0,VLOOKUP(TEXT($E277,0),'Angaben Stationen'!$E$14:$J$213,6,0),""))</f>
        <v/>
      </c>
      <c r="E277" s="287"/>
      <c r="F277" s="234"/>
      <c r="G277" s="234"/>
      <c r="H277" s="263"/>
      <c r="I277" s="169"/>
      <c r="K277" s="445" t="str">
        <f t="shared" si="28"/>
        <v>Leer</v>
      </c>
      <c r="L277" s="445" t="str">
        <f>VLOOKUP($D277,{"29 - Psychiatrie (Erwachsene)","BGI";"297 - stationsäquivalente Behandlung in der Erwachsenenpsychiatrie (29)","BGI";"30 - Kinder- und Jugendpsychiatrie","BGII";"307 - stationsäquivalente Behandlung in der Kinder- und Jugendpsychiatrie (30)","BGII";"31 - Psychosomatik","BGI";"","Leer"},2,0)</f>
        <v>Leer</v>
      </c>
      <c r="M277" s="445">
        <f t="shared" si="25"/>
        <v>0</v>
      </c>
      <c r="N277" s="445">
        <f t="shared" si="26"/>
        <v>0</v>
      </c>
      <c r="O277" s="445">
        <f t="shared" si="29"/>
        <v>0</v>
      </c>
      <c r="P277" s="445">
        <f t="shared" si="30"/>
        <v>0</v>
      </c>
      <c r="Q277" s="445">
        <f t="shared" si="31"/>
        <v>0</v>
      </c>
      <c r="R277" s="415" t="str">
        <f t="shared" si="32"/>
        <v>Leer</v>
      </c>
      <c r="S277" s="445">
        <f>IF('Angaben KH-Standort'!D$29='A4'!D277,IF('Angaben KH-Standort'!E$29="Ja",1,0),0)</f>
        <v>0</v>
      </c>
      <c r="T277" s="445">
        <f>IF('Angaben KH-Standort'!D$30='A4'!D277,IF('Angaben KH-Standort'!E$30="Ja",1,0),0)</f>
        <v>0</v>
      </c>
      <c r="U277" s="445">
        <f>IF('Angaben KH-Standort'!D$31='A4'!D277,IF('Angaben KH-Standort'!E$31="Ja",1,0),0)</f>
        <v>0</v>
      </c>
    </row>
    <row r="278" spans="2:21" ht="15" customHeight="1" x14ac:dyDescent="0.3">
      <c r="B278" s="70" t="str">
        <f t="shared" si="27"/>
        <v>!!!</v>
      </c>
      <c r="C278" s="265" t="str">
        <f>IF(ISERROR(IF(LEN(E278)&gt;0,VLOOKUP(TEXT($E278,0),'Angaben Stationen'!$E$14:$J$213,5,0),"")),"?",IF(LEN(E278)&gt;0,VLOOKUP(TEXT($E278,0),'Angaben Stationen'!$E$14:$J$213,5,0),""))</f>
        <v/>
      </c>
      <c r="D278" s="232" t="str">
        <f>IF(ISERROR(IF(LEN(E278)&gt;0,VLOOKUP(TEXT($E278,0),'Angaben Stationen'!$E$14:$J$213,6,0),"")),"STATION IST NICHT VORHANDEN",IF(LEN(E278)&gt;0,VLOOKUP(TEXT($E278,0),'Angaben Stationen'!$E$14:$J$213,6,0),""))</f>
        <v/>
      </c>
      <c r="E278" s="287"/>
      <c r="F278" s="234"/>
      <c r="G278" s="234"/>
      <c r="H278" s="263"/>
      <c r="I278" s="169"/>
      <c r="K278" s="445" t="str">
        <f t="shared" si="28"/>
        <v>Leer</v>
      </c>
      <c r="L278" s="445" t="str">
        <f>VLOOKUP($D278,{"29 - Psychiatrie (Erwachsene)","BGI";"297 - stationsäquivalente Behandlung in der Erwachsenenpsychiatrie (29)","BGI";"30 - Kinder- und Jugendpsychiatrie","BGII";"307 - stationsäquivalente Behandlung in der Kinder- und Jugendpsychiatrie (30)","BGII";"31 - Psychosomatik","BGI";"","Leer"},2,0)</f>
        <v>Leer</v>
      </c>
      <c r="M278" s="445">
        <f t="shared" si="25"/>
        <v>0</v>
      </c>
      <c r="N278" s="445">
        <f t="shared" si="26"/>
        <v>0</v>
      </c>
      <c r="O278" s="445">
        <f t="shared" si="29"/>
        <v>0</v>
      </c>
      <c r="P278" s="445">
        <f t="shared" si="30"/>
        <v>0</v>
      </c>
      <c r="Q278" s="445">
        <f t="shared" si="31"/>
        <v>0</v>
      </c>
      <c r="R278" s="415" t="str">
        <f t="shared" si="32"/>
        <v>Leer</v>
      </c>
      <c r="S278" s="445">
        <f>IF('Angaben KH-Standort'!D$29='A4'!D278,IF('Angaben KH-Standort'!E$29="Ja",1,0),0)</f>
        <v>0</v>
      </c>
      <c r="T278" s="445">
        <f>IF('Angaben KH-Standort'!D$30='A4'!D278,IF('Angaben KH-Standort'!E$30="Ja",1,0),0)</f>
        <v>0</v>
      </c>
      <c r="U278" s="445">
        <f>IF('Angaben KH-Standort'!D$31='A4'!D278,IF('Angaben KH-Standort'!E$31="Ja",1,0),0)</f>
        <v>0</v>
      </c>
    </row>
    <row r="279" spans="2:21" ht="15" customHeight="1" x14ac:dyDescent="0.3">
      <c r="B279" s="70" t="str">
        <f t="shared" si="27"/>
        <v>!!!</v>
      </c>
      <c r="C279" s="265" t="str">
        <f>IF(ISERROR(IF(LEN(E279)&gt;0,VLOOKUP(TEXT($E279,0),'Angaben Stationen'!$E$14:$J$213,5,0),"")),"?",IF(LEN(E279)&gt;0,VLOOKUP(TEXT($E279,0),'Angaben Stationen'!$E$14:$J$213,5,0),""))</f>
        <v/>
      </c>
      <c r="D279" s="232" t="str">
        <f>IF(ISERROR(IF(LEN(E279)&gt;0,VLOOKUP(TEXT($E279,0),'Angaben Stationen'!$E$14:$J$213,6,0),"")),"STATION IST NICHT VORHANDEN",IF(LEN(E279)&gt;0,VLOOKUP(TEXT($E279,0),'Angaben Stationen'!$E$14:$J$213,6,0),""))</f>
        <v/>
      </c>
      <c r="E279" s="287"/>
      <c r="F279" s="234"/>
      <c r="G279" s="234"/>
      <c r="H279" s="263"/>
      <c r="I279" s="169"/>
      <c r="K279" s="445" t="str">
        <f t="shared" si="28"/>
        <v>Leer</v>
      </c>
      <c r="L279" s="445" t="str">
        <f>VLOOKUP($D279,{"29 - Psychiatrie (Erwachsene)","BGI";"297 - stationsäquivalente Behandlung in der Erwachsenenpsychiatrie (29)","BGI";"30 - Kinder- und Jugendpsychiatrie","BGII";"307 - stationsäquivalente Behandlung in der Kinder- und Jugendpsychiatrie (30)","BGII";"31 - Psychosomatik","BGI";"","Leer"},2,0)</f>
        <v>Leer</v>
      </c>
      <c r="M279" s="445">
        <f t="shared" si="25"/>
        <v>0</v>
      </c>
      <c r="N279" s="445">
        <f t="shared" si="26"/>
        <v>0</v>
      </c>
      <c r="O279" s="445">
        <f t="shared" si="29"/>
        <v>0</v>
      </c>
      <c r="P279" s="445">
        <f t="shared" si="30"/>
        <v>0</v>
      </c>
      <c r="Q279" s="445">
        <f t="shared" si="31"/>
        <v>0</v>
      </c>
      <c r="R279" s="415" t="str">
        <f t="shared" si="32"/>
        <v>Leer</v>
      </c>
      <c r="S279" s="445">
        <f>IF('Angaben KH-Standort'!D$29='A4'!D279,IF('Angaben KH-Standort'!E$29="Ja",1,0),0)</f>
        <v>0</v>
      </c>
      <c r="T279" s="445">
        <f>IF('Angaben KH-Standort'!D$30='A4'!D279,IF('Angaben KH-Standort'!E$30="Ja",1,0),0)</f>
        <v>0</v>
      </c>
      <c r="U279" s="445">
        <f>IF('Angaben KH-Standort'!D$31='A4'!D279,IF('Angaben KH-Standort'!E$31="Ja",1,0),0)</f>
        <v>0</v>
      </c>
    </row>
    <row r="280" spans="2:21" ht="15" customHeight="1" x14ac:dyDescent="0.3">
      <c r="B280" s="70" t="str">
        <f t="shared" si="27"/>
        <v>!!!</v>
      </c>
      <c r="C280" s="265" t="str">
        <f>IF(ISERROR(IF(LEN(E280)&gt;0,VLOOKUP(TEXT($E280,0),'Angaben Stationen'!$E$14:$J$213,5,0),"")),"?",IF(LEN(E280)&gt;0,VLOOKUP(TEXT($E280,0),'Angaben Stationen'!$E$14:$J$213,5,0),""))</f>
        <v/>
      </c>
      <c r="D280" s="232" t="str">
        <f>IF(ISERROR(IF(LEN(E280)&gt;0,VLOOKUP(TEXT($E280,0),'Angaben Stationen'!$E$14:$J$213,6,0),"")),"STATION IST NICHT VORHANDEN",IF(LEN(E280)&gt;0,VLOOKUP(TEXT($E280,0),'Angaben Stationen'!$E$14:$J$213,6,0),""))</f>
        <v/>
      </c>
      <c r="E280" s="287"/>
      <c r="F280" s="234"/>
      <c r="G280" s="234"/>
      <c r="H280" s="263"/>
      <c r="I280" s="169"/>
      <c r="K280" s="445" t="str">
        <f t="shared" si="28"/>
        <v>Leer</v>
      </c>
      <c r="L280" s="445" t="str">
        <f>VLOOKUP($D280,{"29 - Psychiatrie (Erwachsene)","BGI";"297 - stationsäquivalente Behandlung in der Erwachsenenpsychiatrie (29)","BGI";"30 - Kinder- und Jugendpsychiatrie","BGII";"307 - stationsäquivalente Behandlung in der Kinder- und Jugendpsychiatrie (30)","BGII";"31 - Psychosomatik","BGI";"","Leer"},2,0)</f>
        <v>Leer</v>
      </c>
      <c r="M280" s="445">
        <f t="shared" si="25"/>
        <v>0</v>
      </c>
      <c r="N280" s="445">
        <f t="shared" si="26"/>
        <v>0</v>
      </c>
      <c r="O280" s="445">
        <f t="shared" si="29"/>
        <v>0</v>
      </c>
      <c r="P280" s="445">
        <f t="shared" si="30"/>
        <v>0</v>
      </c>
      <c r="Q280" s="445">
        <f t="shared" si="31"/>
        <v>0</v>
      </c>
      <c r="R280" s="415" t="str">
        <f t="shared" si="32"/>
        <v>Leer</v>
      </c>
      <c r="S280" s="445">
        <f>IF('Angaben KH-Standort'!D$29='A4'!D280,IF('Angaben KH-Standort'!E$29="Ja",1,0),0)</f>
        <v>0</v>
      </c>
      <c r="T280" s="445">
        <f>IF('Angaben KH-Standort'!D$30='A4'!D280,IF('Angaben KH-Standort'!E$30="Ja",1,0),0)</f>
        <v>0</v>
      </c>
      <c r="U280" s="445">
        <f>IF('Angaben KH-Standort'!D$31='A4'!D280,IF('Angaben KH-Standort'!E$31="Ja",1,0),0)</f>
        <v>0</v>
      </c>
    </row>
    <row r="281" spans="2:21" ht="15" customHeight="1" x14ac:dyDescent="0.3">
      <c r="B281" s="70" t="str">
        <f t="shared" si="27"/>
        <v>!!!</v>
      </c>
      <c r="C281" s="265" t="str">
        <f>IF(ISERROR(IF(LEN(E281)&gt;0,VLOOKUP(TEXT($E281,0),'Angaben Stationen'!$E$14:$J$213,5,0),"")),"?",IF(LEN(E281)&gt;0,VLOOKUP(TEXT($E281,0),'Angaben Stationen'!$E$14:$J$213,5,0),""))</f>
        <v/>
      </c>
      <c r="D281" s="232" t="str">
        <f>IF(ISERROR(IF(LEN(E281)&gt;0,VLOOKUP(TEXT($E281,0),'Angaben Stationen'!$E$14:$J$213,6,0),"")),"STATION IST NICHT VORHANDEN",IF(LEN(E281)&gt;0,VLOOKUP(TEXT($E281,0),'Angaben Stationen'!$E$14:$J$213,6,0),""))</f>
        <v/>
      </c>
      <c r="E281" s="287"/>
      <c r="F281" s="234"/>
      <c r="G281" s="234"/>
      <c r="H281" s="263"/>
      <c r="I281" s="169"/>
      <c r="K281" s="445" t="str">
        <f t="shared" si="28"/>
        <v>Leer</v>
      </c>
      <c r="L281" s="445" t="str">
        <f>VLOOKUP($D281,{"29 - Psychiatrie (Erwachsene)","BGI";"297 - stationsäquivalente Behandlung in der Erwachsenenpsychiatrie (29)","BGI";"30 - Kinder- und Jugendpsychiatrie","BGII";"307 - stationsäquivalente Behandlung in der Kinder- und Jugendpsychiatrie (30)","BGII";"31 - Psychosomatik","BGI";"","Leer"},2,0)</f>
        <v>Leer</v>
      </c>
      <c r="M281" s="445">
        <f t="shared" si="25"/>
        <v>0</v>
      </c>
      <c r="N281" s="445">
        <f t="shared" si="26"/>
        <v>0</v>
      </c>
      <c r="O281" s="445">
        <f t="shared" si="29"/>
        <v>0</v>
      </c>
      <c r="P281" s="445">
        <f t="shared" si="30"/>
        <v>0</v>
      </c>
      <c r="Q281" s="445">
        <f t="shared" si="31"/>
        <v>0</v>
      </c>
      <c r="R281" s="415" t="str">
        <f t="shared" si="32"/>
        <v>Leer</v>
      </c>
      <c r="S281" s="445">
        <f>IF('Angaben KH-Standort'!D$29='A4'!D281,IF('Angaben KH-Standort'!E$29="Ja",1,0),0)</f>
        <v>0</v>
      </c>
      <c r="T281" s="445">
        <f>IF('Angaben KH-Standort'!D$30='A4'!D281,IF('Angaben KH-Standort'!E$30="Ja",1,0),0)</f>
        <v>0</v>
      </c>
      <c r="U281" s="445">
        <f>IF('Angaben KH-Standort'!D$31='A4'!D281,IF('Angaben KH-Standort'!E$31="Ja",1,0),0)</f>
        <v>0</v>
      </c>
    </row>
    <row r="282" spans="2:21" ht="15" customHeight="1" x14ac:dyDescent="0.3">
      <c r="B282" s="70" t="str">
        <f t="shared" si="27"/>
        <v>!!!</v>
      </c>
      <c r="C282" s="265" t="str">
        <f>IF(ISERROR(IF(LEN(E282)&gt;0,VLOOKUP(TEXT($E282,0),'Angaben Stationen'!$E$14:$J$213,5,0),"")),"?",IF(LEN(E282)&gt;0,VLOOKUP(TEXT($E282,0),'Angaben Stationen'!$E$14:$J$213,5,0),""))</f>
        <v/>
      </c>
      <c r="D282" s="232" t="str">
        <f>IF(ISERROR(IF(LEN(E282)&gt;0,VLOOKUP(TEXT($E282,0),'Angaben Stationen'!$E$14:$J$213,6,0),"")),"STATION IST NICHT VORHANDEN",IF(LEN(E282)&gt;0,VLOOKUP(TEXT($E282,0),'Angaben Stationen'!$E$14:$J$213,6,0),""))</f>
        <v/>
      </c>
      <c r="E282" s="287"/>
      <c r="F282" s="234"/>
      <c r="G282" s="234"/>
      <c r="H282" s="263"/>
      <c r="I282" s="169"/>
      <c r="K282" s="445" t="str">
        <f t="shared" si="28"/>
        <v>Leer</v>
      </c>
      <c r="L282" s="445" t="str">
        <f>VLOOKUP($D282,{"29 - Psychiatrie (Erwachsene)","BGI";"297 - stationsäquivalente Behandlung in der Erwachsenenpsychiatrie (29)","BGI";"30 - Kinder- und Jugendpsychiatrie","BGII";"307 - stationsäquivalente Behandlung in der Kinder- und Jugendpsychiatrie (30)","BGII";"31 - Psychosomatik","BGI";"","Leer"},2,0)</f>
        <v>Leer</v>
      </c>
      <c r="M282" s="445">
        <f t="shared" si="25"/>
        <v>0</v>
      </c>
      <c r="N282" s="445">
        <f t="shared" si="26"/>
        <v>0</v>
      </c>
      <c r="O282" s="445">
        <f t="shared" si="29"/>
        <v>0</v>
      </c>
      <c r="P282" s="445">
        <f t="shared" si="30"/>
        <v>0</v>
      </c>
      <c r="Q282" s="445">
        <f t="shared" si="31"/>
        <v>0</v>
      </c>
      <c r="R282" s="415" t="str">
        <f t="shared" si="32"/>
        <v>Leer</v>
      </c>
      <c r="S282" s="445">
        <f>IF('Angaben KH-Standort'!D$29='A4'!D282,IF('Angaben KH-Standort'!E$29="Ja",1,0),0)</f>
        <v>0</v>
      </c>
      <c r="T282" s="445">
        <f>IF('Angaben KH-Standort'!D$30='A4'!D282,IF('Angaben KH-Standort'!E$30="Ja",1,0),0)</f>
        <v>0</v>
      </c>
      <c r="U282" s="445">
        <f>IF('Angaben KH-Standort'!D$31='A4'!D282,IF('Angaben KH-Standort'!E$31="Ja",1,0),0)</f>
        <v>0</v>
      </c>
    </row>
    <row r="283" spans="2:21" ht="15" customHeight="1" x14ac:dyDescent="0.3">
      <c r="B283" s="70" t="str">
        <f t="shared" si="27"/>
        <v>!!!</v>
      </c>
      <c r="C283" s="265" t="str">
        <f>IF(ISERROR(IF(LEN(E283)&gt;0,VLOOKUP(TEXT($E283,0),'Angaben Stationen'!$E$14:$J$213,5,0),"")),"?",IF(LEN(E283)&gt;0,VLOOKUP(TEXT($E283,0),'Angaben Stationen'!$E$14:$J$213,5,0),""))</f>
        <v/>
      </c>
      <c r="D283" s="232" t="str">
        <f>IF(ISERROR(IF(LEN(E283)&gt;0,VLOOKUP(TEXT($E283,0),'Angaben Stationen'!$E$14:$J$213,6,0),"")),"STATION IST NICHT VORHANDEN",IF(LEN(E283)&gt;0,VLOOKUP(TEXT($E283,0),'Angaben Stationen'!$E$14:$J$213,6,0),""))</f>
        <v/>
      </c>
      <c r="E283" s="287"/>
      <c r="F283" s="234"/>
      <c r="G283" s="234"/>
      <c r="H283" s="263"/>
      <c r="I283" s="169"/>
      <c r="K283" s="445" t="str">
        <f t="shared" si="28"/>
        <v>Leer</v>
      </c>
      <c r="L283" s="445" t="str">
        <f>VLOOKUP($D283,{"29 - Psychiatrie (Erwachsene)","BGI";"297 - stationsäquivalente Behandlung in der Erwachsenenpsychiatrie (29)","BGI";"30 - Kinder- und Jugendpsychiatrie","BGII";"307 - stationsäquivalente Behandlung in der Kinder- und Jugendpsychiatrie (30)","BGII";"31 - Psychosomatik","BGI";"","Leer"},2,0)</f>
        <v>Leer</v>
      </c>
      <c r="M283" s="445">
        <f t="shared" si="25"/>
        <v>0</v>
      </c>
      <c r="N283" s="445">
        <f t="shared" si="26"/>
        <v>0</v>
      </c>
      <c r="O283" s="445">
        <f t="shared" si="29"/>
        <v>0</v>
      </c>
      <c r="P283" s="445">
        <f t="shared" si="30"/>
        <v>0</v>
      </c>
      <c r="Q283" s="445">
        <f t="shared" si="31"/>
        <v>0</v>
      </c>
      <c r="R283" s="415" t="str">
        <f t="shared" si="32"/>
        <v>Leer</v>
      </c>
      <c r="S283" s="445">
        <f>IF('Angaben KH-Standort'!D$29='A4'!D283,IF('Angaben KH-Standort'!E$29="Ja",1,0),0)</f>
        <v>0</v>
      </c>
      <c r="T283" s="445">
        <f>IF('Angaben KH-Standort'!D$30='A4'!D283,IF('Angaben KH-Standort'!E$30="Ja",1,0),0)</f>
        <v>0</v>
      </c>
      <c r="U283" s="445">
        <f>IF('Angaben KH-Standort'!D$31='A4'!D283,IF('Angaben KH-Standort'!E$31="Ja",1,0),0)</f>
        <v>0</v>
      </c>
    </row>
    <row r="284" spans="2:21" ht="15" customHeight="1" x14ac:dyDescent="0.3">
      <c r="B284" s="70" t="str">
        <f t="shared" si="27"/>
        <v>!!!</v>
      </c>
      <c r="C284" s="265" t="str">
        <f>IF(ISERROR(IF(LEN(E284)&gt;0,VLOOKUP(TEXT($E284,0),'Angaben Stationen'!$E$14:$J$213,5,0),"")),"?",IF(LEN(E284)&gt;0,VLOOKUP(TEXT($E284,0),'Angaben Stationen'!$E$14:$J$213,5,0),""))</f>
        <v/>
      </c>
      <c r="D284" s="232" t="str">
        <f>IF(ISERROR(IF(LEN(E284)&gt;0,VLOOKUP(TEXT($E284,0),'Angaben Stationen'!$E$14:$J$213,6,0),"")),"STATION IST NICHT VORHANDEN",IF(LEN(E284)&gt;0,VLOOKUP(TEXT($E284,0),'Angaben Stationen'!$E$14:$J$213,6,0),""))</f>
        <v/>
      </c>
      <c r="E284" s="287"/>
      <c r="F284" s="234"/>
      <c r="G284" s="234"/>
      <c r="H284" s="263"/>
      <c r="I284" s="169"/>
      <c r="K284" s="445" t="str">
        <f t="shared" si="28"/>
        <v>Leer</v>
      </c>
      <c r="L284" s="445" t="str">
        <f>VLOOKUP($D284,{"29 - Psychiatrie (Erwachsene)","BGI";"297 - stationsäquivalente Behandlung in der Erwachsenenpsychiatrie (29)","BGI";"30 - Kinder- und Jugendpsychiatrie","BGII";"307 - stationsäquivalente Behandlung in der Kinder- und Jugendpsychiatrie (30)","BGII";"31 - Psychosomatik","BGI";"","Leer"},2,0)</f>
        <v>Leer</v>
      </c>
      <c r="M284" s="445">
        <f t="shared" si="25"/>
        <v>0</v>
      </c>
      <c r="N284" s="445">
        <f t="shared" si="26"/>
        <v>0</v>
      </c>
      <c r="O284" s="445">
        <f t="shared" si="29"/>
        <v>0</v>
      </c>
      <c r="P284" s="445">
        <f t="shared" si="30"/>
        <v>0</v>
      </c>
      <c r="Q284" s="445">
        <f t="shared" si="31"/>
        <v>0</v>
      </c>
      <c r="R284" s="415" t="str">
        <f t="shared" si="32"/>
        <v>Leer</v>
      </c>
      <c r="S284" s="445">
        <f>IF('Angaben KH-Standort'!D$29='A4'!D284,IF('Angaben KH-Standort'!E$29="Ja",1,0),0)</f>
        <v>0</v>
      </c>
      <c r="T284" s="445">
        <f>IF('Angaben KH-Standort'!D$30='A4'!D284,IF('Angaben KH-Standort'!E$30="Ja",1,0),0)</f>
        <v>0</v>
      </c>
      <c r="U284" s="445">
        <f>IF('Angaben KH-Standort'!D$31='A4'!D284,IF('Angaben KH-Standort'!E$31="Ja",1,0),0)</f>
        <v>0</v>
      </c>
    </row>
    <row r="285" spans="2:21" ht="15" customHeight="1" x14ac:dyDescent="0.3">
      <c r="B285" s="70" t="str">
        <f t="shared" si="27"/>
        <v>!!!</v>
      </c>
      <c r="C285" s="265" t="str">
        <f>IF(ISERROR(IF(LEN(E285)&gt;0,VLOOKUP(TEXT($E285,0),'Angaben Stationen'!$E$14:$J$213,5,0),"")),"?",IF(LEN(E285)&gt;0,VLOOKUP(TEXT($E285,0),'Angaben Stationen'!$E$14:$J$213,5,0),""))</f>
        <v/>
      </c>
      <c r="D285" s="232" t="str">
        <f>IF(ISERROR(IF(LEN(E285)&gt;0,VLOOKUP(TEXT($E285,0),'Angaben Stationen'!$E$14:$J$213,6,0),"")),"STATION IST NICHT VORHANDEN",IF(LEN(E285)&gt;0,VLOOKUP(TEXT($E285,0),'Angaben Stationen'!$E$14:$J$213,6,0),""))</f>
        <v/>
      </c>
      <c r="E285" s="287"/>
      <c r="F285" s="234"/>
      <c r="G285" s="234"/>
      <c r="H285" s="263"/>
      <c r="I285" s="169"/>
      <c r="K285" s="445" t="str">
        <f t="shared" si="28"/>
        <v>Leer</v>
      </c>
      <c r="L285" s="445" t="str">
        <f>VLOOKUP($D285,{"29 - Psychiatrie (Erwachsene)","BGI";"297 - stationsäquivalente Behandlung in der Erwachsenenpsychiatrie (29)","BGI";"30 - Kinder- und Jugendpsychiatrie","BGII";"307 - stationsäquivalente Behandlung in der Kinder- und Jugendpsychiatrie (30)","BGII";"31 - Psychosomatik","BGI";"","Leer"},2,0)</f>
        <v>Leer</v>
      </c>
      <c r="M285" s="445">
        <f t="shared" si="25"/>
        <v>0</v>
      </c>
      <c r="N285" s="445">
        <f t="shared" si="26"/>
        <v>0</v>
      </c>
      <c r="O285" s="445">
        <f t="shared" si="29"/>
        <v>0</v>
      </c>
      <c r="P285" s="445">
        <f t="shared" si="30"/>
        <v>0</v>
      </c>
      <c r="Q285" s="445">
        <f t="shared" si="31"/>
        <v>0</v>
      </c>
      <c r="R285" s="415" t="str">
        <f t="shared" si="32"/>
        <v>Leer</v>
      </c>
      <c r="S285" s="445">
        <f>IF('Angaben KH-Standort'!D$29='A4'!D285,IF('Angaben KH-Standort'!E$29="Ja",1,0),0)</f>
        <v>0</v>
      </c>
      <c r="T285" s="445">
        <f>IF('Angaben KH-Standort'!D$30='A4'!D285,IF('Angaben KH-Standort'!E$30="Ja",1,0),0)</f>
        <v>0</v>
      </c>
      <c r="U285" s="445">
        <f>IF('Angaben KH-Standort'!D$31='A4'!D285,IF('Angaben KH-Standort'!E$31="Ja",1,0),0)</f>
        <v>0</v>
      </c>
    </row>
    <row r="286" spans="2:21" ht="15" customHeight="1" x14ac:dyDescent="0.3">
      <c r="B286" s="70" t="str">
        <f t="shared" si="27"/>
        <v>!!!</v>
      </c>
      <c r="C286" s="265" t="str">
        <f>IF(ISERROR(IF(LEN(E286)&gt;0,VLOOKUP(TEXT($E286,0),'Angaben Stationen'!$E$14:$J$213,5,0),"")),"?",IF(LEN(E286)&gt;0,VLOOKUP(TEXT($E286,0),'Angaben Stationen'!$E$14:$J$213,5,0),""))</f>
        <v/>
      </c>
      <c r="D286" s="232" t="str">
        <f>IF(ISERROR(IF(LEN(E286)&gt;0,VLOOKUP(TEXT($E286,0),'Angaben Stationen'!$E$14:$J$213,6,0),"")),"STATION IST NICHT VORHANDEN",IF(LEN(E286)&gt;0,VLOOKUP(TEXT($E286,0),'Angaben Stationen'!$E$14:$J$213,6,0),""))</f>
        <v/>
      </c>
      <c r="E286" s="287"/>
      <c r="F286" s="234"/>
      <c r="G286" s="234"/>
      <c r="H286" s="263"/>
      <c r="I286" s="169"/>
      <c r="K286" s="445" t="str">
        <f t="shared" si="28"/>
        <v>Leer</v>
      </c>
      <c r="L286" s="445" t="str">
        <f>VLOOKUP($D286,{"29 - Psychiatrie (Erwachsene)","BGI";"297 - stationsäquivalente Behandlung in der Erwachsenenpsychiatrie (29)","BGI";"30 - Kinder- und Jugendpsychiatrie","BGII";"307 - stationsäquivalente Behandlung in der Kinder- und Jugendpsychiatrie (30)","BGII";"31 - Psychosomatik","BGI";"","Leer"},2,0)</f>
        <v>Leer</v>
      </c>
      <c r="M286" s="445">
        <f t="shared" si="25"/>
        <v>0</v>
      </c>
      <c r="N286" s="445">
        <f t="shared" si="26"/>
        <v>0</v>
      </c>
      <c r="O286" s="445">
        <f t="shared" si="29"/>
        <v>0</v>
      </c>
      <c r="P286" s="445">
        <f t="shared" si="30"/>
        <v>0</v>
      </c>
      <c r="Q286" s="445">
        <f t="shared" si="31"/>
        <v>0</v>
      </c>
      <c r="R286" s="415" t="str">
        <f t="shared" si="32"/>
        <v>Leer</v>
      </c>
      <c r="S286" s="445">
        <f>IF('Angaben KH-Standort'!D$29='A4'!D286,IF('Angaben KH-Standort'!E$29="Ja",1,0),0)</f>
        <v>0</v>
      </c>
      <c r="T286" s="445">
        <f>IF('Angaben KH-Standort'!D$30='A4'!D286,IF('Angaben KH-Standort'!E$30="Ja",1,0),0)</f>
        <v>0</v>
      </c>
      <c r="U286" s="445">
        <f>IF('Angaben KH-Standort'!D$31='A4'!D286,IF('Angaben KH-Standort'!E$31="Ja",1,0),0)</f>
        <v>0</v>
      </c>
    </row>
    <row r="287" spans="2:21" ht="15" customHeight="1" x14ac:dyDescent="0.3">
      <c r="B287" s="70" t="str">
        <f t="shared" si="27"/>
        <v>!!!</v>
      </c>
      <c r="C287" s="265" t="str">
        <f>IF(ISERROR(IF(LEN(E287)&gt;0,VLOOKUP(TEXT($E287,0),'Angaben Stationen'!$E$14:$J$213,5,0),"")),"?",IF(LEN(E287)&gt;0,VLOOKUP(TEXT($E287,0),'Angaben Stationen'!$E$14:$J$213,5,0),""))</f>
        <v/>
      </c>
      <c r="D287" s="232" t="str">
        <f>IF(ISERROR(IF(LEN(E287)&gt;0,VLOOKUP(TEXT($E287,0),'Angaben Stationen'!$E$14:$J$213,6,0),"")),"STATION IST NICHT VORHANDEN",IF(LEN(E287)&gt;0,VLOOKUP(TEXT($E287,0),'Angaben Stationen'!$E$14:$J$213,6,0),""))</f>
        <v/>
      </c>
      <c r="E287" s="287"/>
      <c r="F287" s="234"/>
      <c r="G287" s="234"/>
      <c r="H287" s="263"/>
      <c r="I287" s="169"/>
      <c r="K287" s="445" t="str">
        <f t="shared" si="28"/>
        <v>Leer</v>
      </c>
      <c r="L287" s="445" t="str">
        <f>VLOOKUP($D287,{"29 - Psychiatrie (Erwachsene)","BGI";"297 - stationsäquivalente Behandlung in der Erwachsenenpsychiatrie (29)","BGI";"30 - Kinder- und Jugendpsychiatrie","BGII";"307 - stationsäquivalente Behandlung in der Kinder- und Jugendpsychiatrie (30)","BGII";"31 - Psychosomatik","BGI";"","Leer"},2,0)</f>
        <v>Leer</v>
      </c>
      <c r="M287" s="445">
        <f t="shared" si="25"/>
        <v>0</v>
      </c>
      <c r="N287" s="445">
        <f t="shared" si="26"/>
        <v>0</v>
      </c>
      <c r="O287" s="445">
        <f t="shared" si="29"/>
        <v>0</v>
      </c>
      <c r="P287" s="445">
        <f t="shared" si="30"/>
        <v>0</v>
      </c>
      <c r="Q287" s="445">
        <f t="shared" si="31"/>
        <v>0</v>
      </c>
      <c r="R287" s="415" t="str">
        <f t="shared" si="32"/>
        <v>Leer</v>
      </c>
      <c r="S287" s="445">
        <f>IF('Angaben KH-Standort'!D$29='A4'!D287,IF('Angaben KH-Standort'!E$29="Ja",1,0),0)</f>
        <v>0</v>
      </c>
      <c r="T287" s="445">
        <f>IF('Angaben KH-Standort'!D$30='A4'!D287,IF('Angaben KH-Standort'!E$30="Ja",1,0),0)</f>
        <v>0</v>
      </c>
      <c r="U287" s="445">
        <f>IF('Angaben KH-Standort'!D$31='A4'!D287,IF('Angaben KH-Standort'!E$31="Ja",1,0),0)</f>
        <v>0</v>
      </c>
    </row>
    <row r="288" spans="2:21" ht="15" customHeight="1" x14ac:dyDescent="0.3">
      <c r="B288" s="70" t="str">
        <f t="shared" si="27"/>
        <v>!!!</v>
      </c>
      <c r="C288" s="265" t="str">
        <f>IF(ISERROR(IF(LEN(E288)&gt;0,VLOOKUP(TEXT($E288,0),'Angaben Stationen'!$E$14:$J$213,5,0),"")),"?",IF(LEN(E288)&gt;0,VLOOKUP(TEXT($E288,0),'Angaben Stationen'!$E$14:$J$213,5,0),""))</f>
        <v/>
      </c>
      <c r="D288" s="232" t="str">
        <f>IF(ISERROR(IF(LEN(E288)&gt;0,VLOOKUP(TEXT($E288,0),'Angaben Stationen'!$E$14:$J$213,6,0),"")),"STATION IST NICHT VORHANDEN",IF(LEN(E288)&gt;0,VLOOKUP(TEXT($E288,0),'Angaben Stationen'!$E$14:$J$213,6,0),""))</f>
        <v/>
      </c>
      <c r="E288" s="287"/>
      <c r="F288" s="234"/>
      <c r="G288" s="234"/>
      <c r="H288" s="263"/>
      <c r="I288" s="169"/>
      <c r="K288" s="445" t="str">
        <f t="shared" si="28"/>
        <v>Leer</v>
      </c>
      <c r="L288" s="445" t="str">
        <f>VLOOKUP($D288,{"29 - Psychiatrie (Erwachsene)","BGI";"297 - stationsäquivalente Behandlung in der Erwachsenenpsychiatrie (29)","BGI";"30 - Kinder- und Jugendpsychiatrie","BGII";"307 - stationsäquivalente Behandlung in der Kinder- und Jugendpsychiatrie (30)","BGII";"31 - Psychosomatik","BGI";"","Leer"},2,0)</f>
        <v>Leer</v>
      </c>
      <c r="M288" s="445">
        <f t="shared" si="25"/>
        <v>0</v>
      </c>
      <c r="N288" s="445">
        <f t="shared" si="26"/>
        <v>0</v>
      </c>
      <c r="O288" s="445">
        <f t="shared" si="29"/>
        <v>0</v>
      </c>
      <c r="P288" s="445">
        <f t="shared" si="30"/>
        <v>0</v>
      </c>
      <c r="Q288" s="445">
        <f t="shared" si="31"/>
        <v>0</v>
      </c>
      <c r="R288" s="415" t="str">
        <f t="shared" si="32"/>
        <v>Leer</v>
      </c>
      <c r="S288" s="445">
        <f>IF('Angaben KH-Standort'!D$29='A4'!D288,IF('Angaben KH-Standort'!E$29="Ja",1,0),0)</f>
        <v>0</v>
      </c>
      <c r="T288" s="445">
        <f>IF('Angaben KH-Standort'!D$30='A4'!D288,IF('Angaben KH-Standort'!E$30="Ja",1,0),0)</f>
        <v>0</v>
      </c>
      <c r="U288" s="445">
        <f>IF('Angaben KH-Standort'!D$31='A4'!D288,IF('Angaben KH-Standort'!E$31="Ja",1,0),0)</f>
        <v>0</v>
      </c>
    </row>
    <row r="289" spans="2:21" ht="15" customHeight="1" x14ac:dyDescent="0.3">
      <c r="B289" s="70" t="str">
        <f t="shared" si="27"/>
        <v>!!!</v>
      </c>
      <c r="C289" s="265" t="str">
        <f>IF(ISERROR(IF(LEN(E289)&gt;0,VLOOKUP(TEXT($E289,0),'Angaben Stationen'!$E$14:$J$213,5,0),"")),"?",IF(LEN(E289)&gt;0,VLOOKUP(TEXT($E289,0),'Angaben Stationen'!$E$14:$J$213,5,0),""))</f>
        <v/>
      </c>
      <c r="D289" s="232" t="str">
        <f>IF(ISERROR(IF(LEN(E289)&gt;0,VLOOKUP(TEXT($E289,0),'Angaben Stationen'!$E$14:$J$213,6,0),"")),"STATION IST NICHT VORHANDEN",IF(LEN(E289)&gt;0,VLOOKUP(TEXT($E289,0),'Angaben Stationen'!$E$14:$J$213,6,0),""))</f>
        <v/>
      </c>
      <c r="E289" s="287"/>
      <c r="F289" s="234"/>
      <c r="G289" s="234"/>
      <c r="H289" s="263"/>
      <c r="I289" s="169"/>
      <c r="K289" s="445" t="str">
        <f t="shared" si="28"/>
        <v>Leer</v>
      </c>
      <c r="L289" s="445" t="str">
        <f>VLOOKUP($D289,{"29 - Psychiatrie (Erwachsene)","BGI";"297 - stationsäquivalente Behandlung in der Erwachsenenpsychiatrie (29)","BGI";"30 - Kinder- und Jugendpsychiatrie","BGII";"307 - stationsäquivalente Behandlung in der Kinder- und Jugendpsychiatrie (30)","BGII";"31 - Psychosomatik","BGI";"","Leer"},2,0)</f>
        <v>Leer</v>
      </c>
      <c r="M289" s="445">
        <f t="shared" si="25"/>
        <v>0</v>
      </c>
      <c r="N289" s="445">
        <f t="shared" si="26"/>
        <v>0</v>
      </c>
      <c r="O289" s="445">
        <f t="shared" si="29"/>
        <v>0</v>
      </c>
      <c r="P289" s="445">
        <f t="shared" si="30"/>
        <v>0</v>
      </c>
      <c r="Q289" s="445">
        <f t="shared" si="31"/>
        <v>0</v>
      </c>
      <c r="R289" s="415" t="str">
        <f t="shared" si="32"/>
        <v>Leer</v>
      </c>
      <c r="S289" s="445">
        <f>IF('Angaben KH-Standort'!D$29='A4'!D289,IF('Angaben KH-Standort'!E$29="Ja",1,0),0)</f>
        <v>0</v>
      </c>
      <c r="T289" s="445">
        <f>IF('Angaben KH-Standort'!D$30='A4'!D289,IF('Angaben KH-Standort'!E$30="Ja",1,0),0)</f>
        <v>0</v>
      </c>
      <c r="U289" s="445">
        <f>IF('Angaben KH-Standort'!D$31='A4'!D289,IF('Angaben KH-Standort'!E$31="Ja",1,0),0)</f>
        <v>0</v>
      </c>
    </row>
    <row r="290" spans="2:21" ht="15" customHeight="1" x14ac:dyDescent="0.3">
      <c r="B290" s="70" t="str">
        <f t="shared" si="27"/>
        <v>!!!</v>
      </c>
      <c r="C290" s="265" t="str">
        <f>IF(ISERROR(IF(LEN(E290)&gt;0,VLOOKUP(TEXT($E290,0),'Angaben Stationen'!$E$14:$J$213,5,0),"")),"?",IF(LEN(E290)&gt;0,VLOOKUP(TEXT($E290,0),'Angaben Stationen'!$E$14:$J$213,5,0),""))</f>
        <v/>
      </c>
      <c r="D290" s="232" t="str">
        <f>IF(ISERROR(IF(LEN(E290)&gt;0,VLOOKUP(TEXT($E290,0),'Angaben Stationen'!$E$14:$J$213,6,0),"")),"STATION IST NICHT VORHANDEN",IF(LEN(E290)&gt;0,VLOOKUP(TEXT($E290,0),'Angaben Stationen'!$E$14:$J$213,6,0),""))</f>
        <v/>
      </c>
      <c r="E290" s="287"/>
      <c r="F290" s="234"/>
      <c r="G290" s="234"/>
      <c r="H290" s="263"/>
      <c r="I290" s="169"/>
      <c r="K290" s="445" t="str">
        <f t="shared" si="28"/>
        <v>Leer</v>
      </c>
      <c r="L290" s="445" t="str">
        <f>VLOOKUP($D290,{"29 - Psychiatrie (Erwachsene)","BGI";"297 - stationsäquivalente Behandlung in der Erwachsenenpsychiatrie (29)","BGI";"30 - Kinder- und Jugendpsychiatrie","BGII";"307 - stationsäquivalente Behandlung in der Kinder- und Jugendpsychiatrie (30)","BGII";"31 - Psychosomatik","BGI";"","Leer"},2,0)</f>
        <v>Leer</v>
      </c>
      <c r="M290" s="445">
        <f t="shared" ref="M290:M353" si="33">IF(LEN(B290)&gt;0,0,1)</f>
        <v>0</v>
      </c>
      <c r="N290" s="445">
        <f t="shared" ref="N290:N353" si="34">IF(E290&lt;&gt;"",1,0)</f>
        <v>0</v>
      </c>
      <c r="O290" s="445">
        <f t="shared" si="29"/>
        <v>0</v>
      </c>
      <c r="P290" s="445">
        <f t="shared" si="30"/>
        <v>0</v>
      </c>
      <c r="Q290" s="445">
        <f t="shared" si="31"/>
        <v>0</v>
      </c>
      <c r="R290" s="415" t="str">
        <f t="shared" si="32"/>
        <v>Leer</v>
      </c>
      <c r="S290" s="445">
        <f>IF('Angaben KH-Standort'!D$29='A4'!D290,IF('Angaben KH-Standort'!E$29="Ja",1,0),0)</f>
        <v>0</v>
      </c>
      <c r="T290" s="445">
        <f>IF('Angaben KH-Standort'!D$30='A4'!D290,IF('Angaben KH-Standort'!E$30="Ja",1,0),0)</f>
        <v>0</v>
      </c>
      <c r="U290" s="445">
        <f>IF('Angaben KH-Standort'!D$31='A4'!D290,IF('Angaben KH-Standort'!E$31="Ja",1,0),0)</f>
        <v>0</v>
      </c>
    </row>
    <row r="291" spans="2:21" ht="15" customHeight="1" x14ac:dyDescent="0.3">
      <c r="B291" s="70" t="str">
        <f t="shared" ref="B291:B354" si="35">IF(SUM(N291:Q291)&lt;4,"!!!","")</f>
        <v>!!!</v>
      </c>
      <c r="C291" s="265" t="str">
        <f>IF(ISERROR(IF(LEN(E291)&gt;0,VLOOKUP(TEXT($E291,0),'Angaben Stationen'!$E$14:$J$213,5,0),"")),"?",IF(LEN(E291)&gt;0,VLOOKUP(TEXT($E291,0),'Angaben Stationen'!$E$14:$J$213,5,0),""))</f>
        <v/>
      </c>
      <c r="D291" s="232" t="str">
        <f>IF(ISERROR(IF(LEN(E291)&gt;0,VLOOKUP(TEXT($E291,0),'Angaben Stationen'!$E$14:$J$213,6,0),"")),"STATION IST NICHT VORHANDEN",IF(LEN(E291)&gt;0,VLOOKUP(TEXT($E291,0),'Angaben Stationen'!$E$14:$J$213,6,0),""))</f>
        <v/>
      </c>
      <c r="E291" s="287"/>
      <c r="F291" s="234"/>
      <c r="G291" s="234"/>
      <c r="H291" s="263"/>
      <c r="I291" s="169"/>
      <c r="K291" s="445" t="str">
        <f t="shared" ref="K291:K354" si="36">IF($E291&lt;&gt;"","Monat","Leer")</f>
        <v>Leer</v>
      </c>
      <c r="L291" s="445" t="str">
        <f>VLOOKUP($D291,{"29 - Psychiatrie (Erwachsene)","BGI";"297 - stationsäquivalente Behandlung in der Erwachsenenpsychiatrie (29)","BGI";"30 - Kinder- und Jugendpsychiatrie","BGII";"307 - stationsäquivalente Behandlung in der Kinder- und Jugendpsychiatrie (30)","BGII";"31 - Psychosomatik","BGI";"","Leer"},2,0)</f>
        <v>Leer</v>
      </c>
      <c r="M291" s="445">
        <f t="shared" si="33"/>
        <v>0</v>
      </c>
      <c r="N291" s="445">
        <f t="shared" si="34"/>
        <v>0</v>
      </c>
      <c r="O291" s="445">
        <f t="shared" ref="O291:O354" si="37">IF(VALUE($F291)&gt;0,1,0)</f>
        <v>0</v>
      </c>
      <c r="P291" s="445">
        <f t="shared" ref="P291:P354" si="38">IF(LEN($G291)&gt;0,1,0)</f>
        <v>0</v>
      </c>
      <c r="Q291" s="445">
        <f t="shared" ref="Q291:Q354" si="39">IF(LEN($H291)&gt;0,1,0)</f>
        <v>0</v>
      </c>
      <c r="R291" s="415" t="str">
        <f t="shared" ref="R291:R354" si="40">IF(D291&lt;&gt;"",IF(SUM(S291:U291)&gt;0,"Ja","Nein"),"Leer")</f>
        <v>Leer</v>
      </c>
      <c r="S291" s="445">
        <f>IF('Angaben KH-Standort'!D$29='A4'!D291,IF('Angaben KH-Standort'!E$29="Ja",1,0),0)</f>
        <v>0</v>
      </c>
      <c r="T291" s="445">
        <f>IF('Angaben KH-Standort'!D$30='A4'!D291,IF('Angaben KH-Standort'!E$30="Ja",1,0),0)</f>
        <v>0</v>
      </c>
      <c r="U291" s="445">
        <f>IF('Angaben KH-Standort'!D$31='A4'!D291,IF('Angaben KH-Standort'!E$31="Ja",1,0),0)</f>
        <v>0</v>
      </c>
    </row>
    <row r="292" spans="2:21" ht="15" customHeight="1" x14ac:dyDescent="0.3">
      <c r="B292" s="70" t="str">
        <f t="shared" si="35"/>
        <v>!!!</v>
      </c>
      <c r="C292" s="265" t="str">
        <f>IF(ISERROR(IF(LEN(E292)&gt;0,VLOOKUP(TEXT($E292,0),'Angaben Stationen'!$E$14:$J$213,5,0),"")),"?",IF(LEN(E292)&gt;0,VLOOKUP(TEXT($E292,0),'Angaben Stationen'!$E$14:$J$213,5,0),""))</f>
        <v/>
      </c>
      <c r="D292" s="232" t="str">
        <f>IF(ISERROR(IF(LEN(E292)&gt;0,VLOOKUP(TEXT($E292,0),'Angaben Stationen'!$E$14:$J$213,6,0),"")),"STATION IST NICHT VORHANDEN",IF(LEN(E292)&gt;0,VLOOKUP(TEXT($E292,0),'Angaben Stationen'!$E$14:$J$213,6,0),""))</f>
        <v/>
      </c>
      <c r="E292" s="287"/>
      <c r="F292" s="234"/>
      <c r="G292" s="234"/>
      <c r="H292" s="263"/>
      <c r="I292" s="169"/>
      <c r="K292" s="445" t="str">
        <f t="shared" si="36"/>
        <v>Leer</v>
      </c>
      <c r="L292" s="445" t="str">
        <f>VLOOKUP($D292,{"29 - Psychiatrie (Erwachsene)","BGI";"297 - stationsäquivalente Behandlung in der Erwachsenenpsychiatrie (29)","BGI";"30 - Kinder- und Jugendpsychiatrie","BGII";"307 - stationsäquivalente Behandlung in der Kinder- und Jugendpsychiatrie (30)","BGII";"31 - Psychosomatik","BGI";"","Leer"},2,0)</f>
        <v>Leer</v>
      </c>
      <c r="M292" s="445">
        <f t="shared" si="33"/>
        <v>0</v>
      </c>
      <c r="N292" s="445">
        <f t="shared" si="34"/>
        <v>0</v>
      </c>
      <c r="O292" s="445">
        <f t="shared" si="37"/>
        <v>0</v>
      </c>
      <c r="P292" s="445">
        <f t="shared" si="38"/>
        <v>0</v>
      </c>
      <c r="Q292" s="445">
        <f t="shared" si="39"/>
        <v>0</v>
      </c>
      <c r="R292" s="415" t="str">
        <f t="shared" si="40"/>
        <v>Leer</v>
      </c>
      <c r="S292" s="445">
        <f>IF('Angaben KH-Standort'!D$29='A4'!D292,IF('Angaben KH-Standort'!E$29="Ja",1,0),0)</f>
        <v>0</v>
      </c>
      <c r="T292" s="445">
        <f>IF('Angaben KH-Standort'!D$30='A4'!D292,IF('Angaben KH-Standort'!E$30="Ja",1,0),0)</f>
        <v>0</v>
      </c>
      <c r="U292" s="445">
        <f>IF('Angaben KH-Standort'!D$31='A4'!D292,IF('Angaben KH-Standort'!E$31="Ja",1,0),0)</f>
        <v>0</v>
      </c>
    </row>
    <row r="293" spans="2:21" ht="15" customHeight="1" x14ac:dyDescent="0.3">
      <c r="B293" s="70" t="str">
        <f t="shared" si="35"/>
        <v>!!!</v>
      </c>
      <c r="C293" s="265" t="str">
        <f>IF(ISERROR(IF(LEN(E293)&gt;0,VLOOKUP(TEXT($E293,0),'Angaben Stationen'!$E$14:$J$213,5,0),"")),"?",IF(LEN(E293)&gt;0,VLOOKUP(TEXT($E293,0),'Angaben Stationen'!$E$14:$J$213,5,0),""))</f>
        <v/>
      </c>
      <c r="D293" s="232" t="str">
        <f>IF(ISERROR(IF(LEN(E293)&gt;0,VLOOKUP(TEXT($E293,0),'Angaben Stationen'!$E$14:$J$213,6,0),"")),"STATION IST NICHT VORHANDEN",IF(LEN(E293)&gt;0,VLOOKUP(TEXT($E293,0),'Angaben Stationen'!$E$14:$J$213,6,0),""))</f>
        <v/>
      </c>
      <c r="E293" s="287"/>
      <c r="F293" s="234"/>
      <c r="G293" s="234"/>
      <c r="H293" s="263"/>
      <c r="I293" s="169"/>
      <c r="K293" s="445" t="str">
        <f t="shared" si="36"/>
        <v>Leer</v>
      </c>
      <c r="L293" s="445" t="str">
        <f>VLOOKUP($D293,{"29 - Psychiatrie (Erwachsene)","BGI";"297 - stationsäquivalente Behandlung in der Erwachsenenpsychiatrie (29)","BGI";"30 - Kinder- und Jugendpsychiatrie","BGII";"307 - stationsäquivalente Behandlung in der Kinder- und Jugendpsychiatrie (30)","BGII";"31 - Psychosomatik","BGI";"","Leer"},2,0)</f>
        <v>Leer</v>
      </c>
      <c r="M293" s="445">
        <f t="shared" si="33"/>
        <v>0</v>
      </c>
      <c r="N293" s="445">
        <f t="shared" si="34"/>
        <v>0</v>
      </c>
      <c r="O293" s="445">
        <f t="shared" si="37"/>
        <v>0</v>
      </c>
      <c r="P293" s="445">
        <f t="shared" si="38"/>
        <v>0</v>
      </c>
      <c r="Q293" s="445">
        <f t="shared" si="39"/>
        <v>0</v>
      </c>
      <c r="R293" s="415" t="str">
        <f t="shared" si="40"/>
        <v>Leer</v>
      </c>
      <c r="S293" s="445">
        <f>IF('Angaben KH-Standort'!D$29='A4'!D293,IF('Angaben KH-Standort'!E$29="Ja",1,0),0)</f>
        <v>0</v>
      </c>
      <c r="T293" s="445">
        <f>IF('Angaben KH-Standort'!D$30='A4'!D293,IF('Angaben KH-Standort'!E$30="Ja",1,0),0)</f>
        <v>0</v>
      </c>
      <c r="U293" s="445">
        <f>IF('Angaben KH-Standort'!D$31='A4'!D293,IF('Angaben KH-Standort'!E$31="Ja",1,0),0)</f>
        <v>0</v>
      </c>
    </row>
    <row r="294" spans="2:21" ht="15" customHeight="1" x14ac:dyDescent="0.3">
      <c r="B294" s="70" t="str">
        <f t="shared" si="35"/>
        <v>!!!</v>
      </c>
      <c r="C294" s="265" t="str">
        <f>IF(ISERROR(IF(LEN(E294)&gt;0,VLOOKUP(TEXT($E294,0),'Angaben Stationen'!$E$14:$J$213,5,0),"")),"?",IF(LEN(E294)&gt;0,VLOOKUP(TEXT($E294,0),'Angaben Stationen'!$E$14:$J$213,5,0),""))</f>
        <v/>
      </c>
      <c r="D294" s="232" t="str">
        <f>IF(ISERROR(IF(LEN(E294)&gt;0,VLOOKUP(TEXT($E294,0),'Angaben Stationen'!$E$14:$J$213,6,0),"")),"STATION IST NICHT VORHANDEN",IF(LEN(E294)&gt;0,VLOOKUP(TEXT($E294,0),'Angaben Stationen'!$E$14:$J$213,6,0),""))</f>
        <v/>
      </c>
      <c r="E294" s="287"/>
      <c r="F294" s="234"/>
      <c r="G294" s="234"/>
      <c r="H294" s="263"/>
      <c r="I294" s="169"/>
      <c r="K294" s="445" t="str">
        <f t="shared" si="36"/>
        <v>Leer</v>
      </c>
      <c r="L294" s="445" t="str">
        <f>VLOOKUP($D294,{"29 - Psychiatrie (Erwachsene)","BGI";"297 - stationsäquivalente Behandlung in der Erwachsenenpsychiatrie (29)","BGI";"30 - Kinder- und Jugendpsychiatrie","BGII";"307 - stationsäquivalente Behandlung in der Kinder- und Jugendpsychiatrie (30)","BGII";"31 - Psychosomatik","BGI";"","Leer"},2,0)</f>
        <v>Leer</v>
      </c>
      <c r="M294" s="445">
        <f t="shared" si="33"/>
        <v>0</v>
      </c>
      <c r="N294" s="445">
        <f t="shared" si="34"/>
        <v>0</v>
      </c>
      <c r="O294" s="445">
        <f t="shared" si="37"/>
        <v>0</v>
      </c>
      <c r="P294" s="445">
        <f t="shared" si="38"/>
        <v>0</v>
      </c>
      <c r="Q294" s="445">
        <f t="shared" si="39"/>
        <v>0</v>
      </c>
      <c r="R294" s="415" t="str">
        <f t="shared" si="40"/>
        <v>Leer</v>
      </c>
      <c r="S294" s="445">
        <f>IF('Angaben KH-Standort'!D$29='A4'!D294,IF('Angaben KH-Standort'!E$29="Ja",1,0),0)</f>
        <v>0</v>
      </c>
      <c r="T294" s="445">
        <f>IF('Angaben KH-Standort'!D$30='A4'!D294,IF('Angaben KH-Standort'!E$30="Ja",1,0),0)</f>
        <v>0</v>
      </c>
      <c r="U294" s="445">
        <f>IF('Angaben KH-Standort'!D$31='A4'!D294,IF('Angaben KH-Standort'!E$31="Ja",1,0),0)</f>
        <v>0</v>
      </c>
    </row>
    <row r="295" spans="2:21" ht="15" customHeight="1" x14ac:dyDescent="0.3">
      <c r="B295" s="70" t="str">
        <f t="shared" si="35"/>
        <v>!!!</v>
      </c>
      <c r="C295" s="265" t="str">
        <f>IF(ISERROR(IF(LEN(E295)&gt;0,VLOOKUP(TEXT($E295,0),'Angaben Stationen'!$E$14:$J$213,5,0),"")),"?",IF(LEN(E295)&gt;0,VLOOKUP(TEXT($E295,0),'Angaben Stationen'!$E$14:$J$213,5,0),""))</f>
        <v/>
      </c>
      <c r="D295" s="232" t="str">
        <f>IF(ISERROR(IF(LEN(E295)&gt;0,VLOOKUP(TEXT($E295,0),'Angaben Stationen'!$E$14:$J$213,6,0),"")),"STATION IST NICHT VORHANDEN",IF(LEN(E295)&gt;0,VLOOKUP(TEXT($E295,0),'Angaben Stationen'!$E$14:$J$213,6,0),""))</f>
        <v/>
      </c>
      <c r="E295" s="287"/>
      <c r="F295" s="234"/>
      <c r="G295" s="234"/>
      <c r="H295" s="263"/>
      <c r="I295" s="169"/>
      <c r="K295" s="445" t="str">
        <f t="shared" si="36"/>
        <v>Leer</v>
      </c>
      <c r="L295" s="445" t="str">
        <f>VLOOKUP($D295,{"29 - Psychiatrie (Erwachsene)","BGI";"297 - stationsäquivalente Behandlung in der Erwachsenenpsychiatrie (29)","BGI";"30 - Kinder- und Jugendpsychiatrie","BGII";"307 - stationsäquivalente Behandlung in der Kinder- und Jugendpsychiatrie (30)","BGII";"31 - Psychosomatik","BGI";"","Leer"},2,0)</f>
        <v>Leer</v>
      </c>
      <c r="M295" s="445">
        <f t="shared" si="33"/>
        <v>0</v>
      </c>
      <c r="N295" s="445">
        <f t="shared" si="34"/>
        <v>0</v>
      </c>
      <c r="O295" s="445">
        <f t="shared" si="37"/>
        <v>0</v>
      </c>
      <c r="P295" s="445">
        <f t="shared" si="38"/>
        <v>0</v>
      </c>
      <c r="Q295" s="445">
        <f t="shared" si="39"/>
        <v>0</v>
      </c>
      <c r="R295" s="415" t="str">
        <f t="shared" si="40"/>
        <v>Leer</v>
      </c>
      <c r="S295" s="445">
        <f>IF('Angaben KH-Standort'!D$29='A4'!D295,IF('Angaben KH-Standort'!E$29="Ja",1,0),0)</f>
        <v>0</v>
      </c>
      <c r="T295" s="445">
        <f>IF('Angaben KH-Standort'!D$30='A4'!D295,IF('Angaben KH-Standort'!E$30="Ja",1,0),0)</f>
        <v>0</v>
      </c>
      <c r="U295" s="445">
        <f>IF('Angaben KH-Standort'!D$31='A4'!D295,IF('Angaben KH-Standort'!E$31="Ja",1,0),0)</f>
        <v>0</v>
      </c>
    </row>
    <row r="296" spans="2:21" ht="15" customHeight="1" x14ac:dyDescent="0.3">
      <c r="B296" s="70" t="str">
        <f t="shared" si="35"/>
        <v>!!!</v>
      </c>
      <c r="C296" s="265" t="str">
        <f>IF(ISERROR(IF(LEN(E296)&gt;0,VLOOKUP(TEXT($E296,0),'Angaben Stationen'!$E$14:$J$213,5,0),"")),"?",IF(LEN(E296)&gt;0,VLOOKUP(TEXT($E296,0),'Angaben Stationen'!$E$14:$J$213,5,0),""))</f>
        <v/>
      </c>
      <c r="D296" s="232" t="str">
        <f>IF(ISERROR(IF(LEN(E296)&gt;0,VLOOKUP(TEXT($E296,0),'Angaben Stationen'!$E$14:$J$213,6,0),"")),"STATION IST NICHT VORHANDEN",IF(LEN(E296)&gt;0,VLOOKUP(TEXT($E296,0),'Angaben Stationen'!$E$14:$J$213,6,0),""))</f>
        <v/>
      </c>
      <c r="E296" s="287"/>
      <c r="F296" s="234"/>
      <c r="G296" s="234"/>
      <c r="H296" s="263"/>
      <c r="I296" s="169"/>
      <c r="K296" s="445" t="str">
        <f t="shared" si="36"/>
        <v>Leer</v>
      </c>
      <c r="L296" s="445" t="str">
        <f>VLOOKUP($D296,{"29 - Psychiatrie (Erwachsene)","BGI";"297 - stationsäquivalente Behandlung in der Erwachsenenpsychiatrie (29)","BGI";"30 - Kinder- und Jugendpsychiatrie","BGII";"307 - stationsäquivalente Behandlung in der Kinder- und Jugendpsychiatrie (30)","BGII";"31 - Psychosomatik","BGI";"","Leer"},2,0)</f>
        <v>Leer</v>
      </c>
      <c r="M296" s="445">
        <f t="shared" si="33"/>
        <v>0</v>
      </c>
      <c r="N296" s="445">
        <f t="shared" si="34"/>
        <v>0</v>
      </c>
      <c r="O296" s="445">
        <f t="shared" si="37"/>
        <v>0</v>
      </c>
      <c r="P296" s="445">
        <f t="shared" si="38"/>
        <v>0</v>
      </c>
      <c r="Q296" s="445">
        <f t="shared" si="39"/>
        <v>0</v>
      </c>
      <c r="R296" s="415" t="str">
        <f t="shared" si="40"/>
        <v>Leer</v>
      </c>
      <c r="S296" s="445">
        <f>IF('Angaben KH-Standort'!D$29='A4'!D296,IF('Angaben KH-Standort'!E$29="Ja",1,0),0)</f>
        <v>0</v>
      </c>
      <c r="T296" s="445">
        <f>IF('Angaben KH-Standort'!D$30='A4'!D296,IF('Angaben KH-Standort'!E$30="Ja",1,0),0)</f>
        <v>0</v>
      </c>
      <c r="U296" s="445">
        <f>IF('Angaben KH-Standort'!D$31='A4'!D296,IF('Angaben KH-Standort'!E$31="Ja",1,0),0)</f>
        <v>0</v>
      </c>
    </row>
    <row r="297" spans="2:21" ht="15" customHeight="1" x14ac:dyDescent="0.3">
      <c r="B297" s="70" t="str">
        <f t="shared" si="35"/>
        <v>!!!</v>
      </c>
      <c r="C297" s="265" t="str">
        <f>IF(ISERROR(IF(LEN(E297)&gt;0,VLOOKUP(TEXT($E297,0),'Angaben Stationen'!$E$14:$J$213,5,0),"")),"?",IF(LEN(E297)&gt;0,VLOOKUP(TEXT($E297,0),'Angaben Stationen'!$E$14:$J$213,5,0),""))</f>
        <v/>
      </c>
      <c r="D297" s="232" t="str">
        <f>IF(ISERROR(IF(LEN(E297)&gt;0,VLOOKUP(TEXT($E297,0),'Angaben Stationen'!$E$14:$J$213,6,0),"")),"STATION IST NICHT VORHANDEN",IF(LEN(E297)&gt;0,VLOOKUP(TEXT($E297,0),'Angaben Stationen'!$E$14:$J$213,6,0),""))</f>
        <v/>
      </c>
      <c r="E297" s="287"/>
      <c r="F297" s="234"/>
      <c r="G297" s="234"/>
      <c r="H297" s="263"/>
      <c r="I297" s="169"/>
      <c r="K297" s="445" t="str">
        <f t="shared" si="36"/>
        <v>Leer</v>
      </c>
      <c r="L297" s="445" t="str">
        <f>VLOOKUP($D297,{"29 - Psychiatrie (Erwachsene)","BGI";"297 - stationsäquivalente Behandlung in der Erwachsenenpsychiatrie (29)","BGI";"30 - Kinder- und Jugendpsychiatrie","BGII";"307 - stationsäquivalente Behandlung in der Kinder- und Jugendpsychiatrie (30)","BGII";"31 - Psychosomatik","BGI";"","Leer"},2,0)</f>
        <v>Leer</v>
      </c>
      <c r="M297" s="445">
        <f t="shared" si="33"/>
        <v>0</v>
      </c>
      <c r="N297" s="445">
        <f t="shared" si="34"/>
        <v>0</v>
      </c>
      <c r="O297" s="445">
        <f t="shared" si="37"/>
        <v>0</v>
      </c>
      <c r="P297" s="445">
        <f t="shared" si="38"/>
        <v>0</v>
      </c>
      <c r="Q297" s="445">
        <f t="shared" si="39"/>
        <v>0</v>
      </c>
      <c r="R297" s="415" t="str">
        <f t="shared" si="40"/>
        <v>Leer</v>
      </c>
      <c r="S297" s="445">
        <f>IF('Angaben KH-Standort'!D$29='A4'!D297,IF('Angaben KH-Standort'!E$29="Ja",1,0),0)</f>
        <v>0</v>
      </c>
      <c r="T297" s="445">
        <f>IF('Angaben KH-Standort'!D$30='A4'!D297,IF('Angaben KH-Standort'!E$30="Ja",1,0),0)</f>
        <v>0</v>
      </c>
      <c r="U297" s="445">
        <f>IF('Angaben KH-Standort'!D$31='A4'!D297,IF('Angaben KH-Standort'!E$31="Ja",1,0),0)</f>
        <v>0</v>
      </c>
    </row>
    <row r="298" spans="2:21" ht="15" customHeight="1" x14ac:dyDescent="0.3">
      <c r="B298" s="70" t="str">
        <f t="shared" si="35"/>
        <v>!!!</v>
      </c>
      <c r="C298" s="265" t="str">
        <f>IF(ISERROR(IF(LEN(E298)&gt;0,VLOOKUP(TEXT($E298,0),'Angaben Stationen'!$E$14:$J$213,5,0),"")),"?",IF(LEN(E298)&gt;0,VLOOKUP(TEXT($E298,0),'Angaben Stationen'!$E$14:$J$213,5,0),""))</f>
        <v/>
      </c>
      <c r="D298" s="232" t="str">
        <f>IF(ISERROR(IF(LEN(E298)&gt;0,VLOOKUP(TEXT($E298,0),'Angaben Stationen'!$E$14:$J$213,6,0),"")),"STATION IST NICHT VORHANDEN",IF(LEN(E298)&gt;0,VLOOKUP(TEXT($E298,0),'Angaben Stationen'!$E$14:$J$213,6,0),""))</f>
        <v/>
      </c>
      <c r="E298" s="287"/>
      <c r="F298" s="234"/>
      <c r="G298" s="234"/>
      <c r="H298" s="263"/>
      <c r="I298" s="169"/>
      <c r="K298" s="445" t="str">
        <f t="shared" si="36"/>
        <v>Leer</v>
      </c>
      <c r="L298" s="445" t="str">
        <f>VLOOKUP($D298,{"29 - Psychiatrie (Erwachsene)","BGI";"297 - stationsäquivalente Behandlung in der Erwachsenenpsychiatrie (29)","BGI";"30 - Kinder- und Jugendpsychiatrie","BGII";"307 - stationsäquivalente Behandlung in der Kinder- und Jugendpsychiatrie (30)","BGII";"31 - Psychosomatik","BGI";"","Leer"},2,0)</f>
        <v>Leer</v>
      </c>
      <c r="M298" s="445">
        <f t="shared" si="33"/>
        <v>0</v>
      </c>
      <c r="N298" s="445">
        <f t="shared" si="34"/>
        <v>0</v>
      </c>
      <c r="O298" s="445">
        <f t="shared" si="37"/>
        <v>0</v>
      </c>
      <c r="P298" s="445">
        <f t="shared" si="38"/>
        <v>0</v>
      </c>
      <c r="Q298" s="445">
        <f t="shared" si="39"/>
        <v>0</v>
      </c>
      <c r="R298" s="415" t="str">
        <f t="shared" si="40"/>
        <v>Leer</v>
      </c>
      <c r="S298" s="445">
        <f>IF('Angaben KH-Standort'!D$29='A4'!D298,IF('Angaben KH-Standort'!E$29="Ja",1,0),0)</f>
        <v>0</v>
      </c>
      <c r="T298" s="445">
        <f>IF('Angaben KH-Standort'!D$30='A4'!D298,IF('Angaben KH-Standort'!E$30="Ja",1,0),0)</f>
        <v>0</v>
      </c>
      <c r="U298" s="445">
        <f>IF('Angaben KH-Standort'!D$31='A4'!D298,IF('Angaben KH-Standort'!E$31="Ja",1,0),0)</f>
        <v>0</v>
      </c>
    </row>
    <row r="299" spans="2:21" ht="15" customHeight="1" x14ac:dyDescent="0.3">
      <c r="B299" s="70" t="str">
        <f t="shared" si="35"/>
        <v>!!!</v>
      </c>
      <c r="C299" s="265" t="str">
        <f>IF(ISERROR(IF(LEN(E299)&gt;0,VLOOKUP(TEXT($E299,0),'Angaben Stationen'!$E$14:$J$213,5,0),"")),"?",IF(LEN(E299)&gt;0,VLOOKUP(TEXT($E299,0),'Angaben Stationen'!$E$14:$J$213,5,0),""))</f>
        <v/>
      </c>
      <c r="D299" s="232" t="str">
        <f>IF(ISERROR(IF(LEN(E299)&gt;0,VLOOKUP(TEXT($E299,0),'Angaben Stationen'!$E$14:$J$213,6,0),"")),"STATION IST NICHT VORHANDEN",IF(LEN(E299)&gt;0,VLOOKUP(TEXT($E299,0),'Angaben Stationen'!$E$14:$J$213,6,0),""))</f>
        <v/>
      </c>
      <c r="E299" s="287"/>
      <c r="F299" s="234"/>
      <c r="G299" s="234"/>
      <c r="H299" s="263"/>
      <c r="I299" s="169"/>
      <c r="K299" s="445" t="str">
        <f t="shared" si="36"/>
        <v>Leer</v>
      </c>
      <c r="L299" s="445" t="str">
        <f>VLOOKUP($D299,{"29 - Psychiatrie (Erwachsene)","BGI";"297 - stationsäquivalente Behandlung in der Erwachsenenpsychiatrie (29)","BGI";"30 - Kinder- und Jugendpsychiatrie","BGII";"307 - stationsäquivalente Behandlung in der Kinder- und Jugendpsychiatrie (30)","BGII";"31 - Psychosomatik","BGI";"","Leer"},2,0)</f>
        <v>Leer</v>
      </c>
      <c r="M299" s="445">
        <f t="shared" si="33"/>
        <v>0</v>
      </c>
      <c r="N299" s="445">
        <f t="shared" si="34"/>
        <v>0</v>
      </c>
      <c r="O299" s="445">
        <f t="shared" si="37"/>
        <v>0</v>
      </c>
      <c r="P299" s="445">
        <f t="shared" si="38"/>
        <v>0</v>
      </c>
      <c r="Q299" s="445">
        <f t="shared" si="39"/>
        <v>0</v>
      </c>
      <c r="R299" s="415" t="str">
        <f t="shared" si="40"/>
        <v>Leer</v>
      </c>
      <c r="S299" s="445">
        <f>IF('Angaben KH-Standort'!D$29='A4'!D299,IF('Angaben KH-Standort'!E$29="Ja",1,0),0)</f>
        <v>0</v>
      </c>
      <c r="T299" s="445">
        <f>IF('Angaben KH-Standort'!D$30='A4'!D299,IF('Angaben KH-Standort'!E$30="Ja",1,0),0)</f>
        <v>0</v>
      </c>
      <c r="U299" s="445">
        <f>IF('Angaben KH-Standort'!D$31='A4'!D299,IF('Angaben KH-Standort'!E$31="Ja",1,0),0)</f>
        <v>0</v>
      </c>
    </row>
    <row r="300" spans="2:21" ht="15" customHeight="1" x14ac:dyDescent="0.3">
      <c r="B300" s="70" t="str">
        <f t="shared" si="35"/>
        <v>!!!</v>
      </c>
      <c r="C300" s="265" t="str">
        <f>IF(ISERROR(IF(LEN(E300)&gt;0,VLOOKUP(TEXT($E300,0),'Angaben Stationen'!$E$14:$J$213,5,0),"")),"?",IF(LEN(E300)&gt;0,VLOOKUP(TEXT($E300,0),'Angaben Stationen'!$E$14:$J$213,5,0),""))</f>
        <v/>
      </c>
      <c r="D300" s="232" t="str">
        <f>IF(ISERROR(IF(LEN(E300)&gt;0,VLOOKUP(TEXT($E300,0),'Angaben Stationen'!$E$14:$J$213,6,0),"")),"STATION IST NICHT VORHANDEN",IF(LEN(E300)&gt;0,VLOOKUP(TEXT($E300,0),'Angaben Stationen'!$E$14:$J$213,6,0),""))</f>
        <v/>
      </c>
      <c r="E300" s="287"/>
      <c r="F300" s="234"/>
      <c r="G300" s="234"/>
      <c r="H300" s="263"/>
      <c r="I300" s="169"/>
      <c r="K300" s="445" t="str">
        <f t="shared" si="36"/>
        <v>Leer</v>
      </c>
      <c r="L300" s="445" t="str">
        <f>VLOOKUP($D300,{"29 - Psychiatrie (Erwachsene)","BGI";"297 - stationsäquivalente Behandlung in der Erwachsenenpsychiatrie (29)","BGI";"30 - Kinder- und Jugendpsychiatrie","BGII";"307 - stationsäquivalente Behandlung in der Kinder- und Jugendpsychiatrie (30)","BGII";"31 - Psychosomatik","BGI";"","Leer"},2,0)</f>
        <v>Leer</v>
      </c>
      <c r="M300" s="445">
        <f t="shared" si="33"/>
        <v>0</v>
      </c>
      <c r="N300" s="445">
        <f t="shared" si="34"/>
        <v>0</v>
      </c>
      <c r="O300" s="445">
        <f t="shared" si="37"/>
        <v>0</v>
      </c>
      <c r="P300" s="445">
        <f t="shared" si="38"/>
        <v>0</v>
      </c>
      <c r="Q300" s="445">
        <f t="shared" si="39"/>
        <v>0</v>
      </c>
      <c r="R300" s="415" t="str">
        <f t="shared" si="40"/>
        <v>Leer</v>
      </c>
      <c r="S300" s="445">
        <f>IF('Angaben KH-Standort'!D$29='A4'!D300,IF('Angaben KH-Standort'!E$29="Ja",1,0),0)</f>
        <v>0</v>
      </c>
      <c r="T300" s="445">
        <f>IF('Angaben KH-Standort'!D$30='A4'!D300,IF('Angaben KH-Standort'!E$30="Ja",1,0),0)</f>
        <v>0</v>
      </c>
      <c r="U300" s="445">
        <f>IF('Angaben KH-Standort'!D$31='A4'!D300,IF('Angaben KH-Standort'!E$31="Ja",1,0),0)</f>
        <v>0</v>
      </c>
    </row>
    <row r="301" spans="2:21" ht="15" customHeight="1" x14ac:dyDescent="0.3">
      <c r="B301" s="70" t="str">
        <f t="shared" si="35"/>
        <v>!!!</v>
      </c>
      <c r="C301" s="265" t="str">
        <f>IF(ISERROR(IF(LEN(E301)&gt;0,VLOOKUP(TEXT($E301,0),'Angaben Stationen'!$E$14:$J$213,5,0),"")),"?",IF(LEN(E301)&gt;0,VLOOKUP(TEXT($E301,0),'Angaben Stationen'!$E$14:$J$213,5,0),""))</f>
        <v/>
      </c>
      <c r="D301" s="232" t="str">
        <f>IF(ISERROR(IF(LEN(E301)&gt;0,VLOOKUP(TEXT($E301,0),'Angaben Stationen'!$E$14:$J$213,6,0),"")),"STATION IST NICHT VORHANDEN",IF(LEN(E301)&gt;0,VLOOKUP(TEXT($E301,0),'Angaben Stationen'!$E$14:$J$213,6,0),""))</f>
        <v/>
      </c>
      <c r="E301" s="287"/>
      <c r="F301" s="234"/>
      <c r="G301" s="234"/>
      <c r="H301" s="263"/>
      <c r="I301" s="169"/>
      <c r="K301" s="445" t="str">
        <f t="shared" si="36"/>
        <v>Leer</v>
      </c>
      <c r="L301" s="445" t="str">
        <f>VLOOKUP($D301,{"29 - Psychiatrie (Erwachsene)","BGI";"297 - stationsäquivalente Behandlung in der Erwachsenenpsychiatrie (29)","BGI";"30 - Kinder- und Jugendpsychiatrie","BGII";"307 - stationsäquivalente Behandlung in der Kinder- und Jugendpsychiatrie (30)","BGII";"31 - Psychosomatik","BGI";"","Leer"},2,0)</f>
        <v>Leer</v>
      </c>
      <c r="M301" s="445">
        <f t="shared" si="33"/>
        <v>0</v>
      </c>
      <c r="N301" s="445">
        <f t="shared" si="34"/>
        <v>0</v>
      </c>
      <c r="O301" s="445">
        <f t="shared" si="37"/>
        <v>0</v>
      </c>
      <c r="P301" s="445">
        <f t="shared" si="38"/>
        <v>0</v>
      </c>
      <c r="Q301" s="445">
        <f t="shared" si="39"/>
        <v>0</v>
      </c>
      <c r="R301" s="415" t="str">
        <f t="shared" si="40"/>
        <v>Leer</v>
      </c>
      <c r="S301" s="445">
        <f>IF('Angaben KH-Standort'!D$29='A4'!D301,IF('Angaben KH-Standort'!E$29="Ja",1,0),0)</f>
        <v>0</v>
      </c>
      <c r="T301" s="445">
        <f>IF('Angaben KH-Standort'!D$30='A4'!D301,IF('Angaben KH-Standort'!E$30="Ja",1,0),0)</f>
        <v>0</v>
      </c>
      <c r="U301" s="445">
        <f>IF('Angaben KH-Standort'!D$31='A4'!D301,IF('Angaben KH-Standort'!E$31="Ja",1,0),0)</f>
        <v>0</v>
      </c>
    </row>
    <row r="302" spans="2:21" ht="15" customHeight="1" x14ac:dyDescent="0.3">
      <c r="B302" s="70" t="str">
        <f t="shared" si="35"/>
        <v>!!!</v>
      </c>
      <c r="C302" s="265" t="str">
        <f>IF(ISERROR(IF(LEN(E302)&gt;0,VLOOKUP(TEXT($E302,0),'Angaben Stationen'!$E$14:$J$213,5,0),"")),"?",IF(LEN(E302)&gt;0,VLOOKUP(TEXT($E302,0),'Angaben Stationen'!$E$14:$J$213,5,0),""))</f>
        <v/>
      </c>
      <c r="D302" s="232" t="str">
        <f>IF(ISERROR(IF(LEN(E302)&gt;0,VLOOKUP(TEXT($E302,0),'Angaben Stationen'!$E$14:$J$213,6,0),"")),"STATION IST NICHT VORHANDEN",IF(LEN(E302)&gt;0,VLOOKUP(TEXT($E302,0),'Angaben Stationen'!$E$14:$J$213,6,0),""))</f>
        <v/>
      </c>
      <c r="E302" s="287"/>
      <c r="F302" s="234"/>
      <c r="G302" s="234"/>
      <c r="H302" s="263"/>
      <c r="I302" s="169"/>
      <c r="K302" s="445" t="str">
        <f t="shared" si="36"/>
        <v>Leer</v>
      </c>
      <c r="L302" s="445" t="str">
        <f>VLOOKUP($D302,{"29 - Psychiatrie (Erwachsene)","BGI";"297 - stationsäquivalente Behandlung in der Erwachsenenpsychiatrie (29)","BGI";"30 - Kinder- und Jugendpsychiatrie","BGII";"307 - stationsäquivalente Behandlung in der Kinder- und Jugendpsychiatrie (30)","BGII";"31 - Psychosomatik","BGI";"","Leer"},2,0)</f>
        <v>Leer</v>
      </c>
      <c r="M302" s="445">
        <f t="shared" si="33"/>
        <v>0</v>
      </c>
      <c r="N302" s="445">
        <f t="shared" si="34"/>
        <v>0</v>
      </c>
      <c r="O302" s="445">
        <f t="shared" si="37"/>
        <v>0</v>
      </c>
      <c r="P302" s="445">
        <f t="shared" si="38"/>
        <v>0</v>
      </c>
      <c r="Q302" s="445">
        <f t="shared" si="39"/>
        <v>0</v>
      </c>
      <c r="R302" s="415" t="str">
        <f t="shared" si="40"/>
        <v>Leer</v>
      </c>
      <c r="S302" s="445">
        <f>IF('Angaben KH-Standort'!D$29='A4'!D302,IF('Angaben KH-Standort'!E$29="Ja",1,0),0)</f>
        <v>0</v>
      </c>
      <c r="T302" s="445">
        <f>IF('Angaben KH-Standort'!D$30='A4'!D302,IF('Angaben KH-Standort'!E$30="Ja",1,0),0)</f>
        <v>0</v>
      </c>
      <c r="U302" s="445">
        <f>IF('Angaben KH-Standort'!D$31='A4'!D302,IF('Angaben KH-Standort'!E$31="Ja",1,0),0)</f>
        <v>0</v>
      </c>
    </row>
    <row r="303" spans="2:21" ht="15" customHeight="1" x14ac:dyDescent="0.3">
      <c r="B303" s="70" t="str">
        <f t="shared" si="35"/>
        <v>!!!</v>
      </c>
      <c r="C303" s="265" t="str">
        <f>IF(ISERROR(IF(LEN(E303)&gt;0,VLOOKUP(TEXT($E303,0),'Angaben Stationen'!$E$14:$J$213,5,0),"")),"?",IF(LEN(E303)&gt;0,VLOOKUP(TEXT($E303,0),'Angaben Stationen'!$E$14:$J$213,5,0),""))</f>
        <v/>
      </c>
      <c r="D303" s="232" t="str">
        <f>IF(ISERROR(IF(LEN(E303)&gt;0,VLOOKUP(TEXT($E303,0),'Angaben Stationen'!$E$14:$J$213,6,0),"")),"STATION IST NICHT VORHANDEN",IF(LEN(E303)&gt;0,VLOOKUP(TEXT($E303,0),'Angaben Stationen'!$E$14:$J$213,6,0),""))</f>
        <v/>
      </c>
      <c r="E303" s="287"/>
      <c r="F303" s="234"/>
      <c r="G303" s="234"/>
      <c r="H303" s="263"/>
      <c r="I303" s="169"/>
      <c r="K303" s="445" t="str">
        <f t="shared" si="36"/>
        <v>Leer</v>
      </c>
      <c r="L303" s="445" t="str">
        <f>VLOOKUP($D303,{"29 - Psychiatrie (Erwachsene)","BGI";"297 - stationsäquivalente Behandlung in der Erwachsenenpsychiatrie (29)","BGI";"30 - Kinder- und Jugendpsychiatrie","BGII";"307 - stationsäquivalente Behandlung in der Kinder- und Jugendpsychiatrie (30)","BGII";"31 - Psychosomatik","BGI";"","Leer"},2,0)</f>
        <v>Leer</v>
      </c>
      <c r="M303" s="445">
        <f t="shared" si="33"/>
        <v>0</v>
      </c>
      <c r="N303" s="445">
        <f t="shared" si="34"/>
        <v>0</v>
      </c>
      <c r="O303" s="445">
        <f t="shared" si="37"/>
        <v>0</v>
      </c>
      <c r="P303" s="445">
        <f t="shared" si="38"/>
        <v>0</v>
      </c>
      <c r="Q303" s="445">
        <f t="shared" si="39"/>
        <v>0</v>
      </c>
      <c r="R303" s="415" t="str">
        <f t="shared" si="40"/>
        <v>Leer</v>
      </c>
      <c r="S303" s="445">
        <f>IF('Angaben KH-Standort'!D$29='A4'!D303,IF('Angaben KH-Standort'!E$29="Ja",1,0),0)</f>
        <v>0</v>
      </c>
      <c r="T303" s="445">
        <f>IF('Angaben KH-Standort'!D$30='A4'!D303,IF('Angaben KH-Standort'!E$30="Ja",1,0),0)</f>
        <v>0</v>
      </c>
      <c r="U303" s="445">
        <f>IF('Angaben KH-Standort'!D$31='A4'!D303,IF('Angaben KH-Standort'!E$31="Ja",1,0),0)</f>
        <v>0</v>
      </c>
    </row>
    <row r="304" spans="2:21" ht="15" customHeight="1" x14ac:dyDescent="0.3">
      <c r="B304" s="70" t="str">
        <f t="shared" si="35"/>
        <v>!!!</v>
      </c>
      <c r="C304" s="265" t="str">
        <f>IF(ISERROR(IF(LEN(E304)&gt;0,VLOOKUP(TEXT($E304,0),'Angaben Stationen'!$E$14:$J$213,5,0),"")),"?",IF(LEN(E304)&gt;0,VLOOKUP(TEXT($E304,0),'Angaben Stationen'!$E$14:$J$213,5,0),""))</f>
        <v/>
      </c>
      <c r="D304" s="232" t="str">
        <f>IF(ISERROR(IF(LEN(E304)&gt;0,VLOOKUP(TEXT($E304,0),'Angaben Stationen'!$E$14:$J$213,6,0),"")),"STATION IST NICHT VORHANDEN",IF(LEN(E304)&gt;0,VLOOKUP(TEXT($E304,0),'Angaben Stationen'!$E$14:$J$213,6,0),""))</f>
        <v/>
      </c>
      <c r="E304" s="287"/>
      <c r="F304" s="234"/>
      <c r="G304" s="234"/>
      <c r="H304" s="263"/>
      <c r="I304" s="169"/>
      <c r="K304" s="445" t="str">
        <f t="shared" si="36"/>
        <v>Leer</v>
      </c>
      <c r="L304" s="445" t="str">
        <f>VLOOKUP($D304,{"29 - Psychiatrie (Erwachsene)","BGI";"297 - stationsäquivalente Behandlung in der Erwachsenenpsychiatrie (29)","BGI";"30 - Kinder- und Jugendpsychiatrie","BGII";"307 - stationsäquivalente Behandlung in der Kinder- und Jugendpsychiatrie (30)","BGII";"31 - Psychosomatik","BGI";"","Leer"},2,0)</f>
        <v>Leer</v>
      </c>
      <c r="M304" s="445">
        <f t="shared" si="33"/>
        <v>0</v>
      </c>
      <c r="N304" s="445">
        <f t="shared" si="34"/>
        <v>0</v>
      </c>
      <c r="O304" s="445">
        <f t="shared" si="37"/>
        <v>0</v>
      </c>
      <c r="P304" s="445">
        <f t="shared" si="38"/>
        <v>0</v>
      </c>
      <c r="Q304" s="445">
        <f t="shared" si="39"/>
        <v>0</v>
      </c>
      <c r="R304" s="415" t="str">
        <f t="shared" si="40"/>
        <v>Leer</v>
      </c>
      <c r="S304" s="445">
        <f>IF('Angaben KH-Standort'!D$29='A4'!D304,IF('Angaben KH-Standort'!E$29="Ja",1,0),0)</f>
        <v>0</v>
      </c>
      <c r="T304" s="445">
        <f>IF('Angaben KH-Standort'!D$30='A4'!D304,IF('Angaben KH-Standort'!E$30="Ja",1,0),0)</f>
        <v>0</v>
      </c>
      <c r="U304" s="445">
        <f>IF('Angaben KH-Standort'!D$31='A4'!D304,IF('Angaben KH-Standort'!E$31="Ja",1,0),0)</f>
        <v>0</v>
      </c>
    </row>
    <row r="305" spans="2:21" ht="15" customHeight="1" x14ac:dyDescent="0.3">
      <c r="B305" s="70" t="str">
        <f t="shared" si="35"/>
        <v>!!!</v>
      </c>
      <c r="C305" s="265" t="str">
        <f>IF(ISERROR(IF(LEN(E305)&gt;0,VLOOKUP(TEXT($E305,0),'Angaben Stationen'!$E$14:$J$213,5,0),"")),"?",IF(LEN(E305)&gt;0,VLOOKUP(TEXT($E305,0),'Angaben Stationen'!$E$14:$J$213,5,0),""))</f>
        <v/>
      </c>
      <c r="D305" s="232" t="str">
        <f>IF(ISERROR(IF(LEN(E305)&gt;0,VLOOKUP(TEXT($E305,0),'Angaben Stationen'!$E$14:$J$213,6,0),"")),"STATION IST NICHT VORHANDEN",IF(LEN(E305)&gt;0,VLOOKUP(TEXT($E305,0),'Angaben Stationen'!$E$14:$J$213,6,0),""))</f>
        <v/>
      </c>
      <c r="E305" s="287"/>
      <c r="F305" s="234"/>
      <c r="G305" s="234"/>
      <c r="H305" s="263"/>
      <c r="I305" s="169"/>
      <c r="K305" s="445" t="str">
        <f t="shared" si="36"/>
        <v>Leer</v>
      </c>
      <c r="L305" s="445" t="str">
        <f>VLOOKUP($D305,{"29 - Psychiatrie (Erwachsene)","BGI";"297 - stationsäquivalente Behandlung in der Erwachsenenpsychiatrie (29)","BGI";"30 - Kinder- und Jugendpsychiatrie","BGII";"307 - stationsäquivalente Behandlung in der Kinder- und Jugendpsychiatrie (30)","BGII";"31 - Psychosomatik","BGI";"","Leer"},2,0)</f>
        <v>Leer</v>
      </c>
      <c r="M305" s="445">
        <f t="shared" si="33"/>
        <v>0</v>
      </c>
      <c r="N305" s="445">
        <f t="shared" si="34"/>
        <v>0</v>
      </c>
      <c r="O305" s="445">
        <f t="shared" si="37"/>
        <v>0</v>
      </c>
      <c r="P305" s="445">
        <f t="shared" si="38"/>
        <v>0</v>
      </c>
      <c r="Q305" s="445">
        <f t="shared" si="39"/>
        <v>0</v>
      </c>
      <c r="R305" s="415" t="str">
        <f t="shared" si="40"/>
        <v>Leer</v>
      </c>
      <c r="S305" s="445">
        <f>IF('Angaben KH-Standort'!D$29='A4'!D305,IF('Angaben KH-Standort'!E$29="Ja",1,0),0)</f>
        <v>0</v>
      </c>
      <c r="T305" s="445">
        <f>IF('Angaben KH-Standort'!D$30='A4'!D305,IF('Angaben KH-Standort'!E$30="Ja",1,0),0)</f>
        <v>0</v>
      </c>
      <c r="U305" s="445">
        <f>IF('Angaben KH-Standort'!D$31='A4'!D305,IF('Angaben KH-Standort'!E$31="Ja",1,0),0)</f>
        <v>0</v>
      </c>
    </row>
    <row r="306" spans="2:21" ht="15" customHeight="1" x14ac:dyDescent="0.3">
      <c r="B306" s="70" t="str">
        <f t="shared" si="35"/>
        <v>!!!</v>
      </c>
      <c r="C306" s="265" t="str">
        <f>IF(ISERROR(IF(LEN(E306)&gt;0,VLOOKUP(TEXT($E306,0),'Angaben Stationen'!$E$14:$J$213,5,0),"")),"?",IF(LEN(E306)&gt;0,VLOOKUP(TEXT($E306,0),'Angaben Stationen'!$E$14:$J$213,5,0),""))</f>
        <v/>
      </c>
      <c r="D306" s="232" t="str">
        <f>IF(ISERROR(IF(LEN(E306)&gt;0,VLOOKUP(TEXT($E306,0),'Angaben Stationen'!$E$14:$J$213,6,0),"")),"STATION IST NICHT VORHANDEN",IF(LEN(E306)&gt;0,VLOOKUP(TEXT($E306,0),'Angaben Stationen'!$E$14:$J$213,6,0),""))</f>
        <v/>
      </c>
      <c r="E306" s="287"/>
      <c r="F306" s="234"/>
      <c r="G306" s="234"/>
      <c r="H306" s="263"/>
      <c r="I306" s="169"/>
      <c r="K306" s="445" t="str">
        <f t="shared" si="36"/>
        <v>Leer</v>
      </c>
      <c r="L306" s="445" t="str">
        <f>VLOOKUP($D306,{"29 - Psychiatrie (Erwachsene)","BGI";"297 - stationsäquivalente Behandlung in der Erwachsenenpsychiatrie (29)","BGI";"30 - Kinder- und Jugendpsychiatrie","BGII";"307 - stationsäquivalente Behandlung in der Kinder- und Jugendpsychiatrie (30)","BGII";"31 - Psychosomatik","BGI";"","Leer"},2,0)</f>
        <v>Leer</v>
      </c>
      <c r="M306" s="445">
        <f t="shared" si="33"/>
        <v>0</v>
      </c>
      <c r="N306" s="445">
        <f t="shared" si="34"/>
        <v>0</v>
      </c>
      <c r="O306" s="445">
        <f t="shared" si="37"/>
        <v>0</v>
      </c>
      <c r="P306" s="445">
        <f t="shared" si="38"/>
        <v>0</v>
      </c>
      <c r="Q306" s="445">
        <f t="shared" si="39"/>
        <v>0</v>
      </c>
      <c r="R306" s="415" t="str">
        <f t="shared" si="40"/>
        <v>Leer</v>
      </c>
      <c r="S306" s="445">
        <f>IF('Angaben KH-Standort'!D$29='A4'!D306,IF('Angaben KH-Standort'!E$29="Ja",1,0),0)</f>
        <v>0</v>
      </c>
      <c r="T306" s="445">
        <f>IF('Angaben KH-Standort'!D$30='A4'!D306,IF('Angaben KH-Standort'!E$30="Ja",1,0),0)</f>
        <v>0</v>
      </c>
      <c r="U306" s="445">
        <f>IF('Angaben KH-Standort'!D$31='A4'!D306,IF('Angaben KH-Standort'!E$31="Ja",1,0),0)</f>
        <v>0</v>
      </c>
    </row>
    <row r="307" spans="2:21" ht="15" customHeight="1" x14ac:dyDescent="0.3">
      <c r="B307" s="70" t="str">
        <f t="shared" si="35"/>
        <v>!!!</v>
      </c>
      <c r="C307" s="265" t="str">
        <f>IF(ISERROR(IF(LEN(E307)&gt;0,VLOOKUP(TEXT($E307,0),'Angaben Stationen'!$E$14:$J$213,5,0),"")),"?",IF(LEN(E307)&gt;0,VLOOKUP(TEXT($E307,0),'Angaben Stationen'!$E$14:$J$213,5,0),""))</f>
        <v/>
      </c>
      <c r="D307" s="232" t="str">
        <f>IF(ISERROR(IF(LEN(E307)&gt;0,VLOOKUP(TEXT($E307,0),'Angaben Stationen'!$E$14:$J$213,6,0),"")),"STATION IST NICHT VORHANDEN",IF(LEN(E307)&gt;0,VLOOKUP(TEXT($E307,0),'Angaben Stationen'!$E$14:$J$213,6,0),""))</f>
        <v/>
      </c>
      <c r="E307" s="287"/>
      <c r="F307" s="234"/>
      <c r="G307" s="234"/>
      <c r="H307" s="263"/>
      <c r="I307" s="169"/>
      <c r="K307" s="445" t="str">
        <f t="shared" si="36"/>
        <v>Leer</v>
      </c>
      <c r="L307" s="445" t="str">
        <f>VLOOKUP($D307,{"29 - Psychiatrie (Erwachsene)","BGI";"297 - stationsäquivalente Behandlung in der Erwachsenenpsychiatrie (29)","BGI";"30 - Kinder- und Jugendpsychiatrie","BGII";"307 - stationsäquivalente Behandlung in der Kinder- und Jugendpsychiatrie (30)","BGII";"31 - Psychosomatik","BGI";"","Leer"},2,0)</f>
        <v>Leer</v>
      </c>
      <c r="M307" s="445">
        <f t="shared" si="33"/>
        <v>0</v>
      </c>
      <c r="N307" s="445">
        <f t="shared" si="34"/>
        <v>0</v>
      </c>
      <c r="O307" s="445">
        <f t="shared" si="37"/>
        <v>0</v>
      </c>
      <c r="P307" s="445">
        <f t="shared" si="38"/>
        <v>0</v>
      </c>
      <c r="Q307" s="445">
        <f t="shared" si="39"/>
        <v>0</v>
      </c>
      <c r="R307" s="415" t="str">
        <f t="shared" si="40"/>
        <v>Leer</v>
      </c>
      <c r="S307" s="445">
        <f>IF('Angaben KH-Standort'!D$29='A4'!D307,IF('Angaben KH-Standort'!E$29="Ja",1,0),0)</f>
        <v>0</v>
      </c>
      <c r="T307" s="445">
        <f>IF('Angaben KH-Standort'!D$30='A4'!D307,IF('Angaben KH-Standort'!E$30="Ja",1,0),0)</f>
        <v>0</v>
      </c>
      <c r="U307" s="445">
        <f>IF('Angaben KH-Standort'!D$31='A4'!D307,IF('Angaben KH-Standort'!E$31="Ja",1,0),0)</f>
        <v>0</v>
      </c>
    </row>
    <row r="308" spans="2:21" ht="15" customHeight="1" x14ac:dyDescent="0.3">
      <c r="B308" s="70" t="str">
        <f t="shared" si="35"/>
        <v>!!!</v>
      </c>
      <c r="C308" s="265" t="str">
        <f>IF(ISERROR(IF(LEN(E308)&gt;0,VLOOKUP(TEXT($E308,0),'Angaben Stationen'!$E$14:$J$213,5,0),"")),"?",IF(LEN(E308)&gt;0,VLOOKUP(TEXT($E308,0),'Angaben Stationen'!$E$14:$J$213,5,0),""))</f>
        <v/>
      </c>
      <c r="D308" s="232" t="str">
        <f>IF(ISERROR(IF(LEN(E308)&gt;0,VLOOKUP(TEXT($E308,0),'Angaben Stationen'!$E$14:$J$213,6,0),"")),"STATION IST NICHT VORHANDEN",IF(LEN(E308)&gt;0,VLOOKUP(TEXT($E308,0),'Angaben Stationen'!$E$14:$J$213,6,0),""))</f>
        <v/>
      </c>
      <c r="E308" s="287"/>
      <c r="F308" s="234"/>
      <c r="G308" s="234"/>
      <c r="H308" s="263"/>
      <c r="I308" s="169"/>
      <c r="K308" s="445" t="str">
        <f t="shared" si="36"/>
        <v>Leer</v>
      </c>
      <c r="L308" s="445" t="str">
        <f>VLOOKUP($D308,{"29 - Psychiatrie (Erwachsene)","BGI";"297 - stationsäquivalente Behandlung in der Erwachsenenpsychiatrie (29)","BGI";"30 - Kinder- und Jugendpsychiatrie","BGII";"307 - stationsäquivalente Behandlung in der Kinder- und Jugendpsychiatrie (30)","BGII";"31 - Psychosomatik","BGI";"","Leer"},2,0)</f>
        <v>Leer</v>
      </c>
      <c r="M308" s="445">
        <f t="shared" si="33"/>
        <v>0</v>
      </c>
      <c r="N308" s="445">
        <f t="shared" si="34"/>
        <v>0</v>
      </c>
      <c r="O308" s="445">
        <f t="shared" si="37"/>
        <v>0</v>
      </c>
      <c r="P308" s="445">
        <f t="shared" si="38"/>
        <v>0</v>
      </c>
      <c r="Q308" s="445">
        <f t="shared" si="39"/>
        <v>0</v>
      </c>
      <c r="R308" s="415" t="str">
        <f t="shared" si="40"/>
        <v>Leer</v>
      </c>
      <c r="S308" s="445">
        <f>IF('Angaben KH-Standort'!D$29='A4'!D308,IF('Angaben KH-Standort'!E$29="Ja",1,0),0)</f>
        <v>0</v>
      </c>
      <c r="T308" s="445">
        <f>IF('Angaben KH-Standort'!D$30='A4'!D308,IF('Angaben KH-Standort'!E$30="Ja",1,0),0)</f>
        <v>0</v>
      </c>
      <c r="U308" s="445">
        <f>IF('Angaben KH-Standort'!D$31='A4'!D308,IF('Angaben KH-Standort'!E$31="Ja",1,0),0)</f>
        <v>0</v>
      </c>
    </row>
    <row r="309" spans="2:21" ht="15" customHeight="1" x14ac:dyDescent="0.3">
      <c r="B309" s="70" t="str">
        <f t="shared" si="35"/>
        <v>!!!</v>
      </c>
      <c r="C309" s="265" t="str">
        <f>IF(ISERROR(IF(LEN(E309)&gt;0,VLOOKUP(TEXT($E309,0),'Angaben Stationen'!$E$14:$J$213,5,0),"")),"?",IF(LEN(E309)&gt;0,VLOOKUP(TEXT($E309,0),'Angaben Stationen'!$E$14:$J$213,5,0),""))</f>
        <v/>
      </c>
      <c r="D309" s="232" t="str">
        <f>IF(ISERROR(IF(LEN(E309)&gt;0,VLOOKUP(TEXT($E309,0),'Angaben Stationen'!$E$14:$J$213,6,0),"")),"STATION IST NICHT VORHANDEN",IF(LEN(E309)&gt;0,VLOOKUP(TEXT($E309,0),'Angaben Stationen'!$E$14:$J$213,6,0),""))</f>
        <v/>
      </c>
      <c r="E309" s="287"/>
      <c r="F309" s="234"/>
      <c r="G309" s="234"/>
      <c r="H309" s="263"/>
      <c r="I309" s="169"/>
      <c r="K309" s="445" t="str">
        <f t="shared" si="36"/>
        <v>Leer</v>
      </c>
      <c r="L309" s="445" t="str">
        <f>VLOOKUP($D309,{"29 - Psychiatrie (Erwachsene)","BGI";"297 - stationsäquivalente Behandlung in der Erwachsenenpsychiatrie (29)","BGI";"30 - Kinder- und Jugendpsychiatrie","BGII";"307 - stationsäquivalente Behandlung in der Kinder- und Jugendpsychiatrie (30)","BGII";"31 - Psychosomatik","BGI";"","Leer"},2,0)</f>
        <v>Leer</v>
      </c>
      <c r="M309" s="445">
        <f t="shared" si="33"/>
        <v>0</v>
      </c>
      <c r="N309" s="445">
        <f t="shared" si="34"/>
        <v>0</v>
      </c>
      <c r="O309" s="445">
        <f t="shared" si="37"/>
        <v>0</v>
      </c>
      <c r="P309" s="445">
        <f t="shared" si="38"/>
        <v>0</v>
      </c>
      <c r="Q309" s="445">
        <f t="shared" si="39"/>
        <v>0</v>
      </c>
      <c r="R309" s="415" t="str">
        <f t="shared" si="40"/>
        <v>Leer</v>
      </c>
      <c r="S309" s="445">
        <f>IF('Angaben KH-Standort'!D$29='A4'!D309,IF('Angaben KH-Standort'!E$29="Ja",1,0),0)</f>
        <v>0</v>
      </c>
      <c r="T309" s="445">
        <f>IF('Angaben KH-Standort'!D$30='A4'!D309,IF('Angaben KH-Standort'!E$30="Ja",1,0),0)</f>
        <v>0</v>
      </c>
      <c r="U309" s="445">
        <f>IF('Angaben KH-Standort'!D$31='A4'!D309,IF('Angaben KH-Standort'!E$31="Ja",1,0),0)</f>
        <v>0</v>
      </c>
    </row>
    <row r="310" spans="2:21" ht="15" customHeight="1" x14ac:dyDescent="0.3">
      <c r="B310" s="70" t="str">
        <f t="shared" si="35"/>
        <v>!!!</v>
      </c>
      <c r="C310" s="265" t="str">
        <f>IF(ISERROR(IF(LEN(E310)&gt;0,VLOOKUP(TEXT($E310,0),'Angaben Stationen'!$E$14:$J$213,5,0),"")),"?",IF(LEN(E310)&gt;0,VLOOKUP(TEXT($E310,0),'Angaben Stationen'!$E$14:$J$213,5,0),""))</f>
        <v/>
      </c>
      <c r="D310" s="232" t="str">
        <f>IF(ISERROR(IF(LEN(E310)&gt;0,VLOOKUP(TEXT($E310,0),'Angaben Stationen'!$E$14:$J$213,6,0),"")),"STATION IST NICHT VORHANDEN",IF(LEN(E310)&gt;0,VLOOKUP(TEXT($E310,0),'Angaben Stationen'!$E$14:$J$213,6,0),""))</f>
        <v/>
      </c>
      <c r="E310" s="287"/>
      <c r="F310" s="234"/>
      <c r="G310" s="234"/>
      <c r="H310" s="263"/>
      <c r="I310" s="169"/>
      <c r="K310" s="445" t="str">
        <f t="shared" si="36"/>
        <v>Leer</v>
      </c>
      <c r="L310" s="445" t="str">
        <f>VLOOKUP($D310,{"29 - Psychiatrie (Erwachsene)","BGI";"297 - stationsäquivalente Behandlung in der Erwachsenenpsychiatrie (29)","BGI";"30 - Kinder- und Jugendpsychiatrie","BGII";"307 - stationsäquivalente Behandlung in der Kinder- und Jugendpsychiatrie (30)","BGII";"31 - Psychosomatik","BGI";"","Leer"},2,0)</f>
        <v>Leer</v>
      </c>
      <c r="M310" s="445">
        <f t="shared" si="33"/>
        <v>0</v>
      </c>
      <c r="N310" s="445">
        <f t="shared" si="34"/>
        <v>0</v>
      </c>
      <c r="O310" s="445">
        <f t="shared" si="37"/>
        <v>0</v>
      </c>
      <c r="P310" s="445">
        <f t="shared" si="38"/>
        <v>0</v>
      </c>
      <c r="Q310" s="445">
        <f t="shared" si="39"/>
        <v>0</v>
      </c>
      <c r="R310" s="415" t="str">
        <f t="shared" si="40"/>
        <v>Leer</v>
      </c>
      <c r="S310" s="445">
        <f>IF('Angaben KH-Standort'!D$29='A4'!D310,IF('Angaben KH-Standort'!E$29="Ja",1,0),0)</f>
        <v>0</v>
      </c>
      <c r="T310" s="445">
        <f>IF('Angaben KH-Standort'!D$30='A4'!D310,IF('Angaben KH-Standort'!E$30="Ja",1,0),0)</f>
        <v>0</v>
      </c>
      <c r="U310" s="445">
        <f>IF('Angaben KH-Standort'!D$31='A4'!D310,IF('Angaben KH-Standort'!E$31="Ja",1,0),0)</f>
        <v>0</v>
      </c>
    </row>
    <row r="311" spans="2:21" ht="15" customHeight="1" x14ac:dyDescent="0.3">
      <c r="B311" s="70" t="str">
        <f t="shared" si="35"/>
        <v>!!!</v>
      </c>
      <c r="C311" s="265" t="str">
        <f>IF(ISERROR(IF(LEN(E311)&gt;0,VLOOKUP(TEXT($E311,0),'Angaben Stationen'!$E$14:$J$213,5,0),"")),"?",IF(LEN(E311)&gt;0,VLOOKUP(TEXT($E311,0),'Angaben Stationen'!$E$14:$J$213,5,0),""))</f>
        <v/>
      </c>
      <c r="D311" s="232" t="str">
        <f>IF(ISERROR(IF(LEN(E311)&gt;0,VLOOKUP(TEXT($E311,0),'Angaben Stationen'!$E$14:$J$213,6,0),"")),"STATION IST NICHT VORHANDEN",IF(LEN(E311)&gt;0,VLOOKUP(TEXT($E311,0),'Angaben Stationen'!$E$14:$J$213,6,0),""))</f>
        <v/>
      </c>
      <c r="E311" s="287"/>
      <c r="F311" s="234"/>
      <c r="G311" s="234"/>
      <c r="H311" s="263"/>
      <c r="I311" s="169"/>
      <c r="K311" s="445" t="str">
        <f t="shared" si="36"/>
        <v>Leer</v>
      </c>
      <c r="L311" s="445" t="str">
        <f>VLOOKUP($D311,{"29 - Psychiatrie (Erwachsene)","BGI";"297 - stationsäquivalente Behandlung in der Erwachsenenpsychiatrie (29)","BGI";"30 - Kinder- und Jugendpsychiatrie","BGII";"307 - stationsäquivalente Behandlung in der Kinder- und Jugendpsychiatrie (30)","BGII";"31 - Psychosomatik","BGI";"","Leer"},2,0)</f>
        <v>Leer</v>
      </c>
      <c r="M311" s="445">
        <f t="shared" si="33"/>
        <v>0</v>
      </c>
      <c r="N311" s="445">
        <f t="shared" si="34"/>
        <v>0</v>
      </c>
      <c r="O311" s="445">
        <f t="shared" si="37"/>
        <v>0</v>
      </c>
      <c r="P311" s="445">
        <f t="shared" si="38"/>
        <v>0</v>
      </c>
      <c r="Q311" s="445">
        <f t="shared" si="39"/>
        <v>0</v>
      </c>
      <c r="R311" s="415" t="str">
        <f t="shared" si="40"/>
        <v>Leer</v>
      </c>
      <c r="S311" s="445">
        <f>IF('Angaben KH-Standort'!D$29='A4'!D311,IF('Angaben KH-Standort'!E$29="Ja",1,0),0)</f>
        <v>0</v>
      </c>
      <c r="T311" s="445">
        <f>IF('Angaben KH-Standort'!D$30='A4'!D311,IF('Angaben KH-Standort'!E$30="Ja",1,0),0)</f>
        <v>0</v>
      </c>
      <c r="U311" s="445">
        <f>IF('Angaben KH-Standort'!D$31='A4'!D311,IF('Angaben KH-Standort'!E$31="Ja",1,0),0)</f>
        <v>0</v>
      </c>
    </row>
    <row r="312" spans="2:21" ht="15" customHeight="1" x14ac:dyDescent="0.3">
      <c r="B312" s="70" t="str">
        <f t="shared" si="35"/>
        <v>!!!</v>
      </c>
      <c r="C312" s="265" t="str">
        <f>IF(ISERROR(IF(LEN(E312)&gt;0,VLOOKUP(TEXT($E312,0),'Angaben Stationen'!$E$14:$J$213,5,0),"")),"?",IF(LEN(E312)&gt;0,VLOOKUP(TEXT($E312,0),'Angaben Stationen'!$E$14:$J$213,5,0),""))</f>
        <v/>
      </c>
      <c r="D312" s="232" t="str">
        <f>IF(ISERROR(IF(LEN(E312)&gt;0,VLOOKUP(TEXT($E312,0),'Angaben Stationen'!$E$14:$J$213,6,0),"")),"STATION IST NICHT VORHANDEN",IF(LEN(E312)&gt;0,VLOOKUP(TEXT($E312,0),'Angaben Stationen'!$E$14:$J$213,6,0),""))</f>
        <v/>
      </c>
      <c r="E312" s="287"/>
      <c r="F312" s="234"/>
      <c r="G312" s="234"/>
      <c r="H312" s="263"/>
      <c r="I312" s="169"/>
      <c r="K312" s="445" t="str">
        <f t="shared" si="36"/>
        <v>Leer</v>
      </c>
      <c r="L312" s="445" t="str">
        <f>VLOOKUP($D312,{"29 - Psychiatrie (Erwachsene)","BGI";"297 - stationsäquivalente Behandlung in der Erwachsenenpsychiatrie (29)","BGI";"30 - Kinder- und Jugendpsychiatrie","BGII";"307 - stationsäquivalente Behandlung in der Kinder- und Jugendpsychiatrie (30)","BGII";"31 - Psychosomatik","BGI";"","Leer"},2,0)</f>
        <v>Leer</v>
      </c>
      <c r="M312" s="445">
        <f t="shared" si="33"/>
        <v>0</v>
      </c>
      <c r="N312" s="445">
        <f t="shared" si="34"/>
        <v>0</v>
      </c>
      <c r="O312" s="445">
        <f t="shared" si="37"/>
        <v>0</v>
      </c>
      <c r="P312" s="445">
        <f t="shared" si="38"/>
        <v>0</v>
      </c>
      <c r="Q312" s="445">
        <f t="shared" si="39"/>
        <v>0</v>
      </c>
      <c r="R312" s="415" t="str">
        <f t="shared" si="40"/>
        <v>Leer</v>
      </c>
      <c r="S312" s="445">
        <f>IF('Angaben KH-Standort'!D$29='A4'!D312,IF('Angaben KH-Standort'!E$29="Ja",1,0),0)</f>
        <v>0</v>
      </c>
      <c r="T312" s="445">
        <f>IF('Angaben KH-Standort'!D$30='A4'!D312,IF('Angaben KH-Standort'!E$30="Ja",1,0),0)</f>
        <v>0</v>
      </c>
      <c r="U312" s="445">
        <f>IF('Angaben KH-Standort'!D$31='A4'!D312,IF('Angaben KH-Standort'!E$31="Ja",1,0),0)</f>
        <v>0</v>
      </c>
    </row>
    <row r="313" spans="2:21" ht="15" customHeight="1" x14ac:dyDescent="0.3">
      <c r="B313" s="70" t="str">
        <f t="shared" si="35"/>
        <v>!!!</v>
      </c>
      <c r="C313" s="265" t="str">
        <f>IF(ISERROR(IF(LEN(E313)&gt;0,VLOOKUP(TEXT($E313,0),'Angaben Stationen'!$E$14:$J$213,5,0),"")),"?",IF(LEN(E313)&gt;0,VLOOKUP(TEXT($E313,0),'Angaben Stationen'!$E$14:$J$213,5,0),""))</f>
        <v/>
      </c>
      <c r="D313" s="232" t="str">
        <f>IF(ISERROR(IF(LEN(E313)&gt;0,VLOOKUP(TEXT($E313,0),'Angaben Stationen'!$E$14:$J$213,6,0),"")),"STATION IST NICHT VORHANDEN",IF(LEN(E313)&gt;0,VLOOKUP(TEXT($E313,0),'Angaben Stationen'!$E$14:$J$213,6,0),""))</f>
        <v/>
      </c>
      <c r="E313" s="287"/>
      <c r="F313" s="234"/>
      <c r="G313" s="234"/>
      <c r="H313" s="263"/>
      <c r="I313" s="169"/>
      <c r="K313" s="445" t="str">
        <f t="shared" si="36"/>
        <v>Leer</v>
      </c>
      <c r="L313" s="445" t="str">
        <f>VLOOKUP($D313,{"29 - Psychiatrie (Erwachsene)","BGI";"297 - stationsäquivalente Behandlung in der Erwachsenenpsychiatrie (29)","BGI";"30 - Kinder- und Jugendpsychiatrie","BGII";"307 - stationsäquivalente Behandlung in der Kinder- und Jugendpsychiatrie (30)","BGII";"31 - Psychosomatik","BGI";"","Leer"},2,0)</f>
        <v>Leer</v>
      </c>
      <c r="M313" s="445">
        <f t="shared" si="33"/>
        <v>0</v>
      </c>
      <c r="N313" s="445">
        <f t="shared" si="34"/>
        <v>0</v>
      </c>
      <c r="O313" s="445">
        <f t="shared" si="37"/>
        <v>0</v>
      </c>
      <c r="P313" s="445">
        <f t="shared" si="38"/>
        <v>0</v>
      </c>
      <c r="Q313" s="445">
        <f t="shared" si="39"/>
        <v>0</v>
      </c>
      <c r="R313" s="415" t="str">
        <f t="shared" si="40"/>
        <v>Leer</v>
      </c>
      <c r="S313" s="445">
        <f>IF('Angaben KH-Standort'!D$29='A4'!D313,IF('Angaben KH-Standort'!E$29="Ja",1,0),0)</f>
        <v>0</v>
      </c>
      <c r="T313" s="445">
        <f>IF('Angaben KH-Standort'!D$30='A4'!D313,IF('Angaben KH-Standort'!E$30="Ja",1,0),0)</f>
        <v>0</v>
      </c>
      <c r="U313" s="445">
        <f>IF('Angaben KH-Standort'!D$31='A4'!D313,IF('Angaben KH-Standort'!E$31="Ja",1,0),0)</f>
        <v>0</v>
      </c>
    </row>
    <row r="314" spans="2:21" ht="15" customHeight="1" x14ac:dyDescent="0.3">
      <c r="B314" s="70" t="str">
        <f t="shared" si="35"/>
        <v>!!!</v>
      </c>
      <c r="C314" s="265" t="str">
        <f>IF(ISERROR(IF(LEN(E314)&gt;0,VLOOKUP(TEXT($E314,0),'Angaben Stationen'!$E$14:$J$213,5,0),"")),"?",IF(LEN(E314)&gt;0,VLOOKUP(TEXT($E314,0),'Angaben Stationen'!$E$14:$J$213,5,0),""))</f>
        <v/>
      </c>
      <c r="D314" s="232" t="str">
        <f>IF(ISERROR(IF(LEN(E314)&gt;0,VLOOKUP(TEXT($E314,0),'Angaben Stationen'!$E$14:$J$213,6,0),"")),"STATION IST NICHT VORHANDEN",IF(LEN(E314)&gt;0,VLOOKUP(TEXT($E314,0),'Angaben Stationen'!$E$14:$J$213,6,0),""))</f>
        <v/>
      </c>
      <c r="E314" s="287"/>
      <c r="F314" s="234"/>
      <c r="G314" s="234"/>
      <c r="H314" s="263"/>
      <c r="I314" s="169"/>
      <c r="K314" s="445" t="str">
        <f t="shared" si="36"/>
        <v>Leer</v>
      </c>
      <c r="L314" s="445" t="str">
        <f>VLOOKUP($D314,{"29 - Psychiatrie (Erwachsene)","BGI";"297 - stationsäquivalente Behandlung in der Erwachsenenpsychiatrie (29)","BGI";"30 - Kinder- und Jugendpsychiatrie","BGII";"307 - stationsäquivalente Behandlung in der Kinder- und Jugendpsychiatrie (30)","BGII";"31 - Psychosomatik","BGI";"","Leer"},2,0)</f>
        <v>Leer</v>
      </c>
      <c r="M314" s="445">
        <f t="shared" si="33"/>
        <v>0</v>
      </c>
      <c r="N314" s="445">
        <f t="shared" si="34"/>
        <v>0</v>
      </c>
      <c r="O314" s="445">
        <f t="shared" si="37"/>
        <v>0</v>
      </c>
      <c r="P314" s="445">
        <f t="shared" si="38"/>
        <v>0</v>
      </c>
      <c r="Q314" s="445">
        <f t="shared" si="39"/>
        <v>0</v>
      </c>
      <c r="R314" s="415" t="str">
        <f t="shared" si="40"/>
        <v>Leer</v>
      </c>
      <c r="S314" s="445">
        <f>IF('Angaben KH-Standort'!D$29='A4'!D314,IF('Angaben KH-Standort'!E$29="Ja",1,0),0)</f>
        <v>0</v>
      </c>
      <c r="T314" s="445">
        <f>IF('Angaben KH-Standort'!D$30='A4'!D314,IF('Angaben KH-Standort'!E$30="Ja",1,0),0)</f>
        <v>0</v>
      </c>
      <c r="U314" s="445">
        <f>IF('Angaben KH-Standort'!D$31='A4'!D314,IF('Angaben KH-Standort'!E$31="Ja",1,0),0)</f>
        <v>0</v>
      </c>
    </row>
    <row r="315" spans="2:21" ht="15" customHeight="1" x14ac:dyDescent="0.3">
      <c r="B315" s="70" t="str">
        <f t="shared" si="35"/>
        <v>!!!</v>
      </c>
      <c r="C315" s="265" t="str">
        <f>IF(ISERROR(IF(LEN(E315)&gt;0,VLOOKUP(TEXT($E315,0),'Angaben Stationen'!$E$14:$J$213,5,0),"")),"?",IF(LEN(E315)&gt;0,VLOOKUP(TEXT($E315,0),'Angaben Stationen'!$E$14:$J$213,5,0),""))</f>
        <v/>
      </c>
      <c r="D315" s="232" t="str">
        <f>IF(ISERROR(IF(LEN(E315)&gt;0,VLOOKUP(TEXT($E315,0),'Angaben Stationen'!$E$14:$J$213,6,0),"")),"STATION IST NICHT VORHANDEN",IF(LEN(E315)&gt;0,VLOOKUP(TEXT($E315,0),'Angaben Stationen'!$E$14:$J$213,6,0),""))</f>
        <v/>
      </c>
      <c r="E315" s="287"/>
      <c r="F315" s="234"/>
      <c r="G315" s="234"/>
      <c r="H315" s="263"/>
      <c r="I315" s="169"/>
      <c r="K315" s="445" t="str">
        <f t="shared" si="36"/>
        <v>Leer</v>
      </c>
      <c r="L315" s="445" t="str">
        <f>VLOOKUP($D315,{"29 - Psychiatrie (Erwachsene)","BGI";"297 - stationsäquivalente Behandlung in der Erwachsenenpsychiatrie (29)","BGI";"30 - Kinder- und Jugendpsychiatrie","BGII";"307 - stationsäquivalente Behandlung in der Kinder- und Jugendpsychiatrie (30)","BGII";"31 - Psychosomatik","BGI";"","Leer"},2,0)</f>
        <v>Leer</v>
      </c>
      <c r="M315" s="445">
        <f t="shared" si="33"/>
        <v>0</v>
      </c>
      <c r="N315" s="445">
        <f t="shared" si="34"/>
        <v>0</v>
      </c>
      <c r="O315" s="445">
        <f t="shared" si="37"/>
        <v>0</v>
      </c>
      <c r="P315" s="445">
        <f t="shared" si="38"/>
        <v>0</v>
      </c>
      <c r="Q315" s="445">
        <f t="shared" si="39"/>
        <v>0</v>
      </c>
      <c r="R315" s="415" t="str">
        <f t="shared" si="40"/>
        <v>Leer</v>
      </c>
      <c r="S315" s="445">
        <f>IF('Angaben KH-Standort'!D$29='A4'!D315,IF('Angaben KH-Standort'!E$29="Ja",1,0),0)</f>
        <v>0</v>
      </c>
      <c r="T315" s="445">
        <f>IF('Angaben KH-Standort'!D$30='A4'!D315,IF('Angaben KH-Standort'!E$30="Ja",1,0),0)</f>
        <v>0</v>
      </c>
      <c r="U315" s="445">
        <f>IF('Angaben KH-Standort'!D$31='A4'!D315,IF('Angaben KH-Standort'!E$31="Ja",1,0),0)</f>
        <v>0</v>
      </c>
    </row>
    <row r="316" spans="2:21" ht="15" customHeight="1" x14ac:dyDescent="0.3">
      <c r="B316" s="70" t="str">
        <f t="shared" si="35"/>
        <v>!!!</v>
      </c>
      <c r="C316" s="265" t="str">
        <f>IF(ISERROR(IF(LEN(E316)&gt;0,VLOOKUP(TEXT($E316,0),'Angaben Stationen'!$E$14:$J$213,5,0),"")),"?",IF(LEN(E316)&gt;0,VLOOKUP(TEXT($E316,0),'Angaben Stationen'!$E$14:$J$213,5,0),""))</f>
        <v/>
      </c>
      <c r="D316" s="232" t="str">
        <f>IF(ISERROR(IF(LEN(E316)&gt;0,VLOOKUP(TEXT($E316,0),'Angaben Stationen'!$E$14:$J$213,6,0),"")),"STATION IST NICHT VORHANDEN",IF(LEN(E316)&gt;0,VLOOKUP(TEXT($E316,0),'Angaben Stationen'!$E$14:$J$213,6,0),""))</f>
        <v/>
      </c>
      <c r="E316" s="287"/>
      <c r="F316" s="234"/>
      <c r="G316" s="234"/>
      <c r="H316" s="263"/>
      <c r="I316" s="169"/>
      <c r="K316" s="445" t="str">
        <f t="shared" si="36"/>
        <v>Leer</v>
      </c>
      <c r="L316" s="445" t="str">
        <f>VLOOKUP($D316,{"29 - Psychiatrie (Erwachsene)","BGI";"297 - stationsäquivalente Behandlung in der Erwachsenenpsychiatrie (29)","BGI";"30 - Kinder- und Jugendpsychiatrie","BGII";"307 - stationsäquivalente Behandlung in der Kinder- und Jugendpsychiatrie (30)","BGII";"31 - Psychosomatik","BGI";"","Leer"},2,0)</f>
        <v>Leer</v>
      </c>
      <c r="M316" s="445">
        <f t="shared" si="33"/>
        <v>0</v>
      </c>
      <c r="N316" s="445">
        <f t="shared" si="34"/>
        <v>0</v>
      </c>
      <c r="O316" s="445">
        <f t="shared" si="37"/>
        <v>0</v>
      </c>
      <c r="P316" s="445">
        <f t="shared" si="38"/>
        <v>0</v>
      </c>
      <c r="Q316" s="445">
        <f t="shared" si="39"/>
        <v>0</v>
      </c>
      <c r="R316" s="415" t="str">
        <f t="shared" si="40"/>
        <v>Leer</v>
      </c>
      <c r="S316" s="445">
        <f>IF('Angaben KH-Standort'!D$29='A4'!D316,IF('Angaben KH-Standort'!E$29="Ja",1,0),0)</f>
        <v>0</v>
      </c>
      <c r="T316" s="445">
        <f>IF('Angaben KH-Standort'!D$30='A4'!D316,IF('Angaben KH-Standort'!E$30="Ja",1,0),0)</f>
        <v>0</v>
      </c>
      <c r="U316" s="445">
        <f>IF('Angaben KH-Standort'!D$31='A4'!D316,IF('Angaben KH-Standort'!E$31="Ja",1,0),0)</f>
        <v>0</v>
      </c>
    </row>
    <row r="317" spans="2:21" ht="15" customHeight="1" x14ac:dyDescent="0.3">
      <c r="B317" s="70" t="str">
        <f t="shared" si="35"/>
        <v>!!!</v>
      </c>
      <c r="C317" s="265" t="str">
        <f>IF(ISERROR(IF(LEN(E317)&gt;0,VLOOKUP(TEXT($E317,0),'Angaben Stationen'!$E$14:$J$213,5,0),"")),"?",IF(LEN(E317)&gt;0,VLOOKUP(TEXT($E317,0),'Angaben Stationen'!$E$14:$J$213,5,0),""))</f>
        <v/>
      </c>
      <c r="D317" s="232" t="str">
        <f>IF(ISERROR(IF(LEN(E317)&gt;0,VLOOKUP(TEXT($E317,0),'Angaben Stationen'!$E$14:$J$213,6,0),"")),"STATION IST NICHT VORHANDEN",IF(LEN(E317)&gt;0,VLOOKUP(TEXT($E317,0),'Angaben Stationen'!$E$14:$J$213,6,0),""))</f>
        <v/>
      </c>
      <c r="E317" s="287"/>
      <c r="F317" s="234"/>
      <c r="G317" s="234"/>
      <c r="H317" s="263"/>
      <c r="I317" s="169"/>
      <c r="K317" s="445" t="str">
        <f t="shared" si="36"/>
        <v>Leer</v>
      </c>
      <c r="L317" s="445" t="str">
        <f>VLOOKUP($D317,{"29 - Psychiatrie (Erwachsene)","BGI";"297 - stationsäquivalente Behandlung in der Erwachsenenpsychiatrie (29)","BGI";"30 - Kinder- und Jugendpsychiatrie","BGII";"307 - stationsäquivalente Behandlung in der Kinder- und Jugendpsychiatrie (30)","BGII";"31 - Psychosomatik","BGI";"","Leer"},2,0)</f>
        <v>Leer</v>
      </c>
      <c r="M317" s="445">
        <f t="shared" si="33"/>
        <v>0</v>
      </c>
      <c r="N317" s="445">
        <f t="shared" si="34"/>
        <v>0</v>
      </c>
      <c r="O317" s="445">
        <f t="shared" si="37"/>
        <v>0</v>
      </c>
      <c r="P317" s="445">
        <f t="shared" si="38"/>
        <v>0</v>
      </c>
      <c r="Q317" s="445">
        <f t="shared" si="39"/>
        <v>0</v>
      </c>
      <c r="R317" s="415" t="str">
        <f t="shared" si="40"/>
        <v>Leer</v>
      </c>
      <c r="S317" s="445">
        <f>IF('Angaben KH-Standort'!D$29='A4'!D317,IF('Angaben KH-Standort'!E$29="Ja",1,0),0)</f>
        <v>0</v>
      </c>
      <c r="T317" s="445">
        <f>IF('Angaben KH-Standort'!D$30='A4'!D317,IF('Angaben KH-Standort'!E$30="Ja",1,0),0)</f>
        <v>0</v>
      </c>
      <c r="U317" s="445">
        <f>IF('Angaben KH-Standort'!D$31='A4'!D317,IF('Angaben KH-Standort'!E$31="Ja",1,0),0)</f>
        <v>0</v>
      </c>
    </row>
    <row r="318" spans="2:21" ht="15" customHeight="1" x14ac:dyDescent="0.3">
      <c r="B318" s="70" t="str">
        <f t="shared" si="35"/>
        <v>!!!</v>
      </c>
      <c r="C318" s="265" t="str">
        <f>IF(ISERROR(IF(LEN(E318)&gt;0,VLOOKUP(TEXT($E318,0),'Angaben Stationen'!$E$14:$J$213,5,0),"")),"?",IF(LEN(E318)&gt;0,VLOOKUP(TEXT($E318,0),'Angaben Stationen'!$E$14:$J$213,5,0),""))</f>
        <v/>
      </c>
      <c r="D318" s="232" t="str">
        <f>IF(ISERROR(IF(LEN(E318)&gt;0,VLOOKUP(TEXT($E318,0),'Angaben Stationen'!$E$14:$J$213,6,0),"")),"STATION IST NICHT VORHANDEN",IF(LEN(E318)&gt;0,VLOOKUP(TEXT($E318,0),'Angaben Stationen'!$E$14:$J$213,6,0),""))</f>
        <v/>
      </c>
      <c r="E318" s="287"/>
      <c r="F318" s="234"/>
      <c r="G318" s="234"/>
      <c r="H318" s="263"/>
      <c r="I318" s="169"/>
      <c r="K318" s="445" t="str">
        <f t="shared" si="36"/>
        <v>Leer</v>
      </c>
      <c r="L318" s="445" t="str">
        <f>VLOOKUP($D318,{"29 - Psychiatrie (Erwachsene)","BGI";"297 - stationsäquivalente Behandlung in der Erwachsenenpsychiatrie (29)","BGI";"30 - Kinder- und Jugendpsychiatrie","BGII";"307 - stationsäquivalente Behandlung in der Kinder- und Jugendpsychiatrie (30)","BGII";"31 - Psychosomatik","BGI";"","Leer"},2,0)</f>
        <v>Leer</v>
      </c>
      <c r="M318" s="445">
        <f t="shared" si="33"/>
        <v>0</v>
      </c>
      <c r="N318" s="445">
        <f t="shared" si="34"/>
        <v>0</v>
      </c>
      <c r="O318" s="445">
        <f t="shared" si="37"/>
        <v>0</v>
      </c>
      <c r="P318" s="445">
        <f t="shared" si="38"/>
        <v>0</v>
      </c>
      <c r="Q318" s="445">
        <f t="shared" si="39"/>
        <v>0</v>
      </c>
      <c r="R318" s="415" t="str">
        <f t="shared" si="40"/>
        <v>Leer</v>
      </c>
      <c r="S318" s="445">
        <f>IF('Angaben KH-Standort'!D$29='A4'!D318,IF('Angaben KH-Standort'!E$29="Ja",1,0),0)</f>
        <v>0</v>
      </c>
      <c r="T318" s="445">
        <f>IF('Angaben KH-Standort'!D$30='A4'!D318,IF('Angaben KH-Standort'!E$30="Ja",1,0),0)</f>
        <v>0</v>
      </c>
      <c r="U318" s="445">
        <f>IF('Angaben KH-Standort'!D$31='A4'!D318,IF('Angaben KH-Standort'!E$31="Ja",1,0),0)</f>
        <v>0</v>
      </c>
    </row>
    <row r="319" spans="2:21" ht="15" customHeight="1" x14ac:dyDescent="0.3">
      <c r="B319" s="70" t="str">
        <f t="shared" si="35"/>
        <v>!!!</v>
      </c>
      <c r="C319" s="265" t="str">
        <f>IF(ISERROR(IF(LEN(E319)&gt;0,VLOOKUP(TEXT($E319,0),'Angaben Stationen'!$E$14:$J$213,5,0),"")),"?",IF(LEN(E319)&gt;0,VLOOKUP(TEXT($E319,0),'Angaben Stationen'!$E$14:$J$213,5,0),""))</f>
        <v/>
      </c>
      <c r="D319" s="232" t="str">
        <f>IF(ISERROR(IF(LEN(E319)&gt;0,VLOOKUP(TEXT($E319,0),'Angaben Stationen'!$E$14:$J$213,6,0),"")),"STATION IST NICHT VORHANDEN",IF(LEN(E319)&gt;0,VLOOKUP(TEXT($E319,0),'Angaben Stationen'!$E$14:$J$213,6,0),""))</f>
        <v/>
      </c>
      <c r="E319" s="287"/>
      <c r="F319" s="234"/>
      <c r="G319" s="234"/>
      <c r="H319" s="263"/>
      <c r="I319" s="169"/>
      <c r="K319" s="445" t="str">
        <f t="shared" si="36"/>
        <v>Leer</v>
      </c>
      <c r="L319" s="445" t="str">
        <f>VLOOKUP($D319,{"29 - Psychiatrie (Erwachsene)","BGI";"297 - stationsäquivalente Behandlung in der Erwachsenenpsychiatrie (29)","BGI";"30 - Kinder- und Jugendpsychiatrie","BGII";"307 - stationsäquivalente Behandlung in der Kinder- und Jugendpsychiatrie (30)","BGII";"31 - Psychosomatik","BGI";"","Leer"},2,0)</f>
        <v>Leer</v>
      </c>
      <c r="M319" s="445">
        <f t="shared" si="33"/>
        <v>0</v>
      </c>
      <c r="N319" s="445">
        <f t="shared" si="34"/>
        <v>0</v>
      </c>
      <c r="O319" s="445">
        <f t="shared" si="37"/>
        <v>0</v>
      </c>
      <c r="P319" s="445">
        <f t="shared" si="38"/>
        <v>0</v>
      </c>
      <c r="Q319" s="445">
        <f t="shared" si="39"/>
        <v>0</v>
      </c>
      <c r="R319" s="415" t="str">
        <f t="shared" si="40"/>
        <v>Leer</v>
      </c>
      <c r="S319" s="445">
        <f>IF('Angaben KH-Standort'!D$29='A4'!D319,IF('Angaben KH-Standort'!E$29="Ja",1,0),0)</f>
        <v>0</v>
      </c>
      <c r="T319" s="445">
        <f>IF('Angaben KH-Standort'!D$30='A4'!D319,IF('Angaben KH-Standort'!E$30="Ja",1,0),0)</f>
        <v>0</v>
      </c>
      <c r="U319" s="445">
        <f>IF('Angaben KH-Standort'!D$31='A4'!D319,IF('Angaben KH-Standort'!E$31="Ja",1,0),0)</f>
        <v>0</v>
      </c>
    </row>
    <row r="320" spans="2:21" ht="15" customHeight="1" x14ac:dyDescent="0.3">
      <c r="B320" s="70" t="str">
        <f t="shared" si="35"/>
        <v>!!!</v>
      </c>
      <c r="C320" s="265" t="str">
        <f>IF(ISERROR(IF(LEN(E320)&gt;0,VLOOKUP(TEXT($E320,0),'Angaben Stationen'!$E$14:$J$213,5,0),"")),"?",IF(LEN(E320)&gt;0,VLOOKUP(TEXT($E320,0),'Angaben Stationen'!$E$14:$J$213,5,0),""))</f>
        <v/>
      </c>
      <c r="D320" s="232" t="str">
        <f>IF(ISERROR(IF(LEN(E320)&gt;0,VLOOKUP(TEXT($E320,0),'Angaben Stationen'!$E$14:$J$213,6,0),"")),"STATION IST NICHT VORHANDEN",IF(LEN(E320)&gt;0,VLOOKUP(TEXT($E320,0),'Angaben Stationen'!$E$14:$J$213,6,0),""))</f>
        <v/>
      </c>
      <c r="E320" s="287"/>
      <c r="F320" s="234"/>
      <c r="G320" s="234"/>
      <c r="H320" s="263"/>
      <c r="I320" s="169"/>
      <c r="K320" s="445" t="str">
        <f t="shared" si="36"/>
        <v>Leer</v>
      </c>
      <c r="L320" s="445" t="str">
        <f>VLOOKUP($D320,{"29 - Psychiatrie (Erwachsene)","BGI";"297 - stationsäquivalente Behandlung in der Erwachsenenpsychiatrie (29)","BGI";"30 - Kinder- und Jugendpsychiatrie","BGII";"307 - stationsäquivalente Behandlung in der Kinder- und Jugendpsychiatrie (30)","BGII";"31 - Psychosomatik","BGI";"","Leer"},2,0)</f>
        <v>Leer</v>
      </c>
      <c r="M320" s="445">
        <f t="shared" si="33"/>
        <v>0</v>
      </c>
      <c r="N320" s="445">
        <f t="shared" si="34"/>
        <v>0</v>
      </c>
      <c r="O320" s="445">
        <f t="shared" si="37"/>
        <v>0</v>
      </c>
      <c r="P320" s="445">
        <f t="shared" si="38"/>
        <v>0</v>
      </c>
      <c r="Q320" s="445">
        <f t="shared" si="39"/>
        <v>0</v>
      </c>
      <c r="R320" s="415" t="str">
        <f t="shared" si="40"/>
        <v>Leer</v>
      </c>
      <c r="S320" s="445">
        <f>IF('Angaben KH-Standort'!D$29='A4'!D320,IF('Angaben KH-Standort'!E$29="Ja",1,0),0)</f>
        <v>0</v>
      </c>
      <c r="T320" s="445">
        <f>IF('Angaben KH-Standort'!D$30='A4'!D320,IF('Angaben KH-Standort'!E$30="Ja",1,0),0)</f>
        <v>0</v>
      </c>
      <c r="U320" s="445">
        <f>IF('Angaben KH-Standort'!D$31='A4'!D320,IF('Angaben KH-Standort'!E$31="Ja",1,0),0)</f>
        <v>0</v>
      </c>
    </row>
    <row r="321" spans="2:21" ht="15" customHeight="1" x14ac:dyDescent="0.3">
      <c r="B321" s="70" t="str">
        <f t="shared" si="35"/>
        <v>!!!</v>
      </c>
      <c r="C321" s="265" t="str">
        <f>IF(ISERROR(IF(LEN(E321)&gt;0,VLOOKUP(TEXT($E321,0),'Angaben Stationen'!$E$14:$J$213,5,0),"")),"?",IF(LEN(E321)&gt;0,VLOOKUP(TEXT($E321,0),'Angaben Stationen'!$E$14:$J$213,5,0),""))</f>
        <v/>
      </c>
      <c r="D321" s="232" t="str">
        <f>IF(ISERROR(IF(LEN(E321)&gt;0,VLOOKUP(TEXT($E321,0),'Angaben Stationen'!$E$14:$J$213,6,0),"")),"STATION IST NICHT VORHANDEN",IF(LEN(E321)&gt;0,VLOOKUP(TEXT($E321,0),'Angaben Stationen'!$E$14:$J$213,6,0),""))</f>
        <v/>
      </c>
      <c r="E321" s="287"/>
      <c r="F321" s="234"/>
      <c r="G321" s="234"/>
      <c r="H321" s="263"/>
      <c r="I321" s="169"/>
      <c r="K321" s="445" t="str">
        <f t="shared" si="36"/>
        <v>Leer</v>
      </c>
      <c r="L321" s="445" t="str">
        <f>VLOOKUP($D321,{"29 - Psychiatrie (Erwachsene)","BGI";"297 - stationsäquivalente Behandlung in der Erwachsenenpsychiatrie (29)","BGI";"30 - Kinder- und Jugendpsychiatrie","BGII";"307 - stationsäquivalente Behandlung in der Kinder- und Jugendpsychiatrie (30)","BGII";"31 - Psychosomatik","BGI";"","Leer"},2,0)</f>
        <v>Leer</v>
      </c>
      <c r="M321" s="445">
        <f t="shared" si="33"/>
        <v>0</v>
      </c>
      <c r="N321" s="445">
        <f t="shared" si="34"/>
        <v>0</v>
      </c>
      <c r="O321" s="445">
        <f t="shared" si="37"/>
        <v>0</v>
      </c>
      <c r="P321" s="445">
        <f t="shared" si="38"/>
        <v>0</v>
      </c>
      <c r="Q321" s="445">
        <f t="shared" si="39"/>
        <v>0</v>
      </c>
      <c r="R321" s="415" t="str">
        <f t="shared" si="40"/>
        <v>Leer</v>
      </c>
      <c r="S321" s="445">
        <f>IF('Angaben KH-Standort'!D$29='A4'!D321,IF('Angaben KH-Standort'!E$29="Ja",1,0),0)</f>
        <v>0</v>
      </c>
      <c r="T321" s="445">
        <f>IF('Angaben KH-Standort'!D$30='A4'!D321,IF('Angaben KH-Standort'!E$30="Ja",1,0),0)</f>
        <v>0</v>
      </c>
      <c r="U321" s="445">
        <f>IF('Angaben KH-Standort'!D$31='A4'!D321,IF('Angaben KH-Standort'!E$31="Ja",1,0),0)</f>
        <v>0</v>
      </c>
    </row>
    <row r="322" spans="2:21" ht="15" customHeight="1" x14ac:dyDescent="0.3">
      <c r="B322" s="70" t="str">
        <f t="shared" si="35"/>
        <v>!!!</v>
      </c>
      <c r="C322" s="265" t="str">
        <f>IF(ISERROR(IF(LEN(E322)&gt;0,VLOOKUP(TEXT($E322,0),'Angaben Stationen'!$E$14:$J$213,5,0),"")),"?",IF(LEN(E322)&gt;0,VLOOKUP(TEXT($E322,0),'Angaben Stationen'!$E$14:$J$213,5,0),""))</f>
        <v/>
      </c>
      <c r="D322" s="232" t="str">
        <f>IF(ISERROR(IF(LEN(E322)&gt;0,VLOOKUP(TEXT($E322,0),'Angaben Stationen'!$E$14:$J$213,6,0),"")),"STATION IST NICHT VORHANDEN",IF(LEN(E322)&gt;0,VLOOKUP(TEXT($E322,0),'Angaben Stationen'!$E$14:$J$213,6,0),""))</f>
        <v/>
      </c>
      <c r="E322" s="287"/>
      <c r="F322" s="234"/>
      <c r="G322" s="234"/>
      <c r="H322" s="263"/>
      <c r="I322" s="169"/>
      <c r="K322" s="445" t="str">
        <f t="shared" si="36"/>
        <v>Leer</v>
      </c>
      <c r="L322" s="445" t="str">
        <f>VLOOKUP($D322,{"29 - Psychiatrie (Erwachsene)","BGI";"297 - stationsäquivalente Behandlung in der Erwachsenenpsychiatrie (29)","BGI";"30 - Kinder- und Jugendpsychiatrie","BGII";"307 - stationsäquivalente Behandlung in der Kinder- und Jugendpsychiatrie (30)","BGII";"31 - Psychosomatik","BGI";"","Leer"},2,0)</f>
        <v>Leer</v>
      </c>
      <c r="M322" s="445">
        <f t="shared" si="33"/>
        <v>0</v>
      </c>
      <c r="N322" s="445">
        <f t="shared" si="34"/>
        <v>0</v>
      </c>
      <c r="O322" s="445">
        <f t="shared" si="37"/>
        <v>0</v>
      </c>
      <c r="P322" s="445">
        <f t="shared" si="38"/>
        <v>0</v>
      </c>
      <c r="Q322" s="445">
        <f t="shared" si="39"/>
        <v>0</v>
      </c>
      <c r="R322" s="415" t="str">
        <f t="shared" si="40"/>
        <v>Leer</v>
      </c>
      <c r="S322" s="445">
        <f>IF('Angaben KH-Standort'!D$29='A4'!D322,IF('Angaben KH-Standort'!E$29="Ja",1,0),0)</f>
        <v>0</v>
      </c>
      <c r="T322" s="445">
        <f>IF('Angaben KH-Standort'!D$30='A4'!D322,IF('Angaben KH-Standort'!E$30="Ja",1,0),0)</f>
        <v>0</v>
      </c>
      <c r="U322" s="445">
        <f>IF('Angaben KH-Standort'!D$31='A4'!D322,IF('Angaben KH-Standort'!E$31="Ja",1,0),0)</f>
        <v>0</v>
      </c>
    </row>
    <row r="323" spans="2:21" ht="15" customHeight="1" x14ac:dyDescent="0.3">
      <c r="B323" s="70" t="str">
        <f t="shared" si="35"/>
        <v>!!!</v>
      </c>
      <c r="C323" s="265" t="str">
        <f>IF(ISERROR(IF(LEN(E323)&gt;0,VLOOKUP(TEXT($E323,0),'Angaben Stationen'!$E$14:$J$213,5,0),"")),"?",IF(LEN(E323)&gt;0,VLOOKUP(TEXT($E323,0),'Angaben Stationen'!$E$14:$J$213,5,0),""))</f>
        <v/>
      </c>
      <c r="D323" s="232" t="str">
        <f>IF(ISERROR(IF(LEN(E323)&gt;0,VLOOKUP(TEXT($E323,0),'Angaben Stationen'!$E$14:$J$213,6,0),"")),"STATION IST NICHT VORHANDEN",IF(LEN(E323)&gt;0,VLOOKUP(TEXT($E323,0),'Angaben Stationen'!$E$14:$J$213,6,0),""))</f>
        <v/>
      </c>
      <c r="E323" s="287"/>
      <c r="F323" s="234"/>
      <c r="G323" s="234"/>
      <c r="H323" s="263"/>
      <c r="I323" s="169"/>
      <c r="K323" s="445" t="str">
        <f t="shared" si="36"/>
        <v>Leer</v>
      </c>
      <c r="L323" s="445" t="str">
        <f>VLOOKUP($D323,{"29 - Psychiatrie (Erwachsene)","BGI";"297 - stationsäquivalente Behandlung in der Erwachsenenpsychiatrie (29)","BGI";"30 - Kinder- und Jugendpsychiatrie","BGII";"307 - stationsäquivalente Behandlung in der Kinder- und Jugendpsychiatrie (30)","BGII";"31 - Psychosomatik","BGI";"","Leer"},2,0)</f>
        <v>Leer</v>
      </c>
      <c r="M323" s="445">
        <f t="shared" si="33"/>
        <v>0</v>
      </c>
      <c r="N323" s="445">
        <f t="shared" si="34"/>
        <v>0</v>
      </c>
      <c r="O323" s="445">
        <f t="shared" si="37"/>
        <v>0</v>
      </c>
      <c r="P323" s="445">
        <f t="shared" si="38"/>
        <v>0</v>
      </c>
      <c r="Q323" s="445">
        <f t="shared" si="39"/>
        <v>0</v>
      </c>
      <c r="R323" s="415" t="str">
        <f t="shared" si="40"/>
        <v>Leer</v>
      </c>
      <c r="S323" s="445">
        <f>IF('Angaben KH-Standort'!D$29='A4'!D323,IF('Angaben KH-Standort'!E$29="Ja",1,0),0)</f>
        <v>0</v>
      </c>
      <c r="T323" s="445">
        <f>IF('Angaben KH-Standort'!D$30='A4'!D323,IF('Angaben KH-Standort'!E$30="Ja",1,0),0)</f>
        <v>0</v>
      </c>
      <c r="U323" s="445">
        <f>IF('Angaben KH-Standort'!D$31='A4'!D323,IF('Angaben KH-Standort'!E$31="Ja",1,0),0)</f>
        <v>0</v>
      </c>
    </row>
    <row r="324" spans="2:21" ht="15" customHeight="1" x14ac:dyDescent="0.3">
      <c r="B324" s="70" t="str">
        <f t="shared" si="35"/>
        <v>!!!</v>
      </c>
      <c r="C324" s="265" t="str">
        <f>IF(ISERROR(IF(LEN(E324)&gt;0,VLOOKUP(TEXT($E324,0),'Angaben Stationen'!$E$14:$J$213,5,0),"")),"?",IF(LEN(E324)&gt;0,VLOOKUP(TEXT($E324,0),'Angaben Stationen'!$E$14:$J$213,5,0),""))</f>
        <v/>
      </c>
      <c r="D324" s="232" t="str">
        <f>IF(ISERROR(IF(LEN(E324)&gt;0,VLOOKUP(TEXT($E324,0),'Angaben Stationen'!$E$14:$J$213,6,0),"")),"STATION IST NICHT VORHANDEN",IF(LEN(E324)&gt;0,VLOOKUP(TEXT($E324,0),'Angaben Stationen'!$E$14:$J$213,6,0),""))</f>
        <v/>
      </c>
      <c r="E324" s="287"/>
      <c r="F324" s="234"/>
      <c r="G324" s="234"/>
      <c r="H324" s="263"/>
      <c r="I324" s="169"/>
      <c r="K324" s="445" t="str">
        <f t="shared" si="36"/>
        <v>Leer</v>
      </c>
      <c r="L324" s="445" t="str">
        <f>VLOOKUP($D324,{"29 - Psychiatrie (Erwachsene)","BGI";"297 - stationsäquivalente Behandlung in der Erwachsenenpsychiatrie (29)","BGI";"30 - Kinder- und Jugendpsychiatrie","BGII";"307 - stationsäquivalente Behandlung in der Kinder- und Jugendpsychiatrie (30)","BGII";"31 - Psychosomatik","BGI";"","Leer"},2,0)</f>
        <v>Leer</v>
      </c>
      <c r="M324" s="445">
        <f t="shared" si="33"/>
        <v>0</v>
      </c>
      <c r="N324" s="445">
        <f t="shared" si="34"/>
        <v>0</v>
      </c>
      <c r="O324" s="445">
        <f t="shared" si="37"/>
        <v>0</v>
      </c>
      <c r="P324" s="445">
        <f t="shared" si="38"/>
        <v>0</v>
      </c>
      <c r="Q324" s="445">
        <f t="shared" si="39"/>
        <v>0</v>
      </c>
      <c r="R324" s="415" t="str">
        <f t="shared" si="40"/>
        <v>Leer</v>
      </c>
      <c r="S324" s="445">
        <f>IF('Angaben KH-Standort'!D$29='A4'!D324,IF('Angaben KH-Standort'!E$29="Ja",1,0),0)</f>
        <v>0</v>
      </c>
      <c r="T324" s="445">
        <f>IF('Angaben KH-Standort'!D$30='A4'!D324,IF('Angaben KH-Standort'!E$30="Ja",1,0),0)</f>
        <v>0</v>
      </c>
      <c r="U324" s="445">
        <f>IF('Angaben KH-Standort'!D$31='A4'!D324,IF('Angaben KH-Standort'!E$31="Ja",1,0),0)</f>
        <v>0</v>
      </c>
    </row>
    <row r="325" spans="2:21" ht="15" customHeight="1" x14ac:dyDescent="0.3">
      <c r="B325" s="70" t="str">
        <f t="shared" si="35"/>
        <v>!!!</v>
      </c>
      <c r="C325" s="265" t="str">
        <f>IF(ISERROR(IF(LEN(E325)&gt;0,VLOOKUP(TEXT($E325,0),'Angaben Stationen'!$E$14:$J$213,5,0),"")),"?",IF(LEN(E325)&gt;0,VLOOKUP(TEXT($E325,0),'Angaben Stationen'!$E$14:$J$213,5,0),""))</f>
        <v/>
      </c>
      <c r="D325" s="232" t="str">
        <f>IF(ISERROR(IF(LEN(E325)&gt;0,VLOOKUP(TEXT($E325,0),'Angaben Stationen'!$E$14:$J$213,6,0),"")),"STATION IST NICHT VORHANDEN",IF(LEN(E325)&gt;0,VLOOKUP(TEXT($E325,0),'Angaben Stationen'!$E$14:$J$213,6,0),""))</f>
        <v/>
      </c>
      <c r="E325" s="287"/>
      <c r="F325" s="234"/>
      <c r="G325" s="234"/>
      <c r="H325" s="263"/>
      <c r="I325" s="169"/>
      <c r="K325" s="445" t="str">
        <f t="shared" si="36"/>
        <v>Leer</v>
      </c>
      <c r="L325" s="445" t="str">
        <f>VLOOKUP($D325,{"29 - Psychiatrie (Erwachsene)","BGI";"297 - stationsäquivalente Behandlung in der Erwachsenenpsychiatrie (29)","BGI";"30 - Kinder- und Jugendpsychiatrie","BGII";"307 - stationsäquivalente Behandlung in der Kinder- und Jugendpsychiatrie (30)","BGII";"31 - Psychosomatik","BGI";"","Leer"},2,0)</f>
        <v>Leer</v>
      </c>
      <c r="M325" s="445">
        <f t="shared" si="33"/>
        <v>0</v>
      </c>
      <c r="N325" s="445">
        <f t="shared" si="34"/>
        <v>0</v>
      </c>
      <c r="O325" s="445">
        <f t="shared" si="37"/>
        <v>0</v>
      </c>
      <c r="P325" s="445">
        <f t="shared" si="38"/>
        <v>0</v>
      </c>
      <c r="Q325" s="445">
        <f t="shared" si="39"/>
        <v>0</v>
      </c>
      <c r="R325" s="415" t="str">
        <f t="shared" si="40"/>
        <v>Leer</v>
      </c>
      <c r="S325" s="445">
        <f>IF('Angaben KH-Standort'!D$29='A4'!D325,IF('Angaben KH-Standort'!E$29="Ja",1,0),0)</f>
        <v>0</v>
      </c>
      <c r="T325" s="445">
        <f>IF('Angaben KH-Standort'!D$30='A4'!D325,IF('Angaben KH-Standort'!E$30="Ja",1,0),0)</f>
        <v>0</v>
      </c>
      <c r="U325" s="445">
        <f>IF('Angaben KH-Standort'!D$31='A4'!D325,IF('Angaben KH-Standort'!E$31="Ja",1,0),0)</f>
        <v>0</v>
      </c>
    </row>
    <row r="326" spans="2:21" ht="15" customHeight="1" x14ac:dyDescent="0.3">
      <c r="B326" s="70" t="str">
        <f t="shared" si="35"/>
        <v>!!!</v>
      </c>
      <c r="C326" s="265" t="str">
        <f>IF(ISERROR(IF(LEN(E326)&gt;0,VLOOKUP(TEXT($E326,0),'Angaben Stationen'!$E$14:$J$213,5,0),"")),"?",IF(LEN(E326)&gt;0,VLOOKUP(TEXT($E326,0),'Angaben Stationen'!$E$14:$J$213,5,0),""))</f>
        <v/>
      </c>
      <c r="D326" s="232" t="str">
        <f>IF(ISERROR(IF(LEN(E326)&gt;0,VLOOKUP(TEXT($E326,0),'Angaben Stationen'!$E$14:$J$213,6,0),"")),"STATION IST NICHT VORHANDEN",IF(LEN(E326)&gt;0,VLOOKUP(TEXT($E326,0),'Angaben Stationen'!$E$14:$J$213,6,0),""))</f>
        <v/>
      </c>
      <c r="E326" s="287"/>
      <c r="F326" s="234"/>
      <c r="G326" s="234"/>
      <c r="H326" s="263"/>
      <c r="I326" s="169"/>
      <c r="K326" s="445" t="str">
        <f t="shared" si="36"/>
        <v>Leer</v>
      </c>
      <c r="L326" s="445" t="str">
        <f>VLOOKUP($D326,{"29 - Psychiatrie (Erwachsene)","BGI";"297 - stationsäquivalente Behandlung in der Erwachsenenpsychiatrie (29)","BGI";"30 - Kinder- und Jugendpsychiatrie","BGII";"307 - stationsäquivalente Behandlung in der Kinder- und Jugendpsychiatrie (30)","BGII";"31 - Psychosomatik","BGI";"","Leer"},2,0)</f>
        <v>Leer</v>
      </c>
      <c r="M326" s="445">
        <f t="shared" si="33"/>
        <v>0</v>
      </c>
      <c r="N326" s="445">
        <f t="shared" si="34"/>
        <v>0</v>
      </c>
      <c r="O326" s="445">
        <f t="shared" si="37"/>
        <v>0</v>
      </c>
      <c r="P326" s="445">
        <f t="shared" si="38"/>
        <v>0</v>
      </c>
      <c r="Q326" s="445">
        <f t="shared" si="39"/>
        <v>0</v>
      </c>
      <c r="R326" s="415" t="str">
        <f t="shared" si="40"/>
        <v>Leer</v>
      </c>
      <c r="S326" s="445">
        <f>IF('Angaben KH-Standort'!D$29='A4'!D326,IF('Angaben KH-Standort'!E$29="Ja",1,0),0)</f>
        <v>0</v>
      </c>
      <c r="T326" s="445">
        <f>IF('Angaben KH-Standort'!D$30='A4'!D326,IF('Angaben KH-Standort'!E$30="Ja",1,0),0)</f>
        <v>0</v>
      </c>
      <c r="U326" s="445">
        <f>IF('Angaben KH-Standort'!D$31='A4'!D326,IF('Angaben KH-Standort'!E$31="Ja",1,0),0)</f>
        <v>0</v>
      </c>
    </row>
    <row r="327" spans="2:21" ht="15" customHeight="1" x14ac:dyDescent="0.3">
      <c r="B327" s="70" t="str">
        <f t="shared" si="35"/>
        <v>!!!</v>
      </c>
      <c r="C327" s="265" t="str">
        <f>IF(ISERROR(IF(LEN(E327)&gt;0,VLOOKUP(TEXT($E327,0),'Angaben Stationen'!$E$14:$J$213,5,0),"")),"?",IF(LEN(E327)&gt;0,VLOOKUP(TEXT($E327,0),'Angaben Stationen'!$E$14:$J$213,5,0),""))</f>
        <v/>
      </c>
      <c r="D327" s="232" t="str">
        <f>IF(ISERROR(IF(LEN(E327)&gt;0,VLOOKUP(TEXT($E327,0),'Angaben Stationen'!$E$14:$J$213,6,0),"")),"STATION IST NICHT VORHANDEN",IF(LEN(E327)&gt;0,VLOOKUP(TEXT($E327,0),'Angaben Stationen'!$E$14:$J$213,6,0),""))</f>
        <v/>
      </c>
      <c r="E327" s="287"/>
      <c r="F327" s="234"/>
      <c r="G327" s="234"/>
      <c r="H327" s="263"/>
      <c r="I327" s="169"/>
      <c r="K327" s="445" t="str">
        <f t="shared" si="36"/>
        <v>Leer</v>
      </c>
      <c r="L327" s="445" t="str">
        <f>VLOOKUP($D327,{"29 - Psychiatrie (Erwachsene)","BGI";"297 - stationsäquivalente Behandlung in der Erwachsenenpsychiatrie (29)","BGI";"30 - Kinder- und Jugendpsychiatrie","BGII";"307 - stationsäquivalente Behandlung in der Kinder- und Jugendpsychiatrie (30)","BGII";"31 - Psychosomatik","BGI";"","Leer"},2,0)</f>
        <v>Leer</v>
      </c>
      <c r="M327" s="445">
        <f t="shared" si="33"/>
        <v>0</v>
      </c>
      <c r="N327" s="445">
        <f t="shared" si="34"/>
        <v>0</v>
      </c>
      <c r="O327" s="445">
        <f t="shared" si="37"/>
        <v>0</v>
      </c>
      <c r="P327" s="445">
        <f t="shared" si="38"/>
        <v>0</v>
      </c>
      <c r="Q327" s="445">
        <f t="shared" si="39"/>
        <v>0</v>
      </c>
      <c r="R327" s="415" t="str">
        <f t="shared" si="40"/>
        <v>Leer</v>
      </c>
      <c r="S327" s="445">
        <f>IF('Angaben KH-Standort'!D$29='A4'!D327,IF('Angaben KH-Standort'!E$29="Ja",1,0),0)</f>
        <v>0</v>
      </c>
      <c r="T327" s="445">
        <f>IF('Angaben KH-Standort'!D$30='A4'!D327,IF('Angaben KH-Standort'!E$30="Ja",1,0),0)</f>
        <v>0</v>
      </c>
      <c r="U327" s="445">
        <f>IF('Angaben KH-Standort'!D$31='A4'!D327,IF('Angaben KH-Standort'!E$31="Ja",1,0),0)</f>
        <v>0</v>
      </c>
    </row>
    <row r="328" spans="2:21" ht="15" customHeight="1" x14ac:dyDescent="0.3">
      <c r="B328" s="70" t="str">
        <f t="shared" si="35"/>
        <v>!!!</v>
      </c>
      <c r="C328" s="265" t="str">
        <f>IF(ISERROR(IF(LEN(E328)&gt;0,VLOOKUP(TEXT($E328,0),'Angaben Stationen'!$E$14:$J$213,5,0),"")),"?",IF(LEN(E328)&gt;0,VLOOKUP(TEXT($E328,0),'Angaben Stationen'!$E$14:$J$213,5,0),""))</f>
        <v/>
      </c>
      <c r="D328" s="232" t="str">
        <f>IF(ISERROR(IF(LEN(E328)&gt;0,VLOOKUP(TEXT($E328,0),'Angaben Stationen'!$E$14:$J$213,6,0),"")),"STATION IST NICHT VORHANDEN",IF(LEN(E328)&gt;0,VLOOKUP(TEXT($E328,0),'Angaben Stationen'!$E$14:$J$213,6,0),""))</f>
        <v/>
      </c>
      <c r="E328" s="287"/>
      <c r="F328" s="234"/>
      <c r="G328" s="234"/>
      <c r="H328" s="263"/>
      <c r="I328" s="169"/>
      <c r="K328" s="445" t="str">
        <f t="shared" si="36"/>
        <v>Leer</v>
      </c>
      <c r="L328" s="445" t="str">
        <f>VLOOKUP($D328,{"29 - Psychiatrie (Erwachsene)","BGI";"297 - stationsäquivalente Behandlung in der Erwachsenenpsychiatrie (29)","BGI";"30 - Kinder- und Jugendpsychiatrie","BGII";"307 - stationsäquivalente Behandlung in der Kinder- und Jugendpsychiatrie (30)","BGII";"31 - Psychosomatik","BGI";"","Leer"},2,0)</f>
        <v>Leer</v>
      </c>
      <c r="M328" s="445">
        <f t="shared" si="33"/>
        <v>0</v>
      </c>
      <c r="N328" s="445">
        <f t="shared" si="34"/>
        <v>0</v>
      </c>
      <c r="O328" s="445">
        <f t="shared" si="37"/>
        <v>0</v>
      </c>
      <c r="P328" s="445">
        <f t="shared" si="38"/>
        <v>0</v>
      </c>
      <c r="Q328" s="445">
        <f t="shared" si="39"/>
        <v>0</v>
      </c>
      <c r="R328" s="415" t="str">
        <f t="shared" si="40"/>
        <v>Leer</v>
      </c>
      <c r="S328" s="445">
        <f>IF('Angaben KH-Standort'!D$29='A4'!D328,IF('Angaben KH-Standort'!E$29="Ja",1,0),0)</f>
        <v>0</v>
      </c>
      <c r="T328" s="445">
        <f>IF('Angaben KH-Standort'!D$30='A4'!D328,IF('Angaben KH-Standort'!E$30="Ja",1,0),0)</f>
        <v>0</v>
      </c>
      <c r="U328" s="445">
        <f>IF('Angaben KH-Standort'!D$31='A4'!D328,IF('Angaben KH-Standort'!E$31="Ja",1,0),0)</f>
        <v>0</v>
      </c>
    </row>
    <row r="329" spans="2:21" ht="15" customHeight="1" x14ac:dyDescent="0.3">
      <c r="B329" s="70" t="str">
        <f t="shared" si="35"/>
        <v>!!!</v>
      </c>
      <c r="C329" s="265" t="str">
        <f>IF(ISERROR(IF(LEN(E329)&gt;0,VLOOKUP(TEXT($E329,0),'Angaben Stationen'!$E$14:$J$213,5,0),"")),"?",IF(LEN(E329)&gt;0,VLOOKUP(TEXT($E329,0),'Angaben Stationen'!$E$14:$J$213,5,0),""))</f>
        <v/>
      </c>
      <c r="D329" s="232" t="str">
        <f>IF(ISERROR(IF(LEN(E329)&gt;0,VLOOKUP(TEXT($E329,0),'Angaben Stationen'!$E$14:$J$213,6,0),"")),"STATION IST NICHT VORHANDEN",IF(LEN(E329)&gt;0,VLOOKUP(TEXT($E329,0),'Angaben Stationen'!$E$14:$J$213,6,0),""))</f>
        <v/>
      </c>
      <c r="E329" s="287"/>
      <c r="F329" s="234"/>
      <c r="G329" s="234"/>
      <c r="H329" s="263"/>
      <c r="I329" s="169"/>
      <c r="K329" s="445" t="str">
        <f t="shared" si="36"/>
        <v>Leer</v>
      </c>
      <c r="L329" s="445" t="str">
        <f>VLOOKUP($D329,{"29 - Psychiatrie (Erwachsene)","BGI";"297 - stationsäquivalente Behandlung in der Erwachsenenpsychiatrie (29)","BGI";"30 - Kinder- und Jugendpsychiatrie","BGII";"307 - stationsäquivalente Behandlung in der Kinder- und Jugendpsychiatrie (30)","BGII";"31 - Psychosomatik","BGI";"","Leer"},2,0)</f>
        <v>Leer</v>
      </c>
      <c r="M329" s="445">
        <f t="shared" si="33"/>
        <v>0</v>
      </c>
      <c r="N329" s="445">
        <f t="shared" si="34"/>
        <v>0</v>
      </c>
      <c r="O329" s="445">
        <f t="shared" si="37"/>
        <v>0</v>
      </c>
      <c r="P329" s="445">
        <f t="shared" si="38"/>
        <v>0</v>
      </c>
      <c r="Q329" s="445">
        <f t="shared" si="39"/>
        <v>0</v>
      </c>
      <c r="R329" s="415" t="str">
        <f t="shared" si="40"/>
        <v>Leer</v>
      </c>
      <c r="S329" s="445">
        <f>IF('Angaben KH-Standort'!D$29='A4'!D329,IF('Angaben KH-Standort'!E$29="Ja",1,0),0)</f>
        <v>0</v>
      </c>
      <c r="T329" s="445">
        <f>IF('Angaben KH-Standort'!D$30='A4'!D329,IF('Angaben KH-Standort'!E$30="Ja",1,0),0)</f>
        <v>0</v>
      </c>
      <c r="U329" s="445">
        <f>IF('Angaben KH-Standort'!D$31='A4'!D329,IF('Angaben KH-Standort'!E$31="Ja",1,0),0)</f>
        <v>0</v>
      </c>
    </row>
    <row r="330" spans="2:21" ht="15" customHeight="1" x14ac:dyDescent="0.3">
      <c r="B330" s="70" t="str">
        <f t="shared" si="35"/>
        <v>!!!</v>
      </c>
      <c r="C330" s="265" t="str">
        <f>IF(ISERROR(IF(LEN(E330)&gt;0,VLOOKUP(TEXT($E330,0),'Angaben Stationen'!$E$14:$J$213,5,0),"")),"?",IF(LEN(E330)&gt;0,VLOOKUP(TEXT($E330,0),'Angaben Stationen'!$E$14:$J$213,5,0),""))</f>
        <v/>
      </c>
      <c r="D330" s="232" t="str">
        <f>IF(ISERROR(IF(LEN(E330)&gt;0,VLOOKUP(TEXT($E330,0),'Angaben Stationen'!$E$14:$J$213,6,0),"")),"STATION IST NICHT VORHANDEN",IF(LEN(E330)&gt;0,VLOOKUP(TEXT($E330,0),'Angaben Stationen'!$E$14:$J$213,6,0),""))</f>
        <v/>
      </c>
      <c r="E330" s="287"/>
      <c r="F330" s="234"/>
      <c r="G330" s="234"/>
      <c r="H330" s="263"/>
      <c r="I330" s="169"/>
      <c r="K330" s="445" t="str">
        <f t="shared" si="36"/>
        <v>Leer</v>
      </c>
      <c r="L330" s="445" t="str">
        <f>VLOOKUP($D330,{"29 - Psychiatrie (Erwachsene)","BGI";"297 - stationsäquivalente Behandlung in der Erwachsenenpsychiatrie (29)","BGI";"30 - Kinder- und Jugendpsychiatrie","BGII";"307 - stationsäquivalente Behandlung in der Kinder- und Jugendpsychiatrie (30)","BGII";"31 - Psychosomatik","BGI";"","Leer"},2,0)</f>
        <v>Leer</v>
      </c>
      <c r="M330" s="445">
        <f t="shared" si="33"/>
        <v>0</v>
      </c>
      <c r="N330" s="445">
        <f t="shared" si="34"/>
        <v>0</v>
      </c>
      <c r="O330" s="445">
        <f t="shared" si="37"/>
        <v>0</v>
      </c>
      <c r="P330" s="445">
        <f t="shared" si="38"/>
        <v>0</v>
      </c>
      <c r="Q330" s="445">
        <f t="shared" si="39"/>
        <v>0</v>
      </c>
      <c r="R330" s="415" t="str">
        <f t="shared" si="40"/>
        <v>Leer</v>
      </c>
      <c r="S330" s="445">
        <f>IF('Angaben KH-Standort'!D$29='A4'!D330,IF('Angaben KH-Standort'!E$29="Ja",1,0),0)</f>
        <v>0</v>
      </c>
      <c r="T330" s="445">
        <f>IF('Angaben KH-Standort'!D$30='A4'!D330,IF('Angaben KH-Standort'!E$30="Ja",1,0),0)</f>
        <v>0</v>
      </c>
      <c r="U330" s="445">
        <f>IF('Angaben KH-Standort'!D$31='A4'!D330,IF('Angaben KH-Standort'!E$31="Ja",1,0),0)</f>
        <v>0</v>
      </c>
    </row>
    <row r="331" spans="2:21" ht="15" customHeight="1" x14ac:dyDescent="0.3">
      <c r="B331" s="70" t="str">
        <f t="shared" si="35"/>
        <v>!!!</v>
      </c>
      <c r="C331" s="265" t="str">
        <f>IF(ISERROR(IF(LEN(E331)&gt;0,VLOOKUP(TEXT($E331,0),'Angaben Stationen'!$E$14:$J$213,5,0),"")),"?",IF(LEN(E331)&gt;0,VLOOKUP(TEXT($E331,0),'Angaben Stationen'!$E$14:$J$213,5,0),""))</f>
        <v/>
      </c>
      <c r="D331" s="232" t="str">
        <f>IF(ISERROR(IF(LEN(E331)&gt;0,VLOOKUP(TEXT($E331,0),'Angaben Stationen'!$E$14:$J$213,6,0),"")),"STATION IST NICHT VORHANDEN",IF(LEN(E331)&gt;0,VLOOKUP(TEXT($E331,0),'Angaben Stationen'!$E$14:$J$213,6,0),""))</f>
        <v/>
      </c>
      <c r="E331" s="287"/>
      <c r="F331" s="234"/>
      <c r="G331" s="234"/>
      <c r="H331" s="263"/>
      <c r="I331" s="169"/>
      <c r="K331" s="445" t="str">
        <f t="shared" si="36"/>
        <v>Leer</v>
      </c>
      <c r="L331" s="445" t="str">
        <f>VLOOKUP($D331,{"29 - Psychiatrie (Erwachsene)","BGI";"297 - stationsäquivalente Behandlung in der Erwachsenenpsychiatrie (29)","BGI";"30 - Kinder- und Jugendpsychiatrie","BGII";"307 - stationsäquivalente Behandlung in der Kinder- und Jugendpsychiatrie (30)","BGII";"31 - Psychosomatik","BGI";"","Leer"},2,0)</f>
        <v>Leer</v>
      </c>
      <c r="M331" s="445">
        <f t="shared" si="33"/>
        <v>0</v>
      </c>
      <c r="N331" s="445">
        <f t="shared" si="34"/>
        <v>0</v>
      </c>
      <c r="O331" s="445">
        <f t="shared" si="37"/>
        <v>0</v>
      </c>
      <c r="P331" s="445">
        <f t="shared" si="38"/>
        <v>0</v>
      </c>
      <c r="Q331" s="445">
        <f t="shared" si="39"/>
        <v>0</v>
      </c>
      <c r="R331" s="415" t="str">
        <f t="shared" si="40"/>
        <v>Leer</v>
      </c>
      <c r="S331" s="445">
        <f>IF('Angaben KH-Standort'!D$29='A4'!D331,IF('Angaben KH-Standort'!E$29="Ja",1,0),0)</f>
        <v>0</v>
      </c>
      <c r="T331" s="445">
        <f>IF('Angaben KH-Standort'!D$30='A4'!D331,IF('Angaben KH-Standort'!E$30="Ja",1,0),0)</f>
        <v>0</v>
      </c>
      <c r="U331" s="445">
        <f>IF('Angaben KH-Standort'!D$31='A4'!D331,IF('Angaben KH-Standort'!E$31="Ja",1,0),0)</f>
        <v>0</v>
      </c>
    </row>
    <row r="332" spans="2:21" ht="15" customHeight="1" x14ac:dyDescent="0.3">
      <c r="B332" s="70" t="str">
        <f t="shared" si="35"/>
        <v>!!!</v>
      </c>
      <c r="C332" s="265" t="str">
        <f>IF(ISERROR(IF(LEN(E332)&gt;0,VLOOKUP(TEXT($E332,0),'Angaben Stationen'!$E$14:$J$213,5,0),"")),"?",IF(LEN(E332)&gt;0,VLOOKUP(TEXT($E332,0),'Angaben Stationen'!$E$14:$J$213,5,0),""))</f>
        <v/>
      </c>
      <c r="D332" s="232" t="str">
        <f>IF(ISERROR(IF(LEN(E332)&gt;0,VLOOKUP(TEXT($E332,0),'Angaben Stationen'!$E$14:$J$213,6,0),"")),"STATION IST NICHT VORHANDEN",IF(LEN(E332)&gt;0,VLOOKUP(TEXT($E332,0),'Angaben Stationen'!$E$14:$J$213,6,0),""))</f>
        <v/>
      </c>
      <c r="E332" s="287"/>
      <c r="F332" s="234"/>
      <c r="G332" s="234"/>
      <c r="H332" s="263"/>
      <c r="I332" s="169"/>
      <c r="K332" s="445" t="str">
        <f t="shared" si="36"/>
        <v>Leer</v>
      </c>
      <c r="L332" s="445" t="str">
        <f>VLOOKUP($D332,{"29 - Psychiatrie (Erwachsene)","BGI";"297 - stationsäquivalente Behandlung in der Erwachsenenpsychiatrie (29)","BGI";"30 - Kinder- und Jugendpsychiatrie","BGII";"307 - stationsäquivalente Behandlung in der Kinder- und Jugendpsychiatrie (30)","BGII";"31 - Psychosomatik","BGI";"","Leer"},2,0)</f>
        <v>Leer</v>
      </c>
      <c r="M332" s="445">
        <f t="shared" si="33"/>
        <v>0</v>
      </c>
      <c r="N332" s="445">
        <f t="shared" si="34"/>
        <v>0</v>
      </c>
      <c r="O332" s="445">
        <f t="shared" si="37"/>
        <v>0</v>
      </c>
      <c r="P332" s="445">
        <f t="shared" si="38"/>
        <v>0</v>
      </c>
      <c r="Q332" s="445">
        <f t="shared" si="39"/>
        <v>0</v>
      </c>
      <c r="R332" s="415" t="str">
        <f t="shared" si="40"/>
        <v>Leer</v>
      </c>
      <c r="S332" s="445">
        <f>IF('Angaben KH-Standort'!D$29='A4'!D332,IF('Angaben KH-Standort'!E$29="Ja",1,0),0)</f>
        <v>0</v>
      </c>
      <c r="T332" s="445">
        <f>IF('Angaben KH-Standort'!D$30='A4'!D332,IF('Angaben KH-Standort'!E$30="Ja",1,0),0)</f>
        <v>0</v>
      </c>
      <c r="U332" s="445">
        <f>IF('Angaben KH-Standort'!D$31='A4'!D332,IF('Angaben KH-Standort'!E$31="Ja",1,0),0)</f>
        <v>0</v>
      </c>
    </row>
    <row r="333" spans="2:21" ht="15" customHeight="1" x14ac:dyDescent="0.3">
      <c r="B333" s="70" t="str">
        <f t="shared" si="35"/>
        <v>!!!</v>
      </c>
      <c r="C333" s="265" t="str">
        <f>IF(ISERROR(IF(LEN(E333)&gt;0,VLOOKUP(TEXT($E333,0),'Angaben Stationen'!$E$14:$J$213,5,0),"")),"?",IF(LEN(E333)&gt;0,VLOOKUP(TEXT($E333,0),'Angaben Stationen'!$E$14:$J$213,5,0),""))</f>
        <v/>
      </c>
      <c r="D333" s="232" t="str">
        <f>IF(ISERROR(IF(LEN(E333)&gt;0,VLOOKUP(TEXT($E333,0),'Angaben Stationen'!$E$14:$J$213,6,0),"")),"STATION IST NICHT VORHANDEN",IF(LEN(E333)&gt;0,VLOOKUP(TEXT($E333,0),'Angaben Stationen'!$E$14:$J$213,6,0),""))</f>
        <v/>
      </c>
      <c r="E333" s="287"/>
      <c r="F333" s="234"/>
      <c r="G333" s="234"/>
      <c r="H333" s="263"/>
      <c r="I333" s="169"/>
      <c r="K333" s="445" t="str">
        <f t="shared" si="36"/>
        <v>Leer</v>
      </c>
      <c r="L333" s="445" t="str">
        <f>VLOOKUP($D333,{"29 - Psychiatrie (Erwachsene)","BGI";"297 - stationsäquivalente Behandlung in der Erwachsenenpsychiatrie (29)","BGI";"30 - Kinder- und Jugendpsychiatrie","BGII";"307 - stationsäquivalente Behandlung in der Kinder- und Jugendpsychiatrie (30)","BGII";"31 - Psychosomatik","BGI";"","Leer"},2,0)</f>
        <v>Leer</v>
      </c>
      <c r="M333" s="445">
        <f t="shared" si="33"/>
        <v>0</v>
      </c>
      <c r="N333" s="445">
        <f t="shared" si="34"/>
        <v>0</v>
      </c>
      <c r="O333" s="445">
        <f t="shared" si="37"/>
        <v>0</v>
      </c>
      <c r="P333" s="445">
        <f t="shared" si="38"/>
        <v>0</v>
      </c>
      <c r="Q333" s="445">
        <f t="shared" si="39"/>
        <v>0</v>
      </c>
      <c r="R333" s="415" t="str">
        <f t="shared" si="40"/>
        <v>Leer</v>
      </c>
      <c r="S333" s="445">
        <f>IF('Angaben KH-Standort'!D$29='A4'!D333,IF('Angaben KH-Standort'!E$29="Ja",1,0),0)</f>
        <v>0</v>
      </c>
      <c r="T333" s="445">
        <f>IF('Angaben KH-Standort'!D$30='A4'!D333,IF('Angaben KH-Standort'!E$30="Ja",1,0),0)</f>
        <v>0</v>
      </c>
      <c r="U333" s="445">
        <f>IF('Angaben KH-Standort'!D$31='A4'!D333,IF('Angaben KH-Standort'!E$31="Ja",1,0),0)</f>
        <v>0</v>
      </c>
    </row>
    <row r="334" spans="2:21" ht="15" customHeight="1" x14ac:dyDescent="0.3">
      <c r="B334" s="70" t="str">
        <f t="shared" si="35"/>
        <v>!!!</v>
      </c>
      <c r="C334" s="265" t="str">
        <f>IF(ISERROR(IF(LEN(E334)&gt;0,VLOOKUP(TEXT($E334,0),'Angaben Stationen'!$E$14:$J$213,5,0),"")),"?",IF(LEN(E334)&gt;0,VLOOKUP(TEXT($E334,0),'Angaben Stationen'!$E$14:$J$213,5,0),""))</f>
        <v/>
      </c>
      <c r="D334" s="232" t="str">
        <f>IF(ISERROR(IF(LEN(E334)&gt;0,VLOOKUP(TEXT($E334,0),'Angaben Stationen'!$E$14:$J$213,6,0),"")),"STATION IST NICHT VORHANDEN",IF(LEN(E334)&gt;0,VLOOKUP(TEXT($E334,0),'Angaben Stationen'!$E$14:$J$213,6,0),""))</f>
        <v/>
      </c>
      <c r="E334" s="287"/>
      <c r="F334" s="234"/>
      <c r="G334" s="234"/>
      <c r="H334" s="263"/>
      <c r="I334" s="169"/>
      <c r="K334" s="445" t="str">
        <f t="shared" si="36"/>
        <v>Leer</v>
      </c>
      <c r="L334" s="445" t="str">
        <f>VLOOKUP($D334,{"29 - Psychiatrie (Erwachsene)","BGI";"297 - stationsäquivalente Behandlung in der Erwachsenenpsychiatrie (29)","BGI";"30 - Kinder- und Jugendpsychiatrie","BGII";"307 - stationsäquivalente Behandlung in der Kinder- und Jugendpsychiatrie (30)","BGII";"31 - Psychosomatik","BGI";"","Leer"},2,0)</f>
        <v>Leer</v>
      </c>
      <c r="M334" s="445">
        <f t="shared" si="33"/>
        <v>0</v>
      </c>
      <c r="N334" s="445">
        <f t="shared" si="34"/>
        <v>0</v>
      </c>
      <c r="O334" s="445">
        <f t="shared" si="37"/>
        <v>0</v>
      </c>
      <c r="P334" s="445">
        <f t="shared" si="38"/>
        <v>0</v>
      </c>
      <c r="Q334" s="445">
        <f t="shared" si="39"/>
        <v>0</v>
      </c>
      <c r="R334" s="415" t="str">
        <f t="shared" si="40"/>
        <v>Leer</v>
      </c>
      <c r="S334" s="445">
        <f>IF('Angaben KH-Standort'!D$29='A4'!D334,IF('Angaben KH-Standort'!E$29="Ja",1,0),0)</f>
        <v>0</v>
      </c>
      <c r="T334" s="445">
        <f>IF('Angaben KH-Standort'!D$30='A4'!D334,IF('Angaben KH-Standort'!E$30="Ja",1,0),0)</f>
        <v>0</v>
      </c>
      <c r="U334" s="445">
        <f>IF('Angaben KH-Standort'!D$31='A4'!D334,IF('Angaben KH-Standort'!E$31="Ja",1,0),0)</f>
        <v>0</v>
      </c>
    </row>
    <row r="335" spans="2:21" ht="15" customHeight="1" x14ac:dyDescent="0.3">
      <c r="B335" s="70" t="str">
        <f t="shared" si="35"/>
        <v>!!!</v>
      </c>
      <c r="C335" s="265" t="str">
        <f>IF(ISERROR(IF(LEN(E335)&gt;0,VLOOKUP(TEXT($E335,0),'Angaben Stationen'!$E$14:$J$213,5,0),"")),"?",IF(LEN(E335)&gt;0,VLOOKUP(TEXT($E335,0),'Angaben Stationen'!$E$14:$J$213,5,0),""))</f>
        <v/>
      </c>
      <c r="D335" s="232" t="str">
        <f>IF(ISERROR(IF(LEN(E335)&gt;0,VLOOKUP(TEXT($E335,0),'Angaben Stationen'!$E$14:$J$213,6,0),"")),"STATION IST NICHT VORHANDEN",IF(LEN(E335)&gt;0,VLOOKUP(TEXT($E335,0),'Angaben Stationen'!$E$14:$J$213,6,0),""))</f>
        <v/>
      </c>
      <c r="E335" s="287"/>
      <c r="F335" s="234"/>
      <c r="G335" s="234"/>
      <c r="H335" s="263"/>
      <c r="I335" s="169"/>
      <c r="K335" s="445" t="str">
        <f t="shared" si="36"/>
        <v>Leer</v>
      </c>
      <c r="L335" s="445" t="str">
        <f>VLOOKUP($D335,{"29 - Psychiatrie (Erwachsene)","BGI";"297 - stationsäquivalente Behandlung in der Erwachsenenpsychiatrie (29)","BGI";"30 - Kinder- und Jugendpsychiatrie","BGII";"307 - stationsäquivalente Behandlung in der Kinder- und Jugendpsychiatrie (30)","BGII";"31 - Psychosomatik","BGI";"","Leer"},2,0)</f>
        <v>Leer</v>
      </c>
      <c r="M335" s="445">
        <f t="shared" si="33"/>
        <v>0</v>
      </c>
      <c r="N335" s="445">
        <f t="shared" si="34"/>
        <v>0</v>
      </c>
      <c r="O335" s="445">
        <f t="shared" si="37"/>
        <v>0</v>
      </c>
      <c r="P335" s="445">
        <f t="shared" si="38"/>
        <v>0</v>
      </c>
      <c r="Q335" s="445">
        <f t="shared" si="39"/>
        <v>0</v>
      </c>
      <c r="R335" s="415" t="str">
        <f t="shared" si="40"/>
        <v>Leer</v>
      </c>
      <c r="S335" s="445">
        <f>IF('Angaben KH-Standort'!D$29='A4'!D335,IF('Angaben KH-Standort'!E$29="Ja",1,0),0)</f>
        <v>0</v>
      </c>
      <c r="T335" s="445">
        <f>IF('Angaben KH-Standort'!D$30='A4'!D335,IF('Angaben KH-Standort'!E$30="Ja",1,0),0)</f>
        <v>0</v>
      </c>
      <c r="U335" s="445">
        <f>IF('Angaben KH-Standort'!D$31='A4'!D335,IF('Angaben KH-Standort'!E$31="Ja",1,0),0)</f>
        <v>0</v>
      </c>
    </row>
    <row r="336" spans="2:21" ht="15" customHeight="1" x14ac:dyDescent="0.3">
      <c r="B336" s="70" t="str">
        <f t="shared" si="35"/>
        <v>!!!</v>
      </c>
      <c r="C336" s="265" t="str">
        <f>IF(ISERROR(IF(LEN(E336)&gt;0,VLOOKUP(TEXT($E336,0),'Angaben Stationen'!$E$14:$J$213,5,0),"")),"?",IF(LEN(E336)&gt;0,VLOOKUP(TEXT($E336,0),'Angaben Stationen'!$E$14:$J$213,5,0),""))</f>
        <v/>
      </c>
      <c r="D336" s="232" t="str">
        <f>IF(ISERROR(IF(LEN(E336)&gt;0,VLOOKUP(TEXT($E336,0),'Angaben Stationen'!$E$14:$J$213,6,0),"")),"STATION IST NICHT VORHANDEN",IF(LEN(E336)&gt;0,VLOOKUP(TEXT($E336,0),'Angaben Stationen'!$E$14:$J$213,6,0),""))</f>
        <v/>
      </c>
      <c r="E336" s="287"/>
      <c r="F336" s="234"/>
      <c r="G336" s="234"/>
      <c r="H336" s="263"/>
      <c r="I336" s="169"/>
      <c r="K336" s="445" t="str">
        <f t="shared" si="36"/>
        <v>Leer</v>
      </c>
      <c r="L336" s="445" t="str">
        <f>VLOOKUP($D336,{"29 - Psychiatrie (Erwachsene)","BGI";"297 - stationsäquivalente Behandlung in der Erwachsenenpsychiatrie (29)","BGI";"30 - Kinder- und Jugendpsychiatrie","BGII";"307 - stationsäquivalente Behandlung in der Kinder- und Jugendpsychiatrie (30)","BGII";"31 - Psychosomatik","BGI";"","Leer"},2,0)</f>
        <v>Leer</v>
      </c>
      <c r="M336" s="445">
        <f t="shared" si="33"/>
        <v>0</v>
      </c>
      <c r="N336" s="445">
        <f t="shared" si="34"/>
        <v>0</v>
      </c>
      <c r="O336" s="445">
        <f t="shared" si="37"/>
        <v>0</v>
      </c>
      <c r="P336" s="445">
        <f t="shared" si="38"/>
        <v>0</v>
      </c>
      <c r="Q336" s="445">
        <f t="shared" si="39"/>
        <v>0</v>
      </c>
      <c r="R336" s="415" t="str">
        <f t="shared" si="40"/>
        <v>Leer</v>
      </c>
      <c r="S336" s="445">
        <f>IF('Angaben KH-Standort'!D$29='A4'!D336,IF('Angaben KH-Standort'!E$29="Ja",1,0),0)</f>
        <v>0</v>
      </c>
      <c r="T336" s="445">
        <f>IF('Angaben KH-Standort'!D$30='A4'!D336,IF('Angaben KH-Standort'!E$30="Ja",1,0),0)</f>
        <v>0</v>
      </c>
      <c r="U336" s="445">
        <f>IF('Angaben KH-Standort'!D$31='A4'!D336,IF('Angaben KH-Standort'!E$31="Ja",1,0),0)</f>
        <v>0</v>
      </c>
    </row>
    <row r="337" spans="2:21" ht="15" customHeight="1" x14ac:dyDescent="0.3">
      <c r="B337" s="70" t="str">
        <f t="shared" si="35"/>
        <v>!!!</v>
      </c>
      <c r="C337" s="265" t="str">
        <f>IF(ISERROR(IF(LEN(E337)&gt;0,VLOOKUP(TEXT($E337,0),'Angaben Stationen'!$E$14:$J$213,5,0),"")),"?",IF(LEN(E337)&gt;0,VLOOKUP(TEXT($E337,0),'Angaben Stationen'!$E$14:$J$213,5,0),""))</f>
        <v/>
      </c>
      <c r="D337" s="232" t="str">
        <f>IF(ISERROR(IF(LEN(E337)&gt;0,VLOOKUP(TEXT($E337,0),'Angaben Stationen'!$E$14:$J$213,6,0),"")),"STATION IST NICHT VORHANDEN",IF(LEN(E337)&gt;0,VLOOKUP(TEXT($E337,0),'Angaben Stationen'!$E$14:$J$213,6,0),""))</f>
        <v/>
      </c>
      <c r="E337" s="287"/>
      <c r="F337" s="234"/>
      <c r="G337" s="234"/>
      <c r="H337" s="263"/>
      <c r="I337" s="169"/>
      <c r="K337" s="445" t="str">
        <f t="shared" si="36"/>
        <v>Leer</v>
      </c>
      <c r="L337" s="445" t="str">
        <f>VLOOKUP($D337,{"29 - Psychiatrie (Erwachsene)","BGI";"297 - stationsäquivalente Behandlung in der Erwachsenenpsychiatrie (29)","BGI";"30 - Kinder- und Jugendpsychiatrie","BGII";"307 - stationsäquivalente Behandlung in der Kinder- und Jugendpsychiatrie (30)","BGII";"31 - Psychosomatik","BGI";"","Leer"},2,0)</f>
        <v>Leer</v>
      </c>
      <c r="M337" s="445">
        <f t="shared" si="33"/>
        <v>0</v>
      </c>
      <c r="N337" s="445">
        <f t="shared" si="34"/>
        <v>0</v>
      </c>
      <c r="O337" s="445">
        <f t="shared" si="37"/>
        <v>0</v>
      </c>
      <c r="P337" s="445">
        <f t="shared" si="38"/>
        <v>0</v>
      </c>
      <c r="Q337" s="445">
        <f t="shared" si="39"/>
        <v>0</v>
      </c>
      <c r="R337" s="415" t="str">
        <f t="shared" si="40"/>
        <v>Leer</v>
      </c>
      <c r="S337" s="445">
        <f>IF('Angaben KH-Standort'!D$29='A4'!D337,IF('Angaben KH-Standort'!E$29="Ja",1,0),0)</f>
        <v>0</v>
      </c>
      <c r="T337" s="445">
        <f>IF('Angaben KH-Standort'!D$30='A4'!D337,IF('Angaben KH-Standort'!E$30="Ja",1,0),0)</f>
        <v>0</v>
      </c>
      <c r="U337" s="445">
        <f>IF('Angaben KH-Standort'!D$31='A4'!D337,IF('Angaben KH-Standort'!E$31="Ja",1,0),0)</f>
        <v>0</v>
      </c>
    </row>
    <row r="338" spans="2:21" ht="15" customHeight="1" x14ac:dyDescent="0.3">
      <c r="B338" s="70" t="str">
        <f t="shared" si="35"/>
        <v>!!!</v>
      </c>
      <c r="C338" s="265" t="str">
        <f>IF(ISERROR(IF(LEN(E338)&gt;0,VLOOKUP(TEXT($E338,0),'Angaben Stationen'!$E$14:$J$213,5,0),"")),"?",IF(LEN(E338)&gt;0,VLOOKUP(TEXT($E338,0),'Angaben Stationen'!$E$14:$J$213,5,0),""))</f>
        <v/>
      </c>
      <c r="D338" s="232" t="str">
        <f>IF(ISERROR(IF(LEN(E338)&gt;0,VLOOKUP(TEXT($E338,0),'Angaben Stationen'!$E$14:$J$213,6,0),"")),"STATION IST NICHT VORHANDEN",IF(LEN(E338)&gt;0,VLOOKUP(TEXT($E338,0),'Angaben Stationen'!$E$14:$J$213,6,0),""))</f>
        <v/>
      </c>
      <c r="E338" s="287"/>
      <c r="F338" s="234"/>
      <c r="G338" s="234"/>
      <c r="H338" s="263"/>
      <c r="I338" s="169"/>
      <c r="K338" s="445" t="str">
        <f t="shared" si="36"/>
        <v>Leer</v>
      </c>
      <c r="L338" s="445" t="str">
        <f>VLOOKUP($D338,{"29 - Psychiatrie (Erwachsene)","BGI";"297 - stationsäquivalente Behandlung in der Erwachsenenpsychiatrie (29)","BGI";"30 - Kinder- und Jugendpsychiatrie","BGII";"307 - stationsäquivalente Behandlung in der Kinder- und Jugendpsychiatrie (30)","BGII";"31 - Psychosomatik","BGI";"","Leer"},2,0)</f>
        <v>Leer</v>
      </c>
      <c r="M338" s="445">
        <f t="shared" si="33"/>
        <v>0</v>
      </c>
      <c r="N338" s="445">
        <f t="shared" si="34"/>
        <v>0</v>
      </c>
      <c r="O338" s="445">
        <f t="shared" si="37"/>
        <v>0</v>
      </c>
      <c r="P338" s="445">
        <f t="shared" si="38"/>
        <v>0</v>
      </c>
      <c r="Q338" s="445">
        <f t="shared" si="39"/>
        <v>0</v>
      </c>
      <c r="R338" s="415" t="str">
        <f t="shared" si="40"/>
        <v>Leer</v>
      </c>
      <c r="S338" s="445">
        <f>IF('Angaben KH-Standort'!D$29='A4'!D338,IF('Angaben KH-Standort'!E$29="Ja",1,0),0)</f>
        <v>0</v>
      </c>
      <c r="T338" s="445">
        <f>IF('Angaben KH-Standort'!D$30='A4'!D338,IF('Angaben KH-Standort'!E$30="Ja",1,0),0)</f>
        <v>0</v>
      </c>
      <c r="U338" s="445">
        <f>IF('Angaben KH-Standort'!D$31='A4'!D338,IF('Angaben KH-Standort'!E$31="Ja",1,0),0)</f>
        <v>0</v>
      </c>
    </row>
    <row r="339" spans="2:21" ht="15" customHeight="1" x14ac:dyDescent="0.3">
      <c r="B339" s="70" t="str">
        <f t="shared" si="35"/>
        <v>!!!</v>
      </c>
      <c r="C339" s="265" t="str">
        <f>IF(ISERROR(IF(LEN(E339)&gt;0,VLOOKUP(TEXT($E339,0),'Angaben Stationen'!$E$14:$J$213,5,0),"")),"?",IF(LEN(E339)&gt;0,VLOOKUP(TEXT($E339,0),'Angaben Stationen'!$E$14:$J$213,5,0),""))</f>
        <v/>
      </c>
      <c r="D339" s="232" t="str">
        <f>IF(ISERROR(IF(LEN(E339)&gt;0,VLOOKUP(TEXT($E339,0),'Angaben Stationen'!$E$14:$J$213,6,0),"")),"STATION IST NICHT VORHANDEN",IF(LEN(E339)&gt;0,VLOOKUP(TEXT($E339,0),'Angaben Stationen'!$E$14:$J$213,6,0),""))</f>
        <v/>
      </c>
      <c r="E339" s="287"/>
      <c r="F339" s="234"/>
      <c r="G339" s="234"/>
      <c r="H339" s="263"/>
      <c r="I339" s="169"/>
      <c r="K339" s="445" t="str">
        <f t="shared" si="36"/>
        <v>Leer</v>
      </c>
      <c r="L339" s="445" t="str">
        <f>VLOOKUP($D339,{"29 - Psychiatrie (Erwachsene)","BGI";"297 - stationsäquivalente Behandlung in der Erwachsenenpsychiatrie (29)","BGI";"30 - Kinder- und Jugendpsychiatrie","BGII";"307 - stationsäquivalente Behandlung in der Kinder- und Jugendpsychiatrie (30)","BGII";"31 - Psychosomatik","BGI";"","Leer"},2,0)</f>
        <v>Leer</v>
      </c>
      <c r="M339" s="445">
        <f t="shared" si="33"/>
        <v>0</v>
      </c>
      <c r="N339" s="445">
        <f t="shared" si="34"/>
        <v>0</v>
      </c>
      <c r="O339" s="445">
        <f t="shared" si="37"/>
        <v>0</v>
      </c>
      <c r="P339" s="445">
        <f t="shared" si="38"/>
        <v>0</v>
      </c>
      <c r="Q339" s="445">
        <f t="shared" si="39"/>
        <v>0</v>
      </c>
      <c r="R339" s="415" t="str">
        <f t="shared" si="40"/>
        <v>Leer</v>
      </c>
      <c r="S339" s="445">
        <f>IF('Angaben KH-Standort'!D$29='A4'!D339,IF('Angaben KH-Standort'!E$29="Ja",1,0),0)</f>
        <v>0</v>
      </c>
      <c r="T339" s="445">
        <f>IF('Angaben KH-Standort'!D$30='A4'!D339,IF('Angaben KH-Standort'!E$30="Ja",1,0),0)</f>
        <v>0</v>
      </c>
      <c r="U339" s="445">
        <f>IF('Angaben KH-Standort'!D$31='A4'!D339,IF('Angaben KH-Standort'!E$31="Ja",1,0),0)</f>
        <v>0</v>
      </c>
    </row>
    <row r="340" spans="2:21" ht="15" customHeight="1" x14ac:dyDescent="0.3">
      <c r="B340" s="70" t="str">
        <f t="shared" si="35"/>
        <v>!!!</v>
      </c>
      <c r="C340" s="265" t="str">
        <f>IF(ISERROR(IF(LEN(E340)&gt;0,VLOOKUP(TEXT($E340,0),'Angaben Stationen'!$E$14:$J$213,5,0),"")),"?",IF(LEN(E340)&gt;0,VLOOKUP(TEXT($E340,0),'Angaben Stationen'!$E$14:$J$213,5,0),""))</f>
        <v/>
      </c>
      <c r="D340" s="232" t="str">
        <f>IF(ISERROR(IF(LEN(E340)&gt;0,VLOOKUP(TEXT($E340,0),'Angaben Stationen'!$E$14:$J$213,6,0),"")),"STATION IST NICHT VORHANDEN",IF(LEN(E340)&gt;0,VLOOKUP(TEXT($E340,0),'Angaben Stationen'!$E$14:$J$213,6,0),""))</f>
        <v/>
      </c>
      <c r="E340" s="287"/>
      <c r="F340" s="234"/>
      <c r="G340" s="234"/>
      <c r="H340" s="263"/>
      <c r="I340" s="169"/>
      <c r="K340" s="445" t="str">
        <f t="shared" si="36"/>
        <v>Leer</v>
      </c>
      <c r="L340" s="445" t="str">
        <f>VLOOKUP($D340,{"29 - Psychiatrie (Erwachsene)","BGI";"297 - stationsäquivalente Behandlung in der Erwachsenenpsychiatrie (29)","BGI";"30 - Kinder- und Jugendpsychiatrie","BGII";"307 - stationsäquivalente Behandlung in der Kinder- und Jugendpsychiatrie (30)","BGII";"31 - Psychosomatik","BGI";"","Leer"},2,0)</f>
        <v>Leer</v>
      </c>
      <c r="M340" s="445">
        <f t="shared" si="33"/>
        <v>0</v>
      </c>
      <c r="N340" s="445">
        <f t="shared" si="34"/>
        <v>0</v>
      </c>
      <c r="O340" s="445">
        <f t="shared" si="37"/>
        <v>0</v>
      </c>
      <c r="P340" s="445">
        <f t="shared" si="38"/>
        <v>0</v>
      </c>
      <c r="Q340" s="445">
        <f t="shared" si="39"/>
        <v>0</v>
      </c>
      <c r="R340" s="415" t="str">
        <f t="shared" si="40"/>
        <v>Leer</v>
      </c>
      <c r="S340" s="445">
        <f>IF('Angaben KH-Standort'!D$29='A4'!D340,IF('Angaben KH-Standort'!E$29="Ja",1,0),0)</f>
        <v>0</v>
      </c>
      <c r="T340" s="445">
        <f>IF('Angaben KH-Standort'!D$30='A4'!D340,IF('Angaben KH-Standort'!E$30="Ja",1,0),0)</f>
        <v>0</v>
      </c>
      <c r="U340" s="445">
        <f>IF('Angaben KH-Standort'!D$31='A4'!D340,IF('Angaben KH-Standort'!E$31="Ja",1,0),0)</f>
        <v>0</v>
      </c>
    </row>
    <row r="341" spans="2:21" ht="15" customHeight="1" x14ac:dyDescent="0.3">
      <c r="B341" s="70" t="str">
        <f t="shared" si="35"/>
        <v>!!!</v>
      </c>
      <c r="C341" s="265" t="str">
        <f>IF(ISERROR(IF(LEN(E341)&gt;0,VLOOKUP(TEXT($E341,0),'Angaben Stationen'!$E$14:$J$213,5,0),"")),"?",IF(LEN(E341)&gt;0,VLOOKUP(TEXT($E341,0),'Angaben Stationen'!$E$14:$J$213,5,0),""))</f>
        <v/>
      </c>
      <c r="D341" s="232" t="str">
        <f>IF(ISERROR(IF(LEN(E341)&gt;0,VLOOKUP(TEXT($E341,0),'Angaben Stationen'!$E$14:$J$213,6,0),"")),"STATION IST NICHT VORHANDEN",IF(LEN(E341)&gt;0,VLOOKUP(TEXT($E341,0),'Angaben Stationen'!$E$14:$J$213,6,0),""))</f>
        <v/>
      </c>
      <c r="E341" s="287"/>
      <c r="F341" s="234"/>
      <c r="G341" s="234"/>
      <c r="H341" s="263"/>
      <c r="I341" s="169"/>
      <c r="K341" s="445" t="str">
        <f t="shared" si="36"/>
        <v>Leer</v>
      </c>
      <c r="L341" s="445" t="str">
        <f>VLOOKUP($D341,{"29 - Psychiatrie (Erwachsene)","BGI";"297 - stationsäquivalente Behandlung in der Erwachsenenpsychiatrie (29)","BGI";"30 - Kinder- und Jugendpsychiatrie","BGII";"307 - stationsäquivalente Behandlung in der Kinder- und Jugendpsychiatrie (30)","BGII";"31 - Psychosomatik","BGI";"","Leer"},2,0)</f>
        <v>Leer</v>
      </c>
      <c r="M341" s="445">
        <f t="shared" si="33"/>
        <v>0</v>
      </c>
      <c r="N341" s="445">
        <f t="shared" si="34"/>
        <v>0</v>
      </c>
      <c r="O341" s="445">
        <f t="shared" si="37"/>
        <v>0</v>
      </c>
      <c r="P341" s="445">
        <f t="shared" si="38"/>
        <v>0</v>
      </c>
      <c r="Q341" s="445">
        <f t="shared" si="39"/>
        <v>0</v>
      </c>
      <c r="R341" s="415" t="str">
        <f t="shared" si="40"/>
        <v>Leer</v>
      </c>
      <c r="S341" s="445">
        <f>IF('Angaben KH-Standort'!D$29='A4'!D341,IF('Angaben KH-Standort'!E$29="Ja",1,0),0)</f>
        <v>0</v>
      </c>
      <c r="T341" s="445">
        <f>IF('Angaben KH-Standort'!D$30='A4'!D341,IF('Angaben KH-Standort'!E$30="Ja",1,0),0)</f>
        <v>0</v>
      </c>
      <c r="U341" s="445">
        <f>IF('Angaben KH-Standort'!D$31='A4'!D341,IF('Angaben KH-Standort'!E$31="Ja",1,0),0)</f>
        <v>0</v>
      </c>
    </row>
    <row r="342" spans="2:21" ht="15" customHeight="1" x14ac:dyDescent="0.3">
      <c r="B342" s="70" t="str">
        <f t="shared" si="35"/>
        <v>!!!</v>
      </c>
      <c r="C342" s="265" t="str">
        <f>IF(ISERROR(IF(LEN(E342)&gt;0,VLOOKUP(TEXT($E342,0),'Angaben Stationen'!$E$14:$J$213,5,0),"")),"?",IF(LEN(E342)&gt;0,VLOOKUP(TEXT($E342,0),'Angaben Stationen'!$E$14:$J$213,5,0),""))</f>
        <v/>
      </c>
      <c r="D342" s="232" t="str">
        <f>IF(ISERROR(IF(LEN(E342)&gt;0,VLOOKUP(TEXT($E342,0),'Angaben Stationen'!$E$14:$J$213,6,0),"")),"STATION IST NICHT VORHANDEN",IF(LEN(E342)&gt;0,VLOOKUP(TEXT($E342,0),'Angaben Stationen'!$E$14:$J$213,6,0),""))</f>
        <v/>
      </c>
      <c r="E342" s="287"/>
      <c r="F342" s="234"/>
      <c r="G342" s="234"/>
      <c r="H342" s="263"/>
      <c r="I342" s="169"/>
      <c r="K342" s="445" t="str">
        <f t="shared" si="36"/>
        <v>Leer</v>
      </c>
      <c r="L342" s="445" t="str">
        <f>VLOOKUP($D342,{"29 - Psychiatrie (Erwachsene)","BGI";"297 - stationsäquivalente Behandlung in der Erwachsenenpsychiatrie (29)","BGI";"30 - Kinder- und Jugendpsychiatrie","BGII";"307 - stationsäquivalente Behandlung in der Kinder- und Jugendpsychiatrie (30)","BGII";"31 - Psychosomatik","BGI";"","Leer"},2,0)</f>
        <v>Leer</v>
      </c>
      <c r="M342" s="445">
        <f t="shared" si="33"/>
        <v>0</v>
      </c>
      <c r="N342" s="445">
        <f t="shared" si="34"/>
        <v>0</v>
      </c>
      <c r="O342" s="445">
        <f t="shared" si="37"/>
        <v>0</v>
      </c>
      <c r="P342" s="445">
        <f t="shared" si="38"/>
        <v>0</v>
      </c>
      <c r="Q342" s="445">
        <f t="shared" si="39"/>
        <v>0</v>
      </c>
      <c r="R342" s="415" t="str">
        <f t="shared" si="40"/>
        <v>Leer</v>
      </c>
      <c r="S342" s="445">
        <f>IF('Angaben KH-Standort'!D$29='A4'!D342,IF('Angaben KH-Standort'!E$29="Ja",1,0),0)</f>
        <v>0</v>
      </c>
      <c r="T342" s="445">
        <f>IF('Angaben KH-Standort'!D$30='A4'!D342,IF('Angaben KH-Standort'!E$30="Ja",1,0),0)</f>
        <v>0</v>
      </c>
      <c r="U342" s="445">
        <f>IF('Angaben KH-Standort'!D$31='A4'!D342,IF('Angaben KH-Standort'!E$31="Ja",1,0),0)</f>
        <v>0</v>
      </c>
    </row>
    <row r="343" spans="2:21" ht="15" customHeight="1" x14ac:dyDescent="0.3">
      <c r="B343" s="70" t="str">
        <f t="shared" si="35"/>
        <v>!!!</v>
      </c>
      <c r="C343" s="265" t="str">
        <f>IF(ISERROR(IF(LEN(E343)&gt;0,VLOOKUP(TEXT($E343,0),'Angaben Stationen'!$E$14:$J$213,5,0),"")),"?",IF(LEN(E343)&gt;0,VLOOKUP(TEXT($E343,0),'Angaben Stationen'!$E$14:$J$213,5,0),""))</f>
        <v/>
      </c>
      <c r="D343" s="232" t="str">
        <f>IF(ISERROR(IF(LEN(E343)&gt;0,VLOOKUP(TEXT($E343,0),'Angaben Stationen'!$E$14:$J$213,6,0),"")),"STATION IST NICHT VORHANDEN",IF(LEN(E343)&gt;0,VLOOKUP(TEXT($E343,0),'Angaben Stationen'!$E$14:$J$213,6,0),""))</f>
        <v/>
      </c>
      <c r="E343" s="287"/>
      <c r="F343" s="234"/>
      <c r="G343" s="234"/>
      <c r="H343" s="263"/>
      <c r="I343" s="169"/>
      <c r="K343" s="445" t="str">
        <f t="shared" si="36"/>
        <v>Leer</v>
      </c>
      <c r="L343" s="445" t="str">
        <f>VLOOKUP($D343,{"29 - Psychiatrie (Erwachsene)","BGI";"297 - stationsäquivalente Behandlung in der Erwachsenenpsychiatrie (29)","BGI";"30 - Kinder- und Jugendpsychiatrie","BGII";"307 - stationsäquivalente Behandlung in der Kinder- und Jugendpsychiatrie (30)","BGII";"31 - Psychosomatik","BGI";"","Leer"},2,0)</f>
        <v>Leer</v>
      </c>
      <c r="M343" s="445">
        <f t="shared" si="33"/>
        <v>0</v>
      </c>
      <c r="N343" s="445">
        <f t="shared" si="34"/>
        <v>0</v>
      </c>
      <c r="O343" s="445">
        <f t="shared" si="37"/>
        <v>0</v>
      </c>
      <c r="P343" s="445">
        <f t="shared" si="38"/>
        <v>0</v>
      </c>
      <c r="Q343" s="445">
        <f t="shared" si="39"/>
        <v>0</v>
      </c>
      <c r="R343" s="415" t="str">
        <f t="shared" si="40"/>
        <v>Leer</v>
      </c>
      <c r="S343" s="445">
        <f>IF('Angaben KH-Standort'!D$29='A4'!D343,IF('Angaben KH-Standort'!E$29="Ja",1,0),0)</f>
        <v>0</v>
      </c>
      <c r="T343" s="445">
        <f>IF('Angaben KH-Standort'!D$30='A4'!D343,IF('Angaben KH-Standort'!E$30="Ja",1,0),0)</f>
        <v>0</v>
      </c>
      <c r="U343" s="445">
        <f>IF('Angaben KH-Standort'!D$31='A4'!D343,IF('Angaben KH-Standort'!E$31="Ja",1,0),0)</f>
        <v>0</v>
      </c>
    </row>
    <row r="344" spans="2:21" ht="15" customHeight="1" x14ac:dyDescent="0.3">
      <c r="B344" s="70" t="str">
        <f t="shared" si="35"/>
        <v>!!!</v>
      </c>
      <c r="C344" s="265" t="str">
        <f>IF(ISERROR(IF(LEN(E344)&gt;0,VLOOKUP(TEXT($E344,0),'Angaben Stationen'!$E$14:$J$213,5,0),"")),"?",IF(LEN(E344)&gt;0,VLOOKUP(TEXT($E344,0),'Angaben Stationen'!$E$14:$J$213,5,0),""))</f>
        <v/>
      </c>
      <c r="D344" s="232" t="str">
        <f>IF(ISERROR(IF(LEN(E344)&gt;0,VLOOKUP(TEXT($E344,0),'Angaben Stationen'!$E$14:$J$213,6,0),"")),"STATION IST NICHT VORHANDEN",IF(LEN(E344)&gt;0,VLOOKUP(TEXT($E344,0),'Angaben Stationen'!$E$14:$J$213,6,0),""))</f>
        <v/>
      </c>
      <c r="E344" s="287"/>
      <c r="F344" s="234"/>
      <c r="G344" s="234"/>
      <c r="H344" s="263"/>
      <c r="I344" s="169"/>
      <c r="K344" s="445" t="str">
        <f t="shared" si="36"/>
        <v>Leer</v>
      </c>
      <c r="L344" s="445" t="str">
        <f>VLOOKUP($D344,{"29 - Psychiatrie (Erwachsene)","BGI";"297 - stationsäquivalente Behandlung in der Erwachsenenpsychiatrie (29)","BGI";"30 - Kinder- und Jugendpsychiatrie","BGII";"307 - stationsäquivalente Behandlung in der Kinder- und Jugendpsychiatrie (30)","BGII";"31 - Psychosomatik","BGI";"","Leer"},2,0)</f>
        <v>Leer</v>
      </c>
      <c r="M344" s="445">
        <f t="shared" si="33"/>
        <v>0</v>
      </c>
      <c r="N344" s="445">
        <f t="shared" si="34"/>
        <v>0</v>
      </c>
      <c r="O344" s="445">
        <f t="shared" si="37"/>
        <v>0</v>
      </c>
      <c r="P344" s="445">
        <f t="shared" si="38"/>
        <v>0</v>
      </c>
      <c r="Q344" s="445">
        <f t="shared" si="39"/>
        <v>0</v>
      </c>
      <c r="R344" s="415" t="str">
        <f t="shared" si="40"/>
        <v>Leer</v>
      </c>
      <c r="S344" s="445">
        <f>IF('Angaben KH-Standort'!D$29='A4'!D344,IF('Angaben KH-Standort'!E$29="Ja",1,0),0)</f>
        <v>0</v>
      </c>
      <c r="T344" s="445">
        <f>IF('Angaben KH-Standort'!D$30='A4'!D344,IF('Angaben KH-Standort'!E$30="Ja",1,0),0)</f>
        <v>0</v>
      </c>
      <c r="U344" s="445">
        <f>IF('Angaben KH-Standort'!D$31='A4'!D344,IF('Angaben KH-Standort'!E$31="Ja",1,0),0)</f>
        <v>0</v>
      </c>
    </row>
    <row r="345" spans="2:21" ht="15" customHeight="1" x14ac:dyDescent="0.3">
      <c r="B345" s="70" t="str">
        <f t="shared" si="35"/>
        <v>!!!</v>
      </c>
      <c r="C345" s="265" t="str">
        <f>IF(ISERROR(IF(LEN(E345)&gt;0,VLOOKUP(TEXT($E345,0),'Angaben Stationen'!$E$14:$J$213,5,0),"")),"?",IF(LEN(E345)&gt;0,VLOOKUP(TEXT($E345,0),'Angaben Stationen'!$E$14:$J$213,5,0),""))</f>
        <v/>
      </c>
      <c r="D345" s="232" t="str">
        <f>IF(ISERROR(IF(LEN(E345)&gt;0,VLOOKUP(TEXT($E345,0),'Angaben Stationen'!$E$14:$J$213,6,0),"")),"STATION IST NICHT VORHANDEN",IF(LEN(E345)&gt;0,VLOOKUP(TEXT($E345,0),'Angaben Stationen'!$E$14:$J$213,6,0),""))</f>
        <v/>
      </c>
      <c r="E345" s="287"/>
      <c r="F345" s="234"/>
      <c r="G345" s="234"/>
      <c r="H345" s="263"/>
      <c r="I345" s="169"/>
      <c r="K345" s="445" t="str">
        <f t="shared" si="36"/>
        <v>Leer</v>
      </c>
      <c r="L345" s="445" t="str">
        <f>VLOOKUP($D345,{"29 - Psychiatrie (Erwachsene)","BGI";"297 - stationsäquivalente Behandlung in der Erwachsenenpsychiatrie (29)","BGI";"30 - Kinder- und Jugendpsychiatrie","BGII";"307 - stationsäquivalente Behandlung in der Kinder- und Jugendpsychiatrie (30)","BGII";"31 - Psychosomatik","BGI";"","Leer"},2,0)</f>
        <v>Leer</v>
      </c>
      <c r="M345" s="445">
        <f t="shared" si="33"/>
        <v>0</v>
      </c>
      <c r="N345" s="445">
        <f t="shared" si="34"/>
        <v>0</v>
      </c>
      <c r="O345" s="445">
        <f t="shared" si="37"/>
        <v>0</v>
      </c>
      <c r="P345" s="445">
        <f t="shared" si="38"/>
        <v>0</v>
      </c>
      <c r="Q345" s="445">
        <f t="shared" si="39"/>
        <v>0</v>
      </c>
      <c r="R345" s="415" t="str">
        <f t="shared" si="40"/>
        <v>Leer</v>
      </c>
      <c r="S345" s="445">
        <f>IF('Angaben KH-Standort'!D$29='A4'!D345,IF('Angaben KH-Standort'!E$29="Ja",1,0),0)</f>
        <v>0</v>
      </c>
      <c r="T345" s="445">
        <f>IF('Angaben KH-Standort'!D$30='A4'!D345,IF('Angaben KH-Standort'!E$30="Ja",1,0),0)</f>
        <v>0</v>
      </c>
      <c r="U345" s="445">
        <f>IF('Angaben KH-Standort'!D$31='A4'!D345,IF('Angaben KH-Standort'!E$31="Ja",1,0),0)</f>
        <v>0</v>
      </c>
    </row>
    <row r="346" spans="2:21" ht="15" customHeight="1" x14ac:dyDescent="0.3">
      <c r="B346" s="70" t="str">
        <f t="shared" si="35"/>
        <v>!!!</v>
      </c>
      <c r="C346" s="265" t="str">
        <f>IF(ISERROR(IF(LEN(E346)&gt;0,VLOOKUP(TEXT($E346,0),'Angaben Stationen'!$E$14:$J$213,5,0),"")),"?",IF(LEN(E346)&gt;0,VLOOKUP(TEXT($E346,0),'Angaben Stationen'!$E$14:$J$213,5,0),""))</f>
        <v/>
      </c>
      <c r="D346" s="232" t="str">
        <f>IF(ISERROR(IF(LEN(E346)&gt;0,VLOOKUP(TEXT($E346,0),'Angaben Stationen'!$E$14:$J$213,6,0),"")),"STATION IST NICHT VORHANDEN",IF(LEN(E346)&gt;0,VLOOKUP(TEXT($E346,0),'Angaben Stationen'!$E$14:$J$213,6,0),""))</f>
        <v/>
      </c>
      <c r="E346" s="287"/>
      <c r="F346" s="234"/>
      <c r="G346" s="234"/>
      <c r="H346" s="263"/>
      <c r="I346" s="169"/>
      <c r="K346" s="445" t="str">
        <f t="shared" si="36"/>
        <v>Leer</v>
      </c>
      <c r="L346" s="445" t="str">
        <f>VLOOKUP($D346,{"29 - Psychiatrie (Erwachsene)","BGI";"297 - stationsäquivalente Behandlung in der Erwachsenenpsychiatrie (29)","BGI";"30 - Kinder- und Jugendpsychiatrie","BGII";"307 - stationsäquivalente Behandlung in der Kinder- und Jugendpsychiatrie (30)","BGII";"31 - Psychosomatik","BGI";"","Leer"},2,0)</f>
        <v>Leer</v>
      </c>
      <c r="M346" s="445">
        <f t="shared" si="33"/>
        <v>0</v>
      </c>
      <c r="N346" s="445">
        <f t="shared" si="34"/>
        <v>0</v>
      </c>
      <c r="O346" s="445">
        <f t="shared" si="37"/>
        <v>0</v>
      </c>
      <c r="P346" s="445">
        <f t="shared" si="38"/>
        <v>0</v>
      </c>
      <c r="Q346" s="445">
        <f t="shared" si="39"/>
        <v>0</v>
      </c>
      <c r="R346" s="415" t="str">
        <f t="shared" si="40"/>
        <v>Leer</v>
      </c>
      <c r="S346" s="445">
        <f>IF('Angaben KH-Standort'!D$29='A4'!D346,IF('Angaben KH-Standort'!E$29="Ja",1,0),0)</f>
        <v>0</v>
      </c>
      <c r="T346" s="445">
        <f>IF('Angaben KH-Standort'!D$30='A4'!D346,IF('Angaben KH-Standort'!E$30="Ja",1,0),0)</f>
        <v>0</v>
      </c>
      <c r="U346" s="445">
        <f>IF('Angaben KH-Standort'!D$31='A4'!D346,IF('Angaben KH-Standort'!E$31="Ja",1,0),0)</f>
        <v>0</v>
      </c>
    </row>
    <row r="347" spans="2:21" ht="15" customHeight="1" x14ac:dyDescent="0.3">
      <c r="B347" s="70" t="str">
        <f t="shared" si="35"/>
        <v>!!!</v>
      </c>
      <c r="C347" s="265" t="str">
        <f>IF(ISERROR(IF(LEN(E347)&gt;0,VLOOKUP(TEXT($E347,0),'Angaben Stationen'!$E$14:$J$213,5,0),"")),"?",IF(LEN(E347)&gt;0,VLOOKUP(TEXT($E347,0),'Angaben Stationen'!$E$14:$J$213,5,0),""))</f>
        <v/>
      </c>
      <c r="D347" s="232" t="str">
        <f>IF(ISERROR(IF(LEN(E347)&gt;0,VLOOKUP(TEXT($E347,0),'Angaben Stationen'!$E$14:$J$213,6,0),"")),"STATION IST NICHT VORHANDEN",IF(LEN(E347)&gt;0,VLOOKUP(TEXT($E347,0),'Angaben Stationen'!$E$14:$J$213,6,0),""))</f>
        <v/>
      </c>
      <c r="E347" s="287"/>
      <c r="F347" s="234"/>
      <c r="G347" s="234"/>
      <c r="H347" s="263"/>
      <c r="I347" s="169"/>
      <c r="K347" s="445" t="str">
        <f t="shared" si="36"/>
        <v>Leer</v>
      </c>
      <c r="L347" s="445" t="str">
        <f>VLOOKUP($D347,{"29 - Psychiatrie (Erwachsene)","BGI";"297 - stationsäquivalente Behandlung in der Erwachsenenpsychiatrie (29)","BGI";"30 - Kinder- und Jugendpsychiatrie","BGII";"307 - stationsäquivalente Behandlung in der Kinder- und Jugendpsychiatrie (30)","BGII";"31 - Psychosomatik","BGI";"","Leer"},2,0)</f>
        <v>Leer</v>
      </c>
      <c r="M347" s="445">
        <f t="shared" si="33"/>
        <v>0</v>
      </c>
      <c r="N347" s="445">
        <f t="shared" si="34"/>
        <v>0</v>
      </c>
      <c r="O347" s="445">
        <f t="shared" si="37"/>
        <v>0</v>
      </c>
      <c r="P347" s="445">
        <f t="shared" si="38"/>
        <v>0</v>
      </c>
      <c r="Q347" s="445">
        <f t="shared" si="39"/>
        <v>0</v>
      </c>
      <c r="R347" s="415" t="str">
        <f t="shared" si="40"/>
        <v>Leer</v>
      </c>
      <c r="S347" s="445">
        <f>IF('Angaben KH-Standort'!D$29='A4'!D347,IF('Angaben KH-Standort'!E$29="Ja",1,0),0)</f>
        <v>0</v>
      </c>
      <c r="T347" s="445">
        <f>IF('Angaben KH-Standort'!D$30='A4'!D347,IF('Angaben KH-Standort'!E$30="Ja",1,0),0)</f>
        <v>0</v>
      </c>
      <c r="U347" s="445">
        <f>IF('Angaben KH-Standort'!D$31='A4'!D347,IF('Angaben KH-Standort'!E$31="Ja",1,0),0)</f>
        <v>0</v>
      </c>
    </row>
    <row r="348" spans="2:21" ht="15" customHeight="1" x14ac:dyDescent="0.3">
      <c r="B348" s="70" t="str">
        <f t="shared" si="35"/>
        <v>!!!</v>
      </c>
      <c r="C348" s="265" t="str">
        <f>IF(ISERROR(IF(LEN(E348)&gt;0,VLOOKUP(TEXT($E348,0),'Angaben Stationen'!$E$14:$J$213,5,0),"")),"?",IF(LEN(E348)&gt;0,VLOOKUP(TEXT($E348,0),'Angaben Stationen'!$E$14:$J$213,5,0),""))</f>
        <v/>
      </c>
      <c r="D348" s="232" t="str">
        <f>IF(ISERROR(IF(LEN(E348)&gt;0,VLOOKUP(TEXT($E348,0),'Angaben Stationen'!$E$14:$J$213,6,0),"")),"STATION IST NICHT VORHANDEN",IF(LEN(E348)&gt;0,VLOOKUP(TEXT($E348,0),'Angaben Stationen'!$E$14:$J$213,6,0),""))</f>
        <v/>
      </c>
      <c r="E348" s="287"/>
      <c r="F348" s="234"/>
      <c r="G348" s="234"/>
      <c r="H348" s="263"/>
      <c r="I348" s="169"/>
      <c r="K348" s="445" t="str">
        <f t="shared" si="36"/>
        <v>Leer</v>
      </c>
      <c r="L348" s="445" t="str">
        <f>VLOOKUP($D348,{"29 - Psychiatrie (Erwachsene)","BGI";"297 - stationsäquivalente Behandlung in der Erwachsenenpsychiatrie (29)","BGI";"30 - Kinder- und Jugendpsychiatrie","BGII";"307 - stationsäquivalente Behandlung in der Kinder- und Jugendpsychiatrie (30)","BGII";"31 - Psychosomatik","BGI";"","Leer"},2,0)</f>
        <v>Leer</v>
      </c>
      <c r="M348" s="445">
        <f t="shared" si="33"/>
        <v>0</v>
      </c>
      <c r="N348" s="445">
        <f t="shared" si="34"/>
        <v>0</v>
      </c>
      <c r="O348" s="445">
        <f t="shared" si="37"/>
        <v>0</v>
      </c>
      <c r="P348" s="445">
        <f t="shared" si="38"/>
        <v>0</v>
      </c>
      <c r="Q348" s="445">
        <f t="shared" si="39"/>
        <v>0</v>
      </c>
      <c r="R348" s="415" t="str">
        <f t="shared" si="40"/>
        <v>Leer</v>
      </c>
      <c r="S348" s="445">
        <f>IF('Angaben KH-Standort'!D$29='A4'!D348,IF('Angaben KH-Standort'!E$29="Ja",1,0),0)</f>
        <v>0</v>
      </c>
      <c r="T348" s="445">
        <f>IF('Angaben KH-Standort'!D$30='A4'!D348,IF('Angaben KH-Standort'!E$30="Ja",1,0),0)</f>
        <v>0</v>
      </c>
      <c r="U348" s="445">
        <f>IF('Angaben KH-Standort'!D$31='A4'!D348,IF('Angaben KH-Standort'!E$31="Ja",1,0),0)</f>
        <v>0</v>
      </c>
    </row>
    <row r="349" spans="2:21" ht="15" customHeight="1" x14ac:dyDescent="0.3">
      <c r="B349" s="70" t="str">
        <f t="shared" si="35"/>
        <v>!!!</v>
      </c>
      <c r="C349" s="265" t="str">
        <f>IF(ISERROR(IF(LEN(E349)&gt;0,VLOOKUP(TEXT($E349,0),'Angaben Stationen'!$E$14:$J$213,5,0),"")),"?",IF(LEN(E349)&gt;0,VLOOKUP(TEXT($E349,0),'Angaben Stationen'!$E$14:$J$213,5,0),""))</f>
        <v/>
      </c>
      <c r="D349" s="232" t="str">
        <f>IF(ISERROR(IF(LEN(E349)&gt;0,VLOOKUP(TEXT($E349,0),'Angaben Stationen'!$E$14:$J$213,6,0),"")),"STATION IST NICHT VORHANDEN",IF(LEN(E349)&gt;0,VLOOKUP(TEXT($E349,0),'Angaben Stationen'!$E$14:$J$213,6,0),""))</f>
        <v/>
      </c>
      <c r="E349" s="287"/>
      <c r="F349" s="234"/>
      <c r="G349" s="234"/>
      <c r="H349" s="263"/>
      <c r="I349" s="169"/>
      <c r="K349" s="445" t="str">
        <f t="shared" si="36"/>
        <v>Leer</v>
      </c>
      <c r="L349" s="445" t="str">
        <f>VLOOKUP($D349,{"29 - Psychiatrie (Erwachsene)","BGI";"297 - stationsäquivalente Behandlung in der Erwachsenenpsychiatrie (29)","BGI";"30 - Kinder- und Jugendpsychiatrie","BGII";"307 - stationsäquivalente Behandlung in der Kinder- und Jugendpsychiatrie (30)","BGII";"31 - Psychosomatik","BGI";"","Leer"},2,0)</f>
        <v>Leer</v>
      </c>
      <c r="M349" s="445">
        <f t="shared" si="33"/>
        <v>0</v>
      </c>
      <c r="N349" s="445">
        <f t="shared" si="34"/>
        <v>0</v>
      </c>
      <c r="O349" s="445">
        <f t="shared" si="37"/>
        <v>0</v>
      </c>
      <c r="P349" s="445">
        <f t="shared" si="38"/>
        <v>0</v>
      </c>
      <c r="Q349" s="445">
        <f t="shared" si="39"/>
        <v>0</v>
      </c>
      <c r="R349" s="415" t="str">
        <f t="shared" si="40"/>
        <v>Leer</v>
      </c>
      <c r="S349" s="445">
        <f>IF('Angaben KH-Standort'!D$29='A4'!D349,IF('Angaben KH-Standort'!E$29="Ja",1,0),0)</f>
        <v>0</v>
      </c>
      <c r="T349" s="445">
        <f>IF('Angaben KH-Standort'!D$30='A4'!D349,IF('Angaben KH-Standort'!E$30="Ja",1,0),0)</f>
        <v>0</v>
      </c>
      <c r="U349" s="445">
        <f>IF('Angaben KH-Standort'!D$31='A4'!D349,IF('Angaben KH-Standort'!E$31="Ja",1,0),0)</f>
        <v>0</v>
      </c>
    </row>
    <row r="350" spans="2:21" ht="15" customHeight="1" x14ac:dyDescent="0.3">
      <c r="B350" s="70" t="str">
        <f t="shared" si="35"/>
        <v>!!!</v>
      </c>
      <c r="C350" s="265" t="str">
        <f>IF(ISERROR(IF(LEN(E350)&gt;0,VLOOKUP(TEXT($E350,0),'Angaben Stationen'!$E$14:$J$213,5,0),"")),"?",IF(LEN(E350)&gt;0,VLOOKUP(TEXT($E350,0),'Angaben Stationen'!$E$14:$J$213,5,0),""))</f>
        <v/>
      </c>
      <c r="D350" s="232" t="str">
        <f>IF(ISERROR(IF(LEN(E350)&gt;0,VLOOKUP(TEXT($E350,0),'Angaben Stationen'!$E$14:$J$213,6,0),"")),"STATION IST NICHT VORHANDEN",IF(LEN(E350)&gt;0,VLOOKUP(TEXT($E350,0),'Angaben Stationen'!$E$14:$J$213,6,0),""))</f>
        <v/>
      </c>
      <c r="E350" s="287"/>
      <c r="F350" s="234"/>
      <c r="G350" s="234"/>
      <c r="H350" s="263"/>
      <c r="I350" s="169"/>
      <c r="K350" s="445" t="str">
        <f t="shared" si="36"/>
        <v>Leer</v>
      </c>
      <c r="L350" s="445" t="str">
        <f>VLOOKUP($D350,{"29 - Psychiatrie (Erwachsene)","BGI";"297 - stationsäquivalente Behandlung in der Erwachsenenpsychiatrie (29)","BGI";"30 - Kinder- und Jugendpsychiatrie","BGII";"307 - stationsäquivalente Behandlung in der Kinder- und Jugendpsychiatrie (30)","BGII";"31 - Psychosomatik","BGI";"","Leer"},2,0)</f>
        <v>Leer</v>
      </c>
      <c r="M350" s="445">
        <f t="shared" si="33"/>
        <v>0</v>
      </c>
      <c r="N350" s="445">
        <f t="shared" si="34"/>
        <v>0</v>
      </c>
      <c r="O350" s="445">
        <f t="shared" si="37"/>
        <v>0</v>
      </c>
      <c r="P350" s="445">
        <f t="shared" si="38"/>
        <v>0</v>
      </c>
      <c r="Q350" s="445">
        <f t="shared" si="39"/>
        <v>0</v>
      </c>
      <c r="R350" s="415" t="str">
        <f t="shared" si="40"/>
        <v>Leer</v>
      </c>
      <c r="S350" s="445">
        <f>IF('Angaben KH-Standort'!D$29='A4'!D350,IF('Angaben KH-Standort'!E$29="Ja",1,0),0)</f>
        <v>0</v>
      </c>
      <c r="T350" s="445">
        <f>IF('Angaben KH-Standort'!D$30='A4'!D350,IF('Angaben KH-Standort'!E$30="Ja",1,0),0)</f>
        <v>0</v>
      </c>
      <c r="U350" s="445">
        <f>IF('Angaben KH-Standort'!D$31='A4'!D350,IF('Angaben KH-Standort'!E$31="Ja",1,0),0)</f>
        <v>0</v>
      </c>
    </row>
    <row r="351" spans="2:21" ht="15" customHeight="1" x14ac:dyDescent="0.3">
      <c r="B351" s="70" t="str">
        <f t="shared" si="35"/>
        <v>!!!</v>
      </c>
      <c r="C351" s="265" t="str">
        <f>IF(ISERROR(IF(LEN(E351)&gt;0,VLOOKUP(TEXT($E351,0),'Angaben Stationen'!$E$14:$J$213,5,0),"")),"?",IF(LEN(E351)&gt;0,VLOOKUP(TEXT($E351,0),'Angaben Stationen'!$E$14:$J$213,5,0),""))</f>
        <v/>
      </c>
      <c r="D351" s="232" t="str">
        <f>IF(ISERROR(IF(LEN(E351)&gt;0,VLOOKUP(TEXT($E351,0),'Angaben Stationen'!$E$14:$J$213,6,0),"")),"STATION IST NICHT VORHANDEN",IF(LEN(E351)&gt;0,VLOOKUP(TEXT($E351,0),'Angaben Stationen'!$E$14:$J$213,6,0),""))</f>
        <v/>
      </c>
      <c r="E351" s="287"/>
      <c r="F351" s="234"/>
      <c r="G351" s="234"/>
      <c r="H351" s="263"/>
      <c r="I351" s="169"/>
      <c r="K351" s="445" t="str">
        <f t="shared" si="36"/>
        <v>Leer</v>
      </c>
      <c r="L351" s="445" t="str">
        <f>VLOOKUP($D351,{"29 - Psychiatrie (Erwachsene)","BGI";"297 - stationsäquivalente Behandlung in der Erwachsenenpsychiatrie (29)","BGI";"30 - Kinder- und Jugendpsychiatrie","BGII";"307 - stationsäquivalente Behandlung in der Kinder- und Jugendpsychiatrie (30)","BGII";"31 - Psychosomatik","BGI";"","Leer"},2,0)</f>
        <v>Leer</v>
      </c>
      <c r="M351" s="445">
        <f t="shared" si="33"/>
        <v>0</v>
      </c>
      <c r="N351" s="445">
        <f t="shared" si="34"/>
        <v>0</v>
      </c>
      <c r="O351" s="445">
        <f t="shared" si="37"/>
        <v>0</v>
      </c>
      <c r="P351" s="445">
        <f t="shared" si="38"/>
        <v>0</v>
      </c>
      <c r="Q351" s="445">
        <f t="shared" si="39"/>
        <v>0</v>
      </c>
      <c r="R351" s="415" t="str">
        <f t="shared" si="40"/>
        <v>Leer</v>
      </c>
      <c r="S351" s="445">
        <f>IF('Angaben KH-Standort'!D$29='A4'!D351,IF('Angaben KH-Standort'!E$29="Ja",1,0),0)</f>
        <v>0</v>
      </c>
      <c r="T351" s="445">
        <f>IF('Angaben KH-Standort'!D$30='A4'!D351,IF('Angaben KH-Standort'!E$30="Ja",1,0),0)</f>
        <v>0</v>
      </c>
      <c r="U351" s="445">
        <f>IF('Angaben KH-Standort'!D$31='A4'!D351,IF('Angaben KH-Standort'!E$31="Ja",1,0),0)</f>
        <v>0</v>
      </c>
    </row>
    <row r="352" spans="2:21" ht="15" customHeight="1" x14ac:dyDescent="0.3">
      <c r="B352" s="70" t="str">
        <f t="shared" si="35"/>
        <v>!!!</v>
      </c>
      <c r="C352" s="265" t="str">
        <f>IF(ISERROR(IF(LEN(E352)&gt;0,VLOOKUP(TEXT($E352,0),'Angaben Stationen'!$E$14:$J$213,5,0),"")),"?",IF(LEN(E352)&gt;0,VLOOKUP(TEXT($E352,0),'Angaben Stationen'!$E$14:$J$213,5,0),""))</f>
        <v/>
      </c>
      <c r="D352" s="232" t="str">
        <f>IF(ISERROR(IF(LEN(E352)&gt;0,VLOOKUP(TEXT($E352,0),'Angaben Stationen'!$E$14:$J$213,6,0),"")),"STATION IST NICHT VORHANDEN",IF(LEN(E352)&gt;0,VLOOKUP(TEXT($E352,0),'Angaben Stationen'!$E$14:$J$213,6,0),""))</f>
        <v/>
      </c>
      <c r="E352" s="287"/>
      <c r="F352" s="234"/>
      <c r="G352" s="234"/>
      <c r="H352" s="263"/>
      <c r="I352" s="169"/>
      <c r="K352" s="445" t="str">
        <f t="shared" si="36"/>
        <v>Leer</v>
      </c>
      <c r="L352" s="445" t="str">
        <f>VLOOKUP($D352,{"29 - Psychiatrie (Erwachsene)","BGI";"297 - stationsäquivalente Behandlung in der Erwachsenenpsychiatrie (29)","BGI";"30 - Kinder- und Jugendpsychiatrie","BGII";"307 - stationsäquivalente Behandlung in der Kinder- und Jugendpsychiatrie (30)","BGII";"31 - Psychosomatik","BGI";"","Leer"},2,0)</f>
        <v>Leer</v>
      </c>
      <c r="M352" s="445">
        <f t="shared" si="33"/>
        <v>0</v>
      </c>
      <c r="N352" s="445">
        <f t="shared" si="34"/>
        <v>0</v>
      </c>
      <c r="O352" s="445">
        <f t="shared" si="37"/>
        <v>0</v>
      </c>
      <c r="P352" s="445">
        <f t="shared" si="38"/>
        <v>0</v>
      </c>
      <c r="Q352" s="445">
        <f t="shared" si="39"/>
        <v>0</v>
      </c>
      <c r="R352" s="415" t="str">
        <f t="shared" si="40"/>
        <v>Leer</v>
      </c>
      <c r="S352" s="445">
        <f>IF('Angaben KH-Standort'!D$29='A4'!D352,IF('Angaben KH-Standort'!E$29="Ja",1,0),0)</f>
        <v>0</v>
      </c>
      <c r="T352" s="445">
        <f>IF('Angaben KH-Standort'!D$30='A4'!D352,IF('Angaben KH-Standort'!E$30="Ja",1,0),0)</f>
        <v>0</v>
      </c>
      <c r="U352" s="445">
        <f>IF('Angaben KH-Standort'!D$31='A4'!D352,IF('Angaben KH-Standort'!E$31="Ja",1,0),0)</f>
        <v>0</v>
      </c>
    </row>
    <row r="353" spans="2:21" ht="15" customHeight="1" x14ac:dyDescent="0.3">
      <c r="B353" s="70" t="str">
        <f t="shared" si="35"/>
        <v>!!!</v>
      </c>
      <c r="C353" s="265" t="str">
        <f>IF(ISERROR(IF(LEN(E353)&gt;0,VLOOKUP(TEXT($E353,0),'Angaben Stationen'!$E$14:$J$213,5,0),"")),"?",IF(LEN(E353)&gt;0,VLOOKUP(TEXT($E353,0),'Angaben Stationen'!$E$14:$J$213,5,0),""))</f>
        <v/>
      </c>
      <c r="D353" s="232" t="str">
        <f>IF(ISERROR(IF(LEN(E353)&gt;0,VLOOKUP(TEXT($E353,0),'Angaben Stationen'!$E$14:$J$213,6,0),"")),"STATION IST NICHT VORHANDEN",IF(LEN(E353)&gt;0,VLOOKUP(TEXT($E353,0),'Angaben Stationen'!$E$14:$J$213,6,0),""))</f>
        <v/>
      </c>
      <c r="E353" s="287"/>
      <c r="F353" s="234"/>
      <c r="G353" s="234"/>
      <c r="H353" s="263"/>
      <c r="I353" s="169"/>
      <c r="K353" s="445" t="str">
        <f t="shared" si="36"/>
        <v>Leer</v>
      </c>
      <c r="L353" s="445" t="str">
        <f>VLOOKUP($D353,{"29 - Psychiatrie (Erwachsene)","BGI";"297 - stationsäquivalente Behandlung in der Erwachsenenpsychiatrie (29)","BGI";"30 - Kinder- und Jugendpsychiatrie","BGII";"307 - stationsäquivalente Behandlung in der Kinder- und Jugendpsychiatrie (30)","BGII";"31 - Psychosomatik","BGI";"","Leer"},2,0)</f>
        <v>Leer</v>
      </c>
      <c r="M353" s="445">
        <f t="shared" si="33"/>
        <v>0</v>
      </c>
      <c r="N353" s="445">
        <f t="shared" si="34"/>
        <v>0</v>
      </c>
      <c r="O353" s="445">
        <f t="shared" si="37"/>
        <v>0</v>
      </c>
      <c r="P353" s="445">
        <f t="shared" si="38"/>
        <v>0</v>
      </c>
      <c r="Q353" s="445">
        <f t="shared" si="39"/>
        <v>0</v>
      </c>
      <c r="R353" s="415" t="str">
        <f t="shared" si="40"/>
        <v>Leer</v>
      </c>
      <c r="S353" s="445">
        <f>IF('Angaben KH-Standort'!D$29='A4'!D353,IF('Angaben KH-Standort'!E$29="Ja",1,0),0)</f>
        <v>0</v>
      </c>
      <c r="T353" s="445">
        <f>IF('Angaben KH-Standort'!D$30='A4'!D353,IF('Angaben KH-Standort'!E$30="Ja",1,0),0)</f>
        <v>0</v>
      </c>
      <c r="U353" s="445">
        <f>IF('Angaben KH-Standort'!D$31='A4'!D353,IF('Angaben KH-Standort'!E$31="Ja",1,0),0)</f>
        <v>0</v>
      </c>
    </row>
    <row r="354" spans="2:21" ht="15" customHeight="1" x14ac:dyDescent="0.3">
      <c r="B354" s="70" t="str">
        <f t="shared" si="35"/>
        <v>!!!</v>
      </c>
      <c r="C354" s="265" t="str">
        <f>IF(ISERROR(IF(LEN(E354)&gt;0,VLOOKUP(TEXT($E354,0),'Angaben Stationen'!$E$14:$J$213,5,0),"")),"?",IF(LEN(E354)&gt;0,VLOOKUP(TEXT($E354,0),'Angaben Stationen'!$E$14:$J$213,5,0),""))</f>
        <v/>
      </c>
      <c r="D354" s="232" t="str">
        <f>IF(ISERROR(IF(LEN(E354)&gt;0,VLOOKUP(TEXT($E354,0),'Angaben Stationen'!$E$14:$J$213,6,0),"")),"STATION IST NICHT VORHANDEN",IF(LEN(E354)&gt;0,VLOOKUP(TEXT($E354,0),'Angaben Stationen'!$E$14:$J$213,6,0),""))</f>
        <v/>
      </c>
      <c r="E354" s="287"/>
      <c r="F354" s="234"/>
      <c r="G354" s="234"/>
      <c r="H354" s="263"/>
      <c r="I354" s="169"/>
      <c r="K354" s="445" t="str">
        <f t="shared" si="36"/>
        <v>Leer</v>
      </c>
      <c r="L354" s="445" t="str">
        <f>VLOOKUP($D354,{"29 - Psychiatrie (Erwachsene)","BGI";"297 - stationsäquivalente Behandlung in der Erwachsenenpsychiatrie (29)","BGI";"30 - Kinder- und Jugendpsychiatrie","BGII";"307 - stationsäquivalente Behandlung in der Kinder- und Jugendpsychiatrie (30)","BGII";"31 - Psychosomatik","BGI";"","Leer"},2,0)</f>
        <v>Leer</v>
      </c>
      <c r="M354" s="445">
        <f t="shared" ref="M354:M417" si="41">IF(LEN(B354)&gt;0,0,1)</f>
        <v>0</v>
      </c>
      <c r="N354" s="445">
        <f t="shared" ref="N354:N417" si="42">IF(E354&lt;&gt;"",1,0)</f>
        <v>0</v>
      </c>
      <c r="O354" s="445">
        <f t="shared" si="37"/>
        <v>0</v>
      </c>
      <c r="P354" s="445">
        <f t="shared" si="38"/>
        <v>0</v>
      </c>
      <c r="Q354" s="445">
        <f t="shared" si="39"/>
        <v>0</v>
      </c>
      <c r="R354" s="415" t="str">
        <f t="shared" si="40"/>
        <v>Leer</v>
      </c>
      <c r="S354" s="445">
        <f>IF('Angaben KH-Standort'!D$29='A4'!D354,IF('Angaben KH-Standort'!E$29="Ja",1,0),0)</f>
        <v>0</v>
      </c>
      <c r="T354" s="445">
        <f>IF('Angaben KH-Standort'!D$30='A4'!D354,IF('Angaben KH-Standort'!E$30="Ja",1,0),0)</f>
        <v>0</v>
      </c>
      <c r="U354" s="445">
        <f>IF('Angaben KH-Standort'!D$31='A4'!D354,IF('Angaben KH-Standort'!E$31="Ja",1,0),0)</f>
        <v>0</v>
      </c>
    </row>
    <row r="355" spans="2:21" ht="15" customHeight="1" x14ac:dyDescent="0.3">
      <c r="B355" s="70" t="str">
        <f t="shared" ref="B355:B418" si="43">IF(SUM(N355:Q355)&lt;4,"!!!","")</f>
        <v>!!!</v>
      </c>
      <c r="C355" s="265" t="str">
        <f>IF(ISERROR(IF(LEN(E355)&gt;0,VLOOKUP(TEXT($E355,0),'Angaben Stationen'!$E$14:$J$213,5,0),"")),"?",IF(LEN(E355)&gt;0,VLOOKUP(TEXT($E355,0),'Angaben Stationen'!$E$14:$J$213,5,0),""))</f>
        <v/>
      </c>
      <c r="D355" s="232" t="str">
        <f>IF(ISERROR(IF(LEN(E355)&gt;0,VLOOKUP(TEXT($E355,0),'Angaben Stationen'!$E$14:$J$213,6,0),"")),"STATION IST NICHT VORHANDEN",IF(LEN(E355)&gt;0,VLOOKUP(TEXT($E355,0),'Angaben Stationen'!$E$14:$J$213,6,0),""))</f>
        <v/>
      </c>
      <c r="E355" s="287"/>
      <c r="F355" s="234"/>
      <c r="G355" s="234"/>
      <c r="H355" s="263"/>
      <c r="I355" s="169"/>
      <c r="K355" s="445" t="str">
        <f t="shared" ref="K355:K418" si="44">IF($E355&lt;&gt;"","Monat","Leer")</f>
        <v>Leer</v>
      </c>
      <c r="L355" s="445" t="str">
        <f>VLOOKUP($D355,{"29 - Psychiatrie (Erwachsene)","BGI";"297 - stationsäquivalente Behandlung in der Erwachsenenpsychiatrie (29)","BGI";"30 - Kinder- und Jugendpsychiatrie","BGII";"307 - stationsäquivalente Behandlung in der Kinder- und Jugendpsychiatrie (30)","BGII";"31 - Psychosomatik","BGI";"","Leer"},2,0)</f>
        <v>Leer</v>
      </c>
      <c r="M355" s="445">
        <f t="shared" si="41"/>
        <v>0</v>
      </c>
      <c r="N355" s="445">
        <f t="shared" si="42"/>
        <v>0</v>
      </c>
      <c r="O355" s="445">
        <f t="shared" ref="O355:O418" si="45">IF(VALUE($F355)&gt;0,1,0)</f>
        <v>0</v>
      </c>
      <c r="P355" s="445">
        <f t="shared" ref="P355:P418" si="46">IF(LEN($G355)&gt;0,1,0)</f>
        <v>0</v>
      </c>
      <c r="Q355" s="445">
        <f t="shared" ref="Q355:Q418" si="47">IF(LEN($H355)&gt;0,1,0)</f>
        <v>0</v>
      </c>
      <c r="R355" s="415" t="str">
        <f t="shared" ref="R355:R418" si="48">IF(D355&lt;&gt;"",IF(SUM(S355:U355)&gt;0,"Ja","Nein"),"Leer")</f>
        <v>Leer</v>
      </c>
      <c r="S355" s="445">
        <f>IF('Angaben KH-Standort'!D$29='A4'!D355,IF('Angaben KH-Standort'!E$29="Ja",1,0),0)</f>
        <v>0</v>
      </c>
      <c r="T355" s="445">
        <f>IF('Angaben KH-Standort'!D$30='A4'!D355,IF('Angaben KH-Standort'!E$30="Ja",1,0),0)</f>
        <v>0</v>
      </c>
      <c r="U355" s="445">
        <f>IF('Angaben KH-Standort'!D$31='A4'!D355,IF('Angaben KH-Standort'!E$31="Ja",1,0),0)</f>
        <v>0</v>
      </c>
    </row>
    <row r="356" spans="2:21" ht="15" customHeight="1" x14ac:dyDescent="0.3">
      <c r="B356" s="70" t="str">
        <f t="shared" si="43"/>
        <v>!!!</v>
      </c>
      <c r="C356" s="265" t="str">
        <f>IF(ISERROR(IF(LEN(E356)&gt;0,VLOOKUP(TEXT($E356,0),'Angaben Stationen'!$E$14:$J$213,5,0),"")),"?",IF(LEN(E356)&gt;0,VLOOKUP(TEXT($E356,0),'Angaben Stationen'!$E$14:$J$213,5,0),""))</f>
        <v/>
      </c>
      <c r="D356" s="232" t="str">
        <f>IF(ISERROR(IF(LEN(E356)&gt;0,VLOOKUP(TEXT($E356,0),'Angaben Stationen'!$E$14:$J$213,6,0),"")),"STATION IST NICHT VORHANDEN",IF(LEN(E356)&gt;0,VLOOKUP(TEXT($E356,0),'Angaben Stationen'!$E$14:$J$213,6,0),""))</f>
        <v/>
      </c>
      <c r="E356" s="287"/>
      <c r="F356" s="234"/>
      <c r="G356" s="234"/>
      <c r="H356" s="263"/>
      <c r="I356" s="169"/>
      <c r="K356" s="445" t="str">
        <f t="shared" si="44"/>
        <v>Leer</v>
      </c>
      <c r="L356" s="445" t="str">
        <f>VLOOKUP($D356,{"29 - Psychiatrie (Erwachsene)","BGI";"297 - stationsäquivalente Behandlung in der Erwachsenenpsychiatrie (29)","BGI";"30 - Kinder- und Jugendpsychiatrie","BGII";"307 - stationsäquivalente Behandlung in der Kinder- und Jugendpsychiatrie (30)","BGII";"31 - Psychosomatik","BGI";"","Leer"},2,0)</f>
        <v>Leer</v>
      </c>
      <c r="M356" s="445">
        <f t="shared" si="41"/>
        <v>0</v>
      </c>
      <c r="N356" s="445">
        <f t="shared" si="42"/>
        <v>0</v>
      </c>
      <c r="O356" s="445">
        <f t="shared" si="45"/>
        <v>0</v>
      </c>
      <c r="P356" s="445">
        <f t="shared" si="46"/>
        <v>0</v>
      </c>
      <c r="Q356" s="445">
        <f t="shared" si="47"/>
        <v>0</v>
      </c>
      <c r="R356" s="415" t="str">
        <f t="shared" si="48"/>
        <v>Leer</v>
      </c>
      <c r="S356" s="445">
        <f>IF('Angaben KH-Standort'!D$29='A4'!D356,IF('Angaben KH-Standort'!E$29="Ja",1,0),0)</f>
        <v>0</v>
      </c>
      <c r="T356" s="445">
        <f>IF('Angaben KH-Standort'!D$30='A4'!D356,IF('Angaben KH-Standort'!E$30="Ja",1,0),0)</f>
        <v>0</v>
      </c>
      <c r="U356" s="445">
        <f>IF('Angaben KH-Standort'!D$31='A4'!D356,IF('Angaben KH-Standort'!E$31="Ja",1,0),0)</f>
        <v>0</v>
      </c>
    </row>
    <row r="357" spans="2:21" ht="15" customHeight="1" x14ac:dyDescent="0.3">
      <c r="B357" s="70" t="str">
        <f t="shared" si="43"/>
        <v>!!!</v>
      </c>
      <c r="C357" s="265" t="str">
        <f>IF(ISERROR(IF(LEN(E357)&gt;0,VLOOKUP(TEXT($E357,0),'Angaben Stationen'!$E$14:$J$213,5,0),"")),"?",IF(LEN(E357)&gt;0,VLOOKUP(TEXT($E357,0),'Angaben Stationen'!$E$14:$J$213,5,0),""))</f>
        <v/>
      </c>
      <c r="D357" s="232" t="str">
        <f>IF(ISERROR(IF(LEN(E357)&gt;0,VLOOKUP(TEXT($E357,0),'Angaben Stationen'!$E$14:$J$213,6,0),"")),"STATION IST NICHT VORHANDEN",IF(LEN(E357)&gt;0,VLOOKUP(TEXT($E357,0),'Angaben Stationen'!$E$14:$J$213,6,0),""))</f>
        <v/>
      </c>
      <c r="E357" s="287"/>
      <c r="F357" s="234"/>
      <c r="G357" s="234"/>
      <c r="H357" s="263"/>
      <c r="I357" s="169"/>
      <c r="K357" s="445" t="str">
        <f t="shared" si="44"/>
        <v>Leer</v>
      </c>
      <c r="L357" s="445" t="str">
        <f>VLOOKUP($D357,{"29 - Psychiatrie (Erwachsene)","BGI";"297 - stationsäquivalente Behandlung in der Erwachsenenpsychiatrie (29)","BGI";"30 - Kinder- und Jugendpsychiatrie","BGII";"307 - stationsäquivalente Behandlung in der Kinder- und Jugendpsychiatrie (30)","BGII";"31 - Psychosomatik","BGI";"","Leer"},2,0)</f>
        <v>Leer</v>
      </c>
      <c r="M357" s="445">
        <f t="shared" si="41"/>
        <v>0</v>
      </c>
      <c r="N357" s="445">
        <f t="shared" si="42"/>
        <v>0</v>
      </c>
      <c r="O357" s="445">
        <f t="shared" si="45"/>
        <v>0</v>
      </c>
      <c r="P357" s="445">
        <f t="shared" si="46"/>
        <v>0</v>
      </c>
      <c r="Q357" s="445">
        <f t="shared" si="47"/>
        <v>0</v>
      </c>
      <c r="R357" s="415" t="str">
        <f t="shared" si="48"/>
        <v>Leer</v>
      </c>
      <c r="S357" s="445">
        <f>IF('Angaben KH-Standort'!D$29='A4'!D357,IF('Angaben KH-Standort'!E$29="Ja",1,0),0)</f>
        <v>0</v>
      </c>
      <c r="T357" s="445">
        <f>IF('Angaben KH-Standort'!D$30='A4'!D357,IF('Angaben KH-Standort'!E$30="Ja",1,0),0)</f>
        <v>0</v>
      </c>
      <c r="U357" s="445">
        <f>IF('Angaben KH-Standort'!D$31='A4'!D357,IF('Angaben KH-Standort'!E$31="Ja",1,0),0)</f>
        <v>0</v>
      </c>
    </row>
    <row r="358" spans="2:21" ht="15" customHeight="1" x14ac:dyDescent="0.3">
      <c r="B358" s="70" t="str">
        <f t="shared" si="43"/>
        <v>!!!</v>
      </c>
      <c r="C358" s="265" t="str">
        <f>IF(ISERROR(IF(LEN(E358)&gt;0,VLOOKUP(TEXT($E358,0),'Angaben Stationen'!$E$14:$J$213,5,0),"")),"?",IF(LEN(E358)&gt;0,VLOOKUP(TEXT($E358,0),'Angaben Stationen'!$E$14:$J$213,5,0),""))</f>
        <v/>
      </c>
      <c r="D358" s="232" t="str">
        <f>IF(ISERROR(IF(LEN(E358)&gt;0,VLOOKUP(TEXT($E358,0),'Angaben Stationen'!$E$14:$J$213,6,0),"")),"STATION IST NICHT VORHANDEN",IF(LEN(E358)&gt;0,VLOOKUP(TEXT($E358,0),'Angaben Stationen'!$E$14:$J$213,6,0),""))</f>
        <v/>
      </c>
      <c r="E358" s="287"/>
      <c r="F358" s="234"/>
      <c r="G358" s="234"/>
      <c r="H358" s="263"/>
      <c r="I358" s="169"/>
      <c r="K358" s="445" t="str">
        <f t="shared" si="44"/>
        <v>Leer</v>
      </c>
      <c r="L358" s="445" t="str">
        <f>VLOOKUP($D358,{"29 - Psychiatrie (Erwachsene)","BGI";"297 - stationsäquivalente Behandlung in der Erwachsenenpsychiatrie (29)","BGI";"30 - Kinder- und Jugendpsychiatrie","BGII";"307 - stationsäquivalente Behandlung in der Kinder- und Jugendpsychiatrie (30)","BGII";"31 - Psychosomatik","BGI";"","Leer"},2,0)</f>
        <v>Leer</v>
      </c>
      <c r="M358" s="445">
        <f t="shared" si="41"/>
        <v>0</v>
      </c>
      <c r="N358" s="445">
        <f t="shared" si="42"/>
        <v>0</v>
      </c>
      <c r="O358" s="445">
        <f t="shared" si="45"/>
        <v>0</v>
      </c>
      <c r="P358" s="445">
        <f t="shared" si="46"/>
        <v>0</v>
      </c>
      <c r="Q358" s="445">
        <f t="shared" si="47"/>
        <v>0</v>
      </c>
      <c r="R358" s="415" t="str">
        <f t="shared" si="48"/>
        <v>Leer</v>
      </c>
      <c r="S358" s="445">
        <f>IF('Angaben KH-Standort'!D$29='A4'!D358,IF('Angaben KH-Standort'!E$29="Ja",1,0),0)</f>
        <v>0</v>
      </c>
      <c r="T358" s="445">
        <f>IF('Angaben KH-Standort'!D$30='A4'!D358,IF('Angaben KH-Standort'!E$30="Ja",1,0),0)</f>
        <v>0</v>
      </c>
      <c r="U358" s="445">
        <f>IF('Angaben KH-Standort'!D$31='A4'!D358,IF('Angaben KH-Standort'!E$31="Ja",1,0),0)</f>
        <v>0</v>
      </c>
    </row>
    <row r="359" spans="2:21" ht="15" customHeight="1" x14ac:dyDescent="0.3">
      <c r="B359" s="70" t="str">
        <f t="shared" si="43"/>
        <v>!!!</v>
      </c>
      <c r="C359" s="265" t="str">
        <f>IF(ISERROR(IF(LEN(E359)&gt;0,VLOOKUP(TEXT($E359,0),'Angaben Stationen'!$E$14:$J$213,5,0),"")),"?",IF(LEN(E359)&gt;0,VLOOKUP(TEXT($E359,0),'Angaben Stationen'!$E$14:$J$213,5,0),""))</f>
        <v/>
      </c>
      <c r="D359" s="232" t="str">
        <f>IF(ISERROR(IF(LEN(E359)&gt;0,VLOOKUP(TEXT($E359,0),'Angaben Stationen'!$E$14:$J$213,6,0),"")),"STATION IST NICHT VORHANDEN",IF(LEN(E359)&gt;0,VLOOKUP(TEXT($E359,0),'Angaben Stationen'!$E$14:$J$213,6,0),""))</f>
        <v/>
      </c>
      <c r="E359" s="287"/>
      <c r="F359" s="234"/>
      <c r="G359" s="234"/>
      <c r="H359" s="263"/>
      <c r="I359" s="169"/>
      <c r="K359" s="445" t="str">
        <f t="shared" si="44"/>
        <v>Leer</v>
      </c>
      <c r="L359" s="445" t="str">
        <f>VLOOKUP($D359,{"29 - Psychiatrie (Erwachsene)","BGI";"297 - stationsäquivalente Behandlung in der Erwachsenenpsychiatrie (29)","BGI";"30 - Kinder- und Jugendpsychiatrie","BGII";"307 - stationsäquivalente Behandlung in der Kinder- und Jugendpsychiatrie (30)","BGII";"31 - Psychosomatik","BGI";"","Leer"},2,0)</f>
        <v>Leer</v>
      </c>
      <c r="M359" s="445">
        <f t="shared" si="41"/>
        <v>0</v>
      </c>
      <c r="N359" s="445">
        <f t="shared" si="42"/>
        <v>0</v>
      </c>
      <c r="O359" s="445">
        <f t="shared" si="45"/>
        <v>0</v>
      </c>
      <c r="P359" s="445">
        <f t="shared" si="46"/>
        <v>0</v>
      </c>
      <c r="Q359" s="445">
        <f t="shared" si="47"/>
        <v>0</v>
      </c>
      <c r="R359" s="415" t="str">
        <f t="shared" si="48"/>
        <v>Leer</v>
      </c>
      <c r="S359" s="445">
        <f>IF('Angaben KH-Standort'!D$29='A4'!D359,IF('Angaben KH-Standort'!E$29="Ja",1,0),0)</f>
        <v>0</v>
      </c>
      <c r="T359" s="445">
        <f>IF('Angaben KH-Standort'!D$30='A4'!D359,IF('Angaben KH-Standort'!E$30="Ja",1,0),0)</f>
        <v>0</v>
      </c>
      <c r="U359" s="445">
        <f>IF('Angaben KH-Standort'!D$31='A4'!D359,IF('Angaben KH-Standort'!E$31="Ja",1,0),0)</f>
        <v>0</v>
      </c>
    </row>
    <row r="360" spans="2:21" ht="15" customHeight="1" x14ac:dyDescent="0.3">
      <c r="B360" s="70" t="str">
        <f t="shared" si="43"/>
        <v>!!!</v>
      </c>
      <c r="C360" s="265" t="str">
        <f>IF(ISERROR(IF(LEN(E360)&gt;0,VLOOKUP(TEXT($E360,0),'Angaben Stationen'!$E$14:$J$213,5,0),"")),"?",IF(LEN(E360)&gt;0,VLOOKUP(TEXT($E360,0),'Angaben Stationen'!$E$14:$J$213,5,0),""))</f>
        <v/>
      </c>
      <c r="D360" s="232" t="str">
        <f>IF(ISERROR(IF(LEN(E360)&gt;0,VLOOKUP(TEXT($E360,0),'Angaben Stationen'!$E$14:$J$213,6,0),"")),"STATION IST NICHT VORHANDEN",IF(LEN(E360)&gt;0,VLOOKUP(TEXT($E360,0),'Angaben Stationen'!$E$14:$J$213,6,0),""))</f>
        <v/>
      </c>
      <c r="E360" s="287"/>
      <c r="F360" s="234"/>
      <c r="G360" s="234"/>
      <c r="H360" s="263"/>
      <c r="I360" s="169"/>
      <c r="K360" s="445" t="str">
        <f t="shared" si="44"/>
        <v>Leer</v>
      </c>
      <c r="L360" s="445" t="str">
        <f>VLOOKUP($D360,{"29 - Psychiatrie (Erwachsene)","BGI";"297 - stationsäquivalente Behandlung in der Erwachsenenpsychiatrie (29)","BGI";"30 - Kinder- und Jugendpsychiatrie","BGII";"307 - stationsäquivalente Behandlung in der Kinder- und Jugendpsychiatrie (30)","BGII";"31 - Psychosomatik","BGI";"","Leer"},2,0)</f>
        <v>Leer</v>
      </c>
      <c r="M360" s="445">
        <f t="shared" si="41"/>
        <v>0</v>
      </c>
      <c r="N360" s="445">
        <f t="shared" si="42"/>
        <v>0</v>
      </c>
      <c r="O360" s="445">
        <f t="shared" si="45"/>
        <v>0</v>
      </c>
      <c r="P360" s="445">
        <f t="shared" si="46"/>
        <v>0</v>
      </c>
      <c r="Q360" s="445">
        <f t="shared" si="47"/>
        <v>0</v>
      </c>
      <c r="R360" s="415" t="str">
        <f t="shared" si="48"/>
        <v>Leer</v>
      </c>
      <c r="S360" s="445">
        <f>IF('Angaben KH-Standort'!D$29='A4'!D360,IF('Angaben KH-Standort'!E$29="Ja",1,0),0)</f>
        <v>0</v>
      </c>
      <c r="T360" s="445">
        <f>IF('Angaben KH-Standort'!D$30='A4'!D360,IF('Angaben KH-Standort'!E$30="Ja",1,0),0)</f>
        <v>0</v>
      </c>
      <c r="U360" s="445">
        <f>IF('Angaben KH-Standort'!D$31='A4'!D360,IF('Angaben KH-Standort'!E$31="Ja",1,0),0)</f>
        <v>0</v>
      </c>
    </row>
    <row r="361" spans="2:21" ht="15" customHeight="1" x14ac:dyDescent="0.3">
      <c r="B361" s="70" t="str">
        <f t="shared" si="43"/>
        <v>!!!</v>
      </c>
      <c r="C361" s="265" t="str">
        <f>IF(ISERROR(IF(LEN(E361)&gt;0,VLOOKUP(TEXT($E361,0),'Angaben Stationen'!$E$14:$J$213,5,0),"")),"?",IF(LEN(E361)&gt;0,VLOOKUP(TEXT($E361,0),'Angaben Stationen'!$E$14:$J$213,5,0),""))</f>
        <v/>
      </c>
      <c r="D361" s="232" t="str">
        <f>IF(ISERROR(IF(LEN(E361)&gt;0,VLOOKUP(TEXT($E361,0),'Angaben Stationen'!$E$14:$J$213,6,0),"")),"STATION IST NICHT VORHANDEN",IF(LEN(E361)&gt;0,VLOOKUP(TEXT($E361,0),'Angaben Stationen'!$E$14:$J$213,6,0),""))</f>
        <v/>
      </c>
      <c r="E361" s="287"/>
      <c r="F361" s="234"/>
      <c r="G361" s="234"/>
      <c r="H361" s="263"/>
      <c r="I361" s="169"/>
      <c r="K361" s="445" t="str">
        <f t="shared" si="44"/>
        <v>Leer</v>
      </c>
      <c r="L361" s="445" t="str">
        <f>VLOOKUP($D361,{"29 - Psychiatrie (Erwachsene)","BGI";"297 - stationsäquivalente Behandlung in der Erwachsenenpsychiatrie (29)","BGI";"30 - Kinder- und Jugendpsychiatrie","BGII";"307 - stationsäquivalente Behandlung in der Kinder- und Jugendpsychiatrie (30)","BGII";"31 - Psychosomatik","BGI";"","Leer"},2,0)</f>
        <v>Leer</v>
      </c>
      <c r="M361" s="445">
        <f t="shared" si="41"/>
        <v>0</v>
      </c>
      <c r="N361" s="445">
        <f t="shared" si="42"/>
        <v>0</v>
      </c>
      <c r="O361" s="445">
        <f t="shared" si="45"/>
        <v>0</v>
      </c>
      <c r="P361" s="445">
        <f t="shared" si="46"/>
        <v>0</v>
      </c>
      <c r="Q361" s="445">
        <f t="shared" si="47"/>
        <v>0</v>
      </c>
      <c r="R361" s="415" t="str">
        <f t="shared" si="48"/>
        <v>Leer</v>
      </c>
      <c r="S361" s="445">
        <f>IF('Angaben KH-Standort'!D$29='A4'!D361,IF('Angaben KH-Standort'!E$29="Ja",1,0),0)</f>
        <v>0</v>
      </c>
      <c r="T361" s="445">
        <f>IF('Angaben KH-Standort'!D$30='A4'!D361,IF('Angaben KH-Standort'!E$30="Ja",1,0),0)</f>
        <v>0</v>
      </c>
      <c r="U361" s="445">
        <f>IF('Angaben KH-Standort'!D$31='A4'!D361,IF('Angaben KH-Standort'!E$31="Ja",1,0),0)</f>
        <v>0</v>
      </c>
    </row>
    <row r="362" spans="2:21" ht="15" customHeight="1" x14ac:dyDescent="0.3">
      <c r="B362" s="70" t="str">
        <f t="shared" si="43"/>
        <v>!!!</v>
      </c>
      <c r="C362" s="265" t="str">
        <f>IF(ISERROR(IF(LEN(E362)&gt;0,VLOOKUP(TEXT($E362,0),'Angaben Stationen'!$E$14:$J$213,5,0),"")),"?",IF(LEN(E362)&gt;0,VLOOKUP(TEXT($E362,0),'Angaben Stationen'!$E$14:$J$213,5,0),""))</f>
        <v/>
      </c>
      <c r="D362" s="232" t="str">
        <f>IF(ISERROR(IF(LEN(E362)&gt;0,VLOOKUP(TEXT($E362,0),'Angaben Stationen'!$E$14:$J$213,6,0),"")),"STATION IST NICHT VORHANDEN",IF(LEN(E362)&gt;0,VLOOKUP(TEXT($E362,0),'Angaben Stationen'!$E$14:$J$213,6,0),""))</f>
        <v/>
      </c>
      <c r="E362" s="287"/>
      <c r="F362" s="234"/>
      <c r="G362" s="234"/>
      <c r="H362" s="263"/>
      <c r="I362" s="169"/>
      <c r="K362" s="445" t="str">
        <f t="shared" si="44"/>
        <v>Leer</v>
      </c>
      <c r="L362" s="445" t="str">
        <f>VLOOKUP($D362,{"29 - Psychiatrie (Erwachsene)","BGI";"297 - stationsäquivalente Behandlung in der Erwachsenenpsychiatrie (29)","BGI";"30 - Kinder- und Jugendpsychiatrie","BGII";"307 - stationsäquivalente Behandlung in der Kinder- und Jugendpsychiatrie (30)","BGII";"31 - Psychosomatik","BGI";"","Leer"},2,0)</f>
        <v>Leer</v>
      </c>
      <c r="M362" s="445">
        <f t="shared" si="41"/>
        <v>0</v>
      </c>
      <c r="N362" s="445">
        <f t="shared" si="42"/>
        <v>0</v>
      </c>
      <c r="O362" s="445">
        <f t="shared" si="45"/>
        <v>0</v>
      </c>
      <c r="P362" s="445">
        <f t="shared" si="46"/>
        <v>0</v>
      </c>
      <c r="Q362" s="445">
        <f t="shared" si="47"/>
        <v>0</v>
      </c>
      <c r="R362" s="415" t="str">
        <f t="shared" si="48"/>
        <v>Leer</v>
      </c>
      <c r="S362" s="445">
        <f>IF('Angaben KH-Standort'!D$29='A4'!D362,IF('Angaben KH-Standort'!E$29="Ja",1,0),0)</f>
        <v>0</v>
      </c>
      <c r="T362" s="445">
        <f>IF('Angaben KH-Standort'!D$30='A4'!D362,IF('Angaben KH-Standort'!E$30="Ja",1,0),0)</f>
        <v>0</v>
      </c>
      <c r="U362" s="445">
        <f>IF('Angaben KH-Standort'!D$31='A4'!D362,IF('Angaben KH-Standort'!E$31="Ja",1,0),0)</f>
        <v>0</v>
      </c>
    </row>
    <row r="363" spans="2:21" ht="15" customHeight="1" x14ac:dyDescent="0.3">
      <c r="B363" s="70" t="str">
        <f t="shared" si="43"/>
        <v>!!!</v>
      </c>
      <c r="C363" s="265" t="str">
        <f>IF(ISERROR(IF(LEN(E363)&gt;0,VLOOKUP(TEXT($E363,0),'Angaben Stationen'!$E$14:$J$213,5,0),"")),"?",IF(LEN(E363)&gt;0,VLOOKUP(TEXT($E363,0),'Angaben Stationen'!$E$14:$J$213,5,0),""))</f>
        <v/>
      </c>
      <c r="D363" s="232" t="str">
        <f>IF(ISERROR(IF(LEN(E363)&gt;0,VLOOKUP(TEXT($E363,0),'Angaben Stationen'!$E$14:$J$213,6,0),"")),"STATION IST NICHT VORHANDEN",IF(LEN(E363)&gt;0,VLOOKUP(TEXT($E363,0),'Angaben Stationen'!$E$14:$J$213,6,0),""))</f>
        <v/>
      </c>
      <c r="E363" s="287"/>
      <c r="F363" s="234"/>
      <c r="G363" s="234"/>
      <c r="H363" s="263"/>
      <c r="I363" s="169"/>
      <c r="K363" s="445" t="str">
        <f t="shared" si="44"/>
        <v>Leer</v>
      </c>
      <c r="L363" s="445" t="str">
        <f>VLOOKUP($D363,{"29 - Psychiatrie (Erwachsene)","BGI";"297 - stationsäquivalente Behandlung in der Erwachsenenpsychiatrie (29)","BGI";"30 - Kinder- und Jugendpsychiatrie","BGII";"307 - stationsäquivalente Behandlung in der Kinder- und Jugendpsychiatrie (30)","BGII";"31 - Psychosomatik","BGI";"","Leer"},2,0)</f>
        <v>Leer</v>
      </c>
      <c r="M363" s="445">
        <f t="shared" si="41"/>
        <v>0</v>
      </c>
      <c r="N363" s="445">
        <f t="shared" si="42"/>
        <v>0</v>
      </c>
      <c r="O363" s="445">
        <f t="shared" si="45"/>
        <v>0</v>
      </c>
      <c r="P363" s="445">
        <f t="shared" si="46"/>
        <v>0</v>
      </c>
      <c r="Q363" s="445">
        <f t="shared" si="47"/>
        <v>0</v>
      </c>
      <c r="R363" s="415" t="str">
        <f t="shared" si="48"/>
        <v>Leer</v>
      </c>
      <c r="S363" s="445">
        <f>IF('Angaben KH-Standort'!D$29='A4'!D363,IF('Angaben KH-Standort'!E$29="Ja",1,0),0)</f>
        <v>0</v>
      </c>
      <c r="T363" s="445">
        <f>IF('Angaben KH-Standort'!D$30='A4'!D363,IF('Angaben KH-Standort'!E$30="Ja",1,0),0)</f>
        <v>0</v>
      </c>
      <c r="U363" s="445">
        <f>IF('Angaben KH-Standort'!D$31='A4'!D363,IF('Angaben KH-Standort'!E$31="Ja",1,0),0)</f>
        <v>0</v>
      </c>
    </row>
    <row r="364" spans="2:21" ht="15" customHeight="1" x14ac:dyDescent="0.3">
      <c r="B364" s="70" t="str">
        <f t="shared" si="43"/>
        <v>!!!</v>
      </c>
      <c r="C364" s="265" t="str">
        <f>IF(ISERROR(IF(LEN(E364)&gt;0,VLOOKUP(TEXT($E364,0),'Angaben Stationen'!$E$14:$J$213,5,0),"")),"?",IF(LEN(E364)&gt;0,VLOOKUP(TEXT($E364,0),'Angaben Stationen'!$E$14:$J$213,5,0),""))</f>
        <v/>
      </c>
      <c r="D364" s="232" t="str">
        <f>IF(ISERROR(IF(LEN(E364)&gt;0,VLOOKUP(TEXT($E364,0),'Angaben Stationen'!$E$14:$J$213,6,0),"")),"STATION IST NICHT VORHANDEN",IF(LEN(E364)&gt;0,VLOOKUP(TEXT($E364,0),'Angaben Stationen'!$E$14:$J$213,6,0),""))</f>
        <v/>
      </c>
      <c r="E364" s="287"/>
      <c r="F364" s="234"/>
      <c r="G364" s="234"/>
      <c r="H364" s="263"/>
      <c r="I364" s="169"/>
      <c r="K364" s="445" t="str">
        <f t="shared" si="44"/>
        <v>Leer</v>
      </c>
      <c r="L364" s="445" t="str">
        <f>VLOOKUP($D364,{"29 - Psychiatrie (Erwachsene)","BGI";"297 - stationsäquivalente Behandlung in der Erwachsenenpsychiatrie (29)","BGI";"30 - Kinder- und Jugendpsychiatrie","BGII";"307 - stationsäquivalente Behandlung in der Kinder- und Jugendpsychiatrie (30)","BGII";"31 - Psychosomatik","BGI";"","Leer"},2,0)</f>
        <v>Leer</v>
      </c>
      <c r="M364" s="445">
        <f t="shared" si="41"/>
        <v>0</v>
      </c>
      <c r="N364" s="445">
        <f t="shared" si="42"/>
        <v>0</v>
      </c>
      <c r="O364" s="445">
        <f t="shared" si="45"/>
        <v>0</v>
      </c>
      <c r="P364" s="445">
        <f t="shared" si="46"/>
        <v>0</v>
      </c>
      <c r="Q364" s="445">
        <f t="shared" si="47"/>
        <v>0</v>
      </c>
      <c r="R364" s="415" t="str">
        <f t="shared" si="48"/>
        <v>Leer</v>
      </c>
      <c r="S364" s="445">
        <f>IF('Angaben KH-Standort'!D$29='A4'!D364,IF('Angaben KH-Standort'!E$29="Ja",1,0),0)</f>
        <v>0</v>
      </c>
      <c r="T364" s="445">
        <f>IF('Angaben KH-Standort'!D$30='A4'!D364,IF('Angaben KH-Standort'!E$30="Ja",1,0),0)</f>
        <v>0</v>
      </c>
      <c r="U364" s="445">
        <f>IF('Angaben KH-Standort'!D$31='A4'!D364,IF('Angaben KH-Standort'!E$31="Ja",1,0),0)</f>
        <v>0</v>
      </c>
    </row>
    <row r="365" spans="2:21" ht="15" customHeight="1" x14ac:dyDescent="0.3">
      <c r="B365" s="70" t="str">
        <f t="shared" si="43"/>
        <v>!!!</v>
      </c>
      <c r="C365" s="265" t="str">
        <f>IF(ISERROR(IF(LEN(E365)&gt;0,VLOOKUP(TEXT($E365,0),'Angaben Stationen'!$E$14:$J$213,5,0),"")),"?",IF(LEN(E365)&gt;0,VLOOKUP(TEXT($E365,0),'Angaben Stationen'!$E$14:$J$213,5,0),""))</f>
        <v/>
      </c>
      <c r="D365" s="232" t="str">
        <f>IF(ISERROR(IF(LEN(E365)&gt;0,VLOOKUP(TEXT($E365,0),'Angaben Stationen'!$E$14:$J$213,6,0),"")),"STATION IST NICHT VORHANDEN",IF(LEN(E365)&gt;0,VLOOKUP(TEXT($E365,0),'Angaben Stationen'!$E$14:$J$213,6,0),""))</f>
        <v/>
      </c>
      <c r="E365" s="287"/>
      <c r="F365" s="234"/>
      <c r="G365" s="234"/>
      <c r="H365" s="263"/>
      <c r="I365" s="169"/>
      <c r="K365" s="445" t="str">
        <f t="shared" si="44"/>
        <v>Leer</v>
      </c>
      <c r="L365" s="445" t="str">
        <f>VLOOKUP($D365,{"29 - Psychiatrie (Erwachsene)","BGI";"297 - stationsäquivalente Behandlung in der Erwachsenenpsychiatrie (29)","BGI";"30 - Kinder- und Jugendpsychiatrie","BGII";"307 - stationsäquivalente Behandlung in der Kinder- und Jugendpsychiatrie (30)","BGII";"31 - Psychosomatik","BGI";"","Leer"},2,0)</f>
        <v>Leer</v>
      </c>
      <c r="M365" s="445">
        <f t="shared" si="41"/>
        <v>0</v>
      </c>
      <c r="N365" s="445">
        <f t="shared" si="42"/>
        <v>0</v>
      </c>
      <c r="O365" s="445">
        <f t="shared" si="45"/>
        <v>0</v>
      </c>
      <c r="P365" s="445">
        <f t="shared" si="46"/>
        <v>0</v>
      </c>
      <c r="Q365" s="445">
        <f t="shared" si="47"/>
        <v>0</v>
      </c>
      <c r="R365" s="415" t="str">
        <f t="shared" si="48"/>
        <v>Leer</v>
      </c>
      <c r="S365" s="445">
        <f>IF('Angaben KH-Standort'!D$29='A4'!D365,IF('Angaben KH-Standort'!E$29="Ja",1,0),0)</f>
        <v>0</v>
      </c>
      <c r="T365" s="445">
        <f>IF('Angaben KH-Standort'!D$30='A4'!D365,IF('Angaben KH-Standort'!E$30="Ja",1,0),0)</f>
        <v>0</v>
      </c>
      <c r="U365" s="445">
        <f>IF('Angaben KH-Standort'!D$31='A4'!D365,IF('Angaben KH-Standort'!E$31="Ja",1,0),0)</f>
        <v>0</v>
      </c>
    </row>
    <row r="366" spans="2:21" ht="15" customHeight="1" x14ac:dyDescent="0.3">
      <c r="B366" s="70" t="str">
        <f t="shared" si="43"/>
        <v>!!!</v>
      </c>
      <c r="C366" s="265" t="str">
        <f>IF(ISERROR(IF(LEN(E366)&gt;0,VLOOKUP(TEXT($E366,0),'Angaben Stationen'!$E$14:$J$213,5,0),"")),"?",IF(LEN(E366)&gt;0,VLOOKUP(TEXT($E366,0),'Angaben Stationen'!$E$14:$J$213,5,0),""))</f>
        <v/>
      </c>
      <c r="D366" s="232" t="str">
        <f>IF(ISERROR(IF(LEN(E366)&gt;0,VLOOKUP(TEXT($E366,0),'Angaben Stationen'!$E$14:$J$213,6,0),"")),"STATION IST NICHT VORHANDEN",IF(LEN(E366)&gt;0,VLOOKUP(TEXT($E366,0),'Angaben Stationen'!$E$14:$J$213,6,0),""))</f>
        <v/>
      </c>
      <c r="E366" s="287"/>
      <c r="F366" s="234"/>
      <c r="G366" s="234"/>
      <c r="H366" s="263"/>
      <c r="I366" s="169"/>
      <c r="K366" s="445" t="str">
        <f t="shared" si="44"/>
        <v>Leer</v>
      </c>
      <c r="L366" s="445" t="str">
        <f>VLOOKUP($D366,{"29 - Psychiatrie (Erwachsene)","BGI";"297 - stationsäquivalente Behandlung in der Erwachsenenpsychiatrie (29)","BGI";"30 - Kinder- und Jugendpsychiatrie","BGII";"307 - stationsäquivalente Behandlung in der Kinder- und Jugendpsychiatrie (30)","BGII";"31 - Psychosomatik","BGI";"","Leer"},2,0)</f>
        <v>Leer</v>
      </c>
      <c r="M366" s="445">
        <f t="shared" si="41"/>
        <v>0</v>
      </c>
      <c r="N366" s="445">
        <f t="shared" si="42"/>
        <v>0</v>
      </c>
      <c r="O366" s="445">
        <f t="shared" si="45"/>
        <v>0</v>
      </c>
      <c r="P366" s="445">
        <f t="shared" si="46"/>
        <v>0</v>
      </c>
      <c r="Q366" s="445">
        <f t="shared" si="47"/>
        <v>0</v>
      </c>
      <c r="R366" s="415" t="str">
        <f t="shared" si="48"/>
        <v>Leer</v>
      </c>
      <c r="S366" s="445">
        <f>IF('Angaben KH-Standort'!D$29='A4'!D366,IF('Angaben KH-Standort'!E$29="Ja",1,0),0)</f>
        <v>0</v>
      </c>
      <c r="T366" s="445">
        <f>IF('Angaben KH-Standort'!D$30='A4'!D366,IF('Angaben KH-Standort'!E$30="Ja",1,0),0)</f>
        <v>0</v>
      </c>
      <c r="U366" s="445">
        <f>IF('Angaben KH-Standort'!D$31='A4'!D366,IF('Angaben KH-Standort'!E$31="Ja",1,0),0)</f>
        <v>0</v>
      </c>
    </row>
    <row r="367" spans="2:21" ht="15" customHeight="1" x14ac:dyDescent="0.3">
      <c r="B367" s="70" t="str">
        <f t="shared" si="43"/>
        <v>!!!</v>
      </c>
      <c r="C367" s="265" t="str">
        <f>IF(ISERROR(IF(LEN(E367)&gt;0,VLOOKUP(TEXT($E367,0),'Angaben Stationen'!$E$14:$J$213,5,0),"")),"?",IF(LEN(E367)&gt;0,VLOOKUP(TEXT($E367,0),'Angaben Stationen'!$E$14:$J$213,5,0),""))</f>
        <v/>
      </c>
      <c r="D367" s="232" t="str">
        <f>IF(ISERROR(IF(LEN(E367)&gt;0,VLOOKUP(TEXT($E367,0),'Angaben Stationen'!$E$14:$J$213,6,0),"")),"STATION IST NICHT VORHANDEN",IF(LEN(E367)&gt;0,VLOOKUP(TEXT($E367,0),'Angaben Stationen'!$E$14:$J$213,6,0),""))</f>
        <v/>
      </c>
      <c r="E367" s="287"/>
      <c r="F367" s="234"/>
      <c r="G367" s="234"/>
      <c r="H367" s="263"/>
      <c r="I367" s="169"/>
      <c r="K367" s="445" t="str">
        <f t="shared" si="44"/>
        <v>Leer</v>
      </c>
      <c r="L367" s="445" t="str">
        <f>VLOOKUP($D367,{"29 - Psychiatrie (Erwachsene)","BGI";"297 - stationsäquivalente Behandlung in der Erwachsenenpsychiatrie (29)","BGI";"30 - Kinder- und Jugendpsychiatrie","BGII";"307 - stationsäquivalente Behandlung in der Kinder- und Jugendpsychiatrie (30)","BGII";"31 - Psychosomatik","BGI";"","Leer"},2,0)</f>
        <v>Leer</v>
      </c>
      <c r="M367" s="445">
        <f t="shared" si="41"/>
        <v>0</v>
      </c>
      <c r="N367" s="445">
        <f t="shared" si="42"/>
        <v>0</v>
      </c>
      <c r="O367" s="445">
        <f t="shared" si="45"/>
        <v>0</v>
      </c>
      <c r="P367" s="445">
        <f t="shared" si="46"/>
        <v>0</v>
      </c>
      <c r="Q367" s="445">
        <f t="shared" si="47"/>
        <v>0</v>
      </c>
      <c r="R367" s="415" t="str">
        <f t="shared" si="48"/>
        <v>Leer</v>
      </c>
      <c r="S367" s="445">
        <f>IF('Angaben KH-Standort'!D$29='A4'!D367,IF('Angaben KH-Standort'!E$29="Ja",1,0),0)</f>
        <v>0</v>
      </c>
      <c r="T367" s="445">
        <f>IF('Angaben KH-Standort'!D$30='A4'!D367,IF('Angaben KH-Standort'!E$30="Ja",1,0),0)</f>
        <v>0</v>
      </c>
      <c r="U367" s="445">
        <f>IF('Angaben KH-Standort'!D$31='A4'!D367,IF('Angaben KH-Standort'!E$31="Ja",1,0),0)</f>
        <v>0</v>
      </c>
    </row>
    <row r="368" spans="2:21" ht="15" customHeight="1" x14ac:dyDescent="0.3">
      <c r="B368" s="70" t="str">
        <f t="shared" si="43"/>
        <v>!!!</v>
      </c>
      <c r="C368" s="265" t="str">
        <f>IF(ISERROR(IF(LEN(E368)&gt;0,VLOOKUP(TEXT($E368,0),'Angaben Stationen'!$E$14:$J$213,5,0),"")),"?",IF(LEN(E368)&gt;0,VLOOKUP(TEXT($E368,0),'Angaben Stationen'!$E$14:$J$213,5,0),""))</f>
        <v/>
      </c>
      <c r="D368" s="232" t="str">
        <f>IF(ISERROR(IF(LEN(E368)&gt;0,VLOOKUP(TEXT($E368,0),'Angaben Stationen'!$E$14:$J$213,6,0),"")),"STATION IST NICHT VORHANDEN",IF(LEN(E368)&gt;0,VLOOKUP(TEXT($E368,0),'Angaben Stationen'!$E$14:$J$213,6,0),""))</f>
        <v/>
      </c>
      <c r="E368" s="287"/>
      <c r="F368" s="234"/>
      <c r="G368" s="234"/>
      <c r="H368" s="263"/>
      <c r="I368" s="169"/>
      <c r="K368" s="445" t="str">
        <f t="shared" si="44"/>
        <v>Leer</v>
      </c>
      <c r="L368" s="445" t="str">
        <f>VLOOKUP($D368,{"29 - Psychiatrie (Erwachsene)","BGI";"297 - stationsäquivalente Behandlung in der Erwachsenenpsychiatrie (29)","BGI";"30 - Kinder- und Jugendpsychiatrie","BGII";"307 - stationsäquivalente Behandlung in der Kinder- und Jugendpsychiatrie (30)","BGII";"31 - Psychosomatik","BGI";"","Leer"},2,0)</f>
        <v>Leer</v>
      </c>
      <c r="M368" s="445">
        <f t="shared" si="41"/>
        <v>0</v>
      </c>
      <c r="N368" s="445">
        <f t="shared" si="42"/>
        <v>0</v>
      </c>
      <c r="O368" s="445">
        <f t="shared" si="45"/>
        <v>0</v>
      </c>
      <c r="P368" s="445">
        <f t="shared" si="46"/>
        <v>0</v>
      </c>
      <c r="Q368" s="445">
        <f t="shared" si="47"/>
        <v>0</v>
      </c>
      <c r="R368" s="415" t="str">
        <f t="shared" si="48"/>
        <v>Leer</v>
      </c>
      <c r="S368" s="445">
        <f>IF('Angaben KH-Standort'!D$29='A4'!D368,IF('Angaben KH-Standort'!E$29="Ja",1,0),0)</f>
        <v>0</v>
      </c>
      <c r="T368" s="445">
        <f>IF('Angaben KH-Standort'!D$30='A4'!D368,IF('Angaben KH-Standort'!E$30="Ja",1,0),0)</f>
        <v>0</v>
      </c>
      <c r="U368" s="445">
        <f>IF('Angaben KH-Standort'!D$31='A4'!D368,IF('Angaben KH-Standort'!E$31="Ja",1,0),0)</f>
        <v>0</v>
      </c>
    </row>
    <row r="369" spans="2:21" ht="15" customHeight="1" x14ac:dyDescent="0.3">
      <c r="B369" s="70" t="str">
        <f t="shared" si="43"/>
        <v>!!!</v>
      </c>
      <c r="C369" s="265" t="str">
        <f>IF(ISERROR(IF(LEN(E369)&gt;0,VLOOKUP(TEXT($E369,0),'Angaben Stationen'!$E$14:$J$213,5,0),"")),"?",IF(LEN(E369)&gt;0,VLOOKUP(TEXT($E369,0),'Angaben Stationen'!$E$14:$J$213,5,0),""))</f>
        <v/>
      </c>
      <c r="D369" s="232" t="str">
        <f>IF(ISERROR(IF(LEN(E369)&gt;0,VLOOKUP(TEXT($E369,0),'Angaben Stationen'!$E$14:$J$213,6,0),"")),"STATION IST NICHT VORHANDEN",IF(LEN(E369)&gt;0,VLOOKUP(TEXT($E369,0),'Angaben Stationen'!$E$14:$J$213,6,0),""))</f>
        <v/>
      </c>
      <c r="E369" s="287"/>
      <c r="F369" s="234"/>
      <c r="G369" s="234"/>
      <c r="H369" s="263"/>
      <c r="I369" s="169"/>
      <c r="K369" s="445" t="str">
        <f t="shared" si="44"/>
        <v>Leer</v>
      </c>
      <c r="L369" s="445" t="str">
        <f>VLOOKUP($D369,{"29 - Psychiatrie (Erwachsene)","BGI";"297 - stationsäquivalente Behandlung in der Erwachsenenpsychiatrie (29)","BGI";"30 - Kinder- und Jugendpsychiatrie","BGII";"307 - stationsäquivalente Behandlung in der Kinder- und Jugendpsychiatrie (30)","BGII";"31 - Psychosomatik","BGI";"","Leer"},2,0)</f>
        <v>Leer</v>
      </c>
      <c r="M369" s="445">
        <f t="shared" si="41"/>
        <v>0</v>
      </c>
      <c r="N369" s="445">
        <f t="shared" si="42"/>
        <v>0</v>
      </c>
      <c r="O369" s="445">
        <f t="shared" si="45"/>
        <v>0</v>
      </c>
      <c r="P369" s="445">
        <f t="shared" si="46"/>
        <v>0</v>
      </c>
      <c r="Q369" s="445">
        <f t="shared" si="47"/>
        <v>0</v>
      </c>
      <c r="R369" s="415" t="str">
        <f t="shared" si="48"/>
        <v>Leer</v>
      </c>
      <c r="S369" s="445">
        <f>IF('Angaben KH-Standort'!D$29='A4'!D369,IF('Angaben KH-Standort'!E$29="Ja",1,0),0)</f>
        <v>0</v>
      </c>
      <c r="T369" s="445">
        <f>IF('Angaben KH-Standort'!D$30='A4'!D369,IF('Angaben KH-Standort'!E$30="Ja",1,0),0)</f>
        <v>0</v>
      </c>
      <c r="U369" s="445">
        <f>IF('Angaben KH-Standort'!D$31='A4'!D369,IF('Angaben KH-Standort'!E$31="Ja",1,0),0)</f>
        <v>0</v>
      </c>
    </row>
    <row r="370" spans="2:21" ht="15" customHeight="1" x14ac:dyDescent="0.3">
      <c r="B370" s="70" t="str">
        <f t="shared" si="43"/>
        <v>!!!</v>
      </c>
      <c r="C370" s="265" t="str">
        <f>IF(ISERROR(IF(LEN(E370)&gt;0,VLOOKUP(TEXT($E370,0),'Angaben Stationen'!$E$14:$J$213,5,0),"")),"?",IF(LEN(E370)&gt;0,VLOOKUP(TEXT($E370,0),'Angaben Stationen'!$E$14:$J$213,5,0),""))</f>
        <v/>
      </c>
      <c r="D370" s="232" t="str">
        <f>IF(ISERROR(IF(LEN(E370)&gt;0,VLOOKUP(TEXT($E370,0),'Angaben Stationen'!$E$14:$J$213,6,0),"")),"STATION IST NICHT VORHANDEN",IF(LEN(E370)&gt;0,VLOOKUP(TEXT($E370,0),'Angaben Stationen'!$E$14:$J$213,6,0),""))</f>
        <v/>
      </c>
      <c r="E370" s="287"/>
      <c r="F370" s="234"/>
      <c r="G370" s="234"/>
      <c r="H370" s="263"/>
      <c r="I370" s="169"/>
      <c r="K370" s="445" t="str">
        <f t="shared" si="44"/>
        <v>Leer</v>
      </c>
      <c r="L370" s="445" t="str">
        <f>VLOOKUP($D370,{"29 - Psychiatrie (Erwachsene)","BGI";"297 - stationsäquivalente Behandlung in der Erwachsenenpsychiatrie (29)","BGI";"30 - Kinder- und Jugendpsychiatrie","BGII";"307 - stationsäquivalente Behandlung in der Kinder- und Jugendpsychiatrie (30)","BGII";"31 - Psychosomatik","BGI";"","Leer"},2,0)</f>
        <v>Leer</v>
      </c>
      <c r="M370" s="445">
        <f t="shared" si="41"/>
        <v>0</v>
      </c>
      <c r="N370" s="445">
        <f t="shared" si="42"/>
        <v>0</v>
      </c>
      <c r="O370" s="445">
        <f t="shared" si="45"/>
        <v>0</v>
      </c>
      <c r="P370" s="445">
        <f t="shared" si="46"/>
        <v>0</v>
      </c>
      <c r="Q370" s="445">
        <f t="shared" si="47"/>
        <v>0</v>
      </c>
      <c r="R370" s="415" t="str">
        <f t="shared" si="48"/>
        <v>Leer</v>
      </c>
      <c r="S370" s="445">
        <f>IF('Angaben KH-Standort'!D$29='A4'!D370,IF('Angaben KH-Standort'!E$29="Ja",1,0),0)</f>
        <v>0</v>
      </c>
      <c r="T370" s="445">
        <f>IF('Angaben KH-Standort'!D$30='A4'!D370,IF('Angaben KH-Standort'!E$30="Ja",1,0),0)</f>
        <v>0</v>
      </c>
      <c r="U370" s="445">
        <f>IF('Angaben KH-Standort'!D$31='A4'!D370,IF('Angaben KH-Standort'!E$31="Ja",1,0),0)</f>
        <v>0</v>
      </c>
    </row>
    <row r="371" spans="2:21" ht="15" customHeight="1" x14ac:dyDescent="0.3">
      <c r="B371" s="70" t="str">
        <f t="shared" si="43"/>
        <v>!!!</v>
      </c>
      <c r="C371" s="265" t="str">
        <f>IF(ISERROR(IF(LEN(E371)&gt;0,VLOOKUP(TEXT($E371,0),'Angaben Stationen'!$E$14:$J$213,5,0),"")),"?",IF(LEN(E371)&gt;0,VLOOKUP(TEXT($E371,0),'Angaben Stationen'!$E$14:$J$213,5,0),""))</f>
        <v/>
      </c>
      <c r="D371" s="232" t="str">
        <f>IF(ISERROR(IF(LEN(E371)&gt;0,VLOOKUP(TEXT($E371,0),'Angaben Stationen'!$E$14:$J$213,6,0),"")),"STATION IST NICHT VORHANDEN",IF(LEN(E371)&gt;0,VLOOKUP(TEXT($E371,0),'Angaben Stationen'!$E$14:$J$213,6,0),""))</f>
        <v/>
      </c>
      <c r="E371" s="287"/>
      <c r="F371" s="234"/>
      <c r="G371" s="234"/>
      <c r="H371" s="263"/>
      <c r="I371" s="169"/>
      <c r="K371" s="445" t="str">
        <f t="shared" si="44"/>
        <v>Leer</v>
      </c>
      <c r="L371" s="445" t="str">
        <f>VLOOKUP($D371,{"29 - Psychiatrie (Erwachsene)","BGI";"297 - stationsäquivalente Behandlung in der Erwachsenenpsychiatrie (29)","BGI";"30 - Kinder- und Jugendpsychiatrie","BGII";"307 - stationsäquivalente Behandlung in der Kinder- und Jugendpsychiatrie (30)","BGII";"31 - Psychosomatik","BGI";"","Leer"},2,0)</f>
        <v>Leer</v>
      </c>
      <c r="M371" s="445">
        <f t="shared" si="41"/>
        <v>0</v>
      </c>
      <c r="N371" s="445">
        <f t="shared" si="42"/>
        <v>0</v>
      </c>
      <c r="O371" s="445">
        <f t="shared" si="45"/>
        <v>0</v>
      </c>
      <c r="P371" s="445">
        <f t="shared" si="46"/>
        <v>0</v>
      </c>
      <c r="Q371" s="445">
        <f t="shared" si="47"/>
        <v>0</v>
      </c>
      <c r="R371" s="415" t="str">
        <f t="shared" si="48"/>
        <v>Leer</v>
      </c>
      <c r="S371" s="445">
        <f>IF('Angaben KH-Standort'!D$29='A4'!D371,IF('Angaben KH-Standort'!E$29="Ja",1,0),0)</f>
        <v>0</v>
      </c>
      <c r="T371" s="445">
        <f>IF('Angaben KH-Standort'!D$30='A4'!D371,IF('Angaben KH-Standort'!E$30="Ja",1,0),0)</f>
        <v>0</v>
      </c>
      <c r="U371" s="445">
        <f>IF('Angaben KH-Standort'!D$31='A4'!D371,IF('Angaben KH-Standort'!E$31="Ja",1,0),0)</f>
        <v>0</v>
      </c>
    </row>
    <row r="372" spans="2:21" ht="15" customHeight="1" x14ac:dyDescent="0.3">
      <c r="B372" s="70" t="str">
        <f t="shared" si="43"/>
        <v>!!!</v>
      </c>
      <c r="C372" s="265" t="str">
        <f>IF(ISERROR(IF(LEN(E372)&gt;0,VLOOKUP(TEXT($E372,0),'Angaben Stationen'!$E$14:$J$213,5,0),"")),"?",IF(LEN(E372)&gt;0,VLOOKUP(TEXT($E372,0),'Angaben Stationen'!$E$14:$J$213,5,0),""))</f>
        <v/>
      </c>
      <c r="D372" s="232" t="str">
        <f>IF(ISERROR(IF(LEN(E372)&gt;0,VLOOKUP(TEXT($E372,0),'Angaben Stationen'!$E$14:$J$213,6,0),"")),"STATION IST NICHT VORHANDEN",IF(LEN(E372)&gt;0,VLOOKUP(TEXT($E372,0),'Angaben Stationen'!$E$14:$J$213,6,0),""))</f>
        <v/>
      </c>
      <c r="E372" s="287"/>
      <c r="F372" s="234"/>
      <c r="G372" s="234"/>
      <c r="H372" s="263"/>
      <c r="I372" s="169"/>
      <c r="K372" s="445" t="str">
        <f t="shared" si="44"/>
        <v>Leer</v>
      </c>
      <c r="L372" s="445" t="str">
        <f>VLOOKUP($D372,{"29 - Psychiatrie (Erwachsene)","BGI";"297 - stationsäquivalente Behandlung in der Erwachsenenpsychiatrie (29)","BGI";"30 - Kinder- und Jugendpsychiatrie","BGII";"307 - stationsäquivalente Behandlung in der Kinder- und Jugendpsychiatrie (30)","BGII";"31 - Psychosomatik","BGI";"","Leer"},2,0)</f>
        <v>Leer</v>
      </c>
      <c r="M372" s="445">
        <f t="shared" si="41"/>
        <v>0</v>
      </c>
      <c r="N372" s="445">
        <f t="shared" si="42"/>
        <v>0</v>
      </c>
      <c r="O372" s="445">
        <f t="shared" si="45"/>
        <v>0</v>
      </c>
      <c r="P372" s="445">
        <f t="shared" si="46"/>
        <v>0</v>
      </c>
      <c r="Q372" s="445">
        <f t="shared" si="47"/>
        <v>0</v>
      </c>
      <c r="R372" s="415" t="str">
        <f t="shared" si="48"/>
        <v>Leer</v>
      </c>
      <c r="S372" s="445">
        <f>IF('Angaben KH-Standort'!D$29='A4'!D372,IF('Angaben KH-Standort'!E$29="Ja",1,0),0)</f>
        <v>0</v>
      </c>
      <c r="T372" s="445">
        <f>IF('Angaben KH-Standort'!D$30='A4'!D372,IF('Angaben KH-Standort'!E$30="Ja",1,0),0)</f>
        <v>0</v>
      </c>
      <c r="U372" s="445">
        <f>IF('Angaben KH-Standort'!D$31='A4'!D372,IF('Angaben KH-Standort'!E$31="Ja",1,0),0)</f>
        <v>0</v>
      </c>
    </row>
    <row r="373" spans="2:21" ht="15" customHeight="1" x14ac:dyDescent="0.3">
      <c r="B373" s="70" t="str">
        <f t="shared" si="43"/>
        <v>!!!</v>
      </c>
      <c r="C373" s="265" t="str">
        <f>IF(ISERROR(IF(LEN(E373)&gt;0,VLOOKUP(TEXT($E373,0),'Angaben Stationen'!$E$14:$J$213,5,0),"")),"?",IF(LEN(E373)&gt;0,VLOOKUP(TEXT($E373,0),'Angaben Stationen'!$E$14:$J$213,5,0),""))</f>
        <v/>
      </c>
      <c r="D373" s="232" t="str">
        <f>IF(ISERROR(IF(LEN(E373)&gt;0,VLOOKUP(TEXT($E373,0),'Angaben Stationen'!$E$14:$J$213,6,0),"")),"STATION IST NICHT VORHANDEN",IF(LEN(E373)&gt;0,VLOOKUP(TEXT($E373,0),'Angaben Stationen'!$E$14:$J$213,6,0),""))</f>
        <v/>
      </c>
      <c r="E373" s="287"/>
      <c r="F373" s="234"/>
      <c r="G373" s="234"/>
      <c r="H373" s="263"/>
      <c r="I373" s="169"/>
      <c r="K373" s="445" t="str">
        <f t="shared" si="44"/>
        <v>Leer</v>
      </c>
      <c r="L373" s="445" t="str">
        <f>VLOOKUP($D373,{"29 - Psychiatrie (Erwachsene)","BGI";"297 - stationsäquivalente Behandlung in der Erwachsenenpsychiatrie (29)","BGI";"30 - Kinder- und Jugendpsychiatrie","BGII";"307 - stationsäquivalente Behandlung in der Kinder- und Jugendpsychiatrie (30)","BGII";"31 - Psychosomatik","BGI";"","Leer"},2,0)</f>
        <v>Leer</v>
      </c>
      <c r="M373" s="445">
        <f t="shared" si="41"/>
        <v>0</v>
      </c>
      <c r="N373" s="445">
        <f t="shared" si="42"/>
        <v>0</v>
      </c>
      <c r="O373" s="445">
        <f t="shared" si="45"/>
        <v>0</v>
      </c>
      <c r="P373" s="445">
        <f t="shared" si="46"/>
        <v>0</v>
      </c>
      <c r="Q373" s="445">
        <f t="shared" si="47"/>
        <v>0</v>
      </c>
      <c r="R373" s="415" t="str">
        <f t="shared" si="48"/>
        <v>Leer</v>
      </c>
      <c r="S373" s="445">
        <f>IF('Angaben KH-Standort'!D$29='A4'!D373,IF('Angaben KH-Standort'!E$29="Ja",1,0),0)</f>
        <v>0</v>
      </c>
      <c r="T373" s="445">
        <f>IF('Angaben KH-Standort'!D$30='A4'!D373,IF('Angaben KH-Standort'!E$30="Ja",1,0),0)</f>
        <v>0</v>
      </c>
      <c r="U373" s="445">
        <f>IF('Angaben KH-Standort'!D$31='A4'!D373,IF('Angaben KH-Standort'!E$31="Ja",1,0),0)</f>
        <v>0</v>
      </c>
    </row>
    <row r="374" spans="2:21" ht="15" customHeight="1" x14ac:dyDescent="0.3">
      <c r="B374" s="70" t="str">
        <f t="shared" si="43"/>
        <v>!!!</v>
      </c>
      <c r="C374" s="265" t="str">
        <f>IF(ISERROR(IF(LEN(E374)&gt;0,VLOOKUP(TEXT($E374,0),'Angaben Stationen'!$E$14:$J$213,5,0),"")),"?",IF(LEN(E374)&gt;0,VLOOKUP(TEXT($E374,0),'Angaben Stationen'!$E$14:$J$213,5,0),""))</f>
        <v/>
      </c>
      <c r="D374" s="232" t="str">
        <f>IF(ISERROR(IF(LEN(E374)&gt;0,VLOOKUP(TEXT($E374,0),'Angaben Stationen'!$E$14:$J$213,6,0),"")),"STATION IST NICHT VORHANDEN",IF(LEN(E374)&gt;0,VLOOKUP(TEXT($E374,0),'Angaben Stationen'!$E$14:$J$213,6,0),""))</f>
        <v/>
      </c>
      <c r="E374" s="287"/>
      <c r="F374" s="234"/>
      <c r="G374" s="234"/>
      <c r="H374" s="263"/>
      <c r="I374" s="169"/>
      <c r="K374" s="445" t="str">
        <f t="shared" si="44"/>
        <v>Leer</v>
      </c>
      <c r="L374" s="445" t="str">
        <f>VLOOKUP($D374,{"29 - Psychiatrie (Erwachsene)","BGI";"297 - stationsäquivalente Behandlung in der Erwachsenenpsychiatrie (29)","BGI";"30 - Kinder- und Jugendpsychiatrie","BGII";"307 - stationsäquivalente Behandlung in der Kinder- und Jugendpsychiatrie (30)","BGII";"31 - Psychosomatik","BGI";"","Leer"},2,0)</f>
        <v>Leer</v>
      </c>
      <c r="M374" s="445">
        <f t="shared" si="41"/>
        <v>0</v>
      </c>
      <c r="N374" s="445">
        <f t="shared" si="42"/>
        <v>0</v>
      </c>
      <c r="O374" s="445">
        <f t="shared" si="45"/>
        <v>0</v>
      </c>
      <c r="P374" s="445">
        <f t="shared" si="46"/>
        <v>0</v>
      </c>
      <c r="Q374" s="445">
        <f t="shared" si="47"/>
        <v>0</v>
      </c>
      <c r="R374" s="415" t="str">
        <f t="shared" si="48"/>
        <v>Leer</v>
      </c>
      <c r="S374" s="445">
        <f>IF('Angaben KH-Standort'!D$29='A4'!D374,IF('Angaben KH-Standort'!E$29="Ja",1,0),0)</f>
        <v>0</v>
      </c>
      <c r="T374" s="445">
        <f>IF('Angaben KH-Standort'!D$30='A4'!D374,IF('Angaben KH-Standort'!E$30="Ja",1,0),0)</f>
        <v>0</v>
      </c>
      <c r="U374" s="445">
        <f>IF('Angaben KH-Standort'!D$31='A4'!D374,IF('Angaben KH-Standort'!E$31="Ja",1,0),0)</f>
        <v>0</v>
      </c>
    </row>
    <row r="375" spans="2:21" ht="15" customHeight="1" x14ac:dyDescent="0.3">
      <c r="B375" s="70" t="str">
        <f t="shared" si="43"/>
        <v>!!!</v>
      </c>
      <c r="C375" s="265" t="str">
        <f>IF(ISERROR(IF(LEN(E375)&gt;0,VLOOKUP(TEXT($E375,0),'Angaben Stationen'!$E$14:$J$213,5,0),"")),"?",IF(LEN(E375)&gt;0,VLOOKUP(TEXT($E375,0),'Angaben Stationen'!$E$14:$J$213,5,0),""))</f>
        <v/>
      </c>
      <c r="D375" s="232" t="str">
        <f>IF(ISERROR(IF(LEN(E375)&gt;0,VLOOKUP(TEXT($E375,0),'Angaben Stationen'!$E$14:$J$213,6,0),"")),"STATION IST NICHT VORHANDEN",IF(LEN(E375)&gt;0,VLOOKUP(TEXT($E375,0),'Angaben Stationen'!$E$14:$J$213,6,0),""))</f>
        <v/>
      </c>
      <c r="E375" s="287"/>
      <c r="F375" s="234"/>
      <c r="G375" s="234"/>
      <c r="H375" s="263"/>
      <c r="I375" s="169"/>
      <c r="K375" s="445" t="str">
        <f t="shared" si="44"/>
        <v>Leer</v>
      </c>
      <c r="L375" s="445" t="str">
        <f>VLOOKUP($D375,{"29 - Psychiatrie (Erwachsene)","BGI";"297 - stationsäquivalente Behandlung in der Erwachsenenpsychiatrie (29)","BGI";"30 - Kinder- und Jugendpsychiatrie","BGII";"307 - stationsäquivalente Behandlung in der Kinder- und Jugendpsychiatrie (30)","BGII";"31 - Psychosomatik","BGI";"","Leer"},2,0)</f>
        <v>Leer</v>
      </c>
      <c r="M375" s="445">
        <f t="shared" si="41"/>
        <v>0</v>
      </c>
      <c r="N375" s="445">
        <f t="shared" si="42"/>
        <v>0</v>
      </c>
      <c r="O375" s="445">
        <f t="shared" si="45"/>
        <v>0</v>
      </c>
      <c r="P375" s="445">
        <f t="shared" si="46"/>
        <v>0</v>
      </c>
      <c r="Q375" s="445">
        <f t="shared" si="47"/>
        <v>0</v>
      </c>
      <c r="R375" s="415" t="str">
        <f t="shared" si="48"/>
        <v>Leer</v>
      </c>
      <c r="S375" s="445">
        <f>IF('Angaben KH-Standort'!D$29='A4'!D375,IF('Angaben KH-Standort'!E$29="Ja",1,0),0)</f>
        <v>0</v>
      </c>
      <c r="T375" s="445">
        <f>IF('Angaben KH-Standort'!D$30='A4'!D375,IF('Angaben KH-Standort'!E$30="Ja",1,0),0)</f>
        <v>0</v>
      </c>
      <c r="U375" s="445">
        <f>IF('Angaben KH-Standort'!D$31='A4'!D375,IF('Angaben KH-Standort'!E$31="Ja",1,0),0)</f>
        <v>0</v>
      </c>
    </row>
    <row r="376" spans="2:21" ht="15" customHeight="1" x14ac:dyDescent="0.3">
      <c r="B376" s="70" t="str">
        <f t="shared" si="43"/>
        <v>!!!</v>
      </c>
      <c r="C376" s="265" t="str">
        <f>IF(ISERROR(IF(LEN(E376)&gt;0,VLOOKUP(TEXT($E376,0),'Angaben Stationen'!$E$14:$J$213,5,0),"")),"?",IF(LEN(E376)&gt;0,VLOOKUP(TEXT($E376,0),'Angaben Stationen'!$E$14:$J$213,5,0),""))</f>
        <v/>
      </c>
      <c r="D376" s="232" t="str">
        <f>IF(ISERROR(IF(LEN(E376)&gt;0,VLOOKUP(TEXT($E376,0),'Angaben Stationen'!$E$14:$J$213,6,0),"")),"STATION IST NICHT VORHANDEN",IF(LEN(E376)&gt;0,VLOOKUP(TEXT($E376,0),'Angaben Stationen'!$E$14:$J$213,6,0),""))</f>
        <v/>
      </c>
      <c r="E376" s="287"/>
      <c r="F376" s="234"/>
      <c r="G376" s="234"/>
      <c r="H376" s="263"/>
      <c r="I376" s="169"/>
      <c r="K376" s="445" t="str">
        <f t="shared" si="44"/>
        <v>Leer</v>
      </c>
      <c r="L376" s="445" t="str">
        <f>VLOOKUP($D376,{"29 - Psychiatrie (Erwachsene)","BGI";"297 - stationsäquivalente Behandlung in der Erwachsenenpsychiatrie (29)","BGI";"30 - Kinder- und Jugendpsychiatrie","BGII";"307 - stationsäquivalente Behandlung in der Kinder- und Jugendpsychiatrie (30)","BGII";"31 - Psychosomatik","BGI";"","Leer"},2,0)</f>
        <v>Leer</v>
      </c>
      <c r="M376" s="445">
        <f t="shared" si="41"/>
        <v>0</v>
      </c>
      <c r="N376" s="445">
        <f t="shared" si="42"/>
        <v>0</v>
      </c>
      <c r="O376" s="445">
        <f t="shared" si="45"/>
        <v>0</v>
      </c>
      <c r="P376" s="445">
        <f t="shared" si="46"/>
        <v>0</v>
      </c>
      <c r="Q376" s="445">
        <f t="shared" si="47"/>
        <v>0</v>
      </c>
      <c r="R376" s="415" t="str">
        <f t="shared" si="48"/>
        <v>Leer</v>
      </c>
      <c r="S376" s="445">
        <f>IF('Angaben KH-Standort'!D$29='A4'!D376,IF('Angaben KH-Standort'!E$29="Ja",1,0),0)</f>
        <v>0</v>
      </c>
      <c r="T376" s="445">
        <f>IF('Angaben KH-Standort'!D$30='A4'!D376,IF('Angaben KH-Standort'!E$30="Ja",1,0),0)</f>
        <v>0</v>
      </c>
      <c r="U376" s="445">
        <f>IF('Angaben KH-Standort'!D$31='A4'!D376,IF('Angaben KH-Standort'!E$31="Ja",1,0),0)</f>
        <v>0</v>
      </c>
    </row>
    <row r="377" spans="2:21" ht="15" customHeight="1" x14ac:dyDescent="0.3">
      <c r="B377" s="70" t="str">
        <f t="shared" si="43"/>
        <v>!!!</v>
      </c>
      <c r="C377" s="265" t="str">
        <f>IF(ISERROR(IF(LEN(E377)&gt;0,VLOOKUP(TEXT($E377,0),'Angaben Stationen'!$E$14:$J$213,5,0),"")),"?",IF(LEN(E377)&gt;0,VLOOKUP(TEXT($E377,0),'Angaben Stationen'!$E$14:$J$213,5,0),""))</f>
        <v/>
      </c>
      <c r="D377" s="232" t="str">
        <f>IF(ISERROR(IF(LEN(E377)&gt;0,VLOOKUP(TEXT($E377,0),'Angaben Stationen'!$E$14:$J$213,6,0),"")),"STATION IST NICHT VORHANDEN",IF(LEN(E377)&gt;0,VLOOKUP(TEXT($E377,0),'Angaben Stationen'!$E$14:$J$213,6,0),""))</f>
        <v/>
      </c>
      <c r="E377" s="287"/>
      <c r="F377" s="234"/>
      <c r="G377" s="234"/>
      <c r="H377" s="263"/>
      <c r="I377" s="169"/>
      <c r="K377" s="445" t="str">
        <f t="shared" si="44"/>
        <v>Leer</v>
      </c>
      <c r="L377" s="445" t="str">
        <f>VLOOKUP($D377,{"29 - Psychiatrie (Erwachsene)","BGI";"297 - stationsäquivalente Behandlung in der Erwachsenenpsychiatrie (29)","BGI";"30 - Kinder- und Jugendpsychiatrie","BGII";"307 - stationsäquivalente Behandlung in der Kinder- und Jugendpsychiatrie (30)","BGII";"31 - Psychosomatik","BGI";"","Leer"},2,0)</f>
        <v>Leer</v>
      </c>
      <c r="M377" s="445">
        <f t="shared" si="41"/>
        <v>0</v>
      </c>
      <c r="N377" s="445">
        <f t="shared" si="42"/>
        <v>0</v>
      </c>
      <c r="O377" s="445">
        <f t="shared" si="45"/>
        <v>0</v>
      </c>
      <c r="P377" s="445">
        <f t="shared" si="46"/>
        <v>0</v>
      </c>
      <c r="Q377" s="445">
        <f t="shared" si="47"/>
        <v>0</v>
      </c>
      <c r="R377" s="415" t="str">
        <f t="shared" si="48"/>
        <v>Leer</v>
      </c>
      <c r="S377" s="445">
        <f>IF('Angaben KH-Standort'!D$29='A4'!D377,IF('Angaben KH-Standort'!E$29="Ja",1,0),0)</f>
        <v>0</v>
      </c>
      <c r="T377" s="445">
        <f>IF('Angaben KH-Standort'!D$30='A4'!D377,IF('Angaben KH-Standort'!E$30="Ja",1,0),0)</f>
        <v>0</v>
      </c>
      <c r="U377" s="445">
        <f>IF('Angaben KH-Standort'!D$31='A4'!D377,IF('Angaben KH-Standort'!E$31="Ja",1,0),0)</f>
        <v>0</v>
      </c>
    </row>
    <row r="378" spans="2:21" ht="15" customHeight="1" x14ac:dyDescent="0.3">
      <c r="B378" s="70" t="str">
        <f t="shared" si="43"/>
        <v>!!!</v>
      </c>
      <c r="C378" s="265" t="str">
        <f>IF(ISERROR(IF(LEN(E378)&gt;0,VLOOKUP(TEXT($E378,0),'Angaben Stationen'!$E$14:$J$213,5,0),"")),"?",IF(LEN(E378)&gt;0,VLOOKUP(TEXT($E378,0),'Angaben Stationen'!$E$14:$J$213,5,0),""))</f>
        <v/>
      </c>
      <c r="D378" s="232" t="str">
        <f>IF(ISERROR(IF(LEN(E378)&gt;0,VLOOKUP(TEXT($E378,0),'Angaben Stationen'!$E$14:$J$213,6,0),"")),"STATION IST NICHT VORHANDEN",IF(LEN(E378)&gt;0,VLOOKUP(TEXT($E378,0),'Angaben Stationen'!$E$14:$J$213,6,0),""))</f>
        <v/>
      </c>
      <c r="E378" s="287"/>
      <c r="F378" s="234"/>
      <c r="G378" s="234"/>
      <c r="H378" s="263"/>
      <c r="I378" s="169"/>
      <c r="K378" s="445" t="str">
        <f t="shared" si="44"/>
        <v>Leer</v>
      </c>
      <c r="L378" s="445" t="str">
        <f>VLOOKUP($D378,{"29 - Psychiatrie (Erwachsene)","BGI";"297 - stationsäquivalente Behandlung in der Erwachsenenpsychiatrie (29)","BGI";"30 - Kinder- und Jugendpsychiatrie","BGII";"307 - stationsäquivalente Behandlung in der Kinder- und Jugendpsychiatrie (30)","BGII";"31 - Psychosomatik","BGI";"","Leer"},2,0)</f>
        <v>Leer</v>
      </c>
      <c r="M378" s="445">
        <f t="shared" si="41"/>
        <v>0</v>
      </c>
      <c r="N378" s="445">
        <f t="shared" si="42"/>
        <v>0</v>
      </c>
      <c r="O378" s="445">
        <f t="shared" si="45"/>
        <v>0</v>
      </c>
      <c r="P378" s="445">
        <f t="shared" si="46"/>
        <v>0</v>
      </c>
      <c r="Q378" s="445">
        <f t="shared" si="47"/>
        <v>0</v>
      </c>
      <c r="R378" s="415" t="str">
        <f t="shared" si="48"/>
        <v>Leer</v>
      </c>
      <c r="S378" s="445">
        <f>IF('Angaben KH-Standort'!D$29='A4'!D378,IF('Angaben KH-Standort'!E$29="Ja",1,0),0)</f>
        <v>0</v>
      </c>
      <c r="T378" s="445">
        <f>IF('Angaben KH-Standort'!D$30='A4'!D378,IF('Angaben KH-Standort'!E$30="Ja",1,0),0)</f>
        <v>0</v>
      </c>
      <c r="U378" s="445">
        <f>IF('Angaben KH-Standort'!D$31='A4'!D378,IF('Angaben KH-Standort'!E$31="Ja",1,0),0)</f>
        <v>0</v>
      </c>
    </row>
    <row r="379" spans="2:21" ht="15" customHeight="1" x14ac:dyDescent="0.3">
      <c r="B379" s="70" t="str">
        <f t="shared" si="43"/>
        <v>!!!</v>
      </c>
      <c r="C379" s="265" t="str">
        <f>IF(ISERROR(IF(LEN(E379)&gt;0,VLOOKUP(TEXT($E379,0),'Angaben Stationen'!$E$14:$J$213,5,0),"")),"?",IF(LEN(E379)&gt;0,VLOOKUP(TEXT($E379,0),'Angaben Stationen'!$E$14:$J$213,5,0),""))</f>
        <v/>
      </c>
      <c r="D379" s="232" t="str">
        <f>IF(ISERROR(IF(LEN(E379)&gt;0,VLOOKUP(TEXT($E379,0),'Angaben Stationen'!$E$14:$J$213,6,0),"")),"STATION IST NICHT VORHANDEN",IF(LEN(E379)&gt;0,VLOOKUP(TEXT($E379,0),'Angaben Stationen'!$E$14:$J$213,6,0),""))</f>
        <v/>
      </c>
      <c r="E379" s="287"/>
      <c r="F379" s="234"/>
      <c r="G379" s="234"/>
      <c r="H379" s="263"/>
      <c r="I379" s="169"/>
      <c r="K379" s="445" t="str">
        <f t="shared" si="44"/>
        <v>Leer</v>
      </c>
      <c r="L379" s="445" t="str">
        <f>VLOOKUP($D379,{"29 - Psychiatrie (Erwachsene)","BGI";"297 - stationsäquivalente Behandlung in der Erwachsenenpsychiatrie (29)","BGI";"30 - Kinder- und Jugendpsychiatrie","BGII";"307 - stationsäquivalente Behandlung in der Kinder- und Jugendpsychiatrie (30)","BGII";"31 - Psychosomatik","BGI";"","Leer"},2,0)</f>
        <v>Leer</v>
      </c>
      <c r="M379" s="445">
        <f t="shared" si="41"/>
        <v>0</v>
      </c>
      <c r="N379" s="445">
        <f t="shared" si="42"/>
        <v>0</v>
      </c>
      <c r="O379" s="445">
        <f t="shared" si="45"/>
        <v>0</v>
      </c>
      <c r="P379" s="445">
        <f t="shared" si="46"/>
        <v>0</v>
      </c>
      <c r="Q379" s="445">
        <f t="shared" si="47"/>
        <v>0</v>
      </c>
      <c r="R379" s="415" t="str">
        <f t="shared" si="48"/>
        <v>Leer</v>
      </c>
      <c r="S379" s="445">
        <f>IF('Angaben KH-Standort'!D$29='A4'!D379,IF('Angaben KH-Standort'!E$29="Ja",1,0),0)</f>
        <v>0</v>
      </c>
      <c r="T379" s="445">
        <f>IF('Angaben KH-Standort'!D$30='A4'!D379,IF('Angaben KH-Standort'!E$30="Ja",1,0),0)</f>
        <v>0</v>
      </c>
      <c r="U379" s="445">
        <f>IF('Angaben KH-Standort'!D$31='A4'!D379,IF('Angaben KH-Standort'!E$31="Ja",1,0),0)</f>
        <v>0</v>
      </c>
    </row>
    <row r="380" spans="2:21" ht="15" customHeight="1" x14ac:dyDescent="0.3">
      <c r="B380" s="70" t="str">
        <f t="shared" si="43"/>
        <v>!!!</v>
      </c>
      <c r="C380" s="265" t="str">
        <f>IF(ISERROR(IF(LEN(E380)&gt;0,VLOOKUP(TEXT($E380,0),'Angaben Stationen'!$E$14:$J$213,5,0),"")),"?",IF(LEN(E380)&gt;0,VLOOKUP(TEXT($E380,0),'Angaben Stationen'!$E$14:$J$213,5,0),""))</f>
        <v/>
      </c>
      <c r="D380" s="232" t="str">
        <f>IF(ISERROR(IF(LEN(E380)&gt;0,VLOOKUP(TEXT($E380,0),'Angaben Stationen'!$E$14:$J$213,6,0),"")),"STATION IST NICHT VORHANDEN",IF(LEN(E380)&gt;0,VLOOKUP(TEXT($E380,0),'Angaben Stationen'!$E$14:$J$213,6,0),""))</f>
        <v/>
      </c>
      <c r="E380" s="287"/>
      <c r="F380" s="234"/>
      <c r="G380" s="234"/>
      <c r="H380" s="263"/>
      <c r="I380" s="169"/>
      <c r="K380" s="445" t="str">
        <f t="shared" si="44"/>
        <v>Leer</v>
      </c>
      <c r="L380" s="445" t="str">
        <f>VLOOKUP($D380,{"29 - Psychiatrie (Erwachsene)","BGI";"297 - stationsäquivalente Behandlung in der Erwachsenenpsychiatrie (29)","BGI";"30 - Kinder- und Jugendpsychiatrie","BGII";"307 - stationsäquivalente Behandlung in der Kinder- und Jugendpsychiatrie (30)","BGII";"31 - Psychosomatik","BGI";"","Leer"},2,0)</f>
        <v>Leer</v>
      </c>
      <c r="M380" s="445">
        <f t="shared" si="41"/>
        <v>0</v>
      </c>
      <c r="N380" s="445">
        <f t="shared" si="42"/>
        <v>0</v>
      </c>
      <c r="O380" s="445">
        <f t="shared" si="45"/>
        <v>0</v>
      </c>
      <c r="P380" s="445">
        <f t="shared" si="46"/>
        <v>0</v>
      </c>
      <c r="Q380" s="445">
        <f t="shared" si="47"/>
        <v>0</v>
      </c>
      <c r="R380" s="415" t="str">
        <f t="shared" si="48"/>
        <v>Leer</v>
      </c>
      <c r="S380" s="445">
        <f>IF('Angaben KH-Standort'!D$29='A4'!D380,IF('Angaben KH-Standort'!E$29="Ja",1,0),0)</f>
        <v>0</v>
      </c>
      <c r="T380" s="445">
        <f>IF('Angaben KH-Standort'!D$30='A4'!D380,IF('Angaben KH-Standort'!E$30="Ja",1,0),0)</f>
        <v>0</v>
      </c>
      <c r="U380" s="445">
        <f>IF('Angaben KH-Standort'!D$31='A4'!D380,IF('Angaben KH-Standort'!E$31="Ja",1,0),0)</f>
        <v>0</v>
      </c>
    </row>
    <row r="381" spans="2:21" ht="15" customHeight="1" x14ac:dyDescent="0.3">
      <c r="B381" s="70" t="str">
        <f t="shared" si="43"/>
        <v>!!!</v>
      </c>
      <c r="C381" s="265" t="str">
        <f>IF(ISERROR(IF(LEN(E381)&gt;0,VLOOKUP(TEXT($E381,0),'Angaben Stationen'!$E$14:$J$213,5,0),"")),"?",IF(LEN(E381)&gt;0,VLOOKUP(TEXT($E381,0),'Angaben Stationen'!$E$14:$J$213,5,0),""))</f>
        <v/>
      </c>
      <c r="D381" s="232" t="str">
        <f>IF(ISERROR(IF(LEN(E381)&gt;0,VLOOKUP(TEXT($E381,0),'Angaben Stationen'!$E$14:$J$213,6,0),"")),"STATION IST NICHT VORHANDEN",IF(LEN(E381)&gt;0,VLOOKUP(TEXT($E381,0),'Angaben Stationen'!$E$14:$J$213,6,0),""))</f>
        <v/>
      </c>
      <c r="E381" s="287"/>
      <c r="F381" s="234"/>
      <c r="G381" s="234"/>
      <c r="H381" s="263"/>
      <c r="I381" s="169"/>
      <c r="K381" s="445" t="str">
        <f t="shared" si="44"/>
        <v>Leer</v>
      </c>
      <c r="L381" s="445" t="str">
        <f>VLOOKUP($D381,{"29 - Psychiatrie (Erwachsene)","BGI";"297 - stationsäquivalente Behandlung in der Erwachsenenpsychiatrie (29)","BGI";"30 - Kinder- und Jugendpsychiatrie","BGII";"307 - stationsäquivalente Behandlung in der Kinder- und Jugendpsychiatrie (30)","BGII";"31 - Psychosomatik","BGI";"","Leer"},2,0)</f>
        <v>Leer</v>
      </c>
      <c r="M381" s="445">
        <f t="shared" si="41"/>
        <v>0</v>
      </c>
      <c r="N381" s="445">
        <f t="shared" si="42"/>
        <v>0</v>
      </c>
      <c r="O381" s="445">
        <f t="shared" si="45"/>
        <v>0</v>
      </c>
      <c r="P381" s="445">
        <f t="shared" si="46"/>
        <v>0</v>
      </c>
      <c r="Q381" s="445">
        <f t="shared" si="47"/>
        <v>0</v>
      </c>
      <c r="R381" s="415" t="str">
        <f t="shared" si="48"/>
        <v>Leer</v>
      </c>
      <c r="S381" s="445">
        <f>IF('Angaben KH-Standort'!D$29='A4'!D381,IF('Angaben KH-Standort'!E$29="Ja",1,0),0)</f>
        <v>0</v>
      </c>
      <c r="T381" s="445">
        <f>IF('Angaben KH-Standort'!D$30='A4'!D381,IF('Angaben KH-Standort'!E$30="Ja",1,0),0)</f>
        <v>0</v>
      </c>
      <c r="U381" s="445">
        <f>IF('Angaben KH-Standort'!D$31='A4'!D381,IF('Angaben KH-Standort'!E$31="Ja",1,0),0)</f>
        <v>0</v>
      </c>
    </row>
    <row r="382" spans="2:21" ht="15" customHeight="1" x14ac:dyDescent="0.3">
      <c r="B382" s="70" t="str">
        <f t="shared" si="43"/>
        <v>!!!</v>
      </c>
      <c r="C382" s="265" t="str">
        <f>IF(ISERROR(IF(LEN(E382)&gt;0,VLOOKUP(TEXT($E382,0),'Angaben Stationen'!$E$14:$J$213,5,0),"")),"?",IF(LEN(E382)&gt;0,VLOOKUP(TEXT($E382,0),'Angaben Stationen'!$E$14:$J$213,5,0),""))</f>
        <v/>
      </c>
      <c r="D382" s="232" t="str">
        <f>IF(ISERROR(IF(LEN(E382)&gt;0,VLOOKUP(TEXT($E382,0),'Angaben Stationen'!$E$14:$J$213,6,0),"")),"STATION IST NICHT VORHANDEN",IF(LEN(E382)&gt;0,VLOOKUP(TEXT($E382,0),'Angaben Stationen'!$E$14:$J$213,6,0),""))</f>
        <v/>
      </c>
      <c r="E382" s="287"/>
      <c r="F382" s="234"/>
      <c r="G382" s="234"/>
      <c r="H382" s="263"/>
      <c r="I382" s="169"/>
      <c r="K382" s="445" t="str">
        <f t="shared" si="44"/>
        <v>Leer</v>
      </c>
      <c r="L382" s="445" t="str">
        <f>VLOOKUP($D382,{"29 - Psychiatrie (Erwachsene)","BGI";"297 - stationsäquivalente Behandlung in der Erwachsenenpsychiatrie (29)","BGI";"30 - Kinder- und Jugendpsychiatrie","BGII";"307 - stationsäquivalente Behandlung in der Kinder- und Jugendpsychiatrie (30)","BGII";"31 - Psychosomatik","BGI";"","Leer"},2,0)</f>
        <v>Leer</v>
      </c>
      <c r="M382" s="445">
        <f t="shared" si="41"/>
        <v>0</v>
      </c>
      <c r="N382" s="445">
        <f t="shared" si="42"/>
        <v>0</v>
      </c>
      <c r="O382" s="445">
        <f t="shared" si="45"/>
        <v>0</v>
      </c>
      <c r="P382" s="445">
        <f t="shared" si="46"/>
        <v>0</v>
      </c>
      <c r="Q382" s="445">
        <f t="shared" si="47"/>
        <v>0</v>
      </c>
      <c r="R382" s="415" t="str">
        <f t="shared" si="48"/>
        <v>Leer</v>
      </c>
      <c r="S382" s="445">
        <f>IF('Angaben KH-Standort'!D$29='A4'!D382,IF('Angaben KH-Standort'!E$29="Ja",1,0),0)</f>
        <v>0</v>
      </c>
      <c r="T382" s="445">
        <f>IF('Angaben KH-Standort'!D$30='A4'!D382,IF('Angaben KH-Standort'!E$30="Ja",1,0),0)</f>
        <v>0</v>
      </c>
      <c r="U382" s="445">
        <f>IF('Angaben KH-Standort'!D$31='A4'!D382,IF('Angaben KH-Standort'!E$31="Ja",1,0),0)</f>
        <v>0</v>
      </c>
    </row>
    <row r="383" spans="2:21" ht="15" customHeight="1" x14ac:dyDescent="0.3">
      <c r="B383" s="70" t="str">
        <f t="shared" si="43"/>
        <v>!!!</v>
      </c>
      <c r="C383" s="265" t="str">
        <f>IF(ISERROR(IF(LEN(E383)&gt;0,VLOOKUP(TEXT($E383,0),'Angaben Stationen'!$E$14:$J$213,5,0),"")),"?",IF(LEN(E383)&gt;0,VLOOKUP(TEXT($E383,0),'Angaben Stationen'!$E$14:$J$213,5,0),""))</f>
        <v/>
      </c>
      <c r="D383" s="232" t="str">
        <f>IF(ISERROR(IF(LEN(E383)&gt;0,VLOOKUP(TEXT($E383,0),'Angaben Stationen'!$E$14:$J$213,6,0),"")),"STATION IST NICHT VORHANDEN",IF(LEN(E383)&gt;0,VLOOKUP(TEXT($E383,0),'Angaben Stationen'!$E$14:$J$213,6,0),""))</f>
        <v/>
      </c>
      <c r="E383" s="287"/>
      <c r="F383" s="234"/>
      <c r="G383" s="234"/>
      <c r="H383" s="263"/>
      <c r="I383" s="169"/>
      <c r="K383" s="445" t="str">
        <f t="shared" si="44"/>
        <v>Leer</v>
      </c>
      <c r="L383" s="445" t="str">
        <f>VLOOKUP($D383,{"29 - Psychiatrie (Erwachsene)","BGI";"297 - stationsäquivalente Behandlung in der Erwachsenenpsychiatrie (29)","BGI";"30 - Kinder- und Jugendpsychiatrie","BGII";"307 - stationsäquivalente Behandlung in der Kinder- und Jugendpsychiatrie (30)","BGII";"31 - Psychosomatik","BGI";"","Leer"},2,0)</f>
        <v>Leer</v>
      </c>
      <c r="M383" s="445">
        <f t="shared" si="41"/>
        <v>0</v>
      </c>
      <c r="N383" s="445">
        <f t="shared" si="42"/>
        <v>0</v>
      </c>
      <c r="O383" s="445">
        <f t="shared" si="45"/>
        <v>0</v>
      </c>
      <c r="P383" s="445">
        <f t="shared" si="46"/>
        <v>0</v>
      </c>
      <c r="Q383" s="445">
        <f t="shared" si="47"/>
        <v>0</v>
      </c>
      <c r="R383" s="415" t="str">
        <f t="shared" si="48"/>
        <v>Leer</v>
      </c>
      <c r="S383" s="445">
        <f>IF('Angaben KH-Standort'!D$29='A4'!D383,IF('Angaben KH-Standort'!E$29="Ja",1,0),0)</f>
        <v>0</v>
      </c>
      <c r="T383" s="445">
        <f>IF('Angaben KH-Standort'!D$30='A4'!D383,IF('Angaben KH-Standort'!E$30="Ja",1,0),0)</f>
        <v>0</v>
      </c>
      <c r="U383" s="445">
        <f>IF('Angaben KH-Standort'!D$31='A4'!D383,IF('Angaben KH-Standort'!E$31="Ja",1,0),0)</f>
        <v>0</v>
      </c>
    </row>
    <row r="384" spans="2:21" ht="15" customHeight="1" x14ac:dyDescent="0.3">
      <c r="B384" s="70" t="str">
        <f t="shared" si="43"/>
        <v>!!!</v>
      </c>
      <c r="C384" s="265" t="str">
        <f>IF(ISERROR(IF(LEN(E384)&gt;0,VLOOKUP(TEXT($E384,0),'Angaben Stationen'!$E$14:$J$213,5,0),"")),"?",IF(LEN(E384)&gt;0,VLOOKUP(TEXT($E384,0),'Angaben Stationen'!$E$14:$J$213,5,0),""))</f>
        <v/>
      </c>
      <c r="D384" s="232" t="str">
        <f>IF(ISERROR(IF(LEN(E384)&gt;0,VLOOKUP(TEXT($E384,0),'Angaben Stationen'!$E$14:$J$213,6,0),"")),"STATION IST NICHT VORHANDEN",IF(LEN(E384)&gt;0,VLOOKUP(TEXT($E384,0),'Angaben Stationen'!$E$14:$J$213,6,0),""))</f>
        <v/>
      </c>
      <c r="E384" s="287"/>
      <c r="F384" s="234"/>
      <c r="G384" s="234"/>
      <c r="H384" s="263"/>
      <c r="I384" s="169"/>
      <c r="K384" s="445" t="str">
        <f t="shared" si="44"/>
        <v>Leer</v>
      </c>
      <c r="L384" s="445" t="str">
        <f>VLOOKUP($D384,{"29 - Psychiatrie (Erwachsene)","BGI";"297 - stationsäquivalente Behandlung in der Erwachsenenpsychiatrie (29)","BGI";"30 - Kinder- und Jugendpsychiatrie","BGII";"307 - stationsäquivalente Behandlung in der Kinder- und Jugendpsychiatrie (30)","BGII";"31 - Psychosomatik","BGI";"","Leer"},2,0)</f>
        <v>Leer</v>
      </c>
      <c r="M384" s="445">
        <f t="shared" si="41"/>
        <v>0</v>
      </c>
      <c r="N384" s="445">
        <f t="shared" si="42"/>
        <v>0</v>
      </c>
      <c r="O384" s="445">
        <f t="shared" si="45"/>
        <v>0</v>
      </c>
      <c r="P384" s="445">
        <f t="shared" si="46"/>
        <v>0</v>
      </c>
      <c r="Q384" s="445">
        <f t="shared" si="47"/>
        <v>0</v>
      </c>
      <c r="R384" s="415" t="str">
        <f t="shared" si="48"/>
        <v>Leer</v>
      </c>
      <c r="S384" s="445">
        <f>IF('Angaben KH-Standort'!D$29='A4'!D384,IF('Angaben KH-Standort'!E$29="Ja",1,0),0)</f>
        <v>0</v>
      </c>
      <c r="T384" s="445">
        <f>IF('Angaben KH-Standort'!D$30='A4'!D384,IF('Angaben KH-Standort'!E$30="Ja",1,0),0)</f>
        <v>0</v>
      </c>
      <c r="U384" s="445">
        <f>IF('Angaben KH-Standort'!D$31='A4'!D384,IF('Angaben KH-Standort'!E$31="Ja",1,0),0)</f>
        <v>0</v>
      </c>
    </row>
    <row r="385" spans="2:21" ht="15" customHeight="1" x14ac:dyDescent="0.3">
      <c r="B385" s="70" t="str">
        <f t="shared" si="43"/>
        <v>!!!</v>
      </c>
      <c r="C385" s="265" t="str">
        <f>IF(ISERROR(IF(LEN(E385)&gt;0,VLOOKUP(TEXT($E385,0),'Angaben Stationen'!$E$14:$J$213,5,0),"")),"?",IF(LEN(E385)&gt;0,VLOOKUP(TEXT($E385,0),'Angaben Stationen'!$E$14:$J$213,5,0),""))</f>
        <v/>
      </c>
      <c r="D385" s="232" t="str">
        <f>IF(ISERROR(IF(LEN(E385)&gt;0,VLOOKUP(TEXT($E385,0),'Angaben Stationen'!$E$14:$J$213,6,0),"")),"STATION IST NICHT VORHANDEN",IF(LEN(E385)&gt;0,VLOOKUP(TEXT($E385,0),'Angaben Stationen'!$E$14:$J$213,6,0),""))</f>
        <v/>
      </c>
      <c r="E385" s="287"/>
      <c r="F385" s="234"/>
      <c r="G385" s="234"/>
      <c r="H385" s="263"/>
      <c r="I385" s="169"/>
      <c r="K385" s="445" t="str">
        <f t="shared" si="44"/>
        <v>Leer</v>
      </c>
      <c r="L385" s="445" t="str">
        <f>VLOOKUP($D385,{"29 - Psychiatrie (Erwachsene)","BGI";"297 - stationsäquivalente Behandlung in der Erwachsenenpsychiatrie (29)","BGI";"30 - Kinder- und Jugendpsychiatrie","BGII";"307 - stationsäquivalente Behandlung in der Kinder- und Jugendpsychiatrie (30)","BGII";"31 - Psychosomatik","BGI";"","Leer"},2,0)</f>
        <v>Leer</v>
      </c>
      <c r="M385" s="445">
        <f t="shared" si="41"/>
        <v>0</v>
      </c>
      <c r="N385" s="445">
        <f t="shared" si="42"/>
        <v>0</v>
      </c>
      <c r="O385" s="445">
        <f t="shared" si="45"/>
        <v>0</v>
      </c>
      <c r="P385" s="445">
        <f t="shared" si="46"/>
        <v>0</v>
      </c>
      <c r="Q385" s="445">
        <f t="shared" si="47"/>
        <v>0</v>
      </c>
      <c r="R385" s="415" t="str">
        <f t="shared" si="48"/>
        <v>Leer</v>
      </c>
      <c r="S385" s="445">
        <f>IF('Angaben KH-Standort'!D$29='A4'!D385,IF('Angaben KH-Standort'!E$29="Ja",1,0),0)</f>
        <v>0</v>
      </c>
      <c r="T385" s="445">
        <f>IF('Angaben KH-Standort'!D$30='A4'!D385,IF('Angaben KH-Standort'!E$30="Ja",1,0),0)</f>
        <v>0</v>
      </c>
      <c r="U385" s="445">
        <f>IF('Angaben KH-Standort'!D$31='A4'!D385,IF('Angaben KH-Standort'!E$31="Ja",1,0),0)</f>
        <v>0</v>
      </c>
    </row>
    <row r="386" spans="2:21" ht="15" customHeight="1" x14ac:dyDescent="0.3">
      <c r="B386" s="70" t="str">
        <f t="shared" si="43"/>
        <v>!!!</v>
      </c>
      <c r="C386" s="265" t="str">
        <f>IF(ISERROR(IF(LEN(E386)&gt;0,VLOOKUP(TEXT($E386,0),'Angaben Stationen'!$E$14:$J$213,5,0),"")),"?",IF(LEN(E386)&gt;0,VLOOKUP(TEXT($E386,0),'Angaben Stationen'!$E$14:$J$213,5,0),""))</f>
        <v/>
      </c>
      <c r="D386" s="232" t="str">
        <f>IF(ISERROR(IF(LEN(E386)&gt;0,VLOOKUP(TEXT($E386,0),'Angaben Stationen'!$E$14:$J$213,6,0),"")),"STATION IST NICHT VORHANDEN",IF(LEN(E386)&gt;0,VLOOKUP(TEXT($E386,0),'Angaben Stationen'!$E$14:$J$213,6,0),""))</f>
        <v/>
      </c>
      <c r="E386" s="287"/>
      <c r="F386" s="234"/>
      <c r="G386" s="234"/>
      <c r="H386" s="263"/>
      <c r="I386" s="169"/>
      <c r="K386" s="445" t="str">
        <f t="shared" si="44"/>
        <v>Leer</v>
      </c>
      <c r="L386" s="445" t="str">
        <f>VLOOKUP($D386,{"29 - Psychiatrie (Erwachsene)","BGI";"297 - stationsäquivalente Behandlung in der Erwachsenenpsychiatrie (29)","BGI";"30 - Kinder- und Jugendpsychiatrie","BGII";"307 - stationsäquivalente Behandlung in der Kinder- und Jugendpsychiatrie (30)","BGII";"31 - Psychosomatik","BGI";"","Leer"},2,0)</f>
        <v>Leer</v>
      </c>
      <c r="M386" s="445">
        <f t="shared" si="41"/>
        <v>0</v>
      </c>
      <c r="N386" s="445">
        <f t="shared" si="42"/>
        <v>0</v>
      </c>
      <c r="O386" s="445">
        <f t="shared" si="45"/>
        <v>0</v>
      </c>
      <c r="P386" s="445">
        <f t="shared" si="46"/>
        <v>0</v>
      </c>
      <c r="Q386" s="445">
        <f t="shared" si="47"/>
        <v>0</v>
      </c>
      <c r="R386" s="415" t="str">
        <f t="shared" si="48"/>
        <v>Leer</v>
      </c>
      <c r="S386" s="445">
        <f>IF('Angaben KH-Standort'!D$29='A4'!D386,IF('Angaben KH-Standort'!E$29="Ja",1,0),0)</f>
        <v>0</v>
      </c>
      <c r="T386" s="445">
        <f>IF('Angaben KH-Standort'!D$30='A4'!D386,IF('Angaben KH-Standort'!E$30="Ja",1,0),0)</f>
        <v>0</v>
      </c>
      <c r="U386" s="445">
        <f>IF('Angaben KH-Standort'!D$31='A4'!D386,IF('Angaben KH-Standort'!E$31="Ja",1,0),0)</f>
        <v>0</v>
      </c>
    </row>
    <row r="387" spans="2:21" ht="15" customHeight="1" x14ac:dyDescent="0.3">
      <c r="B387" s="70" t="str">
        <f t="shared" si="43"/>
        <v>!!!</v>
      </c>
      <c r="C387" s="265" t="str">
        <f>IF(ISERROR(IF(LEN(E387)&gt;0,VLOOKUP(TEXT($E387,0),'Angaben Stationen'!$E$14:$J$213,5,0),"")),"?",IF(LEN(E387)&gt;0,VLOOKUP(TEXT($E387,0),'Angaben Stationen'!$E$14:$J$213,5,0),""))</f>
        <v/>
      </c>
      <c r="D387" s="232" t="str">
        <f>IF(ISERROR(IF(LEN(E387)&gt;0,VLOOKUP(TEXT($E387,0),'Angaben Stationen'!$E$14:$J$213,6,0),"")),"STATION IST NICHT VORHANDEN",IF(LEN(E387)&gt;0,VLOOKUP(TEXT($E387,0),'Angaben Stationen'!$E$14:$J$213,6,0),""))</f>
        <v/>
      </c>
      <c r="E387" s="287"/>
      <c r="F387" s="234"/>
      <c r="G387" s="234"/>
      <c r="H387" s="263"/>
      <c r="I387" s="169"/>
      <c r="K387" s="445" t="str">
        <f t="shared" si="44"/>
        <v>Leer</v>
      </c>
      <c r="L387" s="445" t="str">
        <f>VLOOKUP($D387,{"29 - Psychiatrie (Erwachsene)","BGI";"297 - stationsäquivalente Behandlung in der Erwachsenenpsychiatrie (29)","BGI";"30 - Kinder- und Jugendpsychiatrie","BGII";"307 - stationsäquivalente Behandlung in der Kinder- und Jugendpsychiatrie (30)","BGII";"31 - Psychosomatik","BGI";"","Leer"},2,0)</f>
        <v>Leer</v>
      </c>
      <c r="M387" s="445">
        <f t="shared" si="41"/>
        <v>0</v>
      </c>
      <c r="N387" s="445">
        <f t="shared" si="42"/>
        <v>0</v>
      </c>
      <c r="O387" s="445">
        <f t="shared" si="45"/>
        <v>0</v>
      </c>
      <c r="P387" s="445">
        <f t="shared" si="46"/>
        <v>0</v>
      </c>
      <c r="Q387" s="445">
        <f t="shared" si="47"/>
        <v>0</v>
      </c>
      <c r="R387" s="415" t="str">
        <f t="shared" si="48"/>
        <v>Leer</v>
      </c>
      <c r="S387" s="445">
        <f>IF('Angaben KH-Standort'!D$29='A4'!D387,IF('Angaben KH-Standort'!E$29="Ja",1,0),0)</f>
        <v>0</v>
      </c>
      <c r="T387" s="445">
        <f>IF('Angaben KH-Standort'!D$30='A4'!D387,IF('Angaben KH-Standort'!E$30="Ja",1,0),0)</f>
        <v>0</v>
      </c>
      <c r="U387" s="445">
        <f>IF('Angaben KH-Standort'!D$31='A4'!D387,IF('Angaben KH-Standort'!E$31="Ja",1,0),0)</f>
        <v>0</v>
      </c>
    </row>
    <row r="388" spans="2:21" ht="15" customHeight="1" x14ac:dyDescent="0.3">
      <c r="B388" s="70" t="str">
        <f t="shared" si="43"/>
        <v>!!!</v>
      </c>
      <c r="C388" s="265" t="str">
        <f>IF(ISERROR(IF(LEN(E388)&gt;0,VLOOKUP(TEXT($E388,0),'Angaben Stationen'!$E$14:$J$213,5,0),"")),"?",IF(LEN(E388)&gt;0,VLOOKUP(TEXT($E388,0),'Angaben Stationen'!$E$14:$J$213,5,0),""))</f>
        <v/>
      </c>
      <c r="D388" s="232" t="str">
        <f>IF(ISERROR(IF(LEN(E388)&gt;0,VLOOKUP(TEXT($E388,0),'Angaben Stationen'!$E$14:$J$213,6,0),"")),"STATION IST NICHT VORHANDEN",IF(LEN(E388)&gt;0,VLOOKUP(TEXT($E388,0),'Angaben Stationen'!$E$14:$J$213,6,0),""))</f>
        <v/>
      </c>
      <c r="E388" s="287"/>
      <c r="F388" s="234"/>
      <c r="G388" s="234"/>
      <c r="H388" s="263"/>
      <c r="I388" s="169"/>
      <c r="K388" s="445" t="str">
        <f t="shared" si="44"/>
        <v>Leer</v>
      </c>
      <c r="L388" s="445" t="str">
        <f>VLOOKUP($D388,{"29 - Psychiatrie (Erwachsene)","BGI";"297 - stationsäquivalente Behandlung in der Erwachsenenpsychiatrie (29)","BGI";"30 - Kinder- und Jugendpsychiatrie","BGII";"307 - stationsäquivalente Behandlung in der Kinder- und Jugendpsychiatrie (30)","BGII";"31 - Psychosomatik","BGI";"","Leer"},2,0)</f>
        <v>Leer</v>
      </c>
      <c r="M388" s="445">
        <f t="shared" si="41"/>
        <v>0</v>
      </c>
      <c r="N388" s="445">
        <f t="shared" si="42"/>
        <v>0</v>
      </c>
      <c r="O388" s="445">
        <f t="shared" si="45"/>
        <v>0</v>
      </c>
      <c r="P388" s="445">
        <f t="shared" si="46"/>
        <v>0</v>
      </c>
      <c r="Q388" s="445">
        <f t="shared" si="47"/>
        <v>0</v>
      </c>
      <c r="R388" s="415" t="str">
        <f t="shared" si="48"/>
        <v>Leer</v>
      </c>
      <c r="S388" s="445">
        <f>IF('Angaben KH-Standort'!D$29='A4'!D388,IF('Angaben KH-Standort'!E$29="Ja",1,0),0)</f>
        <v>0</v>
      </c>
      <c r="T388" s="445">
        <f>IF('Angaben KH-Standort'!D$30='A4'!D388,IF('Angaben KH-Standort'!E$30="Ja",1,0),0)</f>
        <v>0</v>
      </c>
      <c r="U388" s="445">
        <f>IF('Angaben KH-Standort'!D$31='A4'!D388,IF('Angaben KH-Standort'!E$31="Ja",1,0),0)</f>
        <v>0</v>
      </c>
    </row>
    <row r="389" spans="2:21" ht="15" customHeight="1" x14ac:dyDescent="0.3">
      <c r="B389" s="70" t="str">
        <f t="shared" si="43"/>
        <v>!!!</v>
      </c>
      <c r="C389" s="265" t="str">
        <f>IF(ISERROR(IF(LEN(E389)&gt;0,VLOOKUP(TEXT($E389,0),'Angaben Stationen'!$E$14:$J$213,5,0),"")),"?",IF(LEN(E389)&gt;0,VLOOKUP(TEXT($E389,0),'Angaben Stationen'!$E$14:$J$213,5,0),""))</f>
        <v/>
      </c>
      <c r="D389" s="232" t="str">
        <f>IF(ISERROR(IF(LEN(E389)&gt;0,VLOOKUP(TEXT($E389,0),'Angaben Stationen'!$E$14:$J$213,6,0),"")),"STATION IST NICHT VORHANDEN",IF(LEN(E389)&gt;0,VLOOKUP(TEXT($E389,0),'Angaben Stationen'!$E$14:$J$213,6,0),""))</f>
        <v/>
      </c>
      <c r="E389" s="287"/>
      <c r="F389" s="234"/>
      <c r="G389" s="234"/>
      <c r="H389" s="263"/>
      <c r="I389" s="169"/>
      <c r="K389" s="445" t="str">
        <f t="shared" si="44"/>
        <v>Leer</v>
      </c>
      <c r="L389" s="445" t="str">
        <f>VLOOKUP($D389,{"29 - Psychiatrie (Erwachsene)","BGI";"297 - stationsäquivalente Behandlung in der Erwachsenenpsychiatrie (29)","BGI";"30 - Kinder- und Jugendpsychiatrie","BGII";"307 - stationsäquivalente Behandlung in der Kinder- und Jugendpsychiatrie (30)","BGII";"31 - Psychosomatik","BGI";"","Leer"},2,0)</f>
        <v>Leer</v>
      </c>
      <c r="M389" s="445">
        <f t="shared" si="41"/>
        <v>0</v>
      </c>
      <c r="N389" s="445">
        <f t="shared" si="42"/>
        <v>0</v>
      </c>
      <c r="O389" s="445">
        <f t="shared" si="45"/>
        <v>0</v>
      </c>
      <c r="P389" s="445">
        <f t="shared" si="46"/>
        <v>0</v>
      </c>
      <c r="Q389" s="445">
        <f t="shared" si="47"/>
        <v>0</v>
      </c>
      <c r="R389" s="415" t="str">
        <f t="shared" si="48"/>
        <v>Leer</v>
      </c>
      <c r="S389" s="445">
        <f>IF('Angaben KH-Standort'!D$29='A4'!D389,IF('Angaben KH-Standort'!E$29="Ja",1,0),0)</f>
        <v>0</v>
      </c>
      <c r="T389" s="445">
        <f>IF('Angaben KH-Standort'!D$30='A4'!D389,IF('Angaben KH-Standort'!E$30="Ja",1,0),0)</f>
        <v>0</v>
      </c>
      <c r="U389" s="445">
        <f>IF('Angaben KH-Standort'!D$31='A4'!D389,IF('Angaben KH-Standort'!E$31="Ja",1,0),0)</f>
        <v>0</v>
      </c>
    </row>
    <row r="390" spans="2:21" ht="15" customHeight="1" x14ac:dyDescent="0.3">
      <c r="B390" s="70" t="str">
        <f t="shared" si="43"/>
        <v>!!!</v>
      </c>
      <c r="C390" s="265" t="str">
        <f>IF(ISERROR(IF(LEN(E390)&gt;0,VLOOKUP(TEXT($E390,0),'Angaben Stationen'!$E$14:$J$213,5,0),"")),"?",IF(LEN(E390)&gt;0,VLOOKUP(TEXT($E390,0),'Angaben Stationen'!$E$14:$J$213,5,0),""))</f>
        <v/>
      </c>
      <c r="D390" s="232" t="str">
        <f>IF(ISERROR(IF(LEN(E390)&gt;0,VLOOKUP(TEXT($E390,0),'Angaben Stationen'!$E$14:$J$213,6,0),"")),"STATION IST NICHT VORHANDEN",IF(LEN(E390)&gt;0,VLOOKUP(TEXT($E390,0),'Angaben Stationen'!$E$14:$J$213,6,0),""))</f>
        <v/>
      </c>
      <c r="E390" s="287"/>
      <c r="F390" s="234"/>
      <c r="G390" s="234"/>
      <c r="H390" s="263"/>
      <c r="I390" s="169"/>
      <c r="K390" s="445" t="str">
        <f t="shared" si="44"/>
        <v>Leer</v>
      </c>
      <c r="L390" s="445" t="str">
        <f>VLOOKUP($D390,{"29 - Psychiatrie (Erwachsene)","BGI";"297 - stationsäquivalente Behandlung in der Erwachsenenpsychiatrie (29)","BGI";"30 - Kinder- und Jugendpsychiatrie","BGII";"307 - stationsäquivalente Behandlung in der Kinder- und Jugendpsychiatrie (30)","BGII";"31 - Psychosomatik","BGI";"","Leer"},2,0)</f>
        <v>Leer</v>
      </c>
      <c r="M390" s="445">
        <f t="shared" si="41"/>
        <v>0</v>
      </c>
      <c r="N390" s="445">
        <f t="shared" si="42"/>
        <v>0</v>
      </c>
      <c r="O390" s="445">
        <f t="shared" si="45"/>
        <v>0</v>
      </c>
      <c r="P390" s="445">
        <f t="shared" si="46"/>
        <v>0</v>
      </c>
      <c r="Q390" s="445">
        <f t="shared" si="47"/>
        <v>0</v>
      </c>
      <c r="R390" s="415" t="str">
        <f t="shared" si="48"/>
        <v>Leer</v>
      </c>
      <c r="S390" s="445">
        <f>IF('Angaben KH-Standort'!D$29='A4'!D390,IF('Angaben KH-Standort'!E$29="Ja",1,0),0)</f>
        <v>0</v>
      </c>
      <c r="T390" s="445">
        <f>IF('Angaben KH-Standort'!D$30='A4'!D390,IF('Angaben KH-Standort'!E$30="Ja",1,0),0)</f>
        <v>0</v>
      </c>
      <c r="U390" s="445">
        <f>IF('Angaben KH-Standort'!D$31='A4'!D390,IF('Angaben KH-Standort'!E$31="Ja",1,0),0)</f>
        <v>0</v>
      </c>
    </row>
    <row r="391" spans="2:21" ht="15" customHeight="1" x14ac:dyDescent="0.3">
      <c r="B391" s="70" t="str">
        <f t="shared" si="43"/>
        <v>!!!</v>
      </c>
      <c r="C391" s="265" t="str">
        <f>IF(ISERROR(IF(LEN(E391)&gt;0,VLOOKUP(TEXT($E391,0),'Angaben Stationen'!$E$14:$J$213,5,0),"")),"?",IF(LEN(E391)&gt;0,VLOOKUP(TEXT($E391,0),'Angaben Stationen'!$E$14:$J$213,5,0),""))</f>
        <v/>
      </c>
      <c r="D391" s="232" t="str">
        <f>IF(ISERROR(IF(LEN(E391)&gt;0,VLOOKUP(TEXT($E391,0),'Angaben Stationen'!$E$14:$J$213,6,0),"")),"STATION IST NICHT VORHANDEN",IF(LEN(E391)&gt;0,VLOOKUP(TEXT($E391,0),'Angaben Stationen'!$E$14:$J$213,6,0),""))</f>
        <v/>
      </c>
      <c r="E391" s="287"/>
      <c r="F391" s="234"/>
      <c r="G391" s="234"/>
      <c r="H391" s="263"/>
      <c r="I391" s="169"/>
      <c r="K391" s="445" t="str">
        <f t="shared" si="44"/>
        <v>Leer</v>
      </c>
      <c r="L391" s="445" t="str">
        <f>VLOOKUP($D391,{"29 - Psychiatrie (Erwachsene)","BGI";"297 - stationsäquivalente Behandlung in der Erwachsenenpsychiatrie (29)","BGI";"30 - Kinder- und Jugendpsychiatrie","BGII";"307 - stationsäquivalente Behandlung in der Kinder- und Jugendpsychiatrie (30)","BGII";"31 - Psychosomatik","BGI";"","Leer"},2,0)</f>
        <v>Leer</v>
      </c>
      <c r="M391" s="445">
        <f t="shared" si="41"/>
        <v>0</v>
      </c>
      <c r="N391" s="445">
        <f t="shared" si="42"/>
        <v>0</v>
      </c>
      <c r="O391" s="445">
        <f t="shared" si="45"/>
        <v>0</v>
      </c>
      <c r="P391" s="445">
        <f t="shared" si="46"/>
        <v>0</v>
      </c>
      <c r="Q391" s="445">
        <f t="shared" si="47"/>
        <v>0</v>
      </c>
      <c r="R391" s="415" t="str">
        <f t="shared" si="48"/>
        <v>Leer</v>
      </c>
      <c r="S391" s="445">
        <f>IF('Angaben KH-Standort'!D$29='A4'!D391,IF('Angaben KH-Standort'!E$29="Ja",1,0),0)</f>
        <v>0</v>
      </c>
      <c r="T391" s="445">
        <f>IF('Angaben KH-Standort'!D$30='A4'!D391,IF('Angaben KH-Standort'!E$30="Ja",1,0),0)</f>
        <v>0</v>
      </c>
      <c r="U391" s="445">
        <f>IF('Angaben KH-Standort'!D$31='A4'!D391,IF('Angaben KH-Standort'!E$31="Ja",1,0),0)</f>
        <v>0</v>
      </c>
    </row>
    <row r="392" spans="2:21" ht="15" customHeight="1" x14ac:dyDescent="0.3">
      <c r="B392" s="70" t="str">
        <f t="shared" si="43"/>
        <v>!!!</v>
      </c>
      <c r="C392" s="265" t="str">
        <f>IF(ISERROR(IF(LEN(E392)&gt;0,VLOOKUP(TEXT($E392,0),'Angaben Stationen'!$E$14:$J$213,5,0),"")),"?",IF(LEN(E392)&gt;0,VLOOKUP(TEXT($E392,0),'Angaben Stationen'!$E$14:$J$213,5,0),""))</f>
        <v/>
      </c>
      <c r="D392" s="232" t="str">
        <f>IF(ISERROR(IF(LEN(E392)&gt;0,VLOOKUP(TEXT($E392,0),'Angaben Stationen'!$E$14:$J$213,6,0),"")),"STATION IST NICHT VORHANDEN",IF(LEN(E392)&gt;0,VLOOKUP(TEXT($E392,0),'Angaben Stationen'!$E$14:$J$213,6,0),""))</f>
        <v/>
      </c>
      <c r="E392" s="287"/>
      <c r="F392" s="234"/>
      <c r="G392" s="234"/>
      <c r="H392" s="263"/>
      <c r="I392" s="169"/>
      <c r="K392" s="445" t="str">
        <f t="shared" si="44"/>
        <v>Leer</v>
      </c>
      <c r="L392" s="445" t="str">
        <f>VLOOKUP($D392,{"29 - Psychiatrie (Erwachsene)","BGI";"297 - stationsäquivalente Behandlung in der Erwachsenenpsychiatrie (29)","BGI";"30 - Kinder- und Jugendpsychiatrie","BGII";"307 - stationsäquivalente Behandlung in der Kinder- und Jugendpsychiatrie (30)","BGII";"31 - Psychosomatik","BGI";"","Leer"},2,0)</f>
        <v>Leer</v>
      </c>
      <c r="M392" s="445">
        <f t="shared" si="41"/>
        <v>0</v>
      </c>
      <c r="N392" s="445">
        <f t="shared" si="42"/>
        <v>0</v>
      </c>
      <c r="O392" s="445">
        <f t="shared" si="45"/>
        <v>0</v>
      </c>
      <c r="P392" s="445">
        <f t="shared" si="46"/>
        <v>0</v>
      </c>
      <c r="Q392" s="445">
        <f t="shared" si="47"/>
        <v>0</v>
      </c>
      <c r="R392" s="415" t="str">
        <f t="shared" si="48"/>
        <v>Leer</v>
      </c>
      <c r="S392" s="445">
        <f>IF('Angaben KH-Standort'!D$29='A4'!D392,IF('Angaben KH-Standort'!E$29="Ja",1,0),0)</f>
        <v>0</v>
      </c>
      <c r="T392" s="445">
        <f>IF('Angaben KH-Standort'!D$30='A4'!D392,IF('Angaben KH-Standort'!E$30="Ja",1,0),0)</f>
        <v>0</v>
      </c>
      <c r="U392" s="445">
        <f>IF('Angaben KH-Standort'!D$31='A4'!D392,IF('Angaben KH-Standort'!E$31="Ja",1,0),0)</f>
        <v>0</v>
      </c>
    </row>
    <row r="393" spans="2:21" ht="15" customHeight="1" x14ac:dyDescent="0.3">
      <c r="B393" s="70" t="str">
        <f t="shared" si="43"/>
        <v>!!!</v>
      </c>
      <c r="C393" s="265" t="str">
        <f>IF(ISERROR(IF(LEN(E393)&gt;0,VLOOKUP(TEXT($E393,0),'Angaben Stationen'!$E$14:$J$213,5,0),"")),"?",IF(LEN(E393)&gt;0,VLOOKUP(TEXT($E393,0),'Angaben Stationen'!$E$14:$J$213,5,0),""))</f>
        <v/>
      </c>
      <c r="D393" s="232" t="str">
        <f>IF(ISERROR(IF(LEN(E393)&gt;0,VLOOKUP(TEXT($E393,0),'Angaben Stationen'!$E$14:$J$213,6,0),"")),"STATION IST NICHT VORHANDEN",IF(LEN(E393)&gt;0,VLOOKUP(TEXT($E393,0),'Angaben Stationen'!$E$14:$J$213,6,0),""))</f>
        <v/>
      </c>
      <c r="E393" s="287"/>
      <c r="F393" s="234"/>
      <c r="G393" s="234"/>
      <c r="H393" s="263"/>
      <c r="I393" s="169"/>
      <c r="K393" s="445" t="str">
        <f t="shared" si="44"/>
        <v>Leer</v>
      </c>
      <c r="L393" s="445" t="str">
        <f>VLOOKUP($D393,{"29 - Psychiatrie (Erwachsene)","BGI";"297 - stationsäquivalente Behandlung in der Erwachsenenpsychiatrie (29)","BGI";"30 - Kinder- und Jugendpsychiatrie","BGII";"307 - stationsäquivalente Behandlung in der Kinder- und Jugendpsychiatrie (30)","BGII";"31 - Psychosomatik","BGI";"","Leer"},2,0)</f>
        <v>Leer</v>
      </c>
      <c r="M393" s="445">
        <f t="shared" si="41"/>
        <v>0</v>
      </c>
      <c r="N393" s="445">
        <f t="shared" si="42"/>
        <v>0</v>
      </c>
      <c r="O393" s="445">
        <f t="shared" si="45"/>
        <v>0</v>
      </c>
      <c r="P393" s="445">
        <f t="shared" si="46"/>
        <v>0</v>
      </c>
      <c r="Q393" s="445">
        <f t="shared" si="47"/>
        <v>0</v>
      </c>
      <c r="R393" s="415" t="str">
        <f t="shared" si="48"/>
        <v>Leer</v>
      </c>
      <c r="S393" s="445">
        <f>IF('Angaben KH-Standort'!D$29='A4'!D393,IF('Angaben KH-Standort'!E$29="Ja",1,0),0)</f>
        <v>0</v>
      </c>
      <c r="T393" s="445">
        <f>IF('Angaben KH-Standort'!D$30='A4'!D393,IF('Angaben KH-Standort'!E$30="Ja",1,0),0)</f>
        <v>0</v>
      </c>
      <c r="U393" s="445">
        <f>IF('Angaben KH-Standort'!D$31='A4'!D393,IF('Angaben KH-Standort'!E$31="Ja",1,0),0)</f>
        <v>0</v>
      </c>
    </row>
    <row r="394" spans="2:21" ht="15" customHeight="1" x14ac:dyDescent="0.3">
      <c r="B394" s="70" t="str">
        <f t="shared" si="43"/>
        <v>!!!</v>
      </c>
      <c r="C394" s="265" t="str">
        <f>IF(ISERROR(IF(LEN(E394)&gt;0,VLOOKUP(TEXT($E394,0),'Angaben Stationen'!$E$14:$J$213,5,0),"")),"?",IF(LEN(E394)&gt;0,VLOOKUP(TEXT($E394,0),'Angaben Stationen'!$E$14:$J$213,5,0),""))</f>
        <v/>
      </c>
      <c r="D394" s="232" t="str">
        <f>IF(ISERROR(IF(LEN(E394)&gt;0,VLOOKUP(TEXT($E394,0),'Angaben Stationen'!$E$14:$J$213,6,0),"")),"STATION IST NICHT VORHANDEN",IF(LEN(E394)&gt;0,VLOOKUP(TEXT($E394,0),'Angaben Stationen'!$E$14:$J$213,6,0),""))</f>
        <v/>
      </c>
      <c r="E394" s="287"/>
      <c r="F394" s="234"/>
      <c r="G394" s="234"/>
      <c r="H394" s="263"/>
      <c r="I394" s="169"/>
      <c r="K394" s="445" t="str">
        <f t="shared" si="44"/>
        <v>Leer</v>
      </c>
      <c r="L394" s="445" t="str">
        <f>VLOOKUP($D394,{"29 - Psychiatrie (Erwachsene)","BGI";"297 - stationsäquivalente Behandlung in der Erwachsenenpsychiatrie (29)","BGI";"30 - Kinder- und Jugendpsychiatrie","BGII";"307 - stationsäquivalente Behandlung in der Kinder- und Jugendpsychiatrie (30)","BGII";"31 - Psychosomatik","BGI";"","Leer"},2,0)</f>
        <v>Leer</v>
      </c>
      <c r="M394" s="445">
        <f t="shared" si="41"/>
        <v>0</v>
      </c>
      <c r="N394" s="445">
        <f t="shared" si="42"/>
        <v>0</v>
      </c>
      <c r="O394" s="445">
        <f t="shared" si="45"/>
        <v>0</v>
      </c>
      <c r="P394" s="445">
        <f t="shared" si="46"/>
        <v>0</v>
      </c>
      <c r="Q394" s="445">
        <f t="shared" si="47"/>
        <v>0</v>
      </c>
      <c r="R394" s="415" t="str">
        <f t="shared" si="48"/>
        <v>Leer</v>
      </c>
      <c r="S394" s="445">
        <f>IF('Angaben KH-Standort'!D$29='A4'!D394,IF('Angaben KH-Standort'!E$29="Ja",1,0),0)</f>
        <v>0</v>
      </c>
      <c r="T394" s="445">
        <f>IF('Angaben KH-Standort'!D$30='A4'!D394,IF('Angaben KH-Standort'!E$30="Ja",1,0),0)</f>
        <v>0</v>
      </c>
      <c r="U394" s="445">
        <f>IF('Angaben KH-Standort'!D$31='A4'!D394,IF('Angaben KH-Standort'!E$31="Ja",1,0),0)</f>
        <v>0</v>
      </c>
    </row>
    <row r="395" spans="2:21" ht="15" customHeight="1" x14ac:dyDescent="0.3">
      <c r="B395" s="70" t="str">
        <f t="shared" si="43"/>
        <v>!!!</v>
      </c>
      <c r="C395" s="265" t="str">
        <f>IF(ISERROR(IF(LEN(E395)&gt;0,VLOOKUP(TEXT($E395,0),'Angaben Stationen'!$E$14:$J$213,5,0),"")),"?",IF(LEN(E395)&gt;0,VLOOKUP(TEXT($E395,0),'Angaben Stationen'!$E$14:$J$213,5,0),""))</f>
        <v/>
      </c>
      <c r="D395" s="232" t="str">
        <f>IF(ISERROR(IF(LEN(E395)&gt;0,VLOOKUP(TEXT($E395,0),'Angaben Stationen'!$E$14:$J$213,6,0),"")),"STATION IST NICHT VORHANDEN",IF(LEN(E395)&gt;0,VLOOKUP(TEXT($E395,0),'Angaben Stationen'!$E$14:$J$213,6,0),""))</f>
        <v/>
      </c>
      <c r="E395" s="287"/>
      <c r="F395" s="234"/>
      <c r="G395" s="234"/>
      <c r="H395" s="263"/>
      <c r="I395" s="169"/>
      <c r="K395" s="445" t="str">
        <f t="shared" si="44"/>
        <v>Leer</v>
      </c>
      <c r="L395" s="445" t="str">
        <f>VLOOKUP($D395,{"29 - Psychiatrie (Erwachsene)","BGI";"297 - stationsäquivalente Behandlung in der Erwachsenenpsychiatrie (29)","BGI";"30 - Kinder- und Jugendpsychiatrie","BGII";"307 - stationsäquivalente Behandlung in der Kinder- und Jugendpsychiatrie (30)","BGII";"31 - Psychosomatik","BGI";"","Leer"},2,0)</f>
        <v>Leer</v>
      </c>
      <c r="M395" s="445">
        <f t="shared" si="41"/>
        <v>0</v>
      </c>
      <c r="N395" s="445">
        <f t="shared" si="42"/>
        <v>0</v>
      </c>
      <c r="O395" s="445">
        <f t="shared" si="45"/>
        <v>0</v>
      </c>
      <c r="P395" s="445">
        <f t="shared" si="46"/>
        <v>0</v>
      </c>
      <c r="Q395" s="445">
        <f t="shared" si="47"/>
        <v>0</v>
      </c>
      <c r="R395" s="415" t="str">
        <f t="shared" si="48"/>
        <v>Leer</v>
      </c>
      <c r="S395" s="445">
        <f>IF('Angaben KH-Standort'!D$29='A4'!D395,IF('Angaben KH-Standort'!E$29="Ja",1,0),0)</f>
        <v>0</v>
      </c>
      <c r="T395" s="445">
        <f>IF('Angaben KH-Standort'!D$30='A4'!D395,IF('Angaben KH-Standort'!E$30="Ja",1,0),0)</f>
        <v>0</v>
      </c>
      <c r="U395" s="445">
        <f>IF('Angaben KH-Standort'!D$31='A4'!D395,IF('Angaben KH-Standort'!E$31="Ja",1,0),0)</f>
        <v>0</v>
      </c>
    </row>
    <row r="396" spans="2:21" ht="15" customHeight="1" x14ac:dyDescent="0.3">
      <c r="B396" s="70" t="str">
        <f t="shared" si="43"/>
        <v>!!!</v>
      </c>
      <c r="C396" s="265" t="str">
        <f>IF(ISERROR(IF(LEN(E396)&gt;0,VLOOKUP(TEXT($E396,0),'Angaben Stationen'!$E$14:$J$213,5,0),"")),"?",IF(LEN(E396)&gt;0,VLOOKUP(TEXT($E396,0),'Angaben Stationen'!$E$14:$J$213,5,0),""))</f>
        <v/>
      </c>
      <c r="D396" s="232" t="str">
        <f>IF(ISERROR(IF(LEN(E396)&gt;0,VLOOKUP(TEXT($E396,0),'Angaben Stationen'!$E$14:$J$213,6,0),"")),"STATION IST NICHT VORHANDEN",IF(LEN(E396)&gt;0,VLOOKUP(TEXT($E396,0),'Angaben Stationen'!$E$14:$J$213,6,0),""))</f>
        <v/>
      </c>
      <c r="E396" s="287"/>
      <c r="F396" s="234"/>
      <c r="G396" s="234"/>
      <c r="H396" s="263"/>
      <c r="I396" s="169"/>
      <c r="K396" s="445" t="str">
        <f t="shared" si="44"/>
        <v>Leer</v>
      </c>
      <c r="L396" s="445" t="str">
        <f>VLOOKUP($D396,{"29 - Psychiatrie (Erwachsene)","BGI";"297 - stationsäquivalente Behandlung in der Erwachsenenpsychiatrie (29)","BGI";"30 - Kinder- und Jugendpsychiatrie","BGII";"307 - stationsäquivalente Behandlung in der Kinder- und Jugendpsychiatrie (30)","BGII";"31 - Psychosomatik","BGI";"","Leer"},2,0)</f>
        <v>Leer</v>
      </c>
      <c r="M396" s="445">
        <f t="shared" si="41"/>
        <v>0</v>
      </c>
      <c r="N396" s="445">
        <f t="shared" si="42"/>
        <v>0</v>
      </c>
      <c r="O396" s="445">
        <f t="shared" si="45"/>
        <v>0</v>
      </c>
      <c r="P396" s="445">
        <f t="shared" si="46"/>
        <v>0</v>
      </c>
      <c r="Q396" s="445">
        <f t="shared" si="47"/>
        <v>0</v>
      </c>
      <c r="R396" s="415" t="str">
        <f t="shared" si="48"/>
        <v>Leer</v>
      </c>
      <c r="S396" s="445">
        <f>IF('Angaben KH-Standort'!D$29='A4'!D396,IF('Angaben KH-Standort'!E$29="Ja",1,0),0)</f>
        <v>0</v>
      </c>
      <c r="T396" s="445">
        <f>IF('Angaben KH-Standort'!D$30='A4'!D396,IF('Angaben KH-Standort'!E$30="Ja",1,0),0)</f>
        <v>0</v>
      </c>
      <c r="U396" s="445">
        <f>IF('Angaben KH-Standort'!D$31='A4'!D396,IF('Angaben KH-Standort'!E$31="Ja",1,0),0)</f>
        <v>0</v>
      </c>
    </row>
    <row r="397" spans="2:21" ht="15" customHeight="1" x14ac:dyDescent="0.3">
      <c r="B397" s="70" t="str">
        <f t="shared" si="43"/>
        <v>!!!</v>
      </c>
      <c r="C397" s="265" t="str">
        <f>IF(ISERROR(IF(LEN(E397)&gt;0,VLOOKUP(TEXT($E397,0),'Angaben Stationen'!$E$14:$J$213,5,0),"")),"?",IF(LEN(E397)&gt;0,VLOOKUP(TEXT($E397,0),'Angaben Stationen'!$E$14:$J$213,5,0),""))</f>
        <v/>
      </c>
      <c r="D397" s="232" t="str">
        <f>IF(ISERROR(IF(LEN(E397)&gt;0,VLOOKUP(TEXT($E397,0),'Angaben Stationen'!$E$14:$J$213,6,0),"")),"STATION IST NICHT VORHANDEN",IF(LEN(E397)&gt;0,VLOOKUP(TEXT($E397,0),'Angaben Stationen'!$E$14:$J$213,6,0),""))</f>
        <v/>
      </c>
      <c r="E397" s="287"/>
      <c r="F397" s="234"/>
      <c r="G397" s="234"/>
      <c r="H397" s="263"/>
      <c r="I397" s="169"/>
      <c r="K397" s="445" t="str">
        <f t="shared" si="44"/>
        <v>Leer</v>
      </c>
      <c r="L397" s="445" t="str">
        <f>VLOOKUP($D397,{"29 - Psychiatrie (Erwachsene)","BGI";"297 - stationsäquivalente Behandlung in der Erwachsenenpsychiatrie (29)","BGI";"30 - Kinder- und Jugendpsychiatrie","BGII";"307 - stationsäquivalente Behandlung in der Kinder- und Jugendpsychiatrie (30)","BGII";"31 - Psychosomatik","BGI";"","Leer"},2,0)</f>
        <v>Leer</v>
      </c>
      <c r="M397" s="445">
        <f t="shared" si="41"/>
        <v>0</v>
      </c>
      <c r="N397" s="445">
        <f t="shared" si="42"/>
        <v>0</v>
      </c>
      <c r="O397" s="445">
        <f t="shared" si="45"/>
        <v>0</v>
      </c>
      <c r="P397" s="445">
        <f t="shared" si="46"/>
        <v>0</v>
      </c>
      <c r="Q397" s="445">
        <f t="shared" si="47"/>
        <v>0</v>
      </c>
      <c r="R397" s="415" t="str">
        <f t="shared" si="48"/>
        <v>Leer</v>
      </c>
      <c r="S397" s="445">
        <f>IF('Angaben KH-Standort'!D$29='A4'!D397,IF('Angaben KH-Standort'!E$29="Ja",1,0),0)</f>
        <v>0</v>
      </c>
      <c r="T397" s="445">
        <f>IF('Angaben KH-Standort'!D$30='A4'!D397,IF('Angaben KH-Standort'!E$30="Ja",1,0),0)</f>
        <v>0</v>
      </c>
      <c r="U397" s="445">
        <f>IF('Angaben KH-Standort'!D$31='A4'!D397,IF('Angaben KH-Standort'!E$31="Ja",1,0),0)</f>
        <v>0</v>
      </c>
    </row>
    <row r="398" spans="2:21" ht="15" customHeight="1" x14ac:dyDescent="0.3">
      <c r="B398" s="70" t="str">
        <f t="shared" si="43"/>
        <v>!!!</v>
      </c>
      <c r="C398" s="265" t="str">
        <f>IF(ISERROR(IF(LEN(E398)&gt;0,VLOOKUP(TEXT($E398,0),'Angaben Stationen'!$E$14:$J$213,5,0),"")),"?",IF(LEN(E398)&gt;0,VLOOKUP(TEXT($E398,0),'Angaben Stationen'!$E$14:$J$213,5,0),""))</f>
        <v/>
      </c>
      <c r="D398" s="232" t="str">
        <f>IF(ISERROR(IF(LEN(E398)&gt;0,VLOOKUP(TEXT($E398,0),'Angaben Stationen'!$E$14:$J$213,6,0),"")),"STATION IST NICHT VORHANDEN",IF(LEN(E398)&gt;0,VLOOKUP(TEXT($E398,0),'Angaben Stationen'!$E$14:$J$213,6,0),""))</f>
        <v/>
      </c>
      <c r="E398" s="287"/>
      <c r="F398" s="234"/>
      <c r="G398" s="234"/>
      <c r="H398" s="263"/>
      <c r="I398" s="169"/>
      <c r="K398" s="445" t="str">
        <f t="shared" si="44"/>
        <v>Leer</v>
      </c>
      <c r="L398" s="445" t="str">
        <f>VLOOKUP($D398,{"29 - Psychiatrie (Erwachsene)","BGI";"297 - stationsäquivalente Behandlung in der Erwachsenenpsychiatrie (29)","BGI";"30 - Kinder- und Jugendpsychiatrie","BGII";"307 - stationsäquivalente Behandlung in der Kinder- und Jugendpsychiatrie (30)","BGII";"31 - Psychosomatik","BGI";"","Leer"},2,0)</f>
        <v>Leer</v>
      </c>
      <c r="M398" s="445">
        <f t="shared" si="41"/>
        <v>0</v>
      </c>
      <c r="N398" s="445">
        <f t="shared" si="42"/>
        <v>0</v>
      </c>
      <c r="O398" s="445">
        <f t="shared" si="45"/>
        <v>0</v>
      </c>
      <c r="P398" s="445">
        <f t="shared" si="46"/>
        <v>0</v>
      </c>
      <c r="Q398" s="445">
        <f t="shared" si="47"/>
        <v>0</v>
      </c>
      <c r="R398" s="415" t="str">
        <f t="shared" si="48"/>
        <v>Leer</v>
      </c>
      <c r="S398" s="445">
        <f>IF('Angaben KH-Standort'!D$29='A4'!D398,IF('Angaben KH-Standort'!E$29="Ja",1,0),0)</f>
        <v>0</v>
      </c>
      <c r="T398" s="445">
        <f>IF('Angaben KH-Standort'!D$30='A4'!D398,IF('Angaben KH-Standort'!E$30="Ja",1,0),0)</f>
        <v>0</v>
      </c>
      <c r="U398" s="445">
        <f>IF('Angaben KH-Standort'!D$31='A4'!D398,IF('Angaben KH-Standort'!E$31="Ja",1,0),0)</f>
        <v>0</v>
      </c>
    </row>
    <row r="399" spans="2:21" ht="15" customHeight="1" x14ac:dyDescent="0.3">
      <c r="B399" s="70" t="str">
        <f t="shared" si="43"/>
        <v>!!!</v>
      </c>
      <c r="C399" s="265" t="str">
        <f>IF(ISERROR(IF(LEN(E399)&gt;0,VLOOKUP(TEXT($E399,0),'Angaben Stationen'!$E$14:$J$213,5,0),"")),"?",IF(LEN(E399)&gt;0,VLOOKUP(TEXT($E399,0),'Angaben Stationen'!$E$14:$J$213,5,0),""))</f>
        <v/>
      </c>
      <c r="D399" s="232" t="str">
        <f>IF(ISERROR(IF(LEN(E399)&gt;0,VLOOKUP(TEXT($E399,0),'Angaben Stationen'!$E$14:$J$213,6,0),"")),"STATION IST NICHT VORHANDEN",IF(LEN(E399)&gt;0,VLOOKUP(TEXT($E399,0),'Angaben Stationen'!$E$14:$J$213,6,0),""))</f>
        <v/>
      </c>
      <c r="E399" s="287"/>
      <c r="F399" s="234"/>
      <c r="G399" s="234"/>
      <c r="H399" s="263"/>
      <c r="I399" s="169"/>
      <c r="K399" s="445" t="str">
        <f t="shared" si="44"/>
        <v>Leer</v>
      </c>
      <c r="L399" s="445" t="str">
        <f>VLOOKUP($D399,{"29 - Psychiatrie (Erwachsene)","BGI";"297 - stationsäquivalente Behandlung in der Erwachsenenpsychiatrie (29)","BGI";"30 - Kinder- und Jugendpsychiatrie","BGII";"307 - stationsäquivalente Behandlung in der Kinder- und Jugendpsychiatrie (30)","BGII";"31 - Psychosomatik","BGI";"","Leer"},2,0)</f>
        <v>Leer</v>
      </c>
      <c r="M399" s="445">
        <f t="shared" si="41"/>
        <v>0</v>
      </c>
      <c r="N399" s="445">
        <f t="shared" si="42"/>
        <v>0</v>
      </c>
      <c r="O399" s="445">
        <f t="shared" si="45"/>
        <v>0</v>
      </c>
      <c r="P399" s="445">
        <f t="shared" si="46"/>
        <v>0</v>
      </c>
      <c r="Q399" s="445">
        <f t="shared" si="47"/>
        <v>0</v>
      </c>
      <c r="R399" s="415" t="str">
        <f t="shared" si="48"/>
        <v>Leer</v>
      </c>
      <c r="S399" s="445">
        <f>IF('Angaben KH-Standort'!D$29='A4'!D399,IF('Angaben KH-Standort'!E$29="Ja",1,0),0)</f>
        <v>0</v>
      </c>
      <c r="T399" s="445">
        <f>IF('Angaben KH-Standort'!D$30='A4'!D399,IF('Angaben KH-Standort'!E$30="Ja",1,0),0)</f>
        <v>0</v>
      </c>
      <c r="U399" s="445">
        <f>IF('Angaben KH-Standort'!D$31='A4'!D399,IF('Angaben KH-Standort'!E$31="Ja",1,0),0)</f>
        <v>0</v>
      </c>
    </row>
    <row r="400" spans="2:21" ht="15" customHeight="1" x14ac:dyDescent="0.3">
      <c r="B400" s="70" t="str">
        <f t="shared" si="43"/>
        <v>!!!</v>
      </c>
      <c r="C400" s="265" t="str">
        <f>IF(ISERROR(IF(LEN(E400)&gt;0,VLOOKUP(TEXT($E400,0),'Angaben Stationen'!$E$14:$J$213,5,0),"")),"?",IF(LEN(E400)&gt;0,VLOOKUP(TEXT($E400,0),'Angaben Stationen'!$E$14:$J$213,5,0),""))</f>
        <v/>
      </c>
      <c r="D400" s="232" t="str">
        <f>IF(ISERROR(IF(LEN(E400)&gt;0,VLOOKUP(TEXT($E400,0),'Angaben Stationen'!$E$14:$J$213,6,0),"")),"STATION IST NICHT VORHANDEN",IF(LEN(E400)&gt;0,VLOOKUP(TEXT($E400,0),'Angaben Stationen'!$E$14:$J$213,6,0),""))</f>
        <v/>
      </c>
      <c r="E400" s="287"/>
      <c r="F400" s="234"/>
      <c r="G400" s="234"/>
      <c r="H400" s="263"/>
      <c r="I400" s="169"/>
      <c r="K400" s="445" t="str">
        <f t="shared" si="44"/>
        <v>Leer</v>
      </c>
      <c r="L400" s="445" t="str">
        <f>VLOOKUP($D400,{"29 - Psychiatrie (Erwachsene)","BGI";"297 - stationsäquivalente Behandlung in der Erwachsenenpsychiatrie (29)","BGI";"30 - Kinder- und Jugendpsychiatrie","BGII";"307 - stationsäquivalente Behandlung in der Kinder- und Jugendpsychiatrie (30)","BGII";"31 - Psychosomatik","BGI";"","Leer"},2,0)</f>
        <v>Leer</v>
      </c>
      <c r="M400" s="445">
        <f t="shared" si="41"/>
        <v>0</v>
      </c>
      <c r="N400" s="445">
        <f t="shared" si="42"/>
        <v>0</v>
      </c>
      <c r="O400" s="445">
        <f t="shared" si="45"/>
        <v>0</v>
      </c>
      <c r="P400" s="445">
        <f t="shared" si="46"/>
        <v>0</v>
      </c>
      <c r="Q400" s="445">
        <f t="shared" si="47"/>
        <v>0</v>
      </c>
      <c r="R400" s="415" t="str">
        <f t="shared" si="48"/>
        <v>Leer</v>
      </c>
      <c r="S400" s="445">
        <f>IF('Angaben KH-Standort'!D$29='A4'!D400,IF('Angaben KH-Standort'!E$29="Ja",1,0),0)</f>
        <v>0</v>
      </c>
      <c r="T400" s="445">
        <f>IF('Angaben KH-Standort'!D$30='A4'!D400,IF('Angaben KH-Standort'!E$30="Ja",1,0),0)</f>
        <v>0</v>
      </c>
      <c r="U400" s="445">
        <f>IF('Angaben KH-Standort'!D$31='A4'!D400,IF('Angaben KH-Standort'!E$31="Ja",1,0),0)</f>
        <v>0</v>
      </c>
    </row>
    <row r="401" spans="2:21" ht="15" customHeight="1" x14ac:dyDescent="0.3">
      <c r="B401" s="70" t="str">
        <f t="shared" si="43"/>
        <v>!!!</v>
      </c>
      <c r="C401" s="265" t="str">
        <f>IF(ISERROR(IF(LEN(E401)&gt;0,VLOOKUP(TEXT($E401,0),'Angaben Stationen'!$E$14:$J$213,5,0),"")),"?",IF(LEN(E401)&gt;0,VLOOKUP(TEXT($E401,0),'Angaben Stationen'!$E$14:$J$213,5,0),""))</f>
        <v/>
      </c>
      <c r="D401" s="232" t="str">
        <f>IF(ISERROR(IF(LEN(E401)&gt;0,VLOOKUP(TEXT($E401,0),'Angaben Stationen'!$E$14:$J$213,6,0),"")),"STATION IST NICHT VORHANDEN",IF(LEN(E401)&gt;0,VLOOKUP(TEXT($E401,0),'Angaben Stationen'!$E$14:$J$213,6,0),""))</f>
        <v/>
      </c>
      <c r="E401" s="287"/>
      <c r="F401" s="234"/>
      <c r="G401" s="234"/>
      <c r="H401" s="263"/>
      <c r="I401" s="169"/>
      <c r="K401" s="445" t="str">
        <f t="shared" si="44"/>
        <v>Leer</v>
      </c>
      <c r="L401" s="445" t="str">
        <f>VLOOKUP($D401,{"29 - Psychiatrie (Erwachsene)","BGI";"297 - stationsäquivalente Behandlung in der Erwachsenenpsychiatrie (29)","BGI";"30 - Kinder- und Jugendpsychiatrie","BGII";"307 - stationsäquivalente Behandlung in der Kinder- und Jugendpsychiatrie (30)","BGII";"31 - Psychosomatik","BGI";"","Leer"},2,0)</f>
        <v>Leer</v>
      </c>
      <c r="M401" s="445">
        <f t="shared" si="41"/>
        <v>0</v>
      </c>
      <c r="N401" s="445">
        <f t="shared" si="42"/>
        <v>0</v>
      </c>
      <c r="O401" s="445">
        <f t="shared" si="45"/>
        <v>0</v>
      </c>
      <c r="P401" s="445">
        <f t="shared" si="46"/>
        <v>0</v>
      </c>
      <c r="Q401" s="445">
        <f t="shared" si="47"/>
        <v>0</v>
      </c>
      <c r="R401" s="415" t="str">
        <f t="shared" si="48"/>
        <v>Leer</v>
      </c>
      <c r="S401" s="445">
        <f>IF('Angaben KH-Standort'!D$29='A4'!D401,IF('Angaben KH-Standort'!E$29="Ja",1,0),0)</f>
        <v>0</v>
      </c>
      <c r="T401" s="445">
        <f>IF('Angaben KH-Standort'!D$30='A4'!D401,IF('Angaben KH-Standort'!E$30="Ja",1,0),0)</f>
        <v>0</v>
      </c>
      <c r="U401" s="445">
        <f>IF('Angaben KH-Standort'!D$31='A4'!D401,IF('Angaben KH-Standort'!E$31="Ja",1,0),0)</f>
        <v>0</v>
      </c>
    </row>
    <row r="402" spans="2:21" ht="15" customHeight="1" x14ac:dyDescent="0.3">
      <c r="B402" s="70" t="str">
        <f t="shared" si="43"/>
        <v>!!!</v>
      </c>
      <c r="C402" s="265" t="str">
        <f>IF(ISERROR(IF(LEN(E402)&gt;0,VLOOKUP(TEXT($E402,0),'Angaben Stationen'!$E$14:$J$213,5,0),"")),"?",IF(LEN(E402)&gt;0,VLOOKUP(TEXT($E402,0),'Angaben Stationen'!$E$14:$J$213,5,0),""))</f>
        <v/>
      </c>
      <c r="D402" s="232" t="str">
        <f>IF(ISERROR(IF(LEN(E402)&gt;0,VLOOKUP(TEXT($E402,0),'Angaben Stationen'!$E$14:$J$213,6,0),"")),"STATION IST NICHT VORHANDEN",IF(LEN(E402)&gt;0,VLOOKUP(TEXT($E402,0),'Angaben Stationen'!$E$14:$J$213,6,0),""))</f>
        <v/>
      </c>
      <c r="E402" s="287"/>
      <c r="F402" s="234"/>
      <c r="G402" s="234"/>
      <c r="H402" s="263"/>
      <c r="I402" s="169"/>
      <c r="K402" s="445" t="str">
        <f t="shared" si="44"/>
        <v>Leer</v>
      </c>
      <c r="L402" s="445" t="str">
        <f>VLOOKUP($D402,{"29 - Psychiatrie (Erwachsene)","BGI";"297 - stationsäquivalente Behandlung in der Erwachsenenpsychiatrie (29)","BGI";"30 - Kinder- und Jugendpsychiatrie","BGII";"307 - stationsäquivalente Behandlung in der Kinder- und Jugendpsychiatrie (30)","BGII";"31 - Psychosomatik","BGI";"","Leer"},2,0)</f>
        <v>Leer</v>
      </c>
      <c r="M402" s="445">
        <f t="shared" si="41"/>
        <v>0</v>
      </c>
      <c r="N402" s="445">
        <f t="shared" si="42"/>
        <v>0</v>
      </c>
      <c r="O402" s="445">
        <f t="shared" si="45"/>
        <v>0</v>
      </c>
      <c r="P402" s="445">
        <f t="shared" si="46"/>
        <v>0</v>
      </c>
      <c r="Q402" s="445">
        <f t="shared" si="47"/>
        <v>0</v>
      </c>
      <c r="R402" s="415" t="str">
        <f t="shared" si="48"/>
        <v>Leer</v>
      </c>
      <c r="S402" s="445">
        <f>IF('Angaben KH-Standort'!D$29='A4'!D402,IF('Angaben KH-Standort'!E$29="Ja",1,0),0)</f>
        <v>0</v>
      </c>
      <c r="T402" s="445">
        <f>IF('Angaben KH-Standort'!D$30='A4'!D402,IF('Angaben KH-Standort'!E$30="Ja",1,0),0)</f>
        <v>0</v>
      </c>
      <c r="U402" s="445">
        <f>IF('Angaben KH-Standort'!D$31='A4'!D402,IF('Angaben KH-Standort'!E$31="Ja",1,0),0)</f>
        <v>0</v>
      </c>
    </row>
    <row r="403" spans="2:21" ht="15" customHeight="1" x14ac:dyDescent="0.3">
      <c r="B403" s="70" t="str">
        <f t="shared" si="43"/>
        <v>!!!</v>
      </c>
      <c r="C403" s="265" t="str">
        <f>IF(ISERROR(IF(LEN(E403)&gt;0,VLOOKUP(TEXT($E403,0),'Angaben Stationen'!$E$14:$J$213,5,0),"")),"?",IF(LEN(E403)&gt;0,VLOOKUP(TEXT($E403,0),'Angaben Stationen'!$E$14:$J$213,5,0),""))</f>
        <v/>
      </c>
      <c r="D403" s="232" t="str">
        <f>IF(ISERROR(IF(LEN(E403)&gt;0,VLOOKUP(TEXT($E403,0),'Angaben Stationen'!$E$14:$J$213,6,0),"")),"STATION IST NICHT VORHANDEN",IF(LEN(E403)&gt;0,VLOOKUP(TEXT($E403,0),'Angaben Stationen'!$E$14:$J$213,6,0),""))</f>
        <v/>
      </c>
      <c r="E403" s="287"/>
      <c r="F403" s="234"/>
      <c r="G403" s="234"/>
      <c r="H403" s="263"/>
      <c r="I403" s="169"/>
      <c r="K403" s="445" t="str">
        <f t="shared" si="44"/>
        <v>Leer</v>
      </c>
      <c r="L403" s="445" t="str">
        <f>VLOOKUP($D403,{"29 - Psychiatrie (Erwachsene)","BGI";"297 - stationsäquivalente Behandlung in der Erwachsenenpsychiatrie (29)","BGI";"30 - Kinder- und Jugendpsychiatrie","BGII";"307 - stationsäquivalente Behandlung in der Kinder- und Jugendpsychiatrie (30)","BGII";"31 - Psychosomatik","BGI";"","Leer"},2,0)</f>
        <v>Leer</v>
      </c>
      <c r="M403" s="445">
        <f t="shared" si="41"/>
        <v>0</v>
      </c>
      <c r="N403" s="445">
        <f t="shared" si="42"/>
        <v>0</v>
      </c>
      <c r="O403" s="445">
        <f t="shared" si="45"/>
        <v>0</v>
      </c>
      <c r="P403" s="445">
        <f t="shared" si="46"/>
        <v>0</v>
      </c>
      <c r="Q403" s="445">
        <f t="shared" si="47"/>
        <v>0</v>
      </c>
      <c r="R403" s="415" t="str">
        <f t="shared" si="48"/>
        <v>Leer</v>
      </c>
      <c r="S403" s="445">
        <f>IF('Angaben KH-Standort'!D$29='A4'!D403,IF('Angaben KH-Standort'!E$29="Ja",1,0),0)</f>
        <v>0</v>
      </c>
      <c r="T403" s="445">
        <f>IF('Angaben KH-Standort'!D$30='A4'!D403,IF('Angaben KH-Standort'!E$30="Ja",1,0),0)</f>
        <v>0</v>
      </c>
      <c r="U403" s="445">
        <f>IF('Angaben KH-Standort'!D$31='A4'!D403,IF('Angaben KH-Standort'!E$31="Ja",1,0),0)</f>
        <v>0</v>
      </c>
    </row>
    <row r="404" spans="2:21" ht="15" customHeight="1" x14ac:dyDescent="0.3">
      <c r="B404" s="70" t="str">
        <f t="shared" si="43"/>
        <v>!!!</v>
      </c>
      <c r="C404" s="265" t="str">
        <f>IF(ISERROR(IF(LEN(E404)&gt;0,VLOOKUP(TEXT($E404,0),'Angaben Stationen'!$E$14:$J$213,5,0),"")),"?",IF(LEN(E404)&gt;0,VLOOKUP(TEXT($E404,0),'Angaben Stationen'!$E$14:$J$213,5,0),""))</f>
        <v/>
      </c>
      <c r="D404" s="232" t="str">
        <f>IF(ISERROR(IF(LEN(E404)&gt;0,VLOOKUP(TEXT($E404,0),'Angaben Stationen'!$E$14:$J$213,6,0),"")),"STATION IST NICHT VORHANDEN",IF(LEN(E404)&gt;0,VLOOKUP(TEXT($E404,0),'Angaben Stationen'!$E$14:$J$213,6,0),""))</f>
        <v/>
      </c>
      <c r="E404" s="287"/>
      <c r="F404" s="234"/>
      <c r="G404" s="234"/>
      <c r="H404" s="263"/>
      <c r="I404" s="169"/>
      <c r="K404" s="445" t="str">
        <f t="shared" si="44"/>
        <v>Leer</v>
      </c>
      <c r="L404" s="445" t="str">
        <f>VLOOKUP($D404,{"29 - Psychiatrie (Erwachsene)","BGI";"297 - stationsäquivalente Behandlung in der Erwachsenenpsychiatrie (29)","BGI";"30 - Kinder- und Jugendpsychiatrie","BGII";"307 - stationsäquivalente Behandlung in der Kinder- und Jugendpsychiatrie (30)","BGII";"31 - Psychosomatik","BGI";"","Leer"},2,0)</f>
        <v>Leer</v>
      </c>
      <c r="M404" s="445">
        <f t="shared" si="41"/>
        <v>0</v>
      </c>
      <c r="N404" s="445">
        <f t="shared" si="42"/>
        <v>0</v>
      </c>
      <c r="O404" s="445">
        <f t="shared" si="45"/>
        <v>0</v>
      </c>
      <c r="P404" s="445">
        <f t="shared" si="46"/>
        <v>0</v>
      </c>
      <c r="Q404" s="445">
        <f t="shared" si="47"/>
        <v>0</v>
      </c>
      <c r="R404" s="415" t="str">
        <f t="shared" si="48"/>
        <v>Leer</v>
      </c>
      <c r="S404" s="445">
        <f>IF('Angaben KH-Standort'!D$29='A4'!D404,IF('Angaben KH-Standort'!E$29="Ja",1,0),0)</f>
        <v>0</v>
      </c>
      <c r="T404" s="445">
        <f>IF('Angaben KH-Standort'!D$30='A4'!D404,IF('Angaben KH-Standort'!E$30="Ja",1,0),0)</f>
        <v>0</v>
      </c>
      <c r="U404" s="445">
        <f>IF('Angaben KH-Standort'!D$31='A4'!D404,IF('Angaben KH-Standort'!E$31="Ja",1,0),0)</f>
        <v>0</v>
      </c>
    </row>
    <row r="405" spans="2:21" ht="15" customHeight="1" x14ac:dyDescent="0.3">
      <c r="B405" s="70" t="str">
        <f t="shared" si="43"/>
        <v>!!!</v>
      </c>
      <c r="C405" s="265" t="str">
        <f>IF(ISERROR(IF(LEN(E405)&gt;0,VLOOKUP(TEXT($E405,0),'Angaben Stationen'!$E$14:$J$213,5,0),"")),"?",IF(LEN(E405)&gt;0,VLOOKUP(TEXT($E405,0),'Angaben Stationen'!$E$14:$J$213,5,0),""))</f>
        <v/>
      </c>
      <c r="D405" s="232" t="str">
        <f>IF(ISERROR(IF(LEN(E405)&gt;0,VLOOKUP(TEXT($E405,0),'Angaben Stationen'!$E$14:$J$213,6,0),"")),"STATION IST NICHT VORHANDEN",IF(LEN(E405)&gt;0,VLOOKUP(TEXT($E405,0),'Angaben Stationen'!$E$14:$J$213,6,0),""))</f>
        <v/>
      </c>
      <c r="E405" s="287"/>
      <c r="F405" s="234"/>
      <c r="G405" s="234"/>
      <c r="H405" s="263"/>
      <c r="I405" s="169"/>
      <c r="K405" s="445" t="str">
        <f t="shared" si="44"/>
        <v>Leer</v>
      </c>
      <c r="L405" s="445" t="str">
        <f>VLOOKUP($D405,{"29 - Psychiatrie (Erwachsene)","BGI";"297 - stationsäquivalente Behandlung in der Erwachsenenpsychiatrie (29)","BGI";"30 - Kinder- und Jugendpsychiatrie","BGII";"307 - stationsäquivalente Behandlung in der Kinder- und Jugendpsychiatrie (30)","BGII";"31 - Psychosomatik","BGI";"","Leer"},2,0)</f>
        <v>Leer</v>
      </c>
      <c r="M405" s="445">
        <f t="shared" si="41"/>
        <v>0</v>
      </c>
      <c r="N405" s="445">
        <f t="shared" si="42"/>
        <v>0</v>
      </c>
      <c r="O405" s="445">
        <f t="shared" si="45"/>
        <v>0</v>
      </c>
      <c r="P405" s="445">
        <f t="shared" si="46"/>
        <v>0</v>
      </c>
      <c r="Q405" s="445">
        <f t="shared" si="47"/>
        <v>0</v>
      </c>
      <c r="R405" s="415" t="str">
        <f t="shared" si="48"/>
        <v>Leer</v>
      </c>
      <c r="S405" s="445">
        <f>IF('Angaben KH-Standort'!D$29='A4'!D405,IF('Angaben KH-Standort'!E$29="Ja",1,0),0)</f>
        <v>0</v>
      </c>
      <c r="T405" s="445">
        <f>IF('Angaben KH-Standort'!D$30='A4'!D405,IF('Angaben KH-Standort'!E$30="Ja",1,0),0)</f>
        <v>0</v>
      </c>
      <c r="U405" s="445">
        <f>IF('Angaben KH-Standort'!D$31='A4'!D405,IF('Angaben KH-Standort'!E$31="Ja",1,0),0)</f>
        <v>0</v>
      </c>
    </row>
    <row r="406" spans="2:21" ht="15" customHeight="1" x14ac:dyDescent="0.3">
      <c r="B406" s="70" t="str">
        <f t="shared" si="43"/>
        <v>!!!</v>
      </c>
      <c r="C406" s="265" t="str">
        <f>IF(ISERROR(IF(LEN(E406)&gt;0,VLOOKUP(TEXT($E406,0),'Angaben Stationen'!$E$14:$J$213,5,0),"")),"?",IF(LEN(E406)&gt;0,VLOOKUP(TEXT($E406,0),'Angaben Stationen'!$E$14:$J$213,5,0),""))</f>
        <v/>
      </c>
      <c r="D406" s="232" t="str">
        <f>IF(ISERROR(IF(LEN(E406)&gt;0,VLOOKUP(TEXT($E406,0),'Angaben Stationen'!$E$14:$J$213,6,0),"")),"STATION IST NICHT VORHANDEN",IF(LEN(E406)&gt;0,VLOOKUP(TEXT($E406,0),'Angaben Stationen'!$E$14:$J$213,6,0),""))</f>
        <v/>
      </c>
      <c r="E406" s="287"/>
      <c r="F406" s="234"/>
      <c r="G406" s="234"/>
      <c r="H406" s="263"/>
      <c r="I406" s="169"/>
      <c r="K406" s="445" t="str">
        <f t="shared" si="44"/>
        <v>Leer</v>
      </c>
      <c r="L406" s="445" t="str">
        <f>VLOOKUP($D406,{"29 - Psychiatrie (Erwachsene)","BGI";"297 - stationsäquivalente Behandlung in der Erwachsenenpsychiatrie (29)","BGI";"30 - Kinder- und Jugendpsychiatrie","BGII";"307 - stationsäquivalente Behandlung in der Kinder- und Jugendpsychiatrie (30)","BGII";"31 - Psychosomatik","BGI";"","Leer"},2,0)</f>
        <v>Leer</v>
      </c>
      <c r="M406" s="445">
        <f t="shared" si="41"/>
        <v>0</v>
      </c>
      <c r="N406" s="445">
        <f t="shared" si="42"/>
        <v>0</v>
      </c>
      <c r="O406" s="445">
        <f t="shared" si="45"/>
        <v>0</v>
      </c>
      <c r="P406" s="445">
        <f t="shared" si="46"/>
        <v>0</v>
      </c>
      <c r="Q406" s="445">
        <f t="shared" si="47"/>
        <v>0</v>
      </c>
      <c r="R406" s="415" t="str">
        <f t="shared" si="48"/>
        <v>Leer</v>
      </c>
      <c r="S406" s="445">
        <f>IF('Angaben KH-Standort'!D$29='A4'!D406,IF('Angaben KH-Standort'!E$29="Ja",1,0),0)</f>
        <v>0</v>
      </c>
      <c r="T406" s="445">
        <f>IF('Angaben KH-Standort'!D$30='A4'!D406,IF('Angaben KH-Standort'!E$30="Ja",1,0),0)</f>
        <v>0</v>
      </c>
      <c r="U406" s="445">
        <f>IF('Angaben KH-Standort'!D$31='A4'!D406,IF('Angaben KH-Standort'!E$31="Ja",1,0),0)</f>
        <v>0</v>
      </c>
    </row>
    <row r="407" spans="2:21" ht="15" customHeight="1" x14ac:dyDescent="0.3">
      <c r="B407" s="70" t="str">
        <f t="shared" si="43"/>
        <v>!!!</v>
      </c>
      <c r="C407" s="265" t="str">
        <f>IF(ISERROR(IF(LEN(E407)&gt;0,VLOOKUP(TEXT($E407,0),'Angaben Stationen'!$E$14:$J$213,5,0),"")),"?",IF(LEN(E407)&gt;0,VLOOKUP(TEXT($E407,0),'Angaben Stationen'!$E$14:$J$213,5,0),""))</f>
        <v/>
      </c>
      <c r="D407" s="232" t="str">
        <f>IF(ISERROR(IF(LEN(E407)&gt;0,VLOOKUP(TEXT($E407,0),'Angaben Stationen'!$E$14:$J$213,6,0),"")),"STATION IST NICHT VORHANDEN",IF(LEN(E407)&gt;0,VLOOKUP(TEXT($E407,0),'Angaben Stationen'!$E$14:$J$213,6,0),""))</f>
        <v/>
      </c>
      <c r="E407" s="287"/>
      <c r="F407" s="234"/>
      <c r="G407" s="234"/>
      <c r="H407" s="263"/>
      <c r="I407" s="169"/>
      <c r="K407" s="445" t="str">
        <f t="shared" si="44"/>
        <v>Leer</v>
      </c>
      <c r="L407" s="445" t="str">
        <f>VLOOKUP($D407,{"29 - Psychiatrie (Erwachsene)","BGI";"297 - stationsäquivalente Behandlung in der Erwachsenenpsychiatrie (29)","BGI";"30 - Kinder- und Jugendpsychiatrie","BGII";"307 - stationsäquivalente Behandlung in der Kinder- und Jugendpsychiatrie (30)","BGII";"31 - Psychosomatik","BGI";"","Leer"},2,0)</f>
        <v>Leer</v>
      </c>
      <c r="M407" s="445">
        <f t="shared" si="41"/>
        <v>0</v>
      </c>
      <c r="N407" s="445">
        <f t="shared" si="42"/>
        <v>0</v>
      </c>
      <c r="O407" s="445">
        <f t="shared" si="45"/>
        <v>0</v>
      </c>
      <c r="P407" s="445">
        <f t="shared" si="46"/>
        <v>0</v>
      </c>
      <c r="Q407" s="445">
        <f t="shared" si="47"/>
        <v>0</v>
      </c>
      <c r="R407" s="415" t="str">
        <f t="shared" si="48"/>
        <v>Leer</v>
      </c>
      <c r="S407" s="445">
        <f>IF('Angaben KH-Standort'!D$29='A4'!D407,IF('Angaben KH-Standort'!E$29="Ja",1,0),0)</f>
        <v>0</v>
      </c>
      <c r="T407" s="445">
        <f>IF('Angaben KH-Standort'!D$30='A4'!D407,IF('Angaben KH-Standort'!E$30="Ja",1,0),0)</f>
        <v>0</v>
      </c>
      <c r="U407" s="445">
        <f>IF('Angaben KH-Standort'!D$31='A4'!D407,IF('Angaben KH-Standort'!E$31="Ja",1,0),0)</f>
        <v>0</v>
      </c>
    </row>
    <row r="408" spans="2:21" ht="15" customHeight="1" x14ac:dyDescent="0.3">
      <c r="B408" s="70" t="str">
        <f t="shared" si="43"/>
        <v>!!!</v>
      </c>
      <c r="C408" s="265" t="str">
        <f>IF(ISERROR(IF(LEN(E408)&gt;0,VLOOKUP(TEXT($E408,0),'Angaben Stationen'!$E$14:$J$213,5,0),"")),"?",IF(LEN(E408)&gt;0,VLOOKUP(TEXT($E408,0),'Angaben Stationen'!$E$14:$J$213,5,0),""))</f>
        <v/>
      </c>
      <c r="D408" s="232" t="str">
        <f>IF(ISERROR(IF(LEN(E408)&gt;0,VLOOKUP(TEXT($E408,0),'Angaben Stationen'!$E$14:$J$213,6,0),"")),"STATION IST NICHT VORHANDEN",IF(LEN(E408)&gt;0,VLOOKUP(TEXT($E408,0),'Angaben Stationen'!$E$14:$J$213,6,0),""))</f>
        <v/>
      </c>
      <c r="E408" s="287"/>
      <c r="F408" s="234"/>
      <c r="G408" s="234"/>
      <c r="H408" s="263"/>
      <c r="I408" s="169"/>
      <c r="K408" s="445" t="str">
        <f t="shared" si="44"/>
        <v>Leer</v>
      </c>
      <c r="L408" s="445" t="str">
        <f>VLOOKUP($D408,{"29 - Psychiatrie (Erwachsene)","BGI";"297 - stationsäquivalente Behandlung in der Erwachsenenpsychiatrie (29)","BGI";"30 - Kinder- und Jugendpsychiatrie","BGII";"307 - stationsäquivalente Behandlung in der Kinder- und Jugendpsychiatrie (30)","BGII";"31 - Psychosomatik","BGI";"","Leer"},2,0)</f>
        <v>Leer</v>
      </c>
      <c r="M408" s="445">
        <f t="shared" si="41"/>
        <v>0</v>
      </c>
      <c r="N408" s="445">
        <f t="shared" si="42"/>
        <v>0</v>
      </c>
      <c r="O408" s="445">
        <f t="shared" si="45"/>
        <v>0</v>
      </c>
      <c r="P408" s="445">
        <f t="shared" si="46"/>
        <v>0</v>
      </c>
      <c r="Q408" s="445">
        <f t="shared" si="47"/>
        <v>0</v>
      </c>
      <c r="R408" s="415" t="str">
        <f t="shared" si="48"/>
        <v>Leer</v>
      </c>
      <c r="S408" s="445">
        <f>IF('Angaben KH-Standort'!D$29='A4'!D408,IF('Angaben KH-Standort'!E$29="Ja",1,0),0)</f>
        <v>0</v>
      </c>
      <c r="T408" s="445">
        <f>IF('Angaben KH-Standort'!D$30='A4'!D408,IF('Angaben KH-Standort'!E$30="Ja",1,0),0)</f>
        <v>0</v>
      </c>
      <c r="U408" s="445">
        <f>IF('Angaben KH-Standort'!D$31='A4'!D408,IF('Angaben KH-Standort'!E$31="Ja",1,0),0)</f>
        <v>0</v>
      </c>
    </row>
    <row r="409" spans="2:21" ht="15" customHeight="1" x14ac:dyDescent="0.3">
      <c r="B409" s="70" t="str">
        <f t="shared" si="43"/>
        <v>!!!</v>
      </c>
      <c r="C409" s="265" t="str">
        <f>IF(ISERROR(IF(LEN(E409)&gt;0,VLOOKUP(TEXT($E409,0),'Angaben Stationen'!$E$14:$J$213,5,0),"")),"?",IF(LEN(E409)&gt;0,VLOOKUP(TEXT($E409,0),'Angaben Stationen'!$E$14:$J$213,5,0),""))</f>
        <v/>
      </c>
      <c r="D409" s="232" t="str">
        <f>IF(ISERROR(IF(LEN(E409)&gt;0,VLOOKUP(TEXT($E409,0),'Angaben Stationen'!$E$14:$J$213,6,0),"")),"STATION IST NICHT VORHANDEN",IF(LEN(E409)&gt;0,VLOOKUP(TEXT($E409,0),'Angaben Stationen'!$E$14:$J$213,6,0),""))</f>
        <v/>
      </c>
      <c r="E409" s="287"/>
      <c r="F409" s="234"/>
      <c r="G409" s="234"/>
      <c r="H409" s="263"/>
      <c r="I409" s="169"/>
      <c r="K409" s="445" t="str">
        <f t="shared" si="44"/>
        <v>Leer</v>
      </c>
      <c r="L409" s="445" t="str">
        <f>VLOOKUP($D409,{"29 - Psychiatrie (Erwachsene)","BGI";"297 - stationsäquivalente Behandlung in der Erwachsenenpsychiatrie (29)","BGI";"30 - Kinder- und Jugendpsychiatrie","BGII";"307 - stationsäquivalente Behandlung in der Kinder- und Jugendpsychiatrie (30)","BGII";"31 - Psychosomatik","BGI";"","Leer"},2,0)</f>
        <v>Leer</v>
      </c>
      <c r="M409" s="445">
        <f t="shared" si="41"/>
        <v>0</v>
      </c>
      <c r="N409" s="445">
        <f t="shared" si="42"/>
        <v>0</v>
      </c>
      <c r="O409" s="445">
        <f t="shared" si="45"/>
        <v>0</v>
      </c>
      <c r="P409" s="445">
        <f t="shared" si="46"/>
        <v>0</v>
      </c>
      <c r="Q409" s="445">
        <f t="shared" si="47"/>
        <v>0</v>
      </c>
      <c r="R409" s="415" t="str">
        <f t="shared" si="48"/>
        <v>Leer</v>
      </c>
      <c r="S409" s="445">
        <f>IF('Angaben KH-Standort'!D$29='A4'!D409,IF('Angaben KH-Standort'!E$29="Ja",1,0),0)</f>
        <v>0</v>
      </c>
      <c r="T409" s="445">
        <f>IF('Angaben KH-Standort'!D$30='A4'!D409,IF('Angaben KH-Standort'!E$30="Ja",1,0),0)</f>
        <v>0</v>
      </c>
      <c r="U409" s="445">
        <f>IF('Angaben KH-Standort'!D$31='A4'!D409,IF('Angaben KH-Standort'!E$31="Ja",1,0),0)</f>
        <v>0</v>
      </c>
    </row>
    <row r="410" spans="2:21" ht="15" customHeight="1" x14ac:dyDescent="0.3">
      <c r="B410" s="70" t="str">
        <f t="shared" si="43"/>
        <v>!!!</v>
      </c>
      <c r="C410" s="265" t="str">
        <f>IF(ISERROR(IF(LEN(E410)&gt;0,VLOOKUP(TEXT($E410,0),'Angaben Stationen'!$E$14:$J$213,5,0),"")),"?",IF(LEN(E410)&gt;0,VLOOKUP(TEXT($E410,0),'Angaben Stationen'!$E$14:$J$213,5,0),""))</f>
        <v/>
      </c>
      <c r="D410" s="232" t="str">
        <f>IF(ISERROR(IF(LEN(E410)&gt;0,VLOOKUP(TEXT($E410,0),'Angaben Stationen'!$E$14:$J$213,6,0),"")),"STATION IST NICHT VORHANDEN",IF(LEN(E410)&gt;0,VLOOKUP(TEXT($E410,0),'Angaben Stationen'!$E$14:$J$213,6,0),""))</f>
        <v/>
      </c>
      <c r="E410" s="287"/>
      <c r="F410" s="234"/>
      <c r="G410" s="234"/>
      <c r="H410" s="263"/>
      <c r="I410" s="169"/>
      <c r="K410" s="445" t="str">
        <f t="shared" si="44"/>
        <v>Leer</v>
      </c>
      <c r="L410" s="445" t="str">
        <f>VLOOKUP($D410,{"29 - Psychiatrie (Erwachsene)","BGI";"297 - stationsäquivalente Behandlung in der Erwachsenenpsychiatrie (29)","BGI";"30 - Kinder- und Jugendpsychiatrie","BGII";"307 - stationsäquivalente Behandlung in der Kinder- und Jugendpsychiatrie (30)","BGII";"31 - Psychosomatik","BGI";"","Leer"},2,0)</f>
        <v>Leer</v>
      </c>
      <c r="M410" s="445">
        <f t="shared" si="41"/>
        <v>0</v>
      </c>
      <c r="N410" s="445">
        <f t="shared" si="42"/>
        <v>0</v>
      </c>
      <c r="O410" s="445">
        <f t="shared" si="45"/>
        <v>0</v>
      </c>
      <c r="P410" s="445">
        <f t="shared" si="46"/>
        <v>0</v>
      </c>
      <c r="Q410" s="445">
        <f t="shared" si="47"/>
        <v>0</v>
      </c>
      <c r="R410" s="415" t="str">
        <f t="shared" si="48"/>
        <v>Leer</v>
      </c>
      <c r="S410" s="445">
        <f>IF('Angaben KH-Standort'!D$29='A4'!D410,IF('Angaben KH-Standort'!E$29="Ja",1,0),0)</f>
        <v>0</v>
      </c>
      <c r="T410" s="445">
        <f>IF('Angaben KH-Standort'!D$30='A4'!D410,IF('Angaben KH-Standort'!E$30="Ja",1,0),0)</f>
        <v>0</v>
      </c>
      <c r="U410" s="445">
        <f>IF('Angaben KH-Standort'!D$31='A4'!D410,IF('Angaben KH-Standort'!E$31="Ja",1,0),0)</f>
        <v>0</v>
      </c>
    </row>
    <row r="411" spans="2:21" ht="15" customHeight="1" x14ac:dyDescent="0.3">
      <c r="B411" s="70" t="str">
        <f t="shared" si="43"/>
        <v>!!!</v>
      </c>
      <c r="C411" s="265" t="str">
        <f>IF(ISERROR(IF(LEN(E411)&gt;0,VLOOKUP(TEXT($E411,0),'Angaben Stationen'!$E$14:$J$213,5,0),"")),"?",IF(LEN(E411)&gt;0,VLOOKUP(TEXT($E411,0),'Angaben Stationen'!$E$14:$J$213,5,0),""))</f>
        <v/>
      </c>
      <c r="D411" s="232" t="str">
        <f>IF(ISERROR(IF(LEN(E411)&gt;0,VLOOKUP(TEXT($E411,0),'Angaben Stationen'!$E$14:$J$213,6,0),"")),"STATION IST NICHT VORHANDEN",IF(LEN(E411)&gt;0,VLOOKUP(TEXT($E411,0),'Angaben Stationen'!$E$14:$J$213,6,0),""))</f>
        <v/>
      </c>
      <c r="E411" s="287"/>
      <c r="F411" s="234"/>
      <c r="G411" s="234"/>
      <c r="H411" s="263"/>
      <c r="I411" s="169"/>
      <c r="K411" s="445" t="str">
        <f t="shared" si="44"/>
        <v>Leer</v>
      </c>
      <c r="L411" s="445" t="str">
        <f>VLOOKUP($D411,{"29 - Psychiatrie (Erwachsene)","BGI";"297 - stationsäquivalente Behandlung in der Erwachsenenpsychiatrie (29)","BGI";"30 - Kinder- und Jugendpsychiatrie","BGII";"307 - stationsäquivalente Behandlung in der Kinder- und Jugendpsychiatrie (30)","BGII";"31 - Psychosomatik","BGI";"","Leer"},2,0)</f>
        <v>Leer</v>
      </c>
      <c r="M411" s="445">
        <f t="shared" si="41"/>
        <v>0</v>
      </c>
      <c r="N411" s="445">
        <f t="shared" si="42"/>
        <v>0</v>
      </c>
      <c r="O411" s="445">
        <f t="shared" si="45"/>
        <v>0</v>
      </c>
      <c r="P411" s="445">
        <f t="shared" si="46"/>
        <v>0</v>
      </c>
      <c r="Q411" s="445">
        <f t="shared" si="47"/>
        <v>0</v>
      </c>
      <c r="R411" s="415" t="str">
        <f t="shared" si="48"/>
        <v>Leer</v>
      </c>
      <c r="S411" s="445">
        <f>IF('Angaben KH-Standort'!D$29='A4'!D411,IF('Angaben KH-Standort'!E$29="Ja",1,0),0)</f>
        <v>0</v>
      </c>
      <c r="T411" s="445">
        <f>IF('Angaben KH-Standort'!D$30='A4'!D411,IF('Angaben KH-Standort'!E$30="Ja",1,0),0)</f>
        <v>0</v>
      </c>
      <c r="U411" s="445">
        <f>IF('Angaben KH-Standort'!D$31='A4'!D411,IF('Angaben KH-Standort'!E$31="Ja",1,0),0)</f>
        <v>0</v>
      </c>
    </row>
    <row r="412" spans="2:21" ht="15" customHeight="1" x14ac:dyDescent="0.3">
      <c r="B412" s="70" t="str">
        <f t="shared" si="43"/>
        <v>!!!</v>
      </c>
      <c r="C412" s="265" t="str">
        <f>IF(ISERROR(IF(LEN(E412)&gt;0,VLOOKUP(TEXT($E412,0),'Angaben Stationen'!$E$14:$J$213,5,0),"")),"?",IF(LEN(E412)&gt;0,VLOOKUP(TEXT($E412,0),'Angaben Stationen'!$E$14:$J$213,5,0),""))</f>
        <v/>
      </c>
      <c r="D412" s="232" t="str">
        <f>IF(ISERROR(IF(LEN(E412)&gt;0,VLOOKUP(TEXT($E412,0),'Angaben Stationen'!$E$14:$J$213,6,0),"")),"STATION IST NICHT VORHANDEN",IF(LEN(E412)&gt;0,VLOOKUP(TEXT($E412,0),'Angaben Stationen'!$E$14:$J$213,6,0),""))</f>
        <v/>
      </c>
      <c r="E412" s="287"/>
      <c r="F412" s="234"/>
      <c r="G412" s="234"/>
      <c r="H412" s="263"/>
      <c r="I412" s="169"/>
      <c r="K412" s="445" t="str">
        <f t="shared" si="44"/>
        <v>Leer</v>
      </c>
      <c r="L412" s="445" t="str">
        <f>VLOOKUP($D412,{"29 - Psychiatrie (Erwachsene)","BGI";"297 - stationsäquivalente Behandlung in der Erwachsenenpsychiatrie (29)","BGI";"30 - Kinder- und Jugendpsychiatrie","BGII";"307 - stationsäquivalente Behandlung in der Kinder- und Jugendpsychiatrie (30)","BGII";"31 - Psychosomatik","BGI";"","Leer"},2,0)</f>
        <v>Leer</v>
      </c>
      <c r="M412" s="445">
        <f t="shared" si="41"/>
        <v>0</v>
      </c>
      <c r="N412" s="445">
        <f t="shared" si="42"/>
        <v>0</v>
      </c>
      <c r="O412" s="445">
        <f t="shared" si="45"/>
        <v>0</v>
      </c>
      <c r="P412" s="445">
        <f t="shared" si="46"/>
        <v>0</v>
      </c>
      <c r="Q412" s="445">
        <f t="shared" si="47"/>
        <v>0</v>
      </c>
      <c r="R412" s="415" t="str">
        <f t="shared" si="48"/>
        <v>Leer</v>
      </c>
      <c r="S412" s="445">
        <f>IF('Angaben KH-Standort'!D$29='A4'!D412,IF('Angaben KH-Standort'!E$29="Ja",1,0),0)</f>
        <v>0</v>
      </c>
      <c r="T412" s="445">
        <f>IF('Angaben KH-Standort'!D$30='A4'!D412,IF('Angaben KH-Standort'!E$30="Ja",1,0),0)</f>
        <v>0</v>
      </c>
      <c r="U412" s="445">
        <f>IF('Angaben KH-Standort'!D$31='A4'!D412,IF('Angaben KH-Standort'!E$31="Ja",1,0),0)</f>
        <v>0</v>
      </c>
    </row>
    <row r="413" spans="2:21" ht="15" customHeight="1" x14ac:dyDescent="0.3">
      <c r="B413" s="70" t="str">
        <f t="shared" si="43"/>
        <v>!!!</v>
      </c>
      <c r="C413" s="265" t="str">
        <f>IF(ISERROR(IF(LEN(E413)&gt;0,VLOOKUP(TEXT($E413,0),'Angaben Stationen'!$E$14:$J$213,5,0),"")),"?",IF(LEN(E413)&gt;0,VLOOKUP(TEXT($E413,0),'Angaben Stationen'!$E$14:$J$213,5,0),""))</f>
        <v/>
      </c>
      <c r="D413" s="232" t="str">
        <f>IF(ISERROR(IF(LEN(E413)&gt;0,VLOOKUP(TEXT($E413,0),'Angaben Stationen'!$E$14:$J$213,6,0),"")),"STATION IST NICHT VORHANDEN",IF(LEN(E413)&gt;0,VLOOKUP(TEXT($E413,0),'Angaben Stationen'!$E$14:$J$213,6,0),""))</f>
        <v/>
      </c>
      <c r="E413" s="287"/>
      <c r="F413" s="234"/>
      <c r="G413" s="234"/>
      <c r="H413" s="263"/>
      <c r="I413" s="169"/>
      <c r="K413" s="445" t="str">
        <f t="shared" si="44"/>
        <v>Leer</v>
      </c>
      <c r="L413" s="445" t="str">
        <f>VLOOKUP($D413,{"29 - Psychiatrie (Erwachsene)","BGI";"297 - stationsäquivalente Behandlung in der Erwachsenenpsychiatrie (29)","BGI";"30 - Kinder- und Jugendpsychiatrie","BGII";"307 - stationsäquivalente Behandlung in der Kinder- und Jugendpsychiatrie (30)","BGII";"31 - Psychosomatik","BGI";"","Leer"},2,0)</f>
        <v>Leer</v>
      </c>
      <c r="M413" s="445">
        <f t="shared" si="41"/>
        <v>0</v>
      </c>
      <c r="N413" s="445">
        <f t="shared" si="42"/>
        <v>0</v>
      </c>
      <c r="O413" s="445">
        <f t="shared" si="45"/>
        <v>0</v>
      </c>
      <c r="P413" s="445">
        <f t="shared" si="46"/>
        <v>0</v>
      </c>
      <c r="Q413" s="445">
        <f t="shared" si="47"/>
        <v>0</v>
      </c>
      <c r="R413" s="415" t="str">
        <f t="shared" si="48"/>
        <v>Leer</v>
      </c>
      <c r="S413" s="445">
        <f>IF('Angaben KH-Standort'!D$29='A4'!D413,IF('Angaben KH-Standort'!E$29="Ja",1,0),0)</f>
        <v>0</v>
      </c>
      <c r="T413" s="445">
        <f>IF('Angaben KH-Standort'!D$30='A4'!D413,IF('Angaben KH-Standort'!E$30="Ja",1,0),0)</f>
        <v>0</v>
      </c>
      <c r="U413" s="445">
        <f>IF('Angaben KH-Standort'!D$31='A4'!D413,IF('Angaben KH-Standort'!E$31="Ja",1,0),0)</f>
        <v>0</v>
      </c>
    </row>
    <row r="414" spans="2:21" ht="15" customHeight="1" x14ac:dyDescent="0.3">
      <c r="B414" s="70" t="str">
        <f t="shared" si="43"/>
        <v>!!!</v>
      </c>
      <c r="C414" s="265" t="str">
        <f>IF(ISERROR(IF(LEN(E414)&gt;0,VLOOKUP(TEXT($E414,0),'Angaben Stationen'!$E$14:$J$213,5,0),"")),"?",IF(LEN(E414)&gt;0,VLOOKUP(TEXT($E414,0),'Angaben Stationen'!$E$14:$J$213,5,0),""))</f>
        <v/>
      </c>
      <c r="D414" s="232" t="str">
        <f>IF(ISERROR(IF(LEN(E414)&gt;0,VLOOKUP(TEXT($E414,0),'Angaben Stationen'!$E$14:$J$213,6,0),"")),"STATION IST NICHT VORHANDEN",IF(LEN(E414)&gt;0,VLOOKUP(TEXT($E414,0),'Angaben Stationen'!$E$14:$J$213,6,0),""))</f>
        <v/>
      </c>
      <c r="E414" s="287"/>
      <c r="F414" s="234"/>
      <c r="G414" s="234"/>
      <c r="H414" s="263"/>
      <c r="I414" s="169"/>
      <c r="K414" s="445" t="str">
        <f t="shared" si="44"/>
        <v>Leer</v>
      </c>
      <c r="L414" s="445" t="str">
        <f>VLOOKUP($D414,{"29 - Psychiatrie (Erwachsene)","BGI";"297 - stationsäquivalente Behandlung in der Erwachsenenpsychiatrie (29)","BGI";"30 - Kinder- und Jugendpsychiatrie","BGII";"307 - stationsäquivalente Behandlung in der Kinder- und Jugendpsychiatrie (30)","BGII";"31 - Psychosomatik","BGI";"","Leer"},2,0)</f>
        <v>Leer</v>
      </c>
      <c r="M414" s="445">
        <f t="shared" si="41"/>
        <v>0</v>
      </c>
      <c r="N414" s="445">
        <f t="shared" si="42"/>
        <v>0</v>
      </c>
      <c r="O414" s="445">
        <f t="shared" si="45"/>
        <v>0</v>
      </c>
      <c r="P414" s="445">
        <f t="shared" si="46"/>
        <v>0</v>
      </c>
      <c r="Q414" s="445">
        <f t="shared" si="47"/>
        <v>0</v>
      </c>
      <c r="R414" s="415" t="str">
        <f t="shared" si="48"/>
        <v>Leer</v>
      </c>
      <c r="S414" s="445">
        <f>IF('Angaben KH-Standort'!D$29='A4'!D414,IF('Angaben KH-Standort'!E$29="Ja",1,0),0)</f>
        <v>0</v>
      </c>
      <c r="T414" s="445">
        <f>IF('Angaben KH-Standort'!D$30='A4'!D414,IF('Angaben KH-Standort'!E$30="Ja",1,0),0)</f>
        <v>0</v>
      </c>
      <c r="U414" s="445">
        <f>IF('Angaben KH-Standort'!D$31='A4'!D414,IF('Angaben KH-Standort'!E$31="Ja",1,0),0)</f>
        <v>0</v>
      </c>
    </row>
    <row r="415" spans="2:21" ht="15" customHeight="1" x14ac:dyDescent="0.3">
      <c r="B415" s="70" t="str">
        <f t="shared" si="43"/>
        <v>!!!</v>
      </c>
      <c r="C415" s="265" t="str">
        <f>IF(ISERROR(IF(LEN(E415)&gt;0,VLOOKUP(TEXT($E415,0),'Angaben Stationen'!$E$14:$J$213,5,0),"")),"?",IF(LEN(E415)&gt;0,VLOOKUP(TEXT($E415,0),'Angaben Stationen'!$E$14:$J$213,5,0),""))</f>
        <v/>
      </c>
      <c r="D415" s="232" t="str">
        <f>IF(ISERROR(IF(LEN(E415)&gt;0,VLOOKUP(TEXT($E415,0),'Angaben Stationen'!$E$14:$J$213,6,0),"")),"STATION IST NICHT VORHANDEN",IF(LEN(E415)&gt;0,VLOOKUP(TEXT($E415,0),'Angaben Stationen'!$E$14:$J$213,6,0),""))</f>
        <v/>
      </c>
      <c r="E415" s="287"/>
      <c r="F415" s="234"/>
      <c r="G415" s="234"/>
      <c r="H415" s="263"/>
      <c r="I415" s="169"/>
      <c r="K415" s="445" t="str">
        <f t="shared" si="44"/>
        <v>Leer</v>
      </c>
      <c r="L415" s="445" t="str">
        <f>VLOOKUP($D415,{"29 - Psychiatrie (Erwachsene)","BGI";"297 - stationsäquivalente Behandlung in der Erwachsenenpsychiatrie (29)","BGI";"30 - Kinder- und Jugendpsychiatrie","BGII";"307 - stationsäquivalente Behandlung in der Kinder- und Jugendpsychiatrie (30)","BGII";"31 - Psychosomatik","BGI";"","Leer"},2,0)</f>
        <v>Leer</v>
      </c>
      <c r="M415" s="445">
        <f t="shared" si="41"/>
        <v>0</v>
      </c>
      <c r="N415" s="445">
        <f t="shared" si="42"/>
        <v>0</v>
      </c>
      <c r="O415" s="445">
        <f t="shared" si="45"/>
        <v>0</v>
      </c>
      <c r="P415" s="445">
        <f t="shared" si="46"/>
        <v>0</v>
      </c>
      <c r="Q415" s="445">
        <f t="shared" si="47"/>
        <v>0</v>
      </c>
      <c r="R415" s="415" t="str">
        <f t="shared" si="48"/>
        <v>Leer</v>
      </c>
      <c r="S415" s="445">
        <f>IF('Angaben KH-Standort'!D$29='A4'!D415,IF('Angaben KH-Standort'!E$29="Ja",1,0),0)</f>
        <v>0</v>
      </c>
      <c r="T415" s="445">
        <f>IF('Angaben KH-Standort'!D$30='A4'!D415,IF('Angaben KH-Standort'!E$30="Ja",1,0),0)</f>
        <v>0</v>
      </c>
      <c r="U415" s="445">
        <f>IF('Angaben KH-Standort'!D$31='A4'!D415,IF('Angaben KH-Standort'!E$31="Ja",1,0),0)</f>
        <v>0</v>
      </c>
    </row>
    <row r="416" spans="2:21" ht="15" customHeight="1" x14ac:dyDescent="0.3">
      <c r="B416" s="70" t="str">
        <f t="shared" si="43"/>
        <v>!!!</v>
      </c>
      <c r="C416" s="265" t="str">
        <f>IF(ISERROR(IF(LEN(E416)&gt;0,VLOOKUP(TEXT($E416,0),'Angaben Stationen'!$E$14:$J$213,5,0),"")),"?",IF(LEN(E416)&gt;0,VLOOKUP(TEXT($E416,0),'Angaben Stationen'!$E$14:$J$213,5,0),""))</f>
        <v/>
      </c>
      <c r="D416" s="232" t="str">
        <f>IF(ISERROR(IF(LEN(E416)&gt;0,VLOOKUP(TEXT($E416,0),'Angaben Stationen'!$E$14:$J$213,6,0),"")),"STATION IST NICHT VORHANDEN",IF(LEN(E416)&gt;0,VLOOKUP(TEXT($E416,0),'Angaben Stationen'!$E$14:$J$213,6,0),""))</f>
        <v/>
      </c>
      <c r="E416" s="287"/>
      <c r="F416" s="234"/>
      <c r="G416" s="234"/>
      <c r="H416" s="263"/>
      <c r="I416" s="169"/>
      <c r="K416" s="445" t="str">
        <f t="shared" si="44"/>
        <v>Leer</v>
      </c>
      <c r="L416" s="445" t="str">
        <f>VLOOKUP($D416,{"29 - Psychiatrie (Erwachsene)","BGI";"297 - stationsäquivalente Behandlung in der Erwachsenenpsychiatrie (29)","BGI";"30 - Kinder- und Jugendpsychiatrie","BGII";"307 - stationsäquivalente Behandlung in der Kinder- und Jugendpsychiatrie (30)","BGII";"31 - Psychosomatik","BGI";"","Leer"},2,0)</f>
        <v>Leer</v>
      </c>
      <c r="M416" s="445">
        <f t="shared" si="41"/>
        <v>0</v>
      </c>
      <c r="N416" s="445">
        <f t="shared" si="42"/>
        <v>0</v>
      </c>
      <c r="O416" s="445">
        <f t="shared" si="45"/>
        <v>0</v>
      </c>
      <c r="P416" s="445">
        <f t="shared" si="46"/>
        <v>0</v>
      </c>
      <c r="Q416" s="445">
        <f t="shared" si="47"/>
        <v>0</v>
      </c>
      <c r="R416" s="415" t="str">
        <f t="shared" si="48"/>
        <v>Leer</v>
      </c>
      <c r="S416" s="445">
        <f>IF('Angaben KH-Standort'!D$29='A4'!D416,IF('Angaben KH-Standort'!E$29="Ja",1,0),0)</f>
        <v>0</v>
      </c>
      <c r="T416" s="445">
        <f>IF('Angaben KH-Standort'!D$30='A4'!D416,IF('Angaben KH-Standort'!E$30="Ja",1,0),0)</f>
        <v>0</v>
      </c>
      <c r="U416" s="445">
        <f>IF('Angaben KH-Standort'!D$31='A4'!D416,IF('Angaben KH-Standort'!E$31="Ja",1,0),0)</f>
        <v>0</v>
      </c>
    </row>
    <row r="417" spans="2:21" ht="15" customHeight="1" x14ac:dyDescent="0.3">
      <c r="B417" s="70" t="str">
        <f t="shared" si="43"/>
        <v>!!!</v>
      </c>
      <c r="C417" s="265" t="str">
        <f>IF(ISERROR(IF(LEN(E417)&gt;0,VLOOKUP(TEXT($E417,0),'Angaben Stationen'!$E$14:$J$213,5,0),"")),"?",IF(LEN(E417)&gt;0,VLOOKUP(TEXT($E417,0),'Angaben Stationen'!$E$14:$J$213,5,0),""))</f>
        <v/>
      </c>
      <c r="D417" s="232" t="str">
        <f>IF(ISERROR(IF(LEN(E417)&gt;0,VLOOKUP(TEXT($E417,0),'Angaben Stationen'!$E$14:$J$213,6,0),"")),"STATION IST NICHT VORHANDEN",IF(LEN(E417)&gt;0,VLOOKUP(TEXT($E417,0),'Angaben Stationen'!$E$14:$J$213,6,0),""))</f>
        <v/>
      </c>
      <c r="E417" s="287"/>
      <c r="F417" s="234"/>
      <c r="G417" s="234"/>
      <c r="H417" s="263"/>
      <c r="I417" s="169"/>
      <c r="K417" s="445" t="str">
        <f t="shared" si="44"/>
        <v>Leer</v>
      </c>
      <c r="L417" s="445" t="str">
        <f>VLOOKUP($D417,{"29 - Psychiatrie (Erwachsene)","BGI";"297 - stationsäquivalente Behandlung in der Erwachsenenpsychiatrie (29)","BGI";"30 - Kinder- und Jugendpsychiatrie","BGII";"307 - stationsäquivalente Behandlung in der Kinder- und Jugendpsychiatrie (30)","BGII";"31 - Psychosomatik","BGI";"","Leer"},2,0)</f>
        <v>Leer</v>
      </c>
      <c r="M417" s="445">
        <f t="shared" si="41"/>
        <v>0</v>
      </c>
      <c r="N417" s="445">
        <f t="shared" si="42"/>
        <v>0</v>
      </c>
      <c r="O417" s="445">
        <f t="shared" si="45"/>
        <v>0</v>
      </c>
      <c r="P417" s="445">
        <f t="shared" si="46"/>
        <v>0</v>
      </c>
      <c r="Q417" s="445">
        <f t="shared" si="47"/>
        <v>0</v>
      </c>
      <c r="R417" s="415" t="str">
        <f t="shared" si="48"/>
        <v>Leer</v>
      </c>
      <c r="S417" s="445">
        <f>IF('Angaben KH-Standort'!D$29='A4'!D417,IF('Angaben KH-Standort'!E$29="Ja",1,0),0)</f>
        <v>0</v>
      </c>
      <c r="T417" s="445">
        <f>IF('Angaben KH-Standort'!D$30='A4'!D417,IF('Angaben KH-Standort'!E$30="Ja",1,0),0)</f>
        <v>0</v>
      </c>
      <c r="U417" s="445">
        <f>IF('Angaben KH-Standort'!D$31='A4'!D417,IF('Angaben KH-Standort'!E$31="Ja",1,0),0)</f>
        <v>0</v>
      </c>
    </row>
    <row r="418" spans="2:21" ht="15" customHeight="1" x14ac:dyDescent="0.3">
      <c r="B418" s="70" t="str">
        <f t="shared" si="43"/>
        <v>!!!</v>
      </c>
      <c r="C418" s="265" t="str">
        <f>IF(ISERROR(IF(LEN(E418)&gt;0,VLOOKUP(TEXT($E418,0),'Angaben Stationen'!$E$14:$J$213,5,0),"")),"?",IF(LEN(E418)&gt;0,VLOOKUP(TEXT($E418,0),'Angaben Stationen'!$E$14:$J$213,5,0),""))</f>
        <v/>
      </c>
      <c r="D418" s="232" t="str">
        <f>IF(ISERROR(IF(LEN(E418)&gt;0,VLOOKUP(TEXT($E418,0),'Angaben Stationen'!$E$14:$J$213,6,0),"")),"STATION IST NICHT VORHANDEN",IF(LEN(E418)&gt;0,VLOOKUP(TEXT($E418,0),'Angaben Stationen'!$E$14:$J$213,6,0),""))</f>
        <v/>
      </c>
      <c r="E418" s="287"/>
      <c r="F418" s="234"/>
      <c r="G418" s="234"/>
      <c r="H418" s="263"/>
      <c r="I418" s="169"/>
      <c r="K418" s="445" t="str">
        <f t="shared" si="44"/>
        <v>Leer</v>
      </c>
      <c r="L418" s="445" t="str">
        <f>VLOOKUP($D418,{"29 - Psychiatrie (Erwachsene)","BGI";"297 - stationsäquivalente Behandlung in der Erwachsenenpsychiatrie (29)","BGI";"30 - Kinder- und Jugendpsychiatrie","BGII";"307 - stationsäquivalente Behandlung in der Kinder- und Jugendpsychiatrie (30)","BGII";"31 - Psychosomatik","BGI";"","Leer"},2,0)</f>
        <v>Leer</v>
      </c>
      <c r="M418" s="445">
        <f t="shared" ref="M418:M481" si="49">IF(LEN(B418)&gt;0,0,1)</f>
        <v>0</v>
      </c>
      <c r="N418" s="445">
        <f t="shared" ref="N418:N481" si="50">IF(E418&lt;&gt;"",1,0)</f>
        <v>0</v>
      </c>
      <c r="O418" s="445">
        <f t="shared" si="45"/>
        <v>0</v>
      </c>
      <c r="P418" s="445">
        <f t="shared" si="46"/>
        <v>0</v>
      </c>
      <c r="Q418" s="445">
        <f t="shared" si="47"/>
        <v>0</v>
      </c>
      <c r="R418" s="415" t="str">
        <f t="shared" si="48"/>
        <v>Leer</v>
      </c>
      <c r="S418" s="445">
        <f>IF('Angaben KH-Standort'!D$29='A4'!D418,IF('Angaben KH-Standort'!E$29="Ja",1,0),0)</f>
        <v>0</v>
      </c>
      <c r="T418" s="445">
        <f>IF('Angaben KH-Standort'!D$30='A4'!D418,IF('Angaben KH-Standort'!E$30="Ja",1,0),0)</f>
        <v>0</v>
      </c>
      <c r="U418" s="445">
        <f>IF('Angaben KH-Standort'!D$31='A4'!D418,IF('Angaben KH-Standort'!E$31="Ja",1,0),0)</f>
        <v>0</v>
      </c>
    </row>
    <row r="419" spans="2:21" ht="15" customHeight="1" x14ac:dyDescent="0.3">
      <c r="B419" s="70" t="str">
        <f t="shared" ref="B419:B482" si="51">IF(SUM(N419:Q419)&lt;4,"!!!","")</f>
        <v>!!!</v>
      </c>
      <c r="C419" s="265" t="str">
        <f>IF(ISERROR(IF(LEN(E419)&gt;0,VLOOKUP(TEXT($E419,0),'Angaben Stationen'!$E$14:$J$213,5,0),"")),"?",IF(LEN(E419)&gt;0,VLOOKUP(TEXT($E419,0),'Angaben Stationen'!$E$14:$J$213,5,0),""))</f>
        <v/>
      </c>
      <c r="D419" s="232" t="str">
        <f>IF(ISERROR(IF(LEN(E419)&gt;0,VLOOKUP(TEXT($E419,0),'Angaben Stationen'!$E$14:$J$213,6,0),"")),"STATION IST NICHT VORHANDEN",IF(LEN(E419)&gt;0,VLOOKUP(TEXT($E419,0),'Angaben Stationen'!$E$14:$J$213,6,0),""))</f>
        <v/>
      </c>
      <c r="E419" s="287"/>
      <c r="F419" s="234"/>
      <c r="G419" s="234"/>
      <c r="H419" s="263"/>
      <c r="I419" s="169"/>
      <c r="K419" s="445" t="str">
        <f t="shared" ref="K419:K482" si="52">IF($E419&lt;&gt;"","Monat","Leer")</f>
        <v>Leer</v>
      </c>
      <c r="L419" s="445" t="str">
        <f>VLOOKUP($D419,{"29 - Psychiatrie (Erwachsene)","BGI";"297 - stationsäquivalente Behandlung in der Erwachsenenpsychiatrie (29)","BGI";"30 - Kinder- und Jugendpsychiatrie","BGII";"307 - stationsäquivalente Behandlung in der Kinder- und Jugendpsychiatrie (30)","BGII";"31 - Psychosomatik","BGI";"","Leer"},2,0)</f>
        <v>Leer</v>
      </c>
      <c r="M419" s="445">
        <f t="shared" si="49"/>
        <v>0</v>
      </c>
      <c r="N419" s="445">
        <f t="shared" si="50"/>
        <v>0</v>
      </c>
      <c r="O419" s="445">
        <f t="shared" ref="O419:O482" si="53">IF(VALUE($F419)&gt;0,1,0)</f>
        <v>0</v>
      </c>
      <c r="P419" s="445">
        <f t="shared" ref="P419:P482" si="54">IF(LEN($G419)&gt;0,1,0)</f>
        <v>0</v>
      </c>
      <c r="Q419" s="445">
        <f t="shared" ref="Q419:Q482" si="55">IF(LEN($H419)&gt;0,1,0)</f>
        <v>0</v>
      </c>
      <c r="R419" s="415" t="str">
        <f t="shared" ref="R419:R482" si="56">IF(D419&lt;&gt;"",IF(SUM(S419:U419)&gt;0,"Ja","Nein"),"Leer")</f>
        <v>Leer</v>
      </c>
      <c r="S419" s="445">
        <f>IF('Angaben KH-Standort'!D$29='A4'!D419,IF('Angaben KH-Standort'!E$29="Ja",1,0),0)</f>
        <v>0</v>
      </c>
      <c r="T419" s="445">
        <f>IF('Angaben KH-Standort'!D$30='A4'!D419,IF('Angaben KH-Standort'!E$30="Ja",1,0),0)</f>
        <v>0</v>
      </c>
      <c r="U419" s="445">
        <f>IF('Angaben KH-Standort'!D$31='A4'!D419,IF('Angaben KH-Standort'!E$31="Ja",1,0),0)</f>
        <v>0</v>
      </c>
    </row>
    <row r="420" spans="2:21" ht="15" customHeight="1" x14ac:dyDescent="0.3">
      <c r="B420" s="70" t="str">
        <f t="shared" si="51"/>
        <v>!!!</v>
      </c>
      <c r="C420" s="265" t="str">
        <f>IF(ISERROR(IF(LEN(E420)&gt;0,VLOOKUP(TEXT($E420,0),'Angaben Stationen'!$E$14:$J$213,5,0),"")),"?",IF(LEN(E420)&gt;0,VLOOKUP(TEXT($E420,0),'Angaben Stationen'!$E$14:$J$213,5,0),""))</f>
        <v/>
      </c>
      <c r="D420" s="232" t="str">
        <f>IF(ISERROR(IF(LEN(E420)&gt;0,VLOOKUP(TEXT($E420,0),'Angaben Stationen'!$E$14:$J$213,6,0),"")),"STATION IST NICHT VORHANDEN",IF(LEN(E420)&gt;0,VLOOKUP(TEXT($E420,0),'Angaben Stationen'!$E$14:$J$213,6,0),""))</f>
        <v/>
      </c>
      <c r="E420" s="287"/>
      <c r="F420" s="234"/>
      <c r="G420" s="234"/>
      <c r="H420" s="263"/>
      <c r="I420" s="169"/>
      <c r="K420" s="445" t="str">
        <f t="shared" si="52"/>
        <v>Leer</v>
      </c>
      <c r="L420" s="445" t="str">
        <f>VLOOKUP($D420,{"29 - Psychiatrie (Erwachsene)","BGI";"297 - stationsäquivalente Behandlung in der Erwachsenenpsychiatrie (29)","BGI";"30 - Kinder- und Jugendpsychiatrie","BGII";"307 - stationsäquivalente Behandlung in der Kinder- und Jugendpsychiatrie (30)","BGII";"31 - Psychosomatik","BGI";"","Leer"},2,0)</f>
        <v>Leer</v>
      </c>
      <c r="M420" s="445">
        <f t="shared" si="49"/>
        <v>0</v>
      </c>
      <c r="N420" s="445">
        <f t="shared" si="50"/>
        <v>0</v>
      </c>
      <c r="O420" s="445">
        <f t="shared" si="53"/>
        <v>0</v>
      </c>
      <c r="P420" s="445">
        <f t="shared" si="54"/>
        <v>0</v>
      </c>
      <c r="Q420" s="445">
        <f t="shared" si="55"/>
        <v>0</v>
      </c>
      <c r="R420" s="415" t="str">
        <f t="shared" si="56"/>
        <v>Leer</v>
      </c>
      <c r="S420" s="445">
        <f>IF('Angaben KH-Standort'!D$29='A4'!D420,IF('Angaben KH-Standort'!E$29="Ja",1,0),0)</f>
        <v>0</v>
      </c>
      <c r="T420" s="445">
        <f>IF('Angaben KH-Standort'!D$30='A4'!D420,IF('Angaben KH-Standort'!E$30="Ja",1,0),0)</f>
        <v>0</v>
      </c>
      <c r="U420" s="445">
        <f>IF('Angaben KH-Standort'!D$31='A4'!D420,IF('Angaben KH-Standort'!E$31="Ja",1,0),0)</f>
        <v>0</v>
      </c>
    </row>
    <row r="421" spans="2:21" ht="15" customHeight="1" x14ac:dyDescent="0.3">
      <c r="B421" s="70" t="str">
        <f t="shared" si="51"/>
        <v>!!!</v>
      </c>
      <c r="C421" s="265" t="str">
        <f>IF(ISERROR(IF(LEN(E421)&gt;0,VLOOKUP(TEXT($E421,0),'Angaben Stationen'!$E$14:$J$213,5,0),"")),"?",IF(LEN(E421)&gt;0,VLOOKUP(TEXT($E421,0),'Angaben Stationen'!$E$14:$J$213,5,0),""))</f>
        <v/>
      </c>
      <c r="D421" s="232" t="str">
        <f>IF(ISERROR(IF(LEN(E421)&gt;0,VLOOKUP(TEXT($E421,0),'Angaben Stationen'!$E$14:$J$213,6,0),"")),"STATION IST NICHT VORHANDEN",IF(LEN(E421)&gt;0,VLOOKUP(TEXT($E421,0),'Angaben Stationen'!$E$14:$J$213,6,0),""))</f>
        <v/>
      </c>
      <c r="E421" s="287"/>
      <c r="F421" s="234"/>
      <c r="G421" s="234"/>
      <c r="H421" s="263"/>
      <c r="I421" s="169"/>
      <c r="K421" s="445" t="str">
        <f t="shared" si="52"/>
        <v>Leer</v>
      </c>
      <c r="L421" s="445" t="str">
        <f>VLOOKUP($D421,{"29 - Psychiatrie (Erwachsene)","BGI";"297 - stationsäquivalente Behandlung in der Erwachsenenpsychiatrie (29)","BGI";"30 - Kinder- und Jugendpsychiatrie","BGII";"307 - stationsäquivalente Behandlung in der Kinder- und Jugendpsychiatrie (30)","BGII";"31 - Psychosomatik","BGI";"","Leer"},2,0)</f>
        <v>Leer</v>
      </c>
      <c r="M421" s="445">
        <f t="shared" si="49"/>
        <v>0</v>
      </c>
      <c r="N421" s="445">
        <f t="shared" si="50"/>
        <v>0</v>
      </c>
      <c r="O421" s="445">
        <f t="shared" si="53"/>
        <v>0</v>
      </c>
      <c r="P421" s="445">
        <f t="shared" si="54"/>
        <v>0</v>
      </c>
      <c r="Q421" s="445">
        <f t="shared" si="55"/>
        <v>0</v>
      </c>
      <c r="R421" s="415" t="str">
        <f t="shared" si="56"/>
        <v>Leer</v>
      </c>
      <c r="S421" s="445">
        <f>IF('Angaben KH-Standort'!D$29='A4'!D421,IF('Angaben KH-Standort'!E$29="Ja",1,0),0)</f>
        <v>0</v>
      </c>
      <c r="T421" s="445">
        <f>IF('Angaben KH-Standort'!D$30='A4'!D421,IF('Angaben KH-Standort'!E$30="Ja",1,0),0)</f>
        <v>0</v>
      </c>
      <c r="U421" s="445">
        <f>IF('Angaben KH-Standort'!D$31='A4'!D421,IF('Angaben KH-Standort'!E$31="Ja",1,0),0)</f>
        <v>0</v>
      </c>
    </row>
    <row r="422" spans="2:21" ht="15" customHeight="1" x14ac:dyDescent="0.3">
      <c r="B422" s="70" t="str">
        <f t="shared" si="51"/>
        <v>!!!</v>
      </c>
      <c r="C422" s="265" t="str">
        <f>IF(ISERROR(IF(LEN(E422)&gt;0,VLOOKUP(TEXT($E422,0),'Angaben Stationen'!$E$14:$J$213,5,0),"")),"?",IF(LEN(E422)&gt;0,VLOOKUP(TEXT($E422,0),'Angaben Stationen'!$E$14:$J$213,5,0),""))</f>
        <v/>
      </c>
      <c r="D422" s="232" t="str">
        <f>IF(ISERROR(IF(LEN(E422)&gt;0,VLOOKUP(TEXT($E422,0),'Angaben Stationen'!$E$14:$J$213,6,0),"")),"STATION IST NICHT VORHANDEN",IF(LEN(E422)&gt;0,VLOOKUP(TEXT($E422,0),'Angaben Stationen'!$E$14:$J$213,6,0),""))</f>
        <v/>
      </c>
      <c r="E422" s="287"/>
      <c r="F422" s="234"/>
      <c r="G422" s="234"/>
      <c r="H422" s="263"/>
      <c r="I422" s="169"/>
      <c r="K422" s="445" t="str">
        <f t="shared" si="52"/>
        <v>Leer</v>
      </c>
      <c r="L422" s="445" t="str">
        <f>VLOOKUP($D422,{"29 - Psychiatrie (Erwachsene)","BGI";"297 - stationsäquivalente Behandlung in der Erwachsenenpsychiatrie (29)","BGI";"30 - Kinder- und Jugendpsychiatrie","BGII";"307 - stationsäquivalente Behandlung in der Kinder- und Jugendpsychiatrie (30)","BGII";"31 - Psychosomatik","BGI";"","Leer"},2,0)</f>
        <v>Leer</v>
      </c>
      <c r="M422" s="445">
        <f t="shared" si="49"/>
        <v>0</v>
      </c>
      <c r="N422" s="445">
        <f t="shared" si="50"/>
        <v>0</v>
      </c>
      <c r="O422" s="445">
        <f t="shared" si="53"/>
        <v>0</v>
      </c>
      <c r="P422" s="445">
        <f t="shared" si="54"/>
        <v>0</v>
      </c>
      <c r="Q422" s="445">
        <f t="shared" si="55"/>
        <v>0</v>
      </c>
      <c r="R422" s="415" t="str">
        <f t="shared" si="56"/>
        <v>Leer</v>
      </c>
      <c r="S422" s="445">
        <f>IF('Angaben KH-Standort'!D$29='A4'!D422,IF('Angaben KH-Standort'!E$29="Ja",1,0),0)</f>
        <v>0</v>
      </c>
      <c r="T422" s="445">
        <f>IF('Angaben KH-Standort'!D$30='A4'!D422,IF('Angaben KH-Standort'!E$30="Ja",1,0),0)</f>
        <v>0</v>
      </c>
      <c r="U422" s="445">
        <f>IF('Angaben KH-Standort'!D$31='A4'!D422,IF('Angaben KH-Standort'!E$31="Ja",1,0),0)</f>
        <v>0</v>
      </c>
    </row>
    <row r="423" spans="2:21" ht="15" customHeight="1" x14ac:dyDescent="0.3">
      <c r="B423" s="70" t="str">
        <f t="shared" si="51"/>
        <v>!!!</v>
      </c>
      <c r="C423" s="265" t="str">
        <f>IF(ISERROR(IF(LEN(E423)&gt;0,VLOOKUP(TEXT($E423,0),'Angaben Stationen'!$E$14:$J$213,5,0),"")),"?",IF(LEN(E423)&gt;0,VLOOKUP(TEXT($E423,0),'Angaben Stationen'!$E$14:$J$213,5,0),""))</f>
        <v/>
      </c>
      <c r="D423" s="232" t="str">
        <f>IF(ISERROR(IF(LEN(E423)&gt;0,VLOOKUP(TEXT($E423,0),'Angaben Stationen'!$E$14:$J$213,6,0),"")),"STATION IST NICHT VORHANDEN",IF(LEN(E423)&gt;0,VLOOKUP(TEXT($E423,0),'Angaben Stationen'!$E$14:$J$213,6,0),""))</f>
        <v/>
      </c>
      <c r="E423" s="287"/>
      <c r="F423" s="234"/>
      <c r="G423" s="234"/>
      <c r="H423" s="263"/>
      <c r="I423" s="169"/>
      <c r="K423" s="445" t="str">
        <f t="shared" si="52"/>
        <v>Leer</v>
      </c>
      <c r="L423" s="445" t="str">
        <f>VLOOKUP($D423,{"29 - Psychiatrie (Erwachsene)","BGI";"297 - stationsäquivalente Behandlung in der Erwachsenenpsychiatrie (29)","BGI";"30 - Kinder- und Jugendpsychiatrie","BGII";"307 - stationsäquivalente Behandlung in der Kinder- und Jugendpsychiatrie (30)","BGII";"31 - Psychosomatik","BGI";"","Leer"},2,0)</f>
        <v>Leer</v>
      </c>
      <c r="M423" s="445">
        <f t="shared" si="49"/>
        <v>0</v>
      </c>
      <c r="N423" s="445">
        <f t="shared" si="50"/>
        <v>0</v>
      </c>
      <c r="O423" s="445">
        <f t="shared" si="53"/>
        <v>0</v>
      </c>
      <c r="P423" s="445">
        <f t="shared" si="54"/>
        <v>0</v>
      </c>
      <c r="Q423" s="445">
        <f t="shared" si="55"/>
        <v>0</v>
      </c>
      <c r="R423" s="415" t="str">
        <f t="shared" si="56"/>
        <v>Leer</v>
      </c>
      <c r="S423" s="445">
        <f>IF('Angaben KH-Standort'!D$29='A4'!D423,IF('Angaben KH-Standort'!E$29="Ja",1,0),0)</f>
        <v>0</v>
      </c>
      <c r="T423" s="445">
        <f>IF('Angaben KH-Standort'!D$30='A4'!D423,IF('Angaben KH-Standort'!E$30="Ja",1,0),0)</f>
        <v>0</v>
      </c>
      <c r="U423" s="445">
        <f>IF('Angaben KH-Standort'!D$31='A4'!D423,IF('Angaben KH-Standort'!E$31="Ja",1,0),0)</f>
        <v>0</v>
      </c>
    </row>
    <row r="424" spans="2:21" ht="15" customHeight="1" x14ac:dyDescent="0.3">
      <c r="B424" s="70" t="str">
        <f t="shared" si="51"/>
        <v>!!!</v>
      </c>
      <c r="C424" s="265" t="str">
        <f>IF(ISERROR(IF(LEN(E424)&gt;0,VLOOKUP(TEXT($E424,0),'Angaben Stationen'!$E$14:$J$213,5,0),"")),"?",IF(LEN(E424)&gt;0,VLOOKUP(TEXT($E424,0),'Angaben Stationen'!$E$14:$J$213,5,0),""))</f>
        <v/>
      </c>
      <c r="D424" s="232" t="str">
        <f>IF(ISERROR(IF(LEN(E424)&gt;0,VLOOKUP(TEXT($E424,0),'Angaben Stationen'!$E$14:$J$213,6,0),"")),"STATION IST NICHT VORHANDEN",IF(LEN(E424)&gt;0,VLOOKUP(TEXT($E424,0),'Angaben Stationen'!$E$14:$J$213,6,0),""))</f>
        <v/>
      </c>
      <c r="E424" s="287"/>
      <c r="F424" s="234"/>
      <c r="G424" s="234"/>
      <c r="H424" s="263"/>
      <c r="I424" s="169"/>
      <c r="K424" s="445" t="str">
        <f t="shared" si="52"/>
        <v>Leer</v>
      </c>
      <c r="L424" s="445" t="str">
        <f>VLOOKUP($D424,{"29 - Psychiatrie (Erwachsene)","BGI";"297 - stationsäquivalente Behandlung in der Erwachsenenpsychiatrie (29)","BGI";"30 - Kinder- und Jugendpsychiatrie","BGII";"307 - stationsäquivalente Behandlung in der Kinder- und Jugendpsychiatrie (30)","BGII";"31 - Psychosomatik","BGI";"","Leer"},2,0)</f>
        <v>Leer</v>
      </c>
      <c r="M424" s="445">
        <f t="shared" si="49"/>
        <v>0</v>
      </c>
      <c r="N424" s="445">
        <f t="shared" si="50"/>
        <v>0</v>
      </c>
      <c r="O424" s="445">
        <f t="shared" si="53"/>
        <v>0</v>
      </c>
      <c r="P424" s="445">
        <f t="shared" si="54"/>
        <v>0</v>
      </c>
      <c r="Q424" s="445">
        <f t="shared" si="55"/>
        <v>0</v>
      </c>
      <c r="R424" s="415" t="str">
        <f t="shared" si="56"/>
        <v>Leer</v>
      </c>
      <c r="S424" s="445">
        <f>IF('Angaben KH-Standort'!D$29='A4'!D424,IF('Angaben KH-Standort'!E$29="Ja",1,0),0)</f>
        <v>0</v>
      </c>
      <c r="T424" s="445">
        <f>IF('Angaben KH-Standort'!D$30='A4'!D424,IF('Angaben KH-Standort'!E$30="Ja",1,0),0)</f>
        <v>0</v>
      </c>
      <c r="U424" s="445">
        <f>IF('Angaben KH-Standort'!D$31='A4'!D424,IF('Angaben KH-Standort'!E$31="Ja",1,0),0)</f>
        <v>0</v>
      </c>
    </row>
    <row r="425" spans="2:21" ht="15" customHeight="1" x14ac:dyDescent="0.3">
      <c r="B425" s="70" t="str">
        <f t="shared" si="51"/>
        <v>!!!</v>
      </c>
      <c r="C425" s="265" t="str">
        <f>IF(ISERROR(IF(LEN(E425)&gt;0,VLOOKUP(TEXT($E425,0),'Angaben Stationen'!$E$14:$J$213,5,0),"")),"?",IF(LEN(E425)&gt;0,VLOOKUP(TEXT($E425,0),'Angaben Stationen'!$E$14:$J$213,5,0),""))</f>
        <v/>
      </c>
      <c r="D425" s="232" t="str">
        <f>IF(ISERROR(IF(LEN(E425)&gt;0,VLOOKUP(TEXT($E425,0),'Angaben Stationen'!$E$14:$J$213,6,0),"")),"STATION IST NICHT VORHANDEN",IF(LEN(E425)&gt;0,VLOOKUP(TEXT($E425,0),'Angaben Stationen'!$E$14:$J$213,6,0),""))</f>
        <v/>
      </c>
      <c r="E425" s="287"/>
      <c r="F425" s="234"/>
      <c r="G425" s="234"/>
      <c r="H425" s="263"/>
      <c r="I425" s="169"/>
      <c r="K425" s="445" t="str">
        <f t="shared" si="52"/>
        <v>Leer</v>
      </c>
      <c r="L425" s="445" t="str">
        <f>VLOOKUP($D425,{"29 - Psychiatrie (Erwachsene)","BGI";"297 - stationsäquivalente Behandlung in der Erwachsenenpsychiatrie (29)","BGI";"30 - Kinder- und Jugendpsychiatrie","BGII";"307 - stationsäquivalente Behandlung in der Kinder- und Jugendpsychiatrie (30)","BGII";"31 - Psychosomatik","BGI";"","Leer"},2,0)</f>
        <v>Leer</v>
      </c>
      <c r="M425" s="445">
        <f t="shared" si="49"/>
        <v>0</v>
      </c>
      <c r="N425" s="445">
        <f t="shared" si="50"/>
        <v>0</v>
      </c>
      <c r="O425" s="445">
        <f t="shared" si="53"/>
        <v>0</v>
      </c>
      <c r="P425" s="445">
        <f t="shared" si="54"/>
        <v>0</v>
      </c>
      <c r="Q425" s="445">
        <f t="shared" si="55"/>
        <v>0</v>
      </c>
      <c r="R425" s="415" t="str">
        <f t="shared" si="56"/>
        <v>Leer</v>
      </c>
      <c r="S425" s="445">
        <f>IF('Angaben KH-Standort'!D$29='A4'!D425,IF('Angaben KH-Standort'!E$29="Ja",1,0),0)</f>
        <v>0</v>
      </c>
      <c r="T425" s="445">
        <f>IF('Angaben KH-Standort'!D$30='A4'!D425,IF('Angaben KH-Standort'!E$30="Ja",1,0),0)</f>
        <v>0</v>
      </c>
      <c r="U425" s="445">
        <f>IF('Angaben KH-Standort'!D$31='A4'!D425,IF('Angaben KH-Standort'!E$31="Ja",1,0),0)</f>
        <v>0</v>
      </c>
    </row>
    <row r="426" spans="2:21" ht="15" customHeight="1" x14ac:dyDescent="0.3">
      <c r="B426" s="70" t="str">
        <f t="shared" si="51"/>
        <v>!!!</v>
      </c>
      <c r="C426" s="265" t="str">
        <f>IF(ISERROR(IF(LEN(E426)&gt;0,VLOOKUP(TEXT($E426,0),'Angaben Stationen'!$E$14:$J$213,5,0),"")),"?",IF(LEN(E426)&gt;0,VLOOKUP(TEXT($E426,0),'Angaben Stationen'!$E$14:$J$213,5,0),""))</f>
        <v/>
      </c>
      <c r="D426" s="232" t="str">
        <f>IF(ISERROR(IF(LEN(E426)&gt;0,VLOOKUP(TEXT($E426,0),'Angaben Stationen'!$E$14:$J$213,6,0),"")),"STATION IST NICHT VORHANDEN",IF(LEN(E426)&gt;0,VLOOKUP(TEXT($E426,0),'Angaben Stationen'!$E$14:$J$213,6,0),""))</f>
        <v/>
      </c>
      <c r="E426" s="287"/>
      <c r="F426" s="234"/>
      <c r="G426" s="234"/>
      <c r="H426" s="263"/>
      <c r="I426" s="169"/>
      <c r="K426" s="445" t="str">
        <f t="shared" si="52"/>
        <v>Leer</v>
      </c>
      <c r="L426" s="445" t="str">
        <f>VLOOKUP($D426,{"29 - Psychiatrie (Erwachsene)","BGI";"297 - stationsäquivalente Behandlung in der Erwachsenenpsychiatrie (29)","BGI";"30 - Kinder- und Jugendpsychiatrie","BGII";"307 - stationsäquivalente Behandlung in der Kinder- und Jugendpsychiatrie (30)","BGII";"31 - Psychosomatik","BGI";"","Leer"},2,0)</f>
        <v>Leer</v>
      </c>
      <c r="M426" s="445">
        <f t="shared" si="49"/>
        <v>0</v>
      </c>
      <c r="N426" s="445">
        <f t="shared" si="50"/>
        <v>0</v>
      </c>
      <c r="O426" s="445">
        <f t="shared" si="53"/>
        <v>0</v>
      </c>
      <c r="P426" s="445">
        <f t="shared" si="54"/>
        <v>0</v>
      </c>
      <c r="Q426" s="445">
        <f t="shared" si="55"/>
        <v>0</v>
      </c>
      <c r="R426" s="415" t="str">
        <f t="shared" si="56"/>
        <v>Leer</v>
      </c>
      <c r="S426" s="445">
        <f>IF('Angaben KH-Standort'!D$29='A4'!D426,IF('Angaben KH-Standort'!E$29="Ja",1,0),0)</f>
        <v>0</v>
      </c>
      <c r="T426" s="445">
        <f>IF('Angaben KH-Standort'!D$30='A4'!D426,IF('Angaben KH-Standort'!E$30="Ja",1,0),0)</f>
        <v>0</v>
      </c>
      <c r="U426" s="445">
        <f>IF('Angaben KH-Standort'!D$31='A4'!D426,IF('Angaben KH-Standort'!E$31="Ja",1,0),0)</f>
        <v>0</v>
      </c>
    </row>
    <row r="427" spans="2:21" ht="15" customHeight="1" x14ac:dyDescent="0.3">
      <c r="B427" s="70" t="str">
        <f t="shared" si="51"/>
        <v>!!!</v>
      </c>
      <c r="C427" s="265" t="str">
        <f>IF(ISERROR(IF(LEN(E427)&gt;0,VLOOKUP(TEXT($E427,0),'Angaben Stationen'!$E$14:$J$213,5,0),"")),"?",IF(LEN(E427)&gt;0,VLOOKUP(TEXT($E427,0),'Angaben Stationen'!$E$14:$J$213,5,0),""))</f>
        <v/>
      </c>
      <c r="D427" s="232" t="str">
        <f>IF(ISERROR(IF(LEN(E427)&gt;0,VLOOKUP(TEXT($E427,0),'Angaben Stationen'!$E$14:$J$213,6,0),"")),"STATION IST NICHT VORHANDEN",IF(LEN(E427)&gt;0,VLOOKUP(TEXT($E427,0),'Angaben Stationen'!$E$14:$J$213,6,0),""))</f>
        <v/>
      </c>
      <c r="E427" s="287"/>
      <c r="F427" s="234"/>
      <c r="G427" s="234"/>
      <c r="H427" s="263"/>
      <c r="I427" s="169"/>
      <c r="K427" s="445" t="str">
        <f t="shared" si="52"/>
        <v>Leer</v>
      </c>
      <c r="L427" s="445" t="str">
        <f>VLOOKUP($D427,{"29 - Psychiatrie (Erwachsene)","BGI";"297 - stationsäquivalente Behandlung in der Erwachsenenpsychiatrie (29)","BGI";"30 - Kinder- und Jugendpsychiatrie","BGII";"307 - stationsäquivalente Behandlung in der Kinder- und Jugendpsychiatrie (30)","BGII";"31 - Psychosomatik","BGI";"","Leer"},2,0)</f>
        <v>Leer</v>
      </c>
      <c r="M427" s="445">
        <f t="shared" si="49"/>
        <v>0</v>
      </c>
      <c r="N427" s="445">
        <f t="shared" si="50"/>
        <v>0</v>
      </c>
      <c r="O427" s="445">
        <f t="shared" si="53"/>
        <v>0</v>
      </c>
      <c r="P427" s="445">
        <f t="shared" si="54"/>
        <v>0</v>
      </c>
      <c r="Q427" s="445">
        <f t="shared" si="55"/>
        <v>0</v>
      </c>
      <c r="R427" s="415" t="str">
        <f t="shared" si="56"/>
        <v>Leer</v>
      </c>
      <c r="S427" s="445">
        <f>IF('Angaben KH-Standort'!D$29='A4'!D427,IF('Angaben KH-Standort'!E$29="Ja",1,0),0)</f>
        <v>0</v>
      </c>
      <c r="T427" s="445">
        <f>IF('Angaben KH-Standort'!D$30='A4'!D427,IF('Angaben KH-Standort'!E$30="Ja",1,0),0)</f>
        <v>0</v>
      </c>
      <c r="U427" s="445">
        <f>IF('Angaben KH-Standort'!D$31='A4'!D427,IF('Angaben KH-Standort'!E$31="Ja",1,0),0)</f>
        <v>0</v>
      </c>
    </row>
    <row r="428" spans="2:21" ht="15" customHeight="1" x14ac:dyDescent="0.3">
      <c r="B428" s="70" t="str">
        <f t="shared" si="51"/>
        <v>!!!</v>
      </c>
      <c r="C428" s="265" t="str">
        <f>IF(ISERROR(IF(LEN(E428)&gt;0,VLOOKUP(TEXT($E428,0),'Angaben Stationen'!$E$14:$J$213,5,0),"")),"?",IF(LEN(E428)&gt;0,VLOOKUP(TEXT($E428,0),'Angaben Stationen'!$E$14:$J$213,5,0),""))</f>
        <v/>
      </c>
      <c r="D428" s="232" t="str">
        <f>IF(ISERROR(IF(LEN(E428)&gt;0,VLOOKUP(TEXT($E428,0),'Angaben Stationen'!$E$14:$J$213,6,0),"")),"STATION IST NICHT VORHANDEN",IF(LEN(E428)&gt;0,VLOOKUP(TEXT($E428,0),'Angaben Stationen'!$E$14:$J$213,6,0),""))</f>
        <v/>
      </c>
      <c r="E428" s="287"/>
      <c r="F428" s="234"/>
      <c r="G428" s="234"/>
      <c r="H428" s="263"/>
      <c r="I428" s="169"/>
      <c r="K428" s="445" t="str">
        <f t="shared" si="52"/>
        <v>Leer</v>
      </c>
      <c r="L428" s="445" t="str">
        <f>VLOOKUP($D428,{"29 - Psychiatrie (Erwachsene)","BGI";"297 - stationsäquivalente Behandlung in der Erwachsenenpsychiatrie (29)","BGI";"30 - Kinder- und Jugendpsychiatrie","BGII";"307 - stationsäquivalente Behandlung in der Kinder- und Jugendpsychiatrie (30)","BGII";"31 - Psychosomatik","BGI";"","Leer"},2,0)</f>
        <v>Leer</v>
      </c>
      <c r="M428" s="445">
        <f t="shared" si="49"/>
        <v>0</v>
      </c>
      <c r="N428" s="445">
        <f t="shared" si="50"/>
        <v>0</v>
      </c>
      <c r="O428" s="445">
        <f t="shared" si="53"/>
        <v>0</v>
      </c>
      <c r="P428" s="445">
        <f t="shared" si="54"/>
        <v>0</v>
      </c>
      <c r="Q428" s="445">
        <f t="shared" si="55"/>
        <v>0</v>
      </c>
      <c r="R428" s="415" t="str">
        <f t="shared" si="56"/>
        <v>Leer</v>
      </c>
      <c r="S428" s="445">
        <f>IF('Angaben KH-Standort'!D$29='A4'!D428,IF('Angaben KH-Standort'!E$29="Ja",1,0),0)</f>
        <v>0</v>
      </c>
      <c r="T428" s="445">
        <f>IF('Angaben KH-Standort'!D$30='A4'!D428,IF('Angaben KH-Standort'!E$30="Ja",1,0),0)</f>
        <v>0</v>
      </c>
      <c r="U428" s="445">
        <f>IF('Angaben KH-Standort'!D$31='A4'!D428,IF('Angaben KH-Standort'!E$31="Ja",1,0),0)</f>
        <v>0</v>
      </c>
    </row>
    <row r="429" spans="2:21" ht="15" customHeight="1" x14ac:dyDescent="0.3">
      <c r="B429" s="70" t="str">
        <f t="shared" si="51"/>
        <v>!!!</v>
      </c>
      <c r="C429" s="265" t="str">
        <f>IF(ISERROR(IF(LEN(E429)&gt;0,VLOOKUP(TEXT($E429,0),'Angaben Stationen'!$E$14:$J$213,5,0),"")),"?",IF(LEN(E429)&gt;0,VLOOKUP(TEXT($E429,0),'Angaben Stationen'!$E$14:$J$213,5,0),""))</f>
        <v/>
      </c>
      <c r="D429" s="232" t="str">
        <f>IF(ISERROR(IF(LEN(E429)&gt;0,VLOOKUP(TEXT($E429,0),'Angaben Stationen'!$E$14:$J$213,6,0),"")),"STATION IST NICHT VORHANDEN",IF(LEN(E429)&gt;0,VLOOKUP(TEXT($E429,0),'Angaben Stationen'!$E$14:$J$213,6,0),""))</f>
        <v/>
      </c>
      <c r="E429" s="287"/>
      <c r="F429" s="234"/>
      <c r="G429" s="234"/>
      <c r="H429" s="263"/>
      <c r="I429" s="169"/>
      <c r="K429" s="445" t="str">
        <f t="shared" si="52"/>
        <v>Leer</v>
      </c>
      <c r="L429" s="445" t="str">
        <f>VLOOKUP($D429,{"29 - Psychiatrie (Erwachsene)","BGI";"297 - stationsäquivalente Behandlung in der Erwachsenenpsychiatrie (29)","BGI";"30 - Kinder- und Jugendpsychiatrie","BGII";"307 - stationsäquivalente Behandlung in der Kinder- und Jugendpsychiatrie (30)","BGII";"31 - Psychosomatik","BGI";"","Leer"},2,0)</f>
        <v>Leer</v>
      </c>
      <c r="M429" s="445">
        <f t="shared" si="49"/>
        <v>0</v>
      </c>
      <c r="N429" s="445">
        <f t="shared" si="50"/>
        <v>0</v>
      </c>
      <c r="O429" s="445">
        <f t="shared" si="53"/>
        <v>0</v>
      </c>
      <c r="P429" s="445">
        <f t="shared" si="54"/>
        <v>0</v>
      </c>
      <c r="Q429" s="445">
        <f t="shared" si="55"/>
        <v>0</v>
      </c>
      <c r="R429" s="415" t="str">
        <f t="shared" si="56"/>
        <v>Leer</v>
      </c>
      <c r="S429" s="445">
        <f>IF('Angaben KH-Standort'!D$29='A4'!D429,IF('Angaben KH-Standort'!E$29="Ja",1,0),0)</f>
        <v>0</v>
      </c>
      <c r="T429" s="445">
        <f>IF('Angaben KH-Standort'!D$30='A4'!D429,IF('Angaben KH-Standort'!E$30="Ja",1,0),0)</f>
        <v>0</v>
      </c>
      <c r="U429" s="445">
        <f>IF('Angaben KH-Standort'!D$31='A4'!D429,IF('Angaben KH-Standort'!E$31="Ja",1,0),0)</f>
        <v>0</v>
      </c>
    </row>
    <row r="430" spans="2:21" ht="15" customHeight="1" x14ac:dyDescent="0.3">
      <c r="B430" s="70" t="str">
        <f t="shared" si="51"/>
        <v>!!!</v>
      </c>
      <c r="C430" s="265" t="str">
        <f>IF(ISERROR(IF(LEN(E430)&gt;0,VLOOKUP(TEXT($E430,0),'Angaben Stationen'!$E$14:$J$213,5,0),"")),"?",IF(LEN(E430)&gt;0,VLOOKUP(TEXT($E430,0),'Angaben Stationen'!$E$14:$J$213,5,0),""))</f>
        <v/>
      </c>
      <c r="D430" s="232" t="str">
        <f>IF(ISERROR(IF(LEN(E430)&gt;0,VLOOKUP(TEXT($E430,0),'Angaben Stationen'!$E$14:$J$213,6,0),"")),"STATION IST NICHT VORHANDEN",IF(LEN(E430)&gt;0,VLOOKUP(TEXT($E430,0),'Angaben Stationen'!$E$14:$J$213,6,0),""))</f>
        <v/>
      </c>
      <c r="E430" s="287"/>
      <c r="F430" s="234"/>
      <c r="G430" s="234"/>
      <c r="H430" s="263"/>
      <c r="I430" s="169"/>
      <c r="K430" s="445" t="str">
        <f t="shared" si="52"/>
        <v>Leer</v>
      </c>
      <c r="L430" s="445" t="str">
        <f>VLOOKUP($D430,{"29 - Psychiatrie (Erwachsene)","BGI";"297 - stationsäquivalente Behandlung in der Erwachsenenpsychiatrie (29)","BGI";"30 - Kinder- und Jugendpsychiatrie","BGII";"307 - stationsäquivalente Behandlung in der Kinder- und Jugendpsychiatrie (30)","BGII";"31 - Psychosomatik","BGI";"","Leer"},2,0)</f>
        <v>Leer</v>
      </c>
      <c r="M430" s="445">
        <f t="shared" si="49"/>
        <v>0</v>
      </c>
      <c r="N430" s="445">
        <f t="shared" si="50"/>
        <v>0</v>
      </c>
      <c r="O430" s="445">
        <f t="shared" si="53"/>
        <v>0</v>
      </c>
      <c r="P430" s="445">
        <f t="shared" si="54"/>
        <v>0</v>
      </c>
      <c r="Q430" s="445">
        <f t="shared" si="55"/>
        <v>0</v>
      </c>
      <c r="R430" s="415" t="str">
        <f t="shared" si="56"/>
        <v>Leer</v>
      </c>
      <c r="S430" s="445">
        <f>IF('Angaben KH-Standort'!D$29='A4'!D430,IF('Angaben KH-Standort'!E$29="Ja",1,0),0)</f>
        <v>0</v>
      </c>
      <c r="T430" s="445">
        <f>IF('Angaben KH-Standort'!D$30='A4'!D430,IF('Angaben KH-Standort'!E$30="Ja",1,0),0)</f>
        <v>0</v>
      </c>
      <c r="U430" s="445">
        <f>IF('Angaben KH-Standort'!D$31='A4'!D430,IF('Angaben KH-Standort'!E$31="Ja",1,0),0)</f>
        <v>0</v>
      </c>
    </row>
    <row r="431" spans="2:21" ht="15" customHeight="1" x14ac:dyDescent="0.3">
      <c r="B431" s="70" t="str">
        <f t="shared" si="51"/>
        <v>!!!</v>
      </c>
      <c r="C431" s="265" t="str">
        <f>IF(ISERROR(IF(LEN(E431)&gt;0,VLOOKUP(TEXT($E431,0),'Angaben Stationen'!$E$14:$J$213,5,0),"")),"?",IF(LEN(E431)&gt;0,VLOOKUP(TEXT($E431,0),'Angaben Stationen'!$E$14:$J$213,5,0),""))</f>
        <v/>
      </c>
      <c r="D431" s="232" t="str">
        <f>IF(ISERROR(IF(LEN(E431)&gt;0,VLOOKUP(TEXT($E431,0),'Angaben Stationen'!$E$14:$J$213,6,0),"")),"STATION IST NICHT VORHANDEN",IF(LEN(E431)&gt;0,VLOOKUP(TEXT($E431,0),'Angaben Stationen'!$E$14:$J$213,6,0),""))</f>
        <v/>
      </c>
      <c r="E431" s="287"/>
      <c r="F431" s="234"/>
      <c r="G431" s="234"/>
      <c r="H431" s="263"/>
      <c r="I431" s="169"/>
      <c r="K431" s="445" t="str">
        <f t="shared" si="52"/>
        <v>Leer</v>
      </c>
      <c r="L431" s="445" t="str">
        <f>VLOOKUP($D431,{"29 - Psychiatrie (Erwachsene)","BGI";"297 - stationsäquivalente Behandlung in der Erwachsenenpsychiatrie (29)","BGI";"30 - Kinder- und Jugendpsychiatrie","BGII";"307 - stationsäquivalente Behandlung in der Kinder- und Jugendpsychiatrie (30)","BGII";"31 - Psychosomatik","BGI";"","Leer"},2,0)</f>
        <v>Leer</v>
      </c>
      <c r="M431" s="445">
        <f t="shared" si="49"/>
        <v>0</v>
      </c>
      <c r="N431" s="445">
        <f t="shared" si="50"/>
        <v>0</v>
      </c>
      <c r="O431" s="445">
        <f t="shared" si="53"/>
        <v>0</v>
      </c>
      <c r="P431" s="445">
        <f t="shared" si="54"/>
        <v>0</v>
      </c>
      <c r="Q431" s="445">
        <f t="shared" si="55"/>
        <v>0</v>
      </c>
      <c r="R431" s="415" t="str">
        <f t="shared" si="56"/>
        <v>Leer</v>
      </c>
      <c r="S431" s="445">
        <f>IF('Angaben KH-Standort'!D$29='A4'!D431,IF('Angaben KH-Standort'!E$29="Ja",1,0),0)</f>
        <v>0</v>
      </c>
      <c r="T431" s="445">
        <f>IF('Angaben KH-Standort'!D$30='A4'!D431,IF('Angaben KH-Standort'!E$30="Ja",1,0),0)</f>
        <v>0</v>
      </c>
      <c r="U431" s="445">
        <f>IF('Angaben KH-Standort'!D$31='A4'!D431,IF('Angaben KH-Standort'!E$31="Ja",1,0),0)</f>
        <v>0</v>
      </c>
    </row>
    <row r="432" spans="2:21" ht="15" customHeight="1" x14ac:dyDescent="0.3">
      <c r="B432" s="70" t="str">
        <f t="shared" si="51"/>
        <v>!!!</v>
      </c>
      <c r="C432" s="265" t="str">
        <f>IF(ISERROR(IF(LEN(E432)&gt;0,VLOOKUP(TEXT($E432,0),'Angaben Stationen'!$E$14:$J$213,5,0),"")),"?",IF(LEN(E432)&gt;0,VLOOKUP(TEXT($E432,0),'Angaben Stationen'!$E$14:$J$213,5,0),""))</f>
        <v/>
      </c>
      <c r="D432" s="232" t="str">
        <f>IF(ISERROR(IF(LEN(E432)&gt;0,VLOOKUP(TEXT($E432,0),'Angaben Stationen'!$E$14:$J$213,6,0),"")),"STATION IST NICHT VORHANDEN",IF(LEN(E432)&gt;0,VLOOKUP(TEXT($E432,0),'Angaben Stationen'!$E$14:$J$213,6,0),""))</f>
        <v/>
      </c>
      <c r="E432" s="287"/>
      <c r="F432" s="234"/>
      <c r="G432" s="234"/>
      <c r="H432" s="263"/>
      <c r="I432" s="169"/>
      <c r="K432" s="445" t="str">
        <f t="shared" si="52"/>
        <v>Leer</v>
      </c>
      <c r="L432" s="445" t="str">
        <f>VLOOKUP($D432,{"29 - Psychiatrie (Erwachsene)","BGI";"297 - stationsäquivalente Behandlung in der Erwachsenenpsychiatrie (29)","BGI";"30 - Kinder- und Jugendpsychiatrie","BGII";"307 - stationsäquivalente Behandlung in der Kinder- und Jugendpsychiatrie (30)","BGII";"31 - Psychosomatik","BGI";"","Leer"},2,0)</f>
        <v>Leer</v>
      </c>
      <c r="M432" s="445">
        <f t="shared" si="49"/>
        <v>0</v>
      </c>
      <c r="N432" s="445">
        <f t="shared" si="50"/>
        <v>0</v>
      </c>
      <c r="O432" s="445">
        <f t="shared" si="53"/>
        <v>0</v>
      </c>
      <c r="P432" s="445">
        <f t="shared" si="54"/>
        <v>0</v>
      </c>
      <c r="Q432" s="445">
        <f t="shared" si="55"/>
        <v>0</v>
      </c>
      <c r="R432" s="415" t="str">
        <f t="shared" si="56"/>
        <v>Leer</v>
      </c>
      <c r="S432" s="445">
        <f>IF('Angaben KH-Standort'!D$29='A4'!D432,IF('Angaben KH-Standort'!E$29="Ja",1,0),0)</f>
        <v>0</v>
      </c>
      <c r="T432" s="445">
        <f>IF('Angaben KH-Standort'!D$30='A4'!D432,IF('Angaben KH-Standort'!E$30="Ja",1,0),0)</f>
        <v>0</v>
      </c>
      <c r="U432" s="445">
        <f>IF('Angaben KH-Standort'!D$31='A4'!D432,IF('Angaben KH-Standort'!E$31="Ja",1,0),0)</f>
        <v>0</v>
      </c>
    </row>
    <row r="433" spans="2:21" ht="15" customHeight="1" x14ac:dyDescent="0.3">
      <c r="B433" s="70" t="str">
        <f t="shared" si="51"/>
        <v>!!!</v>
      </c>
      <c r="C433" s="265" t="str">
        <f>IF(ISERROR(IF(LEN(E433)&gt;0,VLOOKUP(TEXT($E433,0),'Angaben Stationen'!$E$14:$J$213,5,0),"")),"?",IF(LEN(E433)&gt;0,VLOOKUP(TEXT($E433,0),'Angaben Stationen'!$E$14:$J$213,5,0),""))</f>
        <v/>
      </c>
      <c r="D433" s="232" t="str">
        <f>IF(ISERROR(IF(LEN(E433)&gt;0,VLOOKUP(TEXT($E433,0),'Angaben Stationen'!$E$14:$J$213,6,0),"")),"STATION IST NICHT VORHANDEN",IF(LEN(E433)&gt;0,VLOOKUP(TEXT($E433,0),'Angaben Stationen'!$E$14:$J$213,6,0),""))</f>
        <v/>
      </c>
      <c r="E433" s="287"/>
      <c r="F433" s="234"/>
      <c r="G433" s="234"/>
      <c r="H433" s="263"/>
      <c r="I433" s="169"/>
      <c r="K433" s="445" t="str">
        <f t="shared" si="52"/>
        <v>Leer</v>
      </c>
      <c r="L433" s="445" t="str">
        <f>VLOOKUP($D433,{"29 - Psychiatrie (Erwachsene)","BGI";"297 - stationsäquivalente Behandlung in der Erwachsenenpsychiatrie (29)","BGI";"30 - Kinder- und Jugendpsychiatrie","BGII";"307 - stationsäquivalente Behandlung in der Kinder- und Jugendpsychiatrie (30)","BGII";"31 - Psychosomatik","BGI";"","Leer"},2,0)</f>
        <v>Leer</v>
      </c>
      <c r="M433" s="445">
        <f t="shared" si="49"/>
        <v>0</v>
      </c>
      <c r="N433" s="445">
        <f t="shared" si="50"/>
        <v>0</v>
      </c>
      <c r="O433" s="445">
        <f t="shared" si="53"/>
        <v>0</v>
      </c>
      <c r="P433" s="445">
        <f t="shared" si="54"/>
        <v>0</v>
      </c>
      <c r="Q433" s="445">
        <f t="shared" si="55"/>
        <v>0</v>
      </c>
      <c r="R433" s="415" t="str">
        <f t="shared" si="56"/>
        <v>Leer</v>
      </c>
      <c r="S433" s="445">
        <f>IF('Angaben KH-Standort'!D$29='A4'!D433,IF('Angaben KH-Standort'!E$29="Ja",1,0),0)</f>
        <v>0</v>
      </c>
      <c r="T433" s="445">
        <f>IF('Angaben KH-Standort'!D$30='A4'!D433,IF('Angaben KH-Standort'!E$30="Ja",1,0),0)</f>
        <v>0</v>
      </c>
      <c r="U433" s="445">
        <f>IF('Angaben KH-Standort'!D$31='A4'!D433,IF('Angaben KH-Standort'!E$31="Ja",1,0),0)</f>
        <v>0</v>
      </c>
    </row>
    <row r="434" spans="2:21" ht="15" customHeight="1" x14ac:dyDescent="0.3">
      <c r="B434" s="70" t="str">
        <f t="shared" si="51"/>
        <v>!!!</v>
      </c>
      <c r="C434" s="265" t="str">
        <f>IF(ISERROR(IF(LEN(E434)&gt;0,VLOOKUP(TEXT($E434,0),'Angaben Stationen'!$E$14:$J$213,5,0),"")),"?",IF(LEN(E434)&gt;0,VLOOKUP(TEXT($E434,0),'Angaben Stationen'!$E$14:$J$213,5,0),""))</f>
        <v/>
      </c>
      <c r="D434" s="232" t="str">
        <f>IF(ISERROR(IF(LEN(E434)&gt;0,VLOOKUP(TEXT($E434,0),'Angaben Stationen'!$E$14:$J$213,6,0),"")),"STATION IST NICHT VORHANDEN",IF(LEN(E434)&gt;0,VLOOKUP(TEXT($E434,0),'Angaben Stationen'!$E$14:$J$213,6,0),""))</f>
        <v/>
      </c>
      <c r="E434" s="287"/>
      <c r="F434" s="234"/>
      <c r="G434" s="234"/>
      <c r="H434" s="263"/>
      <c r="I434" s="169"/>
      <c r="K434" s="445" t="str">
        <f t="shared" si="52"/>
        <v>Leer</v>
      </c>
      <c r="L434" s="445" t="str">
        <f>VLOOKUP($D434,{"29 - Psychiatrie (Erwachsene)","BGI";"297 - stationsäquivalente Behandlung in der Erwachsenenpsychiatrie (29)","BGI";"30 - Kinder- und Jugendpsychiatrie","BGII";"307 - stationsäquivalente Behandlung in der Kinder- und Jugendpsychiatrie (30)","BGII";"31 - Psychosomatik","BGI";"","Leer"},2,0)</f>
        <v>Leer</v>
      </c>
      <c r="M434" s="445">
        <f t="shared" si="49"/>
        <v>0</v>
      </c>
      <c r="N434" s="445">
        <f t="shared" si="50"/>
        <v>0</v>
      </c>
      <c r="O434" s="445">
        <f t="shared" si="53"/>
        <v>0</v>
      </c>
      <c r="P434" s="445">
        <f t="shared" si="54"/>
        <v>0</v>
      </c>
      <c r="Q434" s="445">
        <f t="shared" si="55"/>
        <v>0</v>
      </c>
      <c r="R434" s="415" t="str">
        <f t="shared" si="56"/>
        <v>Leer</v>
      </c>
      <c r="S434" s="445">
        <f>IF('Angaben KH-Standort'!D$29='A4'!D434,IF('Angaben KH-Standort'!E$29="Ja",1,0),0)</f>
        <v>0</v>
      </c>
      <c r="T434" s="445">
        <f>IF('Angaben KH-Standort'!D$30='A4'!D434,IF('Angaben KH-Standort'!E$30="Ja",1,0),0)</f>
        <v>0</v>
      </c>
      <c r="U434" s="445">
        <f>IF('Angaben KH-Standort'!D$31='A4'!D434,IF('Angaben KH-Standort'!E$31="Ja",1,0),0)</f>
        <v>0</v>
      </c>
    </row>
    <row r="435" spans="2:21" ht="15" customHeight="1" x14ac:dyDescent="0.3">
      <c r="B435" s="70" t="str">
        <f t="shared" si="51"/>
        <v>!!!</v>
      </c>
      <c r="C435" s="265" t="str">
        <f>IF(ISERROR(IF(LEN(E435)&gt;0,VLOOKUP(TEXT($E435,0),'Angaben Stationen'!$E$14:$J$213,5,0),"")),"?",IF(LEN(E435)&gt;0,VLOOKUP(TEXT($E435,0),'Angaben Stationen'!$E$14:$J$213,5,0),""))</f>
        <v/>
      </c>
      <c r="D435" s="232" t="str">
        <f>IF(ISERROR(IF(LEN(E435)&gt;0,VLOOKUP(TEXT($E435,0),'Angaben Stationen'!$E$14:$J$213,6,0),"")),"STATION IST NICHT VORHANDEN",IF(LEN(E435)&gt;0,VLOOKUP(TEXT($E435,0),'Angaben Stationen'!$E$14:$J$213,6,0),""))</f>
        <v/>
      </c>
      <c r="E435" s="287"/>
      <c r="F435" s="234"/>
      <c r="G435" s="234"/>
      <c r="H435" s="263"/>
      <c r="I435" s="169"/>
      <c r="K435" s="445" t="str">
        <f t="shared" si="52"/>
        <v>Leer</v>
      </c>
      <c r="L435" s="445" t="str">
        <f>VLOOKUP($D435,{"29 - Psychiatrie (Erwachsene)","BGI";"297 - stationsäquivalente Behandlung in der Erwachsenenpsychiatrie (29)","BGI";"30 - Kinder- und Jugendpsychiatrie","BGII";"307 - stationsäquivalente Behandlung in der Kinder- und Jugendpsychiatrie (30)","BGII";"31 - Psychosomatik","BGI";"","Leer"},2,0)</f>
        <v>Leer</v>
      </c>
      <c r="M435" s="445">
        <f t="shared" si="49"/>
        <v>0</v>
      </c>
      <c r="N435" s="445">
        <f t="shared" si="50"/>
        <v>0</v>
      </c>
      <c r="O435" s="445">
        <f t="shared" si="53"/>
        <v>0</v>
      </c>
      <c r="P435" s="445">
        <f t="shared" si="54"/>
        <v>0</v>
      </c>
      <c r="Q435" s="445">
        <f t="shared" si="55"/>
        <v>0</v>
      </c>
      <c r="R435" s="415" t="str">
        <f t="shared" si="56"/>
        <v>Leer</v>
      </c>
      <c r="S435" s="445">
        <f>IF('Angaben KH-Standort'!D$29='A4'!D435,IF('Angaben KH-Standort'!E$29="Ja",1,0),0)</f>
        <v>0</v>
      </c>
      <c r="T435" s="445">
        <f>IF('Angaben KH-Standort'!D$30='A4'!D435,IF('Angaben KH-Standort'!E$30="Ja",1,0),0)</f>
        <v>0</v>
      </c>
      <c r="U435" s="445">
        <f>IF('Angaben KH-Standort'!D$31='A4'!D435,IF('Angaben KH-Standort'!E$31="Ja",1,0),0)</f>
        <v>0</v>
      </c>
    </row>
    <row r="436" spans="2:21" ht="15" customHeight="1" x14ac:dyDescent="0.3">
      <c r="B436" s="70" t="str">
        <f t="shared" si="51"/>
        <v>!!!</v>
      </c>
      <c r="C436" s="265" t="str">
        <f>IF(ISERROR(IF(LEN(E436)&gt;0,VLOOKUP(TEXT($E436,0),'Angaben Stationen'!$E$14:$J$213,5,0),"")),"?",IF(LEN(E436)&gt;0,VLOOKUP(TEXT($E436,0),'Angaben Stationen'!$E$14:$J$213,5,0),""))</f>
        <v/>
      </c>
      <c r="D436" s="232" t="str">
        <f>IF(ISERROR(IF(LEN(E436)&gt;0,VLOOKUP(TEXT($E436,0),'Angaben Stationen'!$E$14:$J$213,6,0),"")),"STATION IST NICHT VORHANDEN",IF(LEN(E436)&gt;0,VLOOKUP(TEXT($E436,0),'Angaben Stationen'!$E$14:$J$213,6,0),""))</f>
        <v/>
      </c>
      <c r="E436" s="287"/>
      <c r="F436" s="234"/>
      <c r="G436" s="234"/>
      <c r="H436" s="263"/>
      <c r="I436" s="169"/>
      <c r="K436" s="445" t="str">
        <f t="shared" si="52"/>
        <v>Leer</v>
      </c>
      <c r="L436" s="445" t="str">
        <f>VLOOKUP($D436,{"29 - Psychiatrie (Erwachsene)","BGI";"297 - stationsäquivalente Behandlung in der Erwachsenenpsychiatrie (29)","BGI";"30 - Kinder- und Jugendpsychiatrie","BGII";"307 - stationsäquivalente Behandlung in der Kinder- und Jugendpsychiatrie (30)","BGII";"31 - Psychosomatik","BGI";"","Leer"},2,0)</f>
        <v>Leer</v>
      </c>
      <c r="M436" s="445">
        <f t="shared" si="49"/>
        <v>0</v>
      </c>
      <c r="N436" s="445">
        <f t="shared" si="50"/>
        <v>0</v>
      </c>
      <c r="O436" s="445">
        <f t="shared" si="53"/>
        <v>0</v>
      </c>
      <c r="P436" s="445">
        <f t="shared" si="54"/>
        <v>0</v>
      </c>
      <c r="Q436" s="445">
        <f t="shared" si="55"/>
        <v>0</v>
      </c>
      <c r="R436" s="415" t="str">
        <f t="shared" si="56"/>
        <v>Leer</v>
      </c>
      <c r="S436" s="445">
        <f>IF('Angaben KH-Standort'!D$29='A4'!D436,IF('Angaben KH-Standort'!E$29="Ja",1,0),0)</f>
        <v>0</v>
      </c>
      <c r="T436" s="445">
        <f>IF('Angaben KH-Standort'!D$30='A4'!D436,IF('Angaben KH-Standort'!E$30="Ja",1,0),0)</f>
        <v>0</v>
      </c>
      <c r="U436" s="445">
        <f>IF('Angaben KH-Standort'!D$31='A4'!D436,IF('Angaben KH-Standort'!E$31="Ja",1,0),0)</f>
        <v>0</v>
      </c>
    </row>
    <row r="437" spans="2:21" ht="15" customHeight="1" x14ac:dyDescent="0.3">
      <c r="B437" s="70" t="str">
        <f t="shared" si="51"/>
        <v>!!!</v>
      </c>
      <c r="C437" s="265" t="str">
        <f>IF(ISERROR(IF(LEN(E437)&gt;0,VLOOKUP(TEXT($E437,0),'Angaben Stationen'!$E$14:$J$213,5,0),"")),"?",IF(LEN(E437)&gt;0,VLOOKUP(TEXT($E437,0),'Angaben Stationen'!$E$14:$J$213,5,0),""))</f>
        <v/>
      </c>
      <c r="D437" s="232" t="str">
        <f>IF(ISERROR(IF(LEN(E437)&gt;0,VLOOKUP(TEXT($E437,0),'Angaben Stationen'!$E$14:$J$213,6,0),"")),"STATION IST NICHT VORHANDEN",IF(LEN(E437)&gt;0,VLOOKUP(TEXT($E437,0),'Angaben Stationen'!$E$14:$J$213,6,0),""))</f>
        <v/>
      </c>
      <c r="E437" s="287"/>
      <c r="F437" s="234"/>
      <c r="G437" s="234"/>
      <c r="H437" s="263"/>
      <c r="I437" s="169"/>
      <c r="K437" s="445" t="str">
        <f t="shared" si="52"/>
        <v>Leer</v>
      </c>
      <c r="L437" s="445" t="str">
        <f>VLOOKUP($D437,{"29 - Psychiatrie (Erwachsene)","BGI";"297 - stationsäquivalente Behandlung in der Erwachsenenpsychiatrie (29)","BGI";"30 - Kinder- und Jugendpsychiatrie","BGII";"307 - stationsäquivalente Behandlung in der Kinder- und Jugendpsychiatrie (30)","BGII";"31 - Psychosomatik","BGI";"","Leer"},2,0)</f>
        <v>Leer</v>
      </c>
      <c r="M437" s="445">
        <f t="shared" si="49"/>
        <v>0</v>
      </c>
      <c r="N437" s="445">
        <f t="shared" si="50"/>
        <v>0</v>
      </c>
      <c r="O437" s="445">
        <f t="shared" si="53"/>
        <v>0</v>
      </c>
      <c r="P437" s="445">
        <f t="shared" si="54"/>
        <v>0</v>
      </c>
      <c r="Q437" s="445">
        <f t="shared" si="55"/>
        <v>0</v>
      </c>
      <c r="R437" s="415" t="str">
        <f t="shared" si="56"/>
        <v>Leer</v>
      </c>
      <c r="S437" s="445">
        <f>IF('Angaben KH-Standort'!D$29='A4'!D437,IF('Angaben KH-Standort'!E$29="Ja",1,0),0)</f>
        <v>0</v>
      </c>
      <c r="T437" s="445">
        <f>IF('Angaben KH-Standort'!D$30='A4'!D437,IF('Angaben KH-Standort'!E$30="Ja",1,0),0)</f>
        <v>0</v>
      </c>
      <c r="U437" s="445">
        <f>IF('Angaben KH-Standort'!D$31='A4'!D437,IF('Angaben KH-Standort'!E$31="Ja",1,0),0)</f>
        <v>0</v>
      </c>
    </row>
    <row r="438" spans="2:21" ht="15" customHeight="1" x14ac:dyDescent="0.3">
      <c r="B438" s="70" t="str">
        <f t="shared" si="51"/>
        <v>!!!</v>
      </c>
      <c r="C438" s="265" t="str">
        <f>IF(ISERROR(IF(LEN(E438)&gt;0,VLOOKUP(TEXT($E438,0),'Angaben Stationen'!$E$14:$J$213,5,0),"")),"?",IF(LEN(E438)&gt;0,VLOOKUP(TEXT($E438,0),'Angaben Stationen'!$E$14:$J$213,5,0),""))</f>
        <v/>
      </c>
      <c r="D438" s="232" t="str">
        <f>IF(ISERROR(IF(LEN(E438)&gt;0,VLOOKUP(TEXT($E438,0),'Angaben Stationen'!$E$14:$J$213,6,0),"")),"STATION IST NICHT VORHANDEN",IF(LEN(E438)&gt;0,VLOOKUP(TEXT($E438,0),'Angaben Stationen'!$E$14:$J$213,6,0),""))</f>
        <v/>
      </c>
      <c r="E438" s="287"/>
      <c r="F438" s="234"/>
      <c r="G438" s="234"/>
      <c r="H438" s="263"/>
      <c r="I438" s="169"/>
      <c r="K438" s="445" t="str">
        <f t="shared" si="52"/>
        <v>Leer</v>
      </c>
      <c r="L438" s="445" t="str">
        <f>VLOOKUP($D438,{"29 - Psychiatrie (Erwachsene)","BGI";"297 - stationsäquivalente Behandlung in der Erwachsenenpsychiatrie (29)","BGI";"30 - Kinder- und Jugendpsychiatrie","BGII";"307 - stationsäquivalente Behandlung in der Kinder- und Jugendpsychiatrie (30)","BGII";"31 - Psychosomatik","BGI";"","Leer"},2,0)</f>
        <v>Leer</v>
      </c>
      <c r="M438" s="445">
        <f t="shared" si="49"/>
        <v>0</v>
      </c>
      <c r="N438" s="445">
        <f t="shared" si="50"/>
        <v>0</v>
      </c>
      <c r="O438" s="445">
        <f t="shared" si="53"/>
        <v>0</v>
      </c>
      <c r="P438" s="445">
        <f t="shared" si="54"/>
        <v>0</v>
      </c>
      <c r="Q438" s="445">
        <f t="shared" si="55"/>
        <v>0</v>
      </c>
      <c r="R438" s="415" t="str">
        <f t="shared" si="56"/>
        <v>Leer</v>
      </c>
      <c r="S438" s="445">
        <f>IF('Angaben KH-Standort'!D$29='A4'!D438,IF('Angaben KH-Standort'!E$29="Ja",1,0),0)</f>
        <v>0</v>
      </c>
      <c r="T438" s="445">
        <f>IF('Angaben KH-Standort'!D$30='A4'!D438,IF('Angaben KH-Standort'!E$30="Ja",1,0),0)</f>
        <v>0</v>
      </c>
      <c r="U438" s="445">
        <f>IF('Angaben KH-Standort'!D$31='A4'!D438,IF('Angaben KH-Standort'!E$31="Ja",1,0),0)</f>
        <v>0</v>
      </c>
    </row>
    <row r="439" spans="2:21" ht="15" customHeight="1" x14ac:dyDescent="0.3">
      <c r="B439" s="70" t="str">
        <f t="shared" si="51"/>
        <v>!!!</v>
      </c>
      <c r="C439" s="265" t="str">
        <f>IF(ISERROR(IF(LEN(E439)&gt;0,VLOOKUP(TEXT($E439,0),'Angaben Stationen'!$E$14:$J$213,5,0),"")),"?",IF(LEN(E439)&gt;0,VLOOKUP(TEXT($E439,0),'Angaben Stationen'!$E$14:$J$213,5,0),""))</f>
        <v/>
      </c>
      <c r="D439" s="232" t="str">
        <f>IF(ISERROR(IF(LEN(E439)&gt;0,VLOOKUP(TEXT($E439,0),'Angaben Stationen'!$E$14:$J$213,6,0),"")),"STATION IST NICHT VORHANDEN",IF(LEN(E439)&gt;0,VLOOKUP(TEXT($E439,0),'Angaben Stationen'!$E$14:$J$213,6,0),""))</f>
        <v/>
      </c>
      <c r="E439" s="287"/>
      <c r="F439" s="234"/>
      <c r="G439" s="234"/>
      <c r="H439" s="263"/>
      <c r="I439" s="169"/>
      <c r="K439" s="445" t="str">
        <f t="shared" si="52"/>
        <v>Leer</v>
      </c>
      <c r="L439" s="445" t="str">
        <f>VLOOKUP($D439,{"29 - Psychiatrie (Erwachsene)","BGI";"297 - stationsäquivalente Behandlung in der Erwachsenenpsychiatrie (29)","BGI";"30 - Kinder- und Jugendpsychiatrie","BGII";"307 - stationsäquivalente Behandlung in der Kinder- und Jugendpsychiatrie (30)","BGII";"31 - Psychosomatik","BGI";"","Leer"},2,0)</f>
        <v>Leer</v>
      </c>
      <c r="M439" s="445">
        <f t="shared" si="49"/>
        <v>0</v>
      </c>
      <c r="N439" s="445">
        <f t="shared" si="50"/>
        <v>0</v>
      </c>
      <c r="O439" s="445">
        <f t="shared" si="53"/>
        <v>0</v>
      </c>
      <c r="P439" s="445">
        <f t="shared" si="54"/>
        <v>0</v>
      </c>
      <c r="Q439" s="445">
        <f t="shared" si="55"/>
        <v>0</v>
      </c>
      <c r="R439" s="415" t="str">
        <f t="shared" si="56"/>
        <v>Leer</v>
      </c>
      <c r="S439" s="445">
        <f>IF('Angaben KH-Standort'!D$29='A4'!D439,IF('Angaben KH-Standort'!E$29="Ja",1,0),0)</f>
        <v>0</v>
      </c>
      <c r="T439" s="445">
        <f>IF('Angaben KH-Standort'!D$30='A4'!D439,IF('Angaben KH-Standort'!E$30="Ja",1,0),0)</f>
        <v>0</v>
      </c>
      <c r="U439" s="445">
        <f>IF('Angaben KH-Standort'!D$31='A4'!D439,IF('Angaben KH-Standort'!E$31="Ja",1,0),0)</f>
        <v>0</v>
      </c>
    </row>
    <row r="440" spans="2:21" ht="15" customHeight="1" x14ac:dyDescent="0.3">
      <c r="B440" s="70" t="str">
        <f t="shared" si="51"/>
        <v>!!!</v>
      </c>
      <c r="C440" s="265" t="str">
        <f>IF(ISERROR(IF(LEN(E440)&gt;0,VLOOKUP(TEXT($E440,0),'Angaben Stationen'!$E$14:$J$213,5,0),"")),"?",IF(LEN(E440)&gt;0,VLOOKUP(TEXT($E440,0),'Angaben Stationen'!$E$14:$J$213,5,0),""))</f>
        <v/>
      </c>
      <c r="D440" s="232" t="str">
        <f>IF(ISERROR(IF(LEN(E440)&gt;0,VLOOKUP(TEXT($E440,0),'Angaben Stationen'!$E$14:$J$213,6,0),"")),"STATION IST NICHT VORHANDEN",IF(LEN(E440)&gt;0,VLOOKUP(TEXT($E440,0),'Angaben Stationen'!$E$14:$J$213,6,0),""))</f>
        <v/>
      </c>
      <c r="E440" s="287"/>
      <c r="F440" s="234"/>
      <c r="G440" s="234"/>
      <c r="H440" s="263"/>
      <c r="I440" s="169"/>
      <c r="K440" s="445" t="str">
        <f t="shared" si="52"/>
        <v>Leer</v>
      </c>
      <c r="L440" s="445" t="str">
        <f>VLOOKUP($D440,{"29 - Psychiatrie (Erwachsene)","BGI";"297 - stationsäquivalente Behandlung in der Erwachsenenpsychiatrie (29)","BGI";"30 - Kinder- und Jugendpsychiatrie","BGII";"307 - stationsäquivalente Behandlung in der Kinder- und Jugendpsychiatrie (30)","BGII";"31 - Psychosomatik","BGI";"","Leer"},2,0)</f>
        <v>Leer</v>
      </c>
      <c r="M440" s="445">
        <f t="shared" si="49"/>
        <v>0</v>
      </c>
      <c r="N440" s="445">
        <f t="shared" si="50"/>
        <v>0</v>
      </c>
      <c r="O440" s="445">
        <f t="shared" si="53"/>
        <v>0</v>
      </c>
      <c r="P440" s="445">
        <f t="shared" si="54"/>
        <v>0</v>
      </c>
      <c r="Q440" s="445">
        <f t="shared" si="55"/>
        <v>0</v>
      </c>
      <c r="R440" s="415" t="str">
        <f t="shared" si="56"/>
        <v>Leer</v>
      </c>
      <c r="S440" s="445">
        <f>IF('Angaben KH-Standort'!D$29='A4'!D440,IF('Angaben KH-Standort'!E$29="Ja",1,0),0)</f>
        <v>0</v>
      </c>
      <c r="T440" s="445">
        <f>IF('Angaben KH-Standort'!D$30='A4'!D440,IF('Angaben KH-Standort'!E$30="Ja",1,0),0)</f>
        <v>0</v>
      </c>
      <c r="U440" s="445">
        <f>IF('Angaben KH-Standort'!D$31='A4'!D440,IF('Angaben KH-Standort'!E$31="Ja",1,0),0)</f>
        <v>0</v>
      </c>
    </row>
    <row r="441" spans="2:21" ht="15" customHeight="1" x14ac:dyDescent="0.3">
      <c r="B441" s="70" t="str">
        <f t="shared" si="51"/>
        <v>!!!</v>
      </c>
      <c r="C441" s="265" t="str">
        <f>IF(ISERROR(IF(LEN(E441)&gt;0,VLOOKUP(TEXT($E441,0),'Angaben Stationen'!$E$14:$J$213,5,0),"")),"?",IF(LEN(E441)&gt;0,VLOOKUP(TEXT($E441,0),'Angaben Stationen'!$E$14:$J$213,5,0),""))</f>
        <v/>
      </c>
      <c r="D441" s="232" t="str">
        <f>IF(ISERROR(IF(LEN(E441)&gt;0,VLOOKUP(TEXT($E441,0),'Angaben Stationen'!$E$14:$J$213,6,0),"")),"STATION IST NICHT VORHANDEN",IF(LEN(E441)&gt;0,VLOOKUP(TEXT($E441,0),'Angaben Stationen'!$E$14:$J$213,6,0),""))</f>
        <v/>
      </c>
      <c r="E441" s="287"/>
      <c r="F441" s="234"/>
      <c r="G441" s="234"/>
      <c r="H441" s="263"/>
      <c r="I441" s="169"/>
      <c r="K441" s="445" t="str">
        <f t="shared" si="52"/>
        <v>Leer</v>
      </c>
      <c r="L441" s="445" t="str">
        <f>VLOOKUP($D441,{"29 - Psychiatrie (Erwachsene)","BGI";"297 - stationsäquivalente Behandlung in der Erwachsenenpsychiatrie (29)","BGI";"30 - Kinder- und Jugendpsychiatrie","BGII";"307 - stationsäquivalente Behandlung in der Kinder- und Jugendpsychiatrie (30)","BGII";"31 - Psychosomatik","BGI";"","Leer"},2,0)</f>
        <v>Leer</v>
      </c>
      <c r="M441" s="445">
        <f t="shared" si="49"/>
        <v>0</v>
      </c>
      <c r="N441" s="445">
        <f t="shared" si="50"/>
        <v>0</v>
      </c>
      <c r="O441" s="445">
        <f t="shared" si="53"/>
        <v>0</v>
      </c>
      <c r="P441" s="445">
        <f t="shared" si="54"/>
        <v>0</v>
      </c>
      <c r="Q441" s="445">
        <f t="shared" si="55"/>
        <v>0</v>
      </c>
      <c r="R441" s="415" t="str">
        <f t="shared" si="56"/>
        <v>Leer</v>
      </c>
      <c r="S441" s="445">
        <f>IF('Angaben KH-Standort'!D$29='A4'!D441,IF('Angaben KH-Standort'!E$29="Ja",1,0),0)</f>
        <v>0</v>
      </c>
      <c r="T441" s="445">
        <f>IF('Angaben KH-Standort'!D$30='A4'!D441,IF('Angaben KH-Standort'!E$30="Ja",1,0),0)</f>
        <v>0</v>
      </c>
      <c r="U441" s="445">
        <f>IF('Angaben KH-Standort'!D$31='A4'!D441,IF('Angaben KH-Standort'!E$31="Ja",1,0),0)</f>
        <v>0</v>
      </c>
    </row>
    <row r="442" spans="2:21" ht="15" customHeight="1" x14ac:dyDescent="0.3">
      <c r="B442" s="70" t="str">
        <f t="shared" si="51"/>
        <v>!!!</v>
      </c>
      <c r="C442" s="265" t="str">
        <f>IF(ISERROR(IF(LEN(E442)&gt;0,VLOOKUP(TEXT($E442,0),'Angaben Stationen'!$E$14:$J$213,5,0),"")),"?",IF(LEN(E442)&gt;0,VLOOKUP(TEXT($E442,0),'Angaben Stationen'!$E$14:$J$213,5,0),""))</f>
        <v/>
      </c>
      <c r="D442" s="232" t="str">
        <f>IF(ISERROR(IF(LEN(E442)&gt;0,VLOOKUP(TEXT($E442,0),'Angaben Stationen'!$E$14:$J$213,6,0),"")),"STATION IST NICHT VORHANDEN",IF(LEN(E442)&gt;0,VLOOKUP(TEXT($E442,0),'Angaben Stationen'!$E$14:$J$213,6,0),""))</f>
        <v/>
      </c>
      <c r="E442" s="287"/>
      <c r="F442" s="234"/>
      <c r="G442" s="234"/>
      <c r="H442" s="263"/>
      <c r="I442" s="169"/>
      <c r="K442" s="445" t="str">
        <f t="shared" si="52"/>
        <v>Leer</v>
      </c>
      <c r="L442" s="445" t="str">
        <f>VLOOKUP($D442,{"29 - Psychiatrie (Erwachsene)","BGI";"297 - stationsäquivalente Behandlung in der Erwachsenenpsychiatrie (29)","BGI";"30 - Kinder- und Jugendpsychiatrie","BGII";"307 - stationsäquivalente Behandlung in der Kinder- und Jugendpsychiatrie (30)","BGII";"31 - Psychosomatik","BGI";"","Leer"},2,0)</f>
        <v>Leer</v>
      </c>
      <c r="M442" s="445">
        <f t="shared" si="49"/>
        <v>0</v>
      </c>
      <c r="N442" s="445">
        <f t="shared" si="50"/>
        <v>0</v>
      </c>
      <c r="O442" s="445">
        <f t="shared" si="53"/>
        <v>0</v>
      </c>
      <c r="P442" s="445">
        <f t="shared" si="54"/>
        <v>0</v>
      </c>
      <c r="Q442" s="445">
        <f t="shared" si="55"/>
        <v>0</v>
      </c>
      <c r="R442" s="415" t="str">
        <f t="shared" si="56"/>
        <v>Leer</v>
      </c>
      <c r="S442" s="445">
        <f>IF('Angaben KH-Standort'!D$29='A4'!D442,IF('Angaben KH-Standort'!E$29="Ja",1,0),0)</f>
        <v>0</v>
      </c>
      <c r="T442" s="445">
        <f>IF('Angaben KH-Standort'!D$30='A4'!D442,IF('Angaben KH-Standort'!E$30="Ja",1,0),0)</f>
        <v>0</v>
      </c>
      <c r="U442" s="445">
        <f>IF('Angaben KH-Standort'!D$31='A4'!D442,IF('Angaben KH-Standort'!E$31="Ja",1,0),0)</f>
        <v>0</v>
      </c>
    </row>
    <row r="443" spans="2:21" ht="15" customHeight="1" x14ac:dyDescent="0.3">
      <c r="B443" s="70" t="str">
        <f t="shared" si="51"/>
        <v>!!!</v>
      </c>
      <c r="C443" s="265" t="str">
        <f>IF(ISERROR(IF(LEN(E443)&gt;0,VLOOKUP(TEXT($E443,0),'Angaben Stationen'!$E$14:$J$213,5,0),"")),"?",IF(LEN(E443)&gt;0,VLOOKUP(TEXT($E443,0),'Angaben Stationen'!$E$14:$J$213,5,0),""))</f>
        <v/>
      </c>
      <c r="D443" s="232" t="str">
        <f>IF(ISERROR(IF(LEN(E443)&gt;0,VLOOKUP(TEXT($E443,0),'Angaben Stationen'!$E$14:$J$213,6,0),"")),"STATION IST NICHT VORHANDEN",IF(LEN(E443)&gt;0,VLOOKUP(TEXT($E443,0),'Angaben Stationen'!$E$14:$J$213,6,0),""))</f>
        <v/>
      </c>
      <c r="E443" s="287"/>
      <c r="F443" s="234"/>
      <c r="G443" s="234"/>
      <c r="H443" s="263"/>
      <c r="I443" s="169"/>
      <c r="K443" s="445" t="str">
        <f t="shared" si="52"/>
        <v>Leer</v>
      </c>
      <c r="L443" s="445" t="str">
        <f>VLOOKUP($D443,{"29 - Psychiatrie (Erwachsene)","BGI";"297 - stationsäquivalente Behandlung in der Erwachsenenpsychiatrie (29)","BGI";"30 - Kinder- und Jugendpsychiatrie","BGII";"307 - stationsäquivalente Behandlung in der Kinder- und Jugendpsychiatrie (30)","BGII";"31 - Psychosomatik","BGI";"","Leer"},2,0)</f>
        <v>Leer</v>
      </c>
      <c r="M443" s="445">
        <f t="shared" si="49"/>
        <v>0</v>
      </c>
      <c r="N443" s="445">
        <f t="shared" si="50"/>
        <v>0</v>
      </c>
      <c r="O443" s="445">
        <f t="shared" si="53"/>
        <v>0</v>
      </c>
      <c r="P443" s="445">
        <f t="shared" si="54"/>
        <v>0</v>
      </c>
      <c r="Q443" s="445">
        <f t="shared" si="55"/>
        <v>0</v>
      </c>
      <c r="R443" s="415" t="str">
        <f t="shared" si="56"/>
        <v>Leer</v>
      </c>
      <c r="S443" s="445">
        <f>IF('Angaben KH-Standort'!D$29='A4'!D443,IF('Angaben KH-Standort'!E$29="Ja",1,0),0)</f>
        <v>0</v>
      </c>
      <c r="T443" s="445">
        <f>IF('Angaben KH-Standort'!D$30='A4'!D443,IF('Angaben KH-Standort'!E$30="Ja",1,0),0)</f>
        <v>0</v>
      </c>
      <c r="U443" s="445">
        <f>IF('Angaben KH-Standort'!D$31='A4'!D443,IF('Angaben KH-Standort'!E$31="Ja",1,0),0)</f>
        <v>0</v>
      </c>
    </row>
    <row r="444" spans="2:21" ht="15" customHeight="1" x14ac:dyDescent="0.3">
      <c r="B444" s="70" t="str">
        <f t="shared" si="51"/>
        <v>!!!</v>
      </c>
      <c r="C444" s="265" t="str">
        <f>IF(ISERROR(IF(LEN(E444)&gt;0,VLOOKUP(TEXT($E444,0),'Angaben Stationen'!$E$14:$J$213,5,0),"")),"?",IF(LEN(E444)&gt;0,VLOOKUP(TEXT($E444,0),'Angaben Stationen'!$E$14:$J$213,5,0),""))</f>
        <v/>
      </c>
      <c r="D444" s="232" t="str">
        <f>IF(ISERROR(IF(LEN(E444)&gt;0,VLOOKUP(TEXT($E444,0),'Angaben Stationen'!$E$14:$J$213,6,0),"")),"STATION IST NICHT VORHANDEN",IF(LEN(E444)&gt;0,VLOOKUP(TEXT($E444,0),'Angaben Stationen'!$E$14:$J$213,6,0),""))</f>
        <v/>
      </c>
      <c r="E444" s="287"/>
      <c r="F444" s="234"/>
      <c r="G444" s="234"/>
      <c r="H444" s="263"/>
      <c r="I444" s="169"/>
      <c r="K444" s="445" t="str">
        <f t="shared" si="52"/>
        <v>Leer</v>
      </c>
      <c r="L444" s="445" t="str">
        <f>VLOOKUP($D444,{"29 - Psychiatrie (Erwachsene)","BGI";"297 - stationsäquivalente Behandlung in der Erwachsenenpsychiatrie (29)","BGI";"30 - Kinder- und Jugendpsychiatrie","BGII";"307 - stationsäquivalente Behandlung in der Kinder- und Jugendpsychiatrie (30)","BGII";"31 - Psychosomatik","BGI";"","Leer"},2,0)</f>
        <v>Leer</v>
      </c>
      <c r="M444" s="445">
        <f t="shared" si="49"/>
        <v>0</v>
      </c>
      <c r="N444" s="445">
        <f t="shared" si="50"/>
        <v>0</v>
      </c>
      <c r="O444" s="445">
        <f t="shared" si="53"/>
        <v>0</v>
      </c>
      <c r="P444" s="445">
        <f t="shared" si="54"/>
        <v>0</v>
      </c>
      <c r="Q444" s="445">
        <f t="shared" si="55"/>
        <v>0</v>
      </c>
      <c r="R444" s="415" t="str">
        <f t="shared" si="56"/>
        <v>Leer</v>
      </c>
      <c r="S444" s="445">
        <f>IF('Angaben KH-Standort'!D$29='A4'!D444,IF('Angaben KH-Standort'!E$29="Ja",1,0),0)</f>
        <v>0</v>
      </c>
      <c r="T444" s="445">
        <f>IF('Angaben KH-Standort'!D$30='A4'!D444,IF('Angaben KH-Standort'!E$30="Ja",1,0),0)</f>
        <v>0</v>
      </c>
      <c r="U444" s="445">
        <f>IF('Angaben KH-Standort'!D$31='A4'!D444,IF('Angaben KH-Standort'!E$31="Ja",1,0),0)</f>
        <v>0</v>
      </c>
    </row>
    <row r="445" spans="2:21" ht="15" customHeight="1" x14ac:dyDescent="0.3">
      <c r="B445" s="70" t="str">
        <f t="shared" si="51"/>
        <v>!!!</v>
      </c>
      <c r="C445" s="265" t="str">
        <f>IF(ISERROR(IF(LEN(E445)&gt;0,VLOOKUP(TEXT($E445,0),'Angaben Stationen'!$E$14:$J$213,5,0),"")),"?",IF(LEN(E445)&gt;0,VLOOKUP(TEXT($E445,0),'Angaben Stationen'!$E$14:$J$213,5,0),""))</f>
        <v/>
      </c>
      <c r="D445" s="232" t="str">
        <f>IF(ISERROR(IF(LEN(E445)&gt;0,VLOOKUP(TEXT($E445,0),'Angaben Stationen'!$E$14:$J$213,6,0),"")),"STATION IST NICHT VORHANDEN",IF(LEN(E445)&gt;0,VLOOKUP(TEXT($E445,0),'Angaben Stationen'!$E$14:$J$213,6,0),""))</f>
        <v/>
      </c>
      <c r="E445" s="287"/>
      <c r="F445" s="234"/>
      <c r="G445" s="234"/>
      <c r="H445" s="263"/>
      <c r="I445" s="169"/>
      <c r="K445" s="445" t="str">
        <f t="shared" si="52"/>
        <v>Leer</v>
      </c>
      <c r="L445" s="445" t="str">
        <f>VLOOKUP($D445,{"29 - Psychiatrie (Erwachsene)","BGI";"297 - stationsäquivalente Behandlung in der Erwachsenenpsychiatrie (29)","BGI";"30 - Kinder- und Jugendpsychiatrie","BGII";"307 - stationsäquivalente Behandlung in der Kinder- und Jugendpsychiatrie (30)","BGII";"31 - Psychosomatik","BGI";"","Leer"},2,0)</f>
        <v>Leer</v>
      </c>
      <c r="M445" s="445">
        <f t="shared" si="49"/>
        <v>0</v>
      </c>
      <c r="N445" s="445">
        <f t="shared" si="50"/>
        <v>0</v>
      </c>
      <c r="O445" s="445">
        <f t="shared" si="53"/>
        <v>0</v>
      </c>
      <c r="P445" s="445">
        <f t="shared" si="54"/>
        <v>0</v>
      </c>
      <c r="Q445" s="445">
        <f t="shared" si="55"/>
        <v>0</v>
      </c>
      <c r="R445" s="415" t="str">
        <f t="shared" si="56"/>
        <v>Leer</v>
      </c>
      <c r="S445" s="445">
        <f>IF('Angaben KH-Standort'!D$29='A4'!D445,IF('Angaben KH-Standort'!E$29="Ja",1,0),0)</f>
        <v>0</v>
      </c>
      <c r="T445" s="445">
        <f>IF('Angaben KH-Standort'!D$30='A4'!D445,IF('Angaben KH-Standort'!E$30="Ja",1,0),0)</f>
        <v>0</v>
      </c>
      <c r="U445" s="445">
        <f>IF('Angaben KH-Standort'!D$31='A4'!D445,IF('Angaben KH-Standort'!E$31="Ja",1,0),0)</f>
        <v>0</v>
      </c>
    </row>
    <row r="446" spans="2:21" ht="15" customHeight="1" x14ac:dyDescent="0.3">
      <c r="B446" s="70" t="str">
        <f t="shared" si="51"/>
        <v>!!!</v>
      </c>
      <c r="C446" s="265" t="str">
        <f>IF(ISERROR(IF(LEN(E446)&gt;0,VLOOKUP(TEXT($E446,0),'Angaben Stationen'!$E$14:$J$213,5,0),"")),"?",IF(LEN(E446)&gt;0,VLOOKUP(TEXT($E446,0),'Angaben Stationen'!$E$14:$J$213,5,0),""))</f>
        <v/>
      </c>
      <c r="D446" s="232" t="str">
        <f>IF(ISERROR(IF(LEN(E446)&gt;0,VLOOKUP(TEXT($E446,0),'Angaben Stationen'!$E$14:$J$213,6,0),"")),"STATION IST NICHT VORHANDEN",IF(LEN(E446)&gt;0,VLOOKUP(TEXT($E446,0),'Angaben Stationen'!$E$14:$J$213,6,0),""))</f>
        <v/>
      </c>
      <c r="E446" s="287"/>
      <c r="F446" s="234"/>
      <c r="G446" s="234"/>
      <c r="H446" s="263"/>
      <c r="I446" s="169"/>
      <c r="K446" s="445" t="str">
        <f t="shared" si="52"/>
        <v>Leer</v>
      </c>
      <c r="L446" s="445" t="str">
        <f>VLOOKUP($D446,{"29 - Psychiatrie (Erwachsene)","BGI";"297 - stationsäquivalente Behandlung in der Erwachsenenpsychiatrie (29)","BGI";"30 - Kinder- und Jugendpsychiatrie","BGII";"307 - stationsäquivalente Behandlung in der Kinder- und Jugendpsychiatrie (30)","BGII";"31 - Psychosomatik","BGI";"","Leer"},2,0)</f>
        <v>Leer</v>
      </c>
      <c r="M446" s="445">
        <f t="shared" si="49"/>
        <v>0</v>
      </c>
      <c r="N446" s="445">
        <f t="shared" si="50"/>
        <v>0</v>
      </c>
      <c r="O446" s="445">
        <f t="shared" si="53"/>
        <v>0</v>
      </c>
      <c r="P446" s="445">
        <f t="shared" si="54"/>
        <v>0</v>
      </c>
      <c r="Q446" s="445">
        <f t="shared" si="55"/>
        <v>0</v>
      </c>
      <c r="R446" s="415" t="str">
        <f t="shared" si="56"/>
        <v>Leer</v>
      </c>
      <c r="S446" s="445">
        <f>IF('Angaben KH-Standort'!D$29='A4'!D446,IF('Angaben KH-Standort'!E$29="Ja",1,0),0)</f>
        <v>0</v>
      </c>
      <c r="T446" s="445">
        <f>IF('Angaben KH-Standort'!D$30='A4'!D446,IF('Angaben KH-Standort'!E$30="Ja",1,0),0)</f>
        <v>0</v>
      </c>
      <c r="U446" s="445">
        <f>IF('Angaben KH-Standort'!D$31='A4'!D446,IF('Angaben KH-Standort'!E$31="Ja",1,0),0)</f>
        <v>0</v>
      </c>
    </row>
    <row r="447" spans="2:21" ht="15" customHeight="1" x14ac:dyDescent="0.3">
      <c r="B447" s="70" t="str">
        <f t="shared" si="51"/>
        <v>!!!</v>
      </c>
      <c r="C447" s="265" t="str">
        <f>IF(ISERROR(IF(LEN(E447)&gt;0,VLOOKUP(TEXT($E447,0),'Angaben Stationen'!$E$14:$J$213,5,0),"")),"?",IF(LEN(E447)&gt;0,VLOOKUP(TEXT($E447,0),'Angaben Stationen'!$E$14:$J$213,5,0),""))</f>
        <v/>
      </c>
      <c r="D447" s="232" t="str">
        <f>IF(ISERROR(IF(LEN(E447)&gt;0,VLOOKUP(TEXT($E447,0),'Angaben Stationen'!$E$14:$J$213,6,0),"")),"STATION IST NICHT VORHANDEN",IF(LEN(E447)&gt;0,VLOOKUP(TEXT($E447,0),'Angaben Stationen'!$E$14:$J$213,6,0),""))</f>
        <v/>
      </c>
      <c r="E447" s="287"/>
      <c r="F447" s="234"/>
      <c r="G447" s="234"/>
      <c r="H447" s="263"/>
      <c r="I447" s="169"/>
      <c r="K447" s="445" t="str">
        <f t="shared" si="52"/>
        <v>Leer</v>
      </c>
      <c r="L447" s="445" t="str">
        <f>VLOOKUP($D447,{"29 - Psychiatrie (Erwachsene)","BGI";"297 - stationsäquivalente Behandlung in der Erwachsenenpsychiatrie (29)","BGI";"30 - Kinder- und Jugendpsychiatrie","BGII";"307 - stationsäquivalente Behandlung in der Kinder- und Jugendpsychiatrie (30)","BGII";"31 - Psychosomatik","BGI";"","Leer"},2,0)</f>
        <v>Leer</v>
      </c>
      <c r="M447" s="445">
        <f t="shared" si="49"/>
        <v>0</v>
      </c>
      <c r="N447" s="445">
        <f t="shared" si="50"/>
        <v>0</v>
      </c>
      <c r="O447" s="445">
        <f t="shared" si="53"/>
        <v>0</v>
      </c>
      <c r="P447" s="445">
        <f t="shared" si="54"/>
        <v>0</v>
      </c>
      <c r="Q447" s="445">
        <f t="shared" si="55"/>
        <v>0</v>
      </c>
      <c r="R447" s="415" t="str">
        <f t="shared" si="56"/>
        <v>Leer</v>
      </c>
      <c r="S447" s="445">
        <f>IF('Angaben KH-Standort'!D$29='A4'!D447,IF('Angaben KH-Standort'!E$29="Ja",1,0),0)</f>
        <v>0</v>
      </c>
      <c r="T447" s="445">
        <f>IF('Angaben KH-Standort'!D$30='A4'!D447,IF('Angaben KH-Standort'!E$30="Ja",1,0),0)</f>
        <v>0</v>
      </c>
      <c r="U447" s="445">
        <f>IF('Angaben KH-Standort'!D$31='A4'!D447,IF('Angaben KH-Standort'!E$31="Ja",1,0),0)</f>
        <v>0</v>
      </c>
    </row>
    <row r="448" spans="2:21" ht="15" customHeight="1" x14ac:dyDescent="0.3">
      <c r="B448" s="70" t="str">
        <f t="shared" si="51"/>
        <v>!!!</v>
      </c>
      <c r="C448" s="265" t="str">
        <f>IF(ISERROR(IF(LEN(E448)&gt;0,VLOOKUP(TEXT($E448,0),'Angaben Stationen'!$E$14:$J$213,5,0),"")),"?",IF(LEN(E448)&gt;0,VLOOKUP(TEXT($E448,0),'Angaben Stationen'!$E$14:$J$213,5,0),""))</f>
        <v/>
      </c>
      <c r="D448" s="232" t="str">
        <f>IF(ISERROR(IF(LEN(E448)&gt;0,VLOOKUP(TEXT($E448,0),'Angaben Stationen'!$E$14:$J$213,6,0),"")),"STATION IST NICHT VORHANDEN",IF(LEN(E448)&gt;0,VLOOKUP(TEXT($E448,0),'Angaben Stationen'!$E$14:$J$213,6,0),""))</f>
        <v/>
      </c>
      <c r="E448" s="287"/>
      <c r="F448" s="234"/>
      <c r="G448" s="234"/>
      <c r="H448" s="263"/>
      <c r="I448" s="169"/>
      <c r="K448" s="445" t="str">
        <f t="shared" si="52"/>
        <v>Leer</v>
      </c>
      <c r="L448" s="445" t="str">
        <f>VLOOKUP($D448,{"29 - Psychiatrie (Erwachsene)","BGI";"297 - stationsäquivalente Behandlung in der Erwachsenenpsychiatrie (29)","BGI";"30 - Kinder- und Jugendpsychiatrie","BGII";"307 - stationsäquivalente Behandlung in der Kinder- und Jugendpsychiatrie (30)","BGII";"31 - Psychosomatik","BGI";"","Leer"},2,0)</f>
        <v>Leer</v>
      </c>
      <c r="M448" s="445">
        <f t="shared" si="49"/>
        <v>0</v>
      </c>
      <c r="N448" s="445">
        <f t="shared" si="50"/>
        <v>0</v>
      </c>
      <c r="O448" s="445">
        <f t="shared" si="53"/>
        <v>0</v>
      </c>
      <c r="P448" s="445">
        <f t="shared" si="54"/>
        <v>0</v>
      </c>
      <c r="Q448" s="445">
        <f t="shared" si="55"/>
        <v>0</v>
      </c>
      <c r="R448" s="415" t="str">
        <f t="shared" si="56"/>
        <v>Leer</v>
      </c>
      <c r="S448" s="445">
        <f>IF('Angaben KH-Standort'!D$29='A4'!D448,IF('Angaben KH-Standort'!E$29="Ja",1,0),0)</f>
        <v>0</v>
      </c>
      <c r="T448" s="445">
        <f>IF('Angaben KH-Standort'!D$30='A4'!D448,IF('Angaben KH-Standort'!E$30="Ja",1,0),0)</f>
        <v>0</v>
      </c>
      <c r="U448" s="445">
        <f>IF('Angaben KH-Standort'!D$31='A4'!D448,IF('Angaben KH-Standort'!E$31="Ja",1,0),0)</f>
        <v>0</v>
      </c>
    </row>
    <row r="449" spans="2:21" ht="15" customHeight="1" x14ac:dyDescent="0.3">
      <c r="B449" s="70" t="str">
        <f t="shared" si="51"/>
        <v>!!!</v>
      </c>
      <c r="C449" s="265" t="str">
        <f>IF(ISERROR(IF(LEN(E449)&gt;0,VLOOKUP(TEXT($E449,0),'Angaben Stationen'!$E$14:$J$213,5,0),"")),"?",IF(LEN(E449)&gt;0,VLOOKUP(TEXT($E449,0),'Angaben Stationen'!$E$14:$J$213,5,0),""))</f>
        <v/>
      </c>
      <c r="D449" s="232" t="str">
        <f>IF(ISERROR(IF(LEN(E449)&gt;0,VLOOKUP(TEXT($E449,0),'Angaben Stationen'!$E$14:$J$213,6,0),"")),"STATION IST NICHT VORHANDEN",IF(LEN(E449)&gt;0,VLOOKUP(TEXT($E449,0),'Angaben Stationen'!$E$14:$J$213,6,0),""))</f>
        <v/>
      </c>
      <c r="E449" s="287"/>
      <c r="F449" s="234"/>
      <c r="G449" s="234"/>
      <c r="H449" s="263"/>
      <c r="I449" s="169"/>
      <c r="K449" s="445" t="str">
        <f t="shared" si="52"/>
        <v>Leer</v>
      </c>
      <c r="L449" s="445" t="str">
        <f>VLOOKUP($D449,{"29 - Psychiatrie (Erwachsene)","BGI";"297 - stationsäquivalente Behandlung in der Erwachsenenpsychiatrie (29)","BGI";"30 - Kinder- und Jugendpsychiatrie","BGII";"307 - stationsäquivalente Behandlung in der Kinder- und Jugendpsychiatrie (30)","BGII";"31 - Psychosomatik","BGI";"","Leer"},2,0)</f>
        <v>Leer</v>
      </c>
      <c r="M449" s="445">
        <f t="shared" si="49"/>
        <v>0</v>
      </c>
      <c r="N449" s="445">
        <f t="shared" si="50"/>
        <v>0</v>
      </c>
      <c r="O449" s="445">
        <f t="shared" si="53"/>
        <v>0</v>
      </c>
      <c r="P449" s="445">
        <f t="shared" si="54"/>
        <v>0</v>
      </c>
      <c r="Q449" s="445">
        <f t="shared" si="55"/>
        <v>0</v>
      </c>
      <c r="R449" s="415" t="str">
        <f t="shared" si="56"/>
        <v>Leer</v>
      </c>
      <c r="S449" s="445">
        <f>IF('Angaben KH-Standort'!D$29='A4'!D449,IF('Angaben KH-Standort'!E$29="Ja",1,0),0)</f>
        <v>0</v>
      </c>
      <c r="T449" s="445">
        <f>IF('Angaben KH-Standort'!D$30='A4'!D449,IF('Angaben KH-Standort'!E$30="Ja",1,0),0)</f>
        <v>0</v>
      </c>
      <c r="U449" s="445">
        <f>IF('Angaben KH-Standort'!D$31='A4'!D449,IF('Angaben KH-Standort'!E$31="Ja",1,0),0)</f>
        <v>0</v>
      </c>
    </row>
    <row r="450" spans="2:21" ht="15" customHeight="1" x14ac:dyDescent="0.3">
      <c r="B450" s="70" t="str">
        <f t="shared" si="51"/>
        <v>!!!</v>
      </c>
      <c r="C450" s="265" t="str">
        <f>IF(ISERROR(IF(LEN(E450)&gt;0,VLOOKUP(TEXT($E450,0),'Angaben Stationen'!$E$14:$J$213,5,0),"")),"?",IF(LEN(E450)&gt;0,VLOOKUP(TEXT($E450,0),'Angaben Stationen'!$E$14:$J$213,5,0),""))</f>
        <v/>
      </c>
      <c r="D450" s="232" t="str">
        <f>IF(ISERROR(IF(LEN(E450)&gt;0,VLOOKUP(TEXT($E450,0),'Angaben Stationen'!$E$14:$J$213,6,0),"")),"STATION IST NICHT VORHANDEN",IF(LEN(E450)&gt;0,VLOOKUP(TEXT($E450,0),'Angaben Stationen'!$E$14:$J$213,6,0),""))</f>
        <v/>
      </c>
      <c r="E450" s="287"/>
      <c r="F450" s="234"/>
      <c r="G450" s="234"/>
      <c r="H450" s="263"/>
      <c r="I450" s="169"/>
      <c r="K450" s="445" t="str">
        <f t="shared" si="52"/>
        <v>Leer</v>
      </c>
      <c r="L450" s="445" t="str">
        <f>VLOOKUP($D450,{"29 - Psychiatrie (Erwachsene)","BGI";"297 - stationsäquivalente Behandlung in der Erwachsenenpsychiatrie (29)","BGI";"30 - Kinder- und Jugendpsychiatrie","BGII";"307 - stationsäquivalente Behandlung in der Kinder- und Jugendpsychiatrie (30)","BGII";"31 - Psychosomatik","BGI";"","Leer"},2,0)</f>
        <v>Leer</v>
      </c>
      <c r="M450" s="445">
        <f t="shared" si="49"/>
        <v>0</v>
      </c>
      <c r="N450" s="445">
        <f t="shared" si="50"/>
        <v>0</v>
      </c>
      <c r="O450" s="445">
        <f t="shared" si="53"/>
        <v>0</v>
      </c>
      <c r="P450" s="445">
        <f t="shared" si="54"/>
        <v>0</v>
      </c>
      <c r="Q450" s="445">
        <f t="shared" si="55"/>
        <v>0</v>
      </c>
      <c r="R450" s="415" t="str">
        <f t="shared" si="56"/>
        <v>Leer</v>
      </c>
      <c r="S450" s="445">
        <f>IF('Angaben KH-Standort'!D$29='A4'!D450,IF('Angaben KH-Standort'!E$29="Ja",1,0),0)</f>
        <v>0</v>
      </c>
      <c r="T450" s="445">
        <f>IF('Angaben KH-Standort'!D$30='A4'!D450,IF('Angaben KH-Standort'!E$30="Ja",1,0),0)</f>
        <v>0</v>
      </c>
      <c r="U450" s="445">
        <f>IF('Angaben KH-Standort'!D$31='A4'!D450,IF('Angaben KH-Standort'!E$31="Ja",1,0),0)</f>
        <v>0</v>
      </c>
    </row>
    <row r="451" spans="2:21" ht="15" customHeight="1" x14ac:dyDescent="0.3">
      <c r="B451" s="70" t="str">
        <f t="shared" si="51"/>
        <v>!!!</v>
      </c>
      <c r="C451" s="265" t="str">
        <f>IF(ISERROR(IF(LEN(E451)&gt;0,VLOOKUP(TEXT($E451,0),'Angaben Stationen'!$E$14:$J$213,5,0),"")),"?",IF(LEN(E451)&gt;0,VLOOKUP(TEXT($E451,0),'Angaben Stationen'!$E$14:$J$213,5,0),""))</f>
        <v/>
      </c>
      <c r="D451" s="232" t="str">
        <f>IF(ISERROR(IF(LEN(E451)&gt;0,VLOOKUP(TEXT($E451,0),'Angaben Stationen'!$E$14:$J$213,6,0),"")),"STATION IST NICHT VORHANDEN",IF(LEN(E451)&gt;0,VLOOKUP(TEXT($E451,0),'Angaben Stationen'!$E$14:$J$213,6,0),""))</f>
        <v/>
      </c>
      <c r="E451" s="287"/>
      <c r="F451" s="234"/>
      <c r="G451" s="234"/>
      <c r="H451" s="263"/>
      <c r="I451" s="169"/>
      <c r="K451" s="445" t="str">
        <f t="shared" si="52"/>
        <v>Leer</v>
      </c>
      <c r="L451" s="445" t="str">
        <f>VLOOKUP($D451,{"29 - Psychiatrie (Erwachsene)","BGI";"297 - stationsäquivalente Behandlung in der Erwachsenenpsychiatrie (29)","BGI";"30 - Kinder- und Jugendpsychiatrie","BGII";"307 - stationsäquivalente Behandlung in der Kinder- und Jugendpsychiatrie (30)","BGII";"31 - Psychosomatik","BGI";"","Leer"},2,0)</f>
        <v>Leer</v>
      </c>
      <c r="M451" s="445">
        <f t="shared" si="49"/>
        <v>0</v>
      </c>
      <c r="N451" s="445">
        <f t="shared" si="50"/>
        <v>0</v>
      </c>
      <c r="O451" s="445">
        <f t="shared" si="53"/>
        <v>0</v>
      </c>
      <c r="P451" s="445">
        <f t="shared" si="54"/>
        <v>0</v>
      </c>
      <c r="Q451" s="445">
        <f t="shared" si="55"/>
        <v>0</v>
      </c>
      <c r="R451" s="415" t="str">
        <f t="shared" si="56"/>
        <v>Leer</v>
      </c>
      <c r="S451" s="445">
        <f>IF('Angaben KH-Standort'!D$29='A4'!D451,IF('Angaben KH-Standort'!E$29="Ja",1,0),0)</f>
        <v>0</v>
      </c>
      <c r="T451" s="445">
        <f>IF('Angaben KH-Standort'!D$30='A4'!D451,IF('Angaben KH-Standort'!E$30="Ja",1,0),0)</f>
        <v>0</v>
      </c>
      <c r="U451" s="445">
        <f>IF('Angaben KH-Standort'!D$31='A4'!D451,IF('Angaben KH-Standort'!E$31="Ja",1,0),0)</f>
        <v>0</v>
      </c>
    </row>
    <row r="452" spans="2:21" ht="15" customHeight="1" x14ac:dyDescent="0.3">
      <c r="B452" s="70" t="str">
        <f t="shared" si="51"/>
        <v>!!!</v>
      </c>
      <c r="C452" s="265" t="str">
        <f>IF(ISERROR(IF(LEN(E452)&gt;0,VLOOKUP(TEXT($E452,0),'Angaben Stationen'!$E$14:$J$213,5,0),"")),"?",IF(LEN(E452)&gt;0,VLOOKUP(TEXT($E452,0),'Angaben Stationen'!$E$14:$J$213,5,0),""))</f>
        <v/>
      </c>
      <c r="D452" s="232" t="str">
        <f>IF(ISERROR(IF(LEN(E452)&gt;0,VLOOKUP(TEXT($E452,0),'Angaben Stationen'!$E$14:$J$213,6,0),"")),"STATION IST NICHT VORHANDEN",IF(LEN(E452)&gt;0,VLOOKUP(TEXT($E452,0),'Angaben Stationen'!$E$14:$J$213,6,0),""))</f>
        <v/>
      </c>
      <c r="E452" s="287"/>
      <c r="F452" s="234"/>
      <c r="G452" s="234"/>
      <c r="H452" s="263"/>
      <c r="I452" s="169"/>
      <c r="K452" s="445" t="str">
        <f t="shared" si="52"/>
        <v>Leer</v>
      </c>
      <c r="L452" s="445" t="str">
        <f>VLOOKUP($D452,{"29 - Psychiatrie (Erwachsene)","BGI";"297 - stationsäquivalente Behandlung in der Erwachsenenpsychiatrie (29)","BGI";"30 - Kinder- und Jugendpsychiatrie","BGII";"307 - stationsäquivalente Behandlung in der Kinder- und Jugendpsychiatrie (30)","BGII";"31 - Psychosomatik","BGI";"","Leer"},2,0)</f>
        <v>Leer</v>
      </c>
      <c r="M452" s="445">
        <f t="shared" si="49"/>
        <v>0</v>
      </c>
      <c r="N452" s="445">
        <f t="shared" si="50"/>
        <v>0</v>
      </c>
      <c r="O452" s="445">
        <f t="shared" si="53"/>
        <v>0</v>
      </c>
      <c r="P452" s="445">
        <f t="shared" si="54"/>
        <v>0</v>
      </c>
      <c r="Q452" s="445">
        <f t="shared" si="55"/>
        <v>0</v>
      </c>
      <c r="R452" s="415" t="str">
        <f t="shared" si="56"/>
        <v>Leer</v>
      </c>
      <c r="S452" s="445">
        <f>IF('Angaben KH-Standort'!D$29='A4'!D452,IF('Angaben KH-Standort'!E$29="Ja",1,0),0)</f>
        <v>0</v>
      </c>
      <c r="T452" s="445">
        <f>IF('Angaben KH-Standort'!D$30='A4'!D452,IF('Angaben KH-Standort'!E$30="Ja",1,0),0)</f>
        <v>0</v>
      </c>
      <c r="U452" s="445">
        <f>IF('Angaben KH-Standort'!D$31='A4'!D452,IF('Angaben KH-Standort'!E$31="Ja",1,0),0)</f>
        <v>0</v>
      </c>
    </row>
    <row r="453" spans="2:21" ht="15" customHeight="1" x14ac:dyDescent="0.3">
      <c r="B453" s="70" t="str">
        <f t="shared" si="51"/>
        <v>!!!</v>
      </c>
      <c r="C453" s="265" t="str">
        <f>IF(ISERROR(IF(LEN(E453)&gt;0,VLOOKUP(TEXT($E453,0),'Angaben Stationen'!$E$14:$J$213,5,0),"")),"?",IF(LEN(E453)&gt;0,VLOOKUP(TEXT($E453,0),'Angaben Stationen'!$E$14:$J$213,5,0),""))</f>
        <v/>
      </c>
      <c r="D453" s="232" t="str">
        <f>IF(ISERROR(IF(LEN(E453)&gt;0,VLOOKUP(TEXT($E453,0),'Angaben Stationen'!$E$14:$J$213,6,0),"")),"STATION IST NICHT VORHANDEN",IF(LEN(E453)&gt;0,VLOOKUP(TEXT($E453,0),'Angaben Stationen'!$E$14:$J$213,6,0),""))</f>
        <v/>
      </c>
      <c r="E453" s="287"/>
      <c r="F453" s="234"/>
      <c r="G453" s="234"/>
      <c r="H453" s="263"/>
      <c r="I453" s="169"/>
      <c r="K453" s="445" t="str">
        <f t="shared" si="52"/>
        <v>Leer</v>
      </c>
      <c r="L453" s="445" t="str">
        <f>VLOOKUP($D453,{"29 - Psychiatrie (Erwachsene)","BGI";"297 - stationsäquivalente Behandlung in der Erwachsenenpsychiatrie (29)","BGI";"30 - Kinder- und Jugendpsychiatrie","BGII";"307 - stationsäquivalente Behandlung in der Kinder- und Jugendpsychiatrie (30)","BGII";"31 - Psychosomatik","BGI";"","Leer"},2,0)</f>
        <v>Leer</v>
      </c>
      <c r="M453" s="445">
        <f t="shared" si="49"/>
        <v>0</v>
      </c>
      <c r="N453" s="445">
        <f t="shared" si="50"/>
        <v>0</v>
      </c>
      <c r="O453" s="445">
        <f t="shared" si="53"/>
        <v>0</v>
      </c>
      <c r="P453" s="445">
        <f t="shared" si="54"/>
        <v>0</v>
      </c>
      <c r="Q453" s="445">
        <f t="shared" si="55"/>
        <v>0</v>
      </c>
      <c r="R453" s="415" t="str">
        <f t="shared" si="56"/>
        <v>Leer</v>
      </c>
      <c r="S453" s="445">
        <f>IF('Angaben KH-Standort'!D$29='A4'!D453,IF('Angaben KH-Standort'!E$29="Ja",1,0),0)</f>
        <v>0</v>
      </c>
      <c r="T453" s="445">
        <f>IF('Angaben KH-Standort'!D$30='A4'!D453,IF('Angaben KH-Standort'!E$30="Ja",1,0),0)</f>
        <v>0</v>
      </c>
      <c r="U453" s="445">
        <f>IF('Angaben KH-Standort'!D$31='A4'!D453,IF('Angaben KH-Standort'!E$31="Ja",1,0),0)</f>
        <v>0</v>
      </c>
    </row>
    <row r="454" spans="2:21" ht="15" customHeight="1" x14ac:dyDescent="0.3">
      <c r="B454" s="70" t="str">
        <f t="shared" si="51"/>
        <v>!!!</v>
      </c>
      <c r="C454" s="265" t="str">
        <f>IF(ISERROR(IF(LEN(E454)&gt;0,VLOOKUP(TEXT($E454,0),'Angaben Stationen'!$E$14:$J$213,5,0),"")),"?",IF(LEN(E454)&gt;0,VLOOKUP(TEXT($E454,0),'Angaben Stationen'!$E$14:$J$213,5,0),""))</f>
        <v/>
      </c>
      <c r="D454" s="232" t="str">
        <f>IF(ISERROR(IF(LEN(E454)&gt;0,VLOOKUP(TEXT($E454,0),'Angaben Stationen'!$E$14:$J$213,6,0),"")),"STATION IST NICHT VORHANDEN",IF(LEN(E454)&gt;0,VLOOKUP(TEXT($E454,0),'Angaben Stationen'!$E$14:$J$213,6,0),""))</f>
        <v/>
      </c>
      <c r="E454" s="287"/>
      <c r="F454" s="234"/>
      <c r="G454" s="234"/>
      <c r="H454" s="263"/>
      <c r="I454" s="169"/>
      <c r="K454" s="445" t="str">
        <f t="shared" si="52"/>
        <v>Leer</v>
      </c>
      <c r="L454" s="445" t="str">
        <f>VLOOKUP($D454,{"29 - Psychiatrie (Erwachsene)","BGI";"297 - stationsäquivalente Behandlung in der Erwachsenenpsychiatrie (29)","BGI";"30 - Kinder- und Jugendpsychiatrie","BGII";"307 - stationsäquivalente Behandlung in der Kinder- und Jugendpsychiatrie (30)","BGII";"31 - Psychosomatik","BGI";"","Leer"},2,0)</f>
        <v>Leer</v>
      </c>
      <c r="M454" s="445">
        <f t="shared" si="49"/>
        <v>0</v>
      </c>
      <c r="N454" s="445">
        <f t="shared" si="50"/>
        <v>0</v>
      </c>
      <c r="O454" s="445">
        <f t="shared" si="53"/>
        <v>0</v>
      </c>
      <c r="P454" s="445">
        <f t="shared" si="54"/>
        <v>0</v>
      </c>
      <c r="Q454" s="445">
        <f t="shared" si="55"/>
        <v>0</v>
      </c>
      <c r="R454" s="415" t="str">
        <f t="shared" si="56"/>
        <v>Leer</v>
      </c>
      <c r="S454" s="445">
        <f>IF('Angaben KH-Standort'!D$29='A4'!D454,IF('Angaben KH-Standort'!E$29="Ja",1,0),0)</f>
        <v>0</v>
      </c>
      <c r="T454" s="445">
        <f>IF('Angaben KH-Standort'!D$30='A4'!D454,IF('Angaben KH-Standort'!E$30="Ja",1,0),0)</f>
        <v>0</v>
      </c>
      <c r="U454" s="445">
        <f>IF('Angaben KH-Standort'!D$31='A4'!D454,IF('Angaben KH-Standort'!E$31="Ja",1,0),0)</f>
        <v>0</v>
      </c>
    </row>
    <row r="455" spans="2:21" ht="15" customHeight="1" x14ac:dyDescent="0.3">
      <c r="B455" s="70" t="str">
        <f t="shared" si="51"/>
        <v>!!!</v>
      </c>
      <c r="C455" s="265" t="str">
        <f>IF(ISERROR(IF(LEN(E455)&gt;0,VLOOKUP(TEXT($E455,0),'Angaben Stationen'!$E$14:$J$213,5,0),"")),"?",IF(LEN(E455)&gt;0,VLOOKUP(TEXT($E455,0),'Angaben Stationen'!$E$14:$J$213,5,0),""))</f>
        <v/>
      </c>
      <c r="D455" s="232" t="str">
        <f>IF(ISERROR(IF(LEN(E455)&gt;0,VLOOKUP(TEXT($E455,0),'Angaben Stationen'!$E$14:$J$213,6,0),"")),"STATION IST NICHT VORHANDEN",IF(LEN(E455)&gt;0,VLOOKUP(TEXT($E455,0),'Angaben Stationen'!$E$14:$J$213,6,0),""))</f>
        <v/>
      </c>
      <c r="E455" s="287"/>
      <c r="F455" s="234"/>
      <c r="G455" s="234"/>
      <c r="H455" s="263"/>
      <c r="I455" s="169"/>
      <c r="K455" s="445" t="str">
        <f t="shared" si="52"/>
        <v>Leer</v>
      </c>
      <c r="L455" s="445" t="str">
        <f>VLOOKUP($D455,{"29 - Psychiatrie (Erwachsene)","BGI";"297 - stationsäquivalente Behandlung in der Erwachsenenpsychiatrie (29)","BGI";"30 - Kinder- und Jugendpsychiatrie","BGII";"307 - stationsäquivalente Behandlung in der Kinder- und Jugendpsychiatrie (30)","BGII";"31 - Psychosomatik","BGI";"","Leer"},2,0)</f>
        <v>Leer</v>
      </c>
      <c r="M455" s="445">
        <f t="shared" si="49"/>
        <v>0</v>
      </c>
      <c r="N455" s="445">
        <f t="shared" si="50"/>
        <v>0</v>
      </c>
      <c r="O455" s="445">
        <f t="shared" si="53"/>
        <v>0</v>
      </c>
      <c r="P455" s="445">
        <f t="shared" si="54"/>
        <v>0</v>
      </c>
      <c r="Q455" s="445">
        <f t="shared" si="55"/>
        <v>0</v>
      </c>
      <c r="R455" s="415" t="str">
        <f t="shared" si="56"/>
        <v>Leer</v>
      </c>
      <c r="S455" s="445">
        <f>IF('Angaben KH-Standort'!D$29='A4'!D455,IF('Angaben KH-Standort'!E$29="Ja",1,0),0)</f>
        <v>0</v>
      </c>
      <c r="T455" s="445">
        <f>IF('Angaben KH-Standort'!D$30='A4'!D455,IF('Angaben KH-Standort'!E$30="Ja",1,0),0)</f>
        <v>0</v>
      </c>
      <c r="U455" s="445">
        <f>IF('Angaben KH-Standort'!D$31='A4'!D455,IF('Angaben KH-Standort'!E$31="Ja",1,0),0)</f>
        <v>0</v>
      </c>
    </row>
    <row r="456" spans="2:21" ht="15" customHeight="1" x14ac:dyDescent="0.3">
      <c r="B456" s="70" t="str">
        <f t="shared" si="51"/>
        <v>!!!</v>
      </c>
      <c r="C456" s="265" t="str">
        <f>IF(ISERROR(IF(LEN(E456)&gt;0,VLOOKUP(TEXT($E456,0),'Angaben Stationen'!$E$14:$J$213,5,0),"")),"?",IF(LEN(E456)&gt;0,VLOOKUP(TEXT($E456,0),'Angaben Stationen'!$E$14:$J$213,5,0),""))</f>
        <v/>
      </c>
      <c r="D456" s="232" t="str">
        <f>IF(ISERROR(IF(LEN(E456)&gt;0,VLOOKUP(TEXT($E456,0),'Angaben Stationen'!$E$14:$J$213,6,0),"")),"STATION IST NICHT VORHANDEN",IF(LEN(E456)&gt;0,VLOOKUP(TEXT($E456,0),'Angaben Stationen'!$E$14:$J$213,6,0),""))</f>
        <v/>
      </c>
      <c r="E456" s="287"/>
      <c r="F456" s="234"/>
      <c r="G456" s="234"/>
      <c r="H456" s="263"/>
      <c r="I456" s="169"/>
      <c r="K456" s="445" t="str">
        <f t="shared" si="52"/>
        <v>Leer</v>
      </c>
      <c r="L456" s="445" t="str">
        <f>VLOOKUP($D456,{"29 - Psychiatrie (Erwachsene)","BGI";"297 - stationsäquivalente Behandlung in der Erwachsenenpsychiatrie (29)","BGI";"30 - Kinder- und Jugendpsychiatrie","BGII";"307 - stationsäquivalente Behandlung in der Kinder- und Jugendpsychiatrie (30)","BGII";"31 - Psychosomatik","BGI";"","Leer"},2,0)</f>
        <v>Leer</v>
      </c>
      <c r="M456" s="445">
        <f t="shared" si="49"/>
        <v>0</v>
      </c>
      <c r="N456" s="445">
        <f t="shared" si="50"/>
        <v>0</v>
      </c>
      <c r="O456" s="445">
        <f t="shared" si="53"/>
        <v>0</v>
      </c>
      <c r="P456" s="445">
        <f t="shared" si="54"/>
        <v>0</v>
      </c>
      <c r="Q456" s="445">
        <f t="shared" si="55"/>
        <v>0</v>
      </c>
      <c r="R456" s="415" t="str">
        <f t="shared" si="56"/>
        <v>Leer</v>
      </c>
      <c r="S456" s="445">
        <f>IF('Angaben KH-Standort'!D$29='A4'!D456,IF('Angaben KH-Standort'!E$29="Ja",1,0),0)</f>
        <v>0</v>
      </c>
      <c r="T456" s="445">
        <f>IF('Angaben KH-Standort'!D$30='A4'!D456,IF('Angaben KH-Standort'!E$30="Ja",1,0),0)</f>
        <v>0</v>
      </c>
      <c r="U456" s="445">
        <f>IF('Angaben KH-Standort'!D$31='A4'!D456,IF('Angaben KH-Standort'!E$31="Ja",1,0),0)</f>
        <v>0</v>
      </c>
    </row>
    <row r="457" spans="2:21" ht="15" customHeight="1" x14ac:dyDescent="0.3">
      <c r="B457" s="70" t="str">
        <f t="shared" si="51"/>
        <v>!!!</v>
      </c>
      <c r="C457" s="265" t="str">
        <f>IF(ISERROR(IF(LEN(E457)&gt;0,VLOOKUP(TEXT($E457,0),'Angaben Stationen'!$E$14:$J$213,5,0),"")),"?",IF(LEN(E457)&gt;0,VLOOKUP(TEXT($E457,0),'Angaben Stationen'!$E$14:$J$213,5,0),""))</f>
        <v/>
      </c>
      <c r="D457" s="232" t="str">
        <f>IF(ISERROR(IF(LEN(E457)&gt;0,VLOOKUP(TEXT($E457,0),'Angaben Stationen'!$E$14:$J$213,6,0),"")),"STATION IST NICHT VORHANDEN",IF(LEN(E457)&gt;0,VLOOKUP(TEXT($E457,0),'Angaben Stationen'!$E$14:$J$213,6,0),""))</f>
        <v/>
      </c>
      <c r="E457" s="287"/>
      <c r="F457" s="234"/>
      <c r="G457" s="234"/>
      <c r="H457" s="263"/>
      <c r="I457" s="169"/>
      <c r="K457" s="445" t="str">
        <f t="shared" si="52"/>
        <v>Leer</v>
      </c>
      <c r="L457" s="445" t="str">
        <f>VLOOKUP($D457,{"29 - Psychiatrie (Erwachsene)","BGI";"297 - stationsäquivalente Behandlung in der Erwachsenenpsychiatrie (29)","BGI";"30 - Kinder- und Jugendpsychiatrie","BGII";"307 - stationsäquivalente Behandlung in der Kinder- und Jugendpsychiatrie (30)","BGII";"31 - Psychosomatik","BGI";"","Leer"},2,0)</f>
        <v>Leer</v>
      </c>
      <c r="M457" s="445">
        <f t="shared" si="49"/>
        <v>0</v>
      </c>
      <c r="N457" s="445">
        <f t="shared" si="50"/>
        <v>0</v>
      </c>
      <c r="O457" s="445">
        <f t="shared" si="53"/>
        <v>0</v>
      </c>
      <c r="P457" s="445">
        <f t="shared" si="54"/>
        <v>0</v>
      </c>
      <c r="Q457" s="445">
        <f t="shared" si="55"/>
        <v>0</v>
      </c>
      <c r="R457" s="415" t="str">
        <f t="shared" si="56"/>
        <v>Leer</v>
      </c>
      <c r="S457" s="445">
        <f>IF('Angaben KH-Standort'!D$29='A4'!D457,IF('Angaben KH-Standort'!E$29="Ja",1,0),0)</f>
        <v>0</v>
      </c>
      <c r="T457" s="445">
        <f>IF('Angaben KH-Standort'!D$30='A4'!D457,IF('Angaben KH-Standort'!E$30="Ja",1,0),0)</f>
        <v>0</v>
      </c>
      <c r="U457" s="445">
        <f>IF('Angaben KH-Standort'!D$31='A4'!D457,IF('Angaben KH-Standort'!E$31="Ja",1,0),0)</f>
        <v>0</v>
      </c>
    </row>
    <row r="458" spans="2:21" ht="15" customHeight="1" x14ac:dyDescent="0.3">
      <c r="B458" s="70" t="str">
        <f t="shared" si="51"/>
        <v>!!!</v>
      </c>
      <c r="C458" s="265" t="str">
        <f>IF(ISERROR(IF(LEN(E458)&gt;0,VLOOKUP(TEXT($E458,0),'Angaben Stationen'!$E$14:$J$213,5,0),"")),"?",IF(LEN(E458)&gt;0,VLOOKUP(TEXT($E458,0),'Angaben Stationen'!$E$14:$J$213,5,0),""))</f>
        <v/>
      </c>
      <c r="D458" s="232" t="str">
        <f>IF(ISERROR(IF(LEN(E458)&gt;0,VLOOKUP(TEXT($E458,0),'Angaben Stationen'!$E$14:$J$213,6,0),"")),"STATION IST NICHT VORHANDEN",IF(LEN(E458)&gt;0,VLOOKUP(TEXT($E458,0),'Angaben Stationen'!$E$14:$J$213,6,0),""))</f>
        <v/>
      </c>
      <c r="E458" s="287"/>
      <c r="F458" s="234"/>
      <c r="G458" s="234"/>
      <c r="H458" s="263"/>
      <c r="I458" s="169"/>
      <c r="K458" s="445" t="str">
        <f t="shared" si="52"/>
        <v>Leer</v>
      </c>
      <c r="L458" s="445" t="str">
        <f>VLOOKUP($D458,{"29 - Psychiatrie (Erwachsene)","BGI";"297 - stationsäquivalente Behandlung in der Erwachsenenpsychiatrie (29)","BGI";"30 - Kinder- und Jugendpsychiatrie","BGII";"307 - stationsäquivalente Behandlung in der Kinder- und Jugendpsychiatrie (30)","BGII";"31 - Psychosomatik","BGI";"","Leer"},2,0)</f>
        <v>Leer</v>
      </c>
      <c r="M458" s="445">
        <f t="shared" si="49"/>
        <v>0</v>
      </c>
      <c r="N458" s="445">
        <f t="shared" si="50"/>
        <v>0</v>
      </c>
      <c r="O458" s="445">
        <f t="shared" si="53"/>
        <v>0</v>
      </c>
      <c r="P458" s="445">
        <f t="shared" si="54"/>
        <v>0</v>
      </c>
      <c r="Q458" s="445">
        <f t="shared" si="55"/>
        <v>0</v>
      </c>
      <c r="R458" s="415" t="str">
        <f t="shared" si="56"/>
        <v>Leer</v>
      </c>
      <c r="S458" s="445">
        <f>IF('Angaben KH-Standort'!D$29='A4'!D458,IF('Angaben KH-Standort'!E$29="Ja",1,0),0)</f>
        <v>0</v>
      </c>
      <c r="T458" s="445">
        <f>IF('Angaben KH-Standort'!D$30='A4'!D458,IF('Angaben KH-Standort'!E$30="Ja",1,0),0)</f>
        <v>0</v>
      </c>
      <c r="U458" s="445">
        <f>IF('Angaben KH-Standort'!D$31='A4'!D458,IF('Angaben KH-Standort'!E$31="Ja",1,0),0)</f>
        <v>0</v>
      </c>
    </row>
    <row r="459" spans="2:21" ht="15" customHeight="1" x14ac:dyDescent="0.3">
      <c r="B459" s="70" t="str">
        <f t="shared" si="51"/>
        <v>!!!</v>
      </c>
      <c r="C459" s="265" t="str">
        <f>IF(ISERROR(IF(LEN(E459)&gt;0,VLOOKUP(TEXT($E459,0),'Angaben Stationen'!$E$14:$J$213,5,0),"")),"?",IF(LEN(E459)&gt;0,VLOOKUP(TEXT($E459,0),'Angaben Stationen'!$E$14:$J$213,5,0),""))</f>
        <v/>
      </c>
      <c r="D459" s="232" t="str">
        <f>IF(ISERROR(IF(LEN(E459)&gt;0,VLOOKUP(TEXT($E459,0),'Angaben Stationen'!$E$14:$J$213,6,0),"")),"STATION IST NICHT VORHANDEN",IF(LEN(E459)&gt;0,VLOOKUP(TEXT($E459,0),'Angaben Stationen'!$E$14:$J$213,6,0),""))</f>
        <v/>
      </c>
      <c r="E459" s="287"/>
      <c r="F459" s="234"/>
      <c r="G459" s="234"/>
      <c r="H459" s="263"/>
      <c r="I459" s="169"/>
      <c r="K459" s="445" t="str">
        <f t="shared" si="52"/>
        <v>Leer</v>
      </c>
      <c r="L459" s="445" t="str">
        <f>VLOOKUP($D459,{"29 - Psychiatrie (Erwachsene)","BGI";"297 - stationsäquivalente Behandlung in der Erwachsenenpsychiatrie (29)","BGI";"30 - Kinder- und Jugendpsychiatrie","BGII";"307 - stationsäquivalente Behandlung in der Kinder- und Jugendpsychiatrie (30)","BGII";"31 - Psychosomatik","BGI";"","Leer"},2,0)</f>
        <v>Leer</v>
      </c>
      <c r="M459" s="445">
        <f t="shared" si="49"/>
        <v>0</v>
      </c>
      <c r="N459" s="445">
        <f t="shared" si="50"/>
        <v>0</v>
      </c>
      <c r="O459" s="445">
        <f t="shared" si="53"/>
        <v>0</v>
      </c>
      <c r="P459" s="445">
        <f t="shared" si="54"/>
        <v>0</v>
      </c>
      <c r="Q459" s="445">
        <f t="shared" si="55"/>
        <v>0</v>
      </c>
      <c r="R459" s="415" t="str">
        <f t="shared" si="56"/>
        <v>Leer</v>
      </c>
      <c r="S459" s="445">
        <f>IF('Angaben KH-Standort'!D$29='A4'!D459,IF('Angaben KH-Standort'!E$29="Ja",1,0),0)</f>
        <v>0</v>
      </c>
      <c r="T459" s="445">
        <f>IF('Angaben KH-Standort'!D$30='A4'!D459,IF('Angaben KH-Standort'!E$30="Ja",1,0),0)</f>
        <v>0</v>
      </c>
      <c r="U459" s="445">
        <f>IF('Angaben KH-Standort'!D$31='A4'!D459,IF('Angaben KH-Standort'!E$31="Ja",1,0),0)</f>
        <v>0</v>
      </c>
    </row>
    <row r="460" spans="2:21" ht="15" customHeight="1" x14ac:dyDescent="0.3">
      <c r="B460" s="70" t="str">
        <f t="shared" si="51"/>
        <v>!!!</v>
      </c>
      <c r="C460" s="265" t="str">
        <f>IF(ISERROR(IF(LEN(E460)&gt;0,VLOOKUP(TEXT($E460,0),'Angaben Stationen'!$E$14:$J$213,5,0),"")),"?",IF(LEN(E460)&gt;0,VLOOKUP(TEXT($E460,0),'Angaben Stationen'!$E$14:$J$213,5,0),""))</f>
        <v/>
      </c>
      <c r="D460" s="232" t="str">
        <f>IF(ISERROR(IF(LEN(E460)&gt;0,VLOOKUP(TEXT($E460,0),'Angaben Stationen'!$E$14:$J$213,6,0),"")),"STATION IST NICHT VORHANDEN",IF(LEN(E460)&gt;0,VLOOKUP(TEXT($E460,0),'Angaben Stationen'!$E$14:$J$213,6,0),""))</f>
        <v/>
      </c>
      <c r="E460" s="287"/>
      <c r="F460" s="234"/>
      <c r="G460" s="234"/>
      <c r="H460" s="263"/>
      <c r="I460" s="169"/>
      <c r="K460" s="445" t="str">
        <f t="shared" si="52"/>
        <v>Leer</v>
      </c>
      <c r="L460" s="445" t="str">
        <f>VLOOKUP($D460,{"29 - Psychiatrie (Erwachsene)","BGI";"297 - stationsäquivalente Behandlung in der Erwachsenenpsychiatrie (29)","BGI";"30 - Kinder- und Jugendpsychiatrie","BGII";"307 - stationsäquivalente Behandlung in der Kinder- und Jugendpsychiatrie (30)","BGII";"31 - Psychosomatik","BGI";"","Leer"},2,0)</f>
        <v>Leer</v>
      </c>
      <c r="M460" s="445">
        <f t="shared" si="49"/>
        <v>0</v>
      </c>
      <c r="N460" s="445">
        <f t="shared" si="50"/>
        <v>0</v>
      </c>
      <c r="O460" s="445">
        <f t="shared" si="53"/>
        <v>0</v>
      </c>
      <c r="P460" s="445">
        <f t="shared" si="54"/>
        <v>0</v>
      </c>
      <c r="Q460" s="445">
        <f t="shared" si="55"/>
        <v>0</v>
      </c>
      <c r="R460" s="415" t="str">
        <f t="shared" si="56"/>
        <v>Leer</v>
      </c>
      <c r="S460" s="445">
        <f>IF('Angaben KH-Standort'!D$29='A4'!D460,IF('Angaben KH-Standort'!E$29="Ja",1,0),0)</f>
        <v>0</v>
      </c>
      <c r="T460" s="445">
        <f>IF('Angaben KH-Standort'!D$30='A4'!D460,IF('Angaben KH-Standort'!E$30="Ja",1,0),0)</f>
        <v>0</v>
      </c>
      <c r="U460" s="445">
        <f>IF('Angaben KH-Standort'!D$31='A4'!D460,IF('Angaben KH-Standort'!E$31="Ja",1,0),0)</f>
        <v>0</v>
      </c>
    </row>
    <row r="461" spans="2:21" ht="15" customHeight="1" x14ac:dyDescent="0.3">
      <c r="B461" s="70" t="str">
        <f t="shared" si="51"/>
        <v>!!!</v>
      </c>
      <c r="C461" s="265" t="str">
        <f>IF(ISERROR(IF(LEN(E461)&gt;0,VLOOKUP(TEXT($E461,0),'Angaben Stationen'!$E$14:$J$213,5,0),"")),"?",IF(LEN(E461)&gt;0,VLOOKUP(TEXT($E461,0),'Angaben Stationen'!$E$14:$J$213,5,0),""))</f>
        <v/>
      </c>
      <c r="D461" s="232" t="str">
        <f>IF(ISERROR(IF(LEN(E461)&gt;0,VLOOKUP(TEXT($E461,0),'Angaben Stationen'!$E$14:$J$213,6,0),"")),"STATION IST NICHT VORHANDEN",IF(LEN(E461)&gt;0,VLOOKUP(TEXT($E461,0),'Angaben Stationen'!$E$14:$J$213,6,0),""))</f>
        <v/>
      </c>
      <c r="E461" s="287"/>
      <c r="F461" s="234"/>
      <c r="G461" s="234"/>
      <c r="H461" s="263"/>
      <c r="I461" s="169"/>
      <c r="K461" s="445" t="str">
        <f t="shared" si="52"/>
        <v>Leer</v>
      </c>
      <c r="L461" s="445" t="str">
        <f>VLOOKUP($D461,{"29 - Psychiatrie (Erwachsene)","BGI";"297 - stationsäquivalente Behandlung in der Erwachsenenpsychiatrie (29)","BGI";"30 - Kinder- und Jugendpsychiatrie","BGII";"307 - stationsäquivalente Behandlung in der Kinder- und Jugendpsychiatrie (30)","BGII";"31 - Psychosomatik","BGI";"","Leer"},2,0)</f>
        <v>Leer</v>
      </c>
      <c r="M461" s="445">
        <f t="shared" si="49"/>
        <v>0</v>
      </c>
      <c r="N461" s="445">
        <f t="shared" si="50"/>
        <v>0</v>
      </c>
      <c r="O461" s="445">
        <f t="shared" si="53"/>
        <v>0</v>
      </c>
      <c r="P461" s="445">
        <f t="shared" si="54"/>
        <v>0</v>
      </c>
      <c r="Q461" s="445">
        <f t="shared" si="55"/>
        <v>0</v>
      </c>
      <c r="R461" s="415" t="str">
        <f t="shared" si="56"/>
        <v>Leer</v>
      </c>
      <c r="S461" s="445">
        <f>IF('Angaben KH-Standort'!D$29='A4'!D461,IF('Angaben KH-Standort'!E$29="Ja",1,0),0)</f>
        <v>0</v>
      </c>
      <c r="T461" s="445">
        <f>IF('Angaben KH-Standort'!D$30='A4'!D461,IF('Angaben KH-Standort'!E$30="Ja",1,0),0)</f>
        <v>0</v>
      </c>
      <c r="U461" s="445">
        <f>IF('Angaben KH-Standort'!D$31='A4'!D461,IF('Angaben KH-Standort'!E$31="Ja",1,0),0)</f>
        <v>0</v>
      </c>
    </row>
    <row r="462" spans="2:21" ht="15" customHeight="1" x14ac:dyDescent="0.3">
      <c r="B462" s="70" t="str">
        <f t="shared" si="51"/>
        <v>!!!</v>
      </c>
      <c r="C462" s="265" t="str">
        <f>IF(ISERROR(IF(LEN(E462)&gt;0,VLOOKUP(TEXT($E462,0),'Angaben Stationen'!$E$14:$J$213,5,0),"")),"?",IF(LEN(E462)&gt;0,VLOOKUP(TEXT($E462,0),'Angaben Stationen'!$E$14:$J$213,5,0),""))</f>
        <v/>
      </c>
      <c r="D462" s="232" t="str">
        <f>IF(ISERROR(IF(LEN(E462)&gt;0,VLOOKUP(TEXT($E462,0),'Angaben Stationen'!$E$14:$J$213,6,0),"")),"STATION IST NICHT VORHANDEN",IF(LEN(E462)&gt;0,VLOOKUP(TEXT($E462,0),'Angaben Stationen'!$E$14:$J$213,6,0),""))</f>
        <v/>
      </c>
      <c r="E462" s="287"/>
      <c r="F462" s="234"/>
      <c r="G462" s="234"/>
      <c r="H462" s="263"/>
      <c r="I462" s="169"/>
      <c r="K462" s="445" t="str">
        <f t="shared" si="52"/>
        <v>Leer</v>
      </c>
      <c r="L462" s="445" t="str">
        <f>VLOOKUP($D462,{"29 - Psychiatrie (Erwachsene)","BGI";"297 - stationsäquivalente Behandlung in der Erwachsenenpsychiatrie (29)","BGI";"30 - Kinder- und Jugendpsychiatrie","BGII";"307 - stationsäquivalente Behandlung in der Kinder- und Jugendpsychiatrie (30)","BGII";"31 - Psychosomatik","BGI";"","Leer"},2,0)</f>
        <v>Leer</v>
      </c>
      <c r="M462" s="445">
        <f t="shared" si="49"/>
        <v>0</v>
      </c>
      <c r="N462" s="445">
        <f t="shared" si="50"/>
        <v>0</v>
      </c>
      <c r="O462" s="445">
        <f t="shared" si="53"/>
        <v>0</v>
      </c>
      <c r="P462" s="445">
        <f t="shared" si="54"/>
        <v>0</v>
      </c>
      <c r="Q462" s="445">
        <f t="shared" si="55"/>
        <v>0</v>
      </c>
      <c r="R462" s="415" t="str">
        <f t="shared" si="56"/>
        <v>Leer</v>
      </c>
      <c r="S462" s="445">
        <f>IF('Angaben KH-Standort'!D$29='A4'!D462,IF('Angaben KH-Standort'!E$29="Ja",1,0),0)</f>
        <v>0</v>
      </c>
      <c r="T462" s="445">
        <f>IF('Angaben KH-Standort'!D$30='A4'!D462,IF('Angaben KH-Standort'!E$30="Ja",1,0),0)</f>
        <v>0</v>
      </c>
      <c r="U462" s="445">
        <f>IF('Angaben KH-Standort'!D$31='A4'!D462,IF('Angaben KH-Standort'!E$31="Ja",1,0),0)</f>
        <v>0</v>
      </c>
    </row>
    <row r="463" spans="2:21" ht="15" customHeight="1" x14ac:dyDescent="0.3">
      <c r="B463" s="70" t="str">
        <f t="shared" si="51"/>
        <v>!!!</v>
      </c>
      <c r="C463" s="265" t="str">
        <f>IF(ISERROR(IF(LEN(E463)&gt;0,VLOOKUP(TEXT($E463,0),'Angaben Stationen'!$E$14:$J$213,5,0),"")),"?",IF(LEN(E463)&gt;0,VLOOKUP(TEXT($E463,0),'Angaben Stationen'!$E$14:$J$213,5,0),""))</f>
        <v/>
      </c>
      <c r="D463" s="232" t="str">
        <f>IF(ISERROR(IF(LEN(E463)&gt;0,VLOOKUP(TEXT($E463,0),'Angaben Stationen'!$E$14:$J$213,6,0),"")),"STATION IST NICHT VORHANDEN",IF(LEN(E463)&gt;0,VLOOKUP(TEXT($E463,0),'Angaben Stationen'!$E$14:$J$213,6,0),""))</f>
        <v/>
      </c>
      <c r="E463" s="287"/>
      <c r="F463" s="234"/>
      <c r="G463" s="234"/>
      <c r="H463" s="263"/>
      <c r="I463" s="169"/>
      <c r="K463" s="445" t="str">
        <f t="shared" si="52"/>
        <v>Leer</v>
      </c>
      <c r="L463" s="445" t="str">
        <f>VLOOKUP($D463,{"29 - Psychiatrie (Erwachsene)","BGI";"297 - stationsäquivalente Behandlung in der Erwachsenenpsychiatrie (29)","BGI";"30 - Kinder- und Jugendpsychiatrie","BGII";"307 - stationsäquivalente Behandlung in der Kinder- und Jugendpsychiatrie (30)","BGII";"31 - Psychosomatik","BGI";"","Leer"},2,0)</f>
        <v>Leer</v>
      </c>
      <c r="M463" s="445">
        <f t="shared" si="49"/>
        <v>0</v>
      </c>
      <c r="N463" s="445">
        <f t="shared" si="50"/>
        <v>0</v>
      </c>
      <c r="O463" s="445">
        <f t="shared" si="53"/>
        <v>0</v>
      </c>
      <c r="P463" s="445">
        <f t="shared" si="54"/>
        <v>0</v>
      </c>
      <c r="Q463" s="445">
        <f t="shared" si="55"/>
        <v>0</v>
      </c>
      <c r="R463" s="415" t="str">
        <f t="shared" si="56"/>
        <v>Leer</v>
      </c>
      <c r="S463" s="445">
        <f>IF('Angaben KH-Standort'!D$29='A4'!D463,IF('Angaben KH-Standort'!E$29="Ja",1,0),0)</f>
        <v>0</v>
      </c>
      <c r="T463" s="445">
        <f>IF('Angaben KH-Standort'!D$30='A4'!D463,IF('Angaben KH-Standort'!E$30="Ja",1,0),0)</f>
        <v>0</v>
      </c>
      <c r="U463" s="445">
        <f>IF('Angaben KH-Standort'!D$31='A4'!D463,IF('Angaben KH-Standort'!E$31="Ja",1,0),0)</f>
        <v>0</v>
      </c>
    </row>
    <row r="464" spans="2:21" ht="15" customHeight="1" x14ac:dyDescent="0.3">
      <c r="B464" s="70" t="str">
        <f t="shared" si="51"/>
        <v>!!!</v>
      </c>
      <c r="C464" s="265" t="str">
        <f>IF(ISERROR(IF(LEN(E464)&gt;0,VLOOKUP(TEXT($E464,0),'Angaben Stationen'!$E$14:$J$213,5,0),"")),"?",IF(LEN(E464)&gt;0,VLOOKUP(TEXT($E464,0),'Angaben Stationen'!$E$14:$J$213,5,0),""))</f>
        <v/>
      </c>
      <c r="D464" s="232" t="str">
        <f>IF(ISERROR(IF(LEN(E464)&gt;0,VLOOKUP(TEXT($E464,0),'Angaben Stationen'!$E$14:$J$213,6,0),"")),"STATION IST NICHT VORHANDEN",IF(LEN(E464)&gt;0,VLOOKUP(TEXT($E464,0),'Angaben Stationen'!$E$14:$J$213,6,0),""))</f>
        <v/>
      </c>
      <c r="E464" s="287"/>
      <c r="F464" s="234"/>
      <c r="G464" s="234"/>
      <c r="H464" s="263"/>
      <c r="I464" s="169"/>
      <c r="K464" s="445" t="str">
        <f t="shared" si="52"/>
        <v>Leer</v>
      </c>
      <c r="L464" s="445" t="str">
        <f>VLOOKUP($D464,{"29 - Psychiatrie (Erwachsene)","BGI";"297 - stationsäquivalente Behandlung in der Erwachsenenpsychiatrie (29)","BGI";"30 - Kinder- und Jugendpsychiatrie","BGII";"307 - stationsäquivalente Behandlung in der Kinder- und Jugendpsychiatrie (30)","BGII";"31 - Psychosomatik","BGI";"","Leer"},2,0)</f>
        <v>Leer</v>
      </c>
      <c r="M464" s="445">
        <f t="shared" si="49"/>
        <v>0</v>
      </c>
      <c r="N464" s="445">
        <f t="shared" si="50"/>
        <v>0</v>
      </c>
      <c r="O464" s="445">
        <f t="shared" si="53"/>
        <v>0</v>
      </c>
      <c r="P464" s="445">
        <f t="shared" si="54"/>
        <v>0</v>
      </c>
      <c r="Q464" s="445">
        <f t="shared" si="55"/>
        <v>0</v>
      </c>
      <c r="R464" s="415" t="str">
        <f t="shared" si="56"/>
        <v>Leer</v>
      </c>
      <c r="S464" s="445">
        <f>IF('Angaben KH-Standort'!D$29='A4'!D464,IF('Angaben KH-Standort'!E$29="Ja",1,0),0)</f>
        <v>0</v>
      </c>
      <c r="T464" s="445">
        <f>IF('Angaben KH-Standort'!D$30='A4'!D464,IF('Angaben KH-Standort'!E$30="Ja",1,0),0)</f>
        <v>0</v>
      </c>
      <c r="U464" s="445">
        <f>IF('Angaben KH-Standort'!D$31='A4'!D464,IF('Angaben KH-Standort'!E$31="Ja",1,0),0)</f>
        <v>0</v>
      </c>
    </row>
    <row r="465" spans="2:21" ht="15" customHeight="1" x14ac:dyDescent="0.3">
      <c r="B465" s="70" t="str">
        <f t="shared" si="51"/>
        <v>!!!</v>
      </c>
      <c r="C465" s="265" t="str">
        <f>IF(ISERROR(IF(LEN(E465)&gt;0,VLOOKUP(TEXT($E465,0),'Angaben Stationen'!$E$14:$J$213,5,0),"")),"?",IF(LEN(E465)&gt;0,VLOOKUP(TEXT($E465,0),'Angaben Stationen'!$E$14:$J$213,5,0),""))</f>
        <v/>
      </c>
      <c r="D465" s="232" t="str">
        <f>IF(ISERROR(IF(LEN(E465)&gt;0,VLOOKUP(TEXT($E465,0),'Angaben Stationen'!$E$14:$J$213,6,0),"")),"STATION IST NICHT VORHANDEN",IF(LEN(E465)&gt;0,VLOOKUP(TEXT($E465,0),'Angaben Stationen'!$E$14:$J$213,6,0),""))</f>
        <v/>
      </c>
      <c r="E465" s="287"/>
      <c r="F465" s="234"/>
      <c r="G465" s="234"/>
      <c r="H465" s="263"/>
      <c r="I465" s="169"/>
      <c r="K465" s="445" t="str">
        <f t="shared" si="52"/>
        <v>Leer</v>
      </c>
      <c r="L465" s="445" t="str">
        <f>VLOOKUP($D465,{"29 - Psychiatrie (Erwachsene)","BGI";"297 - stationsäquivalente Behandlung in der Erwachsenenpsychiatrie (29)","BGI";"30 - Kinder- und Jugendpsychiatrie","BGII";"307 - stationsäquivalente Behandlung in der Kinder- und Jugendpsychiatrie (30)","BGII";"31 - Psychosomatik","BGI";"","Leer"},2,0)</f>
        <v>Leer</v>
      </c>
      <c r="M465" s="445">
        <f t="shared" si="49"/>
        <v>0</v>
      </c>
      <c r="N465" s="445">
        <f t="shared" si="50"/>
        <v>0</v>
      </c>
      <c r="O465" s="445">
        <f t="shared" si="53"/>
        <v>0</v>
      </c>
      <c r="P465" s="445">
        <f t="shared" si="54"/>
        <v>0</v>
      </c>
      <c r="Q465" s="445">
        <f t="shared" si="55"/>
        <v>0</v>
      </c>
      <c r="R465" s="415" t="str">
        <f t="shared" si="56"/>
        <v>Leer</v>
      </c>
      <c r="S465" s="445">
        <f>IF('Angaben KH-Standort'!D$29='A4'!D465,IF('Angaben KH-Standort'!E$29="Ja",1,0),0)</f>
        <v>0</v>
      </c>
      <c r="T465" s="445">
        <f>IF('Angaben KH-Standort'!D$30='A4'!D465,IF('Angaben KH-Standort'!E$30="Ja",1,0),0)</f>
        <v>0</v>
      </c>
      <c r="U465" s="445">
        <f>IF('Angaben KH-Standort'!D$31='A4'!D465,IF('Angaben KH-Standort'!E$31="Ja",1,0),0)</f>
        <v>0</v>
      </c>
    </row>
    <row r="466" spans="2:21" ht="15" customHeight="1" x14ac:dyDescent="0.3">
      <c r="B466" s="70" t="str">
        <f t="shared" si="51"/>
        <v>!!!</v>
      </c>
      <c r="C466" s="265" t="str">
        <f>IF(ISERROR(IF(LEN(E466)&gt;0,VLOOKUP(TEXT($E466,0),'Angaben Stationen'!$E$14:$J$213,5,0),"")),"?",IF(LEN(E466)&gt;0,VLOOKUP(TEXT($E466,0),'Angaben Stationen'!$E$14:$J$213,5,0),""))</f>
        <v/>
      </c>
      <c r="D466" s="232" t="str">
        <f>IF(ISERROR(IF(LEN(E466)&gt;0,VLOOKUP(TEXT($E466,0),'Angaben Stationen'!$E$14:$J$213,6,0),"")),"STATION IST NICHT VORHANDEN",IF(LEN(E466)&gt;0,VLOOKUP(TEXT($E466,0),'Angaben Stationen'!$E$14:$J$213,6,0),""))</f>
        <v/>
      </c>
      <c r="E466" s="287"/>
      <c r="F466" s="234"/>
      <c r="G466" s="234"/>
      <c r="H466" s="263"/>
      <c r="I466" s="169"/>
      <c r="K466" s="445" t="str">
        <f t="shared" si="52"/>
        <v>Leer</v>
      </c>
      <c r="L466" s="445" t="str">
        <f>VLOOKUP($D466,{"29 - Psychiatrie (Erwachsene)","BGI";"297 - stationsäquivalente Behandlung in der Erwachsenenpsychiatrie (29)","BGI";"30 - Kinder- und Jugendpsychiatrie","BGII";"307 - stationsäquivalente Behandlung in der Kinder- und Jugendpsychiatrie (30)","BGII";"31 - Psychosomatik","BGI";"","Leer"},2,0)</f>
        <v>Leer</v>
      </c>
      <c r="M466" s="445">
        <f t="shared" si="49"/>
        <v>0</v>
      </c>
      <c r="N466" s="445">
        <f t="shared" si="50"/>
        <v>0</v>
      </c>
      <c r="O466" s="445">
        <f t="shared" si="53"/>
        <v>0</v>
      </c>
      <c r="P466" s="445">
        <f t="shared" si="54"/>
        <v>0</v>
      </c>
      <c r="Q466" s="445">
        <f t="shared" si="55"/>
        <v>0</v>
      </c>
      <c r="R466" s="415" t="str">
        <f t="shared" si="56"/>
        <v>Leer</v>
      </c>
      <c r="S466" s="445">
        <f>IF('Angaben KH-Standort'!D$29='A4'!D466,IF('Angaben KH-Standort'!E$29="Ja",1,0),0)</f>
        <v>0</v>
      </c>
      <c r="T466" s="445">
        <f>IF('Angaben KH-Standort'!D$30='A4'!D466,IF('Angaben KH-Standort'!E$30="Ja",1,0),0)</f>
        <v>0</v>
      </c>
      <c r="U466" s="445">
        <f>IF('Angaben KH-Standort'!D$31='A4'!D466,IF('Angaben KH-Standort'!E$31="Ja",1,0),0)</f>
        <v>0</v>
      </c>
    </row>
    <row r="467" spans="2:21" ht="15" customHeight="1" x14ac:dyDescent="0.3">
      <c r="B467" s="70" t="str">
        <f t="shared" si="51"/>
        <v>!!!</v>
      </c>
      <c r="C467" s="265" t="str">
        <f>IF(ISERROR(IF(LEN(E467)&gt;0,VLOOKUP(TEXT($E467,0),'Angaben Stationen'!$E$14:$J$213,5,0),"")),"?",IF(LEN(E467)&gt;0,VLOOKUP(TEXT($E467,0),'Angaben Stationen'!$E$14:$J$213,5,0),""))</f>
        <v/>
      </c>
      <c r="D467" s="232" t="str">
        <f>IF(ISERROR(IF(LEN(E467)&gt;0,VLOOKUP(TEXT($E467,0),'Angaben Stationen'!$E$14:$J$213,6,0),"")),"STATION IST NICHT VORHANDEN",IF(LEN(E467)&gt;0,VLOOKUP(TEXT($E467,0),'Angaben Stationen'!$E$14:$J$213,6,0),""))</f>
        <v/>
      </c>
      <c r="E467" s="287"/>
      <c r="F467" s="234"/>
      <c r="G467" s="234"/>
      <c r="H467" s="263"/>
      <c r="I467" s="169"/>
      <c r="K467" s="445" t="str">
        <f t="shared" si="52"/>
        <v>Leer</v>
      </c>
      <c r="L467" s="445" t="str">
        <f>VLOOKUP($D467,{"29 - Psychiatrie (Erwachsene)","BGI";"297 - stationsäquivalente Behandlung in der Erwachsenenpsychiatrie (29)","BGI";"30 - Kinder- und Jugendpsychiatrie","BGII";"307 - stationsäquivalente Behandlung in der Kinder- und Jugendpsychiatrie (30)","BGII";"31 - Psychosomatik","BGI";"","Leer"},2,0)</f>
        <v>Leer</v>
      </c>
      <c r="M467" s="445">
        <f t="shared" si="49"/>
        <v>0</v>
      </c>
      <c r="N467" s="445">
        <f t="shared" si="50"/>
        <v>0</v>
      </c>
      <c r="O467" s="445">
        <f t="shared" si="53"/>
        <v>0</v>
      </c>
      <c r="P467" s="445">
        <f t="shared" si="54"/>
        <v>0</v>
      </c>
      <c r="Q467" s="445">
        <f t="shared" si="55"/>
        <v>0</v>
      </c>
      <c r="R467" s="415" t="str">
        <f t="shared" si="56"/>
        <v>Leer</v>
      </c>
      <c r="S467" s="445">
        <f>IF('Angaben KH-Standort'!D$29='A4'!D467,IF('Angaben KH-Standort'!E$29="Ja",1,0),0)</f>
        <v>0</v>
      </c>
      <c r="T467" s="445">
        <f>IF('Angaben KH-Standort'!D$30='A4'!D467,IF('Angaben KH-Standort'!E$30="Ja",1,0),0)</f>
        <v>0</v>
      </c>
      <c r="U467" s="445">
        <f>IF('Angaben KH-Standort'!D$31='A4'!D467,IF('Angaben KH-Standort'!E$31="Ja",1,0),0)</f>
        <v>0</v>
      </c>
    </row>
    <row r="468" spans="2:21" ht="15" customHeight="1" x14ac:dyDescent="0.3">
      <c r="B468" s="70" t="str">
        <f t="shared" si="51"/>
        <v>!!!</v>
      </c>
      <c r="C468" s="265" t="str">
        <f>IF(ISERROR(IF(LEN(E468)&gt;0,VLOOKUP(TEXT($E468,0),'Angaben Stationen'!$E$14:$J$213,5,0),"")),"?",IF(LEN(E468)&gt;0,VLOOKUP(TEXT($E468,0),'Angaben Stationen'!$E$14:$J$213,5,0),""))</f>
        <v/>
      </c>
      <c r="D468" s="232" t="str">
        <f>IF(ISERROR(IF(LEN(E468)&gt;0,VLOOKUP(TEXT($E468,0),'Angaben Stationen'!$E$14:$J$213,6,0),"")),"STATION IST NICHT VORHANDEN",IF(LEN(E468)&gt;0,VLOOKUP(TEXT($E468,0),'Angaben Stationen'!$E$14:$J$213,6,0),""))</f>
        <v/>
      </c>
      <c r="E468" s="287"/>
      <c r="F468" s="234"/>
      <c r="G468" s="234"/>
      <c r="H468" s="263"/>
      <c r="I468" s="169"/>
      <c r="K468" s="445" t="str">
        <f t="shared" si="52"/>
        <v>Leer</v>
      </c>
      <c r="L468" s="445" t="str">
        <f>VLOOKUP($D468,{"29 - Psychiatrie (Erwachsene)","BGI";"297 - stationsäquivalente Behandlung in der Erwachsenenpsychiatrie (29)","BGI";"30 - Kinder- und Jugendpsychiatrie","BGII";"307 - stationsäquivalente Behandlung in der Kinder- und Jugendpsychiatrie (30)","BGII";"31 - Psychosomatik","BGI";"","Leer"},2,0)</f>
        <v>Leer</v>
      </c>
      <c r="M468" s="445">
        <f t="shared" si="49"/>
        <v>0</v>
      </c>
      <c r="N468" s="445">
        <f t="shared" si="50"/>
        <v>0</v>
      </c>
      <c r="O468" s="445">
        <f t="shared" si="53"/>
        <v>0</v>
      </c>
      <c r="P468" s="445">
        <f t="shared" si="54"/>
        <v>0</v>
      </c>
      <c r="Q468" s="445">
        <f t="shared" si="55"/>
        <v>0</v>
      </c>
      <c r="R468" s="415" t="str">
        <f t="shared" si="56"/>
        <v>Leer</v>
      </c>
      <c r="S468" s="445">
        <f>IF('Angaben KH-Standort'!D$29='A4'!D468,IF('Angaben KH-Standort'!E$29="Ja",1,0),0)</f>
        <v>0</v>
      </c>
      <c r="T468" s="445">
        <f>IF('Angaben KH-Standort'!D$30='A4'!D468,IF('Angaben KH-Standort'!E$30="Ja",1,0),0)</f>
        <v>0</v>
      </c>
      <c r="U468" s="445">
        <f>IF('Angaben KH-Standort'!D$31='A4'!D468,IF('Angaben KH-Standort'!E$31="Ja",1,0),0)</f>
        <v>0</v>
      </c>
    </row>
    <row r="469" spans="2:21" ht="15" customHeight="1" x14ac:dyDescent="0.3">
      <c r="B469" s="70" t="str">
        <f t="shared" si="51"/>
        <v>!!!</v>
      </c>
      <c r="C469" s="265" t="str">
        <f>IF(ISERROR(IF(LEN(E469)&gt;0,VLOOKUP(TEXT($E469,0),'Angaben Stationen'!$E$14:$J$213,5,0),"")),"?",IF(LEN(E469)&gt;0,VLOOKUP(TEXT($E469,0),'Angaben Stationen'!$E$14:$J$213,5,0),""))</f>
        <v/>
      </c>
      <c r="D469" s="232" t="str">
        <f>IF(ISERROR(IF(LEN(E469)&gt;0,VLOOKUP(TEXT($E469,0),'Angaben Stationen'!$E$14:$J$213,6,0),"")),"STATION IST NICHT VORHANDEN",IF(LEN(E469)&gt;0,VLOOKUP(TEXT($E469,0),'Angaben Stationen'!$E$14:$J$213,6,0),""))</f>
        <v/>
      </c>
      <c r="E469" s="287"/>
      <c r="F469" s="234"/>
      <c r="G469" s="234"/>
      <c r="H469" s="263"/>
      <c r="I469" s="169"/>
      <c r="K469" s="445" t="str">
        <f t="shared" si="52"/>
        <v>Leer</v>
      </c>
      <c r="L469" s="445" t="str">
        <f>VLOOKUP($D469,{"29 - Psychiatrie (Erwachsene)","BGI";"297 - stationsäquivalente Behandlung in der Erwachsenenpsychiatrie (29)","BGI";"30 - Kinder- und Jugendpsychiatrie","BGII";"307 - stationsäquivalente Behandlung in der Kinder- und Jugendpsychiatrie (30)","BGII";"31 - Psychosomatik","BGI";"","Leer"},2,0)</f>
        <v>Leer</v>
      </c>
      <c r="M469" s="445">
        <f t="shared" si="49"/>
        <v>0</v>
      </c>
      <c r="N469" s="445">
        <f t="shared" si="50"/>
        <v>0</v>
      </c>
      <c r="O469" s="445">
        <f t="shared" si="53"/>
        <v>0</v>
      </c>
      <c r="P469" s="445">
        <f t="shared" si="54"/>
        <v>0</v>
      </c>
      <c r="Q469" s="445">
        <f t="shared" si="55"/>
        <v>0</v>
      </c>
      <c r="R469" s="415" t="str">
        <f t="shared" si="56"/>
        <v>Leer</v>
      </c>
      <c r="S469" s="445">
        <f>IF('Angaben KH-Standort'!D$29='A4'!D469,IF('Angaben KH-Standort'!E$29="Ja",1,0),0)</f>
        <v>0</v>
      </c>
      <c r="T469" s="445">
        <f>IF('Angaben KH-Standort'!D$30='A4'!D469,IF('Angaben KH-Standort'!E$30="Ja",1,0),0)</f>
        <v>0</v>
      </c>
      <c r="U469" s="445">
        <f>IF('Angaben KH-Standort'!D$31='A4'!D469,IF('Angaben KH-Standort'!E$31="Ja",1,0),0)</f>
        <v>0</v>
      </c>
    </row>
    <row r="470" spans="2:21" ht="15" customHeight="1" x14ac:dyDescent="0.3">
      <c r="B470" s="70" t="str">
        <f t="shared" si="51"/>
        <v>!!!</v>
      </c>
      <c r="C470" s="265" t="str">
        <f>IF(ISERROR(IF(LEN(E470)&gt;0,VLOOKUP(TEXT($E470,0),'Angaben Stationen'!$E$14:$J$213,5,0),"")),"?",IF(LEN(E470)&gt;0,VLOOKUP(TEXT($E470,0),'Angaben Stationen'!$E$14:$J$213,5,0),""))</f>
        <v/>
      </c>
      <c r="D470" s="232" t="str">
        <f>IF(ISERROR(IF(LEN(E470)&gt;0,VLOOKUP(TEXT($E470,0),'Angaben Stationen'!$E$14:$J$213,6,0),"")),"STATION IST NICHT VORHANDEN",IF(LEN(E470)&gt;0,VLOOKUP(TEXT($E470,0),'Angaben Stationen'!$E$14:$J$213,6,0),""))</f>
        <v/>
      </c>
      <c r="E470" s="287"/>
      <c r="F470" s="234"/>
      <c r="G470" s="234"/>
      <c r="H470" s="263"/>
      <c r="I470" s="169"/>
      <c r="K470" s="445" t="str">
        <f t="shared" si="52"/>
        <v>Leer</v>
      </c>
      <c r="L470" s="445" t="str">
        <f>VLOOKUP($D470,{"29 - Psychiatrie (Erwachsene)","BGI";"297 - stationsäquivalente Behandlung in der Erwachsenenpsychiatrie (29)","BGI";"30 - Kinder- und Jugendpsychiatrie","BGII";"307 - stationsäquivalente Behandlung in der Kinder- und Jugendpsychiatrie (30)","BGII";"31 - Psychosomatik","BGI";"","Leer"},2,0)</f>
        <v>Leer</v>
      </c>
      <c r="M470" s="445">
        <f t="shared" si="49"/>
        <v>0</v>
      </c>
      <c r="N470" s="445">
        <f t="shared" si="50"/>
        <v>0</v>
      </c>
      <c r="O470" s="445">
        <f t="shared" si="53"/>
        <v>0</v>
      </c>
      <c r="P470" s="445">
        <f t="shared" si="54"/>
        <v>0</v>
      </c>
      <c r="Q470" s="445">
        <f t="shared" si="55"/>
        <v>0</v>
      </c>
      <c r="R470" s="415" t="str">
        <f t="shared" si="56"/>
        <v>Leer</v>
      </c>
      <c r="S470" s="445">
        <f>IF('Angaben KH-Standort'!D$29='A4'!D470,IF('Angaben KH-Standort'!E$29="Ja",1,0),0)</f>
        <v>0</v>
      </c>
      <c r="T470" s="445">
        <f>IF('Angaben KH-Standort'!D$30='A4'!D470,IF('Angaben KH-Standort'!E$30="Ja",1,0),0)</f>
        <v>0</v>
      </c>
      <c r="U470" s="445">
        <f>IF('Angaben KH-Standort'!D$31='A4'!D470,IF('Angaben KH-Standort'!E$31="Ja",1,0),0)</f>
        <v>0</v>
      </c>
    </row>
    <row r="471" spans="2:21" ht="15" customHeight="1" x14ac:dyDescent="0.3">
      <c r="B471" s="70" t="str">
        <f t="shared" si="51"/>
        <v>!!!</v>
      </c>
      <c r="C471" s="265" t="str">
        <f>IF(ISERROR(IF(LEN(E471)&gt;0,VLOOKUP(TEXT($E471,0),'Angaben Stationen'!$E$14:$J$213,5,0),"")),"?",IF(LEN(E471)&gt;0,VLOOKUP(TEXT($E471,0),'Angaben Stationen'!$E$14:$J$213,5,0),""))</f>
        <v/>
      </c>
      <c r="D471" s="232" t="str">
        <f>IF(ISERROR(IF(LEN(E471)&gt;0,VLOOKUP(TEXT($E471,0),'Angaben Stationen'!$E$14:$J$213,6,0),"")),"STATION IST NICHT VORHANDEN",IF(LEN(E471)&gt;0,VLOOKUP(TEXT($E471,0),'Angaben Stationen'!$E$14:$J$213,6,0),""))</f>
        <v/>
      </c>
      <c r="E471" s="287"/>
      <c r="F471" s="234"/>
      <c r="G471" s="234"/>
      <c r="H471" s="263"/>
      <c r="I471" s="169"/>
      <c r="K471" s="445" t="str">
        <f t="shared" si="52"/>
        <v>Leer</v>
      </c>
      <c r="L471" s="445" t="str">
        <f>VLOOKUP($D471,{"29 - Psychiatrie (Erwachsene)","BGI";"297 - stationsäquivalente Behandlung in der Erwachsenenpsychiatrie (29)","BGI";"30 - Kinder- und Jugendpsychiatrie","BGII";"307 - stationsäquivalente Behandlung in der Kinder- und Jugendpsychiatrie (30)","BGII";"31 - Psychosomatik","BGI";"","Leer"},2,0)</f>
        <v>Leer</v>
      </c>
      <c r="M471" s="445">
        <f t="shared" si="49"/>
        <v>0</v>
      </c>
      <c r="N471" s="445">
        <f t="shared" si="50"/>
        <v>0</v>
      </c>
      <c r="O471" s="445">
        <f t="shared" si="53"/>
        <v>0</v>
      </c>
      <c r="P471" s="445">
        <f t="shared" si="54"/>
        <v>0</v>
      </c>
      <c r="Q471" s="445">
        <f t="shared" si="55"/>
        <v>0</v>
      </c>
      <c r="R471" s="415" t="str">
        <f t="shared" si="56"/>
        <v>Leer</v>
      </c>
      <c r="S471" s="445">
        <f>IF('Angaben KH-Standort'!D$29='A4'!D471,IF('Angaben KH-Standort'!E$29="Ja",1,0),0)</f>
        <v>0</v>
      </c>
      <c r="T471" s="445">
        <f>IF('Angaben KH-Standort'!D$30='A4'!D471,IF('Angaben KH-Standort'!E$30="Ja",1,0),0)</f>
        <v>0</v>
      </c>
      <c r="U471" s="445">
        <f>IF('Angaben KH-Standort'!D$31='A4'!D471,IF('Angaben KH-Standort'!E$31="Ja",1,0),0)</f>
        <v>0</v>
      </c>
    </row>
    <row r="472" spans="2:21" ht="15" customHeight="1" x14ac:dyDescent="0.3">
      <c r="B472" s="70" t="str">
        <f t="shared" si="51"/>
        <v>!!!</v>
      </c>
      <c r="C472" s="265" t="str">
        <f>IF(ISERROR(IF(LEN(E472)&gt;0,VLOOKUP(TEXT($E472,0),'Angaben Stationen'!$E$14:$J$213,5,0),"")),"?",IF(LEN(E472)&gt;0,VLOOKUP(TEXT($E472,0),'Angaben Stationen'!$E$14:$J$213,5,0),""))</f>
        <v/>
      </c>
      <c r="D472" s="232" t="str">
        <f>IF(ISERROR(IF(LEN(E472)&gt;0,VLOOKUP(TEXT($E472,0),'Angaben Stationen'!$E$14:$J$213,6,0),"")),"STATION IST NICHT VORHANDEN",IF(LEN(E472)&gt;0,VLOOKUP(TEXT($E472,0),'Angaben Stationen'!$E$14:$J$213,6,0),""))</f>
        <v/>
      </c>
      <c r="E472" s="287"/>
      <c r="F472" s="234"/>
      <c r="G472" s="234"/>
      <c r="H472" s="263"/>
      <c r="I472" s="169"/>
      <c r="K472" s="445" t="str">
        <f t="shared" si="52"/>
        <v>Leer</v>
      </c>
      <c r="L472" s="445" t="str">
        <f>VLOOKUP($D472,{"29 - Psychiatrie (Erwachsene)","BGI";"297 - stationsäquivalente Behandlung in der Erwachsenenpsychiatrie (29)","BGI";"30 - Kinder- und Jugendpsychiatrie","BGII";"307 - stationsäquivalente Behandlung in der Kinder- und Jugendpsychiatrie (30)","BGII";"31 - Psychosomatik","BGI";"","Leer"},2,0)</f>
        <v>Leer</v>
      </c>
      <c r="M472" s="445">
        <f t="shared" si="49"/>
        <v>0</v>
      </c>
      <c r="N472" s="445">
        <f t="shared" si="50"/>
        <v>0</v>
      </c>
      <c r="O472" s="445">
        <f t="shared" si="53"/>
        <v>0</v>
      </c>
      <c r="P472" s="445">
        <f t="shared" si="54"/>
        <v>0</v>
      </c>
      <c r="Q472" s="445">
        <f t="shared" si="55"/>
        <v>0</v>
      </c>
      <c r="R472" s="415" t="str">
        <f t="shared" si="56"/>
        <v>Leer</v>
      </c>
      <c r="S472" s="445">
        <f>IF('Angaben KH-Standort'!D$29='A4'!D472,IF('Angaben KH-Standort'!E$29="Ja",1,0),0)</f>
        <v>0</v>
      </c>
      <c r="T472" s="445">
        <f>IF('Angaben KH-Standort'!D$30='A4'!D472,IF('Angaben KH-Standort'!E$30="Ja",1,0),0)</f>
        <v>0</v>
      </c>
      <c r="U472" s="445">
        <f>IF('Angaben KH-Standort'!D$31='A4'!D472,IF('Angaben KH-Standort'!E$31="Ja",1,0),0)</f>
        <v>0</v>
      </c>
    </row>
    <row r="473" spans="2:21" ht="15" customHeight="1" x14ac:dyDescent="0.3">
      <c r="B473" s="70" t="str">
        <f t="shared" si="51"/>
        <v>!!!</v>
      </c>
      <c r="C473" s="265" t="str">
        <f>IF(ISERROR(IF(LEN(E473)&gt;0,VLOOKUP(TEXT($E473,0),'Angaben Stationen'!$E$14:$J$213,5,0),"")),"?",IF(LEN(E473)&gt;0,VLOOKUP(TEXT($E473,0),'Angaben Stationen'!$E$14:$J$213,5,0),""))</f>
        <v/>
      </c>
      <c r="D473" s="232" t="str">
        <f>IF(ISERROR(IF(LEN(E473)&gt;0,VLOOKUP(TEXT($E473,0),'Angaben Stationen'!$E$14:$J$213,6,0),"")),"STATION IST NICHT VORHANDEN",IF(LEN(E473)&gt;0,VLOOKUP(TEXT($E473,0),'Angaben Stationen'!$E$14:$J$213,6,0),""))</f>
        <v/>
      </c>
      <c r="E473" s="287"/>
      <c r="F473" s="234"/>
      <c r="G473" s="234"/>
      <c r="H473" s="263"/>
      <c r="I473" s="169"/>
      <c r="K473" s="445" t="str">
        <f t="shared" si="52"/>
        <v>Leer</v>
      </c>
      <c r="L473" s="445" t="str">
        <f>VLOOKUP($D473,{"29 - Psychiatrie (Erwachsene)","BGI";"297 - stationsäquivalente Behandlung in der Erwachsenenpsychiatrie (29)","BGI";"30 - Kinder- und Jugendpsychiatrie","BGII";"307 - stationsäquivalente Behandlung in der Kinder- und Jugendpsychiatrie (30)","BGII";"31 - Psychosomatik","BGI";"","Leer"},2,0)</f>
        <v>Leer</v>
      </c>
      <c r="M473" s="445">
        <f t="shared" si="49"/>
        <v>0</v>
      </c>
      <c r="N473" s="445">
        <f t="shared" si="50"/>
        <v>0</v>
      </c>
      <c r="O473" s="445">
        <f t="shared" si="53"/>
        <v>0</v>
      </c>
      <c r="P473" s="445">
        <f t="shared" si="54"/>
        <v>0</v>
      </c>
      <c r="Q473" s="445">
        <f t="shared" si="55"/>
        <v>0</v>
      </c>
      <c r="R473" s="415" t="str">
        <f t="shared" si="56"/>
        <v>Leer</v>
      </c>
      <c r="S473" s="445">
        <f>IF('Angaben KH-Standort'!D$29='A4'!D473,IF('Angaben KH-Standort'!E$29="Ja",1,0),0)</f>
        <v>0</v>
      </c>
      <c r="T473" s="445">
        <f>IF('Angaben KH-Standort'!D$30='A4'!D473,IF('Angaben KH-Standort'!E$30="Ja",1,0),0)</f>
        <v>0</v>
      </c>
      <c r="U473" s="445">
        <f>IF('Angaben KH-Standort'!D$31='A4'!D473,IF('Angaben KH-Standort'!E$31="Ja",1,0),0)</f>
        <v>0</v>
      </c>
    </row>
    <row r="474" spans="2:21" ht="15" customHeight="1" x14ac:dyDescent="0.3">
      <c r="B474" s="70" t="str">
        <f t="shared" si="51"/>
        <v>!!!</v>
      </c>
      <c r="C474" s="265" t="str">
        <f>IF(ISERROR(IF(LEN(E474)&gt;0,VLOOKUP(TEXT($E474,0),'Angaben Stationen'!$E$14:$J$213,5,0),"")),"?",IF(LEN(E474)&gt;0,VLOOKUP(TEXT($E474,0),'Angaben Stationen'!$E$14:$J$213,5,0),""))</f>
        <v/>
      </c>
      <c r="D474" s="232" t="str">
        <f>IF(ISERROR(IF(LEN(E474)&gt;0,VLOOKUP(TEXT($E474,0),'Angaben Stationen'!$E$14:$J$213,6,0),"")),"STATION IST NICHT VORHANDEN",IF(LEN(E474)&gt;0,VLOOKUP(TEXT($E474,0),'Angaben Stationen'!$E$14:$J$213,6,0),""))</f>
        <v/>
      </c>
      <c r="E474" s="287"/>
      <c r="F474" s="234"/>
      <c r="G474" s="234"/>
      <c r="H474" s="263"/>
      <c r="I474" s="169"/>
      <c r="K474" s="445" t="str">
        <f t="shared" si="52"/>
        <v>Leer</v>
      </c>
      <c r="L474" s="445" t="str">
        <f>VLOOKUP($D474,{"29 - Psychiatrie (Erwachsene)","BGI";"297 - stationsäquivalente Behandlung in der Erwachsenenpsychiatrie (29)","BGI";"30 - Kinder- und Jugendpsychiatrie","BGII";"307 - stationsäquivalente Behandlung in der Kinder- und Jugendpsychiatrie (30)","BGII";"31 - Psychosomatik","BGI";"","Leer"},2,0)</f>
        <v>Leer</v>
      </c>
      <c r="M474" s="445">
        <f t="shared" si="49"/>
        <v>0</v>
      </c>
      <c r="N474" s="445">
        <f t="shared" si="50"/>
        <v>0</v>
      </c>
      <c r="O474" s="445">
        <f t="shared" si="53"/>
        <v>0</v>
      </c>
      <c r="P474" s="445">
        <f t="shared" si="54"/>
        <v>0</v>
      </c>
      <c r="Q474" s="445">
        <f t="shared" si="55"/>
        <v>0</v>
      </c>
      <c r="R474" s="415" t="str">
        <f t="shared" si="56"/>
        <v>Leer</v>
      </c>
      <c r="S474" s="445">
        <f>IF('Angaben KH-Standort'!D$29='A4'!D474,IF('Angaben KH-Standort'!E$29="Ja",1,0),0)</f>
        <v>0</v>
      </c>
      <c r="T474" s="445">
        <f>IF('Angaben KH-Standort'!D$30='A4'!D474,IF('Angaben KH-Standort'!E$30="Ja",1,0),0)</f>
        <v>0</v>
      </c>
      <c r="U474" s="445">
        <f>IF('Angaben KH-Standort'!D$31='A4'!D474,IF('Angaben KH-Standort'!E$31="Ja",1,0),0)</f>
        <v>0</v>
      </c>
    </row>
    <row r="475" spans="2:21" ht="15" customHeight="1" x14ac:dyDescent="0.3">
      <c r="B475" s="70" t="str">
        <f t="shared" si="51"/>
        <v>!!!</v>
      </c>
      <c r="C475" s="265" t="str">
        <f>IF(ISERROR(IF(LEN(E475)&gt;0,VLOOKUP(TEXT($E475,0),'Angaben Stationen'!$E$14:$J$213,5,0),"")),"?",IF(LEN(E475)&gt;0,VLOOKUP(TEXT($E475,0),'Angaben Stationen'!$E$14:$J$213,5,0),""))</f>
        <v/>
      </c>
      <c r="D475" s="232" t="str">
        <f>IF(ISERROR(IF(LEN(E475)&gt;0,VLOOKUP(TEXT($E475,0),'Angaben Stationen'!$E$14:$J$213,6,0),"")),"STATION IST NICHT VORHANDEN",IF(LEN(E475)&gt;0,VLOOKUP(TEXT($E475,0),'Angaben Stationen'!$E$14:$J$213,6,0),""))</f>
        <v/>
      </c>
      <c r="E475" s="287"/>
      <c r="F475" s="234"/>
      <c r="G475" s="234"/>
      <c r="H475" s="263"/>
      <c r="I475" s="169"/>
      <c r="K475" s="445" t="str">
        <f t="shared" si="52"/>
        <v>Leer</v>
      </c>
      <c r="L475" s="445" t="str">
        <f>VLOOKUP($D475,{"29 - Psychiatrie (Erwachsene)","BGI";"297 - stationsäquivalente Behandlung in der Erwachsenenpsychiatrie (29)","BGI";"30 - Kinder- und Jugendpsychiatrie","BGII";"307 - stationsäquivalente Behandlung in der Kinder- und Jugendpsychiatrie (30)","BGII";"31 - Psychosomatik","BGI";"","Leer"},2,0)</f>
        <v>Leer</v>
      </c>
      <c r="M475" s="445">
        <f t="shared" si="49"/>
        <v>0</v>
      </c>
      <c r="N475" s="445">
        <f t="shared" si="50"/>
        <v>0</v>
      </c>
      <c r="O475" s="445">
        <f t="shared" si="53"/>
        <v>0</v>
      </c>
      <c r="P475" s="445">
        <f t="shared" si="54"/>
        <v>0</v>
      </c>
      <c r="Q475" s="445">
        <f t="shared" si="55"/>
        <v>0</v>
      </c>
      <c r="R475" s="415" t="str">
        <f t="shared" si="56"/>
        <v>Leer</v>
      </c>
      <c r="S475" s="445">
        <f>IF('Angaben KH-Standort'!D$29='A4'!D475,IF('Angaben KH-Standort'!E$29="Ja",1,0),0)</f>
        <v>0</v>
      </c>
      <c r="T475" s="445">
        <f>IF('Angaben KH-Standort'!D$30='A4'!D475,IF('Angaben KH-Standort'!E$30="Ja",1,0),0)</f>
        <v>0</v>
      </c>
      <c r="U475" s="445">
        <f>IF('Angaben KH-Standort'!D$31='A4'!D475,IF('Angaben KH-Standort'!E$31="Ja",1,0),0)</f>
        <v>0</v>
      </c>
    </row>
    <row r="476" spans="2:21" ht="15" customHeight="1" x14ac:dyDescent="0.3">
      <c r="B476" s="70" t="str">
        <f t="shared" si="51"/>
        <v>!!!</v>
      </c>
      <c r="C476" s="265" t="str">
        <f>IF(ISERROR(IF(LEN(E476)&gt;0,VLOOKUP(TEXT($E476,0),'Angaben Stationen'!$E$14:$J$213,5,0),"")),"?",IF(LEN(E476)&gt;0,VLOOKUP(TEXT($E476,0),'Angaben Stationen'!$E$14:$J$213,5,0),""))</f>
        <v/>
      </c>
      <c r="D476" s="232" t="str">
        <f>IF(ISERROR(IF(LEN(E476)&gt;0,VLOOKUP(TEXT($E476,0),'Angaben Stationen'!$E$14:$J$213,6,0),"")),"STATION IST NICHT VORHANDEN",IF(LEN(E476)&gt;0,VLOOKUP(TEXT($E476,0),'Angaben Stationen'!$E$14:$J$213,6,0),""))</f>
        <v/>
      </c>
      <c r="E476" s="287"/>
      <c r="F476" s="234"/>
      <c r="G476" s="234"/>
      <c r="H476" s="263"/>
      <c r="I476" s="169"/>
      <c r="K476" s="445" t="str">
        <f t="shared" si="52"/>
        <v>Leer</v>
      </c>
      <c r="L476" s="445" t="str">
        <f>VLOOKUP($D476,{"29 - Psychiatrie (Erwachsene)","BGI";"297 - stationsäquivalente Behandlung in der Erwachsenenpsychiatrie (29)","BGI";"30 - Kinder- und Jugendpsychiatrie","BGII";"307 - stationsäquivalente Behandlung in der Kinder- und Jugendpsychiatrie (30)","BGII";"31 - Psychosomatik","BGI";"","Leer"},2,0)</f>
        <v>Leer</v>
      </c>
      <c r="M476" s="445">
        <f t="shared" si="49"/>
        <v>0</v>
      </c>
      <c r="N476" s="445">
        <f t="shared" si="50"/>
        <v>0</v>
      </c>
      <c r="O476" s="445">
        <f t="shared" si="53"/>
        <v>0</v>
      </c>
      <c r="P476" s="445">
        <f t="shared" si="54"/>
        <v>0</v>
      </c>
      <c r="Q476" s="445">
        <f t="shared" si="55"/>
        <v>0</v>
      </c>
      <c r="R476" s="415" t="str">
        <f t="shared" si="56"/>
        <v>Leer</v>
      </c>
      <c r="S476" s="445">
        <f>IF('Angaben KH-Standort'!D$29='A4'!D476,IF('Angaben KH-Standort'!E$29="Ja",1,0),0)</f>
        <v>0</v>
      </c>
      <c r="T476" s="445">
        <f>IF('Angaben KH-Standort'!D$30='A4'!D476,IF('Angaben KH-Standort'!E$30="Ja",1,0),0)</f>
        <v>0</v>
      </c>
      <c r="U476" s="445">
        <f>IF('Angaben KH-Standort'!D$31='A4'!D476,IF('Angaben KH-Standort'!E$31="Ja",1,0),0)</f>
        <v>0</v>
      </c>
    </row>
    <row r="477" spans="2:21" ht="15" customHeight="1" x14ac:dyDescent="0.3">
      <c r="B477" s="70" t="str">
        <f t="shared" si="51"/>
        <v>!!!</v>
      </c>
      <c r="C477" s="265" t="str">
        <f>IF(ISERROR(IF(LEN(E477)&gt;0,VLOOKUP(TEXT($E477,0),'Angaben Stationen'!$E$14:$J$213,5,0),"")),"?",IF(LEN(E477)&gt;0,VLOOKUP(TEXT($E477,0),'Angaben Stationen'!$E$14:$J$213,5,0),""))</f>
        <v/>
      </c>
      <c r="D477" s="232" t="str">
        <f>IF(ISERROR(IF(LEN(E477)&gt;0,VLOOKUP(TEXT($E477,0),'Angaben Stationen'!$E$14:$J$213,6,0),"")),"STATION IST NICHT VORHANDEN",IF(LEN(E477)&gt;0,VLOOKUP(TEXT($E477,0),'Angaben Stationen'!$E$14:$J$213,6,0),""))</f>
        <v/>
      </c>
      <c r="E477" s="287"/>
      <c r="F477" s="234"/>
      <c r="G477" s="234"/>
      <c r="H477" s="263"/>
      <c r="I477" s="169"/>
      <c r="K477" s="445" t="str">
        <f t="shared" si="52"/>
        <v>Leer</v>
      </c>
      <c r="L477" s="445" t="str">
        <f>VLOOKUP($D477,{"29 - Psychiatrie (Erwachsene)","BGI";"297 - stationsäquivalente Behandlung in der Erwachsenenpsychiatrie (29)","BGI";"30 - Kinder- und Jugendpsychiatrie","BGII";"307 - stationsäquivalente Behandlung in der Kinder- und Jugendpsychiatrie (30)","BGII";"31 - Psychosomatik","BGI";"","Leer"},2,0)</f>
        <v>Leer</v>
      </c>
      <c r="M477" s="445">
        <f t="shared" si="49"/>
        <v>0</v>
      </c>
      <c r="N477" s="445">
        <f t="shared" si="50"/>
        <v>0</v>
      </c>
      <c r="O477" s="445">
        <f t="shared" si="53"/>
        <v>0</v>
      </c>
      <c r="P477" s="445">
        <f t="shared" si="54"/>
        <v>0</v>
      </c>
      <c r="Q477" s="445">
        <f t="shared" si="55"/>
        <v>0</v>
      </c>
      <c r="R477" s="415" t="str">
        <f t="shared" si="56"/>
        <v>Leer</v>
      </c>
      <c r="S477" s="445">
        <f>IF('Angaben KH-Standort'!D$29='A4'!D477,IF('Angaben KH-Standort'!E$29="Ja",1,0),0)</f>
        <v>0</v>
      </c>
      <c r="T477" s="445">
        <f>IF('Angaben KH-Standort'!D$30='A4'!D477,IF('Angaben KH-Standort'!E$30="Ja",1,0),0)</f>
        <v>0</v>
      </c>
      <c r="U477" s="445">
        <f>IF('Angaben KH-Standort'!D$31='A4'!D477,IF('Angaben KH-Standort'!E$31="Ja",1,0),0)</f>
        <v>0</v>
      </c>
    </row>
    <row r="478" spans="2:21" ht="15" customHeight="1" x14ac:dyDescent="0.3">
      <c r="B478" s="70" t="str">
        <f t="shared" si="51"/>
        <v>!!!</v>
      </c>
      <c r="C478" s="265" t="str">
        <f>IF(ISERROR(IF(LEN(E478)&gt;0,VLOOKUP(TEXT($E478,0),'Angaben Stationen'!$E$14:$J$213,5,0),"")),"?",IF(LEN(E478)&gt;0,VLOOKUP(TEXT($E478,0),'Angaben Stationen'!$E$14:$J$213,5,0),""))</f>
        <v/>
      </c>
      <c r="D478" s="232" t="str">
        <f>IF(ISERROR(IF(LEN(E478)&gt;0,VLOOKUP(TEXT($E478,0),'Angaben Stationen'!$E$14:$J$213,6,0),"")),"STATION IST NICHT VORHANDEN",IF(LEN(E478)&gt;0,VLOOKUP(TEXT($E478,0),'Angaben Stationen'!$E$14:$J$213,6,0),""))</f>
        <v/>
      </c>
      <c r="E478" s="287"/>
      <c r="F478" s="234"/>
      <c r="G478" s="234"/>
      <c r="H478" s="263"/>
      <c r="I478" s="169"/>
      <c r="K478" s="445" t="str">
        <f t="shared" si="52"/>
        <v>Leer</v>
      </c>
      <c r="L478" s="445" t="str">
        <f>VLOOKUP($D478,{"29 - Psychiatrie (Erwachsene)","BGI";"297 - stationsäquivalente Behandlung in der Erwachsenenpsychiatrie (29)","BGI";"30 - Kinder- und Jugendpsychiatrie","BGII";"307 - stationsäquivalente Behandlung in der Kinder- und Jugendpsychiatrie (30)","BGII";"31 - Psychosomatik","BGI";"","Leer"},2,0)</f>
        <v>Leer</v>
      </c>
      <c r="M478" s="445">
        <f t="shared" si="49"/>
        <v>0</v>
      </c>
      <c r="N478" s="445">
        <f t="shared" si="50"/>
        <v>0</v>
      </c>
      <c r="O478" s="445">
        <f t="shared" si="53"/>
        <v>0</v>
      </c>
      <c r="P478" s="445">
        <f t="shared" si="54"/>
        <v>0</v>
      </c>
      <c r="Q478" s="445">
        <f t="shared" si="55"/>
        <v>0</v>
      </c>
      <c r="R478" s="415" t="str">
        <f t="shared" si="56"/>
        <v>Leer</v>
      </c>
      <c r="S478" s="445">
        <f>IF('Angaben KH-Standort'!D$29='A4'!D478,IF('Angaben KH-Standort'!E$29="Ja",1,0),0)</f>
        <v>0</v>
      </c>
      <c r="T478" s="445">
        <f>IF('Angaben KH-Standort'!D$30='A4'!D478,IF('Angaben KH-Standort'!E$30="Ja",1,0),0)</f>
        <v>0</v>
      </c>
      <c r="U478" s="445">
        <f>IF('Angaben KH-Standort'!D$31='A4'!D478,IF('Angaben KH-Standort'!E$31="Ja",1,0),0)</f>
        <v>0</v>
      </c>
    </row>
    <row r="479" spans="2:21" ht="15" customHeight="1" x14ac:dyDescent="0.3">
      <c r="B479" s="70" t="str">
        <f t="shared" si="51"/>
        <v>!!!</v>
      </c>
      <c r="C479" s="265" t="str">
        <f>IF(ISERROR(IF(LEN(E479)&gt;0,VLOOKUP(TEXT($E479,0),'Angaben Stationen'!$E$14:$J$213,5,0),"")),"?",IF(LEN(E479)&gt;0,VLOOKUP(TEXT($E479,0),'Angaben Stationen'!$E$14:$J$213,5,0),""))</f>
        <v/>
      </c>
      <c r="D479" s="232" t="str">
        <f>IF(ISERROR(IF(LEN(E479)&gt;0,VLOOKUP(TEXT($E479,0),'Angaben Stationen'!$E$14:$J$213,6,0),"")),"STATION IST NICHT VORHANDEN",IF(LEN(E479)&gt;0,VLOOKUP(TEXT($E479,0),'Angaben Stationen'!$E$14:$J$213,6,0),""))</f>
        <v/>
      </c>
      <c r="E479" s="287"/>
      <c r="F479" s="234"/>
      <c r="G479" s="234"/>
      <c r="H479" s="263"/>
      <c r="I479" s="169"/>
      <c r="K479" s="445" t="str">
        <f t="shared" si="52"/>
        <v>Leer</v>
      </c>
      <c r="L479" s="445" t="str">
        <f>VLOOKUP($D479,{"29 - Psychiatrie (Erwachsene)","BGI";"297 - stationsäquivalente Behandlung in der Erwachsenenpsychiatrie (29)","BGI";"30 - Kinder- und Jugendpsychiatrie","BGII";"307 - stationsäquivalente Behandlung in der Kinder- und Jugendpsychiatrie (30)","BGII";"31 - Psychosomatik","BGI";"","Leer"},2,0)</f>
        <v>Leer</v>
      </c>
      <c r="M479" s="445">
        <f t="shared" si="49"/>
        <v>0</v>
      </c>
      <c r="N479" s="445">
        <f t="shared" si="50"/>
        <v>0</v>
      </c>
      <c r="O479" s="445">
        <f t="shared" si="53"/>
        <v>0</v>
      </c>
      <c r="P479" s="445">
        <f t="shared" si="54"/>
        <v>0</v>
      </c>
      <c r="Q479" s="445">
        <f t="shared" si="55"/>
        <v>0</v>
      </c>
      <c r="R479" s="415" t="str">
        <f t="shared" si="56"/>
        <v>Leer</v>
      </c>
      <c r="S479" s="445">
        <f>IF('Angaben KH-Standort'!D$29='A4'!D479,IF('Angaben KH-Standort'!E$29="Ja",1,0),0)</f>
        <v>0</v>
      </c>
      <c r="T479" s="445">
        <f>IF('Angaben KH-Standort'!D$30='A4'!D479,IF('Angaben KH-Standort'!E$30="Ja",1,0),0)</f>
        <v>0</v>
      </c>
      <c r="U479" s="445">
        <f>IF('Angaben KH-Standort'!D$31='A4'!D479,IF('Angaben KH-Standort'!E$31="Ja",1,0),0)</f>
        <v>0</v>
      </c>
    </row>
    <row r="480" spans="2:21" ht="15" customHeight="1" x14ac:dyDescent="0.3">
      <c r="B480" s="70" t="str">
        <f t="shared" si="51"/>
        <v>!!!</v>
      </c>
      <c r="C480" s="265" t="str">
        <f>IF(ISERROR(IF(LEN(E480)&gt;0,VLOOKUP(TEXT($E480,0),'Angaben Stationen'!$E$14:$J$213,5,0),"")),"?",IF(LEN(E480)&gt;0,VLOOKUP(TEXT($E480,0),'Angaben Stationen'!$E$14:$J$213,5,0),""))</f>
        <v/>
      </c>
      <c r="D480" s="232" t="str">
        <f>IF(ISERROR(IF(LEN(E480)&gt;0,VLOOKUP(TEXT($E480,0),'Angaben Stationen'!$E$14:$J$213,6,0),"")),"STATION IST NICHT VORHANDEN",IF(LEN(E480)&gt;0,VLOOKUP(TEXT($E480,0),'Angaben Stationen'!$E$14:$J$213,6,0),""))</f>
        <v/>
      </c>
      <c r="E480" s="287"/>
      <c r="F480" s="234"/>
      <c r="G480" s="234"/>
      <c r="H480" s="263"/>
      <c r="I480" s="169"/>
      <c r="K480" s="445" t="str">
        <f t="shared" si="52"/>
        <v>Leer</v>
      </c>
      <c r="L480" s="445" t="str">
        <f>VLOOKUP($D480,{"29 - Psychiatrie (Erwachsene)","BGI";"297 - stationsäquivalente Behandlung in der Erwachsenenpsychiatrie (29)","BGI";"30 - Kinder- und Jugendpsychiatrie","BGII";"307 - stationsäquivalente Behandlung in der Kinder- und Jugendpsychiatrie (30)","BGII";"31 - Psychosomatik","BGI";"","Leer"},2,0)</f>
        <v>Leer</v>
      </c>
      <c r="M480" s="445">
        <f t="shared" si="49"/>
        <v>0</v>
      </c>
      <c r="N480" s="445">
        <f t="shared" si="50"/>
        <v>0</v>
      </c>
      <c r="O480" s="445">
        <f t="shared" si="53"/>
        <v>0</v>
      </c>
      <c r="P480" s="445">
        <f t="shared" si="54"/>
        <v>0</v>
      </c>
      <c r="Q480" s="445">
        <f t="shared" si="55"/>
        <v>0</v>
      </c>
      <c r="R480" s="415" t="str">
        <f t="shared" si="56"/>
        <v>Leer</v>
      </c>
      <c r="S480" s="445">
        <f>IF('Angaben KH-Standort'!D$29='A4'!D480,IF('Angaben KH-Standort'!E$29="Ja",1,0),0)</f>
        <v>0</v>
      </c>
      <c r="T480" s="445">
        <f>IF('Angaben KH-Standort'!D$30='A4'!D480,IF('Angaben KH-Standort'!E$30="Ja",1,0),0)</f>
        <v>0</v>
      </c>
      <c r="U480" s="445">
        <f>IF('Angaben KH-Standort'!D$31='A4'!D480,IF('Angaben KH-Standort'!E$31="Ja",1,0),0)</f>
        <v>0</v>
      </c>
    </row>
    <row r="481" spans="2:21" ht="15" customHeight="1" x14ac:dyDescent="0.3">
      <c r="B481" s="70" t="str">
        <f t="shared" si="51"/>
        <v>!!!</v>
      </c>
      <c r="C481" s="265" t="str">
        <f>IF(ISERROR(IF(LEN(E481)&gt;0,VLOOKUP(TEXT($E481,0),'Angaben Stationen'!$E$14:$J$213,5,0),"")),"?",IF(LEN(E481)&gt;0,VLOOKUP(TEXT($E481,0),'Angaben Stationen'!$E$14:$J$213,5,0),""))</f>
        <v/>
      </c>
      <c r="D481" s="232" t="str">
        <f>IF(ISERROR(IF(LEN(E481)&gt;0,VLOOKUP(TEXT($E481,0),'Angaben Stationen'!$E$14:$J$213,6,0),"")),"STATION IST NICHT VORHANDEN",IF(LEN(E481)&gt;0,VLOOKUP(TEXT($E481,0),'Angaben Stationen'!$E$14:$J$213,6,0),""))</f>
        <v/>
      </c>
      <c r="E481" s="287"/>
      <c r="F481" s="234"/>
      <c r="G481" s="234"/>
      <c r="H481" s="263"/>
      <c r="I481" s="169"/>
      <c r="K481" s="445" t="str">
        <f t="shared" si="52"/>
        <v>Leer</v>
      </c>
      <c r="L481" s="445" t="str">
        <f>VLOOKUP($D481,{"29 - Psychiatrie (Erwachsene)","BGI";"297 - stationsäquivalente Behandlung in der Erwachsenenpsychiatrie (29)","BGI";"30 - Kinder- und Jugendpsychiatrie","BGII";"307 - stationsäquivalente Behandlung in der Kinder- und Jugendpsychiatrie (30)","BGII";"31 - Psychosomatik","BGI";"","Leer"},2,0)</f>
        <v>Leer</v>
      </c>
      <c r="M481" s="445">
        <f t="shared" si="49"/>
        <v>0</v>
      </c>
      <c r="N481" s="445">
        <f t="shared" si="50"/>
        <v>0</v>
      </c>
      <c r="O481" s="445">
        <f t="shared" si="53"/>
        <v>0</v>
      </c>
      <c r="P481" s="445">
        <f t="shared" si="54"/>
        <v>0</v>
      </c>
      <c r="Q481" s="445">
        <f t="shared" si="55"/>
        <v>0</v>
      </c>
      <c r="R481" s="415" t="str">
        <f t="shared" si="56"/>
        <v>Leer</v>
      </c>
      <c r="S481" s="445">
        <f>IF('Angaben KH-Standort'!D$29='A4'!D481,IF('Angaben KH-Standort'!E$29="Ja",1,0),0)</f>
        <v>0</v>
      </c>
      <c r="T481" s="445">
        <f>IF('Angaben KH-Standort'!D$30='A4'!D481,IF('Angaben KH-Standort'!E$30="Ja",1,0),0)</f>
        <v>0</v>
      </c>
      <c r="U481" s="445">
        <f>IF('Angaben KH-Standort'!D$31='A4'!D481,IF('Angaben KH-Standort'!E$31="Ja",1,0),0)</f>
        <v>0</v>
      </c>
    </row>
    <row r="482" spans="2:21" ht="15" customHeight="1" x14ac:dyDescent="0.3">
      <c r="B482" s="70" t="str">
        <f t="shared" si="51"/>
        <v>!!!</v>
      </c>
      <c r="C482" s="265" t="str">
        <f>IF(ISERROR(IF(LEN(E482)&gt;0,VLOOKUP(TEXT($E482,0),'Angaben Stationen'!$E$14:$J$213,5,0),"")),"?",IF(LEN(E482)&gt;0,VLOOKUP(TEXT($E482,0),'Angaben Stationen'!$E$14:$J$213,5,0),""))</f>
        <v/>
      </c>
      <c r="D482" s="232" t="str">
        <f>IF(ISERROR(IF(LEN(E482)&gt;0,VLOOKUP(TEXT($E482,0),'Angaben Stationen'!$E$14:$J$213,6,0),"")),"STATION IST NICHT VORHANDEN",IF(LEN(E482)&gt;0,VLOOKUP(TEXT($E482,0),'Angaben Stationen'!$E$14:$J$213,6,0),""))</f>
        <v/>
      </c>
      <c r="E482" s="287"/>
      <c r="F482" s="234"/>
      <c r="G482" s="234"/>
      <c r="H482" s="263"/>
      <c r="I482" s="169"/>
      <c r="K482" s="445" t="str">
        <f t="shared" si="52"/>
        <v>Leer</v>
      </c>
      <c r="L482" s="445" t="str">
        <f>VLOOKUP($D482,{"29 - Psychiatrie (Erwachsene)","BGI";"297 - stationsäquivalente Behandlung in der Erwachsenenpsychiatrie (29)","BGI";"30 - Kinder- und Jugendpsychiatrie","BGII";"307 - stationsäquivalente Behandlung in der Kinder- und Jugendpsychiatrie (30)","BGII";"31 - Psychosomatik","BGI";"","Leer"},2,0)</f>
        <v>Leer</v>
      </c>
      <c r="M482" s="445">
        <f t="shared" ref="M482:M545" si="57">IF(LEN(B482)&gt;0,0,1)</f>
        <v>0</v>
      </c>
      <c r="N482" s="445">
        <f t="shared" ref="N482:N545" si="58">IF(E482&lt;&gt;"",1,0)</f>
        <v>0</v>
      </c>
      <c r="O482" s="445">
        <f t="shared" si="53"/>
        <v>0</v>
      </c>
      <c r="P482" s="445">
        <f t="shared" si="54"/>
        <v>0</v>
      </c>
      <c r="Q482" s="445">
        <f t="shared" si="55"/>
        <v>0</v>
      </c>
      <c r="R482" s="415" t="str">
        <f t="shared" si="56"/>
        <v>Leer</v>
      </c>
      <c r="S482" s="445">
        <f>IF('Angaben KH-Standort'!D$29='A4'!D482,IF('Angaben KH-Standort'!E$29="Ja",1,0),0)</f>
        <v>0</v>
      </c>
      <c r="T482" s="445">
        <f>IF('Angaben KH-Standort'!D$30='A4'!D482,IF('Angaben KH-Standort'!E$30="Ja",1,0),0)</f>
        <v>0</v>
      </c>
      <c r="U482" s="445">
        <f>IF('Angaben KH-Standort'!D$31='A4'!D482,IF('Angaben KH-Standort'!E$31="Ja",1,0),0)</f>
        <v>0</v>
      </c>
    </row>
    <row r="483" spans="2:21" ht="15" customHeight="1" x14ac:dyDescent="0.3">
      <c r="B483" s="70" t="str">
        <f t="shared" ref="B483:B546" si="59">IF(SUM(N483:Q483)&lt;4,"!!!","")</f>
        <v>!!!</v>
      </c>
      <c r="C483" s="265" t="str">
        <f>IF(ISERROR(IF(LEN(E483)&gt;0,VLOOKUP(TEXT($E483,0),'Angaben Stationen'!$E$14:$J$213,5,0),"")),"?",IF(LEN(E483)&gt;0,VLOOKUP(TEXT($E483,0),'Angaben Stationen'!$E$14:$J$213,5,0),""))</f>
        <v/>
      </c>
      <c r="D483" s="232" t="str">
        <f>IF(ISERROR(IF(LEN(E483)&gt;0,VLOOKUP(TEXT($E483,0),'Angaben Stationen'!$E$14:$J$213,6,0),"")),"STATION IST NICHT VORHANDEN",IF(LEN(E483)&gt;0,VLOOKUP(TEXT($E483,0),'Angaben Stationen'!$E$14:$J$213,6,0),""))</f>
        <v/>
      </c>
      <c r="E483" s="287"/>
      <c r="F483" s="234"/>
      <c r="G483" s="234"/>
      <c r="H483" s="263"/>
      <c r="I483" s="169"/>
      <c r="K483" s="445" t="str">
        <f t="shared" ref="K483:K546" si="60">IF($E483&lt;&gt;"","Monat","Leer")</f>
        <v>Leer</v>
      </c>
      <c r="L483" s="445" t="str">
        <f>VLOOKUP($D483,{"29 - Psychiatrie (Erwachsene)","BGI";"297 - stationsäquivalente Behandlung in der Erwachsenenpsychiatrie (29)","BGI";"30 - Kinder- und Jugendpsychiatrie","BGII";"307 - stationsäquivalente Behandlung in der Kinder- und Jugendpsychiatrie (30)","BGII";"31 - Psychosomatik","BGI";"","Leer"},2,0)</f>
        <v>Leer</v>
      </c>
      <c r="M483" s="445">
        <f t="shared" si="57"/>
        <v>0</v>
      </c>
      <c r="N483" s="445">
        <f t="shared" si="58"/>
        <v>0</v>
      </c>
      <c r="O483" s="445">
        <f t="shared" ref="O483:O546" si="61">IF(VALUE($F483)&gt;0,1,0)</f>
        <v>0</v>
      </c>
      <c r="P483" s="445">
        <f t="shared" ref="P483:P546" si="62">IF(LEN($G483)&gt;0,1,0)</f>
        <v>0</v>
      </c>
      <c r="Q483" s="445">
        <f t="shared" ref="Q483:Q546" si="63">IF(LEN($H483)&gt;0,1,0)</f>
        <v>0</v>
      </c>
      <c r="R483" s="415" t="str">
        <f t="shared" ref="R483:R546" si="64">IF(D483&lt;&gt;"",IF(SUM(S483:U483)&gt;0,"Ja","Nein"),"Leer")</f>
        <v>Leer</v>
      </c>
      <c r="S483" s="445">
        <f>IF('Angaben KH-Standort'!D$29='A4'!D483,IF('Angaben KH-Standort'!E$29="Ja",1,0),0)</f>
        <v>0</v>
      </c>
      <c r="T483" s="445">
        <f>IF('Angaben KH-Standort'!D$30='A4'!D483,IF('Angaben KH-Standort'!E$30="Ja",1,0),0)</f>
        <v>0</v>
      </c>
      <c r="U483" s="445">
        <f>IF('Angaben KH-Standort'!D$31='A4'!D483,IF('Angaben KH-Standort'!E$31="Ja",1,0),0)</f>
        <v>0</v>
      </c>
    </row>
    <row r="484" spans="2:21" ht="15" customHeight="1" x14ac:dyDescent="0.3">
      <c r="B484" s="70" t="str">
        <f t="shared" si="59"/>
        <v>!!!</v>
      </c>
      <c r="C484" s="265" t="str">
        <f>IF(ISERROR(IF(LEN(E484)&gt;0,VLOOKUP(TEXT($E484,0),'Angaben Stationen'!$E$14:$J$213,5,0),"")),"?",IF(LEN(E484)&gt;0,VLOOKUP(TEXT($E484,0),'Angaben Stationen'!$E$14:$J$213,5,0),""))</f>
        <v/>
      </c>
      <c r="D484" s="232" t="str">
        <f>IF(ISERROR(IF(LEN(E484)&gt;0,VLOOKUP(TEXT($E484,0),'Angaben Stationen'!$E$14:$J$213,6,0),"")),"STATION IST NICHT VORHANDEN",IF(LEN(E484)&gt;0,VLOOKUP(TEXT($E484,0),'Angaben Stationen'!$E$14:$J$213,6,0),""))</f>
        <v/>
      </c>
      <c r="E484" s="287"/>
      <c r="F484" s="234"/>
      <c r="G484" s="234"/>
      <c r="H484" s="263"/>
      <c r="I484" s="169"/>
      <c r="K484" s="445" t="str">
        <f t="shared" si="60"/>
        <v>Leer</v>
      </c>
      <c r="L484" s="445" t="str">
        <f>VLOOKUP($D484,{"29 - Psychiatrie (Erwachsene)","BGI";"297 - stationsäquivalente Behandlung in der Erwachsenenpsychiatrie (29)","BGI";"30 - Kinder- und Jugendpsychiatrie","BGII";"307 - stationsäquivalente Behandlung in der Kinder- und Jugendpsychiatrie (30)","BGII";"31 - Psychosomatik","BGI";"","Leer"},2,0)</f>
        <v>Leer</v>
      </c>
      <c r="M484" s="445">
        <f t="shared" si="57"/>
        <v>0</v>
      </c>
      <c r="N484" s="445">
        <f t="shared" si="58"/>
        <v>0</v>
      </c>
      <c r="O484" s="445">
        <f t="shared" si="61"/>
        <v>0</v>
      </c>
      <c r="P484" s="445">
        <f t="shared" si="62"/>
        <v>0</v>
      </c>
      <c r="Q484" s="445">
        <f t="shared" si="63"/>
        <v>0</v>
      </c>
      <c r="R484" s="415" t="str">
        <f t="shared" si="64"/>
        <v>Leer</v>
      </c>
      <c r="S484" s="445">
        <f>IF('Angaben KH-Standort'!D$29='A4'!D484,IF('Angaben KH-Standort'!E$29="Ja",1,0),0)</f>
        <v>0</v>
      </c>
      <c r="T484" s="445">
        <f>IF('Angaben KH-Standort'!D$30='A4'!D484,IF('Angaben KH-Standort'!E$30="Ja",1,0),0)</f>
        <v>0</v>
      </c>
      <c r="U484" s="445">
        <f>IF('Angaben KH-Standort'!D$31='A4'!D484,IF('Angaben KH-Standort'!E$31="Ja",1,0),0)</f>
        <v>0</v>
      </c>
    </row>
    <row r="485" spans="2:21" ht="15" customHeight="1" x14ac:dyDescent="0.3">
      <c r="B485" s="70" t="str">
        <f t="shared" si="59"/>
        <v>!!!</v>
      </c>
      <c r="C485" s="265" t="str">
        <f>IF(ISERROR(IF(LEN(E485)&gt;0,VLOOKUP(TEXT($E485,0),'Angaben Stationen'!$E$14:$J$213,5,0),"")),"?",IF(LEN(E485)&gt;0,VLOOKUP(TEXT($E485,0),'Angaben Stationen'!$E$14:$J$213,5,0),""))</f>
        <v/>
      </c>
      <c r="D485" s="232" t="str">
        <f>IF(ISERROR(IF(LEN(E485)&gt;0,VLOOKUP(TEXT($E485,0),'Angaben Stationen'!$E$14:$J$213,6,0),"")),"STATION IST NICHT VORHANDEN",IF(LEN(E485)&gt;0,VLOOKUP(TEXT($E485,0),'Angaben Stationen'!$E$14:$J$213,6,0),""))</f>
        <v/>
      </c>
      <c r="E485" s="287"/>
      <c r="F485" s="234"/>
      <c r="G485" s="234"/>
      <c r="H485" s="263"/>
      <c r="I485" s="169"/>
      <c r="K485" s="445" t="str">
        <f t="shared" si="60"/>
        <v>Leer</v>
      </c>
      <c r="L485" s="445" t="str">
        <f>VLOOKUP($D485,{"29 - Psychiatrie (Erwachsene)","BGI";"297 - stationsäquivalente Behandlung in der Erwachsenenpsychiatrie (29)","BGI";"30 - Kinder- und Jugendpsychiatrie","BGII";"307 - stationsäquivalente Behandlung in der Kinder- und Jugendpsychiatrie (30)","BGII";"31 - Psychosomatik","BGI";"","Leer"},2,0)</f>
        <v>Leer</v>
      </c>
      <c r="M485" s="445">
        <f t="shared" si="57"/>
        <v>0</v>
      </c>
      <c r="N485" s="445">
        <f t="shared" si="58"/>
        <v>0</v>
      </c>
      <c r="O485" s="445">
        <f t="shared" si="61"/>
        <v>0</v>
      </c>
      <c r="P485" s="445">
        <f t="shared" si="62"/>
        <v>0</v>
      </c>
      <c r="Q485" s="445">
        <f t="shared" si="63"/>
        <v>0</v>
      </c>
      <c r="R485" s="415" t="str">
        <f t="shared" si="64"/>
        <v>Leer</v>
      </c>
      <c r="S485" s="445">
        <f>IF('Angaben KH-Standort'!D$29='A4'!D485,IF('Angaben KH-Standort'!E$29="Ja",1,0),0)</f>
        <v>0</v>
      </c>
      <c r="T485" s="445">
        <f>IF('Angaben KH-Standort'!D$30='A4'!D485,IF('Angaben KH-Standort'!E$30="Ja",1,0),0)</f>
        <v>0</v>
      </c>
      <c r="U485" s="445">
        <f>IF('Angaben KH-Standort'!D$31='A4'!D485,IF('Angaben KH-Standort'!E$31="Ja",1,0),0)</f>
        <v>0</v>
      </c>
    </row>
    <row r="486" spans="2:21" ht="15" customHeight="1" x14ac:dyDescent="0.3">
      <c r="B486" s="70" t="str">
        <f t="shared" si="59"/>
        <v>!!!</v>
      </c>
      <c r="C486" s="265" t="str">
        <f>IF(ISERROR(IF(LEN(E486)&gt;0,VLOOKUP(TEXT($E486,0),'Angaben Stationen'!$E$14:$J$213,5,0),"")),"?",IF(LEN(E486)&gt;0,VLOOKUP(TEXT($E486,0),'Angaben Stationen'!$E$14:$J$213,5,0),""))</f>
        <v/>
      </c>
      <c r="D486" s="232" t="str">
        <f>IF(ISERROR(IF(LEN(E486)&gt;0,VLOOKUP(TEXT($E486,0),'Angaben Stationen'!$E$14:$J$213,6,0),"")),"STATION IST NICHT VORHANDEN",IF(LEN(E486)&gt;0,VLOOKUP(TEXT($E486,0),'Angaben Stationen'!$E$14:$J$213,6,0),""))</f>
        <v/>
      </c>
      <c r="E486" s="287"/>
      <c r="F486" s="234"/>
      <c r="G486" s="234"/>
      <c r="H486" s="263"/>
      <c r="I486" s="169"/>
      <c r="K486" s="445" t="str">
        <f t="shared" si="60"/>
        <v>Leer</v>
      </c>
      <c r="L486" s="445" t="str">
        <f>VLOOKUP($D486,{"29 - Psychiatrie (Erwachsene)","BGI";"297 - stationsäquivalente Behandlung in der Erwachsenenpsychiatrie (29)","BGI";"30 - Kinder- und Jugendpsychiatrie","BGII";"307 - stationsäquivalente Behandlung in der Kinder- und Jugendpsychiatrie (30)","BGII";"31 - Psychosomatik","BGI";"","Leer"},2,0)</f>
        <v>Leer</v>
      </c>
      <c r="M486" s="445">
        <f t="shared" si="57"/>
        <v>0</v>
      </c>
      <c r="N486" s="445">
        <f t="shared" si="58"/>
        <v>0</v>
      </c>
      <c r="O486" s="445">
        <f t="shared" si="61"/>
        <v>0</v>
      </c>
      <c r="P486" s="445">
        <f t="shared" si="62"/>
        <v>0</v>
      </c>
      <c r="Q486" s="445">
        <f t="shared" si="63"/>
        <v>0</v>
      </c>
      <c r="R486" s="415" t="str">
        <f t="shared" si="64"/>
        <v>Leer</v>
      </c>
      <c r="S486" s="445">
        <f>IF('Angaben KH-Standort'!D$29='A4'!D486,IF('Angaben KH-Standort'!E$29="Ja",1,0),0)</f>
        <v>0</v>
      </c>
      <c r="T486" s="445">
        <f>IF('Angaben KH-Standort'!D$30='A4'!D486,IF('Angaben KH-Standort'!E$30="Ja",1,0),0)</f>
        <v>0</v>
      </c>
      <c r="U486" s="445">
        <f>IF('Angaben KH-Standort'!D$31='A4'!D486,IF('Angaben KH-Standort'!E$31="Ja",1,0),0)</f>
        <v>0</v>
      </c>
    </row>
    <row r="487" spans="2:21" ht="15" customHeight="1" x14ac:dyDescent="0.3">
      <c r="B487" s="70" t="str">
        <f t="shared" si="59"/>
        <v>!!!</v>
      </c>
      <c r="C487" s="265" t="str">
        <f>IF(ISERROR(IF(LEN(E487)&gt;0,VLOOKUP(TEXT($E487,0),'Angaben Stationen'!$E$14:$J$213,5,0),"")),"?",IF(LEN(E487)&gt;0,VLOOKUP(TEXT($E487,0),'Angaben Stationen'!$E$14:$J$213,5,0),""))</f>
        <v/>
      </c>
      <c r="D487" s="232" t="str">
        <f>IF(ISERROR(IF(LEN(E487)&gt;0,VLOOKUP(TEXT($E487,0),'Angaben Stationen'!$E$14:$J$213,6,0),"")),"STATION IST NICHT VORHANDEN",IF(LEN(E487)&gt;0,VLOOKUP(TEXT($E487,0),'Angaben Stationen'!$E$14:$J$213,6,0),""))</f>
        <v/>
      </c>
      <c r="E487" s="287"/>
      <c r="F487" s="234"/>
      <c r="G487" s="234"/>
      <c r="H487" s="263"/>
      <c r="I487" s="169"/>
      <c r="K487" s="445" t="str">
        <f t="shared" si="60"/>
        <v>Leer</v>
      </c>
      <c r="L487" s="445" t="str">
        <f>VLOOKUP($D487,{"29 - Psychiatrie (Erwachsene)","BGI";"297 - stationsäquivalente Behandlung in der Erwachsenenpsychiatrie (29)","BGI";"30 - Kinder- und Jugendpsychiatrie","BGII";"307 - stationsäquivalente Behandlung in der Kinder- und Jugendpsychiatrie (30)","BGII";"31 - Psychosomatik","BGI";"","Leer"},2,0)</f>
        <v>Leer</v>
      </c>
      <c r="M487" s="445">
        <f t="shared" si="57"/>
        <v>0</v>
      </c>
      <c r="N487" s="445">
        <f t="shared" si="58"/>
        <v>0</v>
      </c>
      <c r="O487" s="445">
        <f t="shared" si="61"/>
        <v>0</v>
      </c>
      <c r="P487" s="445">
        <f t="shared" si="62"/>
        <v>0</v>
      </c>
      <c r="Q487" s="445">
        <f t="shared" si="63"/>
        <v>0</v>
      </c>
      <c r="R487" s="415" t="str">
        <f t="shared" si="64"/>
        <v>Leer</v>
      </c>
      <c r="S487" s="445">
        <f>IF('Angaben KH-Standort'!D$29='A4'!D487,IF('Angaben KH-Standort'!E$29="Ja",1,0),0)</f>
        <v>0</v>
      </c>
      <c r="T487" s="445">
        <f>IF('Angaben KH-Standort'!D$30='A4'!D487,IF('Angaben KH-Standort'!E$30="Ja",1,0),0)</f>
        <v>0</v>
      </c>
      <c r="U487" s="445">
        <f>IF('Angaben KH-Standort'!D$31='A4'!D487,IF('Angaben KH-Standort'!E$31="Ja",1,0),0)</f>
        <v>0</v>
      </c>
    </row>
    <row r="488" spans="2:21" ht="15" customHeight="1" x14ac:dyDescent="0.3">
      <c r="B488" s="70" t="str">
        <f t="shared" si="59"/>
        <v>!!!</v>
      </c>
      <c r="C488" s="265" t="str">
        <f>IF(ISERROR(IF(LEN(E488)&gt;0,VLOOKUP(TEXT($E488,0),'Angaben Stationen'!$E$14:$J$213,5,0),"")),"?",IF(LEN(E488)&gt;0,VLOOKUP(TEXT($E488,0),'Angaben Stationen'!$E$14:$J$213,5,0),""))</f>
        <v/>
      </c>
      <c r="D488" s="232" t="str">
        <f>IF(ISERROR(IF(LEN(E488)&gt;0,VLOOKUP(TEXT($E488,0),'Angaben Stationen'!$E$14:$J$213,6,0),"")),"STATION IST NICHT VORHANDEN",IF(LEN(E488)&gt;0,VLOOKUP(TEXT($E488,0),'Angaben Stationen'!$E$14:$J$213,6,0),""))</f>
        <v/>
      </c>
      <c r="E488" s="287"/>
      <c r="F488" s="234"/>
      <c r="G488" s="234"/>
      <c r="H488" s="263"/>
      <c r="I488" s="169"/>
      <c r="K488" s="445" t="str">
        <f t="shared" si="60"/>
        <v>Leer</v>
      </c>
      <c r="L488" s="445" t="str">
        <f>VLOOKUP($D488,{"29 - Psychiatrie (Erwachsene)","BGI";"297 - stationsäquivalente Behandlung in der Erwachsenenpsychiatrie (29)","BGI";"30 - Kinder- und Jugendpsychiatrie","BGII";"307 - stationsäquivalente Behandlung in der Kinder- und Jugendpsychiatrie (30)","BGII";"31 - Psychosomatik","BGI";"","Leer"},2,0)</f>
        <v>Leer</v>
      </c>
      <c r="M488" s="445">
        <f t="shared" si="57"/>
        <v>0</v>
      </c>
      <c r="N488" s="445">
        <f t="shared" si="58"/>
        <v>0</v>
      </c>
      <c r="O488" s="445">
        <f t="shared" si="61"/>
        <v>0</v>
      </c>
      <c r="P488" s="445">
        <f t="shared" si="62"/>
        <v>0</v>
      </c>
      <c r="Q488" s="445">
        <f t="shared" si="63"/>
        <v>0</v>
      </c>
      <c r="R488" s="415" t="str">
        <f t="shared" si="64"/>
        <v>Leer</v>
      </c>
      <c r="S488" s="445">
        <f>IF('Angaben KH-Standort'!D$29='A4'!D488,IF('Angaben KH-Standort'!E$29="Ja",1,0),0)</f>
        <v>0</v>
      </c>
      <c r="T488" s="445">
        <f>IF('Angaben KH-Standort'!D$30='A4'!D488,IF('Angaben KH-Standort'!E$30="Ja",1,0),0)</f>
        <v>0</v>
      </c>
      <c r="U488" s="445">
        <f>IF('Angaben KH-Standort'!D$31='A4'!D488,IF('Angaben KH-Standort'!E$31="Ja",1,0),0)</f>
        <v>0</v>
      </c>
    </row>
    <row r="489" spans="2:21" ht="15" customHeight="1" x14ac:dyDescent="0.3">
      <c r="B489" s="70" t="str">
        <f t="shared" si="59"/>
        <v>!!!</v>
      </c>
      <c r="C489" s="265" t="str">
        <f>IF(ISERROR(IF(LEN(E489)&gt;0,VLOOKUP(TEXT($E489,0),'Angaben Stationen'!$E$14:$J$213,5,0),"")),"?",IF(LEN(E489)&gt;0,VLOOKUP(TEXT($E489,0),'Angaben Stationen'!$E$14:$J$213,5,0),""))</f>
        <v/>
      </c>
      <c r="D489" s="232" t="str">
        <f>IF(ISERROR(IF(LEN(E489)&gt;0,VLOOKUP(TEXT($E489,0),'Angaben Stationen'!$E$14:$J$213,6,0),"")),"STATION IST NICHT VORHANDEN",IF(LEN(E489)&gt;0,VLOOKUP(TEXT($E489,0),'Angaben Stationen'!$E$14:$J$213,6,0),""))</f>
        <v/>
      </c>
      <c r="E489" s="287"/>
      <c r="F489" s="234"/>
      <c r="G489" s="234"/>
      <c r="H489" s="263"/>
      <c r="I489" s="169"/>
      <c r="K489" s="445" t="str">
        <f t="shared" si="60"/>
        <v>Leer</v>
      </c>
      <c r="L489" s="445" t="str">
        <f>VLOOKUP($D489,{"29 - Psychiatrie (Erwachsene)","BGI";"297 - stationsäquivalente Behandlung in der Erwachsenenpsychiatrie (29)","BGI";"30 - Kinder- und Jugendpsychiatrie","BGII";"307 - stationsäquivalente Behandlung in der Kinder- und Jugendpsychiatrie (30)","BGII";"31 - Psychosomatik","BGI";"","Leer"},2,0)</f>
        <v>Leer</v>
      </c>
      <c r="M489" s="445">
        <f t="shared" si="57"/>
        <v>0</v>
      </c>
      <c r="N489" s="445">
        <f t="shared" si="58"/>
        <v>0</v>
      </c>
      <c r="O489" s="445">
        <f t="shared" si="61"/>
        <v>0</v>
      </c>
      <c r="P489" s="445">
        <f t="shared" si="62"/>
        <v>0</v>
      </c>
      <c r="Q489" s="445">
        <f t="shared" si="63"/>
        <v>0</v>
      </c>
      <c r="R489" s="415" t="str">
        <f t="shared" si="64"/>
        <v>Leer</v>
      </c>
      <c r="S489" s="445">
        <f>IF('Angaben KH-Standort'!D$29='A4'!D489,IF('Angaben KH-Standort'!E$29="Ja",1,0),0)</f>
        <v>0</v>
      </c>
      <c r="T489" s="445">
        <f>IF('Angaben KH-Standort'!D$30='A4'!D489,IF('Angaben KH-Standort'!E$30="Ja",1,0),0)</f>
        <v>0</v>
      </c>
      <c r="U489" s="445">
        <f>IF('Angaben KH-Standort'!D$31='A4'!D489,IF('Angaben KH-Standort'!E$31="Ja",1,0),0)</f>
        <v>0</v>
      </c>
    </row>
    <row r="490" spans="2:21" ht="15" customHeight="1" x14ac:dyDescent="0.3">
      <c r="B490" s="70" t="str">
        <f t="shared" si="59"/>
        <v>!!!</v>
      </c>
      <c r="C490" s="265" t="str">
        <f>IF(ISERROR(IF(LEN(E490)&gt;0,VLOOKUP(TEXT($E490,0),'Angaben Stationen'!$E$14:$J$213,5,0),"")),"?",IF(LEN(E490)&gt;0,VLOOKUP(TEXT($E490,0),'Angaben Stationen'!$E$14:$J$213,5,0),""))</f>
        <v/>
      </c>
      <c r="D490" s="232" t="str">
        <f>IF(ISERROR(IF(LEN(E490)&gt;0,VLOOKUP(TEXT($E490,0),'Angaben Stationen'!$E$14:$J$213,6,0),"")),"STATION IST NICHT VORHANDEN",IF(LEN(E490)&gt;0,VLOOKUP(TEXT($E490,0),'Angaben Stationen'!$E$14:$J$213,6,0),""))</f>
        <v/>
      </c>
      <c r="E490" s="287"/>
      <c r="F490" s="234"/>
      <c r="G490" s="234"/>
      <c r="H490" s="263"/>
      <c r="I490" s="169"/>
      <c r="K490" s="445" t="str">
        <f t="shared" si="60"/>
        <v>Leer</v>
      </c>
      <c r="L490" s="445" t="str">
        <f>VLOOKUP($D490,{"29 - Psychiatrie (Erwachsene)","BGI";"297 - stationsäquivalente Behandlung in der Erwachsenenpsychiatrie (29)","BGI";"30 - Kinder- und Jugendpsychiatrie","BGII";"307 - stationsäquivalente Behandlung in der Kinder- und Jugendpsychiatrie (30)","BGII";"31 - Psychosomatik","BGI";"","Leer"},2,0)</f>
        <v>Leer</v>
      </c>
      <c r="M490" s="445">
        <f t="shared" si="57"/>
        <v>0</v>
      </c>
      <c r="N490" s="445">
        <f t="shared" si="58"/>
        <v>0</v>
      </c>
      <c r="O490" s="445">
        <f t="shared" si="61"/>
        <v>0</v>
      </c>
      <c r="P490" s="445">
        <f t="shared" si="62"/>
        <v>0</v>
      </c>
      <c r="Q490" s="445">
        <f t="shared" si="63"/>
        <v>0</v>
      </c>
      <c r="R490" s="415" t="str">
        <f t="shared" si="64"/>
        <v>Leer</v>
      </c>
      <c r="S490" s="445">
        <f>IF('Angaben KH-Standort'!D$29='A4'!D490,IF('Angaben KH-Standort'!E$29="Ja",1,0),0)</f>
        <v>0</v>
      </c>
      <c r="T490" s="445">
        <f>IF('Angaben KH-Standort'!D$30='A4'!D490,IF('Angaben KH-Standort'!E$30="Ja",1,0),0)</f>
        <v>0</v>
      </c>
      <c r="U490" s="445">
        <f>IF('Angaben KH-Standort'!D$31='A4'!D490,IF('Angaben KH-Standort'!E$31="Ja",1,0),0)</f>
        <v>0</v>
      </c>
    </row>
    <row r="491" spans="2:21" ht="15" customHeight="1" x14ac:dyDescent="0.3">
      <c r="B491" s="70" t="str">
        <f t="shared" si="59"/>
        <v>!!!</v>
      </c>
      <c r="C491" s="265" t="str">
        <f>IF(ISERROR(IF(LEN(E491)&gt;0,VLOOKUP(TEXT($E491,0),'Angaben Stationen'!$E$14:$J$213,5,0),"")),"?",IF(LEN(E491)&gt;0,VLOOKUP(TEXT($E491,0),'Angaben Stationen'!$E$14:$J$213,5,0),""))</f>
        <v/>
      </c>
      <c r="D491" s="232" t="str">
        <f>IF(ISERROR(IF(LEN(E491)&gt;0,VLOOKUP(TEXT($E491,0),'Angaben Stationen'!$E$14:$J$213,6,0),"")),"STATION IST NICHT VORHANDEN",IF(LEN(E491)&gt;0,VLOOKUP(TEXT($E491,0),'Angaben Stationen'!$E$14:$J$213,6,0),""))</f>
        <v/>
      </c>
      <c r="E491" s="287"/>
      <c r="F491" s="234"/>
      <c r="G491" s="234"/>
      <c r="H491" s="263"/>
      <c r="I491" s="169"/>
      <c r="K491" s="445" t="str">
        <f t="shared" si="60"/>
        <v>Leer</v>
      </c>
      <c r="L491" s="445" t="str">
        <f>VLOOKUP($D491,{"29 - Psychiatrie (Erwachsene)","BGI";"297 - stationsäquivalente Behandlung in der Erwachsenenpsychiatrie (29)","BGI";"30 - Kinder- und Jugendpsychiatrie","BGII";"307 - stationsäquivalente Behandlung in der Kinder- und Jugendpsychiatrie (30)","BGII";"31 - Psychosomatik","BGI";"","Leer"},2,0)</f>
        <v>Leer</v>
      </c>
      <c r="M491" s="445">
        <f t="shared" si="57"/>
        <v>0</v>
      </c>
      <c r="N491" s="445">
        <f t="shared" si="58"/>
        <v>0</v>
      </c>
      <c r="O491" s="445">
        <f t="shared" si="61"/>
        <v>0</v>
      </c>
      <c r="P491" s="445">
        <f t="shared" si="62"/>
        <v>0</v>
      </c>
      <c r="Q491" s="445">
        <f t="shared" si="63"/>
        <v>0</v>
      </c>
      <c r="R491" s="415" t="str">
        <f t="shared" si="64"/>
        <v>Leer</v>
      </c>
      <c r="S491" s="445">
        <f>IF('Angaben KH-Standort'!D$29='A4'!D491,IF('Angaben KH-Standort'!E$29="Ja",1,0),0)</f>
        <v>0</v>
      </c>
      <c r="T491" s="445">
        <f>IF('Angaben KH-Standort'!D$30='A4'!D491,IF('Angaben KH-Standort'!E$30="Ja",1,0),0)</f>
        <v>0</v>
      </c>
      <c r="U491" s="445">
        <f>IF('Angaben KH-Standort'!D$31='A4'!D491,IF('Angaben KH-Standort'!E$31="Ja",1,0),0)</f>
        <v>0</v>
      </c>
    </row>
    <row r="492" spans="2:21" ht="15" customHeight="1" x14ac:dyDescent="0.3">
      <c r="B492" s="70" t="str">
        <f t="shared" si="59"/>
        <v>!!!</v>
      </c>
      <c r="C492" s="265" t="str">
        <f>IF(ISERROR(IF(LEN(E492)&gt;0,VLOOKUP(TEXT($E492,0),'Angaben Stationen'!$E$14:$J$213,5,0),"")),"?",IF(LEN(E492)&gt;0,VLOOKUP(TEXT($E492,0),'Angaben Stationen'!$E$14:$J$213,5,0),""))</f>
        <v/>
      </c>
      <c r="D492" s="232" t="str">
        <f>IF(ISERROR(IF(LEN(E492)&gt;0,VLOOKUP(TEXT($E492,0),'Angaben Stationen'!$E$14:$J$213,6,0),"")),"STATION IST NICHT VORHANDEN",IF(LEN(E492)&gt;0,VLOOKUP(TEXT($E492,0),'Angaben Stationen'!$E$14:$J$213,6,0),""))</f>
        <v/>
      </c>
      <c r="E492" s="287"/>
      <c r="F492" s="234"/>
      <c r="G492" s="234"/>
      <c r="H492" s="263"/>
      <c r="I492" s="169"/>
      <c r="K492" s="445" t="str">
        <f t="shared" si="60"/>
        <v>Leer</v>
      </c>
      <c r="L492" s="445" t="str">
        <f>VLOOKUP($D492,{"29 - Psychiatrie (Erwachsene)","BGI";"297 - stationsäquivalente Behandlung in der Erwachsenenpsychiatrie (29)","BGI";"30 - Kinder- und Jugendpsychiatrie","BGII";"307 - stationsäquivalente Behandlung in der Kinder- und Jugendpsychiatrie (30)","BGII";"31 - Psychosomatik","BGI";"","Leer"},2,0)</f>
        <v>Leer</v>
      </c>
      <c r="M492" s="445">
        <f t="shared" si="57"/>
        <v>0</v>
      </c>
      <c r="N492" s="445">
        <f t="shared" si="58"/>
        <v>0</v>
      </c>
      <c r="O492" s="445">
        <f t="shared" si="61"/>
        <v>0</v>
      </c>
      <c r="P492" s="445">
        <f t="shared" si="62"/>
        <v>0</v>
      </c>
      <c r="Q492" s="445">
        <f t="shared" si="63"/>
        <v>0</v>
      </c>
      <c r="R492" s="415" t="str">
        <f t="shared" si="64"/>
        <v>Leer</v>
      </c>
      <c r="S492" s="445">
        <f>IF('Angaben KH-Standort'!D$29='A4'!D492,IF('Angaben KH-Standort'!E$29="Ja",1,0),0)</f>
        <v>0</v>
      </c>
      <c r="T492" s="445">
        <f>IF('Angaben KH-Standort'!D$30='A4'!D492,IF('Angaben KH-Standort'!E$30="Ja",1,0),0)</f>
        <v>0</v>
      </c>
      <c r="U492" s="445">
        <f>IF('Angaben KH-Standort'!D$31='A4'!D492,IF('Angaben KH-Standort'!E$31="Ja",1,0),0)</f>
        <v>0</v>
      </c>
    </row>
    <row r="493" spans="2:21" ht="15" customHeight="1" x14ac:dyDescent="0.3">
      <c r="B493" s="70" t="str">
        <f t="shared" si="59"/>
        <v>!!!</v>
      </c>
      <c r="C493" s="265" t="str">
        <f>IF(ISERROR(IF(LEN(E493)&gt;0,VLOOKUP(TEXT($E493,0),'Angaben Stationen'!$E$14:$J$213,5,0),"")),"?",IF(LEN(E493)&gt;0,VLOOKUP(TEXT($E493,0),'Angaben Stationen'!$E$14:$J$213,5,0),""))</f>
        <v/>
      </c>
      <c r="D493" s="232" t="str">
        <f>IF(ISERROR(IF(LEN(E493)&gt;0,VLOOKUP(TEXT($E493,0),'Angaben Stationen'!$E$14:$J$213,6,0),"")),"STATION IST NICHT VORHANDEN",IF(LEN(E493)&gt;0,VLOOKUP(TEXT($E493,0),'Angaben Stationen'!$E$14:$J$213,6,0),""))</f>
        <v/>
      </c>
      <c r="E493" s="287"/>
      <c r="F493" s="234"/>
      <c r="G493" s="234"/>
      <c r="H493" s="263"/>
      <c r="I493" s="169"/>
      <c r="K493" s="445" t="str">
        <f t="shared" si="60"/>
        <v>Leer</v>
      </c>
      <c r="L493" s="445" t="str">
        <f>VLOOKUP($D493,{"29 - Psychiatrie (Erwachsene)","BGI";"297 - stationsäquivalente Behandlung in der Erwachsenenpsychiatrie (29)","BGI";"30 - Kinder- und Jugendpsychiatrie","BGII";"307 - stationsäquivalente Behandlung in der Kinder- und Jugendpsychiatrie (30)","BGII";"31 - Psychosomatik","BGI";"","Leer"},2,0)</f>
        <v>Leer</v>
      </c>
      <c r="M493" s="445">
        <f t="shared" si="57"/>
        <v>0</v>
      </c>
      <c r="N493" s="445">
        <f t="shared" si="58"/>
        <v>0</v>
      </c>
      <c r="O493" s="445">
        <f t="shared" si="61"/>
        <v>0</v>
      </c>
      <c r="P493" s="445">
        <f t="shared" si="62"/>
        <v>0</v>
      </c>
      <c r="Q493" s="445">
        <f t="shared" si="63"/>
        <v>0</v>
      </c>
      <c r="R493" s="415" t="str">
        <f t="shared" si="64"/>
        <v>Leer</v>
      </c>
      <c r="S493" s="445">
        <f>IF('Angaben KH-Standort'!D$29='A4'!D493,IF('Angaben KH-Standort'!E$29="Ja",1,0),0)</f>
        <v>0</v>
      </c>
      <c r="T493" s="445">
        <f>IF('Angaben KH-Standort'!D$30='A4'!D493,IF('Angaben KH-Standort'!E$30="Ja",1,0),0)</f>
        <v>0</v>
      </c>
      <c r="U493" s="445">
        <f>IF('Angaben KH-Standort'!D$31='A4'!D493,IF('Angaben KH-Standort'!E$31="Ja",1,0),0)</f>
        <v>0</v>
      </c>
    </row>
    <row r="494" spans="2:21" ht="15" customHeight="1" x14ac:dyDescent="0.3">
      <c r="B494" s="70" t="str">
        <f t="shared" si="59"/>
        <v>!!!</v>
      </c>
      <c r="C494" s="265" t="str">
        <f>IF(ISERROR(IF(LEN(E494)&gt;0,VLOOKUP(TEXT($E494,0),'Angaben Stationen'!$E$14:$J$213,5,0),"")),"?",IF(LEN(E494)&gt;0,VLOOKUP(TEXT($E494,0),'Angaben Stationen'!$E$14:$J$213,5,0),""))</f>
        <v/>
      </c>
      <c r="D494" s="232" t="str">
        <f>IF(ISERROR(IF(LEN(E494)&gt;0,VLOOKUP(TEXT($E494,0),'Angaben Stationen'!$E$14:$J$213,6,0),"")),"STATION IST NICHT VORHANDEN",IF(LEN(E494)&gt;0,VLOOKUP(TEXT($E494,0),'Angaben Stationen'!$E$14:$J$213,6,0),""))</f>
        <v/>
      </c>
      <c r="E494" s="287"/>
      <c r="F494" s="234"/>
      <c r="G494" s="234"/>
      <c r="H494" s="263"/>
      <c r="I494" s="169"/>
      <c r="K494" s="445" t="str">
        <f t="shared" si="60"/>
        <v>Leer</v>
      </c>
      <c r="L494" s="445" t="str">
        <f>VLOOKUP($D494,{"29 - Psychiatrie (Erwachsene)","BGI";"297 - stationsäquivalente Behandlung in der Erwachsenenpsychiatrie (29)","BGI";"30 - Kinder- und Jugendpsychiatrie","BGII";"307 - stationsäquivalente Behandlung in der Kinder- und Jugendpsychiatrie (30)","BGII";"31 - Psychosomatik","BGI";"","Leer"},2,0)</f>
        <v>Leer</v>
      </c>
      <c r="M494" s="445">
        <f t="shared" si="57"/>
        <v>0</v>
      </c>
      <c r="N494" s="445">
        <f t="shared" si="58"/>
        <v>0</v>
      </c>
      <c r="O494" s="445">
        <f t="shared" si="61"/>
        <v>0</v>
      </c>
      <c r="P494" s="445">
        <f t="shared" si="62"/>
        <v>0</v>
      </c>
      <c r="Q494" s="445">
        <f t="shared" si="63"/>
        <v>0</v>
      </c>
      <c r="R494" s="415" t="str">
        <f t="shared" si="64"/>
        <v>Leer</v>
      </c>
      <c r="S494" s="445">
        <f>IF('Angaben KH-Standort'!D$29='A4'!D494,IF('Angaben KH-Standort'!E$29="Ja",1,0),0)</f>
        <v>0</v>
      </c>
      <c r="T494" s="445">
        <f>IF('Angaben KH-Standort'!D$30='A4'!D494,IF('Angaben KH-Standort'!E$30="Ja",1,0),0)</f>
        <v>0</v>
      </c>
      <c r="U494" s="445">
        <f>IF('Angaben KH-Standort'!D$31='A4'!D494,IF('Angaben KH-Standort'!E$31="Ja",1,0),0)</f>
        <v>0</v>
      </c>
    </row>
    <row r="495" spans="2:21" ht="15" customHeight="1" x14ac:dyDescent="0.3">
      <c r="B495" s="70" t="str">
        <f t="shared" si="59"/>
        <v>!!!</v>
      </c>
      <c r="C495" s="265" t="str">
        <f>IF(ISERROR(IF(LEN(E495)&gt;0,VLOOKUP(TEXT($E495,0),'Angaben Stationen'!$E$14:$J$213,5,0),"")),"?",IF(LEN(E495)&gt;0,VLOOKUP(TEXT($E495,0),'Angaben Stationen'!$E$14:$J$213,5,0),""))</f>
        <v/>
      </c>
      <c r="D495" s="232" t="str">
        <f>IF(ISERROR(IF(LEN(E495)&gt;0,VLOOKUP(TEXT($E495,0),'Angaben Stationen'!$E$14:$J$213,6,0),"")),"STATION IST NICHT VORHANDEN",IF(LEN(E495)&gt;0,VLOOKUP(TEXT($E495,0),'Angaben Stationen'!$E$14:$J$213,6,0),""))</f>
        <v/>
      </c>
      <c r="E495" s="287"/>
      <c r="F495" s="234"/>
      <c r="G495" s="234"/>
      <c r="H495" s="263"/>
      <c r="I495" s="169"/>
      <c r="K495" s="445" t="str">
        <f t="shared" si="60"/>
        <v>Leer</v>
      </c>
      <c r="L495" s="445" t="str">
        <f>VLOOKUP($D495,{"29 - Psychiatrie (Erwachsene)","BGI";"297 - stationsäquivalente Behandlung in der Erwachsenenpsychiatrie (29)","BGI";"30 - Kinder- und Jugendpsychiatrie","BGII";"307 - stationsäquivalente Behandlung in der Kinder- und Jugendpsychiatrie (30)","BGII";"31 - Psychosomatik","BGI";"","Leer"},2,0)</f>
        <v>Leer</v>
      </c>
      <c r="M495" s="445">
        <f t="shared" si="57"/>
        <v>0</v>
      </c>
      <c r="N495" s="445">
        <f t="shared" si="58"/>
        <v>0</v>
      </c>
      <c r="O495" s="445">
        <f t="shared" si="61"/>
        <v>0</v>
      </c>
      <c r="P495" s="445">
        <f t="shared" si="62"/>
        <v>0</v>
      </c>
      <c r="Q495" s="445">
        <f t="shared" si="63"/>
        <v>0</v>
      </c>
      <c r="R495" s="415" t="str">
        <f t="shared" si="64"/>
        <v>Leer</v>
      </c>
      <c r="S495" s="445">
        <f>IF('Angaben KH-Standort'!D$29='A4'!D495,IF('Angaben KH-Standort'!E$29="Ja",1,0),0)</f>
        <v>0</v>
      </c>
      <c r="T495" s="445">
        <f>IF('Angaben KH-Standort'!D$30='A4'!D495,IF('Angaben KH-Standort'!E$30="Ja",1,0),0)</f>
        <v>0</v>
      </c>
      <c r="U495" s="445">
        <f>IF('Angaben KH-Standort'!D$31='A4'!D495,IF('Angaben KH-Standort'!E$31="Ja",1,0),0)</f>
        <v>0</v>
      </c>
    </row>
    <row r="496" spans="2:21" ht="15" customHeight="1" x14ac:dyDescent="0.3">
      <c r="B496" s="70" t="str">
        <f t="shared" si="59"/>
        <v>!!!</v>
      </c>
      <c r="C496" s="265" t="str">
        <f>IF(ISERROR(IF(LEN(E496)&gt;0,VLOOKUP(TEXT($E496,0),'Angaben Stationen'!$E$14:$J$213,5,0),"")),"?",IF(LEN(E496)&gt;0,VLOOKUP(TEXT($E496,0),'Angaben Stationen'!$E$14:$J$213,5,0),""))</f>
        <v/>
      </c>
      <c r="D496" s="232" t="str">
        <f>IF(ISERROR(IF(LEN(E496)&gt;0,VLOOKUP(TEXT($E496,0),'Angaben Stationen'!$E$14:$J$213,6,0),"")),"STATION IST NICHT VORHANDEN",IF(LEN(E496)&gt;0,VLOOKUP(TEXT($E496,0),'Angaben Stationen'!$E$14:$J$213,6,0),""))</f>
        <v/>
      </c>
      <c r="E496" s="287"/>
      <c r="F496" s="234"/>
      <c r="G496" s="234"/>
      <c r="H496" s="263"/>
      <c r="I496" s="169"/>
      <c r="K496" s="445" t="str">
        <f t="shared" si="60"/>
        <v>Leer</v>
      </c>
      <c r="L496" s="445" t="str">
        <f>VLOOKUP($D496,{"29 - Psychiatrie (Erwachsene)","BGI";"297 - stationsäquivalente Behandlung in der Erwachsenenpsychiatrie (29)","BGI";"30 - Kinder- und Jugendpsychiatrie","BGII";"307 - stationsäquivalente Behandlung in der Kinder- und Jugendpsychiatrie (30)","BGII";"31 - Psychosomatik","BGI";"","Leer"},2,0)</f>
        <v>Leer</v>
      </c>
      <c r="M496" s="445">
        <f t="shared" si="57"/>
        <v>0</v>
      </c>
      <c r="N496" s="445">
        <f t="shared" si="58"/>
        <v>0</v>
      </c>
      <c r="O496" s="445">
        <f t="shared" si="61"/>
        <v>0</v>
      </c>
      <c r="P496" s="445">
        <f t="shared" si="62"/>
        <v>0</v>
      </c>
      <c r="Q496" s="445">
        <f t="shared" si="63"/>
        <v>0</v>
      </c>
      <c r="R496" s="415" t="str">
        <f t="shared" si="64"/>
        <v>Leer</v>
      </c>
      <c r="S496" s="445">
        <f>IF('Angaben KH-Standort'!D$29='A4'!D496,IF('Angaben KH-Standort'!E$29="Ja",1,0),0)</f>
        <v>0</v>
      </c>
      <c r="T496" s="445">
        <f>IF('Angaben KH-Standort'!D$30='A4'!D496,IF('Angaben KH-Standort'!E$30="Ja",1,0),0)</f>
        <v>0</v>
      </c>
      <c r="U496" s="445">
        <f>IF('Angaben KH-Standort'!D$31='A4'!D496,IF('Angaben KH-Standort'!E$31="Ja",1,0),0)</f>
        <v>0</v>
      </c>
    </row>
    <row r="497" spans="2:21" ht="15" customHeight="1" x14ac:dyDescent="0.3">
      <c r="B497" s="70" t="str">
        <f t="shared" si="59"/>
        <v>!!!</v>
      </c>
      <c r="C497" s="265" t="str">
        <f>IF(ISERROR(IF(LEN(E497)&gt;0,VLOOKUP(TEXT($E497,0),'Angaben Stationen'!$E$14:$J$213,5,0),"")),"?",IF(LEN(E497)&gt;0,VLOOKUP(TEXT($E497,0),'Angaben Stationen'!$E$14:$J$213,5,0),""))</f>
        <v/>
      </c>
      <c r="D497" s="232" t="str">
        <f>IF(ISERROR(IF(LEN(E497)&gt;0,VLOOKUP(TEXT($E497,0),'Angaben Stationen'!$E$14:$J$213,6,0),"")),"STATION IST NICHT VORHANDEN",IF(LEN(E497)&gt;0,VLOOKUP(TEXT($E497,0),'Angaben Stationen'!$E$14:$J$213,6,0),""))</f>
        <v/>
      </c>
      <c r="E497" s="287"/>
      <c r="F497" s="234"/>
      <c r="G497" s="234"/>
      <c r="H497" s="263"/>
      <c r="I497" s="169"/>
      <c r="K497" s="445" t="str">
        <f t="shared" si="60"/>
        <v>Leer</v>
      </c>
      <c r="L497" s="445" t="str">
        <f>VLOOKUP($D497,{"29 - Psychiatrie (Erwachsene)","BGI";"297 - stationsäquivalente Behandlung in der Erwachsenenpsychiatrie (29)","BGI";"30 - Kinder- und Jugendpsychiatrie","BGII";"307 - stationsäquivalente Behandlung in der Kinder- und Jugendpsychiatrie (30)","BGII";"31 - Psychosomatik","BGI";"","Leer"},2,0)</f>
        <v>Leer</v>
      </c>
      <c r="M497" s="445">
        <f t="shared" si="57"/>
        <v>0</v>
      </c>
      <c r="N497" s="445">
        <f t="shared" si="58"/>
        <v>0</v>
      </c>
      <c r="O497" s="445">
        <f t="shared" si="61"/>
        <v>0</v>
      </c>
      <c r="P497" s="445">
        <f t="shared" si="62"/>
        <v>0</v>
      </c>
      <c r="Q497" s="445">
        <f t="shared" si="63"/>
        <v>0</v>
      </c>
      <c r="R497" s="415" t="str">
        <f t="shared" si="64"/>
        <v>Leer</v>
      </c>
      <c r="S497" s="445">
        <f>IF('Angaben KH-Standort'!D$29='A4'!D497,IF('Angaben KH-Standort'!E$29="Ja",1,0),0)</f>
        <v>0</v>
      </c>
      <c r="T497" s="445">
        <f>IF('Angaben KH-Standort'!D$30='A4'!D497,IF('Angaben KH-Standort'!E$30="Ja",1,0),0)</f>
        <v>0</v>
      </c>
      <c r="U497" s="445">
        <f>IF('Angaben KH-Standort'!D$31='A4'!D497,IF('Angaben KH-Standort'!E$31="Ja",1,0),0)</f>
        <v>0</v>
      </c>
    </row>
    <row r="498" spans="2:21" ht="15" customHeight="1" x14ac:dyDescent="0.3">
      <c r="B498" s="70" t="str">
        <f t="shared" si="59"/>
        <v>!!!</v>
      </c>
      <c r="C498" s="265" t="str">
        <f>IF(ISERROR(IF(LEN(E498)&gt;0,VLOOKUP(TEXT($E498,0),'Angaben Stationen'!$E$14:$J$213,5,0),"")),"?",IF(LEN(E498)&gt;0,VLOOKUP(TEXT($E498,0),'Angaben Stationen'!$E$14:$J$213,5,0),""))</f>
        <v/>
      </c>
      <c r="D498" s="232" t="str">
        <f>IF(ISERROR(IF(LEN(E498)&gt;0,VLOOKUP(TEXT($E498,0),'Angaben Stationen'!$E$14:$J$213,6,0),"")),"STATION IST NICHT VORHANDEN",IF(LEN(E498)&gt;0,VLOOKUP(TEXT($E498,0),'Angaben Stationen'!$E$14:$J$213,6,0),""))</f>
        <v/>
      </c>
      <c r="E498" s="287"/>
      <c r="F498" s="234"/>
      <c r="G498" s="234"/>
      <c r="H498" s="263"/>
      <c r="I498" s="169"/>
      <c r="K498" s="445" t="str">
        <f t="shared" si="60"/>
        <v>Leer</v>
      </c>
      <c r="L498" s="445" t="str">
        <f>VLOOKUP($D498,{"29 - Psychiatrie (Erwachsene)","BGI";"297 - stationsäquivalente Behandlung in der Erwachsenenpsychiatrie (29)","BGI";"30 - Kinder- und Jugendpsychiatrie","BGII";"307 - stationsäquivalente Behandlung in der Kinder- und Jugendpsychiatrie (30)","BGII";"31 - Psychosomatik","BGI";"","Leer"},2,0)</f>
        <v>Leer</v>
      </c>
      <c r="M498" s="445">
        <f t="shared" si="57"/>
        <v>0</v>
      </c>
      <c r="N498" s="445">
        <f t="shared" si="58"/>
        <v>0</v>
      </c>
      <c r="O498" s="445">
        <f t="shared" si="61"/>
        <v>0</v>
      </c>
      <c r="P498" s="445">
        <f t="shared" si="62"/>
        <v>0</v>
      </c>
      <c r="Q498" s="445">
        <f t="shared" si="63"/>
        <v>0</v>
      </c>
      <c r="R498" s="415" t="str">
        <f t="shared" si="64"/>
        <v>Leer</v>
      </c>
      <c r="S498" s="445">
        <f>IF('Angaben KH-Standort'!D$29='A4'!D498,IF('Angaben KH-Standort'!E$29="Ja",1,0),0)</f>
        <v>0</v>
      </c>
      <c r="T498" s="445">
        <f>IF('Angaben KH-Standort'!D$30='A4'!D498,IF('Angaben KH-Standort'!E$30="Ja",1,0),0)</f>
        <v>0</v>
      </c>
      <c r="U498" s="445">
        <f>IF('Angaben KH-Standort'!D$31='A4'!D498,IF('Angaben KH-Standort'!E$31="Ja",1,0),0)</f>
        <v>0</v>
      </c>
    </row>
    <row r="499" spans="2:21" ht="15" customHeight="1" x14ac:dyDescent="0.3">
      <c r="B499" s="70" t="str">
        <f t="shared" si="59"/>
        <v>!!!</v>
      </c>
      <c r="C499" s="265" t="str">
        <f>IF(ISERROR(IF(LEN(E499)&gt;0,VLOOKUP(TEXT($E499,0),'Angaben Stationen'!$E$14:$J$213,5,0),"")),"?",IF(LEN(E499)&gt;0,VLOOKUP(TEXT($E499,0),'Angaben Stationen'!$E$14:$J$213,5,0),""))</f>
        <v/>
      </c>
      <c r="D499" s="232" t="str">
        <f>IF(ISERROR(IF(LEN(E499)&gt;0,VLOOKUP(TEXT($E499,0),'Angaben Stationen'!$E$14:$J$213,6,0),"")),"STATION IST NICHT VORHANDEN",IF(LEN(E499)&gt;0,VLOOKUP(TEXT($E499,0),'Angaben Stationen'!$E$14:$J$213,6,0),""))</f>
        <v/>
      </c>
      <c r="E499" s="287"/>
      <c r="F499" s="234"/>
      <c r="G499" s="234"/>
      <c r="H499" s="263"/>
      <c r="I499" s="169"/>
      <c r="K499" s="445" t="str">
        <f t="shared" si="60"/>
        <v>Leer</v>
      </c>
      <c r="L499" s="445" t="str">
        <f>VLOOKUP($D499,{"29 - Psychiatrie (Erwachsene)","BGI";"297 - stationsäquivalente Behandlung in der Erwachsenenpsychiatrie (29)","BGI";"30 - Kinder- und Jugendpsychiatrie","BGII";"307 - stationsäquivalente Behandlung in der Kinder- und Jugendpsychiatrie (30)","BGII";"31 - Psychosomatik","BGI";"","Leer"},2,0)</f>
        <v>Leer</v>
      </c>
      <c r="M499" s="445">
        <f t="shared" si="57"/>
        <v>0</v>
      </c>
      <c r="N499" s="445">
        <f t="shared" si="58"/>
        <v>0</v>
      </c>
      <c r="O499" s="445">
        <f t="shared" si="61"/>
        <v>0</v>
      </c>
      <c r="P499" s="445">
        <f t="shared" si="62"/>
        <v>0</v>
      </c>
      <c r="Q499" s="445">
        <f t="shared" si="63"/>
        <v>0</v>
      </c>
      <c r="R499" s="415" t="str">
        <f t="shared" si="64"/>
        <v>Leer</v>
      </c>
      <c r="S499" s="445">
        <f>IF('Angaben KH-Standort'!D$29='A4'!D499,IF('Angaben KH-Standort'!E$29="Ja",1,0),0)</f>
        <v>0</v>
      </c>
      <c r="T499" s="445">
        <f>IF('Angaben KH-Standort'!D$30='A4'!D499,IF('Angaben KH-Standort'!E$30="Ja",1,0),0)</f>
        <v>0</v>
      </c>
      <c r="U499" s="445">
        <f>IF('Angaben KH-Standort'!D$31='A4'!D499,IF('Angaben KH-Standort'!E$31="Ja",1,0),0)</f>
        <v>0</v>
      </c>
    </row>
    <row r="500" spans="2:21" ht="15" customHeight="1" x14ac:dyDescent="0.3">
      <c r="B500" s="70" t="str">
        <f t="shared" si="59"/>
        <v>!!!</v>
      </c>
      <c r="C500" s="265" t="str">
        <f>IF(ISERROR(IF(LEN(E500)&gt;0,VLOOKUP(TEXT($E500,0),'Angaben Stationen'!$E$14:$J$213,5,0),"")),"?",IF(LEN(E500)&gt;0,VLOOKUP(TEXT($E500,0),'Angaben Stationen'!$E$14:$J$213,5,0),""))</f>
        <v/>
      </c>
      <c r="D500" s="232" t="str">
        <f>IF(ISERROR(IF(LEN(E500)&gt;0,VLOOKUP(TEXT($E500,0),'Angaben Stationen'!$E$14:$J$213,6,0),"")),"STATION IST NICHT VORHANDEN",IF(LEN(E500)&gt;0,VLOOKUP(TEXT($E500,0),'Angaben Stationen'!$E$14:$J$213,6,0),""))</f>
        <v/>
      </c>
      <c r="E500" s="287"/>
      <c r="F500" s="234"/>
      <c r="G500" s="234"/>
      <c r="H500" s="263"/>
      <c r="I500" s="169"/>
      <c r="K500" s="445" t="str">
        <f t="shared" si="60"/>
        <v>Leer</v>
      </c>
      <c r="L500" s="445" t="str">
        <f>VLOOKUP($D500,{"29 - Psychiatrie (Erwachsene)","BGI";"297 - stationsäquivalente Behandlung in der Erwachsenenpsychiatrie (29)","BGI";"30 - Kinder- und Jugendpsychiatrie","BGII";"307 - stationsäquivalente Behandlung in der Kinder- und Jugendpsychiatrie (30)","BGII";"31 - Psychosomatik","BGI";"","Leer"},2,0)</f>
        <v>Leer</v>
      </c>
      <c r="M500" s="445">
        <f t="shared" si="57"/>
        <v>0</v>
      </c>
      <c r="N500" s="445">
        <f t="shared" si="58"/>
        <v>0</v>
      </c>
      <c r="O500" s="445">
        <f t="shared" si="61"/>
        <v>0</v>
      </c>
      <c r="P500" s="445">
        <f t="shared" si="62"/>
        <v>0</v>
      </c>
      <c r="Q500" s="445">
        <f t="shared" si="63"/>
        <v>0</v>
      </c>
      <c r="R500" s="415" t="str">
        <f t="shared" si="64"/>
        <v>Leer</v>
      </c>
      <c r="S500" s="445">
        <f>IF('Angaben KH-Standort'!D$29='A4'!D500,IF('Angaben KH-Standort'!E$29="Ja",1,0),0)</f>
        <v>0</v>
      </c>
      <c r="T500" s="445">
        <f>IF('Angaben KH-Standort'!D$30='A4'!D500,IF('Angaben KH-Standort'!E$30="Ja",1,0),0)</f>
        <v>0</v>
      </c>
      <c r="U500" s="445">
        <f>IF('Angaben KH-Standort'!D$31='A4'!D500,IF('Angaben KH-Standort'!E$31="Ja",1,0),0)</f>
        <v>0</v>
      </c>
    </row>
    <row r="501" spans="2:21" ht="15" customHeight="1" x14ac:dyDescent="0.3">
      <c r="B501" s="70" t="str">
        <f t="shared" si="59"/>
        <v>!!!</v>
      </c>
      <c r="C501" s="265" t="str">
        <f>IF(ISERROR(IF(LEN(E501)&gt;0,VLOOKUP(TEXT($E501,0),'Angaben Stationen'!$E$14:$J$213,5,0),"")),"?",IF(LEN(E501)&gt;0,VLOOKUP(TEXT($E501,0),'Angaben Stationen'!$E$14:$J$213,5,0),""))</f>
        <v/>
      </c>
      <c r="D501" s="232" t="str">
        <f>IF(ISERROR(IF(LEN(E501)&gt;0,VLOOKUP(TEXT($E501,0),'Angaben Stationen'!$E$14:$J$213,6,0),"")),"STATION IST NICHT VORHANDEN",IF(LEN(E501)&gt;0,VLOOKUP(TEXT($E501,0),'Angaben Stationen'!$E$14:$J$213,6,0),""))</f>
        <v/>
      </c>
      <c r="E501" s="287"/>
      <c r="F501" s="234"/>
      <c r="G501" s="234"/>
      <c r="H501" s="263"/>
      <c r="I501" s="169"/>
      <c r="K501" s="445" t="str">
        <f t="shared" si="60"/>
        <v>Leer</v>
      </c>
      <c r="L501" s="445" t="str">
        <f>VLOOKUP($D501,{"29 - Psychiatrie (Erwachsene)","BGI";"297 - stationsäquivalente Behandlung in der Erwachsenenpsychiatrie (29)","BGI";"30 - Kinder- und Jugendpsychiatrie","BGII";"307 - stationsäquivalente Behandlung in der Kinder- und Jugendpsychiatrie (30)","BGII";"31 - Psychosomatik","BGI";"","Leer"},2,0)</f>
        <v>Leer</v>
      </c>
      <c r="M501" s="445">
        <f t="shared" si="57"/>
        <v>0</v>
      </c>
      <c r="N501" s="445">
        <f t="shared" si="58"/>
        <v>0</v>
      </c>
      <c r="O501" s="445">
        <f t="shared" si="61"/>
        <v>0</v>
      </c>
      <c r="P501" s="445">
        <f t="shared" si="62"/>
        <v>0</v>
      </c>
      <c r="Q501" s="445">
        <f t="shared" si="63"/>
        <v>0</v>
      </c>
      <c r="R501" s="415" t="str">
        <f t="shared" si="64"/>
        <v>Leer</v>
      </c>
      <c r="S501" s="445">
        <f>IF('Angaben KH-Standort'!D$29='A4'!D501,IF('Angaben KH-Standort'!E$29="Ja",1,0),0)</f>
        <v>0</v>
      </c>
      <c r="T501" s="445">
        <f>IF('Angaben KH-Standort'!D$30='A4'!D501,IF('Angaben KH-Standort'!E$30="Ja",1,0),0)</f>
        <v>0</v>
      </c>
      <c r="U501" s="445">
        <f>IF('Angaben KH-Standort'!D$31='A4'!D501,IF('Angaben KH-Standort'!E$31="Ja",1,0),0)</f>
        <v>0</v>
      </c>
    </row>
    <row r="502" spans="2:21" ht="15" customHeight="1" x14ac:dyDescent="0.3">
      <c r="B502" s="70" t="str">
        <f t="shared" si="59"/>
        <v>!!!</v>
      </c>
      <c r="C502" s="265" t="str">
        <f>IF(ISERROR(IF(LEN(E502)&gt;0,VLOOKUP(TEXT($E502,0),'Angaben Stationen'!$E$14:$J$213,5,0),"")),"?",IF(LEN(E502)&gt;0,VLOOKUP(TEXT($E502,0),'Angaben Stationen'!$E$14:$J$213,5,0),""))</f>
        <v/>
      </c>
      <c r="D502" s="232" t="str">
        <f>IF(ISERROR(IF(LEN(E502)&gt;0,VLOOKUP(TEXT($E502,0),'Angaben Stationen'!$E$14:$J$213,6,0),"")),"STATION IST NICHT VORHANDEN",IF(LEN(E502)&gt;0,VLOOKUP(TEXT($E502,0),'Angaben Stationen'!$E$14:$J$213,6,0),""))</f>
        <v/>
      </c>
      <c r="E502" s="287"/>
      <c r="F502" s="234"/>
      <c r="G502" s="234"/>
      <c r="H502" s="263"/>
      <c r="I502" s="169"/>
      <c r="K502" s="445" t="str">
        <f t="shared" si="60"/>
        <v>Leer</v>
      </c>
      <c r="L502" s="445" t="str">
        <f>VLOOKUP($D502,{"29 - Psychiatrie (Erwachsene)","BGI";"297 - stationsäquivalente Behandlung in der Erwachsenenpsychiatrie (29)","BGI";"30 - Kinder- und Jugendpsychiatrie","BGII";"307 - stationsäquivalente Behandlung in der Kinder- und Jugendpsychiatrie (30)","BGII";"31 - Psychosomatik","BGI";"","Leer"},2,0)</f>
        <v>Leer</v>
      </c>
      <c r="M502" s="445">
        <f t="shared" si="57"/>
        <v>0</v>
      </c>
      <c r="N502" s="445">
        <f t="shared" si="58"/>
        <v>0</v>
      </c>
      <c r="O502" s="445">
        <f t="shared" si="61"/>
        <v>0</v>
      </c>
      <c r="P502" s="445">
        <f t="shared" si="62"/>
        <v>0</v>
      </c>
      <c r="Q502" s="445">
        <f t="shared" si="63"/>
        <v>0</v>
      </c>
      <c r="R502" s="415" t="str">
        <f t="shared" si="64"/>
        <v>Leer</v>
      </c>
      <c r="S502" s="445">
        <f>IF('Angaben KH-Standort'!D$29='A4'!D502,IF('Angaben KH-Standort'!E$29="Ja",1,0),0)</f>
        <v>0</v>
      </c>
      <c r="T502" s="445">
        <f>IF('Angaben KH-Standort'!D$30='A4'!D502,IF('Angaben KH-Standort'!E$30="Ja",1,0),0)</f>
        <v>0</v>
      </c>
      <c r="U502" s="445">
        <f>IF('Angaben KH-Standort'!D$31='A4'!D502,IF('Angaben KH-Standort'!E$31="Ja",1,0),0)</f>
        <v>0</v>
      </c>
    </row>
    <row r="503" spans="2:21" ht="15" customHeight="1" x14ac:dyDescent="0.3">
      <c r="B503" s="70" t="str">
        <f t="shared" si="59"/>
        <v>!!!</v>
      </c>
      <c r="C503" s="265" t="str">
        <f>IF(ISERROR(IF(LEN(E503)&gt;0,VLOOKUP(TEXT($E503,0),'Angaben Stationen'!$E$14:$J$213,5,0),"")),"?",IF(LEN(E503)&gt;0,VLOOKUP(TEXT($E503,0),'Angaben Stationen'!$E$14:$J$213,5,0),""))</f>
        <v/>
      </c>
      <c r="D503" s="232" t="str">
        <f>IF(ISERROR(IF(LEN(E503)&gt;0,VLOOKUP(TEXT($E503,0),'Angaben Stationen'!$E$14:$J$213,6,0),"")),"STATION IST NICHT VORHANDEN",IF(LEN(E503)&gt;0,VLOOKUP(TEXT($E503,0),'Angaben Stationen'!$E$14:$J$213,6,0),""))</f>
        <v/>
      </c>
      <c r="E503" s="287"/>
      <c r="F503" s="234"/>
      <c r="G503" s="234"/>
      <c r="H503" s="263"/>
      <c r="I503" s="169"/>
      <c r="K503" s="445" t="str">
        <f t="shared" si="60"/>
        <v>Leer</v>
      </c>
      <c r="L503" s="445" t="str">
        <f>VLOOKUP($D503,{"29 - Psychiatrie (Erwachsene)","BGI";"297 - stationsäquivalente Behandlung in der Erwachsenenpsychiatrie (29)","BGI";"30 - Kinder- und Jugendpsychiatrie","BGII";"307 - stationsäquivalente Behandlung in der Kinder- und Jugendpsychiatrie (30)","BGII";"31 - Psychosomatik","BGI";"","Leer"},2,0)</f>
        <v>Leer</v>
      </c>
      <c r="M503" s="445">
        <f t="shared" si="57"/>
        <v>0</v>
      </c>
      <c r="N503" s="445">
        <f t="shared" si="58"/>
        <v>0</v>
      </c>
      <c r="O503" s="445">
        <f t="shared" si="61"/>
        <v>0</v>
      </c>
      <c r="P503" s="445">
        <f t="shared" si="62"/>
        <v>0</v>
      </c>
      <c r="Q503" s="445">
        <f t="shared" si="63"/>
        <v>0</v>
      </c>
      <c r="R503" s="415" t="str">
        <f t="shared" si="64"/>
        <v>Leer</v>
      </c>
      <c r="S503" s="445">
        <f>IF('Angaben KH-Standort'!D$29='A4'!D503,IF('Angaben KH-Standort'!E$29="Ja",1,0),0)</f>
        <v>0</v>
      </c>
      <c r="T503" s="445">
        <f>IF('Angaben KH-Standort'!D$30='A4'!D503,IF('Angaben KH-Standort'!E$30="Ja",1,0),0)</f>
        <v>0</v>
      </c>
      <c r="U503" s="445">
        <f>IF('Angaben KH-Standort'!D$31='A4'!D503,IF('Angaben KH-Standort'!E$31="Ja",1,0),0)</f>
        <v>0</v>
      </c>
    </row>
    <row r="504" spans="2:21" ht="15" customHeight="1" x14ac:dyDescent="0.3">
      <c r="B504" s="70" t="str">
        <f t="shared" si="59"/>
        <v>!!!</v>
      </c>
      <c r="C504" s="265" t="str">
        <f>IF(ISERROR(IF(LEN(E504)&gt;0,VLOOKUP(TEXT($E504,0),'Angaben Stationen'!$E$14:$J$213,5,0),"")),"?",IF(LEN(E504)&gt;0,VLOOKUP(TEXT($E504,0),'Angaben Stationen'!$E$14:$J$213,5,0),""))</f>
        <v/>
      </c>
      <c r="D504" s="232" t="str">
        <f>IF(ISERROR(IF(LEN(E504)&gt;0,VLOOKUP(TEXT($E504,0),'Angaben Stationen'!$E$14:$J$213,6,0),"")),"STATION IST NICHT VORHANDEN",IF(LEN(E504)&gt;0,VLOOKUP(TEXT($E504,0),'Angaben Stationen'!$E$14:$J$213,6,0),""))</f>
        <v/>
      </c>
      <c r="E504" s="287"/>
      <c r="F504" s="234"/>
      <c r="G504" s="234"/>
      <c r="H504" s="263"/>
      <c r="I504" s="169"/>
      <c r="K504" s="445" t="str">
        <f t="shared" si="60"/>
        <v>Leer</v>
      </c>
      <c r="L504" s="445" t="str">
        <f>VLOOKUP($D504,{"29 - Psychiatrie (Erwachsene)","BGI";"297 - stationsäquivalente Behandlung in der Erwachsenenpsychiatrie (29)","BGI";"30 - Kinder- und Jugendpsychiatrie","BGII";"307 - stationsäquivalente Behandlung in der Kinder- und Jugendpsychiatrie (30)","BGII";"31 - Psychosomatik","BGI";"","Leer"},2,0)</f>
        <v>Leer</v>
      </c>
      <c r="M504" s="445">
        <f t="shared" si="57"/>
        <v>0</v>
      </c>
      <c r="N504" s="445">
        <f t="shared" si="58"/>
        <v>0</v>
      </c>
      <c r="O504" s="445">
        <f t="shared" si="61"/>
        <v>0</v>
      </c>
      <c r="P504" s="445">
        <f t="shared" si="62"/>
        <v>0</v>
      </c>
      <c r="Q504" s="445">
        <f t="shared" si="63"/>
        <v>0</v>
      </c>
      <c r="R504" s="415" t="str">
        <f t="shared" si="64"/>
        <v>Leer</v>
      </c>
      <c r="S504" s="445">
        <f>IF('Angaben KH-Standort'!D$29='A4'!D504,IF('Angaben KH-Standort'!E$29="Ja",1,0),0)</f>
        <v>0</v>
      </c>
      <c r="T504" s="445">
        <f>IF('Angaben KH-Standort'!D$30='A4'!D504,IF('Angaben KH-Standort'!E$30="Ja",1,0),0)</f>
        <v>0</v>
      </c>
      <c r="U504" s="445">
        <f>IF('Angaben KH-Standort'!D$31='A4'!D504,IF('Angaben KH-Standort'!E$31="Ja",1,0),0)</f>
        <v>0</v>
      </c>
    </row>
    <row r="505" spans="2:21" ht="15" customHeight="1" x14ac:dyDescent="0.3">
      <c r="B505" s="70" t="str">
        <f t="shared" si="59"/>
        <v>!!!</v>
      </c>
      <c r="C505" s="265" t="str">
        <f>IF(ISERROR(IF(LEN(E505)&gt;0,VLOOKUP(TEXT($E505,0),'Angaben Stationen'!$E$14:$J$213,5,0),"")),"?",IF(LEN(E505)&gt;0,VLOOKUP(TEXT($E505,0),'Angaben Stationen'!$E$14:$J$213,5,0),""))</f>
        <v/>
      </c>
      <c r="D505" s="232" t="str">
        <f>IF(ISERROR(IF(LEN(E505)&gt;0,VLOOKUP(TEXT($E505,0),'Angaben Stationen'!$E$14:$J$213,6,0),"")),"STATION IST NICHT VORHANDEN",IF(LEN(E505)&gt;0,VLOOKUP(TEXT($E505,0),'Angaben Stationen'!$E$14:$J$213,6,0),""))</f>
        <v/>
      </c>
      <c r="E505" s="287"/>
      <c r="F505" s="234"/>
      <c r="G505" s="234"/>
      <c r="H505" s="263"/>
      <c r="I505" s="169"/>
      <c r="K505" s="445" t="str">
        <f t="shared" si="60"/>
        <v>Leer</v>
      </c>
      <c r="L505" s="445" t="str">
        <f>VLOOKUP($D505,{"29 - Psychiatrie (Erwachsene)","BGI";"297 - stationsäquivalente Behandlung in der Erwachsenenpsychiatrie (29)","BGI";"30 - Kinder- und Jugendpsychiatrie","BGII";"307 - stationsäquivalente Behandlung in der Kinder- und Jugendpsychiatrie (30)","BGII";"31 - Psychosomatik","BGI";"","Leer"},2,0)</f>
        <v>Leer</v>
      </c>
      <c r="M505" s="445">
        <f t="shared" si="57"/>
        <v>0</v>
      </c>
      <c r="N505" s="445">
        <f t="shared" si="58"/>
        <v>0</v>
      </c>
      <c r="O505" s="445">
        <f t="shared" si="61"/>
        <v>0</v>
      </c>
      <c r="P505" s="445">
        <f t="shared" si="62"/>
        <v>0</v>
      </c>
      <c r="Q505" s="445">
        <f t="shared" si="63"/>
        <v>0</v>
      </c>
      <c r="R505" s="415" t="str">
        <f t="shared" si="64"/>
        <v>Leer</v>
      </c>
      <c r="S505" s="445">
        <f>IF('Angaben KH-Standort'!D$29='A4'!D505,IF('Angaben KH-Standort'!E$29="Ja",1,0),0)</f>
        <v>0</v>
      </c>
      <c r="T505" s="445">
        <f>IF('Angaben KH-Standort'!D$30='A4'!D505,IF('Angaben KH-Standort'!E$30="Ja",1,0),0)</f>
        <v>0</v>
      </c>
      <c r="U505" s="445">
        <f>IF('Angaben KH-Standort'!D$31='A4'!D505,IF('Angaben KH-Standort'!E$31="Ja",1,0),0)</f>
        <v>0</v>
      </c>
    </row>
    <row r="506" spans="2:21" ht="15" customHeight="1" x14ac:dyDescent="0.3">
      <c r="B506" s="70" t="str">
        <f t="shared" si="59"/>
        <v>!!!</v>
      </c>
      <c r="C506" s="265" t="str">
        <f>IF(ISERROR(IF(LEN(E506)&gt;0,VLOOKUP(TEXT($E506,0),'Angaben Stationen'!$E$14:$J$213,5,0),"")),"?",IF(LEN(E506)&gt;0,VLOOKUP(TEXT($E506,0),'Angaben Stationen'!$E$14:$J$213,5,0),""))</f>
        <v/>
      </c>
      <c r="D506" s="232" t="str">
        <f>IF(ISERROR(IF(LEN(E506)&gt;0,VLOOKUP(TEXT($E506,0),'Angaben Stationen'!$E$14:$J$213,6,0),"")),"STATION IST NICHT VORHANDEN",IF(LEN(E506)&gt;0,VLOOKUP(TEXT($E506,0),'Angaben Stationen'!$E$14:$J$213,6,0),""))</f>
        <v/>
      </c>
      <c r="E506" s="287"/>
      <c r="F506" s="234"/>
      <c r="G506" s="234"/>
      <c r="H506" s="263"/>
      <c r="I506" s="169"/>
      <c r="K506" s="445" t="str">
        <f t="shared" si="60"/>
        <v>Leer</v>
      </c>
      <c r="L506" s="445" t="str">
        <f>VLOOKUP($D506,{"29 - Psychiatrie (Erwachsene)","BGI";"297 - stationsäquivalente Behandlung in der Erwachsenenpsychiatrie (29)","BGI";"30 - Kinder- und Jugendpsychiatrie","BGII";"307 - stationsäquivalente Behandlung in der Kinder- und Jugendpsychiatrie (30)","BGII";"31 - Psychosomatik","BGI";"","Leer"},2,0)</f>
        <v>Leer</v>
      </c>
      <c r="M506" s="445">
        <f t="shared" si="57"/>
        <v>0</v>
      </c>
      <c r="N506" s="445">
        <f t="shared" si="58"/>
        <v>0</v>
      </c>
      <c r="O506" s="445">
        <f t="shared" si="61"/>
        <v>0</v>
      </c>
      <c r="P506" s="445">
        <f t="shared" si="62"/>
        <v>0</v>
      </c>
      <c r="Q506" s="445">
        <f t="shared" si="63"/>
        <v>0</v>
      </c>
      <c r="R506" s="415" t="str">
        <f t="shared" si="64"/>
        <v>Leer</v>
      </c>
      <c r="S506" s="445">
        <f>IF('Angaben KH-Standort'!D$29='A4'!D506,IF('Angaben KH-Standort'!E$29="Ja",1,0),0)</f>
        <v>0</v>
      </c>
      <c r="T506" s="445">
        <f>IF('Angaben KH-Standort'!D$30='A4'!D506,IF('Angaben KH-Standort'!E$30="Ja",1,0),0)</f>
        <v>0</v>
      </c>
      <c r="U506" s="445">
        <f>IF('Angaben KH-Standort'!D$31='A4'!D506,IF('Angaben KH-Standort'!E$31="Ja",1,0),0)</f>
        <v>0</v>
      </c>
    </row>
    <row r="507" spans="2:21" ht="15" customHeight="1" x14ac:dyDescent="0.3">
      <c r="B507" s="70" t="str">
        <f t="shared" si="59"/>
        <v>!!!</v>
      </c>
      <c r="C507" s="265" t="str">
        <f>IF(ISERROR(IF(LEN(E507)&gt;0,VLOOKUP(TEXT($E507,0),'Angaben Stationen'!$E$14:$J$213,5,0),"")),"?",IF(LEN(E507)&gt;0,VLOOKUP(TEXT($E507,0),'Angaben Stationen'!$E$14:$J$213,5,0),""))</f>
        <v/>
      </c>
      <c r="D507" s="232" t="str">
        <f>IF(ISERROR(IF(LEN(E507)&gt;0,VLOOKUP(TEXT($E507,0),'Angaben Stationen'!$E$14:$J$213,6,0),"")),"STATION IST NICHT VORHANDEN",IF(LEN(E507)&gt;0,VLOOKUP(TEXT($E507,0),'Angaben Stationen'!$E$14:$J$213,6,0),""))</f>
        <v/>
      </c>
      <c r="E507" s="287"/>
      <c r="F507" s="234"/>
      <c r="G507" s="234"/>
      <c r="H507" s="263"/>
      <c r="I507" s="169"/>
      <c r="K507" s="445" t="str">
        <f t="shared" si="60"/>
        <v>Leer</v>
      </c>
      <c r="L507" s="445" t="str">
        <f>VLOOKUP($D507,{"29 - Psychiatrie (Erwachsene)","BGI";"297 - stationsäquivalente Behandlung in der Erwachsenenpsychiatrie (29)","BGI";"30 - Kinder- und Jugendpsychiatrie","BGII";"307 - stationsäquivalente Behandlung in der Kinder- und Jugendpsychiatrie (30)","BGII";"31 - Psychosomatik","BGI";"","Leer"},2,0)</f>
        <v>Leer</v>
      </c>
      <c r="M507" s="445">
        <f t="shared" si="57"/>
        <v>0</v>
      </c>
      <c r="N507" s="445">
        <f t="shared" si="58"/>
        <v>0</v>
      </c>
      <c r="O507" s="445">
        <f t="shared" si="61"/>
        <v>0</v>
      </c>
      <c r="P507" s="445">
        <f t="shared" si="62"/>
        <v>0</v>
      </c>
      <c r="Q507" s="445">
        <f t="shared" si="63"/>
        <v>0</v>
      </c>
      <c r="R507" s="415" t="str">
        <f t="shared" si="64"/>
        <v>Leer</v>
      </c>
      <c r="S507" s="445">
        <f>IF('Angaben KH-Standort'!D$29='A4'!D507,IF('Angaben KH-Standort'!E$29="Ja",1,0),0)</f>
        <v>0</v>
      </c>
      <c r="T507" s="445">
        <f>IF('Angaben KH-Standort'!D$30='A4'!D507,IF('Angaben KH-Standort'!E$30="Ja",1,0),0)</f>
        <v>0</v>
      </c>
      <c r="U507" s="445">
        <f>IF('Angaben KH-Standort'!D$31='A4'!D507,IF('Angaben KH-Standort'!E$31="Ja",1,0),0)</f>
        <v>0</v>
      </c>
    </row>
    <row r="508" spans="2:21" ht="15" customHeight="1" x14ac:dyDescent="0.3">
      <c r="B508" s="70" t="str">
        <f t="shared" si="59"/>
        <v>!!!</v>
      </c>
      <c r="C508" s="265" t="str">
        <f>IF(ISERROR(IF(LEN(E508)&gt;0,VLOOKUP(TEXT($E508,0),'Angaben Stationen'!$E$14:$J$213,5,0),"")),"?",IF(LEN(E508)&gt;0,VLOOKUP(TEXT($E508,0),'Angaben Stationen'!$E$14:$J$213,5,0),""))</f>
        <v/>
      </c>
      <c r="D508" s="232" t="str">
        <f>IF(ISERROR(IF(LEN(E508)&gt;0,VLOOKUP(TEXT($E508,0),'Angaben Stationen'!$E$14:$J$213,6,0),"")),"STATION IST NICHT VORHANDEN",IF(LEN(E508)&gt;0,VLOOKUP(TEXT($E508,0),'Angaben Stationen'!$E$14:$J$213,6,0),""))</f>
        <v/>
      </c>
      <c r="E508" s="287"/>
      <c r="F508" s="234"/>
      <c r="G508" s="234"/>
      <c r="H508" s="263"/>
      <c r="I508" s="169"/>
      <c r="K508" s="445" t="str">
        <f t="shared" si="60"/>
        <v>Leer</v>
      </c>
      <c r="L508" s="445" t="str">
        <f>VLOOKUP($D508,{"29 - Psychiatrie (Erwachsene)","BGI";"297 - stationsäquivalente Behandlung in der Erwachsenenpsychiatrie (29)","BGI";"30 - Kinder- und Jugendpsychiatrie","BGII";"307 - stationsäquivalente Behandlung in der Kinder- und Jugendpsychiatrie (30)","BGII";"31 - Psychosomatik","BGI";"","Leer"},2,0)</f>
        <v>Leer</v>
      </c>
      <c r="M508" s="445">
        <f t="shared" si="57"/>
        <v>0</v>
      </c>
      <c r="N508" s="445">
        <f t="shared" si="58"/>
        <v>0</v>
      </c>
      <c r="O508" s="445">
        <f t="shared" si="61"/>
        <v>0</v>
      </c>
      <c r="P508" s="445">
        <f t="shared" si="62"/>
        <v>0</v>
      </c>
      <c r="Q508" s="445">
        <f t="shared" si="63"/>
        <v>0</v>
      </c>
      <c r="R508" s="415" t="str">
        <f t="shared" si="64"/>
        <v>Leer</v>
      </c>
      <c r="S508" s="445">
        <f>IF('Angaben KH-Standort'!D$29='A4'!D508,IF('Angaben KH-Standort'!E$29="Ja",1,0),0)</f>
        <v>0</v>
      </c>
      <c r="T508" s="445">
        <f>IF('Angaben KH-Standort'!D$30='A4'!D508,IF('Angaben KH-Standort'!E$30="Ja",1,0),0)</f>
        <v>0</v>
      </c>
      <c r="U508" s="445">
        <f>IF('Angaben KH-Standort'!D$31='A4'!D508,IF('Angaben KH-Standort'!E$31="Ja",1,0),0)</f>
        <v>0</v>
      </c>
    </row>
    <row r="509" spans="2:21" ht="15" customHeight="1" x14ac:dyDescent="0.3">
      <c r="B509" s="70" t="str">
        <f t="shared" si="59"/>
        <v>!!!</v>
      </c>
      <c r="C509" s="265" t="str">
        <f>IF(ISERROR(IF(LEN(E509)&gt;0,VLOOKUP(TEXT($E509,0),'Angaben Stationen'!$E$14:$J$213,5,0),"")),"?",IF(LEN(E509)&gt;0,VLOOKUP(TEXT($E509,0),'Angaben Stationen'!$E$14:$J$213,5,0),""))</f>
        <v/>
      </c>
      <c r="D509" s="232" t="str">
        <f>IF(ISERROR(IF(LEN(E509)&gt;0,VLOOKUP(TEXT($E509,0),'Angaben Stationen'!$E$14:$J$213,6,0),"")),"STATION IST NICHT VORHANDEN",IF(LEN(E509)&gt;0,VLOOKUP(TEXT($E509,0),'Angaben Stationen'!$E$14:$J$213,6,0),""))</f>
        <v/>
      </c>
      <c r="E509" s="287"/>
      <c r="F509" s="234"/>
      <c r="G509" s="234"/>
      <c r="H509" s="263"/>
      <c r="I509" s="169"/>
      <c r="K509" s="445" t="str">
        <f t="shared" si="60"/>
        <v>Leer</v>
      </c>
      <c r="L509" s="445" t="str">
        <f>VLOOKUP($D509,{"29 - Psychiatrie (Erwachsene)","BGI";"297 - stationsäquivalente Behandlung in der Erwachsenenpsychiatrie (29)","BGI";"30 - Kinder- und Jugendpsychiatrie","BGII";"307 - stationsäquivalente Behandlung in der Kinder- und Jugendpsychiatrie (30)","BGII";"31 - Psychosomatik","BGI";"","Leer"},2,0)</f>
        <v>Leer</v>
      </c>
      <c r="M509" s="445">
        <f t="shared" si="57"/>
        <v>0</v>
      </c>
      <c r="N509" s="445">
        <f t="shared" si="58"/>
        <v>0</v>
      </c>
      <c r="O509" s="445">
        <f t="shared" si="61"/>
        <v>0</v>
      </c>
      <c r="P509" s="445">
        <f t="shared" si="62"/>
        <v>0</v>
      </c>
      <c r="Q509" s="445">
        <f t="shared" si="63"/>
        <v>0</v>
      </c>
      <c r="R509" s="415" t="str">
        <f t="shared" si="64"/>
        <v>Leer</v>
      </c>
      <c r="S509" s="445">
        <f>IF('Angaben KH-Standort'!D$29='A4'!D509,IF('Angaben KH-Standort'!E$29="Ja",1,0),0)</f>
        <v>0</v>
      </c>
      <c r="T509" s="445">
        <f>IF('Angaben KH-Standort'!D$30='A4'!D509,IF('Angaben KH-Standort'!E$30="Ja",1,0),0)</f>
        <v>0</v>
      </c>
      <c r="U509" s="445">
        <f>IF('Angaben KH-Standort'!D$31='A4'!D509,IF('Angaben KH-Standort'!E$31="Ja",1,0),0)</f>
        <v>0</v>
      </c>
    </row>
    <row r="510" spans="2:21" ht="15" customHeight="1" x14ac:dyDescent="0.3">
      <c r="B510" s="70" t="str">
        <f t="shared" si="59"/>
        <v>!!!</v>
      </c>
      <c r="C510" s="265" t="str">
        <f>IF(ISERROR(IF(LEN(E510)&gt;0,VLOOKUP(TEXT($E510,0),'Angaben Stationen'!$E$14:$J$213,5,0),"")),"?",IF(LEN(E510)&gt;0,VLOOKUP(TEXT($E510,0),'Angaben Stationen'!$E$14:$J$213,5,0),""))</f>
        <v/>
      </c>
      <c r="D510" s="232" t="str">
        <f>IF(ISERROR(IF(LEN(E510)&gt;0,VLOOKUP(TEXT($E510,0),'Angaben Stationen'!$E$14:$J$213,6,0),"")),"STATION IST NICHT VORHANDEN",IF(LEN(E510)&gt;0,VLOOKUP(TEXT($E510,0),'Angaben Stationen'!$E$14:$J$213,6,0),""))</f>
        <v/>
      </c>
      <c r="E510" s="287"/>
      <c r="F510" s="234"/>
      <c r="G510" s="234"/>
      <c r="H510" s="263"/>
      <c r="I510" s="169"/>
      <c r="K510" s="445" t="str">
        <f t="shared" si="60"/>
        <v>Leer</v>
      </c>
      <c r="L510" s="445" t="str">
        <f>VLOOKUP($D510,{"29 - Psychiatrie (Erwachsene)","BGI";"297 - stationsäquivalente Behandlung in der Erwachsenenpsychiatrie (29)","BGI";"30 - Kinder- und Jugendpsychiatrie","BGII";"307 - stationsäquivalente Behandlung in der Kinder- und Jugendpsychiatrie (30)","BGII";"31 - Psychosomatik","BGI";"","Leer"},2,0)</f>
        <v>Leer</v>
      </c>
      <c r="M510" s="445">
        <f t="shared" si="57"/>
        <v>0</v>
      </c>
      <c r="N510" s="445">
        <f t="shared" si="58"/>
        <v>0</v>
      </c>
      <c r="O510" s="445">
        <f t="shared" si="61"/>
        <v>0</v>
      </c>
      <c r="P510" s="445">
        <f t="shared" si="62"/>
        <v>0</v>
      </c>
      <c r="Q510" s="445">
        <f t="shared" si="63"/>
        <v>0</v>
      </c>
      <c r="R510" s="415" t="str">
        <f t="shared" si="64"/>
        <v>Leer</v>
      </c>
      <c r="S510" s="445">
        <f>IF('Angaben KH-Standort'!D$29='A4'!D510,IF('Angaben KH-Standort'!E$29="Ja",1,0),0)</f>
        <v>0</v>
      </c>
      <c r="T510" s="445">
        <f>IF('Angaben KH-Standort'!D$30='A4'!D510,IF('Angaben KH-Standort'!E$30="Ja",1,0),0)</f>
        <v>0</v>
      </c>
      <c r="U510" s="445">
        <f>IF('Angaben KH-Standort'!D$31='A4'!D510,IF('Angaben KH-Standort'!E$31="Ja",1,0),0)</f>
        <v>0</v>
      </c>
    </row>
    <row r="511" spans="2:21" ht="15" customHeight="1" x14ac:dyDescent="0.3">
      <c r="B511" s="70" t="str">
        <f t="shared" si="59"/>
        <v>!!!</v>
      </c>
      <c r="C511" s="265" t="str">
        <f>IF(ISERROR(IF(LEN(E511)&gt;0,VLOOKUP(TEXT($E511,0),'Angaben Stationen'!$E$14:$J$213,5,0),"")),"?",IF(LEN(E511)&gt;0,VLOOKUP(TEXT($E511,0),'Angaben Stationen'!$E$14:$J$213,5,0),""))</f>
        <v/>
      </c>
      <c r="D511" s="232" t="str">
        <f>IF(ISERROR(IF(LEN(E511)&gt;0,VLOOKUP(TEXT($E511,0),'Angaben Stationen'!$E$14:$J$213,6,0),"")),"STATION IST NICHT VORHANDEN",IF(LEN(E511)&gt;0,VLOOKUP(TEXT($E511,0),'Angaben Stationen'!$E$14:$J$213,6,0),""))</f>
        <v/>
      </c>
      <c r="E511" s="287"/>
      <c r="F511" s="234"/>
      <c r="G511" s="234"/>
      <c r="H511" s="263"/>
      <c r="I511" s="169"/>
      <c r="K511" s="445" t="str">
        <f t="shared" si="60"/>
        <v>Leer</v>
      </c>
      <c r="L511" s="445" t="str">
        <f>VLOOKUP($D511,{"29 - Psychiatrie (Erwachsene)","BGI";"297 - stationsäquivalente Behandlung in der Erwachsenenpsychiatrie (29)","BGI";"30 - Kinder- und Jugendpsychiatrie","BGII";"307 - stationsäquivalente Behandlung in der Kinder- und Jugendpsychiatrie (30)","BGII";"31 - Psychosomatik","BGI";"","Leer"},2,0)</f>
        <v>Leer</v>
      </c>
      <c r="M511" s="445">
        <f t="shared" si="57"/>
        <v>0</v>
      </c>
      <c r="N511" s="445">
        <f t="shared" si="58"/>
        <v>0</v>
      </c>
      <c r="O511" s="445">
        <f t="shared" si="61"/>
        <v>0</v>
      </c>
      <c r="P511" s="445">
        <f t="shared" si="62"/>
        <v>0</v>
      </c>
      <c r="Q511" s="445">
        <f t="shared" si="63"/>
        <v>0</v>
      </c>
      <c r="R511" s="415" t="str">
        <f t="shared" si="64"/>
        <v>Leer</v>
      </c>
      <c r="S511" s="445">
        <f>IF('Angaben KH-Standort'!D$29='A4'!D511,IF('Angaben KH-Standort'!E$29="Ja",1,0),0)</f>
        <v>0</v>
      </c>
      <c r="T511" s="445">
        <f>IF('Angaben KH-Standort'!D$30='A4'!D511,IF('Angaben KH-Standort'!E$30="Ja",1,0),0)</f>
        <v>0</v>
      </c>
      <c r="U511" s="445">
        <f>IF('Angaben KH-Standort'!D$31='A4'!D511,IF('Angaben KH-Standort'!E$31="Ja",1,0),0)</f>
        <v>0</v>
      </c>
    </row>
    <row r="512" spans="2:21" ht="15" customHeight="1" x14ac:dyDescent="0.3">
      <c r="B512" s="70" t="str">
        <f t="shared" si="59"/>
        <v>!!!</v>
      </c>
      <c r="C512" s="265" t="str">
        <f>IF(ISERROR(IF(LEN(E512)&gt;0,VLOOKUP(TEXT($E512,0),'Angaben Stationen'!$E$14:$J$213,5,0),"")),"?",IF(LEN(E512)&gt;0,VLOOKUP(TEXT($E512,0),'Angaben Stationen'!$E$14:$J$213,5,0),""))</f>
        <v/>
      </c>
      <c r="D512" s="232" t="str">
        <f>IF(ISERROR(IF(LEN(E512)&gt;0,VLOOKUP(TEXT($E512,0),'Angaben Stationen'!$E$14:$J$213,6,0),"")),"STATION IST NICHT VORHANDEN",IF(LEN(E512)&gt;0,VLOOKUP(TEXT($E512,0),'Angaben Stationen'!$E$14:$J$213,6,0),""))</f>
        <v/>
      </c>
      <c r="E512" s="287"/>
      <c r="F512" s="234"/>
      <c r="G512" s="234"/>
      <c r="H512" s="263"/>
      <c r="I512" s="169"/>
      <c r="K512" s="445" t="str">
        <f t="shared" si="60"/>
        <v>Leer</v>
      </c>
      <c r="L512" s="445" t="str">
        <f>VLOOKUP($D512,{"29 - Psychiatrie (Erwachsene)","BGI";"297 - stationsäquivalente Behandlung in der Erwachsenenpsychiatrie (29)","BGI";"30 - Kinder- und Jugendpsychiatrie","BGII";"307 - stationsäquivalente Behandlung in der Kinder- und Jugendpsychiatrie (30)","BGII";"31 - Psychosomatik","BGI";"","Leer"},2,0)</f>
        <v>Leer</v>
      </c>
      <c r="M512" s="445">
        <f t="shared" si="57"/>
        <v>0</v>
      </c>
      <c r="N512" s="445">
        <f t="shared" si="58"/>
        <v>0</v>
      </c>
      <c r="O512" s="445">
        <f t="shared" si="61"/>
        <v>0</v>
      </c>
      <c r="P512" s="445">
        <f t="shared" si="62"/>
        <v>0</v>
      </c>
      <c r="Q512" s="445">
        <f t="shared" si="63"/>
        <v>0</v>
      </c>
      <c r="R512" s="415" t="str">
        <f t="shared" si="64"/>
        <v>Leer</v>
      </c>
      <c r="S512" s="445">
        <f>IF('Angaben KH-Standort'!D$29='A4'!D512,IF('Angaben KH-Standort'!E$29="Ja",1,0),0)</f>
        <v>0</v>
      </c>
      <c r="T512" s="445">
        <f>IF('Angaben KH-Standort'!D$30='A4'!D512,IF('Angaben KH-Standort'!E$30="Ja",1,0),0)</f>
        <v>0</v>
      </c>
      <c r="U512" s="445">
        <f>IF('Angaben KH-Standort'!D$31='A4'!D512,IF('Angaben KH-Standort'!E$31="Ja",1,0),0)</f>
        <v>0</v>
      </c>
    </row>
    <row r="513" spans="2:21" ht="15" customHeight="1" x14ac:dyDescent="0.3">
      <c r="B513" s="70" t="str">
        <f t="shared" si="59"/>
        <v>!!!</v>
      </c>
      <c r="C513" s="265" t="str">
        <f>IF(ISERROR(IF(LEN(E513)&gt;0,VLOOKUP(TEXT($E513,0),'Angaben Stationen'!$E$14:$J$213,5,0),"")),"?",IF(LEN(E513)&gt;0,VLOOKUP(TEXT($E513,0),'Angaben Stationen'!$E$14:$J$213,5,0),""))</f>
        <v/>
      </c>
      <c r="D513" s="232" t="str">
        <f>IF(ISERROR(IF(LEN(E513)&gt;0,VLOOKUP(TEXT($E513,0),'Angaben Stationen'!$E$14:$J$213,6,0),"")),"STATION IST NICHT VORHANDEN",IF(LEN(E513)&gt;0,VLOOKUP(TEXT($E513,0),'Angaben Stationen'!$E$14:$J$213,6,0),""))</f>
        <v/>
      </c>
      <c r="E513" s="287"/>
      <c r="F513" s="234"/>
      <c r="G513" s="234"/>
      <c r="H513" s="263"/>
      <c r="I513" s="169"/>
      <c r="K513" s="445" t="str">
        <f t="shared" si="60"/>
        <v>Leer</v>
      </c>
      <c r="L513" s="445" t="str">
        <f>VLOOKUP($D513,{"29 - Psychiatrie (Erwachsene)","BGI";"297 - stationsäquivalente Behandlung in der Erwachsenenpsychiatrie (29)","BGI";"30 - Kinder- und Jugendpsychiatrie","BGII";"307 - stationsäquivalente Behandlung in der Kinder- und Jugendpsychiatrie (30)","BGII";"31 - Psychosomatik","BGI";"","Leer"},2,0)</f>
        <v>Leer</v>
      </c>
      <c r="M513" s="445">
        <f t="shared" si="57"/>
        <v>0</v>
      </c>
      <c r="N513" s="445">
        <f t="shared" si="58"/>
        <v>0</v>
      </c>
      <c r="O513" s="445">
        <f t="shared" si="61"/>
        <v>0</v>
      </c>
      <c r="P513" s="445">
        <f t="shared" si="62"/>
        <v>0</v>
      </c>
      <c r="Q513" s="445">
        <f t="shared" si="63"/>
        <v>0</v>
      </c>
      <c r="R513" s="415" t="str">
        <f t="shared" si="64"/>
        <v>Leer</v>
      </c>
      <c r="S513" s="445">
        <f>IF('Angaben KH-Standort'!D$29='A4'!D513,IF('Angaben KH-Standort'!E$29="Ja",1,0),0)</f>
        <v>0</v>
      </c>
      <c r="T513" s="445">
        <f>IF('Angaben KH-Standort'!D$30='A4'!D513,IF('Angaben KH-Standort'!E$30="Ja",1,0),0)</f>
        <v>0</v>
      </c>
      <c r="U513" s="445">
        <f>IF('Angaben KH-Standort'!D$31='A4'!D513,IF('Angaben KH-Standort'!E$31="Ja",1,0),0)</f>
        <v>0</v>
      </c>
    </row>
    <row r="514" spans="2:21" ht="15" customHeight="1" x14ac:dyDescent="0.3">
      <c r="B514" s="70" t="str">
        <f t="shared" si="59"/>
        <v>!!!</v>
      </c>
      <c r="C514" s="265" t="str">
        <f>IF(ISERROR(IF(LEN(E514)&gt;0,VLOOKUP(TEXT($E514,0),'Angaben Stationen'!$E$14:$J$213,5,0),"")),"?",IF(LEN(E514)&gt;0,VLOOKUP(TEXT($E514,0),'Angaben Stationen'!$E$14:$J$213,5,0),""))</f>
        <v/>
      </c>
      <c r="D514" s="232" t="str">
        <f>IF(ISERROR(IF(LEN(E514)&gt;0,VLOOKUP(TEXT($E514,0),'Angaben Stationen'!$E$14:$J$213,6,0),"")),"STATION IST NICHT VORHANDEN",IF(LEN(E514)&gt;0,VLOOKUP(TEXT($E514,0),'Angaben Stationen'!$E$14:$J$213,6,0),""))</f>
        <v/>
      </c>
      <c r="E514" s="287"/>
      <c r="F514" s="234"/>
      <c r="G514" s="234"/>
      <c r="H514" s="263"/>
      <c r="I514" s="169"/>
      <c r="K514" s="445" t="str">
        <f t="shared" si="60"/>
        <v>Leer</v>
      </c>
      <c r="L514" s="445" t="str">
        <f>VLOOKUP($D514,{"29 - Psychiatrie (Erwachsene)","BGI";"297 - stationsäquivalente Behandlung in der Erwachsenenpsychiatrie (29)","BGI";"30 - Kinder- und Jugendpsychiatrie","BGII";"307 - stationsäquivalente Behandlung in der Kinder- und Jugendpsychiatrie (30)","BGII";"31 - Psychosomatik","BGI";"","Leer"},2,0)</f>
        <v>Leer</v>
      </c>
      <c r="M514" s="445">
        <f t="shared" si="57"/>
        <v>0</v>
      </c>
      <c r="N514" s="445">
        <f t="shared" si="58"/>
        <v>0</v>
      </c>
      <c r="O514" s="445">
        <f t="shared" si="61"/>
        <v>0</v>
      </c>
      <c r="P514" s="445">
        <f t="shared" si="62"/>
        <v>0</v>
      </c>
      <c r="Q514" s="445">
        <f t="shared" si="63"/>
        <v>0</v>
      </c>
      <c r="R514" s="415" t="str">
        <f t="shared" si="64"/>
        <v>Leer</v>
      </c>
      <c r="S514" s="445">
        <f>IF('Angaben KH-Standort'!D$29='A4'!D514,IF('Angaben KH-Standort'!E$29="Ja",1,0),0)</f>
        <v>0</v>
      </c>
      <c r="T514" s="445">
        <f>IF('Angaben KH-Standort'!D$30='A4'!D514,IF('Angaben KH-Standort'!E$30="Ja",1,0),0)</f>
        <v>0</v>
      </c>
      <c r="U514" s="445">
        <f>IF('Angaben KH-Standort'!D$31='A4'!D514,IF('Angaben KH-Standort'!E$31="Ja",1,0),0)</f>
        <v>0</v>
      </c>
    </row>
    <row r="515" spans="2:21" ht="15" customHeight="1" x14ac:dyDescent="0.3">
      <c r="B515" s="70" t="str">
        <f t="shared" si="59"/>
        <v>!!!</v>
      </c>
      <c r="C515" s="265" t="str">
        <f>IF(ISERROR(IF(LEN(E515)&gt;0,VLOOKUP(TEXT($E515,0),'Angaben Stationen'!$E$14:$J$213,5,0),"")),"?",IF(LEN(E515)&gt;0,VLOOKUP(TEXT($E515,0),'Angaben Stationen'!$E$14:$J$213,5,0),""))</f>
        <v/>
      </c>
      <c r="D515" s="232" t="str">
        <f>IF(ISERROR(IF(LEN(E515)&gt;0,VLOOKUP(TEXT($E515,0),'Angaben Stationen'!$E$14:$J$213,6,0),"")),"STATION IST NICHT VORHANDEN",IF(LEN(E515)&gt;0,VLOOKUP(TEXT($E515,0),'Angaben Stationen'!$E$14:$J$213,6,0),""))</f>
        <v/>
      </c>
      <c r="E515" s="287"/>
      <c r="F515" s="234"/>
      <c r="G515" s="234"/>
      <c r="H515" s="263"/>
      <c r="I515" s="169"/>
      <c r="K515" s="445" t="str">
        <f t="shared" si="60"/>
        <v>Leer</v>
      </c>
      <c r="L515" s="445" t="str">
        <f>VLOOKUP($D515,{"29 - Psychiatrie (Erwachsene)","BGI";"297 - stationsäquivalente Behandlung in der Erwachsenenpsychiatrie (29)","BGI";"30 - Kinder- und Jugendpsychiatrie","BGII";"307 - stationsäquivalente Behandlung in der Kinder- und Jugendpsychiatrie (30)","BGII";"31 - Psychosomatik","BGI";"","Leer"},2,0)</f>
        <v>Leer</v>
      </c>
      <c r="M515" s="445">
        <f t="shared" si="57"/>
        <v>0</v>
      </c>
      <c r="N515" s="445">
        <f t="shared" si="58"/>
        <v>0</v>
      </c>
      <c r="O515" s="445">
        <f t="shared" si="61"/>
        <v>0</v>
      </c>
      <c r="P515" s="445">
        <f t="shared" si="62"/>
        <v>0</v>
      </c>
      <c r="Q515" s="445">
        <f t="shared" si="63"/>
        <v>0</v>
      </c>
      <c r="R515" s="415" t="str">
        <f t="shared" si="64"/>
        <v>Leer</v>
      </c>
      <c r="S515" s="445">
        <f>IF('Angaben KH-Standort'!D$29='A4'!D515,IF('Angaben KH-Standort'!E$29="Ja",1,0),0)</f>
        <v>0</v>
      </c>
      <c r="T515" s="445">
        <f>IF('Angaben KH-Standort'!D$30='A4'!D515,IF('Angaben KH-Standort'!E$30="Ja",1,0),0)</f>
        <v>0</v>
      </c>
      <c r="U515" s="445">
        <f>IF('Angaben KH-Standort'!D$31='A4'!D515,IF('Angaben KH-Standort'!E$31="Ja",1,0),0)</f>
        <v>0</v>
      </c>
    </row>
    <row r="516" spans="2:21" ht="15" customHeight="1" x14ac:dyDescent="0.3">
      <c r="B516" s="70" t="str">
        <f t="shared" si="59"/>
        <v>!!!</v>
      </c>
      <c r="C516" s="265" t="str">
        <f>IF(ISERROR(IF(LEN(E516)&gt;0,VLOOKUP(TEXT($E516,0),'Angaben Stationen'!$E$14:$J$213,5,0),"")),"?",IF(LEN(E516)&gt;0,VLOOKUP(TEXT($E516,0),'Angaben Stationen'!$E$14:$J$213,5,0),""))</f>
        <v/>
      </c>
      <c r="D516" s="232" t="str">
        <f>IF(ISERROR(IF(LEN(E516)&gt;0,VLOOKUP(TEXT($E516,0),'Angaben Stationen'!$E$14:$J$213,6,0),"")),"STATION IST NICHT VORHANDEN",IF(LEN(E516)&gt;0,VLOOKUP(TEXT($E516,0),'Angaben Stationen'!$E$14:$J$213,6,0),""))</f>
        <v/>
      </c>
      <c r="E516" s="287"/>
      <c r="F516" s="234"/>
      <c r="G516" s="234"/>
      <c r="H516" s="263"/>
      <c r="I516" s="169"/>
      <c r="K516" s="445" t="str">
        <f t="shared" si="60"/>
        <v>Leer</v>
      </c>
      <c r="L516" s="445" t="str">
        <f>VLOOKUP($D516,{"29 - Psychiatrie (Erwachsene)","BGI";"297 - stationsäquivalente Behandlung in der Erwachsenenpsychiatrie (29)","BGI";"30 - Kinder- und Jugendpsychiatrie","BGII";"307 - stationsäquivalente Behandlung in der Kinder- und Jugendpsychiatrie (30)","BGII";"31 - Psychosomatik","BGI";"","Leer"},2,0)</f>
        <v>Leer</v>
      </c>
      <c r="M516" s="445">
        <f t="shared" si="57"/>
        <v>0</v>
      </c>
      <c r="N516" s="445">
        <f t="shared" si="58"/>
        <v>0</v>
      </c>
      <c r="O516" s="445">
        <f t="shared" si="61"/>
        <v>0</v>
      </c>
      <c r="P516" s="445">
        <f t="shared" si="62"/>
        <v>0</v>
      </c>
      <c r="Q516" s="445">
        <f t="shared" si="63"/>
        <v>0</v>
      </c>
      <c r="R516" s="415" t="str">
        <f t="shared" si="64"/>
        <v>Leer</v>
      </c>
      <c r="S516" s="445">
        <f>IF('Angaben KH-Standort'!D$29='A4'!D516,IF('Angaben KH-Standort'!E$29="Ja",1,0),0)</f>
        <v>0</v>
      </c>
      <c r="T516" s="445">
        <f>IF('Angaben KH-Standort'!D$30='A4'!D516,IF('Angaben KH-Standort'!E$30="Ja",1,0),0)</f>
        <v>0</v>
      </c>
      <c r="U516" s="445">
        <f>IF('Angaben KH-Standort'!D$31='A4'!D516,IF('Angaben KH-Standort'!E$31="Ja",1,0),0)</f>
        <v>0</v>
      </c>
    </row>
    <row r="517" spans="2:21" ht="15" customHeight="1" x14ac:dyDescent="0.3">
      <c r="B517" s="70" t="str">
        <f t="shared" si="59"/>
        <v>!!!</v>
      </c>
      <c r="C517" s="265" t="str">
        <f>IF(ISERROR(IF(LEN(E517)&gt;0,VLOOKUP(TEXT($E517,0),'Angaben Stationen'!$E$14:$J$213,5,0),"")),"?",IF(LEN(E517)&gt;0,VLOOKUP(TEXT($E517,0),'Angaben Stationen'!$E$14:$J$213,5,0),""))</f>
        <v/>
      </c>
      <c r="D517" s="232" t="str">
        <f>IF(ISERROR(IF(LEN(E517)&gt;0,VLOOKUP(TEXT($E517,0),'Angaben Stationen'!$E$14:$J$213,6,0),"")),"STATION IST NICHT VORHANDEN",IF(LEN(E517)&gt;0,VLOOKUP(TEXT($E517,0),'Angaben Stationen'!$E$14:$J$213,6,0),""))</f>
        <v/>
      </c>
      <c r="E517" s="287"/>
      <c r="F517" s="234"/>
      <c r="G517" s="234"/>
      <c r="H517" s="263"/>
      <c r="I517" s="169"/>
      <c r="K517" s="445" t="str">
        <f t="shared" si="60"/>
        <v>Leer</v>
      </c>
      <c r="L517" s="445" t="str">
        <f>VLOOKUP($D517,{"29 - Psychiatrie (Erwachsene)","BGI";"297 - stationsäquivalente Behandlung in der Erwachsenenpsychiatrie (29)","BGI";"30 - Kinder- und Jugendpsychiatrie","BGII";"307 - stationsäquivalente Behandlung in der Kinder- und Jugendpsychiatrie (30)","BGII";"31 - Psychosomatik","BGI";"","Leer"},2,0)</f>
        <v>Leer</v>
      </c>
      <c r="M517" s="445">
        <f t="shared" si="57"/>
        <v>0</v>
      </c>
      <c r="N517" s="445">
        <f t="shared" si="58"/>
        <v>0</v>
      </c>
      <c r="O517" s="445">
        <f t="shared" si="61"/>
        <v>0</v>
      </c>
      <c r="P517" s="445">
        <f t="shared" si="62"/>
        <v>0</v>
      </c>
      <c r="Q517" s="445">
        <f t="shared" si="63"/>
        <v>0</v>
      </c>
      <c r="R517" s="415" t="str">
        <f t="shared" si="64"/>
        <v>Leer</v>
      </c>
      <c r="S517" s="445">
        <f>IF('Angaben KH-Standort'!D$29='A4'!D517,IF('Angaben KH-Standort'!E$29="Ja",1,0),0)</f>
        <v>0</v>
      </c>
      <c r="T517" s="445">
        <f>IF('Angaben KH-Standort'!D$30='A4'!D517,IF('Angaben KH-Standort'!E$30="Ja",1,0),0)</f>
        <v>0</v>
      </c>
      <c r="U517" s="445">
        <f>IF('Angaben KH-Standort'!D$31='A4'!D517,IF('Angaben KH-Standort'!E$31="Ja",1,0),0)</f>
        <v>0</v>
      </c>
    </row>
    <row r="518" spans="2:21" ht="15" customHeight="1" x14ac:dyDescent="0.3">
      <c r="B518" s="70" t="str">
        <f t="shared" si="59"/>
        <v>!!!</v>
      </c>
      <c r="C518" s="265" t="str">
        <f>IF(ISERROR(IF(LEN(E518)&gt;0,VLOOKUP(TEXT($E518,0),'Angaben Stationen'!$E$14:$J$213,5,0),"")),"?",IF(LEN(E518)&gt;0,VLOOKUP(TEXT($E518,0),'Angaben Stationen'!$E$14:$J$213,5,0),""))</f>
        <v/>
      </c>
      <c r="D518" s="232" t="str">
        <f>IF(ISERROR(IF(LEN(E518)&gt;0,VLOOKUP(TEXT($E518,0),'Angaben Stationen'!$E$14:$J$213,6,0),"")),"STATION IST NICHT VORHANDEN",IF(LEN(E518)&gt;0,VLOOKUP(TEXT($E518,0),'Angaben Stationen'!$E$14:$J$213,6,0),""))</f>
        <v/>
      </c>
      <c r="E518" s="287"/>
      <c r="F518" s="234"/>
      <c r="G518" s="234"/>
      <c r="H518" s="263"/>
      <c r="I518" s="169"/>
      <c r="K518" s="445" t="str">
        <f t="shared" si="60"/>
        <v>Leer</v>
      </c>
      <c r="L518" s="445" t="str">
        <f>VLOOKUP($D518,{"29 - Psychiatrie (Erwachsene)","BGI";"297 - stationsäquivalente Behandlung in der Erwachsenenpsychiatrie (29)","BGI";"30 - Kinder- und Jugendpsychiatrie","BGII";"307 - stationsäquivalente Behandlung in der Kinder- und Jugendpsychiatrie (30)","BGII";"31 - Psychosomatik","BGI";"","Leer"},2,0)</f>
        <v>Leer</v>
      </c>
      <c r="M518" s="445">
        <f t="shared" si="57"/>
        <v>0</v>
      </c>
      <c r="N518" s="445">
        <f t="shared" si="58"/>
        <v>0</v>
      </c>
      <c r="O518" s="445">
        <f t="shared" si="61"/>
        <v>0</v>
      </c>
      <c r="P518" s="445">
        <f t="shared" si="62"/>
        <v>0</v>
      </c>
      <c r="Q518" s="445">
        <f t="shared" si="63"/>
        <v>0</v>
      </c>
      <c r="R518" s="415" t="str">
        <f t="shared" si="64"/>
        <v>Leer</v>
      </c>
      <c r="S518" s="445">
        <f>IF('Angaben KH-Standort'!D$29='A4'!D518,IF('Angaben KH-Standort'!E$29="Ja",1,0),0)</f>
        <v>0</v>
      </c>
      <c r="T518" s="445">
        <f>IF('Angaben KH-Standort'!D$30='A4'!D518,IF('Angaben KH-Standort'!E$30="Ja",1,0),0)</f>
        <v>0</v>
      </c>
      <c r="U518" s="445">
        <f>IF('Angaben KH-Standort'!D$31='A4'!D518,IF('Angaben KH-Standort'!E$31="Ja",1,0),0)</f>
        <v>0</v>
      </c>
    </row>
    <row r="519" spans="2:21" ht="15" customHeight="1" x14ac:dyDescent="0.3">
      <c r="B519" s="70" t="str">
        <f t="shared" si="59"/>
        <v>!!!</v>
      </c>
      <c r="C519" s="265" t="str">
        <f>IF(ISERROR(IF(LEN(E519)&gt;0,VLOOKUP(TEXT($E519,0),'Angaben Stationen'!$E$14:$J$213,5,0),"")),"?",IF(LEN(E519)&gt;0,VLOOKUP(TEXT($E519,0),'Angaben Stationen'!$E$14:$J$213,5,0),""))</f>
        <v/>
      </c>
      <c r="D519" s="232" t="str">
        <f>IF(ISERROR(IF(LEN(E519)&gt;0,VLOOKUP(TEXT($E519,0),'Angaben Stationen'!$E$14:$J$213,6,0),"")),"STATION IST NICHT VORHANDEN",IF(LEN(E519)&gt;0,VLOOKUP(TEXT($E519,0),'Angaben Stationen'!$E$14:$J$213,6,0),""))</f>
        <v/>
      </c>
      <c r="E519" s="287"/>
      <c r="F519" s="234"/>
      <c r="G519" s="234"/>
      <c r="H519" s="263"/>
      <c r="I519" s="169"/>
      <c r="K519" s="445" t="str">
        <f t="shared" si="60"/>
        <v>Leer</v>
      </c>
      <c r="L519" s="445" t="str">
        <f>VLOOKUP($D519,{"29 - Psychiatrie (Erwachsene)","BGI";"297 - stationsäquivalente Behandlung in der Erwachsenenpsychiatrie (29)","BGI";"30 - Kinder- und Jugendpsychiatrie","BGII";"307 - stationsäquivalente Behandlung in der Kinder- und Jugendpsychiatrie (30)","BGII";"31 - Psychosomatik","BGI";"","Leer"},2,0)</f>
        <v>Leer</v>
      </c>
      <c r="M519" s="445">
        <f t="shared" si="57"/>
        <v>0</v>
      </c>
      <c r="N519" s="445">
        <f t="shared" si="58"/>
        <v>0</v>
      </c>
      <c r="O519" s="445">
        <f t="shared" si="61"/>
        <v>0</v>
      </c>
      <c r="P519" s="445">
        <f t="shared" si="62"/>
        <v>0</v>
      </c>
      <c r="Q519" s="445">
        <f t="shared" si="63"/>
        <v>0</v>
      </c>
      <c r="R519" s="415" t="str">
        <f t="shared" si="64"/>
        <v>Leer</v>
      </c>
      <c r="S519" s="445">
        <f>IF('Angaben KH-Standort'!D$29='A4'!D519,IF('Angaben KH-Standort'!E$29="Ja",1,0),0)</f>
        <v>0</v>
      </c>
      <c r="T519" s="445">
        <f>IF('Angaben KH-Standort'!D$30='A4'!D519,IF('Angaben KH-Standort'!E$30="Ja",1,0),0)</f>
        <v>0</v>
      </c>
      <c r="U519" s="445">
        <f>IF('Angaben KH-Standort'!D$31='A4'!D519,IF('Angaben KH-Standort'!E$31="Ja",1,0),0)</f>
        <v>0</v>
      </c>
    </row>
    <row r="520" spans="2:21" ht="15" customHeight="1" x14ac:dyDescent="0.3">
      <c r="B520" s="70" t="str">
        <f t="shared" si="59"/>
        <v>!!!</v>
      </c>
      <c r="C520" s="265" t="str">
        <f>IF(ISERROR(IF(LEN(E520)&gt;0,VLOOKUP(TEXT($E520,0),'Angaben Stationen'!$E$14:$J$213,5,0),"")),"?",IF(LEN(E520)&gt;0,VLOOKUP(TEXT($E520,0),'Angaben Stationen'!$E$14:$J$213,5,0),""))</f>
        <v/>
      </c>
      <c r="D520" s="232" t="str">
        <f>IF(ISERROR(IF(LEN(E520)&gt;0,VLOOKUP(TEXT($E520,0),'Angaben Stationen'!$E$14:$J$213,6,0),"")),"STATION IST NICHT VORHANDEN",IF(LEN(E520)&gt;0,VLOOKUP(TEXT($E520,0),'Angaben Stationen'!$E$14:$J$213,6,0),""))</f>
        <v/>
      </c>
      <c r="E520" s="287"/>
      <c r="F520" s="234"/>
      <c r="G520" s="234"/>
      <c r="H520" s="263"/>
      <c r="I520" s="169"/>
      <c r="K520" s="445" t="str">
        <f t="shared" si="60"/>
        <v>Leer</v>
      </c>
      <c r="L520" s="445" t="str">
        <f>VLOOKUP($D520,{"29 - Psychiatrie (Erwachsene)","BGI";"297 - stationsäquivalente Behandlung in der Erwachsenenpsychiatrie (29)","BGI";"30 - Kinder- und Jugendpsychiatrie","BGII";"307 - stationsäquivalente Behandlung in der Kinder- und Jugendpsychiatrie (30)","BGII";"31 - Psychosomatik","BGI";"","Leer"},2,0)</f>
        <v>Leer</v>
      </c>
      <c r="M520" s="445">
        <f t="shared" si="57"/>
        <v>0</v>
      </c>
      <c r="N520" s="445">
        <f t="shared" si="58"/>
        <v>0</v>
      </c>
      <c r="O520" s="445">
        <f t="shared" si="61"/>
        <v>0</v>
      </c>
      <c r="P520" s="445">
        <f t="shared" si="62"/>
        <v>0</v>
      </c>
      <c r="Q520" s="445">
        <f t="shared" si="63"/>
        <v>0</v>
      </c>
      <c r="R520" s="415" t="str">
        <f t="shared" si="64"/>
        <v>Leer</v>
      </c>
      <c r="S520" s="445">
        <f>IF('Angaben KH-Standort'!D$29='A4'!D520,IF('Angaben KH-Standort'!E$29="Ja",1,0),0)</f>
        <v>0</v>
      </c>
      <c r="T520" s="445">
        <f>IF('Angaben KH-Standort'!D$30='A4'!D520,IF('Angaben KH-Standort'!E$30="Ja",1,0),0)</f>
        <v>0</v>
      </c>
      <c r="U520" s="445">
        <f>IF('Angaben KH-Standort'!D$31='A4'!D520,IF('Angaben KH-Standort'!E$31="Ja",1,0),0)</f>
        <v>0</v>
      </c>
    </row>
    <row r="521" spans="2:21" ht="15" customHeight="1" x14ac:dyDescent="0.3">
      <c r="B521" s="70" t="str">
        <f t="shared" si="59"/>
        <v>!!!</v>
      </c>
      <c r="C521" s="265" t="str">
        <f>IF(ISERROR(IF(LEN(E521)&gt;0,VLOOKUP(TEXT($E521,0),'Angaben Stationen'!$E$14:$J$213,5,0),"")),"?",IF(LEN(E521)&gt;0,VLOOKUP(TEXT($E521,0),'Angaben Stationen'!$E$14:$J$213,5,0),""))</f>
        <v/>
      </c>
      <c r="D521" s="232" t="str">
        <f>IF(ISERROR(IF(LEN(E521)&gt;0,VLOOKUP(TEXT($E521,0),'Angaben Stationen'!$E$14:$J$213,6,0),"")),"STATION IST NICHT VORHANDEN",IF(LEN(E521)&gt;0,VLOOKUP(TEXT($E521,0),'Angaben Stationen'!$E$14:$J$213,6,0),""))</f>
        <v/>
      </c>
      <c r="E521" s="287"/>
      <c r="F521" s="234"/>
      <c r="G521" s="234"/>
      <c r="H521" s="263"/>
      <c r="I521" s="169"/>
      <c r="K521" s="445" t="str">
        <f t="shared" si="60"/>
        <v>Leer</v>
      </c>
      <c r="L521" s="445" t="str">
        <f>VLOOKUP($D521,{"29 - Psychiatrie (Erwachsene)","BGI";"297 - stationsäquivalente Behandlung in der Erwachsenenpsychiatrie (29)","BGI";"30 - Kinder- und Jugendpsychiatrie","BGII";"307 - stationsäquivalente Behandlung in der Kinder- und Jugendpsychiatrie (30)","BGII";"31 - Psychosomatik","BGI";"","Leer"},2,0)</f>
        <v>Leer</v>
      </c>
      <c r="M521" s="445">
        <f t="shared" si="57"/>
        <v>0</v>
      </c>
      <c r="N521" s="445">
        <f t="shared" si="58"/>
        <v>0</v>
      </c>
      <c r="O521" s="445">
        <f t="shared" si="61"/>
        <v>0</v>
      </c>
      <c r="P521" s="445">
        <f t="shared" si="62"/>
        <v>0</v>
      </c>
      <c r="Q521" s="445">
        <f t="shared" si="63"/>
        <v>0</v>
      </c>
      <c r="R521" s="415" t="str">
        <f t="shared" si="64"/>
        <v>Leer</v>
      </c>
      <c r="S521" s="445">
        <f>IF('Angaben KH-Standort'!D$29='A4'!D521,IF('Angaben KH-Standort'!E$29="Ja",1,0),0)</f>
        <v>0</v>
      </c>
      <c r="T521" s="445">
        <f>IF('Angaben KH-Standort'!D$30='A4'!D521,IF('Angaben KH-Standort'!E$30="Ja",1,0),0)</f>
        <v>0</v>
      </c>
      <c r="U521" s="445">
        <f>IF('Angaben KH-Standort'!D$31='A4'!D521,IF('Angaben KH-Standort'!E$31="Ja",1,0),0)</f>
        <v>0</v>
      </c>
    </row>
    <row r="522" spans="2:21" ht="15" customHeight="1" x14ac:dyDescent="0.3">
      <c r="B522" s="70" t="str">
        <f t="shared" si="59"/>
        <v>!!!</v>
      </c>
      <c r="C522" s="265" t="str">
        <f>IF(ISERROR(IF(LEN(E522)&gt;0,VLOOKUP(TEXT($E522,0),'Angaben Stationen'!$E$14:$J$213,5,0),"")),"?",IF(LEN(E522)&gt;0,VLOOKUP(TEXT($E522,0),'Angaben Stationen'!$E$14:$J$213,5,0),""))</f>
        <v/>
      </c>
      <c r="D522" s="232" t="str">
        <f>IF(ISERROR(IF(LEN(E522)&gt;0,VLOOKUP(TEXT($E522,0),'Angaben Stationen'!$E$14:$J$213,6,0),"")),"STATION IST NICHT VORHANDEN",IF(LEN(E522)&gt;0,VLOOKUP(TEXT($E522,0),'Angaben Stationen'!$E$14:$J$213,6,0),""))</f>
        <v/>
      </c>
      <c r="E522" s="287"/>
      <c r="F522" s="234"/>
      <c r="G522" s="234"/>
      <c r="H522" s="263"/>
      <c r="I522" s="169"/>
      <c r="K522" s="445" t="str">
        <f t="shared" si="60"/>
        <v>Leer</v>
      </c>
      <c r="L522" s="445" t="str">
        <f>VLOOKUP($D522,{"29 - Psychiatrie (Erwachsene)","BGI";"297 - stationsäquivalente Behandlung in der Erwachsenenpsychiatrie (29)","BGI";"30 - Kinder- und Jugendpsychiatrie","BGII";"307 - stationsäquivalente Behandlung in der Kinder- und Jugendpsychiatrie (30)","BGII";"31 - Psychosomatik","BGI";"","Leer"},2,0)</f>
        <v>Leer</v>
      </c>
      <c r="M522" s="445">
        <f t="shared" si="57"/>
        <v>0</v>
      </c>
      <c r="N522" s="445">
        <f t="shared" si="58"/>
        <v>0</v>
      </c>
      <c r="O522" s="445">
        <f t="shared" si="61"/>
        <v>0</v>
      </c>
      <c r="P522" s="445">
        <f t="shared" si="62"/>
        <v>0</v>
      </c>
      <c r="Q522" s="445">
        <f t="shared" si="63"/>
        <v>0</v>
      </c>
      <c r="R522" s="415" t="str">
        <f t="shared" si="64"/>
        <v>Leer</v>
      </c>
      <c r="S522" s="445">
        <f>IF('Angaben KH-Standort'!D$29='A4'!D522,IF('Angaben KH-Standort'!E$29="Ja",1,0),0)</f>
        <v>0</v>
      </c>
      <c r="T522" s="445">
        <f>IF('Angaben KH-Standort'!D$30='A4'!D522,IF('Angaben KH-Standort'!E$30="Ja",1,0),0)</f>
        <v>0</v>
      </c>
      <c r="U522" s="445">
        <f>IF('Angaben KH-Standort'!D$31='A4'!D522,IF('Angaben KH-Standort'!E$31="Ja",1,0),0)</f>
        <v>0</v>
      </c>
    </row>
    <row r="523" spans="2:21" ht="15" customHeight="1" x14ac:dyDescent="0.3">
      <c r="B523" s="70" t="str">
        <f t="shared" si="59"/>
        <v>!!!</v>
      </c>
      <c r="C523" s="265" t="str">
        <f>IF(ISERROR(IF(LEN(E523)&gt;0,VLOOKUP(TEXT($E523,0),'Angaben Stationen'!$E$14:$J$213,5,0),"")),"?",IF(LEN(E523)&gt;0,VLOOKUP(TEXT($E523,0),'Angaben Stationen'!$E$14:$J$213,5,0),""))</f>
        <v/>
      </c>
      <c r="D523" s="232" t="str">
        <f>IF(ISERROR(IF(LEN(E523)&gt;0,VLOOKUP(TEXT($E523,0),'Angaben Stationen'!$E$14:$J$213,6,0),"")),"STATION IST NICHT VORHANDEN",IF(LEN(E523)&gt;0,VLOOKUP(TEXT($E523,0),'Angaben Stationen'!$E$14:$J$213,6,0),""))</f>
        <v/>
      </c>
      <c r="E523" s="287"/>
      <c r="F523" s="234"/>
      <c r="G523" s="234"/>
      <c r="H523" s="263"/>
      <c r="I523" s="169"/>
      <c r="K523" s="445" t="str">
        <f t="shared" si="60"/>
        <v>Leer</v>
      </c>
      <c r="L523" s="445" t="str">
        <f>VLOOKUP($D523,{"29 - Psychiatrie (Erwachsene)","BGI";"297 - stationsäquivalente Behandlung in der Erwachsenenpsychiatrie (29)","BGI";"30 - Kinder- und Jugendpsychiatrie","BGII";"307 - stationsäquivalente Behandlung in der Kinder- und Jugendpsychiatrie (30)","BGII";"31 - Psychosomatik","BGI";"","Leer"},2,0)</f>
        <v>Leer</v>
      </c>
      <c r="M523" s="445">
        <f t="shared" si="57"/>
        <v>0</v>
      </c>
      <c r="N523" s="445">
        <f t="shared" si="58"/>
        <v>0</v>
      </c>
      <c r="O523" s="445">
        <f t="shared" si="61"/>
        <v>0</v>
      </c>
      <c r="P523" s="445">
        <f t="shared" si="62"/>
        <v>0</v>
      </c>
      <c r="Q523" s="445">
        <f t="shared" si="63"/>
        <v>0</v>
      </c>
      <c r="R523" s="415" t="str">
        <f t="shared" si="64"/>
        <v>Leer</v>
      </c>
      <c r="S523" s="445">
        <f>IF('Angaben KH-Standort'!D$29='A4'!D523,IF('Angaben KH-Standort'!E$29="Ja",1,0),0)</f>
        <v>0</v>
      </c>
      <c r="T523" s="445">
        <f>IF('Angaben KH-Standort'!D$30='A4'!D523,IF('Angaben KH-Standort'!E$30="Ja",1,0),0)</f>
        <v>0</v>
      </c>
      <c r="U523" s="445">
        <f>IF('Angaben KH-Standort'!D$31='A4'!D523,IF('Angaben KH-Standort'!E$31="Ja",1,0),0)</f>
        <v>0</v>
      </c>
    </row>
    <row r="524" spans="2:21" ht="15" customHeight="1" x14ac:dyDescent="0.3">
      <c r="B524" s="70" t="str">
        <f t="shared" si="59"/>
        <v>!!!</v>
      </c>
      <c r="C524" s="265" t="str">
        <f>IF(ISERROR(IF(LEN(E524)&gt;0,VLOOKUP(TEXT($E524,0),'Angaben Stationen'!$E$14:$J$213,5,0),"")),"?",IF(LEN(E524)&gt;0,VLOOKUP(TEXT($E524,0),'Angaben Stationen'!$E$14:$J$213,5,0),""))</f>
        <v/>
      </c>
      <c r="D524" s="232" t="str">
        <f>IF(ISERROR(IF(LEN(E524)&gt;0,VLOOKUP(TEXT($E524,0),'Angaben Stationen'!$E$14:$J$213,6,0),"")),"STATION IST NICHT VORHANDEN",IF(LEN(E524)&gt;0,VLOOKUP(TEXT($E524,0),'Angaben Stationen'!$E$14:$J$213,6,0),""))</f>
        <v/>
      </c>
      <c r="E524" s="287"/>
      <c r="F524" s="234"/>
      <c r="G524" s="234"/>
      <c r="H524" s="263"/>
      <c r="I524" s="169"/>
      <c r="K524" s="445" t="str">
        <f t="shared" si="60"/>
        <v>Leer</v>
      </c>
      <c r="L524" s="445" t="str">
        <f>VLOOKUP($D524,{"29 - Psychiatrie (Erwachsene)","BGI";"297 - stationsäquivalente Behandlung in der Erwachsenenpsychiatrie (29)","BGI";"30 - Kinder- und Jugendpsychiatrie","BGII";"307 - stationsäquivalente Behandlung in der Kinder- und Jugendpsychiatrie (30)","BGII";"31 - Psychosomatik","BGI";"","Leer"},2,0)</f>
        <v>Leer</v>
      </c>
      <c r="M524" s="445">
        <f t="shared" si="57"/>
        <v>0</v>
      </c>
      <c r="N524" s="445">
        <f t="shared" si="58"/>
        <v>0</v>
      </c>
      <c r="O524" s="445">
        <f t="shared" si="61"/>
        <v>0</v>
      </c>
      <c r="P524" s="445">
        <f t="shared" si="62"/>
        <v>0</v>
      </c>
      <c r="Q524" s="445">
        <f t="shared" si="63"/>
        <v>0</v>
      </c>
      <c r="R524" s="415" t="str">
        <f t="shared" si="64"/>
        <v>Leer</v>
      </c>
      <c r="S524" s="445">
        <f>IF('Angaben KH-Standort'!D$29='A4'!D524,IF('Angaben KH-Standort'!E$29="Ja",1,0),0)</f>
        <v>0</v>
      </c>
      <c r="T524" s="445">
        <f>IF('Angaben KH-Standort'!D$30='A4'!D524,IF('Angaben KH-Standort'!E$30="Ja",1,0),0)</f>
        <v>0</v>
      </c>
      <c r="U524" s="445">
        <f>IF('Angaben KH-Standort'!D$31='A4'!D524,IF('Angaben KH-Standort'!E$31="Ja",1,0),0)</f>
        <v>0</v>
      </c>
    </row>
    <row r="525" spans="2:21" ht="15" customHeight="1" x14ac:dyDescent="0.3">
      <c r="B525" s="70" t="str">
        <f t="shared" si="59"/>
        <v>!!!</v>
      </c>
      <c r="C525" s="265" t="str">
        <f>IF(ISERROR(IF(LEN(E525)&gt;0,VLOOKUP(TEXT($E525,0),'Angaben Stationen'!$E$14:$J$213,5,0),"")),"?",IF(LEN(E525)&gt;0,VLOOKUP(TEXT($E525,0),'Angaben Stationen'!$E$14:$J$213,5,0),""))</f>
        <v/>
      </c>
      <c r="D525" s="232" t="str">
        <f>IF(ISERROR(IF(LEN(E525)&gt;0,VLOOKUP(TEXT($E525,0),'Angaben Stationen'!$E$14:$J$213,6,0),"")),"STATION IST NICHT VORHANDEN",IF(LEN(E525)&gt;0,VLOOKUP(TEXT($E525,0),'Angaben Stationen'!$E$14:$J$213,6,0),""))</f>
        <v/>
      </c>
      <c r="E525" s="287"/>
      <c r="F525" s="234"/>
      <c r="G525" s="234"/>
      <c r="H525" s="263"/>
      <c r="I525" s="169"/>
      <c r="K525" s="445" t="str">
        <f t="shared" si="60"/>
        <v>Leer</v>
      </c>
      <c r="L525" s="445" t="str">
        <f>VLOOKUP($D525,{"29 - Psychiatrie (Erwachsene)","BGI";"297 - stationsäquivalente Behandlung in der Erwachsenenpsychiatrie (29)","BGI";"30 - Kinder- und Jugendpsychiatrie","BGII";"307 - stationsäquivalente Behandlung in der Kinder- und Jugendpsychiatrie (30)","BGII";"31 - Psychosomatik","BGI";"","Leer"},2,0)</f>
        <v>Leer</v>
      </c>
      <c r="M525" s="445">
        <f t="shared" si="57"/>
        <v>0</v>
      </c>
      <c r="N525" s="445">
        <f t="shared" si="58"/>
        <v>0</v>
      </c>
      <c r="O525" s="445">
        <f t="shared" si="61"/>
        <v>0</v>
      </c>
      <c r="P525" s="445">
        <f t="shared" si="62"/>
        <v>0</v>
      </c>
      <c r="Q525" s="445">
        <f t="shared" si="63"/>
        <v>0</v>
      </c>
      <c r="R525" s="415" t="str">
        <f t="shared" si="64"/>
        <v>Leer</v>
      </c>
      <c r="S525" s="445">
        <f>IF('Angaben KH-Standort'!D$29='A4'!D525,IF('Angaben KH-Standort'!E$29="Ja",1,0),0)</f>
        <v>0</v>
      </c>
      <c r="T525" s="445">
        <f>IF('Angaben KH-Standort'!D$30='A4'!D525,IF('Angaben KH-Standort'!E$30="Ja",1,0),0)</f>
        <v>0</v>
      </c>
      <c r="U525" s="445">
        <f>IF('Angaben KH-Standort'!D$31='A4'!D525,IF('Angaben KH-Standort'!E$31="Ja",1,0),0)</f>
        <v>0</v>
      </c>
    </row>
    <row r="526" spans="2:21" ht="15" customHeight="1" x14ac:dyDescent="0.3">
      <c r="B526" s="70" t="str">
        <f t="shared" si="59"/>
        <v>!!!</v>
      </c>
      <c r="C526" s="265" t="str">
        <f>IF(ISERROR(IF(LEN(E526)&gt;0,VLOOKUP(TEXT($E526,0),'Angaben Stationen'!$E$14:$J$213,5,0),"")),"?",IF(LEN(E526)&gt;0,VLOOKUP(TEXT($E526,0),'Angaben Stationen'!$E$14:$J$213,5,0),""))</f>
        <v/>
      </c>
      <c r="D526" s="232" t="str">
        <f>IF(ISERROR(IF(LEN(E526)&gt;0,VLOOKUP(TEXT($E526,0),'Angaben Stationen'!$E$14:$J$213,6,0),"")),"STATION IST NICHT VORHANDEN",IF(LEN(E526)&gt;0,VLOOKUP(TEXT($E526,0),'Angaben Stationen'!$E$14:$J$213,6,0),""))</f>
        <v/>
      </c>
      <c r="E526" s="287"/>
      <c r="F526" s="234"/>
      <c r="G526" s="234"/>
      <c r="H526" s="263"/>
      <c r="I526" s="169"/>
      <c r="K526" s="445" t="str">
        <f t="shared" si="60"/>
        <v>Leer</v>
      </c>
      <c r="L526" s="445" t="str">
        <f>VLOOKUP($D526,{"29 - Psychiatrie (Erwachsene)","BGI";"297 - stationsäquivalente Behandlung in der Erwachsenenpsychiatrie (29)","BGI";"30 - Kinder- und Jugendpsychiatrie","BGII";"307 - stationsäquivalente Behandlung in der Kinder- und Jugendpsychiatrie (30)","BGII";"31 - Psychosomatik","BGI";"","Leer"},2,0)</f>
        <v>Leer</v>
      </c>
      <c r="M526" s="445">
        <f t="shared" si="57"/>
        <v>0</v>
      </c>
      <c r="N526" s="445">
        <f t="shared" si="58"/>
        <v>0</v>
      </c>
      <c r="O526" s="445">
        <f t="shared" si="61"/>
        <v>0</v>
      </c>
      <c r="P526" s="445">
        <f t="shared" si="62"/>
        <v>0</v>
      </c>
      <c r="Q526" s="445">
        <f t="shared" si="63"/>
        <v>0</v>
      </c>
      <c r="R526" s="415" t="str">
        <f t="shared" si="64"/>
        <v>Leer</v>
      </c>
      <c r="S526" s="445">
        <f>IF('Angaben KH-Standort'!D$29='A4'!D526,IF('Angaben KH-Standort'!E$29="Ja",1,0),0)</f>
        <v>0</v>
      </c>
      <c r="T526" s="445">
        <f>IF('Angaben KH-Standort'!D$30='A4'!D526,IF('Angaben KH-Standort'!E$30="Ja",1,0),0)</f>
        <v>0</v>
      </c>
      <c r="U526" s="445">
        <f>IF('Angaben KH-Standort'!D$31='A4'!D526,IF('Angaben KH-Standort'!E$31="Ja",1,0),0)</f>
        <v>0</v>
      </c>
    </row>
    <row r="527" spans="2:21" ht="15" customHeight="1" x14ac:dyDescent="0.3">
      <c r="B527" s="70" t="str">
        <f t="shared" si="59"/>
        <v>!!!</v>
      </c>
      <c r="C527" s="265" t="str">
        <f>IF(ISERROR(IF(LEN(E527)&gt;0,VLOOKUP(TEXT($E527,0),'Angaben Stationen'!$E$14:$J$213,5,0),"")),"?",IF(LEN(E527)&gt;0,VLOOKUP(TEXT($E527,0),'Angaben Stationen'!$E$14:$J$213,5,0),""))</f>
        <v/>
      </c>
      <c r="D527" s="232" t="str">
        <f>IF(ISERROR(IF(LEN(E527)&gt;0,VLOOKUP(TEXT($E527,0),'Angaben Stationen'!$E$14:$J$213,6,0),"")),"STATION IST NICHT VORHANDEN",IF(LEN(E527)&gt;0,VLOOKUP(TEXT($E527,0),'Angaben Stationen'!$E$14:$J$213,6,0),""))</f>
        <v/>
      </c>
      <c r="E527" s="287"/>
      <c r="F527" s="234"/>
      <c r="G527" s="234"/>
      <c r="H527" s="263"/>
      <c r="I527" s="169"/>
      <c r="K527" s="445" t="str">
        <f t="shared" si="60"/>
        <v>Leer</v>
      </c>
      <c r="L527" s="445" t="str">
        <f>VLOOKUP($D527,{"29 - Psychiatrie (Erwachsene)","BGI";"297 - stationsäquivalente Behandlung in der Erwachsenenpsychiatrie (29)","BGI";"30 - Kinder- und Jugendpsychiatrie","BGII";"307 - stationsäquivalente Behandlung in der Kinder- und Jugendpsychiatrie (30)","BGII";"31 - Psychosomatik","BGI";"","Leer"},2,0)</f>
        <v>Leer</v>
      </c>
      <c r="M527" s="445">
        <f t="shared" si="57"/>
        <v>0</v>
      </c>
      <c r="N527" s="445">
        <f t="shared" si="58"/>
        <v>0</v>
      </c>
      <c r="O527" s="445">
        <f t="shared" si="61"/>
        <v>0</v>
      </c>
      <c r="P527" s="445">
        <f t="shared" si="62"/>
        <v>0</v>
      </c>
      <c r="Q527" s="445">
        <f t="shared" si="63"/>
        <v>0</v>
      </c>
      <c r="R527" s="415" t="str">
        <f t="shared" si="64"/>
        <v>Leer</v>
      </c>
      <c r="S527" s="445">
        <f>IF('Angaben KH-Standort'!D$29='A4'!D527,IF('Angaben KH-Standort'!E$29="Ja",1,0),0)</f>
        <v>0</v>
      </c>
      <c r="T527" s="445">
        <f>IF('Angaben KH-Standort'!D$30='A4'!D527,IF('Angaben KH-Standort'!E$30="Ja",1,0),0)</f>
        <v>0</v>
      </c>
      <c r="U527" s="445">
        <f>IF('Angaben KH-Standort'!D$31='A4'!D527,IF('Angaben KH-Standort'!E$31="Ja",1,0),0)</f>
        <v>0</v>
      </c>
    </row>
    <row r="528" spans="2:21" ht="15" customHeight="1" x14ac:dyDescent="0.3">
      <c r="B528" s="70" t="str">
        <f t="shared" si="59"/>
        <v>!!!</v>
      </c>
      <c r="C528" s="265" t="str">
        <f>IF(ISERROR(IF(LEN(E528)&gt;0,VLOOKUP(TEXT($E528,0),'Angaben Stationen'!$E$14:$J$213,5,0),"")),"?",IF(LEN(E528)&gt;0,VLOOKUP(TEXT($E528,0),'Angaben Stationen'!$E$14:$J$213,5,0),""))</f>
        <v/>
      </c>
      <c r="D528" s="232" t="str">
        <f>IF(ISERROR(IF(LEN(E528)&gt;0,VLOOKUP(TEXT($E528,0),'Angaben Stationen'!$E$14:$J$213,6,0),"")),"STATION IST NICHT VORHANDEN",IF(LEN(E528)&gt;0,VLOOKUP(TEXT($E528,0),'Angaben Stationen'!$E$14:$J$213,6,0),""))</f>
        <v/>
      </c>
      <c r="E528" s="287"/>
      <c r="F528" s="234"/>
      <c r="G528" s="234"/>
      <c r="H528" s="263"/>
      <c r="I528" s="169"/>
      <c r="K528" s="445" t="str">
        <f t="shared" si="60"/>
        <v>Leer</v>
      </c>
      <c r="L528" s="445" t="str">
        <f>VLOOKUP($D528,{"29 - Psychiatrie (Erwachsene)","BGI";"297 - stationsäquivalente Behandlung in der Erwachsenenpsychiatrie (29)","BGI";"30 - Kinder- und Jugendpsychiatrie","BGII";"307 - stationsäquivalente Behandlung in der Kinder- und Jugendpsychiatrie (30)","BGII";"31 - Psychosomatik","BGI";"","Leer"},2,0)</f>
        <v>Leer</v>
      </c>
      <c r="M528" s="445">
        <f t="shared" si="57"/>
        <v>0</v>
      </c>
      <c r="N528" s="445">
        <f t="shared" si="58"/>
        <v>0</v>
      </c>
      <c r="O528" s="445">
        <f t="shared" si="61"/>
        <v>0</v>
      </c>
      <c r="P528" s="445">
        <f t="shared" si="62"/>
        <v>0</v>
      </c>
      <c r="Q528" s="445">
        <f t="shared" si="63"/>
        <v>0</v>
      </c>
      <c r="R528" s="415" t="str">
        <f t="shared" si="64"/>
        <v>Leer</v>
      </c>
      <c r="S528" s="445">
        <f>IF('Angaben KH-Standort'!D$29='A4'!D528,IF('Angaben KH-Standort'!E$29="Ja",1,0),0)</f>
        <v>0</v>
      </c>
      <c r="T528" s="445">
        <f>IF('Angaben KH-Standort'!D$30='A4'!D528,IF('Angaben KH-Standort'!E$30="Ja",1,0),0)</f>
        <v>0</v>
      </c>
      <c r="U528" s="445">
        <f>IF('Angaben KH-Standort'!D$31='A4'!D528,IF('Angaben KH-Standort'!E$31="Ja",1,0),0)</f>
        <v>0</v>
      </c>
    </row>
    <row r="529" spans="2:21" ht="15" customHeight="1" x14ac:dyDescent="0.3">
      <c r="B529" s="70" t="str">
        <f t="shared" si="59"/>
        <v>!!!</v>
      </c>
      <c r="C529" s="265" t="str">
        <f>IF(ISERROR(IF(LEN(E529)&gt;0,VLOOKUP(TEXT($E529,0),'Angaben Stationen'!$E$14:$J$213,5,0),"")),"?",IF(LEN(E529)&gt;0,VLOOKUP(TEXT($E529,0),'Angaben Stationen'!$E$14:$J$213,5,0),""))</f>
        <v/>
      </c>
      <c r="D529" s="232" t="str">
        <f>IF(ISERROR(IF(LEN(E529)&gt;0,VLOOKUP(TEXT($E529,0),'Angaben Stationen'!$E$14:$J$213,6,0),"")),"STATION IST NICHT VORHANDEN",IF(LEN(E529)&gt;0,VLOOKUP(TEXT($E529,0),'Angaben Stationen'!$E$14:$J$213,6,0),""))</f>
        <v/>
      </c>
      <c r="E529" s="287"/>
      <c r="F529" s="234"/>
      <c r="G529" s="234"/>
      <c r="H529" s="263"/>
      <c r="I529" s="169"/>
      <c r="K529" s="445" t="str">
        <f t="shared" si="60"/>
        <v>Leer</v>
      </c>
      <c r="L529" s="445" t="str">
        <f>VLOOKUP($D529,{"29 - Psychiatrie (Erwachsene)","BGI";"297 - stationsäquivalente Behandlung in der Erwachsenenpsychiatrie (29)","BGI";"30 - Kinder- und Jugendpsychiatrie","BGII";"307 - stationsäquivalente Behandlung in der Kinder- und Jugendpsychiatrie (30)","BGII";"31 - Psychosomatik","BGI";"","Leer"},2,0)</f>
        <v>Leer</v>
      </c>
      <c r="M529" s="445">
        <f t="shared" si="57"/>
        <v>0</v>
      </c>
      <c r="N529" s="445">
        <f t="shared" si="58"/>
        <v>0</v>
      </c>
      <c r="O529" s="445">
        <f t="shared" si="61"/>
        <v>0</v>
      </c>
      <c r="P529" s="445">
        <f t="shared" si="62"/>
        <v>0</v>
      </c>
      <c r="Q529" s="445">
        <f t="shared" si="63"/>
        <v>0</v>
      </c>
      <c r="R529" s="415" t="str">
        <f t="shared" si="64"/>
        <v>Leer</v>
      </c>
      <c r="S529" s="445">
        <f>IF('Angaben KH-Standort'!D$29='A4'!D529,IF('Angaben KH-Standort'!E$29="Ja",1,0),0)</f>
        <v>0</v>
      </c>
      <c r="T529" s="445">
        <f>IF('Angaben KH-Standort'!D$30='A4'!D529,IF('Angaben KH-Standort'!E$30="Ja",1,0),0)</f>
        <v>0</v>
      </c>
      <c r="U529" s="445">
        <f>IF('Angaben KH-Standort'!D$31='A4'!D529,IF('Angaben KH-Standort'!E$31="Ja",1,0),0)</f>
        <v>0</v>
      </c>
    </row>
    <row r="530" spans="2:21" ht="15" customHeight="1" x14ac:dyDescent="0.3">
      <c r="B530" s="70" t="str">
        <f t="shared" si="59"/>
        <v>!!!</v>
      </c>
      <c r="C530" s="265" t="str">
        <f>IF(ISERROR(IF(LEN(E530)&gt;0,VLOOKUP(TEXT($E530,0),'Angaben Stationen'!$E$14:$J$213,5,0),"")),"?",IF(LEN(E530)&gt;0,VLOOKUP(TEXT($E530,0),'Angaben Stationen'!$E$14:$J$213,5,0),""))</f>
        <v/>
      </c>
      <c r="D530" s="232" t="str">
        <f>IF(ISERROR(IF(LEN(E530)&gt;0,VLOOKUP(TEXT($E530,0),'Angaben Stationen'!$E$14:$J$213,6,0),"")),"STATION IST NICHT VORHANDEN",IF(LEN(E530)&gt;0,VLOOKUP(TEXT($E530,0),'Angaben Stationen'!$E$14:$J$213,6,0),""))</f>
        <v/>
      </c>
      <c r="E530" s="287"/>
      <c r="F530" s="234"/>
      <c r="G530" s="234"/>
      <c r="H530" s="263"/>
      <c r="I530" s="169"/>
      <c r="K530" s="445" t="str">
        <f t="shared" si="60"/>
        <v>Leer</v>
      </c>
      <c r="L530" s="445" t="str">
        <f>VLOOKUP($D530,{"29 - Psychiatrie (Erwachsene)","BGI";"297 - stationsäquivalente Behandlung in der Erwachsenenpsychiatrie (29)","BGI";"30 - Kinder- und Jugendpsychiatrie","BGII";"307 - stationsäquivalente Behandlung in der Kinder- und Jugendpsychiatrie (30)","BGII";"31 - Psychosomatik","BGI";"","Leer"},2,0)</f>
        <v>Leer</v>
      </c>
      <c r="M530" s="445">
        <f t="shared" si="57"/>
        <v>0</v>
      </c>
      <c r="N530" s="445">
        <f t="shared" si="58"/>
        <v>0</v>
      </c>
      <c r="O530" s="445">
        <f t="shared" si="61"/>
        <v>0</v>
      </c>
      <c r="P530" s="445">
        <f t="shared" si="62"/>
        <v>0</v>
      </c>
      <c r="Q530" s="445">
        <f t="shared" si="63"/>
        <v>0</v>
      </c>
      <c r="R530" s="415" t="str">
        <f t="shared" si="64"/>
        <v>Leer</v>
      </c>
      <c r="S530" s="445">
        <f>IF('Angaben KH-Standort'!D$29='A4'!D530,IF('Angaben KH-Standort'!E$29="Ja",1,0),0)</f>
        <v>0</v>
      </c>
      <c r="T530" s="445">
        <f>IF('Angaben KH-Standort'!D$30='A4'!D530,IF('Angaben KH-Standort'!E$30="Ja",1,0),0)</f>
        <v>0</v>
      </c>
      <c r="U530" s="445">
        <f>IF('Angaben KH-Standort'!D$31='A4'!D530,IF('Angaben KH-Standort'!E$31="Ja",1,0),0)</f>
        <v>0</v>
      </c>
    </row>
    <row r="531" spans="2:21" ht="15" customHeight="1" x14ac:dyDescent="0.3">
      <c r="B531" s="70" t="str">
        <f t="shared" si="59"/>
        <v>!!!</v>
      </c>
      <c r="C531" s="265" t="str">
        <f>IF(ISERROR(IF(LEN(E531)&gt;0,VLOOKUP(TEXT($E531,0),'Angaben Stationen'!$E$14:$J$213,5,0),"")),"?",IF(LEN(E531)&gt;0,VLOOKUP(TEXT($E531,0),'Angaben Stationen'!$E$14:$J$213,5,0),""))</f>
        <v/>
      </c>
      <c r="D531" s="232" t="str">
        <f>IF(ISERROR(IF(LEN(E531)&gt;0,VLOOKUP(TEXT($E531,0),'Angaben Stationen'!$E$14:$J$213,6,0),"")),"STATION IST NICHT VORHANDEN",IF(LEN(E531)&gt;0,VLOOKUP(TEXT($E531,0),'Angaben Stationen'!$E$14:$J$213,6,0),""))</f>
        <v/>
      </c>
      <c r="E531" s="287"/>
      <c r="F531" s="234"/>
      <c r="G531" s="234"/>
      <c r="H531" s="263"/>
      <c r="I531" s="169"/>
      <c r="K531" s="445" t="str">
        <f t="shared" si="60"/>
        <v>Leer</v>
      </c>
      <c r="L531" s="445" t="str">
        <f>VLOOKUP($D531,{"29 - Psychiatrie (Erwachsene)","BGI";"297 - stationsäquivalente Behandlung in der Erwachsenenpsychiatrie (29)","BGI";"30 - Kinder- und Jugendpsychiatrie","BGII";"307 - stationsäquivalente Behandlung in der Kinder- und Jugendpsychiatrie (30)","BGII";"31 - Psychosomatik","BGI";"","Leer"},2,0)</f>
        <v>Leer</v>
      </c>
      <c r="M531" s="445">
        <f t="shared" si="57"/>
        <v>0</v>
      </c>
      <c r="N531" s="445">
        <f t="shared" si="58"/>
        <v>0</v>
      </c>
      <c r="O531" s="445">
        <f t="shared" si="61"/>
        <v>0</v>
      </c>
      <c r="P531" s="445">
        <f t="shared" si="62"/>
        <v>0</v>
      </c>
      <c r="Q531" s="445">
        <f t="shared" si="63"/>
        <v>0</v>
      </c>
      <c r="R531" s="415" t="str">
        <f t="shared" si="64"/>
        <v>Leer</v>
      </c>
      <c r="S531" s="445">
        <f>IF('Angaben KH-Standort'!D$29='A4'!D531,IF('Angaben KH-Standort'!E$29="Ja",1,0),0)</f>
        <v>0</v>
      </c>
      <c r="T531" s="445">
        <f>IF('Angaben KH-Standort'!D$30='A4'!D531,IF('Angaben KH-Standort'!E$30="Ja",1,0),0)</f>
        <v>0</v>
      </c>
      <c r="U531" s="445">
        <f>IF('Angaben KH-Standort'!D$31='A4'!D531,IF('Angaben KH-Standort'!E$31="Ja",1,0),0)</f>
        <v>0</v>
      </c>
    </row>
    <row r="532" spans="2:21" ht="15" customHeight="1" x14ac:dyDescent="0.3">
      <c r="B532" s="70" t="str">
        <f t="shared" si="59"/>
        <v>!!!</v>
      </c>
      <c r="C532" s="265" t="str">
        <f>IF(ISERROR(IF(LEN(E532)&gt;0,VLOOKUP(TEXT($E532,0),'Angaben Stationen'!$E$14:$J$213,5,0),"")),"?",IF(LEN(E532)&gt;0,VLOOKUP(TEXT($E532,0),'Angaben Stationen'!$E$14:$J$213,5,0),""))</f>
        <v/>
      </c>
      <c r="D532" s="232" t="str">
        <f>IF(ISERROR(IF(LEN(E532)&gt;0,VLOOKUP(TEXT($E532,0),'Angaben Stationen'!$E$14:$J$213,6,0),"")),"STATION IST NICHT VORHANDEN",IF(LEN(E532)&gt;0,VLOOKUP(TEXT($E532,0),'Angaben Stationen'!$E$14:$J$213,6,0),""))</f>
        <v/>
      </c>
      <c r="E532" s="287"/>
      <c r="F532" s="234"/>
      <c r="G532" s="234"/>
      <c r="H532" s="263"/>
      <c r="I532" s="169"/>
      <c r="K532" s="445" t="str">
        <f t="shared" si="60"/>
        <v>Leer</v>
      </c>
      <c r="L532" s="445" t="str">
        <f>VLOOKUP($D532,{"29 - Psychiatrie (Erwachsene)","BGI";"297 - stationsäquivalente Behandlung in der Erwachsenenpsychiatrie (29)","BGI";"30 - Kinder- und Jugendpsychiatrie","BGII";"307 - stationsäquivalente Behandlung in der Kinder- und Jugendpsychiatrie (30)","BGII";"31 - Psychosomatik","BGI";"","Leer"},2,0)</f>
        <v>Leer</v>
      </c>
      <c r="M532" s="445">
        <f t="shared" si="57"/>
        <v>0</v>
      </c>
      <c r="N532" s="445">
        <f t="shared" si="58"/>
        <v>0</v>
      </c>
      <c r="O532" s="445">
        <f t="shared" si="61"/>
        <v>0</v>
      </c>
      <c r="P532" s="445">
        <f t="shared" si="62"/>
        <v>0</v>
      </c>
      <c r="Q532" s="445">
        <f t="shared" si="63"/>
        <v>0</v>
      </c>
      <c r="R532" s="415" t="str">
        <f t="shared" si="64"/>
        <v>Leer</v>
      </c>
      <c r="S532" s="445">
        <f>IF('Angaben KH-Standort'!D$29='A4'!D532,IF('Angaben KH-Standort'!E$29="Ja",1,0),0)</f>
        <v>0</v>
      </c>
      <c r="T532" s="445">
        <f>IF('Angaben KH-Standort'!D$30='A4'!D532,IF('Angaben KH-Standort'!E$30="Ja",1,0),0)</f>
        <v>0</v>
      </c>
      <c r="U532" s="445">
        <f>IF('Angaben KH-Standort'!D$31='A4'!D532,IF('Angaben KH-Standort'!E$31="Ja",1,0),0)</f>
        <v>0</v>
      </c>
    </row>
    <row r="533" spans="2:21" ht="15" customHeight="1" x14ac:dyDescent="0.3">
      <c r="B533" s="70" t="str">
        <f t="shared" si="59"/>
        <v>!!!</v>
      </c>
      <c r="C533" s="265" t="str">
        <f>IF(ISERROR(IF(LEN(E533)&gt;0,VLOOKUP(TEXT($E533,0),'Angaben Stationen'!$E$14:$J$213,5,0),"")),"?",IF(LEN(E533)&gt;0,VLOOKUP(TEXT($E533,0),'Angaben Stationen'!$E$14:$J$213,5,0),""))</f>
        <v/>
      </c>
      <c r="D533" s="232" t="str">
        <f>IF(ISERROR(IF(LEN(E533)&gt;0,VLOOKUP(TEXT($E533,0),'Angaben Stationen'!$E$14:$J$213,6,0),"")),"STATION IST NICHT VORHANDEN",IF(LEN(E533)&gt;0,VLOOKUP(TEXT($E533,0),'Angaben Stationen'!$E$14:$J$213,6,0),""))</f>
        <v/>
      </c>
      <c r="E533" s="287"/>
      <c r="F533" s="234"/>
      <c r="G533" s="234"/>
      <c r="H533" s="263"/>
      <c r="I533" s="169"/>
      <c r="K533" s="445" t="str">
        <f t="shared" si="60"/>
        <v>Leer</v>
      </c>
      <c r="L533" s="445" t="str">
        <f>VLOOKUP($D533,{"29 - Psychiatrie (Erwachsene)","BGI";"297 - stationsäquivalente Behandlung in der Erwachsenenpsychiatrie (29)","BGI";"30 - Kinder- und Jugendpsychiatrie","BGII";"307 - stationsäquivalente Behandlung in der Kinder- und Jugendpsychiatrie (30)","BGII";"31 - Psychosomatik","BGI";"","Leer"},2,0)</f>
        <v>Leer</v>
      </c>
      <c r="M533" s="445">
        <f t="shared" si="57"/>
        <v>0</v>
      </c>
      <c r="N533" s="445">
        <f t="shared" si="58"/>
        <v>0</v>
      </c>
      <c r="O533" s="445">
        <f t="shared" si="61"/>
        <v>0</v>
      </c>
      <c r="P533" s="445">
        <f t="shared" si="62"/>
        <v>0</v>
      </c>
      <c r="Q533" s="445">
        <f t="shared" si="63"/>
        <v>0</v>
      </c>
      <c r="R533" s="415" t="str">
        <f t="shared" si="64"/>
        <v>Leer</v>
      </c>
      <c r="S533" s="445">
        <f>IF('Angaben KH-Standort'!D$29='A4'!D533,IF('Angaben KH-Standort'!E$29="Ja",1,0),0)</f>
        <v>0</v>
      </c>
      <c r="T533" s="445">
        <f>IF('Angaben KH-Standort'!D$30='A4'!D533,IF('Angaben KH-Standort'!E$30="Ja",1,0),0)</f>
        <v>0</v>
      </c>
      <c r="U533" s="445">
        <f>IF('Angaben KH-Standort'!D$31='A4'!D533,IF('Angaben KH-Standort'!E$31="Ja",1,0),0)</f>
        <v>0</v>
      </c>
    </row>
    <row r="534" spans="2:21" ht="15" customHeight="1" x14ac:dyDescent="0.3">
      <c r="B534" s="70" t="str">
        <f t="shared" si="59"/>
        <v>!!!</v>
      </c>
      <c r="C534" s="265" t="str">
        <f>IF(ISERROR(IF(LEN(E534)&gt;0,VLOOKUP(TEXT($E534,0),'Angaben Stationen'!$E$14:$J$213,5,0),"")),"?",IF(LEN(E534)&gt;0,VLOOKUP(TEXT($E534,0),'Angaben Stationen'!$E$14:$J$213,5,0),""))</f>
        <v/>
      </c>
      <c r="D534" s="232" t="str">
        <f>IF(ISERROR(IF(LEN(E534)&gt;0,VLOOKUP(TEXT($E534,0),'Angaben Stationen'!$E$14:$J$213,6,0),"")),"STATION IST NICHT VORHANDEN",IF(LEN(E534)&gt;0,VLOOKUP(TEXT($E534,0),'Angaben Stationen'!$E$14:$J$213,6,0),""))</f>
        <v/>
      </c>
      <c r="E534" s="287"/>
      <c r="F534" s="234"/>
      <c r="G534" s="234"/>
      <c r="H534" s="263"/>
      <c r="I534" s="169"/>
      <c r="K534" s="445" t="str">
        <f t="shared" si="60"/>
        <v>Leer</v>
      </c>
      <c r="L534" s="445" t="str">
        <f>VLOOKUP($D534,{"29 - Psychiatrie (Erwachsene)","BGI";"297 - stationsäquivalente Behandlung in der Erwachsenenpsychiatrie (29)","BGI";"30 - Kinder- und Jugendpsychiatrie","BGII";"307 - stationsäquivalente Behandlung in der Kinder- und Jugendpsychiatrie (30)","BGII";"31 - Psychosomatik","BGI";"","Leer"},2,0)</f>
        <v>Leer</v>
      </c>
      <c r="M534" s="445">
        <f t="shared" si="57"/>
        <v>0</v>
      </c>
      <c r="N534" s="445">
        <f t="shared" si="58"/>
        <v>0</v>
      </c>
      <c r="O534" s="445">
        <f t="shared" si="61"/>
        <v>0</v>
      </c>
      <c r="P534" s="445">
        <f t="shared" si="62"/>
        <v>0</v>
      </c>
      <c r="Q534" s="445">
        <f t="shared" si="63"/>
        <v>0</v>
      </c>
      <c r="R534" s="415" t="str">
        <f t="shared" si="64"/>
        <v>Leer</v>
      </c>
      <c r="S534" s="445">
        <f>IF('Angaben KH-Standort'!D$29='A4'!D534,IF('Angaben KH-Standort'!E$29="Ja",1,0),0)</f>
        <v>0</v>
      </c>
      <c r="T534" s="445">
        <f>IF('Angaben KH-Standort'!D$30='A4'!D534,IF('Angaben KH-Standort'!E$30="Ja",1,0),0)</f>
        <v>0</v>
      </c>
      <c r="U534" s="445">
        <f>IF('Angaben KH-Standort'!D$31='A4'!D534,IF('Angaben KH-Standort'!E$31="Ja",1,0),0)</f>
        <v>0</v>
      </c>
    </row>
    <row r="535" spans="2:21" ht="15" customHeight="1" x14ac:dyDescent="0.3">
      <c r="B535" s="70" t="str">
        <f t="shared" si="59"/>
        <v>!!!</v>
      </c>
      <c r="C535" s="265" t="str">
        <f>IF(ISERROR(IF(LEN(E535)&gt;0,VLOOKUP(TEXT($E535,0),'Angaben Stationen'!$E$14:$J$213,5,0),"")),"?",IF(LEN(E535)&gt;0,VLOOKUP(TEXT($E535,0),'Angaben Stationen'!$E$14:$J$213,5,0),""))</f>
        <v/>
      </c>
      <c r="D535" s="232" t="str">
        <f>IF(ISERROR(IF(LEN(E535)&gt;0,VLOOKUP(TEXT($E535,0),'Angaben Stationen'!$E$14:$J$213,6,0),"")),"STATION IST NICHT VORHANDEN",IF(LEN(E535)&gt;0,VLOOKUP(TEXT($E535,0),'Angaben Stationen'!$E$14:$J$213,6,0),""))</f>
        <v/>
      </c>
      <c r="E535" s="287"/>
      <c r="F535" s="234"/>
      <c r="G535" s="234"/>
      <c r="H535" s="263"/>
      <c r="I535" s="169"/>
      <c r="K535" s="445" t="str">
        <f t="shared" si="60"/>
        <v>Leer</v>
      </c>
      <c r="L535" s="445" t="str">
        <f>VLOOKUP($D535,{"29 - Psychiatrie (Erwachsene)","BGI";"297 - stationsäquivalente Behandlung in der Erwachsenenpsychiatrie (29)","BGI";"30 - Kinder- und Jugendpsychiatrie","BGII";"307 - stationsäquivalente Behandlung in der Kinder- und Jugendpsychiatrie (30)","BGII";"31 - Psychosomatik","BGI";"","Leer"},2,0)</f>
        <v>Leer</v>
      </c>
      <c r="M535" s="445">
        <f t="shared" si="57"/>
        <v>0</v>
      </c>
      <c r="N535" s="445">
        <f t="shared" si="58"/>
        <v>0</v>
      </c>
      <c r="O535" s="445">
        <f t="shared" si="61"/>
        <v>0</v>
      </c>
      <c r="P535" s="445">
        <f t="shared" si="62"/>
        <v>0</v>
      </c>
      <c r="Q535" s="445">
        <f t="shared" si="63"/>
        <v>0</v>
      </c>
      <c r="R535" s="415" t="str">
        <f t="shared" si="64"/>
        <v>Leer</v>
      </c>
      <c r="S535" s="445">
        <f>IF('Angaben KH-Standort'!D$29='A4'!D535,IF('Angaben KH-Standort'!E$29="Ja",1,0),0)</f>
        <v>0</v>
      </c>
      <c r="T535" s="445">
        <f>IF('Angaben KH-Standort'!D$30='A4'!D535,IF('Angaben KH-Standort'!E$30="Ja",1,0),0)</f>
        <v>0</v>
      </c>
      <c r="U535" s="445">
        <f>IF('Angaben KH-Standort'!D$31='A4'!D535,IF('Angaben KH-Standort'!E$31="Ja",1,0),0)</f>
        <v>0</v>
      </c>
    </row>
    <row r="536" spans="2:21" ht="15" customHeight="1" x14ac:dyDescent="0.3">
      <c r="B536" s="70" t="str">
        <f t="shared" si="59"/>
        <v>!!!</v>
      </c>
      <c r="C536" s="265" t="str">
        <f>IF(ISERROR(IF(LEN(E536)&gt;0,VLOOKUP(TEXT($E536,0),'Angaben Stationen'!$E$14:$J$213,5,0),"")),"?",IF(LEN(E536)&gt;0,VLOOKUP(TEXT($E536,0),'Angaben Stationen'!$E$14:$J$213,5,0),""))</f>
        <v/>
      </c>
      <c r="D536" s="232" t="str">
        <f>IF(ISERROR(IF(LEN(E536)&gt;0,VLOOKUP(TEXT($E536,0),'Angaben Stationen'!$E$14:$J$213,6,0),"")),"STATION IST NICHT VORHANDEN",IF(LEN(E536)&gt;0,VLOOKUP(TEXT($E536,0),'Angaben Stationen'!$E$14:$J$213,6,0),""))</f>
        <v/>
      </c>
      <c r="E536" s="287"/>
      <c r="F536" s="234"/>
      <c r="G536" s="234"/>
      <c r="H536" s="263"/>
      <c r="I536" s="169"/>
      <c r="K536" s="445" t="str">
        <f t="shared" si="60"/>
        <v>Leer</v>
      </c>
      <c r="L536" s="445" t="str">
        <f>VLOOKUP($D536,{"29 - Psychiatrie (Erwachsene)","BGI";"297 - stationsäquivalente Behandlung in der Erwachsenenpsychiatrie (29)","BGI";"30 - Kinder- und Jugendpsychiatrie","BGII";"307 - stationsäquivalente Behandlung in der Kinder- und Jugendpsychiatrie (30)","BGII";"31 - Psychosomatik","BGI";"","Leer"},2,0)</f>
        <v>Leer</v>
      </c>
      <c r="M536" s="445">
        <f t="shared" si="57"/>
        <v>0</v>
      </c>
      <c r="N536" s="445">
        <f t="shared" si="58"/>
        <v>0</v>
      </c>
      <c r="O536" s="445">
        <f t="shared" si="61"/>
        <v>0</v>
      </c>
      <c r="P536" s="445">
        <f t="shared" si="62"/>
        <v>0</v>
      </c>
      <c r="Q536" s="445">
        <f t="shared" si="63"/>
        <v>0</v>
      </c>
      <c r="R536" s="415" t="str">
        <f t="shared" si="64"/>
        <v>Leer</v>
      </c>
      <c r="S536" s="445">
        <f>IF('Angaben KH-Standort'!D$29='A4'!D536,IF('Angaben KH-Standort'!E$29="Ja",1,0),0)</f>
        <v>0</v>
      </c>
      <c r="T536" s="445">
        <f>IF('Angaben KH-Standort'!D$30='A4'!D536,IF('Angaben KH-Standort'!E$30="Ja",1,0),0)</f>
        <v>0</v>
      </c>
      <c r="U536" s="445">
        <f>IF('Angaben KH-Standort'!D$31='A4'!D536,IF('Angaben KH-Standort'!E$31="Ja",1,0),0)</f>
        <v>0</v>
      </c>
    </row>
    <row r="537" spans="2:21" ht="15" customHeight="1" x14ac:dyDescent="0.3">
      <c r="B537" s="70" t="str">
        <f t="shared" si="59"/>
        <v>!!!</v>
      </c>
      <c r="C537" s="265" t="str">
        <f>IF(ISERROR(IF(LEN(E537)&gt;0,VLOOKUP(TEXT($E537,0),'Angaben Stationen'!$E$14:$J$213,5,0),"")),"?",IF(LEN(E537)&gt;0,VLOOKUP(TEXT($E537,0),'Angaben Stationen'!$E$14:$J$213,5,0),""))</f>
        <v/>
      </c>
      <c r="D537" s="232" t="str">
        <f>IF(ISERROR(IF(LEN(E537)&gt;0,VLOOKUP(TEXT($E537,0),'Angaben Stationen'!$E$14:$J$213,6,0),"")),"STATION IST NICHT VORHANDEN",IF(LEN(E537)&gt;0,VLOOKUP(TEXT($E537,0),'Angaben Stationen'!$E$14:$J$213,6,0),""))</f>
        <v/>
      </c>
      <c r="E537" s="287"/>
      <c r="F537" s="234"/>
      <c r="G537" s="234"/>
      <c r="H537" s="263"/>
      <c r="I537" s="169"/>
      <c r="K537" s="445" t="str">
        <f t="shared" si="60"/>
        <v>Leer</v>
      </c>
      <c r="L537" s="445" t="str">
        <f>VLOOKUP($D537,{"29 - Psychiatrie (Erwachsene)","BGI";"297 - stationsäquivalente Behandlung in der Erwachsenenpsychiatrie (29)","BGI";"30 - Kinder- und Jugendpsychiatrie","BGII";"307 - stationsäquivalente Behandlung in der Kinder- und Jugendpsychiatrie (30)","BGII";"31 - Psychosomatik","BGI";"","Leer"},2,0)</f>
        <v>Leer</v>
      </c>
      <c r="M537" s="445">
        <f t="shared" si="57"/>
        <v>0</v>
      </c>
      <c r="N537" s="445">
        <f t="shared" si="58"/>
        <v>0</v>
      </c>
      <c r="O537" s="445">
        <f t="shared" si="61"/>
        <v>0</v>
      </c>
      <c r="P537" s="445">
        <f t="shared" si="62"/>
        <v>0</v>
      </c>
      <c r="Q537" s="445">
        <f t="shared" si="63"/>
        <v>0</v>
      </c>
      <c r="R537" s="415" t="str">
        <f t="shared" si="64"/>
        <v>Leer</v>
      </c>
      <c r="S537" s="445">
        <f>IF('Angaben KH-Standort'!D$29='A4'!D537,IF('Angaben KH-Standort'!E$29="Ja",1,0),0)</f>
        <v>0</v>
      </c>
      <c r="T537" s="445">
        <f>IF('Angaben KH-Standort'!D$30='A4'!D537,IF('Angaben KH-Standort'!E$30="Ja",1,0),0)</f>
        <v>0</v>
      </c>
      <c r="U537" s="445">
        <f>IF('Angaben KH-Standort'!D$31='A4'!D537,IF('Angaben KH-Standort'!E$31="Ja",1,0),0)</f>
        <v>0</v>
      </c>
    </row>
    <row r="538" spans="2:21" ht="15" customHeight="1" x14ac:dyDescent="0.3">
      <c r="B538" s="70" t="str">
        <f t="shared" si="59"/>
        <v>!!!</v>
      </c>
      <c r="C538" s="265" t="str">
        <f>IF(ISERROR(IF(LEN(E538)&gt;0,VLOOKUP(TEXT($E538,0),'Angaben Stationen'!$E$14:$J$213,5,0),"")),"?",IF(LEN(E538)&gt;0,VLOOKUP(TEXT($E538,0),'Angaben Stationen'!$E$14:$J$213,5,0),""))</f>
        <v/>
      </c>
      <c r="D538" s="232" t="str">
        <f>IF(ISERROR(IF(LEN(E538)&gt;0,VLOOKUP(TEXT($E538,0),'Angaben Stationen'!$E$14:$J$213,6,0),"")),"STATION IST NICHT VORHANDEN",IF(LEN(E538)&gt;0,VLOOKUP(TEXT($E538,0),'Angaben Stationen'!$E$14:$J$213,6,0),""))</f>
        <v/>
      </c>
      <c r="E538" s="287"/>
      <c r="F538" s="234"/>
      <c r="G538" s="234"/>
      <c r="H538" s="263"/>
      <c r="I538" s="169"/>
      <c r="K538" s="445" t="str">
        <f t="shared" si="60"/>
        <v>Leer</v>
      </c>
      <c r="L538" s="445" t="str">
        <f>VLOOKUP($D538,{"29 - Psychiatrie (Erwachsene)","BGI";"297 - stationsäquivalente Behandlung in der Erwachsenenpsychiatrie (29)","BGI";"30 - Kinder- und Jugendpsychiatrie","BGII";"307 - stationsäquivalente Behandlung in der Kinder- und Jugendpsychiatrie (30)","BGII";"31 - Psychosomatik","BGI";"","Leer"},2,0)</f>
        <v>Leer</v>
      </c>
      <c r="M538" s="445">
        <f t="shared" si="57"/>
        <v>0</v>
      </c>
      <c r="N538" s="445">
        <f t="shared" si="58"/>
        <v>0</v>
      </c>
      <c r="O538" s="445">
        <f t="shared" si="61"/>
        <v>0</v>
      </c>
      <c r="P538" s="445">
        <f t="shared" si="62"/>
        <v>0</v>
      </c>
      <c r="Q538" s="445">
        <f t="shared" si="63"/>
        <v>0</v>
      </c>
      <c r="R538" s="415" t="str">
        <f t="shared" si="64"/>
        <v>Leer</v>
      </c>
      <c r="S538" s="445">
        <f>IF('Angaben KH-Standort'!D$29='A4'!D538,IF('Angaben KH-Standort'!E$29="Ja",1,0),0)</f>
        <v>0</v>
      </c>
      <c r="T538" s="445">
        <f>IF('Angaben KH-Standort'!D$30='A4'!D538,IF('Angaben KH-Standort'!E$30="Ja",1,0),0)</f>
        <v>0</v>
      </c>
      <c r="U538" s="445">
        <f>IF('Angaben KH-Standort'!D$31='A4'!D538,IF('Angaben KH-Standort'!E$31="Ja",1,0),0)</f>
        <v>0</v>
      </c>
    </row>
    <row r="539" spans="2:21" ht="15" customHeight="1" x14ac:dyDescent="0.3">
      <c r="B539" s="70" t="str">
        <f t="shared" si="59"/>
        <v>!!!</v>
      </c>
      <c r="C539" s="265" t="str">
        <f>IF(ISERROR(IF(LEN(E539)&gt;0,VLOOKUP(TEXT($E539,0),'Angaben Stationen'!$E$14:$J$213,5,0),"")),"?",IF(LEN(E539)&gt;0,VLOOKUP(TEXT($E539,0),'Angaben Stationen'!$E$14:$J$213,5,0),""))</f>
        <v/>
      </c>
      <c r="D539" s="232" t="str">
        <f>IF(ISERROR(IF(LEN(E539)&gt;0,VLOOKUP(TEXT($E539,0),'Angaben Stationen'!$E$14:$J$213,6,0),"")),"STATION IST NICHT VORHANDEN",IF(LEN(E539)&gt;0,VLOOKUP(TEXT($E539,0),'Angaben Stationen'!$E$14:$J$213,6,0),""))</f>
        <v/>
      </c>
      <c r="E539" s="287"/>
      <c r="F539" s="234"/>
      <c r="G539" s="234"/>
      <c r="H539" s="263"/>
      <c r="I539" s="169"/>
      <c r="K539" s="445" t="str">
        <f t="shared" si="60"/>
        <v>Leer</v>
      </c>
      <c r="L539" s="445" t="str">
        <f>VLOOKUP($D539,{"29 - Psychiatrie (Erwachsene)","BGI";"297 - stationsäquivalente Behandlung in der Erwachsenenpsychiatrie (29)","BGI";"30 - Kinder- und Jugendpsychiatrie","BGII";"307 - stationsäquivalente Behandlung in der Kinder- und Jugendpsychiatrie (30)","BGII";"31 - Psychosomatik","BGI";"","Leer"},2,0)</f>
        <v>Leer</v>
      </c>
      <c r="M539" s="445">
        <f t="shared" si="57"/>
        <v>0</v>
      </c>
      <c r="N539" s="445">
        <f t="shared" si="58"/>
        <v>0</v>
      </c>
      <c r="O539" s="445">
        <f t="shared" si="61"/>
        <v>0</v>
      </c>
      <c r="P539" s="445">
        <f t="shared" si="62"/>
        <v>0</v>
      </c>
      <c r="Q539" s="445">
        <f t="shared" si="63"/>
        <v>0</v>
      </c>
      <c r="R539" s="415" t="str">
        <f t="shared" si="64"/>
        <v>Leer</v>
      </c>
      <c r="S539" s="445">
        <f>IF('Angaben KH-Standort'!D$29='A4'!D539,IF('Angaben KH-Standort'!E$29="Ja",1,0),0)</f>
        <v>0</v>
      </c>
      <c r="T539" s="445">
        <f>IF('Angaben KH-Standort'!D$30='A4'!D539,IF('Angaben KH-Standort'!E$30="Ja",1,0),0)</f>
        <v>0</v>
      </c>
      <c r="U539" s="445">
        <f>IF('Angaben KH-Standort'!D$31='A4'!D539,IF('Angaben KH-Standort'!E$31="Ja",1,0),0)</f>
        <v>0</v>
      </c>
    </row>
    <row r="540" spans="2:21" ht="15" customHeight="1" x14ac:dyDescent="0.3">
      <c r="B540" s="70" t="str">
        <f t="shared" si="59"/>
        <v>!!!</v>
      </c>
      <c r="C540" s="265" t="str">
        <f>IF(ISERROR(IF(LEN(E540)&gt;0,VLOOKUP(TEXT($E540,0),'Angaben Stationen'!$E$14:$J$213,5,0),"")),"?",IF(LEN(E540)&gt;0,VLOOKUP(TEXT($E540,0),'Angaben Stationen'!$E$14:$J$213,5,0),""))</f>
        <v/>
      </c>
      <c r="D540" s="232" t="str">
        <f>IF(ISERROR(IF(LEN(E540)&gt;0,VLOOKUP(TEXT($E540,0),'Angaben Stationen'!$E$14:$J$213,6,0),"")),"STATION IST NICHT VORHANDEN",IF(LEN(E540)&gt;0,VLOOKUP(TEXT($E540,0),'Angaben Stationen'!$E$14:$J$213,6,0),""))</f>
        <v/>
      </c>
      <c r="E540" s="287"/>
      <c r="F540" s="234"/>
      <c r="G540" s="234"/>
      <c r="H540" s="263"/>
      <c r="I540" s="169"/>
      <c r="K540" s="445" t="str">
        <f t="shared" si="60"/>
        <v>Leer</v>
      </c>
      <c r="L540" s="445" t="str">
        <f>VLOOKUP($D540,{"29 - Psychiatrie (Erwachsene)","BGI";"297 - stationsäquivalente Behandlung in der Erwachsenenpsychiatrie (29)","BGI";"30 - Kinder- und Jugendpsychiatrie","BGII";"307 - stationsäquivalente Behandlung in der Kinder- und Jugendpsychiatrie (30)","BGII";"31 - Psychosomatik","BGI";"","Leer"},2,0)</f>
        <v>Leer</v>
      </c>
      <c r="M540" s="445">
        <f t="shared" si="57"/>
        <v>0</v>
      </c>
      <c r="N540" s="445">
        <f t="shared" si="58"/>
        <v>0</v>
      </c>
      <c r="O540" s="445">
        <f t="shared" si="61"/>
        <v>0</v>
      </c>
      <c r="P540" s="445">
        <f t="shared" si="62"/>
        <v>0</v>
      </c>
      <c r="Q540" s="445">
        <f t="shared" si="63"/>
        <v>0</v>
      </c>
      <c r="R540" s="415" t="str">
        <f t="shared" si="64"/>
        <v>Leer</v>
      </c>
      <c r="S540" s="445">
        <f>IF('Angaben KH-Standort'!D$29='A4'!D540,IF('Angaben KH-Standort'!E$29="Ja",1,0),0)</f>
        <v>0</v>
      </c>
      <c r="T540" s="445">
        <f>IF('Angaben KH-Standort'!D$30='A4'!D540,IF('Angaben KH-Standort'!E$30="Ja",1,0),0)</f>
        <v>0</v>
      </c>
      <c r="U540" s="445">
        <f>IF('Angaben KH-Standort'!D$31='A4'!D540,IF('Angaben KH-Standort'!E$31="Ja",1,0),0)</f>
        <v>0</v>
      </c>
    </row>
    <row r="541" spans="2:21" ht="15" customHeight="1" x14ac:dyDescent="0.3">
      <c r="B541" s="70" t="str">
        <f t="shared" si="59"/>
        <v>!!!</v>
      </c>
      <c r="C541" s="265" t="str">
        <f>IF(ISERROR(IF(LEN(E541)&gt;0,VLOOKUP(TEXT($E541,0),'Angaben Stationen'!$E$14:$J$213,5,0),"")),"?",IF(LEN(E541)&gt;0,VLOOKUP(TEXT($E541,0),'Angaben Stationen'!$E$14:$J$213,5,0),""))</f>
        <v/>
      </c>
      <c r="D541" s="232" t="str">
        <f>IF(ISERROR(IF(LEN(E541)&gt;0,VLOOKUP(TEXT($E541,0),'Angaben Stationen'!$E$14:$J$213,6,0),"")),"STATION IST NICHT VORHANDEN",IF(LEN(E541)&gt;0,VLOOKUP(TEXT($E541,0),'Angaben Stationen'!$E$14:$J$213,6,0),""))</f>
        <v/>
      </c>
      <c r="E541" s="287"/>
      <c r="F541" s="234"/>
      <c r="G541" s="234"/>
      <c r="H541" s="263"/>
      <c r="I541" s="169"/>
      <c r="K541" s="445" t="str">
        <f t="shared" si="60"/>
        <v>Leer</v>
      </c>
      <c r="L541" s="445" t="str">
        <f>VLOOKUP($D541,{"29 - Psychiatrie (Erwachsene)","BGI";"297 - stationsäquivalente Behandlung in der Erwachsenenpsychiatrie (29)","BGI";"30 - Kinder- und Jugendpsychiatrie","BGII";"307 - stationsäquivalente Behandlung in der Kinder- und Jugendpsychiatrie (30)","BGII";"31 - Psychosomatik","BGI";"","Leer"},2,0)</f>
        <v>Leer</v>
      </c>
      <c r="M541" s="445">
        <f t="shared" si="57"/>
        <v>0</v>
      </c>
      <c r="N541" s="445">
        <f t="shared" si="58"/>
        <v>0</v>
      </c>
      <c r="O541" s="445">
        <f t="shared" si="61"/>
        <v>0</v>
      </c>
      <c r="P541" s="445">
        <f t="shared" si="62"/>
        <v>0</v>
      </c>
      <c r="Q541" s="445">
        <f t="shared" si="63"/>
        <v>0</v>
      </c>
      <c r="R541" s="415" t="str">
        <f t="shared" si="64"/>
        <v>Leer</v>
      </c>
      <c r="S541" s="445">
        <f>IF('Angaben KH-Standort'!D$29='A4'!D541,IF('Angaben KH-Standort'!E$29="Ja",1,0),0)</f>
        <v>0</v>
      </c>
      <c r="T541" s="445">
        <f>IF('Angaben KH-Standort'!D$30='A4'!D541,IF('Angaben KH-Standort'!E$30="Ja",1,0),0)</f>
        <v>0</v>
      </c>
      <c r="U541" s="445">
        <f>IF('Angaben KH-Standort'!D$31='A4'!D541,IF('Angaben KH-Standort'!E$31="Ja",1,0),0)</f>
        <v>0</v>
      </c>
    </row>
    <row r="542" spans="2:21" ht="15" customHeight="1" x14ac:dyDescent="0.3">
      <c r="B542" s="70" t="str">
        <f t="shared" si="59"/>
        <v>!!!</v>
      </c>
      <c r="C542" s="265" t="str">
        <f>IF(ISERROR(IF(LEN(E542)&gt;0,VLOOKUP(TEXT($E542,0),'Angaben Stationen'!$E$14:$J$213,5,0),"")),"?",IF(LEN(E542)&gt;0,VLOOKUP(TEXT($E542,0),'Angaben Stationen'!$E$14:$J$213,5,0),""))</f>
        <v/>
      </c>
      <c r="D542" s="232" t="str">
        <f>IF(ISERROR(IF(LEN(E542)&gt;0,VLOOKUP(TEXT($E542,0),'Angaben Stationen'!$E$14:$J$213,6,0),"")),"STATION IST NICHT VORHANDEN",IF(LEN(E542)&gt;0,VLOOKUP(TEXT($E542,0),'Angaben Stationen'!$E$14:$J$213,6,0),""))</f>
        <v/>
      </c>
      <c r="E542" s="287"/>
      <c r="F542" s="234"/>
      <c r="G542" s="234"/>
      <c r="H542" s="263"/>
      <c r="I542" s="169"/>
      <c r="K542" s="445" t="str">
        <f t="shared" si="60"/>
        <v>Leer</v>
      </c>
      <c r="L542" s="445" t="str">
        <f>VLOOKUP($D542,{"29 - Psychiatrie (Erwachsene)","BGI";"297 - stationsäquivalente Behandlung in der Erwachsenenpsychiatrie (29)","BGI";"30 - Kinder- und Jugendpsychiatrie","BGII";"307 - stationsäquivalente Behandlung in der Kinder- und Jugendpsychiatrie (30)","BGII";"31 - Psychosomatik","BGI";"","Leer"},2,0)</f>
        <v>Leer</v>
      </c>
      <c r="M542" s="445">
        <f t="shared" si="57"/>
        <v>0</v>
      </c>
      <c r="N542" s="445">
        <f t="shared" si="58"/>
        <v>0</v>
      </c>
      <c r="O542" s="445">
        <f t="shared" si="61"/>
        <v>0</v>
      </c>
      <c r="P542" s="445">
        <f t="shared" si="62"/>
        <v>0</v>
      </c>
      <c r="Q542" s="445">
        <f t="shared" si="63"/>
        <v>0</v>
      </c>
      <c r="R542" s="415" t="str">
        <f t="shared" si="64"/>
        <v>Leer</v>
      </c>
      <c r="S542" s="445">
        <f>IF('Angaben KH-Standort'!D$29='A4'!D542,IF('Angaben KH-Standort'!E$29="Ja",1,0),0)</f>
        <v>0</v>
      </c>
      <c r="T542" s="445">
        <f>IF('Angaben KH-Standort'!D$30='A4'!D542,IF('Angaben KH-Standort'!E$30="Ja",1,0),0)</f>
        <v>0</v>
      </c>
      <c r="U542" s="445">
        <f>IF('Angaben KH-Standort'!D$31='A4'!D542,IF('Angaben KH-Standort'!E$31="Ja",1,0),0)</f>
        <v>0</v>
      </c>
    </row>
    <row r="543" spans="2:21" ht="15" customHeight="1" x14ac:dyDescent="0.3">
      <c r="B543" s="70" t="str">
        <f t="shared" si="59"/>
        <v>!!!</v>
      </c>
      <c r="C543" s="265" t="str">
        <f>IF(ISERROR(IF(LEN(E543)&gt;0,VLOOKUP(TEXT($E543,0),'Angaben Stationen'!$E$14:$J$213,5,0),"")),"?",IF(LEN(E543)&gt;0,VLOOKUP(TEXT($E543,0),'Angaben Stationen'!$E$14:$J$213,5,0),""))</f>
        <v/>
      </c>
      <c r="D543" s="232" t="str">
        <f>IF(ISERROR(IF(LEN(E543)&gt;0,VLOOKUP(TEXT($E543,0),'Angaben Stationen'!$E$14:$J$213,6,0),"")),"STATION IST NICHT VORHANDEN",IF(LEN(E543)&gt;0,VLOOKUP(TEXT($E543,0),'Angaben Stationen'!$E$14:$J$213,6,0),""))</f>
        <v/>
      </c>
      <c r="E543" s="287"/>
      <c r="F543" s="234"/>
      <c r="G543" s="234"/>
      <c r="H543" s="263"/>
      <c r="I543" s="169"/>
      <c r="K543" s="445" t="str">
        <f t="shared" si="60"/>
        <v>Leer</v>
      </c>
      <c r="L543" s="445" t="str">
        <f>VLOOKUP($D543,{"29 - Psychiatrie (Erwachsene)","BGI";"297 - stationsäquivalente Behandlung in der Erwachsenenpsychiatrie (29)","BGI";"30 - Kinder- und Jugendpsychiatrie","BGII";"307 - stationsäquivalente Behandlung in der Kinder- und Jugendpsychiatrie (30)","BGII";"31 - Psychosomatik","BGI";"","Leer"},2,0)</f>
        <v>Leer</v>
      </c>
      <c r="M543" s="445">
        <f t="shared" si="57"/>
        <v>0</v>
      </c>
      <c r="N543" s="445">
        <f t="shared" si="58"/>
        <v>0</v>
      </c>
      <c r="O543" s="445">
        <f t="shared" si="61"/>
        <v>0</v>
      </c>
      <c r="P543" s="445">
        <f t="shared" si="62"/>
        <v>0</v>
      </c>
      <c r="Q543" s="445">
        <f t="shared" si="63"/>
        <v>0</v>
      </c>
      <c r="R543" s="415" t="str">
        <f t="shared" si="64"/>
        <v>Leer</v>
      </c>
      <c r="S543" s="445">
        <f>IF('Angaben KH-Standort'!D$29='A4'!D543,IF('Angaben KH-Standort'!E$29="Ja",1,0),0)</f>
        <v>0</v>
      </c>
      <c r="T543" s="445">
        <f>IF('Angaben KH-Standort'!D$30='A4'!D543,IF('Angaben KH-Standort'!E$30="Ja",1,0),0)</f>
        <v>0</v>
      </c>
      <c r="U543" s="445">
        <f>IF('Angaben KH-Standort'!D$31='A4'!D543,IF('Angaben KH-Standort'!E$31="Ja",1,0),0)</f>
        <v>0</v>
      </c>
    </row>
    <row r="544" spans="2:21" ht="15" customHeight="1" x14ac:dyDescent="0.3">
      <c r="B544" s="70" t="str">
        <f t="shared" si="59"/>
        <v>!!!</v>
      </c>
      <c r="C544" s="265" t="str">
        <f>IF(ISERROR(IF(LEN(E544)&gt;0,VLOOKUP(TEXT($E544,0),'Angaben Stationen'!$E$14:$J$213,5,0),"")),"?",IF(LEN(E544)&gt;0,VLOOKUP(TEXT($E544,0),'Angaben Stationen'!$E$14:$J$213,5,0),""))</f>
        <v/>
      </c>
      <c r="D544" s="232" t="str">
        <f>IF(ISERROR(IF(LEN(E544)&gt;0,VLOOKUP(TEXT($E544,0),'Angaben Stationen'!$E$14:$J$213,6,0),"")),"STATION IST NICHT VORHANDEN",IF(LEN(E544)&gt;0,VLOOKUP(TEXT($E544,0),'Angaben Stationen'!$E$14:$J$213,6,0),""))</f>
        <v/>
      </c>
      <c r="E544" s="287"/>
      <c r="F544" s="234"/>
      <c r="G544" s="234"/>
      <c r="H544" s="263"/>
      <c r="I544" s="169"/>
      <c r="K544" s="445" t="str">
        <f t="shared" si="60"/>
        <v>Leer</v>
      </c>
      <c r="L544" s="445" t="str">
        <f>VLOOKUP($D544,{"29 - Psychiatrie (Erwachsene)","BGI";"297 - stationsäquivalente Behandlung in der Erwachsenenpsychiatrie (29)","BGI";"30 - Kinder- und Jugendpsychiatrie","BGII";"307 - stationsäquivalente Behandlung in der Kinder- und Jugendpsychiatrie (30)","BGII";"31 - Psychosomatik","BGI";"","Leer"},2,0)</f>
        <v>Leer</v>
      </c>
      <c r="M544" s="445">
        <f t="shared" si="57"/>
        <v>0</v>
      </c>
      <c r="N544" s="445">
        <f t="shared" si="58"/>
        <v>0</v>
      </c>
      <c r="O544" s="445">
        <f t="shared" si="61"/>
        <v>0</v>
      </c>
      <c r="P544" s="445">
        <f t="shared" si="62"/>
        <v>0</v>
      </c>
      <c r="Q544" s="445">
        <f t="shared" si="63"/>
        <v>0</v>
      </c>
      <c r="R544" s="415" t="str">
        <f t="shared" si="64"/>
        <v>Leer</v>
      </c>
      <c r="S544" s="445">
        <f>IF('Angaben KH-Standort'!D$29='A4'!D544,IF('Angaben KH-Standort'!E$29="Ja",1,0),0)</f>
        <v>0</v>
      </c>
      <c r="T544" s="445">
        <f>IF('Angaben KH-Standort'!D$30='A4'!D544,IF('Angaben KH-Standort'!E$30="Ja",1,0),0)</f>
        <v>0</v>
      </c>
      <c r="U544" s="445">
        <f>IF('Angaben KH-Standort'!D$31='A4'!D544,IF('Angaben KH-Standort'!E$31="Ja",1,0),0)</f>
        <v>0</v>
      </c>
    </row>
    <row r="545" spans="2:21" ht="15" customHeight="1" x14ac:dyDescent="0.3">
      <c r="B545" s="70" t="str">
        <f t="shared" si="59"/>
        <v>!!!</v>
      </c>
      <c r="C545" s="265" t="str">
        <f>IF(ISERROR(IF(LEN(E545)&gt;0,VLOOKUP(TEXT($E545,0),'Angaben Stationen'!$E$14:$J$213,5,0),"")),"?",IF(LEN(E545)&gt;0,VLOOKUP(TEXT($E545,0),'Angaben Stationen'!$E$14:$J$213,5,0),""))</f>
        <v/>
      </c>
      <c r="D545" s="232" t="str">
        <f>IF(ISERROR(IF(LEN(E545)&gt;0,VLOOKUP(TEXT($E545,0),'Angaben Stationen'!$E$14:$J$213,6,0),"")),"STATION IST NICHT VORHANDEN",IF(LEN(E545)&gt;0,VLOOKUP(TEXT($E545,0),'Angaben Stationen'!$E$14:$J$213,6,0),""))</f>
        <v/>
      </c>
      <c r="E545" s="287"/>
      <c r="F545" s="234"/>
      <c r="G545" s="234"/>
      <c r="H545" s="263"/>
      <c r="I545" s="169"/>
      <c r="K545" s="445" t="str">
        <f t="shared" si="60"/>
        <v>Leer</v>
      </c>
      <c r="L545" s="445" t="str">
        <f>VLOOKUP($D545,{"29 - Psychiatrie (Erwachsene)","BGI";"297 - stationsäquivalente Behandlung in der Erwachsenenpsychiatrie (29)","BGI";"30 - Kinder- und Jugendpsychiatrie","BGII";"307 - stationsäquivalente Behandlung in der Kinder- und Jugendpsychiatrie (30)","BGII";"31 - Psychosomatik","BGI";"","Leer"},2,0)</f>
        <v>Leer</v>
      </c>
      <c r="M545" s="445">
        <f t="shared" si="57"/>
        <v>0</v>
      </c>
      <c r="N545" s="445">
        <f t="shared" si="58"/>
        <v>0</v>
      </c>
      <c r="O545" s="445">
        <f t="shared" si="61"/>
        <v>0</v>
      </c>
      <c r="P545" s="445">
        <f t="shared" si="62"/>
        <v>0</v>
      </c>
      <c r="Q545" s="445">
        <f t="shared" si="63"/>
        <v>0</v>
      </c>
      <c r="R545" s="415" t="str">
        <f t="shared" si="64"/>
        <v>Leer</v>
      </c>
      <c r="S545" s="445">
        <f>IF('Angaben KH-Standort'!D$29='A4'!D545,IF('Angaben KH-Standort'!E$29="Ja",1,0),0)</f>
        <v>0</v>
      </c>
      <c r="T545" s="445">
        <f>IF('Angaben KH-Standort'!D$30='A4'!D545,IF('Angaben KH-Standort'!E$30="Ja",1,0),0)</f>
        <v>0</v>
      </c>
      <c r="U545" s="445">
        <f>IF('Angaben KH-Standort'!D$31='A4'!D545,IF('Angaben KH-Standort'!E$31="Ja",1,0),0)</f>
        <v>0</v>
      </c>
    </row>
    <row r="546" spans="2:21" ht="15" customHeight="1" x14ac:dyDescent="0.3">
      <c r="B546" s="70" t="str">
        <f t="shared" si="59"/>
        <v>!!!</v>
      </c>
      <c r="C546" s="265" t="str">
        <f>IF(ISERROR(IF(LEN(E546)&gt;0,VLOOKUP(TEXT($E546,0),'Angaben Stationen'!$E$14:$J$213,5,0),"")),"?",IF(LEN(E546)&gt;0,VLOOKUP(TEXT($E546,0),'Angaben Stationen'!$E$14:$J$213,5,0),""))</f>
        <v/>
      </c>
      <c r="D546" s="232" t="str">
        <f>IF(ISERROR(IF(LEN(E546)&gt;0,VLOOKUP(TEXT($E546,0),'Angaben Stationen'!$E$14:$J$213,6,0),"")),"STATION IST NICHT VORHANDEN",IF(LEN(E546)&gt;0,VLOOKUP(TEXT($E546,0),'Angaben Stationen'!$E$14:$J$213,6,0),""))</f>
        <v/>
      </c>
      <c r="E546" s="287"/>
      <c r="F546" s="234"/>
      <c r="G546" s="234"/>
      <c r="H546" s="263"/>
      <c r="I546" s="169"/>
      <c r="K546" s="445" t="str">
        <f t="shared" si="60"/>
        <v>Leer</v>
      </c>
      <c r="L546" s="445" t="str">
        <f>VLOOKUP($D546,{"29 - Psychiatrie (Erwachsene)","BGI";"297 - stationsäquivalente Behandlung in der Erwachsenenpsychiatrie (29)","BGI";"30 - Kinder- und Jugendpsychiatrie","BGII";"307 - stationsäquivalente Behandlung in der Kinder- und Jugendpsychiatrie (30)","BGII";"31 - Psychosomatik","BGI";"","Leer"},2,0)</f>
        <v>Leer</v>
      </c>
      <c r="M546" s="445">
        <f t="shared" ref="M546:M609" si="65">IF(LEN(B546)&gt;0,0,1)</f>
        <v>0</v>
      </c>
      <c r="N546" s="445">
        <f t="shared" ref="N546:N609" si="66">IF(E546&lt;&gt;"",1,0)</f>
        <v>0</v>
      </c>
      <c r="O546" s="445">
        <f t="shared" si="61"/>
        <v>0</v>
      </c>
      <c r="P546" s="445">
        <f t="shared" si="62"/>
        <v>0</v>
      </c>
      <c r="Q546" s="445">
        <f t="shared" si="63"/>
        <v>0</v>
      </c>
      <c r="R546" s="415" t="str">
        <f t="shared" si="64"/>
        <v>Leer</v>
      </c>
      <c r="S546" s="445">
        <f>IF('Angaben KH-Standort'!D$29='A4'!D546,IF('Angaben KH-Standort'!E$29="Ja",1,0),0)</f>
        <v>0</v>
      </c>
      <c r="T546" s="445">
        <f>IF('Angaben KH-Standort'!D$30='A4'!D546,IF('Angaben KH-Standort'!E$30="Ja",1,0),0)</f>
        <v>0</v>
      </c>
      <c r="U546" s="445">
        <f>IF('Angaben KH-Standort'!D$31='A4'!D546,IF('Angaben KH-Standort'!E$31="Ja",1,0),0)</f>
        <v>0</v>
      </c>
    </row>
    <row r="547" spans="2:21" ht="15" customHeight="1" x14ac:dyDescent="0.3">
      <c r="B547" s="70" t="str">
        <f t="shared" ref="B547:B610" si="67">IF(SUM(N547:Q547)&lt;4,"!!!","")</f>
        <v>!!!</v>
      </c>
      <c r="C547" s="265" t="str">
        <f>IF(ISERROR(IF(LEN(E547)&gt;0,VLOOKUP(TEXT($E547,0),'Angaben Stationen'!$E$14:$J$213,5,0),"")),"?",IF(LEN(E547)&gt;0,VLOOKUP(TEXT($E547,0),'Angaben Stationen'!$E$14:$J$213,5,0),""))</f>
        <v/>
      </c>
      <c r="D547" s="232" t="str">
        <f>IF(ISERROR(IF(LEN(E547)&gt;0,VLOOKUP(TEXT($E547,0),'Angaben Stationen'!$E$14:$J$213,6,0),"")),"STATION IST NICHT VORHANDEN",IF(LEN(E547)&gt;0,VLOOKUP(TEXT($E547,0),'Angaben Stationen'!$E$14:$J$213,6,0),""))</f>
        <v/>
      </c>
      <c r="E547" s="287"/>
      <c r="F547" s="234"/>
      <c r="G547" s="234"/>
      <c r="H547" s="263"/>
      <c r="I547" s="169"/>
      <c r="K547" s="445" t="str">
        <f t="shared" ref="K547:K610" si="68">IF($E547&lt;&gt;"","Monat","Leer")</f>
        <v>Leer</v>
      </c>
      <c r="L547" s="445" t="str">
        <f>VLOOKUP($D547,{"29 - Psychiatrie (Erwachsene)","BGI";"297 - stationsäquivalente Behandlung in der Erwachsenenpsychiatrie (29)","BGI";"30 - Kinder- und Jugendpsychiatrie","BGII";"307 - stationsäquivalente Behandlung in der Kinder- und Jugendpsychiatrie (30)","BGII";"31 - Psychosomatik","BGI";"","Leer"},2,0)</f>
        <v>Leer</v>
      </c>
      <c r="M547" s="445">
        <f t="shared" si="65"/>
        <v>0</v>
      </c>
      <c r="N547" s="445">
        <f t="shared" si="66"/>
        <v>0</v>
      </c>
      <c r="O547" s="445">
        <f t="shared" ref="O547:O610" si="69">IF(VALUE($F547)&gt;0,1,0)</f>
        <v>0</v>
      </c>
      <c r="P547" s="445">
        <f t="shared" ref="P547:P610" si="70">IF(LEN($G547)&gt;0,1,0)</f>
        <v>0</v>
      </c>
      <c r="Q547" s="445">
        <f t="shared" ref="Q547:Q610" si="71">IF(LEN($H547)&gt;0,1,0)</f>
        <v>0</v>
      </c>
      <c r="R547" s="415" t="str">
        <f t="shared" ref="R547:R610" si="72">IF(D547&lt;&gt;"",IF(SUM(S547:U547)&gt;0,"Ja","Nein"),"Leer")</f>
        <v>Leer</v>
      </c>
      <c r="S547" s="445">
        <f>IF('Angaben KH-Standort'!D$29='A4'!D547,IF('Angaben KH-Standort'!E$29="Ja",1,0),0)</f>
        <v>0</v>
      </c>
      <c r="T547" s="445">
        <f>IF('Angaben KH-Standort'!D$30='A4'!D547,IF('Angaben KH-Standort'!E$30="Ja",1,0),0)</f>
        <v>0</v>
      </c>
      <c r="U547" s="445">
        <f>IF('Angaben KH-Standort'!D$31='A4'!D547,IF('Angaben KH-Standort'!E$31="Ja",1,0),0)</f>
        <v>0</v>
      </c>
    </row>
    <row r="548" spans="2:21" ht="15" customHeight="1" x14ac:dyDescent="0.3">
      <c r="B548" s="70" t="str">
        <f t="shared" si="67"/>
        <v>!!!</v>
      </c>
      <c r="C548" s="265" t="str">
        <f>IF(ISERROR(IF(LEN(E548)&gt;0,VLOOKUP(TEXT($E548,0),'Angaben Stationen'!$E$14:$J$213,5,0),"")),"?",IF(LEN(E548)&gt;0,VLOOKUP(TEXT($E548,0),'Angaben Stationen'!$E$14:$J$213,5,0),""))</f>
        <v/>
      </c>
      <c r="D548" s="232" t="str">
        <f>IF(ISERROR(IF(LEN(E548)&gt;0,VLOOKUP(TEXT($E548,0),'Angaben Stationen'!$E$14:$J$213,6,0),"")),"STATION IST NICHT VORHANDEN",IF(LEN(E548)&gt;0,VLOOKUP(TEXT($E548,0),'Angaben Stationen'!$E$14:$J$213,6,0),""))</f>
        <v/>
      </c>
      <c r="E548" s="287"/>
      <c r="F548" s="234"/>
      <c r="G548" s="234"/>
      <c r="H548" s="263"/>
      <c r="I548" s="169"/>
      <c r="K548" s="445" t="str">
        <f t="shared" si="68"/>
        <v>Leer</v>
      </c>
      <c r="L548" s="445" t="str">
        <f>VLOOKUP($D548,{"29 - Psychiatrie (Erwachsene)","BGI";"297 - stationsäquivalente Behandlung in der Erwachsenenpsychiatrie (29)","BGI";"30 - Kinder- und Jugendpsychiatrie","BGII";"307 - stationsäquivalente Behandlung in der Kinder- und Jugendpsychiatrie (30)","BGII";"31 - Psychosomatik","BGI";"","Leer"},2,0)</f>
        <v>Leer</v>
      </c>
      <c r="M548" s="445">
        <f t="shared" si="65"/>
        <v>0</v>
      </c>
      <c r="N548" s="445">
        <f t="shared" si="66"/>
        <v>0</v>
      </c>
      <c r="O548" s="445">
        <f t="shared" si="69"/>
        <v>0</v>
      </c>
      <c r="P548" s="445">
        <f t="shared" si="70"/>
        <v>0</v>
      </c>
      <c r="Q548" s="445">
        <f t="shared" si="71"/>
        <v>0</v>
      </c>
      <c r="R548" s="415" t="str">
        <f t="shared" si="72"/>
        <v>Leer</v>
      </c>
      <c r="S548" s="445">
        <f>IF('Angaben KH-Standort'!D$29='A4'!D548,IF('Angaben KH-Standort'!E$29="Ja",1,0),0)</f>
        <v>0</v>
      </c>
      <c r="T548" s="445">
        <f>IF('Angaben KH-Standort'!D$30='A4'!D548,IF('Angaben KH-Standort'!E$30="Ja",1,0),0)</f>
        <v>0</v>
      </c>
      <c r="U548" s="445">
        <f>IF('Angaben KH-Standort'!D$31='A4'!D548,IF('Angaben KH-Standort'!E$31="Ja",1,0),0)</f>
        <v>0</v>
      </c>
    </row>
    <row r="549" spans="2:21" ht="15" customHeight="1" x14ac:dyDescent="0.3">
      <c r="B549" s="70" t="str">
        <f t="shared" si="67"/>
        <v>!!!</v>
      </c>
      <c r="C549" s="265" t="str">
        <f>IF(ISERROR(IF(LEN(E549)&gt;0,VLOOKUP(TEXT($E549,0),'Angaben Stationen'!$E$14:$J$213,5,0),"")),"?",IF(LEN(E549)&gt;0,VLOOKUP(TEXT($E549,0),'Angaben Stationen'!$E$14:$J$213,5,0),""))</f>
        <v/>
      </c>
      <c r="D549" s="232" t="str">
        <f>IF(ISERROR(IF(LEN(E549)&gt;0,VLOOKUP(TEXT($E549,0),'Angaben Stationen'!$E$14:$J$213,6,0),"")),"STATION IST NICHT VORHANDEN",IF(LEN(E549)&gt;0,VLOOKUP(TEXT($E549,0),'Angaben Stationen'!$E$14:$J$213,6,0),""))</f>
        <v/>
      </c>
      <c r="E549" s="287"/>
      <c r="F549" s="234"/>
      <c r="G549" s="234"/>
      <c r="H549" s="263"/>
      <c r="I549" s="169"/>
      <c r="K549" s="445" t="str">
        <f t="shared" si="68"/>
        <v>Leer</v>
      </c>
      <c r="L549" s="445" t="str">
        <f>VLOOKUP($D549,{"29 - Psychiatrie (Erwachsene)","BGI";"297 - stationsäquivalente Behandlung in der Erwachsenenpsychiatrie (29)","BGI";"30 - Kinder- und Jugendpsychiatrie","BGII";"307 - stationsäquivalente Behandlung in der Kinder- und Jugendpsychiatrie (30)","BGII";"31 - Psychosomatik","BGI";"","Leer"},2,0)</f>
        <v>Leer</v>
      </c>
      <c r="M549" s="445">
        <f t="shared" si="65"/>
        <v>0</v>
      </c>
      <c r="N549" s="445">
        <f t="shared" si="66"/>
        <v>0</v>
      </c>
      <c r="O549" s="445">
        <f t="shared" si="69"/>
        <v>0</v>
      </c>
      <c r="P549" s="445">
        <f t="shared" si="70"/>
        <v>0</v>
      </c>
      <c r="Q549" s="445">
        <f t="shared" si="71"/>
        <v>0</v>
      </c>
      <c r="R549" s="415" t="str">
        <f t="shared" si="72"/>
        <v>Leer</v>
      </c>
      <c r="S549" s="445">
        <f>IF('Angaben KH-Standort'!D$29='A4'!D549,IF('Angaben KH-Standort'!E$29="Ja",1,0),0)</f>
        <v>0</v>
      </c>
      <c r="T549" s="445">
        <f>IF('Angaben KH-Standort'!D$30='A4'!D549,IF('Angaben KH-Standort'!E$30="Ja",1,0),0)</f>
        <v>0</v>
      </c>
      <c r="U549" s="445">
        <f>IF('Angaben KH-Standort'!D$31='A4'!D549,IF('Angaben KH-Standort'!E$31="Ja",1,0),0)</f>
        <v>0</v>
      </c>
    </row>
    <row r="550" spans="2:21" ht="15" customHeight="1" x14ac:dyDescent="0.3">
      <c r="B550" s="70" t="str">
        <f t="shared" si="67"/>
        <v>!!!</v>
      </c>
      <c r="C550" s="265" t="str">
        <f>IF(ISERROR(IF(LEN(E550)&gt;0,VLOOKUP(TEXT($E550,0),'Angaben Stationen'!$E$14:$J$213,5,0),"")),"?",IF(LEN(E550)&gt;0,VLOOKUP(TEXT($E550,0),'Angaben Stationen'!$E$14:$J$213,5,0),""))</f>
        <v/>
      </c>
      <c r="D550" s="232" t="str">
        <f>IF(ISERROR(IF(LEN(E550)&gt;0,VLOOKUP(TEXT($E550,0),'Angaben Stationen'!$E$14:$J$213,6,0),"")),"STATION IST NICHT VORHANDEN",IF(LEN(E550)&gt;0,VLOOKUP(TEXT($E550,0),'Angaben Stationen'!$E$14:$J$213,6,0),""))</f>
        <v/>
      </c>
      <c r="E550" s="287"/>
      <c r="F550" s="234"/>
      <c r="G550" s="234"/>
      <c r="H550" s="263"/>
      <c r="I550" s="169"/>
      <c r="K550" s="445" t="str">
        <f t="shared" si="68"/>
        <v>Leer</v>
      </c>
      <c r="L550" s="445" t="str">
        <f>VLOOKUP($D550,{"29 - Psychiatrie (Erwachsene)","BGI";"297 - stationsäquivalente Behandlung in der Erwachsenenpsychiatrie (29)","BGI";"30 - Kinder- und Jugendpsychiatrie","BGII";"307 - stationsäquivalente Behandlung in der Kinder- und Jugendpsychiatrie (30)","BGII";"31 - Psychosomatik","BGI";"","Leer"},2,0)</f>
        <v>Leer</v>
      </c>
      <c r="M550" s="445">
        <f t="shared" si="65"/>
        <v>0</v>
      </c>
      <c r="N550" s="445">
        <f t="shared" si="66"/>
        <v>0</v>
      </c>
      <c r="O550" s="445">
        <f t="shared" si="69"/>
        <v>0</v>
      </c>
      <c r="P550" s="445">
        <f t="shared" si="70"/>
        <v>0</v>
      </c>
      <c r="Q550" s="445">
        <f t="shared" si="71"/>
        <v>0</v>
      </c>
      <c r="R550" s="415" t="str">
        <f t="shared" si="72"/>
        <v>Leer</v>
      </c>
      <c r="S550" s="445">
        <f>IF('Angaben KH-Standort'!D$29='A4'!D550,IF('Angaben KH-Standort'!E$29="Ja",1,0),0)</f>
        <v>0</v>
      </c>
      <c r="T550" s="445">
        <f>IF('Angaben KH-Standort'!D$30='A4'!D550,IF('Angaben KH-Standort'!E$30="Ja",1,0),0)</f>
        <v>0</v>
      </c>
      <c r="U550" s="445">
        <f>IF('Angaben KH-Standort'!D$31='A4'!D550,IF('Angaben KH-Standort'!E$31="Ja",1,0),0)</f>
        <v>0</v>
      </c>
    </row>
    <row r="551" spans="2:21" ht="15" customHeight="1" x14ac:dyDescent="0.3">
      <c r="B551" s="70" t="str">
        <f t="shared" si="67"/>
        <v>!!!</v>
      </c>
      <c r="C551" s="265" t="str">
        <f>IF(ISERROR(IF(LEN(E551)&gt;0,VLOOKUP(TEXT($E551,0),'Angaben Stationen'!$E$14:$J$213,5,0),"")),"?",IF(LEN(E551)&gt;0,VLOOKUP(TEXT($E551,0),'Angaben Stationen'!$E$14:$J$213,5,0),""))</f>
        <v/>
      </c>
      <c r="D551" s="232" t="str">
        <f>IF(ISERROR(IF(LEN(E551)&gt;0,VLOOKUP(TEXT($E551,0),'Angaben Stationen'!$E$14:$J$213,6,0),"")),"STATION IST NICHT VORHANDEN",IF(LEN(E551)&gt;0,VLOOKUP(TEXT($E551,0),'Angaben Stationen'!$E$14:$J$213,6,0),""))</f>
        <v/>
      </c>
      <c r="E551" s="287"/>
      <c r="F551" s="234"/>
      <c r="G551" s="234"/>
      <c r="H551" s="263"/>
      <c r="I551" s="169"/>
      <c r="K551" s="445" t="str">
        <f t="shared" si="68"/>
        <v>Leer</v>
      </c>
      <c r="L551" s="445" t="str">
        <f>VLOOKUP($D551,{"29 - Psychiatrie (Erwachsene)","BGI";"297 - stationsäquivalente Behandlung in der Erwachsenenpsychiatrie (29)","BGI";"30 - Kinder- und Jugendpsychiatrie","BGII";"307 - stationsäquivalente Behandlung in der Kinder- und Jugendpsychiatrie (30)","BGII";"31 - Psychosomatik","BGI";"","Leer"},2,0)</f>
        <v>Leer</v>
      </c>
      <c r="M551" s="445">
        <f t="shared" si="65"/>
        <v>0</v>
      </c>
      <c r="N551" s="445">
        <f t="shared" si="66"/>
        <v>0</v>
      </c>
      <c r="O551" s="445">
        <f t="shared" si="69"/>
        <v>0</v>
      </c>
      <c r="P551" s="445">
        <f t="shared" si="70"/>
        <v>0</v>
      </c>
      <c r="Q551" s="445">
        <f t="shared" si="71"/>
        <v>0</v>
      </c>
      <c r="R551" s="415" t="str">
        <f t="shared" si="72"/>
        <v>Leer</v>
      </c>
      <c r="S551" s="445">
        <f>IF('Angaben KH-Standort'!D$29='A4'!D551,IF('Angaben KH-Standort'!E$29="Ja",1,0),0)</f>
        <v>0</v>
      </c>
      <c r="T551" s="445">
        <f>IF('Angaben KH-Standort'!D$30='A4'!D551,IF('Angaben KH-Standort'!E$30="Ja",1,0),0)</f>
        <v>0</v>
      </c>
      <c r="U551" s="445">
        <f>IF('Angaben KH-Standort'!D$31='A4'!D551,IF('Angaben KH-Standort'!E$31="Ja",1,0),0)</f>
        <v>0</v>
      </c>
    </row>
    <row r="552" spans="2:21" ht="15" customHeight="1" x14ac:dyDescent="0.3">
      <c r="B552" s="70" t="str">
        <f t="shared" si="67"/>
        <v>!!!</v>
      </c>
      <c r="C552" s="265" t="str">
        <f>IF(ISERROR(IF(LEN(E552)&gt;0,VLOOKUP(TEXT($E552,0),'Angaben Stationen'!$E$14:$J$213,5,0),"")),"?",IF(LEN(E552)&gt;0,VLOOKUP(TEXT($E552,0),'Angaben Stationen'!$E$14:$J$213,5,0),""))</f>
        <v/>
      </c>
      <c r="D552" s="232" t="str">
        <f>IF(ISERROR(IF(LEN(E552)&gt;0,VLOOKUP(TEXT($E552,0),'Angaben Stationen'!$E$14:$J$213,6,0),"")),"STATION IST NICHT VORHANDEN",IF(LEN(E552)&gt;0,VLOOKUP(TEXT($E552,0),'Angaben Stationen'!$E$14:$J$213,6,0),""))</f>
        <v/>
      </c>
      <c r="E552" s="287"/>
      <c r="F552" s="234"/>
      <c r="G552" s="234"/>
      <c r="H552" s="263"/>
      <c r="I552" s="169"/>
      <c r="K552" s="445" t="str">
        <f t="shared" si="68"/>
        <v>Leer</v>
      </c>
      <c r="L552" s="445" t="str">
        <f>VLOOKUP($D552,{"29 - Psychiatrie (Erwachsene)","BGI";"297 - stationsäquivalente Behandlung in der Erwachsenenpsychiatrie (29)","BGI";"30 - Kinder- und Jugendpsychiatrie","BGII";"307 - stationsäquivalente Behandlung in der Kinder- und Jugendpsychiatrie (30)","BGII";"31 - Psychosomatik","BGI";"","Leer"},2,0)</f>
        <v>Leer</v>
      </c>
      <c r="M552" s="445">
        <f t="shared" si="65"/>
        <v>0</v>
      </c>
      <c r="N552" s="445">
        <f t="shared" si="66"/>
        <v>0</v>
      </c>
      <c r="O552" s="445">
        <f t="shared" si="69"/>
        <v>0</v>
      </c>
      <c r="P552" s="445">
        <f t="shared" si="70"/>
        <v>0</v>
      </c>
      <c r="Q552" s="445">
        <f t="shared" si="71"/>
        <v>0</v>
      </c>
      <c r="R552" s="415" t="str">
        <f t="shared" si="72"/>
        <v>Leer</v>
      </c>
      <c r="S552" s="445">
        <f>IF('Angaben KH-Standort'!D$29='A4'!D552,IF('Angaben KH-Standort'!E$29="Ja",1,0),0)</f>
        <v>0</v>
      </c>
      <c r="T552" s="445">
        <f>IF('Angaben KH-Standort'!D$30='A4'!D552,IF('Angaben KH-Standort'!E$30="Ja",1,0),0)</f>
        <v>0</v>
      </c>
      <c r="U552" s="445">
        <f>IF('Angaben KH-Standort'!D$31='A4'!D552,IF('Angaben KH-Standort'!E$31="Ja",1,0),0)</f>
        <v>0</v>
      </c>
    </row>
    <row r="553" spans="2:21" ht="15" customHeight="1" x14ac:dyDescent="0.3">
      <c r="B553" s="70" t="str">
        <f t="shared" si="67"/>
        <v>!!!</v>
      </c>
      <c r="C553" s="265" t="str">
        <f>IF(ISERROR(IF(LEN(E553)&gt;0,VLOOKUP(TEXT($E553,0),'Angaben Stationen'!$E$14:$J$213,5,0),"")),"?",IF(LEN(E553)&gt;0,VLOOKUP(TEXT($E553,0),'Angaben Stationen'!$E$14:$J$213,5,0),""))</f>
        <v/>
      </c>
      <c r="D553" s="232" t="str">
        <f>IF(ISERROR(IF(LEN(E553)&gt;0,VLOOKUP(TEXT($E553,0),'Angaben Stationen'!$E$14:$J$213,6,0),"")),"STATION IST NICHT VORHANDEN",IF(LEN(E553)&gt;0,VLOOKUP(TEXT($E553,0),'Angaben Stationen'!$E$14:$J$213,6,0),""))</f>
        <v/>
      </c>
      <c r="E553" s="287"/>
      <c r="F553" s="234"/>
      <c r="G553" s="234"/>
      <c r="H553" s="263"/>
      <c r="I553" s="169"/>
      <c r="K553" s="445" t="str">
        <f t="shared" si="68"/>
        <v>Leer</v>
      </c>
      <c r="L553" s="445" t="str">
        <f>VLOOKUP($D553,{"29 - Psychiatrie (Erwachsene)","BGI";"297 - stationsäquivalente Behandlung in der Erwachsenenpsychiatrie (29)","BGI";"30 - Kinder- und Jugendpsychiatrie","BGII";"307 - stationsäquivalente Behandlung in der Kinder- und Jugendpsychiatrie (30)","BGII";"31 - Psychosomatik","BGI";"","Leer"},2,0)</f>
        <v>Leer</v>
      </c>
      <c r="M553" s="445">
        <f t="shared" si="65"/>
        <v>0</v>
      </c>
      <c r="N553" s="445">
        <f t="shared" si="66"/>
        <v>0</v>
      </c>
      <c r="O553" s="445">
        <f t="shared" si="69"/>
        <v>0</v>
      </c>
      <c r="P553" s="445">
        <f t="shared" si="70"/>
        <v>0</v>
      </c>
      <c r="Q553" s="445">
        <f t="shared" si="71"/>
        <v>0</v>
      </c>
      <c r="R553" s="415" t="str">
        <f t="shared" si="72"/>
        <v>Leer</v>
      </c>
      <c r="S553" s="445">
        <f>IF('Angaben KH-Standort'!D$29='A4'!D553,IF('Angaben KH-Standort'!E$29="Ja",1,0),0)</f>
        <v>0</v>
      </c>
      <c r="T553" s="445">
        <f>IF('Angaben KH-Standort'!D$30='A4'!D553,IF('Angaben KH-Standort'!E$30="Ja",1,0),0)</f>
        <v>0</v>
      </c>
      <c r="U553" s="445">
        <f>IF('Angaben KH-Standort'!D$31='A4'!D553,IF('Angaben KH-Standort'!E$31="Ja",1,0),0)</f>
        <v>0</v>
      </c>
    </row>
    <row r="554" spans="2:21" ht="15" customHeight="1" x14ac:dyDescent="0.3">
      <c r="B554" s="70" t="str">
        <f t="shared" si="67"/>
        <v>!!!</v>
      </c>
      <c r="C554" s="265" t="str">
        <f>IF(ISERROR(IF(LEN(E554)&gt;0,VLOOKUP(TEXT($E554,0),'Angaben Stationen'!$E$14:$J$213,5,0),"")),"?",IF(LEN(E554)&gt;0,VLOOKUP(TEXT($E554,0),'Angaben Stationen'!$E$14:$J$213,5,0),""))</f>
        <v/>
      </c>
      <c r="D554" s="232" t="str">
        <f>IF(ISERROR(IF(LEN(E554)&gt;0,VLOOKUP(TEXT($E554,0),'Angaben Stationen'!$E$14:$J$213,6,0),"")),"STATION IST NICHT VORHANDEN",IF(LEN(E554)&gt;0,VLOOKUP(TEXT($E554,0),'Angaben Stationen'!$E$14:$J$213,6,0),""))</f>
        <v/>
      </c>
      <c r="E554" s="287"/>
      <c r="F554" s="234"/>
      <c r="G554" s="234"/>
      <c r="H554" s="263"/>
      <c r="I554" s="169"/>
      <c r="K554" s="445" t="str">
        <f t="shared" si="68"/>
        <v>Leer</v>
      </c>
      <c r="L554" s="445" t="str">
        <f>VLOOKUP($D554,{"29 - Psychiatrie (Erwachsene)","BGI";"297 - stationsäquivalente Behandlung in der Erwachsenenpsychiatrie (29)","BGI";"30 - Kinder- und Jugendpsychiatrie","BGII";"307 - stationsäquivalente Behandlung in der Kinder- und Jugendpsychiatrie (30)","BGII";"31 - Psychosomatik","BGI";"","Leer"},2,0)</f>
        <v>Leer</v>
      </c>
      <c r="M554" s="445">
        <f t="shared" si="65"/>
        <v>0</v>
      </c>
      <c r="N554" s="445">
        <f t="shared" si="66"/>
        <v>0</v>
      </c>
      <c r="O554" s="445">
        <f t="shared" si="69"/>
        <v>0</v>
      </c>
      <c r="P554" s="445">
        <f t="shared" si="70"/>
        <v>0</v>
      </c>
      <c r="Q554" s="445">
        <f t="shared" si="71"/>
        <v>0</v>
      </c>
      <c r="R554" s="415" t="str">
        <f t="shared" si="72"/>
        <v>Leer</v>
      </c>
      <c r="S554" s="445">
        <f>IF('Angaben KH-Standort'!D$29='A4'!D554,IF('Angaben KH-Standort'!E$29="Ja",1,0),0)</f>
        <v>0</v>
      </c>
      <c r="T554" s="445">
        <f>IF('Angaben KH-Standort'!D$30='A4'!D554,IF('Angaben KH-Standort'!E$30="Ja",1,0),0)</f>
        <v>0</v>
      </c>
      <c r="U554" s="445">
        <f>IF('Angaben KH-Standort'!D$31='A4'!D554,IF('Angaben KH-Standort'!E$31="Ja",1,0),0)</f>
        <v>0</v>
      </c>
    </row>
    <row r="555" spans="2:21" ht="15" customHeight="1" x14ac:dyDescent="0.3">
      <c r="B555" s="70" t="str">
        <f t="shared" si="67"/>
        <v>!!!</v>
      </c>
      <c r="C555" s="265" t="str">
        <f>IF(ISERROR(IF(LEN(E555)&gt;0,VLOOKUP(TEXT($E555,0),'Angaben Stationen'!$E$14:$J$213,5,0),"")),"?",IF(LEN(E555)&gt;0,VLOOKUP(TEXT($E555,0),'Angaben Stationen'!$E$14:$J$213,5,0),""))</f>
        <v/>
      </c>
      <c r="D555" s="232" t="str">
        <f>IF(ISERROR(IF(LEN(E555)&gt;0,VLOOKUP(TEXT($E555,0),'Angaben Stationen'!$E$14:$J$213,6,0),"")),"STATION IST NICHT VORHANDEN",IF(LEN(E555)&gt;0,VLOOKUP(TEXT($E555,0),'Angaben Stationen'!$E$14:$J$213,6,0),""))</f>
        <v/>
      </c>
      <c r="E555" s="287"/>
      <c r="F555" s="234"/>
      <c r="G555" s="234"/>
      <c r="H555" s="263"/>
      <c r="I555" s="169"/>
      <c r="K555" s="445" t="str">
        <f t="shared" si="68"/>
        <v>Leer</v>
      </c>
      <c r="L555" s="445" t="str">
        <f>VLOOKUP($D555,{"29 - Psychiatrie (Erwachsene)","BGI";"297 - stationsäquivalente Behandlung in der Erwachsenenpsychiatrie (29)","BGI";"30 - Kinder- und Jugendpsychiatrie","BGII";"307 - stationsäquivalente Behandlung in der Kinder- und Jugendpsychiatrie (30)","BGII";"31 - Psychosomatik","BGI";"","Leer"},2,0)</f>
        <v>Leer</v>
      </c>
      <c r="M555" s="445">
        <f t="shared" si="65"/>
        <v>0</v>
      </c>
      <c r="N555" s="445">
        <f t="shared" si="66"/>
        <v>0</v>
      </c>
      <c r="O555" s="445">
        <f t="shared" si="69"/>
        <v>0</v>
      </c>
      <c r="P555" s="445">
        <f t="shared" si="70"/>
        <v>0</v>
      </c>
      <c r="Q555" s="445">
        <f t="shared" si="71"/>
        <v>0</v>
      </c>
      <c r="R555" s="415" t="str">
        <f t="shared" si="72"/>
        <v>Leer</v>
      </c>
      <c r="S555" s="445">
        <f>IF('Angaben KH-Standort'!D$29='A4'!D555,IF('Angaben KH-Standort'!E$29="Ja",1,0),0)</f>
        <v>0</v>
      </c>
      <c r="T555" s="445">
        <f>IF('Angaben KH-Standort'!D$30='A4'!D555,IF('Angaben KH-Standort'!E$30="Ja",1,0),0)</f>
        <v>0</v>
      </c>
      <c r="U555" s="445">
        <f>IF('Angaben KH-Standort'!D$31='A4'!D555,IF('Angaben KH-Standort'!E$31="Ja",1,0),0)</f>
        <v>0</v>
      </c>
    </row>
    <row r="556" spans="2:21" ht="15" customHeight="1" x14ac:dyDescent="0.3">
      <c r="B556" s="70" t="str">
        <f t="shared" si="67"/>
        <v>!!!</v>
      </c>
      <c r="C556" s="265" t="str">
        <f>IF(ISERROR(IF(LEN(E556)&gt;0,VLOOKUP(TEXT($E556,0),'Angaben Stationen'!$E$14:$J$213,5,0),"")),"?",IF(LEN(E556)&gt;0,VLOOKUP(TEXT($E556,0),'Angaben Stationen'!$E$14:$J$213,5,0),""))</f>
        <v/>
      </c>
      <c r="D556" s="232" t="str">
        <f>IF(ISERROR(IF(LEN(E556)&gt;0,VLOOKUP(TEXT($E556,0),'Angaben Stationen'!$E$14:$J$213,6,0),"")),"STATION IST NICHT VORHANDEN",IF(LEN(E556)&gt;0,VLOOKUP(TEXT($E556,0),'Angaben Stationen'!$E$14:$J$213,6,0),""))</f>
        <v/>
      </c>
      <c r="E556" s="287"/>
      <c r="F556" s="234"/>
      <c r="G556" s="234"/>
      <c r="H556" s="263"/>
      <c r="I556" s="169"/>
      <c r="K556" s="445" t="str">
        <f t="shared" si="68"/>
        <v>Leer</v>
      </c>
      <c r="L556" s="445" t="str">
        <f>VLOOKUP($D556,{"29 - Psychiatrie (Erwachsene)","BGI";"297 - stationsäquivalente Behandlung in der Erwachsenenpsychiatrie (29)","BGI";"30 - Kinder- und Jugendpsychiatrie","BGII";"307 - stationsäquivalente Behandlung in der Kinder- und Jugendpsychiatrie (30)","BGII";"31 - Psychosomatik","BGI";"","Leer"},2,0)</f>
        <v>Leer</v>
      </c>
      <c r="M556" s="445">
        <f t="shared" si="65"/>
        <v>0</v>
      </c>
      <c r="N556" s="445">
        <f t="shared" si="66"/>
        <v>0</v>
      </c>
      <c r="O556" s="445">
        <f t="shared" si="69"/>
        <v>0</v>
      </c>
      <c r="P556" s="445">
        <f t="shared" si="70"/>
        <v>0</v>
      </c>
      <c r="Q556" s="445">
        <f t="shared" si="71"/>
        <v>0</v>
      </c>
      <c r="R556" s="415" t="str">
        <f t="shared" si="72"/>
        <v>Leer</v>
      </c>
      <c r="S556" s="445">
        <f>IF('Angaben KH-Standort'!D$29='A4'!D556,IF('Angaben KH-Standort'!E$29="Ja",1,0),0)</f>
        <v>0</v>
      </c>
      <c r="T556" s="445">
        <f>IF('Angaben KH-Standort'!D$30='A4'!D556,IF('Angaben KH-Standort'!E$30="Ja",1,0),0)</f>
        <v>0</v>
      </c>
      <c r="U556" s="445">
        <f>IF('Angaben KH-Standort'!D$31='A4'!D556,IF('Angaben KH-Standort'!E$31="Ja",1,0),0)</f>
        <v>0</v>
      </c>
    </row>
    <row r="557" spans="2:21" ht="15" customHeight="1" x14ac:dyDescent="0.3">
      <c r="B557" s="70" t="str">
        <f t="shared" si="67"/>
        <v>!!!</v>
      </c>
      <c r="C557" s="265" t="str">
        <f>IF(ISERROR(IF(LEN(E557)&gt;0,VLOOKUP(TEXT($E557,0),'Angaben Stationen'!$E$14:$J$213,5,0),"")),"?",IF(LEN(E557)&gt;0,VLOOKUP(TEXT($E557,0),'Angaben Stationen'!$E$14:$J$213,5,0),""))</f>
        <v/>
      </c>
      <c r="D557" s="232" t="str">
        <f>IF(ISERROR(IF(LEN(E557)&gt;0,VLOOKUP(TEXT($E557,0),'Angaben Stationen'!$E$14:$J$213,6,0),"")),"STATION IST NICHT VORHANDEN",IF(LEN(E557)&gt;0,VLOOKUP(TEXT($E557,0),'Angaben Stationen'!$E$14:$J$213,6,0),""))</f>
        <v/>
      </c>
      <c r="E557" s="287"/>
      <c r="F557" s="234"/>
      <c r="G557" s="234"/>
      <c r="H557" s="263"/>
      <c r="I557" s="169"/>
      <c r="K557" s="445" t="str">
        <f t="shared" si="68"/>
        <v>Leer</v>
      </c>
      <c r="L557" s="445" t="str">
        <f>VLOOKUP($D557,{"29 - Psychiatrie (Erwachsene)","BGI";"297 - stationsäquivalente Behandlung in der Erwachsenenpsychiatrie (29)","BGI";"30 - Kinder- und Jugendpsychiatrie","BGII";"307 - stationsäquivalente Behandlung in der Kinder- und Jugendpsychiatrie (30)","BGII";"31 - Psychosomatik","BGI";"","Leer"},2,0)</f>
        <v>Leer</v>
      </c>
      <c r="M557" s="445">
        <f t="shared" si="65"/>
        <v>0</v>
      </c>
      <c r="N557" s="445">
        <f t="shared" si="66"/>
        <v>0</v>
      </c>
      <c r="O557" s="445">
        <f t="shared" si="69"/>
        <v>0</v>
      </c>
      <c r="P557" s="445">
        <f t="shared" si="70"/>
        <v>0</v>
      </c>
      <c r="Q557" s="445">
        <f t="shared" si="71"/>
        <v>0</v>
      </c>
      <c r="R557" s="415" t="str">
        <f t="shared" si="72"/>
        <v>Leer</v>
      </c>
      <c r="S557" s="445">
        <f>IF('Angaben KH-Standort'!D$29='A4'!D557,IF('Angaben KH-Standort'!E$29="Ja",1,0),0)</f>
        <v>0</v>
      </c>
      <c r="T557" s="445">
        <f>IF('Angaben KH-Standort'!D$30='A4'!D557,IF('Angaben KH-Standort'!E$30="Ja",1,0),0)</f>
        <v>0</v>
      </c>
      <c r="U557" s="445">
        <f>IF('Angaben KH-Standort'!D$31='A4'!D557,IF('Angaben KH-Standort'!E$31="Ja",1,0),0)</f>
        <v>0</v>
      </c>
    </row>
    <row r="558" spans="2:21" ht="15" customHeight="1" x14ac:dyDescent="0.3">
      <c r="B558" s="70" t="str">
        <f t="shared" si="67"/>
        <v>!!!</v>
      </c>
      <c r="C558" s="265" t="str">
        <f>IF(ISERROR(IF(LEN(E558)&gt;0,VLOOKUP(TEXT($E558,0),'Angaben Stationen'!$E$14:$J$213,5,0),"")),"?",IF(LEN(E558)&gt;0,VLOOKUP(TEXT($E558,0),'Angaben Stationen'!$E$14:$J$213,5,0),""))</f>
        <v/>
      </c>
      <c r="D558" s="232" t="str">
        <f>IF(ISERROR(IF(LEN(E558)&gt;0,VLOOKUP(TEXT($E558,0),'Angaben Stationen'!$E$14:$J$213,6,0),"")),"STATION IST NICHT VORHANDEN",IF(LEN(E558)&gt;0,VLOOKUP(TEXT($E558,0),'Angaben Stationen'!$E$14:$J$213,6,0),""))</f>
        <v/>
      </c>
      <c r="E558" s="287"/>
      <c r="F558" s="234"/>
      <c r="G558" s="234"/>
      <c r="H558" s="263"/>
      <c r="I558" s="169"/>
      <c r="K558" s="445" t="str">
        <f t="shared" si="68"/>
        <v>Leer</v>
      </c>
      <c r="L558" s="445" t="str">
        <f>VLOOKUP($D558,{"29 - Psychiatrie (Erwachsene)","BGI";"297 - stationsäquivalente Behandlung in der Erwachsenenpsychiatrie (29)","BGI";"30 - Kinder- und Jugendpsychiatrie","BGII";"307 - stationsäquivalente Behandlung in der Kinder- und Jugendpsychiatrie (30)","BGII";"31 - Psychosomatik","BGI";"","Leer"},2,0)</f>
        <v>Leer</v>
      </c>
      <c r="M558" s="445">
        <f t="shared" si="65"/>
        <v>0</v>
      </c>
      <c r="N558" s="445">
        <f t="shared" si="66"/>
        <v>0</v>
      </c>
      <c r="O558" s="445">
        <f t="shared" si="69"/>
        <v>0</v>
      </c>
      <c r="P558" s="445">
        <f t="shared" si="70"/>
        <v>0</v>
      </c>
      <c r="Q558" s="445">
        <f t="shared" si="71"/>
        <v>0</v>
      </c>
      <c r="R558" s="415" t="str">
        <f t="shared" si="72"/>
        <v>Leer</v>
      </c>
      <c r="S558" s="445">
        <f>IF('Angaben KH-Standort'!D$29='A4'!D558,IF('Angaben KH-Standort'!E$29="Ja",1,0),0)</f>
        <v>0</v>
      </c>
      <c r="T558" s="445">
        <f>IF('Angaben KH-Standort'!D$30='A4'!D558,IF('Angaben KH-Standort'!E$30="Ja",1,0),0)</f>
        <v>0</v>
      </c>
      <c r="U558" s="445">
        <f>IF('Angaben KH-Standort'!D$31='A4'!D558,IF('Angaben KH-Standort'!E$31="Ja",1,0),0)</f>
        <v>0</v>
      </c>
    </row>
    <row r="559" spans="2:21" ht="15" customHeight="1" x14ac:dyDescent="0.3">
      <c r="B559" s="70" t="str">
        <f t="shared" si="67"/>
        <v>!!!</v>
      </c>
      <c r="C559" s="265" t="str">
        <f>IF(ISERROR(IF(LEN(E559)&gt;0,VLOOKUP(TEXT($E559,0),'Angaben Stationen'!$E$14:$J$213,5,0),"")),"?",IF(LEN(E559)&gt;0,VLOOKUP(TEXT($E559,0),'Angaben Stationen'!$E$14:$J$213,5,0),""))</f>
        <v/>
      </c>
      <c r="D559" s="232" t="str">
        <f>IF(ISERROR(IF(LEN(E559)&gt;0,VLOOKUP(TEXT($E559,0),'Angaben Stationen'!$E$14:$J$213,6,0),"")),"STATION IST NICHT VORHANDEN",IF(LEN(E559)&gt;0,VLOOKUP(TEXT($E559,0),'Angaben Stationen'!$E$14:$J$213,6,0),""))</f>
        <v/>
      </c>
      <c r="E559" s="287"/>
      <c r="F559" s="234"/>
      <c r="G559" s="234"/>
      <c r="H559" s="263"/>
      <c r="I559" s="169"/>
      <c r="K559" s="445" t="str">
        <f t="shared" si="68"/>
        <v>Leer</v>
      </c>
      <c r="L559" s="445" t="str">
        <f>VLOOKUP($D559,{"29 - Psychiatrie (Erwachsene)","BGI";"297 - stationsäquivalente Behandlung in der Erwachsenenpsychiatrie (29)","BGI";"30 - Kinder- und Jugendpsychiatrie","BGII";"307 - stationsäquivalente Behandlung in der Kinder- und Jugendpsychiatrie (30)","BGII";"31 - Psychosomatik","BGI";"","Leer"},2,0)</f>
        <v>Leer</v>
      </c>
      <c r="M559" s="445">
        <f t="shared" si="65"/>
        <v>0</v>
      </c>
      <c r="N559" s="445">
        <f t="shared" si="66"/>
        <v>0</v>
      </c>
      <c r="O559" s="445">
        <f t="shared" si="69"/>
        <v>0</v>
      </c>
      <c r="P559" s="445">
        <f t="shared" si="70"/>
        <v>0</v>
      </c>
      <c r="Q559" s="445">
        <f t="shared" si="71"/>
        <v>0</v>
      </c>
      <c r="R559" s="415" t="str">
        <f t="shared" si="72"/>
        <v>Leer</v>
      </c>
      <c r="S559" s="445">
        <f>IF('Angaben KH-Standort'!D$29='A4'!D559,IF('Angaben KH-Standort'!E$29="Ja",1,0),0)</f>
        <v>0</v>
      </c>
      <c r="T559" s="445">
        <f>IF('Angaben KH-Standort'!D$30='A4'!D559,IF('Angaben KH-Standort'!E$30="Ja",1,0),0)</f>
        <v>0</v>
      </c>
      <c r="U559" s="445">
        <f>IF('Angaben KH-Standort'!D$31='A4'!D559,IF('Angaben KH-Standort'!E$31="Ja",1,0),0)</f>
        <v>0</v>
      </c>
    </row>
    <row r="560" spans="2:21" ht="15" customHeight="1" x14ac:dyDescent="0.3">
      <c r="B560" s="70" t="str">
        <f t="shared" si="67"/>
        <v>!!!</v>
      </c>
      <c r="C560" s="265" t="str">
        <f>IF(ISERROR(IF(LEN(E560)&gt;0,VLOOKUP(TEXT($E560,0),'Angaben Stationen'!$E$14:$J$213,5,0),"")),"?",IF(LEN(E560)&gt;0,VLOOKUP(TEXT($E560,0),'Angaben Stationen'!$E$14:$J$213,5,0),""))</f>
        <v/>
      </c>
      <c r="D560" s="232" t="str">
        <f>IF(ISERROR(IF(LEN(E560)&gt;0,VLOOKUP(TEXT($E560,0),'Angaben Stationen'!$E$14:$J$213,6,0),"")),"STATION IST NICHT VORHANDEN",IF(LEN(E560)&gt;0,VLOOKUP(TEXT($E560,0),'Angaben Stationen'!$E$14:$J$213,6,0),""))</f>
        <v/>
      </c>
      <c r="E560" s="287"/>
      <c r="F560" s="234"/>
      <c r="G560" s="234"/>
      <c r="H560" s="263"/>
      <c r="I560" s="169"/>
      <c r="K560" s="445" t="str">
        <f t="shared" si="68"/>
        <v>Leer</v>
      </c>
      <c r="L560" s="445" t="str">
        <f>VLOOKUP($D560,{"29 - Psychiatrie (Erwachsene)","BGI";"297 - stationsäquivalente Behandlung in der Erwachsenenpsychiatrie (29)","BGI";"30 - Kinder- und Jugendpsychiatrie","BGII";"307 - stationsäquivalente Behandlung in der Kinder- und Jugendpsychiatrie (30)","BGII";"31 - Psychosomatik","BGI";"","Leer"},2,0)</f>
        <v>Leer</v>
      </c>
      <c r="M560" s="445">
        <f t="shared" si="65"/>
        <v>0</v>
      </c>
      <c r="N560" s="445">
        <f t="shared" si="66"/>
        <v>0</v>
      </c>
      <c r="O560" s="445">
        <f t="shared" si="69"/>
        <v>0</v>
      </c>
      <c r="P560" s="445">
        <f t="shared" si="70"/>
        <v>0</v>
      </c>
      <c r="Q560" s="445">
        <f t="shared" si="71"/>
        <v>0</v>
      </c>
      <c r="R560" s="415" t="str">
        <f t="shared" si="72"/>
        <v>Leer</v>
      </c>
      <c r="S560" s="445">
        <f>IF('Angaben KH-Standort'!D$29='A4'!D560,IF('Angaben KH-Standort'!E$29="Ja",1,0),0)</f>
        <v>0</v>
      </c>
      <c r="T560" s="445">
        <f>IF('Angaben KH-Standort'!D$30='A4'!D560,IF('Angaben KH-Standort'!E$30="Ja",1,0),0)</f>
        <v>0</v>
      </c>
      <c r="U560" s="445">
        <f>IF('Angaben KH-Standort'!D$31='A4'!D560,IF('Angaben KH-Standort'!E$31="Ja",1,0),0)</f>
        <v>0</v>
      </c>
    </row>
    <row r="561" spans="2:21" ht="15" customHeight="1" x14ac:dyDescent="0.3">
      <c r="B561" s="70" t="str">
        <f t="shared" si="67"/>
        <v>!!!</v>
      </c>
      <c r="C561" s="265" t="str">
        <f>IF(ISERROR(IF(LEN(E561)&gt;0,VLOOKUP(TEXT($E561,0),'Angaben Stationen'!$E$14:$J$213,5,0),"")),"?",IF(LEN(E561)&gt;0,VLOOKUP(TEXT($E561,0),'Angaben Stationen'!$E$14:$J$213,5,0),""))</f>
        <v/>
      </c>
      <c r="D561" s="232" t="str">
        <f>IF(ISERROR(IF(LEN(E561)&gt;0,VLOOKUP(TEXT($E561,0),'Angaben Stationen'!$E$14:$J$213,6,0),"")),"STATION IST NICHT VORHANDEN",IF(LEN(E561)&gt;0,VLOOKUP(TEXT($E561,0),'Angaben Stationen'!$E$14:$J$213,6,0),""))</f>
        <v/>
      </c>
      <c r="E561" s="287"/>
      <c r="F561" s="234"/>
      <c r="G561" s="234"/>
      <c r="H561" s="263"/>
      <c r="I561" s="169"/>
      <c r="K561" s="445" t="str">
        <f t="shared" si="68"/>
        <v>Leer</v>
      </c>
      <c r="L561" s="445" t="str">
        <f>VLOOKUP($D561,{"29 - Psychiatrie (Erwachsene)","BGI";"297 - stationsäquivalente Behandlung in der Erwachsenenpsychiatrie (29)","BGI";"30 - Kinder- und Jugendpsychiatrie","BGII";"307 - stationsäquivalente Behandlung in der Kinder- und Jugendpsychiatrie (30)","BGII";"31 - Psychosomatik","BGI";"","Leer"},2,0)</f>
        <v>Leer</v>
      </c>
      <c r="M561" s="445">
        <f t="shared" si="65"/>
        <v>0</v>
      </c>
      <c r="N561" s="445">
        <f t="shared" si="66"/>
        <v>0</v>
      </c>
      <c r="O561" s="445">
        <f t="shared" si="69"/>
        <v>0</v>
      </c>
      <c r="P561" s="445">
        <f t="shared" si="70"/>
        <v>0</v>
      </c>
      <c r="Q561" s="445">
        <f t="shared" si="71"/>
        <v>0</v>
      </c>
      <c r="R561" s="415" t="str">
        <f t="shared" si="72"/>
        <v>Leer</v>
      </c>
      <c r="S561" s="445">
        <f>IF('Angaben KH-Standort'!D$29='A4'!D561,IF('Angaben KH-Standort'!E$29="Ja",1,0),0)</f>
        <v>0</v>
      </c>
      <c r="T561" s="445">
        <f>IF('Angaben KH-Standort'!D$30='A4'!D561,IF('Angaben KH-Standort'!E$30="Ja",1,0),0)</f>
        <v>0</v>
      </c>
      <c r="U561" s="445">
        <f>IF('Angaben KH-Standort'!D$31='A4'!D561,IF('Angaben KH-Standort'!E$31="Ja",1,0),0)</f>
        <v>0</v>
      </c>
    </row>
    <row r="562" spans="2:21" ht="15" customHeight="1" x14ac:dyDescent="0.3">
      <c r="B562" s="70" t="str">
        <f t="shared" si="67"/>
        <v>!!!</v>
      </c>
      <c r="C562" s="265" t="str">
        <f>IF(ISERROR(IF(LEN(E562)&gt;0,VLOOKUP(TEXT($E562,0),'Angaben Stationen'!$E$14:$J$213,5,0),"")),"?",IF(LEN(E562)&gt;0,VLOOKUP(TEXT($E562,0),'Angaben Stationen'!$E$14:$J$213,5,0),""))</f>
        <v/>
      </c>
      <c r="D562" s="232" t="str">
        <f>IF(ISERROR(IF(LEN(E562)&gt;0,VLOOKUP(TEXT($E562,0),'Angaben Stationen'!$E$14:$J$213,6,0),"")),"STATION IST NICHT VORHANDEN",IF(LEN(E562)&gt;0,VLOOKUP(TEXT($E562,0),'Angaben Stationen'!$E$14:$J$213,6,0),""))</f>
        <v/>
      </c>
      <c r="E562" s="287"/>
      <c r="F562" s="234"/>
      <c r="G562" s="234"/>
      <c r="H562" s="263"/>
      <c r="I562" s="169"/>
      <c r="K562" s="445" t="str">
        <f t="shared" si="68"/>
        <v>Leer</v>
      </c>
      <c r="L562" s="445" t="str">
        <f>VLOOKUP($D562,{"29 - Psychiatrie (Erwachsene)","BGI";"297 - stationsäquivalente Behandlung in der Erwachsenenpsychiatrie (29)","BGI";"30 - Kinder- und Jugendpsychiatrie","BGII";"307 - stationsäquivalente Behandlung in der Kinder- und Jugendpsychiatrie (30)","BGII";"31 - Psychosomatik","BGI";"","Leer"},2,0)</f>
        <v>Leer</v>
      </c>
      <c r="M562" s="445">
        <f t="shared" si="65"/>
        <v>0</v>
      </c>
      <c r="N562" s="445">
        <f t="shared" si="66"/>
        <v>0</v>
      </c>
      <c r="O562" s="445">
        <f t="shared" si="69"/>
        <v>0</v>
      </c>
      <c r="P562" s="445">
        <f t="shared" si="70"/>
        <v>0</v>
      </c>
      <c r="Q562" s="445">
        <f t="shared" si="71"/>
        <v>0</v>
      </c>
      <c r="R562" s="415" t="str">
        <f t="shared" si="72"/>
        <v>Leer</v>
      </c>
      <c r="S562" s="445">
        <f>IF('Angaben KH-Standort'!D$29='A4'!D562,IF('Angaben KH-Standort'!E$29="Ja",1,0),0)</f>
        <v>0</v>
      </c>
      <c r="T562" s="445">
        <f>IF('Angaben KH-Standort'!D$30='A4'!D562,IF('Angaben KH-Standort'!E$30="Ja",1,0),0)</f>
        <v>0</v>
      </c>
      <c r="U562" s="445">
        <f>IF('Angaben KH-Standort'!D$31='A4'!D562,IF('Angaben KH-Standort'!E$31="Ja",1,0),0)</f>
        <v>0</v>
      </c>
    </row>
    <row r="563" spans="2:21" ht="15" customHeight="1" x14ac:dyDescent="0.3">
      <c r="B563" s="70" t="str">
        <f t="shared" si="67"/>
        <v>!!!</v>
      </c>
      <c r="C563" s="265" t="str">
        <f>IF(ISERROR(IF(LEN(E563)&gt;0,VLOOKUP(TEXT($E563,0),'Angaben Stationen'!$E$14:$J$213,5,0),"")),"?",IF(LEN(E563)&gt;0,VLOOKUP(TEXT($E563,0),'Angaben Stationen'!$E$14:$J$213,5,0),""))</f>
        <v/>
      </c>
      <c r="D563" s="232" t="str">
        <f>IF(ISERROR(IF(LEN(E563)&gt;0,VLOOKUP(TEXT($E563,0),'Angaben Stationen'!$E$14:$J$213,6,0),"")),"STATION IST NICHT VORHANDEN",IF(LEN(E563)&gt;0,VLOOKUP(TEXT($E563,0),'Angaben Stationen'!$E$14:$J$213,6,0),""))</f>
        <v/>
      </c>
      <c r="E563" s="287"/>
      <c r="F563" s="234"/>
      <c r="G563" s="234"/>
      <c r="H563" s="263"/>
      <c r="I563" s="169"/>
      <c r="K563" s="445" t="str">
        <f t="shared" si="68"/>
        <v>Leer</v>
      </c>
      <c r="L563" s="445" t="str">
        <f>VLOOKUP($D563,{"29 - Psychiatrie (Erwachsene)","BGI";"297 - stationsäquivalente Behandlung in der Erwachsenenpsychiatrie (29)","BGI";"30 - Kinder- und Jugendpsychiatrie","BGII";"307 - stationsäquivalente Behandlung in der Kinder- und Jugendpsychiatrie (30)","BGII";"31 - Psychosomatik","BGI";"","Leer"},2,0)</f>
        <v>Leer</v>
      </c>
      <c r="M563" s="445">
        <f t="shared" si="65"/>
        <v>0</v>
      </c>
      <c r="N563" s="445">
        <f t="shared" si="66"/>
        <v>0</v>
      </c>
      <c r="O563" s="445">
        <f t="shared" si="69"/>
        <v>0</v>
      </c>
      <c r="P563" s="445">
        <f t="shared" si="70"/>
        <v>0</v>
      </c>
      <c r="Q563" s="445">
        <f t="shared" si="71"/>
        <v>0</v>
      </c>
      <c r="R563" s="415" t="str">
        <f t="shared" si="72"/>
        <v>Leer</v>
      </c>
      <c r="S563" s="445">
        <f>IF('Angaben KH-Standort'!D$29='A4'!D563,IF('Angaben KH-Standort'!E$29="Ja",1,0),0)</f>
        <v>0</v>
      </c>
      <c r="T563" s="445">
        <f>IF('Angaben KH-Standort'!D$30='A4'!D563,IF('Angaben KH-Standort'!E$30="Ja",1,0),0)</f>
        <v>0</v>
      </c>
      <c r="U563" s="445">
        <f>IF('Angaben KH-Standort'!D$31='A4'!D563,IF('Angaben KH-Standort'!E$31="Ja",1,0),0)</f>
        <v>0</v>
      </c>
    </row>
    <row r="564" spans="2:21" ht="15" customHeight="1" x14ac:dyDescent="0.3">
      <c r="B564" s="70" t="str">
        <f t="shared" si="67"/>
        <v>!!!</v>
      </c>
      <c r="C564" s="265" t="str">
        <f>IF(ISERROR(IF(LEN(E564)&gt;0,VLOOKUP(TEXT($E564,0),'Angaben Stationen'!$E$14:$J$213,5,0),"")),"?",IF(LEN(E564)&gt;0,VLOOKUP(TEXT($E564,0),'Angaben Stationen'!$E$14:$J$213,5,0),""))</f>
        <v/>
      </c>
      <c r="D564" s="232" t="str">
        <f>IF(ISERROR(IF(LEN(E564)&gt;0,VLOOKUP(TEXT($E564,0),'Angaben Stationen'!$E$14:$J$213,6,0),"")),"STATION IST NICHT VORHANDEN",IF(LEN(E564)&gt;0,VLOOKUP(TEXT($E564,0),'Angaben Stationen'!$E$14:$J$213,6,0),""))</f>
        <v/>
      </c>
      <c r="E564" s="287"/>
      <c r="F564" s="234"/>
      <c r="G564" s="234"/>
      <c r="H564" s="263"/>
      <c r="I564" s="169"/>
      <c r="K564" s="445" t="str">
        <f t="shared" si="68"/>
        <v>Leer</v>
      </c>
      <c r="L564" s="445" t="str">
        <f>VLOOKUP($D564,{"29 - Psychiatrie (Erwachsene)","BGI";"297 - stationsäquivalente Behandlung in der Erwachsenenpsychiatrie (29)","BGI";"30 - Kinder- und Jugendpsychiatrie","BGII";"307 - stationsäquivalente Behandlung in der Kinder- und Jugendpsychiatrie (30)","BGII";"31 - Psychosomatik","BGI";"","Leer"},2,0)</f>
        <v>Leer</v>
      </c>
      <c r="M564" s="445">
        <f t="shared" si="65"/>
        <v>0</v>
      </c>
      <c r="N564" s="445">
        <f t="shared" si="66"/>
        <v>0</v>
      </c>
      <c r="O564" s="445">
        <f t="shared" si="69"/>
        <v>0</v>
      </c>
      <c r="P564" s="445">
        <f t="shared" si="70"/>
        <v>0</v>
      </c>
      <c r="Q564" s="445">
        <f t="shared" si="71"/>
        <v>0</v>
      </c>
      <c r="R564" s="415" t="str">
        <f t="shared" si="72"/>
        <v>Leer</v>
      </c>
      <c r="S564" s="445">
        <f>IF('Angaben KH-Standort'!D$29='A4'!D564,IF('Angaben KH-Standort'!E$29="Ja",1,0),0)</f>
        <v>0</v>
      </c>
      <c r="T564" s="445">
        <f>IF('Angaben KH-Standort'!D$30='A4'!D564,IF('Angaben KH-Standort'!E$30="Ja",1,0),0)</f>
        <v>0</v>
      </c>
      <c r="U564" s="445">
        <f>IF('Angaben KH-Standort'!D$31='A4'!D564,IF('Angaben KH-Standort'!E$31="Ja",1,0),0)</f>
        <v>0</v>
      </c>
    </row>
    <row r="565" spans="2:21" ht="15" customHeight="1" x14ac:dyDescent="0.3">
      <c r="B565" s="70" t="str">
        <f t="shared" si="67"/>
        <v>!!!</v>
      </c>
      <c r="C565" s="265" t="str">
        <f>IF(ISERROR(IF(LEN(E565)&gt;0,VLOOKUP(TEXT($E565,0),'Angaben Stationen'!$E$14:$J$213,5,0),"")),"?",IF(LEN(E565)&gt;0,VLOOKUP(TEXT($E565,0),'Angaben Stationen'!$E$14:$J$213,5,0),""))</f>
        <v/>
      </c>
      <c r="D565" s="232" t="str">
        <f>IF(ISERROR(IF(LEN(E565)&gt;0,VLOOKUP(TEXT($E565,0),'Angaben Stationen'!$E$14:$J$213,6,0),"")),"STATION IST NICHT VORHANDEN",IF(LEN(E565)&gt;0,VLOOKUP(TEXT($E565,0),'Angaben Stationen'!$E$14:$J$213,6,0),""))</f>
        <v/>
      </c>
      <c r="E565" s="287"/>
      <c r="F565" s="234"/>
      <c r="G565" s="234"/>
      <c r="H565" s="263"/>
      <c r="I565" s="169"/>
      <c r="K565" s="445" t="str">
        <f t="shared" si="68"/>
        <v>Leer</v>
      </c>
      <c r="L565" s="445" t="str">
        <f>VLOOKUP($D565,{"29 - Psychiatrie (Erwachsene)","BGI";"297 - stationsäquivalente Behandlung in der Erwachsenenpsychiatrie (29)","BGI";"30 - Kinder- und Jugendpsychiatrie","BGII";"307 - stationsäquivalente Behandlung in der Kinder- und Jugendpsychiatrie (30)","BGII";"31 - Psychosomatik","BGI";"","Leer"},2,0)</f>
        <v>Leer</v>
      </c>
      <c r="M565" s="445">
        <f t="shared" si="65"/>
        <v>0</v>
      </c>
      <c r="N565" s="445">
        <f t="shared" si="66"/>
        <v>0</v>
      </c>
      <c r="O565" s="445">
        <f t="shared" si="69"/>
        <v>0</v>
      </c>
      <c r="P565" s="445">
        <f t="shared" si="70"/>
        <v>0</v>
      </c>
      <c r="Q565" s="445">
        <f t="shared" si="71"/>
        <v>0</v>
      </c>
      <c r="R565" s="415" t="str">
        <f t="shared" si="72"/>
        <v>Leer</v>
      </c>
      <c r="S565" s="445">
        <f>IF('Angaben KH-Standort'!D$29='A4'!D565,IF('Angaben KH-Standort'!E$29="Ja",1,0),0)</f>
        <v>0</v>
      </c>
      <c r="T565" s="445">
        <f>IF('Angaben KH-Standort'!D$30='A4'!D565,IF('Angaben KH-Standort'!E$30="Ja",1,0),0)</f>
        <v>0</v>
      </c>
      <c r="U565" s="445">
        <f>IF('Angaben KH-Standort'!D$31='A4'!D565,IF('Angaben KH-Standort'!E$31="Ja",1,0),0)</f>
        <v>0</v>
      </c>
    </row>
    <row r="566" spans="2:21" ht="15" customHeight="1" x14ac:dyDescent="0.3">
      <c r="B566" s="70" t="str">
        <f t="shared" si="67"/>
        <v>!!!</v>
      </c>
      <c r="C566" s="265" t="str">
        <f>IF(ISERROR(IF(LEN(E566)&gt;0,VLOOKUP(TEXT($E566,0),'Angaben Stationen'!$E$14:$J$213,5,0),"")),"?",IF(LEN(E566)&gt;0,VLOOKUP(TEXT($E566,0),'Angaben Stationen'!$E$14:$J$213,5,0),""))</f>
        <v/>
      </c>
      <c r="D566" s="232" t="str">
        <f>IF(ISERROR(IF(LEN(E566)&gt;0,VLOOKUP(TEXT($E566,0),'Angaben Stationen'!$E$14:$J$213,6,0),"")),"STATION IST NICHT VORHANDEN",IF(LEN(E566)&gt;0,VLOOKUP(TEXT($E566,0),'Angaben Stationen'!$E$14:$J$213,6,0),""))</f>
        <v/>
      </c>
      <c r="E566" s="287"/>
      <c r="F566" s="234"/>
      <c r="G566" s="234"/>
      <c r="H566" s="263"/>
      <c r="I566" s="169"/>
      <c r="K566" s="445" t="str">
        <f t="shared" si="68"/>
        <v>Leer</v>
      </c>
      <c r="L566" s="445" t="str">
        <f>VLOOKUP($D566,{"29 - Psychiatrie (Erwachsene)","BGI";"297 - stationsäquivalente Behandlung in der Erwachsenenpsychiatrie (29)","BGI";"30 - Kinder- und Jugendpsychiatrie","BGII";"307 - stationsäquivalente Behandlung in der Kinder- und Jugendpsychiatrie (30)","BGII";"31 - Psychosomatik","BGI";"","Leer"},2,0)</f>
        <v>Leer</v>
      </c>
      <c r="M566" s="445">
        <f t="shared" si="65"/>
        <v>0</v>
      </c>
      <c r="N566" s="445">
        <f t="shared" si="66"/>
        <v>0</v>
      </c>
      <c r="O566" s="445">
        <f t="shared" si="69"/>
        <v>0</v>
      </c>
      <c r="P566" s="445">
        <f t="shared" si="70"/>
        <v>0</v>
      </c>
      <c r="Q566" s="445">
        <f t="shared" si="71"/>
        <v>0</v>
      </c>
      <c r="R566" s="415" t="str">
        <f t="shared" si="72"/>
        <v>Leer</v>
      </c>
      <c r="S566" s="445">
        <f>IF('Angaben KH-Standort'!D$29='A4'!D566,IF('Angaben KH-Standort'!E$29="Ja",1,0),0)</f>
        <v>0</v>
      </c>
      <c r="T566" s="445">
        <f>IF('Angaben KH-Standort'!D$30='A4'!D566,IF('Angaben KH-Standort'!E$30="Ja",1,0),0)</f>
        <v>0</v>
      </c>
      <c r="U566" s="445">
        <f>IF('Angaben KH-Standort'!D$31='A4'!D566,IF('Angaben KH-Standort'!E$31="Ja",1,0),0)</f>
        <v>0</v>
      </c>
    </row>
    <row r="567" spans="2:21" ht="15" customHeight="1" x14ac:dyDescent="0.3">
      <c r="B567" s="70" t="str">
        <f t="shared" si="67"/>
        <v>!!!</v>
      </c>
      <c r="C567" s="265" t="str">
        <f>IF(ISERROR(IF(LEN(E567)&gt;0,VLOOKUP(TEXT($E567,0),'Angaben Stationen'!$E$14:$J$213,5,0),"")),"?",IF(LEN(E567)&gt;0,VLOOKUP(TEXT($E567,0),'Angaben Stationen'!$E$14:$J$213,5,0),""))</f>
        <v/>
      </c>
      <c r="D567" s="232" t="str">
        <f>IF(ISERROR(IF(LEN(E567)&gt;0,VLOOKUP(TEXT($E567,0),'Angaben Stationen'!$E$14:$J$213,6,0),"")),"STATION IST NICHT VORHANDEN",IF(LEN(E567)&gt;0,VLOOKUP(TEXT($E567,0),'Angaben Stationen'!$E$14:$J$213,6,0),""))</f>
        <v/>
      </c>
      <c r="E567" s="287"/>
      <c r="F567" s="234"/>
      <c r="G567" s="234"/>
      <c r="H567" s="263"/>
      <c r="I567" s="169"/>
      <c r="K567" s="445" t="str">
        <f t="shared" si="68"/>
        <v>Leer</v>
      </c>
      <c r="L567" s="445" t="str">
        <f>VLOOKUP($D567,{"29 - Psychiatrie (Erwachsene)","BGI";"297 - stationsäquivalente Behandlung in der Erwachsenenpsychiatrie (29)","BGI";"30 - Kinder- und Jugendpsychiatrie","BGII";"307 - stationsäquivalente Behandlung in der Kinder- und Jugendpsychiatrie (30)","BGII";"31 - Psychosomatik","BGI";"","Leer"},2,0)</f>
        <v>Leer</v>
      </c>
      <c r="M567" s="445">
        <f t="shared" si="65"/>
        <v>0</v>
      </c>
      <c r="N567" s="445">
        <f t="shared" si="66"/>
        <v>0</v>
      </c>
      <c r="O567" s="445">
        <f t="shared" si="69"/>
        <v>0</v>
      </c>
      <c r="P567" s="445">
        <f t="shared" si="70"/>
        <v>0</v>
      </c>
      <c r="Q567" s="445">
        <f t="shared" si="71"/>
        <v>0</v>
      </c>
      <c r="R567" s="415" t="str">
        <f t="shared" si="72"/>
        <v>Leer</v>
      </c>
      <c r="S567" s="445">
        <f>IF('Angaben KH-Standort'!D$29='A4'!D567,IF('Angaben KH-Standort'!E$29="Ja",1,0),0)</f>
        <v>0</v>
      </c>
      <c r="T567" s="445">
        <f>IF('Angaben KH-Standort'!D$30='A4'!D567,IF('Angaben KH-Standort'!E$30="Ja",1,0),0)</f>
        <v>0</v>
      </c>
      <c r="U567" s="445">
        <f>IF('Angaben KH-Standort'!D$31='A4'!D567,IF('Angaben KH-Standort'!E$31="Ja",1,0),0)</f>
        <v>0</v>
      </c>
    </row>
    <row r="568" spans="2:21" ht="15" customHeight="1" x14ac:dyDescent="0.3">
      <c r="B568" s="70" t="str">
        <f t="shared" si="67"/>
        <v>!!!</v>
      </c>
      <c r="C568" s="265" t="str">
        <f>IF(ISERROR(IF(LEN(E568)&gt;0,VLOOKUP(TEXT($E568,0),'Angaben Stationen'!$E$14:$J$213,5,0),"")),"?",IF(LEN(E568)&gt;0,VLOOKUP(TEXT($E568,0),'Angaben Stationen'!$E$14:$J$213,5,0),""))</f>
        <v/>
      </c>
      <c r="D568" s="232" t="str">
        <f>IF(ISERROR(IF(LEN(E568)&gt;0,VLOOKUP(TEXT($E568,0),'Angaben Stationen'!$E$14:$J$213,6,0),"")),"STATION IST NICHT VORHANDEN",IF(LEN(E568)&gt;0,VLOOKUP(TEXT($E568,0),'Angaben Stationen'!$E$14:$J$213,6,0),""))</f>
        <v/>
      </c>
      <c r="E568" s="287"/>
      <c r="F568" s="234"/>
      <c r="G568" s="234"/>
      <c r="H568" s="263"/>
      <c r="I568" s="169"/>
      <c r="K568" s="445" t="str">
        <f t="shared" si="68"/>
        <v>Leer</v>
      </c>
      <c r="L568" s="445" t="str">
        <f>VLOOKUP($D568,{"29 - Psychiatrie (Erwachsene)","BGI";"297 - stationsäquivalente Behandlung in der Erwachsenenpsychiatrie (29)","BGI";"30 - Kinder- und Jugendpsychiatrie","BGII";"307 - stationsäquivalente Behandlung in der Kinder- und Jugendpsychiatrie (30)","BGII";"31 - Psychosomatik","BGI";"","Leer"},2,0)</f>
        <v>Leer</v>
      </c>
      <c r="M568" s="445">
        <f t="shared" si="65"/>
        <v>0</v>
      </c>
      <c r="N568" s="445">
        <f t="shared" si="66"/>
        <v>0</v>
      </c>
      <c r="O568" s="445">
        <f t="shared" si="69"/>
        <v>0</v>
      </c>
      <c r="P568" s="445">
        <f t="shared" si="70"/>
        <v>0</v>
      </c>
      <c r="Q568" s="445">
        <f t="shared" si="71"/>
        <v>0</v>
      </c>
      <c r="R568" s="415" t="str">
        <f t="shared" si="72"/>
        <v>Leer</v>
      </c>
      <c r="S568" s="445">
        <f>IF('Angaben KH-Standort'!D$29='A4'!D568,IF('Angaben KH-Standort'!E$29="Ja",1,0),0)</f>
        <v>0</v>
      </c>
      <c r="T568" s="445">
        <f>IF('Angaben KH-Standort'!D$30='A4'!D568,IF('Angaben KH-Standort'!E$30="Ja",1,0),0)</f>
        <v>0</v>
      </c>
      <c r="U568" s="445">
        <f>IF('Angaben KH-Standort'!D$31='A4'!D568,IF('Angaben KH-Standort'!E$31="Ja",1,0),0)</f>
        <v>0</v>
      </c>
    </row>
    <row r="569" spans="2:21" ht="15" customHeight="1" x14ac:dyDescent="0.3">
      <c r="B569" s="70" t="str">
        <f t="shared" si="67"/>
        <v>!!!</v>
      </c>
      <c r="C569" s="265" t="str">
        <f>IF(ISERROR(IF(LEN(E569)&gt;0,VLOOKUP(TEXT($E569,0),'Angaben Stationen'!$E$14:$J$213,5,0),"")),"?",IF(LEN(E569)&gt;0,VLOOKUP(TEXT($E569,0),'Angaben Stationen'!$E$14:$J$213,5,0),""))</f>
        <v/>
      </c>
      <c r="D569" s="232" t="str">
        <f>IF(ISERROR(IF(LEN(E569)&gt;0,VLOOKUP(TEXT($E569,0),'Angaben Stationen'!$E$14:$J$213,6,0),"")),"STATION IST NICHT VORHANDEN",IF(LEN(E569)&gt;0,VLOOKUP(TEXT($E569,0),'Angaben Stationen'!$E$14:$J$213,6,0),""))</f>
        <v/>
      </c>
      <c r="E569" s="287"/>
      <c r="F569" s="234"/>
      <c r="G569" s="234"/>
      <c r="H569" s="263"/>
      <c r="I569" s="169"/>
      <c r="K569" s="445" t="str">
        <f t="shared" si="68"/>
        <v>Leer</v>
      </c>
      <c r="L569" s="445" t="str">
        <f>VLOOKUP($D569,{"29 - Psychiatrie (Erwachsene)","BGI";"297 - stationsäquivalente Behandlung in der Erwachsenenpsychiatrie (29)","BGI";"30 - Kinder- und Jugendpsychiatrie","BGII";"307 - stationsäquivalente Behandlung in der Kinder- und Jugendpsychiatrie (30)","BGII";"31 - Psychosomatik","BGI";"","Leer"},2,0)</f>
        <v>Leer</v>
      </c>
      <c r="M569" s="445">
        <f t="shared" si="65"/>
        <v>0</v>
      </c>
      <c r="N569" s="445">
        <f t="shared" si="66"/>
        <v>0</v>
      </c>
      <c r="O569" s="445">
        <f t="shared" si="69"/>
        <v>0</v>
      </c>
      <c r="P569" s="445">
        <f t="shared" si="70"/>
        <v>0</v>
      </c>
      <c r="Q569" s="445">
        <f t="shared" si="71"/>
        <v>0</v>
      </c>
      <c r="R569" s="415" t="str">
        <f t="shared" si="72"/>
        <v>Leer</v>
      </c>
      <c r="S569" s="445">
        <f>IF('Angaben KH-Standort'!D$29='A4'!D569,IF('Angaben KH-Standort'!E$29="Ja",1,0),0)</f>
        <v>0</v>
      </c>
      <c r="T569" s="445">
        <f>IF('Angaben KH-Standort'!D$30='A4'!D569,IF('Angaben KH-Standort'!E$30="Ja",1,0),0)</f>
        <v>0</v>
      </c>
      <c r="U569" s="445">
        <f>IF('Angaben KH-Standort'!D$31='A4'!D569,IF('Angaben KH-Standort'!E$31="Ja",1,0),0)</f>
        <v>0</v>
      </c>
    </row>
    <row r="570" spans="2:21" ht="15" customHeight="1" x14ac:dyDescent="0.3">
      <c r="B570" s="70" t="str">
        <f t="shared" si="67"/>
        <v>!!!</v>
      </c>
      <c r="C570" s="265" t="str">
        <f>IF(ISERROR(IF(LEN(E570)&gt;0,VLOOKUP(TEXT($E570,0),'Angaben Stationen'!$E$14:$J$213,5,0),"")),"?",IF(LEN(E570)&gt;0,VLOOKUP(TEXT($E570,0),'Angaben Stationen'!$E$14:$J$213,5,0),""))</f>
        <v/>
      </c>
      <c r="D570" s="232" t="str">
        <f>IF(ISERROR(IF(LEN(E570)&gt;0,VLOOKUP(TEXT($E570,0),'Angaben Stationen'!$E$14:$J$213,6,0),"")),"STATION IST NICHT VORHANDEN",IF(LEN(E570)&gt;0,VLOOKUP(TEXT($E570,0),'Angaben Stationen'!$E$14:$J$213,6,0),""))</f>
        <v/>
      </c>
      <c r="E570" s="287"/>
      <c r="F570" s="234"/>
      <c r="G570" s="234"/>
      <c r="H570" s="263"/>
      <c r="I570" s="169"/>
      <c r="K570" s="445" t="str">
        <f t="shared" si="68"/>
        <v>Leer</v>
      </c>
      <c r="L570" s="445" t="str">
        <f>VLOOKUP($D570,{"29 - Psychiatrie (Erwachsene)","BGI";"297 - stationsäquivalente Behandlung in der Erwachsenenpsychiatrie (29)","BGI";"30 - Kinder- und Jugendpsychiatrie","BGII";"307 - stationsäquivalente Behandlung in der Kinder- und Jugendpsychiatrie (30)","BGII";"31 - Psychosomatik","BGI";"","Leer"},2,0)</f>
        <v>Leer</v>
      </c>
      <c r="M570" s="445">
        <f t="shared" si="65"/>
        <v>0</v>
      </c>
      <c r="N570" s="445">
        <f t="shared" si="66"/>
        <v>0</v>
      </c>
      <c r="O570" s="445">
        <f t="shared" si="69"/>
        <v>0</v>
      </c>
      <c r="P570" s="445">
        <f t="shared" si="70"/>
        <v>0</v>
      </c>
      <c r="Q570" s="445">
        <f t="shared" si="71"/>
        <v>0</v>
      </c>
      <c r="R570" s="415" t="str">
        <f t="shared" si="72"/>
        <v>Leer</v>
      </c>
      <c r="S570" s="445">
        <f>IF('Angaben KH-Standort'!D$29='A4'!D570,IF('Angaben KH-Standort'!E$29="Ja",1,0),0)</f>
        <v>0</v>
      </c>
      <c r="T570" s="445">
        <f>IF('Angaben KH-Standort'!D$30='A4'!D570,IF('Angaben KH-Standort'!E$30="Ja",1,0),0)</f>
        <v>0</v>
      </c>
      <c r="U570" s="445">
        <f>IF('Angaben KH-Standort'!D$31='A4'!D570,IF('Angaben KH-Standort'!E$31="Ja",1,0),0)</f>
        <v>0</v>
      </c>
    </row>
    <row r="571" spans="2:21" ht="15" customHeight="1" x14ac:dyDescent="0.3">
      <c r="B571" s="70" t="str">
        <f t="shared" si="67"/>
        <v>!!!</v>
      </c>
      <c r="C571" s="265" t="str">
        <f>IF(ISERROR(IF(LEN(E571)&gt;0,VLOOKUP(TEXT($E571,0),'Angaben Stationen'!$E$14:$J$213,5,0),"")),"?",IF(LEN(E571)&gt;0,VLOOKUP(TEXT($E571,0),'Angaben Stationen'!$E$14:$J$213,5,0),""))</f>
        <v/>
      </c>
      <c r="D571" s="232" t="str">
        <f>IF(ISERROR(IF(LEN(E571)&gt;0,VLOOKUP(TEXT($E571,0),'Angaben Stationen'!$E$14:$J$213,6,0),"")),"STATION IST NICHT VORHANDEN",IF(LEN(E571)&gt;0,VLOOKUP(TEXT($E571,0),'Angaben Stationen'!$E$14:$J$213,6,0),""))</f>
        <v/>
      </c>
      <c r="E571" s="287"/>
      <c r="F571" s="234"/>
      <c r="G571" s="234"/>
      <c r="H571" s="263"/>
      <c r="I571" s="169"/>
      <c r="K571" s="445" t="str">
        <f t="shared" si="68"/>
        <v>Leer</v>
      </c>
      <c r="L571" s="445" t="str">
        <f>VLOOKUP($D571,{"29 - Psychiatrie (Erwachsene)","BGI";"297 - stationsäquivalente Behandlung in der Erwachsenenpsychiatrie (29)","BGI";"30 - Kinder- und Jugendpsychiatrie","BGII";"307 - stationsäquivalente Behandlung in der Kinder- und Jugendpsychiatrie (30)","BGII";"31 - Psychosomatik","BGI";"","Leer"},2,0)</f>
        <v>Leer</v>
      </c>
      <c r="M571" s="445">
        <f t="shared" si="65"/>
        <v>0</v>
      </c>
      <c r="N571" s="445">
        <f t="shared" si="66"/>
        <v>0</v>
      </c>
      <c r="O571" s="445">
        <f t="shared" si="69"/>
        <v>0</v>
      </c>
      <c r="P571" s="445">
        <f t="shared" si="70"/>
        <v>0</v>
      </c>
      <c r="Q571" s="445">
        <f t="shared" si="71"/>
        <v>0</v>
      </c>
      <c r="R571" s="415" t="str">
        <f t="shared" si="72"/>
        <v>Leer</v>
      </c>
      <c r="S571" s="445">
        <f>IF('Angaben KH-Standort'!D$29='A4'!D571,IF('Angaben KH-Standort'!E$29="Ja",1,0),0)</f>
        <v>0</v>
      </c>
      <c r="T571" s="445">
        <f>IF('Angaben KH-Standort'!D$30='A4'!D571,IF('Angaben KH-Standort'!E$30="Ja",1,0),0)</f>
        <v>0</v>
      </c>
      <c r="U571" s="445">
        <f>IF('Angaben KH-Standort'!D$31='A4'!D571,IF('Angaben KH-Standort'!E$31="Ja",1,0),0)</f>
        <v>0</v>
      </c>
    </row>
    <row r="572" spans="2:21" ht="15" customHeight="1" x14ac:dyDescent="0.3">
      <c r="B572" s="70" t="str">
        <f t="shared" si="67"/>
        <v>!!!</v>
      </c>
      <c r="C572" s="265" t="str">
        <f>IF(ISERROR(IF(LEN(E572)&gt;0,VLOOKUP(TEXT($E572,0),'Angaben Stationen'!$E$14:$J$213,5,0),"")),"?",IF(LEN(E572)&gt;0,VLOOKUP(TEXT($E572,0),'Angaben Stationen'!$E$14:$J$213,5,0),""))</f>
        <v/>
      </c>
      <c r="D572" s="232" t="str">
        <f>IF(ISERROR(IF(LEN(E572)&gt;0,VLOOKUP(TEXT($E572,0),'Angaben Stationen'!$E$14:$J$213,6,0),"")),"STATION IST NICHT VORHANDEN",IF(LEN(E572)&gt;0,VLOOKUP(TEXT($E572,0),'Angaben Stationen'!$E$14:$J$213,6,0),""))</f>
        <v/>
      </c>
      <c r="E572" s="287"/>
      <c r="F572" s="234"/>
      <c r="G572" s="234"/>
      <c r="H572" s="263"/>
      <c r="I572" s="169"/>
      <c r="K572" s="445" t="str">
        <f t="shared" si="68"/>
        <v>Leer</v>
      </c>
      <c r="L572" s="445" t="str">
        <f>VLOOKUP($D572,{"29 - Psychiatrie (Erwachsene)","BGI";"297 - stationsäquivalente Behandlung in der Erwachsenenpsychiatrie (29)","BGI";"30 - Kinder- und Jugendpsychiatrie","BGII";"307 - stationsäquivalente Behandlung in der Kinder- und Jugendpsychiatrie (30)","BGII";"31 - Psychosomatik","BGI";"","Leer"},2,0)</f>
        <v>Leer</v>
      </c>
      <c r="M572" s="445">
        <f t="shared" si="65"/>
        <v>0</v>
      </c>
      <c r="N572" s="445">
        <f t="shared" si="66"/>
        <v>0</v>
      </c>
      <c r="O572" s="445">
        <f t="shared" si="69"/>
        <v>0</v>
      </c>
      <c r="P572" s="445">
        <f t="shared" si="70"/>
        <v>0</v>
      </c>
      <c r="Q572" s="445">
        <f t="shared" si="71"/>
        <v>0</v>
      </c>
      <c r="R572" s="415" t="str">
        <f t="shared" si="72"/>
        <v>Leer</v>
      </c>
      <c r="S572" s="445">
        <f>IF('Angaben KH-Standort'!D$29='A4'!D572,IF('Angaben KH-Standort'!E$29="Ja",1,0),0)</f>
        <v>0</v>
      </c>
      <c r="T572" s="445">
        <f>IF('Angaben KH-Standort'!D$30='A4'!D572,IF('Angaben KH-Standort'!E$30="Ja",1,0),0)</f>
        <v>0</v>
      </c>
      <c r="U572" s="445">
        <f>IF('Angaben KH-Standort'!D$31='A4'!D572,IF('Angaben KH-Standort'!E$31="Ja",1,0),0)</f>
        <v>0</v>
      </c>
    </row>
    <row r="573" spans="2:21" ht="15" customHeight="1" x14ac:dyDescent="0.3">
      <c r="B573" s="70" t="str">
        <f t="shared" si="67"/>
        <v>!!!</v>
      </c>
      <c r="C573" s="265" t="str">
        <f>IF(ISERROR(IF(LEN(E573)&gt;0,VLOOKUP(TEXT($E573,0),'Angaben Stationen'!$E$14:$J$213,5,0),"")),"?",IF(LEN(E573)&gt;0,VLOOKUP(TEXT($E573,0),'Angaben Stationen'!$E$14:$J$213,5,0),""))</f>
        <v/>
      </c>
      <c r="D573" s="232" t="str">
        <f>IF(ISERROR(IF(LEN(E573)&gt;0,VLOOKUP(TEXT($E573,0),'Angaben Stationen'!$E$14:$J$213,6,0),"")),"STATION IST NICHT VORHANDEN",IF(LEN(E573)&gt;0,VLOOKUP(TEXT($E573,0),'Angaben Stationen'!$E$14:$J$213,6,0),""))</f>
        <v/>
      </c>
      <c r="E573" s="287"/>
      <c r="F573" s="234"/>
      <c r="G573" s="234"/>
      <c r="H573" s="263"/>
      <c r="I573" s="169"/>
      <c r="K573" s="445" t="str">
        <f t="shared" si="68"/>
        <v>Leer</v>
      </c>
      <c r="L573" s="445" t="str">
        <f>VLOOKUP($D573,{"29 - Psychiatrie (Erwachsene)","BGI";"297 - stationsäquivalente Behandlung in der Erwachsenenpsychiatrie (29)","BGI";"30 - Kinder- und Jugendpsychiatrie","BGII";"307 - stationsäquivalente Behandlung in der Kinder- und Jugendpsychiatrie (30)","BGII";"31 - Psychosomatik","BGI";"","Leer"},2,0)</f>
        <v>Leer</v>
      </c>
      <c r="M573" s="445">
        <f t="shared" si="65"/>
        <v>0</v>
      </c>
      <c r="N573" s="445">
        <f t="shared" si="66"/>
        <v>0</v>
      </c>
      <c r="O573" s="445">
        <f t="shared" si="69"/>
        <v>0</v>
      </c>
      <c r="P573" s="445">
        <f t="shared" si="70"/>
        <v>0</v>
      </c>
      <c r="Q573" s="445">
        <f t="shared" si="71"/>
        <v>0</v>
      </c>
      <c r="R573" s="415" t="str">
        <f t="shared" si="72"/>
        <v>Leer</v>
      </c>
      <c r="S573" s="445">
        <f>IF('Angaben KH-Standort'!D$29='A4'!D573,IF('Angaben KH-Standort'!E$29="Ja",1,0),0)</f>
        <v>0</v>
      </c>
      <c r="T573" s="445">
        <f>IF('Angaben KH-Standort'!D$30='A4'!D573,IF('Angaben KH-Standort'!E$30="Ja",1,0),0)</f>
        <v>0</v>
      </c>
      <c r="U573" s="445">
        <f>IF('Angaben KH-Standort'!D$31='A4'!D573,IF('Angaben KH-Standort'!E$31="Ja",1,0),0)</f>
        <v>0</v>
      </c>
    </row>
    <row r="574" spans="2:21" ht="15" customHeight="1" x14ac:dyDescent="0.3">
      <c r="B574" s="70" t="str">
        <f t="shared" si="67"/>
        <v>!!!</v>
      </c>
      <c r="C574" s="265" t="str">
        <f>IF(ISERROR(IF(LEN(E574)&gt;0,VLOOKUP(TEXT($E574,0),'Angaben Stationen'!$E$14:$J$213,5,0),"")),"?",IF(LEN(E574)&gt;0,VLOOKUP(TEXT($E574,0),'Angaben Stationen'!$E$14:$J$213,5,0),""))</f>
        <v/>
      </c>
      <c r="D574" s="232" t="str">
        <f>IF(ISERROR(IF(LEN(E574)&gt;0,VLOOKUP(TEXT($E574,0),'Angaben Stationen'!$E$14:$J$213,6,0),"")),"STATION IST NICHT VORHANDEN",IF(LEN(E574)&gt;0,VLOOKUP(TEXT($E574,0),'Angaben Stationen'!$E$14:$J$213,6,0),""))</f>
        <v/>
      </c>
      <c r="E574" s="287"/>
      <c r="F574" s="234"/>
      <c r="G574" s="234"/>
      <c r="H574" s="263"/>
      <c r="I574" s="169"/>
      <c r="K574" s="445" t="str">
        <f t="shared" si="68"/>
        <v>Leer</v>
      </c>
      <c r="L574" s="445" t="str">
        <f>VLOOKUP($D574,{"29 - Psychiatrie (Erwachsene)","BGI";"297 - stationsäquivalente Behandlung in der Erwachsenenpsychiatrie (29)","BGI";"30 - Kinder- und Jugendpsychiatrie","BGII";"307 - stationsäquivalente Behandlung in der Kinder- und Jugendpsychiatrie (30)","BGII";"31 - Psychosomatik","BGI";"","Leer"},2,0)</f>
        <v>Leer</v>
      </c>
      <c r="M574" s="445">
        <f t="shared" si="65"/>
        <v>0</v>
      </c>
      <c r="N574" s="445">
        <f t="shared" si="66"/>
        <v>0</v>
      </c>
      <c r="O574" s="445">
        <f t="shared" si="69"/>
        <v>0</v>
      </c>
      <c r="P574" s="445">
        <f t="shared" si="70"/>
        <v>0</v>
      </c>
      <c r="Q574" s="445">
        <f t="shared" si="71"/>
        <v>0</v>
      </c>
      <c r="R574" s="415" t="str">
        <f t="shared" si="72"/>
        <v>Leer</v>
      </c>
      <c r="S574" s="445">
        <f>IF('Angaben KH-Standort'!D$29='A4'!D574,IF('Angaben KH-Standort'!E$29="Ja",1,0),0)</f>
        <v>0</v>
      </c>
      <c r="T574" s="445">
        <f>IF('Angaben KH-Standort'!D$30='A4'!D574,IF('Angaben KH-Standort'!E$30="Ja",1,0),0)</f>
        <v>0</v>
      </c>
      <c r="U574" s="445">
        <f>IF('Angaben KH-Standort'!D$31='A4'!D574,IF('Angaben KH-Standort'!E$31="Ja",1,0),0)</f>
        <v>0</v>
      </c>
    </row>
    <row r="575" spans="2:21" ht="15" customHeight="1" x14ac:dyDescent="0.3">
      <c r="B575" s="70" t="str">
        <f t="shared" si="67"/>
        <v>!!!</v>
      </c>
      <c r="C575" s="265" t="str">
        <f>IF(ISERROR(IF(LEN(E575)&gt;0,VLOOKUP(TEXT($E575,0),'Angaben Stationen'!$E$14:$J$213,5,0),"")),"?",IF(LEN(E575)&gt;0,VLOOKUP(TEXT($E575,0),'Angaben Stationen'!$E$14:$J$213,5,0),""))</f>
        <v/>
      </c>
      <c r="D575" s="232" t="str">
        <f>IF(ISERROR(IF(LEN(E575)&gt;0,VLOOKUP(TEXT($E575,0),'Angaben Stationen'!$E$14:$J$213,6,0),"")),"STATION IST NICHT VORHANDEN",IF(LEN(E575)&gt;0,VLOOKUP(TEXT($E575,0),'Angaben Stationen'!$E$14:$J$213,6,0),""))</f>
        <v/>
      </c>
      <c r="E575" s="287"/>
      <c r="F575" s="234"/>
      <c r="G575" s="234"/>
      <c r="H575" s="263"/>
      <c r="I575" s="169"/>
      <c r="K575" s="445" t="str">
        <f t="shared" si="68"/>
        <v>Leer</v>
      </c>
      <c r="L575" s="445" t="str">
        <f>VLOOKUP($D575,{"29 - Psychiatrie (Erwachsene)","BGI";"297 - stationsäquivalente Behandlung in der Erwachsenenpsychiatrie (29)","BGI";"30 - Kinder- und Jugendpsychiatrie","BGII";"307 - stationsäquivalente Behandlung in der Kinder- und Jugendpsychiatrie (30)","BGII";"31 - Psychosomatik","BGI";"","Leer"},2,0)</f>
        <v>Leer</v>
      </c>
      <c r="M575" s="445">
        <f t="shared" si="65"/>
        <v>0</v>
      </c>
      <c r="N575" s="445">
        <f t="shared" si="66"/>
        <v>0</v>
      </c>
      <c r="O575" s="445">
        <f t="shared" si="69"/>
        <v>0</v>
      </c>
      <c r="P575" s="445">
        <f t="shared" si="70"/>
        <v>0</v>
      </c>
      <c r="Q575" s="445">
        <f t="shared" si="71"/>
        <v>0</v>
      </c>
      <c r="R575" s="415" t="str">
        <f t="shared" si="72"/>
        <v>Leer</v>
      </c>
      <c r="S575" s="445">
        <f>IF('Angaben KH-Standort'!D$29='A4'!D575,IF('Angaben KH-Standort'!E$29="Ja",1,0),0)</f>
        <v>0</v>
      </c>
      <c r="T575" s="445">
        <f>IF('Angaben KH-Standort'!D$30='A4'!D575,IF('Angaben KH-Standort'!E$30="Ja",1,0),0)</f>
        <v>0</v>
      </c>
      <c r="U575" s="445">
        <f>IF('Angaben KH-Standort'!D$31='A4'!D575,IF('Angaben KH-Standort'!E$31="Ja",1,0),0)</f>
        <v>0</v>
      </c>
    </row>
    <row r="576" spans="2:21" ht="15" customHeight="1" x14ac:dyDescent="0.3">
      <c r="B576" s="70" t="str">
        <f t="shared" si="67"/>
        <v>!!!</v>
      </c>
      <c r="C576" s="265" t="str">
        <f>IF(ISERROR(IF(LEN(E576)&gt;0,VLOOKUP(TEXT($E576,0),'Angaben Stationen'!$E$14:$J$213,5,0),"")),"?",IF(LEN(E576)&gt;0,VLOOKUP(TEXT($E576,0),'Angaben Stationen'!$E$14:$J$213,5,0),""))</f>
        <v/>
      </c>
      <c r="D576" s="232" t="str">
        <f>IF(ISERROR(IF(LEN(E576)&gt;0,VLOOKUP(TEXT($E576,0),'Angaben Stationen'!$E$14:$J$213,6,0),"")),"STATION IST NICHT VORHANDEN",IF(LEN(E576)&gt;0,VLOOKUP(TEXT($E576,0),'Angaben Stationen'!$E$14:$J$213,6,0),""))</f>
        <v/>
      </c>
      <c r="E576" s="287"/>
      <c r="F576" s="234"/>
      <c r="G576" s="234"/>
      <c r="H576" s="263"/>
      <c r="I576" s="169"/>
      <c r="K576" s="445" t="str">
        <f t="shared" si="68"/>
        <v>Leer</v>
      </c>
      <c r="L576" s="445" t="str">
        <f>VLOOKUP($D576,{"29 - Psychiatrie (Erwachsene)","BGI";"297 - stationsäquivalente Behandlung in der Erwachsenenpsychiatrie (29)","BGI";"30 - Kinder- und Jugendpsychiatrie","BGII";"307 - stationsäquivalente Behandlung in der Kinder- und Jugendpsychiatrie (30)","BGII";"31 - Psychosomatik","BGI";"","Leer"},2,0)</f>
        <v>Leer</v>
      </c>
      <c r="M576" s="445">
        <f t="shared" si="65"/>
        <v>0</v>
      </c>
      <c r="N576" s="445">
        <f t="shared" si="66"/>
        <v>0</v>
      </c>
      <c r="O576" s="445">
        <f t="shared" si="69"/>
        <v>0</v>
      </c>
      <c r="P576" s="445">
        <f t="shared" si="70"/>
        <v>0</v>
      </c>
      <c r="Q576" s="445">
        <f t="shared" si="71"/>
        <v>0</v>
      </c>
      <c r="R576" s="415" t="str">
        <f t="shared" si="72"/>
        <v>Leer</v>
      </c>
      <c r="S576" s="445">
        <f>IF('Angaben KH-Standort'!D$29='A4'!D576,IF('Angaben KH-Standort'!E$29="Ja",1,0),0)</f>
        <v>0</v>
      </c>
      <c r="T576" s="445">
        <f>IF('Angaben KH-Standort'!D$30='A4'!D576,IF('Angaben KH-Standort'!E$30="Ja",1,0),0)</f>
        <v>0</v>
      </c>
      <c r="U576" s="445">
        <f>IF('Angaben KH-Standort'!D$31='A4'!D576,IF('Angaben KH-Standort'!E$31="Ja",1,0),0)</f>
        <v>0</v>
      </c>
    </row>
    <row r="577" spans="2:21" ht="15" customHeight="1" x14ac:dyDescent="0.3">
      <c r="B577" s="70" t="str">
        <f t="shared" si="67"/>
        <v>!!!</v>
      </c>
      <c r="C577" s="265" t="str">
        <f>IF(ISERROR(IF(LEN(E577)&gt;0,VLOOKUP(TEXT($E577,0),'Angaben Stationen'!$E$14:$J$213,5,0),"")),"?",IF(LEN(E577)&gt;0,VLOOKUP(TEXT($E577,0),'Angaben Stationen'!$E$14:$J$213,5,0),""))</f>
        <v/>
      </c>
      <c r="D577" s="232" t="str">
        <f>IF(ISERROR(IF(LEN(E577)&gt;0,VLOOKUP(TEXT($E577,0),'Angaben Stationen'!$E$14:$J$213,6,0),"")),"STATION IST NICHT VORHANDEN",IF(LEN(E577)&gt;0,VLOOKUP(TEXT($E577,0),'Angaben Stationen'!$E$14:$J$213,6,0),""))</f>
        <v/>
      </c>
      <c r="E577" s="287"/>
      <c r="F577" s="234"/>
      <c r="G577" s="234"/>
      <c r="H577" s="263"/>
      <c r="I577" s="169"/>
      <c r="K577" s="445" t="str">
        <f t="shared" si="68"/>
        <v>Leer</v>
      </c>
      <c r="L577" s="445" t="str">
        <f>VLOOKUP($D577,{"29 - Psychiatrie (Erwachsene)","BGI";"297 - stationsäquivalente Behandlung in der Erwachsenenpsychiatrie (29)","BGI";"30 - Kinder- und Jugendpsychiatrie","BGII";"307 - stationsäquivalente Behandlung in der Kinder- und Jugendpsychiatrie (30)","BGII";"31 - Psychosomatik","BGI";"","Leer"},2,0)</f>
        <v>Leer</v>
      </c>
      <c r="M577" s="445">
        <f t="shared" si="65"/>
        <v>0</v>
      </c>
      <c r="N577" s="445">
        <f t="shared" si="66"/>
        <v>0</v>
      </c>
      <c r="O577" s="445">
        <f t="shared" si="69"/>
        <v>0</v>
      </c>
      <c r="P577" s="445">
        <f t="shared" si="70"/>
        <v>0</v>
      </c>
      <c r="Q577" s="445">
        <f t="shared" si="71"/>
        <v>0</v>
      </c>
      <c r="R577" s="415" t="str">
        <f t="shared" si="72"/>
        <v>Leer</v>
      </c>
      <c r="S577" s="445">
        <f>IF('Angaben KH-Standort'!D$29='A4'!D577,IF('Angaben KH-Standort'!E$29="Ja",1,0),0)</f>
        <v>0</v>
      </c>
      <c r="T577" s="445">
        <f>IF('Angaben KH-Standort'!D$30='A4'!D577,IF('Angaben KH-Standort'!E$30="Ja",1,0),0)</f>
        <v>0</v>
      </c>
      <c r="U577" s="445">
        <f>IF('Angaben KH-Standort'!D$31='A4'!D577,IF('Angaben KH-Standort'!E$31="Ja",1,0),0)</f>
        <v>0</v>
      </c>
    </row>
    <row r="578" spans="2:21" ht="15" customHeight="1" x14ac:dyDescent="0.3">
      <c r="B578" s="70" t="str">
        <f t="shared" si="67"/>
        <v>!!!</v>
      </c>
      <c r="C578" s="265" t="str">
        <f>IF(ISERROR(IF(LEN(E578)&gt;0,VLOOKUP(TEXT($E578,0),'Angaben Stationen'!$E$14:$J$213,5,0),"")),"?",IF(LEN(E578)&gt;0,VLOOKUP(TEXT($E578,0),'Angaben Stationen'!$E$14:$J$213,5,0),""))</f>
        <v/>
      </c>
      <c r="D578" s="232" t="str">
        <f>IF(ISERROR(IF(LEN(E578)&gt;0,VLOOKUP(TEXT($E578,0),'Angaben Stationen'!$E$14:$J$213,6,0),"")),"STATION IST NICHT VORHANDEN",IF(LEN(E578)&gt;0,VLOOKUP(TEXT($E578,0),'Angaben Stationen'!$E$14:$J$213,6,0),""))</f>
        <v/>
      </c>
      <c r="E578" s="287"/>
      <c r="F578" s="234"/>
      <c r="G578" s="234"/>
      <c r="H578" s="263"/>
      <c r="I578" s="169"/>
      <c r="K578" s="445" t="str">
        <f t="shared" si="68"/>
        <v>Leer</v>
      </c>
      <c r="L578" s="445" t="str">
        <f>VLOOKUP($D578,{"29 - Psychiatrie (Erwachsene)","BGI";"297 - stationsäquivalente Behandlung in der Erwachsenenpsychiatrie (29)","BGI";"30 - Kinder- und Jugendpsychiatrie","BGII";"307 - stationsäquivalente Behandlung in der Kinder- und Jugendpsychiatrie (30)","BGII";"31 - Psychosomatik","BGI";"","Leer"},2,0)</f>
        <v>Leer</v>
      </c>
      <c r="M578" s="445">
        <f t="shared" si="65"/>
        <v>0</v>
      </c>
      <c r="N578" s="445">
        <f t="shared" si="66"/>
        <v>0</v>
      </c>
      <c r="O578" s="445">
        <f t="shared" si="69"/>
        <v>0</v>
      </c>
      <c r="P578" s="445">
        <f t="shared" si="70"/>
        <v>0</v>
      </c>
      <c r="Q578" s="445">
        <f t="shared" si="71"/>
        <v>0</v>
      </c>
      <c r="R578" s="415" t="str">
        <f t="shared" si="72"/>
        <v>Leer</v>
      </c>
      <c r="S578" s="445">
        <f>IF('Angaben KH-Standort'!D$29='A4'!D578,IF('Angaben KH-Standort'!E$29="Ja",1,0),0)</f>
        <v>0</v>
      </c>
      <c r="T578" s="445">
        <f>IF('Angaben KH-Standort'!D$30='A4'!D578,IF('Angaben KH-Standort'!E$30="Ja",1,0),0)</f>
        <v>0</v>
      </c>
      <c r="U578" s="445">
        <f>IF('Angaben KH-Standort'!D$31='A4'!D578,IF('Angaben KH-Standort'!E$31="Ja",1,0),0)</f>
        <v>0</v>
      </c>
    </row>
    <row r="579" spans="2:21" ht="15" customHeight="1" x14ac:dyDescent="0.3">
      <c r="B579" s="70" t="str">
        <f t="shared" si="67"/>
        <v>!!!</v>
      </c>
      <c r="C579" s="265" t="str">
        <f>IF(ISERROR(IF(LEN(E579)&gt;0,VLOOKUP(TEXT($E579,0),'Angaben Stationen'!$E$14:$J$213,5,0),"")),"?",IF(LEN(E579)&gt;0,VLOOKUP(TEXT($E579,0),'Angaben Stationen'!$E$14:$J$213,5,0),""))</f>
        <v/>
      </c>
      <c r="D579" s="232" t="str">
        <f>IF(ISERROR(IF(LEN(E579)&gt;0,VLOOKUP(TEXT($E579,0),'Angaben Stationen'!$E$14:$J$213,6,0),"")),"STATION IST NICHT VORHANDEN",IF(LEN(E579)&gt;0,VLOOKUP(TEXT($E579,0),'Angaben Stationen'!$E$14:$J$213,6,0),""))</f>
        <v/>
      </c>
      <c r="E579" s="287"/>
      <c r="F579" s="234"/>
      <c r="G579" s="234"/>
      <c r="H579" s="263"/>
      <c r="I579" s="169"/>
      <c r="K579" s="445" t="str">
        <f t="shared" si="68"/>
        <v>Leer</v>
      </c>
      <c r="L579" s="445" t="str">
        <f>VLOOKUP($D579,{"29 - Psychiatrie (Erwachsene)","BGI";"297 - stationsäquivalente Behandlung in der Erwachsenenpsychiatrie (29)","BGI";"30 - Kinder- und Jugendpsychiatrie","BGII";"307 - stationsäquivalente Behandlung in der Kinder- und Jugendpsychiatrie (30)","BGII";"31 - Psychosomatik","BGI";"","Leer"},2,0)</f>
        <v>Leer</v>
      </c>
      <c r="M579" s="445">
        <f t="shared" si="65"/>
        <v>0</v>
      </c>
      <c r="N579" s="445">
        <f t="shared" si="66"/>
        <v>0</v>
      </c>
      <c r="O579" s="445">
        <f t="shared" si="69"/>
        <v>0</v>
      </c>
      <c r="P579" s="445">
        <f t="shared" si="70"/>
        <v>0</v>
      </c>
      <c r="Q579" s="445">
        <f t="shared" si="71"/>
        <v>0</v>
      </c>
      <c r="R579" s="415" t="str">
        <f t="shared" si="72"/>
        <v>Leer</v>
      </c>
      <c r="S579" s="445">
        <f>IF('Angaben KH-Standort'!D$29='A4'!D579,IF('Angaben KH-Standort'!E$29="Ja",1,0),0)</f>
        <v>0</v>
      </c>
      <c r="T579" s="445">
        <f>IF('Angaben KH-Standort'!D$30='A4'!D579,IF('Angaben KH-Standort'!E$30="Ja",1,0),0)</f>
        <v>0</v>
      </c>
      <c r="U579" s="445">
        <f>IF('Angaben KH-Standort'!D$31='A4'!D579,IF('Angaben KH-Standort'!E$31="Ja",1,0),0)</f>
        <v>0</v>
      </c>
    </row>
    <row r="580" spans="2:21" ht="15" customHeight="1" x14ac:dyDescent="0.3">
      <c r="B580" s="70" t="str">
        <f t="shared" si="67"/>
        <v>!!!</v>
      </c>
      <c r="C580" s="265" t="str">
        <f>IF(ISERROR(IF(LEN(E580)&gt;0,VLOOKUP(TEXT($E580,0),'Angaben Stationen'!$E$14:$J$213,5,0),"")),"?",IF(LEN(E580)&gt;0,VLOOKUP(TEXT($E580,0),'Angaben Stationen'!$E$14:$J$213,5,0),""))</f>
        <v/>
      </c>
      <c r="D580" s="232" t="str">
        <f>IF(ISERROR(IF(LEN(E580)&gt;0,VLOOKUP(TEXT($E580,0),'Angaben Stationen'!$E$14:$J$213,6,0),"")),"STATION IST NICHT VORHANDEN",IF(LEN(E580)&gt;0,VLOOKUP(TEXT($E580,0),'Angaben Stationen'!$E$14:$J$213,6,0),""))</f>
        <v/>
      </c>
      <c r="E580" s="287"/>
      <c r="F580" s="234"/>
      <c r="G580" s="234"/>
      <c r="H580" s="263"/>
      <c r="I580" s="169"/>
      <c r="K580" s="445" t="str">
        <f t="shared" si="68"/>
        <v>Leer</v>
      </c>
      <c r="L580" s="445" t="str">
        <f>VLOOKUP($D580,{"29 - Psychiatrie (Erwachsene)","BGI";"297 - stationsäquivalente Behandlung in der Erwachsenenpsychiatrie (29)","BGI";"30 - Kinder- und Jugendpsychiatrie","BGII";"307 - stationsäquivalente Behandlung in der Kinder- und Jugendpsychiatrie (30)","BGII";"31 - Psychosomatik","BGI";"","Leer"},2,0)</f>
        <v>Leer</v>
      </c>
      <c r="M580" s="445">
        <f t="shared" si="65"/>
        <v>0</v>
      </c>
      <c r="N580" s="445">
        <f t="shared" si="66"/>
        <v>0</v>
      </c>
      <c r="O580" s="445">
        <f t="shared" si="69"/>
        <v>0</v>
      </c>
      <c r="P580" s="445">
        <f t="shared" si="70"/>
        <v>0</v>
      </c>
      <c r="Q580" s="445">
        <f t="shared" si="71"/>
        <v>0</v>
      </c>
      <c r="R580" s="415" t="str">
        <f t="shared" si="72"/>
        <v>Leer</v>
      </c>
      <c r="S580" s="445">
        <f>IF('Angaben KH-Standort'!D$29='A4'!D580,IF('Angaben KH-Standort'!E$29="Ja",1,0),0)</f>
        <v>0</v>
      </c>
      <c r="T580" s="445">
        <f>IF('Angaben KH-Standort'!D$30='A4'!D580,IF('Angaben KH-Standort'!E$30="Ja",1,0),0)</f>
        <v>0</v>
      </c>
      <c r="U580" s="445">
        <f>IF('Angaben KH-Standort'!D$31='A4'!D580,IF('Angaben KH-Standort'!E$31="Ja",1,0),0)</f>
        <v>0</v>
      </c>
    </row>
    <row r="581" spans="2:21" ht="15" customHeight="1" x14ac:dyDescent="0.3">
      <c r="B581" s="70" t="str">
        <f t="shared" si="67"/>
        <v>!!!</v>
      </c>
      <c r="C581" s="265" t="str">
        <f>IF(ISERROR(IF(LEN(E581)&gt;0,VLOOKUP(TEXT($E581,0),'Angaben Stationen'!$E$14:$J$213,5,0),"")),"?",IF(LEN(E581)&gt;0,VLOOKUP(TEXT($E581,0),'Angaben Stationen'!$E$14:$J$213,5,0),""))</f>
        <v/>
      </c>
      <c r="D581" s="232" t="str">
        <f>IF(ISERROR(IF(LEN(E581)&gt;0,VLOOKUP(TEXT($E581,0),'Angaben Stationen'!$E$14:$J$213,6,0),"")),"STATION IST NICHT VORHANDEN",IF(LEN(E581)&gt;0,VLOOKUP(TEXT($E581,0),'Angaben Stationen'!$E$14:$J$213,6,0),""))</f>
        <v/>
      </c>
      <c r="E581" s="287"/>
      <c r="F581" s="234"/>
      <c r="G581" s="234"/>
      <c r="H581" s="263"/>
      <c r="I581" s="169"/>
      <c r="K581" s="445" t="str">
        <f t="shared" si="68"/>
        <v>Leer</v>
      </c>
      <c r="L581" s="445" t="str">
        <f>VLOOKUP($D581,{"29 - Psychiatrie (Erwachsene)","BGI";"297 - stationsäquivalente Behandlung in der Erwachsenenpsychiatrie (29)","BGI";"30 - Kinder- und Jugendpsychiatrie","BGII";"307 - stationsäquivalente Behandlung in der Kinder- und Jugendpsychiatrie (30)","BGII";"31 - Psychosomatik","BGI";"","Leer"},2,0)</f>
        <v>Leer</v>
      </c>
      <c r="M581" s="445">
        <f t="shared" si="65"/>
        <v>0</v>
      </c>
      <c r="N581" s="445">
        <f t="shared" si="66"/>
        <v>0</v>
      </c>
      <c r="O581" s="445">
        <f t="shared" si="69"/>
        <v>0</v>
      </c>
      <c r="P581" s="445">
        <f t="shared" si="70"/>
        <v>0</v>
      </c>
      <c r="Q581" s="445">
        <f t="shared" si="71"/>
        <v>0</v>
      </c>
      <c r="R581" s="415" t="str">
        <f t="shared" si="72"/>
        <v>Leer</v>
      </c>
      <c r="S581" s="445">
        <f>IF('Angaben KH-Standort'!D$29='A4'!D581,IF('Angaben KH-Standort'!E$29="Ja",1,0),0)</f>
        <v>0</v>
      </c>
      <c r="T581" s="445">
        <f>IF('Angaben KH-Standort'!D$30='A4'!D581,IF('Angaben KH-Standort'!E$30="Ja",1,0),0)</f>
        <v>0</v>
      </c>
      <c r="U581" s="445">
        <f>IF('Angaben KH-Standort'!D$31='A4'!D581,IF('Angaben KH-Standort'!E$31="Ja",1,0),0)</f>
        <v>0</v>
      </c>
    </row>
    <row r="582" spans="2:21" ht="15" customHeight="1" x14ac:dyDescent="0.3">
      <c r="B582" s="70" t="str">
        <f t="shared" si="67"/>
        <v>!!!</v>
      </c>
      <c r="C582" s="265" t="str">
        <f>IF(ISERROR(IF(LEN(E582)&gt;0,VLOOKUP(TEXT($E582,0),'Angaben Stationen'!$E$14:$J$213,5,0),"")),"?",IF(LEN(E582)&gt;0,VLOOKUP(TEXT($E582,0),'Angaben Stationen'!$E$14:$J$213,5,0),""))</f>
        <v/>
      </c>
      <c r="D582" s="232" t="str">
        <f>IF(ISERROR(IF(LEN(E582)&gt;0,VLOOKUP(TEXT($E582,0),'Angaben Stationen'!$E$14:$J$213,6,0),"")),"STATION IST NICHT VORHANDEN",IF(LEN(E582)&gt;0,VLOOKUP(TEXT($E582,0),'Angaben Stationen'!$E$14:$J$213,6,0),""))</f>
        <v/>
      </c>
      <c r="E582" s="287"/>
      <c r="F582" s="234"/>
      <c r="G582" s="234"/>
      <c r="H582" s="263"/>
      <c r="I582" s="169"/>
      <c r="K582" s="445" t="str">
        <f t="shared" si="68"/>
        <v>Leer</v>
      </c>
      <c r="L582" s="445" t="str">
        <f>VLOOKUP($D582,{"29 - Psychiatrie (Erwachsene)","BGI";"297 - stationsäquivalente Behandlung in der Erwachsenenpsychiatrie (29)","BGI";"30 - Kinder- und Jugendpsychiatrie","BGII";"307 - stationsäquivalente Behandlung in der Kinder- und Jugendpsychiatrie (30)","BGII";"31 - Psychosomatik","BGI";"","Leer"},2,0)</f>
        <v>Leer</v>
      </c>
      <c r="M582" s="445">
        <f t="shared" si="65"/>
        <v>0</v>
      </c>
      <c r="N582" s="445">
        <f t="shared" si="66"/>
        <v>0</v>
      </c>
      <c r="O582" s="445">
        <f t="shared" si="69"/>
        <v>0</v>
      </c>
      <c r="P582" s="445">
        <f t="shared" si="70"/>
        <v>0</v>
      </c>
      <c r="Q582" s="445">
        <f t="shared" si="71"/>
        <v>0</v>
      </c>
      <c r="R582" s="415" t="str">
        <f t="shared" si="72"/>
        <v>Leer</v>
      </c>
      <c r="S582" s="445">
        <f>IF('Angaben KH-Standort'!D$29='A4'!D582,IF('Angaben KH-Standort'!E$29="Ja",1,0),0)</f>
        <v>0</v>
      </c>
      <c r="T582" s="445">
        <f>IF('Angaben KH-Standort'!D$30='A4'!D582,IF('Angaben KH-Standort'!E$30="Ja",1,0),0)</f>
        <v>0</v>
      </c>
      <c r="U582" s="445">
        <f>IF('Angaben KH-Standort'!D$31='A4'!D582,IF('Angaben KH-Standort'!E$31="Ja",1,0),0)</f>
        <v>0</v>
      </c>
    </row>
    <row r="583" spans="2:21" ht="15" customHeight="1" x14ac:dyDescent="0.3">
      <c r="B583" s="70" t="str">
        <f t="shared" si="67"/>
        <v>!!!</v>
      </c>
      <c r="C583" s="265" t="str">
        <f>IF(ISERROR(IF(LEN(E583)&gt;0,VLOOKUP(TEXT($E583,0),'Angaben Stationen'!$E$14:$J$213,5,0),"")),"?",IF(LEN(E583)&gt;0,VLOOKUP(TEXT($E583,0),'Angaben Stationen'!$E$14:$J$213,5,0),""))</f>
        <v/>
      </c>
      <c r="D583" s="232" t="str">
        <f>IF(ISERROR(IF(LEN(E583)&gt;0,VLOOKUP(TEXT($E583,0),'Angaben Stationen'!$E$14:$J$213,6,0),"")),"STATION IST NICHT VORHANDEN",IF(LEN(E583)&gt;0,VLOOKUP(TEXT($E583,0),'Angaben Stationen'!$E$14:$J$213,6,0),""))</f>
        <v/>
      </c>
      <c r="E583" s="287"/>
      <c r="F583" s="234"/>
      <c r="G583" s="234"/>
      <c r="H583" s="263"/>
      <c r="I583" s="169"/>
      <c r="K583" s="445" t="str">
        <f t="shared" si="68"/>
        <v>Leer</v>
      </c>
      <c r="L583" s="445" t="str">
        <f>VLOOKUP($D583,{"29 - Psychiatrie (Erwachsene)","BGI";"297 - stationsäquivalente Behandlung in der Erwachsenenpsychiatrie (29)","BGI";"30 - Kinder- und Jugendpsychiatrie","BGII";"307 - stationsäquivalente Behandlung in der Kinder- und Jugendpsychiatrie (30)","BGII";"31 - Psychosomatik","BGI";"","Leer"},2,0)</f>
        <v>Leer</v>
      </c>
      <c r="M583" s="445">
        <f t="shared" si="65"/>
        <v>0</v>
      </c>
      <c r="N583" s="445">
        <f t="shared" si="66"/>
        <v>0</v>
      </c>
      <c r="O583" s="445">
        <f t="shared" si="69"/>
        <v>0</v>
      </c>
      <c r="P583" s="445">
        <f t="shared" si="70"/>
        <v>0</v>
      </c>
      <c r="Q583" s="445">
        <f t="shared" si="71"/>
        <v>0</v>
      </c>
      <c r="R583" s="415" t="str">
        <f t="shared" si="72"/>
        <v>Leer</v>
      </c>
      <c r="S583" s="445">
        <f>IF('Angaben KH-Standort'!D$29='A4'!D583,IF('Angaben KH-Standort'!E$29="Ja",1,0),0)</f>
        <v>0</v>
      </c>
      <c r="T583" s="445">
        <f>IF('Angaben KH-Standort'!D$30='A4'!D583,IF('Angaben KH-Standort'!E$30="Ja",1,0),0)</f>
        <v>0</v>
      </c>
      <c r="U583" s="445">
        <f>IF('Angaben KH-Standort'!D$31='A4'!D583,IF('Angaben KH-Standort'!E$31="Ja",1,0),0)</f>
        <v>0</v>
      </c>
    </row>
    <row r="584" spans="2:21" ht="15" customHeight="1" x14ac:dyDescent="0.3">
      <c r="B584" s="70" t="str">
        <f t="shared" si="67"/>
        <v>!!!</v>
      </c>
      <c r="C584" s="265" t="str">
        <f>IF(ISERROR(IF(LEN(E584)&gt;0,VLOOKUP(TEXT($E584,0),'Angaben Stationen'!$E$14:$J$213,5,0),"")),"?",IF(LEN(E584)&gt;0,VLOOKUP(TEXT($E584,0),'Angaben Stationen'!$E$14:$J$213,5,0),""))</f>
        <v/>
      </c>
      <c r="D584" s="232" t="str">
        <f>IF(ISERROR(IF(LEN(E584)&gt;0,VLOOKUP(TEXT($E584,0),'Angaben Stationen'!$E$14:$J$213,6,0),"")),"STATION IST NICHT VORHANDEN",IF(LEN(E584)&gt;0,VLOOKUP(TEXT($E584,0),'Angaben Stationen'!$E$14:$J$213,6,0),""))</f>
        <v/>
      </c>
      <c r="E584" s="287"/>
      <c r="F584" s="234"/>
      <c r="G584" s="234"/>
      <c r="H584" s="263"/>
      <c r="I584" s="169"/>
      <c r="K584" s="445" t="str">
        <f t="shared" si="68"/>
        <v>Leer</v>
      </c>
      <c r="L584" s="445" t="str">
        <f>VLOOKUP($D584,{"29 - Psychiatrie (Erwachsene)","BGI";"297 - stationsäquivalente Behandlung in der Erwachsenenpsychiatrie (29)","BGI";"30 - Kinder- und Jugendpsychiatrie","BGII";"307 - stationsäquivalente Behandlung in der Kinder- und Jugendpsychiatrie (30)","BGII";"31 - Psychosomatik","BGI";"","Leer"},2,0)</f>
        <v>Leer</v>
      </c>
      <c r="M584" s="445">
        <f t="shared" si="65"/>
        <v>0</v>
      </c>
      <c r="N584" s="445">
        <f t="shared" si="66"/>
        <v>0</v>
      </c>
      <c r="O584" s="445">
        <f t="shared" si="69"/>
        <v>0</v>
      </c>
      <c r="P584" s="445">
        <f t="shared" si="70"/>
        <v>0</v>
      </c>
      <c r="Q584" s="445">
        <f t="shared" si="71"/>
        <v>0</v>
      </c>
      <c r="R584" s="415" t="str">
        <f t="shared" si="72"/>
        <v>Leer</v>
      </c>
      <c r="S584" s="445">
        <f>IF('Angaben KH-Standort'!D$29='A4'!D584,IF('Angaben KH-Standort'!E$29="Ja",1,0),0)</f>
        <v>0</v>
      </c>
      <c r="T584" s="445">
        <f>IF('Angaben KH-Standort'!D$30='A4'!D584,IF('Angaben KH-Standort'!E$30="Ja",1,0),0)</f>
        <v>0</v>
      </c>
      <c r="U584" s="445">
        <f>IF('Angaben KH-Standort'!D$31='A4'!D584,IF('Angaben KH-Standort'!E$31="Ja",1,0),0)</f>
        <v>0</v>
      </c>
    </row>
    <row r="585" spans="2:21" ht="15" customHeight="1" x14ac:dyDescent="0.3">
      <c r="B585" s="70" t="str">
        <f t="shared" si="67"/>
        <v>!!!</v>
      </c>
      <c r="C585" s="265" t="str">
        <f>IF(ISERROR(IF(LEN(E585)&gt;0,VLOOKUP(TEXT($E585,0),'Angaben Stationen'!$E$14:$J$213,5,0),"")),"?",IF(LEN(E585)&gt;0,VLOOKUP(TEXT($E585,0),'Angaben Stationen'!$E$14:$J$213,5,0),""))</f>
        <v/>
      </c>
      <c r="D585" s="232" t="str">
        <f>IF(ISERROR(IF(LEN(E585)&gt;0,VLOOKUP(TEXT($E585,0),'Angaben Stationen'!$E$14:$J$213,6,0),"")),"STATION IST NICHT VORHANDEN",IF(LEN(E585)&gt;0,VLOOKUP(TEXT($E585,0),'Angaben Stationen'!$E$14:$J$213,6,0),""))</f>
        <v/>
      </c>
      <c r="E585" s="287"/>
      <c r="F585" s="234"/>
      <c r="G585" s="234"/>
      <c r="H585" s="263"/>
      <c r="I585" s="169"/>
      <c r="K585" s="445" t="str">
        <f t="shared" si="68"/>
        <v>Leer</v>
      </c>
      <c r="L585" s="445" t="str">
        <f>VLOOKUP($D585,{"29 - Psychiatrie (Erwachsene)","BGI";"297 - stationsäquivalente Behandlung in der Erwachsenenpsychiatrie (29)","BGI";"30 - Kinder- und Jugendpsychiatrie","BGII";"307 - stationsäquivalente Behandlung in der Kinder- und Jugendpsychiatrie (30)","BGII";"31 - Psychosomatik","BGI";"","Leer"},2,0)</f>
        <v>Leer</v>
      </c>
      <c r="M585" s="445">
        <f t="shared" si="65"/>
        <v>0</v>
      </c>
      <c r="N585" s="445">
        <f t="shared" si="66"/>
        <v>0</v>
      </c>
      <c r="O585" s="445">
        <f t="shared" si="69"/>
        <v>0</v>
      </c>
      <c r="P585" s="445">
        <f t="shared" si="70"/>
        <v>0</v>
      </c>
      <c r="Q585" s="445">
        <f t="shared" si="71"/>
        <v>0</v>
      </c>
      <c r="R585" s="415" t="str">
        <f t="shared" si="72"/>
        <v>Leer</v>
      </c>
      <c r="S585" s="445">
        <f>IF('Angaben KH-Standort'!D$29='A4'!D585,IF('Angaben KH-Standort'!E$29="Ja",1,0),0)</f>
        <v>0</v>
      </c>
      <c r="T585" s="445">
        <f>IF('Angaben KH-Standort'!D$30='A4'!D585,IF('Angaben KH-Standort'!E$30="Ja",1,0),0)</f>
        <v>0</v>
      </c>
      <c r="U585" s="445">
        <f>IF('Angaben KH-Standort'!D$31='A4'!D585,IF('Angaben KH-Standort'!E$31="Ja",1,0),0)</f>
        <v>0</v>
      </c>
    </row>
    <row r="586" spans="2:21" ht="15" customHeight="1" x14ac:dyDescent="0.3">
      <c r="B586" s="70" t="str">
        <f t="shared" si="67"/>
        <v>!!!</v>
      </c>
      <c r="C586" s="265" t="str">
        <f>IF(ISERROR(IF(LEN(E586)&gt;0,VLOOKUP(TEXT($E586,0),'Angaben Stationen'!$E$14:$J$213,5,0),"")),"?",IF(LEN(E586)&gt;0,VLOOKUP(TEXT($E586,0),'Angaben Stationen'!$E$14:$J$213,5,0),""))</f>
        <v/>
      </c>
      <c r="D586" s="232" t="str">
        <f>IF(ISERROR(IF(LEN(E586)&gt;0,VLOOKUP(TEXT($E586,0),'Angaben Stationen'!$E$14:$J$213,6,0),"")),"STATION IST NICHT VORHANDEN",IF(LEN(E586)&gt;0,VLOOKUP(TEXT($E586,0),'Angaben Stationen'!$E$14:$J$213,6,0),""))</f>
        <v/>
      </c>
      <c r="E586" s="287"/>
      <c r="F586" s="234"/>
      <c r="G586" s="234"/>
      <c r="H586" s="263"/>
      <c r="I586" s="169"/>
      <c r="K586" s="445" t="str">
        <f t="shared" si="68"/>
        <v>Leer</v>
      </c>
      <c r="L586" s="445" t="str">
        <f>VLOOKUP($D586,{"29 - Psychiatrie (Erwachsene)","BGI";"297 - stationsäquivalente Behandlung in der Erwachsenenpsychiatrie (29)","BGI";"30 - Kinder- und Jugendpsychiatrie","BGII";"307 - stationsäquivalente Behandlung in der Kinder- und Jugendpsychiatrie (30)","BGII";"31 - Psychosomatik","BGI";"","Leer"},2,0)</f>
        <v>Leer</v>
      </c>
      <c r="M586" s="445">
        <f t="shared" si="65"/>
        <v>0</v>
      </c>
      <c r="N586" s="445">
        <f t="shared" si="66"/>
        <v>0</v>
      </c>
      <c r="O586" s="445">
        <f t="shared" si="69"/>
        <v>0</v>
      </c>
      <c r="P586" s="445">
        <f t="shared" si="70"/>
        <v>0</v>
      </c>
      <c r="Q586" s="445">
        <f t="shared" si="71"/>
        <v>0</v>
      </c>
      <c r="R586" s="415" t="str">
        <f t="shared" si="72"/>
        <v>Leer</v>
      </c>
      <c r="S586" s="445">
        <f>IF('Angaben KH-Standort'!D$29='A4'!D586,IF('Angaben KH-Standort'!E$29="Ja",1,0),0)</f>
        <v>0</v>
      </c>
      <c r="T586" s="445">
        <f>IF('Angaben KH-Standort'!D$30='A4'!D586,IF('Angaben KH-Standort'!E$30="Ja",1,0),0)</f>
        <v>0</v>
      </c>
      <c r="U586" s="445">
        <f>IF('Angaben KH-Standort'!D$31='A4'!D586,IF('Angaben KH-Standort'!E$31="Ja",1,0),0)</f>
        <v>0</v>
      </c>
    </row>
    <row r="587" spans="2:21" ht="15" customHeight="1" x14ac:dyDescent="0.3">
      <c r="B587" s="70" t="str">
        <f t="shared" si="67"/>
        <v>!!!</v>
      </c>
      <c r="C587" s="265" t="str">
        <f>IF(ISERROR(IF(LEN(E587)&gt;0,VLOOKUP(TEXT($E587,0),'Angaben Stationen'!$E$14:$J$213,5,0),"")),"?",IF(LEN(E587)&gt;0,VLOOKUP(TEXT($E587,0),'Angaben Stationen'!$E$14:$J$213,5,0),""))</f>
        <v/>
      </c>
      <c r="D587" s="232" t="str">
        <f>IF(ISERROR(IF(LEN(E587)&gt;0,VLOOKUP(TEXT($E587,0),'Angaben Stationen'!$E$14:$J$213,6,0),"")),"STATION IST NICHT VORHANDEN",IF(LEN(E587)&gt;0,VLOOKUP(TEXT($E587,0),'Angaben Stationen'!$E$14:$J$213,6,0),""))</f>
        <v/>
      </c>
      <c r="E587" s="287"/>
      <c r="F587" s="234"/>
      <c r="G587" s="234"/>
      <c r="H587" s="263"/>
      <c r="I587" s="169"/>
      <c r="K587" s="445" t="str">
        <f t="shared" si="68"/>
        <v>Leer</v>
      </c>
      <c r="L587" s="445" t="str">
        <f>VLOOKUP($D587,{"29 - Psychiatrie (Erwachsene)","BGI";"297 - stationsäquivalente Behandlung in der Erwachsenenpsychiatrie (29)","BGI";"30 - Kinder- und Jugendpsychiatrie","BGII";"307 - stationsäquivalente Behandlung in der Kinder- und Jugendpsychiatrie (30)","BGII";"31 - Psychosomatik","BGI";"","Leer"},2,0)</f>
        <v>Leer</v>
      </c>
      <c r="M587" s="445">
        <f t="shared" si="65"/>
        <v>0</v>
      </c>
      <c r="N587" s="445">
        <f t="shared" si="66"/>
        <v>0</v>
      </c>
      <c r="O587" s="445">
        <f t="shared" si="69"/>
        <v>0</v>
      </c>
      <c r="P587" s="445">
        <f t="shared" si="70"/>
        <v>0</v>
      </c>
      <c r="Q587" s="445">
        <f t="shared" si="71"/>
        <v>0</v>
      </c>
      <c r="R587" s="415" t="str">
        <f t="shared" si="72"/>
        <v>Leer</v>
      </c>
      <c r="S587" s="445">
        <f>IF('Angaben KH-Standort'!D$29='A4'!D587,IF('Angaben KH-Standort'!E$29="Ja",1,0),0)</f>
        <v>0</v>
      </c>
      <c r="T587" s="445">
        <f>IF('Angaben KH-Standort'!D$30='A4'!D587,IF('Angaben KH-Standort'!E$30="Ja",1,0),0)</f>
        <v>0</v>
      </c>
      <c r="U587" s="445">
        <f>IF('Angaben KH-Standort'!D$31='A4'!D587,IF('Angaben KH-Standort'!E$31="Ja",1,0),0)</f>
        <v>0</v>
      </c>
    </row>
    <row r="588" spans="2:21" ht="15" customHeight="1" x14ac:dyDescent="0.3">
      <c r="B588" s="70" t="str">
        <f t="shared" si="67"/>
        <v>!!!</v>
      </c>
      <c r="C588" s="265" t="str">
        <f>IF(ISERROR(IF(LEN(E588)&gt;0,VLOOKUP(TEXT($E588,0),'Angaben Stationen'!$E$14:$J$213,5,0),"")),"?",IF(LEN(E588)&gt;0,VLOOKUP(TEXT($E588,0),'Angaben Stationen'!$E$14:$J$213,5,0),""))</f>
        <v/>
      </c>
      <c r="D588" s="232" t="str">
        <f>IF(ISERROR(IF(LEN(E588)&gt;0,VLOOKUP(TEXT($E588,0),'Angaben Stationen'!$E$14:$J$213,6,0),"")),"STATION IST NICHT VORHANDEN",IF(LEN(E588)&gt;0,VLOOKUP(TEXT($E588,0),'Angaben Stationen'!$E$14:$J$213,6,0),""))</f>
        <v/>
      </c>
      <c r="E588" s="287"/>
      <c r="F588" s="234"/>
      <c r="G588" s="234"/>
      <c r="H588" s="263"/>
      <c r="I588" s="169"/>
      <c r="K588" s="445" t="str">
        <f t="shared" si="68"/>
        <v>Leer</v>
      </c>
      <c r="L588" s="445" t="str">
        <f>VLOOKUP($D588,{"29 - Psychiatrie (Erwachsene)","BGI";"297 - stationsäquivalente Behandlung in der Erwachsenenpsychiatrie (29)","BGI";"30 - Kinder- und Jugendpsychiatrie","BGII";"307 - stationsäquivalente Behandlung in der Kinder- und Jugendpsychiatrie (30)","BGII";"31 - Psychosomatik","BGI";"","Leer"},2,0)</f>
        <v>Leer</v>
      </c>
      <c r="M588" s="445">
        <f t="shared" si="65"/>
        <v>0</v>
      </c>
      <c r="N588" s="445">
        <f t="shared" si="66"/>
        <v>0</v>
      </c>
      <c r="O588" s="445">
        <f t="shared" si="69"/>
        <v>0</v>
      </c>
      <c r="P588" s="445">
        <f t="shared" si="70"/>
        <v>0</v>
      </c>
      <c r="Q588" s="445">
        <f t="shared" si="71"/>
        <v>0</v>
      </c>
      <c r="R588" s="415" t="str">
        <f t="shared" si="72"/>
        <v>Leer</v>
      </c>
      <c r="S588" s="445">
        <f>IF('Angaben KH-Standort'!D$29='A4'!D588,IF('Angaben KH-Standort'!E$29="Ja",1,0),0)</f>
        <v>0</v>
      </c>
      <c r="T588" s="445">
        <f>IF('Angaben KH-Standort'!D$30='A4'!D588,IF('Angaben KH-Standort'!E$30="Ja",1,0),0)</f>
        <v>0</v>
      </c>
      <c r="U588" s="445">
        <f>IF('Angaben KH-Standort'!D$31='A4'!D588,IF('Angaben KH-Standort'!E$31="Ja",1,0),0)</f>
        <v>0</v>
      </c>
    </row>
    <row r="589" spans="2:21" ht="15" customHeight="1" x14ac:dyDescent="0.3">
      <c r="B589" s="70" t="str">
        <f t="shared" si="67"/>
        <v>!!!</v>
      </c>
      <c r="C589" s="265" t="str">
        <f>IF(ISERROR(IF(LEN(E589)&gt;0,VLOOKUP(TEXT($E589,0),'Angaben Stationen'!$E$14:$J$213,5,0),"")),"?",IF(LEN(E589)&gt;0,VLOOKUP(TEXT($E589,0),'Angaben Stationen'!$E$14:$J$213,5,0),""))</f>
        <v/>
      </c>
      <c r="D589" s="232" t="str">
        <f>IF(ISERROR(IF(LEN(E589)&gt;0,VLOOKUP(TEXT($E589,0),'Angaben Stationen'!$E$14:$J$213,6,0),"")),"STATION IST NICHT VORHANDEN",IF(LEN(E589)&gt;0,VLOOKUP(TEXT($E589,0),'Angaben Stationen'!$E$14:$J$213,6,0),""))</f>
        <v/>
      </c>
      <c r="E589" s="287"/>
      <c r="F589" s="234"/>
      <c r="G589" s="234"/>
      <c r="H589" s="263"/>
      <c r="I589" s="169"/>
      <c r="K589" s="445" t="str">
        <f t="shared" si="68"/>
        <v>Leer</v>
      </c>
      <c r="L589" s="445" t="str">
        <f>VLOOKUP($D589,{"29 - Psychiatrie (Erwachsene)","BGI";"297 - stationsäquivalente Behandlung in der Erwachsenenpsychiatrie (29)","BGI";"30 - Kinder- und Jugendpsychiatrie","BGII";"307 - stationsäquivalente Behandlung in der Kinder- und Jugendpsychiatrie (30)","BGII";"31 - Psychosomatik","BGI";"","Leer"},2,0)</f>
        <v>Leer</v>
      </c>
      <c r="M589" s="445">
        <f t="shared" si="65"/>
        <v>0</v>
      </c>
      <c r="N589" s="445">
        <f t="shared" si="66"/>
        <v>0</v>
      </c>
      <c r="O589" s="445">
        <f t="shared" si="69"/>
        <v>0</v>
      </c>
      <c r="P589" s="445">
        <f t="shared" si="70"/>
        <v>0</v>
      </c>
      <c r="Q589" s="445">
        <f t="shared" si="71"/>
        <v>0</v>
      </c>
      <c r="R589" s="415" t="str">
        <f t="shared" si="72"/>
        <v>Leer</v>
      </c>
      <c r="S589" s="445">
        <f>IF('Angaben KH-Standort'!D$29='A4'!D589,IF('Angaben KH-Standort'!E$29="Ja",1,0),0)</f>
        <v>0</v>
      </c>
      <c r="T589" s="445">
        <f>IF('Angaben KH-Standort'!D$30='A4'!D589,IF('Angaben KH-Standort'!E$30="Ja",1,0),0)</f>
        <v>0</v>
      </c>
      <c r="U589" s="445">
        <f>IF('Angaben KH-Standort'!D$31='A4'!D589,IF('Angaben KH-Standort'!E$31="Ja",1,0),0)</f>
        <v>0</v>
      </c>
    </row>
    <row r="590" spans="2:21" ht="15" customHeight="1" x14ac:dyDescent="0.3">
      <c r="B590" s="70" t="str">
        <f t="shared" si="67"/>
        <v>!!!</v>
      </c>
      <c r="C590" s="265" t="str">
        <f>IF(ISERROR(IF(LEN(E590)&gt;0,VLOOKUP(TEXT($E590,0),'Angaben Stationen'!$E$14:$J$213,5,0),"")),"?",IF(LEN(E590)&gt;0,VLOOKUP(TEXT($E590,0),'Angaben Stationen'!$E$14:$J$213,5,0),""))</f>
        <v/>
      </c>
      <c r="D590" s="232" t="str">
        <f>IF(ISERROR(IF(LEN(E590)&gt;0,VLOOKUP(TEXT($E590,0),'Angaben Stationen'!$E$14:$J$213,6,0),"")),"STATION IST NICHT VORHANDEN",IF(LEN(E590)&gt;0,VLOOKUP(TEXT($E590,0),'Angaben Stationen'!$E$14:$J$213,6,0),""))</f>
        <v/>
      </c>
      <c r="E590" s="287"/>
      <c r="F590" s="234"/>
      <c r="G590" s="234"/>
      <c r="H590" s="263"/>
      <c r="I590" s="169"/>
      <c r="K590" s="445" t="str">
        <f t="shared" si="68"/>
        <v>Leer</v>
      </c>
      <c r="L590" s="445" t="str">
        <f>VLOOKUP($D590,{"29 - Psychiatrie (Erwachsene)","BGI";"297 - stationsäquivalente Behandlung in der Erwachsenenpsychiatrie (29)","BGI";"30 - Kinder- und Jugendpsychiatrie","BGII";"307 - stationsäquivalente Behandlung in der Kinder- und Jugendpsychiatrie (30)","BGII";"31 - Psychosomatik","BGI";"","Leer"},2,0)</f>
        <v>Leer</v>
      </c>
      <c r="M590" s="445">
        <f t="shared" si="65"/>
        <v>0</v>
      </c>
      <c r="N590" s="445">
        <f t="shared" si="66"/>
        <v>0</v>
      </c>
      <c r="O590" s="445">
        <f t="shared" si="69"/>
        <v>0</v>
      </c>
      <c r="P590" s="445">
        <f t="shared" si="70"/>
        <v>0</v>
      </c>
      <c r="Q590" s="445">
        <f t="shared" si="71"/>
        <v>0</v>
      </c>
      <c r="R590" s="415" t="str">
        <f t="shared" si="72"/>
        <v>Leer</v>
      </c>
      <c r="S590" s="445">
        <f>IF('Angaben KH-Standort'!D$29='A4'!D590,IF('Angaben KH-Standort'!E$29="Ja",1,0),0)</f>
        <v>0</v>
      </c>
      <c r="T590" s="445">
        <f>IF('Angaben KH-Standort'!D$30='A4'!D590,IF('Angaben KH-Standort'!E$30="Ja",1,0),0)</f>
        <v>0</v>
      </c>
      <c r="U590" s="445">
        <f>IF('Angaben KH-Standort'!D$31='A4'!D590,IF('Angaben KH-Standort'!E$31="Ja",1,0),0)</f>
        <v>0</v>
      </c>
    </row>
    <row r="591" spans="2:21" ht="15" customHeight="1" x14ac:dyDescent="0.3">
      <c r="B591" s="70" t="str">
        <f t="shared" si="67"/>
        <v>!!!</v>
      </c>
      <c r="C591" s="265" t="str">
        <f>IF(ISERROR(IF(LEN(E591)&gt;0,VLOOKUP(TEXT($E591,0),'Angaben Stationen'!$E$14:$J$213,5,0),"")),"?",IF(LEN(E591)&gt;0,VLOOKUP(TEXT($E591,0),'Angaben Stationen'!$E$14:$J$213,5,0),""))</f>
        <v/>
      </c>
      <c r="D591" s="232" t="str">
        <f>IF(ISERROR(IF(LEN(E591)&gt;0,VLOOKUP(TEXT($E591,0),'Angaben Stationen'!$E$14:$J$213,6,0),"")),"STATION IST NICHT VORHANDEN",IF(LEN(E591)&gt;0,VLOOKUP(TEXT($E591,0),'Angaben Stationen'!$E$14:$J$213,6,0),""))</f>
        <v/>
      </c>
      <c r="E591" s="287"/>
      <c r="F591" s="234"/>
      <c r="G591" s="234"/>
      <c r="H591" s="263"/>
      <c r="I591" s="169"/>
      <c r="K591" s="445" t="str">
        <f t="shared" si="68"/>
        <v>Leer</v>
      </c>
      <c r="L591" s="445" t="str">
        <f>VLOOKUP($D591,{"29 - Psychiatrie (Erwachsene)","BGI";"297 - stationsäquivalente Behandlung in der Erwachsenenpsychiatrie (29)","BGI";"30 - Kinder- und Jugendpsychiatrie","BGII";"307 - stationsäquivalente Behandlung in der Kinder- und Jugendpsychiatrie (30)","BGII";"31 - Psychosomatik","BGI";"","Leer"},2,0)</f>
        <v>Leer</v>
      </c>
      <c r="M591" s="445">
        <f t="shared" si="65"/>
        <v>0</v>
      </c>
      <c r="N591" s="445">
        <f t="shared" si="66"/>
        <v>0</v>
      </c>
      <c r="O591" s="445">
        <f t="shared" si="69"/>
        <v>0</v>
      </c>
      <c r="P591" s="445">
        <f t="shared" si="70"/>
        <v>0</v>
      </c>
      <c r="Q591" s="445">
        <f t="shared" si="71"/>
        <v>0</v>
      </c>
      <c r="R591" s="415" t="str">
        <f t="shared" si="72"/>
        <v>Leer</v>
      </c>
      <c r="S591" s="445">
        <f>IF('Angaben KH-Standort'!D$29='A4'!D591,IF('Angaben KH-Standort'!E$29="Ja",1,0),0)</f>
        <v>0</v>
      </c>
      <c r="T591" s="445">
        <f>IF('Angaben KH-Standort'!D$30='A4'!D591,IF('Angaben KH-Standort'!E$30="Ja",1,0),0)</f>
        <v>0</v>
      </c>
      <c r="U591" s="445">
        <f>IF('Angaben KH-Standort'!D$31='A4'!D591,IF('Angaben KH-Standort'!E$31="Ja",1,0),0)</f>
        <v>0</v>
      </c>
    </row>
    <row r="592" spans="2:21" ht="15" customHeight="1" x14ac:dyDescent="0.3">
      <c r="B592" s="70" t="str">
        <f t="shared" si="67"/>
        <v>!!!</v>
      </c>
      <c r="C592" s="265" t="str">
        <f>IF(ISERROR(IF(LEN(E592)&gt;0,VLOOKUP(TEXT($E592,0),'Angaben Stationen'!$E$14:$J$213,5,0),"")),"?",IF(LEN(E592)&gt;0,VLOOKUP(TEXT($E592,0),'Angaben Stationen'!$E$14:$J$213,5,0),""))</f>
        <v/>
      </c>
      <c r="D592" s="232" t="str">
        <f>IF(ISERROR(IF(LEN(E592)&gt;0,VLOOKUP(TEXT($E592,0),'Angaben Stationen'!$E$14:$J$213,6,0),"")),"STATION IST NICHT VORHANDEN",IF(LEN(E592)&gt;0,VLOOKUP(TEXT($E592,0),'Angaben Stationen'!$E$14:$J$213,6,0),""))</f>
        <v/>
      </c>
      <c r="E592" s="287"/>
      <c r="F592" s="234"/>
      <c r="G592" s="234"/>
      <c r="H592" s="263"/>
      <c r="I592" s="169"/>
      <c r="K592" s="445" t="str">
        <f t="shared" si="68"/>
        <v>Leer</v>
      </c>
      <c r="L592" s="445" t="str">
        <f>VLOOKUP($D592,{"29 - Psychiatrie (Erwachsene)","BGI";"297 - stationsäquivalente Behandlung in der Erwachsenenpsychiatrie (29)","BGI";"30 - Kinder- und Jugendpsychiatrie","BGII";"307 - stationsäquivalente Behandlung in der Kinder- und Jugendpsychiatrie (30)","BGII";"31 - Psychosomatik","BGI";"","Leer"},2,0)</f>
        <v>Leer</v>
      </c>
      <c r="M592" s="445">
        <f t="shared" si="65"/>
        <v>0</v>
      </c>
      <c r="N592" s="445">
        <f t="shared" si="66"/>
        <v>0</v>
      </c>
      <c r="O592" s="445">
        <f t="shared" si="69"/>
        <v>0</v>
      </c>
      <c r="P592" s="445">
        <f t="shared" si="70"/>
        <v>0</v>
      </c>
      <c r="Q592" s="445">
        <f t="shared" si="71"/>
        <v>0</v>
      </c>
      <c r="R592" s="415" t="str">
        <f t="shared" si="72"/>
        <v>Leer</v>
      </c>
      <c r="S592" s="445">
        <f>IF('Angaben KH-Standort'!D$29='A4'!D592,IF('Angaben KH-Standort'!E$29="Ja",1,0),0)</f>
        <v>0</v>
      </c>
      <c r="T592" s="445">
        <f>IF('Angaben KH-Standort'!D$30='A4'!D592,IF('Angaben KH-Standort'!E$30="Ja",1,0),0)</f>
        <v>0</v>
      </c>
      <c r="U592" s="445">
        <f>IF('Angaben KH-Standort'!D$31='A4'!D592,IF('Angaben KH-Standort'!E$31="Ja",1,0),0)</f>
        <v>0</v>
      </c>
    </row>
    <row r="593" spans="2:21" ht="15" customHeight="1" x14ac:dyDescent="0.3">
      <c r="B593" s="70" t="str">
        <f t="shared" si="67"/>
        <v>!!!</v>
      </c>
      <c r="C593" s="265" t="str">
        <f>IF(ISERROR(IF(LEN(E593)&gt;0,VLOOKUP(TEXT($E593,0),'Angaben Stationen'!$E$14:$J$213,5,0),"")),"?",IF(LEN(E593)&gt;0,VLOOKUP(TEXT($E593,0),'Angaben Stationen'!$E$14:$J$213,5,0),""))</f>
        <v/>
      </c>
      <c r="D593" s="232" t="str">
        <f>IF(ISERROR(IF(LEN(E593)&gt;0,VLOOKUP(TEXT($E593,0),'Angaben Stationen'!$E$14:$J$213,6,0),"")),"STATION IST NICHT VORHANDEN",IF(LEN(E593)&gt;0,VLOOKUP(TEXT($E593,0),'Angaben Stationen'!$E$14:$J$213,6,0),""))</f>
        <v/>
      </c>
      <c r="E593" s="287"/>
      <c r="F593" s="234"/>
      <c r="G593" s="234"/>
      <c r="H593" s="263"/>
      <c r="I593" s="169"/>
      <c r="K593" s="445" t="str">
        <f t="shared" si="68"/>
        <v>Leer</v>
      </c>
      <c r="L593" s="445" t="str">
        <f>VLOOKUP($D593,{"29 - Psychiatrie (Erwachsene)","BGI";"297 - stationsäquivalente Behandlung in der Erwachsenenpsychiatrie (29)","BGI";"30 - Kinder- und Jugendpsychiatrie","BGII";"307 - stationsäquivalente Behandlung in der Kinder- und Jugendpsychiatrie (30)","BGII";"31 - Psychosomatik","BGI";"","Leer"},2,0)</f>
        <v>Leer</v>
      </c>
      <c r="M593" s="445">
        <f t="shared" si="65"/>
        <v>0</v>
      </c>
      <c r="N593" s="445">
        <f t="shared" si="66"/>
        <v>0</v>
      </c>
      <c r="O593" s="445">
        <f t="shared" si="69"/>
        <v>0</v>
      </c>
      <c r="P593" s="445">
        <f t="shared" si="70"/>
        <v>0</v>
      </c>
      <c r="Q593" s="445">
        <f t="shared" si="71"/>
        <v>0</v>
      </c>
      <c r="R593" s="415" t="str">
        <f t="shared" si="72"/>
        <v>Leer</v>
      </c>
      <c r="S593" s="445">
        <f>IF('Angaben KH-Standort'!D$29='A4'!D593,IF('Angaben KH-Standort'!E$29="Ja",1,0),0)</f>
        <v>0</v>
      </c>
      <c r="T593" s="445">
        <f>IF('Angaben KH-Standort'!D$30='A4'!D593,IF('Angaben KH-Standort'!E$30="Ja",1,0),0)</f>
        <v>0</v>
      </c>
      <c r="U593" s="445">
        <f>IF('Angaben KH-Standort'!D$31='A4'!D593,IF('Angaben KH-Standort'!E$31="Ja",1,0),0)</f>
        <v>0</v>
      </c>
    </row>
    <row r="594" spans="2:21" ht="15" customHeight="1" x14ac:dyDescent="0.3">
      <c r="B594" s="70" t="str">
        <f t="shared" si="67"/>
        <v>!!!</v>
      </c>
      <c r="C594" s="265" t="str">
        <f>IF(ISERROR(IF(LEN(E594)&gt;0,VLOOKUP(TEXT($E594,0),'Angaben Stationen'!$E$14:$J$213,5,0),"")),"?",IF(LEN(E594)&gt;0,VLOOKUP(TEXT($E594,0),'Angaben Stationen'!$E$14:$J$213,5,0),""))</f>
        <v/>
      </c>
      <c r="D594" s="232" t="str">
        <f>IF(ISERROR(IF(LEN(E594)&gt;0,VLOOKUP(TEXT($E594,0),'Angaben Stationen'!$E$14:$J$213,6,0),"")),"STATION IST NICHT VORHANDEN",IF(LEN(E594)&gt;0,VLOOKUP(TEXT($E594,0),'Angaben Stationen'!$E$14:$J$213,6,0),""))</f>
        <v/>
      </c>
      <c r="E594" s="287"/>
      <c r="F594" s="234"/>
      <c r="G594" s="234"/>
      <c r="H594" s="263"/>
      <c r="I594" s="169"/>
      <c r="K594" s="445" t="str">
        <f t="shared" si="68"/>
        <v>Leer</v>
      </c>
      <c r="L594" s="445" t="str">
        <f>VLOOKUP($D594,{"29 - Psychiatrie (Erwachsene)","BGI";"297 - stationsäquivalente Behandlung in der Erwachsenenpsychiatrie (29)","BGI";"30 - Kinder- und Jugendpsychiatrie","BGII";"307 - stationsäquivalente Behandlung in der Kinder- und Jugendpsychiatrie (30)","BGII";"31 - Psychosomatik","BGI";"","Leer"},2,0)</f>
        <v>Leer</v>
      </c>
      <c r="M594" s="445">
        <f t="shared" si="65"/>
        <v>0</v>
      </c>
      <c r="N594" s="445">
        <f t="shared" si="66"/>
        <v>0</v>
      </c>
      <c r="O594" s="445">
        <f t="shared" si="69"/>
        <v>0</v>
      </c>
      <c r="P594" s="445">
        <f t="shared" si="70"/>
        <v>0</v>
      </c>
      <c r="Q594" s="445">
        <f t="shared" si="71"/>
        <v>0</v>
      </c>
      <c r="R594" s="415" t="str">
        <f t="shared" si="72"/>
        <v>Leer</v>
      </c>
      <c r="S594" s="445">
        <f>IF('Angaben KH-Standort'!D$29='A4'!D594,IF('Angaben KH-Standort'!E$29="Ja",1,0),0)</f>
        <v>0</v>
      </c>
      <c r="T594" s="445">
        <f>IF('Angaben KH-Standort'!D$30='A4'!D594,IF('Angaben KH-Standort'!E$30="Ja",1,0),0)</f>
        <v>0</v>
      </c>
      <c r="U594" s="445">
        <f>IF('Angaben KH-Standort'!D$31='A4'!D594,IF('Angaben KH-Standort'!E$31="Ja",1,0),0)</f>
        <v>0</v>
      </c>
    </row>
    <row r="595" spans="2:21" ht="15" customHeight="1" x14ac:dyDescent="0.3">
      <c r="B595" s="70" t="str">
        <f t="shared" si="67"/>
        <v>!!!</v>
      </c>
      <c r="C595" s="265" t="str">
        <f>IF(ISERROR(IF(LEN(E595)&gt;0,VLOOKUP(TEXT($E595,0),'Angaben Stationen'!$E$14:$J$213,5,0),"")),"?",IF(LEN(E595)&gt;0,VLOOKUP(TEXT($E595,0),'Angaben Stationen'!$E$14:$J$213,5,0),""))</f>
        <v/>
      </c>
      <c r="D595" s="232" t="str">
        <f>IF(ISERROR(IF(LEN(E595)&gt;0,VLOOKUP(TEXT($E595,0),'Angaben Stationen'!$E$14:$J$213,6,0),"")),"STATION IST NICHT VORHANDEN",IF(LEN(E595)&gt;0,VLOOKUP(TEXT($E595,0),'Angaben Stationen'!$E$14:$J$213,6,0),""))</f>
        <v/>
      </c>
      <c r="E595" s="287"/>
      <c r="F595" s="234"/>
      <c r="G595" s="234"/>
      <c r="H595" s="263"/>
      <c r="I595" s="169"/>
      <c r="K595" s="445" t="str">
        <f t="shared" si="68"/>
        <v>Leer</v>
      </c>
      <c r="L595" s="445" t="str">
        <f>VLOOKUP($D595,{"29 - Psychiatrie (Erwachsene)","BGI";"297 - stationsäquivalente Behandlung in der Erwachsenenpsychiatrie (29)","BGI";"30 - Kinder- und Jugendpsychiatrie","BGII";"307 - stationsäquivalente Behandlung in der Kinder- und Jugendpsychiatrie (30)","BGII";"31 - Psychosomatik","BGI";"","Leer"},2,0)</f>
        <v>Leer</v>
      </c>
      <c r="M595" s="445">
        <f t="shared" si="65"/>
        <v>0</v>
      </c>
      <c r="N595" s="445">
        <f t="shared" si="66"/>
        <v>0</v>
      </c>
      <c r="O595" s="445">
        <f t="shared" si="69"/>
        <v>0</v>
      </c>
      <c r="P595" s="445">
        <f t="shared" si="70"/>
        <v>0</v>
      </c>
      <c r="Q595" s="445">
        <f t="shared" si="71"/>
        <v>0</v>
      </c>
      <c r="R595" s="415" t="str">
        <f t="shared" si="72"/>
        <v>Leer</v>
      </c>
      <c r="S595" s="445">
        <f>IF('Angaben KH-Standort'!D$29='A4'!D595,IF('Angaben KH-Standort'!E$29="Ja",1,0),0)</f>
        <v>0</v>
      </c>
      <c r="T595" s="445">
        <f>IF('Angaben KH-Standort'!D$30='A4'!D595,IF('Angaben KH-Standort'!E$30="Ja",1,0),0)</f>
        <v>0</v>
      </c>
      <c r="U595" s="445">
        <f>IF('Angaben KH-Standort'!D$31='A4'!D595,IF('Angaben KH-Standort'!E$31="Ja",1,0),0)</f>
        <v>0</v>
      </c>
    </row>
    <row r="596" spans="2:21" ht="15" customHeight="1" x14ac:dyDescent="0.3">
      <c r="B596" s="70" t="str">
        <f t="shared" si="67"/>
        <v>!!!</v>
      </c>
      <c r="C596" s="265" t="str">
        <f>IF(ISERROR(IF(LEN(E596)&gt;0,VLOOKUP(TEXT($E596,0),'Angaben Stationen'!$E$14:$J$213,5,0),"")),"?",IF(LEN(E596)&gt;0,VLOOKUP(TEXT($E596,0),'Angaben Stationen'!$E$14:$J$213,5,0),""))</f>
        <v/>
      </c>
      <c r="D596" s="232" t="str">
        <f>IF(ISERROR(IF(LEN(E596)&gt;0,VLOOKUP(TEXT($E596,0),'Angaben Stationen'!$E$14:$J$213,6,0),"")),"STATION IST NICHT VORHANDEN",IF(LEN(E596)&gt;0,VLOOKUP(TEXT($E596,0),'Angaben Stationen'!$E$14:$J$213,6,0),""))</f>
        <v/>
      </c>
      <c r="E596" s="287"/>
      <c r="F596" s="234"/>
      <c r="G596" s="234"/>
      <c r="H596" s="263"/>
      <c r="I596" s="169"/>
      <c r="K596" s="445" t="str">
        <f t="shared" si="68"/>
        <v>Leer</v>
      </c>
      <c r="L596" s="445" t="str">
        <f>VLOOKUP($D596,{"29 - Psychiatrie (Erwachsene)","BGI";"297 - stationsäquivalente Behandlung in der Erwachsenenpsychiatrie (29)","BGI";"30 - Kinder- und Jugendpsychiatrie","BGII";"307 - stationsäquivalente Behandlung in der Kinder- und Jugendpsychiatrie (30)","BGII";"31 - Psychosomatik","BGI";"","Leer"},2,0)</f>
        <v>Leer</v>
      </c>
      <c r="M596" s="445">
        <f t="shared" si="65"/>
        <v>0</v>
      </c>
      <c r="N596" s="445">
        <f t="shared" si="66"/>
        <v>0</v>
      </c>
      <c r="O596" s="445">
        <f t="shared" si="69"/>
        <v>0</v>
      </c>
      <c r="P596" s="445">
        <f t="shared" si="70"/>
        <v>0</v>
      </c>
      <c r="Q596" s="445">
        <f t="shared" si="71"/>
        <v>0</v>
      </c>
      <c r="R596" s="415" t="str">
        <f t="shared" si="72"/>
        <v>Leer</v>
      </c>
      <c r="S596" s="445">
        <f>IF('Angaben KH-Standort'!D$29='A4'!D596,IF('Angaben KH-Standort'!E$29="Ja",1,0),0)</f>
        <v>0</v>
      </c>
      <c r="T596" s="445">
        <f>IF('Angaben KH-Standort'!D$30='A4'!D596,IF('Angaben KH-Standort'!E$30="Ja",1,0),0)</f>
        <v>0</v>
      </c>
      <c r="U596" s="445">
        <f>IF('Angaben KH-Standort'!D$31='A4'!D596,IF('Angaben KH-Standort'!E$31="Ja",1,0),0)</f>
        <v>0</v>
      </c>
    </row>
    <row r="597" spans="2:21" ht="15" customHeight="1" x14ac:dyDescent="0.3">
      <c r="B597" s="70" t="str">
        <f t="shared" si="67"/>
        <v>!!!</v>
      </c>
      <c r="C597" s="265" t="str">
        <f>IF(ISERROR(IF(LEN(E597)&gt;0,VLOOKUP(TEXT($E597,0),'Angaben Stationen'!$E$14:$J$213,5,0),"")),"?",IF(LEN(E597)&gt;0,VLOOKUP(TEXT($E597,0),'Angaben Stationen'!$E$14:$J$213,5,0),""))</f>
        <v/>
      </c>
      <c r="D597" s="232" t="str">
        <f>IF(ISERROR(IF(LEN(E597)&gt;0,VLOOKUP(TEXT($E597,0),'Angaben Stationen'!$E$14:$J$213,6,0),"")),"STATION IST NICHT VORHANDEN",IF(LEN(E597)&gt;0,VLOOKUP(TEXT($E597,0),'Angaben Stationen'!$E$14:$J$213,6,0),""))</f>
        <v/>
      </c>
      <c r="E597" s="287"/>
      <c r="F597" s="234"/>
      <c r="G597" s="234"/>
      <c r="H597" s="263"/>
      <c r="I597" s="169"/>
      <c r="K597" s="445" t="str">
        <f t="shared" si="68"/>
        <v>Leer</v>
      </c>
      <c r="L597" s="445" t="str">
        <f>VLOOKUP($D597,{"29 - Psychiatrie (Erwachsene)","BGI";"297 - stationsäquivalente Behandlung in der Erwachsenenpsychiatrie (29)","BGI";"30 - Kinder- und Jugendpsychiatrie","BGII";"307 - stationsäquivalente Behandlung in der Kinder- und Jugendpsychiatrie (30)","BGII";"31 - Psychosomatik","BGI";"","Leer"},2,0)</f>
        <v>Leer</v>
      </c>
      <c r="M597" s="445">
        <f t="shared" si="65"/>
        <v>0</v>
      </c>
      <c r="N597" s="445">
        <f t="shared" si="66"/>
        <v>0</v>
      </c>
      <c r="O597" s="445">
        <f t="shared" si="69"/>
        <v>0</v>
      </c>
      <c r="P597" s="445">
        <f t="shared" si="70"/>
        <v>0</v>
      </c>
      <c r="Q597" s="445">
        <f t="shared" si="71"/>
        <v>0</v>
      </c>
      <c r="R597" s="415" t="str">
        <f t="shared" si="72"/>
        <v>Leer</v>
      </c>
      <c r="S597" s="445">
        <f>IF('Angaben KH-Standort'!D$29='A4'!D597,IF('Angaben KH-Standort'!E$29="Ja",1,0),0)</f>
        <v>0</v>
      </c>
      <c r="T597" s="445">
        <f>IF('Angaben KH-Standort'!D$30='A4'!D597,IF('Angaben KH-Standort'!E$30="Ja",1,0),0)</f>
        <v>0</v>
      </c>
      <c r="U597" s="445">
        <f>IF('Angaben KH-Standort'!D$31='A4'!D597,IF('Angaben KH-Standort'!E$31="Ja",1,0),0)</f>
        <v>0</v>
      </c>
    </row>
    <row r="598" spans="2:21" ht="15" customHeight="1" x14ac:dyDescent="0.3">
      <c r="B598" s="70" t="str">
        <f t="shared" si="67"/>
        <v>!!!</v>
      </c>
      <c r="C598" s="265" t="str">
        <f>IF(ISERROR(IF(LEN(E598)&gt;0,VLOOKUP(TEXT($E598,0),'Angaben Stationen'!$E$14:$J$213,5,0),"")),"?",IF(LEN(E598)&gt;0,VLOOKUP(TEXT($E598,0),'Angaben Stationen'!$E$14:$J$213,5,0),""))</f>
        <v/>
      </c>
      <c r="D598" s="232" t="str">
        <f>IF(ISERROR(IF(LEN(E598)&gt;0,VLOOKUP(TEXT($E598,0),'Angaben Stationen'!$E$14:$J$213,6,0),"")),"STATION IST NICHT VORHANDEN",IF(LEN(E598)&gt;0,VLOOKUP(TEXT($E598,0),'Angaben Stationen'!$E$14:$J$213,6,0),""))</f>
        <v/>
      </c>
      <c r="E598" s="287"/>
      <c r="F598" s="234"/>
      <c r="G598" s="234"/>
      <c r="H598" s="263"/>
      <c r="I598" s="169"/>
      <c r="K598" s="445" t="str">
        <f t="shared" si="68"/>
        <v>Leer</v>
      </c>
      <c r="L598" s="445" t="str">
        <f>VLOOKUP($D598,{"29 - Psychiatrie (Erwachsene)","BGI";"297 - stationsäquivalente Behandlung in der Erwachsenenpsychiatrie (29)","BGI";"30 - Kinder- und Jugendpsychiatrie","BGII";"307 - stationsäquivalente Behandlung in der Kinder- und Jugendpsychiatrie (30)","BGII";"31 - Psychosomatik","BGI";"","Leer"},2,0)</f>
        <v>Leer</v>
      </c>
      <c r="M598" s="445">
        <f t="shared" si="65"/>
        <v>0</v>
      </c>
      <c r="N598" s="445">
        <f t="shared" si="66"/>
        <v>0</v>
      </c>
      <c r="O598" s="445">
        <f t="shared" si="69"/>
        <v>0</v>
      </c>
      <c r="P598" s="445">
        <f t="shared" si="70"/>
        <v>0</v>
      </c>
      <c r="Q598" s="445">
        <f t="shared" si="71"/>
        <v>0</v>
      </c>
      <c r="R598" s="415" t="str">
        <f t="shared" si="72"/>
        <v>Leer</v>
      </c>
      <c r="S598" s="445">
        <f>IF('Angaben KH-Standort'!D$29='A4'!D598,IF('Angaben KH-Standort'!E$29="Ja",1,0),0)</f>
        <v>0</v>
      </c>
      <c r="T598" s="445">
        <f>IF('Angaben KH-Standort'!D$30='A4'!D598,IF('Angaben KH-Standort'!E$30="Ja",1,0),0)</f>
        <v>0</v>
      </c>
      <c r="U598" s="445">
        <f>IF('Angaben KH-Standort'!D$31='A4'!D598,IF('Angaben KH-Standort'!E$31="Ja",1,0),0)</f>
        <v>0</v>
      </c>
    </row>
    <row r="599" spans="2:21" ht="15" customHeight="1" x14ac:dyDescent="0.3">
      <c r="B599" s="70" t="str">
        <f t="shared" si="67"/>
        <v>!!!</v>
      </c>
      <c r="C599" s="265" t="str">
        <f>IF(ISERROR(IF(LEN(E599)&gt;0,VLOOKUP(TEXT($E599,0),'Angaben Stationen'!$E$14:$J$213,5,0),"")),"?",IF(LEN(E599)&gt;0,VLOOKUP(TEXT($E599,0),'Angaben Stationen'!$E$14:$J$213,5,0),""))</f>
        <v/>
      </c>
      <c r="D599" s="232" t="str">
        <f>IF(ISERROR(IF(LEN(E599)&gt;0,VLOOKUP(TEXT($E599,0),'Angaben Stationen'!$E$14:$J$213,6,0),"")),"STATION IST NICHT VORHANDEN",IF(LEN(E599)&gt;0,VLOOKUP(TEXT($E599,0),'Angaben Stationen'!$E$14:$J$213,6,0),""))</f>
        <v/>
      </c>
      <c r="E599" s="287"/>
      <c r="F599" s="234"/>
      <c r="G599" s="234"/>
      <c r="H599" s="263"/>
      <c r="I599" s="169"/>
      <c r="K599" s="445" t="str">
        <f t="shared" si="68"/>
        <v>Leer</v>
      </c>
      <c r="L599" s="445" t="str">
        <f>VLOOKUP($D599,{"29 - Psychiatrie (Erwachsene)","BGI";"297 - stationsäquivalente Behandlung in der Erwachsenenpsychiatrie (29)","BGI";"30 - Kinder- und Jugendpsychiatrie","BGII";"307 - stationsäquivalente Behandlung in der Kinder- und Jugendpsychiatrie (30)","BGII";"31 - Psychosomatik","BGI";"","Leer"},2,0)</f>
        <v>Leer</v>
      </c>
      <c r="M599" s="445">
        <f t="shared" si="65"/>
        <v>0</v>
      </c>
      <c r="N599" s="445">
        <f t="shared" si="66"/>
        <v>0</v>
      </c>
      <c r="O599" s="445">
        <f t="shared" si="69"/>
        <v>0</v>
      </c>
      <c r="P599" s="445">
        <f t="shared" si="70"/>
        <v>0</v>
      </c>
      <c r="Q599" s="445">
        <f t="shared" si="71"/>
        <v>0</v>
      </c>
      <c r="R599" s="415" t="str">
        <f t="shared" si="72"/>
        <v>Leer</v>
      </c>
      <c r="S599" s="445">
        <f>IF('Angaben KH-Standort'!D$29='A4'!D599,IF('Angaben KH-Standort'!E$29="Ja",1,0),0)</f>
        <v>0</v>
      </c>
      <c r="T599" s="445">
        <f>IF('Angaben KH-Standort'!D$30='A4'!D599,IF('Angaben KH-Standort'!E$30="Ja",1,0),0)</f>
        <v>0</v>
      </c>
      <c r="U599" s="445">
        <f>IF('Angaben KH-Standort'!D$31='A4'!D599,IF('Angaben KH-Standort'!E$31="Ja",1,0),0)</f>
        <v>0</v>
      </c>
    </row>
    <row r="600" spans="2:21" ht="15" customHeight="1" x14ac:dyDescent="0.3">
      <c r="B600" s="70" t="str">
        <f t="shared" si="67"/>
        <v>!!!</v>
      </c>
      <c r="C600" s="265" t="str">
        <f>IF(ISERROR(IF(LEN(E600)&gt;0,VLOOKUP(TEXT($E600,0),'Angaben Stationen'!$E$14:$J$213,5,0),"")),"?",IF(LEN(E600)&gt;0,VLOOKUP(TEXT($E600,0),'Angaben Stationen'!$E$14:$J$213,5,0),""))</f>
        <v/>
      </c>
      <c r="D600" s="232" t="str">
        <f>IF(ISERROR(IF(LEN(E600)&gt;0,VLOOKUP(TEXT($E600,0),'Angaben Stationen'!$E$14:$J$213,6,0),"")),"STATION IST NICHT VORHANDEN",IF(LEN(E600)&gt;0,VLOOKUP(TEXT($E600,0),'Angaben Stationen'!$E$14:$J$213,6,0),""))</f>
        <v/>
      </c>
      <c r="E600" s="287"/>
      <c r="F600" s="234"/>
      <c r="G600" s="234"/>
      <c r="H600" s="263"/>
      <c r="I600" s="169"/>
      <c r="K600" s="445" t="str">
        <f t="shared" si="68"/>
        <v>Leer</v>
      </c>
      <c r="L600" s="445" t="str">
        <f>VLOOKUP($D600,{"29 - Psychiatrie (Erwachsene)","BGI";"297 - stationsäquivalente Behandlung in der Erwachsenenpsychiatrie (29)","BGI";"30 - Kinder- und Jugendpsychiatrie","BGII";"307 - stationsäquivalente Behandlung in der Kinder- und Jugendpsychiatrie (30)","BGII";"31 - Psychosomatik","BGI";"","Leer"},2,0)</f>
        <v>Leer</v>
      </c>
      <c r="M600" s="445">
        <f t="shared" si="65"/>
        <v>0</v>
      </c>
      <c r="N600" s="445">
        <f t="shared" si="66"/>
        <v>0</v>
      </c>
      <c r="O600" s="445">
        <f t="shared" si="69"/>
        <v>0</v>
      </c>
      <c r="P600" s="445">
        <f t="shared" si="70"/>
        <v>0</v>
      </c>
      <c r="Q600" s="445">
        <f t="shared" si="71"/>
        <v>0</v>
      </c>
      <c r="R600" s="415" t="str">
        <f t="shared" si="72"/>
        <v>Leer</v>
      </c>
      <c r="S600" s="445">
        <f>IF('Angaben KH-Standort'!D$29='A4'!D600,IF('Angaben KH-Standort'!E$29="Ja",1,0),0)</f>
        <v>0</v>
      </c>
      <c r="T600" s="445">
        <f>IF('Angaben KH-Standort'!D$30='A4'!D600,IF('Angaben KH-Standort'!E$30="Ja",1,0),0)</f>
        <v>0</v>
      </c>
      <c r="U600" s="445">
        <f>IF('Angaben KH-Standort'!D$31='A4'!D600,IF('Angaben KH-Standort'!E$31="Ja",1,0),0)</f>
        <v>0</v>
      </c>
    </row>
    <row r="601" spans="2:21" ht="15" customHeight="1" x14ac:dyDescent="0.3">
      <c r="B601" s="70" t="str">
        <f t="shared" si="67"/>
        <v>!!!</v>
      </c>
      <c r="C601" s="265" t="str">
        <f>IF(ISERROR(IF(LEN(E601)&gt;0,VLOOKUP(TEXT($E601,0),'Angaben Stationen'!$E$14:$J$213,5,0),"")),"?",IF(LEN(E601)&gt;0,VLOOKUP(TEXT($E601,0),'Angaben Stationen'!$E$14:$J$213,5,0),""))</f>
        <v/>
      </c>
      <c r="D601" s="232" t="str">
        <f>IF(ISERROR(IF(LEN(E601)&gt;0,VLOOKUP(TEXT($E601,0),'Angaben Stationen'!$E$14:$J$213,6,0),"")),"STATION IST NICHT VORHANDEN",IF(LEN(E601)&gt;0,VLOOKUP(TEXT($E601,0),'Angaben Stationen'!$E$14:$J$213,6,0),""))</f>
        <v/>
      </c>
      <c r="E601" s="287"/>
      <c r="F601" s="234"/>
      <c r="G601" s="234"/>
      <c r="H601" s="263"/>
      <c r="I601" s="169"/>
      <c r="K601" s="445" t="str">
        <f t="shared" si="68"/>
        <v>Leer</v>
      </c>
      <c r="L601" s="445" t="str">
        <f>VLOOKUP($D601,{"29 - Psychiatrie (Erwachsene)","BGI";"297 - stationsäquivalente Behandlung in der Erwachsenenpsychiatrie (29)","BGI";"30 - Kinder- und Jugendpsychiatrie","BGII";"307 - stationsäquivalente Behandlung in der Kinder- und Jugendpsychiatrie (30)","BGII";"31 - Psychosomatik","BGI";"","Leer"},2,0)</f>
        <v>Leer</v>
      </c>
      <c r="M601" s="445">
        <f t="shared" si="65"/>
        <v>0</v>
      </c>
      <c r="N601" s="445">
        <f t="shared" si="66"/>
        <v>0</v>
      </c>
      <c r="O601" s="445">
        <f t="shared" si="69"/>
        <v>0</v>
      </c>
      <c r="P601" s="445">
        <f t="shared" si="70"/>
        <v>0</v>
      </c>
      <c r="Q601" s="445">
        <f t="shared" si="71"/>
        <v>0</v>
      </c>
      <c r="R601" s="415" t="str">
        <f t="shared" si="72"/>
        <v>Leer</v>
      </c>
      <c r="S601" s="445">
        <f>IF('Angaben KH-Standort'!D$29='A4'!D601,IF('Angaben KH-Standort'!E$29="Ja",1,0),0)</f>
        <v>0</v>
      </c>
      <c r="T601" s="445">
        <f>IF('Angaben KH-Standort'!D$30='A4'!D601,IF('Angaben KH-Standort'!E$30="Ja",1,0),0)</f>
        <v>0</v>
      </c>
      <c r="U601" s="445">
        <f>IF('Angaben KH-Standort'!D$31='A4'!D601,IF('Angaben KH-Standort'!E$31="Ja",1,0),0)</f>
        <v>0</v>
      </c>
    </row>
    <row r="602" spans="2:21" ht="15" customHeight="1" x14ac:dyDescent="0.3">
      <c r="B602" s="70" t="str">
        <f t="shared" si="67"/>
        <v>!!!</v>
      </c>
      <c r="C602" s="265" t="str">
        <f>IF(ISERROR(IF(LEN(E602)&gt;0,VLOOKUP(TEXT($E602,0),'Angaben Stationen'!$E$14:$J$213,5,0),"")),"?",IF(LEN(E602)&gt;0,VLOOKUP(TEXT($E602,0),'Angaben Stationen'!$E$14:$J$213,5,0),""))</f>
        <v/>
      </c>
      <c r="D602" s="232" t="str">
        <f>IF(ISERROR(IF(LEN(E602)&gt;0,VLOOKUP(TEXT($E602,0),'Angaben Stationen'!$E$14:$J$213,6,0),"")),"STATION IST NICHT VORHANDEN",IF(LEN(E602)&gt;0,VLOOKUP(TEXT($E602,0),'Angaben Stationen'!$E$14:$J$213,6,0),""))</f>
        <v/>
      </c>
      <c r="E602" s="287"/>
      <c r="F602" s="234"/>
      <c r="G602" s="234"/>
      <c r="H602" s="263"/>
      <c r="I602" s="169"/>
      <c r="K602" s="445" t="str">
        <f t="shared" si="68"/>
        <v>Leer</v>
      </c>
      <c r="L602" s="445" t="str">
        <f>VLOOKUP($D602,{"29 - Psychiatrie (Erwachsene)","BGI";"297 - stationsäquivalente Behandlung in der Erwachsenenpsychiatrie (29)","BGI";"30 - Kinder- und Jugendpsychiatrie","BGII";"307 - stationsäquivalente Behandlung in der Kinder- und Jugendpsychiatrie (30)","BGII";"31 - Psychosomatik","BGI";"","Leer"},2,0)</f>
        <v>Leer</v>
      </c>
      <c r="M602" s="445">
        <f t="shared" si="65"/>
        <v>0</v>
      </c>
      <c r="N602" s="445">
        <f t="shared" si="66"/>
        <v>0</v>
      </c>
      <c r="O602" s="445">
        <f t="shared" si="69"/>
        <v>0</v>
      </c>
      <c r="P602" s="445">
        <f t="shared" si="70"/>
        <v>0</v>
      </c>
      <c r="Q602" s="445">
        <f t="shared" si="71"/>
        <v>0</v>
      </c>
      <c r="R602" s="415" t="str">
        <f t="shared" si="72"/>
        <v>Leer</v>
      </c>
      <c r="S602" s="445">
        <f>IF('Angaben KH-Standort'!D$29='A4'!D602,IF('Angaben KH-Standort'!E$29="Ja",1,0),0)</f>
        <v>0</v>
      </c>
      <c r="T602" s="445">
        <f>IF('Angaben KH-Standort'!D$30='A4'!D602,IF('Angaben KH-Standort'!E$30="Ja",1,0),0)</f>
        <v>0</v>
      </c>
      <c r="U602" s="445">
        <f>IF('Angaben KH-Standort'!D$31='A4'!D602,IF('Angaben KH-Standort'!E$31="Ja",1,0),0)</f>
        <v>0</v>
      </c>
    </row>
    <row r="603" spans="2:21" ht="15" customHeight="1" x14ac:dyDescent="0.3">
      <c r="B603" s="70" t="str">
        <f t="shared" si="67"/>
        <v>!!!</v>
      </c>
      <c r="C603" s="265" t="str">
        <f>IF(ISERROR(IF(LEN(E603)&gt;0,VLOOKUP(TEXT($E603,0),'Angaben Stationen'!$E$14:$J$213,5,0),"")),"?",IF(LEN(E603)&gt;0,VLOOKUP(TEXT($E603,0),'Angaben Stationen'!$E$14:$J$213,5,0),""))</f>
        <v/>
      </c>
      <c r="D603" s="232" t="str">
        <f>IF(ISERROR(IF(LEN(E603)&gt;0,VLOOKUP(TEXT($E603,0),'Angaben Stationen'!$E$14:$J$213,6,0),"")),"STATION IST NICHT VORHANDEN",IF(LEN(E603)&gt;0,VLOOKUP(TEXT($E603,0),'Angaben Stationen'!$E$14:$J$213,6,0),""))</f>
        <v/>
      </c>
      <c r="E603" s="287"/>
      <c r="F603" s="234"/>
      <c r="G603" s="234"/>
      <c r="H603" s="263"/>
      <c r="I603" s="169"/>
      <c r="K603" s="445" t="str">
        <f t="shared" si="68"/>
        <v>Leer</v>
      </c>
      <c r="L603" s="445" t="str">
        <f>VLOOKUP($D603,{"29 - Psychiatrie (Erwachsene)","BGI";"297 - stationsäquivalente Behandlung in der Erwachsenenpsychiatrie (29)","BGI";"30 - Kinder- und Jugendpsychiatrie","BGII";"307 - stationsäquivalente Behandlung in der Kinder- und Jugendpsychiatrie (30)","BGII";"31 - Psychosomatik","BGI";"","Leer"},2,0)</f>
        <v>Leer</v>
      </c>
      <c r="M603" s="445">
        <f t="shared" si="65"/>
        <v>0</v>
      </c>
      <c r="N603" s="445">
        <f t="shared" si="66"/>
        <v>0</v>
      </c>
      <c r="O603" s="445">
        <f t="shared" si="69"/>
        <v>0</v>
      </c>
      <c r="P603" s="445">
        <f t="shared" si="70"/>
        <v>0</v>
      </c>
      <c r="Q603" s="445">
        <f t="shared" si="71"/>
        <v>0</v>
      </c>
      <c r="R603" s="415" t="str">
        <f t="shared" si="72"/>
        <v>Leer</v>
      </c>
      <c r="S603" s="445">
        <f>IF('Angaben KH-Standort'!D$29='A4'!D603,IF('Angaben KH-Standort'!E$29="Ja",1,0),0)</f>
        <v>0</v>
      </c>
      <c r="T603" s="445">
        <f>IF('Angaben KH-Standort'!D$30='A4'!D603,IF('Angaben KH-Standort'!E$30="Ja",1,0),0)</f>
        <v>0</v>
      </c>
      <c r="U603" s="445">
        <f>IF('Angaben KH-Standort'!D$31='A4'!D603,IF('Angaben KH-Standort'!E$31="Ja",1,0),0)</f>
        <v>0</v>
      </c>
    </row>
    <row r="604" spans="2:21" ht="15" customHeight="1" x14ac:dyDescent="0.3">
      <c r="B604" s="70" t="str">
        <f t="shared" si="67"/>
        <v>!!!</v>
      </c>
      <c r="C604" s="265" t="str">
        <f>IF(ISERROR(IF(LEN(E604)&gt;0,VLOOKUP(TEXT($E604,0),'Angaben Stationen'!$E$14:$J$213,5,0),"")),"?",IF(LEN(E604)&gt;0,VLOOKUP(TEXT($E604,0),'Angaben Stationen'!$E$14:$J$213,5,0),""))</f>
        <v/>
      </c>
      <c r="D604" s="232" t="str">
        <f>IF(ISERROR(IF(LEN(E604)&gt;0,VLOOKUP(TEXT($E604,0),'Angaben Stationen'!$E$14:$J$213,6,0),"")),"STATION IST NICHT VORHANDEN",IF(LEN(E604)&gt;0,VLOOKUP(TEXT($E604,0),'Angaben Stationen'!$E$14:$J$213,6,0),""))</f>
        <v/>
      </c>
      <c r="E604" s="287"/>
      <c r="F604" s="234"/>
      <c r="G604" s="234"/>
      <c r="H604" s="263"/>
      <c r="I604" s="169"/>
      <c r="K604" s="445" t="str">
        <f t="shared" si="68"/>
        <v>Leer</v>
      </c>
      <c r="L604" s="445" t="str">
        <f>VLOOKUP($D604,{"29 - Psychiatrie (Erwachsene)","BGI";"297 - stationsäquivalente Behandlung in der Erwachsenenpsychiatrie (29)","BGI";"30 - Kinder- und Jugendpsychiatrie","BGII";"307 - stationsäquivalente Behandlung in der Kinder- und Jugendpsychiatrie (30)","BGII";"31 - Psychosomatik","BGI";"","Leer"},2,0)</f>
        <v>Leer</v>
      </c>
      <c r="M604" s="445">
        <f t="shared" si="65"/>
        <v>0</v>
      </c>
      <c r="N604" s="445">
        <f t="shared" si="66"/>
        <v>0</v>
      </c>
      <c r="O604" s="445">
        <f t="shared" si="69"/>
        <v>0</v>
      </c>
      <c r="P604" s="445">
        <f t="shared" si="70"/>
        <v>0</v>
      </c>
      <c r="Q604" s="445">
        <f t="shared" si="71"/>
        <v>0</v>
      </c>
      <c r="R604" s="415" t="str">
        <f t="shared" si="72"/>
        <v>Leer</v>
      </c>
      <c r="S604" s="445">
        <f>IF('Angaben KH-Standort'!D$29='A4'!D604,IF('Angaben KH-Standort'!E$29="Ja",1,0),0)</f>
        <v>0</v>
      </c>
      <c r="T604" s="445">
        <f>IF('Angaben KH-Standort'!D$30='A4'!D604,IF('Angaben KH-Standort'!E$30="Ja",1,0),0)</f>
        <v>0</v>
      </c>
      <c r="U604" s="445">
        <f>IF('Angaben KH-Standort'!D$31='A4'!D604,IF('Angaben KH-Standort'!E$31="Ja",1,0),0)</f>
        <v>0</v>
      </c>
    </row>
    <row r="605" spans="2:21" ht="15" customHeight="1" x14ac:dyDescent="0.3">
      <c r="B605" s="70" t="str">
        <f t="shared" si="67"/>
        <v>!!!</v>
      </c>
      <c r="C605" s="265" t="str">
        <f>IF(ISERROR(IF(LEN(E605)&gt;0,VLOOKUP(TEXT($E605,0),'Angaben Stationen'!$E$14:$J$213,5,0),"")),"?",IF(LEN(E605)&gt;0,VLOOKUP(TEXT($E605,0),'Angaben Stationen'!$E$14:$J$213,5,0),""))</f>
        <v/>
      </c>
      <c r="D605" s="232" t="str">
        <f>IF(ISERROR(IF(LEN(E605)&gt;0,VLOOKUP(TEXT($E605,0),'Angaben Stationen'!$E$14:$J$213,6,0),"")),"STATION IST NICHT VORHANDEN",IF(LEN(E605)&gt;0,VLOOKUP(TEXT($E605,0),'Angaben Stationen'!$E$14:$J$213,6,0),""))</f>
        <v/>
      </c>
      <c r="E605" s="287"/>
      <c r="F605" s="234"/>
      <c r="G605" s="234"/>
      <c r="H605" s="263"/>
      <c r="I605" s="169"/>
      <c r="K605" s="445" t="str">
        <f t="shared" si="68"/>
        <v>Leer</v>
      </c>
      <c r="L605" s="445" t="str">
        <f>VLOOKUP($D605,{"29 - Psychiatrie (Erwachsene)","BGI";"297 - stationsäquivalente Behandlung in der Erwachsenenpsychiatrie (29)","BGI";"30 - Kinder- und Jugendpsychiatrie","BGII";"307 - stationsäquivalente Behandlung in der Kinder- und Jugendpsychiatrie (30)","BGII";"31 - Psychosomatik","BGI";"","Leer"},2,0)</f>
        <v>Leer</v>
      </c>
      <c r="M605" s="445">
        <f t="shared" si="65"/>
        <v>0</v>
      </c>
      <c r="N605" s="445">
        <f t="shared" si="66"/>
        <v>0</v>
      </c>
      <c r="O605" s="445">
        <f t="shared" si="69"/>
        <v>0</v>
      </c>
      <c r="P605" s="445">
        <f t="shared" si="70"/>
        <v>0</v>
      </c>
      <c r="Q605" s="445">
        <f t="shared" si="71"/>
        <v>0</v>
      </c>
      <c r="R605" s="415" t="str">
        <f t="shared" si="72"/>
        <v>Leer</v>
      </c>
      <c r="S605" s="445">
        <f>IF('Angaben KH-Standort'!D$29='A4'!D605,IF('Angaben KH-Standort'!E$29="Ja",1,0),0)</f>
        <v>0</v>
      </c>
      <c r="T605" s="445">
        <f>IF('Angaben KH-Standort'!D$30='A4'!D605,IF('Angaben KH-Standort'!E$30="Ja",1,0),0)</f>
        <v>0</v>
      </c>
      <c r="U605" s="445">
        <f>IF('Angaben KH-Standort'!D$31='A4'!D605,IF('Angaben KH-Standort'!E$31="Ja",1,0),0)</f>
        <v>0</v>
      </c>
    </row>
    <row r="606" spans="2:21" ht="15" customHeight="1" x14ac:dyDescent="0.3">
      <c r="B606" s="70" t="str">
        <f t="shared" si="67"/>
        <v>!!!</v>
      </c>
      <c r="C606" s="265" t="str">
        <f>IF(ISERROR(IF(LEN(E606)&gt;0,VLOOKUP(TEXT($E606,0),'Angaben Stationen'!$E$14:$J$213,5,0),"")),"?",IF(LEN(E606)&gt;0,VLOOKUP(TEXT($E606,0),'Angaben Stationen'!$E$14:$J$213,5,0),""))</f>
        <v/>
      </c>
      <c r="D606" s="232" t="str">
        <f>IF(ISERROR(IF(LEN(E606)&gt;0,VLOOKUP(TEXT($E606,0),'Angaben Stationen'!$E$14:$J$213,6,0),"")),"STATION IST NICHT VORHANDEN",IF(LEN(E606)&gt;0,VLOOKUP(TEXT($E606,0),'Angaben Stationen'!$E$14:$J$213,6,0),""))</f>
        <v/>
      </c>
      <c r="E606" s="287"/>
      <c r="F606" s="234"/>
      <c r="G606" s="234"/>
      <c r="H606" s="263"/>
      <c r="I606" s="169"/>
      <c r="K606" s="445" t="str">
        <f t="shared" si="68"/>
        <v>Leer</v>
      </c>
      <c r="L606" s="445" t="str">
        <f>VLOOKUP($D606,{"29 - Psychiatrie (Erwachsene)","BGI";"297 - stationsäquivalente Behandlung in der Erwachsenenpsychiatrie (29)","BGI";"30 - Kinder- und Jugendpsychiatrie","BGII";"307 - stationsäquivalente Behandlung in der Kinder- und Jugendpsychiatrie (30)","BGII";"31 - Psychosomatik","BGI";"","Leer"},2,0)</f>
        <v>Leer</v>
      </c>
      <c r="M606" s="445">
        <f t="shared" si="65"/>
        <v>0</v>
      </c>
      <c r="N606" s="445">
        <f t="shared" si="66"/>
        <v>0</v>
      </c>
      <c r="O606" s="445">
        <f t="shared" si="69"/>
        <v>0</v>
      </c>
      <c r="P606" s="445">
        <f t="shared" si="70"/>
        <v>0</v>
      </c>
      <c r="Q606" s="445">
        <f t="shared" si="71"/>
        <v>0</v>
      </c>
      <c r="R606" s="415" t="str">
        <f t="shared" si="72"/>
        <v>Leer</v>
      </c>
      <c r="S606" s="445">
        <f>IF('Angaben KH-Standort'!D$29='A4'!D606,IF('Angaben KH-Standort'!E$29="Ja",1,0),0)</f>
        <v>0</v>
      </c>
      <c r="T606" s="445">
        <f>IF('Angaben KH-Standort'!D$30='A4'!D606,IF('Angaben KH-Standort'!E$30="Ja",1,0),0)</f>
        <v>0</v>
      </c>
      <c r="U606" s="445">
        <f>IF('Angaben KH-Standort'!D$31='A4'!D606,IF('Angaben KH-Standort'!E$31="Ja",1,0),0)</f>
        <v>0</v>
      </c>
    </row>
    <row r="607" spans="2:21" ht="15" customHeight="1" x14ac:dyDescent="0.3">
      <c r="B607" s="70" t="str">
        <f t="shared" si="67"/>
        <v>!!!</v>
      </c>
      <c r="C607" s="265" t="str">
        <f>IF(ISERROR(IF(LEN(E607)&gt;0,VLOOKUP(TEXT($E607,0),'Angaben Stationen'!$E$14:$J$213,5,0),"")),"?",IF(LEN(E607)&gt;0,VLOOKUP(TEXT($E607,0),'Angaben Stationen'!$E$14:$J$213,5,0),""))</f>
        <v/>
      </c>
      <c r="D607" s="232" t="str">
        <f>IF(ISERROR(IF(LEN(E607)&gt;0,VLOOKUP(TEXT($E607,0),'Angaben Stationen'!$E$14:$J$213,6,0),"")),"STATION IST NICHT VORHANDEN",IF(LEN(E607)&gt;0,VLOOKUP(TEXT($E607,0),'Angaben Stationen'!$E$14:$J$213,6,0),""))</f>
        <v/>
      </c>
      <c r="E607" s="287"/>
      <c r="F607" s="234"/>
      <c r="G607" s="234"/>
      <c r="H607" s="263"/>
      <c r="I607" s="169"/>
      <c r="K607" s="445" t="str">
        <f t="shared" si="68"/>
        <v>Leer</v>
      </c>
      <c r="L607" s="445" t="str">
        <f>VLOOKUP($D607,{"29 - Psychiatrie (Erwachsene)","BGI";"297 - stationsäquivalente Behandlung in der Erwachsenenpsychiatrie (29)","BGI";"30 - Kinder- und Jugendpsychiatrie","BGII";"307 - stationsäquivalente Behandlung in der Kinder- und Jugendpsychiatrie (30)","BGII";"31 - Psychosomatik","BGI";"","Leer"},2,0)</f>
        <v>Leer</v>
      </c>
      <c r="M607" s="445">
        <f t="shared" si="65"/>
        <v>0</v>
      </c>
      <c r="N607" s="445">
        <f t="shared" si="66"/>
        <v>0</v>
      </c>
      <c r="O607" s="445">
        <f t="shared" si="69"/>
        <v>0</v>
      </c>
      <c r="P607" s="445">
        <f t="shared" si="70"/>
        <v>0</v>
      </c>
      <c r="Q607" s="445">
        <f t="shared" si="71"/>
        <v>0</v>
      </c>
      <c r="R607" s="415" t="str">
        <f t="shared" si="72"/>
        <v>Leer</v>
      </c>
      <c r="S607" s="445">
        <f>IF('Angaben KH-Standort'!D$29='A4'!D607,IF('Angaben KH-Standort'!E$29="Ja",1,0),0)</f>
        <v>0</v>
      </c>
      <c r="T607" s="445">
        <f>IF('Angaben KH-Standort'!D$30='A4'!D607,IF('Angaben KH-Standort'!E$30="Ja",1,0),0)</f>
        <v>0</v>
      </c>
      <c r="U607" s="445">
        <f>IF('Angaben KH-Standort'!D$31='A4'!D607,IF('Angaben KH-Standort'!E$31="Ja",1,0),0)</f>
        <v>0</v>
      </c>
    </row>
    <row r="608" spans="2:21" ht="15" customHeight="1" x14ac:dyDescent="0.3">
      <c r="B608" s="70" t="str">
        <f t="shared" si="67"/>
        <v>!!!</v>
      </c>
      <c r="C608" s="265" t="str">
        <f>IF(ISERROR(IF(LEN(E608)&gt;0,VLOOKUP(TEXT($E608,0),'Angaben Stationen'!$E$14:$J$213,5,0),"")),"?",IF(LEN(E608)&gt;0,VLOOKUP(TEXT($E608,0),'Angaben Stationen'!$E$14:$J$213,5,0),""))</f>
        <v/>
      </c>
      <c r="D608" s="232" t="str">
        <f>IF(ISERROR(IF(LEN(E608)&gt;0,VLOOKUP(TEXT($E608,0),'Angaben Stationen'!$E$14:$J$213,6,0),"")),"STATION IST NICHT VORHANDEN",IF(LEN(E608)&gt;0,VLOOKUP(TEXT($E608,0),'Angaben Stationen'!$E$14:$J$213,6,0),""))</f>
        <v/>
      </c>
      <c r="E608" s="287"/>
      <c r="F608" s="234"/>
      <c r="G608" s="234"/>
      <c r="H608" s="263"/>
      <c r="I608" s="169"/>
      <c r="K608" s="445" t="str">
        <f t="shared" si="68"/>
        <v>Leer</v>
      </c>
      <c r="L608" s="445" t="str">
        <f>VLOOKUP($D608,{"29 - Psychiatrie (Erwachsene)","BGI";"297 - stationsäquivalente Behandlung in der Erwachsenenpsychiatrie (29)","BGI";"30 - Kinder- und Jugendpsychiatrie","BGII";"307 - stationsäquivalente Behandlung in der Kinder- und Jugendpsychiatrie (30)","BGII";"31 - Psychosomatik","BGI";"","Leer"},2,0)</f>
        <v>Leer</v>
      </c>
      <c r="M608" s="445">
        <f t="shared" si="65"/>
        <v>0</v>
      </c>
      <c r="N608" s="445">
        <f t="shared" si="66"/>
        <v>0</v>
      </c>
      <c r="O608" s="445">
        <f t="shared" si="69"/>
        <v>0</v>
      </c>
      <c r="P608" s="445">
        <f t="shared" si="70"/>
        <v>0</v>
      </c>
      <c r="Q608" s="445">
        <f t="shared" si="71"/>
        <v>0</v>
      </c>
      <c r="R608" s="415" t="str">
        <f t="shared" si="72"/>
        <v>Leer</v>
      </c>
      <c r="S608" s="445">
        <f>IF('Angaben KH-Standort'!D$29='A4'!D608,IF('Angaben KH-Standort'!E$29="Ja",1,0),0)</f>
        <v>0</v>
      </c>
      <c r="T608" s="445">
        <f>IF('Angaben KH-Standort'!D$30='A4'!D608,IF('Angaben KH-Standort'!E$30="Ja",1,0),0)</f>
        <v>0</v>
      </c>
      <c r="U608" s="445">
        <f>IF('Angaben KH-Standort'!D$31='A4'!D608,IF('Angaben KH-Standort'!E$31="Ja",1,0),0)</f>
        <v>0</v>
      </c>
    </row>
    <row r="609" spans="2:21" ht="15" customHeight="1" x14ac:dyDescent="0.3">
      <c r="B609" s="70" t="str">
        <f t="shared" si="67"/>
        <v>!!!</v>
      </c>
      <c r="C609" s="265" t="str">
        <f>IF(ISERROR(IF(LEN(E609)&gt;0,VLOOKUP(TEXT($E609,0),'Angaben Stationen'!$E$14:$J$213,5,0),"")),"?",IF(LEN(E609)&gt;0,VLOOKUP(TEXT($E609,0),'Angaben Stationen'!$E$14:$J$213,5,0),""))</f>
        <v/>
      </c>
      <c r="D609" s="232" t="str">
        <f>IF(ISERROR(IF(LEN(E609)&gt;0,VLOOKUP(TEXT($E609,0),'Angaben Stationen'!$E$14:$J$213,6,0),"")),"STATION IST NICHT VORHANDEN",IF(LEN(E609)&gt;0,VLOOKUP(TEXT($E609,0),'Angaben Stationen'!$E$14:$J$213,6,0),""))</f>
        <v/>
      </c>
      <c r="E609" s="287"/>
      <c r="F609" s="234"/>
      <c r="G609" s="234"/>
      <c r="H609" s="263"/>
      <c r="I609" s="169"/>
      <c r="K609" s="445" t="str">
        <f t="shared" si="68"/>
        <v>Leer</v>
      </c>
      <c r="L609" s="445" t="str">
        <f>VLOOKUP($D609,{"29 - Psychiatrie (Erwachsene)","BGI";"297 - stationsäquivalente Behandlung in der Erwachsenenpsychiatrie (29)","BGI";"30 - Kinder- und Jugendpsychiatrie","BGII";"307 - stationsäquivalente Behandlung in der Kinder- und Jugendpsychiatrie (30)","BGII";"31 - Psychosomatik","BGI";"","Leer"},2,0)</f>
        <v>Leer</v>
      </c>
      <c r="M609" s="445">
        <f t="shared" si="65"/>
        <v>0</v>
      </c>
      <c r="N609" s="445">
        <f t="shared" si="66"/>
        <v>0</v>
      </c>
      <c r="O609" s="445">
        <f t="shared" si="69"/>
        <v>0</v>
      </c>
      <c r="P609" s="445">
        <f t="shared" si="70"/>
        <v>0</v>
      </c>
      <c r="Q609" s="445">
        <f t="shared" si="71"/>
        <v>0</v>
      </c>
      <c r="R609" s="415" t="str">
        <f t="shared" si="72"/>
        <v>Leer</v>
      </c>
      <c r="S609" s="445">
        <f>IF('Angaben KH-Standort'!D$29='A4'!D609,IF('Angaben KH-Standort'!E$29="Ja",1,0),0)</f>
        <v>0</v>
      </c>
      <c r="T609" s="445">
        <f>IF('Angaben KH-Standort'!D$30='A4'!D609,IF('Angaben KH-Standort'!E$30="Ja",1,0),0)</f>
        <v>0</v>
      </c>
      <c r="U609" s="445">
        <f>IF('Angaben KH-Standort'!D$31='A4'!D609,IF('Angaben KH-Standort'!E$31="Ja",1,0),0)</f>
        <v>0</v>
      </c>
    </row>
    <row r="610" spans="2:21" ht="15" customHeight="1" x14ac:dyDescent="0.3">
      <c r="B610" s="70" t="str">
        <f t="shared" si="67"/>
        <v>!!!</v>
      </c>
      <c r="C610" s="265" t="str">
        <f>IF(ISERROR(IF(LEN(E610)&gt;0,VLOOKUP(TEXT($E610,0),'Angaben Stationen'!$E$14:$J$213,5,0),"")),"?",IF(LEN(E610)&gt;0,VLOOKUP(TEXT($E610,0),'Angaben Stationen'!$E$14:$J$213,5,0),""))</f>
        <v/>
      </c>
      <c r="D610" s="232" t="str">
        <f>IF(ISERROR(IF(LEN(E610)&gt;0,VLOOKUP(TEXT($E610,0),'Angaben Stationen'!$E$14:$J$213,6,0),"")),"STATION IST NICHT VORHANDEN",IF(LEN(E610)&gt;0,VLOOKUP(TEXT($E610,0),'Angaben Stationen'!$E$14:$J$213,6,0),""))</f>
        <v/>
      </c>
      <c r="E610" s="287"/>
      <c r="F610" s="234"/>
      <c r="G610" s="234"/>
      <c r="H610" s="263"/>
      <c r="I610" s="169"/>
      <c r="K610" s="445" t="str">
        <f t="shared" si="68"/>
        <v>Leer</v>
      </c>
      <c r="L610" s="445" t="str">
        <f>VLOOKUP($D610,{"29 - Psychiatrie (Erwachsene)","BGI";"297 - stationsäquivalente Behandlung in der Erwachsenenpsychiatrie (29)","BGI";"30 - Kinder- und Jugendpsychiatrie","BGII";"307 - stationsäquivalente Behandlung in der Kinder- und Jugendpsychiatrie (30)","BGII";"31 - Psychosomatik","BGI";"","Leer"},2,0)</f>
        <v>Leer</v>
      </c>
      <c r="M610" s="445">
        <f t="shared" ref="M610:M673" si="73">IF(LEN(B610)&gt;0,0,1)</f>
        <v>0</v>
      </c>
      <c r="N610" s="445">
        <f t="shared" ref="N610:N673" si="74">IF(E610&lt;&gt;"",1,0)</f>
        <v>0</v>
      </c>
      <c r="O610" s="445">
        <f t="shared" si="69"/>
        <v>0</v>
      </c>
      <c r="P610" s="445">
        <f t="shared" si="70"/>
        <v>0</v>
      </c>
      <c r="Q610" s="445">
        <f t="shared" si="71"/>
        <v>0</v>
      </c>
      <c r="R610" s="415" t="str">
        <f t="shared" si="72"/>
        <v>Leer</v>
      </c>
      <c r="S610" s="445">
        <f>IF('Angaben KH-Standort'!D$29='A4'!D610,IF('Angaben KH-Standort'!E$29="Ja",1,0),0)</f>
        <v>0</v>
      </c>
      <c r="T610" s="445">
        <f>IF('Angaben KH-Standort'!D$30='A4'!D610,IF('Angaben KH-Standort'!E$30="Ja",1,0),0)</f>
        <v>0</v>
      </c>
      <c r="U610" s="445">
        <f>IF('Angaben KH-Standort'!D$31='A4'!D610,IF('Angaben KH-Standort'!E$31="Ja",1,0),0)</f>
        <v>0</v>
      </c>
    </row>
    <row r="611" spans="2:21" ht="15" customHeight="1" x14ac:dyDescent="0.3">
      <c r="B611" s="70" t="str">
        <f t="shared" ref="B611:B674" si="75">IF(SUM(N611:Q611)&lt;4,"!!!","")</f>
        <v>!!!</v>
      </c>
      <c r="C611" s="265" t="str">
        <f>IF(ISERROR(IF(LEN(E611)&gt;0,VLOOKUP(TEXT($E611,0),'Angaben Stationen'!$E$14:$J$213,5,0),"")),"?",IF(LEN(E611)&gt;0,VLOOKUP(TEXT($E611,0),'Angaben Stationen'!$E$14:$J$213,5,0),""))</f>
        <v/>
      </c>
      <c r="D611" s="232" t="str">
        <f>IF(ISERROR(IF(LEN(E611)&gt;0,VLOOKUP(TEXT($E611,0),'Angaben Stationen'!$E$14:$J$213,6,0),"")),"STATION IST NICHT VORHANDEN",IF(LEN(E611)&gt;0,VLOOKUP(TEXT($E611,0),'Angaben Stationen'!$E$14:$J$213,6,0),""))</f>
        <v/>
      </c>
      <c r="E611" s="287"/>
      <c r="F611" s="234"/>
      <c r="G611" s="234"/>
      <c r="H611" s="263"/>
      <c r="I611" s="169"/>
      <c r="K611" s="445" t="str">
        <f t="shared" ref="K611:K674" si="76">IF($E611&lt;&gt;"","Monat","Leer")</f>
        <v>Leer</v>
      </c>
      <c r="L611" s="445" t="str">
        <f>VLOOKUP($D611,{"29 - Psychiatrie (Erwachsene)","BGI";"297 - stationsäquivalente Behandlung in der Erwachsenenpsychiatrie (29)","BGI";"30 - Kinder- und Jugendpsychiatrie","BGII";"307 - stationsäquivalente Behandlung in der Kinder- und Jugendpsychiatrie (30)","BGII";"31 - Psychosomatik","BGI";"","Leer"},2,0)</f>
        <v>Leer</v>
      </c>
      <c r="M611" s="445">
        <f t="shared" si="73"/>
        <v>0</v>
      </c>
      <c r="N611" s="445">
        <f t="shared" si="74"/>
        <v>0</v>
      </c>
      <c r="O611" s="445">
        <f t="shared" ref="O611:O674" si="77">IF(VALUE($F611)&gt;0,1,0)</f>
        <v>0</v>
      </c>
      <c r="P611" s="445">
        <f t="shared" ref="P611:P674" si="78">IF(LEN($G611)&gt;0,1,0)</f>
        <v>0</v>
      </c>
      <c r="Q611" s="445">
        <f t="shared" ref="Q611:Q674" si="79">IF(LEN($H611)&gt;0,1,0)</f>
        <v>0</v>
      </c>
      <c r="R611" s="415" t="str">
        <f t="shared" ref="R611:R674" si="80">IF(D611&lt;&gt;"",IF(SUM(S611:U611)&gt;0,"Ja","Nein"),"Leer")</f>
        <v>Leer</v>
      </c>
      <c r="S611" s="445">
        <f>IF('Angaben KH-Standort'!D$29='A4'!D611,IF('Angaben KH-Standort'!E$29="Ja",1,0),0)</f>
        <v>0</v>
      </c>
      <c r="T611" s="445">
        <f>IF('Angaben KH-Standort'!D$30='A4'!D611,IF('Angaben KH-Standort'!E$30="Ja",1,0),0)</f>
        <v>0</v>
      </c>
      <c r="U611" s="445">
        <f>IF('Angaben KH-Standort'!D$31='A4'!D611,IF('Angaben KH-Standort'!E$31="Ja",1,0),0)</f>
        <v>0</v>
      </c>
    </row>
    <row r="612" spans="2:21" ht="15" customHeight="1" x14ac:dyDescent="0.3">
      <c r="B612" s="70" t="str">
        <f t="shared" si="75"/>
        <v>!!!</v>
      </c>
      <c r="C612" s="265" t="str">
        <f>IF(ISERROR(IF(LEN(E612)&gt;0,VLOOKUP(TEXT($E612,0),'Angaben Stationen'!$E$14:$J$213,5,0),"")),"?",IF(LEN(E612)&gt;0,VLOOKUP(TEXT($E612,0),'Angaben Stationen'!$E$14:$J$213,5,0),""))</f>
        <v/>
      </c>
      <c r="D612" s="232" t="str">
        <f>IF(ISERROR(IF(LEN(E612)&gt;0,VLOOKUP(TEXT($E612,0),'Angaben Stationen'!$E$14:$J$213,6,0),"")),"STATION IST NICHT VORHANDEN",IF(LEN(E612)&gt;0,VLOOKUP(TEXT($E612,0),'Angaben Stationen'!$E$14:$J$213,6,0),""))</f>
        <v/>
      </c>
      <c r="E612" s="287"/>
      <c r="F612" s="234"/>
      <c r="G612" s="234"/>
      <c r="H612" s="263"/>
      <c r="I612" s="169"/>
      <c r="K612" s="445" t="str">
        <f t="shared" si="76"/>
        <v>Leer</v>
      </c>
      <c r="L612" s="445" t="str">
        <f>VLOOKUP($D612,{"29 - Psychiatrie (Erwachsene)","BGI";"297 - stationsäquivalente Behandlung in der Erwachsenenpsychiatrie (29)","BGI";"30 - Kinder- und Jugendpsychiatrie","BGII";"307 - stationsäquivalente Behandlung in der Kinder- und Jugendpsychiatrie (30)","BGII";"31 - Psychosomatik","BGI";"","Leer"},2,0)</f>
        <v>Leer</v>
      </c>
      <c r="M612" s="445">
        <f t="shared" si="73"/>
        <v>0</v>
      </c>
      <c r="N612" s="445">
        <f t="shared" si="74"/>
        <v>0</v>
      </c>
      <c r="O612" s="445">
        <f t="shared" si="77"/>
        <v>0</v>
      </c>
      <c r="P612" s="445">
        <f t="shared" si="78"/>
        <v>0</v>
      </c>
      <c r="Q612" s="445">
        <f t="shared" si="79"/>
        <v>0</v>
      </c>
      <c r="R612" s="415" t="str">
        <f t="shared" si="80"/>
        <v>Leer</v>
      </c>
      <c r="S612" s="445">
        <f>IF('Angaben KH-Standort'!D$29='A4'!D612,IF('Angaben KH-Standort'!E$29="Ja",1,0),0)</f>
        <v>0</v>
      </c>
      <c r="T612" s="445">
        <f>IF('Angaben KH-Standort'!D$30='A4'!D612,IF('Angaben KH-Standort'!E$30="Ja",1,0),0)</f>
        <v>0</v>
      </c>
      <c r="U612" s="445">
        <f>IF('Angaben KH-Standort'!D$31='A4'!D612,IF('Angaben KH-Standort'!E$31="Ja",1,0),0)</f>
        <v>0</v>
      </c>
    </row>
    <row r="613" spans="2:21" ht="15" customHeight="1" x14ac:dyDescent="0.3">
      <c r="B613" s="70" t="str">
        <f t="shared" si="75"/>
        <v>!!!</v>
      </c>
      <c r="C613" s="265" t="str">
        <f>IF(ISERROR(IF(LEN(E613)&gt;0,VLOOKUP(TEXT($E613,0),'Angaben Stationen'!$E$14:$J$213,5,0),"")),"?",IF(LEN(E613)&gt;0,VLOOKUP(TEXT($E613,0),'Angaben Stationen'!$E$14:$J$213,5,0),""))</f>
        <v/>
      </c>
      <c r="D613" s="232" t="str">
        <f>IF(ISERROR(IF(LEN(E613)&gt;0,VLOOKUP(TEXT($E613,0),'Angaben Stationen'!$E$14:$J$213,6,0),"")),"STATION IST NICHT VORHANDEN",IF(LEN(E613)&gt;0,VLOOKUP(TEXT($E613,0),'Angaben Stationen'!$E$14:$J$213,6,0),""))</f>
        <v/>
      </c>
      <c r="E613" s="287"/>
      <c r="F613" s="234"/>
      <c r="G613" s="234"/>
      <c r="H613" s="263"/>
      <c r="I613" s="169"/>
      <c r="K613" s="445" t="str">
        <f t="shared" si="76"/>
        <v>Leer</v>
      </c>
      <c r="L613" s="445" t="str">
        <f>VLOOKUP($D613,{"29 - Psychiatrie (Erwachsene)","BGI";"297 - stationsäquivalente Behandlung in der Erwachsenenpsychiatrie (29)","BGI";"30 - Kinder- und Jugendpsychiatrie","BGII";"307 - stationsäquivalente Behandlung in der Kinder- und Jugendpsychiatrie (30)","BGII";"31 - Psychosomatik","BGI";"","Leer"},2,0)</f>
        <v>Leer</v>
      </c>
      <c r="M613" s="445">
        <f t="shared" si="73"/>
        <v>0</v>
      </c>
      <c r="N613" s="445">
        <f t="shared" si="74"/>
        <v>0</v>
      </c>
      <c r="O613" s="445">
        <f t="shared" si="77"/>
        <v>0</v>
      </c>
      <c r="P613" s="445">
        <f t="shared" si="78"/>
        <v>0</v>
      </c>
      <c r="Q613" s="445">
        <f t="shared" si="79"/>
        <v>0</v>
      </c>
      <c r="R613" s="415" t="str">
        <f t="shared" si="80"/>
        <v>Leer</v>
      </c>
      <c r="S613" s="445">
        <f>IF('Angaben KH-Standort'!D$29='A4'!D613,IF('Angaben KH-Standort'!E$29="Ja",1,0),0)</f>
        <v>0</v>
      </c>
      <c r="T613" s="445">
        <f>IF('Angaben KH-Standort'!D$30='A4'!D613,IF('Angaben KH-Standort'!E$30="Ja",1,0),0)</f>
        <v>0</v>
      </c>
      <c r="U613" s="445">
        <f>IF('Angaben KH-Standort'!D$31='A4'!D613,IF('Angaben KH-Standort'!E$31="Ja",1,0),0)</f>
        <v>0</v>
      </c>
    </row>
    <row r="614" spans="2:21" ht="15" customHeight="1" x14ac:dyDescent="0.3">
      <c r="B614" s="70" t="str">
        <f t="shared" si="75"/>
        <v>!!!</v>
      </c>
      <c r="C614" s="265" t="str">
        <f>IF(ISERROR(IF(LEN(E614)&gt;0,VLOOKUP(TEXT($E614,0),'Angaben Stationen'!$E$14:$J$213,5,0),"")),"?",IF(LEN(E614)&gt;0,VLOOKUP(TEXT($E614,0),'Angaben Stationen'!$E$14:$J$213,5,0),""))</f>
        <v/>
      </c>
      <c r="D614" s="232" t="str">
        <f>IF(ISERROR(IF(LEN(E614)&gt;0,VLOOKUP(TEXT($E614,0),'Angaben Stationen'!$E$14:$J$213,6,0),"")),"STATION IST NICHT VORHANDEN",IF(LEN(E614)&gt;0,VLOOKUP(TEXT($E614,0),'Angaben Stationen'!$E$14:$J$213,6,0),""))</f>
        <v/>
      </c>
      <c r="E614" s="287"/>
      <c r="F614" s="234"/>
      <c r="G614" s="234"/>
      <c r="H614" s="263"/>
      <c r="I614" s="169"/>
      <c r="K614" s="445" t="str">
        <f t="shared" si="76"/>
        <v>Leer</v>
      </c>
      <c r="L614" s="445" t="str">
        <f>VLOOKUP($D614,{"29 - Psychiatrie (Erwachsene)","BGI";"297 - stationsäquivalente Behandlung in der Erwachsenenpsychiatrie (29)","BGI";"30 - Kinder- und Jugendpsychiatrie","BGII";"307 - stationsäquivalente Behandlung in der Kinder- und Jugendpsychiatrie (30)","BGII";"31 - Psychosomatik","BGI";"","Leer"},2,0)</f>
        <v>Leer</v>
      </c>
      <c r="M614" s="445">
        <f t="shared" si="73"/>
        <v>0</v>
      </c>
      <c r="N614" s="445">
        <f t="shared" si="74"/>
        <v>0</v>
      </c>
      <c r="O614" s="445">
        <f t="shared" si="77"/>
        <v>0</v>
      </c>
      <c r="P614" s="445">
        <f t="shared" si="78"/>
        <v>0</v>
      </c>
      <c r="Q614" s="445">
        <f t="shared" si="79"/>
        <v>0</v>
      </c>
      <c r="R614" s="415" t="str">
        <f t="shared" si="80"/>
        <v>Leer</v>
      </c>
      <c r="S614" s="445">
        <f>IF('Angaben KH-Standort'!D$29='A4'!D614,IF('Angaben KH-Standort'!E$29="Ja",1,0),0)</f>
        <v>0</v>
      </c>
      <c r="T614" s="445">
        <f>IF('Angaben KH-Standort'!D$30='A4'!D614,IF('Angaben KH-Standort'!E$30="Ja",1,0),0)</f>
        <v>0</v>
      </c>
      <c r="U614" s="445">
        <f>IF('Angaben KH-Standort'!D$31='A4'!D614,IF('Angaben KH-Standort'!E$31="Ja",1,0),0)</f>
        <v>0</v>
      </c>
    </row>
    <row r="615" spans="2:21" ht="15" customHeight="1" x14ac:dyDescent="0.3">
      <c r="B615" s="70" t="str">
        <f t="shared" si="75"/>
        <v>!!!</v>
      </c>
      <c r="C615" s="265" t="str">
        <f>IF(ISERROR(IF(LEN(E615)&gt;0,VLOOKUP(TEXT($E615,0),'Angaben Stationen'!$E$14:$J$213,5,0),"")),"?",IF(LEN(E615)&gt;0,VLOOKUP(TEXT($E615,0),'Angaben Stationen'!$E$14:$J$213,5,0),""))</f>
        <v/>
      </c>
      <c r="D615" s="232" t="str">
        <f>IF(ISERROR(IF(LEN(E615)&gt;0,VLOOKUP(TEXT($E615,0),'Angaben Stationen'!$E$14:$J$213,6,0),"")),"STATION IST NICHT VORHANDEN",IF(LEN(E615)&gt;0,VLOOKUP(TEXT($E615,0),'Angaben Stationen'!$E$14:$J$213,6,0),""))</f>
        <v/>
      </c>
      <c r="E615" s="287"/>
      <c r="F615" s="234"/>
      <c r="G615" s="234"/>
      <c r="H615" s="263"/>
      <c r="I615" s="169"/>
      <c r="K615" s="445" t="str">
        <f t="shared" si="76"/>
        <v>Leer</v>
      </c>
      <c r="L615" s="445" t="str">
        <f>VLOOKUP($D615,{"29 - Psychiatrie (Erwachsene)","BGI";"297 - stationsäquivalente Behandlung in der Erwachsenenpsychiatrie (29)","BGI";"30 - Kinder- und Jugendpsychiatrie","BGII";"307 - stationsäquivalente Behandlung in der Kinder- und Jugendpsychiatrie (30)","BGII";"31 - Psychosomatik","BGI";"","Leer"},2,0)</f>
        <v>Leer</v>
      </c>
      <c r="M615" s="445">
        <f t="shared" si="73"/>
        <v>0</v>
      </c>
      <c r="N615" s="445">
        <f t="shared" si="74"/>
        <v>0</v>
      </c>
      <c r="O615" s="445">
        <f t="shared" si="77"/>
        <v>0</v>
      </c>
      <c r="P615" s="445">
        <f t="shared" si="78"/>
        <v>0</v>
      </c>
      <c r="Q615" s="445">
        <f t="shared" si="79"/>
        <v>0</v>
      </c>
      <c r="R615" s="415" t="str">
        <f t="shared" si="80"/>
        <v>Leer</v>
      </c>
      <c r="S615" s="445">
        <f>IF('Angaben KH-Standort'!D$29='A4'!D615,IF('Angaben KH-Standort'!E$29="Ja",1,0),0)</f>
        <v>0</v>
      </c>
      <c r="T615" s="445">
        <f>IF('Angaben KH-Standort'!D$30='A4'!D615,IF('Angaben KH-Standort'!E$30="Ja",1,0),0)</f>
        <v>0</v>
      </c>
      <c r="U615" s="445">
        <f>IF('Angaben KH-Standort'!D$31='A4'!D615,IF('Angaben KH-Standort'!E$31="Ja",1,0),0)</f>
        <v>0</v>
      </c>
    </row>
    <row r="616" spans="2:21" ht="15" customHeight="1" x14ac:dyDescent="0.3">
      <c r="B616" s="70" t="str">
        <f t="shared" si="75"/>
        <v>!!!</v>
      </c>
      <c r="C616" s="265" t="str">
        <f>IF(ISERROR(IF(LEN(E616)&gt;0,VLOOKUP(TEXT($E616,0),'Angaben Stationen'!$E$14:$J$213,5,0),"")),"?",IF(LEN(E616)&gt;0,VLOOKUP(TEXT($E616,0),'Angaben Stationen'!$E$14:$J$213,5,0),""))</f>
        <v/>
      </c>
      <c r="D616" s="232" t="str">
        <f>IF(ISERROR(IF(LEN(E616)&gt;0,VLOOKUP(TEXT($E616,0),'Angaben Stationen'!$E$14:$J$213,6,0),"")),"STATION IST NICHT VORHANDEN",IF(LEN(E616)&gt;0,VLOOKUP(TEXT($E616,0),'Angaben Stationen'!$E$14:$J$213,6,0),""))</f>
        <v/>
      </c>
      <c r="E616" s="287"/>
      <c r="F616" s="234"/>
      <c r="G616" s="234"/>
      <c r="H616" s="263"/>
      <c r="I616" s="169"/>
      <c r="K616" s="445" t="str">
        <f t="shared" si="76"/>
        <v>Leer</v>
      </c>
      <c r="L616" s="445" t="str">
        <f>VLOOKUP($D616,{"29 - Psychiatrie (Erwachsene)","BGI";"297 - stationsäquivalente Behandlung in der Erwachsenenpsychiatrie (29)","BGI";"30 - Kinder- und Jugendpsychiatrie","BGII";"307 - stationsäquivalente Behandlung in der Kinder- und Jugendpsychiatrie (30)","BGII";"31 - Psychosomatik","BGI";"","Leer"},2,0)</f>
        <v>Leer</v>
      </c>
      <c r="M616" s="445">
        <f t="shared" si="73"/>
        <v>0</v>
      </c>
      <c r="N616" s="445">
        <f t="shared" si="74"/>
        <v>0</v>
      </c>
      <c r="O616" s="445">
        <f t="shared" si="77"/>
        <v>0</v>
      </c>
      <c r="P616" s="445">
        <f t="shared" si="78"/>
        <v>0</v>
      </c>
      <c r="Q616" s="445">
        <f t="shared" si="79"/>
        <v>0</v>
      </c>
      <c r="R616" s="415" t="str">
        <f t="shared" si="80"/>
        <v>Leer</v>
      </c>
      <c r="S616" s="445">
        <f>IF('Angaben KH-Standort'!D$29='A4'!D616,IF('Angaben KH-Standort'!E$29="Ja",1,0),0)</f>
        <v>0</v>
      </c>
      <c r="T616" s="445">
        <f>IF('Angaben KH-Standort'!D$30='A4'!D616,IF('Angaben KH-Standort'!E$30="Ja",1,0),0)</f>
        <v>0</v>
      </c>
      <c r="U616" s="445">
        <f>IF('Angaben KH-Standort'!D$31='A4'!D616,IF('Angaben KH-Standort'!E$31="Ja",1,0),0)</f>
        <v>0</v>
      </c>
    </row>
    <row r="617" spans="2:21" ht="15" customHeight="1" x14ac:dyDescent="0.3">
      <c r="B617" s="70" t="str">
        <f t="shared" si="75"/>
        <v>!!!</v>
      </c>
      <c r="C617" s="265" t="str">
        <f>IF(ISERROR(IF(LEN(E617)&gt;0,VLOOKUP(TEXT($E617,0),'Angaben Stationen'!$E$14:$J$213,5,0),"")),"?",IF(LEN(E617)&gt;0,VLOOKUP(TEXT($E617,0),'Angaben Stationen'!$E$14:$J$213,5,0),""))</f>
        <v/>
      </c>
      <c r="D617" s="232" t="str">
        <f>IF(ISERROR(IF(LEN(E617)&gt;0,VLOOKUP(TEXT($E617,0),'Angaben Stationen'!$E$14:$J$213,6,0),"")),"STATION IST NICHT VORHANDEN",IF(LEN(E617)&gt;0,VLOOKUP(TEXT($E617,0),'Angaben Stationen'!$E$14:$J$213,6,0),""))</f>
        <v/>
      </c>
      <c r="E617" s="287"/>
      <c r="F617" s="234"/>
      <c r="G617" s="234"/>
      <c r="H617" s="263"/>
      <c r="I617" s="169"/>
      <c r="K617" s="445" t="str">
        <f t="shared" si="76"/>
        <v>Leer</v>
      </c>
      <c r="L617" s="445" t="str">
        <f>VLOOKUP($D617,{"29 - Psychiatrie (Erwachsene)","BGI";"297 - stationsäquivalente Behandlung in der Erwachsenenpsychiatrie (29)","BGI";"30 - Kinder- und Jugendpsychiatrie","BGII";"307 - stationsäquivalente Behandlung in der Kinder- und Jugendpsychiatrie (30)","BGII";"31 - Psychosomatik","BGI";"","Leer"},2,0)</f>
        <v>Leer</v>
      </c>
      <c r="M617" s="445">
        <f t="shared" si="73"/>
        <v>0</v>
      </c>
      <c r="N617" s="445">
        <f t="shared" si="74"/>
        <v>0</v>
      </c>
      <c r="O617" s="445">
        <f t="shared" si="77"/>
        <v>0</v>
      </c>
      <c r="P617" s="445">
        <f t="shared" si="78"/>
        <v>0</v>
      </c>
      <c r="Q617" s="445">
        <f t="shared" si="79"/>
        <v>0</v>
      </c>
      <c r="R617" s="415" t="str">
        <f t="shared" si="80"/>
        <v>Leer</v>
      </c>
      <c r="S617" s="445">
        <f>IF('Angaben KH-Standort'!D$29='A4'!D617,IF('Angaben KH-Standort'!E$29="Ja",1,0),0)</f>
        <v>0</v>
      </c>
      <c r="T617" s="445">
        <f>IF('Angaben KH-Standort'!D$30='A4'!D617,IF('Angaben KH-Standort'!E$30="Ja",1,0),0)</f>
        <v>0</v>
      </c>
      <c r="U617" s="445">
        <f>IF('Angaben KH-Standort'!D$31='A4'!D617,IF('Angaben KH-Standort'!E$31="Ja",1,0),0)</f>
        <v>0</v>
      </c>
    </row>
    <row r="618" spans="2:21" ht="15" customHeight="1" x14ac:dyDescent="0.3">
      <c r="B618" s="70" t="str">
        <f t="shared" si="75"/>
        <v>!!!</v>
      </c>
      <c r="C618" s="265" t="str">
        <f>IF(ISERROR(IF(LEN(E618)&gt;0,VLOOKUP(TEXT($E618,0),'Angaben Stationen'!$E$14:$J$213,5,0),"")),"?",IF(LEN(E618)&gt;0,VLOOKUP(TEXT($E618,0),'Angaben Stationen'!$E$14:$J$213,5,0),""))</f>
        <v/>
      </c>
      <c r="D618" s="232" t="str">
        <f>IF(ISERROR(IF(LEN(E618)&gt;0,VLOOKUP(TEXT($E618,0),'Angaben Stationen'!$E$14:$J$213,6,0),"")),"STATION IST NICHT VORHANDEN",IF(LEN(E618)&gt;0,VLOOKUP(TEXT($E618,0),'Angaben Stationen'!$E$14:$J$213,6,0),""))</f>
        <v/>
      </c>
      <c r="E618" s="287"/>
      <c r="F618" s="234"/>
      <c r="G618" s="234"/>
      <c r="H618" s="263"/>
      <c r="I618" s="169"/>
      <c r="K618" s="445" t="str">
        <f t="shared" si="76"/>
        <v>Leer</v>
      </c>
      <c r="L618" s="445" t="str">
        <f>VLOOKUP($D618,{"29 - Psychiatrie (Erwachsene)","BGI";"297 - stationsäquivalente Behandlung in der Erwachsenenpsychiatrie (29)","BGI";"30 - Kinder- und Jugendpsychiatrie","BGII";"307 - stationsäquivalente Behandlung in der Kinder- und Jugendpsychiatrie (30)","BGII";"31 - Psychosomatik","BGI";"","Leer"},2,0)</f>
        <v>Leer</v>
      </c>
      <c r="M618" s="445">
        <f t="shared" si="73"/>
        <v>0</v>
      </c>
      <c r="N618" s="445">
        <f t="shared" si="74"/>
        <v>0</v>
      </c>
      <c r="O618" s="445">
        <f t="shared" si="77"/>
        <v>0</v>
      </c>
      <c r="P618" s="445">
        <f t="shared" si="78"/>
        <v>0</v>
      </c>
      <c r="Q618" s="445">
        <f t="shared" si="79"/>
        <v>0</v>
      </c>
      <c r="R618" s="415" t="str">
        <f t="shared" si="80"/>
        <v>Leer</v>
      </c>
      <c r="S618" s="445">
        <f>IF('Angaben KH-Standort'!D$29='A4'!D618,IF('Angaben KH-Standort'!E$29="Ja",1,0),0)</f>
        <v>0</v>
      </c>
      <c r="T618" s="445">
        <f>IF('Angaben KH-Standort'!D$30='A4'!D618,IF('Angaben KH-Standort'!E$30="Ja",1,0),0)</f>
        <v>0</v>
      </c>
      <c r="U618" s="445">
        <f>IF('Angaben KH-Standort'!D$31='A4'!D618,IF('Angaben KH-Standort'!E$31="Ja",1,0),0)</f>
        <v>0</v>
      </c>
    </row>
    <row r="619" spans="2:21" ht="15" customHeight="1" x14ac:dyDescent="0.3">
      <c r="B619" s="70" t="str">
        <f t="shared" si="75"/>
        <v>!!!</v>
      </c>
      <c r="C619" s="265" t="str">
        <f>IF(ISERROR(IF(LEN(E619)&gt;0,VLOOKUP(TEXT($E619,0),'Angaben Stationen'!$E$14:$J$213,5,0),"")),"?",IF(LEN(E619)&gt;0,VLOOKUP(TEXT($E619,0),'Angaben Stationen'!$E$14:$J$213,5,0),""))</f>
        <v/>
      </c>
      <c r="D619" s="232" t="str">
        <f>IF(ISERROR(IF(LEN(E619)&gt;0,VLOOKUP(TEXT($E619,0),'Angaben Stationen'!$E$14:$J$213,6,0),"")),"STATION IST NICHT VORHANDEN",IF(LEN(E619)&gt;0,VLOOKUP(TEXT($E619,0),'Angaben Stationen'!$E$14:$J$213,6,0),""))</f>
        <v/>
      </c>
      <c r="E619" s="287"/>
      <c r="F619" s="234"/>
      <c r="G619" s="234"/>
      <c r="H619" s="263"/>
      <c r="I619" s="169"/>
      <c r="K619" s="445" t="str">
        <f t="shared" si="76"/>
        <v>Leer</v>
      </c>
      <c r="L619" s="445" t="str">
        <f>VLOOKUP($D619,{"29 - Psychiatrie (Erwachsene)","BGI";"297 - stationsäquivalente Behandlung in der Erwachsenenpsychiatrie (29)","BGI";"30 - Kinder- und Jugendpsychiatrie","BGII";"307 - stationsäquivalente Behandlung in der Kinder- und Jugendpsychiatrie (30)","BGII";"31 - Psychosomatik","BGI";"","Leer"},2,0)</f>
        <v>Leer</v>
      </c>
      <c r="M619" s="445">
        <f t="shared" si="73"/>
        <v>0</v>
      </c>
      <c r="N619" s="445">
        <f t="shared" si="74"/>
        <v>0</v>
      </c>
      <c r="O619" s="445">
        <f t="shared" si="77"/>
        <v>0</v>
      </c>
      <c r="P619" s="445">
        <f t="shared" si="78"/>
        <v>0</v>
      </c>
      <c r="Q619" s="445">
        <f t="shared" si="79"/>
        <v>0</v>
      </c>
      <c r="R619" s="415" t="str">
        <f t="shared" si="80"/>
        <v>Leer</v>
      </c>
      <c r="S619" s="445">
        <f>IF('Angaben KH-Standort'!D$29='A4'!D619,IF('Angaben KH-Standort'!E$29="Ja",1,0),0)</f>
        <v>0</v>
      </c>
      <c r="T619" s="445">
        <f>IF('Angaben KH-Standort'!D$30='A4'!D619,IF('Angaben KH-Standort'!E$30="Ja",1,0),0)</f>
        <v>0</v>
      </c>
      <c r="U619" s="445">
        <f>IF('Angaben KH-Standort'!D$31='A4'!D619,IF('Angaben KH-Standort'!E$31="Ja",1,0),0)</f>
        <v>0</v>
      </c>
    </row>
    <row r="620" spans="2:21" ht="15" customHeight="1" x14ac:dyDescent="0.3">
      <c r="B620" s="70" t="str">
        <f t="shared" si="75"/>
        <v>!!!</v>
      </c>
      <c r="C620" s="265" t="str">
        <f>IF(ISERROR(IF(LEN(E620)&gt;0,VLOOKUP(TEXT($E620,0),'Angaben Stationen'!$E$14:$J$213,5,0),"")),"?",IF(LEN(E620)&gt;0,VLOOKUP(TEXT($E620,0),'Angaben Stationen'!$E$14:$J$213,5,0),""))</f>
        <v/>
      </c>
      <c r="D620" s="232" t="str">
        <f>IF(ISERROR(IF(LEN(E620)&gt;0,VLOOKUP(TEXT($E620,0),'Angaben Stationen'!$E$14:$J$213,6,0),"")),"STATION IST NICHT VORHANDEN",IF(LEN(E620)&gt;0,VLOOKUP(TEXT($E620,0),'Angaben Stationen'!$E$14:$J$213,6,0),""))</f>
        <v/>
      </c>
      <c r="E620" s="287"/>
      <c r="F620" s="234"/>
      <c r="G620" s="234"/>
      <c r="H620" s="263"/>
      <c r="I620" s="169"/>
      <c r="K620" s="445" t="str">
        <f t="shared" si="76"/>
        <v>Leer</v>
      </c>
      <c r="L620" s="445" t="str">
        <f>VLOOKUP($D620,{"29 - Psychiatrie (Erwachsene)","BGI";"297 - stationsäquivalente Behandlung in der Erwachsenenpsychiatrie (29)","BGI";"30 - Kinder- und Jugendpsychiatrie","BGII";"307 - stationsäquivalente Behandlung in der Kinder- und Jugendpsychiatrie (30)","BGII";"31 - Psychosomatik","BGI";"","Leer"},2,0)</f>
        <v>Leer</v>
      </c>
      <c r="M620" s="445">
        <f t="shared" si="73"/>
        <v>0</v>
      </c>
      <c r="N620" s="445">
        <f t="shared" si="74"/>
        <v>0</v>
      </c>
      <c r="O620" s="445">
        <f t="shared" si="77"/>
        <v>0</v>
      </c>
      <c r="P620" s="445">
        <f t="shared" si="78"/>
        <v>0</v>
      </c>
      <c r="Q620" s="445">
        <f t="shared" si="79"/>
        <v>0</v>
      </c>
      <c r="R620" s="415" t="str">
        <f t="shared" si="80"/>
        <v>Leer</v>
      </c>
      <c r="S620" s="445">
        <f>IF('Angaben KH-Standort'!D$29='A4'!D620,IF('Angaben KH-Standort'!E$29="Ja",1,0),0)</f>
        <v>0</v>
      </c>
      <c r="T620" s="445">
        <f>IF('Angaben KH-Standort'!D$30='A4'!D620,IF('Angaben KH-Standort'!E$30="Ja",1,0),0)</f>
        <v>0</v>
      </c>
      <c r="U620" s="445">
        <f>IF('Angaben KH-Standort'!D$31='A4'!D620,IF('Angaben KH-Standort'!E$31="Ja",1,0),0)</f>
        <v>0</v>
      </c>
    </row>
    <row r="621" spans="2:21" ht="15" customHeight="1" x14ac:dyDescent="0.3">
      <c r="B621" s="70" t="str">
        <f t="shared" si="75"/>
        <v>!!!</v>
      </c>
      <c r="C621" s="265" t="str">
        <f>IF(ISERROR(IF(LEN(E621)&gt;0,VLOOKUP(TEXT($E621,0),'Angaben Stationen'!$E$14:$J$213,5,0),"")),"?",IF(LEN(E621)&gt;0,VLOOKUP(TEXT($E621,0),'Angaben Stationen'!$E$14:$J$213,5,0),""))</f>
        <v/>
      </c>
      <c r="D621" s="232" t="str">
        <f>IF(ISERROR(IF(LEN(E621)&gt;0,VLOOKUP(TEXT($E621,0),'Angaben Stationen'!$E$14:$J$213,6,0),"")),"STATION IST NICHT VORHANDEN",IF(LEN(E621)&gt;0,VLOOKUP(TEXT($E621,0),'Angaben Stationen'!$E$14:$J$213,6,0),""))</f>
        <v/>
      </c>
      <c r="E621" s="287"/>
      <c r="F621" s="234"/>
      <c r="G621" s="234"/>
      <c r="H621" s="263"/>
      <c r="I621" s="169"/>
      <c r="K621" s="445" t="str">
        <f t="shared" si="76"/>
        <v>Leer</v>
      </c>
      <c r="L621" s="445" t="str">
        <f>VLOOKUP($D621,{"29 - Psychiatrie (Erwachsene)","BGI";"297 - stationsäquivalente Behandlung in der Erwachsenenpsychiatrie (29)","BGI";"30 - Kinder- und Jugendpsychiatrie","BGII";"307 - stationsäquivalente Behandlung in der Kinder- und Jugendpsychiatrie (30)","BGII";"31 - Psychosomatik","BGI";"","Leer"},2,0)</f>
        <v>Leer</v>
      </c>
      <c r="M621" s="445">
        <f t="shared" si="73"/>
        <v>0</v>
      </c>
      <c r="N621" s="445">
        <f t="shared" si="74"/>
        <v>0</v>
      </c>
      <c r="O621" s="445">
        <f t="shared" si="77"/>
        <v>0</v>
      </c>
      <c r="P621" s="445">
        <f t="shared" si="78"/>
        <v>0</v>
      </c>
      <c r="Q621" s="445">
        <f t="shared" si="79"/>
        <v>0</v>
      </c>
      <c r="R621" s="415" t="str">
        <f t="shared" si="80"/>
        <v>Leer</v>
      </c>
      <c r="S621" s="445">
        <f>IF('Angaben KH-Standort'!D$29='A4'!D621,IF('Angaben KH-Standort'!E$29="Ja",1,0),0)</f>
        <v>0</v>
      </c>
      <c r="T621" s="445">
        <f>IF('Angaben KH-Standort'!D$30='A4'!D621,IF('Angaben KH-Standort'!E$30="Ja",1,0),0)</f>
        <v>0</v>
      </c>
      <c r="U621" s="445">
        <f>IF('Angaben KH-Standort'!D$31='A4'!D621,IF('Angaben KH-Standort'!E$31="Ja",1,0),0)</f>
        <v>0</v>
      </c>
    </row>
    <row r="622" spans="2:21" ht="15" customHeight="1" x14ac:dyDescent="0.3">
      <c r="B622" s="70" t="str">
        <f t="shared" si="75"/>
        <v>!!!</v>
      </c>
      <c r="C622" s="265" t="str">
        <f>IF(ISERROR(IF(LEN(E622)&gt;0,VLOOKUP(TEXT($E622,0),'Angaben Stationen'!$E$14:$J$213,5,0),"")),"?",IF(LEN(E622)&gt;0,VLOOKUP(TEXT($E622,0),'Angaben Stationen'!$E$14:$J$213,5,0),""))</f>
        <v/>
      </c>
      <c r="D622" s="232" t="str">
        <f>IF(ISERROR(IF(LEN(E622)&gt;0,VLOOKUP(TEXT($E622,0),'Angaben Stationen'!$E$14:$J$213,6,0),"")),"STATION IST NICHT VORHANDEN",IF(LEN(E622)&gt;0,VLOOKUP(TEXT($E622,0),'Angaben Stationen'!$E$14:$J$213,6,0),""))</f>
        <v/>
      </c>
      <c r="E622" s="287"/>
      <c r="F622" s="234"/>
      <c r="G622" s="234"/>
      <c r="H622" s="263"/>
      <c r="I622" s="169"/>
      <c r="K622" s="445" t="str">
        <f t="shared" si="76"/>
        <v>Leer</v>
      </c>
      <c r="L622" s="445" t="str">
        <f>VLOOKUP($D622,{"29 - Psychiatrie (Erwachsene)","BGI";"297 - stationsäquivalente Behandlung in der Erwachsenenpsychiatrie (29)","BGI";"30 - Kinder- und Jugendpsychiatrie","BGII";"307 - stationsäquivalente Behandlung in der Kinder- und Jugendpsychiatrie (30)","BGII";"31 - Psychosomatik","BGI";"","Leer"},2,0)</f>
        <v>Leer</v>
      </c>
      <c r="M622" s="445">
        <f t="shared" si="73"/>
        <v>0</v>
      </c>
      <c r="N622" s="445">
        <f t="shared" si="74"/>
        <v>0</v>
      </c>
      <c r="O622" s="445">
        <f t="shared" si="77"/>
        <v>0</v>
      </c>
      <c r="P622" s="445">
        <f t="shared" si="78"/>
        <v>0</v>
      </c>
      <c r="Q622" s="445">
        <f t="shared" si="79"/>
        <v>0</v>
      </c>
      <c r="R622" s="415" t="str">
        <f t="shared" si="80"/>
        <v>Leer</v>
      </c>
      <c r="S622" s="445">
        <f>IF('Angaben KH-Standort'!D$29='A4'!D622,IF('Angaben KH-Standort'!E$29="Ja",1,0),0)</f>
        <v>0</v>
      </c>
      <c r="T622" s="445">
        <f>IF('Angaben KH-Standort'!D$30='A4'!D622,IF('Angaben KH-Standort'!E$30="Ja",1,0),0)</f>
        <v>0</v>
      </c>
      <c r="U622" s="445">
        <f>IF('Angaben KH-Standort'!D$31='A4'!D622,IF('Angaben KH-Standort'!E$31="Ja",1,0),0)</f>
        <v>0</v>
      </c>
    </row>
    <row r="623" spans="2:21" ht="15" customHeight="1" x14ac:dyDescent="0.3">
      <c r="B623" s="70" t="str">
        <f t="shared" si="75"/>
        <v>!!!</v>
      </c>
      <c r="C623" s="265" t="str">
        <f>IF(ISERROR(IF(LEN(E623)&gt;0,VLOOKUP(TEXT($E623,0),'Angaben Stationen'!$E$14:$J$213,5,0),"")),"?",IF(LEN(E623)&gt;0,VLOOKUP(TEXT($E623,0),'Angaben Stationen'!$E$14:$J$213,5,0),""))</f>
        <v/>
      </c>
      <c r="D623" s="232" t="str">
        <f>IF(ISERROR(IF(LEN(E623)&gt;0,VLOOKUP(TEXT($E623,0),'Angaben Stationen'!$E$14:$J$213,6,0),"")),"STATION IST NICHT VORHANDEN",IF(LEN(E623)&gt;0,VLOOKUP(TEXT($E623,0),'Angaben Stationen'!$E$14:$J$213,6,0),""))</f>
        <v/>
      </c>
      <c r="E623" s="287"/>
      <c r="F623" s="234"/>
      <c r="G623" s="234"/>
      <c r="H623" s="263"/>
      <c r="I623" s="169"/>
      <c r="K623" s="445" t="str">
        <f t="shared" si="76"/>
        <v>Leer</v>
      </c>
      <c r="L623" s="445" t="str">
        <f>VLOOKUP($D623,{"29 - Psychiatrie (Erwachsene)","BGI";"297 - stationsäquivalente Behandlung in der Erwachsenenpsychiatrie (29)","BGI";"30 - Kinder- und Jugendpsychiatrie","BGII";"307 - stationsäquivalente Behandlung in der Kinder- und Jugendpsychiatrie (30)","BGII";"31 - Psychosomatik","BGI";"","Leer"},2,0)</f>
        <v>Leer</v>
      </c>
      <c r="M623" s="445">
        <f t="shared" si="73"/>
        <v>0</v>
      </c>
      <c r="N623" s="445">
        <f t="shared" si="74"/>
        <v>0</v>
      </c>
      <c r="O623" s="445">
        <f t="shared" si="77"/>
        <v>0</v>
      </c>
      <c r="P623" s="445">
        <f t="shared" si="78"/>
        <v>0</v>
      </c>
      <c r="Q623" s="445">
        <f t="shared" si="79"/>
        <v>0</v>
      </c>
      <c r="R623" s="415" t="str">
        <f t="shared" si="80"/>
        <v>Leer</v>
      </c>
      <c r="S623" s="445">
        <f>IF('Angaben KH-Standort'!D$29='A4'!D623,IF('Angaben KH-Standort'!E$29="Ja",1,0),0)</f>
        <v>0</v>
      </c>
      <c r="T623" s="445">
        <f>IF('Angaben KH-Standort'!D$30='A4'!D623,IF('Angaben KH-Standort'!E$30="Ja",1,0),0)</f>
        <v>0</v>
      </c>
      <c r="U623" s="445">
        <f>IF('Angaben KH-Standort'!D$31='A4'!D623,IF('Angaben KH-Standort'!E$31="Ja",1,0),0)</f>
        <v>0</v>
      </c>
    </row>
    <row r="624" spans="2:21" ht="15" customHeight="1" x14ac:dyDescent="0.3">
      <c r="B624" s="70" t="str">
        <f t="shared" si="75"/>
        <v>!!!</v>
      </c>
      <c r="C624" s="265" t="str">
        <f>IF(ISERROR(IF(LEN(E624)&gt;0,VLOOKUP(TEXT($E624,0),'Angaben Stationen'!$E$14:$J$213,5,0),"")),"?",IF(LEN(E624)&gt;0,VLOOKUP(TEXT($E624,0),'Angaben Stationen'!$E$14:$J$213,5,0),""))</f>
        <v/>
      </c>
      <c r="D624" s="232" t="str">
        <f>IF(ISERROR(IF(LEN(E624)&gt;0,VLOOKUP(TEXT($E624,0),'Angaben Stationen'!$E$14:$J$213,6,0),"")),"STATION IST NICHT VORHANDEN",IF(LEN(E624)&gt;0,VLOOKUP(TEXT($E624,0),'Angaben Stationen'!$E$14:$J$213,6,0),""))</f>
        <v/>
      </c>
      <c r="E624" s="287"/>
      <c r="F624" s="234"/>
      <c r="G624" s="234"/>
      <c r="H624" s="263"/>
      <c r="I624" s="169"/>
      <c r="K624" s="445" t="str">
        <f t="shared" si="76"/>
        <v>Leer</v>
      </c>
      <c r="L624" s="445" t="str">
        <f>VLOOKUP($D624,{"29 - Psychiatrie (Erwachsene)","BGI";"297 - stationsäquivalente Behandlung in der Erwachsenenpsychiatrie (29)","BGI";"30 - Kinder- und Jugendpsychiatrie","BGII";"307 - stationsäquivalente Behandlung in der Kinder- und Jugendpsychiatrie (30)","BGII";"31 - Psychosomatik","BGI";"","Leer"},2,0)</f>
        <v>Leer</v>
      </c>
      <c r="M624" s="445">
        <f t="shared" si="73"/>
        <v>0</v>
      </c>
      <c r="N624" s="445">
        <f t="shared" si="74"/>
        <v>0</v>
      </c>
      <c r="O624" s="445">
        <f t="shared" si="77"/>
        <v>0</v>
      </c>
      <c r="P624" s="445">
        <f t="shared" si="78"/>
        <v>0</v>
      </c>
      <c r="Q624" s="445">
        <f t="shared" si="79"/>
        <v>0</v>
      </c>
      <c r="R624" s="415" t="str">
        <f t="shared" si="80"/>
        <v>Leer</v>
      </c>
      <c r="S624" s="445">
        <f>IF('Angaben KH-Standort'!D$29='A4'!D624,IF('Angaben KH-Standort'!E$29="Ja",1,0),0)</f>
        <v>0</v>
      </c>
      <c r="T624" s="445">
        <f>IF('Angaben KH-Standort'!D$30='A4'!D624,IF('Angaben KH-Standort'!E$30="Ja",1,0),0)</f>
        <v>0</v>
      </c>
      <c r="U624" s="445">
        <f>IF('Angaben KH-Standort'!D$31='A4'!D624,IF('Angaben KH-Standort'!E$31="Ja",1,0),0)</f>
        <v>0</v>
      </c>
    </row>
    <row r="625" spans="2:21" ht="15" customHeight="1" x14ac:dyDescent="0.3">
      <c r="B625" s="70" t="str">
        <f t="shared" si="75"/>
        <v>!!!</v>
      </c>
      <c r="C625" s="265" t="str">
        <f>IF(ISERROR(IF(LEN(E625)&gt;0,VLOOKUP(TEXT($E625,0),'Angaben Stationen'!$E$14:$J$213,5,0),"")),"?",IF(LEN(E625)&gt;0,VLOOKUP(TEXT($E625,0),'Angaben Stationen'!$E$14:$J$213,5,0),""))</f>
        <v/>
      </c>
      <c r="D625" s="232" t="str">
        <f>IF(ISERROR(IF(LEN(E625)&gt;0,VLOOKUP(TEXT($E625,0),'Angaben Stationen'!$E$14:$J$213,6,0),"")),"STATION IST NICHT VORHANDEN",IF(LEN(E625)&gt;0,VLOOKUP(TEXT($E625,0),'Angaben Stationen'!$E$14:$J$213,6,0),""))</f>
        <v/>
      </c>
      <c r="E625" s="287"/>
      <c r="F625" s="234"/>
      <c r="G625" s="234"/>
      <c r="H625" s="263"/>
      <c r="I625" s="169"/>
      <c r="K625" s="445" t="str">
        <f t="shared" si="76"/>
        <v>Leer</v>
      </c>
      <c r="L625" s="445" t="str">
        <f>VLOOKUP($D625,{"29 - Psychiatrie (Erwachsene)","BGI";"297 - stationsäquivalente Behandlung in der Erwachsenenpsychiatrie (29)","BGI";"30 - Kinder- und Jugendpsychiatrie","BGII";"307 - stationsäquivalente Behandlung in der Kinder- und Jugendpsychiatrie (30)","BGII";"31 - Psychosomatik","BGI";"","Leer"},2,0)</f>
        <v>Leer</v>
      </c>
      <c r="M625" s="445">
        <f t="shared" si="73"/>
        <v>0</v>
      </c>
      <c r="N625" s="445">
        <f t="shared" si="74"/>
        <v>0</v>
      </c>
      <c r="O625" s="445">
        <f t="shared" si="77"/>
        <v>0</v>
      </c>
      <c r="P625" s="445">
        <f t="shared" si="78"/>
        <v>0</v>
      </c>
      <c r="Q625" s="445">
        <f t="shared" si="79"/>
        <v>0</v>
      </c>
      <c r="R625" s="415" t="str">
        <f t="shared" si="80"/>
        <v>Leer</v>
      </c>
      <c r="S625" s="445">
        <f>IF('Angaben KH-Standort'!D$29='A4'!D625,IF('Angaben KH-Standort'!E$29="Ja",1,0),0)</f>
        <v>0</v>
      </c>
      <c r="T625" s="445">
        <f>IF('Angaben KH-Standort'!D$30='A4'!D625,IF('Angaben KH-Standort'!E$30="Ja",1,0),0)</f>
        <v>0</v>
      </c>
      <c r="U625" s="445">
        <f>IF('Angaben KH-Standort'!D$31='A4'!D625,IF('Angaben KH-Standort'!E$31="Ja",1,0),0)</f>
        <v>0</v>
      </c>
    </row>
    <row r="626" spans="2:21" ht="15" customHeight="1" x14ac:dyDescent="0.3">
      <c r="B626" s="70" t="str">
        <f t="shared" si="75"/>
        <v>!!!</v>
      </c>
      <c r="C626" s="265" t="str">
        <f>IF(ISERROR(IF(LEN(E626)&gt;0,VLOOKUP(TEXT($E626,0),'Angaben Stationen'!$E$14:$J$213,5,0),"")),"?",IF(LEN(E626)&gt;0,VLOOKUP(TEXT($E626,0),'Angaben Stationen'!$E$14:$J$213,5,0),""))</f>
        <v/>
      </c>
      <c r="D626" s="232" t="str">
        <f>IF(ISERROR(IF(LEN(E626)&gt;0,VLOOKUP(TEXT($E626,0),'Angaben Stationen'!$E$14:$J$213,6,0),"")),"STATION IST NICHT VORHANDEN",IF(LEN(E626)&gt;0,VLOOKUP(TEXT($E626,0),'Angaben Stationen'!$E$14:$J$213,6,0),""))</f>
        <v/>
      </c>
      <c r="E626" s="287"/>
      <c r="F626" s="234"/>
      <c r="G626" s="234"/>
      <c r="H626" s="263"/>
      <c r="I626" s="169"/>
      <c r="K626" s="445" t="str">
        <f t="shared" si="76"/>
        <v>Leer</v>
      </c>
      <c r="L626" s="445" t="str">
        <f>VLOOKUP($D626,{"29 - Psychiatrie (Erwachsene)","BGI";"297 - stationsäquivalente Behandlung in der Erwachsenenpsychiatrie (29)","BGI";"30 - Kinder- und Jugendpsychiatrie","BGII";"307 - stationsäquivalente Behandlung in der Kinder- und Jugendpsychiatrie (30)","BGII";"31 - Psychosomatik","BGI";"","Leer"},2,0)</f>
        <v>Leer</v>
      </c>
      <c r="M626" s="445">
        <f t="shared" si="73"/>
        <v>0</v>
      </c>
      <c r="N626" s="445">
        <f t="shared" si="74"/>
        <v>0</v>
      </c>
      <c r="O626" s="445">
        <f t="shared" si="77"/>
        <v>0</v>
      </c>
      <c r="P626" s="445">
        <f t="shared" si="78"/>
        <v>0</v>
      </c>
      <c r="Q626" s="445">
        <f t="shared" si="79"/>
        <v>0</v>
      </c>
      <c r="R626" s="415" t="str">
        <f t="shared" si="80"/>
        <v>Leer</v>
      </c>
      <c r="S626" s="445">
        <f>IF('Angaben KH-Standort'!D$29='A4'!D626,IF('Angaben KH-Standort'!E$29="Ja",1,0),0)</f>
        <v>0</v>
      </c>
      <c r="T626" s="445">
        <f>IF('Angaben KH-Standort'!D$30='A4'!D626,IF('Angaben KH-Standort'!E$30="Ja",1,0),0)</f>
        <v>0</v>
      </c>
      <c r="U626" s="445">
        <f>IF('Angaben KH-Standort'!D$31='A4'!D626,IF('Angaben KH-Standort'!E$31="Ja",1,0),0)</f>
        <v>0</v>
      </c>
    </row>
    <row r="627" spans="2:21" ht="15" customHeight="1" x14ac:dyDescent="0.3">
      <c r="B627" s="70" t="str">
        <f t="shared" si="75"/>
        <v>!!!</v>
      </c>
      <c r="C627" s="265" t="str">
        <f>IF(ISERROR(IF(LEN(E627)&gt;0,VLOOKUP(TEXT($E627,0),'Angaben Stationen'!$E$14:$J$213,5,0),"")),"?",IF(LEN(E627)&gt;0,VLOOKUP(TEXT($E627,0),'Angaben Stationen'!$E$14:$J$213,5,0),""))</f>
        <v/>
      </c>
      <c r="D627" s="232" t="str">
        <f>IF(ISERROR(IF(LEN(E627)&gt;0,VLOOKUP(TEXT($E627,0),'Angaben Stationen'!$E$14:$J$213,6,0),"")),"STATION IST NICHT VORHANDEN",IF(LEN(E627)&gt;0,VLOOKUP(TEXT($E627,0),'Angaben Stationen'!$E$14:$J$213,6,0),""))</f>
        <v/>
      </c>
      <c r="E627" s="287"/>
      <c r="F627" s="234"/>
      <c r="G627" s="234"/>
      <c r="H627" s="263"/>
      <c r="I627" s="169"/>
      <c r="K627" s="445" t="str">
        <f t="shared" si="76"/>
        <v>Leer</v>
      </c>
      <c r="L627" s="445" t="str">
        <f>VLOOKUP($D627,{"29 - Psychiatrie (Erwachsene)","BGI";"297 - stationsäquivalente Behandlung in der Erwachsenenpsychiatrie (29)","BGI";"30 - Kinder- und Jugendpsychiatrie","BGII";"307 - stationsäquivalente Behandlung in der Kinder- und Jugendpsychiatrie (30)","BGII";"31 - Psychosomatik","BGI";"","Leer"},2,0)</f>
        <v>Leer</v>
      </c>
      <c r="M627" s="445">
        <f t="shared" si="73"/>
        <v>0</v>
      </c>
      <c r="N627" s="445">
        <f t="shared" si="74"/>
        <v>0</v>
      </c>
      <c r="O627" s="445">
        <f t="shared" si="77"/>
        <v>0</v>
      </c>
      <c r="P627" s="445">
        <f t="shared" si="78"/>
        <v>0</v>
      </c>
      <c r="Q627" s="445">
        <f t="shared" si="79"/>
        <v>0</v>
      </c>
      <c r="R627" s="415" t="str">
        <f t="shared" si="80"/>
        <v>Leer</v>
      </c>
      <c r="S627" s="445">
        <f>IF('Angaben KH-Standort'!D$29='A4'!D627,IF('Angaben KH-Standort'!E$29="Ja",1,0),0)</f>
        <v>0</v>
      </c>
      <c r="T627" s="445">
        <f>IF('Angaben KH-Standort'!D$30='A4'!D627,IF('Angaben KH-Standort'!E$30="Ja",1,0),0)</f>
        <v>0</v>
      </c>
      <c r="U627" s="445">
        <f>IF('Angaben KH-Standort'!D$31='A4'!D627,IF('Angaben KH-Standort'!E$31="Ja",1,0),0)</f>
        <v>0</v>
      </c>
    </row>
    <row r="628" spans="2:21" ht="15" customHeight="1" x14ac:dyDescent="0.3">
      <c r="B628" s="70" t="str">
        <f t="shared" si="75"/>
        <v>!!!</v>
      </c>
      <c r="C628" s="265" t="str">
        <f>IF(ISERROR(IF(LEN(E628)&gt;0,VLOOKUP(TEXT($E628,0),'Angaben Stationen'!$E$14:$J$213,5,0),"")),"?",IF(LEN(E628)&gt;0,VLOOKUP(TEXT($E628,0),'Angaben Stationen'!$E$14:$J$213,5,0),""))</f>
        <v/>
      </c>
      <c r="D628" s="232" t="str">
        <f>IF(ISERROR(IF(LEN(E628)&gt;0,VLOOKUP(TEXT($E628,0),'Angaben Stationen'!$E$14:$J$213,6,0),"")),"STATION IST NICHT VORHANDEN",IF(LEN(E628)&gt;0,VLOOKUP(TEXT($E628,0),'Angaben Stationen'!$E$14:$J$213,6,0),""))</f>
        <v/>
      </c>
      <c r="E628" s="287"/>
      <c r="F628" s="234"/>
      <c r="G628" s="234"/>
      <c r="H628" s="263"/>
      <c r="I628" s="169"/>
      <c r="K628" s="445" t="str">
        <f t="shared" si="76"/>
        <v>Leer</v>
      </c>
      <c r="L628" s="445" t="str">
        <f>VLOOKUP($D628,{"29 - Psychiatrie (Erwachsene)","BGI";"297 - stationsäquivalente Behandlung in der Erwachsenenpsychiatrie (29)","BGI";"30 - Kinder- und Jugendpsychiatrie","BGII";"307 - stationsäquivalente Behandlung in der Kinder- und Jugendpsychiatrie (30)","BGII";"31 - Psychosomatik","BGI";"","Leer"},2,0)</f>
        <v>Leer</v>
      </c>
      <c r="M628" s="445">
        <f t="shared" si="73"/>
        <v>0</v>
      </c>
      <c r="N628" s="445">
        <f t="shared" si="74"/>
        <v>0</v>
      </c>
      <c r="O628" s="445">
        <f t="shared" si="77"/>
        <v>0</v>
      </c>
      <c r="P628" s="445">
        <f t="shared" si="78"/>
        <v>0</v>
      </c>
      <c r="Q628" s="445">
        <f t="shared" si="79"/>
        <v>0</v>
      </c>
      <c r="R628" s="415" t="str">
        <f t="shared" si="80"/>
        <v>Leer</v>
      </c>
      <c r="S628" s="445">
        <f>IF('Angaben KH-Standort'!D$29='A4'!D628,IF('Angaben KH-Standort'!E$29="Ja",1,0),0)</f>
        <v>0</v>
      </c>
      <c r="T628" s="445">
        <f>IF('Angaben KH-Standort'!D$30='A4'!D628,IF('Angaben KH-Standort'!E$30="Ja",1,0),0)</f>
        <v>0</v>
      </c>
      <c r="U628" s="445">
        <f>IF('Angaben KH-Standort'!D$31='A4'!D628,IF('Angaben KH-Standort'!E$31="Ja",1,0),0)</f>
        <v>0</v>
      </c>
    </row>
    <row r="629" spans="2:21" ht="15" customHeight="1" x14ac:dyDescent="0.3">
      <c r="B629" s="70" t="str">
        <f t="shared" si="75"/>
        <v>!!!</v>
      </c>
      <c r="C629" s="265" t="str">
        <f>IF(ISERROR(IF(LEN(E629)&gt;0,VLOOKUP(TEXT($E629,0),'Angaben Stationen'!$E$14:$J$213,5,0),"")),"?",IF(LEN(E629)&gt;0,VLOOKUP(TEXT($E629,0),'Angaben Stationen'!$E$14:$J$213,5,0),""))</f>
        <v/>
      </c>
      <c r="D629" s="232" t="str">
        <f>IF(ISERROR(IF(LEN(E629)&gt;0,VLOOKUP(TEXT($E629,0),'Angaben Stationen'!$E$14:$J$213,6,0),"")),"STATION IST NICHT VORHANDEN",IF(LEN(E629)&gt;0,VLOOKUP(TEXT($E629,0),'Angaben Stationen'!$E$14:$J$213,6,0),""))</f>
        <v/>
      </c>
      <c r="E629" s="287"/>
      <c r="F629" s="234"/>
      <c r="G629" s="234"/>
      <c r="H629" s="263"/>
      <c r="I629" s="169"/>
      <c r="K629" s="445" t="str">
        <f t="shared" si="76"/>
        <v>Leer</v>
      </c>
      <c r="L629" s="445" t="str">
        <f>VLOOKUP($D629,{"29 - Psychiatrie (Erwachsene)","BGI";"297 - stationsäquivalente Behandlung in der Erwachsenenpsychiatrie (29)","BGI";"30 - Kinder- und Jugendpsychiatrie","BGII";"307 - stationsäquivalente Behandlung in der Kinder- und Jugendpsychiatrie (30)","BGII";"31 - Psychosomatik","BGI";"","Leer"},2,0)</f>
        <v>Leer</v>
      </c>
      <c r="M629" s="445">
        <f t="shared" si="73"/>
        <v>0</v>
      </c>
      <c r="N629" s="445">
        <f t="shared" si="74"/>
        <v>0</v>
      </c>
      <c r="O629" s="445">
        <f t="shared" si="77"/>
        <v>0</v>
      </c>
      <c r="P629" s="445">
        <f t="shared" si="78"/>
        <v>0</v>
      </c>
      <c r="Q629" s="445">
        <f t="shared" si="79"/>
        <v>0</v>
      </c>
      <c r="R629" s="415" t="str">
        <f t="shared" si="80"/>
        <v>Leer</v>
      </c>
      <c r="S629" s="445">
        <f>IF('Angaben KH-Standort'!D$29='A4'!D629,IF('Angaben KH-Standort'!E$29="Ja",1,0),0)</f>
        <v>0</v>
      </c>
      <c r="T629" s="445">
        <f>IF('Angaben KH-Standort'!D$30='A4'!D629,IF('Angaben KH-Standort'!E$30="Ja",1,0),0)</f>
        <v>0</v>
      </c>
      <c r="U629" s="445">
        <f>IF('Angaben KH-Standort'!D$31='A4'!D629,IF('Angaben KH-Standort'!E$31="Ja",1,0),0)</f>
        <v>0</v>
      </c>
    </row>
    <row r="630" spans="2:21" ht="15" customHeight="1" x14ac:dyDescent="0.3">
      <c r="B630" s="70" t="str">
        <f t="shared" si="75"/>
        <v>!!!</v>
      </c>
      <c r="C630" s="265" t="str">
        <f>IF(ISERROR(IF(LEN(E630)&gt;0,VLOOKUP(TEXT($E630,0),'Angaben Stationen'!$E$14:$J$213,5,0),"")),"?",IF(LEN(E630)&gt;0,VLOOKUP(TEXT($E630,0),'Angaben Stationen'!$E$14:$J$213,5,0),""))</f>
        <v/>
      </c>
      <c r="D630" s="232" t="str">
        <f>IF(ISERROR(IF(LEN(E630)&gt;0,VLOOKUP(TEXT($E630,0),'Angaben Stationen'!$E$14:$J$213,6,0),"")),"STATION IST NICHT VORHANDEN",IF(LEN(E630)&gt;0,VLOOKUP(TEXT($E630,0),'Angaben Stationen'!$E$14:$J$213,6,0),""))</f>
        <v/>
      </c>
      <c r="E630" s="287"/>
      <c r="F630" s="234"/>
      <c r="G630" s="234"/>
      <c r="H630" s="263"/>
      <c r="I630" s="169"/>
      <c r="K630" s="445" t="str">
        <f t="shared" si="76"/>
        <v>Leer</v>
      </c>
      <c r="L630" s="445" t="str">
        <f>VLOOKUP($D630,{"29 - Psychiatrie (Erwachsene)","BGI";"297 - stationsäquivalente Behandlung in der Erwachsenenpsychiatrie (29)","BGI";"30 - Kinder- und Jugendpsychiatrie","BGII";"307 - stationsäquivalente Behandlung in der Kinder- und Jugendpsychiatrie (30)","BGII";"31 - Psychosomatik","BGI";"","Leer"},2,0)</f>
        <v>Leer</v>
      </c>
      <c r="M630" s="445">
        <f t="shared" si="73"/>
        <v>0</v>
      </c>
      <c r="N630" s="445">
        <f t="shared" si="74"/>
        <v>0</v>
      </c>
      <c r="O630" s="445">
        <f t="shared" si="77"/>
        <v>0</v>
      </c>
      <c r="P630" s="445">
        <f t="shared" si="78"/>
        <v>0</v>
      </c>
      <c r="Q630" s="445">
        <f t="shared" si="79"/>
        <v>0</v>
      </c>
      <c r="R630" s="415" t="str">
        <f t="shared" si="80"/>
        <v>Leer</v>
      </c>
      <c r="S630" s="445">
        <f>IF('Angaben KH-Standort'!D$29='A4'!D630,IF('Angaben KH-Standort'!E$29="Ja",1,0),0)</f>
        <v>0</v>
      </c>
      <c r="T630" s="445">
        <f>IF('Angaben KH-Standort'!D$30='A4'!D630,IF('Angaben KH-Standort'!E$30="Ja",1,0),0)</f>
        <v>0</v>
      </c>
      <c r="U630" s="445">
        <f>IF('Angaben KH-Standort'!D$31='A4'!D630,IF('Angaben KH-Standort'!E$31="Ja",1,0),0)</f>
        <v>0</v>
      </c>
    </row>
    <row r="631" spans="2:21" ht="15" customHeight="1" x14ac:dyDescent="0.3">
      <c r="B631" s="70" t="str">
        <f t="shared" si="75"/>
        <v>!!!</v>
      </c>
      <c r="C631" s="265" t="str">
        <f>IF(ISERROR(IF(LEN(E631)&gt;0,VLOOKUP(TEXT($E631,0),'Angaben Stationen'!$E$14:$J$213,5,0),"")),"?",IF(LEN(E631)&gt;0,VLOOKUP(TEXT($E631,0),'Angaben Stationen'!$E$14:$J$213,5,0),""))</f>
        <v/>
      </c>
      <c r="D631" s="232" t="str">
        <f>IF(ISERROR(IF(LEN(E631)&gt;0,VLOOKUP(TEXT($E631,0),'Angaben Stationen'!$E$14:$J$213,6,0),"")),"STATION IST NICHT VORHANDEN",IF(LEN(E631)&gt;0,VLOOKUP(TEXT($E631,0),'Angaben Stationen'!$E$14:$J$213,6,0),""))</f>
        <v/>
      </c>
      <c r="E631" s="287"/>
      <c r="F631" s="234"/>
      <c r="G631" s="234"/>
      <c r="H631" s="263"/>
      <c r="I631" s="169"/>
      <c r="K631" s="445" t="str">
        <f t="shared" si="76"/>
        <v>Leer</v>
      </c>
      <c r="L631" s="445" t="str">
        <f>VLOOKUP($D631,{"29 - Psychiatrie (Erwachsene)","BGI";"297 - stationsäquivalente Behandlung in der Erwachsenenpsychiatrie (29)","BGI";"30 - Kinder- und Jugendpsychiatrie","BGII";"307 - stationsäquivalente Behandlung in der Kinder- und Jugendpsychiatrie (30)","BGII";"31 - Psychosomatik","BGI";"","Leer"},2,0)</f>
        <v>Leer</v>
      </c>
      <c r="M631" s="445">
        <f t="shared" si="73"/>
        <v>0</v>
      </c>
      <c r="N631" s="445">
        <f t="shared" si="74"/>
        <v>0</v>
      </c>
      <c r="O631" s="445">
        <f t="shared" si="77"/>
        <v>0</v>
      </c>
      <c r="P631" s="445">
        <f t="shared" si="78"/>
        <v>0</v>
      </c>
      <c r="Q631" s="445">
        <f t="shared" si="79"/>
        <v>0</v>
      </c>
      <c r="R631" s="415" t="str">
        <f t="shared" si="80"/>
        <v>Leer</v>
      </c>
      <c r="S631" s="445">
        <f>IF('Angaben KH-Standort'!D$29='A4'!D631,IF('Angaben KH-Standort'!E$29="Ja",1,0),0)</f>
        <v>0</v>
      </c>
      <c r="T631" s="445">
        <f>IF('Angaben KH-Standort'!D$30='A4'!D631,IF('Angaben KH-Standort'!E$30="Ja",1,0),0)</f>
        <v>0</v>
      </c>
      <c r="U631" s="445">
        <f>IF('Angaben KH-Standort'!D$31='A4'!D631,IF('Angaben KH-Standort'!E$31="Ja",1,0),0)</f>
        <v>0</v>
      </c>
    </row>
    <row r="632" spans="2:21" ht="15" customHeight="1" x14ac:dyDescent="0.3">
      <c r="B632" s="70" t="str">
        <f t="shared" si="75"/>
        <v>!!!</v>
      </c>
      <c r="C632" s="265" t="str">
        <f>IF(ISERROR(IF(LEN(E632)&gt;0,VLOOKUP(TEXT($E632,0),'Angaben Stationen'!$E$14:$J$213,5,0),"")),"?",IF(LEN(E632)&gt;0,VLOOKUP(TEXT($E632,0),'Angaben Stationen'!$E$14:$J$213,5,0),""))</f>
        <v/>
      </c>
      <c r="D632" s="232" t="str">
        <f>IF(ISERROR(IF(LEN(E632)&gt;0,VLOOKUP(TEXT($E632,0),'Angaben Stationen'!$E$14:$J$213,6,0),"")),"STATION IST NICHT VORHANDEN",IF(LEN(E632)&gt;0,VLOOKUP(TEXT($E632,0),'Angaben Stationen'!$E$14:$J$213,6,0),""))</f>
        <v/>
      </c>
      <c r="E632" s="287"/>
      <c r="F632" s="234"/>
      <c r="G632" s="234"/>
      <c r="H632" s="263"/>
      <c r="I632" s="169"/>
      <c r="K632" s="445" t="str">
        <f t="shared" si="76"/>
        <v>Leer</v>
      </c>
      <c r="L632" s="445" t="str">
        <f>VLOOKUP($D632,{"29 - Psychiatrie (Erwachsene)","BGI";"297 - stationsäquivalente Behandlung in der Erwachsenenpsychiatrie (29)","BGI";"30 - Kinder- und Jugendpsychiatrie","BGII";"307 - stationsäquivalente Behandlung in der Kinder- und Jugendpsychiatrie (30)","BGII";"31 - Psychosomatik","BGI";"","Leer"},2,0)</f>
        <v>Leer</v>
      </c>
      <c r="M632" s="445">
        <f t="shared" si="73"/>
        <v>0</v>
      </c>
      <c r="N632" s="445">
        <f t="shared" si="74"/>
        <v>0</v>
      </c>
      <c r="O632" s="445">
        <f t="shared" si="77"/>
        <v>0</v>
      </c>
      <c r="P632" s="445">
        <f t="shared" si="78"/>
        <v>0</v>
      </c>
      <c r="Q632" s="445">
        <f t="shared" si="79"/>
        <v>0</v>
      </c>
      <c r="R632" s="415" t="str">
        <f t="shared" si="80"/>
        <v>Leer</v>
      </c>
      <c r="S632" s="445">
        <f>IF('Angaben KH-Standort'!D$29='A4'!D632,IF('Angaben KH-Standort'!E$29="Ja",1,0),0)</f>
        <v>0</v>
      </c>
      <c r="T632" s="445">
        <f>IF('Angaben KH-Standort'!D$30='A4'!D632,IF('Angaben KH-Standort'!E$30="Ja",1,0),0)</f>
        <v>0</v>
      </c>
      <c r="U632" s="445">
        <f>IF('Angaben KH-Standort'!D$31='A4'!D632,IF('Angaben KH-Standort'!E$31="Ja",1,0),0)</f>
        <v>0</v>
      </c>
    </row>
    <row r="633" spans="2:21" ht="15" customHeight="1" x14ac:dyDescent="0.3">
      <c r="B633" s="70" t="str">
        <f t="shared" si="75"/>
        <v>!!!</v>
      </c>
      <c r="C633" s="265" t="str">
        <f>IF(ISERROR(IF(LEN(E633)&gt;0,VLOOKUP(TEXT($E633,0),'Angaben Stationen'!$E$14:$J$213,5,0),"")),"?",IF(LEN(E633)&gt;0,VLOOKUP(TEXT($E633,0),'Angaben Stationen'!$E$14:$J$213,5,0),""))</f>
        <v/>
      </c>
      <c r="D633" s="232" t="str">
        <f>IF(ISERROR(IF(LEN(E633)&gt;0,VLOOKUP(TEXT($E633,0),'Angaben Stationen'!$E$14:$J$213,6,0),"")),"STATION IST NICHT VORHANDEN",IF(LEN(E633)&gt;0,VLOOKUP(TEXT($E633,0),'Angaben Stationen'!$E$14:$J$213,6,0),""))</f>
        <v/>
      </c>
      <c r="E633" s="287"/>
      <c r="F633" s="234"/>
      <c r="G633" s="234"/>
      <c r="H633" s="263"/>
      <c r="I633" s="169"/>
      <c r="K633" s="445" t="str">
        <f t="shared" si="76"/>
        <v>Leer</v>
      </c>
      <c r="L633" s="445" t="str">
        <f>VLOOKUP($D633,{"29 - Psychiatrie (Erwachsene)","BGI";"297 - stationsäquivalente Behandlung in der Erwachsenenpsychiatrie (29)","BGI";"30 - Kinder- und Jugendpsychiatrie","BGII";"307 - stationsäquivalente Behandlung in der Kinder- und Jugendpsychiatrie (30)","BGII";"31 - Psychosomatik","BGI";"","Leer"},2,0)</f>
        <v>Leer</v>
      </c>
      <c r="M633" s="445">
        <f t="shared" si="73"/>
        <v>0</v>
      </c>
      <c r="N633" s="445">
        <f t="shared" si="74"/>
        <v>0</v>
      </c>
      <c r="O633" s="445">
        <f t="shared" si="77"/>
        <v>0</v>
      </c>
      <c r="P633" s="445">
        <f t="shared" si="78"/>
        <v>0</v>
      </c>
      <c r="Q633" s="445">
        <f t="shared" si="79"/>
        <v>0</v>
      </c>
      <c r="R633" s="415" t="str">
        <f t="shared" si="80"/>
        <v>Leer</v>
      </c>
      <c r="S633" s="445">
        <f>IF('Angaben KH-Standort'!D$29='A4'!D633,IF('Angaben KH-Standort'!E$29="Ja",1,0),0)</f>
        <v>0</v>
      </c>
      <c r="T633" s="445">
        <f>IF('Angaben KH-Standort'!D$30='A4'!D633,IF('Angaben KH-Standort'!E$30="Ja",1,0),0)</f>
        <v>0</v>
      </c>
      <c r="U633" s="445">
        <f>IF('Angaben KH-Standort'!D$31='A4'!D633,IF('Angaben KH-Standort'!E$31="Ja",1,0),0)</f>
        <v>0</v>
      </c>
    </row>
    <row r="634" spans="2:21" ht="15" customHeight="1" x14ac:dyDescent="0.3">
      <c r="B634" s="70" t="str">
        <f t="shared" si="75"/>
        <v>!!!</v>
      </c>
      <c r="C634" s="265" t="str">
        <f>IF(ISERROR(IF(LEN(E634)&gt;0,VLOOKUP(TEXT($E634,0),'Angaben Stationen'!$E$14:$J$213,5,0),"")),"?",IF(LEN(E634)&gt;0,VLOOKUP(TEXT($E634,0),'Angaben Stationen'!$E$14:$J$213,5,0),""))</f>
        <v/>
      </c>
      <c r="D634" s="232" t="str">
        <f>IF(ISERROR(IF(LEN(E634)&gt;0,VLOOKUP(TEXT($E634,0),'Angaben Stationen'!$E$14:$J$213,6,0),"")),"STATION IST NICHT VORHANDEN",IF(LEN(E634)&gt;0,VLOOKUP(TEXT($E634,0),'Angaben Stationen'!$E$14:$J$213,6,0),""))</f>
        <v/>
      </c>
      <c r="E634" s="287"/>
      <c r="F634" s="234"/>
      <c r="G634" s="234"/>
      <c r="H634" s="263"/>
      <c r="I634" s="169"/>
      <c r="K634" s="445" t="str">
        <f t="shared" si="76"/>
        <v>Leer</v>
      </c>
      <c r="L634" s="445" t="str">
        <f>VLOOKUP($D634,{"29 - Psychiatrie (Erwachsene)","BGI";"297 - stationsäquivalente Behandlung in der Erwachsenenpsychiatrie (29)","BGI";"30 - Kinder- und Jugendpsychiatrie","BGII";"307 - stationsäquivalente Behandlung in der Kinder- und Jugendpsychiatrie (30)","BGII";"31 - Psychosomatik","BGI";"","Leer"},2,0)</f>
        <v>Leer</v>
      </c>
      <c r="M634" s="445">
        <f t="shared" si="73"/>
        <v>0</v>
      </c>
      <c r="N634" s="445">
        <f t="shared" si="74"/>
        <v>0</v>
      </c>
      <c r="O634" s="445">
        <f t="shared" si="77"/>
        <v>0</v>
      </c>
      <c r="P634" s="445">
        <f t="shared" si="78"/>
        <v>0</v>
      </c>
      <c r="Q634" s="445">
        <f t="shared" si="79"/>
        <v>0</v>
      </c>
      <c r="R634" s="415" t="str">
        <f t="shared" si="80"/>
        <v>Leer</v>
      </c>
      <c r="S634" s="445">
        <f>IF('Angaben KH-Standort'!D$29='A4'!D634,IF('Angaben KH-Standort'!E$29="Ja",1,0),0)</f>
        <v>0</v>
      </c>
      <c r="T634" s="445">
        <f>IF('Angaben KH-Standort'!D$30='A4'!D634,IF('Angaben KH-Standort'!E$30="Ja",1,0),0)</f>
        <v>0</v>
      </c>
      <c r="U634" s="445">
        <f>IF('Angaben KH-Standort'!D$31='A4'!D634,IF('Angaben KH-Standort'!E$31="Ja",1,0),0)</f>
        <v>0</v>
      </c>
    </row>
    <row r="635" spans="2:21" ht="15" customHeight="1" x14ac:dyDescent="0.3">
      <c r="B635" s="70" t="str">
        <f t="shared" si="75"/>
        <v>!!!</v>
      </c>
      <c r="C635" s="265" t="str">
        <f>IF(ISERROR(IF(LEN(E635)&gt;0,VLOOKUP(TEXT($E635,0),'Angaben Stationen'!$E$14:$J$213,5,0),"")),"?",IF(LEN(E635)&gt;0,VLOOKUP(TEXT($E635,0),'Angaben Stationen'!$E$14:$J$213,5,0),""))</f>
        <v/>
      </c>
      <c r="D635" s="232" t="str">
        <f>IF(ISERROR(IF(LEN(E635)&gt;0,VLOOKUP(TEXT($E635,0),'Angaben Stationen'!$E$14:$J$213,6,0),"")),"STATION IST NICHT VORHANDEN",IF(LEN(E635)&gt;0,VLOOKUP(TEXT($E635,0),'Angaben Stationen'!$E$14:$J$213,6,0),""))</f>
        <v/>
      </c>
      <c r="E635" s="287"/>
      <c r="F635" s="234"/>
      <c r="G635" s="234"/>
      <c r="H635" s="263"/>
      <c r="I635" s="169"/>
      <c r="K635" s="445" t="str">
        <f t="shared" si="76"/>
        <v>Leer</v>
      </c>
      <c r="L635" s="445" t="str">
        <f>VLOOKUP($D635,{"29 - Psychiatrie (Erwachsene)","BGI";"297 - stationsäquivalente Behandlung in der Erwachsenenpsychiatrie (29)","BGI";"30 - Kinder- und Jugendpsychiatrie","BGII";"307 - stationsäquivalente Behandlung in der Kinder- und Jugendpsychiatrie (30)","BGII";"31 - Psychosomatik","BGI";"","Leer"},2,0)</f>
        <v>Leer</v>
      </c>
      <c r="M635" s="445">
        <f t="shared" si="73"/>
        <v>0</v>
      </c>
      <c r="N635" s="445">
        <f t="shared" si="74"/>
        <v>0</v>
      </c>
      <c r="O635" s="445">
        <f t="shared" si="77"/>
        <v>0</v>
      </c>
      <c r="P635" s="445">
        <f t="shared" si="78"/>
        <v>0</v>
      </c>
      <c r="Q635" s="445">
        <f t="shared" si="79"/>
        <v>0</v>
      </c>
      <c r="R635" s="415" t="str">
        <f t="shared" si="80"/>
        <v>Leer</v>
      </c>
      <c r="S635" s="445">
        <f>IF('Angaben KH-Standort'!D$29='A4'!D635,IF('Angaben KH-Standort'!E$29="Ja",1,0),0)</f>
        <v>0</v>
      </c>
      <c r="T635" s="445">
        <f>IF('Angaben KH-Standort'!D$30='A4'!D635,IF('Angaben KH-Standort'!E$30="Ja",1,0),0)</f>
        <v>0</v>
      </c>
      <c r="U635" s="445">
        <f>IF('Angaben KH-Standort'!D$31='A4'!D635,IF('Angaben KH-Standort'!E$31="Ja",1,0),0)</f>
        <v>0</v>
      </c>
    </row>
    <row r="636" spans="2:21" ht="15" customHeight="1" x14ac:dyDescent="0.3">
      <c r="B636" s="70" t="str">
        <f t="shared" si="75"/>
        <v>!!!</v>
      </c>
      <c r="C636" s="265" t="str">
        <f>IF(ISERROR(IF(LEN(E636)&gt;0,VLOOKUP(TEXT($E636,0),'Angaben Stationen'!$E$14:$J$213,5,0),"")),"?",IF(LEN(E636)&gt;0,VLOOKUP(TEXT($E636,0),'Angaben Stationen'!$E$14:$J$213,5,0),""))</f>
        <v/>
      </c>
      <c r="D636" s="232" t="str">
        <f>IF(ISERROR(IF(LEN(E636)&gt;0,VLOOKUP(TEXT($E636,0),'Angaben Stationen'!$E$14:$J$213,6,0),"")),"STATION IST NICHT VORHANDEN",IF(LEN(E636)&gt;0,VLOOKUP(TEXT($E636,0),'Angaben Stationen'!$E$14:$J$213,6,0),""))</f>
        <v/>
      </c>
      <c r="E636" s="287"/>
      <c r="F636" s="234"/>
      <c r="G636" s="234"/>
      <c r="H636" s="263"/>
      <c r="I636" s="169"/>
      <c r="K636" s="445" t="str">
        <f t="shared" si="76"/>
        <v>Leer</v>
      </c>
      <c r="L636" s="445" t="str">
        <f>VLOOKUP($D636,{"29 - Psychiatrie (Erwachsene)","BGI";"297 - stationsäquivalente Behandlung in der Erwachsenenpsychiatrie (29)","BGI";"30 - Kinder- und Jugendpsychiatrie","BGII";"307 - stationsäquivalente Behandlung in der Kinder- und Jugendpsychiatrie (30)","BGII";"31 - Psychosomatik","BGI";"","Leer"},2,0)</f>
        <v>Leer</v>
      </c>
      <c r="M636" s="445">
        <f t="shared" si="73"/>
        <v>0</v>
      </c>
      <c r="N636" s="445">
        <f t="shared" si="74"/>
        <v>0</v>
      </c>
      <c r="O636" s="445">
        <f t="shared" si="77"/>
        <v>0</v>
      </c>
      <c r="P636" s="445">
        <f t="shared" si="78"/>
        <v>0</v>
      </c>
      <c r="Q636" s="445">
        <f t="shared" si="79"/>
        <v>0</v>
      </c>
      <c r="R636" s="415" t="str">
        <f t="shared" si="80"/>
        <v>Leer</v>
      </c>
      <c r="S636" s="445">
        <f>IF('Angaben KH-Standort'!D$29='A4'!D636,IF('Angaben KH-Standort'!E$29="Ja",1,0),0)</f>
        <v>0</v>
      </c>
      <c r="T636" s="445">
        <f>IF('Angaben KH-Standort'!D$30='A4'!D636,IF('Angaben KH-Standort'!E$30="Ja",1,0),0)</f>
        <v>0</v>
      </c>
      <c r="U636" s="445">
        <f>IF('Angaben KH-Standort'!D$31='A4'!D636,IF('Angaben KH-Standort'!E$31="Ja",1,0),0)</f>
        <v>0</v>
      </c>
    </row>
    <row r="637" spans="2:21" ht="15" customHeight="1" x14ac:dyDescent="0.3">
      <c r="B637" s="70" t="str">
        <f t="shared" si="75"/>
        <v>!!!</v>
      </c>
      <c r="C637" s="265" t="str">
        <f>IF(ISERROR(IF(LEN(E637)&gt;0,VLOOKUP(TEXT($E637,0),'Angaben Stationen'!$E$14:$J$213,5,0),"")),"?",IF(LEN(E637)&gt;0,VLOOKUP(TEXT($E637,0),'Angaben Stationen'!$E$14:$J$213,5,0),""))</f>
        <v/>
      </c>
      <c r="D637" s="232" t="str">
        <f>IF(ISERROR(IF(LEN(E637)&gt;0,VLOOKUP(TEXT($E637,0),'Angaben Stationen'!$E$14:$J$213,6,0),"")),"STATION IST NICHT VORHANDEN",IF(LEN(E637)&gt;0,VLOOKUP(TEXT($E637,0),'Angaben Stationen'!$E$14:$J$213,6,0),""))</f>
        <v/>
      </c>
      <c r="E637" s="287"/>
      <c r="F637" s="234"/>
      <c r="G637" s="234"/>
      <c r="H637" s="263"/>
      <c r="I637" s="169"/>
      <c r="K637" s="445" t="str">
        <f t="shared" si="76"/>
        <v>Leer</v>
      </c>
      <c r="L637" s="445" t="str">
        <f>VLOOKUP($D637,{"29 - Psychiatrie (Erwachsene)","BGI";"297 - stationsäquivalente Behandlung in der Erwachsenenpsychiatrie (29)","BGI";"30 - Kinder- und Jugendpsychiatrie","BGII";"307 - stationsäquivalente Behandlung in der Kinder- und Jugendpsychiatrie (30)","BGII";"31 - Psychosomatik","BGI";"","Leer"},2,0)</f>
        <v>Leer</v>
      </c>
      <c r="M637" s="445">
        <f t="shared" si="73"/>
        <v>0</v>
      </c>
      <c r="N637" s="445">
        <f t="shared" si="74"/>
        <v>0</v>
      </c>
      <c r="O637" s="445">
        <f t="shared" si="77"/>
        <v>0</v>
      </c>
      <c r="P637" s="445">
        <f t="shared" si="78"/>
        <v>0</v>
      </c>
      <c r="Q637" s="445">
        <f t="shared" si="79"/>
        <v>0</v>
      </c>
      <c r="R637" s="415" t="str">
        <f t="shared" si="80"/>
        <v>Leer</v>
      </c>
      <c r="S637" s="445">
        <f>IF('Angaben KH-Standort'!D$29='A4'!D637,IF('Angaben KH-Standort'!E$29="Ja",1,0),0)</f>
        <v>0</v>
      </c>
      <c r="T637" s="445">
        <f>IF('Angaben KH-Standort'!D$30='A4'!D637,IF('Angaben KH-Standort'!E$30="Ja",1,0),0)</f>
        <v>0</v>
      </c>
      <c r="U637" s="445">
        <f>IF('Angaben KH-Standort'!D$31='A4'!D637,IF('Angaben KH-Standort'!E$31="Ja",1,0),0)</f>
        <v>0</v>
      </c>
    </row>
    <row r="638" spans="2:21" ht="15" customHeight="1" x14ac:dyDescent="0.3">
      <c r="B638" s="70" t="str">
        <f t="shared" si="75"/>
        <v>!!!</v>
      </c>
      <c r="C638" s="265" t="str">
        <f>IF(ISERROR(IF(LEN(E638)&gt;0,VLOOKUP(TEXT($E638,0),'Angaben Stationen'!$E$14:$J$213,5,0),"")),"?",IF(LEN(E638)&gt;0,VLOOKUP(TEXT($E638,0),'Angaben Stationen'!$E$14:$J$213,5,0),""))</f>
        <v/>
      </c>
      <c r="D638" s="232" t="str">
        <f>IF(ISERROR(IF(LEN(E638)&gt;0,VLOOKUP(TEXT($E638,0),'Angaben Stationen'!$E$14:$J$213,6,0),"")),"STATION IST NICHT VORHANDEN",IF(LEN(E638)&gt;0,VLOOKUP(TEXT($E638,0),'Angaben Stationen'!$E$14:$J$213,6,0),""))</f>
        <v/>
      </c>
      <c r="E638" s="287"/>
      <c r="F638" s="234"/>
      <c r="G638" s="234"/>
      <c r="H638" s="263"/>
      <c r="I638" s="169"/>
      <c r="K638" s="445" t="str">
        <f t="shared" si="76"/>
        <v>Leer</v>
      </c>
      <c r="L638" s="445" t="str">
        <f>VLOOKUP($D638,{"29 - Psychiatrie (Erwachsene)","BGI";"297 - stationsäquivalente Behandlung in der Erwachsenenpsychiatrie (29)","BGI";"30 - Kinder- und Jugendpsychiatrie","BGII";"307 - stationsäquivalente Behandlung in der Kinder- und Jugendpsychiatrie (30)","BGII";"31 - Psychosomatik","BGI";"","Leer"},2,0)</f>
        <v>Leer</v>
      </c>
      <c r="M638" s="445">
        <f t="shared" si="73"/>
        <v>0</v>
      </c>
      <c r="N638" s="445">
        <f t="shared" si="74"/>
        <v>0</v>
      </c>
      <c r="O638" s="445">
        <f t="shared" si="77"/>
        <v>0</v>
      </c>
      <c r="P638" s="445">
        <f t="shared" si="78"/>
        <v>0</v>
      </c>
      <c r="Q638" s="445">
        <f t="shared" si="79"/>
        <v>0</v>
      </c>
      <c r="R638" s="415" t="str">
        <f t="shared" si="80"/>
        <v>Leer</v>
      </c>
      <c r="S638" s="445">
        <f>IF('Angaben KH-Standort'!D$29='A4'!D638,IF('Angaben KH-Standort'!E$29="Ja",1,0),0)</f>
        <v>0</v>
      </c>
      <c r="T638" s="445">
        <f>IF('Angaben KH-Standort'!D$30='A4'!D638,IF('Angaben KH-Standort'!E$30="Ja",1,0),0)</f>
        <v>0</v>
      </c>
      <c r="U638" s="445">
        <f>IF('Angaben KH-Standort'!D$31='A4'!D638,IF('Angaben KH-Standort'!E$31="Ja",1,0),0)</f>
        <v>0</v>
      </c>
    </row>
    <row r="639" spans="2:21" ht="15" customHeight="1" x14ac:dyDescent="0.3">
      <c r="B639" s="70" t="str">
        <f t="shared" si="75"/>
        <v>!!!</v>
      </c>
      <c r="C639" s="265" t="str">
        <f>IF(ISERROR(IF(LEN(E639)&gt;0,VLOOKUP(TEXT($E639,0),'Angaben Stationen'!$E$14:$J$213,5,0),"")),"?",IF(LEN(E639)&gt;0,VLOOKUP(TEXT($E639,0),'Angaben Stationen'!$E$14:$J$213,5,0),""))</f>
        <v/>
      </c>
      <c r="D639" s="232" t="str">
        <f>IF(ISERROR(IF(LEN(E639)&gt;0,VLOOKUP(TEXT($E639,0),'Angaben Stationen'!$E$14:$J$213,6,0),"")),"STATION IST NICHT VORHANDEN",IF(LEN(E639)&gt;0,VLOOKUP(TEXT($E639,0),'Angaben Stationen'!$E$14:$J$213,6,0),""))</f>
        <v/>
      </c>
      <c r="E639" s="287"/>
      <c r="F639" s="234"/>
      <c r="G639" s="234"/>
      <c r="H639" s="263"/>
      <c r="I639" s="169"/>
      <c r="K639" s="445" t="str">
        <f t="shared" si="76"/>
        <v>Leer</v>
      </c>
      <c r="L639" s="445" t="str">
        <f>VLOOKUP($D639,{"29 - Psychiatrie (Erwachsene)","BGI";"297 - stationsäquivalente Behandlung in der Erwachsenenpsychiatrie (29)","BGI";"30 - Kinder- und Jugendpsychiatrie","BGII";"307 - stationsäquivalente Behandlung in der Kinder- und Jugendpsychiatrie (30)","BGII";"31 - Psychosomatik","BGI";"","Leer"},2,0)</f>
        <v>Leer</v>
      </c>
      <c r="M639" s="445">
        <f t="shared" si="73"/>
        <v>0</v>
      </c>
      <c r="N639" s="445">
        <f t="shared" si="74"/>
        <v>0</v>
      </c>
      <c r="O639" s="445">
        <f t="shared" si="77"/>
        <v>0</v>
      </c>
      <c r="P639" s="445">
        <f t="shared" si="78"/>
        <v>0</v>
      </c>
      <c r="Q639" s="445">
        <f t="shared" si="79"/>
        <v>0</v>
      </c>
      <c r="R639" s="415" t="str">
        <f t="shared" si="80"/>
        <v>Leer</v>
      </c>
      <c r="S639" s="445">
        <f>IF('Angaben KH-Standort'!D$29='A4'!D639,IF('Angaben KH-Standort'!E$29="Ja",1,0),0)</f>
        <v>0</v>
      </c>
      <c r="T639" s="445">
        <f>IF('Angaben KH-Standort'!D$30='A4'!D639,IF('Angaben KH-Standort'!E$30="Ja",1,0),0)</f>
        <v>0</v>
      </c>
      <c r="U639" s="445">
        <f>IF('Angaben KH-Standort'!D$31='A4'!D639,IF('Angaben KH-Standort'!E$31="Ja",1,0),0)</f>
        <v>0</v>
      </c>
    </row>
    <row r="640" spans="2:21" ht="15" customHeight="1" x14ac:dyDescent="0.3">
      <c r="B640" s="70" t="str">
        <f t="shared" si="75"/>
        <v>!!!</v>
      </c>
      <c r="C640" s="265" t="str">
        <f>IF(ISERROR(IF(LEN(E640)&gt;0,VLOOKUP(TEXT($E640,0),'Angaben Stationen'!$E$14:$J$213,5,0),"")),"?",IF(LEN(E640)&gt;0,VLOOKUP(TEXT($E640,0),'Angaben Stationen'!$E$14:$J$213,5,0),""))</f>
        <v/>
      </c>
      <c r="D640" s="232" t="str">
        <f>IF(ISERROR(IF(LEN(E640)&gt;0,VLOOKUP(TEXT($E640,0),'Angaben Stationen'!$E$14:$J$213,6,0),"")),"STATION IST NICHT VORHANDEN",IF(LEN(E640)&gt;0,VLOOKUP(TEXT($E640,0),'Angaben Stationen'!$E$14:$J$213,6,0),""))</f>
        <v/>
      </c>
      <c r="E640" s="287"/>
      <c r="F640" s="234"/>
      <c r="G640" s="234"/>
      <c r="H640" s="263"/>
      <c r="I640" s="169"/>
      <c r="K640" s="445" t="str">
        <f t="shared" si="76"/>
        <v>Leer</v>
      </c>
      <c r="L640" s="445" t="str">
        <f>VLOOKUP($D640,{"29 - Psychiatrie (Erwachsene)","BGI";"297 - stationsäquivalente Behandlung in der Erwachsenenpsychiatrie (29)","BGI";"30 - Kinder- und Jugendpsychiatrie","BGII";"307 - stationsäquivalente Behandlung in der Kinder- und Jugendpsychiatrie (30)","BGII";"31 - Psychosomatik","BGI";"","Leer"},2,0)</f>
        <v>Leer</v>
      </c>
      <c r="M640" s="445">
        <f t="shared" si="73"/>
        <v>0</v>
      </c>
      <c r="N640" s="445">
        <f t="shared" si="74"/>
        <v>0</v>
      </c>
      <c r="O640" s="445">
        <f t="shared" si="77"/>
        <v>0</v>
      </c>
      <c r="P640" s="445">
        <f t="shared" si="78"/>
        <v>0</v>
      </c>
      <c r="Q640" s="445">
        <f t="shared" si="79"/>
        <v>0</v>
      </c>
      <c r="R640" s="415" t="str">
        <f t="shared" si="80"/>
        <v>Leer</v>
      </c>
      <c r="S640" s="445">
        <f>IF('Angaben KH-Standort'!D$29='A4'!D640,IF('Angaben KH-Standort'!E$29="Ja",1,0),0)</f>
        <v>0</v>
      </c>
      <c r="T640" s="445">
        <f>IF('Angaben KH-Standort'!D$30='A4'!D640,IF('Angaben KH-Standort'!E$30="Ja",1,0),0)</f>
        <v>0</v>
      </c>
      <c r="U640" s="445">
        <f>IF('Angaben KH-Standort'!D$31='A4'!D640,IF('Angaben KH-Standort'!E$31="Ja",1,0),0)</f>
        <v>0</v>
      </c>
    </row>
    <row r="641" spans="2:21" ht="15" customHeight="1" x14ac:dyDescent="0.3">
      <c r="B641" s="70" t="str">
        <f t="shared" si="75"/>
        <v>!!!</v>
      </c>
      <c r="C641" s="265" t="str">
        <f>IF(ISERROR(IF(LEN(E641)&gt;0,VLOOKUP(TEXT($E641,0),'Angaben Stationen'!$E$14:$J$213,5,0),"")),"?",IF(LEN(E641)&gt;0,VLOOKUP(TEXT($E641,0),'Angaben Stationen'!$E$14:$J$213,5,0),""))</f>
        <v/>
      </c>
      <c r="D641" s="232" t="str">
        <f>IF(ISERROR(IF(LEN(E641)&gt;0,VLOOKUP(TEXT($E641,0),'Angaben Stationen'!$E$14:$J$213,6,0),"")),"STATION IST NICHT VORHANDEN",IF(LEN(E641)&gt;0,VLOOKUP(TEXT($E641,0),'Angaben Stationen'!$E$14:$J$213,6,0),""))</f>
        <v/>
      </c>
      <c r="E641" s="287"/>
      <c r="F641" s="234"/>
      <c r="G641" s="234"/>
      <c r="H641" s="263"/>
      <c r="I641" s="169"/>
      <c r="K641" s="445" t="str">
        <f t="shared" si="76"/>
        <v>Leer</v>
      </c>
      <c r="L641" s="445" t="str">
        <f>VLOOKUP($D641,{"29 - Psychiatrie (Erwachsene)","BGI";"297 - stationsäquivalente Behandlung in der Erwachsenenpsychiatrie (29)","BGI";"30 - Kinder- und Jugendpsychiatrie","BGII";"307 - stationsäquivalente Behandlung in der Kinder- und Jugendpsychiatrie (30)","BGII";"31 - Psychosomatik","BGI";"","Leer"},2,0)</f>
        <v>Leer</v>
      </c>
      <c r="M641" s="445">
        <f t="shared" si="73"/>
        <v>0</v>
      </c>
      <c r="N641" s="445">
        <f t="shared" si="74"/>
        <v>0</v>
      </c>
      <c r="O641" s="445">
        <f t="shared" si="77"/>
        <v>0</v>
      </c>
      <c r="P641" s="445">
        <f t="shared" si="78"/>
        <v>0</v>
      </c>
      <c r="Q641" s="445">
        <f t="shared" si="79"/>
        <v>0</v>
      </c>
      <c r="R641" s="415" t="str">
        <f t="shared" si="80"/>
        <v>Leer</v>
      </c>
      <c r="S641" s="445">
        <f>IF('Angaben KH-Standort'!D$29='A4'!D641,IF('Angaben KH-Standort'!E$29="Ja",1,0),0)</f>
        <v>0</v>
      </c>
      <c r="T641" s="445">
        <f>IF('Angaben KH-Standort'!D$30='A4'!D641,IF('Angaben KH-Standort'!E$30="Ja",1,0),0)</f>
        <v>0</v>
      </c>
      <c r="U641" s="445">
        <f>IF('Angaben KH-Standort'!D$31='A4'!D641,IF('Angaben KH-Standort'!E$31="Ja",1,0),0)</f>
        <v>0</v>
      </c>
    </row>
    <row r="642" spans="2:21" ht="15" customHeight="1" x14ac:dyDescent="0.3">
      <c r="B642" s="70" t="str">
        <f t="shared" si="75"/>
        <v>!!!</v>
      </c>
      <c r="C642" s="265" t="str">
        <f>IF(ISERROR(IF(LEN(E642)&gt;0,VLOOKUP(TEXT($E642,0),'Angaben Stationen'!$E$14:$J$213,5,0),"")),"?",IF(LEN(E642)&gt;0,VLOOKUP(TEXT($E642,0),'Angaben Stationen'!$E$14:$J$213,5,0),""))</f>
        <v/>
      </c>
      <c r="D642" s="232" t="str">
        <f>IF(ISERROR(IF(LEN(E642)&gt;0,VLOOKUP(TEXT($E642,0),'Angaben Stationen'!$E$14:$J$213,6,0),"")),"STATION IST NICHT VORHANDEN",IF(LEN(E642)&gt;0,VLOOKUP(TEXT($E642,0),'Angaben Stationen'!$E$14:$J$213,6,0),""))</f>
        <v/>
      </c>
      <c r="E642" s="287"/>
      <c r="F642" s="234"/>
      <c r="G642" s="234"/>
      <c r="H642" s="263"/>
      <c r="I642" s="169"/>
      <c r="K642" s="445" t="str">
        <f t="shared" si="76"/>
        <v>Leer</v>
      </c>
      <c r="L642" s="445" t="str">
        <f>VLOOKUP($D642,{"29 - Psychiatrie (Erwachsene)","BGI";"297 - stationsäquivalente Behandlung in der Erwachsenenpsychiatrie (29)","BGI";"30 - Kinder- und Jugendpsychiatrie","BGII";"307 - stationsäquivalente Behandlung in der Kinder- und Jugendpsychiatrie (30)","BGII";"31 - Psychosomatik","BGI";"","Leer"},2,0)</f>
        <v>Leer</v>
      </c>
      <c r="M642" s="445">
        <f t="shared" si="73"/>
        <v>0</v>
      </c>
      <c r="N642" s="445">
        <f t="shared" si="74"/>
        <v>0</v>
      </c>
      <c r="O642" s="445">
        <f t="shared" si="77"/>
        <v>0</v>
      </c>
      <c r="P642" s="445">
        <f t="shared" si="78"/>
        <v>0</v>
      </c>
      <c r="Q642" s="445">
        <f t="shared" si="79"/>
        <v>0</v>
      </c>
      <c r="R642" s="415" t="str">
        <f t="shared" si="80"/>
        <v>Leer</v>
      </c>
      <c r="S642" s="445">
        <f>IF('Angaben KH-Standort'!D$29='A4'!D642,IF('Angaben KH-Standort'!E$29="Ja",1,0),0)</f>
        <v>0</v>
      </c>
      <c r="T642" s="445">
        <f>IF('Angaben KH-Standort'!D$30='A4'!D642,IF('Angaben KH-Standort'!E$30="Ja",1,0),0)</f>
        <v>0</v>
      </c>
      <c r="U642" s="445">
        <f>IF('Angaben KH-Standort'!D$31='A4'!D642,IF('Angaben KH-Standort'!E$31="Ja",1,0),0)</f>
        <v>0</v>
      </c>
    </row>
    <row r="643" spans="2:21" ht="15" customHeight="1" x14ac:dyDescent="0.3">
      <c r="B643" s="70" t="str">
        <f t="shared" si="75"/>
        <v>!!!</v>
      </c>
      <c r="C643" s="265" t="str">
        <f>IF(ISERROR(IF(LEN(E643)&gt;0,VLOOKUP(TEXT($E643,0),'Angaben Stationen'!$E$14:$J$213,5,0),"")),"?",IF(LEN(E643)&gt;0,VLOOKUP(TEXT($E643,0),'Angaben Stationen'!$E$14:$J$213,5,0),""))</f>
        <v/>
      </c>
      <c r="D643" s="232" t="str">
        <f>IF(ISERROR(IF(LEN(E643)&gt;0,VLOOKUP(TEXT($E643,0),'Angaben Stationen'!$E$14:$J$213,6,0),"")),"STATION IST NICHT VORHANDEN",IF(LEN(E643)&gt;0,VLOOKUP(TEXT($E643,0),'Angaben Stationen'!$E$14:$J$213,6,0),""))</f>
        <v/>
      </c>
      <c r="E643" s="287"/>
      <c r="F643" s="234"/>
      <c r="G643" s="234"/>
      <c r="H643" s="263"/>
      <c r="I643" s="169"/>
      <c r="K643" s="445" t="str">
        <f t="shared" si="76"/>
        <v>Leer</v>
      </c>
      <c r="L643" s="445" t="str">
        <f>VLOOKUP($D643,{"29 - Psychiatrie (Erwachsene)","BGI";"297 - stationsäquivalente Behandlung in der Erwachsenenpsychiatrie (29)","BGI";"30 - Kinder- und Jugendpsychiatrie","BGII";"307 - stationsäquivalente Behandlung in der Kinder- und Jugendpsychiatrie (30)","BGII";"31 - Psychosomatik","BGI";"","Leer"},2,0)</f>
        <v>Leer</v>
      </c>
      <c r="M643" s="445">
        <f t="shared" si="73"/>
        <v>0</v>
      </c>
      <c r="N643" s="445">
        <f t="shared" si="74"/>
        <v>0</v>
      </c>
      <c r="O643" s="445">
        <f t="shared" si="77"/>
        <v>0</v>
      </c>
      <c r="P643" s="445">
        <f t="shared" si="78"/>
        <v>0</v>
      </c>
      <c r="Q643" s="445">
        <f t="shared" si="79"/>
        <v>0</v>
      </c>
      <c r="R643" s="415" t="str">
        <f t="shared" si="80"/>
        <v>Leer</v>
      </c>
      <c r="S643" s="445">
        <f>IF('Angaben KH-Standort'!D$29='A4'!D643,IF('Angaben KH-Standort'!E$29="Ja",1,0),0)</f>
        <v>0</v>
      </c>
      <c r="T643" s="445">
        <f>IF('Angaben KH-Standort'!D$30='A4'!D643,IF('Angaben KH-Standort'!E$30="Ja",1,0),0)</f>
        <v>0</v>
      </c>
      <c r="U643" s="445">
        <f>IF('Angaben KH-Standort'!D$31='A4'!D643,IF('Angaben KH-Standort'!E$31="Ja",1,0),0)</f>
        <v>0</v>
      </c>
    </row>
    <row r="644" spans="2:21" ht="15" customHeight="1" x14ac:dyDescent="0.3">
      <c r="B644" s="70" t="str">
        <f t="shared" si="75"/>
        <v>!!!</v>
      </c>
      <c r="C644" s="265" t="str">
        <f>IF(ISERROR(IF(LEN(E644)&gt;0,VLOOKUP(TEXT($E644,0),'Angaben Stationen'!$E$14:$J$213,5,0),"")),"?",IF(LEN(E644)&gt;0,VLOOKUP(TEXT($E644,0),'Angaben Stationen'!$E$14:$J$213,5,0),""))</f>
        <v/>
      </c>
      <c r="D644" s="232" t="str">
        <f>IF(ISERROR(IF(LEN(E644)&gt;0,VLOOKUP(TEXT($E644,0),'Angaben Stationen'!$E$14:$J$213,6,0),"")),"STATION IST NICHT VORHANDEN",IF(LEN(E644)&gt;0,VLOOKUP(TEXT($E644,0),'Angaben Stationen'!$E$14:$J$213,6,0),""))</f>
        <v/>
      </c>
      <c r="E644" s="287"/>
      <c r="F644" s="234"/>
      <c r="G644" s="234"/>
      <c r="H644" s="263"/>
      <c r="I644" s="169"/>
      <c r="K644" s="445" t="str">
        <f t="shared" si="76"/>
        <v>Leer</v>
      </c>
      <c r="L644" s="445" t="str">
        <f>VLOOKUP($D644,{"29 - Psychiatrie (Erwachsene)","BGI";"297 - stationsäquivalente Behandlung in der Erwachsenenpsychiatrie (29)","BGI";"30 - Kinder- und Jugendpsychiatrie","BGII";"307 - stationsäquivalente Behandlung in der Kinder- und Jugendpsychiatrie (30)","BGII";"31 - Psychosomatik","BGI";"","Leer"},2,0)</f>
        <v>Leer</v>
      </c>
      <c r="M644" s="445">
        <f t="shared" si="73"/>
        <v>0</v>
      </c>
      <c r="N644" s="445">
        <f t="shared" si="74"/>
        <v>0</v>
      </c>
      <c r="O644" s="445">
        <f t="shared" si="77"/>
        <v>0</v>
      </c>
      <c r="P644" s="445">
        <f t="shared" si="78"/>
        <v>0</v>
      </c>
      <c r="Q644" s="445">
        <f t="shared" si="79"/>
        <v>0</v>
      </c>
      <c r="R644" s="415" t="str">
        <f t="shared" si="80"/>
        <v>Leer</v>
      </c>
      <c r="S644" s="445">
        <f>IF('Angaben KH-Standort'!D$29='A4'!D644,IF('Angaben KH-Standort'!E$29="Ja",1,0),0)</f>
        <v>0</v>
      </c>
      <c r="T644" s="445">
        <f>IF('Angaben KH-Standort'!D$30='A4'!D644,IF('Angaben KH-Standort'!E$30="Ja",1,0),0)</f>
        <v>0</v>
      </c>
      <c r="U644" s="445">
        <f>IF('Angaben KH-Standort'!D$31='A4'!D644,IF('Angaben KH-Standort'!E$31="Ja",1,0),0)</f>
        <v>0</v>
      </c>
    </row>
    <row r="645" spans="2:21" ht="15" customHeight="1" x14ac:dyDescent="0.3">
      <c r="B645" s="70" t="str">
        <f t="shared" si="75"/>
        <v>!!!</v>
      </c>
      <c r="C645" s="265" t="str">
        <f>IF(ISERROR(IF(LEN(E645)&gt;0,VLOOKUP(TEXT($E645,0),'Angaben Stationen'!$E$14:$J$213,5,0),"")),"?",IF(LEN(E645)&gt;0,VLOOKUP(TEXT($E645,0),'Angaben Stationen'!$E$14:$J$213,5,0),""))</f>
        <v/>
      </c>
      <c r="D645" s="232" t="str">
        <f>IF(ISERROR(IF(LEN(E645)&gt;0,VLOOKUP(TEXT($E645,0),'Angaben Stationen'!$E$14:$J$213,6,0),"")),"STATION IST NICHT VORHANDEN",IF(LEN(E645)&gt;0,VLOOKUP(TEXT($E645,0),'Angaben Stationen'!$E$14:$J$213,6,0),""))</f>
        <v/>
      </c>
      <c r="E645" s="287"/>
      <c r="F645" s="234"/>
      <c r="G645" s="234"/>
      <c r="H645" s="263"/>
      <c r="I645" s="169"/>
      <c r="K645" s="445" t="str">
        <f t="shared" si="76"/>
        <v>Leer</v>
      </c>
      <c r="L645" s="445" t="str">
        <f>VLOOKUP($D645,{"29 - Psychiatrie (Erwachsene)","BGI";"297 - stationsäquivalente Behandlung in der Erwachsenenpsychiatrie (29)","BGI";"30 - Kinder- und Jugendpsychiatrie","BGII";"307 - stationsäquivalente Behandlung in der Kinder- und Jugendpsychiatrie (30)","BGII";"31 - Psychosomatik","BGI";"","Leer"},2,0)</f>
        <v>Leer</v>
      </c>
      <c r="M645" s="445">
        <f t="shared" si="73"/>
        <v>0</v>
      </c>
      <c r="N645" s="445">
        <f t="shared" si="74"/>
        <v>0</v>
      </c>
      <c r="O645" s="445">
        <f t="shared" si="77"/>
        <v>0</v>
      </c>
      <c r="P645" s="445">
        <f t="shared" si="78"/>
        <v>0</v>
      </c>
      <c r="Q645" s="445">
        <f t="shared" si="79"/>
        <v>0</v>
      </c>
      <c r="R645" s="415" t="str">
        <f t="shared" si="80"/>
        <v>Leer</v>
      </c>
      <c r="S645" s="445">
        <f>IF('Angaben KH-Standort'!D$29='A4'!D645,IF('Angaben KH-Standort'!E$29="Ja",1,0),0)</f>
        <v>0</v>
      </c>
      <c r="T645" s="445">
        <f>IF('Angaben KH-Standort'!D$30='A4'!D645,IF('Angaben KH-Standort'!E$30="Ja",1,0),0)</f>
        <v>0</v>
      </c>
      <c r="U645" s="445">
        <f>IF('Angaben KH-Standort'!D$31='A4'!D645,IF('Angaben KH-Standort'!E$31="Ja",1,0),0)</f>
        <v>0</v>
      </c>
    </row>
    <row r="646" spans="2:21" ht="15" customHeight="1" x14ac:dyDescent="0.3">
      <c r="B646" s="70" t="str">
        <f t="shared" si="75"/>
        <v>!!!</v>
      </c>
      <c r="C646" s="265" t="str">
        <f>IF(ISERROR(IF(LEN(E646)&gt;0,VLOOKUP(TEXT($E646,0),'Angaben Stationen'!$E$14:$J$213,5,0),"")),"?",IF(LEN(E646)&gt;0,VLOOKUP(TEXT($E646,0),'Angaben Stationen'!$E$14:$J$213,5,0),""))</f>
        <v/>
      </c>
      <c r="D646" s="232" t="str">
        <f>IF(ISERROR(IF(LEN(E646)&gt;0,VLOOKUP(TEXT($E646,0),'Angaben Stationen'!$E$14:$J$213,6,0),"")),"STATION IST NICHT VORHANDEN",IF(LEN(E646)&gt;0,VLOOKUP(TEXT($E646,0),'Angaben Stationen'!$E$14:$J$213,6,0),""))</f>
        <v/>
      </c>
      <c r="E646" s="287"/>
      <c r="F646" s="234"/>
      <c r="G646" s="234"/>
      <c r="H646" s="263"/>
      <c r="I646" s="169"/>
      <c r="K646" s="445" t="str">
        <f t="shared" si="76"/>
        <v>Leer</v>
      </c>
      <c r="L646" s="445" t="str">
        <f>VLOOKUP($D646,{"29 - Psychiatrie (Erwachsene)","BGI";"297 - stationsäquivalente Behandlung in der Erwachsenenpsychiatrie (29)","BGI";"30 - Kinder- und Jugendpsychiatrie","BGII";"307 - stationsäquivalente Behandlung in der Kinder- und Jugendpsychiatrie (30)","BGII";"31 - Psychosomatik","BGI";"","Leer"},2,0)</f>
        <v>Leer</v>
      </c>
      <c r="M646" s="445">
        <f t="shared" si="73"/>
        <v>0</v>
      </c>
      <c r="N646" s="445">
        <f t="shared" si="74"/>
        <v>0</v>
      </c>
      <c r="O646" s="445">
        <f t="shared" si="77"/>
        <v>0</v>
      </c>
      <c r="P646" s="445">
        <f t="shared" si="78"/>
        <v>0</v>
      </c>
      <c r="Q646" s="445">
        <f t="shared" si="79"/>
        <v>0</v>
      </c>
      <c r="R646" s="415" t="str">
        <f t="shared" si="80"/>
        <v>Leer</v>
      </c>
      <c r="S646" s="445">
        <f>IF('Angaben KH-Standort'!D$29='A4'!D646,IF('Angaben KH-Standort'!E$29="Ja",1,0),0)</f>
        <v>0</v>
      </c>
      <c r="T646" s="445">
        <f>IF('Angaben KH-Standort'!D$30='A4'!D646,IF('Angaben KH-Standort'!E$30="Ja",1,0),0)</f>
        <v>0</v>
      </c>
      <c r="U646" s="445">
        <f>IF('Angaben KH-Standort'!D$31='A4'!D646,IF('Angaben KH-Standort'!E$31="Ja",1,0),0)</f>
        <v>0</v>
      </c>
    </row>
    <row r="647" spans="2:21" ht="15" customHeight="1" x14ac:dyDescent="0.3">
      <c r="B647" s="70" t="str">
        <f t="shared" si="75"/>
        <v>!!!</v>
      </c>
      <c r="C647" s="265" t="str">
        <f>IF(ISERROR(IF(LEN(E647)&gt;0,VLOOKUP(TEXT($E647,0),'Angaben Stationen'!$E$14:$J$213,5,0),"")),"?",IF(LEN(E647)&gt;0,VLOOKUP(TEXT($E647,0),'Angaben Stationen'!$E$14:$J$213,5,0),""))</f>
        <v/>
      </c>
      <c r="D647" s="232" t="str">
        <f>IF(ISERROR(IF(LEN(E647)&gt;0,VLOOKUP(TEXT($E647,0),'Angaben Stationen'!$E$14:$J$213,6,0),"")),"STATION IST NICHT VORHANDEN",IF(LEN(E647)&gt;0,VLOOKUP(TEXT($E647,0),'Angaben Stationen'!$E$14:$J$213,6,0),""))</f>
        <v/>
      </c>
      <c r="E647" s="287"/>
      <c r="F647" s="234"/>
      <c r="G647" s="234"/>
      <c r="H647" s="263"/>
      <c r="I647" s="169"/>
      <c r="K647" s="445" t="str">
        <f t="shared" si="76"/>
        <v>Leer</v>
      </c>
      <c r="L647" s="445" t="str">
        <f>VLOOKUP($D647,{"29 - Psychiatrie (Erwachsene)","BGI";"297 - stationsäquivalente Behandlung in der Erwachsenenpsychiatrie (29)","BGI";"30 - Kinder- und Jugendpsychiatrie","BGII";"307 - stationsäquivalente Behandlung in der Kinder- und Jugendpsychiatrie (30)","BGII";"31 - Psychosomatik","BGI";"","Leer"},2,0)</f>
        <v>Leer</v>
      </c>
      <c r="M647" s="445">
        <f t="shared" si="73"/>
        <v>0</v>
      </c>
      <c r="N647" s="445">
        <f t="shared" si="74"/>
        <v>0</v>
      </c>
      <c r="O647" s="445">
        <f t="shared" si="77"/>
        <v>0</v>
      </c>
      <c r="P647" s="445">
        <f t="shared" si="78"/>
        <v>0</v>
      </c>
      <c r="Q647" s="445">
        <f t="shared" si="79"/>
        <v>0</v>
      </c>
      <c r="R647" s="415" t="str">
        <f t="shared" si="80"/>
        <v>Leer</v>
      </c>
      <c r="S647" s="445">
        <f>IF('Angaben KH-Standort'!D$29='A4'!D647,IF('Angaben KH-Standort'!E$29="Ja",1,0),0)</f>
        <v>0</v>
      </c>
      <c r="T647" s="445">
        <f>IF('Angaben KH-Standort'!D$30='A4'!D647,IF('Angaben KH-Standort'!E$30="Ja",1,0),0)</f>
        <v>0</v>
      </c>
      <c r="U647" s="445">
        <f>IF('Angaben KH-Standort'!D$31='A4'!D647,IF('Angaben KH-Standort'!E$31="Ja",1,0),0)</f>
        <v>0</v>
      </c>
    </row>
    <row r="648" spans="2:21" ht="15" customHeight="1" x14ac:dyDescent="0.3">
      <c r="B648" s="70" t="str">
        <f t="shared" si="75"/>
        <v>!!!</v>
      </c>
      <c r="C648" s="265" t="str">
        <f>IF(ISERROR(IF(LEN(E648)&gt;0,VLOOKUP(TEXT($E648,0),'Angaben Stationen'!$E$14:$J$213,5,0),"")),"?",IF(LEN(E648)&gt;0,VLOOKUP(TEXT($E648,0),'Angaben Stationen'!$E$14:$J$213,5,0),""))</f>
        <v/>
      </c>
      <c r="D648" s="232" t="str">
        <f>IF(ISERROR(IF(LEN(E648)&gt;0,VLOOKUP(TEXT($E648,0),'Angaben Stationen'!$E$14:$J$213,6,0),"")),"STATION IST NICHT VORHANDEN",IF(LEN(E648)&gt;0,VLOOKUP(TEXT($E648,0),'Angaben Stationen'!$E$14:$J$213,6,0),""))</f>
        <v/>
      </c>
      <c r="E648" s="287"/>
      <c r="F648" s="234"/>
      <c r="G648" s="234"/>
      <c r="H648" s="263"/>
      <c r="I648" s="169"/>
      <c r="K648" s="445" t="str">
        <f t="shared" si="76"/>
        <v>Leer</v>
      </c>
      <c r="L648" s="445" t="str">
        <f>VLOOKUP($D648,{"29 - Psychiatrie (Erwachsene)","BGI";"297 - stationsäquivalente Behandlung in der Erwachsenenpsychiatrie (29)","BGI";"30 - Kinder- und Jugendpsychiatrie","BGII";"307 - stationsäquivalente Behandlung in der Kinder- und Jugendpsychiatrie (30)","BGII";"31 - Psychosomatik","BGI";"","Leer"},2,0)</f>
        <v>Leer</v>
      </c>
      <c r="M648" s="445">
        <f t="shared" si="73"/>
        <v>0</v>
      </c>
      <c r="N648" s="445">
        <f t="shared" si="74"/>
        <v>0</v>
      </c>
      <c r="O648" s="445">
        <f t="shared" si="77"/>
        <v>0</v>
      </c>
      <c r="P648" s="445">
        <f t="shared" si="78"/>
        <v>0</v>
      </c>
      <c r="Q648" s="445">
        <f t="shared" si="79"/>
        <v>0</v>
      </c>
      <c r="R648" s="415" t="str">
        <f t="shared" si="80"/>
        <v>Leer</v>
      </c>
      <c r="S648" s="445">
        <f>IF('Angaben KH-Standort'!D$29='A4'!D648,IF('Angaben KH-Standort'!E$29="Ja",1,0),0)</f>
        <v>0</v>
      </c>
      <c r="T648" s="445">
        <f>IF('Angaben KH-Standort'!D$30='A4'!D648,IF('Angaben KH-Standort'!E$30="Ja",1,0),0)</f>
        <v>0</v>
      </c>
      <c r="U648" s="445">
        <f>IF('Angaben KH-Standort'!D$31='A4'!D648,IF('Angaben KH-Standort'!E$31="Ja",1,0),0)</f>
        <v>0</v>
      </c>
    </row>
    <row r="649" spans="2:21" ht="15" customHeight="1" x14ac:dyDescent="0.3">
      <c r="B649" s="70" t="str">
        <f t="shared" si="75"/>
        <v>!!!</v>
      </c>
      <c r="C649" s="265" t="str">
        <f>IF(ISERROR(IF(LEN(E649)&gt;0,VLOOKUP(TEXT($E649,0),'Angaben Stationen'!$E$14:$J$213,5,0),"")),"?",IF(LEN(E649)&gt;0,VLOOKUP(TEXT($E649,0),'Angaben Stationen'!$E$14:$J$213,5,0),""))</f>
        <v/>
      </c>
      <c r="D649" s="232" t="str">
        <f>IF(ISERROR(IF(LEN(E649)&gt;0,VLOOKUP(TEXT($E649,0),'Angaben Stationen'!$E$14:$J$213,6,0),"")),"STATION IST NICHT VORHANDEN",IF(LEN(E649)&gt;0,VLOOKUP(TEXT($E649,0),'Angaben Stationen'!$E$14:$J$213,6,0),""))</f>
        <v/>
      </c>
      <c r="E649" s="287"/>
      <c r="F649" s="234"/>
      <c r="G649" s="234"/>
      <c r="H649" s="263"/>
      <c r="I649" s="169"/>
      <c r="K649" s="445" t="str">
        <f t="shared" si="76"/>
        <v>Leer</v>
      </c>
      <c r="L649" s="445" t="str">
        <f>VLOOKUP($D649,{"29 - Psychiatrie (Erwachsene)","BGI";"297 - stationsäquivalente Behandlung in der Erwachsenenpsychiatrie (29)","BGI";"30 - Kinder- und Jugendpsychiatrie","BGII";"307 - stationsäquivalente Behandlung in der Kinder- und Jugendpsychiatrie (30)","BGII";"31 - Psychosomatik","BGI";"","Leer"},2,0)</f>
        <v>Leer</v>
      </c>
      <c r="M649" s="445">
        <f t="shared" si="73"/>
        <v>0</v>
      </c>
      <c r="N649" s="445">
        <f t="shared" si="74"/>
        <v>0</v>
      </c>
      <c r="O649" s="445">
        <f t="shared" si="77"/>
        <v>0</v>
      </c>
      <c r="P649" s="445">
        <f t="shared" si="78"/>
        <v>0</v>
      </c>
      <c r="Q649" s="445">
        <f t="shared" si="79"/>
        <v>0</v>
      </c>
      <c r="R649" s="415" t="str">
        <f t="shared" si="80"/>
        <v>Leer</v>
      </c>
      <c r="S649" s="445">
        <f>IF('Angaben KH-Standort'!D$29='A4'!D649,IF('Angaben KH-Standort'!E$29="Ja",1,0),0)</f>
        <v>0</v>
      </c>
      <c r="T649" s="445">
        <f>IF('Angaben KH-Standort'!D$30='A4'!D649,IF('Angaben KH-Standort'!E$30="Ja",1,0),0)</f>
        <v>0</v>
      </c>
      <c r="U649" s="445">
        <f>IF('Angaben KH-Standort'!D$31='A4'!D649,IF('Angaben KH-Standort'!E$31="Ja",1,0),0)</f>
        <v>0</v>
      </c>
    </row>
    <row r="650" spans="2:21" ht="15" customHeight="1" x14ac:dyDescent="0.3">
      <c r="B650" s="70" t="str">
        <f t="shared" si="75"/>
        <v>!!!</v>
      </c>
      <c r="C650" s="265" t="str">
        <f>IF(ISERROR(IF(LEN(E650)&gt;0,VLOOKUP(TEXT($E650,0),'Angaben Stationen'!$E$14:$J$213,5,0),"")),"?",IF(LEN(E650)&gt;0,VLOOKUP(TEXT($E650,0),'Angaben Stationen'!$E$14:$J$213,5,0),""))</f>
        <v/>
      </c>
      <c r="D650" s="232" t="str">
        <f>IF(ISERROR(IF(LEN(E650)&gt;0,VLOOKUP(TEXT($E650,0),'Angaben Stationen'!$E$14:$J$213,6,0),"")),"STATION IST NICHT VORHANDEN",IF(LEN(E650)&gt;0,VLOOKUP(TEXT($E650,0),'Angaben Stationen'!$E$14:$J$213,6,0),""))</f>
        <v/>
      </c>
      <c r="E650" s="287"/>
      <c r="F650" s="234"/>
      <c r="G650" s="234"/>
      <c r="H650" s="263"/>
      <c r="I650" s="169"/>
      <c r="K650" s="445" t="str">
        <f t="shared" si="76"/>
        <v>Leer</v>
      </c>
      <c r="L650" s="445" t="str">
        <f>VLOOKUP($D650,{"29 - Psychiatrie (Erwachsene)","BGI";"297 - stationsäquivalente Behandlung in der Erwachsenenpsychiatrie (29)","BGI";"30 - Kinder- und Jugendpsychiatrie","BGII";"307 - stationsäquivalente Behandlung in der Kinder- und Jugendpsychiatrie (30)","BGII";"31 - Psychosomatik","BGI";"","Leer"},2,0)</f>
        <v>Leer</v>
      </c>
      <c r="M650" s="445">
        <f t="shared" si="73"/>
        <v>0</v>
      </c>
      <c r="N650" s="445">
        <f t="shared" si="74"/>
        <v>0</v>
      </c>
      <c r="O650" s="445">
        <f t="shared" si="77"/>
        <v>0</v>
      </c>
      <c r="P650" s="445">
        <f t="shared" si="78"/>
        <v>0</v>
      </c>
      <c r="Q650" s="445">
        <f t="shared" si="79"/>
        <v>0</v>
      </c>
      <c r="R650" s="415" t="str">
        <f t="shared" si="80"/>
        <v>Leer</v>
      </c>
      <c r="S650" s="445">
        <f>IF('Angaben KH-Standort'!D$29='A4'!D650,IF('Angaben KH-Standort'!E$29="Ja",1,0),0)</f>
        <v>0</v>
      </c>
      <c r="T650" s="445">
        <f>IF('Angaben KH-Standort'!D$30='A4'!D650,IF('Angaben KH-Standort'!E$30="Ja",1,0),0)</f>
        <v>0</v>
      </c>
      <c r="U650" s="445">
        <f>IF('Angaben KH-Standort'!D$31='A4'!D650,IF('Angaben KH-Standort'!E$31="Ja",1,0),0)</f>
        <v>0</v>
      </c>
    </row>
    <row r="651" spans="2:21" ht="15" customHeight="1" x14ac:dyDescent="0.3">
      <c r="B651" s="70" t="str">
        <f t="shared" si="75"/>
        <v>!!!</v>
      </c>
      <c r="C651" s="265" t="str">
        <f>IF(ISERROR(IF(LEN(E651)&gt;0,VLOOKUP(TEXT($E651,0),'Angaben Stationen'!$E$14:$J$213,5,0),"")),"?",IF(LEN(E651)&gt;0,VLOOKUP(TEXT($E651,0),'Angaben Stationen'!$E$14:$J$213,5,0),""))</f>
        <v/>
      </c>
      <c r="D651" s="232" t="str">
        <f>IF(ISERROR(IF(LEN(E651)&gt;0,VLOOKUP(TEXT($E651,0),'Angaben Stationen'!$E$14:$J$213,6,0),"")),"STATION IST NICHT VORHANDEN",IF(LEN(E651)&gt;0,VLOOKUP(TEXT($E651,0),'Angaben Stationen'!$E$14:$J$213,6,0),""))</f>
        <v/>
      </c>
      <c r="E651" s="287"/>
      <c r="F651" s="234"/>
      <c r="G651" s="234"/>
      <c r="H651" s="263"/>
      <c r="I651" s="169"/>
      <c r="K651" s="445" t="str">
        <f t="shared" si="76"/>
        <v>Leer</v>
      </c>
      <c r="L651" s="445" t="str">
        <f>VLOOKUP($D651,{"29 - Psychiatrie (Erwachsene)","BGI";"297 - stationsäquivalente Behandlung in der Erwachsenenpsychiatrie (29)","BGI";"30 - Kinder- und Jugendpsychiatrie","BGII";"307 - stationsäquivalente Behandlung in der Kinder- und Jugendpsychiatrie (30)","BGII";"31 - Psychosomatik","BGI";"","Leer"},2,0)</f>
        <v>Leer</v>
      </c>
      <c r="M651" s="445">
        <f t="shared" si="73"/>
        <v>0</v>
      </c>
      <c r="N651" s="445">
        <f t="shared" si="74"/>
        <v>0</v>
      </c>
      <c r="O651" s="445">
        <f t="shared" si="77"/>
        <v>0</v>
      </c>
      <c r="P651" s="445">
        <f t="shared" si="78"/>
        <v>0</v>
      </c>
      <c r="Q651" s="445">
        <f t="shared" si="79"/>
        <v>0</v>
      </c>
      <c r="R651" s="415" t="str">
        <f t="shared" si="80"/>
        <v>Leer</v>
      </c>
      <c r="S651" s="445">
        <f>IF('Angaben KH-Standort'!D$29='A4'!D651,IF('Angaben KH-Standort'!E$29="Ja",1,0),0)</f>
        <v>0</v>
      </c>
      <c r="T651" s="445">
        <f>IF('Angaben KH-Standort'!D$30='A4'!D651,IF('Angaben KH-Standort'!E$30="Ja",1,0),0)</f>
        <v>0</v>
      </c>
      <c r="U651" s="445">
        <f>IF('Angaben KH-Standort'!D$31='A4'!D651,IF('Angaben KH-Standort'!E$31="Ja",1,0),0)</f>
        <v>0</v>
      </c>
    </row>
    <row r="652" spans="2:21" ht="15" customHeight="1" x14ac:dyDescent="0.3">
      <c r="B652" s="70" t="str">
        <f t="shared" si="75"/>
        <v>!!!</v>
      </c>
      <c r="C652" s="265" t="str">
        <f>IF(ISERROR(IF(LEN(E652)&gt;0,VLOOKUP(TEXT($E652,0),'Angaben Stationen'!$E$14:$J$213,5,0),"")),"?",IF(LEN(E652)&gt;0,VLOOKUP(TEXT($E652,0),'Angaben Stationen'!$E$14:$J$213,5,0),""))</f>
        <v/>
      </c>
      <c r="D652" s="232" t="str">
        <f>IF(ISERROR(IF(LEN(E652)&gt;0,VLOOKUP(TEXT($E652,0),'Angaben Stationen'!$E$14:$J$213,6,0),"")),"STATION IST NICHT VORHANDEN",IF(LEN(E652)&gt;0,VLOOKUP(TEXT($E652,0),'Angaben Stationen'!$E$14:$J$213,6,0),""))</f>
        <v/>
      </c>
      <c r="E652" s="287"/>
      <c r="F652" s="234"/>
      <c r="G652" s="234"/>
      <c r="H652" s="263"/>
      <c r="I652" s="169"/>
      <c r="K652" s="445" t="str">
        <f t="shared" si="76"/>
        <v>Leer</v>
      </c>
      <c r="L652" s="445" t="str">
        <f>VLOOKUP($D652,{"29 - Psychiatrie (Erwachsene)","BGI";"297 - stationsäquivalente Behandlung in der Erwachsenenpsychiatrie (29)","BGI";"30 - Kinder- und Jugendpsychiatrie","BGII";"307 - stationsäquivalente Behandlung in der Kinder- und Jugendpsychiatrie (30)","BGII";"31 - Psychosomatik","BGI";"","Leer"},2,0)</f>
        <v>Leer</v>
      </c>
      <c r="M652" s="445">
        <f t="shared" si="73"/>
        <v>0</v>
      </c>
      <c r="N652" s="445">
        <f t="shared" si="74"/>
        <v>0</v>
      </c>
      <c r="O652" s="445">
        <f t="shared" si="77"/>
        <v>0</v>
      </c>
      <c r="P652" s="445">
        <f t="shared" si="78"/>
        <v>0</v>
      </c>
      <c r="Q652" s="445">
        <f t="shared" si="79"/>
        <v>0</v>
      </c>
      <c r="R652" s="415" t="str">
        <f t="shared" si="80"/>
        <v>Leer</v>
      </c>
      <c r="S652" s="445">
        <f>IF('Angaben KH-Standort'!D$29='A4'!D652,IF('Angaben KH-Standort'!E$29="Ja",1,0),0)</f>
        <v>0</v>
      </c>
      <c r="T652" s="445">
        <f>IF('Angaben KH-Standort'!D$30='A4'!D652,IF('Angaben KH-Standort'!E$30="Ja",1,0),0)</f>
        <v>0</v>
      </c>
      <c r="U652" s="445">
        <f>IF('Angaben KH-Standort'!D$31='A4'!D652,IF('Angaben KH-Standort'!E$31="Ja",1,0),0)</f>
        <v>0</v>
      </c>
    </row>
    <row r="653" spans="2:21" ht="15" customHeight="1" x14ac:dyDescent="0.3">
      <c r="B653" s="70" t="str">
        <f t="shared" si="75"/>
        <v>!!!</v>
      </c>
      <c r="C653" s="265" t="str">
        <f>IF(ISERROR(IF(LEN(E653)&gt;0,VLOOKUP(TEXT($E653,0),'Angaben Stationen'!$E$14:$J$213,5,0),"")),"?",IF(LEN(E653)&gt;0,VLOOKUP(TEXT($E653,0),'Angaben Stationen'!$E$14:$J$213,5,0),""))</f>
        <v/>
      </c>
      <c r="D653" s="232" t="str">
        <f>IF(ISERROR(IF(LEN(E653)&gt;0,VLOOKUP(TEXT($E653,0),'Angaben Stationen'!$E$14:$J$213,6,0),"")),"STATION IST NICHT VORHANDEN",IF(LEN(E653)&gt;0,VLOOKUP(TEXT($E653,0),'Angaben Stationen'!$E$14:$J$213,6,0),""))</f>
        <v/>
      </c>
      <c r="E653" s="287"/>
      <c r="F653" s="234"/>
      <c r="G653" s="234"/>
      <c r="H653" s="263"/>
      <c r="I653" s="169"/>
      <c r="K653" s="445" t="str">
        <f t="shared" si="76"/>
        <v>Leer</v>
      </c>
      <c r="L653" s="445" t="str">
        <f>VLOOKUP($D653,{"29 - Psychiatrie (Erwachsene)","BGI";"297 - stationsäquivalente Behandlung in der Erwachsenenpsychiatrie (29)","BGI";"30 - Kinder- und Jugendpsychiatrie","BGII";"307 - stationsäquivalente Behandlung in der Kinder- und Jugendpsychiatrie (30)","BGII";"31 - Psychosomatik","BGI";"","Leer"},2,0)</f>
        <v>Leer</v>
      </c>
      <c r="M653" s="445">
        <f t="shared" si="73"/>
        <v>0</v>
      </c>
      <c r="N653" s="445">
        <f t="shared" si="74"/>
        <v>0</v>
      </c>
      <c r="O653" s="445">
        <f t="shared" si="77"/>
        <v>0</v>
      </c>
      <c r="P653" s="445">
        <f t="shared" si="78"/>
        <v>0</v>
      </c>
      <c r="Q653" s="445">
        <f t="shared" si="79"/>
        <v>0</v>
      </c>
      <c r="R653" s="415" t="str">
        <f t="shared" si="80"/>
        <v>Leer</v>
      </c>
      <c r="S653" s="445">
        <f>IF('Angaben KH-Standort'!D$29='A4'!D653,IF('Angaben KH-Standort'!E$29="Ja",1,0),0)</f>
        <v>0</v>
      </c>
      <c r="T653" s="445">
        <f>IF('Angaben KH-Standort'!D$30='A4'!D653,IF('Angaben KH-Standort'!E$30="Ja",1,0),0)</f>
        <v>0</v>
      </c>
      <c r="U653" s="445">
        <f>IF('Angaben KH-Standort'!D$31='A4'!D653,IF('Angaben KH-Standort'!E$31="Ja",1,0),0)</f>
        <v>0</v>
      </c>
    </row>
    <row r="654" spans="2:21" ht="15" customHeight="1" x14ac:dyDescent="0.3">
      <c r="B654" s="70" t="str">
        <f t="shared" si="75"/>
        <v>!!!</v>
      </c>
      <c r="C654" s="265" t="str">
        <f>IF(ISERROR(IF(LEN(E654)&gt;0,VLOOKUP(TEXT($E654,0),'Angaben Stationen'!$E$14:$J$213,5,0),"")),"?",IF(LEN(E654)&gt;0,VLOOKUP(TEXT($E654,0),'Angaben Stationen'!$E$14:$J$213,5,0),""))</f>
        <v/>
      </c>
      <c r="D654" s="232" t="str">
        <f>IF(ISERROR(IF(LEN(E654)&gt;0,VLOOKUP(TEXT($E654,0),'Angaben Stationen'!$E$14:$J$213,6,0),"")),"STATION IST NICHT VORHANDEN",IF(LEN(E654)&gt;0,VLOOKUP(TEXT($E654,0),'Angaben Stationen'!$E$14:$J$213,6,0),""))</f>
        <v/>
      </c>
      <c r="E654" s="287"/>
      <c r="F654" s="234"/>
      <c r="G654" s="234"/>
      <c r="H654" s="263"/>
      <c r="I654" s="169"/>
      <c r="K654" s="445" t="str">
        <f t="shared" si="76"/>
        <v>Leer</v>
      </c>
      <c r="L654" s="445" t="str">
        <f>VLOOKUP($D654,{"29 - Psychiatrie (Erwachsene)","BGI";"297 - stationsäquivalente Behandlung in der Erwachsenenpsychiatrie (29)","BGI";"30 - Kinder- und Jugendpsychiatrie","BGII";"307 - stationsäquivalente Behandlung in der Kinder- und Jugendpsychiatrie (30)","BGII";"31 - Psychosomatik","BGI";"","Leer"},2,0)</f>
        <v>Leer</v>
      </c>
      <c r="M654" s="445">
        <f t="shared" si="73"/>
        <v>0</v>
      </c>
      <c r="N654" s="445">
        <f t="shared" si="74"/>
        <v>0</v>
      </c>
      <c r="O654" s="445">
        <f t="shared" si="77"/>
        <v>0</v>
      </c>
      <c r="P654" s="445">
        <f t="shared" si="78"/>
        <v>0</v>
      </c>
      <c r="Q654" s="445">
        <f t="shared" si="79"/>
        <v>0</v>
      </c>
      <c r="R654" s="415" t="str">
        <f t="shared" si="80"/>
        <v>Leer</v>
      </c>
      <c r="S654" s="445">
        <f>IF('Angaben KH-Standort'!D$29='A4'!D654,IF('Angaben KH-Standort'!E$29="Ja",1,0),0)</f>
        <v>0</v>
      </c>
      <c r="T654" s="445">
        <f>IF('Angaben KH-Standort'!D$30='A4'!D654,IF('Angaben KH-Standort'!E$30="Ja",1,0),0)</f>
        <v>0</v>
      </c>
      <c r="U654" s="445">
        <f>IF('Angaben KH-Standort'!D$31='A4'!D654,IF('Angaben KH-Standort'!E$31="Ja",1,0),0)</f>
        <v>0</v>
      </c>
    </row>
    <row r="655" spans="2:21" ht="15" customHeight="1" x14ac:dyDescent="0.3">
      <c r="B655" s="70" t="str">
        <f t="shared" si="75"/>
        <v>!!!</v>
      </c>
      <c r="C655" s="265" t="str">
        <f>IF(ISERROR(IF(LEN(E655)&gt;0,VLOOKUP(TEXT($E655,0),'Angaben Stationen'!$E$14:$J$213,5,0),"")),"?",IF(LEN(E655)&gt;0,VLOOKUP(TEXT($E655,0),'Angaben Stationen'!$E$14:$J$213,5,0),""))</f>
        <v/>
      </c>
      <c r="D655" s="232" t="str">
        <f>IF(ISERROR(IF(LEN(E655)&gt;0,VLOOKUP(TEXT($E655,0),'Angaben Stationen'!$E$14:$J$213,6,0),"")),"STATION IST NICHT VORHANDEN",IF(LEN(E655)&gt;0,VLOOKUP(TEXT($E655,0),'Angaben Stationen'!$E$14:$J$213,6,0),""))</f>
        <v/>
      </c>
      <c r="E655" s="287"/>
      <c r="F655" s="234"/>
      <c r="G655" s="234"/>
      <c r="H655" s="263"/>
      <c r="I655" s="169"/>
      <c r="K655" s="445" t="str">
        <f t="shared" si="76"/>
        <v>Leer</v>
      </c>
      <c r="L655" s="445" t="str">
        <f>VLOOKUP($D655,{"29 - Psychiatrie (Erwachsene)","BGI";"297 - stationsäquivalente Behandlung in der Erwachsenenpsychiatrie (29)","BGI";"30 - Kinder- und Jugendpsychiatrie","BGII";"307 - stationsäquivalente Behandlung in der Kinder- und Jugendpsychiatrie (30)","BGII";"31 - Psychosomatik","BGI";"","Leer"},2,0)</f>
        <v>Leer</v>
      </c>
      <c r="M655" s="445">
        <f t="shared" si="73"/>
        <v>0</v>
      </c>
      <c r="N655" s="445">
        <f t="shared" si="74"/>
        <v>0</v>
      </c>
      <c r="O655" s="445">
        <f t="shared" si="77"/>
        <v>0</v>
      </c>
      <c r="P655" s="445">
        <f t="shared" si="78"/>
        <v>0</v>
      </c>
      <c r="Q655" s="445">
        <f t="shared" si="79"/>
        <v>0</v>
      </c>
      <c r="R655" s="415" t="str">
        <f t="shared" si="80"/>
        <v>Leer</v>
      </c>
      <c r="S655" s="445">
        <f>IF('Angaben KH-Standort'!D$29='A4'!D655,IF('Angaben KH-Standort'!E$29="Ja",1,0),0)</f>
        <v>0</v>
      </c>
      <c r="T655" s="445">
        <f>IF('Angaben KH-Standort'!D$30='A4'!D655,IF('Angaben KH-Standort'!E$30="Ja",1,0),0)</f>
        <v>0</v>
      </c>
      <c r="U655" s="445">
        <f>IF('Angaben KH-Standort'!D$31='A4'!D655,IF('Angaben KH-Standort'!E$31="Ja",1,0),0)</f>
        <v>0</v>
      </c>
    </row>
    <row r="656" spans="2:21" ht="15" customHeight="1" x14ac:dyDescent="0.3">
      <c r="B656" s="70" t="str">
        <f t="shared" si="75"/>
        <v>!!!</v>
      </c>
      <c r="C656" s="265" t="str">
        <f>IF(ISERROR(IF(LEN(E656)&gt;0,VLOOKUP(TEXT($E656,0),'Angaben Stationen'!$E$14:$J$213,5,0),"")),"?",IF(LEN(E656)&gt;0,VLOOKUP(TEXT($E656,0),'Angaben Stationen'!$E$14:$J$213,5,0),""))</f>
        <v/>
      </c>
      <c r="D656" s="232" t="str">
        <f>IF(ISERROR(IF(LEN(E656)&gt;0,VLOOKUP(TEXT($E656,0),'Angaben Stationen'!$E$14:$J$213,6,0),"")),"STATION IST NICHT VORHANDEN",IF(LEN(E656)&gt;0,VLOOKUP(TEXT($E656,0),'Angaben Stationen'!$E$14:$J$213,6,0),""))</f>
        <v/>
      </c>
      <c r="E656" s="287"/>
      <c r="F656" s="234"/>
      <c r="G656" s="234"/>
      <c r="H656" s="263"/>
      <c r="I656" s="169"/>
      <c r="K656" s="445" t="str">
        <f t="shared" si="76"/>
        <v>Leer</v>
      </c>
      <c r="L656" s="445" t="str">
        <f>VLOOKUP($D656,{"29 - Psychiatrie (Erwachsene)","BGI";"297 - stationsäquivalente Behandlung in der Erwachsenenpsychiatrie (29)","BGI";"30 - Kinder- und Jugendpsychiatrie","BGII";"307 - stationsäquivalente Behandlung in der Kinder- und Jugendpsychiatrie (30)","BGII";"31 - Psychosomatik","BGI";"","Leer"},2,0)</f>
        <v>Leer</v>
      </c>
      <c r="M656" s="445">
        <f t="shared" si="73"/>
        <v>0</v>
      </c>
      <c r="N656" s="445">
        <f t="shared" si="74"/>
        <v>0</v>
      </c>
      <c r="O656" s="445">
        <f t="shared" si="77"/>
        <v>0</v>
      </c>
      <c r="P656" s="445">
        <f t="shared" si="78"/>
        <v>0</v>
      </c>
      <c r="Q656" s="445">
        <f t="shared" si="79"/>
        <v>0</v>
      </c>
      <c r="R656" s="415" t="str">
        <f t="shared" si="80"/>
        <v>Leer</v>
      </c>
      <c r="S656" s="445">
        <f>IF('Angaben KH-Standort'!D$29='A4'!D656,IF('Angaben KH-Standort'!E$29="Ja",1,0),0)</f>
        <v>0</v>
      </c>
      <c r="T656" s="445">
        <f>IF('Angaben KH-Standort'!D$30='A4'!D656,IF('Angaben KH-Standort'!E$30="Ja",1,0),0)</f>
        <v>0</v>
      </c>
      <c r="U656" s="445">
        <f>IF('Angaben KH-Standort'!D$31='A4'!D656,IF('Angaben KH-Standort'!E$31="Ja",1,0),0)</f>
        <v>0</v>
      </c>
    </row>
    <row r="657" spans="2:21" ht="15" customHeight="1" x14ac:dyDescent="0.3">
      <c r="B657" s="70" t="str">
        <f t="shared" si="75"/>
        <v>!!!</v>
      </c>
      <c r="C657" s="265" t="str">
        <f>IF(ISERROR(IF(LEN(E657)&gt;0,VLOOKUP(TEXT($E657,0),'Angaben Stationen'!$E$14:$J$213,5,0),"")),"?",IF(LEN(E657)&gt;0,VLOOKUP(TEXT($E657,0),'Angaben Stationen'!$E$14:$J$213,5,0),""))</f>
        <v/>
      </c>
      <c r="D657" s="232" t="str">
        <f>IF(ISERROR(IF(LEN(E657)&gt;0,VLOOKUP(TEXT($E657,0),'Angaben Stationen'!$E$14:$J$213,6,0),"")),"STATION IST NICHT VORHANDEN",IF(LEN(E657)&gt;0,VLOOKUP(TEXT($E657,0),'Angaben Stationen'!$E$14:$J$213,6,0),""))</f>
        <v/>
      </c>
      <c r="E657" s="287"/>
      <c r="F657" s="234"/>
      <c r="G657" s="234"/>
      <c r="H657" s="263"/>
      <c r="I657" s="169"/>
      <c r="K657" s="445" t="str">
        <f t="shared" si="76"/>
        <v>Leer</v>
      </c>
      <c r="L657" s="445" t="str">
        <f>VLOOKUP($D657,{"29 - Psychiatrie (Erwachsene)","BGI";"297 - stationsäquivalente Behandlung in der Erwachsenenpsychiatrie (29)","BGI";"30 - Kinder- und Jugendpsychiatrie","BGII";"307 - stationsäquivalente Behandlung in der Kinder- und Jugendpsychiatrie (30)","BGII";"31 - Psychosomatik","BGI";"","Leer"},2,0)</f>
        <v>Leer</v>
      </c>
      <c r="M657" s="445">
        <f t="shared" si="73"/>
        <v>0</v>
      </c>
      <c r="N657" s="445">
        <f t="shared" si="74"/>
        <v>0</v>
      </c>
      <c r="O657" s="445">
        <f t="shared" si="77"/>
        <v>0</v>
      </c>
      <c r="P657" s="445">
        <f t="shared" si="78"/>
        <v>0</v>
      </c>
      <c r="Q657" s="445">
        <f t="shared" si="79"/>
        <v>0</v>
      </c>
      <c r="R657" s="415" t="str">
        <f t="shared" si="80"/>
        <v>Leer</v>
      </c>
      <c r="S657" s="445">
        <f>IF('Angaben KH-Standort'!D$29='A4'!D657,IF('Angaben KH-Standort'!E$29="Ja",1,0),0)</f>
        <v>0</v>
      </c>
      <c r="T657" s="445">
        <f>IF('Angaben KH-Standort'!D$30='A4'!D657,IF('Angaben KH-Standort'!E$30="Ja",1,0),0)</f>
        <v>0</v>
      </c>
      <c r="U657" s="445">
        <f>IF('Angaben KH-Standort'!D$31='A4'!D657,IF('Angaben KH-Standort'!E$31="Ja",1,0),0)</f>
        <v>0</v>
      </c>
    </row>
    <row r="658" spans="2:21" ht="15" customHeight="1" x14ac:dyDescent="0.3">
      <c r="B658" s="70" t="str">
        <f t="shared" si="75"/>
        <v>!!!</v>
      </c>
      <c r="C658" s="265" t="str">
        <f>IF(ISERROR(IF(LEN(E658)&gt;0,VLOOKUP(TEXT($E658,0),'Angaben Stationen'!$E$14:$J$213,5,0),"")),"?",IF(LEN(E658)&gt;0,VLOOKUP(TEXT($E658,0),'Angaben Stationen'!$E$14:$J$213,5,0),""))</f>
        <v/>
      </c>
      <c r="D658" s="232" t="str">
        <f>IF(ISERROR(IF(LEN(E658)&gt;0,VLOOKUP(TEXT($E658,0),'Angaben Stationen'!$E$14:$J$213,6,0),"")),"STATION IST NICHT VORHANDEN",IF(LEN(E658)&gt;0,VLOOKUP(TEXT($E658,0),'Angaben Stationen'!$E$14:$J$213,6,0),""))</f>
        <v/>
      </c>
      <c r="E658" s="287"/>
      <c r="F658" s="234"/>
      <c r="G658" s="234"/>
      <c r="H658" s="263"/>
      <c r="I658" s="169"/>
      <c r="K658" s="445" t="str">
        <f t="shared" si="76"/>
        <v>Leer</v>
      </c>
      <c r="L658" s="445" t="str">
        <f>VLOOKUP($D658,{"29 - Psychiatrie (Erwachsene)","BGI";"297 - stationsäquivalente Behandlung in der Erwachsenenpsychiatrie (29)","BGI";"30 - Kinder- und Jugendpsychiatrie","BGII";"307 - stationsäquivalente Behandlung in der Kinder- und Jugendpsychiatrie (30)","BGII";"31 - Psychosomatik","BGI";"","Leer"},2,0)</f>
        <v>Leer</v>
      </c>
      <c r="M658" s="445">
        <f t="shared" si="73"/>
        <v>0</v>
      </c>
      <c r="N658" s="445">
        <f t="shared" si="74"/>
        <v>0</v>
      </c>
      <c r="O658" s="445">
        <f t="shared" si="77"/>
        <v>0</v>
      </c>
      <c r="P658" s="445">
        <f t="shared" si="78"/>
        <v>0</v>
      </c>
      <c r="Q658" s="445">
        <f t="shared" si="79"/>
        <v>0</v>
      </c>
      <c r="R658" s="415" t="str">
        <f t="shared" si="80"/>
        <v>Leer</v>
      </c>
      <c r="S658" s="445">
        <f>IF('Angaben KH-Standort'!D$29='A4'!D658,IF('Angaben KH-Standort'!E$29="Ja",1,0),0)</f>
        <v>0</v>
      </c>
      <c r="T658" s="445">
        <f>IF('Angaben KH-Standort'!D$30='A4'!D658,IF('Angaben KH-Standort'!E$30="Ja",1,0),0)</f>
        <v>0</v>
      </c>
      <c r="U658" s="445">
        <f>IF('Angaben KH-Standort'!D$31='A4'!D658,IF('Angaben KH-Standort'!E$31="Ja",1,0),0)</f>
        <v>0</v>
      </c>
    </row>
    <row r="659" spans="2:21" ht="15" customHeight="1" x14ac:dyDescent="0.3">
      <c r="B659" s="70" t="str">
        <f t="shared" si="75"/>
        <v>!!!</v>
      </c>
      <c r="C659" s="265" t="str">
        <f>IF(ISERROR(IF(LEN(E659)&gt;0,VLOOKUP(TEXT($E659,0),'Angaben Stationen'!$E$14:$J$213,5,0),"")),"?",IF(LEN(E659)&gt;0,VLOOKUP(TEXT($E659,0),'Angaben Stationen'!$E$14:$J$213,5,0),""))</f>
        <v/>
      </c>
      <c r="D659" s="232" t="str">
        <f>IF(ISERROR(IF(LEN(E659)&gt;0,VLOOKUP(TEXT($E659,0),'Angaben Stationen'!$E$14:$J$213,6,0),"")),"STATION IST NICHT VORHANDEN",IF(LEN(E659)&gt;0,VLOOKUP(TEXT($E659,0),'Angaben Stationen'!$E$14:$J$213,6,0),""))</f>
        <v/>
      </c>
      <c r="E659" s="287"/>
      <c r="F659" s="234"/>
      <c r="G659" s="234"/>
      <c r="H659" s="263"/>
      <c r="I659" s="169"/>
      <c r="K659" s="445" t="str">
        <f t="shared" si="76"/>
        <v>Leer</v>
      </c>
      <c r="L659" s="445" t="str">
        <f>VLOOKUP($D659,{"29 - Psychiatrie (Erwachsene)","BGI";"297 - stationsäquivalente Behandlung in der Erwachsenenpsychiatrie (29)","BGI";"30 - Kinder- und Jugendpsychiatrie","BGII";"307 - stationsäquivalente Behandlung in der Kinder- und Jugendpsychiatrie (30)","BGII";"31 - Psychosomatik","BGI";"","Leer"},2,0)</f>
        <v>Leer</v>
      </c>
      <c r="M659" s="445">
        <f t="shared" si="73"/>
        <v>0</v>
      </c>
      <c r="N659" s="445">
        <f t="shared" si="74"/>
        <v>0</v>
      </c>
      <c r="O659" s="445">
        <f t="shared" si="77"/>
        <v>0</v>
      </c>
      <c r="P659" s="445">
        <f t="shared" si="78"/>
        <v>0</v>
      </c>
      <c r="Q659" s="445">
        <f t="shared" si="79"/>
        <v>0</v>
      </c>
      <c r="R659" s="415" t="str">
        <f t="shared" si="80"/>
        <v>Leer</v>
      </c>
      <c r="S659" s="445">
        <f>IF('Angaben KH-Standort'!D$29='A4'!D659,IF('Angaben KH-Standort'!E$29="Ja",1,0),0)</f>
        <v>0</v>
      </c>
      <c r="T659" s="445">
        <f>IF('Angaben KH-Standort'!D$30='A4'!D659,IF('Angaben KH-Standort'!E$30="Ja",1,0),0)</f>
        <v>0</v>
      </c>
      <c r="U659" s="445">
        <f>IF('Angaben KH-Standort'!D$31='A4'!D659,IF('Angaben KH-Standort'!E$31="Ja",1,0),0)</f>
        <v>0</v>
      </c>
    </row>
    <row r="660" spans="2:21" ht="15" customHeight="1" x14ac:dyDescent="0.3">
      <c r="B660" s="70" t="str">
        <f t="shared" si="75"/>
        <v>!!!</v>
      </c>
      <c r="C660" s="265" t="str">
        <f>IF(ISERROR(IF(LEN(E660)&gt;0,VLOOKUP(TEXT($E660,0),'Angaben Stationen'!$E$14:$J$213,5,0),"")),"?",IF(LEN(E660)&gt;0,VLOOKUP(TEXT($E660,0),'Angaben Stationen'!$E$14:$J$213,5,0),""))</f>
        <v/>
      </c>
      <c r="D660" s="232" t="str">
        <f>IF(ISERROR(IF(LEN(E660)&gt;0,VLOOKUP(TEXT($E660,0),'Angaben Stationen'!$E$14:$J$213,6,0),"")),"STATION IST NICHT VORHANDEN",IF(LEN(E660)&gt;0,VLOOKUP(TEXT($E660,0),'Angaben Stationen'!$E$14:$J$213,6,0),""))</f>
        <v/>
      </c>
      <c r="E660" s="287"/>
      <c r="F660" s="234"/>
      <c r="G660" s="234"/>
      <c r="H660" s="263"/>
      <c r="I660" s="169"/>
      <c r="K660" s="445" t="str">
        <f t="shared" si="76"/>
        <v>Leer</v>
      </c>
      <c r="L660" s="445" t="str">
        <f>VLOOKUP($D660,{"29 - Psychiatrie (Erwachsene)","BGI";"297 - stationsäquivalente Behandlung in der Erwachsenenpsychiatrie (29)","BGI";"30 - Kinder- und Jugendpsychiatrie","BGII";"307 - stationsäquivalente Behandlung in der Kinder- und Jugendpsychiatrie (30)","BGII";"31 - Psychosomatik","BGI";"","Leer"},2,0)</f>
        <v>Leer</v>
      </c>
      <c r="M660" s="445">
        <f t="shared" si="73"/>
        <v>0</v>
      </c>
      <c r="N660" s="445">
        <f t="shared" si="74"/>
        <v>0</v>
      </c>
      <c r="O660" s="445">
        <f t="shared" si="77"/>
        <v>0</v>
      </c>
      <c r="P660" s="445">
        <f t="shared" si="78"/>
        <v>0</v>
      </c>
      <c r="Q660" s="445">
        <f t="shared" si="79"/>
        <v>0</v>
      </c>
      <c r="R660" s="415" t="str">
        <f t="shared" si="80"/>
        <v>Leer</v>
      </c>
      <c r="S660" s="445">
        <f>IF('Angaben KH-Standort'!D$29='A4'!D660,IF('Angaben KH-Standort'!E$29="Ja",1,0),0)</f>
        <v>0</v>
      </c>
      <c r="T660" s="445">
        <f>IF('Angaben KH-Standort'!D$30='A4'!D660,IF('Angaben KH-Standort'!E$30="Ja",1,0),0)</f>
        <v>0</v>
      </c>
      <c r="U660" s="445">
        <f>IF('Angaben KH-Standort'!D$31='A4'!D660,IF('Angaben KH-Standort'!E$31="Ja",1,0),0)</f>
        <v>0</v>
      </c>
    </row>
    <row r="661" spans="2:21" ht="15" customHeight="1" x14ac:dyDescent="0.3">
      <c r="B661" s="70" t="str">
        <f t="shared" si="75"/>
        <v>!!!</v>
      </c>
      <c r="C661" s="265" t="str">
        <f>IF(ISERROR(IF(LEN(E661)&gt;0,VLOOKUP(TEXT($E661,0),'Angaben Stationen'!$E$14:$J$213,5,0),"")),"?",IF(LEN(E661)&gt;0,VLOOKUP(TEXT($E661,0),'Angaben Stationen'!$E$14:$J$213,5,0),""))</f>
        <v/>
      </c>
      <c r="D661" s="232" t="str">
        <f>IF(ISERROR(IF(LEN(E661)&gt;0,VLOOKUP(TEXT($E661,0),'Angaben Stationen'!$E$14:$J$213,6,0),"")),"STATION IST NICHT VORHANDEN",IF(LEN(E661)&gt;0,VLOOKUP(TEXT($E661,0),'Angaben Stationen'!$E$14:$J$213,6,0),""))</f>
        <v/>
      </c>
      <c r="E661" s="287"/>
      <c r="F661" s="234"/>
      <c r="G661" s="234"/>
      <c r="H661" s="263"/>
      <c r="I661" s="169"/>
      <c r="K661" s="445" t="str">
        <f t="shared" si="76"/>
        <v>Leer</v>
      </c>
      <c r="L661" s="445" t="str">
        <f>VLOOKUP($D661,{"29 - Psychiatrie (Erwachsene)","BGI";"297 - stationsäquivalente Behandlung in der Erwachsenenpsychiatrie (29)","BGI";"30 - Kinder- und Jugendpsychiatrie","BGII";"307 - stationsäquivalente Behandlung in der Kinder- und Jugendpsychiatrie (30)","BGII";"31 - Psychosomatik","BGI";"","Leer"},2,0)</f>
        <v>Leer</v>
      </c>
      <c r="M661" s="445">
        <f t="shared" si="73"/>
        <v>0</v>
      </c>
      <c r="N661" s="445">
        <f t="shared" si="74"/>
        <v>0</v>
      </c>
      <c r="O661" s="445">
        <f t="shared" si="77"/>
        <v>0</v>
      </c>
      <c r="P661" s="445">
        <f t="shared" si="78"/>
        <v>0</v>
      </c>
      <c r="Q661" s="445">
        <f t="shared" si="79"/>
        <v>0</v>
      </c>
      <c r="R661" s="415" t="str">
        <f t="shared" si="80"/>
        <v>Leer</v>
      </c>
      <c r="S661" s="445">
        <f>IF('Angaben KH-Standort'!D$29='A4'!D661,IF('Angaben KH-Standort'!E$29="Ja",1,0),0)</f>
        <v>0</v>
      </c>
      <c r="T661" s="445">
        <f>IF('Angaben KH-Standort'!D$30='A4'!D661,IF('Angaben KH-Standort'!E$30="Ja",1,0),0)</f>
        <v>0</v>
      </c>
      <c r="U661" s="445">
        <f>IF('Angaben KH-Standort'!D$31='A4'!D661,IF('Angaben KH-Standort'!E$31="Ja",1,0),0)</f>
        <v>0</v>
      </c>
    </row>
    <row r="662" spans="2:21" ht="15" customHeight="1" x14ac:dyDescent="0.3">
      <c r="B662" s="70" t="str">
        <f t="shared" si="75"/>
        <v>!!!</v>
      </c>
      <c r="C662" s="265" t="str">
        <f>IF(ISERROR(IF(LEN(E662)&gt;0,VLOOKUP(TEXT($E662,0),'Angaben Stationen'!$E$14:$J$213,5,0),"")),"?",IF(LEN(E662)&gt;0,VLOOKUP(TEXT($E662,0),'Angaben Stationen'!$E$14:$J$213,5,0),""))</f>
        <v/>
      </c>
      <c r="D662" s="232" t="str">
        <f>IF(ISERROR(IF(LEN(E662)&gt;0,VLOOKUP(TEXT($E662,0),'Angaben Stationen'!$E$14:$J$213,6,0),"")),"STATION IST NICHT VORHANDEN",IF(LEN(E662)&gt;0,VLOOKUP(TEXT($E662,0),'Angaben Stationen'!$E$14:$J$213,6,0),""))</f>
        <v/>
      </c>
      <c r="E662" s="287"/>
      <c r="F662" s="234"/>
      <c r="G662" s="234"/>
      <c r="H662" s="263"/>
      <c r="I662" s="169"/>
      <c r="K662" s="445" t="str">
        <f t="shared" si="76"/>
        <v>Leer</v>
      </c>
      <c r="L662" s="445" t="str">
        <f>VLOOKUP($D662,{"29 - Psychiatrie (Erwachsene)","BGI";"297 - stationsäquivalente Behandlung in der Erwachsenenpsychiatrie (29)","BGI";"30 - Kinder- und Jugendpsychiatrie","BGII";"307 - stationsäquivalente Behandlung in der Kinder- und Jugendpsychiatrie (30)","BGII";"31 - Psychosomatik","BGI";"","Leer"},2,0)</f>
        <v>Leer</v>
      </c>
      <c r="M662" s="445">
        <f t="shared" si="73"/>
        <v>0</v>
      </c>
      <c r="N662" s="445">
        <f t="shared" si="74"/>
        <v>0</v>
      </c>
      <c r="O662" s="445">
        <f t="shared" si="77"/>
        <v>0</v>
      </c>
      <c r="P662" s="445">
        <f t="shared" si="78"/>
        <v>0</v>
      </c>
      <c r="Q662" s="445">
        <f t="shared" si="79"/>
        <v>0</v>
      </c>
      <c r="R662" s="415" t="str">
        <f t="shared" si="80"/>
        <v>Leer</v>
      </c>
      <c r="S662" s="445">
        <f>IF('Angaben KH-Standort'!D$29='A4'!D662,IF('Angaben KH-Standort'!E$29="Ja",1,0),0)</f>
        <v>0</v>
      </c>
      <c r="T662" s="445">
        <f>IF('Angaben KH-Standort'!D$30='A4'!D662,IF('Angaben KH-Standort'!E$30="Ja",1,0),0)</f>
        <v>0</v>
      </c>
      <c r="U662" s="445">
        <f>IF('Angaben KH-Standort'!D$31='A4'!D662,IF('Angaben KH-Standort'!E$31="Ja",1,0),0)</f>
        <v>0</v>
      </c>
    </row>
    <row r="663" spans="2:21" ht="15" customHeight="1" x14ac:dyDescent="0.3">
      <c r="B663" s="70" t="str">
        <f t="shared" si="75"/>
        <v>!!!</v>
      </c>
      <c r="C663" s="265" t="str">
        <f>IF(ISERROR(IF(LEN(E663)&gt;0,VLOOKUP(TEXT($E663,0),'Angaben Stationen'!$E$14:$J$213,5,0),"")),"?",IF(LEN(E663)&gt;0,VLOOKUP(TEXT($E663,0),'Angaben Stationen'!$E$14:$J$213,5,0),""))</f>
        <v/>
      </c>
      <c r="D663" s="232" t="str">
        <f>IF(ISERROR(IF(LEN(E663)&gt;0,VLOOKUP(TEXT($E663,0),'Angaben Stationen'!$E$14:$J$213,6,0),"")),"STATION IST NICHT VORHANDEN",IF(LEN(E663)&gt;0,VLOOKUP(TEXT($E663,0),'Angaben Stationen'!$E$14:$J$213,6,0),""))</f>
        <v/>
      </c>
      <c r="E663" s="287"/>
      <c r="F663" s="234"/>
      <c r="G663" s="234"/>
      <c r="H663" s="263"/>
      <c r="I663" s="169"/>
      <c r="K663" s="445" t="str">
        <f t="shared" si="76"/>
        <v>Leer</v>
      </c>
      <c r="L663" s="445" t="str">
        <f>VLOOKUP($D663,{"29 - Psychiatrie (Erwachsene)","BGI";"297 - stationsäquivalente Behandlung in der Erwachsenenpsychiatrie (29)","BGI";"30 - Kinder- und Jugendpsychiatrie","BGII";"307 - stationsäquivalente Behandlung in der Kinder- und Jugendpsychiatrie (30)","BGII";"31 - Psychosomatik","BGI";"","Leer"},2,0)</f>
        <v>Leer</v>
      </c>
      <c r="M663" s="445">
        <f t="shared" si="73"/>
        <v>0</v>
      </c>
      <c r="N663" s="445">
        <f t="shared" si="74"/>
        <v>0</v>
      </c>
      <c r="O663" s="445">
        <f t="shared" si="77"/>
        <v>0</v>
      </c>
      <c r="P663" s="445">
        <f t="shared" si="78"/>
        <v>0</v>
      </c>
      <c r="Q663" s="445">
        <f t="shared" si="79"/>
        <v>0</v>
      </c>
      <c r="R663" s="415" t="str">
        <f t="shared" si="80"/>
        <v>Leer</v>
      </c>
      <c r="S663" s="445">
        <f>IF('Angaben KH-Standort'!D$29='A4'!D663,IF('Angaben KH-Standort'!E$29="Ja",1,0),0)</f>
        <v>0</v>
      </c>
      <c r="T663" s="445">
        <f>IF('Angaben KH-Standort'!D$30='A4'!D663,IF('Angaben KH-Standort'!E$30="Ja",1,0),0)</f>
        <v>0</v>
      </c>
      <c r="U663" s="445">
        <f>IF('Angaben KH-Standort'!D$31='A4'!D663,IF('Angaben KH-Standort'!E$31="Ja",1,0),0)</f>
        <v>0</v>
      </c>
    </row>
    <row r="664" spans="2:21" ht="15" customHeight="1" x14ac:dyDescent="0.3">
      <c r="B664" s="70" t="str">
        <f t="shared" si="75"/>
        <v>!!!</v>
      </c>
      <c r="C664" s="265" t="str">
        <f>IF(ISERROR(IF(LEN(E664)&gt;0,VLOOKUP(TEXT($E664,0),'Angaben Stationen'!$E$14:$J$213,5,0),"")),"?",IF(LEN(E664)&gt;0,VLOOKUP(TEXT($E664,0),'Angaben Stationen'!$E$14:$J$213,5,0),""))</f>
        <v/>
      </c>
      <c r="D664" s="232" t="str">
        <f>IF(ISERROR(IF(LEN(E664)&gt;0,VLOOKUP(TEXT($E664,0),'Angaben Stationen'!$E$14:$J$213,6,0),"")),"STATION IST NICHT VORHANDEN",IF(LEN(E664)&gt;0,VLOOKUP(TEXT($E664,0),'Angaben Stationen'!$E$14:$J$213,6,0),""))</f>
        <v/>
      </c>
      <c r="E664" s="287"/>
      <c r="F664" s="234"/>
      <c r="G664" s="234"/>
      <c r="H664" s="263"/>
      <c r="I664" s="169"/>
      <c r="K664" s="445" t="str">
        <f t="shared" si="76"/>
        <v>Leer</v>
      </c>
      <c r="L664" s="445" t="str">
        <f>VLOOKUP($D664,{"29 - Psychiatrie (Erwachsene)","BGI";"297 - stationsäquivalente Behandlung in der Erwachsenenpsychiatrie (29)","BGI";"30 - Kinder- und Jugendpsychiatrie","BGII";"307 - stationsäquivalente Behandlung in der Kinder- und Jugendpsychiatrie (30)","BGII";"31 - Psychosomatik","BGI";"","Leer"},2,0)</f>
        <v>Leer</v>
      </c>
      <c r="M664" s="445">
        <f t="shared" si="73"/>
        <v>0</v>
      </c>
      <c r="N664" s="445">
        <f t="shared" si="74"/>
        <v>0</v>
      </c>
      <c r="O664" s="445">
        <f t="shared" si="77"/>
        <v>0</v>
      </c>
      <c r="P664" s="445">
        <f t="shared" si="78"/>
        <v>0</v>
      </c>
      <c r="Q664" s="445">
        <f t="shared" si="79"/>
        <v>0</v>
      </c>
      <c r="R664" s="415" t="str">
        <f t="shared" si="80"/>
        <v>Leer</v>
      </c>
      <c r="S664" s="445">
        <f>IF('Angaben KH-Standort'!D$29='A4'!D664,IF('Angaben KH-Standort'!E$29="Ja",1,0),0)</f>
        <v>0</v>
      </c>
      <c r="T664" s="445">
        <f>IF('Angaben KH-Standort'!D$30='A4'!D664,IF('Angaben KH-Standort'!E$30="Ja",1,0),0)</f>
        <v>0</v>
      </c>
      <c r="U664" s="445">
        <f>IF('Angaben KH-Standort'!D$31='A4'!D664,IF('Angaben KH-Standort'!E$31="Ja",1,0),0)</f>
        <v>0</v>
      </c>
    </row>
    <row r="665" spans="2:21" ht="15" customHeight="1" x14ac:dyDescent="0.3">
      <c r="B665" s="70" t="str">
        <f t="shared" si="75"/>
        <v>!!!</v>
      </c>
      <c r="C665" s="265" t="str">
        <f>IF(ISERROR(IF(LEN(E665)&gt;0,VLOOKUP(TEXT($E665,0),'Angaben Stationen'!$E$14:$J$213,5,0),"")),"?",IF(LEN(E665)&gt;0,VLOOKUP(TEXT($E665,0),'Angaben Stationen'!$E$14:$J$213,5,0),""))</f>
        <v/>
      </c>
      <c r="D665" s="232" t="str">
        <f>IF(ISERROR(IF(LEN(E665)&gt;0,VLOOKUP(TEXT($E665,0),'Angaben Stationen'!$E$14:$J$213,6,0),"")),"STATION IST NICHT VORHANDEN",IF(LEN(E665)&gt;0,VLOOKUP(TEXT($E665,0),'Angaben Stationen'!$E$14:$J$213,6,0),""))</f>
        <v/>
      </c>
      <c r="E665" s="287"/>
      <c r="F665" s="234"/>
      <c r="G665" s="234"/>
      <c r="H665" s="263"/>
      <c r="I665" s="169"/>
      <c r="K665" s="445" t="str">
        <f t="shared" si="76"/>
        <v>Leer</v>
      </c>
      <c r="L665" s="445" t="str">
        <f>VLOOKUP($D665,{"29 - Psychiatrie (Erwachsene)","BGI";"297 - stationsäquivalente Behandlung in der Erwachsenenpsychiatrie (29)","BGI";"30 - Kinder- und Jugendpsychiatrie","BGII";"307 - stationsäquivalente Behandlung in der Kinder- und Jugendpsychiatrie (30)","BGII";"31 - Psychosomatik","BGI";"","Leer"},2,0)</f>
        <v>Leer</v>
      </c>
      <c r="M665" s="445">
        <f t="shared" si="73"/>
        <v>0</v>
      </c>
      <c r="N665" s="445">
        <f t="shared" si="74"/>
        <v>0</v>
      </c>
      <c r="O665" s="445">
        <f t="shared" si="77"/>
        <v>0</v>
      </c>
      <c r="P665" s="445">
        <f t="shared" si="78"/>
        <v>0</v>
      </c>
      <c r="Q665" s="445">
        <f t="shared" si="79"/>
        <v>0</v>
      </c>
      <c r="R665" s="415" t="str">
        <f t="shared" si="80"/>
        <v>Leer</v>
      </c>
      <c r="S665" s="445">
        <f>IF('Angaben KH-Standort'!D$29='A4'!D665,IF('Angaben KH-Standort'!E$29="Ja",1,0),0)</f>
        <v>0</v>
      </c>
      <c r="T665" s="445">
        <f>IF('Angaben KH-Standort'!D$30='A4'!D665,IF('Angaben KH-Standort'!E$30="Ja",1,0),0)</f>
        <v>0</v>
      </c>
      <c r="U665" s="445">
        <f>IF('Angaben KH-Standort'!D$31='A4'!D665,IF('Angaben KH-Standort'!E$31="Ja",1,0),0)</f>
        <v>0</v>
      </c>
    </row>
    <row r="666" spans="2:21" ht="15" customHeight="1" x14ac:dyDescent="0.3">
      <c r="B666" s="70" t="str">
        <f t="shared" si="75"/>
        <v>!!!</v>
      </c>
      <c r="C666" s="265" t="str">
        <f>IF(ISERROR(IF(LEN(E666)&gt;0,VLOOKUP(TEXT($E666,0),'Angaben Stationen'!$E$14:$J$213,5,0),"")),"?",IF(LEN(E666)&gt;0,VLOOKUP(TEXT($E666,0),'Angaben Stationen'!$E$14:$J$213,5,0),""))</f>
        <v/>
      </c>
      <c r="D666" s="232" t="str">
        <f>IF(ISERROR(IF(LEN(E666)&gt;0,VLOOKUP(TEXT($E666,0),'Angaben Stationen'!$E$14:$J$213,6,0),"")),"STATION IST NICHT VORHANDEN",IF(LEN(E666)&gt;0,VLOOKUP(TEXT($E666,0),'Angaben Stationen'!$E$14:$J$213,6,0),""))</f>
        <v/>
      </c>
      <c r="E666" s="287"/>
      <c r="F666" s="234"/>
      <c r="G666" s="234"/>
      <c r="H666" s="263"/>
      <c r="I666" s="169"/>
      <c r="K666" s="445" t="str">
        <f t="shared" si="76"/>
        <v>Leer</v>
      </c>
      <c r="L666" s="445" t="str">
        <f>VLOOKUP($D666,{"29 - Psychiatrie (Erwachsene)","BGI";"297 - stationsäquivalente Behandlung in der Erwachsenenpsychiatrie (29)","BGI";"30 - Kinder- und Jugendpsychiatrie","BGII";"307 - stationsäquivalente Behandlung in der Kinder- und Jugendpsychiatrie (30)","BGII";"31 - Psychosomatik","BGI";"","Leer"},2,0)</f>
        <v>Leer</v>
      </c>
      <c r="M666" s="445">
        <f t="shared" si="73"/>
        <v>0</v>
      </c>
      <c r="N666" s="445">
        <f t="shared" si="74"/>
        <v>0</v>
      </c>
      <c r="O666" s="445">
        <f t="shared" si="77"/>
        <v>0</v>
      </c>
      <c r="P666" s="445">
        <f t="shared" si="78"/>
        <v>0</v>
      </c>
      <c r="Q666" s="445">
        <f t="shared" si="79"/>
        <v>0</v>
      </c>
      <c r="R666" s="415" t="str">
        <f t="shared" si="80"/>
        <v>Leer</v>
      </c>
      <c r="S666" s="445">
        <f>IF('Angaben KH-Standort'!D$29='A4'!D666,IF('Angaben KH-Standort'!E$29="Ja",1,0),0)</f>
        <v>0</v>
      </c>
      <c r="T666" s="445">
        <f>IF('Angaben KH-Standort'!D$30='A4'!D666,IF('Angaben KH-Standort'!E$30="Ja",1,0),0)</f>
        <v>0</v>
      </c>
      <c r="U666" s="445">
        <f>IF('Angaben KH-Standort'!D$31='A4'!D666,IF('Angaben KH-Standort'!E$31="Ja",1,0),0)</f>
        <v>0</v>
      </c>
    </row>
    <row r="667" spans="2:21" ht="15" customHeight="1" x14ac:dyDescent="0.3">
      <c r="B667" s="70" t="str">
        <f t="shared" si="75"/>
        <v>!!!</v>
      </c>
      <c r="C667" s="265" t="str">
        <f>IF(ISERROR(IF(LEN(E667)&gt;0,VLOOKUP(TEXT($E667,0),'Angaben Stationen'!$E$14:$J$213,5,0),"")),"?",IF(LEN(E667)&gt;0,VLOOKUP(TEXT($E667,0),'Angaben Stationen'!$E$14:$J$213,5,0),""))</f>
        <v/>
      </c>
      <c r="D667" s="232" t="str">
        <f>IF(ISERROR(IF(LEN(E667)&gt;0,VLOOKUP(TEXT($E667,0),'Angaben Stationen'!$E$14:$J$213,6,0),"")),"STATION IST NICHT VORHANDEN",IF(LEN(E667)&gt;0,VLOOKUP(TEXT($E667,0),'Angaben Stationen'!$E$14:$J$213,6,0),""))</f>
        <v/>
      </c>
      <c r="E667" s="287"/>
      <c r="F667" s="234"/>
      <c r="G667" s="234"/>
      <c r="H667" s="263"/>
      <c r="I667" s="169"/>
      <c r="K667" s="445" t="str">
        <f t="shared" si="76"/>
        <v>Leer</v>
      </c>
      <c r="L667" s="445" t="str">
        <f>VLOOKUP($D667,{"29 - Psychiatrie (Erwachsene)","BGI";"297 - stationsäquivalente Behandlung in der Erwachsenenpsychiatrie (29)","BGI";"30 - Kinder- und Jugendpsychiatrie","BGII";"307 - stationsäquivalente Behandlung in der Kinder- und Jugendpsychiatrie (30)","BGII";"31 - Psychosomatik","BGI";"","Leer"},2,0)</f>
        <v>Leer</v>
      </c>
      <c r="M667" s="445">
        <f t="shared" si="73"/>
        <v>0</v>
      </c>
      <c r="N667" s="445">
        <f t="shared" si="74"/>
        <v>0</v>
      </c>
      <c r="O667" s="445">
        <f t="shared" si="77"/>
        <v>0</v>
      </c>
      <c r="P667" s="445">
        <f t="shared" si="78"/>
        <v>0</v>
      </c>
      <c r="Q667" s="445">
        <f t="shared" si="79"/>
        <v>0</v>
      </c>
      <c r="R667" s="415" t="str">
        <f t="shared" si="80"/>
        <v>Leer</v>
      </c>
      <c r="S667" s="445">
        <f>IF('Angaben KH-Standort'!D$29='A4'!D667,IF('Angaben KH-Standort'!E$29="Ja",1,0),0)</f>
        <v>0</v>
      </c>
      <c r="T667" s="445">
        <f>IF('Angaben KH-Standort'!D$30='A4'!D667,IF('Angaben KH-Standort'!E$30="Ja",1,0),0)</f>
        <v>0</v>
      </c>
      <c r="U667" s="445">
        <f>IF('Angaben KH-Standort'!D$31='A4'!D667,IF('Angaben KH-Standort'!E$31="Ja",1,0),0)</f>
        <v>0</v>
      </c>
    </row>
    <row r="668" spans="2:21" ht="15" customHeight="1" x14ac:dyDescent="0.3">
      <c r="B668" s="70" t="str">
        <f t="shared" si="75"/>
        <v>!!!</v>
      </c>
      <c r="C668" s="265" t="str">
        <f>IF(ISERROR(IF(LEN(E668)&gt;0,VLOOKUP(TEXT($E668,0),'Angaben Stationen'!$E$14:$J$213,5,0),"")),"?",IF(LEN(E668)&gt;0,VLOOKUP(TEXT($E668,0),'Angaben Stationen'!$E$14:$J$213,5,0),""))</f>
        <v/>
      </c>
      <c r="D668" s="232" t="str">
        <f>IF(ISERROR(IF(LEN(E668)&gt;0,VLOOKUP(TEXT($E668,0),'Angaben Stationen'!$E$14:$J$213,6,0),"")),"STATION IST NICHT VORHANDEN",IF(LEN(E668)&gt;0,VLOOKUP(TEXT($E668,0),'Angaben Stationen'!$E$14:$J$213,6,0),""))</f>
        <v/>
      </c>
      <c r="E668" s="287"/>
      <c r="F668" s="234"/>
      <c r="G668" s="234"/>
      <c r="H668" s="263"/>
      <c r="I668" s="169"/>
      <c r="K668" s="445" t="str">
        <f t="shared" si="76"/>
        <v>Leer</v>
      </c>
      <c r="L668" s="445" t="str">
        <f>VLOOKUP($D668,{"29 - Psychiatrie (Erwachsene)","BGI";"297 - stationsäquivalente Behandlung in der Erwachsenenpsychiatrie (29)","BGI";"30 - Kinder- und Jugendpsychiatrie","BGII";"307 - stationsäquivalente Behandlung in der Kinder- und Jugendpsychiatrie (30)","BGII";"31 - Psychosomatik","BGI";"","Leer"},2,0)</f>
        <v>Leer</v>
      </c>
      <c r="M668" s="445">
        <f t="shared" si="73"/>
        <v>0</v>
      </c>
      <c r="N668" s="445">
        <f t="shared" si="74"/>
        <v>0</v>
      </c>
      <c r="O668" s="445">
        <f t="shared" si="77"/>
        <v>0</v>
      </c>
      <c r="P668" s="445">
        <f t="shared" si="78"/>
        <v>0</v>
      </c>
      <c r="Q668" s="445">
        <f t="shared" si="79"/>
        <v>0</v>
      </c>
      <c r="R668" s="415" t="str">
        <f t="shared" si="80"/>
        <v>Leer</v>
      </c>
      <c r="S668" s="445">
        <f>IF('Angaben KH-Standort'!D$29='A4'!D668,IF('Angaben KH-Standort'!E$29="Ja",1,0),0)</f>
        <v>0</v>
      </c>
      <c r="T668" s="445">
        <f>IF('Angaben KH-Standort'!D$30='A4'!D668,IF('Angaben KH-Standort'!E$30="Ja",1,0),0)</f>
        <v>0</v>
      </c>
      <c r="U668" s="445">
        <f>IF('Angaben KH-Standort'!D$31='A4'!D668,IF('Angaben KH-Standort'!E$31="Ja",1,0),0)</f>
        <v>0</v>
      </c>
    </row>
    <row r="669" spans="2:21" ht="15" customHeight="1" x14ac:dyDescent="0.3">
      <c r="B669" s="70" t="str">
        <f t="shared" si="75"/>
        <v>!!!</v>
      </c>
      <c r="C669" s="265" t="str">
        <f>IF(ISERROR(IF(LEN(E669)&gt;0,VLOOKUP(TEXT($E669,0),'Angaben Stationen'!$E$14:$J$213,5,0),"")),"?",IF(LEN(E669)&gt;0,VLOOKUP(TEXT($E669,0),'Angaben Stationen'!$E$14:$J$213,5,0),""))</f>
        <v/>
      </c>
      <c r="D669" s="232" t="str">
        <f>IF(ISERROR(IF(LEN(E669)&gt;0,VLOOKUP(TEXT($E669,0),'Angaben Stationen'!$E$14:$J$213,6,0),"")),"STATION IST NICHT VORHANDEN",IF(LEN(E669)&gt;0,VLOOKUP(TEXT($E669,0),'Angaben Stationen'!$E$14:$J$213,6,0),""))</f>
        <v/>
      </c>
      <c r="E669" s="287"/>
      <c r="F669" s="234"/>
      <c r="G669" s="234"/>
      <c r="H669" s="263"/>
      <c r="I669" s="169"/>
      <c r="K669" s="445" t="str">
        <f t="shared" si="76"/>
        <v>Leer</v>
      </c>
      <c r="L669" s="445" t="str">
        <f>VLOOKUP($D669,{"29 - Psychiatrie (Erwachsene)","BGI";"297 - stationsäquivalente Behandlung in der Erwachsenenpsychiatrie (29)","BGI";"30 - Kinder- und Jugendpsychiatrie","BGII";"307 - stationsäquivalente Behandlung in der Kinder- und Jugendpsychiatrie (30)","BGII";"31 - Psychosomatik","BGI";"","Leer"},2,0)</f>
        <v>Leer</v>
      </c>
      <c r="M669" s="445">
        <f t="shared" si="73"/>
        <v>0</v>
      </c>
      <c r="N669" s="445">
        <f t="shared" si="74"/>
        <v>0</v>
      </c>
      <c r="O669" s="445">
        <f t="shared" si="77"/>
        <v>0</v>
      </c>
      <c r="P669" s="445">
        <f t="shared" si="78"/>
        <v>0</v>
      </c>
      <c r="Q669" s="445">
        <f t="shared" si="79"/>
        <v>0</v>
      </c>
      <c r="R669" s="415" t="str">
        <f t="shared" si="80"/>
        <v>Leer</v>
      </c>
      <c r="S669" s="445">
        <f>IF('Angaben KH-Standort'!D$29='A4'!D669,IF('Angaben KH-Standort'!E$29="Ja",1,0),0)</f>
        <v>0</v>
      </c>
      <c r="T669" s="445">
        <f>IF('Angaben KH-Standort'!D$30='A4'!D669,IF('Angaben KH-Standort'!E$30="Ja",1,0),0)</f>
        <v>0</v>
      </c>
      <c r="U669" s="445">
        <f>IF('Angaben KH-Standort'!D$31='A4'!D669,IF('Angaben KH-Standort'!E$31="Ja",1,0),0)</f>
        <v>0</v>
      </c>
    </row>
    <row r="670" spans="2:21" ht="15" customHeight="1" x14ac:dyDescent="0.3">
      <c r="B670" s="70" t="str">
        <f t="shared" si="75"/>
        <v>!!!</v>
      </c>
      <c r="C670" s="265" t="str">
        <f>IF(ISERROR(IF(LEN(E670)&gt;0,VLOOKUP(TEXT($E670,0),'Angaben Stationen'!$E$14:$J$213,5,0),"")),"?",IF(LEN(E670)&gt;0,VLOOKUP(TEXT($E670,0),'Angaben Stationen'!$E$14:$J$213,5,0),""))</f>
        <v/>
      </c>
      <c r="D670" s="232" t="str">
        <f>IF(ISERROR(IF(LEN(E670)&gt;0,VLOOKUP(TEXT($E670,0),'Angaben Stationen'!$E$14:$J$213,6,0),"")),"STATION IST NICHT VORHANDEN",IF(LEN(E670)&gt;0,VLOOKUP(TEXT($E670,0),'Angaben Stationen'!$E$14:$J$213,6,0),""))</f>
        <v/>
      </c>
      <c r="E670" s="287"/>
      <c r="F670" s="234"/>
      <c r="G670" s="234"/>
      <c r="H670" s="263"/>
      <c r="I670" s="169"/>
      <c r="K670" s="445" t="str">
        <f t="shared" si="76"/>
        <v>Leer</v>
      </c>
      <c r="L670" s="445" t="str">
        <f>VLOOKUP($D670,{"29 - Psychiatrie (Erwachsene)","BGI";"297 - stationsäquivalente Behandlung in der Erwachsenenpsychiatrie (29)","BGI";"30 - Kinder- und Jugendpsychiatrie","BGII";"307 - stationsäquivalente Behandlung in der Kinder- und Jugendpsychiatrie (30)","BGII";"31 - Psychosomatik","BGI";"","Leer"},2,0)</f>
        <v>Leer</v>
      </c>
      <c r="M670" s="445">
        <f t="shared" si="73"/>
        <v>0</v>
      </c>
      <c r="N670" s="445">
        <f t="shared" si="74"/>
        <v>0</v>
      </c>
      <c r="O670" s="445">
        <f t="shared" si="77"/>
        <v>0</v>
      </c>
      <c r="P670" s="445">
        <f t="shared" si="78"/>
        <v>0</v>
      </c>
      <c r="Q670" s="445">
        <f t="shared" si="79"/>
        <v>0</v>
      </c>
      <c r="R670" s="415" t="str">
        <f t="shared" si="80"/>
        <v>Leer</v>
      </c>
      <c r="S670" s="445">
        <f>IF('Angaben KH-Standort'!D$29='A4'!D670,IF('Angaben KH-Standort'!E$29="Ja",1,0),0)</f>
        <v>0</v>
      </c>
      <c r="T670" s="445">
        <f>IF('Angaben KH-Standort'!D$30='A4'!D670,IF('Angaben KH-Standort'!E$30="Ja",1,0),0)</f>
        <v>0</v>
      </c>
      <c r="U670" s="445">
        <f>IF('Angaben KH-Standort'!D$31='A4'!D670,IF('Angaben KH-Standort'!E$31="Ja",1,0),0)</f>
        <v>0</v>
      </c>
    </row>
    <row r="671" spans="2:21" ht="15" customHeight="1" x14ac:dyDescent="0.3">
      <c r="B671" s="70" t="str">
        <f t="shared" si="75"/>
        <v>!!!</v>
      </c>
      <c r="C671" s="265" t="str">
        <f>IF(ISERROR(IF(LEN(E671)&gt;0,VLOOKUP(TEXT($E671,0),'Angaben Stationen'!$E$14:$J$213,5,0),"")),"?",IF(LEN(E671)&gt;0,VLOOKUP(TEXT($E671,0),'Angaben Stationen'!$E$14:$J$213,5,0),""))</f>
        <v/>
      </c>
      <c r="D671" s="232" t="str">
        <f>IF(ISERROR(IF(LEN(E671)&gt;0,VLOOKUP(TEXT($E671,0),'Angaben Stationen'!$E$14:$J$213,6,0),"")),"STATION IST NICHT VORHANDEN",IF(LEN(E671)&gt;0,VLOOKUP(TEXT($E671,0),'Angaben Stationen'!$E$14:$J$213,6,0),""))</f>
        <v/>
      </c>
      <c r="E671" s="287"/>
      <c r="F671" s="234"/>
      <c r="G671" s="234"/>
      <c r="H671" s="263"/>
      <c r="I671" s="169"/>
      <c r="K671" s="445" t="str">
        <f t="shared" si="76"/>
        <v>Leer</v>
      </c>
      <c r="L671" s="445" t="str">
        <f>VLOOKUP($D671,{"29 - Psychiatrie (Erwachsene)","BGI";"297 - stationsäquivalente Behandlung in der Erwachsenenpsychiatrie (29)","BGI";"30 - Kinder- und Jugendpsychiatrie","BGII";"307 - stationsäquivalente Behandlung in der Kinder- und Jugendpsychiatrie (30)","BGII";"31 - Psychosomatik","BGI";"","Leer"},2,0)</f>
        <v>Leer</v>
      </c>
      <c r="M671" s="445">
        <f t="shared" si="73"/>
        <v>0</v>
      </c>
      <c r="N671" s="445">
        <f t="shared" si="74"/>
        <v>0</v>
      </c>
      <c r="O671" s="445">
        <f t="shared" si="77"/>
        <v>0</v>
      </c>
      <c r="P671" s="445">
        <f t="shared" si="78"/>
        <v>0</v>
      </c>
      <c r="Q671" s="445">
        <f t="shared" si="79"/>
        <v>0</v>
      </c>
      <c r="R671" s="415" t="str">
        <f t="shared" si="80"/>
        <v>Leer</v>
      </c>
      <c r="S671" s="445">
        <f>IF('Angaben KH-Standort'!D$29='A4'!D671,IF('Angaben KH-Standort'!E$29="Ja",1,0),0)</f>
        <v>0</v>
      </c>
      <c r="T671" s="445">
        <f>IF('Angaben KH-Standort'!D$30='A4'!D671,IF('Angaben KH-Standort'!E$30="Ja",1,0),0)</f>
        <v>0</v>
      </c>
      <c r="U671" s="445">
        <f>IF('Angaben KH-Standort'!D$31='A4'!D671,IF('Angaben KH-Standort'!E$31="Ja",1,0),0)</f>
        <v>0</v>
      </c>
    </row>
    <row r="672" spans="2:21" ht="15" customHeight="1" x14ac:dyDescent="0.3">
      <c r="B672" s="70" t="str">
        <f t="shared" si="75"/>
        <v>!!!</v>
      </c>
      <c r="C672" s="265" t="str">
        <f>IF(ISERROR(IF(LEN(E672)&gt;0,VLOOKUP(TEXT($E672,0),'Angaben Stationen'!$E$14:$J$213,5,0),"")),"?",IF(LEN(E672)&gt;0,VLOOKUP(TEXT($E672,0),'Angaben Stationen'!$E$14:$J$213,5,0),""))</f>
        <v/>
      </c>
      <c r="D672" s="232" t="str">
        <f>IF(ISERROR(IF(LEN(E672)&gt;0,VLOOKUP(TEXT($E672,0),'Angaben Stationen'!$E$14:$J$213,6,0),"")),"STATION IST NICHT VORHANDEN",IF(LEN(E672)&gt;0,VLOOKUP(TEXT($E672,0),'Angaben Stationen'!$E$14:$J$213,6,0),""))</f>
        <v/>
      </c>
      <c r="E672" s="287"/>
      <c r="F672" s="234"/>
      <c r="G672" s="234"/>
      <c r="H672" s="263"/>
      <c r="I672" s="169"/>
      <c r="K672" s="445" t="str">
        <f t="shared" si="76"/>
        <v>Leer</v>
      </c>
      <c r="L672" s="445" t="str">
        <f>VLOOKUP($D672,{"29 - Psychiatrie (Erwachsene)","BGI";"297 - stationsäquivalente Behandlung in der Erwachsenenpsychiatrie (29)","BGI";"30 - Kinder- und Jugendpsychiatrie","BGII";"307 - stationsäquivalente Behandlung in der Kinder- und Jugendpsychiatrie (30)","BGII";"31 - Psychosomatik","BGI";"","Leer"},2,0)</f>
        <v>Leer</v>
      </c>
      <c r="M672" s="445">
        <f t="shared" si="73"/>
        <v>0</v>
      </c>
      <c r="N672" s="445">
        <f t="shared" si="74"/>
        <v>0</v>
      </c>
      <c r="O672" s="445">
        <f t="shared" si="77"/>
        <v>0</v>
      </c>
      <c r="P672" s="445">
        <f t="shared" si="78"/>
        <v>0</v>
      </c>
      <c r="Q672" s="445">
        <f t="shared" si="79"/>
        <v>0</v>
      </c>
      <c r="R672" s="415" t="str">
        <f t="shared" si="80"/>
        <v>Leer</v>
      </c>
      <c r="S672" s="445">
        <f>IF('Angaben KH-Standort'!D$29='A4'!D672,IF('Angaben KH-Standort'!E$29="Ja",1,0),0)</f>
        <v>0</v>
      </c>
      <c r="T672" s="445">
        <f>IF('Angaben KH-Standort'!D$30='A4'!D672,IF('Angaben KH-Standort'!E$30="Ja",1,0),0)</f>
        <v>0</v>
      </c>
      <c r="U672" s="445">
        <f>IF('Angaben KH-Standort'!D$31='A4'!D672,IF('Angaben KH-Standort'!E$31="Ja",1,0),0)</f>
        <v>0</v>
      </c>
    </row>
    <row r="673" spans="2:21" ht="15" customHeight="1" x14ac:dyDescent="0.3">
      <c r="B673" s="70" t="str">
        <f t="shared" si="75"/>
        <v>!!!</v>
      </c>
      <c r="C673" s="265" t="str">
        <f>IF(ISERROR(IF(LEN(E673)&gt;0,VLOOKUP(TEXT($E673,0),'Angaben Stationen'!$E$14:$J$213,5,0),"")),"?",IF(LEN(E673)&gt;0,VLOOKUP(TEXT($E673,0),'Angaben Stationen'!$E$14:$J$213,5,0),""))</f>
        <v/>
      </c>
      <c r="D673" s="232" t="str">
        <f>IF(ISERROR(IF(LEN(E673)&gt;0,VLOOKUP(TEXT($E673,0),'Angaben Stationen'!$E$14:$J$213,6,0),"")),"STATION IST NICHT VORHANDEN",IF(LEN(E673)&gt;0,VLOOKUP(TEXT($E673,0),'Angaben Stationen'!$E$14:$J$213,6,0),""))</f>
        <v/>
      </c>
      <c r="E673" s="287"/>
      <c r="F673" s="234"/>
      <c r="G673" s="234"/>
      <c r="H673" s="263"/>
      <c r="I673" s="169"/>
      <c r="K673" s="445" t="str">
        <f t="shared" si="76"/>
        <v>Leer</v>
      </c>
      <c r="L673" s="445" t="str">
        <f>VLOOKUP($D673,{"29 - Psychiatrie (Erwachsene)","BGI";"297 - stationsäquivalente Behandlung in der Erwachsenenpsychiatrie (29)","BGI";"30 - Kinder- und Jugendpsychiatrie","BGII";"307 - stationsäquivalente Behandlung in der Kinder- und Jugendpsychiatrie (30)","BGII";"31 - Psychosomatik","BGI";"","Leer"},2,0)</f>
        <v>Leer</v>
      </c>
      <c r="M673" s="445">
        <f t="shared" si="73"/>
        <v>0</v>
      </c>
      <c r="N673" s="445">
        <f t="shared" si="74"/>
        <v>0</v>
      </c>
      <c r="O673" s="445">
        <f t="shared" si="77"/>
        <v>0</v>
      </c>
      <c r="P673" s="445">
        <f t="shared" si="78"/>
        <v>0</v>
      </c>
      <c r="Q673" s="445">
        <f t="shared" si="79"/>
        <v>0</v>
      </c>
      <c r="R673" s="415" t="str">
        <f t="shared" si="80"/>
        <v>Leer</v>
      </c>
      <c r="S673" s="445">
        <f>IF('Angaben KH-Standort'!D$29='A4'!D673,IF('Angaben KH-Standort'!E$29="Ja",1,0),0)</f>
        <v>0</v>
      </c>
      <c r="T673" s="445">
        <f>IF('Angaben KH-Standort'!D$30='A4'!D673,IF('Angaben KH-Standort'!E$30="Ja",1,0),0)</f>
        <v>0</v>
      </c>
      <c r="U673" s="445">
        <f>IF('Angaben KH-Standort'!D$31='A4'!D673,IF('Angaben KH-Standort'!E$31="Ja",1,0),0)</f>
        <v>0</v>
      </c>
    </row>
    <row r="674" spans="2:21" ht="15" customHeight="1" x14ac:dyDescent="0.3">
      <c r="B674" s="70" t="str">
        <f t="shared" si="75"/>
        <v>!!!</v>
      </c>
      <c r="C674" s="265" t="str">
        <f>IF(ISERROR(IF(LEN(E674)&gt;0,VLOOKUP(TEXT($E674,0),'Angaben Stationen'!$E$14:$J$213,5,0),"")),"?",IF(LEN(E674)&gt;0,VLOOKUP(TEXT($E674,0),'Angaben Stationen'!$E$14:$J$213,5,0),""))</f>
        <v/>
      </c>
      <c r="D674" s="232" t="str">
        <f>IF(ISERROR(IF(LEN(E674)&gt;0,VLOOKUP(TEXT($E674,0),'Angaben Stationen'!$E$14:$J$213,6,0),"")),"STATION IST NICHT VORHANDEN",IF(LEN(E674)&gt;0,VLOOKUP(TEXT($E674,0),'Angaben Stationen'!$E$14:$J$213,6,0),""))</f>
        <v/>
      </c>
      <c r="E674" s="287"/>
      <c r="F674" s="234"/>
      <c r="G674" s="234"/>
      <c r="H674" s="263"/>
      <c r="I674" s="169"/>
      <c r="K674" s="445" t="str">
        <f t="shared" si="76"/>
        <v>Leer</v>
      </c>
      <c r="L674" s="445" t="str">
        <f>VLOOKUP($D674,{"29 - Psychiatrie (Erwachsene)","BGI";"297 - stationsäquivalente Behandlung in der Erwachsenenpsychiatrie (29)","BGI";"30 - Kinder- und Jugendpsychiatrie","BGII";"307 - stationsäquivalente Behandlung in der Kinder- und Jugendpsychiatrie (30)","BGII";"31 - Psychosomatik","BGI";"","Leer"},2,0)</f>
        <v>Leer</v>
      </c>
      <c r="M674" s="445">
        <f t="shared" ref="M674:M737" si="81">IF(LEN(B674)&gt;0,0,1)</f>
        <v>0</v>
      </c>
      <c r="N674" s="445">
        <f t="shared" ref="N674:N737" si="82">IF(E674&lt;&gt;"",1,0)</f>
        <v>0</v>
      </c>
      <c r="O674" s="445">
        <f t="shared" si="77"/>
        <v>0</v>
      </c>
      <c r="P674" s="445">
        <f t="shared" si="78"/>
        <v>0</v>
      </c>
      <c r="Q674" s="445">
        <f t="shared" si="79"/>
        <v>0</v>
      </c>
      <c r="R674" s="415" t="str">
        <f t="shared" si="80"/>
        <v>Leer</v>
      </c>
      <c r="S674" s="445">
        <f>IF('Angaben KH-Standort'!D$29='A4'!D674,IF('Angaben KH-Standort'!E$29="Ja",1,0),0)</f>
        <v>0</v>
      </c>
      <c r="T674" s="445">
        <f>IF('Angaben KH-Standort'!D$30='A4'!D674,IF('Angaben KH-Standort'!E$30="Ja",1,0),0)</f>
        <v>0</v>
      </c>
      <c r="U674" s="445">
        <f>IF('Angaben KH-Standort'!D$31='A4'!D674,IF('Angaben KH-Standort'!E$31="Ja",1,0),0)</f>
        <v>0</v>
      </c>
    </row>
    <row r="675" spans="2:21" ht="15" customHeight="1" x14ac:dyDescent="0.3">
      <c r="B675" s="70" t="str">
        <f t="shared" ref="B675:B738" si="83">IF(SUM(N675:Q675)&lt;4,"!!!","")</f>
        <v>!!!</v>
      </c>
      <c r="C675" s="265" t="str">
        <f>IF(ISERROR(IF(LEN(E675)&gt;0,VLOOKUP(TEXT($E675,0),'Angaben Stationen'!$E$14:$J$213,5,0),"")),"?",IF(LEN(E675)&gt;0,VLOOKUP(TEXT($E675,0),'Angaben Stationen'!$E$14:$J$213,5,0),""))</f>
        <v/>
      </c>
      <c r="D675" s="232" t="str">
        <f>IF(ISERROR(IF(LEN(E675)&gt;0,VLOOKUP(TEXT($E675,0),'Angaben Stationen'!$E$14:$J$213,6,0),"")),"STATION IST NICHT VORHANDEN",IF(LEN(E675)&gt;0,VLOOKUP(TEXT($E675,0),'Angaben Stationen'!$E$14:$J$213,6,0),""))</f>
        <v/>
      </c>
      <c r="E675" s="287"/>
      <c r="F675" s="234"/>
      <c r="G675" s="234"/>
      <c r="H675" s="263"/>
      <c r="I675" s="169"/>
      <c r="K675" s="445" t="str">
        <f t="shared" ref="K675:K738" si="84">IF($E675&lt;&gt;"","Monat","Leer")</f>
        <v>Leer</v>
      </c>
      <c r="L675" s="445" t="str">
        <f>VLOOKUP($D675,{"29 - Psychiatrie (Erwachsene)","BGI";"297 - stationsäquivalente Behandlung in der Erwachsenenpsychiatrie (29)","BGI";"30 - Kinder- und Jugendpsychiatrie","BGII";"307 - stationsäquivalente Behandlung in der Kinder- und Jugendpsychiatrie (30)","BGII";"31 - Psychosomatik","BGI";"","Leer"},2,0)</f>
        <v>Leer</v>
      </c>
      <c r="M675" s="445">
        <f t="shared" si="81"/>
        <v>0</v>
      </c>
      <c r="N675" s="445">
        <f t="shared" si="82"/>
        <v>0</v>
      </c>
      <c r="O675" s="445">
        <f t="shared" ref="O675:O738" si="85">IF(VALUE($F675)&gt;0,1,0)</f>
        <v>0</v>
      </c>
      <c r="P675" s="445">
        <f t="shared" ref="P675:P738" si="86">IF(LEN($G675)&gt;0,1,0)</f>
        <v>0</v>
      </c>
      <c r="Q675" s="445">
        <f t="shared" ref="Q675:Q738" si="87">IF(LEN($H675)&gt;0,1,0)</f>
        <v>0</v>
      </c>
      <c r="R675" s="415" t="str">
        <f t="shared" ref="R675:R738" si="88">IF(D675&lt;&gt;"",IF(SUM(S675:U675)&gt;0,"Ja","Nein"),"Leer")</f>
        <v>Leer</v>
      </c>
      <c r="S675" s="445">
        <f>IF('Angaben KH-Standort'!D$29='A4'!D675,IF('Angaben KH-Standort'!E$29="Ja",1,0),0)</f>
        <v>0</v>
      </c>
      <c r="T675" s="445">
        <f>IF('Angaben KH-Standort'!D$30='A4'!D675,IF('Angaben KH-Standort'!E$30="Ja",1,0),0)</f>
        <v>0</v>
      </c>
      <c r="U675" s="445">
        <f>IF('Angaben KH-Standort'!D$31='A4'!D675,IF('Angaben KH-Standort'!E$31="Ja",1,0),0)</f>
        <v>0</v>
      </c>
    </row>
    <row r="676" spans="2:21" ht="15" customHeight="1" x14ac:dyDescent="0.3">
      <c r="B676" s="70" t="str">
        <f t="shared" si="83"/>
        <v>!!!</v>
      </c>
      <c r="C676" s="265" t="str">
        <f>IF(ISERROR(IF(LEN(E676)&gt;0,VLOOKUP(TEXT($E676,0),'Angaben Stationen'!$E$14:$J$213,5,0),"")),"?",IF(LEN(E676)&gt;0,VLOOKUP(TEXT($E676,0),'Angaben Stationen'!$E$14:$J$213,5,0),""))</f>
        <v/>
      </c>
      <c r="D676" s="232" t="str">
        <f>IF(ISERROR(IF(LEN(E676)&gt;0,VLOOKUP(TEXT($E676,0),'Angaben Stationen'!$E$14:$J$213,6,0),"")),"STATION IST NICHT VORHANDEN",IF(LEN(E676)&gt;0,VLOOKUP(TEXT($E676,0),'Angaben Stationen'!$E$14:$J$213,6,0),""))</f>
        <v/>
      </c>
      <c r="E676" s="287"/>
      <c r="F676" s="234"/>
      <c r="G676" s="234"/>
      <c r="H676" s="263"/>
      <c r="I676" s="169"/>
      <c r="K676" s="445" t="str">
        <f t="shared" si="84"/>
        <v>Leer</v>
      </c>
      <c r="L676" s="445" t="str">
        <f>VLOOKUP($D676,{"29 - Psychiatrie (Erwachsene)","BGI";"297 - stationsäquivalente Behandlung in der Erwachsenenpsychiatrie (29)","BGI";"30 - Kinder- und Jugendpsychiatrie","BGII";"307 - stationsäquivalente Behandlung in der Kinder- und Jugendpsychiatrie (30)","BGII";"31 - Psychosomatik","BGI";"","Leer"},2,0)</f>
        <v>Leer</v>
      </c>
      <c r="M676" s="445">
        <f t="shared" si="81"/>
        <v>0</v>
      </c>
      <c r="N676" s="445">
        <f t="shared" si="82"/>
        <v>0</v>
      </c>
      <c r="O676" s="445">
        <f t="shared" si="85"/>
        <v>0</v>
      </c>
      <c r="P676" s="445">
        <f t="shared" si="86"/>
        <v>0</v>
      </c>
      <c r="Q676" s="445">
        <f t="shared" si="87"/>
        <v>0</v>
      </c>
      <c r="R676" s="415" t="str">
        <f t="shared" si="88"/>
        <v>Leer</v>
      </c>
      <c r="S676" s="445">
        <f>IF('Angaben KH-Standort'!D$29='A4'!D676,IF('Angaben KH-Standort'!E$29="Ja",1,0),0)</f>
        <v>0</v>
      </c>
      <c r="T676" s="445">
        <f>IF('Angaben KH-Standort'!D$30='A4'!D676,IF('Angaben KH-Standort'!E$30="Ja",1,0),0)</f>
        <v>0</v>
      </c>
      <c r="U676" s="445">
        <f>IF('Angaben KH-Standort'!D$31='A4'!D676,IF('Angaben KH-Standort'!E$31="Ja",1,0),0)</f>
        <v>0</v>
      </c>
    </row>
    <row r="677" spans="2:21" ht="15" customHeight="1" x14ac:dyDescent="0.3">
      <c r="B677" s="70" t="str">
        <f t="shared" si="83"/>
        <v>!!!</v>
      </c>
      <c r="C677" s="265" t="str">
        <f>IF(ISERROR(IF(LEN(E677)&gt;0,VLOOKUP(TEXT($E677,0),'Angaben Stationen'!$E$14:$J$213,5,0),"")),"?",IF(LEN(E677)&gt;0,VLOOKUP(TEXT($E677,0),'Angaben Stationen'!$E$14:$J$213,5,0),""))</f>
        <v/>
      </c>
      <c r="D677" s="232" t="str">
        <f>IF(ISERROR(IF(LEN(E677)&gt;0,VLOOKUP(TEXT($E677,0),'Angaben Stationen'!$E$14:$J$213,6,0),"")),"STATION IST NICHT VORHANDEN",IF(LEN(E677)&gt;0,VLOOKUP(TEXT($E677,0),'Angaben Stationen'!$E$14:$J$213,6,0),""))</f>
        <v/>
      </c>
      <c r="E677" s="287"/>
      <c r="F677" s="234"/>
      <c r="G677" s="234"/>
      <c r="H677" s="263"/>
      <c r="I677" s="169"/>
      <c r="K677" s="445" t="str">
        <f t="shared" si="84"/>
        <v>Leer</v>
      </c>
      <c r="L677" s="445" t="str">
        <f>VLOOKUP($D677,{"29 - Psychiatrie (Erwachsene)","BGI";"297 - stationsäquivalente Behandlung in der Erwachsenenpsychiatrie (29)","BGI";"30 - Kinder- und Jugendpsychiatrie","BGII";"307 - stationsäquivalente Behandlung in der Kinder- und Jugendpsychiatrie (30)","BGII";"31 - Psychosomatik","BGI";"","Leer"},2,0)</f>
        <v>Leer</v>
      </c>
      <c r="M677" s="445">
        <f t="shared" si="81"/>
        <v>0</v>
      </c>
      <c r="N677" s="445">
        <f t="shared" si="82"/>
        <v>0</v>
      </c>
      <c r="O677" s="445">
        <f t="shared" si="85"/>
        <v>0</v>
      </c>
      <c r="P677" s="445">
        <f t="shared" si="86"/>
        <v>0</v>
      </c>
      <c r="Q677" s="445">
        <f t="shared" si="87"/>
        <v>0</v>
      </c>
      <c r="R677" s="415" t="str">
        <f t="shared" si="88"/>
        <v>Leer</v>
      </c>
      <c r="S677" s="445">
        <f>IF('Angaben KH-Standort'!D$29='A4'!D677,IF('Angaben KH-Standort'!E$29="Ja",1,0),0)</f>
        <v>0</v>
      </c>
      <c r="T677" s="445">
        <f>IF('Angaben KH-Standort'!D$30='A4'!D677,IF('Angaben KH-Standort'!E$30="Ja",1,0),0)</f>
        <v>0</v>
      </c>
      <c r="U677" s="445">
        <f>IF('Angaben KH-Standort'!D$31='A4'!D677,IF('Angaben KH-Standort'!E$31="Ja",1,0),0)</f>
        <v>0</v>
      </c>
    </row>
    <row r="678" spans="2:21" ht="15" customHeight="1" x14ac:dyDescent="0.3">
      <c r="B678" s="70" t="str">
        <f t="shared" si="83"/>
        <v>!!!</v>
      </c>
      <c r="C678" s="265" t="str">
        <f>IF(ISERROR(IF(LEN(E678)&gt;0,VLOOKUP(TEXT($E678,0),'Angaben Stationen'!$E$14:$J$213,5,0),"")),"?",IF(LEN(E678)&gt;0,VLOOKUP(TEXT($E678,0),'Angaben Stationen'!$E$14:$J$213,5,0),""))</f>
        <v/>
      </c>
      <c r="D678" s="232" t="str">
        <f>IF(ISERROR(IF(LEN(E678)&gt;0,VLOOKUP(TEXT($E678,0),'Angaben Stationen'!$E$14:$J$213,6,0),"")),"STATION IST NICHT VORHANDEN",IF(LEN(E678)&gt;0,VLOOKUP(TEXT($E678,0),'Angaben Stationen'!$E$14:$J$213,6,0),""))</f>
        <v/>
      </c>
      <c r="E678" s="287"/>
      <c r="F678" s="234"/>
      <c r="G678" s="234"/>
      <c r="H678" s="263"/>
      <c r="I678" s="169"/>
      <c r="K678" s="445" t="str">
        <f t="shared" si="84"/>
        <v>Leer</v>
      </c>
      <c r="L678" s="445" t="str">
        <f>VLOOKUP($D678,{"29 - Psychiatrie (Erwachsene)","BGI";"297 - stationsäquivalente Behandlung in der Erwachsenenpsychiatrie (29)","BGI";"30 - Kinder- und Jugendpsychiatrie","BGII";"307 - stationsäquivalente Behandlung in der Kinder- und Jugendpsychiatrie (30)","BGII";"31 - Psychosomatik","BGI";"","Leer"},2,0)</f>
        <v>Leer</v>
      </c>
      <c r="M678" s="445">
        <f t="shared" si="81"/>
        <v>0</v>
      </c>
      <c r="N678" s="445">
        <f t="shared" si="82"/>
        <v>0</v>
      </c>
      <c r="O678" s="445">
        <f t="shared" si="85"/>
        <v>0</v>
      </c>
      <c r="P678" s="445">
        <f t="shared" si="86"/>
        <v>0</v>
      </c>
      <c r="Q678" s="445">
        <f t="shared" si="87"/>
        <v>0</v>
      </c>
      <c r="R678" s="415" t="str">
        <f t="shared" si="88"/>
        <v>Leer</v>
      </c>
      <c r="S678" s="445">
        <f>IF('Angaben KH-Standort'!D$29='A4'!D678,IF('Angaben KH-Standort'!E$29="Ja",1,0),0)</f>
        <v>0</v>
      </c>
      <c r="T678" s="445">
        <f>IF('Angaben KH-Standort'!D$30='A4'!D678,IF('Angaben KH-Standort'!E$30="Ja",1,0),0)</f>
        <v>0</v>
      </c>
      <c r="U678" s="445">
        <f>IF('Angaben KH-Standort'!D$31='A4'!D678,IF('Angaben KH-Standort'!E$31="Ja",1,0),0)</f>
        <v>0</v>
      </c>
    </row>
    <row r="679" spans="2:21" ht="15" customHeight="1" x14ac:dyDescent="0.3">
      <c r="B679" s="70" t="str">
        <f t="shared" si="83"/>
        <v>!!!</v>
      </c>
      <c r="C679" s="265" t="str">
        <f>IF(ISERROR(IF(LEN(E679)&gt;0,VLOOKUP(TEXT($E679,0),'Angaben Stationen'!$E$14:$J$213,5,0),"")),"?",IF(LEN(E679)&gt;0,VLOOKUP(TEXT($E679,0),'Angaben Stationen'!$E$14:$J$213,5,0),""))</f>
        <v/>
      </c>
      <c r="D679" s="232" t="str">
        <f>IF(ISERROR(IF(LEN(E679)&gt;0,VLOOKUP(TEXT($E679,0),'Angaben Stationen'!$E$14:$J$213,6,0),"")),"STATION IST NICHT VORHANDEN",IF(LEN(E679)&gt;0,VLOOKUP(TEXT($E679,0),'Angaben Stationen'!$E$14:$J$213,6,0),""))</f>
        <v/>
      </c>
      <c r="E679" s="287"/>
      <c r="F679" s="234"/>
      <c r="G679" s="234"/>
      <c r="H679" s="263"/>
      <c r="I679" s="169"/>
      <c r="K679" s="445" t="str">
        <f t="shared" si="84"/>
        <v>Leer</v>
      </c>
      <c r="L679" s="445" t="str">
        <f>VLOOKUP($D679,{"29 - Psychiatrie (Erwachsene)","BGI";"297 - stationsäquivalente Behandlung in der Erwachsenenpsychiatrie (29)","BGI";"30 - Kinder- und Jugendpsychiatrie","BGII";"307 - stationsäquivalente Behandlung in der Kinder- und Jugendpsychiatrie (30)","BGII";"31 - Psychosomatik","BGI";"","Leer"},2,0)</f>
        <v>Leer</v>
      </c>
      <c r="M679" s="445">
        <f t="shared" si="81"/>
        <v>0</v>
      </c>
      <c r="N679" s="445">
        <f t="shared" si="82"/>
        <v>0</v>
      </c>
      <c r="O679" s="445">
        <f t="shared" si="85"/>
        <v>0</v>
      </c>
      <c r="P679" s="445">
        <f t="shared" si="86"/>
        <v>0</v>
      </c>
      <c r="Q679" s="445">
        <f t="shared" si="87"/>
        <v>0</v>
      </c>
      <c r="R679" s="415" t="str">
        <f t="shared" si="88"/>
        <v>Leer</v>
      </c>
      <c r="S679" s="445">
        <f>IF('Angaben KH-Standort'!D$29='A4'!D679,IF('Angaben KH-Standort'!E$29="Ja",1,0),0)</f>
        <v>0</v>
      </c>
      <c r="T679" s="445">
        <f>IF('Angaben KH-Standort'!D$30='A4'!D679,IF('Angaben KH-Standort'!E$30="Ja",1,0),0)</f>
        <v>0</v>
      </c>
      <c r="U679" s="445">
        <f>IF('Angaben KH-Standort'!D$31='A4'!D679,IF('Angaben KH-Standort'!E$31="Ja",1,0),0)</f>
        <v>0</v>
      </c>
    </row>
    <row r="680" spans="2:21" ht="15" customHeight="1" x14ac:dyDescent="0.3">
      <c r="B680" s="70" t="str">
        <f t="shared" si="83"/>
        <v>!!!</v>
      </c>
      <c r="C680" s="265" t="str">
        <f>IF(ISERROR(IF(LEN(E680)&gt;0,VLOOKUP(TEXT($E680,0),'Angaben Stationen'!$E$14:$J$213,5,0),"")),"?",IF(LEN(E680)&gt;0,VLOOKUP(TEXT($E680,0),'Angaben Stationen'!$E$14:$J$213,5,0),""))</f>
        <v/>
      </c>
      <c r="D680" s="232" t="str">
        <f>IF(ISERROR(IF(LEN(E680)&gt;0,VLOOKUP(TEXT($E680,0),'Angaben Stationen'!$E$14:$J$213,6,0),"")),"STATION IST NICHT VORHANDEN",IF(LEN(E680)&gt;0,VLOOKUP(TEXT($E680,0),'Angaben Stationen'!$E$14:$J$213,6,0),""))</f>
        <v/>
      </c>
      <c r="E680" s="287"/>
      <c r="F680" s="234"/>
      <c r="G680" s="234"/>
      <c r="H680" s="263"/>
      <c r="I680" s="169"/>
      <c r="K680" s="445" t="str">
        <f t="shared" si="84"/>
        <v>Leer</v>
      </c>
      <c r="L680" s="445" t="str">
        <f>VLOOKUP($D680,{"29 - Psychiatrie (Erwachsene)","BGI";"297 - stationsäquivalente Behandlung in der Erwachsenenpsychiatrie (29)","BGI";"30 - Kinder- und Jugendpsychiatrie","BGII";"307 - stationsäquivalente Behandlung in der Kinder- und Jugendpsychiatrie (30)","BGII";"31 - Psychosomatik","BGI";"","Leer"},2,0)</f>
        <v>Leer</v>
      </c>
      <c r="M680" s="445">
        <f t="shared" si="81"/>
        <v>0</v>
      </c>
      <c r="N680" s="445">
        <f t="shared" si="82"/>
        <v>0</v>
      </c>
      <c r="O680" s="445">
        <f t="shared" si="85"/>
        <v>0</v>
      </c>
      <c r="P680" s="445">
        <f t="shared" si="86"/>
        <v>0</v>
      </c>
      <c r="Q680" s="445">
        <f t="shared" si="87"/>
        <v>0</v>
      </c>
      <c r="R680" s="415" t="str">
        <f t="shared" si="88"/>
        <v>Leer</v>
      </c>
      <c r="S680" s="445">
        <f>IF('Angaben KH-Standort'!D$29='A4'!D680,IF('Angaben KH-Standort'!E$29="Ja",1,0),0)</f>
        <v>0</v>
      </c>
      <c r="T680" s="445">
        <f>IF('Angaben KH-Standort'!D$30='A4'!D680,IF('Angaben KH-Standort'!E$30="Ja",1,0),0)</f>
        <v>0</v>
      </c>
      <c r="U680" s="445">
        <f>IF('Angaben KH-Standort'!D$31='A4'!D680,IF('Angaben KH-Standort'!E$31="Ja",1,0),0)</f>
        <v>0</v>
      </c>
    </row>
    <row r="681" spans="2:21" ht="15" customHeight="1" x14ac:dyDescent="0.3">
      <c r="B681" s="70" t="str">
        <f t="shared" si="83"/>
        <v>!!!</v>
      </c>
      <c r="C681" s="265" t="str">
        <f>IF(ISERROR(IF(LEN(E681)&gt;0,VLOOKUP(TEXT($E681,0),'Angaben Stationen'!$E$14:$J$213,5,0),"")),"?",IF(LEN(E681)&gt;0,VLOOKUP(TEXT($E681,0),'Angaben Stationen'!$E$14:$J$213,5,0),""))</f>
        <v/>
      </c>
      <c r="D681" s="232" t="str">
        <f>IF(ISERROR(IF(LEN(E681)&gt;0,VLOOKUP(TEXT($E681,0),'Angaben Stationen'!$E$14:$J$213,6,0),"")),"STATION IST NICHT VORHANDEN",IF(LEN(E681)&gt;0,VLOOKUP(TEXT($E681,0),'Angaben Stationen'!$E$14:$J$213,6,0),""))</f>
        <v/>
      </c>
      <c r="E681" s="287"/>
      <c r="F681" s="234"/>
      <c r="G681" s="234"/>
      <c r="H681" s="263"/>
      <c r="I681" s="169"/>
      <c r="K681" s="445" t="str">
        <f t="shared" si="84"/>
        <v>Leer</v>
      </c>
      <c r="L681" s="445" t="str">
        <f>VLOOKUP($D681,{"29 - Psychiatrie (Erwachsene)","BGI";"297 - stationsäquivalente Behandlung in der Erwachsenenpsychiatrie (29)","BGI";"30 - Kinder- und Jugendpsychiatrie","BGII";"307 - stationsäquivalente Behandlung in der Kinder- und Jugendpsychiatrie (30)","BGII";"31 - Psychosomatik","BGI";"","Leer"},2,0)</f>
        <v>Leer</v>
      </c>
      <c r="M681" s="445">
        <f t="shared" si="81"/>
        <v>0</v>
      </c>
      <c r="N681" s="445">
        <f t="shared" si="82"/>
        <v>0</v>
      </c>
      <c r="O681" s="445">
        <f t="shared" si="85"/>
        <v>0</v>
      </c>
      <c r="P681" s="445">
        <f t="shared" si="86"/>
        <v>0</v>
      </c>
      <c r="Q681" s="445">
        <f t="shared" si="87"/>
        <v>0</v>
      </c>
      <c r="R681" s="415" t="str">
        <f t="shared" si="88"/>
        <v>Leer</v>
      </c>
      <c r="S681" s="445">
        <f>IF('Angaben KH-Standort'!D$29='A4'!D681,IF('Angaben KH-Standort'!E$29="Ja",1,0),0)</f>
        <v>0</v>
      </c>
      <c r="T681" s="445">
        <f>IF('Angaben KH-Standort'!D$30='A4'!D681,IF('Angaben KH-Standort'!E$30="Ja",1,0),0)</f>
        <v>0</v>
      </c>
      <c r="U681" s="445">
        <f>IF('Angaben KH-Standort'!D$31='A4'!D681,IF('Angaben KH-Standort'!E$31="Ja",1,0),0)</f>
        <v>0</v>
      </c>
    </row>
    <row r="682" spans="2:21" ht="15" customHeight="1" x14ac:dyDescent="0.3">
      <c r="B682" s="70" t="str">
        <f t="shared" si="83"/>
        <v>!!!</v>
      </c>
      <c r="C682" s="265" t="str">
        <f>IF(ISERROR(IF(LEN(E682)&gt;0,VLOOKUP(TEXT($E682,0),'Angaben Stationen'!$E$14:$J$213,5,0),"")),"?",IF(LEN(E682)&gt;0,VLOOKUP(TEXT($E682,0),'Angaben Stationen'!$E$14:$J$213,5,0),""))</f>
        <v/>
      </c>
      <c r="D682" s="232" t="str">
        <f>IF(ISERROR(IF(LEN(E682)&gt;0,VLOOKUP(TEXT($E682,0),'Angaben Stationen'!$E$14:$J$213,6,0),"")),"STATION IST NICHT VORHANDEN",IF(LEN(E682)&gt;0,VLOOKUP(TEXT($E682,0),'Angaben Stationen'!$E$14:$J$213,6,0),""))</f>
        <v/>
      </c>
      <c r="E682" s="287"/>
      <c r="F682" s="234"/>
      <c r="G682" s="234"/>
      <c r="H682" s="263"/>
      <c r="I682" s="169"/>
      <c r="K682" s="445" t="str">
        <f t="shared" si="84"/>
        <v>Leer</v>
      </c>
      <c r="L682" s="445" t="str">
        <f>VLOOKUP($D682,{"29 - Psychiatrie (Erwachsene)","BGI";"297 - stationsäquivalente Behandlung in der Erwachsenenpsychiatrie (29)","BGI";"30 - Kinder- und Jugendpsychiatrie","BGII";"307 - stationsäquivalente Behandlung in der Kinder- und Jugendpsychiatrie (30)","BGII";"31 - Psychosomatik","BGI";"","Leer"},2,0)</f>
        <v>Leer</v>
      </c>
      <c r="M682" s="445">
        <f t="shared" si="81"/>
        <v>0</v>
      </c>
      <c r="N682" s="445">
        <f t="shared" si="82"/>
        <v>0</v>
      </c>
      <c r="O682" s="445">
        <f t="shared" si="85"/>
        <v>0</v>
      </c>
      <c r="P682" s="445">
        <f t="shared" si="86"/>
        <v>0</v>
      </c>
      <c r="Q682" s="445">
        <f t="shared" si="87"/>
        <v>0</v>
      </c>
      <c r="R682" s="415" t="str">
        <f t="shared" si="88"/>
        <v>Leer</v>
      </c>
      <c r="S682" s="445">
        <f>IF('Angaben KH-Standort'!D$29='A4'!D682,IF('Angaben KH-Standort'!E$29="Ja",1,0),0)</f>
        <v>0</v>
      </c>
      <c r="T682" s="445">
        <f>IF('Angaben KH-Standort'!D$30='A4'!D682,IF('Angaben KH-Standort'!E$30="Ja",1,0),0)</f>
        <v>0</v>
      </c>
      <c r="U682" s="445">
        <f>IF('Angaben KH-Standort'!D$31='A4'!D682,IF('Angaben KH-Standort'!E$31="Ja",1,0),0)</f>
        <v>0</v>
      </c>
    </row>
    <row r="683" spans="2:21" ht="15" customHeight="1" x14ac:dyDescent="0.3">
      <c r="B683" s="70" t="str">
        <f t="shared" si="83"/>
        <v>!!!</v>
      </c>
      <c r="C683" s="265" t="str">
        <f>IF(ISERROR(IF(LEN(E683)&gt;0,VLOOKUP(TEXT($E683,0),'Angaben Stationen'!$E$14:$J$213,5,0),"")),"?",IF(LEN(E683)&gt;0,VLOOKUP(TEXT($E683,0),'Angaben Stationen'!$E$14:$J$213,5,0),""))</f>
        <v/>
      </c>
      <c r="D683" s="232" t="str">
        <f>IF(ISERROR(IF(LEN(E683)&gt;0,VLOOKUP(TEXT($E683,0),'Angaben Stationen'!$E$14:$J$213,6,0),"")),"STATION IST NICHT VORHANDEN",IF(LEN(E683)&gt;0,VLOOKUP(TEXT($E683,0),'Angaben Stationen'!$E$14:$J$213,6,0),""))</f>
        <v/>
      </c>
      <c r="E683" s="287"/>
      <c r="F683" s="234"/>
      <c r="G683" s="234"/>
      <c r="H683" s="263"/>
      <c r="I683" s="169"/>
      <c r="K683" s="445" t="str">
        <f t="shared" si="84"/>
        <v>Leer</v>
      </c>
      <c r="L683" s="445" t="str">
        <f>VLOOKUP($D683,{"29 - Psychiatrie (Erwachsene)","BGI";"297 - stationsäquivalente Behandlung in der Erwachsenenpsychiatrie (29)","BGI";"30 - Kinder- und Jugendpsychiatrie","BGII";"307 - stationsäquivalente Behandlung in der Kinder- und Jugendpsychiatrie (30)","BGII";"31 - Psychosomatik","BGI";"","Leer"},2,0)</f>
        <v>Leer</v>
      </c>
      <c r="M683" s="445">
        <f t="shared" si="81"/>
        <v>0</v>
      </c>
      <c r="N683" s="445">
        <f t="shared" si="82"/>
        <v>0</v>
      </c>
      <c r="O683" s="445">
        <f t="shared" si="85"/>
        <v>0</v>
      </c>
      <c r="P683" s="445">
        <f t="shared" si="86"/>
        <v>0</v>
      </c>
      <c r="Q683" s="445">
        <f t="shared" si="87"/>
        <v>0</v>
      </c>
      <c r="R683" s="415" t="str">
        <f t="shared" si="88"/>
        <v>Leer</v>
      </c>
      <c r="S683" s="445">
        <f>IF('Angaben KH-Standort'!D$29='A4'!D683,IF('Angaben KH-Standort'!E$29="Ja",1,0),0)</f>
        <v>0</v>
      </c>
      <c r="T683" s="445">
        <f>IF('Angaben KH-Standort'!D$30='A4'!D683,IF('Angaben KH-Standort'!E$30="Ja",1,0),0)</f>
        <v>0</v>
      </c>
      <c r="U683" s="445">
        <f>IF('Angaben KH-Standort'!D$31='A4'!D683,IF('Angaben KH-Standort'!E$31="Ja",1,0),0)</f>
        <v>0</v>
      </c>
    </row>
    <row r="684" spans="2:21" ht="15" customHeight="1" x14ac:dyDescent="0.3">
      <c r="B684" s="70" t="str">
        <f t="shared" si="83"/>
        <v>!!!</v>
      </c>
      <c r="C684" s="265" t="str">
        <f>IF(ISERROR(IF(LEN(E684)&gt;0,VLOOKUP(TEXT($E684,0),'Angaben Stationen'!$E$14:$J$213,5,0),"")),"?",IF(LEN(E684)&gt;0,VLOOKUP(TEXT($E684,0),'Angaben Stationen'!$E$14:$J$213,5,0),""))</f>
        <v/>
      </c>
      <c r="D684" s="232" t="str">
        <f>IF(ISERROR(IF(LEN(E684)&gt;0,VLOOKUP(TEXT($E684,0),'Angaben Stationen'!$E$14:$J$213,6,0),"")),"STATION IST NICHT VORHANDEN",IF(LEN(E684)&gt;0,VLOOKUP(TEXT($E684,0),'Angaben Stationen'!$E$14:$J$213,6,0),""))</f>
        <v/>
      </c>
      <c r="E684" s="287"/>
      <c r="F684" s="234"/>
      <c r="G684" s="234"/>
      <c r="H684" s="263"/>
      <c r="I684" s="169"/>
      <c r="K684" s="445" t="str">
        <f t="shared" si="84"/>
        <v>Leer</v>
      </c>
      <c r="L684" s="445" t="str">
        <f>VLOOKUP($D684,{"29 - Psychiatrie (Erwachsene)","BGI";"297 - stationsäquivalente Behandlung in der Erwachsenenpsychiatrie (29)","BGI";"30 - Kinder- und Jugendpsychiatrie","BGII";"307 - stationsäquivalente Behandlung in der Kinder- und Jugendpsychiatrie (30)","BGII";"31 - Psychosomatik","BGI";"","Leer"},2,0)</f>
        <v>Leer</v>
      </c>
      <c r="M684" s="445">
        <f t="shared" si="81"/>
        <v>0</v>
      </c>
      <c r="N684" s="445">
        <f t="shared" si="82"/>
        <v>0</v>
      </c>
      <c r="O684" s="445">
        <f t="shared" si="85"/>
        <v>0</v>
      </c>
      <c r="P684" s="445">
        <f t="shared" si="86"/>
        <v>0</v>
      </c>
      <c r="Q684" s="445">
        <f t="shared" si="87"/>
        <v>0</v>
      </c>
      <c r="R684" s="415" t="str">
        <f t="shared" si="88"/>
        <v>Leer</v>
      </c>
      <c r="S684" s="445">
        <f>IF('Angaben KH-Standort'!D$29='A4'!D684,IF('Angaben KH-Standort'!E$29="Ja",1,0),0)</f>
        <v>0</v>
      </c>
      <c r="T684" s="445">
        <f>IF('Angaben KH-Standort'!D$30='A4'!D684,IF('Angaben KH-Standort'!E$30="Ja",1,0),0)</f>
        <v>0</v>
      </c>
      <c r="U684" s="445">
        <f>IF('Angaben KH-Standort'!D$31='A4'!D684,IF('Angaben KH-Standort'!E$31="Ja",1,0),0)</f>
        <v>0</v>
      </c>
    </row>
    <row r="685" spans="2:21" ht="15" customHeight="1" x14ac:dyDescent="0.3">
      <c r="B685" s="70" t="str">
        <f t="shared" si="83"/>
        <v>!!!</v>
      </c>
      <c r="C685" s="265" t="str">
        <f>IF(ISERROR(IF(LEN(E685)&gt;0,VLOOKUP(TEXT($E685,0),'Angaben Stationen'!$E$14:$J$213,5,0),"")),"?",IF(LEN(E685)&gt;0,VLOOKUP(TEXT($E685,0),'Angaben Stationen'!$E$14:$J$213,5,0),""))</f>
        <v/>
      </c>
      <c r="D685" s="232" t="str">
        <f>IF(ISERROR(IF(LEN(E685)&gt;0,VLOOKUP(TEXT($E685,0),'Angaben Stationen'!$E$14:$J$213,6,0),"")),"STATION IST NICHT VORHANDEN",IF(LEN(E685)&gt;0,VLOOKUP(TEXT($E685,0),'Angaben Stationen'!$E$14:$J$213,6,0),""))</f>
        <v/>
      </c>
      <c r="E685" s="287"/>
      <c r="F685" s="234"/>
      <c r="G685" s="234"/>
      <c r="H685" s="263"/>
      <c r="I685" s="169"/>
      <c r="K685" s="445" t="str">
        <f t="shared" si="84"/>
        <v>Leer</v>
      </c>
      <c r="L685" s="445" t="str">
        <f>VLOOKUP($D685,{"29 - Psychiatrie (Erwachsene)","BGI";"297 - stationsäquivalente Behandlung in der Erwachsenenpsychiatrie (29)","BGI";"30 - Kinder- und Jugendpsychiatrie","BGII";"307 - stationsäquivalente Behandlung in der Kinder- und Jugendpsychiatrie (30)","BGII";"31 - Psychosomatik","BGI";"","Leer"},2,0)</f>
        <v>Leer</v>
      </c>
      <c r="M685" s="445">
        <f t="shared" si="81"/>
        <v>0</v>
      </c>
      <c r="N685" s="445">
        <f t="shared" si="82"/>
        <v>0</v>
      </c>
      <c r="O685" s="445">
        <f t="shared" si="85"/>
        <v>0</v>
      </c>
      <c r="P685" s="445">
        <f t="shared" si="86"/>
        <v>0</v>
      </c>
      <c r="Q685" s="445">
        <f t="shared" si="87"/>
        <v>0</v>
      </c>
      <c r="R685" s="415" t="str">
        <f t="shared" si="88"/>
        <v>Leer</v>
      </c>
      <c r="S685" s="445">
        <f>IF('Angaben KH-Standort'!D$29='A4'!D685,IF('Angaben KH-Standort'!E$29="Ja",1,0),0)</f>
        <v>0</v>
      </c>
      <c r="T685" s="445">
        <f>IF('Angaben KH-Standort'!D$30='A4'!D685,IF('Angaben KH-Standort'!E$30="Ja",1,0),0)</f>
        <v>0</v>
      </c>
      <c r="U685" s="445">
        <f>IF('Angaben KH-Standort'!D$31='A4'!D685,IF('Angaben KH-Standort'!E$31="Ja",1,0),0)</f>
        <v>0</v>
      </c>
    </row>
    <row r="686" spans="2:21" ht="15" customHeight="1" x14ac:dyDescent="0.3">
      <c r="B686" s="70" t="str">
        <f t="shared" si="83"/>
        <v>!!!</v>
      </c>
      <c r="C686" s="265" t="str">
        <f>IF(ISERROR(IF(LEN(E686)&gt;0,VLOOKUP(TEXT($E686,0),'Angaben Stationen'!$E$14:$J$213,5,0),"")),"?",IF(LEN(E686)&gt;0,VLOOKUP(TEXT($E686,0),'Angaben Stationen'!$E$14:$J$213,5,0),""))</f>
        <v/>
      </c>
      <c r="D686" s="232" t="str">
        <f>IF(ISERROR(IF(LEN(E686)&gt;0,VLOOKUP(TEXT($E686,0),'Angaben Stationen'!$E$14:$J$213,6,0),"")),"STATION IST NICHT VORHANDEN",IF(LEN(E686)&gt;0,VLOOKUP(TEXT($E686,0),'Angaben Stationen'!$E$14:$J$213,6,0),""))</f>
        <v/>
      </c>
      <c r="E686" s="287"/>
      <c r="F686" s="234"/>
      <c r="G686" s="234"/>
      <c r="H686" s="263"/>
      <c r="I686" s="169"/>
      <c r="K686" s="445" t="str">
        <f t="shared" si="84"/>
        <v>Leer</v>
      </c>
      <c r="L686" s="445" t="str">
        <f>VLOOKUP($D686,{"29 - Psychiatrie (Erwachsene)","BGI";"297 - stationsäquivalente Behandlung in der Erwachsenenpsychiatrie (29)","BGI";"30 - Kinder- und Jugendpsychiatrie","BGII";"307 - stationsäquivalente Behandlung in der Kinder- und Jugendpsychiatrie (30)","BGII";"31 - Psychosomatik","BGI";"","Leer"},2,0)</f>
        <v>Leer</v>
      </c>
      <c r="M686" s="445">
        <f t="shared" si="81"/>
        <v>0</v>
      </c>
      <c r="N686" s="445">
        <f t="shared" si="82"/>
        <v>0</v>
      </c>
      <c r="O686" s="445">
        <f t="shared" si="85"/>
        <v>0</v>
      </c>
      <c r="P686" s="445">
        <f t="shared" si="86"/>
        <v>0</v>
      </c>
      <c r="Q686" s="445">
        <f t="shared" si="87"/>
        <v>0</v>
      </c>
      <c r="R686" s="415" t="str">
        <f t="shared" si="88"/>
        <v>Leer</v>
      </c>
      <c r="S686" s="445">
        <f>IF('Angaben KH-Standort'!D$29='A4'!D686,IF('Angaben KH-Standort'!E$29="Ja",1,0),0)</f>
        <v>0</v>
      </c>
      <c r="T686" s="445">
        <f>IF('Angaben KH-Standort'!D$30='A4'!D686,IF('Angaben KH-Standort'!E$30="Ja",1,0),0)</f>
        <v>0</v>
      </c>
      <c r="U686" s="445">
        <f>IF('Angaben KH-Standort'!D$31='A4'!D686,IF('Angaben KH-Standort'!E$31="Ja",1,0),0)</f>
        <v>0</v>
      </c>
    </row>
    <row r="687" spans="2:21" ht="15" customHeight="1" x14ac:dyDescent="0.3">
      <c r="B687" s="70" t="str">
        <f t="shared" si="83"/>
        <v>!!!</v>
      </c>
      <c r="C687" s="265" t="str">
        <f>IF(ISERROR(IF(LEN(E687)&gt;0,VLOOKUP(TEXT($E687,0),'Angaben Stationen'!$E$14:$J$213,5,0),"")),"?",IF(LEN(E687)&gt;0,VLOOKUP(TEXT($E687,0),'Angaben Stationen'!$E$14:$J$213,5,0),""))</f>
        <v/>
      </c>
      <c r="D687" s="232" t="str">
        <f>IF(ISERROR(IF(LEN(E687)&gt;0,VLOOKUP(TEXT($E687,0),'Angaben Stationen'!$E$14:$J$213,6,0),"")),"STATION IST NICHT VORHANDEN",IF(LEN(E687)&gt;0,VLOOKUP(TEXT($E687,0),'Angaben Stationen'!$E$14:$J$213,6,0),""))</f>
        <v/>
      </c>
      <c r="E687" s="287"/>
      <c r="F687" s="234"/>
      <c r="G687" s="234"/>
      <c r="H687" s="263"/>
      <c r="I687" s="169"/>
      <c r="K687" s="445" t="str">
        <f t="shared" si="84"/>
        <v>Leer</v>
      </c>
      <c r="L687" s="445" t="str">
        <f>VLOOKUP($D687,{"29 - Psychiatrie (Erwachsene)","BGI";"297 - stationsäquivalente Behandlung in der Erwachsenenpsychiatrie (29)","BGI";"30 - Kinder- und Jugendpsychiatrie","BGII";"307 - stationsäquivalente Behandlung in der Kinder- und Jugendpsychiatrie (30)","BGII";"31 - Psychosomatik","BGI";"","Leer"},2,0)</f>
        <v>Leer</v>
      </c>
      <c r="M687" s="445">
        <f t="shared" si="81"/>
        <v>0</v>
      </c>
      <c r="N687" s="445">
        <f t="shared" si="82"/>
        <v>0</v>
      </c>
      <c r="O687" s="445">
        <f t="shared" si="85"/>
        <v>0</v>
      </c>
      <c r="P687" s="445">
        <f t="shared" si="86"/>
        <v>0</v>
      </c>
      <c r="Q687" s="445">
        <f t="shared" si="87"/>
        <v>0</v>
      </c>
      <c r="R687" s="415" t="str">
        <f t="shared" si="88"/>
        <v>Leer</v>
      </c>
      <c r="S687" s="445">
        <f>IF('Angaben KH-Standort'!D$29='A4'!D687,IF('Angaben KH-Standort'!E$29="Ja",1,0),0)</f>
        <v>0</v>
      </c>
      <c r="T687" s="445">
        <f>IF('Angaben KH-Standort'!D$30='A4'!D687,IF('Angaben KH-Standort'!E$30="Ja",1,0),0)</f>
        <v>0</v>
      </c>
      <c r="U687" s="445">
        <f>IF('Angaben KH-Standort'!D$31='A4'!D687,IF('Angaben KH-Standort'!E$31="Ja",1,0),0)</f>
        <v>0</v>
      </c>
    </row>
    <row r="688" spans="2:21" ht="15" customHeight="1" x14ac:dyDescent="0.3">
      <c r="B688" s="70" t="str">
        <f t="shared" si="83"/>
        <v>!!!</v>
      </c>
      <c r="C688" s="265" t="str">
        <f>IF(ISERROR(IF(LEN(E688)&gt;0,VLOOKUP(TEXT($E688,0),'Angaben Stationen'!$E$14:$J$213,5,0),"")),"?",IF(LEN(E688)&gt;0,VLOOKUP(TEXT($E688,0),'Angaben Stationen'!$E$14:$J$213,5,0),""))</f>
        <v/>
      </c>
      <c r="D688" s="232" t="str">
        <f>IF(ISERROR(IF(LEN(E688)&gt;0,VLOOKUP(TEXT($E688,0),'Angaben Stationen'!$E$14:$J$213,6,0),"")),"STATION IST NICHT VORHANDEN",IF(LEN(E688)&gt;0,VLOOKUP(TEXT($E688,0),'Angaben Stationen'!$E$14:$J$213,6,0),""))</f>
        <v/>
      </c>
      <c r="E688" s="287"/>
      <c r="F688" s="234"/>
      <c r="G688" s="234"/>
      <c r="H688" s="263"/>
      <c r="I688" s="169"/>
      <c r="K688" s="445" t="str">
        <f t="shared" si="84"/>
        <v>Leer</v>
      </c>
      <c r="L688" s="445" t="str">
        <f>VLOOKUP($D688,{"29 - Psychiatrie (Erwachsene)","BGI";"297 - stationsäquivalente Behandlung in der Erwachsenenpsychiatrie (29)","BGI";"30 - Kinder- und Jugendpsychiatrie","BGII";"307 - stationsäquivalente Behandlung in der Kinder- und Jugendpsychiatrie (30)","BGII";"31 - Psychosomatik","BGI";"","Leer"},2,0)</f>
        <v>Leer</v>
      </c>
      <c r="M688" s="445">
        <f t="shared" si="81"/>
        <v>0</v>
      </c>
      <c r="N688" s="445">
        <f t="shared" si="82"/>
        <v>0</v>
      </c>
      <c r="O688" s="445">
        <f t="shared" si="85"/>
        <v>0</v>
      </c>
      <c r="P688" s="445">
        <f t="shared" si="86"/>
        <v>0</v>
      </c>
      <c r="Q688" s="445">
        <f t="shared" si="87"/>
        <v>0</v>
      </c>
      <c r="R688" s="415" t="str">
        <f t="shared" si="88"/>
        <v>Leer</v>
      </c>
      <c r="S688" s="445">
        <f>IF('Angaben KH-Standort'!D$29='A4'!D688,IF('Angaben KH-Standort'!E$29="Ja",1,0),0)</f>
        <v>0</v>
      </c>
      <c r="T688" s="445">
        <f>IF('Angaben KH-Standort'!D$30='A4'!D688,IF('Angaben KH-Standort'!E$30="Ja",1,0),0)</f>
        <v>0</v>
      </c>
      <c r="U688" s="445">
        <f>IF('Angaben KH-Standort'!D$31='A4'!D688,IF('Angaben KH-Standort'!E$31="Ja",1,0),0)</f>
        <v>0</v>
      </c>
    </row>
    <row r="689" spans="2:21" ht="15" customHeight="1" x14ac:dyDescent="0.3">
      <c r="B689" s="70" t="str">
        <f t="shared" si="83"/>
        <v>!!!</v>
      </c>
      <c r="C689" s="265" t="str">
        <f>IF(ISERROR(IF(LEN(E689)&gt;0,VLOOKUP(TEXT($E689,0),'Angaben Stationen'!$E$14:$J$213,5,0),"")),"?",IF(LEN(E689)&gt;0,VLOOKUP(TEXT($E689,0),'Angaben Stationen'!$E$14:$J$213,5,0),""))</f>
        <v/>
      </c>
      <c r="D689" s="232" t="str">
        <f>IF(ISERROR(IF(LEN(E689)&gt;0,VLOOKUP(TEXT($E689,0),'Angaben Stationen'!$E$14:$J$213,6,0),"")),"STATION IST NICHT VORHANDEN",IF(LEN(E689)&gt;0,VLOOKUP(TEXT($E689,0),'Angaben Stationen'!$E$14:$J$213,6,0),""))</f>
        <v/>
      </c>
      <c r="E689" s="287"/>
      <c r="F689" s="234"/>
      <c r="G689" s="234"/>
      <c r="H689" s="263"/>
      <c r="I689" s="169"/>
      <c r="K689" s="445" t="str">
        <f t="shared" si="84"/>
        <v>Leer</v>
      </c>
      <c r="L689" s="445" t="str">
        <f>VLOOKUP($D689,{"29 - Psychiatrie (Erwachsene)","BGI";"297 - stationsäquivalente Behandlung in der Erwachsenenpsychiatrie (29)","BGI";"30 - Kinder- und Jugendpsychiatrie","BGII";"307 - stationsäquivalente Behandlung in der Kinder- und Jugendpsychiatrie (30)","BGII";"31 - Psychosomatik","BGI";"","Leer"},2,0)</f>
        <v>Leer</v>
      </c>
      <c r="M689" s="445">
        <f t="shared" si="81"/>
        <v>0</v>
      </c>
      <c r="N689" s="445">
        <f t="shared" si="82"/>
        <v>0</v>
      </c>
      <c r="O689" s="445">
        <f t="shared" si="85"/>
        <v>0</v>
      </c>
      <c r="P689" s="445">
        <f t="shared" si="86"/>
        <v>0</v>
      </c>
      <c r="Q689" s="445">
        <f t="shared" si="87"/>
        <v>0</v>
      </c>
      <c r="R689" s="415" t="str">
        <f t="shared" si="88"/>
        <v>Leer</v>
      </c>
      <c r="S689" s="445">
        <f>IF('Angaben KH-Standort'!D$29='A4'!D689,IF('Angaben KH-Standort'!E$29="Ja",1,0),0)</f>
        <v>0</v>
      </c>
      <c r="T689" s="445">
        <f>IF('Angaben KH-Standort'!D$30='A4'!D689,IF('Angaben KH-Standort'!E$30="Ja",1,0),0)</f>
        <v>0</v>
      </c>
      <c r="U689" s="445">
        <f>IF('Angaben KH-Standort'!D$31='A4'!D689,IF('Angaben KH-Standort'!E$31="Ja",1,0),0)</f>
        <v>0</v>
      </c>
    </row>
    <row r="690" spans="2:21" ht="15" customHeight="1" x14ac:dyDescent="0.3">
      <c r="B690" s="70" t="str">
        <f t="shared" si="83"/>
        <v>!!!</v>
      </c>
      <c r="C690" s="265" t="str">
        <f>IF(ISERROR(IF(LEN(E690)&gt;0,VLOOKUP(TEXT($E690,0),'Angaben Stationen'!$E$14:$J$213,5,0),"")),"?",IF(LEN(E690)&gt;0,VLOOKUP(TEXT($E690,0),'Angaben Stationen'!$E$14:$J$213,5,0),""))</f>
        <v/>
      </c>
      <c r="D690" s="232" t="str">
        <f>IF(ISERROR(IF(LEN(E690)&gt;0,VLOOKUP(TEXT($E690,0),'Angaben Stationen'!$E$14:$J$213,6,0),"")),"STATION IST NICHT VORHANDEN",IF(LEN(E690)&gt;0,VLOOKUP(TEXT($E690,0),'Angaben Stationen'!$E$14:$J$213,6,0),""))</f>
        <v/>
      </c>
      <c r="E690" s="287"/>
      <c r="F690" s="234"/>
      <c r="G690" s="234"/>
      <c r="H690" s="263"/>
      <c r="I690" s="169"/>
      <c r="K690" s="445" t="str">
        <f t="shared" si="84"/>
        <v>Leer</v>
      </c>
      <c r="L690" s="445" t="str">
        <f>VLOOKUP($D690,{"29 - Psychiatrie (Erwachsene)","BGI";"297 - stationsäquivalente Behandlung in der Erwachsenenpsychiatrie (29)","BGI";"30 - Kinder- und Jugendpsychiatrie","BGII";"307 - stationsäquivalente Behandlung in der Kinder- und Jugendpsychiatrie (30)","BGII";"31 - Psychosomatik","BGI";"","Leer"},2,0)</f>
        <v>Leer</v>
      </c>
      <c r="M690" s="445">
        <f t="shared" si="81"/>
        <v>0</v>
      </c>
      <c r="N690" s="445">
        <f t="shared" si="82"/>
        <v>0</v>
      </c>
      <c r="O690" s="445">
        <f t="shared" si="85"/>
        <v>0</v>
      </c>
      <c r="P690" s="445">
        <f t="shared" si="86"/>
        <v>0</v>
      </c>
      <c r="Q690" s="445">
        <f t="shared" si="87"/>
        <v>0</v>
      </c>
      <c r="R690" s="415" t="str">
        <f t="shared" si="88"/>
        <v>Leer</v>
      </c>
      <c r="S690" s="445">
        <f>IF('Angaben KH-Standort'!D$29='A4'!D690,IF('Angaben KH-Standort'!E$29="Ja",1,0),0)</f>
        <v>0</v>
      </c>
      <c r="T690" s="445">
        <f>IF('Angaben KH-Standort'!D$30='A4'!D690,IF('Angaben KH-Standort'!E$30="Ja",1,0),0)</f>
        <v>0</v>
      </c>
      <c r="U690" s="445">
        <f>IF('Angaben KH-Standort'!D$31='A4'!D690,IF('Angaben KH-Standort'!E$31="Ja",1,0),0)</f>
        <v>0</v>
      </c>
    </row>
    <row r="691" spans="2:21" ht="15" customHeight="1" x14ac:dyDescent="0.3">
      <c r="B691" s="70" t="str">
        <f t="shared" si="83"/>
        <v>!!!</v>
      </c>
      <c r="C691" s="265" t="str">
        <f>IF(ISERROR(IF(LEN(E691)&gt;0,VLOOKUP(TEXT($E691,0),'Angaben Stationen'!$E$14:$J$213,5,0),"")),"?",IF(LEN(E691)&gt;0,VLOOKUP(TEXT($E691,0),'Angaben Stationen'!$E$14:$J$213,5,0),""))</f>
        <v/>
      </c>
      <c r="D691" s="232" t="str">
        <f>IF(ISERROR(IF(LEN(E691)&gt;0,VLOOKUP(TEXT($E691,0),'Angaben Stationen'!$E$14:$J$213,6,0),"")),"STATION IST NICHT VORHANDEN",IF(LEN(E691)&gt;0,VLOOKUP(TEXT($E691,0),'Angaben Stationen'!$E$14:$J$213,6,0),""))</f>
        <v/>
      </c>
      <c r="E691" s="287"/>
      <c r="F691" s="234"/>
      <c r="G691" s="234"/>
      <c r="H691" s="263"/>
      <c r="I691" s="169"/>
      <c r="K691" s="445" t="str">
        <f t="shared" si="84"/>
        <v>Leer</v>
      </c>
      <c r="L691" s="445" t="str">
        <f>VLOOKUP($D691,{"29 - Psychiatrie (Erwachsene)","BGI";"297 - stationsäquivalente Behandlung in der Erwachsenenpsychiatrie (29)","BGI";"30 - Kinder- und Jugendpsychiatrie","BGII";"307 - stationsäquivalente Behandlung in der Kinder- und Jugendpsychiatrie (30)","BGII";"31 - Psychosomatik","BGI";"","Leer"},2,0)</f>
        <v>Leer</v>
      </c>
      <c r="M691" s="445">
        <f t="shared" si="81"/>
        <v>0</v>
      </c>
      <c r="N691" s="445">
        <f t="shared" si="82"/>
        <v>0</v>
      </c>
      <c r="O691" s="445">
        <f t="shared" si="85"/>
        <v>0</v>
      </c>
      <c r="P691" s="445">
        <f t="shared" si="86"/>
        <v>0</v>
      </c>
      <c r="Q691" s="445">
        <f t="shared" si="87"/>
        <v>0</v>
      </c>
      <c r="R691" s="415" t="str">
        <f t="shared" si="88"/>
        <v>Leer</v>
      </c>
      <c r="S691" s="445">
        <f>IF('Angaben KH-Standort'!D$29='A4'!D691,IF('Angaben KH-Standort'!E$29="Ja",1,0),0)</f>
        <v>0</v>
      </c>
      <c r="T691" s="445">
        <f>IF('Angaben KH-Standort'!D$30='A4'!D691,IF('Angaben KH-Standort'!E$30="Ja",1,0),0)</f>
        <v>0</v>
      </c>
      <c r="U691" s="445">
        <f>IF('Angaben KH-Standort'!D$31='A4'!D691,IF('Angaben KH-Standort'!E$31="Ja",1,0),0)</f>
        <v>0</v>
      </c>
    </row>
    <row r="692" spans="2:21" ht="15" customHeight="1" x14ac:dyDescent="0.3">
      <c r="B692" s="70" t="str">
        <f t="shared" si="83"/>
        <v>!!!</v>
      </c>
      <c r="C692" s="265" t="str">
        <f>IF(ISERROR(IF(LEN(E692)&gt;0,VLOOKUP(TEXT($E692,0),'Angaben Stationen'!$E$14:$J$213,5,0),"")),"?",IF(LEN(E692)&gt;0,VLOOKUP(TEXT($E692,0),'Angaben Stationen'!$E$14:$J$213,5,0),""))</f>
        <v/>
      </c>
      <c r="D692" s="232" t="str">
        <f>IF(ISERROR(IF(LEN(E692)&gt;0,VLOOKUP(TEXT($E692,0),'Angaben Stationen'!$E$14:$J$213,6,0),"")),"STATION IST NICHT VORHANDEN",IF(LEN(E692)&gt;0,VLOOKUP(TEXT($E692,0),'Angaben Stationen'!$E$14:$J$213,6,0),""))</f>
        <v/>
      </c>
      <c r="E692" s="287"/>
      <c r="F692" s="234"/>
      <c r="G692" s="234"/>
      <c r="H692" s="263"/>
      <c r="I692" s="169"/>
      <c r="K692" s="445" t="str">
        <f t="shared" si="84"/>
        <v>Leer</v>
      </c>
      <c r="L692" s="445" t="str">
        <f>VLOOKUP($D692,{"29 - Psychiatrie (Erwachsene)","BGI";"297 - stationsäquivalente Behandlung in der Erwachsenenpsychiatrie (29)","BGI";"30 - Kinder- und Jugendpsychiatrie","BGII";"307 - stationsäquivalente Behandlung in der Kinder- und Jugendpsychiatrie (30)","BGII";"31 - Psychosomatik","BGI";"","Leer"},2,0)</f>
        <v>Leer</v>
      </c>
      <c r="M692" s="445">
        <f t="shared" si="81"/>
        <v>0</v>
      </c>
      <c r="N692" s="445">
        <f t="shared" si="82"/>
        <v>0</v>
      </c>
      <c r="O692" s="445">
        <f t="shared" si="85"/>
        <v>0</v>
      </c>
      <c r="P692" s="445">
        <f t="shared" si="86"/>
        <v>0</v>
      </c>
      <c r="Q692" s="445">
        <f t="shared" si="87"/>
        <v>0</v>
      </c>
      <c r="R692" s="415" t="str">
        <f t="shared" si="88"/>
        <v>Leer</v>
      </c>
      <c r="S692" s="445">
        <f>IF('Angaben KH-Standort'!D$29='A4'!D692,IF('Angaben KH-Standort'!E$29="Ja",1,0),0)</f>
        <v>0</v>
      </c>
      <c r="T692" s="445">
        <f>IF('Angaben KH-Standort'!D$30='A4'!D692,IF('Angaben KH-Standort'!E$30="Ja",1,0),0)</f>
        <v>0</v>
      </c>
      <c r="U692" s="445">
        <f>IF('Angaben KH-Standort'!D$31='A4'!D692,IF('Angaben KH-Standort'!E$31="Ja",1,0),0)</f>
        <v>0</v>
      </c>
    </row>
    <row r="693" spans="2:21" ht="15" customHeight="1" x14ac:dyDescent="0.3">
      <c r="B693" s="70" t="str">
        <f t="shared" si="83"/>
        <v>!!!</v>
      </c>
      <c r="C693" s="265" t="str">
        <f>IF(ISERROR(IF(LEN(E693)&gt;0,VLOOKUP(TEXT($E693,0),'Angaben Stationen'!$E$14:$J$213,5,0),"")),"?",IF(LEN(E693)&gt;0,VLOOKUP(TEXT($E693,0),'Angaben Stationen'!$E$14:$J$213,5,0),""))</f>
        <v/>
      </c>
      <c r="D693" s="232" t="str">
        <f>IF(ISERROR(IF(LEN(E693)&gt;0,VLOOKUP(TEXT($E693,0),'Angaben Stationen'!$E$14:$J$213,6,0),"")),"STATION IST NICHT VORHANDEN",IF(LEN(E693)&gt;0,VLOOKUP(TEXT($E693,0),'Angaben Stationen'!$E$14:$J$213,6,0),""))</f>
        <v/>
      </c>
      <c r="E693" s="287"/>
      <c r="F693" s="234"/>
      <c r="G693" s="234"/>
      <c r="H693" s="263"/>
      <c r="I693" s="169"/>
      <c r="K693" s="445" t="str">
        <f t="shared" si="84"/>
        <v>Leer</v>
      </c>
      <c r="L693" s="445" t="str">
        <f>VLOOKUP($D693,{"29 - Psychiatrie (Erwachsene)","BGI";"297 - stationsäquivalente Behandlung in der Erwachsenenpsychiatrie (29)","BGI";"30 - Kinder- und Jugendpsychiatrie","BGII";"307 - stationsäquivalente Behandlung in der Kinder- und Jugendpsychiatrie (30)","BGII";"31 - Psychosomatik","BGI";"","Leer"},2,0)</f>
        <v>Leer</v>
      </c>
      <c r="M693" s="445">
        <f t="shared" si="81"/>
        <v>0</v>
      </c>
      <c r="N693" s="445">
        <f t="shared" si="82"/>
        <v>0</v>
      </c>
      <c r="O693" s="445">
        <f t="shared" si="85"/>
        <v>0</v>
      </c>
      <c r="P693" s="445">
        <f t="shared" si="86"/>
        <v>0</v>
      </c>
      <c r="Q693" s="445">
        <f t="shared" si="87"/>
        <v>0</v>
      </c>
      <c r="R693" s="415" t="str">
        <f t="shared" si="88"/>
        <v>Leer</v>
      </c>
      <c r="S693" s="445">
        <f>IF('Angaben KH-Standort'!D$29='A4'!D693,IF('Angaben KH-Standort'!E$29="Ja",1,0),0)</f>
        <v>0</v>
      </c>
      <c r="T693" s="445">
        <f>IF('Angaben KH-Standort'!D$30='A4'!D693,IF('Angaben KH-Standort'!E$30="Ja",1,0),0)</f>
        <v>0</v>
      </c>
      <c r="U693" s="445">
        <f>IF('Angaben KH-Standort'!D$31='A4'!D693,IF('Angaben KH-Standort'!E$31="Ja",1,0),0)</f>
        <v>0</v>
      </c>
    </row>
    <row r="694" spans="2:21" ht="15" customHeight="1" x14ac:dyDescent="0.3">
      <c r="B694" s="70" t="str">
        <f t="shared" si="83"/>
        <v>!!!</v>
      </c>
      <c r="C694" s="265" t="str">
        <f>IF(ISERROR(IF(LEN(E694)&gt;0,VLOOKUP(TEXT($E694,0),'Angaben Stationen'!$E$14:$J$213,5,0),"")),"?",IF(LEN(E694)&gt;0,VLOOKUP(TEXT($E694,0),'Angaben Stationen'!$E$14:$J$213,5,0),""))</f>
        <v/>
      </c>
      <c r="D694" s="232" t="str">
        <f>IF(ISERROR(IF(LEN(E694)&gt;0,VLOOKUP(TEXT($E694,0),'Angaben Stationen'!$E$14:$J$213,6,0),"")),"STATION IST NICHT VORHANDEN",IF(LEN(E694)&gt;0,VLOOKUP(TEXT($E694,0),'Angaben Stationen'!$E$14:$J$213,6,0),""))</f>
        <v/>
      </c>
      <c r="E694" s="287"/>
      <c r="F694" s="234"/>
      <c r="G694" s="234"/>
      <c r="H694" s="263"/>
      <c r="I694" s="169"/>
      <c r="K694" s="445" t="str">
        <f t="shared" si="84"/>
        <v>Leer</v>
      </c>
      <c r="L694" s="445" t="str">
        <f>VLOOKUP($D694,{"29 - Psychiatrie (Erwachsene)","BGI";"297 - stationsäquivalente Behandlung in der Erwachsenenpsychiatrie (29)","BGI";"30 - Kinder- und Jugendpsychiatrie","BGII";"307 - stationsäquivalente Behandlung in der Kinder- und Jugendpsychiatrie (30)","BGII";"31 - Psychosomatik","BGI";"","Leer"},2,0)</f>
        <v>Leer</v>
      </c>
      <c r="M694" s="445">
        <f t="shared" si="81"/>
        <v>0</v>
      </c>
      <c r="N694" s="445">
        <f t="shared" si="82"/>
        <v>0</v>
      </c>
      <c r="O694" s="445">
        <f t="shared" si="85"/>
        <v>0</v>
      </c>
      <c r="P694" s="445">
        <f t="shared" si="86"/>
        <v>0</v>
      </c>
      <c r="Q694" s="445">
        <f t="shared" si="87"/>
        <v>0</v>
      </c>
      <c r="R694" s="415" t="str">
        <f t="shared" si="88"/>
        <v>Leer</v>
      </c>
      <c r="S694" s="445">
        <f>IF('Angaben KH-Standort'!D$29='A4'!D694,IF('Angaben KH-Standort'!E$29="Ja",1,0),0)</f>
        <v>0</v>
      </c>
      <c r="T694" s="445">
        <f>IF('Angaben KH-Standort'!D$30='A4'!D694,IF('Angaben KH-Standort'!E$30="Ja",1,0),0)</f>
        <v>0</v>
      </c>
      <c r="U694" s="445">
        <f>IF('Angaben KH-Standort'!D$31='A4'!D694,IF('Angaben KH-Standort'!E$31="Ja",1,0),0)</f>
        <v>0</v>
      </c>
    </row>
    <row r="695" spans="2:21" ht="15" customHeight="1" x14ac:dyDescent="0.3">
      <c r="B695" s="70" t="str">
        <f t="shared" si="83"/>
        <v>!!!</v>
      </c>
      <c r="C695" s="265" t="str">
        <f>IF(ISERROR(IF(LEN(E695)&gt;0,VLOOKUP(TEXT($E695,0),'Angaben Stationen'!$E$14:$J$213,5,0),"")),"?",IF(LEN(E695)&gt;0,VLOOKUP(TEXT($E695,0),'Angaben Stationen'!$E$14:$J$213,5,0),""))</f>
        <v/>
      </c>
      <c r="D695" s="232" t="str">
        <f>IF(ISERROR(IF(LEN(E695)&gt;0,VLOOKUP(TEXT($E695,0),'Angaben Stationen'!$E$14:$J$213,6,0),"")),"STATION IST NICHT VORHANDEN",IF(LEN(E695)&gt;0,VLOOKUP(TEXT($E695,0),'Angaben Stationen'!$E$14:$J$213,6,0),""))</f>
        <v/>
      </c>
      <c r="E695" s="287"/>
      <c r="F695" s="234"/>
      <c r="G695" s="234"/>
      <c r="H695" s="263"/>
      <c r="I695" s="169"/>
      <c r="K695" s="445" t="str">
        <f t="shared" si="84"/>
        <v>Leer</v>
      </c>
      <c r="L695" s="445" t="str">
        <f>VLOOKUP($D695,{"29 - Psychiatrie (Erwachsene)","BGI";"297 - stationsäquivalente Behandlung in der Erwachsenenpsychiatrie (29)","BGI";"30 - Kinder- und Jugendpsychiatrie","BGII";"307 - stationsäquivalente Behandlung in der Kinder- und Jugendpsychiatrie (30)","BGII";"31 - Psychosomatik","BGI";"","Leer"},2,0)</f>
        <v>Leer</v>
      </c>
      <c r="M695" s="445">
        <f t="shared" si="81"/>
        <v>0</v>
      </c>
      <c r="N695" s="445">
        <f t="shared" si="82"/>
        <v>0</v>
      </c>
      <c r="O695" s="445">
        <f t="shared" si="85"/>
        <v>0</v>
      </c>
      <c r="P695" s="445">
        <f t="shared" si="86"/>
        <v>0</v>
      </c>
      <c r="Q695" s="445">
        <f t="shared" si="87"/>
        <v>0</v>
      </c>
      <c r="R695" s="415" t="str">
        <f t="shared" si="88"/>
        <v>Leer</v>
      </c>
      <c r="S695" s="445">
        <f>IF('Angaben KH-Standort'!D$29='A4'!D695,IF('Angaben KH-Standort'!E$29="Ja",1,0),0)</f>
        <v>0</v>
      </c>
      <c r="T695" s="445">
        <f>IF('Angaben KH-Standort'!D$30='A4'!D695,IF('Angaben KH-Standort'!E$30="Ja",1,0),0)</f>
        <v>0</v>
      </c>
      <c r="U695" s="445">
        <f>IF('Angaben KH-Standort'!D$31='A4'!D695,IF('Angaben KH-Standort'!E$31="Ja",1,0),0)</f>
        <v>0</v>
      </c>
    </row>
    <row r="696" spans="2:21" ht="15" customHeight="1" x14ac:dyDescent="0.3">
      <c r="B696" s="70" t="str">
        <f t="shared" si="83"/>
        <v>!!!</v>
      </c>
      <c r="C696" s="265" t="str">
        <f>IF(ISERROR(IF(LEN(E696)&gt;0,VLOOKUP(TEXT($E696,0),'Angaben Stationen'!$E$14:$J$213,5,0),"")),"?",IF(LEN(E696)&gt;0,VLOOKUP(TEXT($E696,0),'Angaben Stationen'!$E$14:$J$213,5,0),""))</f>
        <v/>
      </c>
      <c r="D696" s="232" t="str">
        <f>IF(ISERROR(IF(LEN(E696)&gt;0,VLOOKUP(TEXT($E696,0),'Angaben Stationen'!$E$14:$J$213,6,0),"")),"STATION IST NICHT VORHANDEN",IF(LEN(E696)&gt;0,VLOOKUP(TEXT($E696,0),'Angaben Stationen'!$E$14:$J$213,6,0),""))</f>
        <v/>
      </c>
      <c r="E696" s="287"/>
      <c r="F696" s="234"/>
      <c r="G696" s="234"/>
      <c r="H696" s="263"/>
      <c r="I696" s="169"/>
      <c r="K696" s="445" t="str">
        <f t="shared" si="84"/>
        <v>Leer</v>
      </c>
      <c r="L696" s="445" t="str">
        <f>VLOOKUP($D696,{"29 - Psychiatrie (Erwachsene)","BGI";"297 - stationsäquivalente Behandlung in der Erwachsenenpsychiatrie (29)","BGI";"30 - Kinder- und Jugendpsychiatrie","BGII";"307 - stationsäquivalente Behandlung in der Kinder- und Jugendpsychiatrie (30)","BGII";"31 - Psychosomatik","BGI";"","Leer"},2,0)</f>
        <v>Leer</v>
      </c>
      <c r="M696" s="445">
        <f t="shared" si="81"/>
        <v>0</v>
      </c>
      <c r="N696" s="445">
        <f t="shared" si="82"/>
        <v>0</v>
      </c>
      <c r="O696" s="445">
        <f t="shared" si="85"/>
        <v>0</v>
      </c>
      <c r="P696" s="445">
        <f t="shared" si="86"/>
        <v>0</v>
      </c>
      <c r="Q696" s="445">
        <f t="shared" si="87"/>
        <v>0</v>
      </c>
      <c r="R696" s="415" t="str">
        <f t="shared" si="88"/>
        <v>Leer</v>
      </c>
      <c r="S696" s="445">
        <f>IF('Angaben KH-Standort'!D$29='A4'!D696,IF('Angaben KH-Standort'!E$29="Ja",1,0),0)</f>
        <v>0</v>
      </c>
      <c r="T696" s="445">
        <f>IF('Angaben KH-Standort'!D$30='A4'!D696,IF('Angaben KH-Standort'!E$30="Ja",1,0),0)</f>
        <v>0</v>
      </c>
      <c r="U696" s="445">
        <f>IF('Angaben KH-Standort'!D$31='A4'!D696,IF('Angaben KH-Standort'!E$31="Ja",1,0),0)</f>
        <v>0</v>
      </c>
    </row>
    <row r="697" spans="2:21" ht="15" customHeight="1" x14ac:dyDescent="0.3">
      <c r="B697" s="70" t="str">
        <f t="shared" si="83"/>
        <v>!!!</v>
      </c>
      <c r="C697" s="265" t="str">
        <f>IF(ISERROR(IF(LEN(E697)&gt;0,VLOOKUP(TEXT($E697,0),'Angaben Stationen'!$E$14:$J$213,5,0),"")),"?",IF(LEN(E697)&gt;0,VLOOKUP(TEXT($E697,0),'Angaben Stationen'!$E$14:$J$213,5,0),""))</f>
        <v/>
      </c>
      <c r="D697" s="232" t="str">
        <f>IF(ISERROR(IF(LEN(E697)&gt;0,VLOOKUP(TEXT($E697,0),'Angaben Stationen'!$E$14:$J$213,6,0),"")),"STATION IST NICHT VORHANDEN",IF(LEN(E697)&gt;0,VLOOKUP(TEXT($E697,0),'Angaben Stationen'!$E$14:$J$213,6,0),""))</f>
        <v/>
      </c>
      <c r="E697" s="287"/>
      <c r="F697" s="234"/>
      <c r="G697" s="234"/>
      <c r="H697" s="263"/>
      <c r="I697" s="169"/>
      <c r="K697" s="445" t="str">
        <f t="shared" si="84"/>
        <v>Leer</v>
      </c>
      <c r="L697" s="445" t="str">
        <f>VLOOKUP($D697,{"29 - Psychiatrie (Erwachsene)","BGI";"297 - stationsäquivalente Behandlung in der Erwachsenenpsychiatrie (29)","BGI";"30 - Kinder- und Jugendpsychiatrie","BGII";"307 - stationsäquivalente Behandlung in der Kinder- und Jugendpsychiatrie (30)","BGII";"31 - Psychosomatik","BGI";"","Leer"},2,0)</f>
        <v>Leer</v>
      </c>
      <c r="M697" s="445">
        <f t="shared" si="81"/>
        <v>0</v>
      </c>
      <c r="N697" s="445">
        <f t="shared" si="82"/>
        <v>0</v>
      </c>
      <c r="O697" s="445">
        <f t="shared" si="85"/>
        <v>0</v>
      </c>
      <c r="P697" s="445">
        <f t="shared" si="86"/>
        <v>0</v>
      </c>
      <c r="Q697" s="445">
        <f t="shared" si="87"/>
        <v>0</v>
      </c>
      <c r="R697" s="415" t="str">
        <f t="shared" si="88"/>
        <v>Leer</v>
      </c>
      <c r="S697" s="445">
        <f>IF('Angaben KH-Standort'!D$29='A4'!D697,IF('Angaben KH-Standort'!E$29="Ja",1,0),0)</f>
        <v>0</v>
      </c>
      <c r="T697" s="445">
        <f>IF('Angaben KH-Standort'!D$30='A4'!D697,IF('Angaben KH-Standort'!E$30="Ja",1,0),0)</f>
        <v>0</v>
      </c>
      <c r="U697" s="445">
        <f>IF('Angaben KH-Standort'!D$31='A4'!D697,IF('Angaben KH-Standort'!E$31="Ja",1,0),0)</f>
        <v>0</v>
      </c>
    </row>
    <row r="698" spans="2:21" ht="15" customHeight="1" x14ac:dyDescent="0.3">
      <c r="B698" s="70" t="str">
        <f t="shared" si="83"/>
        <v>!!!</v>
      </c>
      <c r="C698" s="265" t="str">
        <f>IF(ISERROR(IF(LEN(E698)&gt;0,VLOOKUP(TEXT($E698,0),'Angaben Stationen'!$E$14:$J$213,5,0),"")),"?",IF(LEN(E698)&gt;0,VLOOKUP(TEXT($E698,0),'Angaben Stationen'!$E$14:$J$213,5,0),""))</f>
        <v/>
      </c>
      <c r="D698" s="232" t="str">
        <f>IF(ISERROR(IF(LEN(E698)&gt;0,VLOOKUP(TEXT($E698,0),'Angaben Stationen'!$E$14:$J$213,6,0),"")),"STATION IST NICHT VORHANDEN",IF(LEN(E698)&gt;0,VLOOKUP(TEXT($E698,0),'Angaben Stationen'!$E$14:$J$213,6,0),""))</f>
        <v/>
      </c>
      <c r="E698" s="287"/>
      <c r="F698" s="234"/>
      <c r="G698" s="234"/>
      <c r="H698" s="263"/>
      <c r="I698" s="169"/>
      <c r="K698" s="445" t="str">
        <f t="shared" si="84"/>
        <v>Leer</v>
      </c>
      <c r="L698" s="445" t="str">
        <f>VLOOKUP($D698,{"29 - Psychiatrie (Erwachsene)","BGI";"297 - stationsäquivalente Behandlung in der Erwachsenenpsychiatrie (29)","BGI";"30 - Kinder- und Jugendpsychiatrie","BGII";"307 - stationsäquivalente Behandlung in der Kinder- und Jugendpsychiatrie (30)","BGII";"31 - Psychosomatik","BGI";"","Leer"},2,0)</f>
        <v>Leer</v>
      </c>
      <c r="M698" s="445">
        <f t="shared" si="81"/>
        <v>0</v>
      </c>
      <c r="N698" s="445">
        <f t="shared" si="82"/>
        <v>0</v>
      </c>
      <c r="O698" s="445">
        <f t="shared" si="85"/>
        <v>0</v>
      </c>
      <c r="P698" s="445">
        <f t="shared" si="86"/>
        <v>0</v>
      </c>
      <c r="Q698" s="445">
        <f t="shared" si="87"/>
        <v>0</v>
      </c>
      <c r="R698" s="415" t="str">
        <f t="shared" si="88"/>
        <v>Leer</v>
      </c>
      <c r="S698" s="445">
        <f>IF('Angaben KH-Standort'!D$29='A4'!D698,IF('Angaben KH-Standort'!E$29="Ja",1,0),0)</f>
        <v>0</v>
      </c>
      <c r="T698" s="445">
        <f>IF('Angaben KH-Standort'!D$30='A4'!D698,IF('Angaben KH-Standort'!E$30="Ja",1,0),0)</f>
        <v>0</v>
      </c>
      <c r="U698" s="445">
        <f>IF('Angaben KH-Standort'!D$31='A4'!D698,IF('Angaben KH-Standort'!E$31="Ja",1,0),0)</f>
        <v>0</v>
      </c>
    </row>
    <row r="699" spans="2:21" ht="15" customHeight="1" x14ac:dyDescent="0.3">
      <c r="B699" s="70" t="str">
        <f t="shared" si="83"/>
        <v>!!!</v>
      </c>
      <c r="C699" s="265" t="str">
        <f>IF(ISERROR(IF(LEN(E699)&gt;0,VLOOKUP(TEXT($E699,0),'Angaben Stationen'!$E$14:$J$213,5,0),"")),"?",IF(LEN(E699)&gt;0,VLOOKUP(TEXT($E699,0),'Angaben Stationen'!$E$14:$J$213,5,0),""))</f>
        <v/>
      </c>
      <c r="D699" s="232" t="str">
        <f>IF(ISERROR(IF(LEN(E699)&gt;0,VLOOKUP(TEXT($E699,0),'Angaben Stationen'!$E$14:$J$213,6,0),"")),"STATION IST NICHT VORHANDEN",IF(LEN(E699)&gt;0,VLOOKUP(TEXT($E699,0),'Angaben Stationen'!$E$14:$J$213,6,0),""))</f>
        <v/>
      </c>
      <c r="E699" s="287"/>
      <c r="F699" s="234"/>
      <c r="G699" s="234"/>
      <c r="H699" s="263"/>
      <c r="I699" s="169"/>
      <c r="K699" s="445" t="str">
        <f t="shared" si="84"/>
        <v>Leer</v>
      </c>
      <c r="L699" s="445" t="str">
        <f>VLOOKUP($D699,{"29 - Psychiatrie (Erwachsene)","BGI";"297 - stationsäquivalente Behandlung in der Erwachsenenpsychiatrie (29)","BGI";"30 - Kinder- und Jugendpsychiatrie","BGII";"307 - stationsäquivalente Behandlung in der Kinder- und Jugendpsychiatrie (30)","BGII";"31 - Psychosomatik","BGI";"","Leer"},2,0)</f>
        <v>Leer</v>
      </c>
      <c r="M699" s="445">
        <f t="shared" si="81"/>
        <v>0</v>
      </c>
      <c r="N699" s="445">
        <f t="shared" si="82"/>
        <v>0</v>
      </c>
      <c r="O699" s="445">
        <f t="shared" si="85"/>
        <v>0</v>
      </c>
      <c r="P699" s="445">
        <f t="shared" si="86"/>
        <v>0</v>
      </c>
      <c r="Q699" s="445">
        <f t="shared" si="87"/>
        <v>0</v>
      </c>
      <c r="R699" s="415" t="str">
        <f t="shared" si="88"/>
        <v>Leer</v>
      </c>
      <c r="S699" s="445">
        <f>IF('Angaben KH-Standort'!D$29='A4'!D699,IF('Angaben KH-Standort'!E$29="Ja",1,0),0)</f>
        <v>0</v>
      </c>
      <c r="T699" s="445">
        <f>IF('Angaben KH-Standort'!D$30='A4'!D699,IF('Angaben KH-Standort'!E$30="Ja",1,0),0)</f>
        <v>0</v>
      </c>
      <c r="U699" s="445">
        <f>IF('Angaben KH-Standort'!D$31='A4'!D699,IF('Angaben KH-Standort'!E$31="Ja",1,0),0)</f>
        <v>0</v>
      </c>
    </row>
    <row r="700" spans="2:21" ht="15" customHeight="1" x14ac:dyDescent="0.3">
      <c r="B700" s="70" t="str">
        <f t="shared" si="83"/>
        <v>!!!</v>
      </c>
      <c r="C700" s="265" t="str">
        <f>IF(ISERROR(IF(LEN(E700)&gt;0,VLOOKUP(TEXT($E700,0),'Angaben Stationen'!$E$14:$J$213,5,0),"")),"?",IF(LEN(E700)&gt;0,VLOOKUP(TEXT($E700,0),'Angaben Stationen'!$E$14:$J$213,5,0),""))</f>
        <v/>
      </c>
      <c r="D700" s="232" t="str">
        <f>IF(ISERROR(IF(LEN(E700)&gt;0,VLOOKUP(TEXT($E700,0),'Angaben Stationen'!$E$14:$J$213,6,0),"")),"STATION IST NICHT VORHANDEN",IF(LEN(E700)&gt;0,VLOOKUP(TEXT($E700,0),'Angaben Stationen'!$E$14:$J$213,6,0),""))</f>
        <v/>
      </c>
      <c r="E700" s="287"/>
      <c r="F700" s="234"/>
      <c r="G700" s="234"/>
      <c r="H700" s="263"/>
      <c r="I700" s="169"/>
      <c r="K700" s="445" t="str">
        <f t="shared" si="84"/>
        <v>Leer</v>
      </c>
      <c r="L700" s="445" t="str">
        <f>VLOOKUP($D700,{"29 - Psychiatrie (Erwachsene)","BGI";"297 - stationsäquivalente Behandlung in der Erwachsenenpsychiatrie (29)","BGI";"30 - Kinder- und Jugendpsychiatrie","BGII";"307 - stationsäquivalente Behandlung in der Kinder- und Jugendpsychiatrie (30)","BGII";"31 - Psychosomatik","BGI";"","Leer"},2,0)</f>
        <v>Leer</v>
      </c>
      <c r="M700" s="445">
        <f t="shared" si="81"/>
        <v>0</v>
      </c>
      <c r="N700" s="445">
        <f t="shared" si="82"/>
        <v>0</v>
      </c>
      <c r="O700" s="445">
        <f t="shared" si="85"/>
        <v>0</v>
      </c>
      <c r="P700" s="445">
        <f t="shared" si="86"/>
        <v>0</v>
      </c>
      <c r="Q700" s="445">
        <f t="shared" si="87"/>
        <v>0</v>
      </c>
      <c r="R700" s="415" t="str">
        <f t="shared" si="88"/>
        <v>Leer</v>
      </c>
      <c r="S700" s="445">
        <f>IF('Angaben KH-Standort'!D$29='A4'!D700,IF('Angaben KH-Standort'!E$29="Ja",1,0),0)</f>
        <v>0</v>
      </c>
      <c r="T700" s="445">
        <f>IF('Angaben KH-Standort'!D$30='A4'!D700,IF('Angaben KH-Standort'!E$30="Ja",1,0),0)</f>
        <v>0</v>
      </c>
      <c r="U700" s="445">
        <f>IF('Angaben KH-Standort'!D$31='A4'!D700,IF('Angaben KH-Standort'!E$31="Ja",1,0),0)</f>
        <v>0</v>
      </c>
    </row>
    <row r="701" spans="2:21" ht="15" customHeight="1" x14ac:dyDescent="0.3">
      <c r="B701" s="70" t="str">
        <f t="shared" si="83"/>
        <v>!!!</v>
      </c>
      <c r="C701" s="265" t="str">
        <f>IF(ISERROR(IF(LEN(E701)&gt;0,VLOOKUP(TEXT($E701,0),'Angaben Stationen'!$E$14:$J$213,5,0),"")),"?",IF(LEN(E701)&gt;0,VLOOKUP(TEXT($E701,0),'Angaben Stationen'!$E$14:$J$213,5,0),""))</f>
        <v/>
      </c>
      <c r="D701" s="232" t="str">
        <f>IF(ISERROR(IF(LEN(E701)&gt;0,VLOOKUP(TEXT($E701,0),'Angaben Stationen'!$E$14:$J$213,6,0),"")),"STATION IST NICHT VORHANDEN",IF(LEN(E701)&gt;0,VLOOKUP(TEXT($E701,0),'Angaben Stationen'!$E$14:$J$213,6,0),""))</f>
        <v/>
      </c>
      <c r="E701" s="287"/>
      <c r="F701" s="234"/>
      <c r="G701" s="234"/>
      <c r="H701" s="263"/>
      <c r="I701" s="169"/>
      <c r="K701" s="445" t="str">
        <f t="shared" si="84"/>
        <v>Leer</v>
      </c>
      <c r="L701" s="445" t="str">
        <f>VLOOKUP($D701,{"29 - Psychiatrie (Erwachsene)","BGI";"297 - stationsäquivalente Behandlung in der Erwachsenenpsychiatrie (29)","BGI";"30 - Kinder- und Jugendpsychiatrie","BGII";"307 - stationsäquivalente Behandlung in der Kinder- und Jugendpsychiatrie (30)","BGII";"31 - Psychosomatik","BGI";"","Leer"},2,0)</f>
        <v>Leer</v>
      </c>
      <c r="M701" s="445">
        <f t="shared" si="81"/>
        <v>0</v>
      </c>
      <c r="N701" s="445">
        <f t="shared" si="82"/>
        <v>0</v>
      </c>
      <c r="O701" s="445">
        <f t="shared" si="85"/>
        <v>0</v>
      </c>
      <c r="P701" s="445">
        <f t="shared" si="86"/>
        <v>0</v>
      </c>
      <c r="Q701" s="445">
        <f t="shared" si="87"/>
        <v>0</v>
      </c>
      <c r="R701" s="415" t="str">
        <f t="shared" si="88"/>
        <v>Leer</v>
      </c>
      <c r="S701" s="445">
        <f>IF('Angaben KH-Standort'!D$29='A4'!D701,IF('Angaben KH-Standort'!E$29="Ja",1,0),0)</f>
        <v>0</v>
      </c>
      <c r="T701" s="445">
        <f>IF('Angaben KH-Standort'!D$30='A4'!D701,IF('Angaben KH-Standort'!E$30="Ja",1,0),0)</f>
        <v>0</v>
      </c>
      <c r="U701" s="445">
        <f>IF('Angaben KH-Standort'!D$31='A4'!D701,IF('Angaben KH-Standort'!E$31="Ja",1,0),0)</f>
        <v>0</v>
      </c>
    </row>
    <row r="702" spans="2:21" ht="15" customHeight="1" x14ac:dyDescent="0.3">
      <c r="B702" s="70" t="str">
        <f t="shared" si="83"/>
        <v>!!!</v>
      </c>
      <c r="C702" s="265" t="str">
        <f>IF(ISERROR(IF(LEN(E702)&gt;0,VLOOKUP(TEXT($E702,0),'Angaben Stationen'!$E$14:$J$213,5,0),"")),"?",IF(LEN(E702)&gt;0,VLOOKUP(TEXT($E702,0),'Angaben Stationen'!$E$14:$J$213,5,0),""))</f>
        <v/>
      </c>
      <c r="D702" s="232" t="str">
        <f>IF(ISERROR(IF(LEN(E702)&gt;0,VLOOKUP(TEXT($E702,0),'Angaben Stationen'!$E$14:$J$213,6,0),"")),"STATION IST NICHT VORHANDEN",IF(LEN(E702)&gt;0,VLOOKUP(TEXT($E702,0),'Angaben Stationen'!$E$14:$J$213,6,0),""))</f>
        <v/>
      </c>
      <c r="E702" s="287"/>
      <c r="F702" s="234"/>
      <c r="G702" s="234"/>
      <c r="H702" s="263"/>
      <c r="I702" s="169"/>
      <c r="K702" s="445" t="str">
        <f t="shared" si="84"/>
        <v>Leer</v>
      </c>
      <c r="L702" s="445" t="str">
        <f>VLOOKUP($D702,{"29 - Psychiatrie (Erwachsene)","BGI";"297 - stationsäquivalente Behandlung in der Erwachsenenpsychiatrie (29)","BGI";"30 - Kinder- und Jugendpsychiatrie","BGII";"307 - stationsäquivalente Behandlung in der Kinder- und Jugendpsychiatrie (30)","BGII";"31 - Psychosomatik","BGI";"","Leer"},2,0)</f>
        <v>Leer</v>
      </c>
      <c r="M702" s="445">
        <f t="shared" si="81"/>
        <v>0</v>
      </c>
      <c r="N702" s="445">
        <f t="shared" si="82"/>
        <v>0</v>
      </c>
      <c r="O702" s="445">
        <f t="shared" si="85"/>
        <v>0</v>
      </c>
      <c r="P702" s="445">
        <f t="shared" si="86"/>
        <v>0</v>
      </c>
      <c r="Q702" s="445">
        <f t="shared" si="87"/>
        <v>0</v>
      </c>
      <c r="R702" s="415" t="str">
        <f t="shared" si="88"/>
        <v>Leer</v>
      </c>
      <c r="S702" s="445">
        <f>IF('Angaben KH-Standort'!D$29='A4'!D702,IF('Angaben KH-Standort'!E$29="Ja",1,0),0)</f>
        <v>0</v>
      </c>
      <c r="T702" s="445">
        <f>IF('Angaben KH-Standort'!D$30='A4'!D702,IF('Angaben KH-Standort'!E$30="Ja",1,0),0)</f>
        <v>0</v>
      </c>
      <c r="U702" s="445">
        <f>IF('Angaben KH-Standort'!D$31='A4'!D702,IF('Angaben KH-Standort'!E$31="Ja",1,0),0)</f>
        <v>0</v>
      </c>
    </row>
    <row r="703" spans="2:21" ht="15" customHeight="1" x14ac:dyDescent="0.3">
      <c r="B703" s="70" t="str">
        <f t="shared" si="83"/>
        <v>!!!</v>
      </c>
      <c r="C703" s="265" t="str">
        <f>IF(ISERROR(IF(LEN(E703)&gt;0,VLOOKUP(TEXT($E703,0),'Angaben Stationen'!$E$14:$J$213,5,0),"")),"?",IF(LEN(E703)&gt;0,VLOOKUP(TEXT($E703,0),'Angaben Stationen'!$E$14:$J$213,5,0),""))</f>
        <v/>
      </c>
      <c r="D703" s="232" t="str">
        <f>IF(ISERROR(IF(LEN(E703)&gt;0,VLOOKUP(TEXT($E703,0),'Angaben Stationen'!$E$14:$J$213,6,0),"")),"STATION IST NICHT VORHANDEN",IF(LEN(E703)&gt;0,VLOOKUP(TEXT($E703,0),'Angaben Stationen'!$E$14:$J$213,6,0),""))</f>
        <v/>
      </c>
      <c r="E703" s="287"/>
      <c r="F703" s="234"/>
      <c r="G703" s="234"/>
      <c r="H703" s="263"/>
      <c r="I703" s="169"/>
      <c r="K703" s="445" t="str">
        <f t="shared" si="84"/>
        <v>Leer</v>
      </c>
      <c r="L703" s="445" t="str">
        <f>VLOOKUP($D703,{"29 - Psychiatrie (Erwachsene)","BGI";"297 - stationsäquivalente Behandlung in der Erwachsenenpsychiatrie (29)","BGI";"30 - Kinder- und Jugendpsychiatrie","BGII";"307 - stationsäquivalente Behandlung in der Kinder- und Jugendpsychiatrie (30)","BGII";"31 - Psychosomatik","BGI";"","Leer"},2,0)</f>
        <v>Leer</v>
      </c>
      <c r="M703" s="445">
        <f t="shared" si="81"/>
        <v>0</v>
      </c>
      <c r="N703" s="445">
        <f t="shared" si="82"/>
        <v>0</v>
      </c>
      <c r="O703" s="445">
        <f t="shared" si="85"/>
        <v>0</v>
      </c>
      <c r="P703" s="445">
        <f t="shared" si="86"/>
        <v>0</v>
      </c>
      <c r="Q703" s="445">
        <f t="shared" si="87"/>
        <v>0</v>
      </c>
      <c r="R703" s="415" t="str">
        <f t="shared" si="88"/>
        <v>Leer</v>
      </c>
      <c r="S703" s="445">
        <f>IF('Angaben KH-Standort'!D$29='A4'!D703,IF('Angaben KH-Standort'!E$29="Ja",1,0),0)</f>
        <v>0</v>
      </c>
      <c r="T703" s="445">
        <f>IF('Angaben KH-Standort'!D$30='A4'!D703,IF('Angaben KH-Standort'!E$30="Ja",1,0),0)</f>
        <v>0</v>
      </c>
      <c r="U703" s="445">
        <f>IF('Angaben KH-Standort'!D$31='A4'!D703,IF('Angaben KH-Standort'!E$31="Ja",1,0),0)</f>
        <v>0</v>
      </c>
    </row>
    <row r="704" spans="2:21" ht="15" customHeight="1" x14ac:dyDescent="0.3">
      <c r="B704" s="70" t="str">
        <f t="shared" si="83"/>
        <v>!!!</v>
      </c>
      <c r="C704" s="265" t="str">
        <f>IF(ISERROR(IF(LEN(E704)&gt;0,VLOOKUP(TEXT($E704,0),'Angaben Stationen'!$E$14:$J$213,5,0),"")),"?",IF(LEN(E704)&gt;0,VLOOKUP(TEXT($E704,0),'Angaben Stationen'!$E$14:$J$213,5,0),""))</f>
        <v/>
      </c>
      <c r="D704" s="232" t="str">
        <f>IF(ISERROR(IF(LEN(E704)&gt;0,VLOOKUP(TEXT($E704,0),'Angaben Stationen'!$E$14:$J$213,6,0),"")),"STATION IST NICHT VORHANDEN",IF(LEN(E704)&gt;0,VLOOKUP(TEXT($E704,0),'Angaben Stationen'!$E$14:$J$213,6,0),""))</f>
        <v/>
      </c>
      <c r="E704" s="287"/>
      <c r="F704" s="234"/>
      <c r="G704" s="234"/>
      <c r="H704" s="263"/>
      <c r="I704" s="169"/>
      <c r="K704" s="445" t="str">
        <f t="shared" si="84"/>
        <v>Leer</v>
      </c>
      <c r="L704" s="445" t="str">
        <f>VLOOKUP($D704,{"29 - Psychiatrie (Erwachsene)","BGI";"297 - stationsäquivalente Behandlung in der Erwachsenenpsychiatrie (29)","BGI";"30 - Kinder- und Jugendpsychiatrie","BGII";"307 - stationsäquivalente Behandlung in der Kinder- und Jugendpsychiatrie (30)","BGII";"31 - Psychosomatik","BGI";"","Leer"},2,0)</f>
        <v>Leer</v>
      </c>
      <c r="M704" s="445">
        <f t="shared" si="81"/>
        <v>0</v>
      </c>
      <c r="N704" s="445">
        <f t="shared" si="82"/>
        <v>0</v>
      </c>
      <c r="O704" s="445">
        <f t="shared" si="85"/>
        <v>0</v>
      </c>
      <c r="P704" s="445">
        <f t="shared" si="86"/>
        <v>0</v>
      </c>
      <c r="Q704" s="445">
        <f t="shared" si="87"/>
        <v>0</v>
      </c>
      <c r="R704" s="415" t="str">
        <f t="shared" si="88"/>
        <v>Leer</v>
      </c>
      <c r="S704" s="445">
        <f>IF('Angaben KH-Standort'!D$29='A4'!D704,IF('Angaben KH-Standort'!E$29="Ja",1,0),0)</f>
        <v>0</v>
      </c>
      <c r="T704" s="445">
        <f>IF('Angaben KH-Standort'!D$30='A4'!D704,IF('Angaben KH-Standort'!E$30="Ja",1,0),0)</f>
        <v>0</v>
      </c>
      <c r="U704" s="445">
        <f>IF('Angaben KH-Standort'!D$31='A4'!D704,IF('Angaben KH-Standort'!E$31="Ja",1,0),0)</f>
        <v>0</v>
      </c>
    </row>
    <row r="705" spans="2:21" ht="15" customHeight="1" x14ac:dyDescent="0.3">
      <c r="B705" s="70" t="str">
        <f t="shared" si="83"/>
        <v>!!!</v>
      </c>
      <c r="C705" s="265" t="str">
        <f>IF(ISERROR(IF(LEN(E705)&gt;0,VLOOKUP(TEXT($E705,0),'Angaben Stationen'!$E$14:$J$213,5,0),"")),"?",IF(LEN(E705)&gt;0,VLOOKUP(TEXT($E705,0),'Angaben Stationen'!$E$14:$J$213,5,0),""))</f>
        <v/>
      </c>
      <c r="D705" s="232" t="str">
        <f>IF(ISERROR(IF(LEN(E705)&gt;0,VLOOKUP(TEXT($E705,0),'Angaben Stationen'!$E$14:$J$213,6,0),"")),"STATION IST NICHT VORHANDEN",IF(LEN(E705)&gt;0,VLOOKUP(TEXT($E705,0),'Angaben Stationen'!$E$14:$J$213,6,0),""))</f>
        <v/>
      </c>
      <c r="E705" s="287"/>
      <c r="F705" s="234"/>
      <c r="G705" s="234"/>
      <c r="H705" s="263"/>
      <c r="I705" s="169"/>
      <c r="K705" s="445" t="str">
        <f t="shared" si="84"/>
        <v>Leer</v>
      </c>
      <c r="L705" s="445" t="str">
        <f>VLOOKUP($D705,{"29 - Psychiatrie (Erwachsene)","BGI";"297 - stationsäquivalente Behandlung in der Erwachsenenpsychiatrie (29)","BGI";"30 - Kinder- und Jugendpsychiatrie","BGII";"307 - stationsäquivalente Behandlung in der Kinder- und Jugendpsychiatrie (30)","BGII";"31 - Psychosomatik","BGI";"","Leer"},2,0)</f>
        <v>Leer</v>
      </c>
      <c r="M705" s="445">
        <f t="shared" si="81"/>
        <v>0</v>
      </c>
      <c r="N705" s="445">
        <f t="shared" si="82"/>
        <v>0</v>
      </c>
      <c r="O705" s="445">
        <f t="shared" si="85"/>
        <v>0</v>
      </c>
      <c r="P705" s="445">
        <f t="shared" si="86"/>
        <v>0</v>
      </c>
      <c r="Q705" s="445">
        <f t="shared" si="87"/>
        <v>0</v>
      </c>
      <c r="R705" s="415" t="str">
        <f t="shared" si="88"/>
        <v>Leer</v>
      </c>
      <c r="S705" s="445">
        <f>IF('Angaben KH-Standort'!D$29='A4'!D705,IF('Angaben KH-Standort'!E$29="Ja",1,0),0)</f>
        <v>0</v>
      </c>
      <c r="T705" s="445">
        <f>IF('Angaben KH-Standort'!D$30='A4'!D705,IF('Angaben KH-Standort'!E$30="Ja",1,0),0)</f>
        <v>0</v>
      </c>
      <c r="U705" s="445">
        <f>IF('Angaben KH-Standort'!D$31='A4'!D705,IF('Angaben KH-Standort'!E$31="Ja",1,0),0)</f>
        <v>0</v>
      </c>
    </row>
    <row r="706" spans="2:21" ht="15" customHeight="1" x14ac:dyDescent="0.3">
      <c r="B706" s="70" t="str">
        <f t="shared" si="83"/>
        <v>!!!</v>
      </c>
      <c r="C706" s="265" t="str">
        <f>IF(ISERROR(IF(LEN(E706)&gt;0,VLOOKUP(TEXT($E706,0),'Angaben Stationen'!$E$14:$J$213,5,0),"")),"?",IF(LEN(E706)&gt;0,VLOOKUP(TEXT($E706,0),'Angaben Stationen'!$E$14:$J$213,5,0),""))</f>
        <v/>
      </c>
      <c r="D706" s="232" t="str">
        <f>IF(ISERROR(IF(LEN(E706)&gt;0,VLOOKUP(TEXT($E706,0),'Angaben Stationen'!$E$14:$J$213,6,0),"")),"STATION IST NICHT VORHANDEN",IF(LEN(E706)&gt;0,VLOOKUP(TEXT($E706,0),'Angaben Stationen'!$E$14:$J$213,6,0),""))</f>
        <v/>
      </c>
      <c r="E706" s="287"/>
      <c r="F706" s="234"/>
      <c r="G706" s="234"/>
      <c r="H706" s="263"/>
      <c r="I706" s="169"/>
      <c r="K706" s="445" t="str">
        <f t="shared" si="84"/>
        <v>Leer</v>
      </c>
      <c r="L706" s="445" t="str">
        <f>VLOOKUP($D706,{"29 - Psychiatrie (Erwachsene)","BGI";"297 - stationsäquivalente Behandlung in der Erwachsenenpsychiatrie (29)","BGI";"30 - Kinder- und Jugendpsychiatrie","BGII";"307 - stationsäquivalente Behandlung in der Kinder- und Jugendpsychiatrie (30)","BGII";"31 - Psychosomatik","BGI";"","Leer"},2,0)</f>
        <v>Leer</v>
      </c>
      <c r="M706" s="445">
        <f t="shared" si="81"/>
        <v>0</v>
      </c>
      <c r="N706" s="445">
        <f t="shared" si="82"/>
        <v>0</v>
      </c>
      <c r="O706" s="445">
        <f t="shared" si="85"/>
        <v>0</v>
      </c>
      <c r="P706" s="445">
        <f t="shared" si="86"/>
        <v>0</v>
      </c>
      <c r="Q706" s="445">
        <f t="shared" si="87"/>
        <v>0</v>
      </c>
      <c r="R706" s="415" t="str">
        <f t="shared" si="88"/>
        <v>Leer</v>
      </c>
      <c r="S706" s="445">
        <f>IF('Angaben KH-Standort'!D$29='A4'!D706,IF('Angaben KH-Standort'!E$29="Ja",1,0),0)</f>
        <v>0</v>
      </c>
      <c r="T706" s="445">
        <f>IF('Angaben KH-Standort'!D$30='A4'!D706,IF('Angaben KH-Standort'!E$30="Ja",1,0),0)</f>
        <v>0</v>
      </c>
      <c r="U706" s="445">
        <f>IF('Angaben KH-Standort'!D$31='A4'!D706,IF('Angaben KH-Standort'!E$31="Ja",1,0),0)</f>
        <v>0</v>
      </c>
    </row>
    <row r="707" spans="2:21" ht="15" customHeight="1" x14ac:dyDescent="0.3">
      <c r="B707" s="70" t="str">
        <f t="shared" si="83"/>
        <v>!!!</v>
      </c>
      <c r="C707" s="265" t="str">
        <f>IF(ISERROR(IF(LEN(E707)&gt;0,VLOOKUP(TEXT($E707,0),'Angaben Stationen'!$E$14:$J$213,5,0),"")),"?",IF(LEN(E707)&gt;0,VLOOKUP(TEXT($E707,0),'Angaben Stationen'!$E$14:$J$213,5,0),""))</f>
        <v/>
      </c>
      <c r="D707" s="232" t="str">
        <f>IF(ISERROR(IF(LEN(E707)&gt;0,VLOOKUP(TEXT($E707,0),'Angaben Stationen'!$E$14:$J$213,6,0),"")),"STATION IST NICHT VORHANDEN",IF(LEN(E707)&gt;0,VLOOKUP(TEXT($E707,0),'Angaben Stationen'!$E$14:$J$213,6,0),""))</f>
        <v/>
      </c>
      <c r="E707" s="287"/>
      <c r="F707" s="234"/>
      <c r="G707" s="234"/>
      <c r="H707" s="263"/>
      <c r="I707" s="169"/>
      <c r="K707" s="445" t="str">
        <f t="shared" si="84"/>
        <v>Leer</v>
      </c>
      <c r="L707" s="445" t="str">
        <f>VLOOKUP($D707,{"29 - Psychiatrie (Erwachsene)","BGI";"297 - stationsäquivalente Behandlung in der Erwachsenenpsychiatrie (29)","BGI";"30 - Kinder- und Jugendpsychiatrie","BGII";"307 - stationsäquivalente Behandlung in der Kinder- und Jugendpsychiatrie (30)","BGII";"31 - Psychosomatik","BGI";"","Leer"},2,0)</f>
        <v>Leer</v>
      </c>
      <c r="M707" s="445">
        <f t="shared" si="81"/>
        <v>0</v>
      </c>
      <c r="N707" s="445">
        <f t="shared" si="82"/>
        <v>0</v>
      </c>
      <c r="O707" s="445">
        <f t="shared" si="85"/>
        <v>0</v>
      </c>
      <c r="P707" s="445">
        <f t="shared" si="86"/>
        <v>0</v>
      </c>
      <c r="Q707" s="445">
        <f t="shared" si="87"/>
        <v>0</v>
      </c>
      <c r="R707" s="415" t="str">
        <f t="shared" si="88"/>
        <v>Leer</v>
      </c>
      <c r="S707" s="445">
        <f>IF('Angaben KH-Standort'!D$29='A4'!D707,IF('Angaben KH-Standort'!E$29="Ja",1,0),0)</f>
        <v>0</v>
      </c>
      <c r="T707" s="445">
        <f>IF('Angaben KH-Standort'!D$30='A4'!D707,IF('Angaben KH-Standort'!E$30="Ja",1,0),0)</f>
        <v>0</v>
      </c>
      <c r="U707" s="445">
        <f>IF('Angaben KH-Standort'!D$31='A4'!D707,IF('Angaben KH-Standort'!E$31="Ja",1,0),0)</f>
        <v>0</v>
      </c>
    </row>
    <row r="708" spans="2:21" ht="15" customHeight="1" x14ac:dyDescent="0.3">
      <c r="B708" s="70" t="str">
        <f t="shared" si="83"/>
        <v>!!!</v>
      </c>
      <c r="C708" s="265" t="str">
        <f>IF(ISERROR(IF(LEN(E708)&gt;0,VLOOKUP(TEXT($E708,0),'Angaben Stationen'!$E$14:$J$213,5,0),"")),"?",IF(LEN(E708)&gt;0,VLOOKUP(TEXT($E708,0),'Angaben Stationen'!$E$14:$J$213,5,0),""))</f>
        <v/>
      </c>
      <c r="D708" s="232" t="str">
        <f>IF(ISERROR(IF(LEN(E708)&gt;0,VLOOKUP(TEXT($E708,0),'Angaben Stationen'!$E$14:$J$213,6,0),"")),"STATION IST NICHT VORHANDEN",IF(LEN(E708)&gt;0,VLOOKUP(TEXT($E708,0),'Angaben Stationen'!$E$14:$J$213,6,0),""))</f>
        <v/>
      </c>
      <c r="E708" s="287"/>
      <c r="F708" s="234"/>
      <c r="G708" s="234"/>
      <c r="H708" s="263"/>
      <c r="I708" s="169"/>
      <c r="K708" s="445" t="str">
        <f t="shared" si="84"/>
        <v>Leer</v>
      </c>
      <c r="L708" s="445" t="str">
        <f>VLOOKUP($D708,{"29 - Psychiatrie (Erwachsene)","BGI";"297 - stationsäquivalente Behandlung in der Erwachsenenpsychiatrie (29)","BGI";"30 - Kinder- und Jugendpsychiatrie","BGII";"307 - stationsäquivalente Behandlung in der Kinder- und Jugendpsychiatrie (30)","BGII";"31 - Psychosomatik","BGI";"","Leer"},2,0)</f>
        <v>Leer</v>
      </c>
      <c r="M708" s="445">
        <f t="shared" si="81"/>
        <v>0</v>
      </c>
      <c r="N708" s="445">
        <f t="shared" si="82"/>
        <v>0</v>
      </c>
      <c r="O708" s="445">
        <f t="shared" si="85"/>
        <v>0</v>
      </c>
      <c r="P708" s="445">
        <f t="shared" si="86"/>
        <v>0</v>
      </c>
      <c r="Q708" s="445">
        <f t="shared" si="87"/>
        <v>0</v>
      </c>
      <c r="R708" s="415" t="str">
        <f t="shared" si="88"/>
        <v>Leer</v>
      </c>
      <c r="S708" s="445">
        <f>IF('Angaben KH-Standort'!D$29='A4'!D708,IF('Angaben KH-Standort'!E$29="Ja",1,0),0)</f>
        <v>0</v>
      </c>
      <c r="T708" s="445">
        <f>IF('Angaben KH-Standort'!D$30='A4'!D708,IF('Angaben KH-Standort'!E$30="Ja",1,0),0)</f>
        <v>0</v>
      </c>
      <c r="U708" s="445">
        <f>IF('Angaben KH-Standort'!D$31='A4'!D708,IF('Angaben KH-Standort'!E$31="Ja",1,0),0)</f>
        <v>0</v>
      </c>
    </row>
    <row r="709" spans="2:21" ht="15" customHeight="1" x14ac:dyDescent="0.3">
      <c r="B709" s="70" t="str">
        <f t="shared" si="83"/>
        <v>!!!</v>
      </c>
      <c r="C709" s="265" t="str">
        <f>IF(ISERROR(IF(LEN(E709)&gt;0,VLOOKUP(TEXT($E709,0),'Angaben Stationen'!$E$14:$J$213,5,0),"")),"?",IF(LEN(E709)&gt;0,VLOOKUP(TEXT($E709,0),'Angaben Stationen'!$E$14:$J$213,5,0),""))</f>
        <v/>
      </c>
      <c r="D709" s="232" t="str">
        <f>IF(ISERROR(IF(LEN(E709)&gt;0,VLOOKUP(TEXT($E709,0),'Angaben Stationen'!$E$14:$J$213,6,0),"")),"STATION IST NICHT VORHANDEN",IF(LEN(E709)&gt;0,VLOOKUP(TEXT($E709,0),'Angaben Stationen'!$E$14:$J$213,6,0),""))</f>
        <v/>
      </c>
      <c r="E709" s="287"/>
      <c r="F709" s="234"/>
      <c r="G709" s="234"/>
      <c r="H709" s="263"/>
      <c r="I709" s="169"/>
      <c r="K709" s="445" t="str">
        <f t="shared" si="84"/>
        <v>Leer</v>
      </c>
      <c r="L709" s="445" t="str">
        <f>VLOOKUP($D709,{"29 - Psychiatrie (Erwachsene)","BGI";"297 - stationsäquivalente Behandlung in der Erwachsenenpsychiatrie (29)","BGI";"30 - Kinder- und Jugendpsychiatrie","BGII";"307 - stationsäquivalente Behandlung in der Kinder- und Jugendpsychiatrie (30)","BGII";"31 - Psychosomatik","BGI";"","Leer"},2,0)</f>
        <v>Leer</v>
      </c>
      <c r="M709" s="445">
        <f t="shared" si="81"/>
        <v>0</v>
      </c>
      <c r="N709" s="445">
        <f t="shared" si="82"/>
        <v>0</v>
      </c>
      <c r="O709" s="445">
        <f t="shared" si="85"/>
        <v>0</v>
      </c>
      <c r="P709" s="445">
        <f t="shared" si="86"/>
        <v>0</v>
      </c>
      <c r="Q709" s="445">
        <f t="shared" si="87"/>
        <v>0</v>
      </c>
      <c r="R709" s="415" t="str">
        <f t="shared" si="88"/>
        <v>Leer</v>
      </c>
      <c r="S709" s="445">
        <f>IF('Angaben KH-Standort'!D$29='A4'!D709,IF('Angaben KH-Standort'!E$29="Ja",1,0),0)</f>
        <v>0</v>
      </c>
      <c r="T709" s="445">
        <f>IF('Angaben KH-Standort'!D$30='A4'!D709,IF('Angaben KH-Standort'!E$30="Ja",1,0),0)</f>
        <v>0</v>
      </c>
      <c r="U709" s="445">
        <f>IF('Angaben KH-Standort'!D$31='A4'!D709,IF('Angaben KH-Standort'!E$31="Ja",1,0),0)</f>
        <v>0</v>
      </c>
    </row>
    <row r="710" spans="2:21" ht="15" customHeight="1" x14ac:dyDescent="0.3">
      <c r="B710" s="70" t="str">
        <f t="shared" si="83"/>
        <v>!!!</v>
      </c>
      <c r="C710" s="265" t="str">
        <f>IF(ISERROR(IF(LEN(E710)&gt;0,VLOOKUP(TEXT($E710,0),'Angaben Stationen'!$E$14:$J$213,5,0),"")),"?",IF(LEN(E710)&gt;0,VLOOKUP(TEXT($E710,0),'Angaben Stationen'!$E$14:$J$213,5,0),""))</f>
        <v/>
      </c>
      <c r="D710" s="232" t="str">
        <f>IF(ISERROR(IF(LEN(E710)&gt;0,VLOOKUP(TEXT($E710,0),'Angaben Stationen'!$E$14:$J$213,6,0),"")),"STATION IST NICHT VORHANDEN",IF(LEN(E710)&gt;0,VLOOKUP(TEXT($E710,0),'Angaben Stationen'!$E$14:$J$213,6,0),""))</f>
        <v/>
      </c>
      <c r="E710" s="287"/>
      <c r="F710" s="234"/>
      <c r="G710" s="234"/>
      <c r="H710" s="263"/>
      <c r="I710" s="169"/>
      <c r="K710" s="445" t="str">
        <f t="shared" si="84"/>
        <v>Leer</v>
      </c>
      <c r="L710" s="445" t="str">
        <f>VLOOKUP($D710,{"29 - Psychiatrie (Erwachsene)","BGI";"297 - stationsäquivalente Behandlung in der Erwachsenenpsychiatrie (29)","BGI";"30 - Kinder- und Jugendpsychiatrie","BGII";"307 - stationsäquivalente Behandlung in der Kinder- und Jugendpsychiatrie (30)","BGII";"31 - Psychosomatik","BGI";"","Leer"},2,0)</f>
        <v>Leer</v>
      </c>
      <c r="M710" s="445">
        <f t="shared" si="81"/>
        <v>0</v>
      </c>
      <c r="N710" s="445">
        <f t="shared" si="82"/>
        <v>0</v>
      </c>
      <c r="O710" s="445">
        <f t="shared" si="85"/>
        <v>0</v>
      </c>
      <c r="P710" s="445">
        <f t="shared" si="86"/>
        <v>0</v>
      </c>
      <c r="Q710" s="445">
        <f t="shared" si="87"/>
        <v>0</v>
      </c>
      <c r="R710" s="415" t="str">
        <f t="shared" si="88"/>
        <v>Leer</v>
      </c>
      <c r="S710" s="445">
        <f>IF('Angaben KH-Standort'!D$29='A4'!D710,IF('Angaben KH-Standort'!E$29="Ja",1,0),0)</f>
        <v>0</v>
      </c>
      <c r="T710" s="445">
        <f>IF('Angaben KH-Standort'!D$30='A4'!D710,IF('Angaben KH-Standort'!E$30="Ja",1,0),0)</f>
        <v>0</v>
      </c>
      <c r="U710" s="445">
        <f>IF('Angaben KH-Standort'!D$31='A4'!D710,IF('Angaben KH-Standort'!E$31="Ja",1,0),0)</f>
        <v>0</v>
      </c>
    </row>
    <row r="711" spans="2:21" ht="15" customHeight="1" x14ac:dyDescent="0.3">
      <c r="B711" s="70" t="str">
        <f t="shared" si="83"/>
        <v>!!!</v>
      </c>
      <c r="C711" s="265" t="str">
        <f>IF(ISERROR(IF(LEN(E711)&gt;0,VLOOKUP(TEXT($E711,0),'Angaben Stationen'!$E$14:$J$213,5,0),"")),"?",IF(LEN(E711)&gt;0,VLOOKUP(TEXT($E711,0),'Angaben Stationen'!$E$14:$J$213,5,0),""))</f>
        <v/>
      </c>
      <c r="D711" s="232" t="str">
        <f>IF(ISERROR(IF(LEN(E711)&gt;0,VLOOKUP(TEXT($E711,0),'Angaben Stationen'!$E$14:$J$213,6,0),"")),"STATION IST NICHT VORHANDEN",IF(LEN(E711)&gt;0,VLOOKUP(TEXT($E711,0),'Angaben Stationen'!$E$14:$J$213,6,0),""))</f>
        <v/>
      </c>
      <c r="E711" s="287"/>
      <c r="F711" s="234"/>
      <c r="G711" s="234"/>
      <c r="H711" s="263"/>
      <c r="I711" s="169"/>
      <c r="K711" s="445" t="str">
        <f t="shared" si="84"/>
        <v>Leer</v>
      </c>
      <c r="L711" s="445" t="str">
        <f>VLOOKUP($D711,{"29 - Psychiatrie (Erwachsene)","BGI";"297 - stationsäquivalente Behandlung in der Erwachsenenpsychiatrie (29)","BGI";"30 - Kinder- und Jugendpsychiatrie","BGII";"307 - stationsäquivalente Behandlung in der Kinder- und Jugendpsychiatrie (30)","BGII";"31 - Psychosomatik","BGI";"","Leer"},2,0)</f>
        <v>Leer</v>
      </c>
      <c r="M711" s="445">
        <f t="shared" si="81"/>
        <v>0</v>
      </c>
      <c r="N711" s="445">
        <f t="shared" si="82"/>
        <v>0</v>
      </c>
      <c r="O711" s="445">
        <f t="shared" si="85"/>
        <v>0</v>
      </c>
      <c r="P711" s="445">
        <f t="shared" si="86"/>
        <v>0</v>
      </c>
      <c r="Q711" s="445">
        <f t="shared" si="87"/>
        <v>0</v>
      </c>
      <c r="R711" s="415" t="str">
        <f t="shared" si="88"/>
        <v>Leer</v>
      </c>
      <c r="S711" s="445">
        <f>IF('Angaben KH-Standort'!D$29='A4'!D711,IF('Angaben KH-Standort'!E$29="Ja",1,0),0)</f>
        <v>0</v>
      </c>
      <c r="T711" s="445">
        <f>IF('Angaben KH-Standort'!D$30='A4'!D711,IF('Angaben KH-Standort'!E$30="Ja",1,0),0)</f>
        <v>0</v>
      </c>
      <c r="U711" s="445">
        <f>IF('Angaben KH-Standort'!D$31='A4'!D711,IF('Angaben KH-Standort'!E$31="Ja",1,0),0)</f>
        <v>0</v>
      </c>
    </row>
    <row r="712" spans="2:21" ht="15" customHeight="1" x14ac:dyDescent="0.3">
      <c r="B712" s="70" t="str">
        <f t="shared" si="83"/>
        <v>!!!</v>
      </c>
      <c r="C712" s="265" t="str">
        <f>IF(ISERROR(IF(LEN(E712)&gt;0,VLOOKUP(TEXT($E712,0),'Angaben Stationen'!$E$14:$J$213,5,0),"")),"?",IF(LEN(E712)&gt;0,VLOOKUP(TEXT($E712,0),'Angaben Stationen'!$E$14:$J$213,5,0),""))</f>
        <v/>
      </c>
      <c r="D712" s="232" t="str">
        <f>IF(ISERROR(IF(LEN(E712)&gt;0,VLOOKUP(TEXT($E712,0),'Angaben Stationen'!$E$14:$J$213,6,0),"")),"STATION IST NICHT VORHANDEN",IF(LEN(E712)&gt;0,VLOOKUP(TEXT($E712,0),'Angaben Stationen'!$E$14:$J$213,6,0),""))</f>
        <v/>
      </c>
      <c r="E712" s="287"/>
      <c r="F712" s="234"/>
      <c r="G712" s="234"/>
      <c r="H712" s="263"/>
      <c r="I712" s="169"/>
      <c r="K712" s="445" t="str">
        <f t="shared" si="84"/>
        <v>Leer</v>
      </c>
      <c r="L712" s="445" t="str">
        <f>VLOOKUP($D712,{"29 - Psychiatrie (Erwachsene)","BGI";"297 - stationsäquivalente Behandlung in der Erwachsenenpsychiatrie (29)","BGI";"30 - Kinder- und Jugendpsychiatrie","BGII";"307 - stationsäquivalente Behandlung in der Kinder- und Jugendpsychiatrie (30)","BGII";"31 - Psychosomatik","BGI";"","Leer"},2,0)</f>
        <v>Leer</v>
      </c>
      <c r="M712" s="445">
        <f t="shared" si="81"/>
        <v>0</v>
      </c>
      <c r="N712" s="445">
        <f t="shared" si="82"/>
        <v>0</v>
      </c>
      <c r="O712" s="445">
        <f t="shared" si="85"/>
        <v>0</v>
      </c>
      <c r="P712" s="445">
        <f t="shared" si="86"/>
        <v>0</v>
      </c>
      <c r="Q712" s="445">
        <f t="shared" si="87"/>
        <v>0</v>
      </c>
      <c r="R712" s="415" t="str">
        <f t="shared" si="88"/>
        <v>Leer</v>
      </c>
      <c r="S712" s="445">
        <f>IF('Angaben KH-Standort'!D$29='A4'!D712,IF('Angaben KH-Standort'!E$29="Ja",1,0),0)</f>
        <v>0</v>
      </c>
      <c r="T712" s="445">
        <f>IF('Angaben KH-Standort'!D$30='A4'!D712,IF('Angaben KH-Standort'!E$30="Ja",1,0),0)</f>
        <v>0</v>
      </c>
      <c r="U712" s="445">
        <f>IF('Angaben KH-Standort'!D$31='A4'!D712,IF('Angaben KH-Standort'!E$31="Ja",1,0),0)</f>
        <v>0</v>
      </c>
    </row>
    <row r="713" spans="2:21" ht="15" customHeight="1" x14ac:dyDescent="0.3">
      <c r="B713" s="70" t="str">
        <f t="shared" si="83"/>
        <v>!!!</v>
      </c>
      <c r="C713" s="265" t="str">
        <f>IF(ISERROR(IF(LEN(E713)&gt;0,VLOOKUP(TEXT($E713,0),'Angaben Stationen'!$E$14:$J$213,5,0),"")),"?",IF(LEN(E713)&gt;0,VLOOKUP(TEXT($E713,0),'Angaben Stationen'!$E$14:$J$213,5,0),""))</f>
        <v/>
      </c>
      <c r="D713" s="232" t="str">
        <f>IF(ISERROR(IF(LEN(E713)&gt;0,VLOOKUP(TEXT($E713,0),'Angaben Stationen'!$E$14:$J$213,6,0),"")),"STATION IST NICHT VORHANDEN",IF(LEN(E713)&gt;0,VLOOKUP(TEXT($E713,0),'Angaben Stationen'!$E$14:$J$213,6,0),""))</f>
        <v/>
      </c>
      <c r="E713" s="287"/>
      <c r="F713" s="234"/>
      <c r="G713" s="234"/>
      <c r="H713" s="263"/>
      <c r="I713" s="169"/>
      <c r="K713" s="445" t="str">
        <f t="shared" si="84"/>
        <v>Leer</v>
      </c>
      <c r="L713" s="445" t="str">
        <f>VLOOKUP($D713,{"29 - Psychiatrie (Erwachsene)","BGI";"297 - stationsäquivalente Behandlung in der Erwachsenenpsychiatrie (29)","BGI";"30 - Kinder- und Jugendpsychiatrie","BGII";"307 - stationsäquivalente Behandlung in der Kinder- und Jugendpsychiatrie (30)","BGII";"31 - Psychosomatik","BGI";"","Leer"},2,0)</f>
        <v>Leer</v>
      </c>
      <c r="M713" s="445">
        <f t="shared" si="81"/>
        <v>0</v>
      </c>
      <c r="N713" s="445">
        <f t="shared" si="82"/>
        <v>0</v>
      </c>
      <c r="O713" s="445">
        <f t="shared" si="85"/>
        <v>0</v>
      </c>
      <c r="P713" s="445">
        <f t="shared" si="86"/>
        <v>0</v>
      </c>
      <c r="Q713" s="445">
        <f t="shared" si="87"/>
        <v>0</v>
      </c>
      <c r="R713" s="415" t="str">
        <f t="shared" si="88"/>
        <v>Leer</v>
      </c>
      <c r="S713" s="445">
        <f>IF('Angaben KH-Standort'!D$29='A4'!D713,IF('Angaben KH-Standort'!E$29="Ja",1,0),0)</f>
        <v>0</v>
      </c>
      <c r="T713" s="445">
        <f>IF('Angaben KH-Standort'!D$30='A4'!D713,IF('Angaben KH-Standort'!E$30="Ja",1,0),0)</f>
        <v>0</v>
      </c>
      <c r="U713" s="445">
        <f>IF('Angaben KH-Standort'!D$31='A4'!D713,IF('Angaben KH-Standort'!E$31="Ja",1,0),0)</f>
        <v>0</v>
      </c>
    </row>
    <row r="714" spans="2:21" ht="15" customHeight="1" x14ac:dyDescent="0.3">
      <c r="B714" s="70" t="str">
        <f t="shared" si="83"/>
        <v>!!!</v>
      </c>
      <c r="C714" s="265" t="str">
        <f>IF(ISERROR(IF(LEN(E714)&gt;0,VLOOKUP(TEXT($E714,0),'Angaben Stationen'!$E$14:$J$213,5,0),"")),"?",IF(LEN(E714)&gt;0,VLOOKUP(TEXT($E714,0),'Angaben Stationen'!$E$14:$J$213,5,0),""))</f>
        <v/>
      </c>
      <c r="D714" s="232" t="str">
        <f>IF(ISERROR(IF(LEN(E714)&gt;0,VLOOKUP(TEXT($E714,0),'Angaben Stationen'!$E$14:$J$213,6,0),"")),"STATION IST NICHT VORHANDEN",IF(LEN(E714)&gt;0,VLOOKUP(TEXT($E714,0),'Angaben Stationen'!$E$14:$J$213,6,0),""))</f>
        <v/>
      </c>
      <c r="E714" s="287"/>
      <c r="F714" s="234"/>
      <c r="G714" s="234"/>
      <c r="H714" s="263"/>
      <c r="I714" s="169"/>
      <c r="K714" s="445" t="str">
        <f t="shared" si="84"/>
        <v>Leer</v>
      </c>
      <c r="L714" s="445" t="str">
        <f>VLOOKUP($D714,{"29 - Psychiatrie (Erwachsene)","BGI";"297 - stationsäquivalente Behandlung in der Erwachsenenpsychiatrie (29)","BGI";"30 - Kinder- und Jugendpsychiatrie","BGII";"307 - stationsäquivalente Behandlung in der Kinder- und Jugendpsychiatrie (30)","BGII";"31 - Psychosomatik","BGI";"","Leer"},2,0)</f>
        <v>Leer</v>
      </c>
      <c r="M714" s="445">
        <f t="shared" si="81"/>
        <v>0</v>
      </c>
      <c r="N714" s="445">
        <f t="shared" si="82"/>
        <v>0</v>
      </c>
      <c r="O714" s="445">
        <f t="shared" si="85"/>
        <v>0</v>
      </c>
      <c r="P714" s="445">
        <f t="shared" si="86"/>
        <v>0</v>
      </c>
      <c r="Q714" s="445">
        <f t="shared" si="87"/>
        <v>0</v>
      </c>
      <c r="R714" s="415" t="str">
        <f t="shared" si="88"/>
        <v>Leer</v>
      </c>
      <c r="S714" s="445">
        <f>IF('Angaben KH-Standort'!D$29='A4'!D714,IF('Angaben KH-Standort'!E$29="Ja",1,0),0)</f>
        <v>0</v>
      </c>
      <c r="T714" s="445">
        <f>IF('Angaben KH-Standort'!D$30='A4'!D714,IF('Angaben KH-Standort'!E$30="Ja",1,0),0)</f>
        <v>0</v>
      </c>
      <c r="U714" s="445">
        <f>IF('Angaben KH-Standort'!D$31='A4'!D714,IF('Angaben KH-Standort'!E$31="Ja",1,0),0)</f>
        <v>0</v>
      </c>
    </row>
    <row r="715" spans="2:21" ht="15" customHeight="1" x14ac:dyDescent="0.3">
      <c r="B715" s="70" t="str">
        <f t="shared" si="83"/>
        <v>!!!</v>
      </c>
      <c r="C715" s="265" t="str">
        <f>IF(ISERROR(IF(LEN(E715)&gt;0,VLOOKUP(TEXT($E715,0),'Angaben Stationen'!$E$14:$J$213,5,0),"")),"?",IF(LEN(E715)&gt;0,VLOOKUP(TEXT($E715,0),'Angaben Stationen'!$E$14:$J$213,5,0),""))</f>
        <v/>
      </c>
      <c r="D715" s="232" t="str">
        <f>IF(ISERROR(IF(LEN(E715)&gt;0,VLOOKUP(TEXT($E715,0),'Angaben Stationen'!$E$14:$J$213,6,0),"")),"STATION IST NICHT VORHANDEN",IF(LEN(E715)&gt;0,VLOOKUP(TEXT($E715,0),'Angaben Stationen'!$E$14:$J$213,6,0),""))</f>
        <v/>
      </c>
      <c r="E715" s="287"/>
      <c r="F715" s="234"/>
      <c r="G715" s="234"/>
      <c r="H715" s="263"/>
      <c r="I715" s="169"/>
      <c r="K715" s="445" t="str">
        <f t="shared" si="84"/>
        <v>Leer</v>
      </c>
      <c r="L715" s="445" t="str">
        <f>VLOOKUP($D715,{"29 - Psychiatrie (Erwachsene)","BGI";"297 - stationsäquivalente Behandlung in der Erwachsenenpsychiatrie (29)","BGI";"30 - Kinder- und Jugendpsychiatrie","BGII";"307 - stationsäquivalente Behandlung in der Kinder- und Jugendpsychiatrie (30)","BGII";"31 - Psychosomatik","BGI";"","Leer"},2,0)</f>
        <v>Leer</v>
      </c>
      <c r="M715" s="445">
        <f t="shared" si="81"/>
        <v>0</v>
      </c>
      <c r="N715" s="445">
        <f t="shared" si="82"/>
        <v>0</v>
      </c>
      <c r="O715" s="445">
        <f t="shared" si="85"/>
        <v>0</v>
      </c>
      <c r="P715" s="445">
        <f t="shared" si="86"/>
        <v>0</v>
      </c>
      <c r="Q715" s="445">
        <f t="shared" si="87"/>
        <v>0</v>
      </c>
      <c r="R715" s="415" t="str">
        <f t="shared" si="88"/>
        <v>Leer</v>
      </c>
      <c r="S715" s="445">
        <f>IF('Angaben KH-Standort'!D$29='A4'!D715,IF('Angaben KH-Standort'!E$29="Ja",1,0),0)</f>
        <v>0</v>
      </c>
      <c r="T715" s="445">
        <f>IF('Angaben KH-Standort'!D$30='A4'!D715,IF('Angaben KH-Standort'!E$30="Ja",1,0),0)</f>
        <v>0</v>
      </c>
      <c r="U715" s="445">
        <f>IF('Angaben KH-Standort'!D$31='A4'!D715,IF('Angaben KH-Standort'!E$31="Ja",1,0),0)</f>
        <v>0</v>
      </c>
    </row>
    <row r="716" spans="2:21" ht="15" customHeight="1" x14ac:dyDescent="0.3">
      <c r="B716" s="70" t="str">
        <f t="shared" si="83"/>
        <v>!!!</v>
      </c>
      <c r="C716" s="265" t="str">
        <f>IF(ISERROR(IF(LEN(E716)&gt;0,VLOOKUP(TEXT($E716,0),'Angaben Stationen'!$E$14:$J$213,5,0),"")),"?",IF(LEN(E716)&gt;0,VLOOKUP(TEXT($E716,0),'Angaben Stationen'!$E$14:$J$213,5,0),""))</f>
        <v/>
      </c>
      <c r="D716" s="232" t="str">
        <f>IF(ISERROR(IF(LEN(E716)&gt;0,VLOOKUP(TEXT($E716,0),'Angaben Stationen'!$E$14:$J$213,6,0),"")),"STATION IST NICHT VORHANDEN",IF(LEN(E716)&gt;0,VLOOKUP(TEXT($E716,0),'Angaben Stationen'!$E$14:$J$213,6,0),""))</f>
        <v/>
      </c>
      <c r="E716" s="287"/>
      <c r="F716" s="234"/>
      <c r="G716" s="234"/>
      <c r="H716" s="263"/>
      <c r="I716" s="169"/>
      <c r="K716" s="445" t="str">
        <f t="shared" si="84"/>
        <v>Leer</v>
      </c>
      <c r="L716" s="445" t="str">
        <f>VLOOKUP($D716,{"29 - Psychiatrie (Erwachsene)","BGI";"297 - stationsäquivalente Behandlung in der Erwachsenenpsychiatrie (29)","BGI";"30 - Kinder- und Jugendpsychiatrie","BGII";"307 - stationsäquivalente Behandlung in der Kinder- und Jugendpsychiatrie (30)","BGII";"31 - Psychosomatik","BGI";"","Leer"},2,0)</f>
        <v>Leer</v>
      </c>
      <c r="M716" s="445">
        <f t="shared" si="81"/>
        <v>0</v>
      </c>
      <c r="N716" s="445">
        <f t="shared" si="82"/>
        <v>0</v>
      </c>
      <c r="O716" s="445">
        <f t="shared" si="85"/>
        <v>0</v>
      </c>
      <c r="P716" s="445">
        <f t="shared" si="86"/>
        <v>0</v>
      </c>
      <c r="Q716" s="445">
        <f t="shared" si="87"/>
        <v>0</v>
      </c>
      <c r="R716" s="415" t="str">
        <f t="shared" si="88"/>
        <v>Leer</v>
      </c>
      <c r="S716" s="445">
        <f>IF('Angaben KH-Standort'!D$29='A4'!D716,IF('Angaben KH-Standort'!E$29="Ja",1,0),0)</f>
        <v>0</v>
      </c>
      <c r="T716" s="445">
        <f>IF('Angaben KH-Standort'!D$30='A4'!D716,IF('Angaben KH-Standort'!E$30="Ja",1,0),0)</f>
        <v>0</v>
      </c>
      <c r="U716" s="445">
        <f>IF('Angaben KH-Standort'!D$31='A4'!D716,IF('Angaben KH-Standort'!E$31="Ja",1,0),0)</f>
        <v>0</v>
      </c>
    </row>
    <row r="717" spans="2:21" ht="15" customHeight="1" x14ac:dyDescent="0.3">
      <c r="B717" s="70" t="str">
        <f t="shared" si="83"/>
        <v>!!!</v>
      </c>
      <c r="C717" s="265" t="str">
        <f>IF(ISERROR(IF(LEN(E717)&gt;0,VLOOKUP(TEXT($E717,0),'Angaben Stationen'!$E$14:$J$213,5,0),"")),"?",IF(LEN(E717)&gt;0,VLOOKUP(TEXT($E717,0),'Angaben Stationen'!$E$14:$J$213,5,0),""))</f>
        <v/>
      </c>
      <c r="D717" s="232" t="str">
        <f>IF(ISERROR(IF(LEN(E717)&gt;0,VLOOKUP(TEXT($E717,0),'Angaben Stationen'!$E$14:$J$213,6,0),"")),"STATION IST NICHT VORHANDEN",IF(LEN(E717)&gt;0,VLOOKUP(TEXT($E717,0),'Angaben Stationen'!$E$14:$J$213,6,0),""))</f>
        <v/>
      </c>
      <c r="E717" s="287"/>
      <c r="F717" s="234"/>
      <c r="G717" s="234"/>
      <c r="H717" s="263"/>
      <c r="I717" s="169"/>
      <c r="K717" s="445" t="str">
        <f t="shared" si="84"/>
        <v>Leer</v>
      </c>
      <c r="L717" s="445" t="str">
        <f>VLOOKUP($D717,{"29 - Psychiatrie (Erwachsene)","BGI";"297 - stationsäquivalente Behandlung in der Erwachsenenpsychiatrie (29)","BGI";"30 - Kinder- und Jugendpsychiatrie","BGII";"307 - stationsäquivalente Behandlung in der Kinder- und Jugendpsychiatrie (30)","BGII";"31 - Psychosomatik","BGI";"","Leer"},2,0)</f>
        <v>Leer</v>
      </c>
      <c r="M717" s="445">
        <f t="shared" si="81"/>
        <v>0</v>
      </c>
      <c r="N717" s="445">
        <f t="shared" si="82"/>
        <v>0</v>
      </c>
      <c r="O717" s="445">
        <f t="shared" si="85"/>
        <v>0</v>
      </c>
      <c r="P717" s="445">
        <f t="shared" si="86"/>
        <v>0</v>
      </c>
      <c r="Q717" s="445">
        <f t="shared" si="87"/>
        <v>0</v>
      </c>
      <c r="R717" s="415" t="str">
        <f t="shared" si="88"/>
        <v>Leer</v>
      </c>
      <c r="S717" s="445">
        <f>IF('Angaben KH-Standort'!D$29='A4'!D717,IF('Angaben KH-Standort'!E$29="Ja",1,0),0)</f>
        <v>0</v>
      </c>
      <c r="T717" s="445">
        <f>IF('Angaben KH-Standort'!D$30='A4'!D717,IF('Angaben KH-Standort'!E$30="Ja",1,0),0)</f>
        <v>0</v>
      </c>
      <c r="U717" s="445">
        <f>IF('Angaben KH-Standort'!D$31='A4'!D717,IF('Angaben KH-Standort'!E$31="Ja",1,0),0)</f>
        <v>0</v>
      </c>
    </row>
    <row r="718" spans="2:21" ht="15" customHeight="1" x14ac:dyDescent="0.3">
      <c r="B718" s="70" t="str">
        <f t="shared" si="83"/>
        <v>!!!</v>
      </c>
      <c r="C718" s="265" t="str">
        <f>IF(ISERROR(IF(LEN(E718)&gt;0,VLOOKUP(TEXT($E718,0),'Angaben Stationen'!$E$14:$J$213,5,0),"")),"?",IF(LEN(E718)&gt;0,VLOOKUP(TEXT($E718,0),'Angaben Stationen'!$E$14:$J$213,5,0),""))</f>
        <v/>
      </c>
      <c r="D718" s="232" t="str">
        <f>IF(ISERROR(IF(LEN(E718)&gt;0,VLOOKUP(TEXT($E718,0),'Angaben Stationen'!$E$14:$J$213,6,0),"")),"STATION IST NICHT VORHANDEN",IF(LEN(E718)&gt;0,VLOOKUP(TEXT($E718,0),'Angaben Stationen'!$E$14:$J$213,6,0),""))</f>
        <v/>
      </c>
      <c r="E718" s="287"/>
      <c r="F718" s="234"/>
      <c r="G718" s="234"/>
      <c r="H718" s="263"/>
      <c r="I718" s="169"/>
      <c r="K718" s="445" t="str">
        <f t="shared" si="84"/>
        <v>Leer</v>
      </c>
      <c r="L718" s="445" t="str">
        <f>VLOOKUP($D718,{"29 - Psychiatrie (Erwachsene)","BGI";"297 - stationsäquivalente Behandlung in der Erwachsenenpsychiatrie (29)","BGI";"30 - Kinder- und Jugendpsychiatrie","BGII";"307 - stationsäquivalente Behandlung in der Kinder- und Jugendpsychiatrie (30)","BGII";"31 - Psychosomatik","BGI";"","Leer"},2,0)</f>
        <v>Leer</v>
      </c>
      <c r="M718" s="445">
        <f t="shared" si="81"/>
        <v>0</v>
      </c>
      <c r="N718" s="445">
        <f t="shared" si="82"/>
        <v>0</v>
      </c>
      <c r="O718" s="445">
        <f t="shared" si="85"/>
        <v>0</v>
      </c>
      <c r="P718" s="445">
        <f t="shared" si="86"/>
        <v>0</v>
      </c>
      <c r="Q718" s="445">
        <f t="shared" si="87"/>
        <v>0</v>
      </c>
      <c r="R718" s="415" t="str">
        <f t="shared" si="88"/>
        <v>Leer</v>
      </c>
      <c r="S718" s="445">
        <f>IF('Angaben KH-Standort'!D$29='A4'!D718,IF('Angaben KH-Standort'!E$29="Ja",1,0),0)</f>
        <v>0</v>
      </c>
      <c r="T718" s="445">
        <f>IF('Angaben KH-Standort'!D$30='A4'!D718,IF('Angaben KH-Standort'!E$30="Ja",1,0),0)</f>
        <v>0</v>
      </c>
      <c r="U718" s="445">
        <f>IF('Angaben KH-Standort'!D$31='A4'!D718,IF('Angaben KH-Standort'!E$31="Ja",1,0),0)</f>
        <v>0</v>
      </c>
    </row>
    <row r="719" spans="2:21" ht="15" customHeight="1" x14ac:dyDescent="0.3">
      <c r="B719" s="70" t="str">
        <f t="shared" si="83"/>
        <v>!!!</v>
      </c>
      <c r="C719" s="265" t="str">
        <f>IF(ISERROR(IF(LEN(E719)&gt;0,VLOOKUP(TEXT($E719,0),'Angaben Stationen'!$E$14:$J$213,5,0),"")),"?",IF(LEN(E719)&gt;0,VLOOKUP(TEXT($E719,0),'Angaben Stationen'!$E$14:$J$213,5,0),""))</f>
        <v/>
      </c>
      <c r="D719" s="232" t="str">
        <f>IF(ISERROR(IF(LEN(E719)&gt;0,VLOOKUP(TEXT($E719,0),'Angaben Stationen'!$E$14:$J$213,6,0),"")),"STATION IST NICHT VORHANDEN",IF(LEN(E719)&gt;0,VLOOKUP(TEXT($E719,0),'Angaben Stationen'!$E$14:$J$213,6,0),""))</f>
        <v/>
      </c>
      <c r="E719" s="287"/>
      <c r="F719" s="234"/>
      <c r="G719" s="234"/>
      <c r="H719" s="263"/>
      <c r="I719" s="169"/>
      <c r="K719" s="445" t="str">
        <f t="shared" si="84"/>
        <v>Leer</v>
      </c>
      <c r="L719" s="445" t="str">
        <f>VLOOKUP($D719,{"29 - Psychiatrie (Erwachsene)","BGI";"297 - stationsäquivalente Behandlung in der Erwachsenenpsychiatrie (29)","BGI";"30 - Kinder- und Jugendpsychiatrie","BGII";"307 - stationsäquivalente Behandlung in der Kinder- und Jugendpsychiatrie (30)","BGII";"31 - Psychosomatik","BGI";"","Leer"},2,0)</f>
        <v>Leer</v>
      </c>
      <c r="M719" s="445">
        <f t="shared" si="81"/>
        <v>0</v>
      </c>
      <c r="N719" s="445">
        <f t="shared" si="82"/>
        <v>0</v>
      </c>
      <c r="O719" s="445">
        <f t="shared" si="85"/>
        <v>0</v>
      </c>
      <c r="P719" s="445">
        <f t="shared" si="86"/>
        <v>0</v>
      </c>
      <c r="Q719" s="445">
        <f t="shared" si="87"/>
        <v>0</v>
      </c>
      <c r="R719" s="415" t="str">
        <f t="shared" si="88"/>
        <v>Leer</v>
      </c>
      <c r="S719" s="445">
        <f>IF('Angaben KH-Standort'!D$29='A4'!D719,IF('Angaben KH-Standort'!E$29="Ja",1,0),0)</f>
        <v>0</v>
      </c>
      <c r="T719" s="445">
        <f>IF('Angaben KH-Standort'!D$30='A4'!D719,IF('Angaben KH-Standort'!E$30="Ja",1,0),0)</f>
        <v>0</v>
      </c>
      <c r="U719" s="445">
        <f>IF('Angaben KH-Standort'!D$31='A4'!D719,IF('Angaben KH-Standort'!E$31="Ja",1,0),0)</f>
        <v>0</v>
      </c>
    </row>
    <row r="720" spans="2:21" ht="15" customHeight="1" x14ac:dyDescent="0.3">
      <c r="B720" s="70" t="str">
        <f t="shared" si="83"/>
        <v>!!!</v>
      </c>
      <c r="C720" s="265" t="str">
        <f>IF(ISERROR(IF(LEN(E720)&gt;0,VLOOKUP(TEXT($E720,0),'Angaben Stationen'!$E$14:$J$213,5,0),"")),"?",IF(LEN(E720)&gt;0,VLOOKUP(TEXT($E720,0),'Angaben Stationen'!$E$14:$J$213,5,0),""))</f>
        <v/>
      </c>
      <c r="D720" s="232" t="str">
        <f>IF(ISERROR(IF(LEN(E720)&gt;0,VLOOKUP(TEXT($E720,0),'Angaben Stationen'!$E$14:$J$213,6,0),"")),"STATION IST NICHT VORHANDEN",IF(LEN(E720)&gt;0,VLOOKUP(TEXT($E720,0),'Angaben Stationen'!$E$14:$J$213,6,0),""))</f>
        <v/>
      </c>
      <c r="E720" s="287"/>
      <c r="F720" s="234"/>
      <c r="G720" s="234"/>
      <c r="H720" s="263"/>
      <c r="I720" s="169"/>
      <c r="K720" s="445" t="str">
        <f t="shared" si="84"/>
        <v>Leer</v>
      </c>
      <c r="L720" s="445" t="str">
        <f>VLOOKUP($D720,{"29 - Psychiatrie (Erwachsene)","BGI";"297 - stationsäquivalente Behandlung in der Erwachsenenpsychiatrie (29)","BGI";"30 - Kinder- und Jugendpsychiatrie","BGII";"307 - stationsäquivalente Behandlung in der Kinder- und Jugendpsychiatrie (30)","BGII";"31 - Psychosomatik","BGI";"","Leer"},2,0)</f>
        <v>Leer</v>
      </c>
      <c r="M720" s="445">
        <f t="shared" si="81"/>
        <v>0</v>
      </c>
      <c r="N720" s="445">
        <f t="shared" si="82"/>
        <v>0</v>
      </c>
      <c r="O720" s="445">
        <f t="shared" si="85"/>
        <v>0</v>
      </c>
      <c r="P720" s="445">
        <f t="shared" si="86"/>
        <v>0</v>
      </c>
      <c r="Q720" s="445">
        <f t="shared" si="87"/>
        <v>0</v>
      </c>
      <c r="R720" s="415" t="str">
        <f t="shared" si="88"/>
        <v>Leer</v>
      </c>
      <c r="S720" s="445">
        <f>IF('Angaben KH-Standort'!D$29='A4'!D720,IF('Angaben KH-Standort'!E$29="Ja",1,0),0)</f>
        <v>0</v>
      </c>
      <c r="T720" s="445">
        <f>IF('Angaben KH-Standort'!D$30='A4'!D720,IF('Angaben KH-Standort'!E$30="Ja",1,0),0)</f>
        <v>0</v>
      </c>
      <c r="U720" s="445">
        <f>IF('Angaben KH-Standort'!D$31='A4'!D720,IF('Angaben KH-Standort'!E$31="Ja",1,0),0)</f>
        <v>0</v>
      </c>
    </row>
    <row r="721" spans="2:21" ht="15" customHeight="1" x14ac:dyDescent="0.3">
      <c r="B721" s="70" t="str">
        <f t="shared" si="83"/>
        <v>!!!</v>
      </c>
      <c r="C721" s="265" t="str">
        <f>IF(ISERROR(IF(LEN(E721)&gt;0,VLOOKUP(TEXT($E721,0),'Angaben Stationen'!$E$14:$J$213,5,0),"")),"?",IF(LEN(E721)&gt;0,VLOOKUP(TEXT($E721,0),'Angaben Stationen'!$E$14:$J$213,5,0),""))</f>
        <v/>
      </c>
      <c r="D721" s="232" t="str">
        <f>IF(ISERROR(IF(LEN(E721)&gt;0,VLOOKUP(TEXT($E721,0),'Angaben Stationen'!$E$14:$J$213,6,0),"")),"STATION IST NICHT VORHANDEN",IF(LEN(E721)&gt;0,VLOOKUP(TEXT($E721,0),'Angaben Stationen'!$E$14:$J$213,6,0),""))</f>
        <v/>
      </c>
      <c r="E721" s="287"/>
      <c r="F721" s="234"/>
      <c r="G721" s="234"/>
      <c r="H721" s="263"/>
      <c r="I721" s="169"/>
      <c r="K721" s="445" t="str">
        <f t="shared" si="84"/>
        <v>Leer</v>
      </c>
      <c r="L721" s="445" t="str">
        <f>VLOOKUP($D721,{"29 - Psychiatrie (Erwachsene)","BGI";"297 - stationsäquivalente Behandlung in der Erwachsenenpsychiatrie (29)","BGI";"30 - Kinder- und Jugendpsychiatrie","BGII";"307 - stationsäquivalente Behandlung in der Kinder- und Jugendpsychiatrie (30)","BGII";"31 - Psychosomatik","BGI";"","Leer"},2,0)</f>
        <v>Leer</v>
      </c>
      <c r="M721" s="445">
        <f t="shared" si="81"/>
        <v>0</v>
      </c>
      <c r="N721" s="445">
        <f t="shared" si="82"/>
        <v>0</v>
      </c>
      <c r="O721" s="445">
        <f t="shared" si="85"/>
        <v>0</v>
      </c>
      <c r="P721" s="445">
        <f t="shared" si="86"/>
        <v>0</v>
      </c>
      <c r="Q721" s="445">
        <f t="shared" si="87"/>
        <v>0</v>
      </c>
      <c r="R721" s="415" t="str">
        <f t="shared" si="88"/>
        <v>Leer</v>
      </c>
      <c r="S721" s="445">
        <f>IF('Angaben KH-Standort'!D$29='A4'!D721,IF('Angaben KH-Standort'!E$29="Ja",1,0),0)</f>
        <v>0</v>
      </c>
      <c r="T721" s="445">
        <f>IF('Angaben KH-Standort'!D$30='A4'!D721,IF('Angaben KH-Standort'!E$30="Ja",1,0),0)</f>
        <v>0</v>
      </c>
      <c r="U721" s="445">
        <f>IF('Angaben KH-Standort'!D$31='A4'!D721,IF('Angaben KH-Standort'!E$31="Ja",1,0),0)</f>
        <v>0</v>
      </c>
    </row>
    <row r="722" spans="2:21" ht="15" customHeight="1" x14ac:dyDescent="0.3">
      <c r="B722" s="70" t="str">
        <f t="shared" si="83"/>
        <v>!!!</v>
      </c>
      <c r="C722" s="265" t="str">
        <f>IF(ISERROR(IF(LEN(E722)&gt;0,VLOOKUP(TEXT($E722,0),'Angaben Stationen'!$E$14:$J$213,5,0),"")),"?",IF(LEN(E722)&gt;0,VLOOKUP(TEXT($E722,0),'Angaben Stationen'!$E$14:$J$213,5,0),""))</f>
        <v/>
      </c>
      <c r="D722" s="232" t="str">
        <f>IF(ISERROR(IF(LEN(E722)&gt;0,VLOOKUP(TEXT($E722,0),'Angaben Stationen'!$E$14:$J$213,6,0),"")),"STATION IST NICHT VORHANDEN",IF(LEN(E722)&gt;0,VLOOKUP(TEXT($E722,0),'Angaben Stationen'!$E$14:$J$213,6,0),""))</f>
        <v/>
      </c>
      <c r="E722" s="287"/>
      <c r="F722" s="234"/>
      <c r="G722" s="234"/>
      <c r="H722" s="263"/>
      <c r="I722" s="169"/>
      <c r="K722" s="445" t="str">
        <f t="shared" si="84"/>
        <v>Leer</v>
      </c>
      <c r="L722" s="445" t="str">
        <f>VLOOKUP($D722,{"29 - Psychiatrie (Erwachsene)","BGI";"297 - stationsäquivalente Behandlung in der Erwachsenenpsychiatrie (29)","BGI";"30 - Kinder- und Jugendpsychiatrie","BGII";"307 - stationsäquivalente Behandlung in der Kinder- und Jugendpsychiatrie (30)","BGII";"31 - Psychosomatik","BGI";"","Leer"},2,0)</f>
        <v>Leer</v>
      </c>
      <c r="M722" s="445">
        <f t="shared" si="81"/>
        <v>0</v>
      </c>
      <c r="N722" s="445">
        <f t="shared" si="82"/>
        <v>0</v>
      </c>
      <c r="O722" s="445">
        <f t="shared" si="85"/>
        <v>0</v>
      </c>
      <c r="P722" s="445">
        <f t="shared" si="86"/>
        <v>0</v>
      </c>
      <c r="Q722" s="445">
        <f t="shared" si="87"/>
        <v>0</v>
      </c>
      <c r="R722" s="415" t="str">
        <f t="shared" si="88"/>
        <v>Leer</v>
      </c>
      <c r="S722" s="445">
        <f>IF('Angaben KH-Standort'!D$29='A4'!D722,IF('Angaben KH-Standort'!E$29="Ja",1,0),0)</f>
        <v>0</v>
      </c>
      <c r="T722" s="445">
        <f>IF('Angaben KH-Standort'!D$30='A4'!D722,IF('Angaben KH-Standort'!E$30="Ja",1,0),0)</f>
        <v>0</v>
      </c>
      <c r="U722" s="445">
        <f>IF('Angaben KH-Standort'!D$31='A4'!D722,IF('Angaben KH-Standort'!E$31="Ja",1,0),0)</f>
        <v>0</v>
      </c>
    </row>
    <row r="723" spans="2:21" ht="15" customHeight="1" x14ac:dyDescent="0.3">
      <c r="B723" s="70" t="str">
        <f t="shared" si="83"/>
        <v>!!!</v>
      </c>
      <c r="C723" s="265" t="str">
        <f>IF(ISERROR(IF(LEN(E723)&gt;0,VLOOKUP(TEXT($E723,0),'Angaben Stationen'!$E$14:$J$213,5,0),"")),"?",IF(LEN(E723)&gt;0,VLOOKUP(TEXT($E723,0),'Angaben Stationen'!$E$14:$J$213,5,0),""))</f>
        <v/>
      </c>
      <c r="D723" s="232" t="str">
        <f>IF(ISERROR(IF(LEN(E723)&gt;0,VLOOKUP(TEXT($E723,0),'Angaben Stationen'!$E$14:$J$213,6,0),"")),"STATION IST NICHT VORHANDEN",IF(LEN(E723)&gt;0,VLOOKUP(TEXT($E723,0),'Angaben Stationen'!$E$14:$J$213,6,0),""))</f>
        <v/>
      </c>
      <c r="E723" s="287"/>
      <c r="F723" s="234"/>
      <c r="G723" s="234"/>
      <c r="H723" s="263"/>
      <c r="I723" s="169"/>
      <c r="K723" s="445" t="str">
        <f t="shared" si="84"/>
        <v>Leer</v>
      </c>
      <c r="L723" s="445" t="str">
        <f>VLOOKUP($D723,{"29 - Psychiatrie (Erwachsene)","BGI";"297 - stationsäquivalente Behandlung in der Erwachsenenpsychiatrie (29)","BGI";"30 - Kinder- und Jugendpsychiatrie","BGII";"307 - stationsäquivalente Behandlung in der Kinder- und Jugendpsychiatrie (30)","BGII";"31 - Psychosomatik","BGI";"","Leer"},2,0)</f>
        <v>Leer</v>
      </c>
      <c r="M723" s="445">
        <f t="shared" si="81"/>
        <v>0</v>
      </c>
      <c r="N723" s="445">
        <f t="shared" si="82"/>
        <v>0</v>
      </c>
      <c r="O723" s="445">
        <f t="shared" si="85"/>
        <v>0</v>
      </c>
      <c r="P723" s="445">
        <f t="shared" si="86"/>
        <v>0</v>
      </c>
      <c r="Q723" s="445">
        <f t="shared" si="87"/>
        <v>0</v>
      </c>
      <c r="R723" s="415" t="str">
        <f t="shared" si="88"/>
        <v>Leer</v>
      </c>
      <c r="S723" s="445">
        <f>IF('Angaben KH-Standort'!D$29='A4'!D723,IF('Angaben KH-Standort'!E$29="Ja",1,0),0)</f>
        <v>0</v>
      </c>
      <c r="T723" s="445">
        <f>IF('Angaben KH-Standort'!D$30='A4'!D723,IF('Angaben KH-Standort'!E$30="Ja",1,0),0)</f>
        <v>0</v>
      </c>
      <c r="U723" s="445">
        <f>IF('Angaben KH-Standort'!D$31='A4'!D723,IF('Angaben KH-Standort'!E$31="Ja",1,0),0)</f>
        <v>0</v>
      </c>
    </row>
    <row r="724" spans="2:21" ht="15" customHeight="1" x14ac:dyDescent="0.3">
      <c r="B724" s="70" t="str">
        <f t="shared" si="83"/>
        <v>!!!</v>
      </c>
      <c r="C724" s="265" t="str">
        <f>IF(ISERROR(IF(LEN(E724)&gt;0,VLOOKUP(TEXT($E724,0),'Angaben Stationen'!$E$14:$J$213,5,0),"")),"?",IF(LEN(E724)&gt;0,VLOOKUP(TEXT($E724,0),'Angaben Stationen'!$E$14:$J$213,5,0),""))</f>
        <v/>
      </c>
      <c r="D724" s="232" t="str">
        <f>IF(ISERROR(IF(LEN(E724)&gt;0,VLOOKUP(TEXT($E724,0),'Angaben Stationen'!$E$14:$J$213,6,0),"")),"STATION IST NICHT VORHANDEN",IF(LEN(E724)&gt;0,VLOOKUP(TEXT($E724,0),'Angaben Stationen'!$E$14:$J$213,6,0),""))</f>
        <v/>
      </c>
      <c r="E724" s="287"/>
      <c r="F724" s="234"/>
      <c r="G724" s="234"/>
      <c r="H724" s="263"/>
      <c r="I724" s="169"/>
      <c r="K724" s="445" t="str">
        <f t="shared" si="84"/>
        <v>Leer</v>
      </c>
      <c r="L724" s="445" t="str">
        <f>VLOOKUP($D724,{"29 - Psychiatrie (Erwachsene)","BGI";"297 - stationsäquivalente Behandlung in der Erwachsenenpsychiatrie (29)","BGI";"30 - Kinder- und Jugendpsychiatrie","BGII";"307 - stationsäquivalente Behandlung in der Kinder- und Jugendpsychiatrie (30)","BGII";"31 - Psychosomatik","BGI";"","Leer"},2,0)</f>
        <v>Leer</v>
      </c>
      <c r="M724" s="445">
        <f t="shared" si="81"/>
        <v>0</v>
      </c>
      <c r="N724" s="445">
        <f t="shared" si="82"/>
        <v>0</v>
      </c>
      <c r="O724" s="445">
        <f t="shared" si="85"/>
        <v>0</v>
      </c>
      <c r="P724" s="445">
        <f t="shared" si="86"/>
        <v>0</v>
      </c>
      <c r="Q724" s="445">
        <f t="shared" si="87"/>
        <v>0</v>
      </c>
      <c r="R724" s="415" t="str">
        <f t="shared" si="88"/>
        <v>Leer</v>
      </c>
      <c r="S724" s="445">
        <f>IF('Angaben KH-Standort'!D$29='A4'!D724,IF('Angaben KH-Standort'!E$29="Ja",1,0),0)</f>
        <v>0</v>
      </c>
      <c r="T724" s="445">
        <f>IF('Angaben KH-Standort'!D$30='A4'!D724,IF('Angaben KH-Standort'!E$30="Ja",1,0),0)</f>
        <v>0</v>
      </c>
      <c r="U724" s="445">
        <f>IF('Angaben KH-Standort'!D$31='A4'!D724,IF('Angaben KH-Standort'!E$31="Ja",1,0),0)</f>
        <v>0</v>
      </c>
    </row>
    <row r="725" spans="2:21" ht="15" customHeight="1" x14ac:dyDescent="0.3">
      <c r="B725" s="70" t="str">
        <f t="shared" si="83"/>
        <v>!!!</v>
      </c>
      <c r="C725" s="265" t="str">
        <f>IF(ISERROR(IF(LEN(E725)&gt;0,VLOOKUP(TEXT($E725,0),'Angaben Stationen'!$E$14:$J$213,5,0),"")),"?",IF(LEN(E725)&gt;0,VLOOKUP(TEXT($E725,0),'Angaben Stationen'!$E$14:$J$213,5,0),""))</f>
        <v/>
      </c>
      <c r="D725" s="232" t="str">
        <f>IF(ISERROR(IF(LEN(E725)&gt;0,VLOOKUP(TEXT($E725,0),'Angaben Stationen'!$E$14:$J$213,6,0),"")),"STATION IST NICHT VORHANDEN",IF(LEN(E725)&gt;0,VLOOKUP(TEXT($E725,0),'Angaben Stationen'!$E$14:$J$213,6,0),""))</f>
        <v/>
      </c>
      <c r="E725" s="287"/>
      <c r="F725" s="234"/>
      <c r="G725" s="234"/>
      <c r="H725" s="263"/>
      <c r="I725" s="169"/>
      <c r="K725" s="445" t="str">
        <f t="shared" si="84"/>
        <v>Leer</v>
      </c>
      <c r="L725" s="445" t="str">
        <f>VLOOKUP($D725,{"29 - Psychiatrie (Erwachsene)","BGI";"297 - stationsäquivalente Behandlung in der Erwachsenenpsychiatrie (29)","BGI";"30 - Kinder- und Jugendpsychiatrie","BGII";"307 - stationsäquivalente Behandlung in der Kinder- und Jugendpsychiatrie (30)","BGII";"31 - Psychosomatik","BGI";"","Leer"},2,0)</f>
        <v>Leer</v>
      </c>
      <c r="M725" s="445">
        <f t="shared" si="81"/>
        <v>0</v>
      </c>
      <c r="N725" s="445">
        <f t="shared" si="82"/>
        <v>0</v>
      </c>
      <c r="O725" s="445">
        <f t="shared" si="85"/>
        <v>0</v>
      </c>
      <c r="P725" s="445">
        <f t="shared" si="86"/>
        <v>0</v>
      </c>
      <c r="Q725" s="445">
        <f t="shared" si="87"/>
        <v>0</v>
      </c>
      <c r="R725" s="415" t="str">
        <f t="shared" si="88"/>
        <v>Leer</v>
      </c>
      <c r="S725" s="445">
        <f>IF('Angaben KH-Standort'!D$29='A4'!D725,IF('Angaben KH-Standort'!E$29="Ja",1,0),0)</f>
        <v>0</v>
      </c>
      <c r="T725" s="445">
        <f>IF('Angaben KH-Standort'!D$30='A4'!D725,IF('Angaben KH-Standort'!E$30="Ja",1,0),0)</f>
        <v>0</v>
      </c>
      <c r="U725" s="445">
        <f>IF('Angaben KH-Standort'!D$31='A4'!D725,IF('Angaben KH-Standort'!E$31="Ja",1,0),0)</f>
        <v>0</v>
      </c>
    </row>
    <row r="726" spans="2:21" ht="15" customHeight="1" x14ac:dyDescent="0.3">
      <c r="B726" s="70" t="str">
        <f t="shared" si="83"/>
        <v>!!!</v>
      </c>
      <c r="C726" s="265" t="str">
        <f>IF(ISERROR(IF(LEN(E726)&gt;0,VLOOKUP(TEXT($E726,0),'Angaben Stationen'!$E$14:$J$213,5,0),"")),"?",IF(LEN(E726)&gt;0,VLOOKUP(TEXT($E726,0),'Angaben Stationen'!$E$14:$J$213,5,0),""))</f>
        <v/>
      </c>
      <c r="D726" s="232" t="str">
        <f>IF(ISERROR(IF(LEN(E726)&gt;0,VLOOKUP(TEXT($E726,0),'Angaben Stationen'!$E$14:$J$213,6,0),"")),"STATION IST NICHT VORHANDEN",IF(LEN(E726)&gt;0,VLOOKUP(TEXT($E726,0),'Angaben Stationen'!$E$14:$J$213,6,0),""))</f>
        <v/>
      </c>
      <c r="E726" s="287"/>
      <c r="F726" s="234"/>
      <c r="G726" s="234"/>
      <c r="H726" s="263"/>
      <c r="I726" s="169"/>
      <c r="K726" s="445" t="str">
        <f t="shared" si="84"/>
        <v>Leer</v>
      </c>
      <c r="L726" s="445" t="str">
        <f>VLOOKUP($D726,{"29 - Psychiatrie (Erwachsene)","BGI";"297 - stationsäquivalente Behandlung in der Erwachsenenpsychiatrie (29)","BGI";"30 - Kinder- und Jugendpsychiatrie","BGII";"307 - stationsäquivalente Behandlung in der Kinder- und Jugendpsychiatrie (30)","BGII";"31 - Psychosomatik","BGI";"","Leer"},2,0)</f>
        <v>Leer</v>
      </c>
      <c r="M726" s="445">
        <f t="shared" si="81"/>
        <v>0</v>
      </c>
      <c r="N726" s="445">
        <f t="shared" si="82"/>
        <v>0</v>
      </c>
      <c r="O726" s="445">
        <f t="shared" si="85"/>
        <v>0</v>
      </c>
      <c r="P726" s="445">
        <f t="shared" si="86"/>
        <v>0</v>
      </c>
      <c r="Q726" s="445">
        <f t="shared" si="87"/>
        <v>0</v>
      </c>
      <c r="R726" s="415" t="str">
        <f t="shared" si="88"/>
        <v>Leer</v>
      </c>
      <c r="S726" s="445">
        <f>IF('Angaben KH-Standort'!D$29='A4'!D726,IF('Angaben KH-Standort'!E$29="Ja",1,0),0)</f>
        <v>0</v>
      </c>
      <c r="T726" s="445">
        <f>IF('Angaben KH-Standort'!D$30='A4'!D726,IF('Angaben KH-Standort'!E$30="Ja",1,0),0)</f>
        <v>0</v>
      </c>
      <c r="U726" s="445">
        <f>IF('Angaben KH-Standort'!D$31='A4'!D726,IF('Angaben KH-Standort'!E$31="Ja",1,0),0)</f>
        <v>0</v>
      </c>
    </row>
    <row r="727" spans="2:21" ht="15" customHeight="1" x14ac:dyDescent="0.3">
      <c r="B727" s="70" t="str">
        <f t="shared" si="83"/>
        <v>!!!</v>
      </c>
      <c r="C727" s="265" t="str">
        <f>IF(ISERROR(IF(LEN(E727)&gt;0,VLOOKUP(TEXT($E727,0),'Angaben Stationen'!$E$14:$J$213,5,0),"")),"?",IF(LEN(E727)&gt;0,VLOOKUP(TEXT($E727,0),'Angaben Stationen'!$E$14:$J$213,5,0),""))</f>
        <v/>
      </c>
      <c r="D727" s="232" t="str">
        <f>IF(ISERROR(IF(LEN(E727)&gt;0,VLOOKUP(TEXT($E727,0),'Angaben Stationen'!$E$14:$J$213,6,0),"")),"STATION IST NICHT VORHANDEN",IF(LEN(E727)&gt;0,VLOOKUP(TEXT($E727,0),'Angaben Stationen'!$E$14:$J$213,6,0),""))</f>
        <v/>
      </c>
      <c r="E727" s="287"/>
      <c r="F727" s="234"/>
      <c r="G727" s="234"/>
      <c r="H727" s="263"/>
      <c r="I727" s="169"/>
      <c r="K727" s="445" t="str">
        <f t="shared" si="84"/>
        <v>Leer</v>
      </c>
      <c r="L727" s="445" t="str">
        <f>VLOOKUP($D727,{"29 - Psychiatrie (Erwachsene)","BGI";"297 - stationsäquivalente Behandlung in der Erwachsenenpsychiatrie (29)","BGI";"30 - Kinder- und Jugendpsychiatrie","BGII";"307 - stationsäquivalente Behandlung in der Kinder- und Jugendpsychiatrie (30)","BGII";"31 - Psychosomatik","BGI";"","Leer"},2,0)</f>
        <v>Leer</v>
      </c>
      <c r="M727" s="445">
        <f t="shared" si="81"/>
        <v>0</v>
      </c>
      <c r="N727" s="445">
        <f t="shared" si="82"/>
        <v>0</v>
      </c>
      <c r="O727" s="445">
        <f t="shared" si="85"/>
        <v>0</v>
      </c>
      <c r="P727" s="445">
        <f t="shared" si="86"/>
        <v>0</v>
      </c>
      <c r="Q727" s="445">
        <f t="shared" si="87"/>
        <v>0</v>
      </c>
      <c r="R727" s="415" t="str">
        <f t="shared" si="88"/>
        <v>Leer</v>
      </c>
      <c r="S727" s="445">
        <f>IF('Angaben KH-Standort'!D$29='A4'!D727,IF('Angaben KH-Standort'!E$29="Ja",1,0),0)</f>
        <v>0</v>
      </c>
      <c r="T727" s="445">
        <f>IF('Angaben KH-Standort'!D$30='A4'!D727,IF('Angaben KH-Standort'!E$30="Ja",1,0),0)</f>
        <v>0</v>
      </c>
      <c r="U727" s="445">
        <f>IF('Angaben KH-Standort'!D$31='A4'!D727,IF('Angaben KH-Standort'!E$31="Ja",1,0),0)</f>
        <v>0</v>
      </c>
    </row>
    <row r="728" spans="2:21" ht="15" customHeight="1" x14ac:dyDescent="0.3">
      <c r="B728" s="70" t="str">
        <f t="shared" si="83"/>
        <v>!!!</v>
      </c>
      <c r="C728" s="265" t="str">
        <f>IF(ISERROR(IF(LEN(E728)&gt;0,VLOOKUP(TEXT($E728,0),'Angaben Stationen'!$E$14:$J$213,5,0),"")),"?",IF(LEN(E728)&gt;0,VLOOKUP(TEXT($E728,0),'Angaben Stationen'!$E$14:$J$213,5,0),""))</f>
        <v/>
      </c>
      <c r="D728" s="232" t="str">
        <f>IF(ISERROR(IF(LEN(E728)&gt;0,VLOOKUP(TEXT($E728,0),'Angaben Stationen'!$E$14:$J$213,6,0),"")),"STATION IST NICHT VORHANDEN",IF(LEN(E728)&gt;0,VLOOKUP(TEXT($E728,0),'Angaben Stationen'!$E$14:$J$213,6,0),""))</f>
        <v/>
      </c>
      <c r="E728" s="287"/>
      <c r="F728" s="234"/>
      <c r="G728" s="234"/>
      <c r="H728" s="263"/>
      <c r="I728" s="169"/>
      <c r="K728" s="445" t="str">
        <f t="shared" si="84"/>
        <v>Leer</v>
      </c>
      <c r="L728" s="445" t="str">
        <f>VLOOKUP($D728,{"29 - Psychiatrie (Erwachsene)","BGI";"297 - stationsäquivalente Behandlung in der Erwachsenenpsychiatrie (29)","BGI";"30 - Kinder- und Jugendpsychiatrie","BGII";"307 - stationsäquivalente Behandlung in der Kinder- und Jugendpsychiatrie (30)","BGII";"31 - Psychosomatik","BGI";"","Leer"},2,0)</f>
        <v>Leer</v>
      </c>
      <c r="M728" s="445">
        <f t="shared" si="81"/>
        <v>0</v>
      </c>
      <c r="N728" s="445">
        <f t="shared" si="82"/>
        <v>0</v>
      </c>
      <c r="O728" s="445">
        <f t="shared" si="85"/>
        <v>0</v>
      </c>
      <c r="P728" s="445">
        <f t="shared" si="86"/>
        <v>0</v>
      </c>
      <c r="Q728" s="445">
        <f t="shared" si="87"/>
        <v>0</v>
      </c>
      <c r="R728" s="415" t="str">
        <f t="shared" si="88"/>
        <v>Leer</v>
      </c>
      <c r="S728" s="445">
        <f>IF('Angaben KH-Standort'!D$29='A4'!D728,IF('Angaben KH-Standort'!E$29="Ja",1,0),0)</f>
        <v>0</v>
      </c>
      <c r="T728" s="445">
        <f>IF('Angaben KH-Standort'!D$30='A4'!D728,IF('Angaben KH-Standort'!E$30="Ja",1,0),0)</f>
        <v>0</v>
      </c>
      <c r="U728" s="445">
        <f>IF('Angaben KH-Standort'!D$31='A4'!D728,IF('Angaben KH-Standort'!E$31="Ja",1,0),0)</f>
        <v>0</v>
      </c>
    </row>
    <row r="729" spans="2:21" ht="15" customHeight="1" x14ac:dyDescent="0.3">
      <c r="B729" s="70" t="str">
        <f t="shared" si="83"/>
        <v>!!!</v>
      </c>
      <c r="C729" s="265" t="str">
        <f>IF(ISERROR(IF(LEN(E729)&gt;0,VLOOKUP(TEXT($E729,0),'Angaben Stationen'!$E$14:$J$213,5,0),"")),"?",IF(LEN(E729)&gt;0,VLOOKUP(TEXT($E729,0),'Angaben Stationen'!$E$14:$J$213,5,0),""))</f>
        <v/>
      </c>
      <c r="D729" s="232" t="str">
        <f>IF(ISERROR(IF(LEN(E729)&gt;0,VLOOKUP(TEXT($E729,0),'Angaben Stationen'!$E$14:$J$213,6,0),"")),"STATION IST NICHT VORHANDEN",IF(LEN(E729)&gt;0,VLOOKUP(TEXT($E729,0),'Angaben Stationen'!$E$14:$J$213,6,0),""))</f>
        <v/>
      </c>
      <c r="E729" s="287"/>
      <c r="F729" s="234"/>
      <c r="G729" s="234"/>
      <c r="H729" s="263"/>
      <c r="I729" s="169"/>
      <c r="K729" s="445" t="str">
        <f t="shared" si="84"/>
        <v>Leer</v>
      </c>
      <c r="L729" s="445" t="str">
        <f>VLOOKUP($D729,{"29 - Psychiatrie (Erwachsene)","BGI";"297 - stationsäquivalente Behandlung in der Erwachsenenpsychiatrie (29)","BGI";"30 - Kinder- und Jugendpsychiatrie","BGII";"307 - stationsäquivalente Behandlung in der Kinder- und Jugendpsychiatrie (30)","BGII";"31 - Psychosomatik","BGI";"","Leer"},2,0)</f>
        <v>Leer</v>
      </c>
      <c r="M729" s="445">
        <f t="shared" si="81"/>
        <v>0</v>
      </c>
      <c r="N729" s="445">
        <f t="shared" si="82"/>
        <v>0</v>
      </c>
      <c r="O729" s="445">
        <f t="shared" si="85"/>
        <v>0</v>
      </c>
      <c r="P729" s="445">
        <f t="shared" si="86"/>
        <v>0</v>
      </c>
      <c r="Q729" s="445">
        <f t="shared" si="87"/>
        <v>0</v>
      </c>
      <c r="R729" s="415" t="str">
        <f t="shared" si="88"/>
        <v>Leer</v>
      </c>
      <c r="S729" s="445">
        <f>IF('Angaben KH-Standort'!D$29='A4'!D729,IF('Angaben KH-Standort'!E$29="Ja",1,0),0)</f>
        <v>0</v>
      </c>
      <c r="T729" s="445">
        <f>IF('Angaben KH-Standort'!D$30='A4'!D729,IF('Angaben KH-Standort'!E$30="Ja",1,0),0)</f>
        <v>0</v>
      </c>
      <c r="U729" s="445">
        <f>IF('Angaben KH-Standort'!D$31='A4'!D729,IF('Angaben KH-Standort'!E$31="Ja",1,0),0)</f>
        <v>0</v>
      </c>
    </row>
    <row r="730" spans="2:21" ht="15" customHeight="1" x14ac:dyDescent="0.3">
      <c r="B730" s="70" t="str">
        <f t="shared" si="83"/>
        <v>!!!</v>
      </c>
      <c r="C730" s="265" t="str">
        <f>IF(ISERROR(IF(LEN(E730)&gt;0,VLOOKUP(TEXT($E730,0),'Angaben Stationen'!$E$14:$J$213,5,0),"")),"?",IF(LEN(E730)&gt;0,VLOOKUP(TEXT($E730,0),'Angaben Stationen'!$E$14:$J$213,5,0),""))</f>
        <v/>
      </c>
      <c r="D730" s="232" t="str">
        <f>IF(ISERROR(IF(LEN(E730)&gt;0,VLOOKUP(TEXT($E730,0),'Angaben Stationen'!$E$14:$J$213,6,0),"")),"STATION IST NICHT VORHANDEN",IF(LEN(E730)&gt;0,VLOOKUP(TEXT($E730,0),'Angaben Stationen'!$E$14:$J$213,6,0),""))</f>
        <v/>
      </c>
      <c r="E730" s="287"/>
      <c r="F730" s="234"/>
      <c r="G730" s="234"/>
      <c r="H730" s="263"/>
      <c r="I730" s="169"/>
      <c r="K730" s="445" t="str">
        <f t="shared" si="84"/>
        <v>Leer</v>
      </c>
      <c r="L730" s="445" t="str">
        <f>VLOOKUP($D730,{"29 - Psychiatrie (Erwachsene)","BGI";"297 - stationsäquivalente Behandlung in der Erwachsenenpsychiatrie (29)","BGI";"30 - Kinder- und Jugendpsychiatrie","BGII";"307 - stationsäquivalente Behandlung in der Kinder- und Jugendpsychiatrie (30)","BGII";"31 - Psychosomatik","BGI";"","Leer"},2,0)</f>
        <v>Leer</v>
      </c>
      <c r="M730" s="445">
        <f t="shared" si="81"/>
        <v>0</v>
      </c>
      <c r="N730" s="445">
        <f t="shared" si="82"/>
        <v>0</v>
      </c>
      <c r="O730" s="445">
        <f t="shared" si="85"/>
        <v>0</v>
      </c>
      <c r="P730" s="445">
        <f t="shared" si="86"/>
        <v>0</v>
      </c>
      <c r="Q730" s="445">
        <f t="shared" si="87"/>
        <v>0</v>
      </c>
      <c r="R730" s="415" t="str">
        <f t="shared" si="88"/>
        <v>Leer</v>
      </c>
      <c r="S730" s="445">
        <f>IF('Angaben KH-Standort'!D$29='A4'!D730,IF('Angaben KH-Standort'!E$29="Ja",1,0),0)</f>
        <v>0</v>
      </c>
      <c r="T730" s="445">
        <f>IF('Angaben KH-Standort'!D$30='A4'!D730,IF('Angaben KH-Standort'!E$30="Ja",1,0),0)</f>
        <v>0</v>
      </c>
      <c r="U730" s="445">
        <f>IF('Angaben KH-Standort'!D$31='A4'!D730,IF('Angaben KH-Standort'!E$31="Ja",1,0),0)</f>
        <v>0</v>
      </c>
    </row>
    <row r="731" spans="2:21" ht="15" customHeight="1" x14ac:dyDescent="0.3">
      <c r="B731" s="70" t="str">
        <f t="shared" si="83"/>
        <v>!!!</v>
      </c>
      <c r="C731" s="265" t="str">
        <f>IF(ISERROR(IF(LEN(E731)&gt;0,VLOOKUP(TEXT($E731,0),'Angaben Stationen'!$E$14:$J$213,5,0),"")),"?",IF(LEN(E731)&gt;0,VLOOKUP(TEXT($E731,0),'Angaben Stationen'!$E$14:$J$213,5,0),""))</f>
        <v/>
      </c>
      <c r="D731" s="232" t="str">
        <f>IF(ISERROR(IF(LEN(E731)&gt;0,VLOOKUP(TEXT($E731,0),'Angaben Stationen'!$E$14:$J$213,6,0),"")),"STATION IST NICHT VORHANDEN",IF(LEN(E731)&gt;0,VLOOKUP(TEXT($E731,0),'Angaben Stationen'!$E$14:$J$213,6,0),""))</f>
        <v/>
      </c>
      <c r="E731" s="287"/>
      <c r="F731" s="234"/>
      <c r="G731" s="234"/>
      <c r="H731" s="263"/>
      <c r="I731" s="169"/>
      <c r="K731" s="445" t="str">
        <f t="shared" si="84"/>
        <v>Leer</v>
      </c>
      <c r="L731" s="445" t="str">
        <f>VLOOKUP($D731,{"29 - Psychiatrie (Erwachsene)","BGI";"297 - stationsäquivalente Behandlung in der Erwachsenenpsychiatrie (29)","BGI";"30 - Kinder- und Jugendpsychiatrie","BGII";"307 - stationsäquivalente Behandlung in der Kinder- und Jugendpsychiatrie (30)","BGII";"31 - Psychosomatik","BGI";"","Leer"},2,0)</f>
        <v>Leer</v>
      </c>
      <c r="M731" s="445">
        <f t="shared" si="81"/>
        <v>0</v>
      </c>
      <c r="N731" s="445">
        <f t="shared" si="82"/>
        <v>0</v>
      </c>
      <c r="O731" s="445">
        <f t="shared" si="85"/>
        <v>0</v>
      </c>
      <c r="P731" s="445">
        <f t="shared" si="86"/>
        <v>0</v>
      </c>
      <c r="Q731" s="445">
        <f t="shared" si="87"/>
        <v>0</v>
      </c>
      <c r="R731" s="415" t="str">
        <f t="shared" si="88"/>
        <v>Leer</v>
      </c>
      <c r="S731" s="445">
        <f>IF('Angaben KH-Standort'!D$29='A4'!D731,IF('Angaben KH-Standort'!E$29="Ja",1,0),0)</f>
        <v>0</v>
      </c>
      <c r="T731" s="445">
        <f>IF('Angaben KH-Standort'!D$30='A4'!D731,IF('Angaben KH-Standort'!E$30="Ja",1,0),0)</f>
        <v>0</v>
      </c>
      <c r="U731" s="445">
        <f>IF('Angaben KH-Standort'!D$31='A4'!D731,IF('Angaben KH-Standort'!E$31="Ja",1,0),0)</f>
        <v>0</v>
      </c>
    </row>
    <row r="732" spans="2:21" ht="15" customHeight="1" x14ac:dyDescent="0.3">
      <c r="B732" s="70" t="str">
        <f t="shared" si="83"/>
        <v>!!!</v>
      </c>
      <c r="C732" s="265" t="str">
        <f>IF(ISERROR(IF(LEN(E732)&gt;0,VLOOKUP(TEXT($E732,0),'Angaben Stationen'!$E$14:$J$213,5,0),"")),"?",IF(LEN(E732)&gt;0,VLOOKUP(TEXT($E732,0),'Angaben Stationen'!$E$14:$J$213,5,0),""))</f>
        <v/>
      </c>
      <c r="D732" s="232" t="str">
        <f>IF(ISERROR(IF(LEN(E732)&gt;0,VLOOKUP(TEXT($E732,0),'Angaben Stationen'!$E$14:$J$213,6,0),"")),"STATION IST NICHT VORHANDEN",IF(LEN(E732)&gt;0,VLOOKUP(TEXT($E732,0),'Angaben Stationen'!$E$14:$J$213,6,0),""))</f>
        <v/>
      </c>
      <c r="E732" s="287"/>
      <c r="F732" s="234"/>
      <c r="G732" s="234"/>
      <c r="H732" s="263"/>
      <c r="I732" s="169"/>
      <c r="K732" s="445" t="str">
        <f t="shared" si="84"/>
        <v>Leer</v>
      </c>
      <c r="L732" s="445" t="str">
        <f>VLOOKUP($D732,{"29 - Psychiatrie (Erwachsene)","BGI";"297 - stationsäquivalente Behandlung in der Erwachsenenpsychiatrie (29)","BGI";"30 - Kinder- und Jugendpsychiatrie","BGII";"307 - stationsäquivalente Behandlung in der Kinder- und Jugendpsychiatrie (30)","BGII";"31 - Psychosomatik","BGI";"","Leer"},2,0)</f>
        <v>Leer</v>
      </c>
      <c r="M732" s="445">
        <f t="shared" si="81"/>
        <v>0</v>
      </c>
      <c r="N732" s="445">
        <f t="shared" si="82"/>
        <v>0</v>
      </c>
      <c r="O732" s="445">
        <f t="shared" si="85"/>
        <v>0</v>
      </c>
      <c r="P732" s="445">
        <f t="shared" si="86"/>
        <v>0</v>
      </c>
      <c r="Q732" s="445">
        <f t="shared" si="87"/>
        <v>0</v>
      </c>
      <c r="R732" s="415" t="str">
        <f t="shared" si="88"/>
        <v>Leer</v>
      </c>
      <c r="S732" s="445">
        <f>IF('Angaben KH-Standort'!D$29='A4'!D732,IF('Angaben KH-Standort'!E$29="Ja",1,0),0)</f>
        <v>0</v>
      </c>
      <c r="T732" s="445">
        <f>IF('Angaben KH-Standort'!D$30='A4'!D732,IF('Angaben KH-Standort'!E$30="Ja",1,0),0)</f>
        <v>0</v>
      </c>
      <c r="U732" s="445">
        <f>IF('Angaben KH-Standort'!D$31='A4'!D732,IF('Angaben KH-Standort'!E$31="Ja",1,0),0)</f>
        <v>0</v>
      </c>
    </row>
    <row r="733" spans="2:21" ht="15" customHeight="1" x14ac:dyDescent="0.3">
      <c r="B733" s="70" t="str">
        <f t="shared" si="83"/>
        <v>!!!</v>
      </c>
      <c r="C733" s="265" t="str">
        <f>IF(ISERROR(IF(LEN(E733)&gt;0,VLOOKUP(TEXT($E733,0),'Angaben Stationen'!$E$14:$J$213,5,0),"")),"?",IF(LEN(E733)&gt;0,VLOOKUP(TEXT($E733,0),'Angaben Stationen'!$E$14:$J$213,5,0),""))</f>
        <v/>
      </c>
      <c r="D733" s="232" t="str">
        <f>IF(ISERROR(IF(LEN(E733)&gt;0,VLOOKUP(TEXT($E733,0),'Angaben Stationen'!$E$14:$J$213,6,0),"")),"STATION IST NICHT VORHANDEN",IF(LEN(E733)&gt;0,VLOOKUP(TEXT($E733,0),'Angaben Stationen'!$E$14:$J$213,6,0),""))</f>
        <v/>
      </c>
      <c r="E733" s="287"/>
      <c r="F733" s="234"/>
      <c r="G733" s="234"/>
      <c r="H733" s="263"/>
      <c r="I733" s="169"/>
      <c r="K733" s="445" t="str">
        <f t="shared" si="84"/>
        <v>Leer</v>
      </c>
      <c r="L733" s="445" t="str">
        <f>VLOOKUP($D733,{"29 - Psychiatrie (Erwachsene)","BGI";"297 - stationsäquivalente Behandlung in der Erwachsenenpsychiatrie (29)","BGI";"30 - Kinder- und Jugendpsychiatrie","BGII";"307 - stationsäquivalente Behandlung in der Kinder- und Jugendpsychiatrie (30)","BGII";"31 - Psychosomatik","BGI";"","Leer"},2,0)</f>
        <v>Leer</v>
      </c>
      <c r="M733" s="445">
        <f t="shared" si="81"/>
        <v>0</v>
      </c>
      <c r="N733" s="445">
        <f t="shared" si="82"/>
        <v>0</v>
      </c>
      <c r="O733" s="445">
        <f t="shared" si="85"/>
        <v>0</v>
      </c>
      <c r="P733" s="445">
        <f t="shared" si="86"/>
        <v>0</v>
      </c>
      <c r="Q733" s="445">
        <f t="shared" si="87"/>
        <v>0</v>
      </c>
      <c r="R733" s="415" t="str">
        <f t="shared" si="88"/>
        <v>Leer</v>
      </c>
      <c r="S733" s="445">
        <f>IF('Angaben KH-Standort'!D$29='A4'!D733,IF('Angaben KH-Standort'!E$29="Ja",1,0),0)</f>
        <v>0</v>
      </c>
      <c r="T733" s="445">
        <f>IF('Angaben KH-Standort'!D$30='A4'!D733,IF('Angaben KH-Standort'!E$30="Ja",1,0),0)</f>
        <v>0</v>
      </c>
      <c r="U733" s="445">
        <f>IF('Angaben KH-Standort'!D$31='A4'!D733,IF('Angaben KH-Standort'!E$31="Ja",1,0),0)</f>
        <v>0</v>
      </c>
    </row>
    <row r="734" spans="2:21" ht="15" customHeight="1" x14ac:dyDescent="0.3">
      <c r="B734" s="70" t="str">
        <f t="shared" si="83"/>
        <v>!!!</v>
      </c>
      <c r="C734" s="265" t="str">
        <f>IF(ISERROR(IF(LEN(E734)&gt;0,VLOOKUP(TEXT($E734,0),'Angaben Stationen'!$E$14:$J$213,5,0),"")),"?",IF(LEN(E734)&gt;0,VLOOKUP(TEXT($E734,0),'Angaben Stationen'!$E$14:$J$213,5,0),""))</f>
        <v/>
      </c>
      <c r="D734" s="232" t="str">
        <f>IF(ISERROR(IF(LEN(E734)&gt;0,VLOOKUP(TEXT($E734,0),'Angaben Stationen'!$E$14:$J$213,6,0),"")),"STATION IST NICHT VORHANDEN",IF(LEN(E734)&gt;0,VLOOKUP(TEXT($E734,0),'Angaben Stationen'!$E$14:$J$213,6,0),""))</f>
        <v/>
      </c>
      <c r="E734" s="287"/>
      <c r="F734" s="234"/>
      <c r="G734" s="234"/>
      <c r="H734" s="263"/>
      <c r="I734" s="169"/>
      <c r="K734" s="445" t="str">
        <f t="shared" si="84"/>
        <v>Leer</v>
      </c>
      <c r="L734" s="445" t="str">
        <f>VLOOKUP($D734,{"29 - Psychiatrie (Erwachsene)","BGI";"297 - stationsäquivalente Behandlung in der Erwachsenenpsychiatrie (29)","BGI";"30 - Kinder- und Jugendpsychiatrie","BGII";"307 - stationsäquivalente Behandlung in der Kinder- und Jugendpsychiatrie (30)","BGII";"31 - Psychosomatik","BGI";"","Leer"},2,0)</f>
        <v>Leer</v>
      </c>
      <c r="M734" s="445">
        <f t="shared" si="81"/>
        <v>0</v>
      </c>
      <c r="N734" s="445">
        <f t="shared" si="82"/>
        <v>0</v>
      </c>
      <c r="O734" s="445">
        <f t="shared" si="85"/>
        <v>0</v>
      </c>
      <c r="P734" s="445">
        <f t="shared" si="86"/>
        <v>0</v>
      </c>
      <c r="Q734" s="445">
        <f t="shared" si="87"/>
        <v>0</v>
      </c>
      <c r="R734" s="415" t="str">
        <f t="shared" si="88"/>
        <v>Leer</v>
      </c>
      <c r="S734" s="445">
        <f>IF('Angaben KH-Standort'!D$29='A4'!D734,IF('Angaben KH-Standort'!E$29="Ja",1,0),0)</f>
        <v>0</v>
      </c>
      <c r="T734" s="445">
        <f>IF('Angaben KH-Standort'!D$30='A4'!D734,IF('Angaben KH-Standort'!E$30="Ja",1,0),0)</f>
        <v>0</v>
      </c>
      <c r="U734" s="445">
        <f>IF('Angaben KH-Standort'!D$31='A4'!D734,IF('Angaben KH-Standort'!E$31="Ja",1,0),0)</f>
        <v>0</v>
      </c>
    </row>
    <row r="735" spans="2:21" ht="15" customHeight="1" x14ac:dyDescent="0.3">
      <c r="B735" s="70" t="str">
        <f t="shared" si="83"/>
        <v>!!!</v>
      </c>
      <c r="C735" s="265" t="str">
        <f>IF(ISERROR(IF(LEN(E735)&gt;0,VLOOKUP(TEXT($E735,0),'Angaben Stationen'!$E$14:$J$213,5,0),"")),"?",IF(LEN(E735)&gt;0,VLOOKUP(TEXT($E735,0),'Angaben Stationen'!$E$14:$J$213,5,0),""))</f>
        <v/>
      </c>
      <c r="D735" s="232" t="str">
        <f>IF(ISERROR(IF(LEN(E735)&gt;0,VLOOKUP(TEXT($E735,0),'Angaben Stationen'!$E$14:$J$213,6,0),"")),"STATION IST NICHT VORHANDEN",IF(LEN(E735)&gt;0,VLOOKUP(TEXT($E735,0),'Angaben Stationen'!$E$14:$J$213,6,0),""))</f>
        <v/>
      </c>
      <c r="E735" s="287"/>
      <c r="F735" s="234"/>
      <c r="G735" s="234"/>
      <c r="H735" s="263"/>
      <c r="I735" s="169"/>
      <c r="K735" s="445" t="str">
        <f t="shared" si="84"/>
        <v>Leer</v>
      </c>
      <c r="L735" s="445" t="str">
        <f>VLOOKUP($D735,{"29 - Psychiatrie (Erwachsene)","BGI";"297 - stationsäquivalente Behandlung in der Erwachsenenpsychiatrie (29)","BGI";"30 - Kinder- und Jugendpsychiatrie","BGII";"307 - stationsäquivalente Behandlung in der Kinder- und Jugendpsychiatrie (30)","BGII";"31 - Psychosomatik","BGI";"","Leer"},2,0)</f>
        <v>Leer</v>
      </c>
      <c r="M735" s="445">
        <f t="shared" si="81"/>
        <v>0</v>
      </c>
      <c r="N735" s="445">
        <f t="shared" si="82"/>
        <v>0</v>
      </c>
      <c r="O735" s="445">
        <f t="shared" si="85"/>
        <v>0</v>
      </c>
      <c r="P735" s="445">
        <f t="shared" si="86"/>
        <v>0</v>
      </c>
      <c r="Q735" s="445">
        <f t="shared" si="87"/>
        <v>0</v>
      </c>
      <c r="R735" s="415" t="str">
        <f t="shared" si="88"/>
        <v>Leer</v>
      </c>
      <c r="S735" s="445">
        <f>IF('Angaben KH-Standort'!D$29='A4'!D735,IF('Angaben KH-Standort'!E$29="Ja",1,0),0)</f>
        <v>0</v>
      </c>
      <c r="T735" s="445">
        <f>IF('Angaben KH-Standort'!D$30='A4'!D735,IF('Angaben KH-Standort'!E$30="Ja",1,0),0)</f>
        <v>0</v>
      </c>
      <c r="U735" s="445">
        <f>IF('Angaben KH-Standort'!D$31='A4'!D735,IF('Angaben KH-Standort'!E$31="Ja",1,0),0)</f>
        <v>0</v>
      </c>
    </row>
    <row r="736" spans="2:21" ht="15" customHeight="1" x14ac:dyDescent="0.3">
      <c r="B736" s="70" t="str">
        <f t="shared" si="83"/>
        <v>!!!</v>
      </c>
      <c r="C736" s="265" t="str">
        <f>IF(ISERROR(IF(LEN(E736)&gt;0,VLOOKUP(TEXT($E736,0),'Angaben Stationen'!$E$14:$J$213,5,0),"")),"?",IF(LEN(E736)&gt;0,VLOOKUP(TEXT($E736,0),'Angaben Stationen'!$E$14:$J$213,5,0),""))</f>
        <v/>
      </c>
      <c r="D736" s="232" t="str">
        <f>IF(ISERROR(IF(LEN(E736)&gt;0,VLOOKUP(TEXT($E736,0),'Angaben Stationen'!$E$14:$J$213,6,0),"")),"STATION IST NICHT VORHANDEN",IF(LEN(E736)&gt;0,VLOOKUP(TEXT($E736,0),'Angaben Stationen'!$E$14:$J$213,6,0),""))</f>
        <v/>
      </c>
      <c r="E736" s="287"/>
      <c r="F736" s="234"/>
      <c r="G736" s="234"/>
      <c r="H736" s="263"/>
      <c r="I736" s="169"/>
      <c r="K736" s="445" t="str">
        <f t="shared" si="84"/>
        <v>Leer</v>
      </c>
      <c r="L736" s="445" t="str">
        <f>VLOOKUP($D736,{"29 - Psychiatrie (Erwachsene)","BGI";"297 - stationsäquivalente Behandlung in der Erwachsenenpsychiatrie (29)","BGI";"30 - Kinder- und Jugendpsychiatrie","BGII";"307 - stationsäquivalente Behandlung in der Kinder- und Jugendpsychiatrie (30)","BGII";"31 - Psychosomatik","BGI";"","Leer"},2,0)</f>
        <v>Leer</v>
      </c>
      <c r="M736" s="445">
        <f t="shared" si="81"/>
        <v>0</v>
      </c>
      <c r="N736" s="445">
        <f t="shared" si="82"/>
        <v>0</v>
      </c>
      <c r="O736" s="445">
        <f t="shared" si="85"/>
        <v>0</v>
      </c>
      <c r="P736" s="445">
        <f t="shared" si="86"/>
        <v>0</v>
      </c>
      <c r="Q736" s="445">
        <f t="shared" si="87"/>
        <v>0</v>
      </c>
      <c r="R736" s="415" t="str">
        <f t="shared" si="88"/>
        <v>Leer</v>
      </c>
      <c r="S736" s="445">
        <f>IF('Angaben KH-Standort'!D$29='A4'!D736,IF('Angaben KH-Standort'!E$29="Ja",1,0),0)</f>
        <v>0</v>
      </c>
      <c r="T736" s="445">
        <f>IF('Angaben KH-Standort'!D$30='A4'!D736,IF('Angaben KH-Standort'!E$30="Ja",1,0),0)</f>
        <v>0</v>
      </c>
      <c r="U736" s="445">
        <f>IF('Angaben KH-Standort'!D$31='A4'!D736,IF('Angaben KH-Standort'!E$31="Ja",1,0),0)</f>
        <v>0</v>
      </c>
    </row>
    <row r="737" spans="2:21" ht="15" customHeight="1" x14ac:dyDescent="0.3">
      <c r="B737" s="70" t="str">
        <f t="shared" si="83"/>
        <v>!!!</v>
      </c>
      <c r="C737" s="265" t="str">
        <f>IF(ISERROR(IF(LEN(E737)&gt;0,VLOOKUP(TEXT($E737,0),'Angaben Stationen'!$E$14:$J$213,5,0),"")),"?",IF(LEN(E737)&gt;0,VLOOKUP(TEXT($E737,0),'Angaben Stationen'!$E$14:$J$213,5,0),""))</f>
        <v/>
      </c>
      <c r="D737" s="232" t="str">
        <f>IF(ISERROR(IF(LEN(E737)&gt;0,VLOOKUP(TEXT($E737,0),'Angaben Stationen'!$E$14:$J$213,6,0),"")),"STATION IST NICHT VORHANDEN",IF(LEN(E737)&gt;0,VLOOKUP(TEXT($E737,0),'Angaben Stationen'!$E$14:$J$213,6,0),""))</f>
        <v/>
      </c>
      <c r="E737" s="287"/>
      <c r="F737" s="234"/>
      <c r="G737" s="234"/>
      <c r="H737" s="263"/>
      <c r="I737" s="169"/>
      <c r="K737" s="445" t="str">
        <f t="shared" si="84"/>
        <v>Leer</v>
      </c>
      <c r="L737" s="445" t="str">
        <f>VLOOKUP($D737,{"29 - Psychiatrie (Erwachsene)","BGI";"297 - stationsäquivalente Behandlung in der Erwachsenenpsychiatrie (29)","BGI";"30 - Kinder- und Jugendpsychiatrie","BGII";"307 - stationsäquivalente Behandlung in der Kinder- und Jugendpsychiatrie (30)","BGII";"31 - Psychosomatik","BGI";"","Leer"},2,0)</f>
        <v>Leer</v>
      </c>
      <c r="M737" s="445">
        <f t="shared" si="81"/>
        <v>0</v>
      </c>
      <c r="N737" s="445">
        <f t="shared" si="82"/>
        <v>0</v>
      </c>
      <c r="O737" s="445">
        <f t="shared" si="85"/>
        <v>0</v>
      </c>
      <c r="P737" s="445">
        <f t="shared" si="86"/>
        <v>0</v>
      </c>
      <c r="Q737" s="445">
        <f t="shared" si="87"/>
        <v>0</v>
      </c>
      <c r="R737" s="415" t="str">
        <f t="shared" si="88"/>
        <v>Leer</v>
      </c>
      <c r="S737" s="445">
        <f>IF('Angaben KH-Standort'!D$29='A4'!D737,IF('Angaben KH-Standort'!E$29="Ja",1,0),0)</f>
        <v>0</v>
      </c>
      <c r="T737" s="445">
        <f>IF('Angaben KH-Standort'!D$30='A4'!D737,IF('Angaben KH-Standort'!E$30="Ja",1,0),0)</f>
        <v>0</v>
      </c>
      <c r="U737" s="445">
        <f>IF('Angaben KH-Standort'!D$31='A4'!D737,IF('Angaben KH-Standort'!E$31="Ja",1,0),0)</f>
        <v>0</v>
      </c>
    </row>
    <row r="738" spans="2:21" ht="15" customHeight="1" x14ac:dyDescent="0.3">
      <c r="B738" s="70" t="str">
        <f t="shared" si="83"/>
        <v>!!!</v>
      </c>
      <c r="C738" s="265" t="str">
        <f>IF(ISERROR(IF(LEN(E738)&gt;0,VLOOKUP(TEXT($E738,0),'Angaben Stationen'!$E$14:$J$213,5,0),"")),"?",IF(LEN(E738)&gt;0,VLOOKUP(TEXT($E738,0),'Angaben Stationen'!$E$14:$J$213,5,0),""))</f>
        <v/>
      </c>
      <c r="D738" s="232" t="str">
        <f>IF(ISERROR(IF(LEN(E738)&gt;0,VLOOKUP(TEXT($E738,0),'Angaben Stationen'!$E$14:$J$213,6,0),"")),"STATION IST NICHT VORHANDEN",IF(LEN(E738)&gt;0,VLOOKUP(TEXT($E738,0),'Angaben Stationen'!$E$14:$J$213,6,0),""))</f>
        <v/>
      </c>
      <c r="E738" s="287"/>
      <c r="F738" s="234"/>
      <c r="G738" s="234"/>
      <c r="H738" s="263"/>
      <c r="I738" s="169"/>
      <c r="K738" s="445" t="str">
        <f t="shared" si="84"/>
        <v>Leer</v>
      </c>
      <c r="L738" s="445" t="str">
        <f>VLOOKUP($D738,{"29 - Psychiatrie (Erwachsene)","BGI";"297 - stationsäquivalente Behandlung in der Erwachsenenpsychiatrie (29)","BGI";"30 - Kinder- und Jugendpsychiatrie","BGII";"307 - stationsäquivalente Behandlung in der Kinder- und Jugendpsychiatrie (30)","BGII";"31 - Psychosomatik","BGI";"","Leer"},2,0)</f>
        <v>Leer</v>
      </c>
      <c r="M738" s="445">
        <f t="shared" ref="M738:M801" si="89">IF(LEN(B738)&gt;0,0,1)</f>
        <v>0</v>
      </c>
      <c r="N738" s="445">
        <f t="shared" ref="N738:N801" si="90">IF(E738&lt;&gt;"",1,0)</f>
        <v>0</v>
      </c>
      <c r="O738" s="445">
        <f t="shared" si="85"/>
        <v>0</v>
      </c>
      <c r="P738" s="445">
        <f t="shared" si="86"/>
        <v>0</v>
      </c>
      <c r="Q738" s="445">
        <f t="shared" si="87"/>
        <v>0</v>
      </c>
      <c r="R738" s="415" t="str">
        <f t="shared" si="88"/>
        <v>Leer</v>
      </c>
      <c r="S738" s="445">
        <f>IF('Angaben KH-Standort'!D$29='A4'!D738,IF('Angaben KH-Standort'!E$29="Ja",1,0),0)</f>
        <v>0</v>
      </c>
      <c r="T738" s="445">
        <f>IF('Angaben KH-Standort'!D$30='A4'!D738,IF('Angaben KH-Standort'!E$30="Ja",1,0),0)</f>
        <v>0</v>
      </c>
      <c r="U738" s="445">
        <f>IF('Angaben KH-Standort'!D$31='A4'!D738,IF('Angaben KH-Standort'!E$31="Ja",1,0),0)</f>
        <v>0</v>
      </c>
    </row>
    <row r="739" spans="2:21" ht="15" customHeight="1" x14ac:dyDescent="0.3">
      <c r="B739" s="70" t="str">
        <f t="shared" ref="B739:B802" si="91">IF(SUM(N739:Q739)&lt;4,"!!!","")</f>
        <v>!!!</v>
      </c>
      <c r="C739" s="265" t="str">
        <f>IF(ISERROR(IF(LEN(E739)&gt;0,VLOOKUP(TEXT($E739,0),'Angaben Stationen'!$E$14:$J$213,5,0),"")),"?",IF(LEN(E739)&gt;0,VLOOKUP(TEXT($E739,0),'Angaben Stationen'!$E$14:$J$213,5,0),""))</f>
        <v/>
      </c>
      <c r="D739" s="232" t="str">
        <f>IF(ISERROR(IF(LEN(E739)&gt;0,VLOOKUP(TEXT($E739,0),'Angaben Stationen'!$E$14:$J$213,6,0),"")),"STATION IST NICHT VORHANDEN",IF(LEN(E739)&gt;0,VLOOKUP(TEXT($E739,0),'Angaben Stationen'!$E$14:$J$213,6,0),""))</f>
        <v/>
      </c>
      <c r="E739" s="287"/>
      <c r="F739" s="234"/>
      <c r="G739" s="234"/>
      <c r="H739" s="263"/>
      <c r="I739" s="169"/>
      <c r="K739" s="445" t="str">
        <f t="shared" ref="K739:K802" si="92">IF($E739&lt;&gt;"","Monat","Leer")</f>
        <v>Leer</v>
      </c>
      <c r="L739" s="445" t="str">
        <f>VLOOKUP($D739,{"29 - Psychiatrie (Erwachsene)","BGI";"297 - stationsäquivalente Behandlung in der Erwachsenenpsychiatrie (29)","BGI";"30 - Kinder- und Jugendpsychiatrie","BGII";"307 - stationsäquivalente Behandlung in der Kinder- und Jugendpsychiatrie (30)","BGII";"31 - Psychosomatik","BGI";"","Leer"},2,0)</f>
        <v>Leer</v>
      </c>
      <c r="M739" s="445">
        <f t="shared" si="89"/>
        <v>0</v>
      </c>
      <c r="N739" s="445">
        <f t="shared" si="90"/>
        <v>0</v>
      </c>
      <c r="O739" s="445">
        <f t="shared" ref="O739:O802" si="93">IF(VALUE($F739)&gt;0,1,0)</f>
        <v>0</v>
      </c>
      <c r="P739" s="445">
        <f t="shared" ref="P739:P802" si="94">IF(LEN($G739)&gt;0,1,0)</f>
        <v>0</v>
      </c>
      <c r="Q739" s="445">
        <f t="shared" ref="Q739:Q802" si="95">IF(LEN($H739)&gt;0,1,0)</f>
        <v>0</v>
      </c>
      <c r="R739" s="415" t="str">
        <f t="shared" ref="R739:R802" si="96">IF(D739&lt;&gt;"",IF(SUM(S739:U739)&gt;0,"Ja","Nein"),"Leer")</f>
        <v>Leer</v>
      </c>
      <c r="S739" s="445">
        <f>IF('Angaben KH-Standort'!D$29='A4'!D739,IF('Angaben KH-Standort'!E$29="Ja",1,0),0)</f>
        <v>0</v>
      </c>
      <c r="T739" s="445">
        <f>IF('Angaben KH-Standort'!D$30='A4'!D739,IF('Angaben KH-Standort'!E$30="Ja",1,0),0)</f>
        <v>0</v>
      </c>
      <c r="U739" s="445">
        <f>IF('Angaben KH-Standort'!D$31='A4'!D739,IF('Angaben KH-Standort'!E$31="Ja",1,0),0)</f>
        <v>0</v>
      </c>
    </row>
    <row r="740" spans="2:21" ht="15" customHeight="1" x14ac:dyDescent="0.3">
      <c r="B740" s="70" t="str">
        <f t="shared" si="91"/>
        <v>!!!</v>
      </c>
      <c r="C740" s="265" t="str">
        <f>IF(ISERROR(IF(LEN(E740)&gt;0,VLOOKUP(TEXT($E740,0),'Angaben Stationen'!$E$14:$J$213,5,0),"")),"?",IF(LEN(E740)&gt;0,VLOOKUP(TEXT($E740,0),'Angaben Stationen'!$E$14:$J$213,5,0),""))</f>
        <v/>
      </c>
      <c r="D740" s="232" t="str">
        <f>IF(ISERROR(IF(LEN(E740)&gt;0,VLOOKUP(TEXT($E740,0),'Angaben Stationen'!$E$14:$J$213,6,0),"")),"STATION IST NICHT VORHANDEN",IF(LEN(E740)&gt;0,VLOOKUP(TEXT($E740,0),'Angaben Stationen'!$E$14:$J$213,6,0),""))</f>
        <v/>
      </c>
      <c r="E740" s="287"/>
      <c r="F740" s="234"/>
      <c r="G740" s="234"/>
      <c r="H740" s="263"/>
      <c r="I740" s="169"/>
      <c r="K740" s="445" t="str">
        <f t="shared" si="92"/>
        <v>Leer</v>
      </c>
      <c r="L740" s="445" t="str">
        <f>VLOOKUP($D740,{"29 - Psychiatrie (Erwachsene)","BGI";"297 - stationsäquivalente Behandlung in der Erwachsenenpsychiatrie (29)","BGI";"30 - Kinder- und Jugendpsychiatrie","BGII";"307 - stationsäquivalente Behandlung in der Kinder- und Jugendpsychiatrie (30)","BGII";"31 - Psychosomatik","BGI";"","Leer"},2,0)</f>
        <v>Leer</v>
      </c>
      <c r="M740" s="445">
        <f t="shared" si="89"/>
        <v>0</v>
      </c>
      <c r="N740" s="445">
        <f t="shared" si="90"/>
        <v>0</v>
      </c>
      <c r="O740" s="445">
        <f t="shared" si="93"/>
        <v>0</v>
      </c>
      <c r="P740" s="445">
        <f t="shared" si="94"/>
        <v>0</v>
      </c>
      <c r="Q740" s="445">
        <f t="shared" si="95"/>
        <v>0</v>
      </c>
      <c r="R740" s="415" t="str">
        <f t="shared" si="96"/>
        <v>Leer</v>
      </c>
      <c r="S740" s="445">
        <f>IF('Angaben KH-Standort'!D$29='A4'!D740,IF('Angaben KH-Standort'!E$29="Ja",1,0),0)</f>
        <v>0</v>
      </c>
      <c r="T740" s="445">
        <f>IF('Angaben KH-Standort'!D$30='A4'!D740,IF('Angaben KH-Standort'!E$30="Ja",1,0),0)</f>
        <v>0</v>
      </c>
      <c r="U740" s="445">
        <f>IF('Angaben KH-Standort'!D$31='A4'!D740,IF('Angaben KH-Standort'!E$31="Ja",1,0),0)</f>
        <v>0</v>
      </c>
    </row>
    <row r="741" spans="2:21" ht="15" customHeight="1" x14ac:dyDescent="0.3">
      <c r="B741" s="70" t="str">
        <f t="shared" si="91"/>
        <v>!!!</v>
      </c>
      <c r="C741" s="265" t="str">
        <f>IF(ISERROR(IF(LEN(E741)&gt;0,VLOOKUP(TEXT($E741,0),'Angaben Stationen'!$E$14:$J$213,5,0),"")),"?",IF(LEN(E741)&gt;0,VLOOKUP(TEXT($E741,0),'Angaben Stationen'!$E$14:$J$213,5,0),""))</f>
        <v/>
      </c>
      <c r="D741" s="232" t="str">
        <f>IF(ISERROR(IF(LEN(E741)&gt;0,VLOOKUP(TEXT($E741,0),'Angaben Stationen'!$E$14:$J$213,6,0),"")),"STATION IST NICHT VORHANDEN",IF(LEN(E741)&gt;0,VLOOKUP(TEXT($E741,0),'Angaben Stationen'!$E$14:$J$213,6,0),""))</f>
        <v/>
      </c>
      <c r="E741" s="287"/>
      <c r="F741" s="234"/>
      <c r="G741" s="234"/>
      <c r="H741" s="263"/>
      <c r="I741" s="169"/>
      <c r="K741" s="445" t="str">
        <f t="shared" si="92"/>
        <v>Leer</v>
      </c>
      <c r="L741" s="445" t="str">
        <f>VLOOKUP($D741,{"29 - Psychiatrie (Erwachsene)","BGI";"297 - stationsäquivalente Behandlung in der Erwachsenenpsychiatrie (29)","BGI";"30 - Kinder- und Jugendpsychiatrie","BGII";"307 - stationsäquivalente Behandlung in der Kinder- und Jugendpsychiatrie (30)","BGII";"31 - Psychosomatik","BGI";"","Leer"},2,0)</f>
        <v>Leer</v>
      </c>
      <c r="M741" s="445">
        <f t="shared" si="89"/>
        <v>0</v>
      </c>
      <c r="N741" s="445">
        <f t="shared" si="90"/>
        <v>0</v>
      </c>
      <c r="O741" s="445">
        <f t="shared" si="93"/>
        <v>0</v>
      </c>
      <c r="P741" s="445">
        <f t="shared" si="94"/>
        <v>0</v>
      </c>
      <c r="Q741" s="445">
        <f t="shared" si="95"/>
        <v>0</v>
      </c>
      <c r="R741" s="415" t="str">
        <f t="shared" si="96"/>
        <v>Leer</v>
      </c>
      <c r="S741" s="445">
        <f>IF('Angaben KH-Standort'!D$29='A4'!D741,IF('Angaben KH-Standort'!E$29="Ja",1,0),0)</f>
        <v>0</v>
      </c>
      <c r="T741" s="445">
        <f>IF('Angaben KH-Standort'!D$30='A4'!D741,IF('Angaben KH-Standort'!E$30="Ja",1,0),0)</f>
        <v>0</v>
      </c>
      <c r="U741" s="445">
        <f>IF('Angaben KH-Standort'!D$31='A4'!D741,IF('Angaben KH-Standort'!E$31="Ja",1,0),0)</f>
        <v>0</v>
      </c>
    </row>
    <row r="742" spans="2:21" ht="15" customHeight="1" x14ac:dyDescent="0.3">
      <c r="B742" s="70" t="str">
        <f t="shared" si="91"/>
        <v>!!!</v>
      </c>
      <c r="C742" s="265" t="str">
        <f>IF(ISERROR(IF(LEN(E742)&gt;0,VLOOKUP(TEXT($E742,0),'Angaben Stationen'!$E$14:$J$213,5,0),"")),"?",IF(LEN(E742)&gt;0,VLOOKUP(TEXT($E742,0),'Angaben Stationen'!$E$14:$J$213,5,0),""))</f>
        <v/>
      </c>
      <c r="D742" s="232" t="str">
        <f>IF(ISERROR(IF(LEN(E742)&gt;0,VLOOKUP(TEXT($E742,0),'Angaben Stationen'!$E$14:$J$213,6,0),"")),"STATION IST NICHT VORHANDEN",IF(LEN(E742)&gt;0,VLOOKUP(TEXT($E742,0),'Angaben Stationen'!$E$14:$J$213,6,0),""))</f>
        <v/>
      </c>
      <c r="E742" s="287"/>
      <c r="F742" s="234"/>
      <c r="G742" s="234"/>
      <c r="H742" s="263"/>
      <c r="I742" s="169"/>
      <c r="K742" s="445" t="str">
        <f t="shared" si="92"/>
        <v>Leer</v>
      </c>
      <c r="L742" s="445" t="str">
        <f>VLOOKUP($D742,{"29 - Psychiatrie (Erwachsene)","BGI";"297 - stationsäquivalente Behandlung in der Erwachsenenpsychiatrie (29)","BGI";"30 - Kinder- und Jugendpsychiatrie","BGII";"307 - stationsäquivalente Behandlung in der Kinder- und Jugendpsychiatrie (30)","BGII";"31 - Psychosomatik","BGI";"","Leer"},2,0)</f>
        <v>Leer</v>
      </c>
      <c r="M742" s="445">
        <f t="shared" si="89"/>
        <v>0</v>
      </c>
      <c r="N742" s="445">
        <f t="shared" si="90"/>
        <v>0</v>
      </c>
      <c r="O742" s="445">
        <f t="shared" si="93"/>
        <v>0</v>
      </c>
      <c r="P742" s="445">
        <f t="shared" si="94"/>
        <v>0</v>
      </c>
      <c r="Q742" s="445">
        <f t="shared" si="95"/>
        <v>0</v>
      </c>
      <c r="R742" s="415" t="str">
        <f t="shared" si="96"/>
        <v>Leer</v>
      </c>
      <c r="S742" s="445">
        <f>IF('Angaben KH-Standort'!D$29='A4'!D742,IF('Angaben KH-Standort'!E$29="Ja",1,0),0)</f>
        <v>0</v>
      </c>
      <c r="T742" s="445">
        <f>IF('Angaben KH-Standort'!D$30='A4'!D742,IF('Angaben KH-Standort'!E$30="Ja",1,0),0)</f>
        <v>0</v>
      </c>
      <c r="U742" s="445">
        <f>IF('Angaben KH-Standort'!D$31='A4'!D742,IF('Angaben KH-Standort'!E$31="Ja",1,0),0)</f>
        <v>0</v>
      </c>
    </row>
    <row r="743" spans="2:21" ht="15" customHeight="1" x14ac:dyDescent="0.3">
      <c r="B743" s="70" t="str">
        <f t="shared" si="91"/>
        <v>!!!</v>
      </c>
      <c r="C743" s="265" t="str">
        <f>IF(ISERROR(IF(LEN(E743)&gt;0,VLOOKUP(TEXT($E743,0),'Angaben Stationen'!$E$14:$J$213,5,0),"")),"?",IF(LEN(E743)&gt;0,VLOOKUP(TEXT($E743,0),'Angaben Stationen'!$E$14:$J$213,5,0),""))</f>
        <v/>
      </c>
      <c r="D743" s="232" t="str">
        <f>IF(ISERROR(IF(LEN(E743)&gt;0,VLOOKUP(TEXT($E743,0),'Angaben Stationen'!$E$14:$J$213,6,0),"")),"STATION IST NICHT VORHANDEN",IF(LEN(E743)&gt;0,VLOOKUP(TEXT($E743,0),'Angaben Stationen'!$E$14:$J$213,6,0),""))</f>
        <v/>
      </c>
      <c r="E743" s="287"/>
      <c r="F743" s="234"/>
      <c r="G743" s="234"/>
      <c r="H743" s="263"/>
      <c r="I743" s="169"/>
      <c r="K743" s="445" t="str">
        <f t="shared" si="92"/>
        <v>Leer</v>
      </c>
      <c r="L743" s="445" t="str">
        <f>VLOOKUP($D743,{"29 - Psychiatrie (Erwachsene)","BGI";"297 - stationsäquivalente Behandlung in der Erwachsenenpsychiatrie (29)","BGI";"30 - Kinder- und Jugendpsychiatrie","BGII";"307 - stationsäquivalente Behandlung in der Kinder- und Jugendpsychiatrie (30)","BGII";"31 - Psychosomatik","BGI";"","Leer"},2,0)</f>
        <v>Leer</v>
      </c>
      <c r="M743" s="445">
        <f t="shared" si="89"/>
        <v>0</v>
      </c>
      <c r="N743" s="445">
        <f t="shared" si="90"/>
        <v>0</v>
      </c>
      <c r="O743" s="445">
        <f t="shared" si="93"/>
        <v>0</v>
      </c>
      <c r="P743" s="445">
        <f t="shared" si="94"/>
        <v>0</v>
      </c>
      <c r="Q743" s="445">
        <f t="shared" si="95"/>
        <v>0</v>
      </c>
      <c r="R743" s="415" t="str">
        <f t="shared" si="96"/>
        <v>Leer</v>
      </c>
      <c r="S743" s="445">
        <f>IF('Angaben KH-Standort'!D$29='A4'!D743,IF('Angaben KH-Standort'!E$29="Ja",1,0),0)</f>
        <v>0</v>
      </c>
      <c r="T743" s="445">
        <f>IF('Angaben KH-Standort'!D$30='A4'!D743,IF('Angaben KH-Standort'!E$30="Ja",1,0),0)</f>
        <v>0</v>
      </c>
      <c r="U743" s="445">
        <f>IF('Angaben KH-Standort'!D$31='A4'!D743,IF('Angaben KH-Standort'!E$31="Ja",1,0),0)</f>
        <v>0</v>
      </c>
    </row>
    <row r="744" spans="2:21" ht="15" customHeight="1" x14ac:dyDescent="0.3">
      <c r="B744" s="70" t="str">
        <f t="shared" si="91"/>
        <v>!!!</v>
      </c>
      <c r="C744" s="265" t="str">
        <f>IF(ISERROR(IF(LEN(E744)&gt;0,VLOOKUP(TEXT($E744,0),'Angaben Stationen'!$E$14:$J$213,5,0),"")),"?",IF(LEN(E744)&gt;0,VLOOKUP(TEXT($E744,0),'Angaben Stationen'!$E$14:$J$213,5,0),""))</f>
        <v/>
      </c>
      <c r="D744" s="232" t="str">
        <f>IF(ISERROR(IF(LEN(E744)&gt;0,VLOOKUP(TEXT($E744,0),'Angaben Stationen'!$E$14:$J$213,6,0),"")),"STATION IST NICHT VORHANDEN",IF(LEN(E744)&gt;0,VLOOKUP(TEXT($E744,0),'Angaben Stationen'!$E$14:$J$213,6,0),""))</f>
        <v/>
      </c>
      <c r="E744" s="287"/>
      <c r="F744" s="234"/>
      <c r="G744" s="234"/>
      <c r="H744" s="263"/>
      <c r="I744" s="169"/>
      <c r="K744" s="445" t="str">
        <f t="shared" si="92"/>
        <v>Leer</v>
      </c>
      <c r="L744" s="445" t="str">
        <f>VLOOKUP($D744,{"29 - Psychiatrie (Erwachsene)","BGI";"297 - stationsäquivalente Behandlung in der Erwachsenenpsychiatrie (29)","BGI";"30 - Kinder- und Jugendpsychiatrie","BGII";"307 - stationsäquivalente Behandlung in der Kinder- und Jugendpsychiatrie (30)","BGII";"31 - Psychosomatik","BGI";"","Leer"},2,0)</f>
        <v>Leer</v>
      </c>
      <c r="M744" s="445">
        <f t="shared" si="89"/>
        <v>0</v>
      </c>
      <c r="N744" s="445">
        <f t="shared" si="90"/>
        <v>0</v>
      </c>
      <c r="O744" s="445">
        <f t="shared" si="93"/>
        <v>0</v>
      </c>
      <c r="P744" s="445">
        <f t="shared" si="94"/>
        <v>0</v>
      </c>
      <c r="Q744" s="445">
        <f t="shared" si="95"/>
        <v>0</v>
      </c>
      <c r="R744" s="415" t="str">
        <f t="shared" si="96"/>
        <v>Leer</v>
      </c>
      <c r="S744" s="445">
        <f>IF('Angaben KH-Standort'!D$29='A4'!D744,IF('Angaben KH-Standort'!E$29="Ja",1,0),0)</f>
        <v>0</v>
      </c>
      <c r="T744" s="445">
        <f>IF('Angaben KH-Standort'!D$30='A4'!D744,IF('Angaben KH-Standort'!E$30="Ja",1,0),0)</f>
        <v>0</v>
      </c>
      <c r="U744" s="445">
        <f>IF('Angaben KH-Standort'!D$31='A4'!D744,IF('Angaben KH-Standort'!E$31="Ja",1,0),0)</f>
        <v>0</v>
      </c>
    </row>
    <row r="745" spans="2:21" ht="15" customHeight="1" x14ac:dyDescent="0.3">
      <c r="B745" s="70" t="str">
        <f t="shared" si="91"/>
        <v>!!!</v>
      </c>
      <c r="C745" s="265" t="str">
        <f>IF(ISERROR(IF(LEN(E745)&gt;0,VLOOKUP(TEXT($E745,0),'Angaben Stationen'!$E$14:$J$213,5,0),"")),"?",IF(LEN(E745)&gt;0,VLOOKUP(TEXT($E745,0),'Angaben Stationen'!$E$14:$J$213,5,0),""))</f>
        <v/>
      </c>
      <c r="D745" s="232" t="str">
        <f>IF(ISERROR(IF(LEN(E745)&gt;0,VLOOKUP(TEXT($E745,0),'Angaben Stationen'!$E$14:$J$213,6,0),"")),"STATION IST NICHT VORHANDEN",IF(LEN(E745)&gt;0,VLOOKUP(TEXT($E745,0),'Angaben Stationen'!$E$14:$J$213,6,0),""))</f>
        <v/>
      </c>
      <c r="E745" s="287"/>
      <c r="F745" s="234"/>
      <c r="G745" s="234"/>
      <c r="H745" s="263"/>
      <c r="I745" s="169"/>
      <c r="K745" s="445" t="str">
        <f t="shared" si="92"/>
        <v>Leer</v>
      </c>
      <c r="L745" s="445" t="str">
        <f>VLOOKUP($D745,{"29 - Psychiatrie (Erwachsene)","BGI";"297 - stationsäquivalente Behandlung in der Erwachsenenpsychiatrie (29)","BGI";"30 - Kinder- und Jugendpsychiatrie","BGII";"307 - stationsäquivalente Behandlung in der Kinder- und Jugendpsychiatrie (30)","BGII";"31 - Psychosomatik","BGI";"","Leer"},2,0)</f>
        <v>Leer</v>
      </c>
      <c r="M745" s="445">
        <f t="shared" si="89"/>
        <v>0</v>
      </c>
      <c r="N745" s="445">
        <f t="shared" si="90"/>
        <v>0</v>
      </c>
      <c r="O745" s="445">
        <f t="shared" si="93"/>
        <v>0</v>
      </c>
      <c r="P745" s="445">
        <f t="shared" si="94"/>
        <v>0</v>
      </c>
      <c r="Q745" s="445">
        <f t="shared" si="95"/>
        <v>0</v>
      </c>
      <c r="R745" s="415" t="str">
        <f t="shared" si="96"/>
        <v>Leer</v>
      </c>
      <c r="S745" s="445">
        <f>IF('Angaben KH-Standort'!D$29='A4'!D745,IF('Angaben KH-Standort'!E$29="Ja",1,0),0)</f>
        <v>0</v>
      </c>
      <c r="T745" s="445">
        <f>IF('Angaben KH-Standort'!D$30='A4'!D745,IF('Angaben KH-Standort'!E$30="Ja",1,0),0)</f>
        <v>0</v>
      </c>
      <c r="U745" s="445">
        <f>IF('Angaben KH-Standort'!D$31='A4'!D745,IF('Angaben KH-Standort'!E$31="Ja",1,0),0)</f>
        <v>0</v>
      </c>
    </row>
    <row r="746" spans="2:21" ht="15" customHeight="1" x14ac:dyDescent="0.3">
      <c r="B746" s="70" t="str">
        <f t="shared" si="91"/>
        <v>!!!</v>
      </c>
      <c r="C746" s="265" t="str">
        <f>IF(ISERROR(IF(LEN(E746)&gt;0,VLOOKUP(TEXT($E746,0),'Angaben Stationen'!$E$14:$J$213,5,0),"")),"?",IF(LEN(E746)&gt;0,VLOOKUP(TEXT($E746,0),'Angaben Stationen'!$E$14:$J$213,5,0),""))</f>
        <v/>
      </c>
      <c r="D746" s="232" t="str">
        <f>IF(ISERROR(IF(LEN(E746)&gt;0,VLOOKUP(TEXT($E746,0),'Angaben Stationen'!$E$14:$J$213,6,0),"")),"STATION IST NICHT VORHANDEN",IF(LEN(E746)&gt;0,VLOOKUP(TEXT($E746,0),'Angaben Stationen'!$E$14:$J$213,6,0),""))</f>
        <v/>
      </c>
      <c r="E746" s="287"/>
      <c r="F746" s="234"/>
      <c r="G746" s="234"/>
      <c r="H746" s="263"/>
      <c r="I746" s="169"/>
      <c r="K746" s="445" t="str">
        <f t="shared" si="92"/>
        <v>Leer</v>
      </c>
      <c r="L746" s="445" t="str">
        <f>VLOOKUP($D746,{"29 - Psychiatrie (Erwachsene)","BGI";"297 - stationsäquivalente Behandlung in der Erwachsenenpsychiatrie (29)","BGI";"30 - Kinder- und Jugendpsychiatrie","BGII";"307 - stationsäquivalente Behandlung in der Kinder- und Jugendpsychiatrie (30)","BGII";"31 - Psychosomatik","BGI";"","Leer"},2,0)</f>
        <v>Leer</v>
      </c>
      <c r="M746" s="445">
        <f t="shared" si="89"/>
        <v>0</v>
      </c>
      <c r="N746" s="445">
        <f t="shared" si="90"/>
        <v>0</v>
      </c>
      <c r="O746" s="445">
        <f t="shared" si="93"/>
        <v>0</v>
      </c>
      <c r="P746" s="445">
        <f t="shared" si="94"/>
        <v>0</v>
      </c>
      <c r="Q746" s="445">
        <f t="shared" si="95"/>
        <v>0</v>
      </c>
      <c r="R746" s="415" t="str">
        <f t="shared" si="96"/>
        <v>Leer</v>
      </c>
      <c r="S746" s="445">
        <f>IF('Angaben KH-Standort'!D$29='A4'!D746,IF('Angaben KH-Standort'!E$29="Ja",1,0),0)</f>
        <v>0</v>
      </c>
      <c r="T746" s="445">
        <f>IF('Angaben KH-Standort'!D$30='A4'!D746,IF('Angaben KH-Standort'!E$30="Ja",1,0),0)</f>
        <v>0</v>
      </c>
      <c r="U746" s="445">
        <f>IF('Angaben KH-Standort'!D$31='A4'!D746,IF('Angaben KH-Standort'!E$31="Ja",1,0),0)</f>
        <v>0</v>
      </c>
    </row>
    <row r="747" spans="2:21" ht="15" customHeight="1" x14ac:dyDescent="0.3">
      <c r="B747" s="70" t="str">
        <f t="shared" si="91"/>
        <v>!!!</v>
      </c>
      <c r="C747" s="265" t="str">
        <f>IF(ISERROR(IF(LEN(E747)&gt;0,VLOOKUP(TEXT($E747,0),'Angaben Stationen'!$E$14:$J$213,5,0),"")),"?",IF(LEN(E747)&gt;0,VLOOKUP(TEXT($E747,0),'Angaben Stationen'!$E$14:$J$213,5,0),""))</f>
        <v/>
      </c>
      <c r="D747" s="232" t="str">
        <f>IF(ISERROR(IF(LEN(E747)&gt;0,VLOOKUP(TEXT($E747,0),'Angaben Stationen'!$E$14:$J$213,6,0),"")),"STATION IST NICHT VORHANDEN",IF(LEN(E747)&gt;0,VLOOKUP(TEXT($E747,0),'Angaben Stationen'!$E$14:$J$213,6,0),""))</f>
        <v/>
      </c>
      <c r="E747" s="287"/>
      <c r="F747" s="234"/>
      <c r="G747" s="234"/>
      <c r="H747" s="263"/>
      <c r="I747" s="169"/>
      <c r="K747" s="445" t="str">
        <f t="shared" si="92"/>
        <v>Leer</v>
      </c>
      <c r="L747" s="445" t="str">
        <f>VLOOKUP($D747,{"29 - Psychiatrie (Erwachsene)","BGI";"297 - stationsäquivalente Behandlung in der Erwachsenenpsychiatrie (29)","BGI";"30 - Kinder- und Jugendpsychiatrie","BGII";"307 - stationsäquivalente Behandlung in der Kinder- und Jugendpsychiatrie (30)","BGII";"31 - Psychosomatik","BGI";"","Leer"},2,0)</f>
        <v>Leer</v>
      </c>
      <c r="M747" s="445">
        <f t="shared" si="89"/>
        <v>0</v>
      </c>
      <c r="N747" s="445">
        <f t="shared" si="90"/>
        <v>0</v>
      </c>
      <c r="O747" s="445">
        <f t="shared" si="93"/>
        <v>0</v>
      </c>
      <c r="P747" s="445">
        <f t="shared" si="94"/>
        <v>0</v>
      </c>
      <c r="Q747" s="445">
        <f t="shared" si="95"/>
        <v>0</v>
      </c>
      <c r="R747" s="415" t="str">
        <f t="shared" si="96"/>
        <v>Leer</v>
      </c>
      <c r="S747" s="445">
        <f>IF('Angaben KH-Standort'!D$29='A4'!D747,IF('Angaben KH-Standort'!E$29="Ja",1,0),0)</f>
        <v>0</v>
      </c>
      <c r="T747" s="445">
        <f>IF('Angaben KH-Standort'!D$30='A4'!D747,IF('Angaben KH-Standort'!E$30="Ja",1,0),0)</f>
        <v>0</v>
      </c>
      <c r="U747" s="445">
        <f>IF('Angaben KH-Standort'!D$31='A4'!D747,IF('Angaben KH-Standort'!E$31="Ja",1,0),0)</f>
        <v>0</v>
      </c>
    </row>
    <row r="748" spans="2:21" ht="15" customHeight="1" x14ac:dyDescent="0.3">
      <c r="B748" s="70" t="str">
        <f t="shared" si="91"/>
        <v>!!!</v>
      </c>
      <c r="C748" s="265" t="str">
        <f>IF(ISERROR(IF(LEN(E748)&gt;0,VLOOKUP(TEXT($E748,0),'Angaben Stationen'!$E$14:$J$213,5,0),"")),"?",IF(LEN(E748)&gt;0,VLOOKUP(TEXT($E748,0),'Angaben Stationen'!$E$14:$J$213,5,0),""))</f>
        <v/>
      </c>
      <c r="D748" s="232" t="str">
        <f>IF(ISERROR(IF(LEN(E748)&gt;0,VLOOKUP(TEXT($E748,0),'Angaben Stationen'!$E$14:$J$213,6,0),"")),"STATION IST NICHT VORHANDEN",IF(LEN(E748)&gt;0,VLOOKUP(TEXT($E748,0),'Angaben Stationen'!$E$14:$J$213,6,0),""))</f>
        <v/>
      </c>
      <c r="E748" s="287"/>
      <c r="F748" s="234"/>
      <c r="G748" s="234"/>
      <c r="H748" s="263"/>
      <c r="I748" s="169"/>
      <c r="K748" s="445" t="str">
        <f t="shared" si="92"/>
        <v>Leer</v>
      </c>
      <c r="L748" s="445" t="str">
        <f>VLOOKUP($D748,{"29 - Psychiatrie (Erwachsene)","BGI";"297 - stationsäquivalente Behandlung in der Erwachsenenpsychiatrie (29)","BGI";"30 - Kinder- und Jugendpsychiatrie","BGII";"307 - stationsäquivalente Behandlung in der Kinder- und Jugendpsychiatrie (30)","BGII";"31 - Psychosomatik","BGI";"","Leer"},2,0)</f>
        <v>Leer</v>
      </c>
      <c r="M748" s="445">
        <f t="shared" si="89"/>
        <v>0</v>
      </c>
      <c r="N748" s="445">
        <f t="shared" si="90"/>
        <v>0</v>
      </c>
      <c r="O748" s="445">
        <f t="shared" si="93"/>
        <v>0</v>
      </c>
      <c r="P748" s="445">
        <f t="shared" si="94"/>
        <v>0</v>
      </c>
      <c r="Q748" s="445">
        <f t="shared" si="95"/>
        <v>0</v>
      </c>
      <c r="R748" s="415" t="str">
        <f t="shared" si="96"/>
        <v>Leer</v>
      </c>
      <c r="S748" s="445">
        <f>IF('Angaben KH-Standort'!D$29='A4'!D748,IF('Angaben KH-Standort'!E$29="Ja",1,0),0)</f>
        <v>0</v>
      </c>
      <c r="T748" s="445">
        <f>IF('Angaben KH-Standort'!D$30='A4'!D748,IF('Angaben KH-Standort'!E$30="Ja",1,0),0)</f>
        <v>0</v>
      </c>
      <c r="U748" s="445">
        <f>IF('Angaben KH-Standort'!D$31='A4'!D748,IF('Angaben KH-Standort'!E$31="Ja",1,0),0)</f>
        <v>0</v>
      </c>
    </row>
    <row r="749" spans="2:21" ht="15" customHeight="1" x14ac:dyDescent="0.3">
      <c r="B749" s="70" t="str">
        <f t="shared" si="91"/>
        <v>!!!</v>
      </c>
      <c r="C749" s="265" t="str">
        <f>IF(ISERROR(IF(LEN(E749)&gt;0,VLOOKUP(TEXT($E749,0),'Angaben Stationen'!$E$14:$J$213,5,0),"")),"?",IF(LEN(E749)&gt;0,VLOOKUP(TEXT($E749,0),'Angaben Stationen'!$E$14:$J$213,5,0),""))</f>
        <v/>
      </c>
      <c r="D749" s="232" t="str">
        <f>IF(ISERROR(IF(LEN(E749)&gt;0,VLOOKUP(TEXT($E749,0),'Angaben Stationen'!$E$14:$J$213,6,0),"")),"STATION IST NICHT VORHANDEN",IF(LEN(E749)&gt;0,VLOOKUP(TEXT($E749,0),'Angaben Stationen'!$E$14:$J$213,6,0),""))</f>
        <v/>
      </c>
      <c r="E749" s="287"/>
      <c r="F749" s="234"/>
      <c r="G749" s="234"/>
      <c r="H749" s="263"/>
      <c r="I749" s="169"/>
      <c r="K749" s="445" t="str">
        <f t="shared" si="92"/>
        <v>Leer</v>
      </c>
      <c r="L749" s="445" t="str">
        <f>VLOOKUP($D749,{"29 - Psychiatrie (Erwachsene)","BGI";"297 - stationsäquivalente Behandlung in der Erwachsenenpsychiatrie (29)","BGI";"30 - Kinder- und Jugendpsychiatrie","BGII";"307 - stationsäquivalente Behandlung in der Kinder- und Jugendpsychiatrie (30)","BGII";"31 - Psychosomatik","BGI";"","Leer"},2,0)</f>
        <v>Leer</v>
      </c>
      <c r="M749" s="445">
        <f t="shared" si="89"/>
        <v>0</v>
      </c>
      <c r="N749" s="445">
        <f t="shared" si="90"/>
        <v>0</v>
      </c>
      <c r="O749" s="445">
        <f t="shared" si="93"/>
        <v>0</v>
      </c>
      <c r="P749" s="445">
        <f t="shared" si="94"/>
        <v>0</v>
      </c>
      <c r="Q749" s="445">
        <f t="shared" si="95"/>
        <v>0</v>
      </c>
      <c r="R749" s="415" t="str">
        <f t="shared" si="96"/>
        <v>Leer</v>
      </c>
      <c r="S749" s="445">
        <f>IF('Angaben KH-Standort'!D$29='A4'!D749,IF('Angaben KH-Standort'!E$29="Ja",1,0),0)</f>
        <v>0</v>
      </c>
      <c r="T749" s="445">
        <f>IF('Angaben KH-Standort'!D$30='A4'!D749,IF('Angaben KH-Standort'!E$30="Ja",1,0),0)</f>
        <v>0</v>
      </c>
      <c r="U749" s="445">
        <f>IF('Angaben KH-Standort'!D$31='A4'!D749,IF('Angaben KH-Standort'!E$31="Ja",1,0),0)</f>
        <v>0</v>
      </c>
    </row>
    <row r="750" spans="2:21" ht="15" customHeight="1" x14ac:dyDescent="0.3">
      <c r="B750" s="70" t="str">
        <f t="shared" si="91"/>
        <v>!!!</v>
      </c>
      <c r="C750" s="265" t="str">
        <f>IF(ISERROR(IF(LEN(E750)&gt;0,VLOOKUP(TEXT($E750,0),'Angaben Stationen'!$E$14:$J$213,5,0),"")),"?",IF(LEN(E750)&gt;0,VLOOKUP(TEXT($E750,0),'Angaben Stationen'!$E$14:$J$213,5,0),""))</f>
        <v/>
      </c>
      <c r="D750" s="232" t="str">
        <f>IF(ISERROR(IF(LEN(E750)&gt;0,VLOOKUP(TEXT($E750,0),'Angaben Stationen'!$E$14:$J$213,6,0),"")),"STATION IST NICHT VORHANDEN",IF(LEN(E750)&gt;0,VLOOKUP(TEXT($E750,0),'Angaben Stationen'!$E$14:$J$213,6,0),""))</f>
        <v/>
      </c>
      <c r="E750" s="287"/>
      <c r="F750" s="234"/>
      <c r="G750" s="234"/>
      <c r="H750" s="263"/>
      <c r="I750" s="169"/>
      <c r="K750" s="445" t="str">
        <f t="shared" si="92"/>
        <v>Leer</v>
      </c>
      <c r="L750" s="445" t="str">
        <f>VLOOKUP($D750,{"29 - Psychiatrie (Erwachsene)","BGI";"297 - stationsäquivalente Behandlung in der Erwachsenenpsychiatrie (29)","BGI";"30 - Kinder- und Jugendpsychiatrie","BGII";"307 - stationsäquivalente Behandlung in der Kinder- und Jugendpsychiatrie (30)","BGII";"31 - Psychosomatik","BGI";"","Leer"},2,0)</f>
        <v>Leer</v>
      </c>
      <c r="M750" s="445">
        <f t="shared" si="89"/>
        <v>0</v>
      </c>
      <c r="N750" s="445">
        <f t="shared" si="90"/>
        <v>0</v>
      </c>
      <c r="O750" s="445">
        <f t="shared" si="93"/>
        <v>0</v>
      </c>
      <c r="P750" s="445">
        <f t="shared" si="94"/>
        <v>0</v>
      </c>
      <c r="Q750" s="445">
        <f t="shared" si="95"/>
        <v>0</v>
      </c>
      <c r="R750" s="415" t="str">
        <f t="shared" si="96"/>
        <v>Leer</v>
      </c>
      <c r="S750" s="445">
        <f>IF('Angaben KH-Standort'!D$29='A4'!D750,IF('Angaben KH-Standort'!E$29="Ja",1,0),0)</f>
        <v>0</v>
      </c>
      <c r="T750" s="445">
        <f>IF('Angaben KH-Standort'!D$30='A4'!D750,IF('Angaben KH-Standort'!E$30="Ja",1,0),0)</f>
        <v>0</v>
      </c>
      <c r="U750" s="445">
        <f>IF('Angaben KH-Standort'!D$31='A4'!D750,IF('Angaben KH-Standort'!E$31="Ja",1,0),0)</f>
        <v>0</v>
      </c>
    </row>
    <row r="751" spans="2:21" ht="15" customHeight="1" x14ac:dyDescent="0.3">
      <c r="B751" s="70" t="str">
        <f t="shared" si="91"/>
        <v>!!!</v>
      </c>
      <c r="C751" s="265" t="str">
        <f>IF(ISERROR(IF(LEN(E751)&gt;0,VLOOKUP(TEXT($E751,0),'Angaben Stationen'!$E$14:$J$213,5,0),"")),"?",IF(LEN(E751)&gt;0,VLOOKUP(TEXT($E751,0),'Angaben Stationen'!$E$14:$J$213,5,0),""))</f>
        <v/>
      </c>
      <c r="D751" s="232" t="str">
        <f>IF(ISERROR(IF(LEN(E751)&gt;0,VLOOKUP(TEXT($E751,0),'Angaben Stationen'!$E$14:$J$213,6,0),"")),"STATION IST NICHT VORHANDEN",IF(LEN(E751)&gt;0,VLOOKUP(TEXT($E751,0),'Angaben Stationen'!$E$14:$J$213,6,0),""))</f>
        <v/>
      </c>
      <c r="E751" s="287"/>
      <c r="F751" s="234"/>
      <c r="G751" s="234"/>
      <c r="H751" s="263"/>
      <c r="I751" s="169"/>
      <c r="K751" s="445" t="str">
        <f t="shared" si="92"/>
        <v>Leer</v>
      </c>
      <c r="L751" s="445" t="str">
        <f>VLOOKUP($D751,{"29 - Psychiatrie (Erwachsene)","BGI";"297 - stationsäquivalente Behandlung in der Erwachsenenpsychiatrie (29)","BGI";"30 - Kinder- und Jugendpsychiatrie","BGII";"307 - stationsäquivalente Behandlung in der Kinder- und Jugendpsychiatrie (30)","BGII";"31 - Psychosomatik","BGI";"","Leer"},2,0)</f>
        <v>Leer</v>
      </c>
      <c r="M751" s="445">
        <f t="shared" si="89"/>
        <v>0</v>
      </c>
      <c r="N751" s="445">
        <f t="shared" si="90"/>
        <v>0</v>
      </c>
      <c r="O751" s="445">
        <f t="shared" si="93"/>
        <v>0</v>
      </c>
      <c r="P751" s="445">
        <f t="shared" si="94"/>
        <v>0</v>
      </c>
      <c r="Q751" s="445">
        <f t="shared" si="95"/>
        <v>0</v>
      </c>
      <c r="R751" s="415" t="str">
        <f t="shared" si="96"/>
        <v>Leer</v>
      </c>
      <c r="S751" s="445">
        <f>IF('Angaben KH-Standort'!D$29='A4'!D751,IF('Angaben KH-Standort'!E$29="Ja",1,0),0)</f>
        <v>0</v>
      </c>
      <c r="T751" s="445">
        <f>IF('Angaben KH-Standort'!D$30='A4'!D751,IF('Angaben KH-Standort'!E$30="Ja",1,0),0)</f>
        <v>0</v>
      </c>
      <c r="U751" s="445">
        <f>IF('Angaben KH-Standort'!D$31='A4'!D751,IF('Angaben KH-Standort'!E$31="Ja",1,0),0)</f>
        <v>0</v>
      </c>
    </row>
    <row r="752" spans="2:21" ht="15" customHeight="1" x14ac:dyDescent="0.3">
      <c r="B752" s="70" t="str">
        <f t="shared" si="91"/>
        <v>!!!</v>
      </c>
      <c r="C752" s="265" t="str">
        <f>IF(ISERROR(IF(LEN(E752)&gt;0,VLOOKUP(TEXT($E752,0),'Angaben Stationen'!$E$14:$J$213,5,0),"")),"?",IF(LEN(E752)&gt;0,VLOOKUP(TEXT($E752,0),'Angaben Stationen'!$E$14:$J$213,5,0),""))</f>
        <v/>
      </c>
      <c r="D752" s="232" t="str">
        <f>IF(ISERROR(IF(LEN(E752)&gt;0,VLOOKUP(TEXT($E752,0),'Angaben Stationen'!$E$14:$J$213,6,0),"")),"STATION IST NICHT VORHANDEN",IF(LEN(E752)&gt;0,VLOOKUP(TEXT($E752,0),'Angaben Stationen'!$E$14:$J$213,6,0),""))</f>
        <v/>
      </c>
      <c r="E752" s="287"/>
      <c r="F752" s="234"/>
      <c r="G752" s="234"/>
      <c r="H752" s="263"/>
      <c r="I752" s="169"/>
      <c r="K752" s="445" t="str">
        <f t="shared" si="92"/>
        <v>Leer</v>
      </c>
      <c r="L752" s="445" t="str">
        <f>VLOOKUP($D752,{"29 - Psychiatrie (Erwachsene)","BGI";"297 - stationsäquivalente Behandlung in der Erwachsenenpsychiatrie (29)","BGI";"30 - Kinder- und Jugendpsychiatrie","BGII";"307 - stationsäquivalente Behandlung in der Kinder- und Jugendpsychiatrie (30)","BGII";"31 - Psychosomatik","BGI";"","Leer"},2,0)</f>
        <v>Leer</v>
      </c>
      <c r="M752" s="445">
        <f t="shared" si="89"/>
        <v>0</v>
      </c>
      <c r="N752" s="445">
        <f t="shared" si="90"/>
        <v>0</v>
      </c>
      <c r="O752" s="445">
        <f t="shared" si="93"/>
        <v>0</v>
      </c>
      <c r="P752" s="445">
        <f t="shared" si="94"/>
        <v>0</v>
      </c>
      <c r="Q752" s="445">
        <f t="shared" si="95"/>
        <v>0</v>
      </c>
      <c r="R752" s="415" t="str">
        <f t="shared" si="96"/>
        <v>Leer</v>
      </c>
      <c r="S752" s="445">
        <f>IF('Angaben KH-Standort'!D$29='A4'!D752,IF('Angaben KH-Standort'!E$29="Ja",1,0),0)</f>
        <v>0</v>
      </c>
      <c r="T752" s="445">
        <f>IF('Angaben KH-Standort'!D$30='A4'!D752,IF('Angaben KH-Standort'!E$30="Ja",1,0),0)</f>
        <v>0</v>
      </c>
      <c r="U752" s="445">
        <f>IF('Angaben KH-Standort'!D$31='A4'!D752,IF('Angaben KH-Standort'!E$31="Ja",1,0),0)</f>
        <v>0</v>
      </c>
    </row>
    <row r="753" spans="2:21" ht="15" customHeight="1" x14ac:dyDescent="0.3">
      <c r="B753" s="70" t="str">
        <f t="shared" si="91"/>
        <v>!!!</v>
      </c>
      <c r="C753" s="265" t="str">
        <f>IF(ISERROR(IF(LEN(E753)&gt;0,VLOOKUP(TEXT($E753,0),'Angaben Stationen'!$E$14:$J$213,5,0),"")),"?",IF(LEN(E753)&gt;0,VLOOKUP(TEXT($E753,0),'Angaben Stationen'!$E$14:$J$213,5,0),""))</f>
        <v/>
      </c>
      <c r="D753" s="232" t="str">
        <f>IF(ISERROR(IF(LEN(E753)&gt;0,VLOOKUP(TEXT($E753,0),'Angaben Stationen'!$E$14:$J$213,6,0),"")),"STATION IST NICHT VORHANDEN",IF(LEN(E753)&gt;0,VLOOKUP(TEXT($E753,0),'Angaben Stationen'!$E$14:$J$213,6,0),""))</f>
        <v/>
      </c>
      <c r="E753" s="287"/>
      <c r="F753" s="234"/>
      <c r="G753" s="234"/>
      <c r="H753" s="263"/>
      <c r="I753" s="169"/>
      <c r="K753" s="445" t="str">
        <f t="shared" si="92"/>
        <v>Leer</v>
      </c>
      <c r="L753" s="445" t="str">
        <f>VLOOKUP($D753,{"29 - Psychiatrie (Erwachsene)","BGI";"297 - stationsäquivalente Behandlung in der Erwachsenenpsychiatrie (29)","BGI";"30 - Kinder- und Jugendpsychiatrie","BGII";"307 - stationsäquivalente Behandlung in der Kinder- und Jugendpsychiatrie (30)","BGII";"31 - Psychosomatik","BGI";"","Leer"},2,0)</f>
        <v>Leer</v>
      </c>
      <c r="M753" s="445">
        <f t="shared" si="89"/>
        <v>0</v>
      </c>
      <c r="N753" s="445">
        <f t="shared" si="90"/>
        <v>0</v>
      </c>
      <c r="O753" s="445">
        <f t="shared" si="93"/>
        <v>0</v>
      </c>
      <c r="P753" s="445">
        <f t="shared" si="94"/>
        <v>0</v>
      </c>
      <c r="Q753" s="445">
        <f t="shared" si="95"/>
        <v>0</v>
      </c>
      <c r="R753" s="415" t="str">
        <f t="shared" si="96"/>
        <v>Leer</v>
      </c>
      <c r="S753" s="445">
        <f>IF('Angaben KH-Standort'!D$29='A4'!D753,IF('Angaben KH-Standort'!E$29="Ja",1,0),0)</f>
        <v>0</v>
      </c>
      <c r="T753" s="445">
        <f>IF('Angaben KH-Standort'!D$30='A4'!D753,IF('Angaben KH-Standort'!E$30="Ja",1,0),0)</f>
        <v>0</v>
      </c>
      <c r="U753" s="445">
        <f>IF('Angaben KH-Standort'!D$31='A4'!D753,IF('Angaben KH-Standort'!E$31="Ja",1,0),0)</f>
        <v>0</v>
      </c>
    </row>
    <row r="754" spans="2:21" ht="15" customHeight="1" x14ac:dyDescent="0.3">
      <c r="B754" s="70" t="str">
        <f t="shared" si="91"/>
        <v>!!!</v>
      </c>
      <c r="C754" s="265" t="str">
        <f>IF(ISERROR(IF(LEN(E754)&gt;0,VLOOKUP(TEXT($E754,0),'Angaben Stationen'!$E$14:$J$213,5,0),"")),"?",IF(LEN(E754)&gt;0,VLOOKUP(TEXT($E754,0),'Angaben Stationen'!$E$14:$J$213,5,0),""))</f>
        <v/>
      </c>
      <c r="D754" s="232" t="str">
        <f>IF(ISERROR(IF(LEN(E754)&gt;0,VLOOKUP(TEXT($E754,0),'Angaben Stationen'!$E$14:$J$213,6,0),"")),"STATION IST NICHT VORHANDEN",IF(LEN(E754)&gt;0,VLOOKUP(TEXT($E754,0),'Angaben Stationen'!$E$14:$J$213,6,0),""))</f>
        <v/>
      </c>
      <c r="E754" s="287"/>
      <c r="F754" s="234"/>
      <c r="G754" s="234"/>
      <c r="H754" s="263"/>
      <c r="I754" s="169"/>
      <c r="K754" s="445" t="str">
        <f t="shared" si="92"/>
        <v>Leer</v>
      </c>
      <c r="L754" s="445" t="str">
        <f>VLOOKUP($D754,{"29 - Psychiatrie (Erwachsene)","BGI";"297 - stationsäquivalente Behandlung in der Erwachsenenpsychiatrie (29)","BGI";"30 - Kinder- und Jugendpsychiatrie","BGII";"307 - stationsäquivalente Behandlung in der Kinder- und Jugendpsychiatrie (30)","BGII";"31 - Psychosomatik","BGI";"","Leer"},2,0)</f>
        <v>Leer</v>
      </c>
      <c r="M754" s="445">
        <f t="shared" si="89"/>
        <v>0</v>
      </c>
      <c r="N754" s="445">
        <f t="shared" si="90"/>
        <v>0</v>
      </c>
      <c r="O754" s="445">
        <f t="shared" si="93"/>
        <v>0</v>
      </c>
      <c r="P754" s="445">
        <f t="shared" si="94"/>
        <v>0</v>
      </c>
      <c r="Q754" s="445">
        <f t="shared" si="95"/>
        <v>0</v>
      </c>
      <c r="R754" s="415" t="str">
        <f t="shared" si="96"/>
        <v>Leer</v>
      </c>
      <c r="S754" s="445">
        <f>IF('Angaben KH-Standort'!D$29='A4'!D754,IF('Angaben KH-Standort'!E$29="Ja",1,0),0)</f>
        <v>0</v>
      </c>
      <c r="T754" s="445">
        <f>IF('Angaben KH-Standort'!D$30='A4'!D754,IF('Angaben KH-Standort'!E$30="Ja",1,0),0)</f>
        <v>0</v>
      </c>
      <c r="U754" s="445">
        <f>IF('Angaben KH-Standort'!D$31='A4'!D754,IF('Angaben KH-Standort'!E$31="Ja",1,0),0)</f>
        <v>0</v>
      </c>
    </row>
    <row r="755" spans="2:21" ht="15" customHeight="1" x14ac:dyDescent="0.3">
      <c r="B755" s="70" t="str">
        <f t="shared" si="91"/>
        <v>!!!</v>
      </c>
      <c r="C755" s="265" t="str">
        <f>IF(ISERROR(IF(LEN(E755)&gt;0,VLOOKUP(TEXT($E755,0),'Angaben Stationen'!$E$14:$J$213,5,0),"")),"?",IF(LEN(E755)&gt;0,VLOOKUP(TEXT($E755,0),'Angaben Stationen'!$E$14:$J$213,5,0),""))</f>
        <v/>
      </c>
      <c r="D755" s="232" t="str">
        <f>IF(ISERROR(IF(LEN(E755)&gt;0,VLOOKUP(TEXT($E755,0),'Angaben Stationen'!$E$14:$J$213,6,0),"")),"STATION IST NICHT VORHANDEN",IF(LEN(E755)&gt;0,VLOOKUP(TEXT($E755,0),'Angaben Stationen'!$E$14:$J$213,6,0),""))</f>
        <v/>
      </c>
      <c r="E755" s="287"/>
      <c r="F755" s="234"/>
      <c r="G755" s="234"/>
      <c r="H755" s="263"/>
      <c r="I755" s="169"/>
      <c r="K755" s="445" t="str">
        <f t="shared" si="92"/>
        <v>Leer</v>
      </c>
      <c r="L755" s="445" t="str">
        <f>VLOOKUP($D755,{"29 - Psychiatrie (Erwachsene)","BGI";"297 - stationsäquivalente Behandlung in der Erwachsenenpsychiatrie (29)","BGI";"30 - Kinder- und Jugendpsychiatrie","BGII";"307 - stationsäquivalente Behandlung in der Kinder- und Jugendpsychiatrie (30)","BGII";"31 - Psychosomatik","BGI";"","Leer"},2,0)</f>
        <v>Leer</v>
      </c>
      <c r="M755" s="445">
        <f t="shared" si="89"/>
        <v>0</v>
      </c>
      <c r="N755" s="445">
        <f t="shared" si="90"/>
        <v>0</v>
      </c>
      <c r="O755" s="445">
        <f t="shared" si="93"/>
        <v>0</v>
      </c>
      <c r="P755" s="445">
        <f t="shared" si="94"/>
        <v>0</v>
      </c>
      <c r="Q755" s="445">
        <f t="shared" si="95"/>
        <v>0</v>
      </c>
      <c r="R755" s="415" t="str">
        <f t="shared" si="96"/>
        <v>Leer</v>
      </c>
      <c r="S755" s="445">
        <f>IF('Angaben KH-Standort'!D$29='A4'!D755,IF('Angaben KH-Standort'!E$29="Ja",1,0),0)</f>
        <v>0</v>
      </c>
      <c r="T755" s="445">
        <f>IF('Angaben KH-Standort'!D$30='A4'!D755,IF('Angaben KH-Standort'!E$30="Ja",1,0),0)</f>
        <v>0</v>
      </c>
      <c r="U755" s="445">
        <f>IF('Angaben KH-Standort'!D$31='A4'!D755,IF('Angaben KH-Standort'!E$31="Ja",1,0),0)</f>
        <v>0</v>
      </c>
    </row>
    <row r="756" spans="2:21" ht="15" customHeight="1" x14ac:dyDescent="0.3">
      <c r="B756" s="70" t="str">
        <f t="shared" si="91"/>
        <v>!!!</v>
      </c>
      <c r="C756" s="265" t="str">
        <f>IF(ISERROR(IF(LEN(E756)&gt;0,VLOOKUP(TEXT($E756,0),'Angaben Stationen'!$E$14:$J$213,5,0),"")),"?",IF(LEN(E756)&gt;0,VLOOKUP(TEXT($E756,0),'Angaben Stationen'!$E$14:$J$213,5,0),""))</f>
        <v/>
      </c>
      <c r="D756" s="232" t="str">
        <f>IF(ISERROR(IF(LEN(E756)&gt;0,VLOOKUP(TEXT($E756,0),'Angaben Stationen'!$E$14:$J$213,6,0),"")),"STATION IST NICHT VORHANDEN",IF(LEN(E756)&gt;0,VLOOKUP(TEXT($E756,0),'Angaben Stationen'!$E$14:$J$213,6,0),""))</f>
        <v/>
      </c>
      <c r="E756" s="287"/>
      <c r="F756" s="234"/>
      <c r="G756" s="234"/>
      <c r="H756" s="263"/>
      <c r="I756" s="169"/>
      <c r="K756" s="445" t="str">
        <f t="shared" si="92"/>
        <v>Leer</v>
      </c>
      <c r="L756" s="445" t="str">
        <f>VLOOKUP($D756,{"29 - Psychiatrie (Erwachsene)","BGI";"297 - stationsäquivalente Behandlung in der Erwachsenenpsychiatrie (29)","BGI";"30 - Kinder- und Jugendpsychiatrie","BGII";"307 - stationsäquivalente Behandlung in der Kinder- und Jugendpsychiatrie (30)","BGII";"31 - Psychosomatik","BGI";"","Leer"},2,0)</f>
        <v>Leer</v>
      </c>
      <c r="M756" s="445">
        <f t="shared" si="89"/>
        <v>0</v>
      </c>
      <c r="N756" s="445">
        <f t="shared" si="90"/>
        <v>0</v>
      </c>
      <c r="O756" s="445">
        <f t="shared" si="93"/>
        <v>0</v>
      </c>
      <c r="P756" s="445">
        <f t="shared" si="94"/>
        <v>0</v>
      </c>
      <c r="Q756" s="445">
        <f t="shared" si="95"/>
        <v>0</v>
      </c>
      <c r="R756" s="415" t="str">
        <f t="shared" si="96"/>
        <v>Leer</v>
      </c>
      <c r="S756" s="445">
        <f>IF('Angaben KH-Standort'!D$29='A4'!D756,IF('Angaben KH-Standort'!E$29="Ja",1,0),0)</f>
        <v>0</v>
      </c>
      <c r="T756" s="445">
        <f>IF('Angaben KH-Standort'!D$30='A4'!D756,IF('Angaben KH-Standort'!E$30="Ja",1,0),0)</f>
        <v>0</v>
      </c>
      <c r="U756" s="445">
        <f>IF('Angaben KH-Standort'!D$31='A4'!D756,IF('Angaben KH-Standort'!E$31="Ja",1,0),0)</f>
        <v>0</v>
      </c>
    </row>
    <row r="757" spans="2:21" ht="15" customHeight="1" x14ac:dyDescent="0.3">
      <c r="B757" s="70" t="str">
        <f t="shared" si="91"/>
        <v>!!!</v>
      </c>
      <c r="C757" s="265" t="str">
        <f>IF(ISERROR(IF(LEN(E757)&gt;0,VLOOKUP(TEXT($E757,0),'Angaben Stationen'!$E$14:$J$213,5,0),"")),"?",IF(LEN(E757)&gt;0,VLOOKUP(TEXT($E757,0),'Angaben Stationen'!$E$14:$J$213,5,0),""))</f>
        <v/>
      </c>
      <c r="D757" s="232" t="str">
        <f>IF(ISERROR(IF(LEN(E757)&gt;0,VLOOKUP(TEXT($E757,0),'Angaben Stationen'!$E$14:$J$213,6,0),"")),"STATION IST NICHT VORHANDEN",IF(LEN(E757)&gt;0,VLOOKUP(TEXT($E757,0),'Angaben Stationen'!$E$14:$J$213,6,0),""))</f>
        <v/>
      </c>
      <c r="E757" s="287"/>
      <c r="F757" s="234"/>
      <c r="G757" s="234"/>
      <c r="H757" s="263"/>
      <c r="I757" s="169"/>
      <c r="K757" s="445" t="str">
        <f t="shared" si="92"/>
        <v>Leer</v>
      </c>
      <c r="L757" s="445" t="str">
        <f>VLOOKUP($D757,{"29 - Psychiatrie (Erwachsene)","BGI";"297 - stationsäquivalente Behandlung in der Erwachsenenpsychiatrie (29)","BGI";"30 - Kinder- und Jugendpsychiatrie","BGII";"307 - stationsäquivalente Behandlung in der Kinder- und Jugendpsychiatrie (30)","BGII";"31 - Psychosomatik","BGI";"","Leer"},2,0)</f>
        <v>Leer</v>
      </c>
      <c r="M757" s="445">
        <f t="shared" si="89"/>
        <v>0</v>
      </c>
      <c r="N757" s="445">
        <f t="shared" si="90"/>
        <v>0</v>
      </c>
      <c r="O757" s="445">
        <f t="shared" si="93"/>
        <v>0</v>
      </c>
      <c r="P757" s="445">
        <f t="shared" si="94"/>
        <v>0</v>
      </c>
      <c r="Q757" s="445">
        <f t="shared" si="95"/>
        <v>0</v>
      </c>
      <c r="R757" s="415" t="str">
        <f t="shared" si="96"/>
        <v>Leer</v>
      </c>
      <c r="S757" s="445">
        <f>IF('Angaben KH-Standort'!D$29='A4'!D757,IF('Angaben KH-Standort'!E$29="Ja",1,0),0)</f>
        <v>0</v>
      </c>
      <c r="T757" s="445">
        <f>IF('Angaben KH-Standort'!D$30='A4'!D757,IF('Angaben KH-Standort'!E$30="Ja",1,0),0)</f>
        <v>0</v>
      </c>
      <c r="U757" s="445">
        <f>IF('Angaben KH-Standort'!D$31='A4'!D757,IF('Angaben KH-Standort'!E$31="Ja",1,0),0)</f>
        <v>0</v>
      </c>
    </row>
    <row r="758" spans="2:21" ht="15" customHeight="1" x14ac:dyDescent="0.3">
      <c r="B758" s="70" t="str">
        <f t="shared" si="91"/>
        <v>!!!</v>
      </c>
      <c r="C758" s="265" t="str">
        <f>IF(ISERROR(IF(LEN(E758)&gt;0,VLOOKUP(TEXT($E758,0),'Angaben Stationen'!$E$14:$J$213,5,0),"")),"?",IF(LEN(E758)&gt;0,VLOOKUP(TEXT($E758,0),'Angaben Stationen'!$E$14:$J$213,5,0),""))</f>
        <v/>
      </c>
      <c r="D758" s="232" t="str">
        <f>IF(ISERROR(IF(LEN(E758)&gt;0,VLOOKUP(TEXT($E758,0),'Angaben Stationen'!$E$14:$J$213,6,0),"")),"STATION IST NICHT VORHANDEN",IF(LEN(E758)&gt;0,VLOOKUP(TEXT($E758,0),'Angaben Stationen'!$E$14:$J$213,6,0),""))</f>
        <v/>
      </c>
      <c r="E758" s="287"/>
      <c r="F758" s="234"/>
      <c r="G758" s="234"/>
      <c r="H758" s="263"/>
      <c r="I758" s="169"/>
      <c r="K758" s="445" t="str">
        <f t="shared" si="92"/>
        <v>Leer</v>
      </c>
      <c r="L758" s="445" t="str">
        <f>VLOOKUP($D758,{"29 - Psychiatrie (Erwachsene)","BGI";"297 - stationsäquivalente Behandlung in der Erwachsenenpsychiatrie (29)","BGI";"30 - Kinder- und Jugendpsychiatrie","BGII";"307 - stationsäquivalente Behandlung in der Kinder- und Jugendpsychiatrie (30)","BGII";"31 - Psychosomatik","BGI";"","Leer"},2,0)</f>
        <v>Leer</v>
      </c>
      <c r="M758" s="445">
        <f t="shared" si="89"/>
        <v>0</v>
      </c>
      <c r="N758" s="445">
        <f t="shared" si="90"/>
        <v>0</v>
      </c>
      <c r="O758" s="445">
        <f t="shared" si="93"/>
        <v>0</v>
      </c>
      <c r="P758" s="445">
        <f t="shared" si="94"/>
        <v>0</v>
      </c>
      <c r="Q758" s="445">
        <f t="shared" si="95"/>
        <v>0</v>
      </c>
      <c r="R758" s="415" t="str">
        <f t="shared" si="96"/>
        <v>Leer</v>
      </c>
      <c r="S758" s="445">
        <f>IF('Angaben KH-Standort'!D$29='A4'!D758,IF('Angaben KH-Standort'!E$29="Ja",1,0),0)</f>
        <v>0</v>
      </c>
      <c r="T758" s="445">
        <f>IF('Angaben KH-Standort'!D$30='A4'!D758,IF('Angaben KH-Standort'!E$30="Ja",1,0),0)</f>
        <v>0</v>
      </c>
      <c r="U758" s="445">
        <f>IF('Angaben KH-Standort'!D$31='A4'!D758,IF('Angaben KH-Standort'!E$31="Ja",1,0),0)</f>
        <v>0</v>
      </c>
    </row>
    <row r="759" spans="2:21" ht="15" customHeight="1" x14ac:dyDescent="0.3">
      <c r="B759" s="70" t="str">
        <f t="shared" si="91"/>
        <v>!!!</v>
      </c>
      <c r="C759" s="265" t="str">
        <f>IF(ISERROR(IF(LEN(E759)&gt;0,VLOOKUP(TEXT($E759,0),'Angaben Stationen'!$E$14:$J$213,5,0),"")),"?",IF(LEN(E759)&gt;0,VLOOKUP(TEXT($E759,0),'Angaben Stationen'!$E$14:$J$213,5,0),""))</f>
        <v/>
      </c>
      <c r="D759" s="232" t="str">
        <f>IF(ISERROR(IF(LEN(E759)&gt;0,VLOOKUP(TEXT($E759,0),'Angaben Stationen'!$E$14:$J$213,6,0),"")),"STATION IST NICHT VORHANDEN",IF(LEN(E759)&gt;0,VLOOKUP(TEXT($E759,0),'Angaben Stationen'!$E$14:$J$213,6,0),""))</f>
        <v/>
      </c>
      <c r="E759" s="287"/>
      <c r="F759" s="234"/>
      <c r="G759" s="234"/>
      <c r="H759" s="263"/>
      <c r="I759" s="169"/>
      <c r="K759" s="445" t="str">
        <f t="shared" si="92"/>
        <v>Leer</v>
      </c>
      <c r="L759" s="445" t="str">
        <f>VLOOKUP($D759,{"29 - Psychiatrie (Erwachsene)","BGI";"297 - stationsäquivalente Behandlung in der Erwachsenenpsychiatrie (29)","BGI";"30 - Kinder- und Jugendpsychiatrie","BGII";"307 - stationsäquivalente Behandlung in der Kinder- und Jugendpsychiatrie (30)","BGII";"31 - Psychosomatik","BGI";"","Leer"},2,0)</f>
        <v>Leer</v>
      </c>
      <c r="M759" s="445">
        <f t="shared" si="89"/>
        <v>0</v>
      </c>
      <c r="N759" s="445">
        <f t="shared" si="90"/>
        <v>0</v>
      </c>
      <c r="O759" s="445">
        <f t="shared" si="93"/>
        <v>0</v>
      </c>
      <c r="P759" s="445">
        <f t="shared" si="94"/>
        <v>0</v>
      </c>
      <c r="Q759" s="445">
        <f t="shared" si="95"/>
        <v>0</v>
      </c>
      <c r="R759" s="415" t="str">
        <f t="shared" si="96"/>
        <v>Leer</v>
      </c>
      <c r="S759" s="445">
        <f>IF('Angaben KH-Standort'!D$29='A4'!D759,IF('Angaben KH-Standort'!E$29="Ja",1,0),0)</f>
        <v>0</v>
      </c>
      <c r="T759" s="445">
        <f>IF('Angaben KH-Standort'!D$30='A4'!D759,IF('Angaben KH-Standort'!E$30="Ja",1,0),0)</f>
        <v>0</v>
      </c>
      <c r="U759" s="445">
        <f>IF('Angaben KH-Standort'!D$31='A4'!D759,IF('Angaben KH-Standort'!E$31="Ja",1,0),0)</f>
        <v>0</v>
      </c>
    </row>
    <row r="760" spans="2:21" ht="15" customHeight="1" x14ac:dyDescent="0.3">
      <c r="B760" s="70" t="str">
        <f t="shared" si="91"/>
        <v>!!!</v>
      </c>
      <c r="C760" s="265" t="str">
        <f>IF(ISERROR(IF(LEN(E760)&gt;0,VLOOKUP(TEXT($E760,0),'Angaben Stationen'!$E$14:$J$213,5,0),"")),"?",IF(LEN(E760)&gt;0,VLOOKUP(TEXT($E760,0),'Angaben Stationen'!$E$14:$J$213,5,0),""))</f>
        <v/>
      </c>
      <c r="D760" s="232" t="str">
        <f>IF(ISERROR(IF(LEN(E760)&gt;0,VLOOKUP(TEXT($E760,0),'Angaben Stationen'!$E$14:$J$213,6,0),"")),"STATION IST NICHT VORHANDEN",IF(LEN(E760)&gt;0,VLOOKUP(TEXT($E760,0),'Angaben Stationen'!$E$14:$J$213,6,0),""))</f>
        <v/>
      </c>
      <c r="E760" s="287"/>
      <c r="F760" s="234"/>
      <c r="G760" s="234"/>
      <c r="H760" s="263"/>
      <c r="I760" s="169"/>
      <c r="K760" s="445" t="str">
        <f t="shared" si="92"/>
        <v>Leer</v>
      </c>
      <c r="L760" s="445" t="str">
        <f>VLOOKUP($D760,{"29 - Psychiatrie (Erwachsene)","BGI";"297 - stationsäquivalente Behandlung in der Erwachsenenpsychiatrie (29)","BGI";"30 - Kinder- und Jugendpsychiatrie","BGII";"307 - stationsäquivalente Behandlung in der Kinder- und Jugendpsychiatrie (30)","BGII";"31 - Psychosomatik","BGI";"","Leer"},2,0)</f>
        <v>Leer</v>
      </c>
      <c r="M760" s="445">
        <f t="shared" si="89"/>
        <v>0</v>
      </c>
      <c r="N760" s="445">
        <f t="shared" si="90"/>
        <v>0</v>
      </c>
      <c r="O760" s="445">
        <f t="shared" si="93"/>
        <v>0</v>
      </c>
      <c r="P760" s="445">
        <f t="shared" si="94"/>
        <v>0</v>
      </c>
      <c r="Q760" s="445">
        <f t="shared" si="95"/>
        <v>0</v>
      </c>
      <c r="R760" s="415" t="str">
        <f t="shared" si="96"/>
        <v>Leer</v>
      </c>
      <c r="S760" s="445">
        <f>IF('Angaben KH-Standort'!D$29='A4'!D760,IF('Angaben KH-Standort'!E$29="Ja",1,0),0)</f>
        <v>0</v>
      </c>
      <c r="T760" s="445">
        <f>IF('Angaben KH-Standort'!D$30='A4'!D760,IF('Angaben KH-Standort'!E$30="Ja",1,0),0)</f>
        <v>0</v>
      </c>
      <c r="U760" s="445">
        <f>IF('Angaben KH-Standort'!D$31='A4'!D760,IF('Angaben KH-Standort'!E$31="Ja",1,0),0)</f>
        <v>0</v>
      </c>
    </row>
    <row r="761" spans="2:21" ht="15" customHeight="1" x14ac:dyDescent="0.3">
      <c r="B761" s="70" t="str">
        <f t="shared" si="91"/>
        <v>!!!</v>
      </c>
      <c r="C761" s="265" t="str">
        <f>IF(ISERROR(IF(LEN(E761)&gt;0,VLOOKUP(TEXT($E761,0),'Angaben Stationen'!$E$14:$J$213,5,0),"")),"?",IF(LEN(E761)&gt;0,VLOOKUP(TEXT($E761,0),'Angaben Stationen'!$E$14:$J$213,5,0),""))</f>
        <v/>
      </c>
      <c r="D761" s="232" t="str">
        <f>IF(ISERROR(IF(LEN(E761)&gt;0,VLOOKUP(TEXT($E761,0),'Angaben Stationen'!$E$14:$J$213,6,0),"")),"STATION IST NICHT VORHANDEN",IF(LEN(E761)&gt;0,VLOOKUP(TEXT($E761,0),'Angaben Stationen'!$E$14:$J$213,6,0),""))</f>
        <v/>
      </c>
      <c r="E761" s="287"/>
      <c r="F761" s="234"/>
      <c r="G761" s="234"/>
      <c r="H761" s="263"/>
      <c r="I761" s="169"/>
      <c r="K761" s="445" t="str">
        <f t="shared" si="92"/>
        <v>Leer</v>
      </c>
      <c r="L761" s="445" t="str">
        <f>VLOOKUP($D761,{"29 - Psychiatrie (Erwachsene)","BGI";"297 - stationsäquivalente Behandlung in der Erwachsenenpsychiatrie (29)","BGI";"30 - Kinder- und Jugendpsychiatrie","BGII";"307 - stationsäquivalente Behandlung in der Kinder- und Jugendpsychiatrie (30)","BGII";"31 - Psychosomatik","BGI";"","Leer"},2,0)</f>
        <v>Leer</v>
      </c>
      <c r="M761" s="445">
        <f t="shared" si="89"/>
        <v>0</v>
      </c>
      <c r="N761" s="445">
        <f t="shared" si="90"/>
        <v>0</v>
      </c>
      <c r="O761" s="445">
        <f t="shared" si="93"/>
        <v>0</v>
      </c>
      <c r="P761" s="445">
        <f t="shared" si="94"/>
        <v>0</v>
      </c>
      <c r="Q761" s="445">
        <f t="shared" si="95"/>
        <v>0</v>
      </c>
      <c r="R761" s="415" t="str">
        <f t="shared" si="96"/>
        <v>Leer</v>
      </c>
      <c r="S761" s="445">
        <f>IF('Angaben KH-Standort'!D$29='A4'!D761,IF('Angaben KH-Standort'!E$29="Ja",1,0),0)</f>
        <v>0</v>
      </c>
      <c r="T761" s="445">
        <f>IF('Angaben KH-Standort'!D$30='A4'!D761,IF('Angaben KH-Standort'!E$30="Ja",1,0),0)</f>
        <v>0</v>
      </c>
      <c r="U761" s="445">
        <f>IF('Angaben KH-Standort'!D$31='A4'!D761,IF('Angaben KH-Standort'!E$31="Ja",1,0),0)</f>
        <v>0</v>
      </c>
    </row>
    <row r="762" spans="2:21" ht="15" customHeight="1" x14ac:dyDescent="0.3">
      <c r="B762" s="70" t="str">
        <f t="shared" si="91"/>
        <v>!!!</v>
      </c>
      <c r="C762" s="265" t="str">
        <f>IF(ISERROR(IF(LEN(E762)&gt;0,VLOOKUP(TEXT($E762,0),'Angaben Stationen'!$E$14:$J$213,5,0),"")),"?",IF(LEN(E762)&gt;0,VLOOKUP(TEXT($E762,0),'Angaben Stationen'!$E$14:$J$213,5,0),""))</f>
        <v/>
      </c>
      <c r="D762" s="232" t="str">
        <f>IF(ISERROR(IF(LEN(E762)&gt;0,VLOOKUP(TEXT($E762,0),'Angaben Stationen'!$E$14:$J$213,6,0),"")),"STATION IST NICHT VORHANDEN",IF(LEN(E762)&gt;0,VLOOKUP(TEXT($E762,0),'Angaben Stationen'!$E$14:$J$213,6,0),""))</f>
        <v/>
      </c>
      <c r="E762" s="287"/>
      <c r="F762" s="234"/>
      <c r="G762" s="234"/>
      <c r="H762" s="263"/>
      <c r="I762" s="169"/>
      <c r="K762" s="445" t="str">
        <f t="shared" si="92"/>
        <v>Leer</v>
      </c>
      <c r="L762" s="445" t="str">
        <f>VLOOKUP($D762,{"29 - Psychiatrie (Erwachsene)","BGI";"297 - stationsäquivalente Behandlung in der Erwachsenenpsychiatrie (29)","BGI";"30 - Kinder- und Jugendpsychiatrie","BGII";"307 - stationsäquivalente Behandlung in der Kinder- und Jugendpsychiatrie (30)","BGII";"31 - Psychosomatik","BGI";"","Leer"},2,0)</f>
        <v>Leer</v>
      </c>
      <c r="M762" s="445">
        <f t="shared" si="89"/>
        <v>0</v>
      </c>
      <c r="N762" s="445">
        <f t="shared" si="90"/>
        <v>0</v>
      </c>
      <c r="O762" s="445">
        <f t="shared" si="93"/>
        <v>0</v>
      </c>
      <c r="P762" s="445">
        <f t="shared" si="94"/>
        <v>0</v>
      </c>
      <c r="Q762" s="445">
        <f t="shared" si="95"/>
        <v>0</v>
      </c>
      <c r="R762" s="415" t="str">
        <f t="shared" si="96"/>
        <v>Leer</v>
      </c>
      <c r="S762" s="445">
        <f>IF('Angaben KH-Standort'!D$29='A4'!D762,IF('Angaben KH-Standort'!E$29="Ja",1,0),0)</f>
        <v>0</v>
      </c>
      <c r="T762" s="445">
        <f>IF('Angaben KH-Standort'!D$30='A4'!D762,IF('Angaben KH-Standort'!E$30="Ja",1,0),0)</f>
        <v>0</v>
      </c>
      <c r="U762" s="445">
        <f>IF('Angaben KH-Standort'!D$31='A4'!D762,IF('Angaben KH-Standort'!E$31="Ja",1,0),0)</f>
        <v>0</v>
      </c>
    </row>
    <row r="763" spans="2:21" ht="15" customHeight="1" x14ac:dyDescent="0.3">
      <c r="B763" s="70" t="str">
        <f t="shared" si="91"/>
        <v>!!!</v>
      </c>
      <c r="C763" s="265" t="str">
        <f>IF(ISERROR(IF(LEN(E763)&gt;0,VLOOKUP(TEXT($E763,0),'Angaben Stationen'!$E$14:$J$213,5,0),"")),"?",IF(LEN(E763)&gt;0,VLOOKUP(TEXT($E763,0),'Angaben Stationen'!$E$14:$J$213,5,0),""))</f>
        <v/>
      </c>
      <c r="D763" s="232" t="str">
        <f>IF(ISERROR(IF(LEN(E763)&gt;0,VLOOKUP(TEXT($E763,0),'Angaben Stationen'!$E$14:$J$213,6,0),"")),"STATION IST NICHT VORHANDEN",IF(LEN(E763)&gt;0,VLOOKUP(TEXT($E763,0),'Angaben Stationen'!$E$14:$J$213,6,0),""))</f>
        <v/>
      </c>
      <c r="E763" s="287"/>
      <c r="F763" s="234"/>
      <c r="G763" s="234"/>
      <c r="H763" s="263"/>
      <c r="I763" s="169"/>
      <c r="K763" s="445" t="str">
        <f t="shared" si="92"/>
        <v>Leer</v>
      </c>
      <c r="L763" s="445" t="str">
        <f>VLOOKUP($D763,{"29 - Psychiatrie (Erwachsene)","BGI";"297 - stationsäquivalente Behandlung in der Erwachsenenpsychiatrie (29)","BGI";"30 - Kinder- und Jugendpsychiatrie","BGII";"307 - stationsäquivalente Behandlung in der Kinder- und Jugendpsychiatrie (30)","BGII";"31 - Psychosomatik","BGI";"","Leer"},2,0)</f>
        <v>Leer</v>
      </c>
      <c r="M763" s="445">
        <f t="shared" si="89"/>
        <v>0</v>
      </c>
      <c r="N763" s="445">
        <f t="shared" si="90"/>
        <v>0</v>
      </c>
      <c r="O763" s="445">
        <f t="shared" si="93"/>
        <v>0</v>
      </c>
      <c r="P763" s="445">
        <f t="shared" si="94"/>
        <v>0</v>
      </c>
      <c r="Q763" s="445">
        <f t="shared" si="95"/>
        <v>0</v>
      </c>
      <c r="R763" s="415" t="str">
        <f t="shared" si="96"/>
        <v>Leer</v>
      </c>
      <c r="S763" s="445">
        <f>IF('Angaben KH-Standort'!D$29='A4'!D763,IF('Angaben KH-Standort'!E$29="Ja",1,0),0)</f>
        <v>0</v>
      </c>
      <c r="T763" s="445">
        <f>IF('Angaben KH-Standort'!D$30='A4'!D763,IF('Angaben KH-Standort'!E$30="Ja",1,0),0)</f>
        <v>0</v>
      </c>
      <c r="U763" s="445">
        <f>IF('Angaben KH-Standort'!D$31='A4'!D763,IF('Angaben KH-Standort'!E$31="Ja",1,0),0)</f>
        <v>0</v>
      </c>
    </row>
    <row r="764" spans="2:21" ht="15" customHeight="1" x14ac:dyDescent="0.3">
      <c r="B764" s="70" t="str">
        <f t="shared" si="91"/>
        <v>!!!</v>
      </c>
      <c r="C764" s="265" t="str">
        <f>IF(ISERROR(IF(LEN(E764)&gt;0,VLOOKUP(TEXT($E764,0),'Angaben Stationen'!$E$14:$J$213,5,0),"")),"?",IF(LEN(E764)&gt;0,VLOOKUP(TEXT($E764,0),'Angaben Stationen'!$E$14:$J$213,5,0),""))</f>
        <v/>
      </c>
      <c r="D764" s="232" t="str">
        <f>IF(ISERROR(IF(LEN(E764)&gt;0,VLOOKUP(TEXT($E764,0),'Angaben Stationen'!$E$14:$J$213,6,0),"")),"STATION IST NICHT VORHANDEN",IF(LEN(E764)&gt;0,VLOOKUP(TEXT($E764,0),'Angaben Stationen'!$E$14:$J$213,6,0),""))</f>
        <v/>
      </c>
      <c r="E764" s="287"/>
      <c r="F764" s="234"/>
      <c r="G764" s="234"/>
      <c r="H764" s="263"/>
      <c r="I764" s="169"/>
      <c r="K764" s="445" t="str">
        <f t="shared" si="92"/>
        <v>Leer</v>
      </c>
      <c r="L764" s="445" t="str">
        <f>VLOOKUP($D764,{"29 - Psychiatrie (Erwachsene)","BGI";"297 - stationsäquivalente Behandlung in der Erwachsenenpsychiatrie (29)","BGI";"30 - Kinder- und Jugendpsychiatrie","BGII";"307 - stationsäquivalente Behandlung in der Kinder- und Jugendpsychiatrie (30)","BGII";"31 - Psychosomatik","BGI";"","Leer"},2,0)</f>
        <v>Leer</v>
      </c>
      <c r="M764" s="445">
        <f t="shared" si="89"/>
        <v>0</v>
      </c>
      <c r="N764" s="445">
        <f t="shared" si="90"/>
        <v>0</v>
      </c>
      <c r="O764" s="445">
        <f t="shared" si="93"/>
        <v>0</v>
      </c>
      <c r="P764" s="445">
        <f t="shared" si="94"/>
        <v>0</v>
      </c>
      <c r="Q764" s="445">
        <f t="shared" si="95"/>
        <v>0</v>
      </c>
      <c r="R764" s="415" t="str">
        <f t="shared" si="96"/>
        <v>Leer</v>
      </c>
      <c r="S764" s="445">
        <f>IF('Angaben KH-Standort'!D$29='A4'!D764,IF('Angaben KH-Standort'!E$29="Ja",1,0),0)</f>
        <v>0</v>
      </c>
      <c r="T764" s="445">
        <f>IF('Angaben KH-Standort'!D$30='A4'!D764,IF('Angaben KH-Standort'!E$30="Ja",1,0),0)</f>
        <v>0</v>
      </c>
      <c r="U764" s="445">
        <f>IF('Angaben KH-Standort'!D$31='A4'!D764,IF('Angaben KH-Standort'!E$31="Ja",1,0),0)</f>
        <v>0</v>
      </c>
    </row>
    <row r="765" spans="2:21" ht="15" customHeight="1" x14ac:dyDescent="0.3">
      <c r="B765" s="70" t="str">
        <f t="shared" si="91"/>
        <v>!!!</v>
      </c>
      <c r="C765" s="265" t="str">
        <f>IF(ISERROR(IF(LEN(E765)&gt;0,VLOOKUP(TEXT($E765,0),'Angaben Stationen'!$E$14:$J$213,5,0),"")),"?",IF(LEN(E765)&gt;0,VLOOKUP(TEXT($E765,0),'Angaben Stationen'!$E$14:$J$213,5,0),""))</f>
        <v/>
      </c>
      <c r="D765" s="232" t="str">
        <f>IF(ISERROR(IF(LEN(E765)&gt;0,VLOOKUP(TEXT($E765,0),'Angaben Stationen'!$E$14:$J$213,6,0),"")),"STATION IST NICHT VORHANDEN",IF(LEN(E765)&gt;0,VLOOKUP(TEXT($E765,0),'Angaben Stationen'!$E$14:$J$213,6,0),""))</f>
        <v/>
      </c>
      <c r="E765" s="287"/>
      <c r="F765" s="234"/>
      <c r="G765" s="234"/>
      <c r="H765" s="263"/>
      <c r="I765" s="169"/>
      <c r="K765" s="445" t="str">
        <f t="shared" si="92"/>
        <v>Leer</v>
      </c>
      <c r="L765" s="445" t="str">
        <f>VLOOKUP($D765,{"29 - Psychiatrie (Erwachsene)","BGI";"297 - stationsäquivalente Behandlung in der Erwachsenenpsychiatrie (29)","BGI";"30 - Kinder- und Jugendpsychiatrie","BGII";"307 - stationsäquivalente Behandlung in der Kinder- und Jugendpsychiatrie (30)","BGII";"31 - Psychosomatik","BGI";"","Leer"},2,0)</f>
        <v>Leer</v>
      </c>
      <c r="M765" s="445">
        <f t="shared" si="89"/>
        <v>0</v>
      </c>
      <c r="N765" s="445">
        <f t="shared" si="90"/>
        <v>0</v>
      </c>
      <c r="O765" s="445">
        <f t="shared" si="93"/>
        <v>0</v>
      </c>
      <c r="P765" s="445">
        <f t="shared" si="94"/>
        <v>0</v>
      </c>
      <c r="Q765" s="445">
        <f t="shared" si="95"/>
        <v>0</v>
      </c>
      <c r="R765" s="415" t="str">
        <f t="shared" si="96"/>
        <v>Leer</v>
      </c>
      <c r="S765" s="445">
        <f>IF('Angaben KH-Standort'!D$29='A4'!D765,IF('Angaben KH-Standort'!E$29="Ja",1,0),0)</f>
        <v>0</v>
      </c>
      <c r="T765" s="445">
        <f>IF('Angaben KH-Standort'!D$30='A4'!D765,IF('Angaben KH-Standort'!E$30="Ja",1,0),0)</f>
        <v>0</v>
      </c>
      <c r="U765" s="445">
        <f>IF('Angaben KH-Standort'!D$31='A4'!D765,IF('Angaben KH-Standort'!E$31="Ja",1,0),0)</f>
        <v>0</v>
      </c>
    </row>
    <row r="766" spans="2:21" ht="15" customHeight="1" x14ac:dyDescent="0.3">
      <c r="B766" s="70" t="str">
        <f t="shared" si="91"/>
        <v>!!!</v>
      </c>
      <c r="C766" s="265" t="str">
        <f>IF(ISERROR(IF(LEN(E766)&gt;0,VLOOKUP(TEXT($E766,0),'Angaben Stationen'!$E$14:$J$213,5,0),"")),"?",IF(LEN(E766)&gt;0,VLOOKUP(TEXT($E766,0),'Angaben Stationen'!$E$14:$J$213,5,0),""))</f>
        <v/>
      </c>
      <c r="D766" s="232" t="str">
        <f>IF(ISERROR(IF(LEN(E766)&gt;0,VLOOKUP(TEXT($E766,0),'Angaben Stationen'!$E$14:$J$213,6,0),"")),"STATION IST NICHT VORHANDEN",IF(LEN(E766)&gt;0,VLOOKUP(TEXT($E766,0),'Angaben Stationen'!$E$14:$J$213,6,0),""))</f>
        <v/>
      </c>
      <c r="E766" s="287"/>
      <c r="F766" s="234"/>
      <c r="G766" s="234"/>
      <c r="H766" s="263"/>
      <c r="I766" s="169"/>
      <c r="K766" s="445" t="str">
        <f t="shared" si="92"/>
        <v>Leer</v>
      </c>
      <c r="L766" s="445" t="str">
        <f>VLOOKUP($D766,{"29 - Psychiatrie (Erwachsene)","BGI";"297 - stationsäquivalente Behandlung in der Erwachsenenpsychiatrie (29)","BGI";"30 - Kinder- und Jugendpsychiatrie","BGII";"307 - stationsäquivalente Behandlung in der Kinder- und Jugendpsychiatrie (30)","BGII";"31 - Psychosomatik","BGI";"","Leer"},2,0)</f>
        <v>Leer</v>
      </c>
      <c r="M766" s="445">
        <f t="shared" si="89"/>
        <v>0</v>
      </c>
      <c r="N766" s="445">
        <f t="shared" si="90"/>
        <v>0</v>
      </c>
      <c r="O766" s="445">
        <f t="shared" si="93"/>
        <v>0</v>
      </c>
      <c r="P766" s="445">
        <f t="shared" si="94"/>
        <v>0</v>
      </c>
      <c r="Q766" s="445">
        <f t="shared" si="95"/>
        <v>0</v>
      </c>
      <c r="R766" s="415" t="str">
        <f t="shared" si="96"/>
        <v>Leer</v>
      </c>
      <c r="S766" s="445">
        <f>IF('Angaben KH-Standort'!D$29='A4'!D766,IF('Angaben KH-Standort'!E$29="Ja",1,0),0)</f>
        <v>0</v>
      </c>
      <c r="T766" s="445">
        <f>IF('Angaben KH-Standort'!D$30='A4'!D766,IF('Angaben KH-Standort'!E$30="Ja",1,0),0)</f>
        <v>0</v>
      </c>
      <c r="U766" s="445">
        <f>IF('Angaben KH-Standort'!D$31='A4'!D766,IF('Angaben KH-Standort'!E$31="Ja",1,0),0)</f>
        <v>0</v>
      </c>
    </row>
    <row r="767" spans="2:21" ht="15" customHeight="1" x14ac:dyDescent="0.3">
      <c r="B767" s="70" t="str">
        <f t="shared" si="91"/>
        <v>!!!</v>
      </c>
      <c r="C767" s="265" t="str">
        <f>IF(ISERROR(IF(LEN(E767)&gt;0,VLOOKUP(TEXT($E767,0),'Angaben Stationen'!$E$14:$J$213,5,0),"")),"?",IF(LEN(E767)&gt;0,VLOOKUP(TEXT($E767,0),'Angaben Stationen'!$E$14:$J$213,5,0),""))</f>
        <v/>
      </c>
      <c r="D767" s="232" t="str">
        <f>IF(ISERROR(IF(LEN(E767)&gt;0,VLOOKUP(TEXT($E767,0),'Angaben Stationen'!$E$14:$J$213,6,0),"")),"STATION IST NICHT VORHANDEN",IF(LEN(E767)&gt;0,VLOOKUP(TEXT($E767,0),'Angaben Stationen'!$E$14:$J$213,6,0),""))</f>
        <v/>
      </c>
      <c r="E767" s="287"/>
      <c r="F767" s="234"/>
      <c r="G767" s="234"/>
      <c r="H767" s="263"/>
      <c r="I767" s="169"/>
      <c r="K767" s="445" t="str">
        <f t="shared" si="92"/>
        <v>Leer</v>
      </c>
      <c r="L767" s="445" t="str">
        <f>VLOOKUP($D767,{"29 - Psychiatrie (Erwachsene)","BGI";"297 - stationsäquivalente Behandlung in der Erwachsenenpsychiatrie (29)","BGI";"30 - Kinder- und Jugendpsychiatrie","BGII";"307 - stationsäquivalente Behandlung in der Kinder- und Jugendpsychiatrie (30)","BGII";"31 - Psychosomatik","BGI";"","Leer"},2,0)</f>
        <v>Leer</v>
      </c>
      <c r="M767" s="445">
        <f t="shared" si="89"/>
        <v>0</v>
      </c>
      <c r="N767" s="445">
        <f t="shared" si="90"/>
        <v>0</v>
      </c>
      <c r="O767" s="445">
        <f t="shared" si="93"/>
        <v>0</v>
      </c>
      <c r="P767" s="445">
        <f t="shared" si="94"/>
        <v>0</v>
      </c>
      <c r="Q767" s="445">
        <f t="shared" si="95"/>
        <v>0</v>
      </c>
      <c r="R767" s="415" t="str">
        <f t="shared" si="96"/>
        <v>Leer</v>
      </c>
      <c r="S767" s="445">
        <f>IF('Angaben KH-Standort'!D$29='A4'!D767,IF('Angaben KH-Standort'!E$29="Ja",1,0),0)</f>
        <v>0</v>
      </c>
      <c r="T767" s="445">
        <f>IF('Angaben KH-Standort'!D$30='A4'!D767,IF('Angaben KH-Standort'!E$30="Ja",1,0),0)</f>
        <v>0</v>
      </c>
      <c r="U767" s="445">
        <f>IF('Angaben KH-Standort'!D$31='A4'!D767,IF('Angaben KH-Standort'!E$31="Ja",1,0),0)</f>
        <v>0</v>
      </c>
    </row>
    <row r="768" spans="2:21" ht="15" customHeight="1" x14ac:dyDescent="0.3">
      <c r="B768" s="70" t="str">
        <f t="shared" si="91"/>
        <v>!!!</v>
      </c>
      <c r="C768" s="265" t="str">
        <f>IF(ISERROR(IF(LEN(E768)&gt;0,VLOOKUP(TEXT($E768,0),'Angaben Stationen'!$E$14:$J$213,5,0),"")),"?",IF(LEN(E768)&gt;0,VLOOKUP(TEXT($E768,0),'Angaben Stationen'!$E$14:$J$213,5,0),""))</f>
        <v/>
      </c>
      <c r="D768" s="232" t="str">
        <f>IF(ISERROR(IF(LEN(E768)&gt;0,VLOOKUP(TEXT($E768,0),'Angaben Stationen'!$E$14:$J$213,6,0),"")),"STATION IST NICHT VORHANDEN",IF(LEN(E768)&gt;0,VLOOKUP(TEXT($E768,0),'Angaben Stationen'!$E$14:$J$213,6,0),""))</f>
        <v/>
      </c>
      <c r="E768" s="287"/>
      <c r="F768" s="234"/>
      <c r="G768" s="234"/>
      <c r="H768" s="263"/>
      <c r="I768" s="169"/>
      <c r="K768" s="445" t="str">
        <f t="shared" si="92"/>
        <v>Leer</v>
      </c>
      <c r="L768" s="445" t="str">
        <f>VLOOKUP($D768,{"29 - Psychiatrie (Erwachsene)","BGI";"297 - stationsäquivalente Behandlung in der Erwachsenenpsychiatrie (29)","BGI";"30 - Kinder- und Jugendpsychiatrie","BGII";"307 - stationsäquivalente Behandlung in der Kinder- und Jugendpsychiatrie (30)","BGII";"31 - Psychosomatik","BGI";"","Leer"},2,0)</f>
        <v>Leer</v>
      </c>
      <c r="M768" s="445">
        <f t="shared" si="89"/>
        <v>0</v>
      </c>
      <c r="N768" s="445">
        <f t="shared" si="90"/>
        <v>0</v>
      </c>
      <c r="O768" s="445">
        <f t="shared" si="93"/>
        <v>0</v>
      </c>
      <c r="P768" s="445">
        <f t="shared" si="94"/>
        <v>0</v>
      </c>
      <c r="Q768" s="445">
        <f t="shared" si="95"/>
        <v>0</v>
      </c>
      <c r="R768" s="415" t="str">
        <f t="shared" si="96"/>
        <v>Leer</v>
      </c>
      <c r="S768" s="445">
        <f>IF('Angaben KH-Standort'!D$29='A4'!D768,IF('Angaben KH-Standort'!E$29="Ja",1,0),0)</f>
        <v>0</v>
      </c>
      <c r="T768" s="445">
        <f>IF('Angaben KH-Standort'!D$30='A4'!D768,IF('Angaben KH-Standort'!E$30="Ja",1,0),0)</f>
        <v>0</v>
      </c>
      <c r="U768" s="445">
        <f>IF('Angaben KH-Standort'!D$31='A4'!D768,IF('Angaben KH-Standort'!E$31="Ja",1,0),0)</f>
        <v>0</v>
      </c>
    </row>
    <row r="769" spans="2:21" ht="15" customHeight="1" x14ac:dyDescent="0.3">
      <c r="B769" s="70" t="str">
        <f t="shared" si="91"/>
        <v>!!!</v>
      </c>
      <c r="C769" s="265" t="str">
        <f>IF(ISERROR(IF(LEN(E769)&gt;0,VLOOKUP(TEXT($E769,0),'Angaben Stationen'!$E$14:$J$213,5,0),"")),"?",IF(LEN(E769)&gt;0,VLOOKUP(TEXT($E769,0),'Angaben Stationen'!$E$14:$J$213,5,0),""))</f>
        <v/>
      </c>
      <c r="D769" s="232" t="str">
        <f>IF(ISERROR(IF(LEN(E769)&gt;0,VLOOKUP(TEXT($E769,0),'Angaben Stationen'!$E$14:$J$213,6,0),"")),"STATION IST NICHT VORHANDEN",IF(LEN(E769)&gt;0,VLOOKUP(TEXT($E769,0),'Angaben Stationen'!$E$14:$J$213,6,0),""))</f>
        <v/>
      </c>
      <c r="E769" s="287"/>
      <c r="F769" s="234"/>
      <c r="G769" s="234"/>
      <c r="H769" s="263"/>
      <c r="I769" s="169"/>
      <c r="K769" s="445" t="str">
        <f t="shared" si="92"/>
        <v>Leer</v>
      </c>
      <c r="L769" s="445" t="str">
        <f>VLOOKUP($D769,{"29 - Psychiatrie (Erwachsene)","BGI";"297 - stationsäquivalente Behandlung in der Erwachsenenpsychiatrie (29)","BGI";"30 - Kinder- und Jugendpsychiatrie","BGII";"307 - stationsäquivalente Behandlung in der Kinder- und Jugendpsychiatrie (30)","BGII";"31 - Psychosomatik","BGI";"","Leer"},2,0)</f>
        <v>Leer</v>
      </c>
      <c r="M769" s="445">
        <f t="shared" si="89"/>
        <v>0</v>
      </c>
      <c r="N769" s="445">
        <f t="shared" si="90"/>
        <v>0</v>
      </c>
      <c r="O769" s="445">
        <f t="shared" si="93"/>
        <v>0</v>
      </c>
      <c r="P769" s="445">
        <f t="shared" si="94"/>
        <v>0</v>
      </c>
      <c r="Q769" s="445">
        <f t="shared" si="95"/>
        <v>0</v>
      </c>
      <c r="R769" s="415" t="str">
        <f t="shared" si="96"/>
        <v>Leer</v>
      </c>
      <c r="S769" s="445">
        <f>IF('Angaben KH-Standort'!D$29='A4'!D769,IF('Angaben KH-Standort'!E$29="Ja",1,0),0)</f>
        <v>0</v>
      </c>
      <c r="T769" s="445">
        <f>IF('Angaben KH-Standort'!D$30='A4'!D769,IF('Angaben KH-Standort'!E$30="Ja",1,0),0)</f>
        <v>0</v>
      </c>
      <c r="U769" s="445">
        <f>IF('Angaben KH-Standort'!D$31='A4'!D769,IF('Angaben KH-Standort'!E$31="Ja",1,0),0)</f>
        <v>0</v>
      </c>
    </row>
    <row r="770" spans="2:21" ht="15" customHeight="1" x14ac:dyDescent="0.3">
      <c r="B770" s="70" t="str">
        <f t="shared" si="91"/>
        <v>!!!</v>
      </c>
      <c r="C770" s="265" t="str">
        <f>IF(ISERROR(IF(LEN(E770)&gt;0,VLOOKUP(TEXT($E770,0),'Angaben Stationen'!$E$14:$J$213,5,0),"")),"?",IF(LEN(E770)&gt;0,VLOOKUP(TEXT($E770,0),'Angaben Stationen'!$E$14:$J$213,5,0),""))</f>
        <v/>
      </c>
      <c r="D770" s="232" t="str">
        <f>IF(ISERROR(IF(LEN(E770)&gt;0,VLOOKUP(TEXT($E770,0),'Angaben Stationen'!$E$14:$J$213,6,0),"")),"STATION IST NICHT VORHANDEN",IF(LEN(E770)&gt;0,VLOOKUP(TEXT($E770,0),'Angaben Stationen'!$E$14:$J$213,6,0),""))</f>
        <v/>
      </c>
      <c r="E770" s="287"/>
      <c r="F770" s="234"/>
      <c r="G770" s="234"/>
      <c r="H770" s="263"/>
      <c r="I770" s="169"/>
      <c r="K770" s="445" t="str">
        <f t="shared" si="92"/>
        <v>Leer</v>
      </c>
      <c r="L770" s="445" t="str">
        <f>VLOOKUP($D770,{"29 - Psychiatrie (Erwachsene)","BGI";"297 - stationsäquivalente Behandlung in der Erwachsenenpsychiatrie (29)","BGI";"30 - Kinder- und Jugendpsychiatrie","BGII";"307 - stationsäquivalente Behandlung in der Kinder- und Jugendpsychiatrie (30)","BGII";"31 - Psychosomatik","BGI";"","Leer"},2,0)</f>
        <v>Leer</v>
      </c>
      <c r="M770" s="445">
        <f t="shared" si="89"/>
        <v>0</v>
      </c>
      <c r="N770" s="445">
        <f t="shared" si="90"/>
        <v>0</v>
      </c>
      <c r="O770" s="445">
        <f t="shared" si="93"/>
        <v>0</v>
      </c>
      <c r="P770" s="445">
        <f t="shared" si="94"/>
        <v>0</v>
      </c>
      <c r="Q770" s="445">
        <f t="shared" si="95"/>
        <v>0</v>
      </c>
      <c r="R770" s="415" t="str">
        <f t="shared" si="96"/>
        <v>Leer</v>
      </c>
      <c r="S770" s="445">
        <f>IF('Angaben KH-Standort'!D$29='A4'!D770,IF('Angaben KH-Standort'!E$29="Ja",1,0),0)</f>
        <v>0</v>
      </c>
      <c r="T770" s="445">
        <f>IF('Angaben KH-Standort'!D$30='A4'!D770,IF('Angaben KH-Standort'!E$30="Ja",1,0),0)</f>
        <v>0</v>
      </c>
      <c r="U770" s="445">
        <f>IF('Angaben KH-Standort'!D$31='A4'!D770,IF('Angaben KH-Standort'!E$31="Ja",1,0),0)</f>
        <v>0</v>
      </c>
    </row>
    <row r="771" spans="2:21" ht="15" customHeight="1" x14ac:dyDescent="0.3">
      <c r="B771" s="70" t="str">
        <f t="shared" si="91"/>
        <v>!!!</v>
      </c>
      <c r="C771" s="265" t="str">
        <f>IF(ISERROR(IF(LEN(E771)&gt;0,VLOOKUP(TEXT($E771,0),'Angaben Stationen'!$E$14:$J$213,5,0),"")),"?",IF(LEN(E771)&gt;0,VLOOKUP(TEXT($E771,0),'Angaben Stationen'!$E$14:$J$213,5,0),""))</f>
        <v/>
      </c>
      <c r="D771" s="232" t="str">
        <f>IF(ISERROR(IF(LEN(E771)&gt;0,VLOOKUP(TEXT($E771,0),'Angaben Stationen'!$E$14:$J$213,6,0),"")),"STATION IST NICHT VORHANDEN",IF(LEN(E771)&gt;0,VLOOKUP(TEXT($E771,0),'Angaben Stationen'!$E$14:$J$213,6,0),""))</f>
        <v/>
      </c>
      <c r="E771" s="287"/>
      <c r="F771" s="234"/>
      <c r="G771" s="234"/>
      <c r="H771" s="263"/>
      <c r="I771" s="169"/>
      <c r="K771" s="445" t="str">
        <f t="shared" si="92"/>
        <v>Leer</v>
      </c>
      <c r="L771" s="445" t="str">
        <f>VLOOKUP($D771,{"29 - Psychiatrie (Erwachsene)","BGI";"297 - stationsäquivalente Behandlung in der Erwachsenenpsychiatrie (29)","BGI";"30 - Kinder- und Jugendpsychiatrie","BGII";"307 - stationsäquivalente Behandlung in der Kinder- und Jugendpsychiatrie (30)","BGII";"31 - Psychosomatik","BGI";"","Leer"},2,0)</f>
        <v>Leer</v>
      </c>
      <c r="M771" s="445">
        <f t="shared" si="89"/>
        <v>0</v>
      </c>
      <c r="N771" s="445">
        <f t="shared" si="90"/>
        <v>0</v>
      </c>
      <c r="O771" s="445">
        <f t="shared" si="93"/>
        <v>0</v>
      </c>
      <c r="P771" s="445">
        <f t="shared" si="94"/>
        <v>0</v>
      </c>
      <c r="Q771" s="445">
        <f t="shared" si="95"/>
        <v>0</v>
      </c>
      <c r="R771" s="415" t="str">
        <f t="shared" si="96"/>
        <v>Leer</v>
      </c>
      <c r="S771" s="445">
        <f>IF('Angaben KH-Standort'!D$29='A4'!D771,IF('Angaben KH-Standort'!E$29="Ja",1,0),0)</f>
        <v>0</v>
      </c>
      <c r="T771" s="445">
        <f>IF('Angaben KH-Standort'!D$30='A4'!D771,IF('Angaben KH-Standort'!E$30="Ja",1,0),0)</f>
        <v>0</v>
      </c>
      <c r="U771" s="445">
        <f>IF('Angaben KH-Standort'!D$31='A4'!D771,IF('Angaben KH-Standort'!E$31="Ja",1,0),0)</f>
        <v>0</v>
      </c>
    </row>
    <row r="772" spans="2:21" ht="15" customHeight="1" x14ac:dyDescent="0.3">
      <c r="B772" s="70" t="str">
        <f t="shared" si="91"/>
        <v>!!!</v>
      </c>
      <c r="C772" s="265" t="str">
        <f>IF(ISERROR(IF(LEN(E772)&gt;0,VLOOKUP(TEXT($E772,0),'Angaben Stationen'!$E$14:$J$213,5,0),"")),"?",IF(LEN(E772)&gt;0,VLOOKUP(TEXT($E772,0),'Angaben Stationen'!$E$14:$J$213,5,0),""))</f>
        <v/>
      </c>
      <c r="D772" s="232" t="str">
        <f>IF(ISERROR(IF(LEN(E772)&gt;0,VLOOKUP(TEXT($E772,0),'Angaben Stationen'!$E$14:$J$213,6,0),"")),"STATION IST NICHT VORHANDEN",IF(LEN(E772)&gt;0,VLOOKUP(TEXT($E772,0),'Angaben Stationen'!$E$14:$J$213,6,0),""))</f>
        <v/>
      </c>
      <c r="E772" s="287"/>
      <c r="F772" s="234"/>
      <c r="G772" s="234"/>
      <c r="H772" s="263"/>
      <c r="I772" s="169"/>
      <c r="K772" s="445" t="str">
        <f t="shared" si="92"/>
        <v>Leer</v>
      </c>
      <c r="L772" s="445" t="str">
        <f>VLOOKUP($D772,{"29 - Psychiatrie (Erwachsene)","BGI";"297 - stationsäquivalente Behandlung in der Erwachsenenpsychiatrie (29)","BGI";"30 - Kinder- und Jugendpsychiatrie","BGII";"307 - stationsäquivalente Behandlung in der Kinder- und Jugendpsychiatrie (30)","BGII";"31 - Psychosomatik","BGI";"","Leer"},2,0)</f>
        <v>Leer</v>
      </c>
      <c r="M772" s="445">
        <f t="shared" si="89"/>
        <v>0</v>
      </c>
      <c r="N772" s="445">
        <f t="shared" si="90"/>
        <v>0</v>
      </c>
      <c r="O772" s="445">
        <f t="shared" si="93"/>
        <v>0</v>
      </c>
      <c r="P772" s="445">
        <f t="shared" si="94"/>
        <v>0</v>
      </c>
      <c r="Q772" s="445">
        <f t="shared" si="95"/>
        <v>0</v>
      </c>
      <c r="R772" s="415" t="str">
        <f t="shared" si="96"/>
        <v>Leer</v>
      </c>
      <c r="S772" s="445">
        <f>IF('Angaben KH-Standort'!D$29='A4'!D772,IF('Angaben KH-Standort'!E$29="Ja",1,0),0)</f>
        <v>0</v>
      </c>
      <c r="T772" s="445">
        <f>IF('Angaben KH-Standort'!D$30='A4'!D772,IF('Angaben KH-Standort'!E$30="Ja",1,0),0)</f>
        <v>0</v>
      </c>
      <c r="U772" s="445">
        <f>IF('Angaben KH-Standort'!D$31='A4'!D772,IF('Angaben KH-Standort'!E$31="Ja",1,0),0)</f>
        <v>0</v>
      </c>
    </row>
    <row r="773" spans="2:21" ht="15" customHeight="1" x14ac:dyDescent="0.3">
      <c r="B773" s="70" t="str">
        <f t="shared" si="91"/>
        <v>!!!</v>
      </c>
      <c r="C773" s="265" t="str">
        <f>IF(ISERROR(IF(LEN(E773)&gt;0,VLOOKUP(TEXT($E773,0),'Angaben Stationen'!$E$14:$J$213,5,0),"")),"?",IF(LEN(E773)&gt;0,VLOOKUP(TEXT($E773,0),'Angaben Stationen'!$E$14:$J$213,5,0),""))</f>
        <v/>
      </c>
      <c r="D773" s="232" t="str">
        <f>IF(ISERROR(IF(LEN(E773)&gt;0,VLOOKUP(TEXT($E773,0),'Angaben Stationen'!$E$14:$J$213,6,0),"")),"STATION IST NICHT VORHANDEN",IF(LEN(E773)&gt;0,VLOOKUP(TEXT($E773,0),'Angaben Stationen'!$E$14:$J$213,6,0),""))</f>
        <v/>
      </c>
      <c r="E773" s="287"/>
      <c r="F773" s="234"/>
      <c r="G773" s="234"/>
      <c r="H773" s="263"/>
      <c r="I773" s="169"/>
      <c r="K773" s="445" t="str">
        <f t="shared" si="92"/>
        <v>Leer</v>
      </c>
      <c r="L773" s="445" t="str">
        <f>VLOOKUP($D773,{"29 - Psychiatrie (Erwachsene)","BGI";"297 - stationsäquivalente Behandlung in der Erwachsenenpsychiatrie (29)","BGI";"30 - Kinder- und Jugendpsychiatrie","BGII";"307 - stationsäquivalente Behandlung in der Kinder- und Jugendpsychiatrie (30)","BGII";"31 - Psychosomatik","BGI";"","Leer"},2,0)</f>
        <v>Leer</v>
      </c>
      <c r="M773" s="445">
        <f t="shared" si="89"/>
        <v>0</v>
      </c>
      <c r="N773" s="445">
        <f t="shared" si="90"/>
        <v>0</v>
      </c>
      <c r="O773" s="445">
        <f t="shared" si="93"/>
        <v>0</v>
      </c>
      <c r="P773" s="445">
        <f t="shared" si="94"/>
        <v>0</v>
      </c>
      <c r="Q773" s="445">
        <f t="shared" si="95"/>
        <v>0</v>
      </c>
      <c r="R773" s="415" t="str">
        <f t="shared" si="96"/>
        <v>Leer</v>
      </c>
      <c r="S773" s="445">
        <f>IF('Angaben KH-Standort'!D$29='A4'!D773,IF('Angaben KH-Standort'!E$29="Ja",1,0),0)</f>
        <v>0</v>
      </c>
      <c r="T773" s="445">
        <f>IF('Angaben KH-Standort'!D$30='A4'!D773,IF('Angaben KH-Standort'!E$30="Ja",1,0),0)</f>
        <v>0</v>
      </c>
      <c r="U773" s="445">
        <f>IF('Angaben KH-Standort'!D$31='A4'!D773,IF('Angaben KH-Standort'!E$31="Ja",1,0),0)</f>
        <v>0</v>
      </c>
    </row>
    <row r="774" spans="2:21" ht="15" customHeight="1" x14ac:dyDescent="0.3">
      <c r="B774" s="70" t="str">
        <f t="shared" si="91"/>
        <v>!!!</v>
      </c>
      <c r="C774" s="265" t="str">
        <f>IF(ISERROR(IF(LEN(E774)&gt;0,VLOOKUP(TEXT($E774,0),'Angaben Stationen'!$E$14:$J$213,5,0),"")),"?",IF(LEN(E774)&gt;0,VLOOKUP(TEXT($E774,0),'Angaben Stationen'!$E$14:$J$213,5,0),""))</f>
        <v/>
      </c>
      <c r="D774" s="232" t="str">
        <f>IF(ISERROR(IF(LEN(E774)&gt;0,VLOOKUP(TEXT($E774,0),'Angaben Stationen'!$E$14:$J$213,6,0),"")),"STATION IST NICHT VORHANDEN",IF(LEN(E774)&gt;0,VLOOKUP(TEXT($E774,0),'Angaben Stationen'!$E$14:$J$213,6,0),""))</f>
        <v/>
      </c>
      <c r="E774" s="287"/>
      <c r="F774" s="234"/>
      <c r="G774" s="234"/>
      <c r="H774" s="263"/>
      <c r="I774" s="169"/>
      <c r="K774" s="445" t="str">
        <f t="shared" si="92"/>
        <v>Leer</v>
      </c>
      <c r="L774" s="445" t="str">
        <f>VLOOKUP($D774,{"29 - Psychiatrie (Erwachsene)","BGI";"297 - stationsäquivalente Behandlung in der Erwachsenenpsychiatrie (29)","BGI";"30 - Kinder- und Jugendpsychiatrie","BGII";"307 - stationsäquivalente Behandlung in der Kinder- und Jugendpsychiatrie (30)","BGII";"31 - Psychosomatik","BGI";"","Leer"},2,0)</f>
        <v>Leer</v>
      </c>
      <c r="M774" s="445">
        <f t="shared" si="89"/>
        <v>0</v>
      </c>
      <c r="N774" s="445">
        <f t="shared" si="90"/>
        <v>0</v>
      </c>
      <c r="O774" s="445">
        <f t="shared" si="93"/>
        <v>0</v>
      </c>
      <c r="P774" s="445">
        <f t="shared" si="94"/>
        <v>0</v>
      </c>
      <c r="Q774" s="445">
        <f t="shared" si="95"/>
        <v>0</v>
      </c>
      <c r="R774" s="415" t="str">
        <f t="shared" si="96"/>
        <v>Leer</v>
      </c>
      <c r="S774" s="445">
        <f>IF('Angaben KH-Standort'!D$29='A4'!D774,IF('Angaben KH-Standort'!E$29="Ja",1,0),0)</f>
        <v>0</v>
      </c>
      <c r="T774" s="445">
        <f>IF('Angaben KH-Standort'!D$30='A4'!D774,IF('Angaben KH-Standort'!E$30="Ja",1,0),0)</f>
        <v>0</v>
      </c>
      <c r="U774" s="445">
        <f>IF('Angaben KH-Standort'!D$31='A4'!D774,IF('Angaben KH-Standort'!E$31="Ja",1,0),0)</f>
        <v>0</v>
      </c>
    </row>
    <row r="775" spans="2:21" ht="15" customHeight="1" x14ac:dyDescent="0.3">
      <c r="B775" s="70" t="str">
        <f t="shared" si="91"/>
        <v>!!!</v>
      </c>
      <c r="C775" s="265" t="str">
        <f>IF(ISERROR(IF(LEN(E775)&gt;0,VLOOKUP(TEXT($E775,0),'Angaben Stationen'!$E$14:$J$213,5,0),"")),"?",IF(LEN(E775)&gt;0,VLOOKUP(TEXT($E775,0),'Angaben Stationen'!$E$14:$J$213,5,0),""))</f>
        <v/>
      </c>
      <c r="D775" s="232" t="str">
        <f>IF(ISERROR(IF(LEN(E775)&gt;0,VLOOKUP(TEXT($E775,0),'Angaben Stationen'!$E$14:$J$213,6,0),"")),"STATION IST NICHT VORHANDEN",IF(LEN(E775)&gt;0,VLOOKUP(TEXT($E775,0),'Angaben Stationen'!$E$14:$J$213,6,0),""))</f>
        <v/>
      </c>
      <c r="E775" s="287"/>
      <c r="F775" s="234"/>
      <c r="G775" s="234"/>
      <c r="H775" s="263"/>
      <c r="I775" s="169"/>
      <c r="K775" s="445" t="str">
        <f t="shared" si="92"/>
        <v>Leer</v>
      </c>
      <c r="L775" s="445" t="str">
        <f>VLOOKUP($D775,{"29 - Psychiatrie (Erwachsene)","BGI";"297 - stationsäquivalente Behandlung in der Erwachsenenpsychiatrie (29)","BGI";"30 - Kinder- und Jugendpsychiatrie","BGII";"307 - stationsäquivalente Behandlung in der Kinder- und Jugendpsychiatrie (30)","BGII";"31 - Psychosomatik","BGI";"","Leer"},2,0)</f>
        <v>Leer</v>
      </c>
      <c r="M775" s="445">
        <f t="shared" si="89"/>
        <v>0</v>
      </c>
      <c r="N775" s="445">
        <f t="shared" si="90"/>
        <v>0</v>
      </c>
      <c r="O775" s="445">
        <f t="shared" si="93"/>
        <v>0</v>
      </c>
      <c r="P775" s="445">
        <f t="shared" si="94"/>
        <v>0</v>
      </c>
      <c r="Q775" s="445">
        <f t="shared" si="95"/>
        <v>0</v>
      </c>
      <c r="R775" s="415" t="str">
        <f t="shared" si="96"/>
        <v>Leer</v>
      </c>
      <c r="S775" s="445">
        <f>IF('Angaben KH-Standort'!D$29='A4'!D775,IF('Angaben KH-Standort'!E$29="Ja",1,0),0)</f>
        <v>0</v>
      </c>
      <c r="T775" s="445">
        <f>IF('Angaben KH-Standort'!D$30='A4'!D775,IF('Angaben KH-Standort'!E$30="Ja",1,0),0)</f>
        <v>0</v>
      </c>
      <c r="U775" s="445">
        <f>IF('Angaben KH-Standort'!D$31='A4'!D775,IF('Angaben KH-Standort'!E$31="Ja",1,0),0)</f>
        <v>0</v>
      </c>
    </row>
    <row r="776" spans="2:21" ht="15" customHeight="1" x14ac:dyDescent="0.3">
      <c r="B776" s="70" t="str">
        <f t="shared" si="91"/>
        <v>!!!</v>
      </c>
      <c r="C776" s="265" t="str">
        <f>IF(ISERROR(IF(LEN(E776)&gt;0,VLOOKUP(TEXT($E776,0),'Angaben Stationen'!$E$14:$J$213,5,0),"")),"?",IF(LEN(E776)&gt;0,VLOOKUP(TEXT($E776,0),'Angaben Stationen'!$E$14:$J$213,5,0),""))</f>
        <v/>
      </c>
      <c r="D776" s="232" t="str">
        <f>IF(ISERROR(IF(LEN(E776)&gt;0,VLOOKUP(TEXT($E776,0),'Angaben Stationen'!$E$14:$J$213,6,0),"")),"STATION IST NICHT VORHANDEN",IF(LEN(E776)&gt;0,VLOOKUP(TEXT($E776,0),'Angaben Stationen'!$E$14:$J$213,6,0),""))</f>
        <v/>
      </c>
      <c r="E776" s="287"/>
      <c r="F776" s="234"/>
      <c r="G776" s="234"/>
      <c r="H776" s="263"/>
      <c r="I776" s="169"/>
      <c r="K776" s="445" t="str">
        <f t="shared" si="92"/>
        <v>Leer</v>
      </c>
      <c r="L776" s="445" t="str">
        <f>VLOOKUP($D776,{"29 - Psychiatrie (Erwachsene)","BGI";"297 - stationsäquivalente Behandlung in der Erwachsenenpsychiatrie (29)","BGI";"30 - Kinder- und Jugendpsychiatrie","BGII";"307 - stationsäquivalente Behandlung in der Kinder- und Jugendpsychiatrie (30)","BGII";"31 - Psychosomatik","BGI";"","Leer"},2,0)</f>
        <v>Leer</v>
      </c>
      <c r="M776" s="445">
        <f t="shared" si="89"/>
        <v>0</v>
      </c>
      <c r="N776" s="445">
        <f t="shared" si="90"/>
        <v>0</v>
      </c>
      <c r="O776" s="445">
        <f t="shared" si="93"/>
        <v>0</v>
      </c>
      <c r="P776" s="445">
        <f t="shared" si="94"/>
        <v>0</v>
      </c>
      <c r="Q776" s="445">
        <f t="shared" si="95"/>
        <v>0</v>
      </c>
      <c r="R776" s="415" t="str">
        <f t="shared" si="96"/>
        <v>Leer</v>
      </c>
      <c r="S776" s="445">
        <f>IF('Angaben KH-Standort'!D$29='A4'!D776,IF('Angaben KH-Standort'!E$29="Ja",1,0),0)</f>
        <v>0</v>
      </c>
      <c r="T776" s="445">
        <f>IF('Angaben KH-Standort'!D$30='A4'!D776,IF('Angaben KH-Standort'!E$30="Ja",1,0),0)</f>
        <v>0</v>
      </c>
      <c r="U776" s="445">
        <f>IF('Angaben KH-Standort'!D$31='A4'!D776,IF('Angaben KH-Standort'!E$31="Ja",1,0),0)</f>
        <v>0</v>
      </c>
    </row>
    <row r="777" spans="2:21" ht="15" customHeight="1" x14ac:dyDescent="0.3">
      <c r="B777" s="70" t="str">
        <f t="shared" si="91"/>
        <v>!!!</v>
      </c>
      <c r="C777" s="265" t="str">
        <f>IF(ISERROR(IF(LEN(E777)&gt;0,VLOOKUP(TEXT($E777,0),'Angaben Stationen'!$E$14:$J$213,5,0),"")),"?",IF(LEN(E777)&gt;0,VLOOKUP(TEXT($E777,0),'Angaben Stationen'!$E$14:$J$213,5,0),""))</f>
        <v/>
      </c>
      <c r="D777" s="232" t="str">
        <f>IF(ISERROR(IF(LEN(E777)&gt;0,VLOOKUP(TEXT($E777,0),'Angaben Stationen'!$E$14:$J$213,6,0),"")),"STATION IST NICHT VORHANDEN",IF(LEN(E777)&gt;0,VLOOKUP(TEXT($E777,0),'Angaben Stationen'!$E$14:$J$213,6,0),""))</f>
        <v/>
      </c>
      <c r="E777" s="287"/>
      <c r="F777" s="234"/>
      <c r="G777" s="234"/>
      <c r="H777" s="263"/>
      <c r="I777" s="169"/>
      <c r="K777" s="445" t="str">
        <f t="shared" si="92"/>
        <v>Leer</v>
      </c>
      <c r="L777" s="445" t="str">
        <f>VLOOKUP($D777,{"29 - Psychiatrie (Erwachsene)","BGI";"297 - stationsäquivalente Behandlung in der Erwachsenenpsychiatrie (29)","BGI";"30 - Kinder- und Jugendpsychiatrie","BGII";"307 - stationsäquivalente Behandlung in der Kinder- und Jugendpsychiatrie (30)","BGII";"31 - Psychosomatik","BGI";"","Leer"},2,0)</f>
        <v>Leer</v>
      </c>
      <c r="M777" s="445">
        <f t="shared" si="89"/>
        <v>0</v>
      </c>
      <c r="N777" s="445">
        <f t="shared" si="90"/>
        <v>0</v>
      </c>
      <c r="O777" s="445">
        <f t="shared" si="93"/>
        <v>0</v>
      </c>
      <c r="P777" s="445">
        <f t="shared" si="94"/>
        <v>0</v>
      </c>
      <c r="Q777" s="445">
        <f t="shared" si="95"/>
        <v>0</v>
      </c>
      <c r="R777" s="415" t="str">
        <f t="shared" si="96"/>
        <v>Leer</v>
      </c>
      <c r="S777" s="445">
        <f>IF('Angaben KH-Standort'!D$29='A4'!D777,IF('Angaben KH-Standort'!E$29="Ja",1,0),0)</f>
        <v>0</v>
      </c>
      <c r="T777" s="445">
        <f>IF('Angaben KH-Standort'!D$30='A4'!D777,IF('Angaben KH-Standort'!E$30="Ja",1,0),0)</f>
        <v>0</v>
      </c>
      <c r="U777" s="445">
        <f>IF('Angaben KH-Standort'!D$31='A4'!D777,IF('Angaben KH-Standort'!E$31="Ja",1,0),0)</f>
        <v>0</v>
      </c>
    </row>
    <row r="778" spans="2:21" ht="15" customHeight="1" x14ac:dyDescent="0.3">
      <c r="B778" s="70" t="str">
        <f t="shared" si="91"/>
        <v>!!!</v>
      </c>
      <c r="C778" s="265" t="str">
        <f>IF(ISERROR(IF(LEN(E778)&gt;0,VLOOKUP(TEXT($E778,0),'Angaben Stationen'!$E$14:$J$213,5,0),"")),"?",IF(LEN(E778)&gt;0,VLOOKUP(TEXT($E778,0),'Angaben Stationen'!$E$14:$J$213,5,0),""))</f>
        <v/>
      </c>
      <c r="D778" s="232" t="str">
        <f>IF(ISERROR(IF(LEN(E778)&gt;0,VLOOKUP(TEXT($E778,0),'Angaben Stationen'!$E$14:$J$213,6,0),"")),"STATION IST NICHT VORHANDEN",IF(LEN(E778)&gt;0,VLOOKUP(TEXT($E778,0),'Angaben Stationen'!$E$14:$J$213,6,0),""))</f>
        <v/>
      </c>
      <c r="E778" s="287"/>
      <c r="F778" s="234"/>
      <c r="G778" s="234"/>
      <c r="H778" s="263"/>
      <c r="I778" s="169"/>
      <c r="K778" s="445" t="str">
        <f t="shared" si="92"/>
        <v>Leer</v>
      </c>
      <c r="L778" s="445" t="str">
        <f>VLOOKUP($D778,{"29 - Psychiatrie (Erwachsene)","BGI";"297 - stationsäquivalente Behandlung in der Erwachsenenpsychiatrie (29)","BGI";"30 - Kinder- und Jugendpsychiatrie","BGII";"307 - stationsäquivalente Behandlung in der Kinder- und Jugendpsychiatrie (30)","BGII";"31 - Psychosomatik","BGI";"","Leer"},2,0)</f>
        <v>Leer</v>
      </c>
      <c r="M778" s="445">
        <f t="shared" si="89"/>
        <v>0</v>
      </c>
      <c r="N778" s="445">
        <f t="shared" si="90"/>
        <v>0</v>
      </c>
      <c r="O778" s="445">
        <f t="shared" si="93"/>
        <v>0</v>
      </c>
      <c r="P778" s="445">
        <f t="shared" si="94"/>
        <v>0</v>
      </c>
      <c r="Q778" s="445">
        <f t="shared" si="95"/>
        <v>0</v>
      </c>
      <c r="R778" s="415" t="str">
        <f t="shared" si="96"/>
        <v>Leer</v>
      </c>
      <c r="S778" s="445">
        <f>IF('Angaben KH-Standort'!D$29='A4'!D778,IF('Angaben KH-Standort'!E$29="Ja",1,0),0)</f>
        <v>0</v>
      </c>
      <c r="T778" s="445">
        <f>IF('Angaben KH-Standort'!D$30='A4'!D778,IF('Angaben KH-Standort'!E$30="Ja",1,0),0)</f>
        <v>0</v>
      </c>
      <c r="U778" s="445">
        <f>IF('Angaben KH-Standort'!D$31='A4'!D778,IF('Angaben KH-Standort'!E$31="Ja",1,0),0)</f>
        <v>0</v>
      </c>
    </row>
    <row r="779" spans="2:21" ht="15" customHeight="1" x14ac:dyDescent="0.3">
      <c r="B779" s="70" t="str">
        <f t="shared" si="91"/>
        <v>!!!</v>
      </c>
      <c r="C779" s="265" t="str">
        <f>IF(ISERROR(IF(LEN(E779)&gt;0,VLOOKUP(TEXT($E779,0),'Angaben Stationen'!$E$14:$J$213,5,0),"")),"?",IF(LEN(E779)&gt;0,VLOOKUP(TEXT($E779,0),'Angaben Stationen'!$E$14:$J$213,5,0),""))</f>
        <v/>
      </c>
      <c r="D779" s="232" t="str">
        <f>IF(ISERROR(IF(LEN(E779)&gt;0,VLOOKUP(TEXT($E779,0),'Angaben Stationen'!$E$14:$J$213,6,0),"")),"STATION IST NICHT VORHANDEN",IF(LEN(E779)&gt;0,VLOOKUP(TEXT($E779,0),'Angaben Stationen'!$E$14:$J$213,6,0),""))</f>
        <v/>
      </c>
      <c r="E779" s="287"/>
      <c r="F779" s="234"/>
      <c r="G779" s="234"/>
      <c r="H779" s="263"/>
      <c r="I779" s="169"/>
      <c r="K779" s="445" t="str">
        <f t="shared" si="92"/>
        <v>Leer</v>
      </c>
      <c r="L779" s="445" t="str">
        <f>VLOOKUP($D779,{"29 - Psychiatrie (Erwachsene)","BGI";"297 - stationsäquivalente Behandlung in der Erwachsenenpsychiatrie (29)","BGI";"30 - Kinder- und Jugendpsychiatrie","BGII";"307 - stationsäquivalente Behandlung in der Kinder- und Jugendpsychiatrie (30)","BGII";"31 - Psychosomatik","BGI";"","Leer"},2,0)</f>
        <v>Leer</v>
      </c>
      <c r="M779" s="445">
        <f t="shared" si="89"/>
        <v>0</v>
      </c>
      <c r="N779" s="445">
        <f t="shared" si="90"/>
        <v>0</v>
      </c>
      <c r="O779" s="445">
        <f t="shared" si="93"/>
        <v>0</v>
      </c>
      <c r="P779" s="445">
        <f t="shared" si="94"/>
        <v>0</v>
      </c>
      <c r="Q779" s="445">
        <f t="shared" si="95"/>
        <v>0</v>
      </c>
      <c r="R779" s="415" t="str">
        <f t="shared" si="96"/>
        <v>Leer</v>
      </c>
      <c r="S779" s="445">
        <f>IF('Angaben KH-Standort'!D$29='A4'!D779,IF('Angaben KH-Standort'!E$29="Ja",1,0),0)</f>
        <v>0</v>
      </c>
      <c r="T779" s="445">
        <f>IF('Angaben KH-Standort'!D$30='A4'!D779,IF('Angaben KH-Standort'!E$30="Ja",1,0),0)</f>
        <v>0</v>
      </c>
      <c r="U779" s="445">
        <f>IF('Angaben KH-Standort'!D$31='A4'!D779,IF('Angaben KH-Standort'!E$31="Ja",1,0),0)</f>
        <v>0</v>
      </c>
    </row>
    <row r="780" spans="2:21" ht="15" customHeight="1" x14ac:dyDescent="0.3">
      <c r="B780" s="70" t="str">
        <f t="shared" si="91"/>
        <v>!!!</v>
      </c>
      <c r="C780" s="265" t="str">
        <f>IF(ISERROR(IF(LEN(E780)&gt;0,VLOOKUP(TEXT($E780,0),'Angaben Stationen'!$E$14:$J$213,5,0),"")),"?",IF(LEN(E780)&gt;0,VLOOKUP(TEXT($E780,0),'Angaben Stationen'!$E$14:$J$213,5,0),""))</f>
        <v/>
      </c>
      <c r="D780" s="232" t="str">
        <f>IF(ISERROR(IF(LEN(E780)&gt;0,VLOOKUP(TEXT($E780,0),'Angaben Stationen'!$E$14:$J$213,6,0),"")),"STATION IST NICHT VORHANDEN",IF(LEN(E780)&gt;0,VLOOKUP(TEXT($E780,0),'Angaben Stationen'!$E$14:$J$213,6,0),""))</f>
        <v/>
      </c>
      <c r="E780" s="287"/>
      <c r="F780" s="234"/>
      <c r="G780" s="234"/>
      <c r="H780" s="263"/>
      <c r="I780" s="169"/>
      <c r="K780" s="445" t="str">
        <f t="shared" si="92"/>
        <v>Leer</v>
      </c>
      <c r="L780" s="445" t="str">
        <f>VLOOKUP($D780,{"29 - Psychiatrie (Erwachsene)","BGI";"297 - stationsäquivalente Behandlung in der Erwachsenenpsychiatrie (29)","BGI";"30 - Kinder- und Jugendpsychiatrie","BGII";"307 - stationsäquivalente Behandlung in der Kinder- und Jugendpsychiatrie (30)","BGII";"31 - Psychosomatik","BGI";"","Leer"},2,0)</f>
        <v>Leer</v>
      </c>
      <c r="M780" s="445">
        <f t="shared" si="89"/>
        <v>0</v>
      </c>
      <c r="N780" s="445">
        <f t="shared" si="90"/>
        <v>0</v>
      </c>
      <c r="O780" s="445">
        <f t="shared" si="93"/>
        <v>0</v>
      </c>
      <c r="P780" s="445">
        <f t="shared" si="94"/>
        <v>0</v>
      </c>
      <c r="Q780" s="445">
        <f t="shared" si="95"/>
        <v>0</v>
      </c>
      <c r="R780" s="415" t="str">
        <f t="shared" si="96"/>
        <v>Leer</v>
      </c>
      <c r="S780" s="445">
        <f>IF('Angaben KH-Standort'!D$29='A4'!D780,IF('Angaben KH-Standort'!E$29="Ja",1,0),0)</f>
        <v>0</v>
      </c>
      <c r="T780" s="445">
        <f>IF('Angaben KH-Standort'!D$30='A4'!D780,IF('Angaben KH-Standort'!E$30="Ja",1,0),0)</f>
        <v>0</v>
      </c>
      <c r="U780" s="445">
        <f>IF('Angaben KH-Standort'!D$31='A4'!D780,IF('Angaben KH-Standort'!E$31="Ja",1,0),0)</f>
        <v>0</v>
      </c>
    </row>
    <row r="781" spans="2:21" ht="15" customHeight="1" x14ac:dyDescent="0.3">
      <c r="B781" s="70" t="str">
        <f t="shared" si="91"/>
        <v>!!!</v>
      </c>
      <c r="C781" s="265" t="str">
        <f>IF(ISERROR(IF(LEN(E781)&gt;0,VLOOKUP(TEXT($E781,0),'Angaben Stationen'!$E$14:$J$213,5,0),"")),"?",IF(LEN(E781)&gt;0,VLOOKUP(TEXT($E781,0),'Angaben Stationen'!$E$14:$J$213,5,0),""))</f>
        <v/>
      </c>
      <c r="D781" s="232" t="str">
        <f>IF(ISERROR(IF(LEN(E781)&gt;0,VLOOKUP(TEXT($E781,0),'Angaben Stationen'!$E$14:$J$213,6,0),"")),"STATION IST NICHT VORHANDEN",IF(LEN(E781)&gt;0,VLOOKUP(TEXT($E781,0),'Angaben Stationen'!$E$14:$J$213,6,0),""))</f>
        <v/>
      </c>
      <c r="E781" s="287"/>
      <c r="F781" s="234"/>
      <c r="G781" s="234"/>
      <c r="H781" s="263"/>
      <c r="I781" s="169"/>
      <c r="K781" s="445" t="str">
        <f t="shared" si="92"/>
        <v>Leer</v>
      </c>
      <c r="L781" s="445" t="str">
        <f>VLOOKUP($D781,{"29 - Psychiatrie (Erwachsene)","BGI";"297 - stationsäquivalente Behandlung in der Erwachsenenpsychiatrie (29)","BGI";"30 - Kinder- und Jugendpsychiatrie","BGII";"307 - stationsäquivalente Behandlung in der Kinder- und Jugendpsychiatrie (30)","BGII";"31 - Psychosomatik","BGI";"","Leer"},2,0)</f>
        <v>Leer</v>
      </c>
      <c r="M781" s="445">
        <f t="shared" si="89"/>
        <v>0</v>
      </c>
      <c r="N781" s="445">
        <f t="shared" si="90"/>
        <v>0</v>
      </c>
      <c r="O781" s="445">
        <f t="shared" si="93"/>
        <v>0</v>
      </c>
      <c r="P781" s="445">
        <f t="shared" si="94"/>
        <v>0</v>
      </c>
      <c r="Q781" s="445">
        <f t="shared" si="95"/>
        <v>0</v>
      </c>
      <c r="R781" s="415" t="str">
        <f t="shared" si="96"/>
        <v>Leer</v>
      </c>
      <c r="S781" s="445">
        <f>IF('Angaben KH-Standort'!D$29='A4'!D781,IF('Angaben KH-Standort'!E$29="Ja",1,0),0)</f>
        <v>0</v>
      </c>
      <c r="T781" s="445">
        <f>IF('Angaben KH-Standort'!D$30='A4'!D781,IF('Angaben KH-Standort'!E$30="Ja",1,0),0)</f>
        <v>0</v>
      </c>
      <c r="U781" s="445">
        <f>IF('Angaben KH-Standort'!D$31='A4'!D781,IF('Angaben KH-Standort'!E$31="Ja",1,0),0)</f>
        <v>0</v>
      </c>
    </row>
    <row r="782" spans="2:21" ht="15" customHeight="1" x14ac:dyDescent="0.3">
      <c r="B782" s="70" t="str">
        <f t="shared" si="91"/>
        <v>!!!</v>
      </c>
      <c r="C782" s="265" t="str">
        <f>IF(ISERROR(IF(LEN(E782)&gt;0,VLOOKUP(TEXT($E782,0),'Angaben Stationen'!$E$14:$J$213,5,0),"")),"?",IF(LEN(E782)&gt;0,VLOOKUP(TEXT($E782,0),'Angaben Stationen'!$E$14:$J$213,5,0),""))</f>
        <v/>
      </c>
      <c r="D782" s="232" t="str">
        <f>IF(ISERROR(IF(LEN(E782)&gt;0,VLOOKUP(TEXT($E782,0),'Angaben Stationen'!$E$14:$J$213,6,0),"")),"STATION IST NICHT VORHANDEN",IF(LEN(E782)&gt;0,VLOOKUP(TEXT($E782,0),'Angaben Stationen'!$E$14:$J$213,6,0),""))</f>
        <v/>
      </c>
      <c r="E782" s="287"/>
      <c r="F782" s="234"/>
      <c r="G782" s="234"/>
      <c r="H782" s="263"/>
      <c r="I782" s="169"/>
      <c r="K782" s="445" t="str">
        <f t="shared" si="92"/>
        <v>Leer</v>
      </c>
      <c r="L782" s="445" t="str">
        <f>VLOOKUP($D782,{"29 - Psychiatrie (Erwachsene)","BGI";"297 - stationsäquivalente Behandlung in der Erwachsenenpsychiatrie (29)","BGI";"30 - Kinder- und Jugendpsychiatrie","BGII";"307 - stationsäquivalente Behandlung in der Kinder- und Jugendpsychiatrie (30)","BGII";"31 - Psychosomatik","BGI";"","Leer"},2,0)</f>
        <v>Leer</v>
      </c>
      <c r="M782" s="445">
        <f t="shared" si="89"/>
        <v>0</v>
      </c>
      <c r="N782" s="445">
        <f t="shared" si="90"/>
        <v>0</v>
      </c>
      <c r="O782" s="445">
        <f t="shared" si="93"/>
        <v>0</v>
      </c>
      <c r="P782" s="445">
        <f t="shared" si="94"/>
        <v>0</v>
      </c>
      <c r="Q782" s="445">
        <f t="shared" si="95"/>
        <v>0</v>
      </c>
      <c r="R782" s="415" t="str">
        <f t="shared" si="96"/>
        <v>Leer</v>
      </c>
      <c r="S782" s="445">
        <f>IF('Angaben KH-Standort'!D$29='A4'!D782,IF('Angaben KH-Standort'!E$29="Ja",1,0),0)</f>
        <v>0</v>
      </c>
      <c r="T782" s="445">
        <f>IF('Angaben KH-Standort'!D$30='A4'!D782,IF('Angaben KH-Standort'!E$30="Ja",1,0),0)</f>
        <v>0</v>
      </c>
      <c r="U782" s="445">
        <f>IF('Angaben KH-Standort'!D$31='A4'!D782,IF('Angaben KH-Standort'!E$31="Ja",1,0),0)</f>
        <v>0</v>
      </c>
    </row>
    <row r="783" spans="2:21" ht="15" customHeight="1" x14ac:dyDescent="0.3">
      <c r="B783" s="70" t="str">
        <f t="shared" si="91"/>
        <v>!!!</v>
      </c>
      <c r="C783" s="265" t="str">
        <f>IF(ISERROR(IF(LEN(E783)&gt;0,VLOOKUP(TEXT($E783,0),'Angaben Stationen'!$E$14:$J$213,5,0),"")),"?",IF(LEN(E783)&gt;0,VLOOKUP(TEXT($E783,0),'Angaben Stationen'!$E$14:$J$213,5,0),""))</f>
        <v/>
      </c>
      <c r="D783" s="232" t="str">
        <f>IF(ISERROR(IF(LEN(E783)&gt;0,VLOOKUP(TEXT($E783,0),'Angaben Stationen'!$E$14:$J$213,6,0),"")),"STATION IST NICHT VORHANDEN",IF(LEN(E783)&gt;0,VLOOKUP(TEXT($E783,0),'Angaben Stationen'!$E$14:$J$213,6,0),""))</f>
        <v/>
      </c>
      <c r="E783" s="287"/>
      <c r="F783" s="234"/>
      <c r="G783" s="234"/>
      <c r="H783" s="263"/>
      <c r="I783" s="169"/>
      <c r="K783" s="445" t="str">
        <f t="shared" si="92"/>
        <v>Leer</v>
      </c>
      <c r="L783" s="445" t="str">
        <f>VLOOKUP($D783,{"29 - Psychiatrie (Erwachsene)","BGI";"297 - stationsäquivalente Behandlung in der Erwachsenenpsychiatrie (29)","BGI";"30 - Kinder- und Jugendpsychiatrie","BGII";"307 - stationsäquivalente Behandlung in der Kinder- und Jugendpsychiatrie (30)","BGII";"31 - Psychosomatik","BGI";"","Leer"},2,0)</f>
        <v>Leer</v>
      </c>
      <c r="M783" s="445">
        <f t="shared" si="89"/>
        <v>0</v>
      </c>
      <c r="N783" s="445">
        <f t="shared" si="90"/>
        <v>0</v>
      </c>
      <c r="O783" s="445">
        <f t="shared" si="93"/>
        <v>0</v>
      </c>
      <c r="P783" s="445">
        <f t="shared" si="94"/>
        <v>0</v>
      </c>
      <c r="Q783" s="445">
        <f t="shared" si="95"/>
        <v>0</v>
      </c>
      <c r="R783" s="415" t="str">
        <f t="shared" si="96"/>
        <v>Leer</v>
      </c>
      <c r="S783" s="445">
        <f>IF('Angaben KH-Standort'!D$29='A4'!D783,IF('Angaben KH-Standort'!E$29="Ja",1,0),0)</f>
        <v>0</v>
      </c>
      <c r="T783" s="445">
        <f>IF('Angaben KH-Standort'!D$30='A4'!D783,IF('Angaben KH-Standort'!E$30="Ja",1,0),0)</f>
        <v>0</v>
      </c>
      <c r="U783" s="445">
        <f>IF('Angaben KH-Standort'!D$31='A4'!D783,IF('Angaben KH-Standort'!E$31="Ja",1,0),0)</f>
        <v>0</v>
      </c>
    </row>
    <row r="784" spans="2:21" ht="15" customHeight="1" x14ac:dyDescent="0.3">
      <c r="B784" s="70" t="str">
        <f t="shared" si="91"/>
        <v>!!!</v>
      </c>
      <c r="C784" s="265" t="str">
        <f>IF(ISERROR(IF(LEN(E784)&gt;0,VLOOKUP(TEXT($E784,0),'Angaben Stationen'!$E$14:$J$213,5,0),"")),"?",IF(LEN(E784)&gt;0,VLOOKUP(TEXT($E784,0),'Angaben Stationen'!$E$14:$J$213,5,0),""))</f>
        <v/>
      </c>
      <c r="D784" s="232" t="str">
        <f>IF(ISERROR(IF(LEN(E784)&gt;0,VLOOKUP(TEXT($E784,0),'Angaben Stationen'!$E$14:$J$213,6,0),"")),"STATION IST NICHT VORHANDEN",IF(LEN(E784)&gt;0,VLOOKUP(TEXT($E784,0),'Angaben Stationen'!$E$14:$J$213,6,0),""))</f>
        <v/>
      </c>
      <c r="E784" s="287"/>
      <c r="F784" s="234"/>
      <c r="G784" s="234"/>
      <c r="H784" s="263"/>
      <c r="I784" s="169"/>
      <c r="K784" s="445" t="str">
        <f t="shared" si="92"/>
        <v>Leer</v>
      </c>
      <c r="L784" s="445" t="str">
        <f>VLOOKUP($D784,{"29 - Psychiatrie (Erwachsene)","BGI";"297 - stationsäquivalente Behandlung in der Erwachsenenpsychiatrie (29)","BGI";"30 - Kinder- und Jugendpsychiatrie","BGII";"307 - stationsäquivalente Behandlung in der Kinder- und Jugendpsychiatrie (30)","BGII";"31 - Psychosomatik","BGI";"","Leer"},2,0)</f>
        <v>Leer</v>
      </c>
      <c r="M784" s="445">
        <f t="shared" si="89"/>
        <v>0</v>
      </c>
      <c r="N784" s="445">
        <f t="shared" si="90"/>
        <v>0</v>
      </c>
      <c r="O784" s="445">
        <f t="shared" si="93"/>
        <v>0</v>
      </c>
      <c r="P784" s="445">
        <f t="shared" si="94"/>
        <v>0</v>
      </c>
      <c r="Q784" s="445">
        <f t="shared" si="95"/>
        <v>0</v>
      </c>
      <c r="R784" s="415" t="str">
        <f t="shared" si="96"/>
        <v>Leer</v>
      </c>
      <c r="S784" s="445">
        <f>IF('Angaben KH-Standort'!D$29='A4'!D784,IF('Angaben KH-Standort'!E$29="Ja",1,0),0)</f>
        <v>0</v>
      </c>
      <c r="T784" s="445">
        <f>IF('Angaben KH-Standort'!D$30='A4'!D784,IF('Angaben KH-Standort'!E$30="Ja",1,0),0)</f>
        <v>0</v>
      </c>
      <c r="U784" s="445">
        <f>IF('Angaben KH-Standort'!D$31='A4'!D784,IF('Angaben KH-Standort'!E$31="Ja",1,0),0)</f>
        <v>0</v>
      </c>
    </row>
    <row r="785" spans="2:21" ht="15" customHeight="1" x14ac:dyDescent="0.3">
      <c r="B785" s="70" t="str">
        <f t="shared" si="91"/>
        <v>!!!</v>
      </c>
      <c r="C785" s="265" t="str">
        <f>IF(ISERROR(IF(LEN(E785)&gt;0,VLOOKUP(TEXT($E785,0),'Angaben Stationen'!$E$14:$J$213,5,0),"")),"?",IF(LEN(E785)&gt;0,VLOOKUP(TEXT($E785,0),'Angaben Stationen'!$E$14:$J$213,5,0),""))</f>
        <v/>
      </c>
      <c r="D785" s="232" t="str">
        <f>IF(ISERROR(IF(LEN(E785)&gt;0,VLOOKUP(TEXT($E785,0),'Angaben Stationen'!$E$14:$J$213,6,0),"")),"STATION IST NICHT VORHANDEN",IF(LEN(E785)&gt;0,VLOOKUP(TEXT($E785,0),'Angaben Stationen'!$E$14:$J$213,6,0),""))</f>
        <v/>
      </c>
      <c r="E785" s="287"/>
      <c r="F785" s="234"/>
      <c r="G785" s="234"/>
      <c r="H785" s="263"/>
      <c r="I785" s="169"/>
      <c r="K785" s="445" t="str">
        <f t="shared" si="92"/>
        <v>Leer</v>
      </c>
      <c r="L785" s="445" t="str">
        <f>VLOOKUP($D785,{"29 - Psychiatrie (Erwachsene)","BGI";"297 - stationsäquivalente Behandlung in der Erwachsenenpsychiatrie (29)","BGI";"30 - Kinder- und Jugendpsychiatrie","BGII";"307 - stationsäquivalente Behandlung in der Kinder- und Jugendpsychiatrie (30)","BGII";"31 - Psychosomatik","BGI";"","Leer"},2,0)</f>
        <v>Leer</v>
      </c>
      <c r="M785" s="445">
        <f t="shared" si="89"/>
        <v>0</v>
      </c>
      <c r="N785" s="445">
        <f t="shared" si="90"/>
        <v>0</v>
      </c>
      <c r="O785" s="445">
        <f t="shared" si="93"/>
        <v>0</v>
      </c>
      <c r="P785" s="445">
        <f t="shared" si="94"/>
        <v>0</v>
      </c>
      <c r="Q785" s="445">
        <f t="shared" si="95"/>
        <v>0</v>
      </c>
      <c r="R785" s="415" t="str">
        <f t="shared" si="96"/>
        <v>Leer</v>
      </c>
      <c r="S785" s="445">
        <f>IF('Angaben KH-Standort'!D$29='A4'!D785,IF('Angaben KH-Standort'!E$29="Ja",1,0),0)</f>
        <v>0</v>
      </c>
      <c r="T785" s="445">
        <f>IF('Angaben KH-Standort'!D$30='A4'!D785,IF('Angaben KH-Standort'!E$30="Ja",1,0),0)</f>
        <v>0</v>
      </c>
      <c r="U785" s="445">
        <f>IF('Angaben KH-Standort'!D$31='A4'!D785,IF('Angaben KH-Standort'!E$31="Ja",1,0),0)</f>
        <v>0</v>
      </c>
    </row>
    <row r="786" spans="2:21" ht="15" customHeight="1" x14ac:dyDescent="0.3">
      <c r="B786" s="70" t="str">
        <f t="shared" si="91"/>
        <v>!!!</v>
      </c>
      <c r="C786" s="265" t="str">
        <f>IF(ISERROR(IF(LEN(E786)&gt;0,VLOOKUP(TEXT($E786,0),'Angaben Stationen'!$E$14:$J$213,5,0),"")),"?",IF(LEN(E786)&gt;0,VLOOKUP(TEXT($E786,0),'Angaben Stationen'!$E$14:$J$213,5,0),""))</f>
        <v/>
      </c>
      <c r="D786" s="232" t="str">
        <f>IF(ISERROR(IF(LEN(E786)&gt;0,VLOOKUP(TEXT($E786,0),'Angaben Stationen'!$E$14:$J$213,6,0),"")),"STATION IST NICHT VORHANDEN",IF(LEN(E786)&gt;0,VLOOKUP(TEXT($E786,0),'Angaben Stationen'!$E$14:$J$213,6,0),""))</f>
        <v/>
      </c>
      <c r="E786" s="287"/>
      <c r="F786" s="234"/>
      <c r="G786" s="234"/>
      <c r="H786" s="263"/>
      <c r="I786" s="169"/>
      <c r="K786" s="445" t="str">
        <f t="shared" si="92"/>
        <v>Leer</v>
      </c>
      <c r="L786" s="445" t="str">
        <f>VLOOKUP($D786,{"29 - Psychiatrie (Erwachsene)","BGI";"297 - stationsäquivalente Behandlung in der Erwachsenenpsychiatrie (29)","BGI";"30 - Kinder- und Jugendpsychiatrie","BGII";"307 - stationsäquivalente Behandlung in der Kinder- und Jugendpsychiatrie (30)","BGII";"31 - Psychosomatik","BGI";"","Leer"},2,0)</f>
        <v>Leer</v>
      </c>
      <c r="M786" s="445">
        <f t="shared" si="89"/>
        <v>0</v>
      </c>
      <c r="N786" s="445">
        <f t="shared" si="90"/>
        <v>0</v>
      </c>
      <c r="O786" s="445">
        <f t="shared" si="93"/>
        <v>0</v>
      </c>
      <c r="P786" s="445">
        <f t="shared" si="94"/>
        <v>0</v>
      </c>
      <c r="Q786" s="445">
        <f t="shared" si="95"/>
        <v>0</v>
      </c>
      <c r="R786" s="415" t="str">
        <f t="shared" si="96"/>
        <v>Leer</v>
      </c>
      <c r="S786" s="445">
        <f>IF('Angaben KH-Standort'!D$29='A4'!D786,IF('Angaben KH-Standort'!E$29="Ja",1,0),0)</f>
        <v>0</v>
      </c>
      <c r="T786" s="445">
        <f>IF('Angaben KH-Standort'!D$30='A4'!D786,IF('Angaben KH-Standort'!E$30="Ja",1,0),0)</f>
        <v>0</v>
      </c>
      <c r="U786" s="445">
        <f>IF('Angaben KH-Standort'!D$31='A4'!D786,IF('Angaben KH-Standort'!E$31="Ja",1,0),0)</f>
        <v>0</v>
      </c>
    </row>
    <row r="787" spans="2:21" ht="15" customHeight="1" x14ac:dyDescent="0.3">
      <c r="B787" s="70" t="str">
        <f t="shared" si="91"/>
        <v>!!!</v>
      </c>
      <c r="C787" s="265" t="str">
        <f>IF(ISERROR(IF(LEN(E787)&gt;0,VLOOKUP(TEXT($E787,0),'Angaben Stationen'!$E$14:$J$213,5,0),"")),"?",IF(LEN(E787)&gt;0,VLOOKUP(TEXT($E787,0),'Angaben Stationen'!$E$14:$J$213,5,0),""))</f>
        <v/>
      </c>
      <c r="D787" s="232" t="str">
        <f>IF(ISERROR(IF(LEN(E787)&gt;0,VLOOKUP(TEXT($E787,0),'Angaben Stationen'!$E$14:$J$213,6,0),"")),"STATION IST NICHT VORHANDEN",IF(LEN(E787)&gt;0,VLOOKUP(TEXT($E787,0),'Angaben Stationen'!$E$14:$J$213,6,0),""))</f>
        <v/>
      </c>
      <c r="E787" s="287"/>
      <c r="F787" s="234"/>
      <c r="G787" s="234"/>
      <c r="H787" s="263"/>
      <c r="I787" s="169"/>
      <c r="K787" s="445" t="str">
        <f t="shared" si="92"/>
        <v>Leer</v>
      </c>
      <c r="L787" s="445" t="str">
        <f>VLOOKUP($D787,{"29 - Psychiatrie (Erwachsene)","BGI";"297 - stationsäquivalente Behandlung in der Erwachsenenpsychiatrie (29)","BGI";"30 - Kinder- und Jugendpsychiatrie","BGII";"307 - stationsäquivalente Behandlung in der Kinder- und Jugendpsychiatrie (30)","BGII";"31 - Psychosomatik","BGI";"","Leer"},2,0)</f>
        <v>Leer</v>
      </c>
      <c r="M787" s="445">
        <f t="shared" si="89"/>
        <v>0</v>
      </c>
      <c r="N787" s="445">
        <f t="shared" si="90"/>
        <v>0</v>
      </c>
      <c r="O787" s="445">
        <f t="shared" si="93"/>
        <v>0</v>
      </c>
      <c r="P787" s="445">
        <f t="shared" si="94"/>
        <v>0</v>
      </c>
      <c r="Q787" s="445">
        <f t="shared" si="95"/>
        <v>0</v>
      </c>
      <c r="R787" s="415" t="str">
        <f t="shared" si="96"/>
        <v>Leer</v>
      </c>
      <c r="S787" s="445">
        <f>IF('Angaben KH-Standort'!D$29='A4'!D787,IF('Angaben KH-Standort'!E$29="Ja",1,0),0)</f>
        <v>0</v>
      </c>
      <c r="T787" s="445">
        <f>IF('Angaben KH-Standort'!D$30='A4'!D787,IF('Angaben KH-Standort'!E$30="Ja",1,0),0)</f>
        <v>0</v>
      </c>
      <c r="U787" s="445">
        <f>IF('Angaben KH-Standort'!D$31='A4'!D787,IF('Angaben KH-Standort'!E$31="Ja",1,0),0)</f>
        <v>0</v>
      </c>
    </row>
    <row r="788" spans="2:21" ht="15" customHeight="1" x14ac:dyDescent="0.3">
      <c r="B788" s="70" t="str">
        <f t="shared" si="91"/>
        <v>!!!</v>
      </c>
      <c r="C788" s="265" t="str">
        <f>IF(ISERROR(IF(LEN(E788)&gt;0,VLOOKUP(TEXT($E788,0),'Angaben Stationen'!$E$14:$J$213,5,0),"")),"?",IF(LEN(E788)&gt;0,VLOOKUP(TEXT($E788,0),'Angaben Stationen'!$E$14:$J$213,5,0),""))</f>
        <v/>
      </c>
      <c r="D788" s="232" t="str">
        <f>IF(ISERROR(IF(LEN(E788)&gt;0,VLOOKUP(TEXT($E788,0),'Angaben Stationen'!$E$14:$J$213,6,0),"")),"STATION IST NICHT VORHANDEN",IF(LEN(E788)&gt;0,VLOOKUP(TEXT($E788,0),'Angaben Stationen'!$E$14:$J$213,6,0),""))</f>
        <v/>
      </c>
      <c r="E788" s="287"/>
      <c r="F788" s="234"/>
      <c r="G788" s="234"/>
      <c r="H788" s="263"/>
      <c r="I788" s="169"/>
      <c r="K788" s="445" t="str">
        <f t="shared" si="92"/>
        <v>Leer</v>
      </c>
      <c r="L788" s="445" t="str">
        <f>VLOOKUP($D788,{"29 - Psychiatrie (Erwachsene)","BGI";"297 - stationsäquivalente Behandlung in der Erwachsenenpsychiatrie (29)","BGI";"30 - Kinder- und Jugendpsychiatrie","BGII";"307 - stationsäquivalente Behandlung in der Kinder- und Jugendpsychiatrie (30)","BGII";"31 - Psychosomatik","BGI";"","Leer"},2,0)</f>
        <v>Leer</v>
      </c>
      <c r="M788" s="445">
        <f t="shared" si="89"/>
        <v>0</v>
      </c>
      <c r="N788" s="445">
        <f t="shared" si="90"/>
        <v>0</v>
      </c>
      <c r="O788" s="445">
        <f t="shared" si="93"/>
        <v>0</v>
      </c>
      <c r="P788" s="445">
        <f t="shared" si="94"/>
        <v>0</v>
      </c>
      <c r="Q788" s="445">
        <f t="shared" si="95"/>
        <v>0</v>
      </c>
      <c r="R788" s="415" t="str">
        <f t="shared" si="96"/>
        <v>Leer</v>
      </c>
      <c r="S788" s="445">
        <f>IF('Angaben KH-Standort'!D$29='A4'!D788,IF('Angaben KH-Standort'!E$29="Ja",1,0),0)</f>
        <v>0</v>
      </c>
      <c r="T788" s="445">
        <f>IF('Angaben KH-Standort'!D$30='A4'!D788,IF('Angaben KH-Standort'!E$30="Ja",1,0),0)</f>
        <v>0</v>
      </c>
      <c r="U788" s="445">
        <f>IF('Angaben KH-Standort'!D$31='A4'!D788,IF('Angaben KH-Standort'!E$31="Ja",1,0),0)</f>
        <v>0</v>
      </c>
    </row>
    <row r="789" spans="2:21" ht="15" customHeight="1" x14ac:dyDescent="0.3">
      <c r="B789" s="70" t="str">
        <f t="shared" si="91"/>
        <v>!!!</v>
      </c>
      <c r="C789" s="265" t="str">
        <f>IF(ISERROR(IF(LEN(E789)&gt;0,VLOOKUP(TEXT($E789,0),'Angaben Stationen'!$E$14:$J$213,5,0),"")),"?",IF(LEN(E789)&gt;0,VLOOKUP(TEXT($E789,0),'Angaben Stationen'!$E$14:$J$213,5,0),""))</f>
        <v/>
      </c>
      <c r="D789" s="232" t="str">
        <f>IF(ISERROR(IF(LEN(E789)&gt;0,VLOOKUP(TEXT($E789,0),'Angaben Stationen'!$E$14:$J$213,6,0),"")),"STATION IST NICHT VORHANDEN",IF(LEN(E789)&gt;0,VLOOKUP(TEXT($E789,0),'Angaben Stationen'!$E$14:$J$213,6,0),""))</f>
        <v/>
      </c>
      <c r="E789" s="287"/>
      <c r="F789" s="234"/>
      <c r="G789" s="234"/>
      <c r="H789" s="263"/>
      <c r="I789" s="169"/>
      <c r="K789" s="445" t="str">
        <f t="shared" si="92"/>
        <v>Leer</v>
      </c>
      <c r="L789" s="445" t="str">
        <f>VLOOKUP($D789,{"29 - Psychiatrie (Erwachsene)","BGI";"297 - stationsäquivalente Behandlung in der Erwachsenenpsychiatrie (29)","BGI";"30 - Kinder- und Jugendpsychiatrie","BGII";"307 - stationsäquivalente Behandlung in der Kinder- und Jugendpsychiatrie (30)","BGII";"31 - Psychosomatik","BGI";"","Leer"},2,0)</f>
        <v>Leer</v>
      </c>
      <c r="M789" s="445">
        <f t="shared" si="89"/>
        <v>0</v>
      </c>
      <c r="N789" s="445">
        <f t="shared" si="90"/>
        <v>0</v>
      </c>
      <c r="O789" s="445">
        <f t="shared" si="93"/>
        <v>0</v>
      </c>
      <c r="P789" s="445">
        <f t="shared" si="94"/>
        <v>0</v>
      </c>
      <c r="Q789" s="445">
        <f t="shared" si="95"/>
        <v>0</v>
      </c>
      <c r="R789" s="415" t="str">
        <f t="shared" si="96"/>
        <v>Leer</v>
      </c>
      <c r="S789" s="445">
        <f>IF('Angaben KH-Standort'!D$29='A4'!D789,IF('Angaben KH-Standort'!E$29="Ja",1,0),0)</f>
        <v>0</v>
      </c>
      <c r="T789" s="445">
        <f>IF('Angaben KH-Standort'!D$30='A4'!D789,IF('Angaben KH-Standort'!E$30="Ja",1,0),0)</f>
        <v>0</v>
      </c>
      <c r="U789" s="445">
        <f>IF('Angaben KH-Standort'!D$31='A4'!D789,IF('Angaben KH-Standort'!E$31="Ja",1,0),0)</f>
        <v>0</v>
      </c>
    </row>
    <row r="790" spans="2:21" ht="15" customHeight="1" x14ac:dyDescent="0.3">
      <c r="B790" s="70" t="str">
        <f t="shared" si="91"/>
        <v>!!!</v>
      </c>
      <c r="C790" s="265" t="str">
        <f>IF(ISERROR(IF(LEN(E790)&gt;0,VLOOKUP(TEXT($E790,0),'Angaben Stationen'!$E$14:$J$213,5,0),"")),"?",IF(LEN(E790)&gt;0,VLOOKUP(TEXT($E790,0),'Angaben Stationen'!$E$14:$J$213,5,0),""))</f>
        <v/>
      </c>
      <c r="D790" s="232" t="str">
        <f>IF(ISERROR(IF(LEN(E790)&gt;0,VLOOKUP(TEXT($E790,0),'Angaben Stationen'!$E$14:$J$213,6,0),"")),"STATION IST NICHT VORHANDEN",IF(LEN(E790)&gt;0,VLOOKUP(TEXT($E790,0),'Angaben Stationen'!$E$14:$J$213,6,0),""))</f>
        <v/>
      </c>
      <c r="E790" s="287"/>
      <c r="F790" s="234"/>
      <c r="G790" s="234"/>
      <c r="H790" s="263"/>
      <c r="I790" s="169"/>
      <c r="K790" s="445" t="str">
        <f t="shared" si="92"/>
        <v>Leer</v>
      </c>
      <c r="L790" s="445" t="str">
        <f>VLOOKUP($D790,{"29 - Psychiatrie (Erwachsene)","BGI";"297 - stationsäquivalente Behandlung in der Erwachsenenpsychiatrie (29)","BGI";"30 - Kinder- und Jugendpsychiatrie","BGII";"307 - stationsäquivalente Behandlung in der Kinder- und Jugendpsychiatrie (30)","BGII";"31 - Psychosomatik","BGI";"","Leer"},2,0)</f>
        <v>Leer</v>
      </c>
      <c r="M790" s="445">
        <f t="shared" si="89"/>
        <v>0</v>
      </c>
      <c r="N790" s="445">
        <f t="shared" si="90"/>
        <v>0</v>
      </c>
      <c r="O790" s="445">
        <f t="shared" si="93"/>
        <v>0</v>
      </c>
      <c r="P790" s="445">
        <f t="shared" si="94"/>
        <v>0</v>
      </c>
      <c r="Q790" s="445">
        <f t="shared" si="95"/>
        <v>0</v>
      </c>
      <c r="R790" s="415" t="str">
        <f t="shared" si="96"/>
        <v>Leer</v>
      </c>
      <c r="S790" s="445">
        <f>IF('Angaben KH-Standort'!D$29='A4'!D790,IF('Angaben KH-Standort'!E$29="Ja",1,0),0)</f>
        <v>0</v>
      </c>
      <c r="T790" s="445">
        <f>IF('Angaben KH-Standort'!D$30='A4'!D790,IF('Angaben KH-Standort'!E$30="Ja",1,0),0)</f>
        <v>0</v>
      </c>
      <c r="U790" s="445">
        <f>IF('Angaben KH-Standort'!D$31='A4'!D790,IF('Angaben KH-Standort'!E$31="Ja",1,0),0)</f>
        <v>0</v>
      </c>
    </row>
    <row r="791" spans="2:21" ht="15" customHeight="1" x14ac:dyDescent="0.3">
      <c r="B791" s="70" t="str">
        <f t="shared" si="91"/>
        <v>!!!</v>
      </c>
      <c r="C791" s="265" t="str">
        <f>IF(ISERROR(IF(LEN(E791)&gt;0,VLOOKUP(TEXT($E791,0),'Angaben Stationen'!$E$14:$J$213,5,0),"")),"?",IF(LEN(E791)&gt;0,VLOOKUP(TEXT($E791,0),'Angaben Stationen'!$E$14:$J$213,5,0),""))</f>
        <v/>
      </c>
      <c r="D791" s="232" t="str">
        <f>IF(ISERROR(IF(LEN(E791)&gt;0,VLOOKUP(TEXT($E791,0),'Angaben Stationen'!$E$14:$J$213,6,0),"")),"STATION IST NICHT VORHANDEN",IF(LEN(E791)&gt;0,VLOOKUP(TEXT($E791,0),'Angaben Stationen'!$E$14:$J$213,6,0),""))</f>
        <v/>
      </c>
      <c r="E791" s="287"/>
      <c r="F791" s="234"/>
      <c r="G791" s="234"/>
      <c r="H791" s="263"/>
      <c r="I791" s="169"/>
      <c r="K791" s="445" t="str">
        <f t="shared" si="92"/>
        <v>Leer</v>
      </c>
      <c r="L791" s="445" t="str">
        <f>VLOOKUP($D791,{"29 - Psychiatrie (Erwachsene)","BGI";"297 - stationsäquivalente Behandlung in der Erwachsenenpsychiatrie (29)","BGI";"30 - Kinder- und Jugendpsychiatrie","BGII";"307 - stationsäquivalente Behandlung in der Kinder- und Jugendpsychiatrie (30)","BGII";"31 - Psychosomatik","BGI";"","Leer"},2,0)</f>
        <v>Leer</v>
      </c>
      <c r="M791" s="445">
        <f t="shared" si="89"/>
        <v>0</v>
      </c>
      <c r="N791" s="445">
        <f t="shared" si="90"/>
        <v>0</v>
      </c>
      <c r="O791" s="445">
        <f t="shared" si="93"/>
        <v>0</v>
      </c>
      <c r="P791" s="445">
        <f t="shared" si="94"/>
        <v>0</v>
      </c>
      <c r="Q791" s="445">
        <f t="shared" si="95"/>
        <v>0</v>
      </c>
      <c r="R791" s="415" t="str">
        <f t="shared" si="96"/>
        <v>Leer</v>
      </c>
      <c r="S791" s="445">
        <f>IF('Angaben KH-Standort'!D$29='A4'!D791,IF('Angaben KH-Standort'!E$29="Ja",1,0),0)</f>
        <v>0</v>
      </c>
      <c r="T791" s="445">
        <f>IF('Angaben KH-Standort'!D$30='A4'!D791,IF('Angaben KH-Standort'!E$30="Ja",1,0),0)</f>
        <v>0</v>
      </c>
      <c r="U791" s="445">
        <f>IF('Angaben KH-Standort'!D$31='A4'!D791,IF('Angaben KH-Standort'!E$31="Ja",1,0),0)</f>
        <v>0</v>
      </c>
    </row>
    <row r="792" spans="2:21" ht="15" customHeight="1" x14ac:dyDescent="0.3">
      <c r="B792" s="70" t="str">
        <f t="shared" si="91"/>
        <v>!!!</v>
      </c>
      <c r="C792" s="265" t="str">
        <f>IF(ISERROR(IF(LEN(E792)&gt;0,VLOOKUP(TEXT($E792,0),'Angaben Stationen'!$E$14:$J$213,5,0),"")),"?",IF(LEN(E792)&gt;0,VLOOKUP(TEXT($E792,0),'Angaben Stationen'!$E$14:$J$213,5,0),""))</f>
        <v/>
      </c>
      <c r="D792" s="232" t="str">
        <f>IF(ISERROR(IF(LEN(E792)&gt;0,VLOOKUP(TEXT($E792,0),'Angaben Stationen'!$E$14:$J$213,6,0),"")),"STATION IST NICHT VORHANDEN",IF(LEN(E792)&gt;0,VLOOKUP(TEXT($E792,0),'Angaben Stationen'!$E$14:$J$213,6,0),""))</f>
        <v/>
      </c>
      <c r="E792" s="287"/>
      <c r="F792" s="234"/>
      <c r="G792" s="234"/>
      <c r="H792" s="263"/>
      <c r="I792" s="169"/>
      <c r="K792" s="445" t="str">
        <f t="shared" si="92"/>
        <v>Leer</v>
      </c>
      <c r="L792" s="445" t="str">
        <f>VLOOKUP($D792,{"29 - Psychiatrie (Erwachsene)","BGI";"297 - stationsäquivalente Behandlung in der Erwachsenenpsychiatrie (29)","BGI";"30 - Kinder- und Jugendpsychiatrie","BGII";"307 - stationsäquivalente Behandlung in der Kinder- und Jugendpsychiatrie (30)","BGII";"31 - Psychosomatik","BGI";"","Leer"},2,0)</f>
        <v>Leer</v>
      </c>
      <c r="M792" s="445">
        <f t="shared" si="89"/>
        <v>0</v>
      </c>
      <c r="N792" s="445">
        <f t="shared" si="90"/>
        <v>0</v>
      </c>
      <c r="O792" s="445">
        <f t="shared" si="93"/>
        <v>0</v>
      </c>
      <c r="P792" s="445">
        <f t="shared" si="94"/>
        <v>0</v>
      </c>
      <c r="Q792" s="445">
        <f t="shared" si="95"/>
        <v>0</v>
      </c>
      <c r="R792" s="415" t="str">
        <f t="shared" si="96"/>
        <v>Leer</v>
      </c>
      <c r="S792" s="445">
        <f>IF('Angaben KH-Standort'!D$29='A4'!D792,IF('Angaben KH-Standort'!E$29="Ja",1,0),0)</f>
        <v>0</v>
      </c>
      <c r="T792" s="445">
        <f>IF('Angaben KH-Standort'!D$30='A4'!D792,IF('Angaben KH-Standort'!E$30="Ja",1,0),0)</f>
        <v>0</v>
      </c>
      <c r="U792" s="445">
        <f>IF('Angaben KH-Standort'!D$31='A4'!D792,IF('Angaben KH-Standort'!E$31="Ja",1,0),0)</f>
        <v>0</v>
      </c>
    </row>
    <row r="793" spans="2:21" ht="15" customHeight="1" x14ac:dyDescent="0.3">
      <c r="B793" s="70" t="str">
        <f t="shared" si="91"/>
        <v>!!!</v>
      </c>
      <c r="C793" s="265" t="str">
        <f>IF(ISERROR(IF(LEN(E793)&gt;0,VLOOKUP(TEXT($E793,0),'Angaben Stationen'!$E$14:$J$213,5,0),"")),"?",IF(LEN(E793)&gt;0,VLOOKUP(TEXT($E793,0),'Angaben Stationen'!$E$14:$J$213,5,0),""))</f>
        <v/>
      </c>
      <c r="D793" s="232" t="str">
        <f>IF(ISERROR(IF(LEN(E793)&gt;0,VLOOKUP(TEXT($E793,0),'Angaben Stationen'!$E$14:$J$213,6,0),"")),"STATION IST NICHT VORHANDEN",IF(LEN(E793)&gt;0,VLOOKUP(TEXT($E793,0),'Angaben Stationen'!$E$14:$J$213,6,0),""))</f>
        <v/>
      </c>
      <c r="E793" s="287"/>
      <c r="F793" s="234"/>
      <c r="G793" s="234"/>
      <c r="H793" s="263"/>
      <c r="I793" s="169"/>
      <c r="K793" s="445" t="str">
        <f t="shared" si="92"/>
        <v>Leer</v>
      </c>
      <c r="L793" s="445" t="str">
        <f>VLOOKUP($D793,{"29 - Psychiatrie (Erwachsene)","BGI";"297 - stationsäquivalente Behandlung in der Erwachsenenpsychiatrie (29)","BGI";"30 - Kinder- und Jugendpsychiatrie","BGII";"307 - stationsäquivalente Behandlung in der Kinder- und Jugendpsychiatrie (30)","BGII";"31 - Psychosomatik","BGI";"","Leer"},2,0)</f>
        <v>Leer</v>
      </c>
      <c r="M793" s="445">
        <f t="shared" si="89"/>
        <v>0</v>
      </c>
      <c r="N793" s="445">
        <f t="shared" si="90"/>
        <v>0</v>
      </c>
      <c r="O793" s="445">
        <f t="shared" si="93"/>
        <v>0</v>
      </c>
      <c r="P793" s="445">
        <f t="shared" si="94"/>
        <v>0</v>
      </c>
      <c r="Q793" s="445">
        <f t="shared" si="95"/>
        <v>0</v>
      </c>
      <c r="R793" s="415" t="str">
        <f t="shared" si="96"/>
        <v>Leer</v>
      </c>
      <c r="S793" s="445">
        <f>IF('Angaben KH-Standort'!D$29='A4'!D793,IF('Angaben KH-Standort'!E$29="Ja",1,0),0)</f>
        <v>0</v>
      </c>
      <c r="T793" s="445">
        <f>IF('Angaben KH-Standort'!D$30='A4'!D793,IF('Angaben KH-Standort'!E$30="Ja",1,0),0)</f>
        <v>0</v>
      </c>
      <c r="U793" s="445">
        <f>IF('Angaben KH-Standort'!D$31='A4'!D793,IF('Angaben KH-Standort'!E$31="Ja",1,0),0)</f>
        <v>0</v>
      </c>
    </row>
    <row r="794" spans="2:21" ht="15" customHeight="1" x14ac:dyDescent="0.3">
      <c r="B794" s="70" t="str">
        <f t="shared" si="91"/>
        <v>!!!</v>
      </c>
      <c r="C794" s="265" t="str">
        <f>IF(ISERROR(IF(LEN(E794)&gt;0,VLOOKUP(TEXT($E794,0),'Angaben Stationen'!$E$14:$J$213,5,0),"")),"?",IF(LEN(E794)&gt;0,VLOOKUP(TEXT($E794,0),'Angaben Stationen'!$E$14:$J$213,5,0),""))</f>
        <v/>
      </c>
      <c r="D794" s="232" t="str">
        <f>IF(ISERROR(IF(LEN(E794)&gt;0,VLOOKUP(TEXT($E794,0),'Angaben Stationen'!$E$14:$J$213,6,0),"")),"STATION IST NICHT VORHANDEN",IF(LEN(E794)&gt;0,VLOOKUP(TEXT($E794,0),'Angaben Stationen'!$E$14:$J$213,6,0),""))</f>
        <v/>
      </c>
      <c r="E794" s="287"/>
      <c r="F794" s="234"/>
      <c r="G794" s="234"/>
      <c r="H794" s="263"/>
      <c r="I794" s="169"/>
      <c r="K794" s="445" t="str">
        <f t="shared" si="92"/>
        <v>Leer</v>
      </c>
      <c r="L794" s="445" t="str">
        <f>VLOOKUP($D794,{"29 - Psychiatrie (Erwachsene)","BGI";"297 - stationsäquivalente Behandlung in der Erwachsenenpsychiatrie (29)","BGI";"30 - Kinder- und Jugendpsychiatrie","BGII";"307 - stationsäquivalente Behandlung in der Kinder- und Jugendpsychiatrie (30)","BGII";"31 - Psychosomatik","BGI";"","Leer"},2,0)</f>
        <v>Leer</v>
      </c>
      <c r="M794" s="445">
        <f t="shared" si="89"/>
        <v>0</v>
      </c>
      <c r="N794" s="445">
        <f t="shared" si="90"/>
        <v>0</v>
      </c>
      <c r="O794" s="445">
        <f t="shared" si="93"/>
        <v>0</v>
      </c>
      <c r="P794" s="445">
        <f t="shared" si="94"/>
        <v>0</v>
      </c>
      <c r="Q794" s="445">
        <f t="shared" si="95"/>
        <v>0</v>
      </c>
      <c r="R794" s="415" t="str">
        <f t="shared" si="96"/>
        <v>Leer</v>
      </c>
      <c r="S794" s="445">
        <f>IF('Angaben KH-Standort'!D$29='A4'!D794,IF('Angaben KH-Standort'!E$29="Ja",1,0),0)</f>
        <v>0</v>
      </c>
      <c r="T794" s="445">
        <f>IF('Angaben KH-Standort'!D$30='A4'!D794,IF('Angaben KH-Standort'!E$30="Ja",1,0),0)</f>
        <v>0</v>
      </c>
      <c r="U794" s="445">
        <f>IF('Angaben KH-Standort'!D$31='A4'!D794,IF('Angaben KH-Standort'!E$31="Ja",1,0),0)</f>
        <v>0</v>
      </c>
    </row>
    <row r="795" spans="2:21" ht="15" customHeight="1" x14ac:dyDescent="0.3">
      <c r="B795" s="70" t="str">
        <f t="shared" si="91"/>
        <v>!!!</v>
      </c>
      <c r="C795" s="265" t="str">
        <f>IF(ISERROR(IF(LEN(E795)&gt;0,VLOOKUP(TEXT($E795,0),'Angaben Stationen'!$E$14:$J$213,5,0),"")),"?",IF(LEN(E795)&gt;0,VLOOKUP(TEXT($E795,0),'Angaben Stationen'!$E$14:$J$213,5,0),""))</f>
        <v/>
      </c>
      <c r="D795" s="232" t="str">
        <f>IF(ISERROR(IF(LEN(E795)&gt;0,VLOOKUP(TEXT($E795,0),'Angaben Stationen'!$E$14:$J$213,6,0),"")),"STATION IST NICHT VORHANDEN",IF(LEN(E795)&gt;0,VLOOKUP(TEXT($E795,0),'Angaben Stationen'!$E$14:$J$213,6,0),""))</f>
        <v/>
      </c>
      <c r="E795" s="287"/>
      <c r="F795" s="234"/>
      <c r="G795" s="234"/>
      <c r="H795" s="263"/>
      <c r="I795" s="169"/>
      <c r="K795" s="445" t="str">
        <f t="shared" si="92"/>
        <v>Leer</v>
      </c>
      <c r="L795" s="445" t="str">
        <f>VLOOKUP($D795,{"29 - Psychiatrie (Erwachsene)","BGI";"297 - stationsäquivalente Behandlung in der Erwachsenenpsychiatrie (29)","BGI";"30 - Kinder- und Jugendpsychiatrie","BGII";"307 - stationsäquivalente Behandlung in der Kinder- und Jugendpsychiatrie (30)","BGII";"31 - Psychosomatik","BGI";"","Leer"},2,0)</f>
        <v>Leer</v>
      </c>
      <c r="M795" s="445">
        <f t="shared" si="89"/>
        <v>0</v>
      </c>
      <c r="N795" s="445">
        <f t="shared" si="90"/>
        <v>0</v>
      </c>
      <c r="O795" s="445">
        <f t="shared" si="93"/>
        <v>0</v>
      </c>
      <c r="P795" s="445">
        <f t="shared" si="94"/>
        <v>0</v>
      </c>
      <c r="Q795" s="445">
        <f t="shared" si="95"/>
        <v>0</v>
      </c>
      <c r="R795" s="415" t="str">
        <f t="shared" si="96"/>
        <v>Leer</v>
      </c>
      <c r="S795" s="445">
        <f>IF('Angaben KH-Standort'!D$29='A4'!D795,IF('Angaben KH-Standort'!E$29="Ja",1,0),0)</f>
        <v>0</v>
      </c>
      <c r="T795" s="445">
        <f>IF('Angaben KH-Standort'!D$30='A4'!D795,IF('Angaben KH-Standort'!E$30="Ja",1,0),0)</f>
        <v>0</v>
      </c>
      <c r="U795" s="445">
        <f>IF('Angaben KH-Standort'!D$31='A4'!D795,IF('Angaben KH-Standort'!E$31="Ja",1,0),0)</f>
        <v>0</v>
      </c>
    </row>
    <row r="796" spans="2:21" ht="15" customHeight="1" x14ac:dyDescent="0.3">
      <c r="B796" s="70" t="str">
        <f t="shared" si="91"/>
        <v>!!!</v>
      </c>
      <c r="C796" s="265" t="str">
        <f>IF(ISERROR(IF(LEN(E796)&gt;0,VLOOKUP(TEXT($E796,0),'Angaben Stationen'!$E$14:$J$213,5,0),"")),"?",IF(LEN(E796)&gt;0,VLOOKUP(TEXT($E796,0),'Angaben Stationen'!$E$14:$J$213,5,0),""))</f>
        <v/>
      </c>
      <c r="D796" s="232" t="str">
        <f>IF(ISERROR(IF(LEN(E796)&gt;0,VLOOKUP(TEXT($E796,0),'Angaben Stationen'!$E$14:$J$213,6,0),"")),"STATION IST NICHT VORHANDEN",IF(LEN(E796)&gt;0,VLOOKUP(TEXT($E796,0),'Angaben Stationen'!$E$14:$J$213,6,0),""))</f>
        <v/>
      </c>
      <c r="E796" s="287"/>
      <c r="F796" s="234"/>
      <c r="G796" s="234"/>
      <c r="H796" s="263"/>
      <c r="I796" s="169"/>
      <c r="K796" s="445" t="str">
        <f t="shared" si="92"/>
        <v>Leer</v>
      </c>
      <c r="L796" s="445" t="str">
        <f>VLOOKUP($D796,{"29 - Psychiatrie (Erwachsene)","BGI";"297 - stationsäquivalente Behandlung in der Erwachsenenpsychiatrie (29)","BGI";"30 - Kinder- und Jugendpsychiatrie","BGII";"307 - stationsäquivalente Behandlung in der Kinder- und Jugendpsychiatrie (30)","BGII";"31 - Psychosomatik","BGI";"","Leer"},2,0)</f>
        <v>Leer</v>
      </c>
      <c r="M796" s="445">
        <f t="shared" si="89"/>
        <v>0</v>
      </c>
      <c r="N796" s="445">
        <f t="shared" si="90"/>
        <v>0</v>
      </c>
      <c r="O796" s="445">
        <f t="shared" si="93"/>
        <v>0</v>
      </c>
      <c r="P796" s="445">
        <f t="shared" si="94"/>
        <v>0</v>
      </c>
      <c r="Q796" s="445">
        <f t="shared" si="95"/>
        <v>0</v>
      </c>
      <c r="R796" s="415" t="str">
        <f t="shared" si="96"/>
        <v>Leer</v>
      </c>
      <c r="S796" s="445">
        <f>IF('Angaben KH-Standort'!D$29='A4'!D796,IF('Angaben KH-Standort'!E$29="Ja",1,0),0)</f>
        <v>0</v>
      </c>
      <c r="T796" s="445">
        <f>IF('Angaben KH-Standort'!D$30='A4'!D796,IF('Angaben KH-Standort'!E$30="Ja",1,0),0)</f>
        <v>0</v>
      </c>
      <c r="U796" s="445">
        <f>IF('Angaben KH-Standort'!D$31='A4'!D796,IF('Angaben KH-Standort'!E$31="Ja",1,0),0)</f>
        <v>0</v>
      </c>
    </row>
    <row r="797" spans="2:21" ht="15" customHeight="1" x14ac:dyDescent="0.3">
      <c r="B797" s="70" t="str">
        <f t="shared" si="91"/>
        <v>!!!</v>
      </c>
      <c r="C797" s="265" t="str">
        <f>IF(ISERROR(IF(LEN(E797)&gt;0,VLOOKUP(TEXT($E797,0),'Angaben Stationen'!$E$14:$J$213,5,0),"")),"?",IF(LEN(E797)&gt;0,VLOOKUP(TEXT($E797,0),'Angaben Stationen'!$E$14:$J$213,5,0),""))</f>
        <v/>
      </c>
      <c r="D797" s="232" t="str">
        <f>IF(ISERROR(IF(LEN(E797)&gt;0,VLOOKUP(TEXT($E797,0),'Angaben Stationen'!$E$14:$J$213,6,0),"")),"STATION IST NICHT VORHANDEN",IF(LEN(E797)&gt;0,VLOOKUP(TEXT($E797,0),'Angaben Stationen'!$E$14:$J$213,6,0),""))</f>
        <v/>
      </c>
      <c r="E797" s="287"/>
      <c r="F797" s="234"/>
      <c r="G797" s="234"/>
      <c r="H797" s="263"/>
      <c r="I797" s="169"/>
      <c r="K797" s="445" t="str">
        <f t="shared" si="92"/>
        <v>Leer</v>
      </c>
      <c r="L797" s="445" t="str">
        <f>VLOOKUP($D797,{"29 - Psychiatrie (Erwachsene)","BGI";"297 - stationsäquivalente Behandlung in der Erwachsenenpsychiatrie (29)","BGI";"30 - Kinder- und Jugendpsychiatrie","BGII";"307 - stationsäquivalente Behandlung in der Kinder- und Jugendpsychiatrie (30)","BGII";"31 - Psychosomatik","BGI";"","Leer"},2,0)</f>
        <v>Leer</v>
      </c>
      <c r="M797" s="445">
        <f t="shared" si="89"/>
        <v>0</v>
      </c>
      <c r="N797" s="445">
        <f t="shared" si="90"/>
        <v>0</v>
      </c>
      <c r="O797" s="445">
        <f t="shared" si="93"/>
        <v>0</v>
      </c>
      <c r="P797" s="445">
        <f t="shared" si="94"/>
        <v>0</v>
      </c>
      <c r="Q797" s="445">
        <f t="shared" si="95"/>
        <v>0</v>
      </c>
      <c r="R797" s="415" t="str">
        <f t="shared" si="96"/>
        <v>Leer</v>
      </c>
      <c r="S797" s="445">
        <f>IF('Angaben KH-Standort'!D$29='A4'!D797,IF('Angaben KH-Standort'!E$29="Ja",1,0),0)</f>
        <v>0</v>
      </c>
      <c r="T797" s="445">
        <f>IF('Angaben KH-Standort'!D$30='A4'!D797,IF('Angaben KH-Standort'!E$30="Ja",1,0),0)</f>
        <v>0</v>
      </c>
      <c r="U797" s="445">
        <f>IF('Angaben KH-Standort'!D$31='A4'!D797,IF('Angaben KH-Standort'!E$31="Ja",1,0),0)</f>
        <v>0</v>
      </c>
    </row>
    <row r="798" spans="2:21" ht="15" customHeight="1" x14ac:dyDescent="0.3">
      <c r="B798" s="70" t="str">
        <f t="shared" si="91"/>
        <v>!!!</v>
      </c>
      <c r="C798" s="265" t="str">
        <f>IF(ISERROR(IF(LEN(E798)&gt;0,VLOOKUP(TEXT($E798,0),'Angaben Stationen'!$E$14:$J$213,5,0),"")),"?",IF(LEN(E798)&gt;0,VLOOKUP(TEXT($E798,0),'Angaben Stationen'!$E$14:$J$213,5,0),""))</f>
        <v/>
      </c>
      <c r="D798" s="232" t="str">
        <f>IF(ISERROR(IF(LEN(E798)&gt;0,VLOOKUP(TEXT($E798,0),'Angaben Stationen'!$E$14:$J$213,6,0),"")),"STATION IST NICHT VORHANDEN",IF(LEN(E798)&gt;0,VLOOKUP(TEXT($E798,0),'Angaben Stationen'!$E$14:$J$213,6,0),""))</f>
        <v/>
      </c>
      <c r="E798" s="287"/>
      <c r="F798" s="234"/>
      <c r="G798" s="234"/>
      <c r="H798" s="263"/>
      <c r="I798" s="169"/>
      <c r="K798" s="445" t="str">
        <f t="shared" si="92"/>
        <v>Leer</v>
      </c>
      <c r="L798" s="445" t="str">
        <f>VLOOKUP($D798,{"29 - Psychiatrie (Erwachsene)","BGI";"297 - stationsäquivalente Behandlung in der Erwachsenenpsychiatrie (29)","BGI";"30 - Kinder- und Jugendpsychiatrie","BGII";"307 - stationsäquivalente Behandlung in der Kinder- und Jugendpsychiatrie (30)","BGII";"31 - Psychosomatik","BGI";"","Leer"},2,0)</f>
        <v>Leer</v>
      </c>
      <c r="M798" s="445">
        <f t="shared" si="89"/>
        <v>0</v>
      </c>
      <c r="N798" s="445">
        <f t="shared" si="90"/>
        <v>0</v>
      </c>
      <c r="O798" s="445">
        <f t="shared" si="93"/>
        <v>0</v>
      </c>
      <c r="P798" s="445">
        <f t="shared" si="94"/>
        <v>0</v>
      </c>
      <c r="Q798" s="445">
        <f t="shared" si="95"/>
        <v>0</v>
      </c>
      <c r="R798" s="415" t="str">
        <f t="shared" si="96"/>
        <v>Leer</v>
      </c>
      <c r="S798" s="445">
        <f>IF('Angaben KH-Standort'!D$29='A4'!D798,IF('Angaben KH-Standort'!E$29="Ja",1,0),0)</f>
        <v>0</v>
      </c>
      <c r="T798" s="445">
        <f>IF('Angaben KH-Standort'!D$30='A4'!D798,IF('Angaben KH-Standort'!E$30="Ja",1,0),0)</f>
        <v>0</v>
      </c>
      <c r="U798" s="445">
        <f>IF('Angaben KH-Standort'!D$31='A4'!D798,IF('Angaben KH-Standort'!E$31="Ja",1,0),0)</f>
        <v>0</v>
      </c>
    </row>
    <row r="799" spans="2:21" ht="15" customHeight="1" x14ac:dyDescent="0.3">
      <c r="B799" s="70" t="str">
        <f t="shared" si="91"/>
        <v>!!!</v>
      </c>
      <c r="C799" s="265" t="str">
        <f>IF(ISERROR(IF(LEN(E799)&gt;0,VLOOKUP(TEXT($E799,0),'Angaben Stationen'!$E$14:$J$213,5,0),"")),"?",IF(LEN(E799)&gt;0,VLOOKUP(TEXT($E799,0),'Angaben Stationen'!$E$14:$J$213,5,0),""))</f>
        <v/>
      </c>
      <c r="D799" s="232" t="str">
        <f>IF(ISERROR(IF(LEN(E799)&gt;0,VLOOKUP(TEXT($E799,0),'Angaben Stationen'!$E$14:$J$213,6,0),"")),"STATION IST NICHT VORHANDEN",IF(LEN(E799)&gt;0,VLOOKUP(TEXT($E799,0),'Angaben Stationen'!$E$14:$J$213,6,0),""))</f>
        <v/>
      </c>
      <c r="E799" s="287"/>
      <c r="F799" s="234"/>
      <c r="G799" s="234"/>
      <c r="H799" s="263"/>
      <c r="I799" s="169"/>
      <c r="K799" s="445" t="str">
        <f t="shared" si="92"/>
        <v>Leer</v>
      </c>
      <c r="L799" s="445" t="str">
        <f>VLOOKUP($D799,{"29 - Psychiatrie (Erwachsene)","BGI";"297 - stationsäquivalente Behandlung in der Erwachsenenpsychiatrie (29)","BGI";"30 - Kinder- und Jugendpsychiatrie","BGII";"307 - stationsäquivalente Behandlung in der Kinder- und Jugendpsychiatrie (30)","BGII";"31 - Psychosomatik","BGI";"","Leer"},2,0)</f>
        <v>Leer</v>
      </c>
      <c r="M799" s="445">
        <f t="shared" si="89"/>
        <v>0</v>
      </c>
      <c r="N799" s="445">
        <f t="shared" si="90"/>
        <v>0</v>
      </c>
      <c r="O799" s="445">
        <f t="shared" si="93"/>
        <v>0</v>
      </c>
      <c r="P799" s="445">
        <f t="shared" si="94"/>
        <v>0</v>
      </c>
      <c r="Q799" s="445">
        <f t="shared" si="95"/>
        <v>0</v>
      </c>
      <c r="R799" s="415" t="str">
        <f t="shared" si="96"/>
        <v>Leer</v>
      </c>
      <c r="S799" s="445">
        <f>IF('Angaben KH-Standort'!D$29='A4'!D799,IF('Angaben KH-Standort'!E$29="Ja",1,0),0)</f>
        <v>0</v>
      </c>
      <c r="T799" s="445">
        <f>IF('Angaben KH-Standort'!D$30='A4'!D799,IF('Angaben KH-Standort'!E$30="Ja",1,0),0)</f>
        <v>0</v>
      </c>
      <c r="U799" s="445">
        <f>IF('Angaben KH-Standort'!D$31='A4'!D799,IF('Angaben KH-Standort'!E$31="Ja",1,0),0)</f>
        <v>0</v>
      </c>
    </row>
    <row r="800" spans="2:21" ht="15" customHeight="1" x14ac:dyDescent="0.3">
      <c r="B800" s="70" t="str">
        <f t="shared" si="91"/>
        <v>!!!</v>
      </c>
      <c r="C800" s="265" t="str">
        <f>IF(ISERROR(IF(LEN(E800)&gt;0,VLOOKUP(TEXT($E800,0),'Angaben Stationen'!$E$14:$J$213,5,0),"")),"?",IF(LEN(E800)&gt;0,VLOOKUP(TEXT($E800,0),'Angaben Stationen'!$E$14:$J$213,5,0),""))</f>
        <v/>
      </c>
      <c r="D800" s="232" t="str">
        <f>IF(ISERROR(IF(LEN(E800)&gt;0,VLOOKUP(TEXT($E800,0),'Angaben Stationen'!$E$14:$J$213,6,0),"")),"STATION IST NICHT VORHANDEN",IF(LEN(E800)&gt;0,VLOOKUP(TEXT($E800,0),'Angaben Stationen'!$E$14:$J$213,6,0),""))</f>
        <v/>
      </c>
      <c r="E800" s="287"/>
      <c r="F800" s="234"/>
      <c r="G800" s="234"/>
      <c r="H800" s="263"/>
      <c r="I800" s="169"/>
      <c r="K800" s="445" t="str">
        <f t="shared" si="92"/>
        <v>Leer</v>
      </c>
      <c r="L800" s="445" t="str">
        <f>VLOOKUP($D800,{"29 - Psychiatrie (Erwachsene)","BGI";"297 - stationsäquivalente Behandlung in der Erwachsenenpsychiatrie (29)","BGI";"30 - Kinder- und Jugendpsychiatrie","BGII";"307 - stationsäquivalente Behandlung in der Kinder- und Jugendpsychiatrie (30)","BGII";"31 - Psychosomatik","BGI";"","Leer"},2,0)</f>
        <v>Leer</v>
      </c>
      <c r="M800" s="445">
        <f t="shared" si="89"/>
        <v>0</v>
      </c>
      <c r="N800" s="445">
        <f t="shared" si="90"/>
        <v>0</v>
      </c>
      <c r="O800" s="445">
        <f t="shared" si="93"/>
        <v>0</v>
      </c>
      <c r="P800" s="445">
        <f t="shared" si="94"/>
        <v>0</v>
      </c>
      <c r="Q800" s="445">
        <f t="shared" si="95"/>
        <v>0</v>
      </c>
      <c r="R800" s="415" t="str">
        <f t="shared" si="96"/>
        <v>Leer</v>
      </c>
      <c r="S800" s="445">
        <f>IF('Angaben KH-Standort'!D$29='A4'!D800,IF('Angaben KH-Standort'!E$29="Ja",1,0),0)</f>
        <v>0</v>
      </c>
      <c r="T800" s="445">
        <f>IF('Angaben KH-Standort'!D$30='A4'!D800,IF('Angaben KH-Standort'!E$30="Ja",1,0),0)</f>
        <v>0</v>
      </c>
      <c r="U800" s="445">
        <f>IF('Angaben KH-Standort'!D$31='A4'!D800,IF('Angaben KH-Standort'!E$31="Ja",1,0),0)</f>
        <v>0</v>
      </c>
    </row>
    <row r="801" spans="2:21" ht="15" customHeight="1" x14ac:dyDescent="0.3">
      <c r="B801" s="70" t="str">
        <f t="shared" si="91"/>
        <v>!!!</v>
      </c>
      <c r="C801" s="265" t="str">
        <f>IF(ISERROR(IF(LEN(E801)&gt;0,VLOOKUP(TEXT($E801,0),'Angaben Stationen'!$E$14:$J$213,5,0),"")),"?",IF(LEN(E801)&gt;0,VLOOKUP(TEXT($E801,0),'Angaben Stationen'!$E$14:$J$213,5,0),""))</f>
        <v/>
      </c>
      <c r="D801" s="232" t="str">
        <f>IF(ISERROR(IF(LEN(E801)&gt;0,VLOOKUP(TEXT($E801,0),'Angaben Stationen'!$E$14:$J$213,6,0),"")),"STATION IST NICHT VORHANDEN",IF(LEN(E801)&gt;0,VLOOKUP(TEXT($E801,0),'Angaben Stationen'!$E$14:$J$213,6,0),""))</f>
        <v/>
      </c>
      <c r="E801" s="287"/>
      <c r="F801" s="234"/>
      <c r="G801" s="234"/>
      <c r="H801" s="263"/>
      <c r="I801" s="169"/>
      <c r="K801" s="445" t="str">
        <f t="shared" si="92"/>
        <v>Leer</v>
      </c>
      <c r="L801" s="445" t="str">
        <f>VLOOKUP($D801,{"29 - Psychiatrie (Erwachsene)","BGI";"297 - stationsäquivalente Behandlung in der Erwachsenenpsychiatrie (29)","BGI";"30 - Kinder- und Jugendpsychiatrie","BGII";"307 - stationsäquivalente Behandlung in der Kinder- und Jugendpsychiatrie (30)","BGII";"31 - Psychosomatik","BGI";"","Leer"},2,0)</f>
        <v>Leer</v>
      </c>
      <c r="M801" s="445">
        <f t="shared" si="89"/>
        <v>0</v>
      </c>
      <c r="N801" s="445">
        <f t="shared" si="90"/>
        <v>0</v>
      </c>
      <c r="O801" s="445">
        <f t="shared" si="93"/>
        <v>0</v>
      </c>
      <c r="P801" s="445">
        <f t="shared" si="94"/>
        <v>0</v>
      </c>
      <c r="Q801" s="445">
        <f t="shared" si="95"/>
        <v>0</v>
      </c>
      <c r="R801" s="415" t="str">
        <f t="shared" si="96"/>
        <v>Leer</v>
      </c>
      <c r="S801" s="445">
        <f>IF('Angaben KH-Standort'!D$29='A4'!D801,IF('Angaben KH-Standort'!E$29="Ja",1,0),0)</f>
        <v>0</v>
      </c>
      <c r="T801" s="445">
        <f>IF('Angaben KH-Standort'!D$30='A4'!D801,IF('Angaben KH-Standort'!E$30="Ja",1,0),0)</f>
        <v>0</v>
      </c>
      <c r="U801" s="445">
        <f>IF('Angaben KH-Standort'!D$31='A4'!D801,IF('Angaben KH-Standort'!E$31="Ja",1,0),0)</f>
        <v>0</v>
      </c>
    </row>
    <row r="802" spans="2:21" ht="15" customHeight="1" x14ac:dyDescent="0.3">
      <c r="B802" s="70" t="str">
        <f t="shared" si="91"/>
        <v>!!!</v>
      </c>
      <c r="C802" s="265" t="str">
        <f>IF(ISERROR(IF(LEN(E802)&gt;0,VLOOKUP(TEXT($E802,0),'Angaben Stationen'!$E$14:$J$213,5,0),"")),"?",IF(LEN(E802)&gt;0,VLOOKUP(TEXT($E802,0),'Angaben Stationen'!$E$14:$J$213,5,0),""))</f>
        <v/>
      </c>
      <c r="D802" s="232" t="str">
        <f>IF(ISERROR(IF(LEN(E802)&gt;0,VLOOKUP(TEXT($E802,0),'Angaben Stationen'!$E$14:$J$213,6,0),"")),"STATION IST NICHT VORHANDEN",IF(LEN(E802)&gt;0,VLOOKUP(TEXT($E802,0),'Angaben Stationen'!$E$14:$J$213,6,0),""))</f>
        <v/>
      </c>
      <c r="E802" s="287"/>
      <c r="F802" s="234"/>
      <c r="G802" s="234"/>
      <c r="H802" s="263"/>
      <c r="I802" s="169"/>
      <c r="K802" s="445" t="str">
        <f t="shared" si="92"/>
        <v>Leer</v>
      </c>
      <c r="L802" s="445" t="str">
        <f>VLOOKUP($D802,{"29 - Psychiatrie (Erwachsene)","BGI";"297 - stationsäquivalente Behandlung in der Erwachsenenpsychiatrie (29)","BGI";"30 - Kinder- und Jugendpsychiatrie","BGII";"307 - stationsäquivalente Behandlung in der Kinder- und Jugendpsychiatrie (30)","BGII";"31 - Psychosomatik","BGI";"","Leer"},2,0)</f>
        <v>Leer</v>
      </c>
      <c r="M802" s="445">
        <f t="shared" ref="M802:M865" si="97">IF(LEN(B802)&gt;0,0,1)</f>
        <v>0</v>
      </c>
      <c r="N802" s="445">
        <f t="shared" ref="N802:N865" si="98">IF(E802&lt;&gt;"",1,0)</f>
        <v>0</v>
      </c>
      <c r="O802" s="445">
        <f t="shared" si="93"/>
        <v>0</v>
      </c>
      <c r="P802" s="445">
        <f t="shared" si="94"/>
        <v>0</v>
      </c>
      <c r="Q802" s="445">
        <f t="shared" si="95"/>
        <v>0</v>
      </c>
      <c r="R802" s="415" t="str">
        <f t="shared" si="96"/>
        <v>Leer</v>
      </c>
      <c r="S802" s="445">
        <f>IF('Angaben KH-Standort'!D$29='A4'!D802,IF('Angaben KH-Standort'!E$29="Ja",1,0),0)</f>
        <v>0</v>
      </c>
      <c r="T802" s="445">
        <f>IF('Angaben KH-Standort'!D$30='A4'!D802,IF('Angaben KH-Standort'!E$30="Ja",1,0),0)</f>
        <v>0</v>
      </c>
      <c r="U802" s="445">
        <f>IF('Angaben KH-Standort'!D$31='A4'!D802,IF('Angaben KH-Standort'!E$31="Ja",1,0),0)</f>
        <v>0</v>
      </c>
    </row>
    <row r="803" spans="2:21" ht="15" customHeight="1" x14ac:dyDescent="0.3">
      <c r="B803" s="70" t="str">
        <f t="shared" ref="B803:B866" si="99">IF(SUM(N803:Q803)&lt;4,"!!!","")</f>
        <v>!!!</v>
      </c>
      <c r="C803" s="265" t="str">
        <f>IF(ISERROR(IF(LEN(E803)&gt;0,VLOOKUP(TEXT($E803,0),'Angaben Stationen'!$E$14:$J$213,5,0),"")),"?",IF(LEN(E803)&gt;0,VLOOKUP(TEXT($E803,0),'Angaben Stationen'!$E$14:$J$213,5,0),""))</f>
        <v/>
      </c>
      <c r="D803" s="232" t="str">
        <f>IF(ISERROR(IF(LEN(E803)&gt;0,VLOOKUP(TEXT($E803,0),'Angaben Stationen'!$E$14:$J$213,6,0),"")),"STATION IST NICHT VORHANDEN",IF(LEN(E803)&gt;0,VLOOKUP(TEXT($E803,0),'Angaben Stationen'!$E$14:$J$213,6,0),""))</f>
        <v/>
      </c>
      <c r="E803" s="287"/>
      <c r="F803" s="234"/>
      <c r="G803" s="234"/>
      <c r="H803" s="263"/>
      <c r="I803" s="169"/>
      <c r="K803" s="445" t="str">
        <f t="shared" ref="K803:K866" si="100">IF($E803&lt;&gt;"","Monat","Leer")</f>
        <v>Leer</v>
      </c>
      <c r="L803" s="445" t="str">
        <f>VLOOKUP($D803,{"29 - Psychiatrie (Erwachsene)","BGI";"297 - stationsäquivalente Behandlung in der Erwachsenenpsychiatrie (29)","BGI";"30 - Kinder- und Jugendpsychiatrie","BGII";"307 - stationsäquivalente Behandlung in der Kinder- und Jugendpsychiatrie (30)","BGII";"31 - Psychosomatik","BGI";"","Leer"},2,0)</f>
        <v>Leer</v>
      </c>
      <c r="M803" s="445">
        <f t="shared" si="97"/>
        <v>0</v>
      </c>
      <c r="N803" s="445">
        <f t="shared" si="98"/>
        <v>0</v>
      </c>
      <c r="O803" s="445">
        <f t="shared" ref="O803:O866" si="101">IF(VALUE($F803)&gt;0,1,0)</f>
        <v>0</v>
      </c>
      <c r="P803" s="445">
        <f t="shared" ref="P803:P866" si="102">IF(LEN($G803)&gt;0,1,0)</f>
        <v>0</v>
      </c>
      <c r="Q803" s="445">
        <f t="shared" ref="Q803:Q866" si="103">IF(LEN($H803)&gt;0,1,0)</f>
        <v>0</v>
      </c>
      <c r="R803" s="415" t="str">
        <f t="shared" ref="R803:R866" si="104">IF(D803&lt;&gt;"",IF(SUM(S803:U803)&gt;0,"Ja","Nein"),"Leer")</f>
        <v>Leer</v>
      </c>
      <c r="S803" s="445">
        <f>IF('Angaben KH-Standort'!D$29='A4'!D803,IF('Angaben KH-Standort'!E$29="Ja",1,0),0)</f>
        <v>0</v>
      </c>
      <c r="T803" s="445">
        <f>IF('Angaben KH-Standort'!D$30='A4'!D803,IF('Angaben KH-Standort'!E$30="Ja",1,0),0)</f>
        <v>0</v>
      </c>
      <c r="U803" s="445">
        <f>IF('Angaben KH-Standort'!D$31='A4'!D803,IF('Angaben KH-Standort'!E$31="Ja",1,0),0)</f>
        <v>0</v>
      </c>
    </row>
    <row r="804" spans="2:21" ht="15" customHeight="1" x14ac:dyDescent="0.3">
      <c r="B804" s="70" t="str">
        <f t="shared" si="99"/>
        <v>!!!</v>
      </c>
      <c r="C804" s="265" t="str">
        <f>IF(ISERROR(IF(LEN(E804)&gt;0,VLOOKUP(TEXT($E804,0),'Angaben Stationen'!$E$14:$J$213,5,0),"")),"?",IF(LEN(E804)&gt;0,VLOOKUP(TEXT($E804,0),'Angaben Stationen'!$E$14:$J$213,5,0),""))</f>
        <v/>
      </c>
      <c r="D804" s="232" t="str">
        <f>IF(ISERROR(IF(LEN(E804)&gt;0,VLOOKUP(TEXT($E804,0),'Angaben Stationen'!$E$14:$J$213,6,0),"")),"STATION IST NICHT VORHANDEN",IF(LEN(E804)&gt;0,VLOOKUP(TEXT($E804,0),'Angaben Stationen'!$E$14:$J$213,6,0),""))</f>
        <v/>
      </c>
      <c r="E804" s="287"/>
      <c r="F804" s="234"/>
      <c r="G804" s="234"/>
      <c r="H804" s="263"/>
      <c r="I804" s="169"/>
      <c r="K804" s="445" t="str">
        <f t="shared" si="100"/>
        <v>Leer</v>
      </c>
      <c r="L804" s="445" t="str">
        <f>VLOOKUP($D804,{"29 - Psychiatrie (Erwachsene)","BGI";"297 - stationsäquivalente Behandlung in der Erwachsenenpsychiatrie (29)","BGI";"30 - Kinder- und Jugendpsychiatrie","BGII";"307 - stationsäquivalente Behandlung in der Kinder- und Jugendpsychiatrie (30)","BGII";"31 - Psychosomatik","BGI";"","Leer"},2,0)</f>
        <v>Leer</v>
      </c>
      <c r="M804" s="445">
        <f t="shared" si="97"/>
        <v>0</v>
      </c>
      <c r="N804" s="445">
        <f t="shared" si="98"/>
        <v>0</v>
      </c>
      <c r="O804" s="445">
        <f t="shared" si="101"/>
        <v>0</v>
      </c>
      <c r="P804" s="445">
        <f t="shared" si="102"/>
        <v>0</v>
      </c>
      <c r="Q804" s="445">
        <f t="shared" si="103"/>
        <v>0</v>
      </c>
      <c r="R804" s="415" t="str">
        <f t="shared" si="104"/>
        <v>Leer</v>
      </c>
      <c r="S804" s="445">
        <f>IF('Angaben KH-Standort'!D$29='A4'!D804,IF('Angaben KH-Standort'!E$29="Ja",1,0),0)</f>
        <v>0</v>
      </c>
      <c r="T804" s="445">
        <f>IF('Angaben KH-Standort'!D$30='A4'!D804,IF('Angaben KH-Standort'!E$30="Ja",1,0),0)</f>
        <v>0</v>
      </c>
      <c r="U804" s="445">
        <f>IF('Angaben KH-Standort'!D$31='A4'!D804,IF('Angaben KH-Standort'!E$31="Ja",1,0),0)</f>
        <v>0</v>
      </c>
    </row>
    <row r="805" spans="2:21" ht="15" customHeight="1" x14ac:dyDescent="0.3">
      <c r="B805" s="70" t="str">
        <f t="shared" si="99"/>
        <v>!!!</v>
      </c>
      <c r="C805" s="265" t="str">
        <f>IF(ISERROR(IF(LEN(E805)&gt;0,VLOOKUP(TEXT($E805,0),'Angaben Stationen'!$E$14:$J$213,5,0),"")),"?",IF(LEN(E805)&gt;0,VLOOKUP(TEXT($E805,0),'Angaben Stationen'!$E$14:$J$213,5,0),""))</f>
        <v/>
      </c>
      <c r="D805" s="232" t="str">
        <f>IF(ISERROR(IF(LEN(E805)&gt;0,VLOOKUP(TEXT($E805,0),'Angaben Stationen'!$E$14:$J$213,6,0),"")),"STATION IST NICHT VORHANDEN",IF(LEN(E805)&gt;0,VLOOKUP(TEXT($E805,0),'Angaben Stationen'!$E$14:$J$213,6,0),""))</f>
        <v/>
      </c>
      <c r="E805" s="287"/>
      <c r="F805" s="234"/>
      <c r="G805" s="234"/>
      <c r="H805" s="263"/>
      <c r="I805" s="169"/>
      <c r="K805" s="445" t="str">
        <f t="shared" si="100"/>
        <v>Leer</v>
      </c>
      <c r="L805" s="445" t="str">
        <f>VLOOKUP($D805,{"29 - Psychiatrie (Erwachsene)","BGI";"297 - stationsäquivalente Behandlung in der Erwachsenenpsychiatrie (29)","BGI";"30 - Kinder- und Jugendpsychiatrie","BGII";"307 - stationsäquivalente Behandlung in der Kinder- und Jugendpsychiatrie (30)","BGII";"31 - Psychosomatik","BGI";"","Leer"},2,0)</f>
        <v>Leer</v>
      </c>
      <c r="M805" s="445">
        <f t="shared" si="97"/>
        <v>0</v>
      </c>
      <c r="N805" s="445">
        <f t="shared" si="98"/>
        <v>0</v>
      </c>
      <c r="O805" s="445">
        <f t="shared" si="101"/>
        <v>0</v>
      </c>
      <c r="P805" s="445">
        <f t="shared" si="102"/>
        <v>0</v>
      </c>
      <c r="Q805" s="445">
        <f t="shared" si="103"/>
        <v>0</v>
      </c>
      <c r="R805" s="415" t="str">
        <f t="shared" si="104"/>
        <v>Leer</v>
      </c>
      <c r="S805" s="445">
        <f>IF('Angaben KH-Standort'!D$29='A4'!D805,IF('Angaben KH-Standort'!E$29="Ja",1,0),0)</f>
        <v>0</v>
      </c>
      <c r="T805" s="445">
        <f>IF('Angaben KH-Standort'!D$30='A4'!D805,IF('Angaben KH-Standort'!E$30="Ja",1,0),0)</f>
        <v>0</v>
      </c>
      <c r="U805" s="445">
        <f>IF('Angaben KH-Standort'!D$31='A4'!D805,IF('Angaben KH-Standort'!E$31="Ja",1,0),0)</f>
        <v>0</v>
      </c>
    </row>
    <row r="806" spans="2:21" ht="15" customHeight="1" x14ac:dyDescent="0.3">
      <c r="B806" s="70" t="str">
        <f t="shared" si="99"/>
        <v>!!!</v>
      </c>
      <c r="C806" s="265" t="str">
        <f>IF(ISERROR(IF(LEN(E806)&gt;0,VLOOKUP(TEXT($E806,0),'Angaben Stationen'!$E$14:$J$213,5,0),"")),"?",IF(LEN(E806)&gt;0,VLOOKUP(TEXT($E806,0),'Angaben Stationen'!$E$14:$J$213,5,0),""))</f>
        <v/>
      </c>
      <c r="D806" s="232" t="str">
        <f>IF(ISERROR(IF(LEN(E806)&gt;0,VLOOKUP(TEXT($E806,0),'Angaben Stationen'!$E$14:$J$213,6,0),"")),"STATION IST NICHT VORHANDEN",IF(LEN(E806)&gt;0,VLOOKUP(TEXT($E806,0),'Angaben Stationen'!$E$14:$J$213,6,0),""))</f>
        <v/>
      </c>
      <c r="E806" s="287"/>
      <c r="F806" s="234"/>
      <c r="G806" s="234"/>
      <c r="H806" s="263"/>
      <c r="I806" s="169"/>
      <c r="K806" s="445" t="str">
        <f t="shared" si="100"/>
        <v>Leer</v>
      </c>
      <c r="L806" s="445" t="str">
        <f>VLOOKUP($D806,{"29 - Psychiatrie (Erwachsene)","BGI";"297 - stationsäquivalente Behandlung in der Erwachsenenpsychiatrie (29)","BGI";"30 - Kinder- und Jugendpsychiatrie","BGII";"307 - stationsäquivalente Behandlung in der Kinder- und Jugendpsychiatrie (30)","BGII";"31 - Psychosomatik","BGI";"","Leer"},2,0)</f>
        <v>Leer</v>
      </c>
      <c r="M806" s="445">
        <f t="shared" si="97"/>
        <v>0</v>
      </c>
      <c r="N806" s="445">
        <f t="shared" si="98"/>
        <v>0</v>
      </c>
      <c r="O806" s="445">
        <f t="shared" si="101"/>
        <v>0</v>
      </c>
      <c r="P806" s="445">
        <f t="shared" si="102"/>
        <v>0</v>
      </c>
      <c r="Q806" s="445">
        <f t="shared" si="103"/>
        <v>0</v>
      </c>
      <c r="R806" s="415" t="str">
        <f t="shared" si="104"/>
        <v>Leer</v>
      </c>
      <c r="S806" s="445">
        <f>IF('Angaben KH-Standort'!D$29='A4'!D806,IF('Angaben KH-Standort'!E$29="Ja",1,0),0)</f>
        <v>0</v>
      </c>
      <c r="T806" s="445">
        <f>IF('Angaben KH-Standort'!D$30='A4'!D806,IF('Angaben KH-Standort'!E$30="Ja",1,0),0)</f>
        <v>0</v>
      </c>
      <c r="U806" s="445">
        <f>IF('Angaben KH-Standort'!D$31='A4'!D806,IF('Angaben KH-Standort'!E$31="Ja",1,0),0)</f>
        <v>0</v>
      </c>
    </row>
    <row r="807" spans="2:21" ht="15" customHeight="1" x14ac:dyDescent="0.3">
      <c r="B807" s="70" t="str">
        <f t="shared" si="99"/>
        <v>!!!</v>
      </c>
      <c r="C807" s="265" t="str">
        <f>IF(ISERROR(IF(LEN(E807)&gt;0,VLOOKUP(TEXT($E807,0),'Angaben Stationen'!$E$14:$J$213,5,0),"")),"?",IF(LEN(E807)&gt;0,VLOOKUP(TEXT($E807,0),'Angaben Stationen'!$E$14:$J$213,5,0),""))</f>
        <v/>
      </c>
      <c r="D807" s="232" t="str">
        <f>IF(ISERROR(IF(LEN(E807)&gt;0,VLOOKUP(TEXT($E807,0),'Angaben Stationen'!$E$14:$J$213,6,0),"")),"STATION IST NICHT VORHANDEN",IF(LEN(E807)&gt;0,VLOOKUP(TEXT($E807,0),'Angaben Stationen'!$E$14:$J$213,6,0),""))</f>
        <v/>
      </c>
      <c r="E807" s="287"/>
      <c r="F807" s="234"/>
      <c r="G807" s="234"/>
      <c r="H807" s="263"/>
      <c r="I807" s="169"/>
      <c r="K807" s="445" t="str">
        <f t="shared" si="100"/>
        <v>Leer</v>
      </c>
      <c r="L807" s="445" t="str">
        <f>VLOOKUP($D807,{"29 - Psychiatrie (Erwachsene)","BGI";"297 - stationsäquivalente Behandlung in der Erwachsenenpsychiatrie (29)","BGI";"30 - Kinder- und Jugendpsychiatrie","BGII";"307 - stationsäquivalente Behandlung in der Kinder- und Jugendpsychiatrie (30)","BGII";"31 - Psychosomatik","BGI";"","Leer"},2,0)</f>
        <v>Leer</v>
      </c>
      <c r="M807" s="445">
        <f t="shared" si="97"/>
        <v>0</v>
      </c>
      <c r="N807" s="445">
        <f t="shared" si="98"/>
        <v>0</v>
      </c>
      <c r="O807" s="445">
        <f t="shared" si="101"/>
        <v>0</v>
      </c>
      <c r="P807" s="445">
        <f t="shared" si="102"/>
        <v>0</v>
      </c>
      <c r="Q807" s="445">
        <f t="shared" si="103"/>
        <v>0</v>
      </c>
      <c r="R807" s="415" t="str">
        <f t="shared" si="104"/>
        <v>Leer</v>
      </c>
      <c r="S807" s="445">
        <f>IF('Angaben KH-Standort'!D$29='A4'!D807,IF('Angaben KH-Standort'!E$29="Ja",1,0),0)</f>
        <v>0</v>
      </c>
      <c r="T807" s="445">
        <f>IF('Angaben KH-Standort'!D$30='A4'!D807,IF('Angaben KH-Standort'!E$30="Ja",1,0),0)</f>
        <v>0</v>
      </c>
      <c r="U807" s="445">
        <f>IF('Angaben KH-Standort'!D$31='A4'!D807,IF('Angaben KH-Standort'!E$31="Ja",1,0),0)</f>
        <v>0</v>
      </c>
    </row>
    <row r="808" spans="2:21" ht="15" customHeight="1" x14ac:dyDescent="0.3">
      <c r="B808" s="70" t="str">
        <f t="shared" si="99"/>
        <v>!!!</v>
      </c>
      <c r="C808" s="265" t="str">
        <f>IF(ISERROR(IF(LEN(E808)&gt;0,VLOOKUP(TEXT($E808,0),'Angaben Stationen'!$E$14:$J$213,5,0),"")),"?",IF(LEN(E808)&gt;0,VLOOKUP(TEXT($E808,0),'Angaben Stationen'!$E$14:$J$213,5,0),""))</f>
        <v/>
      </c>
      <c r="D808" s="232" t="str">
        <f>IF(ISERROR(IF(LEN(E808)&gt;0,VLOOKUP(TEXT($E808,0),'Angaben Stationen'!$E$14:$J$213,6,0),"")),"STATION IST NICHT VORHANDEN",IF(LEN(E808)&gt;0,VLOOKUP(TEXT($E808,0),'Angaben Stationen'!$E$14:$J$213,6,0),""))</f>
        <v/>
      </c>
      <c r="E808" s="287"/>
      <c r="F808" s="234"/>
      <c r="G808" s="234"/>
      <c r="H808" s="263"/>
      <c r="I808" s="169"/>
      <c r="K808" s="445" t="str">
        <f t="shared" si="100"/>
        <v>Leer</v>
      </c>
      <c r="L808" s="445" t="str">
        <f>VLOOKUP($D808,{"29 - Psychiatrie (Erwachsene)","BGI";"297 - stationsäquivalente Behandlung in der Erwachsenenpsychiatrie (29)","BGI";"30 - Kinder- und Jugendpsychiatrie","BGII";"307 - stationsäquivalente Behandlung in der Kinder- und Jugendpsychiatrie (30)","BGII";"31 - Psychosomatik","BGI";"","Leer"},2,0)</f>
        <v>Leer</v>
      </c>
      <c r="M808" s="445">
        <f t="shared" si="97"/>
        <v>0</v>
      </c>
      <c r="N808" s="445">
        <f t="shared" si="98"/>
        <v>0</v>
      </c>
      <c r="O808" s="445">
        <f t="shared" si="101"/>
        <v>0</v>
      </c>
      <c r="P808" s="445">
        <f t="shared" si="102"/>
        <v>0</v>
      </c>
      <c r="Q808" s="445">
        <f t="shared" si="103"/>
        <v>0</v>
      </c>
      <c r="R808" s="415" t="str">
        <f t="shared" si="104"/>
        <v>Leer</v>
      </c>
      <c r="S808" s="445">
        <f>IF('Angaben KH-Standort'!D$29='A4'!D808,IF('Angaben KH-Standort'!E$29="Ja",1,0),0)</f>
        <v>0</v>
      </c>
      <c r="T808" s="445">
        <f>IF('Angaben KH-Standort'!D$30='A4'!D808,IF('Angaben KH-Standort'!E$30="Ja",1,0),0)</f>
        <v>0</v>
      </c>
      <c r="U808" s="445">
        <f>IF('Angaben KH-Standort'!D$31='A4'!D808,IF('Angaben KH-Standort'!E$31="Ja",1,0),0)</f>
        <v>0</v>
      </c>
    </row>
    <row r="809" spans="2:21" ht="15" customHeight="1" x14ac:dyDescent="0.3">
      <c r="B809" s="70" t="str">
        <f t="shared" si="99"/>
        <v>!!!</v>
      </c>
      <c r="C809" s="265" t="str">
        <f>IF(ISERROR(IF(LEN(E809)&gt;0,VLOOKUP(TEXT($E809,0),'Angaben Stationen'!$E$14:$J$213,5,0),"")),"?",IF(LEN(E809)&gt;0,VLOOKUP(TEXT($E809,0),'Angaben Stationen'!$E$14:$J$213,5,0),""))</f>
        <v/>
      </c>
      <c r="D809" s="232" t="str">
        <f>IF(ISERROR(IF(LEN(E809)&gt;0,VLOOKUP(TEXT($E809,0),'Angaben Stationen'!$E$14:$J$213,6,0),"")),"STATION IST NICHT VORHANDEN",IF(LEN(E809)&gt;0,VLOOKUP(TEXT($E809,0),'Angaben Stationen'!$E$14:$J$213,6,0),""))</f>
        <v/>
      </c>
      <c r="E809" s="287"/>
      <c r="F809" s="234"/>
      <c r="G809" s="234"/>
      <c r="H809" s="263"/>
      <c r="I809" s="169"/>
      <c r="K809" s="445" t="str">
        <f t="shared" si="100"/>
        <v>Leer</v>
      </c>
      <c r="L809" s="445" t="str">
        <f>VLOOKUP($D809,{"29 - Psychiatrie (Erwachsene)","BGI";"297 - stationsäquivalente Behandlung in der Erwachsenenpsychiatrie (29)","BGI";"30 - Kinder- und Jugendpsychiatrie","BGII";"307 - stationsäquivalente Behandlung in der Kinder- und Jugendpsychiatrie (30)","BGII";"31 - Psychosomatik","BGI";"","Leer"},2,0)</f>
        <v>Leer</v>
      </c>
      <c r="M809" s="445">
        <f t="shared" si="97"/>
        <v>0</v>
      </c>
      <c r="N809" s="445">
        <f t="shared" si="98"/>
        <v>0</v>
      </c>
      <c r="O809" s="445">
        <f t="shared" si="101"/>
        <v>0</v>
      </c>
      <c r="P809" s="445">
        <f t="shared" si="102"/>
        <v>0</v>
      </c>
      <c r="Q809" s="445">
        <f t="shared" si="103"/>
        <v>0</v>
      </c>
      <c r="R809" s="415" t="str">
        <f t="shared" si="104"/>
        <v>Leer</v>
      </c>
      <c r="S809" s="445">
        <f>IF('Angaben KH-Standort'!D$29='A4'!D809,IF('Angaben KH-Standort'!E$29="Ja",1,0),0)</f>
        <v>0</v>
      </c>
      <c r="T809" s="445">
        <f>IF('Angaben KH-Standort'!D$30='A4'!D809,IF('Angaben KH-Standort'!E$30="Ja",1,0),0)</f>
        <v>0</v>
      </c>
      <c r="U809" s="445">
        <f>IF('Angaben KH-Standort'!D$31='A4'!D809,IF('Angaben KH-Standort'!E$31="Ja",1,0),0)</f>
        <v>0</v>
      </c>
    </row>
    <row r="810" spans="2:21" ht="15" customHeight="1" x14ac:dyDescent="0.3">
      <c r="B810" s="70" t="str">
        <f t="shared" si="99"/>
        <v>!!!</v>
      </c>
      <c r="C810" s="265" t="str">
        <f>IF(ISERROR(IF(LEN(E810)&gt;0,VLOOKUP(TEXT($E810,0),'Angaben Stationen'!$E$14:$J$213,5,0),"")),"?",IF(LEN(E810)&gt;0,VLOOKUP(TEXT($E810,0),'Angaben Stationen'!$E$14:$J$213,5,0),""))</f>
        <v/>
      </c>
      <c r="D810" s="232" t="str">
        <f>IF(ISERROR(IF(LEN(E810)&gt;0,VLOOKUP(TEXT($E810,0),'Angaben Stationen'!$E$14:$J$213,6,0),"")),"STATION IST NICHT VORHANDEN",IF(LEN(E810)&gt;0,VLOOKUP(TEXT($E810,0),'Angaben Stationen'!$E$14:$J$213,6,0),""))</f>
        <v/>
      </c>
      <c r="E810" s="287"/>
      <c r="F810" s="234"/>
      <c r="G810" s="234"/>
      <c r="H810" s="263"/>
      <c r="I810" s="169"/>
      <c r="K810" s="445" t="str">
        <f t="shared" si="100"/>
        <v>Leer</v>
      </c>
      <c r="L810" s="445" t="str">
        <f>VLOOKUP($D810,{"29 - Psychiatrie (Erwachsene)","BGI";"297 - stationsäquivalente Behandlung in der Erwachsenenpsychiatrie (29)","BGI";"30 - Kinder- und Jugendpsychiatrie","BGII";"307 - stationsäquivalente Behandlung in der Kinder- und Jugendpsychiatrie (30)","BGII";"31 - Psychosomatik","BGI";"","Leer"},2,0)</f>
        <v>Leer</v>
      </c>
      <c r="M810" s="445">
        <f t="shared" si="97"/>
        <v>0</v>
      </c>
      <c r="N810" s="445">
        <f t="shared" si="98"/>
        <v>0</v>
      </c>
      <c r="O810" s="445">
        <f t="shared" si="101"/>
        <v>0</v>
      </c>
      <c r="P810" s="445">
        <f t="shared" si="102"/>
        <v>0</v>
      </c>
      <c r="Q810" s="445">
        <f t="shared" si="103"/>
        <v>0</v>
      </c>
      <c r="R810" s="415" t="str">
        <f t="shared" si="104"/>
        <v>Leer</v>
      </c>
      <c r="S810" s="445">
        <f>IF('Angaben KH-Standort'!D$29='A4'!D810,IF('Angaben KH-Standort'!E$29="Ja",1,0),0)</f>
        <v>0</v>
      </c>
      <c r="T810" s="445">
        <f>IF('Angaben KH-Standort'!D$30='A4'!D810,IF('Angaben KH-Standort'!E$30="Ja",1,0),0)</f>
        <v>0</v>
      </c>
      <c r="U810" s="445">
        <f>IF('Angaben KH-Standort'!D$31='A4'!D810,IF('Angaben KH-Standort'!E$31="Ja",1,0),0)</f>
        <v>0</v>
      </c>
    </row>
    <row r="811" spans="2:21" ht="15" customHeight="1" x14ac:dyDescent="0.3">
      <c r="B811" s="70" t="str">
        <f t="shared" si="99"/>
        <v>!!!</v>
      </c>
      <c r="C811" s="265" t="str">
        <f>IF(ISERROR(IF(LEN(E811)&gt;0,VLOOKUP(TEXT($E811,0),'Angaben Stationen'!$E$14:$J$213,5,0),"")),"?",IF(LEN(E811)&gt;0,VLOOKUP(TEXT($E811,0),'Angaben Stationen'!$E$14:$J$213,5,0),""))</f>
        <v/>
      </c>
      <c r="D811" s="232" t="str">
        <f>IF(ISERROR(IF(LEN(E811)&gt;0,VLOOKUP(TEXT($E811,0),'Angaben Stationen'!$E$14:$J$213,6,0),"")),"STATION IST NICHT VORHANDEN",IF(LEN(E811)&gt;0,VLOOKUP(TEXT($E811,0),'Angaben Stationen'!$E$14:$J$213,6,0),""))</f>
        <v/>
      </c>
      <c r="E811" s="287"/>
      <c r="F811" s="234"/>
      <c r="G811" s="234"/>
      <c r="H811" s="263"/>
      <c r="I811" s="169"/>
      <c r="K811" s="445" t="str">
        <f t="shared" si="100"/>
        <v>Leer</v>
      </c>
      <c r="L811" s="445" t="str">
        <f>VLOOKUP($D811,{"29 - Psychiatrie (Erwachsene)","BGI";"297 - stationsäquivalente Behandlung in der Erwachsenenpsychiatrie (29)","BGI";"30 - Kinder- und Jugendpsychiatrie","BGII";"307 - stationsäquivalente Behandlung in der Kinder- und Jugendpsychiatrie (30)","BGII";"31 - Psychosomatik","BGI";"","Leer"},2,0)</f>
        <v>Leer</v>
      </c>
      <c r="M811" s="445">
        <f t="shared" si="97"/>
        <v>0</v>
      </c>
      <c r="N811" s="445">
        <f t="shared" si="98"/>
        <v>0</v>
      </c>
      <c r="O811" s="445">
        <f t="shared" si="101"/>
        <v>0</v>
      </c>
      <c r="P811" s="445">
        <f t="shared" si="102"/>
        <v>0</v>
      </c>
      <c r="Q811" s="445">
        <f t="shared" si="103"/>
        <v>0</v>
      </c>
      <c r="R811" s="415" t="str">
        <f t="shared" si="104"/>
        <v>Leer</v>
      </c>
      <c r="S811" s="445">
        <f>IF('Angaben KH-Standort'!D$29='A4'!D811,IF('Angaben KH-Standort'!E$29="Ja",1,0),0)</f>
        <v>0</v>
      </c>
      <c r="T811" s="445">
        <f>IF('Angaben KH-Standort'!D$30='A4'!D811,IF('Angaben KH-Standort'!E$30="Ja",1,0),0)</f>
        <v>0</v>
      </c>
      <c r="U811" s="445">
        <f>IF('Angaben KH-Standort'!D$31='A4'!D811,IF('Angaben KH-Standort'!E$31="Ja",1,0),0)</f>
        <v>0</v>
      </c>
    </row>
    <row r="812" spans="2:21" ht="15" customHeight="1" x14ac:dyDescent="0.3">
      <c r="B812" s="70" t="str">
        <f t="shared" si="99"/>
        <v>!!!</v>
      </c>
      <c r="C812" s="265" t="str">
        <f>IF(ISERROR(IF(LEN(E812)&gt;0,VLOOKUP(TEXT($E812,0),'Angaben Stationen'!$E$14:$J$213,5,0),"")),"?",IF(LEN(E812)&gt;0,VLOOKUP(TEXT($E812,0),'Angaben Stationen'!$E$14:$J$213,5,0),""))</f>
        <v/>
      </c>
      <c r="D812" s="232" t="str">
        <f>IF(ISERROR(IF(LEN(E812)&gt;0,VLOOKUP(TEXT($E812,0),'Angaben Stationen'!$E$14:$J$213,6,0),"")),"STATION IST NICHT VORHANDEN",IF(LEN(E812)&gt;0,VLOOKUP(TEXT($E812,0),'Angaben Stationen'!$E$14:$J$213,6,0),""))</f>
        <v/>
      </c>
      <c r="E812" s="287"/>
      <c r="F812" s="234"/>
      <c r="G812" s="234"/>
      <c r="H812" s="263"/>
      <c r="I812" s="169"/>
      <c r="K812" s="445" t="str">
        <f t="shared" si="100"/>
        <v>Leer</v>
      </c>
      <c r="L812" s="445" t="str">
        <f>VLOOKUP($D812,{"29 - Psychiatrie (Erwachsene)","BGI";"297 - stationsäquivalente Behandlung in der Erwachsenenpsychiatrie (29)","BGI";"30 - Kinder- und Jugendpsychiatrie","BGII";"307 - stationsäquivalente Behandlung in der Kinder- und Jugendpsychiatrie (30)","BGII";"31 - Psychosomatik","BGI";"","Leer"},2,0)</f>
        <v>Leer</v>
      </c>
      <c r="M812" s="445">
        <f t="shared" si="97"/>
        <v>0</v>
      </c>
      <c r="N812" s="445">
        <f t="shared" si="98"/>
        <v>0</v>
      </c>
      <c r="O812" s="445">
        <f t="shared" si="101"/>
        <v>0</v>
      </c>
      <c r="P812" s="445">
        <f t="shared" si="102"/>
        <v>0</v>
      </c>
      <c r="Q812" s="445">
        <f t="shared" si="103"/>
        <v>0</v>
      </c>
      <c r="R812" s="415" t="str">
        <f t="shared" si="104"/>
        <v>Leer</v>
      </c>
      <c r="S812" s="445">
        <f>IF('Angaben KH-Standort'!D$29='A4'!D812,IF('Angaben KH-Standort'!E$29="Ja",1,0),0)</f>
        <v>0</v>
      </c>
      <c r="T812" s="445">
        <f>IF('Angaben KH-Standort'!D$30='A4'!D812,IF('Angaben KH-Standort'!E$30="Ja",1,0),0)</f>
        <v>0</v>
      </c>
      <c r="U812" s="445">
        <f>IF('Angaben KH-Standort'!D$31='A4'!D812,IF('Angaben KH-Standort'!E$31="Ja",1,0),0)</f>
        <v>0</v>
      </c>
    </row>
    <row r="813" spans="2:21" ht="15" customHeight="1" x14ac:dyDescent="0.3">
      <c r="B813" s="70" t="str">
        <f t="shared" si="99"/>
        <v>!!!</v>
      </c>
      <c r="C813" s="265" t="str">
        <f>IF(ISERROR(IF(LEN(E813)&gt;0,VLOOKUP(TEXT($E813,0),'Angaben Stationen'!$E$14:$J$213,5,0),"")),"?",IF(LEN(E813)&gt;0,VLOOKUP(TEXT($E813,0),'Angaben Stationen'!$E$14:$J$213,5,0),""))</f>
        <v/>
      </c>
      <c r="D813" s="232" t="str">
        <f>IF(ISERROR(IF(LEN(E813)&gt;0,VLOOKUP(TEXT($E813,0),'Angaben Stationen'!$E$14:$J$213,6,0),"")),"STATION IST NICHT VORHANDEN",IF(LEN(E813)&gt;0,VLOOKUP(TEXT($E813,0),'Angaben Stationen'!$E$14:$J$213,6,0),""))</f>
        <v/>
      </c>
      <c r="E813" s="287"/>
      <c r="F813" s="234"/>
      <c r="G813" s="234"/>
      <c r="H813" s="263"/>
      <c r="I813" s="169"/>
      <c r="K813" s="445" t="str">
        <f t="shared" si="100"/>
        <v>Leer</v>
      </c>
      <c r="L813" s="445" t="str">
        <f>VLOOKUP($D813,{"29 - Psychiatrie (Erwachsene)","BGI";"297 - stationsäquivalente Behandlung in der Erwachsenenpsychiatrie (29)","BGI";"30 - Kinder- und Jugendpsychiatrie","BGII";"307 - stationsäquivalente Behandlung in der Kinder- und Jugendpsychiatrie (30)","BGII";"31 - Psychosomatik","BGI";"","Leer"},2,0)</f>
        <v>Leer</v>
      </c>
      <c r="M813" s="445">
        <f t="shared" si="97"/>
        <v>0</v>
      </c>
      <c r="N813" s="445">
        <f t="shared" si="98"/>
        <v>0</v>
      </c>
      <c r="O813" s="445">
        <f t="shared" si="101"/>
        <v>0</v>
      </c>
      <c r="P813" s="445">
        <f t="shared" si="102"/>
        <v>0</v>
      </c>
      <c r="Q813" s="445">
        <f t="shared" si="103"/>
        <v>0</v>
      </c>
      <c r="R813" s="415" t="str">
        <f t="shared" si="104"/>
        <v>Leer</v>
      </c>
      <c r="S813" s="445">
        <f>IF('Angaben KH-Standort'!D$29='A4'!D813,IF('Angaben KH-Standort'!E$29="Ja",1,0),0)</f>
        <v>0</v>
      </c>
      <c r="T813" s="445">
        <f>IF('Angaben KH-Standort'!D$30='A4'!D813,IF('Angaben KH-Standort'!E$30="Ja",1,0),0)</f>
        <v>0</v>
      </c>
      <c r="U813" s="445">
        <f>IF('Angaben KH-Standort'!D$31='A4'!D813,IF('Angaben KH-Standort'!E$31="Ja",1,0),0)</f>
        <v>0</v>
      </c>
    </row>
    <row r="814" spans="2:21" ht="15" customHeight="1" x14ac:dyDescent="0.3">
      <c r="B814" s="70" t="str">
        <f t="shared" si="99"/>
        <v>!!!</v>
      </c>
      <c r="C814" s="265" t="str">
        <f>IF(ISERROR(IF(LEN(E814)&gt;0,VLOOKUP(TEXT($E814,0),'Angaben Stationen'!$E$14:$J$213,5,0),"")),"?",IF(LEN(E814)&gt;0,VLOOKUP(TEXT($E814,0),'Angaben Stationen'!$E$14:$J$213,5,0),""))</f>
        <v/>
      </c>
      <c r="D814" s="232" t="str">
        <f>IF(ISERROR(IF(LEN(E814)&gt;0,VLOOKUP(TEXT($E814,0),'Angaben Stationen'!$E$14:$J$213,6,0),"")),"STATION IST NICHT VORHANDEN",IF(LEN(E814)&gt;0,VLOOKUP(TEXT($E814,0),'Angaben Stationen'!$E$14:$J$213,6,0),""))</f>
        <v/>
      </c>
      <c r="E814" s="287"/>
      <c r="F814" s="234"/>
      <c r="G814" s="234"/>
      <c r="H814" s="263"/>
      <c r="I814" s="169"/>
      <c r="K814" s="445" t="str">
        <f t="shared" si="100"/>
        <v>Leer</v>
      </c>
      <c r="L814" s="445" t="str">
        <f>VLOOKUP($D814,{"29 - Psychiatrie (Erwachsene)","BGI";"297 - stationsäquivalente Behandlung in der Erwachsenenpsychiatrie (29)","BGI";"30 - Kinder- und Jugendpsychiatrie","BGII";"307 - stationsäquivalente Behandlung in der Kinder- und Jugendpsychiatrie (30)","BGII";"31 - Psychosomatik","BGI";"","Leer"},2,0)</f>
        <v>Leer</v>
      </c>
      <c r="M814" s="445">
        <f t="shared" si="97"/>
        <v>0</v>
      </c>
      <c r="N814" s="445">
        <f t="shared" si="98"/>
        <v>0</v>
      </c>
      <c r="O814" s="445">
        <f t="shared" si="101"/>
        <v>0</v>
      </c>
      <c r="P814" s="445">
        <f t="shared" si="102"/>
        <v>0</v>
      </c>
      <c r="Q814" s="445">
        <f t="shared" si="103"/>
        <v>0</v>
      </c>
      <c r="R814" s="415" t="str">
        <f t="shared" si="104"/>
        <v>Leer</v>
      </c>
      <c r="S814" s="445">
        <f>IF('Angaben KH-Standort'!D$29='A4'!D814,IF('Angaben KH-Standort'!E$29="Ja",1,0),0)</f>
        <v>0</v>
      </c>
      <c r="T814" s="445">
        <f>IF('Angaben KH-Standort'!D$30='A4'!D814,IF('Angaben KH-Standort'!E$30="Ja",1,0),0)</f>
        <v>0</v>
      </c>
      <c r="U814" s="445">
        <f>IF('Angaben KH-Standort'!D$31='A4'!D814,IF('Angaben KH-Standort'!E$31="Ja",1,0),0)</f>
        <v>0</v>
      </c>
    </row>
    <row r="815" spans="2:21" ht="15" customHeight="1" x14ac:dyDescent="0.3">
      <c r="B815" s="70" t="str">
        <f t="shared" si="99"/>
        <v>!!!</v>
      </c>
      <c r="C815" s="265" t="str">
        <f>IF(ISERROR(IF(LEN(E815)&gt;0,VLOOKUP(TEXT($E815,0),'Angaben Stationen'!$E$14:$J$213,5,0),"")),"?",IF(LEN(E815)&gt;0,VLOOKUP(TEXT($E815,0),'Angaben Stationen'!$E$14:$J$213,5,0),""))</f>
        <v/>
      </c>
      <c r="D815" s="232" t="str">
        <f>IF(ISERROR(IF(LEN(E815)&gt;0,VLOOKUP(TEXT($E815,0),'Angaben Stationen'!$E$14:$J$213,6,0),"")),"STATION IST NICHT VORHANDEN",IF(LEN(E815)&gt;0,VLOOKUP(TEXT($E815,0),'Angaben Stationen'!$E$14:$J$213,6,0),""))</f>
        <v/>
      </c>
      <c r="E815" s="287"/>
      <c r="F815" s="234"/>
      <c r="G815" s="234"/>
      <c r="H815" s="263"/>
      <c r="I815" s="169"/>
      <c r="K815" s="445" t="str">
        <f t="shared" si="100"/>
        <v>Leer</v>
      </c>
      <c r="L815" s="445" t="str">
        <f>VLOOKUP($D815,{"29 - Psychiatrie (Erwachsene)","BGI";"297 - stationsäquivalente Behandlung in der Erwachsenenpsychiatrie (29)","BGI";"30 - Kinder- und Jugendpsychiatrie","BGII";"307 - stationsäquivalente Behandlung in der Kinder- und Jugendpsychiatrie (30)","BGII";"31 - Psychosomatik","BGI";"","Leer"},2,0)</f>
        <v>Leer</v>
      </c>
      <c r="M815" s="445">
        <f t="shared" si="97"/>
        <v>0</v>
      </c>
      <c r="N815" s="445">
        <f t="shared" si="98"/>
        <v>0</v>
      </c>
      <c r="O815" s="445">
        <f t="shared" si="101"/>
        <v>0</v>
      </c>
      <c r="P815" s="445">
        <f t="shared" si="102"/>
        <v>0</v>
      </c>
      <c r="Q815" s="445">
        <f t="shared" si="103"/>
        <v>0</v>
      </c>
      <c r="R815" s="415" t="str">
        <f t="shared" si="104"/>
        <v>Leer</v>
      </c>
      <c r="S815" s="445">
        <f>IF('Angaben KH-Standort'!D$29='A4'!D815,IF('Angaben KH-Standort'!E$29="Ja",1,0),0)</f>
        <v>0</v>
      </c>
      <c r="T815" s="445">
        <f>IF('Angaben KH-Standort'!D$30='A4'!D815,IF('Angaben KH-Standort'!E$30="Ja",1,0),0)</f>
        <v>0</v>
      </c>
      <c r="U815" s="445">
        <f>IF('Angaben KH-Standort'!D$31='A4'!D815,IF('Angaben KH-Standort'!E$31="Ja",1,0),0)</f>
        <v>0</v>
      </c>
    </row>
    <row r="816" spans="2:21" ht="15" customHeight="1" x14ac:dyDescent="0.3">
      <c r="B816" s="70" t="str">
        <f t="shared" si="99"/>
        <v>!!!</v>
      </c>
      <c r="C816" s="265" t="str">
        <f>IF(ISERROR(IF(LEN(E816)&gt;0,VLOOKUP(TEXT($E816,0),'Angaben Stationen'!$E$14:$J$213,5,0),"")),"?",IF(LEN(E816)&gt;0,VLOOKUP(TEXT($E816,0),'Angaben Stationen'!$E$14:$J$213,5,0),""))</f>
        <v/>
      </c>
      <c r="D816" s="232" t="str">
        <f>IF(ISERROR(IF(LEN(E816)&gt;0,VLOOKUP(TEXT($E816,0),'Angaben Stationen'!$E$14:$J$213,6,0),"")),"STATION IST NICHT VORHANDEN",IF(LEN(E816)&gt;0,VLOOKUP(TEXT($E816,0),'Angaben Stationen'!$E$14:$J$213,6,0),""))</f>
        <v/>
      </c>
      <c r="E816" s="287"/>
      <c r="F816" s="234"/>
      <c r="G816" s="234"/>
      <c r="H816" s="263"/>
      <c r="I816" s="169"/>
      <c r="K816" s="445" t="str">
        <f t="shared" si="100"/>
        <v>Leer</v>
      </c>
      <c r="L816" s="445" t="str">
        <f>VLOOKUP($D816,{"29 - Psychiatrie (Erwachsene)","BGI";"297 - stationsäquivalente Behandlung in der Erwachsenenpsychiatrie (29)","BGI";"30 - Kinder- und Jugendpsychiatrie","BGII";"307 - stationsäquivalente Behandlung in der Kinder- und Jugendpsychiatrie (30)","BGII";"31 - Psychosomatik","BGI";"","Leer"},2,0)</f>
        <v>Leer</v>
      </c>
      <c r="M816" s="445">
        <f t="shared" si="97"/>
        <v>0</v>
      </c>
      <c r="N816" s="445">
        <f t="shared" si="98"/>
        <v>0</v>
      </c>
      <c r="O816" s="445">
        <f t="shared" si="101"/>
        <v>0</v>
      </c>
      <c r="P816" s="445">
        <f t="shared" si="102"/>
        <v>0</v>
      </c>
      <c r="Q816" s="445">
        <f t="shared" si="103"/>
        <v>0</v>
      </c>
      <c r="R816" s="415" t="str">
        <f t="shared" si="104"/>
        <v>Leer</v>
      </c>
      <c r="S816" s="445">
        <f>IF('Angaben KH-Standort'!D$29='A4'!D816,IF('Angaben KH-Standort'!E$29="Ja",1,0),0)</f>
        <v>0</v>
      </c>
      <c r="T816" s="445">
        <f>IF('Angaben KH-Standort'!D$30='A4'!D816,IF('Angaben KH-Standort'!E$30="Ja",1,0),0)</f>
        <v>0</v>
      </c>
      <c r="U816" s="445">
        <f>IF('Angaben KH-Standort'!D$31='A4'!D816,IF('Angaben KH-Standort'!E$31="Ja",1,0),0)</f>
        <v>0</v>
      </c>
    </row>
    <row r="817" spans="2:21" ht="15" customHeight="1" x14ac:dyDescent="0.3">
      <c r="B817" s="70" t="str">
        <f t="shared" si="99"/>
        <v>!!!</v>
      </c>
      <c r="C817" s="265" t="str">
        <f>IF(ISERROR(IF(LEN(E817)&gt;0,VLOOKUP(TEXT($E817,0),'Angaben Stationen'!$E$14:$J$213,5,0),"")),"?",IF(LEN(E817)&gt;0,VLOOKUP(TEXT($E817,0),'Angaben Stationen'!$E$14:$J$213,5,0),""))</f>
        <v/>
      </c>
      <c r="D817" s="232" t="str">
        <f>IF(ISERROR(IF(LEN(E817)&gt;0,VLOOKUP(TEXT($E817,0),'Angaben Stationen'!$E$14:$J$213,6,0),"")),"STATION IST NICHT VORHANDEN",IF(LEN(E817)&gt;0,VLOOKUP(TEXT($E817,0),'Angaben Stationen'!$E$14:$J$213,6,0),""))</f>
        <v/>
      </c>
      <c r="E817" s="287"/>
      <c r="F817" s="234"/>
      <c r="G817" s="234"/>
      <c r="H817" s="263"/>
      <c r="I817" s="169"/>
      <c r="K817" s="445" t="str">
        <f t="shared" si="100"/>
        <v>Leer</v>
      </c>
      <c r="L817" s="445" t="str">
        <f>VLOOKUP($D817,{"29 - Psychiatrie (Erwachsene)","BGI";"297 - stationsäquivalente Behandlung in der Erwachsenenpsychiatrie (29)","BGI";"30 - Kinder- und Jugendpsychiatrie","BGII";"307 - stationsäquivalente Behandlung in der Kinder- und Jugendpsychiatrie (30)","BGII";"31 - Psychosomatik","BGI";"","Leer"},2,0)</f>
        <v>Leer</v>
      </c>
      <c r="M817" s="445">
        <f t="shared" si="97"/>
        <v>0</v>
      </c>
      <c r="N817" s="445">
        <f t="shared" si="98"/>
        <v>0</v>
      </c>
      <c r="O817" s="445">
        <f t="shared" si="101"/>
        <v>0</v>
      </c>
      <c r="P817" s="445">
        <f t="shared" si="102"/>
        <v>0</v>
      </c>
      <c r="Q817" s="445">
        <f t="shared" si="103"/>
        <v>0</v>
      </c>
      <c r="R817" s="415" t="str">
        <f t="shared" si="104"/>
        <v>Leer</v>
      </c>
      <c r="S817" s="445">
        <f>IF('Angaben KH-Standort'!D$29='A4'!D817,IF('Angaben KH-Standort'!E$29="Ja",1,0),0)</f>
        <v>0</v>
      </c>
      <c r="T817" s="445">
        <f>IF('Angaben KH-Standort'!D$30='A4'!D817,IF('Angaben KH-Standort'!E$30="Ja",1,0),0)</f>
        <v>0</v>
      </c>
      <c r="U817" s="445">
        <f>IF('Angaben KH-Standort'!D$31='A4'!D817,IF('Angaben KH-Standort'!E$31="Ja",1,0),0)</f>
        <v>0</v>
      </c>
    </row>
    <row r="818" spans="2:21" ht="15" customHeight="1" x14ac:dyDescent="0.3">
      <c r="B818" s="70" t="str">
        <f t="shared" si="99"/>
        <v>!!!</v>
      </c>
      <c r="C818" s="265" t="str">
        <f>IF(ISERROR(IF(LEN(E818)&gt;0,VLOOKUP(TEXT($E818,0),'Angaben Stationen'!$E$14:$J$213,5,0),"")),"?",IF(LEN(E818)&gt;0,VLOOKUP(TEXT($E818,0),'Angaben Stationen'!$E$14:$J$213,5,0),""))</f>
        <v/>
      </c>
      <c r="D818" s="232" t="str">
        <f>IF(ISERROR(IF(LEN(E818)&gt;0,VLOOKUP(TEXT($E818,0),'Angaben Stationen'!$E$14:$J$213,6,0),"")),"STATION IST NICHT VORHANDEN",IF(LEN(E818)&gt;0,VLOOKUP(TEXT($E818,0),'Angaben Stationen'!$E$14:$J$213,6,0),""))</f>
        <v/>
      </c>
      <c r="E818" s="287"/>
      <c r="F818" s="234"/>
      <c r="G818" s="234"/>
      <c r="H818" s="263"/>
      <c r="I818" s="169"/>
      <c r="K818" s="445" t="str">
        <f t="shared" si="100"/>
        <v>Leer</v>
      </c>
      <c r="L818" s="445" t="str">
        <f>VLOOKUP($D818,{"29 - Psychiatrie (Erwachsene)","BGI";"297 - stationsäquivalente Behandlung in der Erwachsenenpsychiatrie (29)","BGI";"30 - Kinder- und Jugendpsychiatrie","BGII";"307 - stationsäquivalente Behandlung in der Kinder- und Jugendpsychiatrie (30)","BGII";"31 - Psychosomatik","BGI";"","Leer"},2,0)</f>
        <v>Leer</v>
      </c>
      <c r="M818" s="445">
        <f t="shared" si="97"/>
        <v>0</v>
      </c>
      <c r="N818" s="445">
        <f t="shared" si="98"/>
        <v>0</v>
      </c>
      <c r="O818" s="445">
        <f t="shared" si="101"/>
        <v>0</v>
      </c>
      <c r="P818" s="445">
        <f t="shared" si="102"/>
        <v>0</v>
      </c>
      <c r="Q818" s="445">
        <f t="shared" si="103"/>
        <v>0</v>
      </c>
      <c r="R818" s="415" t="str">
        <f t="shared" si="104"/>
        <v>Leer</v>
      </c>
      <c r="S818" s="445">
        <f>IF('Angaben KH-Standort'!D$29='A4'!D818,IF('Angaben KH-Standort'!E$29="Ja",1,0),0)</f>
        <v>0</v>
      </c>
      <c r="T818" s="445">
        <f>IF('Angaben KH-Standort'!D$30='A4'!D818,IF('Angaben KH-Standort'!E$30="Ja",1,0),0)</f>
        <v>0</v>
      </c>
      <c r="U818" s="445">
        <f>IF('Angaben KH-Standort'!D$31='A4'!D818,IF('Angaben KH-Standort'!E$31="Ja",1,0),0)</f>
        <v>0</v>
      </c>
    </row>
    <row r="819" spans="2:21" ht="15" customHeight="1" x14ac:dyDescent="0.3">
      <c r="B819" s="70" t="str">
        <f t="shared" si="99"/>
        <v>!!!</v>
      </c>
      <c r="C819" s="265" t="str">
        <f>IF(ISERROR(IF(LEN(E819)&gt;0,VLOOKUP(TEXT($E819,0),'Angaben Stationen'!$E$14:$J$213,5,0),"")),"?",IF(LEN(E819)&gt;0,VLOOKUP(TEXT($E819,0),'Angaben Stationen'!$E$14:$J$213,5,0),""))</f>
        <v/>
      </c>
      <c r="D819" s="232" t="str">
        <f>IF(ISERROR(IF(LEN(E819)&gt;0,VLOOKUP(TEXT($E819,0),'Angaben Stationen'!$E$14:$J$213,6,0),"")),"STATION IST NICHT VORHANDEN",IF(LEN(E819)&gt;0,VLOOKUP(TEXT($E819,0),'Angaben Stationen'!$E$14:$J$213,6,0),""))</f>
        <v/>
      </c>
      <c r="E819" s="287"/>
      <c r="F819" s="234"/>
      <c r="G819" s="234"/>
      <c r="H819" s="263"/>
      <c r="I819" s="169"/>
      <c r="K819" s="445" t="str">
        <f t="shared" si="100"/>
        <v>Leer</v>
      </c>
      <c r="L819" s="445" t="str">
        <f>VLOOKUP($D819,{"29 - Psychiatrie (Erwachsene)","BGI";"297 - stationsäquivalente Behandlung in der Erwachsenenpsychiatrie (29)","BGI";"30 - Kinder- und Jugendpsychiatrie","BGII";"307 - stationsäquivalente Behandlung in der Kinder- und Jugendpsychiatrie (30)","BGII";"31 - Psychosomatik","BGI";"","Leer"},2,0)</f>
        <v>Leer</v>
      </c>
      <c r="M819" s="445">
        <f t="shared" si="97"/>
        <v>0</v>
      </c>
      <c r="N819" s="445">
        <f t="shared" si="98"/>
        <v>0</v>
      </c>
      <c r="O819" s="445">
        <f t="shared" si="101"/>
        <v>0</v>
      </c>
      <c r="P819" s="445">
        <f t="shared" si="102"/>
        <v>0</v>
      </c>
      <c r="Q819" s="445">
        <f t="shared" si="103"/>
        <v>0</v>
      </c>
      <c r="R819" s="415" t="str">
        <f t="shared" si="104"/>
        <v>Leer</v>
      </c>
      <c r="S819" s="445">
        <f>IF('Angaben KH-Standort'!D$29='A4'!D819,IF('Angaben KH-Standort'!E$29="Ja",1,0),0)</f>
        <v>0</v>
      </c>
      <c r="T819" s="445">
        <f>IF('Angaben KH-Standort'!D$30='A4'!D819,IF('Angaben KH-Standort'!E$30="Ja",1,0),0)</f>
        <v>0</v>
      </c>
      <c r="U819" s="445">
        <f>IF('Angaben KH-Standort'!D$31='A4'!D819,IF('Angaben KH-Standort'!E$31="Ja",1,0),0)</f>
        <v>0</v>
      </c>
    </row>
    <row r="820" spans="2:21" ht="15" customHeight="1" x14ac:dyDescent="0.3">
      <c r="B820" s="70" t="str">
        <f t="shared" si="99"/>
        <v>!!!</v>
      </c>
      <c r="C820" s="265" t="str">
        <f>IF(ISERROR(IF(LEN(E820)&gt;0,VLOOKUP(TEXT($E820,0),'Angaben Stationen'!$E$14:$J$213,5,0),"")),"?",IF(LEN(E820)&gt;0,VLOOKUP(TEXT($E820,0),'Angaben Stationen'!$E$14:$J$213,5,0),""))</f>
        <v/>
      </c>
      <c r="D820" s="232" t="str">
        <f>IF(ISERROR(IF(LEN(E820)&gt;0,VLOOKUP(TEXT($E820,0),'Angaben Stationen'!$E$14:$J$213,6,0),"")),"STATION IST NICHT VORHANDEN",IF(LEN(E820)&gt;0,VLOOKUP(TEXT($E820,0),'Angaben Stationen'!$E$14:$J$213,6,0),""))</f>
        <v/>
      </c>
      <c r="E820" s="287"/>
      <c r="F820" s="234"/>
      <c r="G820" s="234"/>
      <c r="H820" s="263"/>
      <c r="I820" s="169"/>
      <c r="K820" s="445" t="str">
        <f t="shared" si="100"/>
        <v>Leer</v>
      </c>
      <c r="L820" s="445" t="str">
        <f>VLOOKUP($D820,{"29 - Psychiatrie (Erwachsene)","BGI";"297 - stationsäquivalente Behandlung in der Erwachsenenpsychiatrie (29)","BGI";"30 - Kinder- und Jugendpsychiatrie","BGII";"307 - stationsäquivalente Behandlung in der Kinder- und Jugendpsychiatrie (30)","BGII";"31 - Psychosomatik","BGI";"","Leer"},2,0)</f>
        <v>Leer</v>
      </c>
      <c r="M820" s="445">
        <f t="shared" si="97"/>
        <v>0</v>
      </c>
      <c r="N820" s="445">
        <f t="shared" si="98"/>
        <v>0</v>
      </c>
      <c r="O820" s="445">
        <f t="shared" si="101"/>
        <v>0</v>
      </c>
      <c r="P820" s="445">
        <f t="shared" si="102"/>
        <v>0</v>
      </c>
      <c r="Q820" s="445">
        <f t="shared" si="103"/>
        <v>0</v>
      </c>
      <c r="R820" s="415" t="str">
        <f t="shared" si="104"/>
        <v>Leer</v>
      </c>
      <c r="S820" s="445">
        <f>IF('Angaben KH-Standort'!D$29='A4'!D820,IF('Angaben KH-Standort'!E$29="Ja",1,0),0)</f>
        <v>0</v>
      </c>
      <c r="T820" s="445">
        <f>IF('Angaben KH-Standort'!D$30='A4'!D820,IF('Angaben KH-Standort'!E$30="Ja",1,0),0)</f>
        <v>0</v>
      </c>
      <c r="U820" s="445">
        <f>IF('Angaben KH-Standort'!D$31='A4'!D820,IF('Angaben KH-Standort'!E$31="Ja",1,0),0)</f>
        <v>0</v>
      </c>
    </row>
    <row r="821" spans="2:21" ht="15" customHeight="1" x14ac:dyDescent="0.3">
      <c r="B821" s="70" t="str">
        <f t="shared" si="99"/>
        <v>!!!</v>
      </c>
      <c r="C821" s="265" t="str">
        <f>IF(ISERROR(IF(LEN(E821)&gt;0,VLOOKUP(TEXT($E821,0),'Angaben Stationen'!$E$14:$J$213,5,0),"")),"?",IF(LEN(E821)&gt;0,VLOOKUP(TEXT($E821,0),'Angaben Stationen'!$E$14:$J$213,5,0),""))</f>
        <v/>
      </c>
      <c r="D821" s="232" t="str">
        <f>IF(ISERROR(IF(LEN(E821)&gt;0,VLOOKUP(TEXT($E821,0),'Angaben Stationen'!$E$14:$J$213,6,0),"")),"STATION IST NICHT VORHANDEN",IF(LEN(E821)&gt;0,VLOOKUP(TEXT($E821,0),'Angaben Stationen'!$E$14:$J$213,6,0),""))</f>
        <v/>
      </c>
      <c r="E821" s="287"/>
      <c r="F821" s="234"/>
      <c r="G821" s="234"/>
      <c r="H821" s="263"/>
      <c r="I821" s="169"/>
      <c r="K821" s="445" t="str">
        <f t="shared" si="100"/>
        <v>Leer</v>
      </c>
      <c r="L821" s="445" t="str">
        <f>VLOOKUP($D821,{"29 - Psychiatrie (Erwachsene)","BGI";"297 - stationsäquivalente Behandlung in der Erwachsenenpsychiatrie (29)","BGI";"30 - Kinder- und Jugendpsychiatrie","BGII";"307 - stationsäquivalente Behandlung in der Kinder- und Jugendpsychiatrie (30)","BGII";"31 - Psychosomatik","BGI";"","Leer"},2,0)</f>
        <v>Leer</v>
      </c>
      <c r="M821" s="445">
        <f t="shared" si="97"/>
        <v>0</v>
      </c>
      <c r="N821" s="445">
        <f t="shared" si="98"/>
        <v>0</v>
      </c>
      <c r="O821" s="445">
        <f t="shared" si="101"/>
        <v>0</v>
      </c>
      <c r="P821" s="445">
        <f t="shared" si="102"/>
        <v>0</v>
      </c>
      <c r="Q821" s="445">
        <f t="shared" si="103"/>
        <v>0</v>
      </c>
      <c r="R821" s="415" t="str">
        <f t="shared" si="104"/>
        <v>Leer</v>
      </c>
      <c r="S821" s="445">
        <f>IF('Angaben KH-Standort'!D$29='A4'!D821,IF('Angaben KH-Standort'!E$29="Ja",1,0),0)</f>
        <v>0</v>
      </c>
      <c r="T821" s="445">
        <f>IF('Angaben KH-Standort'!D$30='A4'!D821,IF('Angaben KH-Standort'!E$30="Ja",1,0),0)</f>
        <v>0</v>
      </c>
      <c r="U821" s="445">
        <f>IF('Angaben KH-Standort'!D$31='A4'!D821,IF('Angaben KH-Standort'!E$31="Ja",1,0),0)</f>
        <v>0</v>
      </c>
    </row>
    <row r="822" spans="2:21" ht="15" customHeight="1" x14ac:dyDescent="0.3">
      <c r="B822" s="70" t="str">
        <f t="shared" si="99"/>
        <v>!!!</v>
      </c>
      <c r="C822" s="265" t="str">
        <f>IF(ISERROR(IF(LEN(E822)&gt;0,VLOOKUP(TEXT($E822,0),'Angaben Stationen'!$E$14:$J$213,5,0),"")),"?",IF(LEN(E822)&gt;0,VLOOKUP(TEXT($E822,0),'Angaben Stationen'!$E$14:$J$213,5,0),""))</f>
        <v/>
      </c>
      <c r="D822" s="232" t="str">
        <f>IF(ISERROR(IF(LEN(E822)&gt;0,VLOOKUP(TEXT($E822,0),'Angaben Stationen'!$E$14:$J$213,6,0),"")),"STATION IST NICHT VORHANDEN",IF(LEN(E822)&gt;0,VLOOKUP(TEXT($E822,0),'Angaben Stationen'!$E$14:$J$213,6,0),""))</f>
        <v/>
      </c>
      <c r="E822" s="287"/>
      <c r="F822" s="234"/>
      <c r="G822" s="234"/>
      <c r="H822" s="263"/>
      <c r="I822" s="169"/>
      <c r="K822" s="445" t="str">
        <f t="shared" si="100"/>
        <v>Leer</v>
      </c>
      <c r="L822" s="445" t="str">
        <f>VLOOKUP($D822,{"29 - Psychiatrie (Erwachsene)","BGI";"297 - stationsäquivalente Behandlung in der Erwachsenenpsychiatrie (29)","BGI";"30 - Kinder- und Jugendpsychiatrie","BGII";"307 - stationsäquivalente Behandlung in der Kinder- und Jugendpsychiatrie (30)","BGII";"31 - Psychosomatik","BGI";"","Leer"},2,0)</f>
        <v>Leer</v>
      </c>
      <c r="M822" s="445">
        <f t="shared" si="97"/>
        <v>0</v>
      </c>
      <c r="N822" s="445">
        <f t="shared" si="98"/>
        <v>0</v>
      </c>
      <c r="O822" s="445">
        <f t="shared" si="101"/>
        <v>0</v>
      </c>
      <c r="P822" s="445">
        <f t="shared" si="102"/>
        <v>0</v>
      </c>
      <c r="Q822" s="445">
        <f t="shared" si="103"/>
        <v>0</v>
      </c>
      <c r="R822" s="415" t="str">
        <f t="shared" si="104"/>
        <v>Leer</v>
      </c>
      <c r="S822" s="445">
        <f>IF('Angaben KH-Standort'!D$29='A4'!D822,IF('Angaben KH-Standort'!E$29="Ja",1,0),0)</f>
        <v>0</v>
      </c>
      <c r="T822" s="445">
        <f>IF('Angaben KH-Standort'!D$30='A4'!D822,IF('Angaben KH-Standort'!E$30="Ja",1,0),0)</f>
        <v>0</v>
      </c>
      <c r="U822" s="445">
        <f>IF('Angaben KH-Standort'!D$31='A4'!D822,IF('Angaben KH-Standort'!E$31="Ja",1,0),0)</f>
        <v>0</v>
      </c>
    </row>
    <row r="823" spans="2:21" ht="15" customHeight="1" x14ac:dyDescent="0.3">
      <c r="B823" s="70" t="str">
        <f t="shared" si="99"/>
        <v>!!!</v>
      </c>
      <c r="C823" s="265" t="str">
        <f>IF(ISERROR(IF(LEN(E823)&gt;0,VLOOKUP(TEXT($E823,0),'Angaben Stationen'!$E$14:$J$213,5,0),"")),"?",IF(LEN(E823)&gt;0,VLOOKUP(TEXT($E823,0),'Angaben Stationen'!$E$14:$J$213,5,0),""))</f>
        <v/>
      </c>
      <c r="D823" s="232" t="str">
        <f>IF(ISERROR(IF(LEN(E823)&gt;0,VLOOKUP(TEXT($E823,0),'Angaben Stationen'!$E$14:$J$213,6,0),"")),"STATION IST NICHT VORHANDEN",IF(LEN(E823)&gt;0,VLOOKUP(TEXT($E823,0),'Angaben Stationen'!$E$14:$J$213,6,0),""))</f>
        <v/>
      </c>
      <c r="E823" s="287"/>
      <c r="F823" s="234"/>
      <c r="G823" s="234"/>
      <c r="H823" s="263"/>
      <c r="I823" s="169"/>
      <c r="K823" s="445" t="str">
        <f t="shared" si="100"/>
        <v>Leer</v>
      </c>
      <c r="L823" s="445" t="str">
        <f>VLOOKUP($D823,{"29 - Psychiatrie (Erwachsene)","BGI";"297 - stationsäquivalente Behandlung in der Erwachsenenpsychiatrie (29)","BGI";"30 - Kinder- und Jugendpsychiatrie","BGII";"307 - stationsäquivalente Behandlung in der Kinder- und Jugendpsychiatrie (30)","BGII";"31 - Psychosomatik","BGI";"","Leer"},2,0)</f>
        <v>Leer</v>
      </c>
      <c r="M823" s="445">
        <f t="shared" si="97"/>
        <v>0</v>
      </c>
      <c r="N823" s="445">
        <f t="shared" si="98"/>
        <v>0</v>
      </c>
      <c r="O823" s="445">
        <f t="shared" si="101"/>
        <v>0</v>
      </c>
      <c r="P823" s="445">
        <f t="shared" si="102"/>
        <v>0</v>
      </c>
      <c r="Q823" s="445">
        <f t="shared" si="103"/>
        <v>0</v>
      </c>
      <c r="R823" s="415" t="str">
        <f t="shared" si="104"/>
        <v>Leer</v>
      </c>
      <c r="S823" s="445">
        <f>IF('Angaben KH-Standort'!D$29='A4'!D823,IF('Angaben KH-Standort'!E$29="Ja",1,0),0)</f>
        <v>0</v>
      </c>
      <c r="T823" s="445">
        <f>IF('Angaben KH-Standort'!D$30='A4'!D823,IF('Angaben KH-Standort'!E$30="Ja",1,0),0)</f>
        <v>0</v>
      </c>
      <c r="U823" s="445">
        <f>IF('Angaben KH-Standort'!D$31='A4'!D823,IF('Angaben KH-Standort'!E$31="Ja",1,0),0)</f>
        <v>0</v>
      </c>
    </row>
    <row r="824" spans="2:21" ht="15" customHeight="1" x14ac:dyDescent="0.3">
      <c r="B824" s="70" t="str">
        <f t="shared" si="99"/>
        <v>!!!</v>
      </c>
      <c r="C824" s="265" t="str">
        <f>IF(ISERROR(IF(LEN(E824)&gt;0,VLOOKUP(TEXT($E824,0),'Angaben Stationen'!$E$14:$J$213,5,0),"")),"?",IF(LEN(E824)&gt;0,VLOOKUP(TEXT($E824,0),'Angaben Stationen'!$E$14:$J$213,5,0),""))</f>
        <v/>
      </c>
      <c r="D824" s="232" t="str">
        <f>IF(ISERROR(IF(LEN(E824)&gt;0,VLOOKUP(TEXT($E824,0),'Angaben Stationen'!$E$14:$J$213,6,0),"")),"STATION IST NICHT VORHANDEN",IF(LEN(E824)&gt;0,VLOOKUP(TEXT($E824,0),'Angaben Stationen'!$E$14:$J$213,6,0),""))</f>
        <v/>
      </c>
      <c r="E824" s="287"/>
      <c r="F824" s="234"/>
      <c r="G824" s="234"/>
      <c r="H824" s="263"/>
      <c r="I824" s="169"/>
      <c r="K824" s="445" t="str">
        <f t="shared" si="100"/>
        <v>Leer</v>
      </c>
      <c r="L824" s="445" t="str">
        <f>VLOOKUP($D824,{"29 - Psychiatrie (Erwachsene)","BGI";"297 - stationsäquivalente Behandlung in der Erwachsenenpsychiatrie (29)","BGI";"30 - Kinder- und Jugendpsychiatrie","BGII";"307 - stationsäquivalente Behandlung in der Kinder- und Jugendpsychiatrie (30)","BGII";"31 - Psychosomatik","BGI";"","Leer"},2,0)</f>
        <v>Leer</v>
      </c>
      <c r="M824" s="445">
        <f t="shared" si="97"/>
        <v>0</v>
      </c>
      <c r="N824" s="445">
        <f t="shared" si="98"/>
        <v>0</v>
      </c>
      <c r="O824" s="445">
        <f t="shared" si="101"/>
        <v>0</v>
      </c>
      <c r="P824" s="445">
        <f t="shared" si="102"/>
        <v>0</v>
      </c>
      <c r="Q824" s="445">
        <f t="shared" si="103"/>
        <v>0</v>
      </c>
      <c r="R824" s="415" t="str">
        <f t="shared" si="104"/>
        <v>Leer</v>
      </c>
      <c r="S824" s="445">
        <f>IF('Angaben KH-Standort'!D$29='A4'!D824,IF('Angaben KH-Standort'!E$29="Ja",1,0),0)</f>
        <v>0</v>
      </c>
      <c r="T824" s="445">
        <f>IF('Angaben KH-Standort'!D$30='A4'!D824,IF('Angaben KH-Standort'!E$30="Ja",1,0),0)</f>
        <v>0</v>
      </c>
      <c r="U824" s="445">
        <f>IF('Angaben KH-Standort'!D$31='A4'!D824,IF('Angaben KH-Standort'!E$31="Ja",1,0),0)</f>
        <v>0</v>
      </c>
    </row>
    <row r="825" spans="2:21" ht="15" customHeight="1" x14ac:dyDescent="0.3">
      <c r="B825" s="70" t="str">
        <f t="shared" si="99"/>
        <v>!!!</v>
      </c>
      <c r="C825" s="265" t="str">
        <f>IF(ISERROR(IF(LEN(E825)&gt;0,VLOOKUP(TEXT($E825,0),'Angaben Stationen'!$E$14:$J$213,5,0),"")),"?",IF(LEN(E825)&gt;0,VLOOKUP(TEXT($E825,0),'Angaben Stationen'!$E$14:$J$213,5,0),""))</f>
        <v/>
      </c>
      <c r="D825" s="232" t="str">
        <f>IF(ISERROR(IF(LEN(E825)&gt;0,VLOOKUP(TEXT($E825,0),'Angaben Stationen'!$E$14:$J$213,6,0),"")),"STATION IST NICHT VORHANDEN",IF(LEN(E825)&gt;0,VLOOKUP(TEXT($E825,0),'Angaben Stationen'!$E$14:$J$213,6,0),""))</f>
        <v/>
      </c>
      <c r="E825" s="287"/>
      <c r="F825" s="234"/>
      <c r="G825" s="234"/>
      <c r="H825" s="263"/>
      <c r="I825" s="169"/>
      <c r="K825" s="445" t="str">
        <f t="shared" si="100"/>
        <v>Leer</v>
      </c>
      <c r="L825" s="445" t="str">
        <f>VLOOKUP($D825,{"29 - Psychiatrie (Erwachsene)","BGI";"297 - stationsäquivalente Behandlung in der Erwachsenenpsychiatrie (29)","BGI";"30 - Kinder- und Jugendpsychiatrie","BGII";"307 - stationsäquivalente Behandlung in der Kinder- und Jugendpsychiatrie (30)","BGII";"31 - Psychosomatik","BGI";"","Leer"},2,0)</f>
        <v>Leer</v>
      </c>
      <c r="M825" s="445">
        <f t="shared" si="97"/>
        <v>0</v>
      </c>
      <c r="N825" s="445">
        <f t="shared" si="98"/>
        <v>0</v>
      </c>
      <c r="O825" s="445">
        <f t="shared" si="101"/>
        <v>0</v>
      </c>
      <c r="P825" s="445">
        <f t="shared" si="102"/>
        <v>0</v>
      </c>
      <c r="Q825" s="445">
        <f t="shared" si="103"/>
        <v>0</v>
      </c>
      <c r="R825" s="415" t="str">
        <f t="shared" si="104"/>
        <v>Leer</v>
      </c>
      <c r="S825" s="445">
        <f>IF('Angaben KH-Standort'!D$29='A4'!D825,IF('Angaben KH-Standort'!E$29="Ja",1,0),0)</f>
        <v>0</v>
      </c>
      <c r="T825" s="445">
        <f>IF('Angaben KH-Standort'!D$30='A4'!D825,IF('Angaben KH-Standort'!E$30="Ja",1,0),0)</f>
        <v>0</v>
      </c>
      <c r="U825" s="445">
        <f>IF('Angaben KH-Standort'!D$31='A4'!D825,IF('Angaben KH-Standort'!E$31="Ja",1,0),0)</f>
        <v>0</v>
      </c>
    </row>
    <row r="826" spans="2:21" ht="15" customHeight="1" x14ac:dyDescent="0.3">
      <c r="B826" s="70" t="str">
        <f t="shared" si="99"/>
        <v>!!!</v>
      </c>
      <c r="C826" s="265" t="str">
        <f>IF(ISERROR(IF(LEN(E826)&gt;0,VLOOKUP(TEXT($E826,0),'Angaben Stationen'!$E$14:$J$213,5,0),"")),"?",IF(LEN(E826)&gt;0,VLOOKUP(TEXT($E826,0),'Angaben Stationen'!$E$14:$J$213,5,0),""))</f>
        <v/>
      </c>
      <c r="D826" s="232" t="str">
        <f>IF(ISERROR(IF(LEN(E826)&gt;0,VLOOKUP(TEXT($E826,0),'Angaben Stationen'!$E$14:$J$213,6,0),"")),"STATION IST NICHT VORHANDEN",IF(LEN(E826)&gt;0,VLOOKUP(TEXT($E826,0),'Angaben Stationen'!$E$14:$J$213,6,0),""))</f>
        <v/>
      </c>
      <c r="E826" s="287"/>
      <c r="F826" s="234"/>
      <c r="G826" s="234"/>
      <c r="H826" s="263"/>
      <c r="I826" s="169"/>
      <c r="K826" s="445" t="str">
        <f t="shared" si="100"/>
        <v>Leer</v>
      </c>
      <c r="L826" s="445" t="str">
        <f>VLOOKUP($D826,{"29 - Psychiatrie (Erwachsene)","BGI";"297 - stationsäquivalente Behandlung in der Erwachsenenpsychiatrie (29)","BGI";"30 - Kinder- und Jugendpsychiatrie","BGII";"307 - stationsäquivalente Behandlung in der Kinder- und Jugendpsychiatrie (30)","BGII";"31 - Psychosomatik","BGI";"","Leer"},2,0)</f>
        <v>Leer</v>
      </c>
      <c r="M826" s="445">
        <f t="shared" si="97"/>
        <v>0</v>
      </c>
      <c r="N826" s="445">
        <f t="shared" si="98"/>
        <v>0</v>
      </c>
      <c r="O826" s="445">
        <f t="shared" si="101"/>
        <v>0</v>
      </c>
      <c r="P826" s="445">
        <f t="shared" si="102"/>
        <v>0</v>
      </c>
      <c r="Q826" s="445">
        <f t="shared" si="103"/>
        <v>0</v>
      </c>
      <c r="R826" s="415" t="str">
        <f t="shared" si="104"/>
        <v>Leer</v>
      </c>
      <c r="S826" s="445">
        <f>IF('Angaben KH-Standort'!D$29='A4'!D826,IF('Angaben KH-Standort'!E$29="Ja",1,0),0)</f>
        <v>0</v>
      </c>
      <c r="T826" s="445">
        <f>IF('Angaben KH-Standort'!D$30='A4'!D826,IF('Angaben KH-Standort'!E$30="Ja",1,0),0)</f>
        <v>0</v>
      </c>
      <c r="U826" s="445">
        <f>IF('Angaben KH-Standort'!D$31='A4'!D826,IF('Angaben KH-Standort'!E$31="Ja",1,0),0)</f>
        <v>0</v>
      </c>
    </row>
    <row r="827" spans="2:21" ht="15" customHeight="1" x14ac:dyDescent="0.3">
      <c r="B827" s="70" t="str">
        <f t="shared" si="99"/>
        <v>!!!</v>
      </c>
      <c r="C827" s="265" t="str">
        <f>IF(ISERROR(IF(LEN(E827)&gt;0,VLOOKUP(TEXT($E827,0),'Angaben Stationen'!$E$14:$J$213,5,0),"")),"?",IF(LEN(E827)&gt;0,VLOOKUP(TEXT($E827,0),'Angaben Stationen'!$E$14:$J$213,5,0),""))</f>
        <v/>
      </c>
      <c r="D827" s="232" t="str">
        <f>IF(ISERROR(IF(LEN(E827)&gt;0,VLOOKUP(TEXT($E827,0),'Angaben Stationen'!$E$14:$J$213,6,0),"")),"STATION IST NICHT VORHANDEN",IF(LEN(E827)&gt;0,VLOOKUP(TEXT($E827,0),'Angaben Stationen'!$E$14:$J$213,6,0),""))</f>
        <v/>
      </c>
      <c r="E827" s="287"/>
      <c r="F827" s="234"/>
      <c r="G827" s="234"/>
      <c r="H827" s="263"/>
      <c r="I827" s="169"/>
      <c r="K827" s="445" t="str">
        <f t="shared" si="100"/>
        <v>Leer</v>
      </c>
      <c r="L827" s="445" t="str">
        <f>VLOOKUP($D827,{"29 - Psychiatrie (Erwachsene)","BGI";"297 - stationsäquivalente Behandlung in der Erwachsenenpsychiatrie (29)","BGI";"30 - Kinder- und Jugendpsychiatrie","BGII";"307 - stationsäquivalente Behandlung in der Kinder- und Jugendpsychiatrie (30)","BGII";"31 - Psychosomatik","BGI";"","Leer"},2,0)</f>
        <v>Leer</v>
      </c>
      <c r="M827" s="445">
        <f t="shared" si="97"/>
        <v>0</v>
      </c>
      <c r="N827" s="445">
        <f t="shared" si="98"/>
        <v>0</v>
      </c>
      <c r="O827" s="445">
        <f t="shared" si="101"/>
        <v>0</v>
      </c>
      <c r="P827" s="445">
        <f t="shared" si="102"/>
        <v>0</v>
      </c>
      <c r="Q827" s="445">
        <f t="shared" si="103"/>
        <v>0</v>
      </c>
      <c r="R827" s="415" t="str">
        <f t="shared" si="104"/>
        <v>Leer</v>
      </c>
      <c r="S827" s="445">
        <f>IF('Angaben KH-Standort'!D$29='A4'!D827,IF('Angaben KH-Standort'!E$29="Ja",1,0),0)</f>
        <v>0</v>
      </c>
      <c r="T827" s="445">
        <f>IF('Angaben KH-Standort'!D$30='A4'!D827,IF('Angaben KH-Standort'!E$30="Ja",1,0),0)</f>
        <v>0</v>
      </c>
      <c r="U827" s="445">
        <f>IF('Angaben KH-Standort'!D$31='A4'!D827,IF('Angaben KH-Standort'!E$31="Ja",1,0),0)</f>
        <v>0</v>
      </c>
    </row>
    <row r="828" spans="2:21" ht="15" customHeight="1" x14ac:dyDescent="0.3">
      <c r="B828" s="70" t="str">
        <f t="shared" si="99"/>
        <v>!!!</v>
      </c>
      <c r="C828" s="265" t="str">
        <f>IF(ISERROR(IF(LEN(E828)&gt;0,VLOOKUP(TEXT($E828,0),'Angaben Stationen'!$E$14:$J$213,5,0),"")),"?",IF(LEN(E828)&gt;0,VLOOKUP(TEXT($E828,0),'Angaben Stationen'!$E$14:$J$213,5,0),""))</f>
        <v/>
      </c>
      <c r="D828" s="232" t="str">
        <f>IF(ISERROR(IF(LEN(E828)&gt;0,VLOOKUP(TEXT($E828,0),'Angaben Stationen'!$E$14:$J$213,6,0),"")),"STATION IST NICHT VORHANDEN",IF(LEN(E828)&gt;0,VLOOKUP(TEXT($E828,0),'Angaben Stationen'!$E$14:$J$213,6,0),""))</f>
        <v/>
      </c>
      <c r="E828" s="287"/>
      <c r="F828" s="234"/>
      <c r="G828" s="234"/>
      <c r="H828" s="263"/>
      <c r="I828" s="169"/>
      <c r="K828" s="445" t="str">
        <f t="shared" si="100"/>
        <v>Leer</v>
      </c>
      <c r="L828" s="445" t="str">
        <f>VLOOKUP($D828,{"29 - Psychiatrie (Erwachsene)","BGI";"297 - stationsäquivalente Behandlung in der Erwachsenenpsychiatrie (29)","BGI";"30 - Kinder- und Jugendpsychiatrie","BGII";"307 - stationsäquivalente Behandlung in der Kinder- und Jugendpsychiatrie (30)","BGII";"31 - Psychosomatik","BGI";"","Leer"},2,0)</f>
        <v>Leer</v>
      </c>
      <c r="M828" s="445">
        <f t="shared" si="97"/>
        <v>0</v>
      </c>
      <c r="N828" s="445">
        <f t="shared" si="98"/>
        <v>0</v>
      </c>
      <c r="O828" s="445">
        <f t="shared" si="101"/>
        <v>0</v>
      </c>
      <c r="P828" s="445">
        <f t="shared" si="102"/>
        <v>0</v>
      </c>
      <c r="Q828" s="445">
        <f t="shared" si="103"/>
        <v>0</v>
      </c>
      <c r="R828" s="415" t="str">
        <f t="shared" si="104"/>
        <v>Leer</v>
      </c>
      <c r="S828" s="445">
        <f>IF('Angaben KH-Standort'!D$29='A4'!D828,IF('Angaben KH-Standort'!E$29="Ja",1,0),0)</f>
        <v>0</v>
      </c>
      <c r="T828" s="445">
        <f>IF('Angaben KH-Standort'!D$30='A4'!D828,IF('Angaben KH-Standort'!E$30="Ja",1,0),0)</f>
        <v>0</v>
      </c>
      <c r="U828" s="445">
        <f>IF('Angaben KH-Standort'!D$31='A4'!D828,IF('Angaben KH-Standort'!E$31="Ja",1,0),0)</f>
        <v>0</v>
      </c>
    </row>
    <row r="829" spans="2:21" ht="15" customHeight="1" x14ac:dyDescent="0.3">
      <c r="B829" s="70" t="str">
        <f t="shared" si="99"/>
        <v>!!!</v>
      </c>
      <c r="C829" s="265" t="str">
        <f>IF(ISERROR(IF(LEN(E829)&gt;0,VLOOKUP(TEXT($E829,0),'Angaben Stationen'!$E$14:$J$213,5,0),"")),"?",IF(LEN(E829)&gt;0,VLOOKUP(TEXT($E829,0),'Angaben Stationen'!$E$14:$J$213,5,0),""))</f>
        <v/>
      </c>
      <c r="D829" s="232" t="str">
        <f>IF(ISERROR(IF(LEN(E829)&gt;0,VLOOKUP(TEXT($E829,0),'Angaben Stationen'!$E$14:$J$213,6,0),"")),"STATION IST NICHT VORHANDEN",IF(LEN(E829)&gt;0,VLOOKUP(TEXT($E829,0),'Angaben Stationen'!$E$14:$J$213,6,0),""))</f>
        <v/>
      </c>
      <c r="E829" s="287"/>
      <c r="F829" s="234"/>
      <c r="G829" s="234"/>
      <c r="H829" s="263"/>
      <c r="I829" s="169"/>
      <c r="K829" s="445" t="str">
        <f t="shared" si="100"/>
        <v>Leer</v>
      </c>
      <c r="L829" s="445" t="str">
        <f>VLOOKUP($D829,{"29 - Psychiatrie (Erwachsene)","BGI";"297 - stationsäquivalente Behandlung in der Erwachsenenpsychiatrie (29)","BGI";"30 - Kinder- und Jugendpsychiatrie","BGII";"307 - stationsäquivalente Behandlung in der Kinder- und Jugendpsychiatrie (30)","BGII";"31 - Psychosomatik","BGI";"","Leer"},2,0)</f>
        <v>Leer</v>
      </c>
      <c r="M829" s="445">
        <f t="shared" si="97"/>
        <v>0</v>
      </c>
      <c r="N829" s="445">
        <f t="shared" si="98"/>
        <v>0</v>
      </c>
      <c r="O829" s="445">
        <f t="shared" si="101"/>
        <v>0</v>
      </c>
      <c r="P829" s="445">
        <f t="shared" si="102"/>
        <v>0</v>
      </c>
      <c r="Q829" s="445">
        <f t="shared" si="103"/>
        <v>0</v>
      </c>
      <c r="R829" s="415" t="str">
        <f t="shared" si="104"/>
        <v>Leer</v>
      </c>
      <c r="S829" s="445">
        <f>IF('Angaben KH-Standort'!D$29='A4'!D829,IF('Angaben KH-Standort'!E$29="Ja",1,0),0)</f>
        <v>0</v>
      </c>
      <c r="T829" s="445">
        <f>IF('Angaben KH-Standort'!D$30='A4'!D829,IF('Angaben KH-Standort'!E$30="Ja",1,0),0)</f>
        <v>0</v>
      </c>
      <c r="U829" s="445">
        <f>IF('Angaben KH-Standort'!D$31='A4'!D829,IF('Angaben KH-Standort'!E$31="Ja",1,0),0)</f>
        <v>0</v>
      </c>
    </row>
    <row r="830" spans="2:21" ht="15" customHeight="1" x14ac:dyDescent="0.3">
      <c r="B830" s="70" t="str">
        <f t="shared" si="99"/>
        <v>!!!</v>
      </c>
      <c r="C830" s="265" t="str">
        <f>IF(ISERROR(IF(LEN(E830)&gt;0,VLOOKUP(TEXT($E830,0),'Angaben Stationen'!$E$14:$J$213,5,0),"")),"?",IF(LEN(E830)&gt;0,VLOOKUP(TEXT($E830,0),'Angaben Stationen'!$E$14:$J$213,5,0),""))</f>
        <v/>
      </c>
      <c r="D830" s="232" t="str">
        <f>IF(ISERROR(IF(LEN(E830)&gt;0,VLOOKUP(TEXT($E830,0),'Angaben Stationen'!$E$14:$J$213,6,0),"")),"STATION IST NICHT VORHANDEN",IF(LEN(E830)&gt;0,VLOOKUP(TEXT($E830,0),'Angaben Stationen'!$E$14:$J$213,6,0),""))</f>
        <v/>
      </c>
      <c r="E830" s="287"/>
      <c r="F830" s="234"/>
      <c r="G830" s="234"/>
      <c r="H830" s="263"/>
      <c r="I830" s="169"/>
      <c r="K830" s="445" t="str">
        <f t="shared" si="100"/>
        <v>Leer</v>
      </c>
      <c r="L830" s="445" t="str">
        <f>VLOOKUP($D830,{"29 - Psychiatrie (Erwachsene)","BGI";"297 - stationsäquivalente Behandlung in der Erwachsenenpsychiatrie (29)","BGI";"30 - Kinder- und Jugendpsychiatrie","BGII";"307 - stationsäquivalente Behandlung in der Kinder- und Jugendpsychiatrie (30)","BGII";"31 - Psychosomatik","BGI";"","Leer"},2,0)</f>
        <v>Leer</v>
      </c>
      <c r="M830" s="445">
        <f t="shared" si="97"/>
        <v>0</v>
      </c>
      <c r="N830" s="445">
        <f t="shared" si="98"/>
        <v>0</v>
      </c>
      <c r="O830" s="445">
        <f t="shared" si="101"/>
        <v>0</v>
      </c>
      <c r="P830" s="445">
        <f t="shared" si="102"/>
        <v>0</v>
      </c>
      <c r="Q830" s="445">
        <f t="shared" si="103"/>
        <v>0</v>
      </c>
      <c r="R830" s="415" t="str">
        <f t="shared" si="104"/>
        <v>Leer</v>
      </c>
      <c r="S830" s="445">
        <f>IF('Angaben KH-Standort'!D$29='A4'!D830,IF('Angaben KH-Standort'!E$29="Ja",1,0),0)</f>
        <v>0</v>
      </c>
      <c r="T830" s="445">
        <f>IF('Angaben KH-Standort'!D$30='A4'!D830,IF('Angaben KH-Standort'!E$30="Ja",1,0),0)</f>
        <v>0</v>
      </c>
      <c r="U830" s="445">
        <f>IF('Angaben KH-Standort'!D$31='A4'!D830,IF('Angaben KH-Standort'!E$31="Ja",1,0),0)</f>
        <v>0</v>
      </c>
    </row>
    <row r="831" spans="2:21" ht="15" customHeight="1" x14ac:dyDescent="0.3">
      <c r="B831" s="70" t="str">
        <f t="shared" si="99"/>
        <v>!!!</v>
      </c>
      <c r="C831" s="265" t="str">
        <f>IF(ISERROR(IF(LEN(E831)&gt;0,VLOOKUP(TEXT($E831,0),'Angaben Stationen'!$E$14:$J$213,5,0),"")),"?",IF(LEN(E831)&gt;0,VLOOKUP(TEXT($E831,0),'Angaben Stationen'!$E$14:$J$213,5,0),""))</f>
        <v/>
      </c>
      <c r="D831" s="232" t="str">
        <f>IF(ISERROR(IF(LEN(E831)&gt;0,VLOOKUP(TEXT($E831,0),'Angaben Stationen'!$E$14:$J$213,6,0),"")),"STATION IST NICHT VORHANDEN",IF(LEN(E831)&gt;0,VLOOKUP(TEXT($E831,0),'Angaben Stationen'!$E$14:$J$213,6,0),""))</f>
        <v/>
      </c>
      <c r="E831" s="287"/>
      <c r="F831" s="234"/>
      <c r="G831" s="234"/>
      <c r="H831" s="263"/>
      <c r="I831" s="169"/>
      <c r="K831" s="445" t="str">
        <f t="shared" si="100"/>
        <v>Leer</v>
      </c>
      <c r="L831" s="445" t="str">
        <f>VLOOKUP($D831,{"29 - Psychiatrie (Erwachsene)","BGI";"297 - stationsäquivalente Behandlung in der Erwachsenenpsychiatrie (29)","BGI";"30 - Kinder- und Jugendpsychiatrie","BGII";"307 - stationsäquivalente Behandlung in der Kinder- und Jugendpsychiatrie (30)","BGII";"31 - Psychosomatik","BGI";"","Leer"},2,0)</f>
        <v>Leer</v>
      </c>
      <c r="M831" s="445">
        <f t="shared" si="97"/>
        <v>0</v>
      </c>
      <c r="N831" s="445">
        <f t="shared" si="98"/>
        <v>0</v>
      </c>
      <c r="O831" s="445">
        <f t="shared" si="101"/>
        <v>0</v>
      </c>
      <c r="P831" s="445">
        <f t="shared" si="102"/>
        <v>0</v>
      </c>
      <c r="Q831" s="445">
        <f t="shared" si="103"/>
        <v>0</v>
      </c>
      <c r="R831" s="415" t="str">
        <f t="shared" si="104"/>
        <v>Leer</v>
      </c>
      <c r="S831" s="445">
        <f>IF('Angaben KH-Standort'!D$29='A4'!D831,IF('Angaben KH-Standort'!E$29="Ja",1,0),0)</f>
        <v>0</v>
      </c>
      <c r="T831" s="445">
        <f>IF('Angaben KH-Standort'!D$30='A4'!D831,IF('Angaben KH-Standort'!E$30="Ja",1,0),0)</f>
        <v>0</v>
      </c>
      <c r="U831" s="445">
        <f>IF('Angaben KH-Standort'!D$31='A4'!D831,IF('Angaben KH-Standort'!E$31="Ja",1,0),0)</f>
        <v>0</v>
      </c>
    </row>
    <row r="832" spans="2:21" ht="15" customHeight="1" x14ac:dyDescent="0.3">
      <c r="B832" s="70" t="str">
        <f t="shared" si="99"/>
        <v>!!!</v>
      </c>
      <c r="C832" s="265" t="str">
        <f>IF(ISERROR(IF(LEN(E832)&gt;0,VLOOKUP(TEXT($E832,0),'Angaben Stationen'!$E$14:$J$213,5,0),"")),"?",IF(LEN(E832)&gt;0,VLOOKUP(TEXT($E832,0),'Angaben Stationen'!$E$14:$J$213,5,0),""))</f>
        <v/>
      </c>
      <c r="D832" s="232" t="str">
        <f>IF(ISERROR(IF(LEN(E832)&gt;0,VLOOKUP(TEXT($E832,0),'Angaben Stationen'!$E$14:$J$213,6,0),"")),"STATION IST NICHT VORHANDEN",IF(LEN(E832)&gt;0,VLOOKUP(TEXT($E832,0),'Angaben Stationen'!$E$14:$J$213,6,0),""))</f>
        <v/>
      </c>
      <c r="E832" s="287"/>
      <c r="F832" s="234"/>
      <c r="G832" s="234"/>
      <c r="H832" s="263"/>
      <c r="I832" s="169"/>
      <c r="K832" s="445" t="str">
        <f t="shared" si="100"/>
        <v>Leer</v>
      </c>
      <c r="L832" s="445" t="str">
        <f>VLOOKUP($D832,{"29 - Psychiatrie (Erwachsene)","BGI";"297 - stationsäquivalente Behandlung in der Erwachsenenpsychiatrie (29)","BGI";"30 - Kinder- und Jugendpsychiatrie","BGII";"307 - stationsäquivalente Behandlung in der Kinder- und Jugendpsychiatrie (30)","BGII";"31 - Psychosomatik","BGI";"","Leer"},2,0)</f>
        <v>Leer</v>
      </c>
      <c r="M832" s="445">
        <f t="shared" si="97"/>
        <v>0</v>
      </c>
      <c r="N832" s="445">
        <f t="shared" si="98"/>
        <v>0</v>
      </c>
      <c r="O832" s="445">
        <f t="shared" si="101"/>
        <v>0</v>
      </c>
      <c r="P832" s="445">
        <f t="shared" si="102"/>
        <v>0</v>
      </c>
      <c r="Q832" s="445">
        <f t="shared" si="103"/>
        <v>0</v>
      </c>
      <c r="R832" s="415" t="str">
        <f t="shared" si="104"/>
        <v>Leer</v>
      </c>
      <c r="S832" s="445">
        <f>IF('Angaben KH-Standort'!D$29='A4'!D832,IF('Angaben KH-Standort'!E$29="Ja",1,0),0)</f>
        <v>0</v>
      </c>
      <c r="T832" s="445">
        <f>IF('Angaben KH-Standort'!D$30='A4'!D832,IF('Angaben KH-Standort'!E$30="Ja",1,0),0)</f>
        <v>0</v>
      </c>
      <c r="U832" s="445">
        <f>IF('Angaben KH-Standort'!D$31='A4'!D832,IF('Angaben KH-Standort'!E$31="Ja",1,0),0)</f>
        <v>0</v>
      </c>
    </row>
    <row r="833" spans="2:21" ht="15" customHeight="1" x14ac:dyDescent="0.3">
      <c r="B833" s="70" t="str">
        <f t="shared" si="99"/>
        <v>!!!</v>
      </c>
      <c r="C833" s="265" t="str">
        <f>IF(ISERROR(IF(LEN(E833)&gt;0,VLOOKUP(TEXT($E833,0),'Angaben Stationen'!$E$14:$J$213,5,0),"")),"?",IF(LEN(E833)&gt;0,VLOOKUP(TEXT($E833,0),'Angaben Stationen'!$E$14:$J$213,5,0),""))</f>
        <v/>
      </c>
      <c r="D833" s="232" t="str">
        <f>IF(ISERROR(IF(LEN(E833)&gt;0,VLOOKUP(TEXT($E833,0),'Angaben Stationen'!$E$14:$J$213,6,0),"")),"STATION IST NICHT VORHANDEN",IF(LEN(E833)&gt;0,VLOOKUP(TEXT($E833,0),'Angaben Stationen'!$E$14:$J$213,6,0),""))</f>
        <v/>
      </c>
      <c r="E833" s="287"/>
      <c r="F833" s="234"/>
      <c r="G833" s="234"/>
      <c r="H833" s="263"/>
      <c r="I833" s="169"/>
      <c r="K833" s="445" t="str">
        <f t="shared" si="100"/>
        <v>Leer</v>
      </c>
      <c r="L833" s="445" t="str">
        <f>VLOOKUP($D833,{"29 - Psychiatrie (Erwachsene)","BGI";"297 - stationsäquivalente Behandlung in der Erwachsenenpsychiatrie (29)","BGI";"30 - Kinder- und Jugendpsychiatrie","BGII";"307 - stationsäquivalente Behandlung in der Kinder- und Jugendpsychiatrie (30)","BGII";"31 - Psychosomatik","BGI";"","Leer"},2,0)</f>
        <v>Leer</v>
      </c>
      <c r="M833" s="445">
        <f t="shared" si="97"/>
        <v>0</v>
      </c>
      <c r="N833" s="445">
        <f t="shared" si="98"/>
        <v>0</v>
      </c>
      <c r="O833" s="445">
        <f t="shared" si="101"/>
        <v>0</v>
      </c>
      <c r="P833" s="445">
        <f t="shared" si="102"/>
        <v>0</v>
      </c>
      <c r="Q833" s="445">
        <f t="shared" si="103"/>
        <v>0</v>
      </c>
      <c r="R833" s="415" t="str">
        <f t="shared" si="104"/>
        <v>Leer</v>
      </c>
      <c r="S833" s="445">
        <f>IF('Angaben KH-Standort'!D$29='A4'!D833,IF('Angaben KH-Standort'!E$29="Ja",1,0),0)</f>
        <v>0</v>
      </c>
      <c r="T833" s="445">
        <f>IF('Angaben KH-Standort'!D$30='A4'!D833,IF('Angaben KH-Standort'!E$30="Ja",1,0),0)</f>
        <v>0</v>
      </c>
      <c r="U833" s="445">
        <f>IF('Angaben KH-Standort'!D$31='A4'!D833,IF('Angaben KH-Standort'!E$31="Ja",1,0),0)</f>
        <v>0</v>
      </c>
    </row>
    <row r="834" spans="2:21" ht="15" customHeight="1" x14ac:dyDescent="0.3">
      <c r="B834" s="70" t="str">
        <f t="shared" si="99"/>
        <v>!!!</v>
      </c>
      <c r="C834" s="265" t="str">
        <f>IF(ISERROR(IF(LEN(E834)&gt;0,VLOOKUP(TEXT($E834,0),'Angaben Stationen'!$E$14:$J$213,5,0),"")),"?",IF(LEN(E834)&gt;0,VLOOKUP(TEXT($E834,0),'Angaben Stationen'!$E$14:$J$213,5,0),""))</f>
        <v/>
      </c>
      <c r="D834" s="232" t="str">
        <f>IF(ISERROR(IF(LEN(E834)&gt;0,VLOOKUP(TEXT($E834,0),'Angaben Stationen'!$E$14:$J$213,6,0),"")),"STATION IST NICHT VORHANDEN",IF(LEN(E834)&gt;0,VLOOKUP(TEXT($E834,0),'Angaben Stationen'!$E$14:$J$213,6,0),""))</f>
        <v/>
      </c>
      <c r="E834" s="287"/>
      <c r="F834" s="234"/>
      <c r="G834" s="234"/>
      <c r="H834" s="263"/>
      <c r="I834" s="169"/>
      <c r="K834" s="445" t="str">
        <f t="shared" si="100"/>
        <v>Leer</v>
      </c>
      <c r="L834" s="445" t="str">
        <f>VLOOKUP($D834,{"29 - Psychiatrie (Erwachsene)","BGI";"297 - stationsäquivalente Behandlung in der Erwachsenenpsychiatrie (29)","BGI";"30 - Kinder- und Jugendpsychiatrie","BGII";"307 - stationsäquivalente Behandlung in der Kinder- und Jugendpsychiatrie (30)","BGII";"31 - Psychosomatik","BGI";"","Leer"},2,0)</f>
        <v>Leer</v>
      </c>
      <c r="M834" s="445">
        <f t="shared" si="97"/>
        <v>0</v>
      </c>
      <c r="N834" s="445">
        <f t="shared" si="98"/>
        <v>0</v>
      </c>
      <c r="O834" s="445">
        <f t="shared" si="101"/>
        <v>0</v>
      </c>
      <c r="P834" s="445">
        <f t="shared" si="102"/>
        <v>0</v>
      </c>
      <c r="Q834" s="445">
        <f t="shared" si="103"/>
        <v>0</v>
      </c>
      <c r="R834" s="415" t="str">
        <f t="shared" si="104"/>
        <v>Leer</v>
      </c>
      <c r="S834" s="445">
        <f>IF('Angaben KH-Standort'!D$29='A4'!D834,IF('Angaben KH-Standort'!E$29="Ja",1,0),0)</f>
        <v>0</v>
      </c>
      <c r="T834" s="445">
        <f>IF('Angaben KH-Standort'!D$30='A4'!D834,IF('Angaben KH-Standort'!E$30="Ja",1,0),0)</f>
        <v>0</v>
      </c>
      <c r="U834" s="445">
        <f>IF('Angaben KH-Standort'!D$31='A4'!D834,IF('Angaben KH-Standort'!E$31="Ja",1,0),0)</f>
        <v>0</v>
      </c>
    </row>
    <row r="835" spans="2:21" ht="15" customHeight="1" x14ac:dyDescent="0.3">
      <c r="B835" s="70" t="str">
        <f t="shared" si="99"/>
        <v>!!!</v>
      </c>
      <c r="C835" s="265" t="str">
        <f>IF(ISERROR(IF(LEN(E835)&gt;0,VLOOKUP(TEXT($E835,0),'Angaben Stationen'!$E$14:$J$213,5,0),"")),"?",IF(LEN(E835)&gt;0,VLOOKUP(TEXT($E835,0),'Angaben Stationen'!$E$14:$J$213,5,0),""))</f>
        <v/>
      </c>
      <c r="D835" s="232" t="str">
        <f>IF(ISERROR(IF(LEN(E835)&gt;0,VLOOKUP(TEXT($E835,0),'Angaben Stationen'!$E$14:$J$213,6,0),"")),"STATION IST NICHT VORHANDEN",IF(LEN(E835)&gt;0,VLOOKUP(TEXT($E835,0),'Angaben Stationen'!$E$14:$J$213,6,0),""))</f>
        <v/>
      </c>
      <c r="E835" s="287"/>
      <c r="F835" s="234"/>
      <c r="G835" s="234"/>
      <c r="H835" s="263"/>
      <c r="I835" s="169"/>
      <c r="K835" s="445" t="str">
        <f t="shared" si="100"/>
        <v>Leer</v>
      </c>
      <c r="L835" s="445" t="str">
        <f>VLOOKUP($D835,{"29 - Psychiatrie (Erwachsene)","BGI";"297 - stationsäquivalente Behandlung in der Erwachsenenpsychiatrie (29)","BGI";"30 - Kinder- und Jugendpsychiatrie","BGII";"307 - stationsäquivalente Behandlung in der Kinder- und Jugendpsychiatrie (30)","BGII";"31 - Psychosomatik","BGI";"","Leer"},2,0)</f>
        <v>Leer</v>
      </c>
      <c r="M835" s="445">
        <f t="shared" si="97"/>
        <v>0</v>
      </c>
      <c r="N835" s="445">
        <f t="shared" si="98"/>
        <v>0</v>
      </c>
      <c r="O835" s="445">
        <f t="shared" si="101"/>
        <v>0</v>
      </c>
      <c r="P835" s="445">
        <f t="shared" si="102"/>
        <v>0</v>
      </c>
      <c r="Q835" s="445">
        <f t="shared" si="103"/>
        <v>0</v>
      </c>
      <c r="R835" s="415" t="str">
        <f t="shared" si="104"/>
        <v>Leer</v>
      </c>
      <c r="S835" s="445">
        <f>IF('Angaben KH-Standort'!D$29='A4'!D835,IF('Angaben KH-Standort'!E$29="Ja",1,0),0)</f>
        <v>0</v>
      </c>
      <c r="T835" s="445">
        <f>IF('Angaben KH-Standort'!D$30='A4'!D835,IF('Angaben KH-Standort'!E$30="Ja",1,0),0)</f>
        <v>0</v>
      </c>
      <c r="U835" s="445">
        <f>IF('Angaben KH-Standort'!D$31='A4'!D835,IF('Angaben KH-Standort'!E$31="Ja",1,0),0)</f>
        <v>0</v>
      </c>
    </row>
    <row r="836" spans="2:21" ht="15" customHeight="1" x14ac:dyDescent="0.3">
      <c r="B836" s="70" t="str">
        <f t="shared" si="99"/>
        <v>!!!</v>
      </c>
      <c r="C836" s="265" t="str">
        <f>IF(ISERROR(IF(LEN(E836)&gt;0,VLOOKUP(TEXT($E836,0),'Angaben Stationen'!$E$14:$J$213,5,0),"")),"?",IF(LEN(E836)&gt;0,VLOOKUP(TEXT($E836,0),'Angaben Stationen'!$E$14:$J$213,5,0),""))</f>
        <v/>
      </c>
      <c r="D836" s="232" t="str">
        <f>IF(ISERROR(IF(LEN(E836)&gt;0,VLOOKUP(TEXT($E836,0),'Angaben Stationen'!$E$14:$J$213,6,0),"")),"STATION IST NICHT VORHANDEN",IF(LEN(E836)&gt;0,VLOOKUP(TEXT($E836,0),'Angaben Stationen'!$E$14:$J$213,6,0),""))</f>
        <v/>
      </c>
      <c r="E836" s="287"/>
      <c r="F836" s="234"/>
      <c r="G836" s="234"/>
      <c r="H836" s="263"/>
      <c r="I836" s="169"/>
      <c r="K836" s="445" t="str">
        <f t="shared" si="100"/>
        <v>Leer</v>
      </c>
      <c r="L836" s="445" t="str">
        <f>VLOOKUP($D836,{"29 - Psychiatrie (Erwachsene)","BGI";"297 - stationsäquivalente Behandlung in der Erwachsenenpsychiatrie (29)","BGI";"30 - Kinder- und Jugendpsychiatrie","BGII";"307 - stationsäquivalente Behandlung in der Kinder- und Jugendpsychiatrie (30)","BGII";"31 - Psychosomatik","BGI";"","Leer"},2,0)</f>
        <v>Leer</v>
      </c>
      <c r="M836" s="445">
        <f t="shared" si="97"/>
        <v>0</v>
      </c>
      <c r="N836" s="445">
        <f t="shared" si="98"/>
        <v>0</v>
      </c>
      <c r="O836" s="445">
        <f t="shared" si="101"/>
        <v>0</v>
      </c>
      <c r="P836" s="445">
        <f t="shared" si="102"/>
        <v>0</v>
      </c>
      <c r="Q836" s="445">
        <f t="shared" si="103"/>
        <v>0</v>
      </c>
      <c r="R836" s="415" t="str">
        <f t="shared" si="104"/>
        <v>Leer</v>
      </c>
      <c r="S836" s="445">
        <f>IF('Angaben KH-Standort'!D$29='A4'!D836,IF('Angaben KH-Standort'!E$29="Ja",1,0),0)</f>
        <v>0</v>
      </c>
      <c r="T836" s="445">
        <f>IF('Angaben KH-Standort'!D$30='A4'!D836,IF('Angaben KH-Standort'!E$30="Ja",1,0),0)</f>
        <v>0</v>
      </c>
      <c r="U836" s="445">
        <f>IF('Angaben KH-Standort'!D$31='A4'!D836,IF('Angaben KH-Standort'!E$31="Ja",1,0),0)</f>
        <v>0</v>
      </c>
    </row>
    <row r="837" spans="2:21" ht="15" customHeight="1" x14ac:dyDescent="0.3">
      <c r="B837" s="70" t="str">
        <f t="shared" si="99"/>
        <v>!!!</v>
      </c>
      <c r="C837" s="265" t="str">
        <f>IF(ISERROR(IF(LEN(E837)&gt;0,VLOOKUP(TEXT($E837,0),'Angaben Stationen'!$E$14:$J$213,5,0),"")),"?",IF(LEN(E837)&gt;0,VLOOKUP(TEXT($E837,0),'Angaben Stationen'!$E$14:$J$213,5,0),""))</f>
        <v/>
      </c>
      <c r="D837" s="232" t="str">
        <f>IF(ISERROR(IF(LEN(E837)&gt;0,VLOOKUP(TEXT($E837,0),'Angaben Stationen'!$E$14:$J$213,6,0),"")),"STATION IST NICHT VORHANDEN",IF(LEN(E837)&gt;0,VLOOKUP(TEXT($E837,0),'Angaben Stationen'!$E$14:$J$213,6,0),""))</f>
        <v/>
      </c>
      <c r="E837" s="287"/>
      <c r="F837" s="234"/>
      <c r="G837" s="234"/>
      <c r="H837" s="263"/>
      <c r="I837" s="169"/>
      <c r="K837" s="445" t="str">
        <f t="shared" si="100"/>
        <v>Leer</v>
      </c>
      <c r="L837" s="445" t="str">
        <f>VLOOKUP($D837,{"29 - Psychiatrie (Erwachsene)","BGI";"297 - stationsäquivalente Behandlung in der Erwachsenenpsychiatrie (29)","BGI";"30 - Kinder- und Jugendpsychiatrie","BGII";"307 - stationsäquivalente Behandlung in der Kinder- und Jugendpsychiatrie (30)","BGII";"31 - Psychosomatik","BGI";"","Leer"},2,0)</f>
        <v>Leer</v>
      </c>
      <c r="M837" s="445">
        <f t="shared" si="97"/>
        <v>0</v>
      </c>
      <c r="N837" s="445">
        <f t="shared" si="98"/>
        <v>0</v>
      </c>
      <c r="O837" s="445">
        <f t="shared" si="101"/>
        <v>0</v>
      </c>
      <c r="P837" s="445">
        <f t="shared" si="102"/>
        <v>0</v>
      </c>
      <c r="Q837" s="445">
        <f t="shared" si="103"/>
        <v>0</v>
      </c>
      <c r="R837" s="415" t="str">
        <f t="shared" si="104"/>
        <v>Leer</v>
      </c>
      <c r="S837" s="445">
        <f>IF('Angaben KH-Standort'!D$29='A4'!D837,IF('Angaben KH-Standort'!E$29="Ja",1,0),0)</f>
        <v>0</v>
      </c>
      <c r="T837" s="445">
        <f>IF('Angaben KH-Standort'!D$30='A4'!D837,IF('Angaben KH-Standort'!E$30="Ja",1,0),0)</f>
        <v>0</v>
      </c>
      <c r="U837" s="445">
        <f>IF('Angaben KH-Standort'!D$31='A4'!D837,IF('Angaben KH-Standort'!E$31="Ja",1,0),0)</f>
        <v>0</v>
      </c>
    </row>
    <row r="838" spans="2:21" ht="15" customHeight="1" x14ac:dyDescent="0.3">
      <c r="B838" s="70" t="str">
        <f t="shared" si="99"/>
        <v>!!!</v>
      </c>
      <c r="C838" s="265" t="str">
        <f>IF(ISERROR(IF(LEN(E838)&gt;0,VLOOKUP(TEXT($E838,0),'Angaben Stationen'!$E$14:$J$213,5,0),"")),"?",IF(LEN(E838)&gt;0,VLOOKUP(TEXT($E838,0),'Angaben Stationen'!$E$14:$J$213,5,0),""))</f>
        <v/>
      </c>
      <c r="D838" s="232" t="str">
        <f>IF(ISERROR(IF(LEN(E838)&gt;0,VLOOKUP(TEXT($E838,0),'Angaben Stationen'!$E$14:$J$213,6,0),"")),"STATION IST NICHT VORHANDEN",IF(LEN(E838)&gt;0,VLOOKUP(TEXT($E838,0),'Angaben Stationen'!$E$14:$J$213,6,0),""))</f>
        <v/>
      </c>
      <c r="E838" s="287"/>
      <c r="F838" s="234"/>
      <c r="G838" s="234"/>
      <c r="H838" s="263"/>
      <c r="I838" s="169"/>
      <c r="K838" s="445" t="str">
        <f t="shared" si="100"/>
        <v>Leer</v>
      </c>
      <c r="L838" s="445" t="str">
        <f>VLOOKUP($D838,{"29 - Psychiatrie (Erwachsene)","BGI";"297 - stationsäquivalente Behandlung in der Erwachsenenpsychiatrie (29)","BGI";"30 - Kinder- und Jugendpsychiatrie","BGII";"307 - stationsäquivalente Behandlung in der Kinder- und Jugendpsychiatrie (30)","BGII";"31 - Psychosomatik","BGI";"","Leer"},2,0)</f>
        <v>Leer</v>
      </c>
      <c r="M838" s="445">
        <f t="shared" si="97"/>
        <v>0</v>
      </c>
      <c r="N838" s="445">
        <f t="shared" si="98"/>
        <v>0</v>
      </c>
      <c r="O838" s="445">
        <f t="shared" si="101"/>
        <v>0</v>
      </c>
      <c r="P838" s="445">
        <f t="shared" si="102"/>
        <v>0</v>
      </c>
      <c r="Q838" s="445">
        <f t="shared" si="103"/>
        <v>0</v>
      </c>
      <c r="R838" s="415" t="str">
        <f t="shared" si="104"/>
        <v>Leer</v>
      </c>
      <c r="S838" s="445">
        <f>IF('Angaben KH-Standort'!D$29='A4'!D838,IF('Angaben KH-Standort'!E$29="Ja",1,0),0)</f>
        <v>0</v>
      </c>
      <c r="T838" s="445">
        <f>IF('Angaben KH-Standort'!D$30='A4'!D838,IF('Angaben KH-Standort'!E$30="Ja",1,0),0)</f>
        <v>0</v>
      </c>
      <c r="U838" s="445">
        <f>IF('Angaben KH-Standort'!D$31='A4'!D838,IF('Angaben KH-Standort'!E$31="Ja",1,0),0)</f>
        <v>0</v>
      </c>
    </row>
    <row r="839" spans="2:21" ht="15" customHeight="1" x14ac:dyDescent="0.3">
      <c r="B839" s="70" t="str">
        <f t="shared" si="99"/>
        <v>!!!</v>
      </c>
      <c r="C839" s="265" t="str">
        <f>IF(ISERROR(IF(LEN(E839)&gt;0,VLOOKUP(TEXT($E839,0),'Angaben Stationen'!$E$14:$J$213,5,0),"")),"?",IF(LEN(E839)&gt;0,VLOOKUP(TEXT($E839,0),'Angaben Stationen'!$E$14:$J$213,5,0),""))</f>
        <v/>
      </c>
      <c r="D839" s="232" t="str">
        <f>IF(ISERROR(IF(LEN(E839)&gt;0,VLOOKUP(TEXT($E839,0),'Angaben Stationen'!$E$14:$J$213,6,0),"")),"STATION IST NICHT VORHANDEN",IF(LEN(E839)&gt;0,VLOOKUP(TEXT($E839,0),'Angaben Stationen'!$E$14:$J$213,6,0),""))</f>
        <v/>
      </c>
      <c r="E839" s="287"/>
      <c r="F839" s="234"/>
      <c r="G839" s="234"/>
      <c r="H839" s="263"/>
      <c r="I839" s="169"/>
      <c r="K839" s="445" t="str">
        <f t="shared" si="100"/>
        <v>Leer</v>
      </c>
      <c r="L839" s="445" t="str">
        <f>VLOOKUP($D839,{"29 - Psychiatrie (Erwachsene)","BGI";"297 - stationsäquivalente Behandlung in der Erwachsenenpsychiatrie (29)","BGI";"30 - Kinder- und Jugendpsychiatrie","BGII";"307 - stationsäquivalente Behandlung in der Kinder- und Jugendpsychiatrie (30)","BGII";"31 - Psychosomatik","BGI";"","Leer"},2,0)</f>
        <v>Leer</v>
      </c>
      <c r="M839" s="445">
        <f t="shared" si="97"/>
        <v>0</v>
      </c>
      <c r="N839" s="445">
        <f t="shared" si="98"/>
        <v>0</v>
      </c>
      <c r="O839" s="445">
        <f t="shared" si="101"/>
        <v>0</v>
      </c>
      <c r="P839" s="445">
        <f t="shared" si="102"/>
        <v>0</v>
      </c>
      <c r="Q839" s="445">
        <f t="shared" si="103"/>
        <v>0</v>
      </c>
      <c r="R839" s="415" t="str">
        <f t="shared" si="104"/>
        <v>Leer</v>
      </c>
      <c r="S839" s="445">
        <f>IF('Angaben KH-Standort'!D$29='A4'!D839,IF('Angaben KH-Standort'!E$29="Ja",1,0),0)</f>
        <v>0</v>
      </c>
      <c r="T839" s="445">
        <f>IF('Angaben KH-Standort'!D$30='A4'!D839,IF('Angaben KH-Standort'!E$30="Ja",1,0),0)</f>
        <v>0</v>
      </c>
      <c r="U839" s="445">
        <f>IF('Angaben KH-Standort'!D$31='A4'!D839,IF('Angaben KH-Standort'!E$31="Ja",1,0),0)</f>
        <v>0</v>
      </c>
    </row>
    <row r="840" spans="2:21" ht="15" customHeight="1" x14ac:dyDescent="0.3">
      <c r="B840" s="70" t="str">
        <f t="shared" si="99"/>
        <v>!!!</v>
      </c>
      <c r="C840" s="265" t="str">
        <f>IF(ISERROR(IF(LEN(E840)&gt;0,VLOOKUP(TEXT($E840,0),'Angaben Stationen'!$E$14:$J$213,5,0),"")),"?",IF(LEN(E840)&gt;0,VLOOKUP(TEXT($E840,0),'Angaben Stationen'!$E$14:$J$213,5,0),""))</f>
        <v/>
      </c>
      <c r="D840" s="232" t="str">
        <f>IF(ISERROR(IF(LEN(E840)&gt;0,VLOOKUP(TEXT($E840,0),'Angaben Stationen'!$E$14:$J$213,6,0),"")),"STATION IST NICHT VORHANDEN",IF(LEN(E840)&gt;0,VLOOKUP(TEXT($E840,0),'Angaben Stationen'!$E$14:$J$213,6,0),""))</f>
        <v/>
      </c>
      <c r="E840" s="287"/>
      <c r="F840" s="234"/>
      <c r="G840" s="234"/>
      <c r="H840" s="263"/>
      <c r="I840" s="169"/>
      <c r="K840" s="445" t="str">
        <f t="shared" si="100"/>
        <v>Leer</v>
      </c>
      <c r="L840" s="445" t="str">
        <f>VLOOKUP($D840,{"29 - Psychiatrie (Erwachsene)","BGI";"297 - stationsäquivalente Behandlung in der Erwachsenenpsychiatrie (29)","BGI";"30 - Kinder- und Jugendpsychiatrie","BGII";"307 - stationsäquivalente Behandlung in der Kinder- und Jugendpsychiatrie (30)","BGII";"31 - Psychosomatik","BGI";"","Leer"},2,0)</f>
        <v>Leer</v>
      </c>
      <c r="M840" s="445">
        <f t="shared" si="97"/>
        <v>0</v>
      </c>
      <c r="N840" s="445">
        <f t="shared" si="98"/>
        <v>0</v>
      </c>
      <c r="O840" s="445">
        <f t="shared" si="101"/>
        <v>0</v>
      </c>
      <c r="P840" s="445">
        <f t="shared" si="102"/>
        <v>0</v>
      </c>
      <c r="Q840" s="445">
        <f t="shared" si="103"/>
        <v>0</v>
      </c>
      <c r="R840" s="415" t="str">
        <f t="shared" si="104"/>
        <v>Leer</v>
      </c>
      <c r="S840" s="445">
        <f>IF('Angaben KH-Standort'!D$29='A4'!D840,IF('Angaben KH-Standort'!E$29="Ja",1,0),0)</f>
        <v>0</v>
      </c>
      <c r="T840" s="445">
        <f>IF('Angaben KH-Standort'!D$30='A4'!D840,IF('Angaben KH-Standort'!E$30="Ja",1,0),0)</f>
        <v>0</v>
      </c>
      <c r="U840" s="445">
        <f>IF('Angaben KH-Standort'!D$31='A4'!D840,IF('Angaben KH-Standort'!E$31="Ja",1,0),0)</f>
        <v>0</v>
      </c>
    </row>
    <row r="841" spans="2:21" ht="15" customHeight="1" x14ac:dyDescent="0.3">
      <c r="B841" s="70" t="str">
        <f t="shared" si="99"/>
        <v>!!!</v>
      </c>
      <c r="C841" s="265" t="str">
        <f>IF(ISERROR(IF(LEN(E841)&gt;0,VLOOKUP(TEXT($E841,0),'Angaben Stationen'!$E$14:$J$213,5,0),"")),"?",IF(LEN(E841)&gt;0,VLOOKUP(TEXT($E841,0),'Angaben Stationen'!$E$14:$J$213,5,0),""))</f>
        <v/>
      </c>
      <c r="D841" s="232" t="str">
        <f>IF(ISERROR(IF(LEN(E841)&gt;0,VLOOKUP(TEXT($E841,0),'Angaben Stationen'!$E$14:$J$213,6,0),"")),"STATION IST NICHT VORHANDEN",IF(LEN(E841)&gt;0,VLOOKUP(TEXT($E841,0),'Angaben Stationen'!$E$14:$J$213,6,0),""))</f>
        <v/>
      </c>
      <c r="E841" s="287"/>
      <c r="F841" s="234"/>
      <c r="G841" s="234"/>
      <c r="H841" s="263"/>
      <c r="I841" s="169"/>
      <c r="K841" s="445" t="str">
        <f t="shared" si="100"/>
        <v>Leer</v>
      </c>
      <c r="L841" s="445" t="str">
        <f>VLOOKUP($D841,{"29 - Psychiatrie (Erwachsene)","BGI";"297 - stationsäquivalente Behandlung in der Erwachsenenpsychiatrie (29)","BGI";"30 - Kinder- und Jugendpsychiatrie","BGII";"307 - stationsäquivalente Behandlung in der Kinder- und Jugendpsychiatrie (30)","BGII";"31 - Psychosomatik","BGI";"","Leer"},2,0)</f>
        <v>Leer</v>
      </c>
      <c r="M841" s="445">
        <f t="shared" si="97"/>
        <v>0</v>
      </c>
      <c r="N841" s="445">
        <f t="shared" si="98"/>
        <v>0</v>
      </c>
      <c r="O841" s="445">
        <f t="shared" si="101"/>
        <v>0</v>
      </c>
      <c r="P841" s="445">
        <f t="shared" si="102"/>
        <v>0</v>
      </c>
      <c r="Q841" s="445">
        <f t="shared" si="103"/>
        <v>0</v>
      </c>
      <c r="R841" s="415" t="str">
        <f t="shared" si="104"/>
        <v>Leer</v>
      </c>
      <c r="S841" s="445">
        <f>IF('Angaben KH-Standort'!D$29='A4'!D841,IF('Angaben KH-Standort'!E$29="Ja",1,0),0)</f>
        <v>0</v>
      </c>
      <c r="T841" s="445">
        <f>IF('Angaben KH-Standort'!D$30='A4'!D841,IF('Angaben KH-Standort'!E$30="Ja",1,0),0)</f>
        <v>0</v>
      </c>
      <c r="U841" s="445">
        <f>IF('Angaben KH-Standort'!D$31='A4'!D841,IF('Angaben KH-Standort'!E$31="Ja",1,0),0)</f>
        <v>0</v>
      </c>
    </row>
    <row r="842" spans="2:21" ht="15" customHeight="1" x14ac:dyDescent="0.3">
      <c r="B842" s="70" t="str">
        <f t="shared" si="99"/>
        <v>!!!</v>
      </c>
      <c r="C842" s="265" t="str">
        <f>IF(ISERROR(IF(LEN(E842)&gt;0,VLOOKUP(TEXT($E842,0),'Angaben Stationen'!$E$14:$J$213,5,0),"")),"?",IF(LEN(E842)&gt;0,VLOOKUP(TEXT($E842,0),'Angaben Stationen'!$E$14:$J$213,5,0),""))</f>
        <v/>
      </c>
      <c r="D842" s="232" t="str">
        <f>IF(ISERROR(IF(LEN(E842)&gt;0,VLOOKUP(TEXT($E842,0),'Angaben Stationen'!$E$14:$J$213,6,0),"")),"STATION IST NICHT VORHANDEN",IF(LEN(E842)&gt;0,VLOOKUP(TEXT($E842,0),'Angaben Stationen'!$E$14:$J$213,6,0),""))</f>
        <v/>
      </c>
      <c r="E842" s="287"/>
      <c r="F842" s="234"/>
      <c r="G842" s="234"/>
      <c r="H842" s="263"/>
      <c r="I842" s="169"/>
      <c r="K842" s="445" t="str">
        <f t="shared" si="100"/>
        <v>Leer</v>
      </c>
      <c r="L842" s="445" t="str">
        <f>VLOOKUP($D842,{"29 - Psychiatrie (Erwachsene)","BGI";"297 - stationsäquivalente Behandlung in der Erwachsenenpsychiatrie (29)","BGI";"30 - Kinder- und Jugendpsychiatrie","BGII";"307 - stationsäquivalente Behandlung in der Kinder- und Jugendpsychiatrie (30)","BGII";"31 - Psychosomatik","BGI";"","Leer"},2,0)</f>
        <v>Leer</v>
      </c>
      <c r="M842" s="445">
        <f t="shared" si="97"/>
        <v>0</v>
      </c>
      <c r="N842" s="445">
        <f t="shared" si="98"/>
        <v>0</v>
      </c>
      <c r="O842" s="445">
        <f t="shared" si="101"/>
        <v>0</v>
      </c>
      <c r="P842" s="445">
        <f t="shared" si="102"/>
        <v>0</v>
      </c>
      <c r="Q842" s="445">
        <f t="shared" si="103"/>
        <v>0</v>
      </c>
      <c r="R842" s="415" t="str">
        <f t="shared" si="104"/>
        <v>Leer</v>
      </c>
      <c r="S842" s="445">
        <f>IF('Angaben KH-Standort'!D$29='A4'!D842,IF('Angaben KH-Standort'!E$29="Ja",1,0),0)</f>
        <v>0</v>
      </c>
      <c r="T842" s="445">
        <f>IF('Angaben KH-Standort'!D$30='A4'!D842,IF('Angaben KH-Standort'!E$30="Ja",1,0),0)</f>
        <v>0</v>
      </c>
      <c r="U842" s="445">
        <f>IF('Angaben KH-Standort'!D$31='A4'!D842,IF('Angaben KH-Standort'!E$31="Ja",1,0),0)</f>
        <v>0</v>
      </c>
    </row>
    <row r="843" spans="2:21" ht="15" customHeight="1" x14ac:dyDescent="0.3">
      <c r="B843" s="70" t="str">
        <f t="shared" si="99"/>
        <v>!!!</v>
      </c>
      <c r="C843" s="265" t="str">
        <f>IF(ISERROR(IF(LEN(E843)&gt;0,VLOOKUP(TEXT($E843,0),'Angaben Stationen'!$E$14:$J$213,5,0),"")),"?",IF(LEN(E843)&gt;0,VLOOKUP(TEXT($E843,0),'Angaben Stationen'!$E$14:$J$213,5,0),""))</f>
        <v/>
      </c>
      <c r="D843" s="232" t="str">
        <f>IF(ISERROR(IF(LEN(E843)&gt;0,VLOOKUP(TEXT($E843,0),'Angaben Stationen'!$E$14:$J$213,6,0),"")),"STATION IST NICHT VORHANDEN",IF(LEN(E843)&gt;0,VLOOKUP(TEXT($E843,0),'Angaben Stationen'!$E$14:$J$213,6,0),""))</f>
        <v/>
      </c>
      <c r="E843" s="287"/>
      <c r="F843" s="234"/>
      <c r="G843" s="234"/>
      <c r="H843" s="263"/>
      <c r="I843" s="169"/>
      <c r="K843" s="445" t="str">
        <f t="shared" si="100"/>
        <v>Leer</v>
      </c>
      <c r="L843" s="445" t="str">
        <f>VLOOKUP($D843,{"29 - Psychiatrie (Erwachsene)","BGI";"297 - stationsäquivalente Behandlung in der Erwachsenenpsychiatrie (29)","BGI";"30 - Kinder- und Jugendpsychiatrie","BGII";"307 - stationsäquivalente Behandlung in der Kinder- und Jugendpsychiatrie (30)","BGII";"31 - Psychosomatik","BGI";"","Leer"},2,0)</f>
        <v>Leer</v>
      </c>
      <c r="M843" s="445">
        <f t="shared" si="97"/>
        <v>0</v>
      </c>
      <c r="N843" s="445">
        <f t="shared" si="98"/>
        <v>0</v>
      </c>
      <c r="O843" s="445">
        <f t="shared" si="101"/>
        <v>0</v>
      </c>
      <c r="P843" s="445">
        <f t="shared" si="102"/>
        <v>0</v>
      </c>
      <c r="Q843" s="445">
        <f t="shared" si="103"/>
        <v>0</v>
      </c>
      <c r="R843" s="415" t="str">
        <f t="shared" si="104"/>
        <v>Leer</v>
      </c>
      <c r="S843" s="445">
        <f>IF('Angaben KH-Standort'!D$29='A4'!D843,IF('Angaben KH-Standort'!E$29="Ja",1,0),0)</f>
        <v>0</v>
      </c>
      <c r="T843" s="445">
        <f>IF('Angaben KH-Standort'!D$30='A4'!D843,IF('Angaben KH-Standort'!E$30="Ja",1,0),0)</f>
        <v>0</v>
      </c>
      <c r="U843" s="445">
        <f>IF('Angaben KH-Standort'!D$31='A4'!D843,IF('Angaben KH-Standort'!E$31="Ja",1,0),0)</f>
        <v>0</v>
      </c>
    </row>
    <row r="844" spans="2:21" ht="15" customHeight="1" x14ac:dyDescent="0.3">
      <c r="B844" s="70" t="str">
        <f t="shared" si="99"/>
        <v>!!!</v>
      </c>
      <c r="C844" s="265" t="str">
        <f>IF(ISERROR(IF(LEN(E844)&gt;0,VLOOKUP(TEXT($E844,0),'Angaben Stationen'!$E$14:$J$213,5,0),"")),"?",IF(LEN(E844)&gt;0,VLOOKUP(TEXT($E844,0),'Angaben Stationen'!$E$14:$J$213,5,0),""))</f>
        <v/>
      </c>
      <c r="D844" s="232" t="str">
        <f>IF(ISERROR(IF(LEN(E844)&gt;0,VLOOKUP(TEXT($E844,0),'Angaben Stationen'!$E$14:$J$213,6,0),"")),"STATION IST NICHT VORHANDEN",IF(LEN(E844)&gt;0,VLOOKUP(TEXT($E844,0),'Angaben Stationen'!$E$14:$J$213,6,0),""))</f>
        <v/>
      </c>
      <c r="E844" s="287"/>
      <c r="F844" s="234"/>
      <c r="G844" s="234"/>
      <c r="H844" s="263"/>
      <c r="I844" s="169"/>
      <c r="K844" s="445" t="str">
        <f t="shared" si="100"/>
        <v>Leer</v>
      </c>
      <c r="L844" s="445" t="str">
        <f>VLOOKUP($D844,{"29 - Psychiatrie (Erwachsene)","BGI";"297 - stationsäquivalente Behandlung in der Erwachsenenpsychiatrie (29)","BGI";"30 - Kinder- und Jugendpsychiatrie","BGII";"307 - stationsäquivalente Behandlung in der Kinder- und Jugendpsychiatrie (30)","BGII";"31 - Psychosomatik","BGI";"","Leer"},2,0)</f>
        <v>Leer</v>
      </c>
      <c r="M844" s="445">
        <f t="shared" si="97"/>
        <v>0</v>
      </c>
      <c r="N844" s="445">
        <f t="shared" si="98"/>
        <v>0</v>
      </c>
      <c r="O844" s="445">
        <f t="shared" si="101"/>
        <v>0</v>
      </c>
      <c r="P844" s="445">
        <f t="shared" si="102"/>
        <v>0</v>
      </c>
      <c r="Q844" s="445">
        <f t="shared" si="103"/>
        <v>0</v>
      </c>
      <c r="R844" s="415" t="str">
        <f t="shared" si="104"/>
        <v>Leer</v>
      </c>
      <c r="S844" s="445">
        <f>IF('Angaben KH-Standort'!D$29='A4'!D844,IF('Angaben KH-Standort'!E$29="Ja",1,0),0)</f>
        <v>0</v>
      </c>
      <c r="T844" s="445">
        <f>IF('Angaben KH-Standort'!D$30='A4'!D844,IF('Angaben KH-Standort'!E$30="Ja",1,0),0)</f>
        <v>0</v>
      </c>
      <c r="U844" s="445">
        <f>IF('Angaben KH-Standort'!D$31='A4'!D844,IF('Angaben KH-Standort'!E$31="Ja",1,0),0)</f>
        <v>0</v>
      </c>
    </row>
    <row r="845" spans="2:21" ht="15" customHeight="1" x14ac:dyDescent="0.3">
      <c r="B845" s="70" t="str">
        <f t="shared" si="99"/>
        <v>!!!</v>
      </c>
      <c r="C845" s="265" t="str">
        <f>IF(ISERROR(IF(LEN(E845)&gt;0,VLOOKUP(TEXT($E845,0),'Angaben Stationen'!$E$14:$J$213,5,0),"")),"?",IF(LEN(E845)&gt;0,VLOOKUP(TEXT($E845,0),'Angaben Stationen'!$E$14:$J$213,5,0),""))</f>
        <v/>
      </c>
      <c r="D845" s="232" t="str">
        <f>IF(ISERROR(IF(LEN(E845)&gt;0,VLOOKUP(TEXT($E845,0),'Angaben Stationen'!$E$14:$J$213,6,0),"")),"STATION IST NICHT VORHANDEN",IF(LEN(E845)&gt;0,VLOOKUP(TEXT($E845,0),'Angaben Stationen'!$E$14:$J$213,6,0),""))</f>
        <v/>
      </c>
      <c r="E845" s="287"/>
      <c r="F845" s="234"/>
      <c r="G845" s="234"/>
      <c r="H845" s="263"/>
      <c r="I845" s="169"/>
      <c r="K845" s="445" t="str">
        <f t="shared" si="100"/>
        <v>Leer</v>
      </c>
      <c r="L845" s="445" t="str">
        <f>VLOOKUP($D845,{"29 - Psychiatrie (Erwachsene)","BGI";"297 - stationsäquivalente Behandlung in der Erwachsenenpsychiatrie (29)","BGI";"30 - Kinder- und Jugendpsychiatrie","BGII";"307 - stationsäquivalente Behandlung in der Kinder- und Jugendpsychiatrie (30)","BGII";"31 - Psychosomatik","BGI";"","Leer"},2,0)</f>
        <v>Leer</v>
      </c>
      <c r="M845" s="445">
        <f t="shared" si="97"/>
        <v>0</v>
      </c>
      <c r="N845" s="445">
        <f t="shared" si="98"/>
        <v>0</v>
      </c>
      <c r="O845" s="445">
        <f t="shared" si="101"/>
        <v>0</v>
      </c>
      <c r="P845" s="445">
        <f t="shared" si="102"/>
        <v>0</v>
      </c>
      <c r="Q845" s="445">
        <f t="shared" si="103"/>
        <v>0</v>
      </c>
      <c r="R845" s="415" t="str">
        <f t="shared" si="104"/>
        <v>Leer</v>
      </c>
      <c r="S845" s="445">
        <f>IF('Angaben KH-Standort'!D$29='A4'!D845,IF('Angaben KH-Standort'!E$29="Ja",1,0),0)</f>
        <v>0</v>
      </c>
      <c r="T845" s="445">
        <f>IF('Angaben KH-Standort'!D$30='A4'!D845,IF('Angaben KH-Standort'!E$30="Ja",1,0),0)</f>
        <v>0</v>
      </c>
      <c r="U845" s="445">
        <f>IF('Angaben KH-Standort'!D$31='A4'!D845,IF('Angaben KH-Standort'!E$31="Ja",1,0),0)</f>
        <v>0</v>
      </c>
    </row>
    <row r="846" spans="2:21" ht="15" customHeight="1" x14ac:dyDescent="0.3">
      <c r="B846" s="70" t="str">
        <f t="shared" si="99"/>
        <v>!!!</v>
      </c>
      <c r="C846" s="265" t="str">
        <f>IF(ISERROR(IF(LEN(E846)&gt;0,VLOOKUP(TEXT($E846,0),'Angaben Stationen'!$E$14:$J$213,5,0),"")),"?",IF(LEN(E846)&gt;0,VLOOKUP(TEXT($E846,0),'Angaben Stationen'!$E$14:$J$213,5,0),""))</f>
        <v/>
      </c>
      <c r="D846" s="232" t="str">
        <f>IF(ISERROR(IF(LEN(E846)&gt;0,VLOOKUP(TEXT($E846,0),'Angaben Stationen'!$E$14:$J$213,6,0),"")),"STATION IST NICHT VORHANDEN",IF(LEN(E846)&gt;0,VLOOKUP(TEXT($E846,0),'Angaben Stationen'!$E$14:$J$213,6,0),""))</f>
        <v/>
      </c>
      <c r="E846" s="287"/>
      <c r="F846" s="234"/>
      <c r="G846" s="234"/>
      <c r="H846" s="263"/>
      <c r="I846" s="169"/>
      <c r="K846" s="445" t="str">
        <f t="shared" si="100"/>
        <v>Leer</v>
      </c>
      <c r="L846" s="445" t="str">
        <f>VLOOKUP($D846,{"29 - Psychiatrie (Erwachsene)","BGI";"297 - stationsäquivalente Behandlung in der Erwachsenenpsychiatrie (29)","BGI";"30 - Kinder- und Jugendpsychiatrie","BGII";"307 - stationsäquivalente Behandlung in der Kinder- und Jugendpsychiatrie (30)","BGII";"31 - Psychosomatik","BGI";"","Leer"},2,0)</f>
        <v>Leer</v>
      </c>
      <c r="M846" s="445">
        <f t="shared" si="97"/>
        <v>0</v>
      </c>
      <c r="N846" s="445">
        <f t="shared" si="98"/>
        <v>0</v>
      </c>
      <c r="O846" s="445">
        <f t="shared" si="101"/>
        <v>0</v>
      </c>
      <c r="P846" s="445">
        <f t="shared" si="102"/>
        <v>0</v>
      </c>
      <c r="Q846" s="445">
        <f t="shared" si="103"/>
        <v>0</v>
      </c>
      <c r="R846" s="415" t="str">
        <f t="shared" si="104"/>
        <v>Leer</v>
      </c>
      <c r="S846" s="445">
        <f>IF('Angaben KH-Standort'!D$29='A4'!D846,IF('Angaben KH-Standort'!E$29="Ja",1,0),0)</f>
        <v>0</v>
      </c>
      <c r="T846" s="445">
        <f>IF('Angaben KH-Standort'!D$30='A4'!D846,IF('Angaben KH-Standort'!E$30="Ja",1,0),0)</f>
        <v>0</v>
      </c>
      <c r="U846" s="445">
        <f>IF('Angaben KH-Standort'!D$31='A4'!D846,IF('Angaben KH-Standort'!E$31="Ja",1,0),0)</f>
        <v>0</v>
      </c>
    </row>
    <row r="847" spans="2:21" ht="15" customHeight="1" x14ac:dyDescent="0.3">
      <c r="B847" s="70" t="str">
        <f t="shared" si="99"/>
        <v>!!!</v>
      </c>
      <c r="C847" s="265" t="str">
        <f>IF(ISERROR(IF(LEN(E847)&gt;0,VLOOKUP(TEXT($E847,0),'Angaben Stationen'!$E$14:$J$213,5,0),"")),"?",IF(LEN(E847)&gt;0,VLOOKUP(TEXT($E847,0),'Angaben Stationen'!$E$14:$J$213,5,0),""))</f>
        <v/>
      </c>
      <c r="D847" s="232" t="str">
        <f>IF(ISERROR(IF(LEN(E847)&gt;0,VLOOKUP(TEXT($E847,0),'Angaben Stationen'!$E$14:$J$213,6,0),"")),"STATION IST NICHT VORHANDEN",IF(LEN(E847)&gt;0,VLOOKUP(TEXT($E847,0),'Angaben Stationen'!$E$14:$J$213,6,0),""))</f>
        <v/>
      </c>
      <c r="E847" s="287"/>
      <c r="F847" s="234"/>
      <c r="G847" s="234"/>
      <c r="H847" s="263"/>
      <c r="I847" s="169"/>
      <c r="K847" s="445" t="str">
        <f t="shared" si="100"/>
        <v>Leer</v>
      </c>
      <c r="L847" s="445" t="str">
        <f>VLOOKUP($D847,{"29 - Psychiatrie (Erwachsene)","BGI";"297 - stationsäquivalente Behandlung in der Erwachsenenpsychiatrie (29)","BGI";"30 - Kinder- und Jugendpsychiatrie","BGII";"307 - stationsäquivalente Behandlung in der Kinder- und Jugendpsychiatrie (30)","BGII";"31 - Psychosomatik","BGI";"","Leer"},2,0)</f>
        <v>Leer</v>
      </c>
      <c r="M847" s="445">
        <f t="shared" si="97"/>
        <v>0</v>
      </c>
      <c r="N847" s="445">
        <f t="shared" si="98"/>
        <v>0</v>
      </c>
      <c r="O847" s="445">
        <f t="shared" si="101"/>
        <v>0</v>
      </c>
      <c r="P847" s="445">
        <f t="shared" si="102"/>
        <v>0</v>
      </c>
      <c r="Q847" s="445">
        <f t="shared" si="103"/>
        <v>0</v>
      </c>
      <c r="R847" s="415" t="str">
        <f t="shared" si="104"/>
        <v>Leer</v>
      </c>
      <c r="S847" s="445">
        <f>IF('Angaben KH-Standort'!D$29='A4'!D847,IF('Angaben KH-Standort'!E$29="Ja",1,0),0)</f>
        <v>0</v>
      </c>
      <c r="T847" s="445">
        <f>IF('Angaben KH-Standort'!D$30='A4'!D847,IF('Angaben KH-Standort'!E$30="Ja",1,0),0)</f>
        <v>0</v>
      </c>
      <c r="U847" s="445">
        <f>IF('Angaben KH-Standort'!D$31='A4'!D847,IF('Angaben KH-Standort'!E$31="Ja",1,0),0)</f>
        <v>0</v>
      </c>
    </row>
    <row r="848" spans="2:21" ht="15" customHeight="1" x14ac:dyDescent="0.3">
      <c r="B848" s="70" t="str">
        <f t="shared" si="99"/>
        <v>!!!</v>
      </c>
      <c r="C848" s="265" t="str">
        <f>IF(ISERROR(IF(LEN(E848)&gt;0,VLOOKUP(TEXT($E848,0),'Angaben Stationen'!$E$14:$J$213,5,0),"")),"?",IF(LEN(E848)&gt;0,VLOOKUP(TEXT($E848,0),'Angaben Stationen'!$E$14:$J$213,5,0),""))</f>
        <v/>
      </c>
      <c r="D848" s="232" t="str">
        <f>IF(ISERROR(IF(LEN(E848)&gt;0,VLOOKUP(TEXT($E848,0),'Angaben Stationen'!$E$14:$J$213,6,0),"")),"STATION IST NICHT VORHANDEN",IF(LEN(E848)&gt;0,VLOOKUP(TEXT($E848,0),'Angaben Stationen'!$E$14:$J$213,6,0),""))</f>
        <v/>
      </c>
      <c r="E848" s="287"/>
      <c r="F848" s="234"/>
      <c r="G848" s="234"/>
      <c r="H848" s="263"/>
      <c r="I848" s="169"/>
      <c r="K848" s="445" t="str">
        <f t="shared" si="100"/>
        <v>Leer</v>
      </c>
      <c r="L848" s="445" t="str">
        <f>VLOOKUP($D848,{"29 - Psychiatrie (Erwachsene)","BGI";"297 - stationsäquivalente Behandlung in der Erwachsenenpsychiatrie (29)","BGI";"30 - Kinder- und Jugendpsychiatrie","BGII";"307 - stationsäquivalente Behandlung in der Kinder- und Jugendpsychiatrie (30)","BGII";"31 - Psychosomatik","BGI";"","Leer"},2,0)</f>
        <v>Leer</v>
      </c>
      <c r="M848" s="445">
        <f t="shared" si="97"/>
        <v>0</v>
      </c>
      <c r="N848" s="445">
        <f t="shared" si="98"/>
        <v>0</v>
      </c>
      <c r="O848" s="445">
        <f t="shared" si="101"/>
        <v>0</v>
      </c>
      <c r="P848" s="445">
        <f t="shared" si="102"/>
        <v>0</v>
      </c>
      <c r="Q848" s="445">
        <f t="shared" si="103"/>
        <v>0</v>
      </c>
      <c r="R848" s="415" t="str">
        <f t="shared" si="104"/>
        <v>Leer</v>
      </c>
      <c r="S848" s="445">
        <f>IF('Angaben KH-Standort'!D$29='A4'!D848,IF('Angaben KH-Standort'!E$29="Ja",1,0),0)</f>
        <v>0</v>
      </c>
      <c r="T848" s="445">
        <f>IF('Angaben KH-Standort'!D$30='A4'!D848,IF('Angaben KH-Standort'!E$30="Ja",1,0),0)</f>
        <v>0</v>
      </c>
      <c r="U848" s="445">
        <f>IF('Angaben KH-Standort'!D$31='A4'!D848,IF('Angaben KH-Standort'!E$31="Ja",1,0),0)</f>
        <v>0</v>
      </c>
    </row>
    <row r="849" spans="2:21" ht="15" customHeight="1" x14ac:dyDescent="0.3">
      <c r="B849" s="70" t="str">
        <f t="shared" si="99"/>
        <v>!!!</v>
      </c>
      <c r="C849" s="265" t="str">
        <f>IF(ISERROR(IF(LEN(E849)&gt;0,VLOOKUP(TEXT($E849,0),'Angaben Stationen'!$E$14:$J$213,5,0),"")),"?",IF(LEN(E849)&gt;0,VLOOKUP(TEXT($E849,0),'Angaben Stationen'!$E$14:$J$213,5,0),""))</f>
        <v/>
      </c>
      <c r="D849" s="232" t="str">
        <f>IF(ISERROR(IF(LEN(E849)&gt;0,VLOOKUP(TEXT($E849,0),'Angaben Stationen'!$E$14:$J$213,6,0),"")),"STATION IST NICHT VORHANDEN",IF(LEN(E849)&gt;0,VLOOKUP(TEXT($E849,0),'Angaben Stationen'!$E$14:$J$213,6,0),""))</f>
        <v/>
      </c>
      <c r="E849" s="287"/>
      <c r="F849" s="234"/>
      <c r="G849" s="234"/>
      <c r="H849" s="263"/>
      <c r="I849" s="169"/>
      <c r="K849" s="445" t="str">
        <f t="shared" si="100"/>
        <v>Leer</v>
      </c>
      <c r="L849" s="445" t="str">
        <f>VLOOKUP($D849,{"29 - Psychiatrie (Erwachsene)","BGI";"297 - stationsäquivalente Behandlung in der Erwachsenenpsychiatrie (29)","BGI";"30 - Kinder- und Jugendpsychiatrie","BGII";"307 - stationsäquivalente Behandlung in der Kinder- und Jugendpsychiatrie (30)","BGII";"31 - Psychosomatik","BGI";"","Leer"},2,0)</f>
        <v>Leer</v>
      </c>
      <c r="M849" s="445">
        <f t="shared" si="97"/>
        <v>0</v>
      </c>
      <c r="N849" s="445">
        <f t="shared" si="98"/>
        <v>0</v>
      </c>
      <c r="O849" s="445">
        <f t="shared" si="101"/>
        <v>0</v>
      </c>
      <c r="P849" s="445">
        <f t="shared" si="102"/>
        <v>0</v>
      </c>
      <c r="Q849" s="445">
        <f t="shared" si="103"/>
        <v>0</v>
      </c>
      <c r="R849" s="415" t="str">
        <f t="shared" si="104"/>
        <v>Leer</v>
      </c>
      <c r="S849" s="445">
        <f>IF('Angaben KH-Standort'!D$29='A4'!D849,IF('Angaben KH-Standort'!E$29="Ja",1,0),0)</f>
        <v>0</v>
      </c>
      <c r="T849" s="445">
        <f>IF('Angaben KH-Standort'!D$30='A4'!D849,IF('Angaben KH-Standort'!E$30="Ja",1,0),0)</f>
        <v>0</v>
      </c>
      <c r="U849" s="445">
        <f>IF('Angaben KH-Standort'!D$31='A4'!D849,IF('Angaben KH-Standort'!E$31="Ja",1,0),0)</f>
        <v>0</v>
      </c>
    </row>
    <row r="850" spans="2:21" ht="15" customHeight="1" x14ac:dyDescent="0.3">
      <c r="B850" s="70" t="str">
        <f t="shared" si="99"/>
        <v>!!!</v>
      </c>
      <c r="C850" s="265" t="str">
        <f>IF(ISERROR(IF(LEN(E850)&gt;0,VLOOKUP(TEXT($E850,0),'Angaben Stationen'!$E$14:$J$213,5,0),"")),"?",IF(LEN(E850)&gt;0,VLOOKUP(TEXT($E850,0),'Angaben Stationen'!$E$14:$J$213,5,0),""))</f>
        <v/>
      </c>
      <c r="D850" s="232" t="str">
        <f>IF(ISERROR(IF(LEN(E850)&gt;0,VLOOKUP(TEXT($E850,0),'Angaben Stationen'!$E$14:$J$213,6,0),"")),"STATION IST NICHT VORHANDEN",IF(LEN(E850)&gt;0,VLOOKUP(TEXT($E850,0),'Angaben Stationen'!$E$14:$J$213,6,0),""))</f>
        <v/>
      </c>
      <c r="E850" s="287"/>
      <c r="F850" s="234"/>
      <c r="G850" s="234"/>
      <c r="H850" s="263"/>
      <c r="I850" s="169"/>
      <c r="K850" s="445" t="str">
        <f t="shared" si="100"/>
        <v>Leer</v>
      </c>
      <c r="L850" s="445" t="str">
        <f>VLOOKUP($D850,{"29 - Psychiatrie (Erwachsene)","BGI";"297 - stationsäquivalente Behandlung in der Erwachsenenpsychiatrie (29)","BGI";"30 - Kinder- und Jugendpsychiatrie","BGII";"307 - stationsäquivalente Behandlung in der Kinder- und Jugendpsychiatrie (30)","BGII";"31 - Psychosomatik","BGI";"","Leer"},2,0)</f>
        <v>Leer</v>
      </c>
      <c r="M850" s="445">
        <f t="shared" si="97"/>
        <v>0</v>
      </c>
      <c r="N850" s="445">
        <f t="shared" si="98"/>
        <v>0</v>
      </c>
      <c r="O850" s="445">
        <f t="shared" si="101"/>
        <v>0</v>
      </c>
      <c r="P850" s="445">
        <f t="shared" si="102"/>
        <v>0</v>
      </c>
      <c r="Q850" s="445">
        <f t="shared" si="103"/>
        <v>0</v>
      </c>
      <c r="R850" s="415" t="str">
        <f t="shared" si="104"/>
        <v>Leer</v>
      </c>
      <c r="S850" s="445">
        <f>IF('Angaben KH-Standort'!D$29='A4'!D850,IF('Angaben KH-Standort'!E$29="Ja",1,0),0)</f>
        <v>0</v>
      </c>
      <c r="T850" s="445">
        <f>IF('Angaben KH-Standort'!D$30='A4'!D850,IF('Angaben KH-Standort'!E$30="Ja",1,0),0)</f>
        <v>0</v>
      </c>
      <c r="U850" s="445">
        <f>IF('Angaben KH-Standort'!D$31='A4'!D850,IF('Angaben KH-Standort'!E$31="Ja",1,0),0)</f>
        <v>0</v>
      </c>
    </row>
    <row r="851" spans="2:21" ht="15" customHeight="1" x14ac:dyDescent="0.3">
      <c r="B851" s="70" t="str">
        <f t="shared" si="99"/>
        <v>!!!</v>
      </c>
      <c r="C851" s="265" t="str">
        <f>IF(ISERROR(IF(LEN(E851)&gt;0,VLOOKUP(TEXT($E851,0),'Angaben Stationen'!$E$14:$J$213,5,0),"")),"?",IF(LEN(E851)&gt;0,VLOOKUP(TEXT($E851,0),'Angaben Stationen'!$E$14:$J$213,5,0),""))</f>
        <v/>
      </c>
      <c r="D851" s="232" t="str">
        <f>IF(ISERROR(IF(LEN(E851)&gt;0,VLOOKUP(TEXT($E851,0),'Angaben Stationen'!$E$14:$J$213,6,0),"")),"STATION IST NICHT VORHANDEN",IF(LEN(E851)&gt;0,VLOOKUP(TEXT($E851,0),'Angaben Stationen'!$E$14:$J$213,6,0),""))</f>
        <v/>
      </c>
      <c r="E851" s="287"/>
      <c r="F851" s="234"/>
      <c r="G851" s="234"/>
      <c r="H851" s="263"/>
      <c r="I851" s="169"/>
      <c r="K851" s="445" t="str">
        <f t="shared" si="100"/>
        <v>Leer</v>
      </c>
      <c r="L851" s="445" t="str">
        <f>VLOOKUP($D851,{"29 - Psychiatrie (Erwachsene)","BGI";"297 - stationsäquivalente Behandlung in der Erwachsenenpsychiatrie (29)","BGI";"30 - Kinder- und Jugendpsychiatrie","BGII";"307 - stationsäquivalente Behandlung in der Kinder- und Jugendpsychiatrie (30)","BGII";"31 - Psychosomatik","BGI";"","Leer"},2,0)</f>
        <v>Leer</v>
      </c>
      <c r="M851" s="445">
        <f t="shared" si="97"/>
        <v>0</v>
      </c>
      <c r="N851" s="445">
        <f t="shared" si="98"/>
        <v>0</v>
      </c>
      <c r="O851" s="445">
        <f t="shared" si="101"/>
        <v>0</v>
      </c>
      <c r="P851" s="445">
        <f t="shared" si="102"/>
        <v>0</v>
      </c>
      <c r="Q851" s="445">
        <f t="shared" si="103"/>
        <v>0</v>
      </c>
      <c r="R851" s="415" t="str">
        <f t="shared" si="104"/>
        <v>Leer</v>
      </c>
      <c r="S851" s="445">
        <f>IF('Angaben KH-Standort'!D$29='A4'!D851,IF('Angaben KH-Standort'!E$29="Ja",1,0),0)</f>
        <v>0</v>
      </c>
      <c r="T851" s="445">
        <f>IF('Angaben KH-Standort'!D$30='A4'!D851,IF('Angaben KH-Standort'!E$30="Ja",1,0),0)</f>
        <v>0</v>
      </c>
      <c r="U851" s="445">
        <f>IF('Angaben KH-Standort'!D$31='A4'!D851,IF('Angaben KH-Standort'!E$31="Ja",1,0),0)</f>
        <v>0</v>
      </c>
    </row>
    <row r="852" spans="2:21" ht="15" customHeight="1" x14ac:dyDescent="0.3">
      <c r="B852" s="70" t="str">
        <f t="shared" si="99"/>
        <v>!!!</v>
      </c>
      <c r="C852" s="265" t="str">
        <f>IF(ISERROR(IF(LEN(E852)&gt;0,VLOOKUP(TEXT($E852,0),'Angaben Stationen'!$E$14:$J$213,5,0),"")),"?",IF(LEN(E852)&gt;0,VLOOKUP(TEXT($E852,0),'Angaben Stationen'!$E$14:$J$213,5,0),""))</f>
        <v/>
      </c>
      <c r="D852" s="232" t="str">
        <f>IF(ISERROR(IF(LEN(E852)&gt;0,VLOOKUP(TEXT($E852,0),'Angaben Stationen'!$E$14:$J$213,6,0),"")),"STATION IST NICHT VORHANDEN",IF(LEN(E852)&gt;0,VLOOKUP(TEXT($E852,0),'Angaben Stationen'!$E$14:$J$213,6,0),""))</f>
        <v/>
      </c>
      <c r="E852" s="287"/>
      <c r="F852" s="234"/>
      <c r="G852" s="234"/>
      <c r="H852" s="263"/>
      <c r="I852" s="169"/>
      <c r="K852" s="445" t="str">
        <f t="shared" si="100"/>
        <v>Leer</v>
      </c>
      <c r="L852" s="445" t="str">
        <f>VLOOKUP($D852,{"29 - Psychiatrie (Erwachsene)","BGI";"297 - stationsäquivalente Behandlung in der Erwachsenenpsychiatrie (29)","BGI";"30 - Kinder- und Jugendpsychiatrie","BGII";"307 - stationsäquivalente Behandlung in der Kinder- und Jugendpsychiatrie (30)","BGII";"31 - Psychosomatik","BGI";"","Leer"},2,0)</f>
        <v>Leer</v>
      </c>
      <c r="M852" s="445">
        <f t="shared" si="97"/>
        <v>0</v>
      </c>
      <c r="N852" s="445">
        <f t="shared" si="98"/>
        <v>0</v>
      </c>
      <c r="O852" s="445">
        <f t="shared" si="101"/>
        <v>0</v>
      </c>
      <c r="P852" s="445">
        <f t="shared" si="102"/>
        <v>0</v>
      </c>
      <c r="Q852" s="445">
        <f t="shared" si="103"/>
        <v>0</v>
      </c>
      <c r="R852" s="415" t="str">
        <f t="shared" si="104"/>
        <v>Leer</v>
      </c>
      <c r="S852" s="445">
        <f>IF('Angaben KH-Standort'!D$29='A4'!D852,IF('Angaben KH-Standort'!E$29="Ja",1,0),0)</f>
        <v>0</v>
      </c>
      <c r="T852" s="445">
        <f>IF('Angaben KH-Standort'!D$30='A4'!D852,IF('Angaben KH-Standort'!E$30="Ja",1,0),0)</f>
        <v>0</v>
      </c>
      <c r="U852" s="445">
        <f>IF('Angaben KH-Standort'!D$31='A4'!D852,IF('Angaben KH-Standort'!E$31="Ja",1,0),0)</f>
        <v>0</v>
      </c>
    </row>
    <row r="853" spans="2:21" ht="15" customHeight="1" x14ac:dyDescent="0.3">
      <c r="B853" s="70" t="str">
        <f t="shared" si="99"/>
        <v>!!!</v>
      </c>
      <c r="C853" s="265" t="str">
        <f>IF(ISERROR(IF(LEN(E853)&gt;0,VLOOKUP(TEXT($E853,0),'Angaben Stationen'!$E$14:$J$213,5,0),"")),"?",IF(LEN(E853)&gt;0,VLOOKUP(TEXT($E853,0),'Angaben Stationen'!$E$14:$J$213,5,0),""))</f>
        <v/>
      </c>
      <c r="D853" s="232" t="str">
        <f>IF(ISERROR(IF(LEN(E853)&gt;0,VLOOKUP(TEXT($E853,0),'Angaben Stationen'!$E$14:$J$213,6,0),"")),"STATION IST NICHT VORHANDEN",IF(LEN(E853)&gt;0,VLOOKUP(TEXT($E853,0),'Angaben Stationen'!$E$14:$J$213,6,0),""))</f>
        <v/>
      </c>
      <c r="E853" s="287"/>
      <c r="F853" s="234"/>
      <c r="G853" s="234"/>
      <c r="H853" s="263"/>
      <c r="I853" s="169"/>
      <c r="K853" s="445" t="str">
        <f t="shared" si="100"/>
        <v>Leer</v>
      </c>
      <c r="L853" s="445" t="str">
        <f>VLOOKUP($D853,{"29 - Psychiatrie (Erwachsene)","BGI";"297 - stationsäquivalente Behandlung in der Erwachsenenpsychiatrie (29)","BGI";"30 - Kinder- und Jugendpsychiatrie","BGII";"307 - stationsäquivalente Behandlung in der Kinder- und Jugendpsychiatrie (30)","BGII";"31 - Psychosomatik","BGI";"","Leer"},2,0)</f>
        <v>Leer</v>
      </c>
      <c r="M853" s="445">
        <f t="shared" si="97"/>
        <v>0</v>
      </c>
      <c r="N853" s="445">
        <f t="shared" si="98"/>
        <v>0</v>
      </c>
      <c r="O853" s="445">
        <f t="shared" si="101"/>
        <v>0</v>
      </c>
      <c r="P853" s="445">
        <f t="shared" si="102"/>
        <v>0</v>
      </c>
      <c r="Q853" s="445">
        <f t="shared" si="103"/>
        <v>0</v>
      </c>
      <c r="R853" s="415" t="str">
        <f t="shared" si="104"/>
        <v>Leer</v>
      </c>
      <c r="S853" s="445">
        <f>IF('Angaben KH-Standort'!D$29='A4'!D853,IF('Angaben KH-Standort'!E$29="Ja",1,0),0)</f>
        <v>0</v>
      </c>
      <c r="T853" s="445">
        <f>IF('Angaben KH-Standort'!D$30='A4'!D853,IF('Angaben KH-Standort'!E$30="Ja",1,0),0)</f>
        <v>0</v>
      </c>
      <c r="U853" s="445">
        <f>IF('Angaben KH-Standort'!D$31='A4'!D853,IF('Angaben KH-Standort'!E$31="Ja",1,0),0)</f>
        <v>0</v>
      </c>
    </row>
    <row r="854" spans="2:21" ht="15" customHeight="1" x14ac:dyDescent="0.3">
      <c r="B854" s="70" t="str">
        <f t="shared" si="99"/>
        <v>!!!</v>
      </c>
      <c r="C854" s="265" t="str">
        <f>IF(ISERROR(IF(LEN(E854)&gt;0,VLOOKUP(TEXT($E854,0),'Angaben Stationen'!$E$14:$J$213,5,0),"")),"?",IF(LEN(E854)&gt;0,VLOOKUP(TEXT($E854,0),'Angaben Stationen'!$E$14:$J$213,5,0),""))</f>
        <v/>
      </c>
      <c r="D854" s="232" t="str">
        <f>IF(ISERROR(IF(LEN(E854)&gt;0,VLOOKUP(TEXT($E854,0),'Angaben Stationen'!$E$14:$J$213,6,0),"")),"STATION IST NICHT VORHANDEN",IF(LEN(E854)&gt;0,VLOOKUP(TEXT($E854,0),'Angaben Stationen'!$E$14:$J$213,6,0),""))</f>
        <v/>
      </c>
      <c r="E854" s="287"/>
      <c r="F854" s="234"/>
      <c r="G854" s="234"/>
      <c r="H854" s="263"/>
      <c r="I854" s="169"/>
      <c r="K854" s="445" t="str">
        <f t="shared" si="100"/>
        <v>Leer</v>
      </c>
      <c r="L854" s="445" t="str">
        <f>VLOOKUP($D854,{"29 - Psychiatrie (Erwachsene)","BGI";"297 - stationsäquivalente Behandlung in der Erwachsenenpsychiatrie (29)","BGI";"30 - Kinder- und Jugendpsychiatrie","BGII";"307 - stationsäquivalente Behandlung in der Kinder- und Jugendpsychiatrie (30)","BGII";"31 - Psychosomatik","BGI";"","Leer"},2,0)</f>
        <v>Leer</v>
      </c>
      <c r="M854" s="445">
        <f t="shared" si="97"/>
        <v>0</v>
      </c>
      <c r="N854" s="445">
        <f t="shared" si="98"/>
        <v>0</v>
      </c>
      <c r="O854" s="445">
        <f t="shared" si="101"/>
        <v>0</v>
      </c>
      <c r="P854" s="445">
        <f t="shared" si="102"/>
        <v>0</v>
      </c>
      <c r="Q854" s="445">
        <f t="shared" si="103"/>
        <v>0</v>
      </c>
      <c r="R854" s="415" t="str">
        <f t="shared" si="104"/>
        <v>Leer</v>
      </c>
      <c r="S854" s="445">
        <f>IF('Angaben KH-Standort'!D$29='A4'!D854,IF('Angaben KH-Standort'!E$29="Ja",1,0),0)</f>
        <v>0</v>
      </c>
      <c r="T854" s="445">
        <f>IF('Angaben KH-Standort'!D$30='A4'!D854,IF('Angaben KH-Standort'!E$30="Ja",1,0),0)</f>
        <v>0</v>
      </c>
      <c r="U854" s="445">
        <f>IF('Angaben KH-Standort'!D$31='A4'!D854,IF('Angaben KH-Standort'!E$31="Ja",1,0),0)</f>
        <v>0</v>
      </c>
    </row>
    <row r="855" spans="2:21" ht="15" customHeight="1" x14ac:dyDescent="0.3">
      <c r="B855" s="70" t="str">
        <f t="shared" si="99"/>
        <v>!!!</v>
      </c>
      <c r="C855" s="265" t="str">
        <f>IF(ISERROR(IF(LEN(E855)&gt;0,VLOOKUP(TEXT($E855,0),'Angaben Stationen'!$E$14:$J$213,5,0),"")),"?",IF(LEN(E855)&gt;0,VLOOKUP(TEXT($E855,0),'Angaben Stationen'!$E$14:$J$213,5,0),""))</f>
        <v/>
      </c>
      <c r="D855" s="232" t="str">
        <f>IF(ISERROR(IF(LEN(E855)&gt;0,VLOOKUP(TEXT($E855,0),'Angaben Stationen'!$E$14:$J$213,6,0),"")),"STATION IST NICHT VORHANDEN",IF(LEN(E855)&gt;0,VLOOKUP(TEXT($E855,0),'Angaben Stationen'!$E$14:$J$213,6,0),""))</f>
        <v/>
      </c>
      <c r="E855" s="287"/>
      <c r="F855" s="234"/>
      <c r="G855" s="234"/>
      <c r="H855" s="263"/>
      <c r="I855" s="169"/>
      <c r="K855" s="445" t="str">
        <f t="shared" si="100"/>
        <v>Leer</v>
      </c>
      <c r="L855" s="445" t="str">
        <f>VLOOKUP($D855,{"29 - Psychiatrie (Erwachsene)","BGI";"297 - stationsäquivalente Behandlung in der Erwachsenenpsychiatrie (29)","BGI";"30 - Kinder- und Jugendpsychiatrie","BGII";"307 - stationsäquivalente Behandlung in der Kinder- und Jugendpsychiatrie (30)","BGII";"31 - Psychosomatik","BGI";"","Leer"},2,0)</f>
        <v>Leer</v>
      </c>
      <c r="M855" s="445">
        <f t="shared" si="97"/>
        <v>0</v>
      </c>
      <c r="N855" s="445">
        <f t="shared" si="98"/>
        <v>0</v>
      </c>
      <c r="O855" s="445">
        <f t="shared" si="101"/>
        <v>0</v>
      </c>
      <c r="P855" s="445">
        <f t="shared" si="102"/>
        <v>0</v>
      </c>
      <c r="Q855" s="445">
        <f t="shared" si="103"/>
        <v>0</v>
      </c>
      <c r="R855" s="415" t="str">
        <f t="shared" si="104"/>
        <v>Leer</v>
      </c>
      <c r="S855" s="445">
        <f>IF('Angaben KH-Standort'!D$29='A4'!D855,IF('Angaben KH-Standort'!E$29="Ja",1,0),0)</f>
        <v>0</v>
      </c>
      <c r="T855" s="445">
        <f>IF('Angaben KH-Standort'!D$30='A4'!D855,IF('Angaben KH-Standort'!E$30="Ja",1,0),0)</f>
        <v>0</v>
      </c>
      <c r="U855" s="445">
        <f>IF('Angaben KH-Standort'!D$31='A4'!D855,IF('Angaben KH-Standort'!E$31="Ja",1,0),0)</f>
        <v>0</v>
      </c>
    </row>
    <row r="856" spans="2:21" ht="15" customHeight="1" x14ac:dyDescent="0.3">
      <c r="B856" s="70" t="str">
        <f t="shared" si="99"/>
        <v>!!!</v>
      </c>
      <c r="C856" s="265" t="str">
        <f>IF(ISERROR(IF(LEN(E856)&gt;0,VLOOKUP(TEXT($E856,0),'Angaben Stationen'!$E$14:$J$213,5,0),"")),"?",IF(LEN(E856)&gt;0,VLOOKUP(TEXT($E856,0),'Angaben Stationen'!$E$14:$J$213,5,0),""))</f>
        <v/>
      </c>
      <c r="D856" s="232" t="str">
        <f>IF(ISERROR(IF(LEN(E856)&gt;0,VLOOKUP(TEXT($E856,0),'Angaben Stationen'!$E$14:$J$213,6,0),"")),"STATION IST NICHT VORHANDEN",IF(LEN(E856)&gt;0,VLOOKUP(TEXT($E856,0),'Angaben Stationen'!$E$14:$J$213,6,0),""))</f>
        <v/>
      </c>
      <c r="E856" s="287"/>
      <c r="F856" s="234"/>
      <c r="G856" s="234"/>
      <c r="H856" s="263"/>
      <c r="I856" s="169"/>
      <c r="K856" s="445" t="str">
        <f t="shared" si="100"/>
        <v>Leer</v>
      </c>
      <c r="L856" s="445" t="str">
        <f>VLOOKUP($D856,{"29 - Psychiatrie (Erwachsene)","BGI";"297 - stationsäquivalente Behandlung in der Erwachsenenpsychiatrie (29)","BGI";"30 - Kinder- und Jugendpsychiatrie","BGII";"307 - stationsäquivalente Behandlung in der Kinder- und Jugendpsychiatrie (30)","BGII";"31 - Psychosomatik","BGI";"","Leer"},2,0)</f>
        <v>Leer</v>
      </c>
      <c r="M856" s="445">
        <f t="shared" si="97"/>
        <v>0</v>
      </c>
      <c r="N856" s="445">
        <f t="shared" si="98"/>
        <v>0</v>
      </c>
      <c r="O856" s="445">
        <f t="shared" si="101"/>
        <v>0</v>
      </c>
      <c r="P856" s="445">
        <f t="shared" si="102"/>
        <v>0</v>
      </c>
      <c r="Q856" s="445">
        <f t="shared" si="103"/>
        <v>0</v>
      </c>
      <c r="R856" s="415" t="str">
        <f t="shared" si="104"/>
        <v>Leer</v>
      </c>
      <c r="S856" s="445">
        <f>IF('Angaben KH-Standort'!D$29='A4'!D856,IF('Angaben KH-Standort'!E$29="Ja",1,0),0)</f>
        <v>0</v>
      </c>
      <c r="T856" s="445">
        <f>IF('Angaben KH-Standort'!D$30='A4'!D856,IF('Angaben KH-Standort'!E$30="Ja",1,0),0)</f>
        <v>0</v>
      </c>
      <c r="U856" s="445">
        <f>IF('Angaben KH-Standort'!D$31='A4'!D856,IF('Angaben KH-Standort'!E$31="Ja",1,0),0)</f>
        <v>0</v>
      </c>
    </row>
    <row r="857" spans="2:21" ht="15" customHeight="1" x14ac:dyDescent="0.3">
      <c r="B857" s="70" t="str">
        <f t="shared" si="99"/>
        <v>!!!</v>
      </c>
      <c r="C857" s="265" t="str">
        <f>IF(ISERROR(IF(LEN(E857)&gt;0,VLOOKUP(TEXT($E857,0),'Angaben Stationen'!$E$14:$J$213,5,0),"")),"?",IF(LEN(E857)&gt;0,VLOOKUP(TEXT($E857,0),'Angaben Stationen'!$E$14:$J$213,5,0),""))</f>
        <v/>
      </c>
      <c r="D857" s="232" t="str">
        <f>IF(ISERROR(IF(LEN(E857)&gt;0,VLOOKUP(TEXT($E857,0),'Angaben Stationen'!$E$14:$J$213,6,0),"")),"STATION IST NICHT VORHANDEN",IF(LEN(E857)&gt;0,VLOOKUP(TEXT($E857,0),'Angaben Stationen'!$E$14:$J$213,6,0),""))</f>
        <v/>
      </c>
      <c r="E857" s="287"/>
      <c r="F857" s="234"/>
      <c r="G857" s="234"/>
      <c r="H857" s="263"/>
      <c r="I857" s="169"/>
      <c r="K857" s="445" t="str">
        <f t="shared" si="100"/>
        <v>Leer</v>
      </c>
      <c r="L857" s="445" t="str">
        <f>VLOOKUP($D857,{"29 - Psychiatrie (Erwachsene)","BGI";"297 - stationsäquivalente Behandlung in der Erwachsenenpsychiatrie (29)","BGI";"30 - Kinder- und Jugendpsychiatrie","BGII";"307 - stationsäquivalente Behandlung in der Kinder- und Jugendpsychiatrie (30)","BGII";"31 - Psychosomatik","BGI";"","Leer"},2,0)</f>
        <v>Leer</v>
      </c>
      <c r="M857" s="445">
        <f t="shared" si="97"/>
        <v>0</v>
      </c>
      <c r="N857" s="445">
        <f t="shared" si="98"/>
        <v>0</v>
      </c>
      <c r="O857" s="445">
        <f t="shared" si="101"/>
        <v>0</v>
      </c>
      <c r="P857" s="445">
        <f t="shared" si="102"/>
        <v>0</v>
      </c>
      <c r="Q857" s="445">
        <f t="shared" si="103"/>
        <v>0</v>
      </c>
      <c r="R857" s="415" t="str">
        <f t="shared" si="104"/>
        <v>Leer</v>
      </c>
      <c r="S857" s="445">
        <f>IF('Angaben KH-Standort'!D$29='A4'!D857,IF('Angaben KH-Standort'!E$29="Ja",1,0),0)</f>
        <v>0</v>
      </c>
      <c r="T857" s="445">
        <f>IF('Angaben KH-Standort'!D$30='A4'!D857,IF('Angaben KH-Standort'!E$30="Ja",1,0),0)</f>
        <v>0</v>
      </c>
      <c r="U857" s="445">
        <f>IF('Angaben KH-Standort'!D$31='A4'!D857,IF('Angaben KH-Standort'!E$31="Ja",1,0),0)</f>
        <v>0</v>
      </c>
    </row>
    <row r="858" spans="2:21" ht="15" customHeight="1" x14ac:dyDescent="0.3">
      <c r="B858" s="70" t="str">
        <f t="shared" si="99"/>
        <v>!!!</v>
      </c>
      <c r="C858" s="265" t="str">
        <f>IF(ISERROR(IF(LEN(E858)&gt;0,VLOOKUP(TEXT($E858,0),'Angaben Stationen'!$E$14:$J$213,5,0),"")),"?",IF(LEN(E858)&gt;0,VLOOKUP(TEXT($E858,0),'Angaben Stationen'!$E$14:$J$213,5,0),""))</f>
        <v/>
      </c>
      <c r="D858" s="232" t="str">
        <f>IF(ISERROR(IF(LEN(E858)&gt;0,VLOOKUP(TEXT($E858,0),'Angaben Stationen'!$E$14:$J$213,6,0),"")),"STATION IST NICHT VORHANDEN",IF(LEN(E858)&gt;0,VLOOKUP(TEXT($E858,0),'Angaben Stationen'!$E$14:$J$213,6,0),""))</f>
        <v/>
      </c>
      <c r="E858" s="287"/>
      <c r="F858" s="234"/>
      <c r="G858" s="234"/>
      <c r="H858" s="263"/>
      <c r="I858" s="169"/>
      <c r="K858" s="445" t="str">
        <f t="shared" si="100"/>
        <v>Leer</v>
      </c>
      <c r="L858" s="445" t="str">
        <f>VLOOKUP($D858,{"29 - Psychiatrie (Erwachsene)","BGI";"297 - stationsäquivalente Behandlung in der Erwachsenenpsychiatrie (29)","BGI";"30 - Kinder- und Jugendpsychiatrie","BGII";"307 - stationsäquivalente Behandlung in der Kinder- und Jugendpsychiatrie (30)","BGII";"31 - Psychosomatik","BGI";"","Leer"},2,0)</f>
        <v>Leer</v>
      </c>
      <c r="M858" s="445">
        <f t="shared" si="97"/>
        <v>0</v>
      </c>
      <c r="N858" s="445">
        <f t="shared" si="98"/>
        <v>0</v>
      </c>
      <c r="O858" s="445">
        <f t="shared" si="101"/>
        <v>0</v>
      </c>
      <c r="P858" s="445">
        <f t="shared" si="102"/>
        <v>0</v>
      </c>
      <c r="Q858" s="445">
        <f t="shared" si="103"/>
        <v>0</v>
      </c>
      <c r="R858" s="415" t="str">
        <f t="shared" si="104"/>
        <v>Leer</v>
      </c>
      <c r="S858" s="445">
        <f>IF('Angaben KH-Standort'!D$29='A4'!D858,IF('Angaben KH-Standort'!E$29="Ja",1,0),0)</f>
        <v>0</v>
      </c>
      <c r="T858" s="445">
        <f>IF('Angaben KH-Standort'!D$30='A4'!D858,IF('Angaben KH-Standort'!E$30="Ja",1,0),0)</f>
        <v>0</v>
      </c>
      <c r="U858" s="445">
        <f>IF('Angaben KH-Standort'!D$31='A4'!D858,IF('Angaben KH-Standort'!E$31="Ja",1,0),0)</f>
        <v>0</v>
      </c>
    </row>
    <row r="859" spans="2:21" ht="15" customHeight="1" x14ac:dyDescent="0.3">
      <c r="B859" s="70" t="str">
        <f t="shared" si="99"/>
        <v>!!!</v>
      </c>
      <c r="C859" s="265" t="str">
        <f>IF(ISERROR(IF(LEN(E859)&gt;0,VLOOKUP(TEXT($E859,0),'Angaben Stationen'!$E$14:$J$213,5,0),"")),"?",IF(LEN(E859)&gt;0,VLOOKUP(TEXT($E859,0),'Angaben Stationen'!$E$14:$J$213,5,0),""))</f>
        <v/>
      </c>
      <c r="D859" s="232" t="str">
        <f>IF(ISERROR(IF(LEN(E859)&gt;0,VLOOKUP(TEXT($E859,0),'Angaben Stationen'!$E$14:$J$213,6,0),"")),"STATION IST NICHT VORHANDEN",IF(LEN(E859)&gt;0,VLOOKUP(TEXT($E859,0),'Angaben Stationen'!$E$14:$J$213,6,0),""))</f>
        <v/>
      </c>
      <c r="E859" s="287"/>
      <c r="F859" s="234"/>
      <c r="G859" s="234"/>
      <c r="H859" s="263"/>
      <c r="I859" s="169"/>
      <c r="K859" s="445" t="str">
        <f t="shared" si="100"/>
        <v>Leer</v>
      </c>
      <c r="L859" s="445" t="str">
        <f>VLOOKUP($D859,{"29 - Psychiatrie (Erwachsene)","BGI";"297 - stationsäquivalente Behandlung in der Erwachsenenpsychiatrie (29)","BGI";"30 - Kinder- und Jugendpsychiatrie","BGII";"307 - stationsäquivalente Behandlung in der Kinder- und Jugendpsychiatrie (30)","BGII";"31 - Psychosomatik","BGI";"","Leer"},2,0)</f>
        <v>Leer</v>
      </c>
      <c r="M859" s="445">
        <f t="shared" si="97"/>
        <v>0</v>
      </c>
      <c r="N859" s="445">
        <f t="shared" si="98"/>
        <v>0</v>
      </c>
      <c r="O859" s="445">
        <f t="shared" si="101"/>
        <v>0</v>
      </c>
      <c r="P859" s="445">
        <f t="shared" si="102"/>
        <v>0</v>
      </c>
      <c r="Q859" s="445">
        <f t="shared" si="103"/>
        <v>0</v>
      </c>
      <c r="R859" s="415" t="str">
        <f t="shared" si="104"/>
        <v>Leer</v>
      </c>
      <c r="S859" s="445">
        <f>IF('Angaben KH-Standort'!D$29='A4'!D859,IF('Angaben KH-Standort'!E$29="Ja",1,0),0)</f>
        <v>0</v>
      </c>
      <c r="T859" s="445">
        <f>IF('Angaben KH-Standort'!D$30='A4'!D859,IF('Angaben KH-Standort'!E$30="Ja",1,0),0)</f>
        <v>0</v>
      </c>
      <c r="U859" s="445">
        <f>IF('Angaben KH-Standort'!D$31='A4'!D859,IF('Angaben KH-Standort'!E$31="Ja",1,0),0)</f>
        <v>0</v>
      </c>
    </row>
    <row r="860" spans="2:21" ht="15" customHeight="1" x14ac:dyDescent="0.3">
      <c r="B860" s="70" t="str">
        <f t="shared" si="99"/>
        <v>!!!</v>
      </c>
      <c r="C860" s="265" t="str">
        <f>IF(ISERROR(IF(LEN(E860)&gt;0,VLOOKUP(TEXT($E860,0),'Angaben Stationen'!$E$14:$J$213,5,0),"")),"?",IF(LEN(E860)&gt;0,VLOOKUP(TEXT($E860,0),'Angaben Stationen'!$E$14:$J$213,5,0),""))</f>
        <v/>
      </c>
      <c r="D860" s="232" t="str">
        <f>IF(ISERROR(IF(LEN(E860)&gt;0,VLOOKUP(TEXT($E860,0),'Angaben Stationen'!$E$14:$J$213,6,0),"")),"STATION IST NICHT VORHANDEN",IF(LEN(E860)&gt;0,VLOOKUP(TEXT($E860,0),'Angaben Stationen'!$E$14:$J$213,6,0),""))</f>
        <v/>
      </c>
      <c r="E860" s="287"/>
      <c r="F860" s="234"/>
      <c r="G860" s="234"/>
      <c r="H860" s="263"/>
      <c r="I860" s="169"/>
      <c r="K860" s="445" t="str">
        <f t="shared" si="100"/>
        <v>Leer</v>
      </c>
      <c r="L860" s="445" t="str">
        <f>VLOOKUP($D860,{"29 - Psychiatrie (Erwachsene)","BGI";"297 - stationsäquivalente Behandlung in der Erwachsenenpsychiatrie (29)","BGI";"30 - Kinder- und Jugendpsychiatrie","BGII";"307 - stationsäquivalente Behandlung in der Kinder- und Jugendpsychiatrie (30)","BGII";"31 - Psychosomatik","BGI";"","Leer"},2,0)</f>
        <v>Leer</v>
      </c>
      <c r="M860" s="445">
        <f t="shared" si="97"/>
        <v>0</v>
      </c>
      <c r="N860" s="445">
        <f t="shared" si="98"/>
        <v>0</v>
      </c>
      <c r="O860" s="445">
        <f t="shared" si="101"/>
        <v>0</v>
      </c>
      <c r="P860" s="445">
        <f t="shared" si="102"/>
        <v>0</v>
      </c>
      <c r="Q860" s="445">
        <f t="shared" si="103"/>
        <v>0</v>
      </c>
      <c r="R860" s="415" t="str">
        <f t="shared" si="104"/>
        <v>Leer</v>
      </c>
      <c r="S860" s="445">
        <f>IF('Angaben KH-Standort'!D$29='A4'!D860,IF('Angaben KH-Standort'!E$29="Ja",1,0),0)</f>
        <v>0</v>
      </c>
      <c r="T860" s="445">
        <f>IF('Angaben KH-Standort'!D$30='A4'!D860,IF('Angaben KH-Standort'!E$30="Ja",1,0),0)</f>
        <v>0</v>
      </c>
      <c r="U860" s="445">
        <f>IF('Angaben KH-Standort'!D$31='A4'!D860,IF('Angaben KH-Standort'!E$31="Ja",1,0),0)</f>
        <v>0</v>
      </c>
    </row>
    <row r="861" spans="2:21" ht="15" customHeight="1" x14ac:dyDescent="0.3">
      <c r="B861" s="70" t="str">
        <f t="shared" si="99"/>
        <v>!!!</v>
      </c>
      <c r="C861" s="265" t="str">
        <f>IF(ISERROR(IF(LEN(E861)&gt;0,VLOOKUP(TEXT($E861,0),'Angaben Stationen'!$E$14:$J$213,5,0),"")),"?",IF(LEN(E861)&gt;0,VLOOKUP(TEXT($E861,0),'Angaben Stationen'!$E$14:$J$213,5,0),""))</f>
        <v/>
      </c>
      <c r="D861" s="232" t="str">
        <f>IF(ISERROR(IF(LEN(E861)&gt;0,VLOOKUP(TEXT($E861,0),'Angaben Stationen'!$E$14:$J$213,6,0),"")),"STATION IST NICHT VORHANDEN",IF(LEN(E861)&gt;0,VLOOKUP(TEXT($E861,0),'Angaben Stationen'!$E$14:$J$213,6,0),""))</f>
        <v/>
      </c>
      <c r="E861" s="287"/>
      <c r="F861" s="234"/>
      <c r="G861" s="234"/>
      <c r="H861" s="263"/>
      <c r="I861" s="169"/>
      <c r="K861" s="445" t="str">
        <f t="shared" si="100"/>
        <v>Leer</v>
      </c>
      <c r="L861" s="445" t="str">
        <f>VLOOKUP($D861,{"29 - Psychiatrie (Erwachsene)","BGI";"297 - stationsäquivalente Behandlung in der Erwachsenenpsychiatrie (29)","BGI";"30 - Kinder- und Jugendpsychiatrie","BGII";"307 - stationsäquivalente Behandlung in der Kinder- und Jugendpsychiatrie (30)","BGII";"31 - Psychosomatik","BGI";"","Leer"},2,0)</f>
        <v>Leer</v>
      </c>
      <c r="M861" s="445">
        <f t="shared" si="97"/>
        <v>0</v>
      </c>
      <c r="N861" s="445">
        <f t="shared" si="98"/>
        <v>0</v>
      </c>
      <c r="O861" s="445">
        <f t="shared" si="101"/>
        <v>0</v>
      </c>
      <c r="P861" s="445">
        <f t="shared" si="102"/>
        <v>0</v>
      </c>
      <c r="Q861" s="445">
        <f t="shared" si="103"/>
        <v>0</v>
      </c>
      <c r="R861" s="415" t="str">
        <f t="shared" si="104"/>
        <v>Leer</v>
      </c>
      <c r="S861" s="445">
        <f>IF('Angaben KH-Standort'!D$29='A4'!D861,IF('Angaben KH-Standort'!E$29="Ja",1,0),0)</f>
        <v>0</v>
      </c>
      <c r="T861" s="445">
        <f>IF('Angaben KH-Standort'!D$30='A4'!D861,IF('Angaben KH-Standort'!E$30="Ja",1,0),0)</f>
        <v>0</v>
      </c>
      <c r="U861" s="445">
        <f>IF('Angaben KH-Standort'!D$31='A4'!D861,IF('Angaben KH-Standort'!E$31="Ja",1,0),0)</f>
        <v>0</v>
      </c>
    </row>
    <row r="862" spans="2:21" ht="15" customHeight="1" x14ac:dyDescent="0.3">
      <c r="B862" s="70" t="str">
        <f t="shared" si="99"/>
        <v>!!!</v>
      </c>
      <c r="C862" s="265" t="str">
        <f>IF(ISERROR(IF(LEN(E862)&gt;0,VLOOKUP(TEXT($E862,0),'Angaben Stationen'!$E$14:$J$213,5,0),"")),"?",IF(LEN(E862)&gt;0,VLOOKUP(TEXT($E862,0),'Angaben Stationen'!$E$14:$J$213,5,0),""))</f>
        <v/>
      </c>
      <c r="D862" s="232" t="str">
        <f>IF(ISERROR(IF(LEN(E862)&gt;0,VLOOKUP(TEXT($E862,0),'Angaben Stationen'!$E$14:$J$213,6,0),"")),"STATION IST NICHT VORHANDEN",IF(LEN(E862)&gt;0,VLOOKUP(TEXT($E862,0),'Angaben Stationen'!$E$14:$J$213,6,0),""))</f>
        <v/>
      </c>
      <c r="E862" s="287"/>
      <c r="F862" s="234"/>
      <c r="G862" s="234"/>
      <c r="H862" s="263"/>
      <c r="I862" s="169"/>
      <c r="K862" s="445" t="str">
        <f t="shared" si="100"/>
        <v>Leer</v>
      </c>
      <c r="L862" s="445" t="str">
        <f>VLOOKUP($D862,{"29 - Psychiatrie (Erwachsene)","BGI";"297 - stationsäquivalente Behandlung in der Erwachsenenpsychiatrie (29)","BGI";"30 - Kinder- und Jugendpsychiatrie","BGII";"307 - stationsäquivalente Behandlung in der Kinder- und Jugendpsychiatrie (30)","BGII";"31 - Psychosomatik","BGI";"","Leer"},2,0)</f>
        <v>Leer</v>
      </c>
      <c r="M862" s="445">
        <f t="shared" si="97"/>
        <v>0</v>
      </c>
      <c r="N862" s="445">
        <f t="shared" si="98"/>
        <v>0</v>
      </c>
      <c r="O862" s="445">
        <f t="shared" si="101"/>
        <v>0</v>
      </c>
      <c r="P862" s="445">
        <f t="shared" si="102"/>
        <v>0</v>
      </c>
      <c r="Q862" s="445">
        <f t="shared" si="103"/>
        <v>0</v>
      </c>
      <c r="R862" s="415" t="str">
        <f t="shared" si="104"/>
        <v>Leer</v>
      </c>
      <c r="S862" s="445">
        <f>IF('Angaben KH-Standort'!D$29='A4'!D862,IF('Angaben KH-Standort'!E$29="Ja",1,0),0)</f>
        <v>0</v>
      </c>
      <c r="T862" s="445">
        <f>IF('Angaben KH-Standort'!D$30='A4'!D862,IF('Angaben KH-Standort'!E$30="Ja",1,0),0)</f>
        <v>0</v>
      </c>
      <c r="U862" s="445">
        <f>IF('Angaben KH-Standort'!D$31='A4'!D862,IF('Angaben KH-Standort'!E$31="Ja",1,0),0)</f>
        <v>0</v>
      </c>
    </row>
    <row r="863" spans="2:21" ht="15" customHeight="1" x14ac:dyDescent="0.3">
      <c r="B863" s="70" t="str">
        <f t="shared" si="99"/>
        <v>!!!</v>
      </c>
      <c r="C863" s="265" t="str">
        <f>IF(ISERROR(IF(LEN(E863)&gt;0,VLOOKUP(TEXT($E863,0),'Angaben Stationen'!$E$14:$J$213,5,0),"")),"?",IF(LEN(E863)&gt;0,VLOOKUP(TEXT($E863,0),'Angaben Stationen'!$E$14:$J$213,5,0),""))</f>
        <v/>
      </c>
      <c r="D863" s="232" t="str">
        <f>IF(ISERROR(IF(LEN(E863)&gt;0,VLOOKUP(TEXT($E863,0),'Angaben Stationen'!$E$14:$J$213,6,0),"")),"STATION IST NICHT VORHANDEN",IF(LEN(E863)&gt;0,VLOOKUP(TEXT($E863,0),'Angaben Stationen'!$E$14:$J$213,6,0),""))</f>
        <v/>
      </c>
      <c r="E863" s="287"/>
      <c r="F863" s="234"/>
      <c r="G863" s="234"/>
      <c r="H863" s="263"/>
      <c r="I863" s="169"/>
      <c r="K863" s="445" t="str">
        <f t="shared" si="100"/>
        <v>Leer</v>
      </c>
      <c r="L863" s="445" t="str">
        <f>VLOOKUP($D863,{"29 - Psychiatrie (Erwachsene)","BGI";"297 - stationsäquivalente Behandlung in der Erwachsenenpsychiatrie (29)","BGI";"30 - Kinder- und Jugendpsychiatrie","BGII";"307 - stationsäquivalente Behandlung in der Kinder- und Jugendpsychiatrie (30)","BGII";"31 - Psychosomatik","BGI";"","Leer"},2,0)</f>
        <v>Leer</v>
      </c>
      <c r="M863" s="445">
        <f t="shared" si="97"/>
        <v>0</v>
      </c>
      <c r="N863" s="445">
        <f t="shared" si="98"/>
        <v>0</v>
      </c>
      <c r="O863" s="445">
        <f t="shared" si="101"/>
        <v>0</v>
      </c>
      <c r="P863" s="445">
        <f t="shared" si="102"/>
        <v>0</v>
      </c>
      <c r="Q863" s="445">
        <f t="shared" si="103"/>
        <v>0</v>
      </c>
      <c r="R863" s="415" t="str">
        <f t="shared" si="104"/>
        <v>Leer</v>
      </c>
      <c r="S863" s="445">
        <f>IF('Angaben KH-Standort'!D$29='A4'!D863,IF('Angaben KH-Standort'!E$29="Ja",1,0),0)</f>
        <v>0</v>
      </c>
      <c r="T863" s="445">
        <f>IF('Angaben KH-Standort'!D$30='A4'!D863,IF('Angaben KH-Standort'!E$30="Ja",1,0),0)</f>
        <v>0</v>
      </c>
      <c r="U863" s="445">
        <f>IF('Angaben KH-Standort'!D$31='A4'!D863,IF('Angaben KH-Standort'!E$31="Ja",1,0),0)</f>
        <v>0</v>
      </c>
    </row>
    <row r="864" spans="2:21" ht="15" customHeight="1" x14ac:dyDescent="0.3">
      <c r="B864" s="70" t="str">
        <f t="shared" si="99"/>
        <v>!!!</v>
      </c>
      <c r="C864" s="265" t="str">
        <f>IF(ISERROR(IF(LEN(E864)&gt;0,VLOOKUP(TEXT($E864,0),'Angaben Stationen'!$E$14:$J$213,5,0),"")),"?",IF(LEN(E864)&gt;0,VLOOKUP(TEXT($E864,0),'Angaben Stationen'!$E$14:$J$213,5,0),""))</f>
        <v/>
      </c>
      <c r="D864" s="232" t="str">
        <f>IF(ISERROR(IF(LEN(E864)&gt;0,VLOOKUP(TEXT($E864,0),'Angaben Stationen'!$E$14:$J$213,6,0),"")),"STATION IST NICHT VORHANDEN",IF(LEN(E864)&gt;0,VLOOKUP(TEXT($E864,0),'Angaben Stationen'!$E$14:$J$213,6,0),""))</f>
        <v/>
      </c>
      <c r="E864" s="287"/>
      <c r="F864" s="234"/>
      <c r="G864" s="234"/>
      <c r="H864" s="263"/>
      <c r="I864" s="169"/>
      <c r="K864" s="445" t="str">
        <f t="shared" si="100"/>
        <v>Leer</v>
      </c>
      <c r="L864" s="445" t="str">
        <f>VLOOKUP($D864,{"29 - Psychiatrie (Erwachsene)","BGI";"297 - stationsäquivalente Behandlung in der Erwachsenenpsychiatrie (29)","BGI";"30 - Kinder- und Jugendpsychiatrie","BGII";"307 - stationsäquivalente Behandlung in der Kinder- und Jugendpsychiatrie (30)","BGII";"31 - Psychosomatik","BGI";"","Leer"},2,0)</f>
        <v>Leer</v>
      </c>
      <c r="M864" s="445">
        <f t="shared" si="97"/>
        <v>0</v>
      </c>
      <c r="N864" s="445">
        <f t="shared" si="98"/>
        <v>0</v>
      </c>
      <c r="O864" s="445">
        <f t="shared" si="101"/>
        <v>0</v>
      </c>
      <c r="P864" s="445">
        <f t="shared" si="102"/>
        <v>0</v>
      </c>
      <c r="Q864" s="445">
        <f t="shared" si="103"/>
        <v>0</v>
      </c>
      <c r="R864" s="415" t="str">
        <f t="shared" si="104"/>
        <v>Leer</v>
      </c>
      <c r="S864" s="445">
        <f>IF('Angaben KH-Standort'!D$29='A4'!D864,IF('Angaben KH-Standort'!E$29="Ja",1,0),0)</f>
        <v>0</v>
      </c>
      <c r="T864" s="445">
        <f>IF('Angaben KH-Standort'!D$30='A4'!D864,IF('Angaben KH-Standort'!E$30="Ja",1,0),0)</f>
        <v>0</v>
      </c>
      <c r="U864" s="445">
        <f>IF('Angaben KH-Standort'!D$31='A4'!D864,IF('Angaben KH-Standort'!E$31="Ja",1,0),0)</f>
        <v>0</v>
      </c>
    </row>
    <row r="865" spans="2:21" ht="15" customHeight="1" x14ac:dyDescent="0.3">
      <c r="B865" s="70" t="str">
        <f t="shared" si="99"/>
        <v>!!!</v>
      </c>
      <c r="C865" s="265" t="str">
        <f>IF(ISERROR(IF(LEN(E865)&gt;0,VLOOKUP(TEXT($E865,0),'Angaben Stationen'!$E$14:$J$213,5,0),"")),"?",IF(LEN(E865)&gt;0,VLOOKUP(TEXT($E865,0),'Angaben Stationen'!$E$14:$J$213,5,0),""))</f>
        <v/>
      </c>
      <c r="D865" s="232" t="str">
        <f>IF(ISERROR(IF(LEN(E865)&gt;0,VLOOKUP(TEXT($E865,0),'Angaben Stationen'!$E$14:$J$213,6,0),"")),"STATION IST NICHT VORHANDEN",IF(LEN(E865)&gt;0,VLOOKUP(TEXT($E865,0),'Angaben Stationen'!$E$14:$J$213,6,0),""))</f>
        <v/>
      </c>
      <c r="E865" s="287"/>
      <c r="F865" s="234"/>
      <c r="G865" s="234"/>
      <c r="H865" s="263"/>
      <c r="I865" s="169"/>
      <c r="K865" s="445" t="str">
        <f t="shared" si="100"/>
        <v>Leer</v>
      </c>
      <c r="L865" s="445" t="str">
        <f>VLOOKUP($D865,{"29 - Psychiatrie (Erwachsene)","BGI";"297 - stationsäquivalente Behandlung in der Erwachsenenpsychiatrie (29)","BGI";"30 - Kinder- und Jugendpsychiatrie","BGII";"307 - stationsäquivalente Behandlung in der Kinder- und Jugendpsychiatrie (30)","BGII";"31 - Psychosomatik","BGI";"","Leer"},2,0)</f>
        <v>Leer</v>
      </c>
      <c r="M865" s="445">
        <f t="shared" si="97"/>
        <v>0</v>
      </c>
      <c r="N865" s="445">
        <f t="shared" si="98"/>
        <v>0</v>
      </c>
      <c r="O865" s="445">
        <f t="shared" si="101"/>
        <v>0</v>
      </c>
      <c r="P865" s="445">
        <f t="shared" si="102"/>
        <v>0</v>
      </c>
      <c r="Q865" s="445">
        <f t="shared" si="103"/>
        <v>0</v>
      </c>
      <c r="R865" s="415" t="str">
        <f t="shared" si="104"/>
        <v>Leer</v>
      </c>
      <c r="S865" s="445">
        <f>IF('Angaben KH-Standort'!D$29='A4'!D865,IF('Angaben KH-Standort'!E$29="Ja",1,0),0)</f>
        <v>0</v>
      </c>
      <c r="T865" s="445">
        <f>IF('Angaben KH-Standort'!D$30='A4'!D865,IF('Angaben KH-Standort'!E$30="Ja",1,0),0)</f>
        <v>0</v>
      </c>
      <c r="U865" s="445">
        <f>IF('Angaben KH-Standort'!D$31='A4'!D865,IF('Angaben KH-Standort'!E$31="Ja",1,0),0)</f>
        <v>0</v>
      </c>
    </row>
    <row r="866" spans="2:21" ht="15" customHeight="1" x14ac:dyDescent="0.3">
      <c r="B866" s="70" t="str">
        <f t="shared" si="99"/>
        <v>!!!</v>
      </c>
      <c r="C866" s="265" t="str">
        <f>IF(ISERROR(IF(LEN(E866)&gt;0,VLOOKUP(TEXT($E866,0),'Angaben Stationen'!$E$14:$J$213,5,0),"")),"?",IF(LEN(E866)&gt;0,VLOOKUP(TEXT($E866,0),'Angaben Stationen'!$E$14:$J$213,5,0),""))</f>
        <v/>
      </c>
      <c r="D866" s="232" t="str">
        <f>IF(ISERROR(IF(LEN(E866)&gt;0,VLOOKUP(TEXT($E866,0),'Angaben Stationen'!$E$14:$J$213,6,0),"")),"STATION IST NICHT VORHANDEN",IF(LEN(E866)&gt;0,VLOOKUP(TEXT($E866,0),'Angaben Stationen'!$E$14:$J$213,6,0),""))</f>
        <v/>
      </c>
      <c r="E866" s="287"/>
      <c r="F866" s="234"/>
      <c r="G866" s="234"/>
      <c r="H866" s="263"/>
      <c r="I866" s="169"/>
      <c r="K866" s="445" t="str">
        <f t="shared" si="100"/>
        <v>Leer</v>
      </c>
      <c r="L866" s="445" t="str">
        <f>VLOOKUP($D866,{"29 - Psychiatrie (Erwachsene)","BGI";"297 - stationsäquivalente Behandlung in der Erwachsenenpsychiatrie (29)","BGI";"30 - Kinder- und Jugendpsychiatrie","BGII";"307 - stationsäquivalente Behandlung in der Kinder- und Jugendpsychiatrie (30)","BGII";"31 - Psychosomatik","BGI";"","Leer"},2,0)</f>
        <v>Leer</v>
      </c>
      <c r="M866" s="445">
        <f t="shared" ref="M866:M929" si="105">IF(LEN(B866)&gt;0,0,1)</f>
        <v>0</v>
      </c>
      <c r="N866" s="445">
        <f t="shared" ref="N866:N929" si="106">IF(E866&lt;&gt;"",1,0)</f>
        <v>0</v>
      </c>
      <c r="O866" s="445">
        <f t="shared" si="101"/>
        <v>0</v>
      </c>
      <c r="P866" s="445">
        <f t="shared" si="102"/>
        <v>0</v>
      </c>
      <c r="Q866" s="445">
        <f t="shared" si="103"/>
        <v>0</v>
      </c>
      <c r="R866" s="415" t="str">
        <f t="shared" si="104"/>
        <v>Leer</v>
      </c>
      <c r="S866" s="445">
        <f>IF('Angaben KH-Standort'!D$29='A4'!D866,IF('Angaben KH-Standort'!E$29="Ja",1,0),0)</f>
        <v>0</v>
      </c>
      <c r="T866" s="445">
        <f>IF('Angaben KH-Standort'!D$30='A4'!D866,IF('Angaben KH-Standort'!E$30="Ja",1,0),0)</f>
        <v>0</v>
      </c>
      <c r="U866" s="445">
        <f>IF('Angaben KH-Standort'!D$31='A4'!D866,IF('Angaben KH-Standort'!E$31="Ja",1,0),0)</f>
        <v>0</v>
      </c>
    </row>
    <row r="867" spans="2:21" ht="15" customHeight="1" x14ac:dyDescent="0.3">
      <c r="B867" s="70" t="str">
        <f t="shared" ref="B867:B930" si="107">IF(SUM(N867:Q867)&lt;4,"!!!","")</f>
        <v>!!!</v>
      </c>
      <c r="C867" s="265" t="str">
        <f>IF(ISERROR(IF(LEN(E867)&gt;0,VLOOKUP(TEXT($E867,0),'Angaben Stationen'!$E$14:$J$213,5,0),"")),"?",IF(LEN(E867)&gt;0,VLOOKUP(TEXT($E867,0),'Angaben Stationen'!$E$14:$J$213,5,0),""))</f>
        <v/>
      </c>
      <c r="D867" s="232" t="str">
        <f>IF(ISERROR(IF(LEN(E867)&gt;0,VLOOKUP(TEXT($E867,0),'Angaben Stationen'!$E$14:$J$213,6,0),"")),"STATION IST NICHT VORHANDEN",IF(LEN(E867)&gt;0,VLOOKUP(TEXT($E867,0),'Angaben Stationen'!$E$14:$J$213,6,0),""))</f>
        <v/>
      </c>
      <c r="E867" s="287"/>
      <c r="F867" s="234"/>
      <c r="G867" s="234"/>
      <c r="H867" s="263"/>
      <c r="I867" s="169"/>
      <c r="K867" s="445" t="str">
        <f t="shared" ref="K867:K930" si="108">IF($E867&lt;&gt;"","Monat","Leer")</f>
        <v>Leer</v>
      </c>
      <c r="L867" s="445" t="str">
        <f>VLOOKUP($D867,{"29 - Psychiatrie (Erwachsene)","BGI";"297 - stationsäquivalente Behandlung in der Erwachsenenpsychiatrie (29)","BGI";"30 - Kinder- und Jugendpsychiatrie","BGII";"307 - stationsäquivalente Behandlung in der Kinder- und Jugendpsychiatrie (30)","BGII";"31 - Psychosomatik","BGI";"","Leer"},2,0)</f>
        <v>Leer</v>
      </c>
      <c r="M867" s="445">
        <f t="shared" si="105"/>
        <v>0</v>
      </c>
      <c r="N867" s="445">
        <f t="shared" si="106"/>
        <v>0</v>
      </c>
      <c r="O867" s="445">
        <f t="shared" ref="O867:O930" si="109">IF(VALUE($F867)&gt;0,1,0)</f>
        <v>0</v>
      </c>
      <c r="P867" s="445">
        <f t="shared" ref="P867:P930" si="110">IF(LEN($G867)&gt;0,1,0)</f>
        <v>0</v>
      </c>
      <c r="Q867" s="445">
        <f t="shared" ref="Q867:Q930" si="111">IF(LEN($H867)&gt;0,1,0)</f>
        <v>0</v>
      </c>
      <c r="R867" s="415" t="str">
        <f t="shared" ref="R867:R930" si="112">IF(D867&lt;&gt;"",IF(SUM(S867:U867)&gt;0,"Ja","Nein"),"Leer")</f>
        <v>Leer</v>
      </c>
      <c r="S867" s="445">
        <f>IF('Angaben KH-Standort'!D$29='A4'!D867,IF('Angaben KH-Standort'!E$29="Ja",1,0),0)</f>
        <v>0</v>
      </c>
      <c r="T867" s="445">
        <f>IF('Angaben KH-Standort'!D$30='A4'!D867,IF('Angaben KH-Standort'!E$30="Ja",1,0),0)</f>
        <v>0</v>
      </c>
      <c r="U867" s="445">
        <f>IF('Angaben KH-Standort'!D$31='A4'!D867,IF('Angaben KH-Standort'!E$31="Ja",1,0),0)</f>
        <v>0</v>
      </c>
    </row>
    <row r="868" spans="2:21" ht="15" customHeight="1" x14ac:dyDescent="0.3">
      <c r="B868" s="70" t="str">
        <f t="shared" si="107"/>
        <v>!!!</v>
      </c>
      <c r="C868" s="265" t="str">
        <f>IF(ISERROR(IF(LEN(E868)&gt;0,VLOOKUP(TEXT($E868,0),'Angaben Stationen'!$E$14:$J$213,5,0),"")),"?",IF(LEN(E868)&gt;0,VLOOKUP(TEXT($E868,0),'Angaben Stationen'!$E$14:$J$213,5,0),""))</f>
        <v/>
      </c>
      <c r="D868" s="232" t="str">
        <f>IF(ISERROR(IF(LEN(E868)&gt;0,VLOOKUP(TEXT($E868,0),'Angaben Stationen'!$E$14:$J$213,6,0),"")),"STATION IST NICHT VORHANDEN",IF(LEN(E868)&gt;0,VLOOKUP(TEXT($E868,0),'Angaben Stationen'!$E$14:$J$213,6,0),""))</f>
        <v/>
      </c>
      <c r="E868" s="287"/>
      <c r="F868" s="234"/>
      <c r="G868" s="234"/>
      <c r="H868" s="263"/>
      <c r="I868" s="169"/>
      <c r="K868" s="445" t="str">
        <f t="shared" si="108"/>
        <v>Leer</v>
      </c>
      <c r="L868" s="445" t="str">
        <f>VLOOKUP($D868,{"29 - Psychiatrie (Erwachsene)","BGI";"297 - stationsäquivalente Behandlung in der Erwachsenenpsychiatrie (29)","BGI";"30 - Kinder- und Jugendpsychiatrie","BGII";"307 - stationsäquivalente Behandlung in der Kinder- und Jugendpsychiatrie (30)","BGII";"31 - Psychosomatik","BGI";"","Leer"},2,0)</f>
        <v>Leer</v>
      </c>
      <c r="M868" s="445">
        <f t="shared" si="105"/>
        <v>0</v>
      </c>
      <c r="N868" s="445">
        <f t="shared" si="106"/>
        <v>0</v>
      </c>
      <c r="O868" s="445">
        <f t="shared" si="109"/>
        <v>0</v>
      </c>
      <c r="P868" s="445">
        <f t="shared" si="110"/>
        <v>0</v>
      </c>
      <c r="Q868" s="445">
        <f t="shared" si="111"/>
        <v>0</v>
      </c>
      <c r="R868" s="415" t="str">
        <f t="shared" si="112"/>
        <v>Leer</v>
      </c>
      <c r="S868" s="445">
        <f>IF('Angaben KH-Standort'!D$29='A4'!D868,IF('Angaben KH-Standort'!E$29="Ja",1,0),0)</f>
        <v>0</v>
      </c>
      <c r="T868" s="445">
        <f>IF('Angaben KH-Standort'!D$30='A4'!D868,IF('Angaben KH-Standort'!E$30="Ja",1,0),0)</f>
        <v>0</v>
      </c>
      <c r="U868" s="445">
        <f>IF('Angaben KH-Standort'!D$31='A4'!D868,IF('Angaben KH-Standort'!E$31="Ja",1,0),0)</f>
        <v>0</v>
      </c>
    </row>
    <row r="869" spans="2:21" ht="15" customHeight="1" x14ac:dyDescent="0.3">
      <c r="B869" s="70" t="str">
        <f t="shared" si="107"/>
        <v>!!!</v>
      </c>
      <c r="C869" s="265" t="str">
        <f>IF(ISERROR(IF(LEN(E869)&gt;0,VLOOKUP(TEXT($E869,0),'Angaben Stationen'!$E$14:$J$213,5,0),"")),"?",IF(LEN(E869)&gt;0,VLOOKUP(TEXT($E869,0),'Angaben Stationen'!$E$14:$J$213,5,0),""))</f>
        <v/>
      </c>
      <c r="D869" s="232" t="str">
        <f>IF(ISERROR(IF(LEN(E869)&gt;0,VLOOKUP(TEXT($E869,0),'Angaben Stationen'!$E$14:$J$213,6,0),"")),"STATION IST NICHT VORHANDEN",IF(LEN(E869)&gt;0,VLOOKUP(TEXT($E869,0),'Angaben Stationen'!$E$14:$J$213,6,0),""))</f>
        <v/>
      </c>
      <c r="E869" s="287"/>
      <c r="F869" s="234"/>
      <c r="G869" s="234"/>
      <c r="H869" s="263"/>
      <c r="I869" s="169"/>
      <c r="K869" s="445" t="str">
        <f t="shared" si="108"/>
        <v>Leer</v>
      </c>
      <c r="L869" s="445" t="str">
        <f>VLOOKUP($D869,{"29 - Psychiatrie (Erwachsene)","BGI";"297 - stationsäquivalente Behandlung in der Erwachsenenpsychiatrie (29)","BGI";"30 - Kinder- und Jugendpsychiatrie","BGII";"307 - stationsäquivalente Behandlung in der Kinder- und Jugendpsychiatrie (30)","BGII";"31 - Psychosomatik","BGI";"","Leer"},2,0)</f>
        <v>Leer</v>
      </c>
      <c r="M869" s="445">
        <f t="shared" si="105"/>
        <v>0</v>
      </c>
      <c r="N869" s="445">
        <f t="shared" si="106"/>
        <v>0</v>
      </c>
      <c r="O869" s="445">
        <f t="shared" si="109"/>
        <v>0</v>
      </c>
      <c r="P869" s="445">
        <f t="shared" si="110"/>
        <v>0</v>
      </c>
      <c r="Q869" s="445">
        <f t="shared" si="111"/>
        <v>0</v>
      </c>
      <c r="R869" s="415" t="str">
        <f t="shared" si="112"/>
        <v>Leer</v>
      </c>
      <c r="S869" s="445">
        <f>IF('Angaben KH-Standort'!D$29='A4'!D869,IF('Angaben KH-Standort'!E$29="Ja",1,0),0)</f>
        <v>0</v>
      </c>
      <c r="T869" s="445">
        <f>IF('Angaben KH-Standort'!D$30='A4'!D869,IF('Angaben KH-Standort'!E$30="Ja",1,0),0)</f>
        <v>0</v>
      </c>
      <c r="U869" s="445">
        <f>IF('Angaben KH-Standort'!D$31='A4'!D869,IF('Angaben KH-Standort'!E$31="Ja",1,0),0)</f>
        <v>0</v>
      </c>
    </row>
    <row r="870" spans="2:21" ht="15" customHeight="1" x14ac:dyDescent="0.3">
      <c r="B870" s="70" t="str">
        <f t="shared" si="107"/>
        <v>!!!</v>
      </c>
      <c r="C870" s="265" t="str">
        <f>IF(ISERROR(IF(LEN(E870)&gt;0,VLOOKUP(TEXT($E870,0),'Angaben Stationen'!$E$14:$J$213,5,0),"")),"?",IF(LEN(E870)&gt;0,VLOOKUP(TEXT($E870,0),'Angaben Stationen'!$E$14:$J$213,5,0),""))</f>
        <v/>
      </c>
      <c r="D870" s="232" t="str">
        <f>IF(ISERROR(IF(LEN(E870)&gt;0,VLOOKUP(TEXT($E870,0),'Angaben Stationen'!$E$14:$J$213,6,0),"")),"STATION IST NICHT VORHANDEN",IF(LEN(E870)&gt;0,VLOOKUP(TEXT($E870,0),'Angaben Stationen'!$E$14:$J$213,6,0),""))</f>
        <v/>
      </c>
      <c r="E870" s="287"/>
      <c r="F870" s="234"/>
      <c r="G870" s="234"/>
      <c r="H870" s="263"/>
      <c r="I870" s="169"/>
      <c r="K870" s="445" t="str">
        <f t="shared" si="108"/>
        <v>Leer</v>
      </c>
      <c r="L870" s="445" t="str">
        <f>VLOOKUP($D870,{"29 - Psychiatrie (Erwachsene)","BGI";"297 - stationsäquivalente Behandlung in der Erwachsenenpsychiatrie (29)","BGI";"30 - Kinder- und Jugendpsychiatrie","BGII";"307 - stationsäquivalente Behandlung in der Kinder- und Jugendpsychiatrie (30)","BGII";"31 - Psychosomatik","BGI";"","Leer"},2,0)</f>
        <v>Leer</v>
      </c>
      <c r="M870" s="445">
        <f t="shared" si="105"/>
        <v>0</v>
      </c>
      <c r="N870" s="445">
        <f t="shared" si="106"/>
        <v>0</v>
      </c>
      <c r="O870" s="445">
        <f t="shared" si="109"/>
        <v>0</v>
      </c>
      <c r="P870" s="445">
        <f t="shared" si="110"/>
        <v>0</v>
      </c>
      <c r="Q870" s="445">
        <f t="shared" si="111"/>
        <v>0</v>
      </c>
      <c r="R870" s="415" t="str">
        <f t="shared" si="112"/>
        <v>Leer</v>
      </c>
      <c r="S870" s="445">
        <f>IF('Angaben KH-Standort'!D$29='A4'!D870,IF('Angaben KH-Standort'!E$29="Ja",1,0),0)</f>
        <v>0</v>
      </c>
      <c r="T870" s="445">
        <f>IF('Angaben KH-Standort'!D$30='A4'!D870,IF('Angaben KH-Standort'!E$30="Ja",1,0),0)</f>
        <v>0</v>
      </c>
      <c r="U870" s="445">
        <f>IF('Angaben KH-Standort'!D$31='A4'!D870,IF('Angaben KH-Standort'!E$31="Ja",1,0),0)</f>
        <v>0</v>
      </c>
    </row>
    <row r="871" spans="2:21" ht="15" customHeight="1" x14ac:dyDescent="0.3">
      <c r="B871" s="70" t="str">
        <f t="shared" si="107"/>
        <v>!!!</v>
      </c>
      <c r="C871" s="265" t="str">
        <f>IF(ISERROR(IF(LEN(E871)&gt;0,VLOOKUP(TEXT($E871,0),'Angaben Stationen'!$E$14:$J$213,5,0),"")),"?",IF(LEN(E871)&gt;0,VLOOKUP(TEXT($E871,0),'Angaben Stationen'!$E$14:$J$213,5,0),""))</f>
        <v/>
      </c>
      <c r="D871" s="232" t="str">
        <f>IF(ISERROR(IF(LEN(E871)&gt;0,VLOOKUP(TEXT($E871,0),'Angaben Stationen'!$E$14:$J$213,6,0),"")),"STATION IST NICHT VORHANDEN",IF(LEN(E871)&gt;0,VLOOKUP(TEXT($E871,0),'Angaben Stationen'!$E$14:$J$213,6,0),""))</f>
        <v/>
      </c>
      <c r="E871" s="287"/>
      <c r="F871" s="234"/>
      <c r="G871" s="234"/>
      <c r="H871" s="263"/>
      <c r="I871" s="169"/>
      <c r="K871" s="445" t="str">
        <f t="shared" si="108"/>
        <v>Leer</v>
      </c>
      <c r="L871" s="445" t="str">
        <f>VLOOKUP($D871,{"29 - Psychiatrie (Erwachsene)","BGI";"297 - stationsäquivalente Behandlung in der Erwachsenenpsychiatrie (29)","BGI";"30 - Kinder- und Jugendpsychiatrie","BGII";"307 - stationsäquivalente Behandlung in der Kinder- und Jugendpsychiatrie (30)","BGII";"31 - Psychosomatik","BGI";"","Leer"},2,0)</f>
        <v>Leer</v>
      </c>
      <c r="M871" s="445">
        <f t="shared" si="105"/>
        <v>0</v>
      </c>
      <c r="N871" s="445">
        <f t="shared" si="106"/>
        <v>0</v>
      </c>
      <c r="O871" s="445">
        <f t="shared" si="109"/>
        <v>0</v>
      </c>
      <c r="P871" s="445">
        <f t="shared" si="110"/>
        <v>0</v>
      </c>
      <c r="Q871" s="445">
        <f t="shared" si="111"/>
        <v>0</v>
      </c>
      <c r="R871" s="415" t="str">
        <f t="shared" si="112"/>
        <v>Leer</v>
      </c>
      <c r="S871" s="445">
        <f>IF('Angaben KH-Standort'!D$29='A4'!D871,IF('Angaben KH-Standort'!E$29="Ja",1,0),0)</f>
        <v>0</v>
      </c>
      <c r="T871" s="445">
        <f>IF('Angaben KH-Standort'!D$30='A4'!D871,IF('Angaben KH-Standort'!E$30="Ja",1,0),0)</f>
        <v>0</v>
      </c>
      <c r="U871" s="445">
        <f>IF('Angaben KH-Standort'!D$31='A4'!D871,IF('Angaben KH-Standort'!E$31="Ja",1,0),0)</f>
        <v>0</v>
      </c>
    </row>
    <row r="872" spans="2:21" ht="15" customHeight="1" x14ac:dyDescent="0.3">
      <c r="B872" s="70" t="str">
        <f t="shared" si="107"/>
        <v>!!!</v>
      </c>
      <c r="C872" s="265" t="str">
        <f>IF(ISERROR(IF(LEN(E872)&gt;0,VLOOKUP(TEXT($E872,0),'Angaben Stationen'!$E$14:$J$213,5,0),"")),"?",IF(LEN(E872)&gt;0,VLOOKUP(TEXT($E872,0),'Angaben Stationen'!$E$14:$J$213,5,0),""))</f>
        <v/>
      </c>
      <c r="D872" s="232" t="str">
        <f>IF(ISERROR(IF(LEN(E872)&gt;0,VLOOKUP(TEXT($E872,0),'Angaben Stationen'!$E$14:$J$213,6,0),"")),"STATION IST NICHT VORHANDEN",IF(LEN(E872)&gt;0,VLOOKUP(TEXT($E872,0),'Angaben Stationen'!$E$14:$J$213,6,0),""))</f>
        <v/>
      </c>
      <c r="E872" s="287"/>
      <c r="F872" s="234"/>
      <c r="G872" s="234"/>
      <c r="H872" s="263"/>
      <c r="I872" s="169"/>
      <c r="K872" s="445" t="str">
        <f t="shared" si="108"/>
        <v>Leer</v>
      </c>
      <c r="L872" s="445" t="str">
        <f>VLOOKUP($D872,{"29 - Psychiatrie (Erwachsene)","BGI";"297 - stationsäquivalente Behandlung in der Erwachsenenpsychiatrie (29)","BGI";"30 - Kinder- und Jugendpsychiatrie","BGII";"307 - stationsäquivalente Behandlung in der Kinder- und Jugendpsychiatrie (30)","BGII";"31 - Psychosomatik","BGI";"","Leer"},2,0)</f>
        <v>Leer</v>
      </c>
      <c r="M872" s="445">
        <f t="shared" si="105"/>
        <v>0</v>
      </c>
      <c r="N872" s="445">
        <f t="shared" si="106"/>
        <v>0</v>
      </c>
      <c r="O872" s="445">
        <f t="shared" si="109"/>
        <v>0</v>
      </c>
      <c r="P872" s="445">
        <f t="shared" si="110"/>
        <v>0</v>
      </c>
      <c r="Q872" s="445">
        <f t="shared" si="111"/>
        <v>0</v>
      </c>
      <c r="R872" s="415" t="str">
        <f t="shared" si="112"/>
        <v>Leer</v>
      </c>
      <c r="S872" s="445">
        <f>IF('Angaben KH-Standort'!D$29='A4'!D872,IF('Angaben KH-Standort'!E$29="Ja",1,0),0)</f>
        <v>0</v>
      </c>
      <c r="T872" s="445">
        <f>IF('Angaben KH-Standort'!D$30='A4'!D872,IF('Angaben KH-Standort'!E$30="Ja",1,0),0)</f>
        <v>0</v>
      </c>
      <c r="U872" s="445">
        <f>IF('Angaben KH-Standort'!D$31='A4'!D872,IF('Angaben KH-Standort'!E$31="Ja",1,0),0)</f>
        <v>0</v>
      </c>
    </row>
    <row r="873" spans="2:21" ht="15" customHeight="1" x14ac:dyDescent="0.3">
      <c r="B873" s="70" t="str">
        <f t="shared" si="107"/>
        <v>!!!</v>
      </c>
      <c r="C873" s="265" t="str">
        <f>IF(ISERROR(IF(LEN(E873)&gt;0,VLOOKUP(TEXT($E873,0),'Angaben Stationen'!$E$14:$J$213,5,0),"")),"?",IF(LEN(E873)&gt;0,VLOOKUP(TEXT($E873,0),'Angaben Stationen'!$E$14:$J$213,5,0),""))</f>
        <v/>
      </c>
      <c r="D873" s="232" t="str">
        <f>IF(ISERROR(IF(LEN(E873)&gt;0,VLOOKUP(TEXT($E873,0),'Angaben Stationen'!$E$14:$J$213,6,0),"")),"STATION IST NICHT VORHANDEN",IF(LEN(E873)&gt;0,VLOOKUP(TEXT($E873,0),'Angaben Stationen'!$E$14:$J$213,6,0),""))</f>
        <v/>
      </c>
      <c r="E873" s="287"/>
      <c r="F873" s="234"/>
      <c r="G873" s="234"/>
      <c r="H873" s="263"/>
      <c r="I873" s="169"/>
      <c r="K873" s="445" t="str">
        <f t="shared" si="108"/>
        <v>Leer</v>
      </c>
      <c r="L873" s="445" t="str">
        <f>VLOOKUP($D873,{"29 - Psychiatrie (Erwachsene)","BGI";"297 - stationsäquivalente Behandlung in der Erwachsenenpsychiatrie (29)","BGI";"30 - Kinder- und Jugendpsychiatrie","BGII";"307 - stationsäquivalente Behandlung in der Kinder- und Jugendpsychiatrie (30)","BGII";"31 - Psychosomatik","BGI";"","Leer"},2,0)</f>
        <v>Leer</v>
      </c>
      <c r="M873" s="445">
        <f t="shared" si="105"/>
        <v>0</v>
      </c>
      <c r="N873" s="445">
        <f t="shared" si="106"/>
        <v>0</v>
      </c>
      <c r="O873" s="445">
        <f t="shared" si="109"/>
        <v>0</v>
      </c>
      <c r="P873" s="445">
        <f t="shared" si="110"/>
        <v>0</v>
      </c>
      <c r="Q873" s="445">
        <f t="shared" si="111"/>
        <v>0</v>
      </c>
      <c r="R873" s="415" t="str">
        <f t="shared" si="112"/>
        <v>Leer</v>
      </c>
      <c r="S873" s="445">
        <f>IF('Angaben KH-Standort'!D$29='A4'!D873,IF('Angaben KH-Standort'!E$29="Ja",1,0),0)</f>
        <v>0</v>
      </c>
      <c r="T873" s="445">
        <f>IF('Angaben KH-Standort'!D$30='A4'!D873,IF('Angaben KH-Standort'!E$30="Ja",1,0),0)</f>
        <v>0</v>
      </c>
      <c r="U873" s="445">
        <f>IF('Angaben KH-Standort'!D$31='A4'!D873,IF('Angaben KH-Standort'!E$31="Ja",1,0),0)</f>
        <v>0</v>
      </c>
    </row>
    <row r="874" spans="2:21" ht="15" customHeight="1" x14ac:dyDescent="0.3">
      <c r="B874" s="70" t="str">
        <f t="shared" si="107"/>
        <v>!!!</v>
      </c>
      <c r="C874" s="265" t="str">
        <f>IF(ISERROR(IF(LEN(E874)&gt;0,VLOOKUP(TEXT($E874,0),'Angaben Stationen'!$E$14:$J$213,5,0),"")),"?",IF(LEN(E874)&gt;0,VLOOKUP(TEXT($E874,0),'Angaben Stationen'!$E$14:$J$213,5,0),""))</f>
        <v/>
      </c>
      <c r="D874" s="232" t="str">
        <f>IF(ISERROR(IF(LEN(E874)&gt;0,VLOOKUP(TEXT($E874,0),'Angaben Stationen'!$E$14:$J$213,6,0),"")),"STATION IST NICHT VORHANDEN",IF(LEN(E874)&gt;0,VLOOKUP(TEXT($E874,0),'Angaben Stationen'!$E$14:$J$213,6,0),""))</f>
        <v/>
      </c>
      <c r="E874" s="287"/>
      <c r="F874" s="234"/>
      <c r="G874" s="234"/>
      <c r="H874" s="263"/>
      <c r="I874" s="169"/>
      <c r="K874" s="445" t="str">
        <f t="shared" si="108"/>
        <v>Leer</v>
      </c>
      <c r="L874" s="445" t="str">
        <f>VLOOKUP($D874,{"29 - Psychiatrie (Erwachsene)","BGI";"297 - stationsäquivalente Behandlung in der Erwachsenenpsychiatrie (29)","BGI";"30 - Kinder- und Jugendpsychiatrie","BGII";"307 - stationsäquivalente Behandlung in der Kinder- und Jugendpsychiatrie (30)","BGII";"31 - Psychosomatik","BGI";"","Leer"},2,0)</f>
        <v>Leer</v>
      </c>
      <c r="M874" s="445">
        <f t="shared" si="105"/>
        <v>0</v>
      </c>
      <c r="N874" s="445">
        <f t="shared" si="106"/>
        <v>0</v>
      </c>
      <c r="O874" s="445">
        <f t="shared" si="109"/>
        <v>0</v>
      </c>
      <c r="P874" s="445">
        <f t="shared" si="110"/>
        <v>0</v>
      </c>
      <c r="Q874" s="445">
        <f t="shared" si="111"/>
        <v>0</v>
      </c>
      <c r="R874" s="415" t="str">
        <f t="shared" si="112"/>
        <v>Leer</v>
      </c>
      <c r="S874" s="445">
        <f>IF('Angaben KH-Standort'!D$29='A4'!D874,IF('Angaben KH-Standort'!E$29="Ja",1,0),0)</f>
        <v>0</v>
      </c>
      <c r="T874" s="445">
        <f>IF('Angaben KH-Standort'!D$30='A4'!D874,IF('Angaben KH-Standort'!E$30="Ja",1,0),0)</f>
        <v>0</v>
      </c>
      <c r="U874" s="445">
        <f>IF('Angaben KH-Standort'!D$31='A4'!D874,IF('Angaben KH-Standort'!E$31="Ja",1,0),0)</f>
        <v>0</v>
      </c>
    </row>
    <row r="875" spans="2:21" ht="15" customHeight="1" x14ac:dyDescent="0.3">
      <c r="B875" s="70" t="str">
        <f t="shared" si="107"/>
        <v>!!!</v>
      </c>
      <c r="C875" s="265" t="str">
        <f>IF(ISERROR(IF(LEN(E875)&gt;0,VLOOKUP(TEXT($E875,0),'Angaben Stationen'!$E$14:$J$213,5,0),"")),"?",IF(LEN(E875)&gt;0,VLOOKUP(TEXT($E875,0),'Angaben Stationen'!$E$14:$J$213,5,0),""))</f>
        <v/>
      </c>
      <c r="D875" s="232" t="str">
        <f>IF(ISERROR(IF(LEN(E875)&gt;0,VLOOKUP(TEXT($E875,0),'Angaben Stationen'!$E$14:$J$213,6,0),"")),"STATION IST NICHT VORHANDEN",IF(LEN(E875)&gt;0,VLOOKUP(TEXT($E875,0),'Angaben Stationen'!$E$14:$J$213,6,0),""))</f>
        <v/>
      </c>
      <c r="E875" s="287"/>
      <c r="F875" s="234"/>
      <c r="G875" s="234"/>
      <c r="H875" s="263"/>
      <c r="I875" s="169"/>
      <c r="K875" s="445" t="str">
        <f t="shared" si="108"/>
        <v>Leer</v>
      </c>
      <c r="L875" s="445" t="str">
        <f>VLOOKUP($D875,{"29 - Psychiatrie (Erwachsene)","BGI";"297 - stationsäquivalente Behandlung in der Erwachsenenpsychiatrie (29)","BGI";"30 - Kinder- und Jugendpsychiatrie","BGII";"307 - stationsäquivalente Behandlung in der Kinder- und Jugendpsychiatrie (30)","BGII";"31 - Psychosomatik","BGI";"","Leer"},2,0)</f>
        <v>Leer</v>
      </c>
      <c r="M875" s="445">
        <f t="shared" si="105"/>
        <v>0</v>
      </c>
      <c r="N875" s="445">
        <f t="shared" si="106"/>
        <v>0</v>
      </c>
      <c r="O875" s="445">
        <f t="shared" si="109"/>
        <v>0</v>
      </c>
      <c r="P875" s="445">
        <f t="shared" si="110"/>
        <v>0</v>
      </c>
      <c r="Q875" s="445">
        <f t="shared" si="111"/>
        <v>0</v>
      </c>
      <c r="R875" s="415" t="str">
        <f t="shared" si="112"/>
        <v>Leer</v>
      </c>
      <c r="S875" s="445">
        <f>IF('Angaben KH-Standort'!D$29='A4'!D875,IF('Angaben KH-Standort'!E$29="Ja",1,0),0)</f>
        <v>0</v>
      </c>
      <c r="T875" s="445">
        <f>IF('Angaben KH-Standort'!D$30='A4'!D875,IF('Angaben KH-Standort'!E$30="Ja",1,0),0)</f>
        <v>0</v>
      </c>
      <c r="U875" s="445">
        <f>IF('Angaben KH-Standort'!D$31='A4'!D875,IF('Angaben KH-Standort'!E$31="Ja",1,0),0)</f>
        <v>0</v>
      </c>
    </row>
    <row r="876" spans="2:21" ht="15" customHeight="1" x14ac:dyDescent="0.3">
      <c r="B876" s="70" t="str">
        <f t="shared" si="107"/>
        <v>!!!</v>
      </c>
      <c r="C876" s="265" t="str">
        <f>IF(ISERROR(IF(LEN(E876)&gt;0,VLOOKUP(TEXT($E876,0),'Angaben Stationen'!$E$14:$J$213,5,0),"")),"?",IF(LEN(E876)&gt;0,VLOOKUP(TEXT($E876,0),'Angaben Stationen'!$E$14:$J$213,5,0),""))</f>
        <v/>
      </c>
      <c r="D876" s="232" t="str">
        <f>IF(ISERROR(IF(LEN(E876)&gt;0,VLOOKUP(TEXT($E876,0),'Angaben Stationen'!$E$14:$J$213,6,0),"")),"STATION IST NICHT VORHANDEN",IF(LEN(E876)&gt;0,VLOOKUP(TEXT($E876,0),'Angaben Stationen'!$E$14:$J$213,6,0),""))</f>
        <v/>
      </c>
      <c r="E876" s="287"/>
      <c r="F876" s="234"/>
      <c r="G876" s="234"/>
      <c r="H876" s="263"/>
      <c r="I876" s="169"/>
      <c r="K876" s="445" t="str">
        <f t="shared" si="108"/>
        <v>Leer</v>
      </c>
      <c r="L876" s="445" t="str">
        <f>VLOOKUP($D876,{"29 - Psychiatrie (Erwachsene)","BGI";"297 - stationsäquivalente Behandlung in der Erwachsenenpsychiatrie (29)","BGI";"30 - Kinder- und Jugendpsychiatrie","BGII";"307 - stationsäquivalente Behandlung in der Kinder- und Jugendpsychiatrie (30)","BGII";"31 - Psychosomatik","BGI";"","Leer"},2,0)</f>
        <v>Leer</v>
      </c>
      <c r="M876" s="445">
        <f t="shared" si="105"/>
        <v>0</v>
      </c>
      <c r="N876" s="445">
        <f t="shared" si="106"/>
        <v>0</v>
      </c>
      <c r="O876" s="445">
        <f t="shared" si="109"/>
        <v>0</v>
      </c>
      <c r="P876" s="445">
        <f t="shared" si="110"/>
        <v>0</v>
      </c>
      <c r="Q876" s="445">
        <f t="shared" si="111"/>
        <v>0</v>
      </c>
      <c r="R876" s="415" t="str">
        <f t="shared" si="112"/>
        <v>Leer</v>
      </c>
      <c r="S876" s="445">
        <f>IF('Angaben KH-Standort'!D$29='A4'!D876,IF('Angaben KH-Standort'!E$29="Ja",1,0),0)</f>
        <v>0</v>
      </c>
      <c r="T876" s="445">
        <f>IF('Angaben KH-Standort'!D$30='A4'!D876,IF('Angaben KH-Standort'!E$30="Ja",1,0),0)</f>
        <v>0</v>
      </c>
      <c r="U876" s="445">
        <f>IF('Angaben KH-Standort'!D$31='A4'!D876,IF('Angaben KH-Standort'!E$31="Ja",1,0),0)</f>
        <v>0</v>
      </c>
    </row>
    <row r="877" spans="2:21" ht="15" customHeight="1" x14ac:dyDescent="0.3">
      <c r="B877" s="70" t="str">
        <f t="shared" si="107"/>
        <v>!!!</v>
      </c>
      <c r="C877" s="265" t="str">
        <f>IF(ISERROR(IF(LEN(E877)&gt;0,VLOOKUP(TEXT($E877,0),'Angaben Stationen'!$E$14:$J$213,5,0),"")),"?",IF(LEN(E877)&gt;0,VLOOKUP(TEXT($E877,0),'Angaben Stationen'!$E$14:$J$213,5,0),""))</f>
        <v/>
      </c>
      <c r="D877" s="232" t="str">
        <f>IF(ISERROR(IF(LEN(E877)&gt;0,VLOOKUP(TEXT($E877,0),'Angaben Stationen'!$E$14:$J$213,6,0),"")),"STATION IST NICHT VORHANDEN",IF(LEN(E877)&gt;0,VLOOKUP(TEXT($E877,0),'Angaben Stationen'!$E$14:$J$213,6,0),""))</f>
        <v/>
      </c>
      <c r="E877" s="287"/>
      <c r="F877" s="234"/>
      <c r="G877" s="234"/>
      <c r="H877" s="263"/>
      <c r="I877" s="169"/>
      <c r="K877" s="445" t="str">
        <f t="shared" si="108"/>
        <v>Leer</v>
      </c>
      <c r="L877" s="445" t="str">
        <f>VLOOKUP($D877,{"29 - Psychiatrie (Erwachsene)","BGI";"297 - stationsäquivalente Behandlung in der Erwachsenenpsychiatrie (29)","BGI";"30 - Kinder- und Jugendpsychiatrie","BGII";"307 - stationsäquivalente Behandlung in der Kinder- und Jugendpsychiatrie (30)","BGII";"31 - Psychosomatik","BGI";"","Leer"},2,0)</f>
        <v>Leer</v>
      </c>
      <c r="M877" s="445">
        <f t="shared" si="105"/>
        <v>0</v>
      </c>
      <c r="N877" s="445">
        <f t="shared" si="106"/>
        <v>0</v>
      </c>
      <c r="O877" s="445">
        <f t="shared" si="109"/>
        <v>0</v>
      </c>
      <c r="P877" s="445">
        <f t="shared" si="110"/>
        <v>0</v>
      </c>
      <c r="Q877" s="445">
        <f t="shared" si="111"/>
        <v>0</v>
      </c>
      <c r="R877" s="415" t="str">
        <f t="shared" si="112"/>
        <v>Leer</v>
      </c>
      <c r="S877" s="445">
        <f>IF('Angaben KH-Standort'!D$29='A4'!D877,IF('Angaben KH-Standort'!E$29="Ja",1,0),0)</f>
        <v>0</v>
      </c>
      <c r="T877" s="445">
        <f>IF('Angaben KH-Standort'!D$30='A4'!D877,IF('Angaben KH-Standort'!E$30="Ja",1,0),0)</f>
        <v>0</v>
      </c>
      <c r="U877" s="445">
        <f>IF('Angaben KH-Standort'!D$31='A4'!D877,IF('Angaben KH-Standort'!E$31="Ja",1,0),0)</f>
        <v>0</v>
      </c>
    </row>
    <row r="878" spans="2:21" ht="15" customHeight="1" x14ac:dyDescent="0.3">
      <c r="B878" s="70" t="str">
        <f t="shared" si="107"/>
        <v>!!!</v>
      </c>
      <c r="C878" s="265" t="str">
        <f>IF(ISERROR(IF(LEN(E878)&gt;0,VLOOKUP(TEXT($E878,0),'Angaben Stationen'!$E$14:$J$213,5,0),"")),"?",IF(LEN(E878)&gt;0,VLOOKUP(TEXT($E878,0),'Angaben Stationen'!$E$14:$J$213,5,0),""))</f>
        <v/>
      </c>
      <c r="D878" s="232" t="str">
        <f>IF(ISERROR(IF(LEN(E878)&gt;0,VLOOKUP(TEXT($E878,0),'Angaben Stationen'!$E$14:$J$213,6,0),"")),"STATION IST NICHT VORHANDEN",IF(LEN(E878)&gt;0,VLOOKUP(TEXT($E878,0),'Angaben Stationen'!$E$14:$J$213,6,0),""))</f>
        <v/>
      </c>
      <c r="E878" s="287"/>
      <c r="F878" s="234"/>
      <c r="G878" s="234"/>
      <c r="H878" s="263"/>
      <c r="I878" s="169"/>
      <c r="K878" s="445" t="str">
        <f t="shared" si="108"/>
        <v>Leer</v>
      </c>
      <c r="L878" s="445" t="str">
        <f>VLOOKUP($D878,{"29 - Psychiatrie (Erwachsene)","BGI";"297 - stationsäquivalente Behandlung in der Erwachsenenpsychiatrie (29)","BGI";"30 - Kinder- und Jugendpsychiatrie","BGII";"307 - stationsäquivalente Behandlung in der Kinder- und Jugendpsychiatrie (30)","BGII";"31 - Psychosomatik","BGI";"","Leer"},2,0)</f>
        <v>Leer</v>
      </c>
      <c r="M878" s="445">
        <f t="shared" si="105"/>
        <v>0</v>
      </c>
      <c r="N878" s="445">
        <f t="shared" si="106"/>
        <v>0</v>
      </c>
      <c r="O878" s="445">
        <f t="shared" si="109"/>
        <v>0</v>
      </c>
      <c r="P878" s="445">
        <f t="shared" si="110"/>
        <v>0</v>
      </c>
      <c r="Q878" s="445">
        <f t="shared" si="111"/>
        <v>0</v>
      </c>
      <c r="R878" s="415" t="str">
        <f t="shared" si="112"/>
        <v>Leer</v>
      </c>
      <c r="S878" s="445">
        <f>IF('Angaben KH-Standort'!D$29='A4'!D878,IF('Angaben KH-Standort'!E$29="Ja",1,0),0)</f>
        <v>0</v>
      </c>
      <c r="T878" s="445">
        <f>IF('Angaben KH-Standort'!D$30='A4'!D878,IF('Angaben KH-Standort'!E$30="Ja",1,0),0)</f>
        <v>0</v>
      </c>
      <c r="U878" s="445">
        <f>IF('Angaben KH-Standort'!D$31='A4'!D878,IF('Angaben KH-Standort'!E$31="Ja",1,0),0)</f>
        <v>0</v>
      </c>
    </row>
    <row r="879" spans="2:21" ht="15" customHeight="1" x14ac:dyDescent="0.3">
      <c r="B879" s="70" t="str">
        <f t="shared" si="107"/>
        <v>!!!</v>
      </c>
      <c r="C879" s="265" t="str">
        <f>IF(ISERROR(IF(LEN(E879)&gt;0,VLOOKUP(TEXT($E879,0),'Angaben Stationen'!$E$14:$J$213,5,0),"")),"?",IF(LEN(E879)&gt;0,VLOOKUP(TEXT($E879,0),'Angaben Stationen'!$E$14:$J$213,5,0),""))</f>
        <v/>
      </c>
      <c r="D879" s="232" t="str">
        <f>IF(ISERROR(IF(LEN(E879)&gt;0,VLOOKUP(TEXT($E879,0),'Angaben Stationen'!$E$14:$J$213,6,0),"")),"STATION IST NICHT VORHANDEN",IF(LEN(E879)&gt;0,VLOOKUP(TEXT($E879,0),'Angaben Stationen'!$E$14:$J$213,6,0),""))</f>
        <v/>
      </c>
      <c r="E879" s="287"/>
      <c r="F879" s="234"/>
      <c r="G879" s="234"/>
      <c r="H879" s="263"/>
      <c r="I879" s="169"/>
      <c r="K879" s="445" t="str">
        <f t="shared" si="108"/>
        <v>Leer</v>
      </c>
      <c r="L879" s="445" t="str">
        <f>VLOOKUP($D879,{"29 - Psychiatrie (Erwachsene)","BGI";"297 - stationsäquivalente Behandlung in der Erwachsenenpsychiatrie (29)","BGI";"30 - Kinder- und Jugendpsychiatrie","BGII";"307 - stationsäquivalente Behandlung in der Kinder- und Jugendpsychiatrie (30)","BGII";"31 - Psychosomatik","BGI";"","Leer"},2,0)</f>
        <v>Leer</v>
      </c>
      <c r="M879" s="445">
        <f t="shared" si="105"/>
        <v>0</v>
      </c>
      <c r="N879" s="445">
        <f t="shared" si="106"/>
        <v>0</v>
      </c>
      <c r="O879" s="445">
        <f t="shared" si="109"/>
        <v>0</v>
      </c>
      <c r="P879" s="445">
        <f t="shared" si="110"/>
        <v>0</v>
      </c>
      <c r="Q879" s="445">
        <f t="shared" si="111"/>
        <v>0</v>
      </c>
      <c r="R879" s="415" t="str">
        <f t="shared" si="112"/>
        <v>Leer</v>
      </c>
      <c r="S879" s="445">
        <f>IF('Angaben KH-Standort'!D$29='A4'!D879,IF('Angaben KH-Standort'!E$29="Ja",1,0),0)</f>
        <v>0</v>
      </c>
      <c r="T879" s="445">
        <f>IF('Angaben KH-Standort'!D$30='A4'!D879,IF('Angaben KH-Standort'!E$30="Ja",1,0),0)</f>
        <v>0</v>
      </c>
      <c r="U879" s="445">
        <f>IF('Angaben KH-Standort'!D$31='A4'!D879,IF('Angaben KH-Standort'!E$31="Ja",1,0),0)</f>
        <v>0</v>
      </c>
    </row>
    <row r="880" spans="2:21" ht="15" customHeight="1" x14ac:dyDescent="0.3">
      <c r="B880" s="70" t="str">
        <f t="shared" si="107"/>
        <v>!!!</v>
      </c>
      <c r="C880" s="265" t="str">
        <f>IF(ISERROR(IF(LEN(E880)&gt;0,VLOOKUP(TEXT($E880,0),'Angaben Stationen'!$E$14:$J$213,5,0),"")),"?",IF(LEN(E880)&gt;0,VLOOKUP(TEXT($E880,0),'Angaben Stationen'!$E$14:$J$213,5,0),""))</f>
        <v/>
      </c>
      <c r="D880" s="232" t="str">
        <f>IF(ISERROR(IF(LEN(E880)&gt;0,VLOOKUP(TEXT($E880,0),'Angaben Stationen'!$E$14:$J$213,6,0),"")),"STATION IST NICHT VORHANDEN",IF(LEN(E880)&gt;0,VLOOKUP(TEXT($E880,0),'Angaben Stationen'!$E$14:$J$213,6,0),""))</f>
        <v/>
      </c>
      <c r="E880" s="287"/>
      <c r="F880" s="234"/>
      <c r="G880" s="234"/>
      <c r="H880" s="263"/>
      <c r="I880" s="169"/>
      <c r="K880" s="445" t="str">
        <f t="shared" si="108"/>
        <v>Leer</v>
      </c>
      <c r="L880" s="445" t="str">
        <f>VLOOKUP($D880,{"29 - Psychiatrie (Erwachsene)","BGI";"297 - stationsäquivalente Behandlung in der Erwachsenenpsychiatrie (29)","BGI";"30 - Kinder- und Jugendpsychiatrie","BGII";"307 - stationsäquivalente Behandlung in der Kinder- und Jugendpsychiatrie (30)","BGII";"31 - Psychosomatik","BGI";"","Leer"},2,0)</f>
        <v>Leer</v>
      </c>
      <c r="M880" s="445">
        <f t="shared" si="105"/>
        <v>0</v>
      </c>
      <c r="N880" s="445">
        <f t="shared" si="106"/>
        <v>0</v>
      </c>
      <c r="O880" s="445">
        <f t="shared" si="109"/>
        <v>0</v>
      </c>
      <c r="P880" s="445">
        <f t="shared" si="110"/>
        <v>0</v>
      </c>
      <c r="Q880" s="445">
        <f t="shared" si="111"/>
        <v>0</v>
      </c>
      <c r="R880" s="415" t="str">
        <f t="shared" si="112"/>
        <v>Leer</v>
      </c>
      <c r="S880" s="445">
        <f>IF('Angaben KH-Standort'!D$29='A4'!D880,IF('Angaben KH-Standort'!E$29="Ja",1,0),0)</f>
        <v>0</v>
      </c>
      <c r="T880" s="445">
        <f>IF('Angaben KH-Standort'!D$30='A4'!D880,IF('Angaben KH-Standort'!E$30="Ja",1,0),0)</f>
        <v>0</v>
      </c>
      <c r="U880" s="445">
        <f>IF('Angaben KH-Standort'!D$31='A4'!D880,IF('Angaben KH-Standort'!E$31="Ja",1,0),0)</f>
        <v>0</v>
      </c>
    </row>
    <row r="881" spans="2:21" ht="15" customHeight="1" x14ac:dyDescent="0.3">
      <c r="B881" s="70" t="str">
        <f t="shared" si="107"/>
        <v>!!!</v>
      </c>
      <c r="C881" s="265" t="str">
        <f>IF(ISERROR(IF(LEN(E881)&gt;0,VLOOKUP(TEXT($E881,0),'Angaben Stationen'!$E$14:$J$213,5,0),"")),"?",IF(LEN(E881)&gt;0,VLOOKUP(TEXT($E881,0),'Angaben Stationen'!$E$14:$J$213,5,0),""))</f>
        <v/>
      </c>
      <c r="D881" s="232" t="str">
        <f>IF(ISERROR(IF(LEN(E881)&gt;0,VLOOKUP(TEXT($E881,0),'Angaben Stationen'!$E$14:$J$213,6,0),"")),"STATION IST NICHT VORHANDEN",IF(LEN(E881)&gt;0,VLOOKUP(TEXT($E881,0),'Angaben Stationen'!$E$14:$J$213,6,0),""))</f>
        <v/>
      </c>
      <c r="E881" s="287"/>
      <c r="F881" s="234"/>
      <c r="G881" s="234"/>
      <c r="H881" s="263"/>
      <c r="I881" s="169"/>
      <c r="K881" s="445" t="str">
        <f t="shared" si="108"/>
        <v>Leer</v>
      </c>
      <c r="L881" s="445" t="str">
        <f>VLOOKUP($D881,{"29 - Psychiatrie (Erwachsene)","BGI";"297 - stationsäquivalente Behandlung in der Erwachsenenpsychiatrie (29)","BGI";"30 - Kinder- und Jugendpsychiatrie","BGII";"307 - stationsäquivalente Behandlung in der Kinder- und Jugendpsychiatrie (30)","BGII";"31 - Psychosomatik","BGI";"","Leer"},2,0)</f>
        <v>Leer</v>
      </c>
      <c r="M881" s="445">
        <f t="shared" si="105"/>
        <v>0</v>
      </c>
      <c r="N881" s="445">
        <f t="shared" si="106"/>
        <v>0</v>
      </c>
      <c r="O881" s="445">
        <f t="shared" si="109"/>
        <v>0</v>
      </c>
      <c r="P881" s="445">
        <f t="shared" si="110"/>
        <v>0</v>
      </c>
      <c r="Q881" s="445">
        <f t="shared" si="111"/>
        <v>0</v>
      </c>
      <c r="R881" s="415" t="str">
        <f t="shared" si="112"/>
        <v>Leer</v>
      </c>
      <c r="S881" s="445">
        <f>IF('Angaben KH-Standort'!D$29='A4'!D881,IF('Angaben KH-Standort'!E$29="Ja",1,0),0)</f>
        <v>0</v>
      </c>
      <c r="T881" s="445">
        <f>IF('Angaben KH-Standort'!D$30='A4'!D881,IF('Angaben KH-Standort'!E$30="Ja",1,0),0)</f>
        <v>0</v>
      </c>
      <c r="U881" s="445">
        <f>IF('Angaben KH-Standort'!D$31='A4'!D881,IF('Angaben KH-Standort'!E$31="Ja",1,0),0)</f>
        <v>0</v>
      </c>
    </row>
    <row r="882" spans="2:21" ht="15" customHeight="1" x14ac:dyDescent="0.3">
      <c r="B882" s="70" t="str">
        <f t="shared" si="107"/>
        <v>!!!</v>
      </c>
      <c r="C882" s="265" t="str">
        <f>IF(ISERROR(IF(LEN(E882)&gt;0,VLOOKUP(TEXT($E882,0),'Angaben Stationen'!$E$14:$J$213,5,0),"")),"?",IF(LEN(E882)&gt;0,VLOOKUP(TEXT($E882,0),'Angaben Stationen'!$E$14:$J$213,5,0),""))</f>
        <v/>
      </c>
      <c r="D882" s="232" t="str">
        <f>IF(ISERROR(IF(LEN(E882)&gt;0,VLOOKUP(TEXT($E882,0),'Angaben Stationen'!$E$14:$J$213,6,0),"")),"STATION IST NICHT VORHANDEN",IF(LEN(E882)&gt;0,VLOOKUP(TEXT($E882,0),'Angaben Stationen'!$E$14:$J$213,6,0),""))</f>
        <v/>
      </c>
      <c r="E882" s="287"/>
      <c r="F882" s="234"/>
      <c r="G882" s="234"/>
      <c r="H882" s="263"/>
      <c r="I882" s="169"/>
      <c r="K882" s="445" t="str">
        <f t="shared" si="108"/>
        <v>Leer</v>
      </c>
      <c r="L882" s="445" t="str">
        <f>VLOOKUP($D882,{"29 - Psychiatrie (Erwachsene)","BGI";"297 - stationsäquivalente Behandlung in der Erwachsenenpsychiatrie (29)","BGI";"30 - Kinder- und Jugendpsychiatrie","BGII";"307 - stationsäquivalente Behandlung in der Kinder- und Jugendpsychiatrie (30)","BGII";"31 - Psychosomatik","BGI";"","Leer"},2,0)</f>
        <v>Leer</v>
      </c>
      <c r="M882" s="445">
        <f t="shared" si="105"/>
        <v>0</v>
      </c>
      <c r="N882" s="445">
        <f t="shared" si="106"/>
        <v>0</v>
      </c>
      <c r="O882" s="445">
        <f t="shared" si="109"/>
        <v>0</v>
      </c>
      <c r="P882" s="445">
        <f t="shared" si="110"/>
        <v>0</v>
      </c>
      <c r="Q882" s="445">
        <f t="shared" si="111"/>
        <v>0</v>
      </c>
      <c r="R882" s="415" t="str">
        <f t="shared" si="112"/>
        <v>Leer</v>
      </c>
      <c r="S882" s="445">
        <f>IF('Angaben KH-Standort'!D$29='A4'!D882,IF('Angaben KH-Standort'!E$29="Ja",1,0),0)</f>
        <v>0</v>
      </c>
      <c r="T882" s="445">
        <f>IF('Angaben KH-Standort'!D$30='A4'!D882,IF('Angaben KH-Standort'!E$30="Ja",1,0),0)</f>
        <v>0</v>
      </c>
      <c r="U882" s="445">
        <f>IF('Angaben KH-Standort'!D$31='A4'!D882,IF('Angaben KH-Standort'!E$31="Ja",1,0),0)</f>
        <v>0</v>
      </c>
    </row>
    <row r="883" spans="2:21" ht="15" customHeight="1" x14ac:dyDescent="0.3">
      <c r="B883" s="70" t="str">
        <f t="shared" si="107"/>
        <v>!!!</v>
      </c>
      <c r="C883" s="265" t="str">
        <f>IF(ISERROR(IF(LEN(E883)&gt;0,VLOOKUP(TEXT($E883,0),'Angaben Stationen'!$E$14:$J$213,5,0),"")),"?",IF(LEN(E883)&gt;0,VLOOKUP(TEXT($E883,0),'Angaben Stationen'!$E$14:$J$213,5,0),""))</f>
        <v/>
      </c>
      <c r="D883" s="232" t="str">
        <f>IF(ISERROR(IF(LEN(E883)&gt;0,VLOOKUP(TEXT($E883,0),'Angaben Stationen'!$E$14:$J$213,6,0),"")),"STATION IST NICHT VORHANDEN",IF(LEN(E883)&gt;0,VLOOKUP(TEXT($E883,0),'Angaben Stationen'!$E$14:$J$213,6,0),""))</f>
        <v/>
      </c>
      <c r="E883" s="287"/>
      <c r="F883" s="234"/>
      <c r="G883" s="234"/>
      <c r="H883" s="263"/>
      <c r="I883" s="169"/>
      <c r="K883" s="445" t="str">
        <f t="shared" si="108"/>
        <v>Leer</v>
      </c>
      <c r="L883" s="445" t="str">
        <f>VLOOKUP($D883,{"29 - Psychiatrie (Erwachsene)","BGI";"297 - stationsäquivalente Behandlung in der Erwachsenenpsychiatrie (29)","BGI";"30 - Kinder- und Jugendpsychiatrie","BGII";"307 - stationsäquivalente Behandlung in der Kinder- und Jugendpsychiatrie (30)","BGII";"31 - Psychosomatik","BGI";"","Leer"},2,0)</f>
        <v>Leer</v>
      </c>
      <c r="M883" s="445">
        <f t="shared" si="105"/>
        <v>0</v>
      </c>
      <c r="N883" s="445">
        <f t="shared" si="106"/>
        <v>0</v>
      </c>
      <c r="O883" s="445">
        <f t="shared" si="109"/>
        <v>0</v>
      </c>
      <c r="P883" s="445">
        <f t="shared" si="110"/>
        <v>0</v>
      </c>
      <c r="Q883" s="445">
        <f t="shared" si="111"/>
        <v>0</v>
      </c>
      <c r="R883" s="415" t="str">
        <f t="shared" si="112"/>
        <v>Leer</v>
      </c>
      <c r="S883" s="445">
        <f>IF('Angaben KH-Standort'!D$29='A4'!D883,IF('Angaben KH-Standort'!E$29="Ja",1,0),0)</f>
        <v>0</v>
      </c>
      <c r="T883" s="445">
        <f>IF('Angaben KH-Standort'!D$30='A4'!D883,IF('Angaben KH-Standort'!E$30="Ja",1,0),0)</f>
        <v>0</v>
      </c>
      <c r="U883" s="445">
        <f>IF('Angaben KH-Standort'!D$31='A4'!D883,IF('Angaben KH-Standort'!E$31="Ja",1,0),0)</f>
        <v>0</v>
      </c>
    </row>
    <row r="884" spans="2:21" ht="15" customHeight="1" x14ac:dyDescent="0.3">
      <c r="B884" s="70" t="str">
        <f t="shared" si="107"/>
        <v>!!!</v>
      </c>
      <c r="C884" s="265" t="str">
        <f>IF(ISERROR(IF(LEN(E884)&gt;0,VLOOKUP(TEXT($E884,0),'Angaben Stationen'!$E$14:$J$213,5,0),"")),"?",IF(LEN(E884)&gt;0,VLOOKUP(TEXT($E884,0),'Angaben Stationen'!$E$14:$J$213,5,0),""))</f>
        <v/>
      </c>
      <c r="D884" s="232" t="str">
        <f>IF(ISERROR(IF(LEN(E884)&gt;0,VLOOKUP(TEXT($E884,0),'Angaben Stationen'!$E$14:$J$213,6,0),"")),"STATION IST NICHT VORHANDEN",IF(LEN(E884)&gt;0,VLOOKUP(TEXT($E884,0),'Angaben Stationen'!$E$14:$J$213,6,0),""))</f>
        <v/>
      </c>
      <c r="E884" s="287"/>
      <c r="F884" s="234"/>
      <c r="G884" s="234"/>
      <c r="H884" s="263"/>
      <c r="I884" s="169"/>
      <c r="K884" s="445" t="str">
        <f t="shared" si="108"/>
        <v>Leer</v>
      </c>
      <c r="L884" s="445" t="str">
        <f>VLOOKUP($D884,{"29 - Psychiatrie (Erwachsene)","BGI";"297 - stationsäquivalente Behandlung in der Erwachsenenpsychiatrie (29)","BGI";"30 - Kinder- und Jugendpsychiatrie","BGII";"307 - stationsäquivalente Behandlung in der Kinder- und Jugendpsychiatrie (30)","BGII";"31 - Psychosomatik","BGI";"","Leer"},2,0)</f>
        <v>Leer</v>
      </c>
      <c r="M884" s="445">
        <f t="shared" si="105"/>
        <v>0</v>
      </c>
      <c r="N884" s="445">
        <f t="shared" si="106"/>
        <v>0</v>
      </c>
      <c r="O884" s="445">
        <f t="shared" si="109"/>
        <v>0</v>
      </c>
      <c r="P884" s="445">
        <f t="shared" si="110"/>
        <v>0</v>
      </c>
      <c r="Q884" s="445">
        <f t="shared" si="111"/>
        <v>0</v>
      </c>
      <c r="R884" s="415" t="str">
        <f t="shared" si="112"/>
        <v>Leer</v>
      </c>
      <c r="S884" s="445">
        <f>IF('Angaben KH-Standort'!D$29='A4'!D884,IF('Angaben KH-Standort'!E$29="Ja",1,0),0)</f>
        <v>0</v>
      </c>
      <c r="T884" s="445">
        <f>IF('Angaben KH-Standort'!D$30='A4'!D884,IF('Angaben KH-Standort'!E$30="Ja",1,0),0)</f>
        <v>0</v>
      </c>
      <c r="U884" s="445">
        <f>IF('Angaben KH-Standort'!D$31='A4'!D884,IF('Angaben KH-Standort'!E$31="Ja",1,0),0)</f>
        <v>0</v>
      </c>
    </row>
    <row r="885" spans="2:21" ht="15" customHeight="1" x14ac:dyDescent="0.3">
      <c r="B885" s="70" t="str">
        <f t="shared" si="107"/>
        <v>!!!</v>
      </c>
      <c r="C885" s="265" t="str">
        <f>IF(ISERROR(IF(LEN(E885)&gt;0,VLOOKUP(TEXT($E885,0),'Angaben Stationen'!$E$14:$J$213,5,0),"")),"?",IF(LEN(E885)&gt;0,VLOOKUP(TEXT($E885,0),'Angaben Stationen'!$E$14:$J$213,5,0),""))</f>
        <v/>
      </c>
      <c r="D885" s="232" t="str">
        <f>IF(ISERROR(IF(LEN(E885)&gt;0,VLOOKUP(TEXT($E885,0),'Angaben Stationen'!$E$14:$J$213,6,0),"")),"STATION IST NICHT VORHANDEN",IF(LEN(E885)&gt;0,VLOOKUP(TEXT($E885,0),'Angaben Stationen'!$E$14:$J$213,6,0),""))</f>
        <v/>
      </c>
      <c r="E885" s="287"/>
      <c r="F885" s="234"/>
      <c r="G885" s="234"/>
      <c r="H885" s="263"/>
      <c r="I885" s="169"/>
      <c r="K885" s="445" t="str">
        <f t="shared" si="108"/>
        <v>Leer</v>
      </c>
      <c r="L885" s="445" t="str">
        <f>VLOOKUP($D885,{"29 - Psychiatrie (Erwachsene)","BGI";"297 - stationsäquivalente Behandlung in der Erwachsenenpsychiatrie (29)","BGI";"30 - Kinder- und Jugendpsychiatrie","BGII";"307 - stationsäquivalente Behandlung in der Kinder- und Jugendpsychiatrie (30)","BGII";"31 - Psychosomatik","BGI";"","Leer"},2,0)</f>
        <v>Leer</v>
      </c>
      <c r="M885" s="445">
        <f t="shared" si="105"/>
        <v>0</v>
      </c>
      <c r="N885" s="445">
        <f t="shared" si="106"/>
        <v>0</v>
      </c>
      <c r="O885" s="445">
        <f t="shared" si="109"/>
        <v>0</v>
      </c>
      <c r="P885" s="445">
        <f t="shared" si="110"/>
        <v>0</v>
      </c>
      <c r="Q885" s="445">
        <f t="shared" si="111"/>
        <v>0</v>
      </c>
      <c r="R885" s="415" t="str">
        <f t="shared" si="112"/>
        <v>Leer</v>
      </c>
      <c r="S885" s="445">
        <f>IF('Angaben KH-Standort'!D$29='A4'!D885,IF('Angaben KH-Standort'!E$29="Ja",1,0),0)</f>
        <v>0</v>
      </c>
      <c r="T885" s="445">
        <f>IF('Angaben KH-Standort'!D$30='A4'!D885,IF('Angaben KH-Standort'!E$30="Ja",1,0),0)</f>
        <v>0</v>
      </c>
      <c r="U885" s="445">
        <f>IF('Angaben KH-Standort'!D$31='A4'!D885,IF('Angaben KH-Standort'!E$31="Ja",1,0),0)</f>
        <v>0</v>
      </c>
    </row>
    <row r="886" spans="2:21" ht="15" customHeight="1" x14ac:dyDescent="0.3">
      <c r="B886" s="70" t="str">
        <f t="shared" si="107"/>
        <v>!!!</v>
      </c>
      <c r="C886" s="265" t="str">
        <f>IF(ISERROR(IF(LEN(E886)&gt;0,VLOOKUP(TEXT($E886,0),'Angaben Stationen'!$E$14:$J$213,5,0),"")),"?",IF(LEN(E886)&gt;0,VLOOKUP(TEXT($E886,0),'Angaben Stationen'!$E$14:$J$213,5,0),""))</f>
        <v/>
      </c>
      <c r="D886" s="232" t="str">
        <f>IF(ISERROR(IF(LEN(E886)&gt;0,VLOOKUP(TEXT($E886,0),'Angaben Stationen'!$E$14:$J$213,6,0),"")),"STATION IST NICHT VORHANDEN",IF(LEN(E886)&gt;0,VLOOKUP(TEXT($E886,0),'Angaben Stationen'!$E$14:$J$213,6,0),""))</f>
        <v/>
      </c>
      <c r="E886" s="287"/>
      <c r="F886" s="234"/>
      <c r="G886" s="234"/>
      <c r="H886" s="263"/>
      <c r="I886" s="169"/>
      <c r="K886" s="445" t="str">
        <f t="shared" si="108"/>
        <v>Leer</v>
      </c>
      <c r="L886" s="445" t="str">
        <f>VLOOKUP($D886,{"29 - Psychiatrie (Erwachsene)","BGI";"297 - stationsäquivalente Behandlung in der Erwachsenenpsychiatrie (29)","BGI";"30 - Kinder- und Jugendpsychiatrie","BGII";"307 - stationsäquivalente Behandlung in der Kinder- und Jugendpsychiatrie (30)","BGII";"31 - Psychosomatik","BGI";"","Leer"},2,0)</f>
        <v>Leer</v>
      </c>
      <c r="M886" s="445">
        <f t="shared" si="105"/>
        <v>0</v>
      </c>
      <c r="N886" s="445">
        <f t="shared" si="106"/>
        <v>0</v>
      </c>
      <c r="O886" s="445">
        <f t="shared" si="109"/>
        <v>0</v>
      </c>
      <c r="P886" s="445">
        <f t="shared" si="110"/>
        <v>0</v>
      </c>
      <c r="Q886" s="445">
        <f t="shared" si="111"/>
        <v>0</v>
      </c>
      <c r="R886" s="415" t="str">
        <f t="shared" si="112"/>
        <v>Leer</v>
      </c>
      <c r="S886" s="445">
        <f>IF('Angaben KH-Standort'!D$29='A4'!D886,IF('Angaben KH-Standort'!E$29="Ja",1,0),0)</f>
        <v>0</v>
      </c>
      <c r="T886" s="445">
        <f>IF('Angaben KH-Standort'!D$30='A4'!D886,IF('Angaben KH-Standort'!E$30="Ja",1,0),0)</f>
        <v>0</v>
      </c>
      <c r="U886" s="445">
        <f>IF('Angaben KH-Standort'!D$31='A4'!D886,IF('Angaben KH-Standort'!E$31="Ja",1,0),0)</f>
        <v>0</v>
      </c>
    </row>
    <row r="887" spans="2:21" ht="15" customHeight="1" x14ac:dyDescent="0.3">
      <c r="B887" s="70" t="str">
        <f t="shared" si="107"/>
        <v>!!!</v>
      </c>
      <c r="C887" s="265" t="str">
        <f>IF(ISERROR(IF(LEN(E887)&gt;0,VLOOKUP(TEXT($E887,0),'Angaben Stationen'!$E$14:$J$213,5,0),"")),"?",IF(LEN(E887)&gt;0,VLOOKUP(TEXT($E887,0),'Angaben Stationen'!$E$14:$J$213,5,0),""))</f>
        <v/>
      </c>
      <c r="D887" s="232" t="str">
        <f>IF(ISERROR(IF(LEN(E887)&gt;0,VLOOKUP(TEXT($E887,0),'Angaben Stationen'!$E$14:$J$213,6,0),"")),"STATION IST NICHT VORHANDEN",IF(LEN(E887)&gt;0,VLOOKUP(TEXT($E887,0),'Angaben Stationen'!$E$14:$J$213,6,0),""))</f>
        <v/>
      </c>
      <c r="E887" s="287"/>
      <c r="F887" s="234"/>
      <c r="G887" s="234"/>
      <c r="H887" s="263"/>
      <c r="I887" s="169"/>
      <c r="K887" s="445" t="str">
        <f t="shared" si="108"/>
        <v>Leer</v>
      </c>
      <c r="L887" s="445" t="str">
        <f>VLOOKUP($D887,{"29 - Psychiatrie (Erwachsene)","BGI";"297 - stationsäquivalente Behandlung in der Erwachsenenpsychiatrie (29)","BGI";"30 - Kinder- und Jugendpsychiatrie","BGII";"307 - stationsäquivalente Behandlung in der Kinder- und Jugendpsychiatrie (30)","BGII";"31 - Psychosomatik","BGI";"","Leer"},2,0)</f>
        <v>Leer</v>
      </c>
      <c r="M887" s="445">
        <f t="shared" si="105"/>
        <v>0</v>
      </c>
      <c r="N887" s="445">
        <f t="shared" si="106"/>
        <v>0</v>
      </c>
      <c r="O887" s="445">
        <f t="shared" si="109"/>
        <v>0</v>
      </c>
      <c r="P887" s="445">
        <f t="shared" si="110"/>
        <v>0</v>
      </c>
      <c r="Q887" s="445">
        <f t="shared" si="111"/>
        <v>0</v>
      </c>
      <c r="R887" s="415" t="str">
        <f t="shared" si="112"/>
        <v>Leer</v>
      </c>
      <c r="S887" s="445">
        <f>IF('Angaben KH-Standort'!D$29='A4'!D887,IF('Angaben KH-Standort'!E$29="Ja",1,0),0)</f>
        <v>0</v>
      </c>
      <c r="T887" s="445">
        <f>IF('Angaben KH-Standort'!D$30='A4'!D887,IF('Angaben KH-Standort'!E$30="Ja",1,0),0)</f>
        <v>0</v>
      </c>
      <c r="U887" s="445">
        <f>IF('Angaben KH-Standort'!D$31='A4'!D887,IF('Angaben KH-Standort'!E$31="Ja",1,0),0)</f>
        <v>0</v>
      </c>
    </row>
    <row r="888" spans="2:21" ht="15" customHeight="1" x14ac:dyDescent="0.3">
      <c r="B888" s="70" t="str">
        <f t="shared" si="107"/>
        <v>!!!</v>
      </c>
      <c r="C888" s="265" t="str">
        <f>IF(ISERROR(IF(LEN(E888)&gt;0,VLOOKUP(TEXT($E888,0),'Angaben Stationen'!$E$14:$J$213,5,0),"")),"?",IF(LEN(E888)&gt;0,VLOOKUP(TEXT($E888,0),'Angaben Stationen'!$E$14:$J$213,5,0),""))</f>
        <v/>
      </c>
      <c r="D888" s="232" t="str">
        <f>IF(ISERROR(IF(LEN(E888)&gt;0,VLOOKUP(TEXT($E888,0),'Angaben Stationen'!$E$14:$J$213,6,0),"")),"STATION IST NICHT VORHANDEN",IF(LEN(E888)&gt;0,VLOOKUP(TEXT($E888,0),'Angaben Stationen'!$E$14:$J$213,6,0),""))</f>
        <v/>
      </c>
      <c r="E888" s="287"/>
      <c r="F888" s="234"/>
      <c r="G888" s="234"/>
      <c r="H888" s="263"/>
      <c r="I888" s="169"/>
      <c r="K888" s="445" t="str">
        <f t="shared" si="108"/>
        <v>Leer</v>
      </c>
      <c r="L888" s="445" t="str">
        <f>VLOOKUP($D888,{"29 - Psychiatrie (Erwachsene)","BGI";"297 - stationsäquivalente Behandlung in der Erwachsenenpsychiatrie (29)","BGI";"30 - Kinder- und Jugendpsychiatrie","BGII";"307 - stationsäquivalente Behandlung in der Kinder- und Jugendpsychiatrie (30)","BGII";"31 - Psychosomatik","BGI";"","Leer"},2,0)</f>
        <v>Leer</v>
      </c>
      <c r="M888" s="445">
        <f t="shared" si="105"/>
        <v>0</v>
      </c>
      <c r="N888" s="445">
        <f t="shared" si="106"/>
        <v>0</v>
      </c>
      <c r="O888" s="445">
        <f t="shared" si="109"/>
        <v>0</v>
      </c>
      <c r="P888" s="445">
        <f t="shared" si="110"/>
        <v>0</v>
      </c>
      <c r="Q888" s="445">
        <f t="shared" si="111"/>
        <v>0</v>
      </c>
      <c r="R888" s="415" t="str">
        <f t="shared" si="112"/>
        <v>Leer</v>
      </c>
      <c r="S888" s="445">
        <f>IF('Angaben KH-Standort'!D$29='A4'!D888,IF('Angaben KH-Standort'!E$29="Ja",1,0),0)</f>
        <v>0</v>
      </c>
      <c r="T888" s="445">
        <f>IF('Angaben KH-Standort'!D$30='A4'!D888,IF('Angaben KH-Standort'!E$30="Ja",1,0),0)</f>
        <v>0</v>
      </c>
      <c r="U888" s="445">
        <f>IF('Angaben KH-Standort'!D$31='A4'!D888,IF('Angaben KH-Standort'!E$31="Ja",1,0),0)</f>
        <v>0</v>
      </c>
    </row>
    <row r="889" spans="2:21" ht="15" customHeight="1" x14ac:dyDescent="0.3">
      <c r="B889" s="70" t="str">
        <f t="shared" si="107"/>
        <v>!!!</v>
      </c>
      <c r="C889" s="265" t="str">
        <f>IF(ISERROR(IF(LEN(E889)&gt;0,VLOOKUP(TEXT($E889,0),'Angaben Stationen'!$E$14:$J$213,5,0),"")),"?",IF(LEN(E889)&gt;0,VLOOKUP(TEXT($E889,0),'Angaben Stationen'!$E$14:$J$213,5,0),""))</f>
        <v/>
      </c>
      <c r="D889" s="232" t="str">
        <f>IF(ISERROR(IF(LEN(E889)&gt;0,VLOOKUP(TEXT($E889,0),'Angaben Stationen'!$E$14:$J$213,6,0),"")),"STATION IST NICHT VORHANDEN",IF(LEN(E889)&gt;0,VLOOKUP(TEXT($E889,0),'Angaben Stationen'!$E$14:$J$213,6,0),""))</f>
        <v/>
      </c>
      <c r="E889" s="287"/>
      <c r="F889" s="234"/>
      <c r="G889" s="234"/>
      <c r="H889" s="263"/>
      <c r="I889" s="169"/>
      <c r="K889" s="445" t="str">
        <f t="shared" si="108"/>
        <v>Leer</v>
      </c>
      <c r="L889" s="445" t="str">
        <f>VLOOKUP($D889,{"29 - Psychiatrie (Erwachsene)","BGI";"297 - stationsäquivalente Behandlung in der Erwachsenenpsychiatrie (29)","BGI";"30 - Kinder- und Jugendpsychiatrie","BGII";"307 - stationsäquivalente Behandlung in der Kinder- und Jugendpsychiatrie (30)","BGII";"31 - Psychosomatik","BGI";"","Leer"},2,0)</f>
        <v>Leer</v>
      </c>
      <c r="M889" s="445">
        <f t="shared" si="105"/>
        <v>0</v>
      </c>
      <c r="N889" s="445">
        <f t="shared" si="106"/>
        <v>0</v>
      </c>
      <c r="O889" s="445">
        <f t="shared" si="109"/>
        <v>0</v>
      </c>
      <c r="P889" s="445">
        <f t="shared" si="110"/>
        <v>0</v>
      </c>
      <c r="Q889" s="445">
        <f t="shared" si="111"/>
        <v>0</v>
      </c>
      <c r="R889" s="415" t="str">
        <f t="shared" si="112"/>
        <v>Leer</v>
      </c>
      <c r="S889" s="445">
        <f>IF('Angaben KH-Standort'!D$29='A4'!D889,IF('Angaben KH-Standort'!E$29="Ja",1,0),0)</f>
        <v>0</v>
      </c>
      <c r="T889" s="445">
        <f>IF('Angaben KH-Standort'!D$30='A4'!D889,IF('Angaben KH-Standort'!E$30="Ja",1,0),0)</f>
        <v>0</v>
      </c>
      <c r="U889" s="445">
        <f>IF('Angaben KH-Standort'!D$31='A4'!D889,IF('Angaben KH-Standort'!E$31="Ja",1,0),0)</f>
        <v>0</v>
      </c>
    </row>
    <row r="890" spans="2:21" ht="15" customHeight="1" x14ac:dyDescent="0.3">
      <c r="B890" s="70" t="str">
        <f t="shared" si="107"/>
        <v>!!!</v>
      </c>
      <c r="C890" s="265" t="str">
        <f>IF(ISERROR(IF(LEN(E890)&gt;0,VLOOKUP(TEXT($E890,0),'Angaben Stationen'!$E$14:$J$213,5,0),"")),"?",IF(LEN(E890)&gt;0,VLOOKUP(TEXT($E890,0),'Angaben Stationen'!$E$14:$J$213,5,0),""))</f>
        <v/>
      </c>
      <c r="D890" s="232" t="str">
        <f>IF(ISERROR(IF(LEN(E890)&gt;0,VLOOKUP(TEXT($E890,0),'Angaben Stationen'!$E$14:$J$213,6,0),"")),"STATION IST NICHT VORHANDEN",IF(LEN(E890)&gt;0,VLOOKUP(TEXT($E890,0),'Angaben Stationen'!$E$14:$J$213,6,0),""))</f>
        <v/>
      </c>
      <c r="E890" s="287"/>
      <c r="F890" s="234"/>
      <c r="G890" s="234"/>
      <c r="H890" s="263"/>
      <c r="I890" s="169"/>
      <c r="K890" s="445" t="str">
        <f t="shared" si="108"/>
        <v>Leer</v>
      </c>
      <c r="L890" s="445" t="str">
        <f>VLOOKUP($D890,{"29 - Psychiatrie (Erwachsene)","BGI";"297 - stationsäquivalente Behandlung in der Erwachsenenpsychiatrie (29)","BGI";"30 - Kinder- und Jugendpsychiatrie","BGII";"307 - stationsäquivalente Behandlung in der Kinder- und Jugendpsychiatrie (30)","BGII";"31 - Psychosomatik","BGI";"","Leer"},2,0)</f>
        <v>Leer</v>
      </c>
      <c r="M890" s="445">
        <f t="shared" si="105"/>
        <v>0</v>
      </c>
      <c r="N890" s="445">
        <f t="shared" si="106"/>
        <v>0</v>
      </c>
      <c r="O890" s="445">
        <f t="shared" si="109"/>
        <v>0</v>
      </c>
      <c r="P890" s="445">
        <f t="shared" si="110"/>
        <v>0</v>
      </c>
      <c r="Q890" s="445">
        <f t="shared" si="111"/>
        <v>0</v>
      </c>
      <c r="R890" s="415" t="str">
        <f t="shared" si="112"/>
        <v>Leer</v>
      </c>
      <c r="S890" s="445">
        <f>IF('Angaben KH-Standort'!D$29='A4'!D890,IF('Angaben KH-Standort'!E$29="Ja",1,0),0)</f>
        <v>0</v>
      </c>
      <c r="T890" s="445">
        <f>IF('Angaben KH-Standort'!D$30='A4'!D890,IF('Angaben KH-Standort'!E$30="Ja",1,0),0)</f>
        <v>0</v>
      </c>
      <c r="U890" s="445">
        <f>IF('Angaben KH-Standort'!D$31='A4'!D890,IF('Angaben KH-Standort'!E$31="Ja",1,0),0)</f>
        <v>0</v>
      </c>
    </row>
    <row r="891" spans="2:21" ht="15" customHeight="1" x14ac:dyDescent="0.3">
      <c r="B891" s="70" t="str">
        <f t="shared" si="107"/>
        <v>!!!</v>
      </c>
      <c r="C891" s="265" t="str">
        <f>IF(ISERROR(IF(LEN(E891)&gt;0,VLOOKUP(TEXT($E891,0),'Angaben Stationen'!$E$14:$J$213,5,0),"")),"?",IF(LEN(E891)&gt;0,VLOOKUP(TEXT($E891,0),'Angaben Stationen'!$E$14:$J$213,5,0),""))</f>
        <v/>
      </c>
      <c r="D891" s="232" t="str">
        <f>IF(ISERROR(IF(LEN(E891)&gt;0,VLOOKUP(TEXT($E891,0),'Angaben Stationen'!$E$14:$J$213,6,0),"")),"STATION IST NICHT VORHANDEN",IF(LEN(E891)&gt;0,VLOOKUP(TEXT($E891,0),'Angaben Stationen'!$E$14:$J$213,6,0),""))</f>
        <v/>
      </c>
      <c r="E891" s="287"/>
      <c r="F891" s="234"/>
      <c r="G891" s="234"/>
      <c r="H891" s="263"/>
      <c r="I891" s="169"/>
      <c r="K891" s="445" t="str">
        <f t="shared" si="108"/>
        <v>Leer</v>
      </c>
      <c r="L891" s="445" t="str">
        <f>VLOOKUP($D891,{"29 - Psychiatrie (Erwachsene)","BGI";"297 - stationsäquivalente Behandlung in der Erwachsenenpsychiatrie (29)","BGI";"30 - Kinder- und Jugendpsychiatrie","BGII";"307 - stationsäquivalente Behandlung in der Kinder- und Jugendpsychiatrie (30)","BGII";"31 - Psychosomatik","BGI";"","Leer"},2,0)</f>
        <v>Leer</v>
      </c>
      <c r="M891" s="445">
        <f t="shared" si="105"/>
        <v>0</v>
      </c>
      <c r="N891" s="445">
        <f t="shared" si="106"/>
        <v>0</v>
      </c>
      <c r="O891" s="445">
        <f t="shared" si="109"/>
        <v>0</v>
      </c>
      <c r="P891" s="445">
        <f t="shared" si="110"/>
        <v>0</v>
      </c>
      <c r="Q891" s="445">
        <f t="shared" si="111"/>
        <v>0</v>
      </c>
      <c r="R891" s="415" t="str">
        <f t="shared" si="112"/>
        <v>Leer</v>
      </c>
      <c r="S891" s="445">
        <f>IF('Angaben KH-Standort'!D$29='A4'!D891,IF('Angaben KH-Standort'!E$29="Ja",1,0),0)</f>
        <v>0</v>
      </c>
      <c r="T891" s="445">
        <f>IF('Angaben KH-Standort'!D$30='A4'!D891,IF('Angaben KH-Standort'!E$30="Ja",1,0),0)</f>
        <v>0</v>
      </c>
      <c r="U891" s="445">
        <f>IF('Angaben KH-Standort'!D$31='A4'!D891,IF('Angaben KH-Standort'!E$31="Ja",1,0),0)</f>
        <v>0</v>
      </c>
    </row>
    <row r="892" spans="2:21" ht="15" customHeight="1" x14ac:dyDescent="0.3">
      <c r="B892" s="70" t="str">
        <f t="shared" si="107"/>
        <v>!!!</v>
      </c>
      <c r="C892" s="265" t="str">
        <f>IF(ISERROR(IF(LEN(E892)&gt;0,VLOOKUP(TEXT($E892,0),'Angaben Stationen'!$E$14:$J$213,5,0),"")),"?",IF(LEN(E892)&gt;0,VLOOKUP(TEXT($E892,0),'Angaben Stationen'!$E$14:$J$213,5,0),""))</f>
        <v/>
      </c>
      <c r="D892" s="232" t="str">
        <f>IF(ISERROR(IF(LEN(E892)&gt;0,VLOOKUP(TEXT($E892,0),'Angaben Stationen'!$E$14:$J$213,6,0),"")),"STATION IST NICHT VORHANDEN",IF(LEN(E892)&gt;0,VLOOKUP(TEXT($E892,0),'Angaben Stationen'!$E$14:$J$213,6,0),""))</f>
        <v/>
      </c>
      <c r="E892" s="287"/>
      <c r="F892" s="234"/>
      <c r="G892" s="234"/>
      <c r="H892" s="263"/>
      <c r="I892" s="169"/>
      <c r="K892" s="445" t="str">
        <f t="shared" si="108"/>
        <v>Leer</v>
      </c>
      <c r="L892" s="445" t="str">
        <f>VLOOKUP($D892,{"29 - Psychiatrie (Erwachsene)","BGI";"297 - stationsäquivalente Behandlung in der Erwachsenenpsychiatrie (29)","BGI";"30 - Kinder- und Jugendpsychiatrie","BGII";"307 - stationsäquivalente Behandlung in der Kinder- und Jugendpsychiatrie (30)","BGII";"31 - Psychosomatik","BGI";"","Leer"},2,0)</f>
        <v>Leer</v>
      </c>
      <c r="M892" s="445">
        <f t="shared" si="105"/>
        <v>0</v>
      </c>
      <c r="N892" s="445">
        <f t="shared" si="106"/>
        <v>0</v>
      </c>
      <c r="O892" s="445">
        <f t="shared" si="109"/>
        <v>0</v>
      </c>
      <c r="P892" s="445">
        <f t="shared" si="110"/>
        <v>0</v>
      </c>
      <c r="Q892" s="445">
        <f t="shared" si="111"/>
        <v>0</v>
      </c>
      <c r="R892" s="415" t="str">
        <f t="shared" si="112"/>
        <v>Leer</v>
      </c>
      <c r="S892" s="445">
        <f>IF('Angaben KH-Standort'!D$29='A4'!D892,IF('Angaben KH-Standort'!E$29="Ja",1,0),0)</f>
        <v>0</v>
      </c>
      <c r="T892" s="445">
        <f>IF('Angaben KH-Standort'!D$30='A4'!D892,IF('Angaben KH-Standort'!E$30="Ja",1,0),0)</f>
        <v>0</v>
      </c>
      <c r="U892" s="445">
        <f>IF('Angaben KH-Standort'!D$31='A4'!D892,IF('Angaben KH-Standort'!E$31="Ja",1,0),0)</f>
        <v>0</v>
      </c>
    </row>
    <row r="893" spans="2:21" ht="15" customHeight="1" x14ac:dyDescent="0.3">
      <c r="B893" s="70" t="str">
        <f t="shared" si="107"/>
        <v>!!!</v>
      </c>
      <c r="C893" s="265" t="str">
        <f>IF(ISERROR(IF(LEN(E893)&gt;0,VLOOKUP(TEXT($E893,0),'Angaben Stationen'!$E$14:$J$213,5,0),"")),"?",IF(LEN(E893)&gt;0,VLOOKUP(TEXT($E893,0),'Angaben Stationen'!$E$14:$J$213,5,0),""))</f>
        <v/>
      </c>
      <c r="D893" s="232" t="str">
        <f>IF(ISERROR(IF(LEN(E893)&gt;0,VLOOKUP(TEXT($E893,0),'Angaben Stationen'!$E$14:$J$213,6,0),"")),"STATION IST NICHT VORHANDEN",IF(LEN(E893)&gt;0,VLOOKUP(TEXT($E893,0),'Angaben Stationen'!$E$14:$J$213,6,0),""))</f>
        <v/>
      </c>
      <c r="E893" s="287"/>
      <c r="F893" s="234"/>
      <c r="G893" s="234"/>
      <c r="H893" s="263"/>
      <c r="I893" s="169"/>
      <c r="K893" s="445" t="str">
        <f t="shared" si="108"/>
        <v>Leer</v>
      </c>
      <c r="L893" s="445" t="str">
        <f>VLOOKUP($D893,{"29 - Psychiatrie (Erwachsene)","BGI";"297 - stationsäquivalente Behandlung in der Erwachsenenpsychiatrie (29)","BGI";"30 - Kinder- und Jugendpsychiatrie","BGII";"307 - stationsäquivalente Behandlung in der Kinder- und Jugendpsychiatrie (30)","BGII";"31 - Psychosomatik","BGI";"","Leer"},2,0)</f>
        <v>Leer</v>
      </c>
      <c r="M893" s="445">
        <f t="shared" si="105"/>
        <v>0</v>
      </c>
      <c r="N893" s="445">
        <f t="shared" si="106"/>
        <v>0</v>
      </c>
      <c r="O893" s="445">
        <f t="shared" si="109"/>
        <v>0</v>
      </c>
      <c r="P893" s="445">
        <f t="shared" si="110"/>
        <v>0</v>
      </c>
      <c r="Q893" s="445">
        <f t="shared" si="111"/>
        <v>0</v>
      </c>
      <c r="R893" s="415" t="str">
        <f t="shared" si="112"/>
        <v>Leer</v>
      </c>
      <c r="S893" s="445">
        <f>IF('Angaben KH-Standort'!D$29='A4'!D893,IF('Angaben KH-Standort'!E$29="Ja",1,0),0)</f>
        <v>0</v>
      </c>
      <c r="T893" s="445">
        <f>IF('Angaben KH-Standort'!D$30='A4'!D893,IF('Angaben KH-Standort'!E$30="Ja",1,0),0)</f>
        <v>0</v>
      </c>
      <c r="U893" s="445">
        <f>IF('Angaben KH-Standort'!D$31='A4'!D893,IF('Angaben KH-Standort'!E$31="Ja",1,0),0)</f>
        <v>0</v>
      </c>
    </row>
    <row r="894" spans="2:21" ht="15" customHeight="1" x14ac:dyDescent="0.3">
      <c r="B894" s="70" t="str">
        <f t="shared" si="107"/>
        <v>!!!</v>
      </c>
      <c r="C894" s="265" t="str">
        <f>IF(ISERROR(IF(LEN(E894)&gt;0,VLOOKUP(TEXT($E894,0),'Angaben Stationen'!$E$14:$J$213,5,0),"")),"?",IF(LEN(E894)&gt;0,VLOOKUP(TEXT($E894,0),'Angaben Stationen'!$E$14:$J$213,5,0),""))</f>
        <v/>
      </c>
      <c r="D894" s="232" t="str">
        <f>IF(ISERROR(IF(LEN(E894)&gt;0,VLOOKUP(TEXT($E894,0),'Angaben Stationen'!$E$14:$J$213,6,0),"")),"STATION IST NICHT VORHANDEN",IF(LEN(E894)&gt;0,VLOOKUP(TEXT($E894,0),'Angaben Stationen'!$E$14:$J$213,6,0),""))</f>
        <v/>
      </c>
      <c r="E894" s="287"/>
      <c r="F894" s="234"/>
      <c r="G894" s="234"/>
      <c r="H894" s="263"/>
      <c r="I894" s="169"/>
      <c r="K894" s="445" t="str">
        <f t="shared" si="108"/>
        <v>Leer</v>
      </c>
      <c r="L894" s="445" t="str">
        <f>VLOOKUP($D894,{"29 - Psychiatrie (Erwachsene)","BGI";"297 - stationsäquivalente Behandlung in der Erwachsenenpsychiatrie (29)","BGI";"30 - Kinder- und Jugendpsychiatrie","BGII";"307 - stationsäquivalente Behandlung in der Kinder- und Jugendpsychiatrie (30)","BGII";"31 - Psychosomatik","BGI";"","Leer"},2,0)</f>
        <v>Leer</v>
      </c>
      <c r="M894" s="445">
        <f t="shared" si="105"/>
        <v>0</v>
      </c>
      <c r="N894" s="445">
        <f t="shared" si="106"/>
        <v>0</v>
      </c>
      <c r="O894" s="445">
        <f t="shared" si="109"/>
        <v>0</v>
      </c>
      <c r="P894" s="445">
        <f t="shared" si="110"/>
        <v>0</v>
      </c>
      <c r="Q894" s="445">
        <f t="shared" si="111"/>
        <v>0</v>
      </c>
      <c r="R894" s="415" t="str">
        <f t="shared" si="112"/>
        <v>Leer</v>
      </c>
      <c r="S894" s="445">
        <f>IF('Angaben KH-Standort'!D$29='A4'!D894,IF('Angaben KH-Standort'!E$29="Ja",1,0),0)</f>
        <v>0</v>
      </c>
      <c r="T894" s="445">
        <f>IF('Angaben KH-Standort'!D$30='A4'!D894,IF('Angaben KH-Standort'!E$30="Ja",1,0),0)</f>
        <v>0</v>
      </c>
      <c r="U894" s="445">
        <f>IF('Angaben KH-Standort'!D$31='A4'!D894,IF('Angaben KH-Standort'!E$31="Ja",1,0),0)</f>
        <v>0</v>
      </c>
    </row>
    <row r="895" spans="2:21" ht="15" customHeight="1" x14ac:dyDescent="0.3">
      <c r="B895" s="70" t="str">
        <f t="shared" si="107"/>
        <v>!!!</v>
      </c>
      <c r="C895" s="265" t="str">
        <f>IF(ISERROR(IF(LEN(E895)&gt;0,VLOOKUP(TEXT($E895,0),'Angaben Stationen'!$E$14:$J$213,5,0),"")),"?",IF(LEN(E895)&gt;0,VLOOKUP(TEXT($E895,0),'Angaben Stationen'!$E$14:$J$213,5,0),""))</f>
        <v/>
      </c>
      <c r="D895" s="232" t="str">
        <f>IF(ISERROR(IF(LEN(E895)&gt;0,VLOOKUP(TEXT($E895,0),'Angaben Stationen'!$E$14:$J$213,6,0),"")),"STATION IST NICHT VORHANDEN",IF(LEN(E895)&gt;0,VLOOKUP(TEXT($E895,0),'Angaben Stationen'!$E$14:$J$213,6,0),""))</f>
        <v/>
      </c>
      <c r="E895" s="287"/>
      <c r="F895" s="234"/>
      <c r="G895" s="234"/>
      <c r="H895" s="263"/>
      <c r="I895" s="169"/>
      <c r="K895" s="445" t="str">
        <f t="shared" si="108"/>
        <v>Leer</v>
      </c>
      <c r="L895" s="445" t="str">
        <f>VLOOKUP($D895,{"29 - Psychiatrie (Erwachsene)","BGI";"297 - stationsäquivalente Behandlung in der Erwachsenenpsychiatrie (29)","BGI";"30 - Kinder- und Jugendpsychiatrie","BGII";"307 - stationsäquivalente Behandlung in der Kinder- und Jugendpsychiatrie (30)","BGII";"31 - Psychosomatik","BGI";"","Leer"},2,0)</f>
        <v>Leer</v>
      </c>
      <c r="M895" s="445">
        <f t="shared" si="105"/>
        <v>0</v>
      </c>
      <c r="N895" s="445">
        <f t="shared" si="106"/>
        <v>0</v>
      </c>
      <c r="O895" s="445">
        <f t="shared" si="109"/>
        <v>0</v>
      </c>
      <c r="P895" s="445">
        <f t="shared" si="110"/>
        <v>0</v>
      </c>
      <c r="Q895" s="445">
        <f t="shared" si="111"/>
        <v>0</v>
      </c>
      <c r="R895" s="415" t="str">
        <f t="shared" si="112"/>
        <v>Leer</v>
      </c>
      <c r="S895" s="445">
        <f>IF('Angaben KH-Standort'!D$29='A4'!D895,IF('Angaben KH-Standort'!E$29="Ja",1,0),0)</f>
        <v>0</v>
      </c>
      <c r="T895" s="445">
        <f>IF('Angaben KH-Standort'!D$30='A4'!D895,IF('Angaben KH-Standort'!E$30="Ja",1,0),0)</f>
        <v>0</v>
      </c>
      <c r="U895" s="445">
        <f>IF('Angaben KH-Standort'!D$31='A4'!D895,IF('Angaben KH-Standort'!E$31="Ja",1,0),0)</f>
        <v>0</v>
      </c>
    </row>
    <row r="896" spans="2:21" ht="15" customHeight="1" x14ac:dyDescent="0.3">
      <c r="B896" s="70" t="str">
        <f t="shared" si="107"/>
        <v>!!!</v>
      </c>
      <c r="C896" s="265" t="str">
        <f>IF(ISERROR(IF(LEN(E896)&gt;0,VLOOKUP(TEXT($E896,0),'Angaben Stationen'!$E$14:$J$213,5,0),"")),"?",IF(LEN(E896)&gt;0,VLOOKUP(TEXT($E896,0),'Angaben Stationen'!$E$14:$J$213,5,0),""))</f>
        <v/>
      </c>
      <c r="D896" s="232" t="str">
        <f>IF(ISERROR(IF(LEN(E896)&gt;0,VLOOKUP(TEXT($E896,0),'Angaben Stationen'!$E$14:$J$213,6,0),"")),"STATION IST NICHT VORHANDEN",IF(LEN(E896)&gt;0,VLOOKUP(TEXT($E896,0),'Angaben Stationen'!$E$14:$J$213,6,0),""))</f>
        <v/>
      </c>
      <c r="E896" s="287"/>
      <c r="F896" s="234"/>
      <c r="G896" s="234"/>
      <c r="H896" s="263"/>
      <c r="I896" s="169"/>
      <c r="K896" s="445" t="str">
        <f t="shared" si="108"/>
        <v>Leer</v>
      </c>
      <c r="L896" s="445" t="str">
        <f>VLOOKUP($D896,{"29 - Psychiatrie (Erwachsene)","BGI";"297 - stationsäquivalente Behandlung in der Erwachsenenpsychiatrie (29)","BGI";"30 - Kinder- und Jugendpsychiatrie","BGII";"307 - stationsäquivalente Behandlung in der Kinder- und Jugendpsychiatrie (30)","BGII";"31 - Psychosomatik","BGI";"","Leer"},2,0)</f>
        <v>Leer</v>
      </c>
      <c r="M896" s="445">
        <f t="shared" si="105"/>
        <v>0</v>
      </c>
      <c r="N896" s="445">
        <f t="shared" si="106"/>
        <v>0</v>
      </c>
      <c r="O896" s="445">
        <f t="shared" si="109"/>
        <v>0</v>
      </c>
      <c r="P896" s="445">
        <f t="shared" si="110"/>
        <v>0</v>
      </c>
      <c r="Q896" s="445">
        <f t="shared" si="111"/>
        <v>0</v>
      </c>
      <c r="R896" s="415" t="str">
        <f t="shared" si="112"/>
        <v>Leer</v>
      </c>
      <c r="S896" s="445">
        <f>IF('Angaben KH-Standort'!D$29='A4'!D896,IF('Angaben KH-Standort'!E$29="Ja",1,0),0)</f>
        <v>0</v>
      </c>
      <c r="T896" s="445">
        <f>IF('Angaben KH-Standort'!D$30='A4'!D896,IF('Angaben KH-Standort'!E$30="Ja",1,0),0)</f>
        <v>0</v>
      </c>
      <c r="U896" s="445">
        <f>IF('Angaben KH-Standort'!D$31='A4'!D896,IF('Angaben KH-Standort'!E$31="Ja",1,0),0)</f>
        <v>0</v>
      </c>
    </row>
    <row r="897" spans="2:21" ht="15" customHeight="1" x14ac:dyDescent="0.3">
      <c r="B897" s="70" t="str">
        <f t="shared" si="107"/>
        <v>!!!</v>
      </c>
      <c r="C897" s="265" t="str">
        <f>IF(ISERROR(IF(LEN(E897)&gt;0,VLOOKUP(TEXT($E897,0),'Angaben Stationen'!$E$14:$J$213,5,0),"")),"?",IF(LEN(E897)&gt;0,VLOOKUP(TEXT($E897,0),'Angaben Stationen'!$E$14:$J$213,5,0),""))</f>
        <v/>
      </c>
      <c r="D897" s="232" t="str">
        <f>IF(ISERROR(IF(LEN(E897)&gt;0,VLOOKUP(TEXT($E897,0),'Angaben Stationen'!$E$14:$J$213,6,0),"")),"STATION IST NICHT VORHANDEN",IF(LEN(E897)&gt;0,VLOOKUP(TEXT($E897,0),'Angaben Stationen'!$E$14:$J$213,6,0),""))</f>
        <v/>
      </c>
      <c r="E897" s="287"/>
      <c r="F897" s="234"/>
      <c r="G897" s="234"/>
      <c r="H897" s="263"/>
      <c r="I897" s="169"/>
      <c r="K897" s="445" t="str">
        <f t="shared" si="108"/>
        <v>Leer</v>
      </c>
      <c r="L897" s="445" t="str">
        <f>VLOOKUP($D897,{"29 - Psychiatrie (Erwachsene)","BGI";"297 - stationsäquivalente Behandlung in der Erwachsenenpsychiatrie (29)","BGI";"30 - Kinder- und Jugendpsychiatrie","BGII";"307 - stationsäquivalente Behandlung in der Kinder- und Jugendpsychiatrie (30)","BGII";"31 - Psychosomatik","BGI";"","Leer"},2,0)</f>
        <v>Leer</v>
      </c>
      <c r="M897" s="445">
        <f t="shared" si="105"/>
        <v>0</v>
      </c>
      <c r="N897" s="445">
        <f t="shared" si="106"/>
        <v>0</v>
      </c>
      <c r="O897" s="445">
        <f t="shared" si="109"/>
        <v>0</v>
      </c>
      <c r="P897" s="445">
        <f t="shared" si="110"/>
        <v>0</v>
      </c>
      <c r="Q897" s="445">
        <f t="shared" si="111"/>
        <v>0</v>
      </c>
      <c r="R897" s="415" t="str">
        <f t="shared" si="112"/>
        <v>Leer</v>
      </c>
      <c r="S897" s="445">
        <f>IF('Angaben KH-Standort'!D$29='A4'!D897,IF('Angaben KH-Standort'!E$29="Ja",1,0),0)</f>
        <v>0</v>
      </c>
      <c r="T897" s="445">
        <f>IF('Angaben KH-Standort'!D$30='A4'!D897,IF('Angaben KH-Standort'!E$30="Ja",1,0),0)</f>
        <v>0</v>
      </c>
      <c r="U897" s="445">
        <f>IF('Angaben KH-Standort'!D$31='A4'!D897,IF('Angaben KH-Standort'!E$31="Ja",1,0),0)</f>
        <v>0</v>
      </c>
    </row>
    <row r="898" spans="2:21" ht="15" customHeight="1" x14ac:dyDescent="0.3">
      <c r="B898" s="70" t="str">
        <f t="shared" si="107"/>
        <v>!!!</v>
      </c>
      <c r="C898" s="265" t="str">
        <f>IF(ISERROR(IF(LEN(E898)&gt;0,VLOOKUP(TEXT($E898,0),'Angaben Stationen'!$E$14:$J$213,5,0),"")),"?",IF(LEN(E898)&gt;0,VLOOKUP(TEXT($E898,0),'Angaben Stationen'!$E$14:$J$213,5,0),""))</f>
        <v/>
      </c>
      <c r="D898" s="232" t="str">
        <f>IF(ISERROR(IF(LEN(E898)&gt;0,VLOOKUP(TEXT($E898,0),'Angaben Stationen'!$E$14:$J$213,6,0),"")),"STATION IST NICHT VORHANDEN",IF(LEN(E898)&gt;0,VLOOKUP(TEXT($E898,0),'Angaben Stationen'!$E$14:$J$213,6,0),""))</f>
        <v/>
      </c>
      <c r="E898" s="287"/>
      <c r="F898" s="234"/>
      <c r="G898" s="234"/>
      <c r="H898" s="263"/>
      <c r="I898" s="169"/>
      <c r="K898" s="445" t="str">
        <f t="shared" si="108"/>
        <v>Leer</v>
      </c>
      <c r="L898" s="445" t="str">
        <f>VLOOKUP($D898,{"29 - Psychiatrie (Erwachsene)","BGI";"297 - stationsäquivalente Behandlung in der Erwachsenenpsychiatrie (29)","BGI";"30 - Kinder- und Jugendpsychiatrie","BGII";"307 - stationsäquivalente Behandlung in der Kinder- und Jugendpsychiatrie (30)","BGII";"31 - Psychosomatik","BGI";"","Leer"},2,0)</f>
        <v>Leer</v>
      </c>
      <c r="M898" s="445">
        <f t="shared" si="105"/>
        <v>0</v>
      </c>
      <c r="N898" s="445">
        <f t="shared" si="106"/>
        <v>0</v>
      </c>
      <c r="O898" s="445">
        <f t="shared" si="109"/>
        <v>0</v>
      </c>
      <c r="P898" s="445">
        <f t="shared" si="110"/>
        <v>0</v>
      </c>
      <c r="Q898" s="445">
        <f t="shared" si="111"/>
        <v>0</v>
      </c>
      <c r="R898" s="415" t="str">
        <f t="shared" si="112"/>
        <v>Leer</v>
      </c>
      <c r="S898" s="445">
        <f>IF('Angaben KH-Standort'!D$29='A4'!D898,IF('Angaben KH-Standort'!E$29="Ja",1,0),0)</f>
        <v>0</v>
      </c>
      <c r="T898" s="445">
        <f>IF('Angaben KH-Standort'!D$30='A4'!D898,IF('Angaben KH-Standort'!E$30="Ja",1,0),0)</f>
        <v>0</v>
      </c>
      <c r="U898" s="445">
        <f>IF('Angaben KH-Standort'!D$31='A4'!D898,IF('Angaben KH-Standort'!E$31="Ja",1,0),0)</f>
        <v>0</v>
      </c>
    </row>
    <row r="899" spans="2:21" ht="15" customHeight="1" x14ac:dyDescent="0.3">
      <c r="B899" s="70" t="str">
        <f t="shared" si="107"/>
        <v>!!!</v>
      </c>
      <c r="C899" s="265" t="str">
        <f>IF(ISERROR(IF(LEN(E899)&gt;0,VLOOKUP(TEXT($E899,0),'Angaben Stationen'!$E$14:$J$213,5,0),"")),"?",IF(LEN(E899)&gt;0,VLOOKUP(TEXT($E899,0),'Angaben Stationen'!$E$14:$J$213,5,0),""))</f>
        <v/>
      </c>
      <c r="D899" s="232" t="str">
        <f>IF(ISERROR(IF(LEN(E899)&gt;0,VLOOKUP(TEXT($E899,0),'Angaben Stationen'!$E$14:$J$213,6,0),"")),"STATION IST NICHT VORHANDEN",IF(LEN(E899)&gt;0,VLOOKUP(TEXT($E899,0),'Angaben Stationen'!$E$14:$J$213,6,0),""))</f>
        <v/>
      </c>
      <c r="E899" s="287"/>
      <c r="F899" s="234"/>
      <c r="G899" s="234"/>
      <c r="H899" s="263"/>
      <c r="I899" s="169"/>
      <c r="K899" s="445" t="str">
        <f t="shared" si="108"/>
        <v>Leer</v>
      </c>
      <c r="L899" s="445" t="str">
        <f>VLOOKUP($D899,{"29 - Psychiatrie (Erwachsene)","BGI";"297 - stationsäquivalente Behandlung in der Erwachsenenpsychiatrie (29)","BGI";"30 - Kinder- und Jugendpsychiatrie","BGII";"307 - stationsäquivalente Behandlung in der Kinder- und Jugendpsychiatrie (30)","BGII";"31 - Psychosomatik","BGI";"","Leer"},2,0)</f>
        <v>Leer</v>
      </c>
      <c r="M899" s="445">
        <f t="shared" si="105"/>
        <v>0</v>
      </c>
      <c r="N899" s="445">
        <f t="shared" si="106"/>
        <v>0</v>
      </c>
      <c r="O899" s="445">
        <f t="shared" si="109"/>
        <v>0</v>
      </c>
      <c r="P899" s="445">
        <f t="shared" si="110"/>
        <v>0</v>
      </c>
      <c r="Q899" s="445">
        <f t="shared" si="111"/>
        <v>0</v>
      </c>
      <c r="R899" s="415" t="str">
        <f t="shared" si="112"/>
        <v>Leer</v>
      </c>
      <c r="S899" s="445">
        <f>IF('Angaben KH-Standort'!D$29='A4'!D899,IF('Angaben KH-Standort'!E$29="Ja",1,0),0)</f>
        <v>0</v>
      </c>
      <c r="T899" s="445">
        <f>IF('Angaben KH-Standort'!D$30='A4'!D899,IF('Angaben KH-Standort'!E$30="Ja",1,0),0)</f>
        <v>0</v>
      </c>
      <c r="U899" s="445">
        <f>IF('Angaben KH-Standort'!D$31='A4'!D899,IF('Angaben KH-Standort'!E$31="Ja",1,0),0)</f>
        <v>0</v>
      </c>
    </row>
    <row r="900" spans="2:21" ht="15" customHeight="1" x14ac:dyDescent="0.3">
      <c r="B900" s="70" t="str">
        <f t="shared" si="107"/>
        <v>!!!</v>
      </c>
      <c r="C900" s="265" t="str">
        <f>IF(ISERROR(IF(LEN(E900)&gt;0,VLOOKUP(TEXT($E900,0),'Angaben Stationen'!$E$14:$J$213,5,0),"")),"?",IF(LEN(E900)&gt;0,VLOOKUP(TEXT($E900,0),'Angaben Stationen'!$E$14:$J$213,5,0),""))</f>
        <v/>
      </c>
      <c r="D900" s="232" t="str">
        <f>IF(ISERROR(IF(LEN(E900)&gt;0,VLOOKUP(TEXT($E900,0),'Angaben Stationen'!$E$14:$J$213,6,0),"")),"STATION IST NICHT VORHANDEN",IF(LEN(E900)&gt;0,VLOOKUP(TEXT($E900,0),'Angaben Stationen'!$E$14:$J$213,6,0),""))</f>
        <v/>
      </c>
      <c r="E900" s="287"/>
      <c r="F900" s="234"/>
      <c r="G900" s="234"/>
      <c r="H900" s="263"/>
      <c r="I900" s="169"/>
      <c r="K900" s="445" t="str">
        <f t="shared" si="108"/>
        <v>Leer</v>
      </c>
      <c r="L900" s="445" t="str">
        <f>VLOOKUP($D900,{"29 - Psychiatrie (Erwachsene)","BGI";"297 - stationsäquivalente Behandlung in der Erwachsenenpsychiatrie (29)","BGI";"30 - Kinder- und Jugendpsychiatrie","BGII";"307 - stationsäquivalente Behandlung in der Kinder- und Jugendpsychiatrie (30)","BGII";"31 - Psychosomatik","BGI";"","Leer"},2,0)</f>
        <v>Leer</v>
      </c>
      <c r="M900" s="445">
        <f t="shared" si="105"/>
        <v>0</v>
      </c>
      <c r="N900" s="445">
        <f t="shared" si="106"/>
        <v>0</v>
      </c>
      <c r="O900" s="445">
        <f t="shared" si="109"/>
        <v>0</v>
      </c>
      <c r="P900" s="445">
        <f t="shared" si="110"/>
        <v>0</v>
      </c>
      <c r="Q900" s="445">
        <f t="shared" si="111"/>
        <v>0</v>
      </c>
      <c r="R900" s="415" t="str">
        <f t="shared" si="112"/>
        <v>Leer</v>
      </c>
      <c r="S900" s="445">
        <f>IF('Angaben KH-Standort'!D$29='A4'!D900,IF('Angaben KH-Standort'!E$29="Ja",1,0),0)</f>
        <v>0</v>
      </c>
      <c r="T900" s="445">
        <f>IF('Angaben KH-Standort'!D$30='A4'!D900,IF('Angaben KH-Standort'!E$30="Ja",1,0),0)</f>
        <v>0</v>
      </c>
      <c r="U900" s="445">
        <f>IF('Angaben KH-Standort'!D$31='A4'!D900,IF('Angaben KH-Standort'!E$31="Ja",1,0),0)</f>
        <v>0</v>
      </c>
    </row>
    <row r="901" spans="2:21" ht="15" customHeight="1" x14ac:dyDescent="0.3">
      <c r="B901" s="70" t="str">
        <f t="shared" si="107"/>
        <v>!!!</v>
      </c>
      <c r="C901" s="265" t="str">
        <f>IF(ISERROR(IF(LEN(E901)&gt;0,VLOOKUP(TEXT($E901,0),'Angaben Stationen'!$E$14:$J$213,5,0),"")),"?",IF(LEN(E901)&gt;0,VLOOKUP(TEXT($E901,0),'Angaben Stationen'!$E$14:$J$213,5,0),""))</f>
        <v/>
      </c>
      <c r="D901" s="232" t="str">
        <f>IF(ISERROR(IF(LEN(E901)&gt;0,VLOOKUP(TEXT($E901,0),'Angaben Stationen'!$E$14:$J$213,6,0),"")),"STATION IST NICHT VORHANDEN",IF(LEN(E901)&gt;0,VLOOKUP(TEXT($E901,0),'Angaben Stationen'!$E$14:$J$213,6,0),""))</f>
        <v/>
      </c>
      <c r="E901" s="287"/>
      <c r="F901" s="234"/>
      <c r="G901" s="234"/>
      <c r="H901" s="263"/>
      <c r="I901" s="169"/>
      <c r="K901" s="445" t="str">
        <f t="shared" si="108"/>
        <v>Leer</v>
      </c>
      <c r="L901" s="445" t="str">
        <f>VLOOKUP($D901,{"29 - Psychiatrie (Erwachsene)","BGI";"297 - stationsäquivalente Behandlung in der Erwachsenenpsychiatrie (29)","BGI";"30 - Kinder- und Jugendpsychiatrie","BGII";"307 - stationsäquivalente Behandlung in der Kinder- und Jugendpsychiatrie (30)","BGII";"31 - Psychosomatik","BGI";"","Leer"},2,0)</f>
        <v>Leer</v>
      </c>
      <c r="M901" s="445">
        <f t="shared" si="105"/>
        <v>0</v>
      </c>
      <c r="N901" s="445">
        <f t="shared" si="106"/>
        <v>0</v>
      </c>
      <c r="O901" s="445">
        <f t="shared" si="109"/>
        <v>0</v>
      </c>
      <c r="P901" s="445">
        <f t="shared" si="110"/>
        <v>0</v>
      </c>
      <c r="Q901" s="445">
        <f t="shared" si="111"/>
        <v>0</v>
      </c>
      <c r="R901" s="415" t="str">
        <f t="shared" si="112"/>
        <v>Leer</v>
      </c>
      <c r="S901" s="445">
        <f>IF('Angaben KH-Standort'!D$29='A4'!D901,IF('Angaben KH-Standort'!E$29="Ja",1,0),0)</f>
        <v>0</v>
      </c>
      <c r="T901" s="445">
        <f>IF('Angaben KH-Standort'!D$30='A4'!D901,IF('Angaben KH-Standort'!E$30="Ja",1,0),0)</f>
        <v>0</v>
      </c>
      <c r="U901" s="445">
        <f>IF('Angaben KH-Standort'!D$31='A4'!D901,IF('Angaben KH-Standort'!E$31="Ja",1,0),0)</f>
        <v>0</v>
      </c>
    </row>
    <row r="902" spans="2:21" ht="15" customHeight="1" x14ac:dyDescent="0.3">
      <c r="B902" s="70" t="str">
        <f t="shared" si="107"/>
        <v>!!!</v>
      </c>
      <c r="C902" s="265" t="str">
        <f>IF(ISERROR(IF(LEN(E902)&gt;0,VLOOKUP(TEXT($E902,0),'Angaben Stationen'!$E$14:$J$213,5,0),"")),"?",IF(LEN(E902)&gt;0,VLOOKUP(TEXT($E902,0),'Angaben Stationen'!$E$14:$J$213,5,0),""))</f>
        <v/>
      </c>
      <c r="D902" s="232" t="str">
        <f>IF(ISERROR(IF(LEN(E902)&gt;0,VLOOKUP(TEXT($E902,0),'Angaben Stationen'!$E$14:$J$213,6,0),"")),"STATION IST NICHT VORHANDEN",IF(LEN(E902)&gt;0,VLOOKUP(TEXT($E902,0),'Angaben Stationen'!$E$14:$J$213,6,0),""))</f>
        <v/>
      </c>
      <c r="E902" s="287"/>
      <c r="F902" s="234"/>
      <c r="G902" s="234"/>
      <c r="H902" s="263"/>
      <c r="I902" s="169"/>
      <c r="K902" s="445" t="str">
        <f t="shared" si="108"/>
        <v>Leer</v>
      </c>
      <c r="L902" s="445" t="str">
        <f>VLOOKUP($D902,{"29 - Psychiatrie (Erwachsene)","BGI";"297 - stationsäquivalente Behandlung in der Erwachsenenpsychiatrie (29)","BGI";"30 - Kinder- und Jugendpsychiatrie","BGII";"307 - stationsäquivalente Behandlung in der Kinder- und Jugendpsychiatrie (30)","BGII";"31 - Psychosomatik","BGI";"","Leer"},2,0)</f>
        <v>Leer</v>
      </c>
      <c r="M902" s="445">
        <f t="shared" si="105"/>
        <v>0</v>
      </c>
      <c r="N902" s="445">
        <f t="shared" si="106"/>
        <v>0</v>
      </c>
      <c r="O902" s="445">
        <f t="shared" si="109"/>
        <v>0</v>
      </c>
      <c r="P902" s="445">
        <f t="shared" si="110"/>
        <v>0</v>
      </c>
      <c r="Q902" s="445">
        <f t="shared" si="111"/>
        <v>0</v>
      </c>
      <c r="R902" s="415" t="str">
        <f t="shared" si="112"/>
        <v>Leer</v>
      </c>
      <c r="S902" s="445">
        <f>IF('Angaben KH-Standort'!D$29='A4'!D902,IF('Angaben KH-Standort'!E$29="Ja",1,0),0)</f>
        <v>0</v>
      </c>
      <c r="T902" s="445">
        <f>IF('Angaben KH-Standort'!D$30='A4'!D902,IF('Angaben KH-Standort'!E$30="Ja",1,0),0)</f>
        <v>0</v>
      </c>
      <c r="U902" s="445">
        <f>IF('Angaben KH-Standort'!D$31='A4'!D902,IF('Angaben KH-Standort'!E$31="Ja",1,0),0)</f>
        <v>0</v>
      </c>
    </row>
    <row r="903" spans="2:21" ht="15" customHeight="1" x14ac:dyDescent="0.3">
      <c r="B903" s="70" t="str">
        <f t="shared" si="107"/>
        <v>!!!</v>
      </c>
      <c r="C903" s="265" t="str">
        <f>IF(ISERROR(IF(LEN(E903)&gt;0,VLOOKUP(TEXT($E903,0),'Angaben Stationen'!$E$14:$J$213,5,0),"")),"?",IF(LEN(E903)&gt;0,VLOOKUP(TEXT($E903,0),'Angaben Stationen'!$E$14:$J$213,5,0),""))</f>
        <v/>
      </c>
      <c r="D903" s="232" t="str">
        <f>IF(ISERROR(IF(LEN(E903)&gt;0,VLOOKUP(TEXT($E903,0),'Angaben Stationen'!$E$14:$J$213,6,0),"")),"STATION IST NICHT VORHANDEN",IF(LEN(E903)&gt;0,VLOOKUP(TEXT($E903,0),'Angaben Stationen'!$E$14:$J$213,6,0),""))</f>
        <v/>
      </c>
      <c r="E903" s="287"/>
      <c r="F903" s="234"/>
      <c r="G903" s="234"/>
      <c r="H903" s="263"/>
      <c r="I903" s="169"/>
      <c r="K903" s="445" t="str">
        <f t="shared" si="108"/>
        <v>Leer</v>
      </c>
      <c r="L903" s="445" t="str">
        <f>VLOOKUP($D903,{"29 - Psychiatrie (Erwachsene)","BGI";"297 - stationsäquivalente Behandlung in der Erwachsenenpsychiatrie (29)","BGI";"30 - Kinder- und Jugendpsychiatrie","BGII";"307 - stationsäquivalente Behandlung in der Kinder- und Jugendpsychiatrie (30)","BGII";"31 - Psychosomatik","BGI";"","Leer"},2,0)</f>
        <v>Leer</v>
      </c>
      <c r="M903" s="445">
        <f t="shared" si="105"/>
        <v>0</v>
      </c>
      <c r="N903" s="445">
        <f t="shared" si="106"/>
        <v>0</v>
      </c>
      <c r="O903" s="445">
        <f t="shared" si="109"/>
        <v>0</v>
      </c>
      <c r="P903" s="445">
        <f t="shared" si="110"/>
        <v>0</v>
      </c>
      <c r="Q903" s="445">
        <f t="shared" si="111"/>
        <v>0</v>
      </c>
      <c r="R903" s="415" t="str">
        <f t="shared" si="112"/>
        <v>Leer</v>
      </c>
      <c r="S903" s="445">
        <f>IF('Angaben KH-Standort'!D$29='A4'!D903,IF('Angaben KH-Standort'!E$29="Ja",1,0),0)</f>
        <v>0</v>
      </c>
      <c r="T903" s="445">
        <f>IF('Angaben KH-Standort'!D$30='A4'!D903,IF('Angaben KH-Standort'!E$30="Ja",1,0),0)</f>
        <v>0</v>
      </c>
      <c r="U903" s="445">
        <f>IF('Angaben KH-Standort'!D$31='A4'!D903,IF('Angaben KH-Standort'!E$31="Ja",1,0),0)</f>
        <v>0</v>
      </c>
    </row>
    <row r="904" spans="2:21" ht="15" customHeight="1" x14ac:dyDescent="0.3">
      <c r="B904" s="70" t="str">
        <f t="shared" si="107"/>
        <v>!!!</v>
      </c>
      <c r="C904" s="265" t="str">
        <f>IF(ISERROR(IF(LEN(E904)&gt;0,VLOOKUP(TEXT($E904,0),'Angaben Stationen'!$E$14:$J$213,5,0),"")),"?",IF(LEN(E904)&gt;0,VLOOKUP(TEXT($E904,0),'Angaben Stationen'!$E$14:$J$213,5,0),""))</f>
        <v/>
      </c>
      <c r="D904" s="232" t="str">
        <f>IF(ISERROR(IF(LEN(E904)&gt;0,VLOOKUP(TEXT($E904,0),'Angaben Stationen'!$E$14:$J$213,6,0),"")),"STATION IST NICHT VORHANDEN",IF(LEN(E904)&gt;0,VLOOKUP(TEXT($E904,0),'Angaben Stationen'!$E$14:$J$213,6,0),""))</f>
        <v/>
      </c>
      <c r="E904" s="287"/>
      <c r="F904" s="234"/>
      <c r="G904" s="234"/>
      <c r="H904" s="263"/>
      <c r="I904" s="169"/>
      <c r="K904" s="445" t="str">
        <f t="shared" si="108"/>
        <v>Leer</v>
      </c>
      <c r="L904" s="445" t="str">
        <f>VLOOKUP($D904,{"29 - Psychiatrie (Erwachsene)","BGI";"297 - stationsäquivalente Behandlung in der Erwachsenenpsychiatrie (29)","BGI";"30 - Kinder- und Jugendpsychiatrie","BGII";"307 - stationsäquivalente Behandlung in der Kinder- und Jugendpsychiatrie (30)","BGII";"31 - Psychosomatik","BGI";"","Leer"},2,0)</f>
        <v>Leer</v>
      </c>
      <c r="M904" s="445">
        <f t="shared" si="105"/>
        <v>0</v>
      </c>
      <c r="N904" s="445">
        <f t="shared" si="106"/>
        <v>0</v>
      </c>
      <c r="O904" s="445">
        <f t="shared" si="109"/>
        <v>0</v>
      </c>
      <c r="P904" s="445">
        <f t="shared" si="110"/>
        <v>0</v>
      </c>
      <c r="Q904" s="445">
        <f t="shared" si="111"/>
        <v>0</v>
      </c>
      <c r="R904" s="415" t="str">
        <f t="shared" si="112"/>
        <v>Leer</v>
      </c>
      <c r="S904" s="445">
        <f>IF('Angaben KH-Standort'!D$29='A4'!D904,IF('Angaben KH-Standort'!E$29="Ja",1,0),0)</f>
        <v>0</v>
      </c>
      <c r="T904" s="445">
        <f>IF('Angaben KH-Standort'!D$30='A4'!D904,IF('Angaben KH-Standort'!E$30="Ja",1,0),0)</f>
        <v>0</v>
      </c>
      <c r="U904" s="445">
        <f>IF('Angaben KH-Standort'!D$31='A4'!D904,IF('Angaben KH-Standort'!E$31="Ja",1,0),0)</f>
        <v>0</v>
      </c>
    </row>
    <row r="905" spans="2:21" ht="15" customHeight="1" x14ac:dyDescent="0.3">
      <c r="B905" s="70" t="str">
        <f t="shared" si="107"/>
        <v>!!!</v>
      </c>
      <c r="C905" s="265" t="str">
        <f>IF(ISERROR(IF(LEN(E905)&gt;0,VLOOKUP(TEXT($E905,0),'Angaben Stationen'!$E$14:$J$213,5,0),"")),"?",IF(LEN(E905)&gt;0,VLOOKUP(TEXT($E905,0),'Angaben Stationen'!$E$14:$J$213,5,0),""))</f>
        <v/>
      </c>
      <c r="D905" s="232" t="str">
        <f>IF(ISERROR(IF(LEN(E905)&gt;0,VLOOKUP(TEXT($E905,0),'Angaben Stationen'!$E$14:$J$213,6,0),"")),"STATION IST NICHT VORHANDEN",IF(LEN(E905)&gt;0,VLOOKUP(TEXT($E905,0),'Angaben Stationen'!$E$14:$J$213,6,0),""))</f>
        <v/>
      </c>
      <c r="E905" s="287"/>
      <c r="F905" s="234"/>
      <c r="G905" s="234"/>
      <c r="H905" s="263"/>
      <c r="I905" s="169"/>
      <c r="K905" s="445" t="str">
        <f t="shared" si="108"/>
        <v>Leer</v>
      </c>
      <c r="L905" s="445" t="str">
        <f>VLOOKUP($D905,{"29 - Psychiatrie (Erwachsene)","BGI";"297 - stationsäquivalente Behandlung in der Erwachsenenpsychiatrie (29)","BGI";"30 - Kinder- und Jugendpsychiatrie","BGII";"307 - stationsäquivalente Behandlung in der Kinder- und Jugendpsychiatrie (30)","BGII";"31 - Psychosomatik","BGI";"","Leer"},2,0)</f>
        <v>Leer</v>
      </c>
      <c r="M905" s="445">
        <f t="shared" si="105"/>
        <v>0</v>
      </c>
      <c r="N905" s="445">
        <f t="shared" si="106"/>
        <v>0</v>
      </c>
      <c r="O905" s="445">
        <f t="shared" si="109"/>
        <v>0</v>
      </c>
      <c r="P905" s="445">
        <f t="shared" si="110"/>
        <v>0</v>
      </c>
      <c r="Q905" s="445">
        <f t="shared" si="111"/>
        <v>0</v>
      </c>
      <c r="R905" s="415" t="str">
        <f t="shared" si="112"/>
        <v>Leer</v>
      </c>
      <c r="S905" s="445">
        <f>IF('Angaben KH-Standort'!D$29='A4'!D905,IF('Angaben KH-Standort'!E$29="Ja",1,0),0)</f>
        <v>0</v>
      </c>
      <c r="T905" s="445">
        <f>IF('Angaben KH-Standort'!D$30='A4'!D905,IF('Angaben KH-Standort'!E$30="Ja",1,0),0)</f>
        <v>0</v>
      </c>
      <c r="U905" s="445">
        <f>IF('Angaben KH-Standort'!D$31='A4'!D905,IF('Angaben KH-Standort'!E$31="Ja",1,0),0)</f>
        <v>0</v>
      </c>
    </row>
    <row r="906" spans="2:21" ht="15" customHeight="1" x14ac:dyDescent="0.3">
      <c r="B906" s="70" t="str">
        <f t="shared" si="107"/>
        <v>!!!</v>
      </c>
      <c r="C906" s="265" t="str">
        <f>IF(ISERROR(IF(LEN(E906)&gt;0,VLOOKUP(TEXT($E906,0),'Angaben Stationen'!$E$14:$J$213,5,0),"")),"?",IF(LEN(E906)&gt;0,VLOOKUP(TEXT($E906,0),'Angaben Stationen'!$E$14:$J$213,5,0),""))</f>
        <v/>
      </c>
      <c r="D906" s="232" t="str">
        <f>IF(ISERROR(IF(LEN(E906)&gt;0,VLOOKUP(TEXT($E906,0),'Angaben Stationen'!$E$14:$J$213,6,0),"")),"STATION IST NICHT VORHANDEN",IF(LEN(E906)&gt;0,VLOOKUP(TEXT($E906,0),'Angaben Stationen'!$E$14:$J$213,6,0),""))</f>
        <v/>
      </c>
      <c r="E906" s="287"/>
      <c r="F906" s="234"/>
      <c r="G906" s="234"/>
      <c r="H906" s="263"/>
      <c r="I906" s="169"/>
      <c r="K906" s="445" t="str">
        <f t="shared" si="108"/>
        <v>Leer</v>
      </c>
      <c r="L906" s="445" t="str">
        <f>VLOOKUP($D906,{"29 - Psychiatrie (Erwachsene)","BGI";"297 - stationsäquivalente Behandlung in der Erwachsenenpsychiatrie (29)","BGI";"30 - Kinder- und Jugendpsychiatrie","BGII";"307 - stationsäquivalente Behandlung in der Kinder- und Jugendpsychiatrie (30)","BGII";"31 - Psychosomatik","BGI";"","Leer"},2,0)</f>
        <v>Leer</v>
      </c>
      <c r="M906" s="445">
        <f t="shared" si="105"/>
        <v>0</v>
      </c>
      <c r="N906" s="445">
        <f t="shared" si="106"/>
        <v>0</v>
      </c>
      <c r="O906" s="445">
        <f t="shared" si="109"/>
        <v>0</v>
      </c>
      <c r="P906" s="445">
        <f t="shared" si="110"/>
        <v>0</v>
      </c>
      <c r="Q906" s="445">
        <f t="shared" si="111"/>
        <v>0</v>
      </c>
      <c r="R906" s="415" t="str">
        <f t="shared" si="112"/>
        <v>Leer</v>
      </c>
      <c r="S906" s="445">
        <f>IF('Angaben KH-Standort'!D$29='A4'!D906,IF('Angaben KH-Standort'!E$29="Ja",1,0),0)</f>
        <v>0</v>
      </c>
      <c r="T906" s="445">
        <f>IF('Angaben KH-Standort'!D$30='A4'!D906,IF('Angaben KH-Standort'!E$30="Ja",1,0),0)</f>
        <v>0</v>
      </c>
      <c r="U906" s="445">
        <f>IF('Angaben KH-Standort'!D$31='A4'!D906,IF('Angaben KH-Standort'!E$31="Ja",1,0),0)</f>
        <v>0</v>
      </c>
    </row>
    <row r="907" spans="2:21" ht="15" customHeight="1" x14ac:dyDescent="0.3">
      <c r="B907" s="70" t="str">
        <f t="shared" si="107"/>
        <v>!!!</v>
      </c>
      <c r="C907" s="265" t="str">
        <f>IF(ISERROR(IF(LEN(E907)&gt;0,VLOOKUP(TEXT($E907,0),'Angaben Stationen'!$E$14:$J$213,5,0),"")),"?",IF(LEN(E907)&gt;0,VLOOKUP(TEXT($E907,0),'Angaben Stationen'!$E$14:$J$213,5,0),""))</f>
        <v/>
      </c>
      <c r="D907" s="232" t="str">
        <f>IF(ISERROR(IF(LEN(E907)&gt;0,VLOOKUP(TEXT($E907,0),'Angaben Stationen'!$E$14:$J$213,6,0),"")),"STATION IST NICHT VORHANDEN",IF(LEN(E907)&gt;0,VLOOKUP(TEXT($E907,0),'Angaben Stationen'!$E$14:$J$213,6,0),""))</f>
        <v/>
      </c>
      <c r="E907" s="287"/>
      <c r="F907" s="234"/>
      <c r="G907" s="234"/>
      <c r="H907" s="263"/>
      <c r="I907" s="169"/>
      <c r="K907" s="445" t="str">
        <f t="shared" si="108"/>
        <v>Leer</v>
      </c>
      <c r="L907" s="445" t="str">
        <f>VLOOKUP($D907,{"29 - Psychiatrie (Erwachsene)","BGI";"297 - stationsäquivalente Behandlung in der Erwachsenenpsychiatrie (29)","BGI";"30 - Kinder- und Jugendpsychiatrie","BGII";"307 - stationsäquivalente Behandlung in der Kinder- und Jugendpsychiatrie (30)","BGII";"31 - Psychosomatik","BGI";"","Leer"},2,0)</f>
        <v>Leer</v>
      </c>
      <c r="M907" s="445">
        <f t="shared" si="105"/>
        <v>0</v>
      </c>
      <c r="N907" s="445">
        <f t="shared" si="106"/>
        <v>0</v>
      </c>
      <c r="O907" s="445">
        <f t="shared" si="109"/>
        <v>0</v>
      </c>
      <c r="P907" s="445">
        <f t="shared" si="110"/>
        <v>0</v>
      </c>
      <c r="Q907" s="445">
        <f t="shared" si="111"/>
        <v>0</v>
      </c>
      <c r="R907" s="415" t="str">
        <f t="shared" si="112"/>
        <v>Leer</v>
      </c>
      <c r="S907" s="445">
        <f>IF('Angaben KH-Standort'!D$29='A4'!D907,IF('Angaben KH-Standort'!E$29="Ja",1,0),0)</f>
        <v>0</v>
      </c>
      <c r="T907" s="445">
        <f>IF('Angaben KH-Standort'!D$30='A4'!D907,IF('Angaben KH-Standort'!E$30="Ja",1,0),0)</f>
        <v>0</v>
      </c>
      <c r="U907" s="445">
        <f>IF('Angaben KH-Standort'!D$31='A4'!D907,IF('Angaben KH-Standort'!E$31="Ja",1,0),0)</f>
        <v>0</v>
      </c>
    </row>
    <row r="908" spans="2:21" ht="15" customHeight="1" x14ac:dyDescent="0.3">
      <c r="B908" s="70" t="str">
        <f t="shared" si="107"/>
        <v>!!!</v>
      </c>
      <c r="C908" s="265" t="str">
        <f>IF(ISERROR(IF(LEN(E908)&gt;0,VLOOKUP(TEXT($E908,0),'Angaben Stationen'!$E$14:$J$213,5,0),"")),"?",IF(LEN(E908)&gt;0,VLOOKUP(TEXT($E908,0),'Angaben Stationen'!$E$14:$J$213,5,0),""))</f>
        <v/>
      </c>
      <c r="D908" s="232" t="str">
        <f>IF(ISERROR(IF(LEN(E908)&gt;0,VLOOKUP(TEXT($E908,0),'Angaben Stationen'!$E$14:$J$213,6,0),"")),"STATION IST NICHT VORHANDEN",IF(LEN(E908)&gt;0,VLOOKUP(TEXT($E908,0),'Angaben Stationen'!$E$14:$J$213,6,0),""))</f>
        <v/>
      </c>
      <c r="E908" s="287"/>
      <c r="F908" s="234"/>
      <c r="G908" s="234"/>
      <c r="H908" s="263"/>
      <c r="I908" s="169"/>
      <c r="K908" s="445" t="str">
        <f t="shared" si="108"/>
        <v>Leer</v>
      </c>
      <c r="L908" s="445" t="str">
        <f>VLOOKUP($D908,{"29 - Psychiatrie (Erwachsene)","BGI";"297 - stationsäquivalente Behandlung in der Erwachsenenpsychiatrie (29)","BGI";"30 - Kinder- und Jugendpsychiatrie","BGII";"307 - stationsäquivalente Behandlung in der Kinder- und Jugendpsychiatrie (30)","BGII";"31 - Psychosomatik","BGI";"","Leer"},2,0)</f>
        <v>Leer</v>
      </c>
      <c r="M908" s="445">
        <f t="shared" si="105"/>
        <v>0</v>
      </c>
      <c r="N908" s="445">
        <f t="shared" si="106"/>
        <v>0</v>
      </c>
      <c r="O908" s="445">
        <f t="shared" si="109"/>
        <v>0</v>
      </c>
      <c r="P908" s="445">
        <f t="shared" si="110"/>
        <v>0</v>
      </c>
      <c r="Q908" s="445">
        <f t="shared" si="111"/>
        <v>0</v>
      </c>
      <c r="R908" s="415" t="str">
        <f t="shared" si="112"/>
        <v>Leer</v>
      </c>
      <c r="S908" s="445">
        <f>IF('Angaben KH-Standort'!D$29='A4'!D908,IF('Angaben KH-Standort'!E$29="Ja",1,0),0)</f>
        <v>0</v>
      </c>
      <c r="T908" s="445">
        <f>IF('Angaben KH-Standort'!D$30='A4'!D908,IF('Angaben KH-Standort'!E$30="Ja",1,0),0)</f>
        <v>0</v>
      </c>
      <c r="U908" s="445">
        <f>IF('Angaben KH-Standort'!D$31='A4'!D908,IF('Angaben KH-Standort'!E$31="Ja",1,0),0)</f>
        <v>0</v>
      </c>
    </row>
    <row r="909" spans="2:21" ht="15" customHeight="1" x14ac:dyDescent="0.3">
      <c r="B909" s="70" t="str">
        <f t="shared" si="107"/>
        <v>!!!</v>
      </c>
      <c r="C909" s="265" t="str">
        <f>IF(ISERROR(IF(LEN(E909)&gt;0,VLOOKUP(TEXT($E909,0),'Angaben Stationen'!$E$14:$J$213,5,0),"")),"?",IF(LEN(E909)&gt;0,VLOOKUP(TEXT($E909,0),'Angaben Stationen'!$E$14:$J$213,5,0),""))</f>
        <v/>
      </c>
      <c r="D909" s="232" t="str">
        <f>IF(ISERROR(IF(LEN(E909)&gt;0,VLOOKUP(TEXT($E909,0),'Angaben Stationen'!$E$14:$J$213,6,0),"")),"STATION IST NICHT VORHANDEN",IF(LEN(E909)&gt;0,VLOOKUP(TEXT($E909,0),'Angaben Stationen'!$E$14:$J$213,6,0),""))</f>
        <v/>
      </c>
      <c r="E909" s="287"/>
      <c r="F909" s="234"/>
      <c r="G909" s="234"/>
      <c r="H909" s="263"/>
      <c r="I909" s="169"/>
      <c r="K909" s="445" t="str">
        <f t="shared" si="108"/>
        <v>Leer</v>
      </c>
      <c r="L909" s="445" t="str">
        <f>VLOOKUP($D909,{"29 - Psychiatrie (Erwachsene)","BGI";"297 - stationsäquivalente Behandlung in der Erwachsenenpsychiatrie (29)","BGI";"30 - Kinder- und Jugendpsychiatrie","BGII";"307 - stationsäquivalente Behandlung in der Kinder- und Jugendpsychiatrie (30)","BGII";"31 - Psychosomatik","BGI";"","Leer"},2,0)</f>
        <v>Leer</v>
      </c>
      <c r="M909" s="445">
        <f t="shared" si="105"/>
        <v>0</v>
      </c>
      <c r="N909" s="445">
        <f t="shared" si="106"/>
        <v>0</v>
      </c>
      <c r="O909" s="445">
        <f t="shared" si="109"/>
        <v>0</v>
      </c>
      <c r="P909" s="445">
        <f t="shared" si="110"/>
        <v>0</v>
      </c>
      <c r="Q909" s="445">
        <f t="shared" si="111"/>
        <v>0</v>
      </c>
      <c r="R909" s="415" t="str">
        <f t="shared" si="112"/>
        <v>Leer</v>
      </c>
      <c r="S909" s="445">
        <f>IF('Angaben KH-Standort'!D$29='A4'!D909,IF('Angaben KH-Standort'!E$29="Ja",1,0),0)</f>
        <v>0</v>
      </c>
      <c r="T909" s="445">
        <f>IF('Angaben KH-Standort'!D$30='A4'!D909,IF('Angaben KH-Standort'!E$30="Ja",1,0),0)</f>
        <v>0</v>
      </c>
      <c r="U909" s="445">
        <f>IF('Angaben KH-Standort'!D$31='A4'!D909,IF('Angaben KH-Standort'!E$31="Ja",1,0),0)</f>
        <v>0</v>
      </c>
    </row>
    <row r="910" spans="2:21" ht="15" customHeight="1" x14ac:dyDescent="0.3">
      <c r="B910" s="70" t="str">
        <f t="shared" si="107"/>
        <v>!!!</v>
      </c>
      <c r="C910" s="265" t="str">
        <f>IF(ISERROR(IF(LEN(E910)&gt;0,VLOOKUP(TEXT($E910,0),'Angaben Stationen'!$E$14:$J$213,5,0),"")),"?",IF(LEN(E910)&gt;0,VLOOKUP(TEXT($E910,0),'Angaben Stationen'!$E$14:$J$213,5,0),""))</f>
        <v/>
      </c>
      <c r="D910" s="232" t="str">
        <f>IF(ISERROR(IF(LEN(E910)&gt;0,VLOOKUP(TEXT($E910,0),'Angaben Stationen'!$E$14:$J$213,6,0),"")),"STATION IST NICHT VORHANDEN",IF(LEN(E910)&gt;0,VLOOKUP(TEXT($E910,0),'Angaben Stationen'!$E$14:$J$213,6,0),""))</f>
        <v/>
      </c>
      <c r="E910" s="287"/>
      <c r="F910" s="234"/>
      <c r="G910" s="234"/>
      <c r="H910" s="263"/>
      <c r="I910" s="169"/>
      <c r="K910" s="445" t="str">
        <f t="shared" si="108"/>
        <v>Leer</v>
      </c>
      <c r="L910" s="445" t="str">
        <f>VLOOKUP($D910,{"29 - Psychiatrie (Erwachsene)","BGI";"297 - stationsäquivalente Behandlung in der Erwachsenenpsychiatrie (29)","BGI";"30 - Kinder- und Jugendpsychiatrie","BGII";"307 - stationsäquivalente Behandlung in der Kinder- und Jugendpsychiatrie (30)","BGII";"31 - Psychosomatik","BGI";"","Leer"},2,0)</f>
        <v>Leer</v>
      </c>
      <c r="M910" s="445">
        <f t="shared" si="105"/>
        <v>0</v>
      </c>
      <c r="N910" s="445">
        <f t="shared" si="106"/>
        <v>0</v>
      </c>
      <c r="O910" s="445">
        <f t="shared" si="109"/>
        <v>0</v>
      </c>
      <c r="P910" s="445">
        <f t="shared" si="110"/>
        <v>0</v>
      </c>
      <c r="Q910" s="445">
        <f t="shared" si="111"/>
        <v>0</v>
      </c>
      <c r="R910" s="415" t="str">
        <f t="shared" si="112"/>
        <v>Leer</v>
      </c>
      <c r="S910" s="445">
        <f>IF('Angaben KH-Standort'!D$29='A4'!D910,IF('Angaben KH-Standort'!E$29="Ja",1,0),0)</f>
        <v>0</v>
      </c>
      <c r="T910" s="445">
        <f>IF('Angaben KH-Standort'!D$30='A4'!D910,IF('Angaben KH-Standort'!E$30="Ja",1,0),0)</f>
        <v>0</v>
      </c>
      <c r="U910" s="445">
        <f>IF('Angaben KH-Standort'!D$31='A4'!D910,IF('Angaben KH-Standort'!E$31="Ja",1,0),0)</f>
        <v>0</v>
      </c>
    </row>
    <row r="911" spans="2:21" ht="15" customHeight="1" x14ac:dyDescent="0.3">
      <c r="B911" s="70" t="str">
        <f t="shared" si="107"/>
        <v>!!!</v>
      </c>
      <c r="C911" s="265" t="str">
        <f>IF(ISERROR(IF(LEN(E911)&gt;0,VLOOKUP(TEXT($E911,0),'Angaben Stationen'!$E$14:$J$213,5,0),"")),"?",IF(LEN(E911)&gt;0,VLOOKUP(TEXT($E911,0),'Angaben Stationen'!$E$14:$J$213,5,0),""))</f>
        <v/>
      </c>
      <c r="D911" s="232" t="str">
        <f>IF(ISERROR(IF(LEN(E911)&gt;0,VLOOKUP(TEXT($E911,0),'Angaben Stationen'!$E$14:$J$213,6,0),"")),"STATION IST NICHT VORHANDEN",IF(LEN(E911)&gt;0,VLOOKUP(TEXT($E911,0),'Angaben Stationen'!$E$14:$J$213,6,0),""))</f>
        <v/>
      </c>
      <c r="E911" s="287"/>
      <c r="F911" s="234"/>
      <c r="G911" s="234"/>
      <c r="H911" s="263"/>
      <c r="I911" s="169"/>
      <c r="K911" s="445" t="str">
        <f t="shared" si="108"/>
        <v>Leer</v>
      </c>
      <c r="L911" s="445" t="str">
        <f>VLOOKUP($D911,{"29 - Psychiatrie (Erwachsene)","BGI";"297 - stationsäquivalente Behandlung in der Erwachsenenpsychiatrie (29)","BGI";"30 - Kinder- und Jugendpsychiatrie","BGII";"307 - stationsäquivalente Behandlung in der Kinder- und Jugendpsychiatrie (30)","BGII";"31 - Psychosomatik","BGI";"","Leer"},2,0)</f>
        <v>Leer</v>
      </c>
      <c r="M911" s="445">
        <f t="shared" si="105"/>
        <v>0</v>
      </c>
      <c r="N911" s="445">
        <f t="shared" si="106"/>
        <v>0</v>
      </c>
      <c r="O911" s="445">
        <f t="shared" si="109"/>
        <v>0</v>
      </c>
      <c r="P911" s="445">
        <f t="shared" si="110"/>
        <v>0</v>
      </c>
      <c r="Q911" s="445">
        <f t="shared" si="111"/>
        <v>0</v>
      </c>
      <c r="R911" s="415" t="str">
        <f t="shared" si="112"/>
        <v>Leer</v>
      </c>
      <c r="S911" s="445">
        <f>IF('Angaben KH-Standort'!D$29='A4'!D911,IF('Angaben KH-Standort'!E$29="Ja",1,0),0)</f>
        <v>0</v>
      </c>
      <c r="T911" s="445">
        <f>IF('Angaben KH-Standort'!D$30='A4'!D911,IF('Angaben KH-Standort'!E$30="Ja",1,0),0)</f>
        <v>0</v>
      </c>
      <c r="U911" s="445">
        <f>IF('Angaben KH-Standort'!D$31='A4'!D911,IF('Angaben KH-Standort'!E$31="Ja",1,0),0)</f>
        <v>0</v>
      </c>
    </row>
    <row r="912" spans="2:21" ht="15" customHeight="1" x14ac:dyDescent="0.3">
      <c r="B912" s="70" t="str">
        <f t="shared" si="107"/>
        <v>!!!</v>
      </c>
      <c r="C912" s="265" t="str">
        <f>IF(ISERROR(IF(LEN(E912)&gt;0,VLOOKUP(TEXT($E912,0),'Angaben Stationen'!$E$14:$J$213,5,0),"")),"?",IF(LEN(E912)&gt;0,VLOOKUP(TEXT($E912,0),'Angaben Stationen'!$E$14:$J$213,5,0),""))</f>
        <v/>
      </c>
      <c r="D912" s="232" t="str">
        <f>IF(ISERROR(IF(LEN(E912)&gt;0,VLOOKUP(TEXT($E912,0),'Angaben Stationen'!$E$14:$J$213,6,0),"")),"STATION IST NICHT VORHANDEN",IF(LEN(E912)&gt;0,VLOOKUP(TEXT($E912,0),'Angaben Stationen'!$E$14:$J$213,6,0),""))</f>
        <v/>
      </c>
      <c r="E912" s="287"/>
      <c r="F912" s="234"/>
      <c r="G912" s="234"/>
      <c r="H912" s="263"/>
      <c r="I912" s="169"/>
      <c r="K912" s="445" t="str">
        <f t="shared" si="108"/>
        <v>Leer</v>
      </c>
      <c r="L912" s="445" t="str">
        <f>VLOOKUP($D912,{"29 - Psychiatrie (Erwachsene)","BGI";"297 - stationsäquivalente Behandlung in der Erwachsenenpsychiatrie (29)","BGI";"30 - Kinder- und Jugendpsychiatrie","BGII";"307 - stationsäquivalente Behandlung in der Kinder- und Jugendpsychiatrie (30)","BGII";"31 - Psychosomatik","BGI";"","Leer"},2,0)</f>
        <v>Leer</v>
      </c>
      <c r="M912" s="445">
        <f t="shared" si="105"/>
        <v>0</v>
      </c>
      <c r="N912" s="445">
        <f t="shared" si="106"/>
        <v>0</v>
      </c>
      <c r="O912" s="445">
        <f t="shared" si="109"/>
        <v>0</v>
      </c>
      <c r="P912" s="445">
        <f t="shared" si="110"/>
        <v>0</v>
      </c>
      <c r="Q912" s="445">
        <f t="shared" si="111"/>
        <v>0</v>
      </c>
      <c r="R912" s="415" t="str">
        <f t="shared" si="112"/>
        <v>Leer</v>
      </c>
      <c r="S912" s="445">
        <f>IF('Angaben KH-Standort'!D$29='A4'!D912,IF('Angaben KH-Standort'!E$29="Ja",1,0),0)</f>
        <v>0</v>
      </c>
      <c r="T912" s="445">
        <f>IF('Angaben KH-Standort'!D$30='A4'!D912,IF('Angaben KH-Standort'!E$30="Ja",1,0),0)</f>
        <v>0</v>
      </c>
      <c r="U912" s="445">
        <f>IF('Angaben KH-Standort'!D$31='A4'!D912,IF('Angaben KH-Standort'!E$31="Ja",1,0),0)</f>
        <v>0</v>
      </c>
    </row>
    <row r="913" spans="2:21" ht="15" customHeight="1" x14ac:dyDescent="0.3">
      <c r="B913" s="70" t="str">
        <f t="shared" si="107"/>
        <v>!!!</v>
      </c>
      <c r="C913" s="265" t="str">
        <f>IF(ISERROR(IF(LEN(E913)&gt;0,VLOOKUP(TEXT($E913,0),'Angaben Stationen'!$E$14:$J$213,5,0),"")),"?",IF(LEN(E913)&gt;0,VLOOKUP(TEXT($E913,0),'Angaben Stationen'!$E$14:$J$213,5,0),""))</f>
        <v/>
      </c>
      <c r="D913" s="232" t="str">
        <f>IF(ISERROR(IF(LEN(E913)&gt;0,VLOOKUP(TEXT($E913,0),'Angaben Stationen'!$E$14:$J$213,6,0),"")),"STATION IST NICHT VORHANDEN",IF(LEN(E913)&gt;0,VLOOKUP(TEXT($E913,0),'Angaben Stationen'!$E$14:$J$213,6,0),""))</f>
        <v/>
      </c>
      <c r="E913" s="287"/>
      <c r="F913" s="234"/>
      <c r="G913" s="234"/>
      <c r="H913" s="263"/>
      <c r="I913" s="169"/>
      <c r="K913" s="445" t="str">
        <f t="shared" si="108"/>
        <v>Leer</v>
      </c>
      <c r="L913" s="445" t="str">
        <f>VLOOKUP($D913,{"29 - Psychiatrie (Erwachsene)","BGI";"297 - stationsäquivalente Behandlung in der Erwachsenenpsychiatrie (29)","BGI";"30 - Kinder- und Jugendpsychiatrie","BGII";"307 - stationsäquivalente Behandlung in der Kinder- und Jugendpsychiatrie (30)","BGII";"31 - Psychosomatik","BGI";"","Leer"},2,0)</f>
        <v>Leer</v>
      </c>
      <c r="M913" s="445">
        <f t="shared" si="105"/>
        <v>0</v>
      </c>
      <c r="N913" s="445">
        <f t="shared" si="106"/>
        <v>0</v>
      </c>
      <c r="O913" s="445">
        <f t="shared" si="109"/>
        <v>0</v>
      </c>
      <c r="P913" s="445">
        <f t="shared" si="110"/>
        <v>0</v>
      </c>
      <c r="Q913" s="445">
        <f t="shared" si="111"/>
        <v>0</v>
      </c>
      <c r="R913" s="415" t="str">
        <f t="shared" si="112"/>
        <v>Leer</v>
      </c>
      <c r="S913" s="445">
        <f>IF('Angaben KH-Standort'!D$29='A4'!D913,IF('Angaben KH-Standort'!E$29="Ja",1,0),0)</f>
        <v>0</v>
      </c>
      <c r="T913" s="445">
        <f>IF('Angaben KH-Standort'!D$30='A4'!D913,IF('Angaben KH-Standort'!E$30="Ja",1,0),0)</f>
        <v>0</v>
      </c>
      <c r="U913" s="445">
        <f>IF('Angaben KH-Standort'!D$31='A4'!D913,IF('Angaben KH-Standort'!E$31="Ja",1,0),0)</f>
        <v>0</v>
      </c>
    </row>
    <row r="914" spans="2:21" ht="15" customHeight="1" x14ac:dyDescent="0.3">
      <c r="B914" s="70" t="str">
        <f t="shared" si="107"/>
        <v>!!!</v>
      </c>
      <c r="C914" s="265" t="str">
        <f>IF(ISERROR(IF(LEN(E914)&gt;0,VLOOKUP(TEXT($E914,0),'Angaben Stationen'!$E$14:$J$213,5,0),"")),"?",IF(LEN(E914)&gt;0,VLOOKUP(TEXT($E914,0),'Angaben Stationen'!$E$14:$J$213,5,0),""))</f>
        <v/>
      </c>
      <c r="D914" s="232" t="str">
        <f>IF(ISERROR(IF(LEN(E914)&gt;0,VLOOKUP(TEXT($E914,0),'Angaben Stationen'!$E$14:$J$213,6,0),"")),"STATION IST NICHT VORHANDEN",IF(LEN(E914)&gt;0,VLOOKUP(TEXT($E914,0),'Angaben Stationen'!$E$14:$J$213,6,0),""))</f>
        <v/>
      </c>
      <c r="E914" s="287"/>
      <c r="F914" s="234"/>
      <c r="G914" s="234"/>
      <c r="H914" s="263"/>
      <c r="I914" s="169"/>
      <c r="K914" s="445" t="str">
        <f t="shared" si="108"/>
        <v>Leer</v>
      </c>
      <c r="L914" s="445" t="str">
        <f>VLOOKUP($D914,{"29 - Psychiatrie (Erwachsene)","BGI";"297 - stationsäquivalente Behandlung in der Erwachsenenpsychiatrie (29)","BGI";"30 - Kinder- und Jugendpsychiatrie","BGII";"307 - stationsäquivalente Behandlung in der Kinder- und Jugendpsychiatrie (30)","BGII";"31 - Psychosomatik","BGI";"","Leer"},2,0)</f>
        <v>Leer</v>
      </c>
      <c r="M914" s="445">
        <f t="shared" si="105"/>
        <v>0</v>
      </c>
      <c r="N914" s="445">
        <f t="shared" si="106"/>
        <v>0</v>
      </c>
      <c r="O914" s="445">
        <f t="shared" si="109"/>
        <v>0</v>
      </c>
      <c r="P914" s="445">
        <f t="shared" si="110"/>
        <v>0</v>
      </c>
      <c r="Q914" s="445">
        <f t="shared" si="111"/>
        <v>0</v>
      </c>
      <c r="R914" s="415" t="str">
        <f t="shared" si="112"/>
        <v>Leer</v>
      </c>
      <c r="S914" s="445">
        <f>IF('Angaben KH-Standort'!D$29='A4'!D914,IF('Angaben KH-Standort'!E$29="Ja",1,0),0)</f>
        <v>0</v>
      </c>
      <c r="T914" s="445">
        <f>IF('Angaben KH-Standort'!D$30='A4'!D914,IF('Angaben KH-Standort'!E$30="Ja",1,0),0)</f>
        <v>0</v>
      </c>
      <c r="U914" s="445">
        <f>IF('Angaben KH-Standort'!D$31='A4'!D914,IF('Angaben KH-Standort'!E$31="Ja",1,0),0)</f>
        <v>0</v>
      </c>
    </row>
    <row r="915" spans="2:21" ht="15" customHeight="1" x14ac:dyDescent="0.3">
      <c r="B915" s="70" t="str">
        <f t="shared" si="107"/>
        <v>!!!</v>
      </c>
      <c r="C915" s="265" t="str">
        <f>IF(ISERROR(IF(LEN(E915)&gt;0,VLOOKUP(TEXT($E915,0),'Angaben Stationen'!$E$14:$J$213,5,0),"")),"?",IF(LEN(E915)&gt;0,VLOOKUP(TEXT($E915,0),'Angaben Stationen'!$E$14:$J$213,5,0),""))</f>
        <v/>
      </c>
      <c r="D915" s="232" t="str">
        <f>IF(ISERROR(IF(LEN(E915)&gt;0,VLOOKUP(TEXT($E915,0),'Angaben Stationen'!$E$14:$J$213,6,0),"")),"STATION IST NICHT VORHANDEN",IF(LEN(E915)&gt;0,VLOOKUP(TEXT($E915,0),'Angaben Stationen'!$E$14:$J$213,6,0),""))</f>
        <v/>
      </c>
      <c r="E915" s="287"/>
      <c r="F915" s="234"/>
      <c r="G915" s="234"/>
      <c r="H915" s="263"/>
      <c r="I915" s="169"/>
      <c r="K915" s="445" t="str">
        <f t="shared" si="108"/>
        <v>Leer</v>
      </c>
      <c r="L915" s="445" t="str">
        <f>VLOOKUP($D915,{"29 - Psychiatrie (Erwachsene)","BGI";"297 - stationsäquivalente Behandlung in der Erwachsenenpsychiatrie (29)","BGI";"30 - Kinder- und Jugendpsychiatrie","BGII";"307 - stationsäquivalente Behandlung in der Kinder- und Jugendpsychiatrie (30)","BGII";"31 - Psychosomatik","BGI";"","Leer"},2,0)</f>
        <v>Leer</v>
      </c>
      <c r="M915" s="445">
        <f t="shared" si="105"/>
        <v>0</v>
      </c>
      <c r="N915" s="445">
        <f t="shared" si="106"/>
        <v>0</v>
      </c>
      <c r="O915" s="445">
        <f t="shared" si="109"/>
        <v>0</v>
      </c>
      <c r="P915" s="445">
        <f t="shared" si="110"/>
        <v>0</v>
      </c>
      <c r="Q915" s="445">
        <f t="shared" si="111"/>
        <v>0</v>
      </c>
      <c r="R915" s="415" t="str">
        <f t="shared" si="112"/>
        <v>Leer</v>
      </c>
      <c r="S915" s="445">
        <f>IF('Angaben KH-Standort'!D$29='A4'!D915,IF('Angaben KH-Standort'!E$29="Ja",1,0),0)</f>
        <v>0</v>
      </c>
      <c r="T915" s="445">
        <f>IF('Angaben KH-Standort'!D$30='A4'!D915,IF('Angaben KH-Standort'!E$30="Ja",1,0),0)</f>
        <v>0</v>
      </c>
      <c r="U915" s="445">
        <f>IF('Angaben KH-Standort'!D$31='A4'!D915,IF('Angaben KH-Standort'!E$31="Ja",1,0),0)</f>
        <v>0</v>
      </c>
    </row>
    <row r="916" spans="2:21" ht="15" customHeight="1" x14ac:dyDescent="0.3">
      <c r="B916" s="70" t="str">
        <f t="shared" si="107"/>
        <v>!!!</v>
      </c>
      <c r="C916" s="265" t="str">
        <f>IF(ISERROR(IF(LEN(E916)&gt;0,VLOOKUP(TEXT($E916,0),'Angaben Stationen'!$E$14:$J$213,5,0),"")),"?",IF(LEN(E916)&gt;0,VLOOKUP(TEXT($E916,0),'Angaben Stationen'!$E$14:$J$213,5,0),""))</f>
        <v/>
      </c>
      <c r="D916" s="232" t="str">
        <f>IF(ISERROR(IF(LEN(E916)&gt;0,VLOOKUP(TEXT($E916,0),'Angaben Stationen'!$E$14:$J$213,6,0),"")),"STATION IST NICHT VORHANDEN",IF(LEN(E916)&gt;0,VLOOKUP(TEXT($E916,0),'Angaben Stationen'!$E$14:$J$213,6,0),""))</f>
        <v/>
      </c>
      <c r="E916" s="287"/>
      <c r="F916" s="234"/>
      <c r="G916" s="234"/>
      <c r="H916" s="263"/>
      <c r="I916" s="169"/>
      <c r="K916" s="445" t="str">
        <f t="shared" si="108"/>
        <v>Leer</v>
      </c>
      <c r="L916" s="445" t="str">
        <f>VLOOKUP($D916,{"29 - Psychiatrie (Erwachsene)","BGI";"297 - stationsäquivalente Behandlung in der Erwachsenenpsychiatrie (29)","BGI";"30 - Kinder- und Jugendpsychiatrie","BGII";"307 - stationsäquivalente Behandlung in der Kinder- und Jugendpsychiatrie (30)","BGII";"31 - Psychosomatik","BGI";"","Leer"},2,0)</f>
        <v>Leer</v>
      </c>
      <c r="M916" s="445">
        <f t="shared" si="105"/>
        <v>0</v>
      </c>
      <c r="N916" s="445">
        <f t="shared" si="106"/>
        <v>0</v>
      </c>
      <c r="O916" s="445">
        <f t="shared" si="109"/>
        <v>0</v>
      </c>
      <c r="P916" s="445">
        <f t="shared" si="110"/>
        <v>0</v>
      </c>
      <c r="Q916" s="445">
        <f t="shared" si="111"/>
        <v>0</v>
      </c>
      <c r="R916" s="415" t="str">
        <f t="shared" si="112"/>
        <v>Leer</v>
      </c>
      <c r="S916" s="445">
        <f>IF('Angaben KH-Standort'!D$29='A4'!D916,IF('Angaben KH-Standort'!E$29="Ja",1,0),0)</f>
        <v>0</v>
      </c>
      <c r="T916" s="445">
        <f>IF('Angaben KH-Standort'!D$30='A4'!D916,IF('Angaben KH-Standort'!E$30="Ja",1,0),0)</f>
        <v>0</v>
      </c>
      <c r="U916" s="445">
        <f>IF('Angaben KH-Standort'!D$31='A4'!D916,IF('Angaben KH-Standort'!E$31="Ja",1,0),0)</f>
        <v>0</v>
      </c>
    </row>
    <row r="917" spans="2:21" ht="15" customHeight="1" x14ac:dyDescent="0.3">
      <c r="B917" s="70" t="str">
        <f t="shared" si="107"/>
        <v>!!!</v>
      </c>
      <c r="C917" s="265" t="str">
        <f>IF(ISERROR(IF(LEN(E917)&gt;0,VLOOKUP(TEXT($E917,0),'Angaben Stationen'!$E$14:$J$213,5,0),"")),"?",IF(LEN(E917)&gt;0,VLOOKUP(TEXT($E917,0),'Angaben Stationen'!$E$14:$J$213,5,0),""))</f>
        <v/>
      </c>
      <c r="D917" s="232" t="str">
        <f>IF(ISERROR(IF(LEN(E917)&gt;0,VLOOKUP(TEXT($E917,0),'Angaben Stationen'!$E$14:$J$213,6,0),"")),"STATION IST NICHT VORHANDEN",IF(LEN(E917)&gt;0,VLOOKUP(TEXT($E917,0),'Angaben Stationen'!$E$14:$J$213,6,0),""))</f>
        <v/>
      </c>
      <c r="E917" s="287"/>
      <c r="F917" s="234"/>
      <c r="G917" s="234"/>
      <c r="H917" s="263"/>
      <c r="I917" s="169"/>
      <c r="K917" s="445" t="str">
        <f t="shared" si="108"/>
        <v>Leer</v>
      </c>
      <c r="L917" s="445" t="str">
        <f>VLOOKUP($D917,{"29 - Psychiatrie (Erwachsene)","BGI";"297 - stationsäquivalente Behandlung in der Erwachsenenpsychiatrie (29)","BGI";"30 - Kinder- und Jugendpsychiatrie","BGII";"307 - stationsäquivalente Behandlung in der Kinder- und Jugendpsychiatrie (30)","BGII";"31 - Psychosomatik","BGI";"","Leer"},2,0)</f>
        <v>Leer</v>
      </c>
      <c r="M917" s="445">
        <f t="shared" si="105"/>
        <v>0</v>
      </c>
      <c r="N917" s="445">
        <f t="shared" si="106"/>
        <v>0</v>
      </c>
      <c r="O917" s="445">
        <f t="shared" si="109"/>
        <v>0</v>
      </c>
      <c r="P917" s="445">
        <f t="shared" si="110"/>
        <v>0</v>
      </c>
      <c r="Q917" s="445">
        <f t="shared" si="111"/>
        <v>0</v>
      </c>
      <c r="R917" s="415" t="str">
        <f t="shared" si="112"/>
        <v>Leer</v>
      </c>
      <c r="S917" s="445">
        <f>IF('Angaben KH-Standort'!D$29='A4'!D917,IF('Angaben KH-Standort'!E$29="Ja",1,0),0)</f>
        <v>0</v>
      </c>
      <c r="T917" s="445">
        <f>IF('Angaben KH-Standort'!D$30='A4'!D917,IF('Angaben KH-Standort'!E$30="Ja",1,0),0)</f>
        <v>0</v>
      </c>
      <c r="U917" s="445">
        <f>IF('Angaben KH-Standort'!D$31='A4'!D917,IF('Angaben KH-Standort'!E$31="Ja",1,0),0)</f>
        <v>0</v>
      </c>
    </row>
    <row r="918" spans="2:21" ht="15" customHeight="1" x14ac:dyDescent="0.3">
      <c r="B918" s="70" t="str">
        <f t="shared" si="107"/>
        <v>!!!</v>
      </c>
      <c r="C918" s="265" t="str">
        <f>IF(ISERROR(IF(LEN(E918)&gt;0,VLOOKUP(TEXT($E918,0),'Angaben Stationen'!$E$14:$J$213,5,0),"")),"?",IF(LEN(E918)&gt;0,VLOOKUP(TEXT($E918,0),'Angaben Stationen'!$E$14:$J$213,5,0),""))</f>
        <v/>
      </c>
      <c r="D918" s="232" t="str">
        <f>IF(ISERROR(IF(LEN(E918)&gt;0,VLOOKUP(TEXT($E918,0),'Angaben Stationen'!$E$14:$J$213,6,0),"")),"STATION IST NICHT VORHANDEN",IF(LEN(E918)&gt;0,VLOOKUP(TEXT($E918,0),'Angaben Stationen'!$E$14:$J$213,6,0),""))</f>
        <v/>
      </c>
      <c r="E918" s="287"/>
      <c r="F918" s="234"/>
      <c r="G918" s="234"/>
      <c r="H918" s="263"/>
      <c r="I918" s="169"/>
      <c r="K918" s="445" t="str">
        <f t="shared" si="108"/>
        <v>Leer</v>
      </c>
      <c r="L918" s="445" t="str">
        <f>VLOOKUP($D918,{"29 - Psychiatrie (Erwachsene)","BGI";"297 - stationsäquivalente Behandlung in der Erwachsenenpsychiatrie (29)","BGI";"30 - Kinder- und Jugendpsychiatrie","BGII";"307 - stationsäquivalente Behandlung in der Kinder- und Jugendpsychiatrie (30)","BGII";"31 - Psychosomatik","BGI";"","Leer"},2,0)</f>
        <v>Leer</v>
      </c>
      <c r="M918" s="445">
        <f t="shared" si="105"/>
        <v>0</v>
      </c>
      <c r="N918" s="445">
        <f t="shared" si="106"/>
        <v>0</v>
      </c>
      <c r="O918" s="445">
        <f t="shared" si="109"/>
        <v>0</v>
      </c>
      <c r="P918" s="445">
        <f t="shared" si="110"/>
        <v>0</v>
      </c>
      <c r="Q918" s="445">
        <f t="shared" si="111"/>
        <v>0</v>
      </c>
      <c r="R918" s="415" t="str">
        <f t="shared" si="112"/>
        <v>Leer</v>
      </c>
      <c r="S918" s="445">
        <f>IF('Angaben KH-Standort'!D$29='A4'!D918,IF('Angaben KH-Standort'!E$29="Ja",1,0),0)</f>
        <v>0</v>
      </c>
      <c r="T918" s="445">
        <f>IF('Angaben KH-Standort'!D$30='A4'!D918,IF('Angaben KH-Standort'!E$30="Ja",1,0),0)</f>
        <v>0</v>
      </c>
      <c r="U918" s="445">
        <f>IF('Angaben KH-Standort'!D$31='A4'!D918,IF('Angaben KH-Standort'!E$31="Ja",1,0),0)</f>
        <v>0</v>
      </c>
    </row>
    <row r="919" spans="2:21" ht="15" customHeight="1" x14ac:dyDescent="0.3">
      <c r="B919" s="70" t="str">
        <f t="shared" si="107"/>
        <v>!!!</v>
      </c>
      <c r="C919" s="265" t="str">
        <f>IF(ISERROR(IF(LEN(E919)&gt;0,VLOOKUP(TEXT($E919,0),'Angaben Stationen'!$E$14:$J$213,5,0),"")),"?",IF(LEN(E919)&gt;0,VLOOKUP(TEXT($E919,0),'Angaben Stationen'!$E$14:$J$213,5,0),""))</f>
        <v/>
      </c>
      <c r="D919" s="232" t="str">
        <f>IF(ISERROR(IF(LEN(E919)&gt;0,VLOOKUP(TEXT($E919,0),'Angaben Stationen'!$E$14:$J$213,6,0),"")),"STATION IST NICHT VORHANDEN",IF(LEN(E919)&gt;0,VLOOKUP(TEXT($E919,0),'Angaben Stationen'!$E$14:$J$213,6,0),""))</f>
        <v/>
      </c>
      <c r="E919" s="287"/>
      <c r="F919" s="234"/>
      <c r="G919" s="234"/>
      <c r="H919" s="263"/>
      <c r="I919" s="169"/>
      <c r="K919" s="445" t="str">
        <f t="shared" si="108"/>
        <v>Leer</v>
      </c>
      <c r="L919" s="445" t="str">
        <f>VLOOKUP($D919,{"29 - Psychiatrie (Erwachsene)","BGI";"297 - stationsäquivalente Behandlung in der Erwachsenenpsychiatrie (29)","BGI";"30 - Kinder- und Jugendpsychiatrie","BGII";"307 - stationsäquivalente Behandlung in der Kinder- und Jugendpsychiatrie (30)","BGII";"31 - Psychosomatik","BGI";"","Leer"},2,0)</f>
        <v>Leer</v>
      </c>
      <c r="M919" s="445">
        <f t="shared" si="105"/>
        <v>0</v>
      </c>
      <c r="N919" s="445">
        <f t="shared" si="106"/>
        <v>0</v>
      </c>
      <c r="O919" s="445">
        <f t="shared" si="109"/>
        <v>0</v>
      </c>
      <c r="P919" s="445">
        <f t="shared" si="110"/>
        <v>0</v>
      </c>
      <c r="Q919" s="445">
        <f t="shared" si="111"/>
        <v>0</v>
      </c>
      <c r="R919" s="415" t="str">
        <f t="shared" si="112"/>
        <v>Leer</v>
      </c>
      <c r="S919" s="445">
        <f>IF('Angaben KH-Standort'!D$29='A4'!D919,IF('Angaben KH-Standort'!E$29="Ja",1,0),0)</f>
        <v>0</v>
      </c>
      <c r="T919" s="445">
        <f>IF('Angaben KH-Standort'!D$30='A4'!D919,IF('Angaben KH-Standort'!E$30="Ja",1,0),0)</f>
        <v>0</v>
      </c>
      <c r="U919" s="445">
        <f>IF('Angaben KH-Standort'!D$31='A4'!D919,IF('Angaben KH-Standort'!E$31="Ja",1,0),0)</f>
        <v>0</v>
      </c>
    </row>
    <row r="920" spans="2:21" ht="15" customHeight="1" x14ac:dyDescent="0.3">
      <c r="B920" s="70" t="str">
        <f t="shared" si="107"/>
        <v>!!!</v>
      </c>
      <c r="C920" s="265" t="str">
        <f>IF(ISERROR(IF(LEN(E920)&gt;0,VLOOKUP(TEXT($E920,0),'Angaben Stationen'!$E$14:$J$213,5,0),"")),"?",IF(LEN(E920)&gt;0,VLOOKUP(TEXT($E920,0),'Angaben Stationen'!$E$14:$J$213,5,0),""))</f>
        <v/>
      </c>
      <c r="D920" s="232" t="str">
        <f>IF(ISERROR(IF(LEN(E920)&gt;0,VLOOKUP(TEXT($E920,0),'Angaben Stationen'!$E$14:$J$213,6,0),"")),"STATION IST NICHT VORHANDEN",IF(LEN(E920)&gt;0,VLOOKUP(TEXT($E920,0),'Angaben Stationen'!$E$14:$J$213,6,0),""))</f>
        <v/>
      </c>
      <c r="E920" s="287"/>
      <c r="F920" s="234"/>
      <c r="G920" s="234"/>
      <c r="H920" s="263"/>
      <c r="I920" s="169"/>
      <c r="K920" s="445" t="str">
        <f t="shared" si="108"/>
        <v>Leer</v>
      </c>
      <c r="L920" s="445" t="str">
        <f>VLOOKUP($D920,{"29 - Psychiatrie (Erwachsene)","BGI";"297 - stationsäquivalente Behandlung in der Erwachsenenpsychiatrie (29)","BGI";"30 - Kinder- und Jugendpsychiatrie","BGII";"307 - stationsäquivalente Behandlung in der Kinder- und Jugendpsychiatrie (30)","BGII";"31 - Psychosomatik","BGI";"","Leer"},2,0)</f>
        <v>Leer</v>
      </c>
      <c r="M920" s="445">
        <f t="shared" si="105"/>
        <v>0</v>
      </c>
      <c r="N920" s="445">
        <f t="shared" si="106"/>
        <v>0</v>
      </c>
      <c r="O920" s="445">
        <f t="shared" si="109"/>
        <v>0</v>
      </c>
      <c r="P920" s="445">
        <f t="shared" si="110"/>
        <v>0</v>
      </c>
      <c r="Q920" s="445">
        <f t="shared" si="111"/>
        <v>0</v>
      </c>
      <c r="R920" s="415" t="str">
        <f t="shared" si="112"/>
        <v>Leer</v>
      </c>
      <c r="S920" s="445">
        <f>IF('Angaben KH-Standort'!D$29='A4'!D920,IF('Angaben KH-Standort'!E$29="Ja",1,0),0)</f>
        <v>0</v>
      </c>
      <c r="T920" s="445">
        <f>IF('Angaben KH-Standort'!D$30='A4'!D920,IF('Angaben KH-Standort'!E$30="Ja",1,0),0)</f>
        <v>0</v>
      </c>
      <c r="U920" s="445">
        <f>IF('Angaben KH-Standort'!D$31='A4'!D920,IF('Angaben KH-Standort'!E$31="Ja",1,0),0)</f>
        <v>0</v>
      </c>
    </row>
    <row r="921" spans="2:21" ht="15" customHeight="1" x14ac:dyDescent="0.3">
      <c r="B921" s="70" t="str">
        <f t="shared" si="107"/>
        <v>!!!</v>
      </c>
      <c r="C921" s="265" t="str">
        <f>IF(ISERROR(IF(LEN(E921)&gt;0,VLOOKUP(TEXT($E921,0),'Angaben Stationen'!$E$14:$J$213,5,0),"")),"?",IF(LEN(E921)&gt;0,VLOOKUP(TEXT($E921,0),'Angaben Stationen'!$E$14:$J$213,5,0),""))</f>
        <v/>
      </c>
      <c r="D921" s="232" t="str">
        <f>IF(ISERROR(IF(LEN(E921)&gt;0,VLOOKUP(TEXT($E921,0),'Angaben Stationen'!$E$14:$J$213,6,0),"")),"STATION IST NICHT VORHANDEN",IF(LEN(E921)&gt;0,VLOOKUP(TEXT($E921,0),'Angaben Stationen'!$E$14:$J$213,6,0),""))</f>
        <v/>
      </c>
      <c r="E921" s="287"/>
      <c r="F921" s="234"/>
      <c r="G921" s="234"/>
      <c r="H921" s="263"/>
      <c r="I921" s="169"/>
      <c r="K921" s="445" t="str">
        <f t="shared" si="108"/>
        <v>Leer</v>
      </c>
      <c r="L921" s="445" t="str">
        <f>VLOOKUP($D921,{"29 - Psychiatrie (Erwachsene)","BGI";"297 - stationsäquivalente Behandlung in der Erwachsenenpsychiatrie (29)","BGI";"30 - Kinder- und Jugendpsychiatrie","BGII";"307 - stationsäquivalente Behandlung in der Kinder- und Jugendpsychiatrie (30)","BGII";"31 - Psychosomatik","BGI";"","Leer"},2,0)</f>
        <v>Leer</v>
      </c>
      <c r="M921" s="445">
        <f t="shared" si="105"/>
        <v>0</v>
      </c>
      <c r="N921" s="445">
        <f t="shared" si="106"/>
        <v>0</v>
      </c>
      <c r="O921" s="445">
        <f t="shared" si="109"/>
        <v>0</v>
      </c>
      <c r="P921" s="445">
        <f t="shared" si="110"/>
        <v>0</v>
      </c>
      <c r="Q921" s="445">
        <f t="shared" si="111"/>
        <v>0</v>
      </c>
      <c r="R921" s="415" t="str">
        <f t="shared" si="112"/>
        <v>Leer</v>
      </c>
      <c r="S921" s="445">
        <f>IF('Angaben KH-Standort'!D$29='A4'!D921,IF('Angaben KH-Standort'!E$29="Ja",1,0),0)</f>
        <v>0</v>
      </c>
      <c r="T921" s="445">
        <f>IF('Angaben KH-Standort'!D$30='A4'!D921,IF('Angaben KH-Standort'!E$30="Ja",1,0),0)</f>
        <v>0</v>
      </c>
      <c r="U921" s="445">
        <f>IF('Angaben KH-Standort'!D$31='A4'!D921,IF('Angaben KH-Standort'!E$31="Ja",1,0),0)</f>
        <v>0</v>
      </c>
    </row>
    <row r="922" spans="2:21" ht="15" customHeight="1" x14ac:dyDescent="0.3">
      <c r="B922" s="70" t="str">
        <f t="shared" si="107"/>
        <v>!!!</v>
      </c>
      <c r="C922" s="265" t="str">
        <f>IF(ISERROR(IF(LEN(E922)&gt;0,VLOOKUP(TEXT($E922,0),'Angaben Stationen'!$E$14:$J$213,5,0),"")),"?",IF(LEN(E922)&gt;0,VLOOKUP(TEXT($E922,0),'Angaben Stationen'!$E$14:$J$213,5,0),""))</f>
        <v/>
      </c>
      <c r="D922" s="232" t="str">
        <f>IF(ISERROR(IF(LEN(E922)&gt;0,VLOOKUP(TEXT($E922,0),'Angaben Stationen'!$E$14:$J$213,6,0),"")),"STATION IST NICHT VORHANDEN",IF(LEN(E922)&gt;0,VLOOKUP(TEXT($E922,0),'Angaben Stationen'!$E$14:$J$213,6,0),""))</f>
        <v/>
      </c>
      <c r="E922" s="287"/>
      <c r="F922" s="234"/>
      <c r="G922" s="234"/>
      <c r="H922" s="263"/>
      <c r="I922" s="169"/>
      <c r="K922" s="445" t="str">
        <f t="shared" si="108"/>
        <v>Leer</v>
      </c>
      <c r="L922" s="445" t="str">
        <f>VLOOKUP($D922,{"29 - Psychiatrie (Erwachsene)","BGI";"297 - stationsäquivalente Behandlung in der Erwachsenenpsychiatrie (29)","BGI";"30 - Kinder- und Jugendpsychiatrie","BGII";"307 - stationsäquivalente Behandlung in der Kinder- und Jugendpsychiatrie (30)","BGII";"31 - Psychosomatik","BGI";"","Leer"},2,0)</f>
        <v>Leer</v>
      </c>
      <c r="M922" s="445">
        <f t="shared" si="105"/>
        <v>0</v>
      </c>
      <c r="N922" s="445">
        <f t="shared" si="106"/>
        <v>0</v>
      </c>
      <c r="O922" s="445">
        <f t="shared" si="109"/>
        <v>0</v>
      </c>
      <c r="P922" s="445">
        <f t="shared" si="110"/>
        <v>0</v>
      </c>
      <c r="Q922" s="445">
        <f t="shared" si="111"/>
        <v>0</v>
      </c>
      <c r="R922" s="415" t="str">
        <f t="shared" si="112"/>
        <v>Leer</v>
      </c>
      <c r="S922" s="445">
        <f>IF('Angaben KH-Standort'!D$29='A4'!D922,IF('Angaben KH-Standort'!E$29="Ja",1,0),0)</f>
        <v>0</v>
      </c>
      <c r="T922" s="445">
        <f>IF('Angaben KH-Standort'!D$30='A4'!D922,IF('Angaben KH-Standort'!E$30="Ja",1,0),0)</f>
        <v>0</v>
      </c>
      <c r="U922" s="445">
        <f>IF('Angaben KH-Standort'!D$31='A4'!D922,IF('Angaben KH-Standort'!E$31="Ja",1,0),0)</f>
        <v>0</v>
      </c>
    </row>
    <row r="923" spans="2:21" ht="15" customHeight="1" x14ac:dyDescent="0.3">
      <c r="B923" s="70" t="str">
        <f t="shared" si="107"/>
        <v>!!!</v>
      </c>
      <c r="C923" s="265" t="str">
        <f>IF(ISERROR(IF(LEN(E923)&gt;0,VLOOKUP(TEXT($E923,0),'Angaben Stationen'!$E$14:$J$213,5,0),"")),"?",IF(LEN(E923)&gt;0,VLOOKUP(TEXT($E923,0),'Angaben Stationen'!$E$14:$J$213,5,0),""))</f>
        <v/>
      </c>
      <c r="D923" s="232" t="str">
        <f>IF(ISERROR(IF(LEN(E923)&gt;0,VLOOKUP(TEXT($E923,0),'Angaben Stationen'!$E$14:$J$213,6,0),"")),"STATION IST NICHT VORHANDEN",IF(LEN(E923)&gt;0,VLOOKUP(TEXT($E923,0),'Angaben Stationen'!$E$14:$J$213,6,0),""))</f>
        <v/>
      </c>
      <c r="E923" s="287"/>
      <c r="F923" s="234"/>
      <c r="G923" s="234"/>
      <c r="H923" s="263"/>
      <c r="I923" s="169"/>
      <c r="K923" s="445" t="str">
        <f t="shared" si="108"/>
        <v>Leer</v>
      </c>
      <c r="L923" s="445" t="str">
        <f>VLOOKUP($D923,{"29 - Psychiatrie (Erwachsene)","BGI";"297 - stationsäquivalente Behandlung in der Erwachsenenpsychiatrie (29)","BGI";"30 - Kinder- und Jugendpsychiatrie","BGII";"307 - stationsäquivalente Behandlung in der Kinder- und Jugendpsychiatrie (30)","BGII";"31 - Psychosomatik","BGI";"","Leer"},2,0)</f>
        <v>Leer</v>
      </c>
      <c r="M923" s="445">
        <f t="shared" si="105"/>
        <v>0</v>
      </c>
      <c r="N923" s="445">
        <f t="shared" si="106"/>
        <v>0</v>
      </c>
      <c r="O923" s="445">
        <f t="shared" si="109"/>
        <v>0</v>
      </c>
      <c r="P923" s="445">
        <f t="shared" si="110"/>
        <v>0</v>
      </c>
      <c r="Q923" s="445">
        <f t="shared" si="111"/>
        <v>0</v>
      </c>
      <c r="R923" s="415" t="str">
        <f t="shared" si="112"/>
        <v>Leer</v>
      </c>
      <c r="S923" s="445">
        <f>IF('Angaben KH-Standort'!D$29='A4'!D923,IF('Angaben KH-Standort'!E$29="Ja",1,0),0)</f>
        <v>0</v>
      </c>
      <c r="T923" s="445">
        <f>IF('Angaben KH-Standort'!D$30='A4'!D923,IF('Angaben KH-Standort'!E$30="Ja",1,0),0)</f>
        <v>0</v>
      </c>
      <c r="U923" s="445">
        <f>IF('Angaben KH-Standort'!D$31='A4'!D923,IF('Angaben KH-Standort'!E$31="Ja",1,0),0)</f>
        <v>0</v>
      </c>
    </row>
    <row r="924" spans="2:21" ht="15" customHeight="1" x14ac:dyDescent="0.3">
      <c r="B924" s="70" t="str">
        <f t="shared" si="107"/>
        <v>!!!</v>
      </c>
      <c r="C924" s="265" t="str">
        <f>IF(ISERROR(IF(LEN(E924)&gt;0,VLOOKUP(TEXT($E924,0),'Angaben Stationen'!$E$14:$J$213,5,0),"")),"?",IF(LEN(E924)&gt;0,VLOOKUP(TEXT($E924,0),'Angaben Stationen'!$E$14:$J$213,5,0),""))</f>
        <v/>
      </c>
      <c r="D924" s="232" t="str">
        <f>IF(ISERROR(IF(LEN(E924)&gt;0,VLOOKUP(TEXT($E924,0),'Angaben Stationen'!$E$14:$J$213,6,0),"")),"STATION IST NICHT VORHANDEN",IF(LEN(E924)&gt;0,VLOOKUP(TEXT($E924,0),'Angaben Stationen'!$E$14:$J$213,6,0),""))</f>
        <v/>
      </c>
      <c r="E924" s="287"/>
      <c r="F924" s="234"/>
      <c r="G924" s="234"/>
      <c r="H924" s="263"/>
      <c r="I924" s="169"/>
      <c r="K924" s="445" t="str">
        <f t="shared" si="108"/>
        <v>Leer</v>
      </c>
      <c r="L924" s="445" t="str">
        <f>VLOOKUP($D924,{"29 - Psychiatrie (Erwachsene)","BGI";"297 - stationsäquivalente Behandlung in der Erwachsenenpsychiatrie (29)","BGI";"30 - Kinder- und Jugendpsychiatrie","BGII";"307 - stationsäquivalente Behandlung in der Kinder- und Jugendpsychiatrie (30)","BGII";"31 - Psychosomatik","BGI";"","Leer"},2,0)</f>
        <v>Leer</v>
      </c>
      <c r="M924" s="445">
        <f t="shared" si="105"/>
        <v>0</v>
      </c>
      <c r="N924" s="445">
        <f t="shared" si="106"/>
        <v>0</v>
      </c>
      <c r="O924" s="445">
        <f t="shared" si="109"/>
        <v>0</v>
      </c>
      <c r="P924" s="445">
        <f t="shared" si="110"/>
        <v>0</v>
      </c>
      <c r="Q924" s="445">
        <f t="shared" si="111"/>
        <v>0</v>
      </c>
      <c r="R924" s="415" t="str">
        <f t="shared" si="112"/>
        <v>Leer</v>
      </c>
      <c r="S924" s="445">
        <f>IF('Angaben KH-Standort'!D$29='A4'!D924,IF('Angaben KH-Standort'!E$29="Ja",1,0),0)</f>
        <v>0</v>
      </c>
      <c r="T924" s="445">
        <f>IF('Angaben KH-Standort'!D$30='A4'!D924,IF('Angaben KH-Standort'!E$30="Ja",1,0),0)</f>
        <v>0</v>
      </c>
      <c r="U924" s="445">
        <f>IF('Angaben KH-Standort'!D$31='A4'!D924,IF('Angaben KH-Standort'!E$31="Ja",1,0),0)</f>
        <v>0</v>
      </c>
    </row>
    <row r="925" spans="2:21" ht="15" customHeight="1" x14ac:dyDescent="0.3">
      <c r="B925" s="70" t="str">
        <f t="shared" si="107"/>
        <v>!!!</v>
      </c>
      <c r="C925" s="265" t="str">
        <f>IF(ISERROR(IF(LEN(E925)&gt;0,VLOOKUP(TEXT($E925,0),'Angaben Stationen'!$E$14:$J$213,5,0),"")),"?",IF(LEN(E925)&gt;0,VLOOKUP(TEXT($E925,0),'Angaben Stationen'!$E$14:$J$213,5,0),""))</f>
        <v/>
      </c>
      <c r="D925" s="232" t="str">
        <f>IF(ISERROR(IF(LEN(E925)&gt;0,VLOOKUP(TEXT($E925,0),'Angaben Stationen'!$E$14:$J$213,6,0),"")),"STATION IST NICHT VORHANDEN",IF(LEN(E925)&gt;0,VLOOKUP(TEXT($E925,0),'Angaben Stationen'!$E$14:$J$213,6,0),""))</f>
        <v/>
      </c>
      <c r="E925" s="287"/>
      <c r="F925" s="234"/>
      <c r="G925" s="234"/>
      <c r="H925" s="263"/>
      <c r="I925" s="169"/>
      <c r="K925" s="445" t="str">
        <f t="shared" si="108"/>
        <v>Leer</v>
      </c>
      <c r="L925" s="445" t="str">
        <f>VLOOKUP($D925,{"29 - Psychiatrie (Erwachsene)","BGI";"297 - stationsäquivalente Behandlung in der Erwachsenenpsychiatrie (29)","BGI";"30 - Kinder- und Jugendpsychiatrie","BGII";"307 - stationsäquivalente Behandlung in der Kinder- und Jugendpsychiatrie (30)","BGII";"31 - Psychosomatik","BGI";"","Leer"},2,0)</f>
        <v>Leer</v>
      </c>
      <c r="M925" s="445">
        <f t="shared" si="105"/>
        <v>0</v>
      </c>
      <c r="N925" s="445">
        <f t="shared" si="106"/>
        <v>0</v>
      </c>
      <c r="O925" s="445">
        <f t="shared" si="109"/>
        <v>0</v>
      </c>
      <c r="P925" s="445">
        <f t="shared" si="110"/>
        <v>0</v>
      </c>
      <c r="Q925" s="445">
        <f t="shared" si="111"/>
        <v>0</v>
      </c>
      <c r="R925" s="415" t="str">
        <f t="shared" si="112"/>
        <v>Leer</v>
      </c>
      <c r="S925" s="445">
        <f>IF('Angaben KH-Standort'!D$29='A4'!D925,IF('Angaben KH-Standort'!E$29="Ja",1,0),0)</f>
        <v>0</v>
      </c>
      <c r="T925" s="445">
        <f>IF('Angaben KH-Standort'!D$30='A4'!D925,IF('Angaben KH-Standort'!E$30="Ja",1,0),0)</f>
        <v>0</v>
      </c>
      <c r="U925" s="445">
        <f>IF('Angaben KH-Standort'!D$31='A4'!D925,IF('Angaben KH-Standort'!E$31="Ja",1,0),0)</f>
        <v>0</v>
      </c>
    </row>
    <row r="926" spans="2:21" ht="15" customHeight="1" x14ac:dyDescent="0.3">
      <c r="B926" s="70" t="str">
        <f t="shared" si="107"/>
        <v>!!!</v>
      </c>
      <c r="C926" s="265" t="str">
        <f>IF(ISERROR(IF(LEN(E926)&gt;0,VLOOKUP(TEXT($E926,0),'Angaben Stationen'!$E$14:$J$213,5,0),"")),"?",IF(LEN(E926)&gt;0,VLOOKUP(TEXT($E926,0),'Angaben Stationen'!$E$14:$J$213,5,0),""))</f>
        <v/>
      </c>
      <c r="D926" s="232" t="str">
        <f>IF(ISERROR(IF(LEN(E926)&gt;0,VLOOKUP(TEXT($E926,0),'Angaben Stationen'!$E$14:$J$213,6,0),"")),"STATION IST NICHT VORHANDEN",IF(LEN(E926)&gt;0,VLOOKUP(TEXT($E926,0),'Angaben Stationen'!$E$14:$J$213,6,0),""))</f>
        <v/>
      </c>
      <c r="E926" s="287"/>
      <c r="F926" s="234"/>
      <c r="G926" s="234"/>
      <c r="H926" s="263"/>
      <c r="I926" s="169"/>
      <c r="K926" s="445" t="str">
        <f t="shared" si="108"/>
        <v>Leer</v>
      </c>
      <c r="L926" s="445" t="str">
        <f>VLOOKUP($D926,{"29 - Psychiatrie (Erwachsene)","BGI";"297 - stationsäquivalente Behandlung in der Erwachsenenpsychiatrie (29)","BGI";"30 - Kinder- und Jugendpsychiatrie","BGII";"307 - stationsäquivalente Behandlung in der Kinder- und Jugendpsychiatrie (30)","BGII";"31 - Psychosomatik","BGI";"","Leer"},2,0)</f>
        <v>Leer</v>
      </c>
      <c r="M926" s="445">
        <f t="shared" si="105"/>
        <v>0</v>
      </c>
      <c r="N926" s="445">
        <f t="shared" si="106"/>
        <v>0</v>
      </c>
      <c r="O926" s="445">
        <f t="shared" si="109"/>
        <v>0</v>
      </c>
      <c r="P926" s="445">
        <f t="shared" si="110"/>
        <v>0</v>
      </c>
      <c r="Q926" s="445">
        <f t="shared" si="111"/>
        <v>0</v>
      </c>
      <c r="R926" s="415" t="str">
        <f t="shared" si="112"/>
        <v>Leer</v>
      </c>
      <c r="S926" s="445">
        <f>IF('Angaben KH-Standort'!D$29='A4'!D926,IF('Angaben KH-Standort'!E$29="Ja",1,0),0)</f>
        <v>0</v>
      </c>
      <c r="T926" s="445">
        <f>IF('Angaben KH-Standort'!D$30='A4'!D926,IF('Angaben KH-Standort'!E$30="Ja",1,0),0)</f>
        <v>0</v>
      </c>
      <c r="U926" s="445">
        <f>IF('Angaben KH-Standort'!D$31='A4'!D926,IF('Angaben KH-Standort'!E$31="Ja",1,0),0)</f>
        <v>0</v>
      </c>
    </row>
    <row r="927" spans="2:21" ht="15" customHeight="1" x14ac:dyDescent="0.3">
      <c r="B927" s="70" t="str">
        <f t="shared" si="107"/>
        <v>!!!</v>
      </c>
      <c r="C927" s="265" t="str">
        <f>IF(ISERROR(IF(LEN(E927)&gt;0,VLOOKUP(TEXT($E927,0),'Angaben Stationen'!$E$14:$J$213,5,0),"")),"?",IF(LEN(E927)&gt;0,VLOOKUP(TEXT($E927,0),'Angaben Stationen'!$E$14:$J$213,5,0),""))</f>
        <v/>
      </c>
      <c r="D927" s="232" t="str">
        <f>IF(ISERROR(IF(LEN(E927)&gt;0,VLOOKUP(TEXT($E927,0),'Angaben Stationen'!$E$14:$J$213,6,0),"")),"STATION IST NICHT VORHANDEN",IF(LEN(E927)&gt;0,VLOOKUP(TEXT($E927,0),'Angaben Stationen'!$E$14:$J$213,6,0),""))</f>
        <v/>
      </c>
      <c r="E927" s="287"/>
      <c r="F927" s="234"/>
      <c r="G927" s="234"/>
      <c r="H927" s="263"/>
      <c r="I927" s="169"/>
      <c r="K927" s="445" t="str">
        <f t="shared" si="108"/>
        <v>Leer</v>
      </c>
      <c r="L927" s="445" t="str">
        <f>VLOOKUP($D927,{"29 - Psychiatrie (Erwachsene)","BGI";"297 - stationsäquivalente Behandlung in der Erwachsenenpsychiatrie (29)","BGI";"30 - Kinder- und Jugendpsychiatrie","BGII";"307 - stationsäquivalente Behandlung in der Kinder- und Jugendpsychiatrie (30)","BGII";"31 - Psychosomatik","BGI";"","Leer"},2,0)</f>
        <v>Leer</v>
      </c>
      <c r="M927" s="445">
        <f t="shared" si="105"/>
        <v>0</v>
      </c>
      <c r="N927" s="445">
        <f t="shared" si="106"/>
        <v>0</v>
      </c>
      <c r="O927" s="445">
        <f t="shared" si="109"/>
        <v>0</v>
      </c>
      <c r="P927" s="445">
        <f t="shared" si="110"/>
        <v>0</v>
      </c>
      <c r="Q927" s="445">
        <f t="shared" si="111"/>
        <v>0</v>
      </c>
      <c r="R927" s="415" t="str">
        <f t="shared" si="112"/>
        <v>Leer</v>
      </c>
      <c r="S927" s="445">
        <f>IF('Angaben KH-Standort'!D$29='A4'!D927,IF('Angaben KH-Standort'!E$29="Ja",1,0),0)</f>
        <v>0</v>
      </c>
      <c r="T927" s="445">
        <f>IF('Angaben KH-Standort'!D$30='A4'!D927,IF('Angaben KH-Standort'!E$30="Ja",1,0),0)</f>
        <v>0</v>
      </c>
      <c r="U927" s="445">
        <f>IF('Angaben KH-Standort'!D$31='A4'!D927,IF('Angaben KH-Standort'!E$31="Ja",1,0),0)</f>
        <v>0</v>
      </c>
    </row>
    <row r="928" spans="2:21" ht="15" customHeight="1" x14ac:dyDescent="0.3">
      <c r="B928" s="70" t="str">
        <f t="shared" si="107"/>
        <v>!!!</v>
      </c>
      <c r="C928" s="265" t="str">
        <f>IF(ISERROR(IF(LEN(E928)&gt;0,VLOOKUP(TEXT($E928,0),'Angaben Stationen'!$E$14:$J$213,5,0),"")),"?",IF(LEN(E928)&gt;0,VLOOKUP(TEXT($E928,0),'Angaben Stationen'!$E$14:$J$213,5,0),""))</f>
        <v/>
      </c>
      <c r="D928" s="232" t="str">
        <f>IF(ISERROR(IF(LEN(E928)&gt;0,VLOOKUP(TEXT($E928,0),'Angaben Stationen'!$E$14:$J$213,6,0),"")),"STATION IST NICHT VORHANDEN",IF(LEN(E928)&gt;0,VLOOKUP(TEXT($E928,0),'Angaben Stationen'!$E$14:$J$213,6,0),""))</f>
        <v/>
      </c>
      <c r="E928" s="287"/>
      <c r="F928" s="234"/>
      <c r="G928" s="234"/>
      <c r="H928" s="263"/>
      <c r="I928" s="169"/>
      <c r="K928" s="445" t="str">
        <f t="shared" si="108"/>
        <v>Leer</v>
      </c>
      <c r="L928" s="445" t="str">
        <f>VLOOKUP($D928,{"29 - Psychiatrie (Erwachsene)","BGI";"297 - stationsäquivalente Behandlung in der Erwachsenenpsychiatrie (29)","BGI";"30 - Kinder- und Jugendpsychiatrie","BGII";"307 - stationsäquivalente Behandlung in der Kinder- und Jugendpsychiatrie (30)","BGII";"31 - Psychosomatik","BGI";"","Leer"},2,0)</f>
        <v>Leer</v>
      </c>
      <c r="M928" s="445">
        <f t="shared" si="105"/>
        <v>0</v>
      </c>
      <c r="N928" s="445">
        <f t="shared" si="106"/>
        <v>0</v>
      </c>
      <c r="O928" s="445">
        <f t="shared" si="109"/>
        <v>0</v>
      </c>
      <c r="P928" s="445">
        <f t="shared" si="110"/>
        <v>0</v>
      </c>
      <c r="Q928" s="445">
        <f t="shared" si="111"/>
        <v>0</v>
      </c>
      <c r="R928" s="415" t="str">
        <f t="shared" si="112"/>
        <v>Leer</v>
      </c>
      <c r="S928" s="445">
        <f>IF('Angaben KH-Standort'!D$29='A4'!D928,IF('Angaben KH-Standort'!E$29="Ja",1,0),0)</f>
        <v>0</v>
      </c>
      <c r="T928" s="445">
        <f>IF('Angaben KH-Standort'!D$30='A4'!D928,IF('Angaben KH-Standort'!E$30="Ja",1,0),0)</f>
        <v>0</v>
      </c>
      <c r="U928" s="445">
        <f>IF('Angaben KH-Standort'!D$31='A4'!D928,IF('Angaben KH-Standort'!E$31="Ja",1,0),0)</f>
        <v>0</v>
      </c>
    </row>
    <row r="929" spans="2:21" ht="15" customHeight="1" x14ac:dyDescent="0.3">
      <c r="B929" s="70" t="str">
        <f t="shared" si="107"/>
        <v>!!!</v>
      </c>
      <c r="C929" s="265" t="str">
        <f>IF(ISERROR(IF(LEN(E929)&gt;0,VLOOKUP(TEXT($E929,0),'Angaben Stationen'!$E$14:$J$213,5,0),"")),"?",IF(LEN(E929)&gt;0,VLOOKUP(TEXT($E929,0),'Angaben Stationen'!$E$14:$J$213,5,0),""))</f>
        <v/>
      </c>
      <c r="D929" s="232" t="str">
        <f>IF(ISERROR(IF(LEN(E929)&gt;0,VLOOKUP(TEXT($E929,0),'Angaben Stationen'!$E$14:$J$213,6,0),"")),"STATION IST NICHT VORHANDEN",IF(LEN(E929)&gt;0,VLOOKUP(TEXT($E929,0),'Angaben Stationen'!$E$14:$J$213,6,0),""))</f>
        <v/>
      </c>
      <c r="E929" s="287"/>
      <c r="F929" s="234"/>
      <c r="G929" s="234"/>
      <c r="H929" s="263"/>
      <c r="I929" s="169"/>
      <c r="K929" s="445" t="str">
        <f t="shared" si="108"/>
        <v>Leer</v>
      </c>
      <c r="L929" s="445" t="str">
        <f>VLOOKUP($D929,{"29 - Psychiatrie (Erwachsene)","BGI";"297 - stationsäquivalente Behandlung in der Erwachsenenpsychiatrie (29)","BGI";"30 - Kinder- und Jugendpsychiatrie","BGII";"307 - stationsäquivalente Behandlung in der Kinder- und Jugendpsychiatrie (30)","BGII";"31 - Psychosomatik","BGI";"","Leer"},2,0)</f>
        <v>Leer</v>
      </c>
      <c r="M929" s="445">
        <f t="shared" si="105"/>
        <v>0</v>
      </c>
      <c r="N929" s="445">
        <f t="shared" si="106"/>
        <v>0</v>
      </c>
      <c r="O929" s="445">
        <f t="shared" si="109"/>
        <v>0</v>
      </c>
      <c r="P929" s="445">
        <f t="shared" si="110"/>
        <v>0</v>
      </c>
      <c r="Q929" s="445">
        <f t="shared" si="111"/>
        <v>0</v>
      </c>
      <c r="R929" s="415" t="str">
        <f t="shared" si="112"/>
        <v>Leer</v>
      </c>
      <c r="S929" s="445">
        <f>IF('Angaben KH-Standort'!D$29='A4'!D929,IF('Angaben KH-Standort'!E$29="Ja",1,0),0)</f>
        <v>0</v>
      </c>
      <c r="T929" s="445">
        <f>IF('Angaben KH-Standort'!D$30='A4'!D929,IF('Angaben KH-Standort'!E$30="Ja",1,0),0)</f>
        <v>0</v>
      </c>
      <c r="U929" s="445">
        <f>IF('Angaben KH-Standort'!D$31='A4'!D929,IF('Angaben KH-Standort'!E$31="Ja",1,0),0)</f>
        <v>0</v>
      </c>
    </row>
    <row r="930" spans="2:21" ht="15" customHeight="1" x14ac:dyDescent="0.3">
      <c r="B930" s="70" t="str">
        <f t="shared" si="107"/>
        <v>!!!</v>
      </c>
      <c r="C930" s="265" t="str">
        <f>IF(ISERROR(IF(LEN(E930)&gt;0,VLOOKUP(TEXT($E930,0),'Angaben Stationen'!$E$14:$J$213,5,0),"")),"?",IF(LEN(E930)&gt;0,VLOOKUP(TEXT($E930,0),'Angaben Stationen'!$E$14:$J$213,5,0),""))</f>
        <v/>
      </c>
      <c r="D930" s="232" t="str">
        <f>IF(ISERROR(IF(LEN(E930)&gt;0,VLOOKUP(TEXT($E930,0),'Angaben Stationen'!$E$14:$J$213,6,0),"")),"STATION IST NICHT VORHANDEN",IF(LEN(E930)&gt;0,VLOOKUP(TEXT($E930,0),'Angaben Stationen'!$E$14:$J$213,6,0),""))</f>
        <v/>
      </c>
      <c r="E930" s="287"/>
      <c r="F930" s="234"/>
      <c r="G930" s="234"/>
      <c r="H930" s="263"/>
      <c r="I930" s="169"/>
      <c r="K930" s="445" t="str">
        <f t="shared" si="108"/>
        <v>Leer</v>
      </c>
      <c r="L930" s="445" t="str">
        <f>VLOOKUP($D930,{"29 - Psychiatrie (Erwachsene)","BGI";"297 - stationsäquivalente Behandlung in der Erwachsenenpsychiatrie (29)","BGI";"30 - Kinder- und Jugendpsychiatrie","BGII";"307 - stationsäquivalente Behandlung in der Kinder- und Jugendpsychiatrie (30)","BGII";"31 - Psychosomatik","BGI";"","Leer"},2,0)</f>
        <v>Leer</v>
      </c>
      <c r="M930" s="445">
        <f t="shared" ref="M930:M993" si="113">IF(LEN(B930)&gt;0,0,1)</f>
        <v>0</v>
      </c>
      <c r="N930" s="445">
        <f t="shared" ref="N930:N993" si="114">IF(E930&lt;&gt;"",1,0)</f>
        <v>0</v>
      </c>
      <c r="O930" s="445">
        <f t="shared" si="109"/>
        <v>0</v>
      </c>
      <c r="P930" s="445">
        <f t="shared" si="110"/>
        <v>0</v>
      </c>
      <c r="Q930" s="445">
        <f t="shared" si="111"/>
        <v>0</v>
      </c>
      <c r="R930" s="415" t="str">
        <f t="shared" si="112"/>
        <v>Leer</v>
      </c>
      <c r="S930" s="445">
        <f>IF('Angaben KH-Standort'!D$29='A4'!D930,IF('Angaben KH-Standort'!E$29="Ja",1,0),0)</f>
        <v>0</v>
      </c>
      <c r="T930" s="445">
        <f>IF('Angaben KH-Standort'!D$30='A4'!D930,IF('Angaben KH-Standort'!E$30="Ja",1,0),0)</f>
        <v>0</v>
      </c>
      <c r="U930" s="445">
        <f>IF('Angaben KH-Standort'!D$31='A4'!D930,IF('Angaben KH-Standort'!E$31="Ja",1,0),0)</f>
        <v>0</v>
      </c>
    </row>
    <row r="931" spans="2:21" ht="15" customHeight="1" x14ac:dyDescent="0.3">
      <c r="B931" s="70" t="str">
        <f t="shared" ref="B931:B994" si="115">IF(SUM(N931:Q931)&lt;4,"!!!","")</f>
        <v>!!!</v>
      </c>
      <c r="C931" s="265" t="str">
        <f>IF(ISERROR(IF(LEN(E931)&gt;0,VLOOKUP(TEXT($E931,0),'Angaben Stationen'!$E$14:$J$213,5,0),"")),"?",IF(LEN(E931)&gt;0,VLOOKUP(TEXT($E931,0),'Angaben Stationen'!$E$14:$J$213,5,0),""))</f>
        <v/>
      </c>
      <c r="D931" s="232" t="str">
        <f>IF(ISERROR(IF(LEN(E931)&gt;0,VLOOKUP(TEXT($E931,0),'Angaben Stationen'!$E$14:$J$213,6,0),"")),"STATION IST NICHT VORHANDEN",IF(LEN(E931)&gt;0,VLOOKUP(TEXT($E931,0),'Angaben Stationen'!$E$14:$J$213,6,0),""))</f>
        <v/>
      </c>
      <c r="E931" s="287"/>
      <c r="F931" s="234"/>
      <c r="G931" s="234"/>
      <c r="H931" s="263"/>
      <c r="I931" s="169"/>
      <c r="K931" s="445" t="str">
        <f t="shared" ref="K931:K994" si="116">IF($E931&lt;&gt;"","Monat","Leer")</f>
        <v>Leer</v>
      </c>
      <c r="L931" s="445" t="str">
        <f>VLOOKUP($D931,{"29 - Psychiatrie (Erwachsene)","BGI";"297 - stationsäquivalente Behandlung in der Erwachsenenpsychiatrie (29)","BGI";"30 - Kinder- und Jugendpsychiatrie","BGII";"307 - stationsäquivalente Behandlung in der Kinder- und Jugendpsychiatrie (30)","BGII";"31 - Psychosomatik","BGI";"","Leer"},2,0)</f>
        <v>Leer</v>
      </c>
      <c r="M931" s="445">
        <f t="shared" si="113"/>
        <v>0</v>
      </c>
      <c r="N931" s="445">
        <f t="shared" si="114"/>
        <v>0</v>
      </c>
      <c r="O931" s="445">
        <f t="shared" ref="O931:O994" si="117">IF(VALUE($F931)&gt;0,1,0)</f>
        <v>0</v>
      </c>
      <c r="P931" s="445">
        <f t="shared" ref="P931:P994" si="118">IF(LEN($G931)&gt;0,1,0)</f>
        <v>0</v>
      </c>
      <c r="Q931" s="445">
        <f t="shared" ref="Q931:Q994" si="119">IF(LEN($H931)&gt;0,1,0)</f>
        <v>0</v>
      </c>
      <c r="R931" s="415" t="str">
        <f t="shared" ref="R931:R994" si="120">IF(D931&lt;&gt;"",IF(SUM(S931:U931)&gt;0,"Ja","Nein"),"Leer")</f>
        <v>Leer</v>
      </c>
      <c r="S931" s="445">
        <f>IF('Angaben KH-Standort'!D$29='A4'!D931,IF('Angaben KH-Standort'!E$29="Ja",1,0),0)</f>
        <v>0</v>
      </c>
      <c r="T931" s="445">
        <f>IF('Angaben KH-Standort'!D$30='A4'!D931,IF('Angaben KH-Standort'!E$30="Ja",1,0),0)</f>
        <v>0</v>
      </c>
      <c r="U931" s="445">
        <f>IF('Angaben KH-Standort'!D$31='A4'!D931,IF('Angaben KH-Standort'!E$31="Ja",1,0),0)</f>
        <v>0</v>
      </c>
    </row>
    <row r="932" spans="2:21" ht="15" customHeight="1" x14ac:dyDescent="0.3">
      <c r="B932" s="70" t="str">
        <f t="shared" si="115"/>
        <v>!!!</v>
      </c>
      <c r="C932" s="265" t="str">
        <f>IF(ISERROR(IF(LEN(E932)&gt;0,VLOOKUP(TEXT($E932,0),'Angaben Stationen'!$E$14:$J$213,5,0),"")),"?",IF(LEN(E932)&gt;0,VLOOKUP(TEXT($E932,0),'Angaben Stationen'!$E$14:$J$213,5,0),""))</f>
        <v/>
      </c>
      <c r="D932" s="232" t="str">
        <f>IF(ISERROR(IF(LEN(E932)&gt;0,VLOOKUP(TEXT($E932,0),'Angaben Stationen'!$E$14:$J$213,6,0),"")),"STATION IST NICHT VORHANDEN",IF(LEN(E932)&gt;0,VLOOKUP(TEXT($E932,0),'Angaben Stationen'!$E$14:$J$213,6,0),""))</f>
        <v/>
      </c>
      <c r="E932" s="287"/>
      <c r="F932" s="234"/>
      <c r="G932" s="234"/>
      <c r="H932" s="263"/>
      <c r="I932" s="169"/>
      <c r="K932" s="445" t="str">
        <f t="shared" si="116"/>
        <v>Leer</v>
      </c>
      <c r="L932" s="445" t="str">
        <f>VLOOKUP($D932,{"29 - Psychiatrie (Erwachsene)","BGI";"297 - stationsäquivalente Behandlung in der Erwachsenenpsychiatrie (29)","BGI";"30 - Kinder- und Jugendpsychiatrie","BGII";"307 - stationsäquivalente Behandlung in der Kinder- und Jugendpsychiatrie (30)","BGII";"31 - Psychosomatik","BGI";"","Leer"},2,0)</f>
        <v>Leer</v>
      </c>
      <c r="M932" s="445">
        <f t="shared" si="113"/>
        <v>0</v>
      </c>
      <c r="N932" s="445">
        <f t="shared" si="114"/>
        <v>0</v>
      </c>
      <c r="O932" s="445">
        <f t="shared" si="117"/>
        <v>0</v>
      </c>
      <c r="P932" s="445">
        <f t="shared" si="118"/>
        <v>0</v>
      </c>
      <c r="Q932" s="445">
        <f t="shared" si="119"/>
        <v>0</v>
      </c>
      <c r="R932" s="415" t="str">
        <f t="shared" si="120"/>
        <v>Leer</v>
      </c>
      <c r="S932" s="445">
        <f>IF('Angaben KH-Standort'!D$29='A4'!D932,IF('Angaben KH-Standort'!E$29="Ja",1,0),0)</f>
        <v>0</v>
      </c>
      <c r="T932" s="445">
        <f>IF('Angaben KH-Standort'!D$30='A4'!D932,IF('Angaben KH-Standort'!E$30="Ja",1,0),0)</f>
        <v>0</v>
      </c>
      <c r="U932" s="445">
        <f>IF('Angaben KH-Standort'!D$31='A4'!D932,IF('Angaben KH-Standort'!E$31="Ja",1,0),0)</f>
        <v>0</v>
      </c>
    </row>
    <row r="933" spans="2:21" ht="15" customHeight="1" x14ac:dyDescent="0.3">
      <c r="B933" s="70" t="str">
        <f t="shared" si="115"/>
        <v>!!!</v>
      </c>
      <c r="C933" s="265" t="str">
        <f>IF(ISERROR(IF(LEN(E933)&gt;0,VLOOKUP(TEXT($E933,0),'Angaben Stationen'!$E$14:$J$213,5,0),"")),"?",IF(LEN(E933)&gt;0,VLOOKUP(TEXT($E933,0),'Angaben Stationen'!$E$14:$J$213,5,0),""))</f>
        <v/>
      </c>
      <c r="D933" s="232" t="str">
        <f>IF(ISERROR(IF(LEN(E933)&gt;0,VLOOKUP(TEXT($E933,0),'Angaben Stationen'!$E$14:$J$213,6,0),"")),"STATION IST NICHT VORHANDEN",IF(LEN(E933)&gt;0,VLOOKUP(TEXT($E933,0),'Angaben Stationen'!$E$14:$J$213,6,0),""))</f>
        <v/>
      </c>
      <c r="E933" s="287"/>
      <c r="F933" s="234"/>
      <c r="G933" s="234"/>
      <c r="H933" s="263"/>
      <c r="I933" s="169"/>
      <c r="K933" s="445" t="str">
        <f t="shared" si="116"/>
        <v>Leer</v>
      </c>
      <c r="L933" s="445" t="str">
        <f>VLOOKUP($D933,{"29 - Psychiatrie (Erwachsene)","BGI";"297 - stationsäquivalente Behandlung in der Erwachsenenpsychiatrie (29)","BGI";"30 - Kinder- und Jugendpsychiatrie","BGII";"307 - stationsäquivalente Behandlung in der Kinder- und Jugendpsychiatrie (30)","BGII";"31 - Psychosomatik","BGI";"","Leer"},2,0)</f>
        <v>Leer</v>
      </c>
      <c r="M933" s="445">
        <f t="shared" si="113"/>
        <v>0</v>
      </c>
      <c r="N933" s="445">
        <f t="shared" si="114"/>
        <v>0</v>
      </c>
      <c r="O933" s="445">
        <f t="shared" si="117"/>
        <v>0</v>
      </c>
      <c r="P933" s="445">
        <f t="shared" si="118"/>
        <v>0</v>
      </c>
      <c r="Q933" s="445">
        <f t="shared" si="119"/>
        <v>0</v>
      </c>
      <c r="R933" s="415" t="str">
        <f t="shared" si="120"/>
        <v>Leer</v>
      </c>
      <c r="S933" s="445">
        <f>IF('Angaben KH-Standort'!D$29='A4'!D933,IF('Angaben KH-Standort'!E$29="Ja",1,0),0)</f>
        <v>0</v>
      </c>
      <c r="T933" s="445">
        <f>IF('Angaben KH-Standort'!D$30='A4'!D933,IF('Angaben KH-Standort'!E$30="Ja",1,0),0)</f>
        <v>0</v>
      </c>
      <c r="U933" s="445">
        <f>IF('Angaben KH-Standort'!D$31='A4'!D933,IF('Angaben KH-Standort'!E$31="Ja",1,0),0)</f>
        <v>0</v>
      </c>
    </row>
    <row r="934" spans="2:21" ht="15" customHeight="1" x14ac:dyDescent="0.3">
      <c r="B934" s="70" t="str">
        <f t="shared" si="115"/>
        <v>!!!</v>
      </c>
      <c r="C934" s="265" t="str">
        <f>IF(ISERROR(IF(LEN(E934)&gt;0,VLOOKUP(TEXT($E934,0),'Angaben Stationen'!$E$14:$J$213,5,0),"")),"?",IF(LEN(E934)&gt;0,VLOOKUP(TEXT($E934,0),'Angaben Stationen'!$E$14:$J$213,5,0),""))</f>
        <v/>
      </c>
      <c r="D934" s="232" t="str">
        <f>IF(ISERROR(IF(LEN(E934)&gt;0,VLOOKUP(TEXT($E934,0),'Angaben Stationen'!$E$14:$J$213,6,0),"")),"STATION IST NICHT VORHANDEN",IF(LEN(E934)&gt;0,VLOOKUP(TEXT($E934,0),'Angaben Stationen'!$E$14:$J$213,6,0),""))</f>
        <v/>
      </c>
      <c r="E934" s="287"/>
      <c r="F934" s="234"/>
      <c r="G934" s="234"/>
      <c r="H934" s="263"/>
      <c r="I934" s="169"/>
      <c r="K934" s="445" t="str">
        <f t="shared" si="116"/>
        <v>Leer</v>
      </c>
      <c r="L934" s="445" t="str">
        <f>VLOOKUP($D934,{"29 - Psychiatrie (Erwachsene)","BGI";"297 - stationsäquivalente Behandlung in der Erwachsenenpsychiatrie (29)","BGI";"30 - Kinder- und Jugendpsychiatrie","BGII";"307 - stationsäquivalente Behandlung in der Kinder- und Jugendpsychiatrie (30)","BGII";"31 - Psychosomatik","BGI";"","Leer"},2,0)</f>
        <v>Leer</v>
      </c>
      <c r="M934" s="445">
        <f t="shared" si="113"/>
        <v>0</v>
      </c>
      <c r="N934" s="445">
        <f t="shared" si="114"/>
        <v>0</v>
      </c>
      <c r="O934" s="445">
        <f t="shared" si="117"/>
        <v>0</v>
      </c>
      <c r="P934" s="445">
        <f t="shared" si="118"/>
        <v>0</v>
      </c>
      <c r="Q934" s="445">
        <f t="shared" si="119"/>
        <v>0</v>
      </c>
      <c r="R934" s="415" t="str">
        <f t="shared" si="120"/>
        <v>Leer</v>
      </c>
      <c r="S934" s="445">
        <f>IF('Angaben KH-Standort'!D$29='A4'!D934,IF('Angaben KH-Standort'!E$29="Ja",1,0),0)</f>
        <v>0</v>
      </c>
      <c r="T934" s="445">
        <f>IF('Angaben KH-Standort'!D$30='A4'!D934,IF('Angaben KH-Standort'!E$30="Ja",1,0),0)</f>
        <v>0</v>
      </c>
      <c r="U934" s="445">
        <f>IF('Angaben KH-Standort'!D$31='A4'!D934,IF('Angaben KH-Standort'!E$31="Ja",1,0),0)</f>
        <v>0</v>
      </c>
    </row>
    <row r="935" spans="2:21" ht="15" customHeight="1" x14ac:dyDescent="0.3">
      <c r="B935" s="70" t="str">
        <f t="shared" si="115"/>
        <v>!!!</v>
      </c>
      <c r="C935" s="265" t="str">
        <f>IF(ISERROR(IF(LEN(E935)&gt;0,VLOOKUP(TEXT($E935,0),'Angaben Stationen'!$E$14:$J$213,5,0),"")),"?",IF(LEN(E935)&gt;0,VLOOKUP(TEXT($E935,0),'Angaben Stationen'!$E$14:$J$213,5,0),""))</f>
        <v/>
      </c>
      <c r="D935" s="232" t="str">
        <f>IF(ISERROR(IF(LEN(E935)&gt;0,VLOOKUP(TEXT($E935,0),'Angaben Stationen'!$E$14:$J$213,6,0),"")),"STATION IST NICHT VORHANDEN",IF(LEN(E935)&gt;0,VLOOKUP(TEXT($E935,0),'Angaben Stationen'!$E$14:$J$213,6,0),""))</f>
        <v/>
      </c>
      <c r="E935" s="287"/>
      <c r="F935" s="234"/>
      <c r="G935" s="234"/>
      <c r="H935" s="263"/>
      <c r="I935" s="169"/>
      <c r="K935" s="445" t="str">
        <f t="shared" si="116"/>
        <v>Leer</v>
      </c>
      <c r="L935" s="445" t="str">
        <f>VLOOKUP($D935,{"29 - Psychiatrie (Erwachsene)","BGI";"297 - stationsäquivalente Behandlung in der Erwachsenenpsychiatrie (29)","BGI";"30 - Kinder- und Jugendpsychiatrie","BGII";"307 - stationsäquivalente Behandlung in der Kinder- und Jugendpsychiatrie (30)","BGII";"31 - Psychosomatik","BGI";"","Leer"},2,0)</f>
        <v>Leer</v>
      </c>
      <c r="M935" s="445">
        <f t="shared" si="113"/>
        <v>0</v>
      </c>
      <c r="N935" s="445">
        <f t="shared" si="114"/>
        <v>0</v>
      </c>
      <c r="O935" s="445">
        <f t="shared" si="117"/>
        <v>0</v>
      </c>
      <c r="P935" s="445">
        <f t="shared" si="118"/>
        <v>0</v>
      </c>
      <c r="Q935" s="445">
        <f t="shared" si="119"/>
        <v>0</v>
      </c>
      <c r="R935" s="415" t="str">
        <f t="shared" si="120"/>
        <v>Leer</v>
      </c>
      <c r="S935" s="445">
        <f>IF('Angaben KH-Standort'!D$29='A4'!D935,IF('Angaben KH-Standort'!E$29="Ja",1,0),0)</f>
        <v>0</v>
      </c>
      <c r="T935" s="445">
        <f>IF('Angaben KH-Standort'!D$30='A4'!D935,IF('Angaben KH-Standort'!E$30="Ja",1,0),0)</f>
        <v>0</v>
      </c>
      <c r="U935" s="445">
        <f>IF('Angaben KH-Standort'!D$31='A4'!D935,IF('Angaben KH-Standort'!E$31="Ja",1,0),0)</f>
        <v>0</v>
      </c>
    </row>
    <row r="936" spans="2:21" ht="15" customHeight="1" x14ac:dyDescent="0.3">
      <c r="B936" s="70" t="str">
        <f t="shared" si="115"/>
        <v>!!!</v>
      </c>
      <c r="C936" s="265" t="str">
        <f>IF(ISERROR(IF(LEN(E936)&gt;0,VLOOKUP(TEXT($E936,0),'Angaben Stationen'!$E$14:$J$213,5,0),"")),"?",IF(LEN(E936)&gt;0,VLOOKUP(TEXT($E936,0),'Angaben Stationen'!$E$14:$J$213,5,0),""))</f>
        <v/>
      </c>
      <c r="D936" s="232" t="str">
        <f>IF(ISERROR(IF(LEN(E936)&gt;0,VLOOKUP(TEXT($E936,0),'Angaben Stationen'!$E$14:$J$213,6,0),"")),"STATION IST NICHT VORHANDEN",IF(LEN(E936)&gt;0,VLOOKUP(TEXT($E936,0),'Angaben Stationen'!$E$14:$J$213,6,0),""))</f>
        <v/>
      </c>
      <c r="E936" s="287"/>
      <c r="F936" s="234"/>
      <c r="G936" s="234"/>
      <c r="H936" s="263"/>
      <c r="I936" s="169"/>
      <c r="K936" s="445" t="str">
        <f t="shared" si="116"/>
        <v>Leer</v>
      </c>
      <c r="L936" s="445" t="str">
        <f>VLOOKUP($D936,{"29 - Psychiatrie (Erwachsene)","BGI";"297 - stationsäquivalente Behandlung in der Erwachsenenpsychiatrie (29)","BGI";"30 - Kinder- und Jugendpsychiatrie","BGII";"307 - stationsäquivalente Behandlung in der Kinder- und Jugendpsychiatrie (30)","BGII";"31 - Psychosomatik","BGI";"","Leer"},2,0)</f>
        <v>Leer</v>
      </c>
      <c r="M936" s="445">
        <f t="shared" si="113"/>
        <v>0</v>
      </c>
      <c r="N936" s="445">
        <f t="shared" si="114"/>
        <v>0</v>
      </c>
      <c r="O936" s="445">
        <f t="shared" si="117"/>
        <v>0</v>
      </c>
      <c r="P936" s="445">
        <f t="shared" si="118"/>
        <v>0</v>
      </c>
      <c r="Q936" s="445">
        <f t="shared" si="119"/>
        <v>0</v>
      </c>
      <c r="R936" s="415" t="str">
        <f t="shared" si="120"/>
        <v>Leer</v>
      </c>
      <c r="S936" s="445">
        <f>IF('Angaben KH-Standort'!D$29='A4'!D936,IF('Angaben KH-Standort'!E$29="Ja",1,0),0)</f>
        <v>0</v>
      </c>
      <c r="T936" s="445">
        <f>IF('Angaben KH-Standort'!D$30='A4'!D936,IF('Angaben KH-Standort'!E$30="Ja",1,0),0)</f>
        <v>0</v>
      </c>
      <c r="U936" s="445">
        <f>IF('Angaben KH-Standort'!D$31='A4'!D936,IF('Angaben KH-Standort'!E$31="Ja",1,0),0)</f>
        <v>0</v>
      </c>
    </row>
    <row r="937" spans="2:21" ht="15" customHeight="1" x14ac:dyDescent="0.3">
      <c r="B937" s="70" t="str">
        <f t="shared" si="115"/>
        <v>!!!</v>
      </c>
      <c r="C937" s="265" t="str">
        <f>IF(ISERROR(IF(LEN(E937)&gt;0,VLOOKUP(TEXT($E937,0),'Angaben Stationen'!$E$14:$J$213,5,0),"")),"?",IF(LEN(E937)&gt;0,VLOOKUP(TEXT($E937,0),'Angaben Stationen'!$E$14:$J$213,5,0),""))</f>
        <v/>
      </c>
      <c r="D937" s="232" t="str">
        <f>IF(ISERROR(IF(LEN(E937)&gt;0,VLOOKUP(TEXT($E937,0),'Angaben Stationen'!$E$14:$J$213,6,0),"")),"STATION IST NICHT VORHANDEN",IF(LEN(E937)&gt;0,VLOOKUP(TEXT($E937,0),'Angaben Stationen'!$E$14:$J$213,6,0),""))</f>
        <v/>
      </c>
      <c r="E937" s="287"/>
      <c r="F937" s="234"/>
      <c r="G937" s="234"/>
      <c r="H937" s="263"/>
      <c r="I937" s="169"/>
      <c r="K937" s="445" t="str">
        <f t="shared" si="116"/>
        <v>Leer</v>
      </c>
      <c r="L937" s="445" t="str">
        <f>VLOOKUP($D937,{"29 - Psychiatrie (Erwachsene)","BGI";"297 - stationsäquivalente Behandlung in der Erwachsenenpsychiatrie (29)","BGI";"30 - Kinder- und Jugendpsychiatrie","BGII";"307 - stationsäquivalente Behandlung in der Kinder- und Jugendpsychiatrie (30)","BGII";"31 - Psychosomatik","BGI";"","Leer"},2,0)</f>
        <v>Leer</v>
      </c>
      <c r="M937" s="445">
        <f t="shared" si="113"/>
        <v>0</v>
      </c>
      <c r="N937" s="445">
        <f t="shared" si="114"/>
        <v>0</v>
      </c>
      <c r="O937" s="445">
        <f t="shared" si="117"/>
        <v>0</v>
      </c>
      <c r="P937" s="445">
        <f t="shared" si="118"/>
        <v>0</v>
      </c>
      <c r="Q937" s="445">
        <f t="shared" si="119"/>
        <v>0</v>
      </c>
      <c r="R937" s="415" t="str">
        <f t="shared" si="120"/>
        <v>Leer</v>
      </c>
      <c r="S937" s="445">
        <f>IF('Angaben KH-Standort'!D$29='A4'!D937,IF('Angaben KH-Standort'!E$29="Ja",1,0),0)</f>
        <v>0</v>
      </c>
      <c r="T937" s="445">
        <f>IF('Angaben KH-Standort'!D$30='A4'!D937,IF('Angaben KH-Standort'!E$30="Ja",1,0),0)</f>
        <v>0</v>
      </c>
      <c r="U937" s="445">
        <f>IF('Angaben KH-Standort'!D$31='A4'!D937,IF('Angaben KH-Standort'!E$31="Ja",1,0),0)</f>
        <v>0</v>
      </c>
    </row>
    <row r="938" spans="2:21" ht="15" customHeight="1" x14ac:dyDescent="0.3">
      <c r="B938" s="70" t="str">
        <f t="shared" si="115"/>
        <v>!!!</v>
      </c>
      <c r="C938" s="265" t="str">
        <f>IF(ISERROR(IF(LEN(E938)&gt;0,VLOOKUP(TEXT($E938,0),'Angaben Stationen'!$E$14:$J$213,5,0),"")),"?",IF(LEN(E938)&gt;0,VLOOKUP(TEXT($E938,0),'Angaben Stationen'!$E$14:$J$213,5,0),""))</f>
        <v/>
      </c>
      <c r="D938" s="232" t="str">
        <f>IF(ISERROR(IF(LEN(E938)&gt;0,VLOOKUP(TEXT($E938,0),'Angaben Stationen'!$E$14:$J$213,6,0),"")),"STATION IST NICHT VORHANDEN",IF(LEN(E938)&gt;0,VLOOKUP(TEXT($E938,0),'Angaben Stationen'!$E$14:$J$213,6,0),""))</f>
        <v/>
      </c>
      <c r="E938" s="287"/>
      <c r="F938" s="234"/>
      <c r="G938" s="234"/>
      <c r="H938" s="263"/>
      <c r="I938" s="169"/>
      <c r="K938" s="445" t="str">
        <f t="shared" si="116"/>
        <v>Leer</v>
      </c>
      <c r="L938" s="445" t="str">
        <f>VLOOKUP($D938,{"29 - Psychiatrie (Erwachsene)","BGI";"297 - stationsäquivalente Behandlung in der Erwachsenenpsychiatrie (29)","BGI";"30 - Kinder- und Jugendpsychiatrie","BGII";"307 - stationsäquivalente Behandlung in der Kinder- und Jugendpsychiatrie (30)","BGII";"31 - Psychosomatik","BGI";"","Leer"},2,0)</f>
        <v>Leer</v>
      </c>
      <c r="M938" s="445">
        <f t="shared" si="113"/>
        <v>0</v>
      </c>
      <c r="N938" s="445">
        <f t="shared" si="114"/>
        <v>0</v>
      </c>
      <c r="O938" s="445">
        <f t="shared" si="117"/>
        <v>0</v>
      </c>
      <c r="P938" s="445">
        <f t="shared" si="118"/>
        <v>0</v>
      </c>
      <c r="Q938" s="445">
        <f t="shared" si="119"/>
        <v>0</v>
      </c>
      <c r="R938" s="415" t="str">
        <f t="shared" si="120"/>
        <v>Leer</v>
      </c>
      <c r="S938" s="445">
        <f>IF('Angaben KH-Standort'!D$29='A4'!D938,IF('Angaben KH-Standort'!E$29="Ja",1,0),0)</f>
        <v>0</v>
      </c>
      <c r="T938" s="445">
        <f>IF('Angaben KH-Standort'!D$30='A4'!D938,IF('Angaben KH-Standort'!E$30="Ja",1,0),0)</f>
        <v>0</v>
      </c>
      <c r="U938" s="445">
        <f>IF('Angaben KH-Standort'!D$31='A4'!D938,IF('Angaben KH-Standort'!E$31="Ja",1,0),0)</f>
        <v>0</v>
      </c>
    </row>
    <row r="939" spans="2:21" ht="15" customHeight="1" x14ac:dyDescent="0.3">
      <c r="B939" s="70" t="str">
        <f t="shared" si="115"/>
        <v>!!!</v>
      </c>
      <c r="C939" s="265" t="str">
        <f>IF(ISERROR(IF(LEN(E939)&gt;0,VLOOKUP(TEXT($E939,0),'Angaben Stationen'!$E$14:$J$213,5,0),"")),"?",IF(LEN(E939)&gt;0,VLOOKUP(TEXT($E939,0),'Angaben Stationen'!$E$14:$J$213,5,0),""))</f>
        <v/>
      </c>
      <c r="D939" s="232" t="str">
        <f>IF(ISERROR(IF(LEN(E939)&gt;0,VLOOKUP(TEXT($E939,0),'Angaben Stationen'!$E$14:$J$213,6,0),"")),"STATION IST NICHT VORHANDEN",IF(LEN(E939)&gt;0,VLOOKUP(TEXT($E939,0),'Angaben Stationen'!$E$14:$J$213,6,0),""))</f>
        <v/>
      </c>
      <c r="E939" s="287"/>
      <c r="F939" s="234"/>
      <c r="G939" s="234"/>
      <c r="H939" s="263"/>
      <c r="I939" s="169"/>
      <c r="K939" s="445" t="str">
        <f t="shared" si="116"/>
        <v>Leer</v>
      </c>
      <c r="L939" s="445" t="str">
        <f>VLOOKUP($D939,{"29 - Psychiatrie (Erwachsene)","BGI";"297 - stationsäquivalente Behandlung in der Erwachsenenpsychiatrie (29)","BGI";"30 - Kinder- und Jugendpsychiatrie","BGII";"307 - stationsäquivalente Behandlung in der Kinder- und Jugendpsychiatrie (30)","BGII";"31 - Psychosomatik","BGI";"","Leer"},2,0)</f>
        <v>Leer</v>
      </c>
      <c r="M939" s="445">
        <f t="shared" si="113"/>
        <v>0</v>
      </c>
      <c r="N939" s="445">
        <f t="shared" si="114"/>
        <v>0</v>
      </c>
      <c r="O939" s="445">
        <f t="shared" si="117"/>
        <v>0</v>
      </c>
      <c r="P939" s="445">
        <f t="shared" si="118"/>
        <v>0</v>
      </c>
      <c r="Q939" s="445">
        <f t="shared" si="119"/>
        <v>0</v>
      </c>
      <c r="R939" s="415" t="str">
        <f t="shared" si="120"/>
        <v>Leer</v>
      </c>
      <c r="S939" s="445">
        <f>IF('Angaben KH-Standort'!D$29='A4'!D939,IF('Angaben KH-Standort'!E$29="Ja",1,0),0)</f>
        <v>0</v>
      </c>
      <c r="T939" s="445">
        <f>IF('Angaben KH-Standort'!D$30='A4'!D939,IF('Angaben KH-Standort'!E$30="Ja",1,0),0)</f>
        <v>0</v>
      </c>
      <c r="U939" s="445">
        <f>IF('Angaben KH-Standort'!D$31='A4'!D939,IF('Angaben KH-Standort'!E$31="Ja",1,0),0)</f>
        <v>0</v>
      </c>
    </row>
    <row r="940" spans="2:21" ht="15" customHeight="1" x14ac:dyDescent="0.3">
      <c r="B940" s="70" t="str">
        <f t="shared" si="115"/>
        <v>!!!</v>
      </c>
      <c r="C940" s="265" t="str">
        <f>IF(ISERROR(IF(LEN(E940)&gt;0,VLOOKUP(TEXT($E940,0),'Angaben Stationen'!$E$14:$J$213,5,0),"")),"?",IF(LEN(E940)&gt;0,VLOOKUP(TEXT($E940,0),'Angaben Stationen'!$E$14:$J$213,5,0),""))</f>
        <v/>
      </c>
      <c r="D940" s="232" t="str">
        <f>IF(ISERROR(IF(LEN(E940)&gt;0,VLOOKUP(TEXT($E940,0),'Angaben Stationen'!$E$14:$J$213,6,0),"")),"STATION IST NICHT VORHANDEN",IF(LEN(E940)&gt;0,VLOOKUP(TEXT($E940,0),'Angaben Stationen'!$E$14:$J$213,6,0),""))</f>
        <v/>
      </c>
      <c r="E940" s="287"/>
      <c r="F940" s="234"/>
      <c r="G940" s="234"/>
      <c r="H940" s="263"/>
      <c r="I940" s="169"/>
      <c r="K940" s="445" t="str">
        <f t="shared" si="116"/>
        <v>Leer</v>
      </c>
      <c r="L940" s="445" t="str">
        <f>VLOOKUP($D940,{"29 - Psychiatrie (Erwachsene)","BGI";"297 - stationsäquivalente Behandlung in der Erwachsenenpsychiatrie (29)","BGI";"30 - Kinder- und Jugendpsychiatrie","BGII";"307 - stationsäquivalente Behandlung in der Kinder- und Jugendpsychiatrie (30)","BGII";"31 - Psychosomatik","BGI";"","Leer"},2,0)</f>
        <v>Leer</v>
      </c>
      <c r="M940" s="445">
        <f t="shared" si="113"/>
        <v>0</v>
      </c>
      <c r="N940" s="445">
        <f t="shared" si="114"/>
        <v>0</v>
      </c>
      <c r="O940" s="445">
        <f t="shared" si="117"/>
        <v>0</v>
      </c>
      <c r="P940" s="445">
        <f t="shared" si="118"/>
        <v>0</v>
      </c>
      <c r="Q940" s="445">
        <f t="shared" si="119"/>
        <v>0</v>
      </c>
      <c r="R940" s="415" t="str">
        <f t="shared" si="120"/>
        <v>Leer</v>
      </c>
      <c r="S940" s="445">
        <f>IF('Angaben KH-Standort'!D$29='A4'!D940,IF('Angaben KH-Standort'!E$29="Ja",1,0),0)</f>
        <v>0</v>
      </c>
      <c r="T940" s="445">
        <f>IF('Angaben KH-Standort'!D$30='A4'!D940,IF('Angaben KH-Standort'!E$30="Ja",1,0),0)</f>
        <v>0</v>
      </c>
      <c r="U940" s="445">
        <f>IF('Angaben KH-Standort'!D$31='A4'!D940,IF('Angaben KH-Standort'!E$31="Ja",1,0),0)</f>
        <v>0</v>
      </c>
    </row>
    <row r="941" spans="2:21" ht="15" customHeight="1" x14ac:dyDescent="0.3">
      <c r="B941" s="70" t="str">
        <f t="shared" si="115"/>
        <v>!!!</v>
      </c>
      <c r="C941" s="265" t="str">
        <f>IF(ISERROR(IF(LEN(E941)&gt;0,VLOOKUP(TEXT($E941,0),'Angaben Stationen'!$E$14:$J$213,5,0),"")),"?",IF(LEN(E941)&gt;0,VLOOKUP(TEXT($E941,0),'Angaben Stationen'!$E$14:$J$213,5,0),""))</f>
        <v/>
      </c>
      <c r="D941" s="232" t="str">
        <f>IF(ISERROR(IF(LEN(E941)&gt;0,VLOOKUP(TEXT($E941,0),'Angaben Stationen'!$E$14:$J$213,6,0),"")),"STATION IST NICHT VORHANDEN",IF(LEN(E941)&gt;0,VLOOKUP(TEXT($E941,0),'Angaben Stationen'!$E$14:$J$213,6,0),""))</f>
        <v/>
      </c>
      <c r="E941" s="287"/>
      <c r="F941" s="234"/>
      <c r="G941" s="234"/>
      <c r="H941" s="263"/>
      <c r="I941" s="169"/>
      <c r="K941" s="445" t="str">
        <f t="shared" si="116"/>
        <v>Leer</v>
      </c>
      <c r="L941" s="445" t="str">
        <f>VLOOKUP($D941,{"29 - Psychiatrie (Erwachsene)","BGI";"297 - stationsäquivalente Behandlung in der Erwachsenenpsychiatrie (29)","BGI";"30 - Kinder- und Jugendpsychiatrie","BGII";"307 - stationsäquivalente Behandlung in der Kinder- und Jugendpsychiatrie (30)","BGII";"31 - Psychosomatik","BGI";"","Leer"},2,0)</f>
        <v>Leer</v>
      </c>
      <c r="M941" s="445">
        <f t="shared" si="113"/>
        <v>0</v>
      </c>
      <c r="N941" s="445">
        <f t="shared" si="114"/>
        <v>0</v>
      </c>
      <c r="O941" s="445">
        <f t="shared" si="117"/>
        <v>0</v>
      </c>
      <c r="P941" s="445">
        <f t="shared" si="118"/>
        <v>0</v>
      </c>
      <c r="Q941" s="445">
        <f t="shared" si="119"/>
        <v>0</v>
      </c>
      <c r="R941" s="415" t="str">
        <f t="shared" si="120"/>
        <v>Leer</v>
      </c>
      <c r="S941" s="445">
        <f>IF('Angaben KH-Standort'!D$29='A4'!D941,IF('Angaben KH-Standort'!E$29="Ja",1,0),0)</f>
        <v>0</v>
      </c>
      <c r="T941" s="445">
        <f>IF('Angaben KH-Standort'!D$30='A4'!D941,IF('Angaben KH-Standort'!E$30="Ja",1,0),0)</f>
        <v>0</v>
      </c>
      <c r="U941" s="445">
        <f>IF('Angaben KH-Standort'!D$31='A4'!D941,IF('Angaben KH-Standort'!E$31="Ja",1,0),0)</f>
        <v>0</v>
      </c>
    </row>
    <row r="942" spans="2:21" ht="15" customHeight="1" x14ac:dyDescent="0.3">
      <c r="B942" s="70" t="str">
        <f t="shared" si="115"/>
        <v>!!!</v>
      </c>
      <c r="C942" s="265" t="str">
        <f>IF(ISERROR(IF(LEN(E942)&gt;0,VLOOKUP(TEXT($E942,0),'Angaben Stationen'!$E$14:$J$213,5,0),"")),"?",IF(LEN(E942)&gt;0,VLOOKUP(TEXT($E942,0),'Angaben Stationen'!$E$14:$J$213,5,0),""))</f>
        <v/>
      </c>
      <c r="D942" s="232" t="str">
        <f>IF(ISERROR(IF(LEN(E942)&gt;0,VLOOKUP(TEXT($E942,0),'Angaben Stationen'!$E$14:$J$213,6,0),"")),"STATION IST NICHT VORHANDEN",IF(LEN(E942)&gt;0,VLOOKUP(TEXT($E942,0),'Angaben Stationen'!$E$14:$J$213,6,0),""))</f>
        <v/>
      </c>
      <c r="E942" s="287"/>
      <c r="F942" s="234"/>
      <c r="G942" s="234"/>
      <c r="H942" s="263"/>
      <c r="I942" s="169"/>
      <c r="K942" s="445" t="str">
        <f t="shared" si="116"/>
        <v>Leer</v>
      </c>
      <c r="L942" s="445" t="str">
        <f>VLOOKUP($D942,{"29 - Psychiatrie (Erwachsene)","BGI";"297 - stationsäquivalente Behandlung in der Erwachsenenpsychiatrie (29)","BGI";"30 - Kinder- und Jugendpsychiatrie","BGII";"307 - stationsäquivalente Behandlung in der Kinder- und Jugendpsychiatrie (30)","BGII";"31 - Psychosomatik","BGI";"","Leer"},2,0)</f>
        <v>Leer</v>
      </c>
      <c r="M942" s="445">
        <f t="shared" si="113"/>
        <v>0</v>
      </c>
      <c r="N942" s="445">
        <f t="shared" si="114"/>
        <v>0</v>
      </c>
      <c r="O942" s="445">
        <f t="shared" si="117"/>
        <v>0</v>
      </c>
      <c r="P942" s="445">
        <f t="shared" si="118"/>
        <v>0</v>
      </c>
      <c r="Q942" s="445">
        <f t="shared" si="119"/>
        <v>0</v>
      </c>
      <c r="R942" s="415" t="str">
        <f t="shared" si="120"/>
        <v>Leer</v>
      </c>
      <c r="S942" s="445">
        <f>IF('Angaben KH-Standort'!D$29='A4'!D942,IF('Angaben KH-Standort'!E$29="Ja",1,0),0)</f>
        <v>0</v>
      </c>
      <c r="T942" s="445">
        <f>IF('Angaben KH-Standort'!D$30='A4'!D942,IF('Angaben KH-Standort'!E$30="Ja",1,0),0)</f>
        <v>0</v>
      </c>
      <c r="U942" s="445">
        <f>IF('Angaben KH-Standort'!D$31='A4'!D942,IF('Angaben KH-Standort'!E$31="Ja",1,0),0)</f>
        <v>0</v>
      </c>
    </row>
    <row r="943" spans="2:21" ht="15" customHeight="1" x14ac:dyDescent="0.3">
      <c r="B943" s="70" t="str">
        <f t="shared" si="115"/>
        <v>!!!</v>
      </c>
      <c r="C943" s="265" t="str">
        <f>IF(ISERROR(IF(LEN(E943)&gt;0,VLOOKUP(TEXT($E943,0),'Angaben Stationen'!$E$14:$J$213,5,0),"")),"?",IF(LEN(E943)&gt;0,VLOOKUP(TEXT($E943,0),'Angaben Stationen'!$E$14:$J$213,5,0),""))</f>
        <v/>
      </c>
      <c r="D943" s="232" t="str">
        <f>IF(ISERROR(IF(LEN(E943)&gt;0,VLOOKUP(TEXT($E943,0),'Angaben Stationen'!$E$14:$J$213,6,0),"")),"STATION IST NICHT VORHANDEN",IF(LEN(E943)&gt;0,VLOOKUP(TEXT($E943,0),'Angaben Stationen'!$E$14:$J$213,6,0),""))</f>
        <v/>
      </c>
      <c r="E943" s="287"/>
      <c r="F943" s="234"/>
      <c r="G943" s="234"/>
      <c r="H943" s="263"/>
      <c r="I943" s="169"/>
      <c r="K943" s="445" t="str">
        <f t="shared" si="116"/>
        <v>Leer</v>
      </c>
      <c r="L943" s="445" t="str">
        <f>VLOOKUP($D943,{"29 - Psychiatrie (Erwachsene)","BGI";"297 - stationsäquivalente Behandlung in der Erwachsenenpsychiatrie (29)","BGI";"30 - Kinder- und Jugendpsychiatrie","BGII";"307 - stationsäquivalente Behandlung in der Kinder- und Jugendpsychiatrie (30)","BGII";"31 - Psychosomatik","BGI";"","Leer"},2,0)</f>
        <v>Leer</v>
      </c>
      <c r="M943" s="445">
        <f t="shared" si="113"/>
        <v>0</v>
      </c>
      <c r="N943" s="445">
        <f t="shared" si="114"/>
        <v>0</v>
      </c>
      <c r="O943" s="445">
        <f t="shared" si="117"/>
        <v>0</v>
      </c>
      <c r="P943" s="445">
        <f t="shared" si="118"/>
        <v>0</v>
      </c>
      <c r="Q943" s="445">
        <f t="shared" si="119"/>
        <v>0</v>
      </c>
      <c r="R943" s="415" t="str">
        <f t="shared" si="120"/>
        <v>Leer</v>
      </c>
      <c r="S943" s="445">
        <f>IF('Angaben KH-Standort'!D$29='A4'!D943,IF('Angaben KH-Standort'!E$29="Ja",1,0),0)</f>
        <v>0</v>
      </c>
      <c r="T943" s="445">
        <f>IF('Angaben KH-Standort'!D$30='A4'!D943,IF('Angaben KH-Standort'!E$30="Ja",1,0),0)</f>
        <v>0</v>
      </c>
      <c r="U943" s="445">
        <f>IF('Angaben KH-Standort'!D$31='A4'!D943,IF('Angaben KH-Standort'!E$31="Ja",1,0),0)</f>
        <v>0</v>
      </c>
    </row>
    <row r="944" spans="2:21" ht="15" customHeight="1" x14ac:dyDescent="0.3">
      <c r="B944" s="70" t="str">
        <f t="shared" si="115"/>
        <v>!!!</v>
      </c>
      <c r="C944" s="265" t="str">
        <f>IF(ISERROR(IF(LEN(E944)&gt;0,VLOOKUP(TEXT($E944,0),'Angaben Stationen'!$E$14:$J$213,5,0),"")),"?",IF(LEN(E944)&gt;0,VLOOKUP(TEXT($E944,0),'Angaben Stationen'!$E$14:$J$213,5,0),""))</f>
        <v/>
      </c>
      <c r="D944" s="232" t="str">
        <f>IF(ISERROR(IF(LEN(E944)&gt;0,VLOOKUP(TEXT($E944,0),'Angaben Stationen'!$E$14:$J$213,6,0),"")),"STATION IST NICHT VORHANDEN",IF(LEN(E944)&gt;0,VLOOKUP(TEXT($E944,0),'Angaben Stationen'!$E$14:$J$213,6,0),""))</f>
        <v/>
      </c>
      <c r="E944" s="287"/>
      <c r="F944" s="234"/>
      <c r="G944" s="234"/>
      <c r="H944" s="263"/>
      <c r="I944" s="169"/>
      <c r="K944" s="445" t="str">
        <f t="shared" si="116"/>
        <v>Leer</v>
      </c>
      <c r="L944" s="445" t="str">
        <f>VLOOKUP($D944,{"29 - Psychiatrie (Erwachsene)","BGI";"297 - stationsäquivalente Behandlung in der Erwachsenenpsychiatrie (29)","BGI";"30 - Kinder- und Jugendpsychiatrie","BGII";"307 - stationsäquivalente Behandlung in der Kinder- und Jugendpsychiatrie (30)","BGII";"31 - Psychosomatik","BGI";"","Leer"},2,0)</f>
        <v>Leer</v>
      </c>
      <c r="M944" s="445">
        <f t="shared" si="113"/>
        <v>0</v>
      </c>
      <c r="N944" s="445">
        <f t="shared" si="114"/>
        <v>0</v>
      </c>
      <c r="O944" s="445">
        <f t="shared" si="117"/>
        <v>0</v>
      </c>
      <c r="P944" s="445">
        <f t="shared" si="118"/>
        <v>0</v>
      </c>
      <c r="Q944" s="445">
        <f t="shared" si="119"/>
        <v>0</v>
      </c>
      <c r="R944" s="415" t="str">
        <f t="shared" si="120"/>
        <v>Leer</v>
      </c>
      <c r="S944" s="445">
        <f>IF('Angaben KH-Standort'!D$29='A4'!D944,IF('Angaben KH-Standort'!E$29="Ja",1,0),0)</f>
        <v>0</v>
      </c>
      <c r="T944" s="445">
        <f>IF('Angaben KH-Standort'!D$30='A4'!D944,IF('Angaben KH-Standort'!E$30="Ja",1,0),0)</f>
        <v>0</v>
      </c>
      <c r="U944" s="445">
        <f>IF('Angaben KH-Standort'!D$31='A4'!D944,IF('Angaben KH-Standort'!E$31="Ja",1,0),0)</f>
        <v>0</v>
      </c>
    </row>
    <row r="945" spans="2:21" ht="15" customHeight="1" x14ac:dyDescent="0.3">
      <c r="B945" s="70" t="str">
        <f t="shared" si="115"/>
        <v>!!!</v>
      </c>
      <c r="C945" s="265" t="str">
        <f>IF(ISERROR(IF(LEN(E945)&gt;0,VLOOKUP(TEXT($E945,0),'Angaben Stationen'!$E$14:$J$213,5,0),"")),"?",IF(LEN(E945)&gt;0,VLOOKUP(TEXT($E945,0),'Angaben Stationen'!$E$14:$J$213,5,0),""))</f>
        <v/>
      </c>
      <c r="D945" s="232" t="str">
        <f>IF(ISERROR(IF(LEN(E945)&gt;0,VLOOKUP(TEXT($E945,0),'Angaben Stationen'!$E$14:$J$213,6,0),"")),"STATION IST NICHT VORHANDEN",IF(LEN(E945)&gt;0,VLOOKUP(TEXT($E945,0),'Angaben Stationen'!$E$14:$J$213,6,0),""))</f>
        <v/>
      </c>
      <c r="E945" s="287"/>
      <c r="F945" s="234"/>
      <c r="G945" s="234"/>
      <c r="H945" s="263"/>
      <c r="I945" s="169"/>
      <c r="K945" s="445" t="str">
        <f t="shared" si="116"/>
        <v>Leer</v>
      </c>
      <c r="L945" s="445" t="str">
        <f>VLOOKUP($D945,{"29 - Psychiatrie (Erwachsene)","BGI";"297 - stationsäquivalente Behandlung in der Erwachsenenpsychiatrie (29)","BGI";"30 - Kinder- und Jugendpsychiatrie","BGII";"307 - stationsäquivalente Behandlung in der Kinder- und Jugendpsychiatrie (30)","BGII";"31 - Psychosomatik","BGI";"","Leer"},2,0)</f>
        <v>Leer</v>
      </c>
      <c r="M945" s="445">
        <f t="shared" si="113"/>
        <v>0</v>
      </c>
      <c r="N945" s="445">
        <f t="shared" si="114"/>
        <v>0</v>
      </c>
      <c r="O945" s="445">
        <f t="shared" si="117"/>
        <v>0</v>
      </c>
      <c r="P945" s="445">
        <f t="shared" si="118"/>
        <v>0</v>
      </c>
      <c r="Q945" s="445">
        <f t="shared" si="119"/>
        <v>0</v>
      </c>
      <c r="R945" s="415" t="str">
        <f t="shared" si="120"/>
        <v>Leer</v>
      </c>
      <c r="S945" s="445">
        <f>IF('Angaben KH-Standort'!D$29='A4'!D945,IF('Angaben KH-Standort'!E$29="Ja",1,0),0)</f>
        <v>0</v>
      </c>
      <c r="T945" s="445">
        <f>IF('Angaben KH-Standort'!D$30='A4'!D945,IF('Angaben KH-Standort'!E$30="Ja",1,0),0)</f>
        <v>0</v>
      </c>
      <c r="U945" s="445">
        <f>IF('Angaben KH-Standort'!D$31='A4'!D945,IF('Angaben KH-Standort'!E$31="Ja",1,0),0)</f>
        <v>0</v>
      </c>
    </row>
    <row r="946" spans="2:21" ht="15" customHeight="1" x14ac:dyDescent="0.3">
      <c r="B946" s="70" t="str">
        <f t="shared" si="115"/>
        <v>!!!</v>
      </c>
      <c r="C946" s="265" t="str">
        <f>IF(ISERROR(IF(LEN(E946)&gt;0,VLOOKUP(TEXT($E946,0),'Angaben Stationen'!$E$14:$J$213,5,0),"")),"?",IF(LEN(E946)&gt;0,VLOOKUP(TEXT($E946,0),'Angaben Stationen'!$E$14:$J$213,5,0),""))</f>
        <v/>
      </c>
      <c r="D946" s="232" t="str">
        <f>IF(ISERROR(IF(LEN(E946)&gt;0,VLOOKUP(TEXT($E946,0),'Angaben Stationen'!$E$14:$J$213,6,0),"")),"STATION IST NICHT VORHANDEN",IF(LEN(E946)&gt;0,VLOOKUP(TEXT($E946,0),'Angaben Stationen'!$E$14:$J$213,6,0),""))</f>
        <v/>
      </c>
      <c r="E946" s="287"/>
      <c r="F946" s="234"/>
      <c r="G946" s="234"/>
      <c r="H946" s="263"/>
      <c r="I946" s="169"/>
      <c r="K946" s="445" t="str">
        <f t="shared" si="116"/>
        <v>Leer</v>
      </c>
      <c r="L946" s="445" t="str">
        <f>VLOOKUP($D946,{"29 - Psychiatrie (Erwachsene)","BGI";"297 - stationsäquivalente Behandlung in der Erwachsenenpsychiatrie (29)","BGI";"30 - Kinder- und Jugendpsychiatrie","BGII";"307 - stationsäquivalente Behandlung in der Kinder- und Jugendpsychiatrie (30)","BGII";"31 - Psychosomatik","BGI";"","Leer"},2,0)</f>
        <v>Leer</v>
      </c>
      <c r="M946" s="445">
        <f t="shared" si="113"/>
        <v>0</v>
      </c>
      <c r="N946" s="445">
        <f t="shared" si="114"/>
        <v>0</v>
      </c>
      <c r="O946" s="445">
        <f t="shared" si="117"/>
        <v>0</v>
      </c>
      <c r="P946" s="445">
        <f t="shared" si="118"/>
        <v>0</v>
      </c>
      <c r="Q946" s="445">
        <f t="shared" si="119"/>
        <v>0</v>
      </c>
      <c r="R946" s="415" t="str">
        <f t="shared" si="120"/>
        <v>Leer</v>
      </c>
      <c r="S946" s="445">
        <f>IF('Angaben KH-Standort'!D$29='A4'!D946,IF('Angaben KH-Standort'!E$29="Ja",1,0),0)</f>
        <v>0</v>
      </c>
      <c r="T946" s="445">
        <f>IF('Angaben KH-Standort'!D$30='A4'!D946,IF('Angaben KH-Standort'!E$30="Ja",1,0),0)</f>
        <v>0</v>
      </c>
      <c r="U946" s="445">
        <f>IF('Angaben KH-Standort'!D$31='A4'!D946,IF('Angaben KH-Standort'!E$31="Ja",1,0),0)</f>
        <v>0</v>
      </c>
    </row>
    <row r="947" spans="2:21" ht="15" customHeight="1" x14ac:dyDescent="0.3">
      <c r="B947" s="70" t="str">
        <f t="shared" si="115"/>
        <v>!!!</v>
      </c>
      <c r="C947" s="265" t="str">
        <f>IF(ISERROR(IF(LEN(E947)&gt;0,VLOOKUP(TEXT($E947,0),'Angaben Stationen'!$E$14:$J$213,5,0),"")),"?",IF(LEN(E947)&gt;0,VLOOKUP(TEXT($E947,0),'Angaben Stationen'!$E$14:$J$213,5,0),""))</f>
        <v/>
      </c>
      <c r="D947" s="232" t="str">
        <f>IF(ISERROR(IF(LEN(E947)&gt;0,VLOOKUP(TEXT($E947,0),'Angaben Stationen'!$E$14:$J$213,6,0),"")),"STATION IST NICHT VORHANDEN",IF(LEN(E947)&gt;0,VLOOKUP(TEXT($E947,0),'Angaben Stationen'!$E$14:$J$213,6,0),""))</f>
        <v/>
      </c>
      <c r="E947" s="287"/>
      <c r="F947" s="234"/>
      <c r="G947" s="234"/>
      <c r="H947" s="263"/>
      <c r="I947" s="169"/>
      <c r="K947" s="445" t="str">
        <f t="shared" si="116"/>
        <v>Leer</v>
      </c>
      <c r="L947" s="445" t="str">
        <f>VLOOKUP($D947,{"29 - Psychiatrie (Erwachsene)","BGI";"297 - stationsäquivalente Behandlung in der Erwachsenenpsychiatrie (29)","BGI";"30 - Kinder- und Jugendpsychiatrie","BGII";"307 - stationsäquivalente Behandlung in der Kinder- und Jugendpsychiatrie (30)","BGII";"31 - Psychosomatik","BGI";"","Leer"},2,0)</f>
        <v>Leer</v>
      </c>
      <c r="M947" s="445">
        <f t="shared" si="113"/>
        <v>0</v>
      </c>
      <c r="N947" s="445">
        <f t="shared" si="114"/>
        <v>0</v>
      </c>
      <c r="O947" s="445">
        <f t="shared" si="117"/>
        <v>0</v>
      </c>
      <c r="P947" s="445">
        <f t="shared" si="118"/>
        <v>0</v>
      </c>
      <c r="Q947" s="445">
        <f t="shared" si="119"/>
        <v>0</v>
      </c>
      <c r="R947" s="415" t="str">
        <f t="shared" si="120"/>
        <v>Leer</v>
      </c>
      <c r="S947" s="445">
        <f>IF('Angaben KH-Standort'!D$29='A4'!D947,IF('Angaben KH-Standort'!E$29="Ja",1,0),0)</f>
        <v>0</v>
      </c>
      <c r="T947" s="445">
        <f>IF('Angaben KH-Standort'!D$30='A4'!D947,IF('Angaben KH-Standort'!E$30="Ja",1,0),0)</f>
        <v>0</v>
      </c>
      <c r="U947" s="445">
        <f>IF('Angaben KH-Standort'!D$31='A4'!D947,IF('Angaben KH-Standort'!E$31="Ja",1,0),0)</f>
        <v>0</v>
      </c>
    </row>
    <row r="948" spans="2:21" ht="15" customHeight="1" x14ac:dyDescent="0.3">
      <c r="B948" s="70" t="str">
        <f t="shared" si="115"/>
        <v>!!!</v>
      </c>
      <c r="C948" s="265" t="str">
        <f>IF(ISERROR(IF(LEN(E948)&gt;0,VLOOKUP(TEXT($E948,0),'Angaben Stationen'!$E$14:$J$213,5,0),"")),"?",IF(LEN(E948)&gt;0,VLOOKUP(TEXT($E948,0),'Angaben Stationen'!$E$14:$J$213,5,0),""))</f>
        <v/>
      </c>
      <c r="D948" s="232" t="str">
        <f>IF(ISERROR(IF(LEN(E948)&gt;0,VLOOKUP(TEXT($E948,0),'Angaben Stationen'!$E$14:$J$213,6,0),"")),"STATION IST NICHT VORHANDEN",IF(LEN(E948)&gt;0,VLOOKUP(TEXT($E948,0),'Angaben Stationen'!$E$14:$J$213,6,0),""))</f>
        <v/>
      </c>
      <c r="E948" s="287"/>
      <c r="F948" s="234"/>
      <c r="G948" s="234"/>
      <c r="H948" s="263"/>
      <c r="I948" s="169"/>
      <c r="K948" s="445" t="str">
        <f t="shared" si="116"/>
        <v>Leer</v>
      </c>
      <c r="L948" s="445" t="str">
        <f>VLOOKUP($D948,{"29 - Psychiatrie (Erwachsene)","BGI";"297 - stationsäquivalente Behandlung in der Erwachsenenpsychiatrie (29)","BGI";"30 - Kinder- und Jugendpsychiatrie","BGII";"307 - stationsäquivalente Behandlung in der Kinder- und Jugendpsychiatrie (30)","BGII";"31 - Psychosomatik","BGI";"","Leer"},2,0)</f>
        <v>Leer</v>
      </c>
      <c r="M948" s="445">
        <f t="shared" si="113"/>
        <v>0</v>
      </c>
      <c r="N948" s="445">
        <f t="shared" si="114"/>
        <v>0</v>
      </c>
      <c r="O948" s="445">
        <f t="shared" si="117"/>
        <v>0</v>
      </c>
      <c r="P948" s="445">
        <f t="shared" si="118"/>
        <v>0</v>
      </c>
      <c r="Q948" s="445">
        <f t="shared" si="119"/>
        <v>0</v>
      </c>
      <c r="R948" s="415" t="str">
        <f t="shared" si="120"/>
        <v>Leer</v>
      </c>
      <c r="S948" s="445">
        <f>IF('Angaben KH-Standort'!D$29='A4'!D948,IF('Angaben KH-Standort'!E$29="Ja",1,0),0)</f>
        <v>0</v>
      </c>
      <c r="T948" s="445">
        <f>IF('Angaben KH-Standort'!D$30='A4'!D948,IF('Angaben KH-Standort'!E$30="Ja",1,0),0)</f>
        <v>0</v>
      </c>
      <c r="U948" s="445">
        <f>IF('Angaben KH-Standort'!D$31='A4'!D948,IF('Angaben KH-Standort'!E$31="Ja",1,0),0)</f>
        <v>0</v>
      </c>
    </row>
    <row r="949" spans="2:21" ht="15" customHeight="1" x14ac:dyDescent="0.3">
      <c r="B949" s="70" t="str">
        <f t="shared" si="115"/>
        <v>!!!</v>
      </c>
      <c r="C949" s="265" t="str">
        <f>IF(ISERROR(IF(LEN(E949)&gt;0,VLOOKUP(TEXT($E949,0),'Angaben Stationen'!$E$14:$J$213,5,0),"")),"?",IF(LEN(E949)&gt;0,VLOOKUP(TEXT($E949,0),'Angaben Stationen'!$E$14:$J$213,5,0),""))</f>
        <v/>
      </c>
      <c r="D949" s="232" t="str">
        <f>IF(ISERROR(IF(LEN(E949)&gt;0,VLOOKUP(TEXT($E949,0),'Angaben Stationen'!$E$14:$J$213,6,0),"")),"STATION IST NICHT VORHANDEN",IF(LEN(E949)&gt;0,VLOOKUP(TEXT($E949,0),'Angaben Stationen'!$E$14:$J$213,6,0),""))</f>
        <v/>
      </c>
      <c r="E949" s="287"/>
      <c r="F949" s="234"/>
      <c r="G949" s="234"/>
      <c r="H949" s="263"/>
      <c r="I949" s="169"/>
      <c r="K949" s="445" t="str">
        <f t="shared" si="116"/>
        <v>Leer</v>
      </c>
      <c r="L949" s="445" t="str">
        <f>VLOOKUP($D949,{"29 - Psychiatrie (Erwachsene)","BGI";"297 - stationsäquivalente Behandlung in der Erwachsenenpsychiatrie (29)","BGI";"30 - Kinder- und Jugendpsychiatrie","BGII";"307 - stationsäquivalente Behandlung in der Kinder- und Jugendpsychiatrie (30)","BGII";"31 - Psychosomatik","BGI";"","Leer"},2,0)</f>
        <v>Leer</v>
      </c>
      <c r="M949" s="445">
        <f t="shared" si="113"/>
        <v>0</v>
      </c>
      <c r="N949" s="445">
        <f t="shared" si="114"/>
        <v>0</v>
      </c>
      <c r="O949" s="445">
        <f t="shared" si="117"/>
        <v>0</v>
      </c>
      <c r="P949" s="445">
        <f t="shared" si="118"/>
        <v>0</v>
      </c>
      <c r="Q949" s="445">
        <f t="shared" si="119"/>
        <v>0</v>
      </c>
      <c r="R949" s="415" t="str">
        <f t="shared" si="120"/>
        <v>Leer</v>
      </c>
      <c r="S949" s="445">
        <f>IF('Angaben KH-Standort'!D$29='A4'!D949,IF('Angaben KH-Standort'!E$29="Ja",1,0),0)</f>
        <v>0</v>
      </c>
      <c r="T949" s="445">
        <f>IF('Angaben KH-Standort'!D$30='A4'!D949,IF('Angaben KH-Standort'!E$30="Ja",1,0),0)</f>
        <v>0</v>
      </c>
      <c r="U949" s="445">
        <f>IF('Angaben KH-Standort'!D$31='A4'!D949,IF('Angaben KH-Standort'!E$31="Ja",1,0),0)</f>
        <v>0</v>
      </c>
    </row>
    <row r="950" spans="2:21" ht="15" customHeight="1" x14ac:dyDescent="0.3">
      <c r="B950" s="70" t="str">
        <f t="shared" si="115"/>
        <v>!!!</v>
      </c>
      <c r="C950" s="265" t="str">
        <f>IF(ISERROR(IF(LEN(E950)&gt;0,VLOOKUP(TEXT($E950,0),'Angaben Stationen'!$E$14:$J$213,5,0),"")),"?",IF(LEN(E950)&gt;0,VLOOKUP(TEXT($E950,0),'Angaben Stationen'!$E$14:$J$213,5,0),""))</f>
        <v/>
      </c>
      <c r="D950" s="232" t="str">
        <f>IF(ISERROR(IF(LEN(E950)&gt;0,VLOOKUP(TEXT($E950,0),'Angaben Stationen'!$E$14:$J$213,6,0),"")),"STATION IST NICHT VORHANDEN",IF(LEN(E950)&gt;0,VLOOKUP(TEXT($E950,0),'Angaben Stationen'!$E$14:$J$213,6,0),""))</f>
        <v/>
      </c>
      <c r="E950" s="287"/>
      <c r="F950" s="234"/>
      <c r="G950" s="234"/>
      <c r="H950" s="263"/>
      <c r="I950" s="169"/>
      <c r="K950" s="445" t="str">
        <f t="shared" si="116"/>
        <v>Leer</v>
      </c>
      <c r="L950" s="445" t="str">
        <f>VLOOKUP($D950,{"29 - Psychiatrie (Erwachsene)","BGI";"297 - stationsäquivalente Behandlung in der Erwachsenenpsychiatrie (29)","BGI";"30 - Kinder- und Jugendpsychiatrie","BGII";"307 - stationsäquivalente Behandlung in der Kinder- und Jugendpsychiatrie (30)","BGII";"31 - Psychosomatik","BGI";"","Leer"},2,0)</f>
        <v>Leer</v>
      </c>
      <c r="M950" s="445">
        <f t="shared" si="113"/>
        <v>0</v>
      </c>
      <c r="N950" s="445">
        <f t="shared" si="114"/>
        <v>0</v>
      </c>
      <c r="O950" s="445">
        <f t="shared" si="117"/>
        <v>0</v>
      </c>
      <c r="P950" s="445">
        <f t="shared" si="118"/>
        <v>0</v>
      </c>
      <c r="Q950" s="445">
        <f t="shared" si="119"/>
        <v>0</v>
      </c>
      <c r="R950" s="415" t="str">
        <f t="shared" si="120"/>
        <v>Leer</v>
      </c>
      <c r="S950" s="445">
        <f>IF('Angaben KH-Standort'!D$29='A4'!D950,IF('Angaben KH-Standort'!E$29="Ja",1,0),0)</f>
        <v>0</v>
      </c>
      <c r="T950" s="445">
        <f>IF('Angaben KH-Standort'!D$30='A4'!D950,IF('Angaben KH-Standort'!E$30="Ja",1,0),0)</f>
        <v>0</v>
      </c>
      <c r="U950" s="445">
        <f>IF('Angaben KH-Standort'!D$31='A4'!D950,IF('Angaben KH-Standort'!E$31="Ja",1,0),0)</f>
        <v>0</v>
      </c>
    </row>
    <row r="951" spans="2:21" ht="15" customHeight="1" x14ac:dyDescent="0.3">
      <c r="B951" s="70" t="str">
        <f t="shared" si="115"/>
        <v>!!!</v>
      </c>
      <c r="C951" s="265" t="str">
        <f>IF(ISERROR(IF(LEN(E951)&gt;0,VLOOKUP(TEXT($E951,0),'Angaben Stationen'!$E$14:$J$213,5,0),"")),"?",IF(LEN(E951)&gt;0,VLOOKUP(TEXT($E951,0),'Angaben Stationen'!$E$14:$J$213,5,0),""))</f>
        <v/>
      </c>
      <c r="D951" s="232" t="str">
        <f>IF(ISERROR(IF(LEN(E951)&gt;0,VLOOKUP(TEXT($E951,0),'Angaben Stationen'!$E$14:$J$213,6,0),"")),"STATION IST NICHT VORHANDEN",IF(LEN(E951)&gt;0,VLOOKUP(TEXT($E951,0),'Angaben Stationen'!$E$14:$J$213,6,0),""))</f>
        <v/>
      </c>
      <c r="E951" s="287"/>
      <c r="F951" s="234"/>
      <c r="G951" s="234"/>
      <c r="H951" s="263"/>
      <c r="I951" s="169"/>
      <c r="K951" s="445" t="str">
        <f t="shared" si="116"/>
        <v>Leer</v>
      </c>
      <c r="L951" s="445" t="str">
        <f>VLOOKUP($D951,{"29 - Psychiatrie (Erwachsene)","BGI";"297 - stationsäquivalente Behandlung in der Erwachsenenpsychiatrie (29)","BGI";"30 - Kinder- und Jugendpsychiatrie","BGII";"307 - stationsäquivalente Behandlung in der Kinder- und Jugendpsychiatrie (30)","BGII";"31 - Psychosomatik","BGI";"","Leer"},2,0)</f>
        <v>Leer</v>
      </c>
      <c r="M951" s="445">
        <f t="shared" si="113"/>
        <v>0</v>
      </c>
      <c r="N951" s="445">
        <f t="shared" si="114"/>
        <v>0</v>
      </c>
      <c r="O951" s="445">
        <f t="shared" si="117"/>
        <v>0</v>
      </c>
      <c r="P951" s="445">
        <f t="shared" si="118"/>
        <v>0</v>
      </c>
      <c r="Q951" s="445">
        <f t="shared" si="119"/>
        <v>0</v>
      </c>
      <c r="R951" s="415" t="str">
        <f t="shared" si="120"/>
        <v>Leer</v>
      </c>
      <c r="S951" s="445">
        <f>IF('Angaben KH-Standort'!D$29='A4'!D951,IF('Angaben KH-Standort'!E$29="Ja",1,0),0)</f>
        <v>0</v>
      </c>
      <c r="T951" s="445">
        <f>IF('Angaben KH-Standort'!D$30='A4'!D951,IF('Angaben KH-Standort'!E$30="Ja",1,0),0)</f>
        <v>0</v>
      </c>
      <c r="U951" s="445">
        <f>IF('Angaben KH-Standort'!D$31='A4'!D951,IF('Angaben KH-Standort'!E$31="Ja",1,0),0)</f>
        <v>0</v>
      </c>
    </row>
    <row r="952" spans="2:21" ht="15" customHeight="1" x14ac:dyDescent="0.3">
      <c r="B952" s="70" t="str">
        <f t="shared" si="115"/>
        <v>!!!</v>
      </c>
      <c r="C952" s="265" t="str">
        <f>IF(ISERROR(IF(LEN(E952)&gt;0,VLOOKUP(TEXT($E952,0),'Angaben Stationen'!$E$14:$J$213,5,0),"")),"?",IF(LEN(E952)&gt;0,VLOOKUP(TEXT($E952,0),'Angaben Stationen'!$E$14:$J$213,5,0),""))</f>
        <v/>
      </c>
      <c r="D952" s="232" t="str">
        <f>IF(ISERROR(IF(LEN(E952)&gt;0,VLOOKUP(TEXT($E952,0),'Angaben Stationen'!$E$14:$J$213,6,0),"")),"STATION IST NICHT VORHANDEN",IF(LEN(E952)&gt;0,VLOOKUP(TEXT($E952,0),'Angaben Stationen'!$E$14:$J$213,6,0),""))</f>
        <v/>
      </c>
      <c r="E952" s="287"/>
      <c r="F952" s="234"/>
      <c r="G952" s="234"/>
      <c r="H952" s="263"/>
      <c r="I952" s="169"/>
      <c r="K952" s="445" t="str">
        <f t="shared" si="116"/>
        <v>Leer</v>
      </c>
      <c r="L952" s="445" t="str">
        <f>VLOOKUP($D952,{"29 - Psychiatrie (Erwachsene)","BGI";"297 - stationsäquivalente Behandlung in der Erwachsenenpsychiatrie (29)","BGI";"30 - Kinder- und Jugendpsychiatrie","BGII";"307 - stationsäquivalente Behandlung in der Kinder- und Jugendpsychiatrie (30)","BGII";"31 - Psychosomatik","BGI";"","Leer"},2,0)</f>
        <v>Leer</v>
      </c>
      <c r="M952" s="445">
        <f t="shared" si="113"/>
        <v>0</v>
      </c>
      <c r="N952" s="445">
        <f t="shared" si="114"/>
        <v>0</v>
      </c>
      <c r="O952" s="445">
        <f t="shared" si="117"/>
        <v>0</v>
      </c>
      <c r="P952" s="445">
        <f t="shared" si="118"/>
        <v>0</v>
      </c>
      <c r="Q952" s="445">
        <f t="shared" si="119"/>
        <v>0</v>
      </c>
      <c r="R952" s="415" t="str">
        <f t="shared" si="120"/>
        <v>Leer</v>
      </c>
      <c r="S952" s="445">
        <f>IF('Angaben KH-Standort'!D$29='A4'!D952,IF('Angaben KH-Standort'!E$29="Ja",1,0),0)</f>
        <v>0</v>
      </c>
      <c r="T952" s="445">
        <f>IF('Angaben KH-Standort'!D$30='A4'!D952,IF('Angaben KH-Standort'!E$30="Ja",1,0),0)</f>
        <v>0</v>
      </c>
      <c r="U952" s="445">
        <f>IF('Angaben KH-Standort'!D$31='A4'!D952,IF('Angaben KH-Standort'!E$31="Ja",1,0),0)</f>
        <v>0</v>
      </c>
    </row>
    <row r="953" spans="2:21" ht="15" customHeight="1" x14ac:dyDescent="0.3">
      <c r="B953" s="70" t="str">
        <f t="shared" si="115"/>
        <v>!!!</v>
      </c>
      <c r="C953" s="265" t="str">
        <f>IF(ISERROR(IF(LEN(E953)&gt;0,VLOOKUP(TEXT($E953,0),'Angaben Stationen'!$E$14:$J$213,5,0),"")),"?",IF(LEN(E953)&gt;0,VLOOKUP(TEXT($E953,0),'Angaben Stationen'!$E$14:$J$213,5,0),""))</f>
        <v/>
      </c>
      <c r="D953" s="232" t="str">
        <f>IF(ISERROR(IF(LEN(E953)&gt;0,VLOOKUP(TEXT($E953,0),'Angaben Stationen'!$E$14:$J$213,6,0),"")),"STATION IST NICHT VORHANDEN",IF(LEN(E953)&gt;0,VLOOKUP(TEXT($E953,0),'Angaben Stationen'!$E$14:$J$213,6,0),""))</f>
        <v/>
      </c>
      <c r="E953" s="287"/>
      <c r="F953" s="234"/>
      <c r="G953" s="234"/>
      <c r="H953" s="263"/>
      <c r="I953" s="169"/>
      <c r="K953" s="445" t="str">
        <f t="shared" si="116"/>
        <v>Leer</v>
      </c>
      <c r="L953" s="445" t="str">
        <f>VLOOKUP($D953,{"29 - Psychiatrie (Erwachsene)","BGI";"297 - stationsäquivalente Behandlung in der Erwachsenenpsychiatrie (29)","BGI";"30 - Kinder- und Jugendpsychiatrie","BGII";"307 - stationsäquivalente Behandlung in der Kinder- und Jugendpsychiatrie (30)","BGII";"31 - Psychosomatik","BGI";"","Leer"},2,0)</f>
        <v>Leer</v>
      </c>
      <c r="M953" s="445">
        <f t="shared" si="113"/>
        <v>0</v>
      </c>
      <c r="N953" s="445">
        <f t="shared" si="114"/>
        <v>0</v>
      </c>
      <c r="O953" s="445">
        <f t="shared" si="117"/>
        <v>0</v>
      </c>
      <c r="P953" s="445">
        <f t="shared" si="118"/>
        <v>0</v>
      </c>
      <c r="Q953" s="445">
        <f t="shared" si="119"/>
        <v>0</v>
      </c>
      <c r="R953" s="415" t="str">
        <f t="shared" si="120"/>
        <v>Leer</v>
      </c>
      <c r="S953" s="445">
        <f>IF('Angaben KH-Standort'!D$29='A4'!D953,IF('Angaben KH-Standort'!E$29="Ja",1,0),0)</f>
        <v>0</v>
      </c>
      <c r="T953" s="445">
        <f>IF('Angaben KH-Standort'!D$30='A4'!D953,IF('Angaben KH-Standort'!E$30="Ja",1,0),0)</f>
        <v>0</v>
      </c>
      <c r="U953" s="445">
        <f>IF('Angaben KH-Standort'!D$31='A4'!D953,IF('Angaben KH-Standort'!E$31="Ja",1,0),0)</f>
        <v>0</v>
      </c>
    </row>
    <row r="954" spans="2:21" ht="15" customHeight="1" x14ac:dyDescent="0.3">
      <c r="B954" s="70" t="str">
        <f t="shared" si="115"/>
        <v>!!!</v>
      </c>
      <c r="C954" s="265" t="str">
        <f>IF(ISERROR(IF(LEN(E954)&gt;0,VLOOKUP(TEXT($E954,0),'Angaben Stationen'!$E$14:$J$213,5,0),"")),"?",IF(LEN(E954)&gt;0,VLOOKUP(TEXT($E954,0),'Angaben Stationen'!$E$14:$J$213,5,0),""))</f>
        <v/>
      </c>
      <c r="D954" s="232" t="str">
        <f>IF(ISERROR(IF(LEN(E954)&gt;0,VLOOKUP(TEXT($E954,0),'Angaben Stationen'!$E$14:$J$213,6,0),"")),"STATION IST NICHT VORHANDEN",IF(LEN(E954)&gt;0,VLOOKUP(TEXT($E954,0),'Angaben Stationen'!$E$14:$J$213,6,0),""))</f>
        <v/>
      </c>
      <c r="E954" s="287"/>
      <c r="F954" s="234"/>
      <c r="G954" s="234"/>
      <c r="H954" s="263"/>
      <c r="I954" s="169"/>
      <c r="K954" s="445" t="str">
        <f t="shared" si="116"/>
        <v>Leer</v>
      </c>
      <c r="L954" s="445" t="str">
        <f>VLOOKUP($D954,{"29 - Psychiatrie (Erwachsene)","BGI";"297 - stationsäquivalente Behandlung in der Erwachsenenpsychiatrie (29)","BGI";"30 - Kinder- und Jugendpsychiatrie","BGII";"307 - stationsäquivalente Behandlung in der Kinder- und Jugendpsychiatrie (30)","BGII";"31 - Psychosomatik","BGI";"","Leer"},2,0)</f>
        <v>Leer</v>
      </c>
      <c r="M954" s="445">
        <f t="shared" si="113"/>
        <v>0</v>
      </c>
      <c r="N954" s="445">
        <f t="shared" si="114"/>
        <v>0</v>
      </c>
      <c r="O954" s="445">
        <f t="shared" si="117"/>
        <v>0</v>
      </c>
      <c r="P954" s="445">
        <f t="shared" si="118"/>
        <v>0</v>
      </c>
      <c r="Q954" s="445">
        <f t="shared" si="119"/>
        <v>0</v>
      </c>
      <c r="R954" s="415" t="str">
        <f t="shared" si="120"/>
        <v>Leer</v>
      </c>
      <c r="S954" s="445">
        <f>IF('Angaben KH-Standort'!D$29='A4'!D954,IF('Angaben KH-Standort'!E$29="Ja",1,0),0)</f>
        <v>0</v>
      </c>
      <c r="T954" s="445">
        <f>IF('Angaben KH-Standort'!D$30='A4'!D954,IF('Angaben KH-Standort'!E$30="Ja",1,0),0)</f>
        <v>0</v>
      </c>
      <c r="U954" s="445">
        <f>IF('Angaben KH-Standort'!D$31='A4'!D954,IF('Angaben KH-Standort'!E$31="Ja",1,0),0)</f>
        <v>0</v>
      </c>
    </row>
    <row r="955" spans="2:21" ht="15" customHeight="1" x14ac:dyDescent="0.3">
      <c r="B955" s="70" t="str">
        <f t="shared" si="115"/>
        <v>!!!</v>
      </c>
      <c r="C955" s="265" t="str">
        <f>IF(ISERROR(IF(LEN(E955)&gt;0,VLOOKUP(TEXT($E955,0),'Angaben Stationen'!$E$14:$J$213,5,0),"")),"?",IF(LEN(E955)&gt;0,VLOOKUP(TEXT($E955,0),'Angaben Stationen'!$E$14:$J$213,5,0),""))</f>
        <v/>
      </c>
      <c r="D955" s="232" t="str">
        <f>IF(ISERROR(IF(LEN(E955)&gt;0,VLOOKUP(TEXT($E955,0),'Angaben Stationen'!$E$14:$J$213,6,0),"")),"STATION IST NICHT VORHANDEN",IF(LEN(E955)&gt;0,VLOOKUP(TEXT($E955,0),'Angaben Stationen'!$E$14:$J$213,6,0),""))</f>
        <v/>
      </c>
      <c r="E955" s="287"/>
      <c r="F955" s="234"/>
      <c r="G955" s="234"/>
      <c r="H955" s="263"/>
      <c r="I955" s="169"/>
      <c r="K955" s="445" t="str">
        <f t="shared" si="116"/>
        <v>Leer</v>
      </c>
      <c r="L955" s="445" t="str">
        <f>VLOOKUP($D955,{"29 - Psychiatrie (Erwachsene)","BGI";"297 - stationsäquivalente Behandlung in der Erwachsenenpsychiatrie (29)","BGI";"30 - Kinder- und Jugendpsychiatrie","BGII";"307 - stationsäquivalente Behandlung in der Kinder- und Jugendpsychiatrie (30)","BGII";"31 - Psychosomatik","BGI";"","Leer"},2,0)</f>
        <v>Leer</v>
      </c>
      <c r="M955" s="445">
        <f t="shared" si="113"/>
        <v>0</v>
      </c>
      <c r="N955" s="445">
        <f t="shared" si="114"/>
        <v>0</v>
      </c>
      <c r="O955" s="445">
        <f t="shared" si="117"/>
        <v>0</v>
      </c>
      <c r="P955" s="445">
        <f t="shared" si="118"/>
        <v>0</v>
      </c>
      <c r="Q955" s="445">
        <f t="shared" si="119"/>
        <v>0</v>
      </c>
      <c r="R955" s="415" t="str">
        <f t="shared" si="120"/>
        <v>Leer</v>
      </c>
      <c r="S955" s="445">
        <f>IF('Angaben KH-Standort'!D$29='A4'!D955,IF('Angaben KH-Standort'!E$29="Ja",1,0),0)</f>
        <v>0</v>
      </c>
      <c r="T955" s="445">
        <f>IF('Angaben KH-Standort'!D$30='A4'!D955,IF('Angaben KH-Standort'!E$30="Ja",1,0),0)</f>
        <v>0</v>
      </c>
      <c r="U955" s="445">
        <f>IF('Angaben KH-Standort'!D$31='A4'!D955,IF('Angaben KH-Standort'!E$31="Ja",1,0),0)</f>
        <v>0</v>
      </c>
    </row>
    <row r="956" spans="2:21" ht="15" customHeight="1" x14ac:dyDescent="0.3">
      <c r="B956" s="70" t="str">
        <f t="shared" si="115"/>
        <v>!!!</v>
      </c>
      <c r="C956" s="265" t="str">
        <f>IF(ISERROR(IF(LEN(E956)&gt;0,VLOOKUP(TEXT($E956,0),'Angaben Stationen'!$E$14:$J$213,5,0),"")),"?",IF(LEN(E956)&gt;0,VLOOKUP(TEXT($E956,0),'Angaben Stationen'!$E$14:$J$213,5,0),""))</f>
        <v/>
      </c>
      <c r="D956" s="232" t="str">
        <f>IF(ISERROR(IF(LEN(E956)&gt;0,VLOOKUP(TEXT($E956,0),'Angaben Stationen'!$E$14:$J$213,6,0),"")),"STATION IST NICHT VORHANDEN",IF(LEN(E956)&gt;0,VLOOKUP(TEXT($E956,0),'Angaben Stationen'!$E$14:$J$213,6,0),""))</f>
        <v/>
      </c>
      <c r="E956" s="287"/>
      <c r="F956" s="234"/>
      <c r="G956" s="234"/>
      <c r="H956" s="263"/>
      <c r="I956" s="169"/>
      <c r="K956" s="445" t="str">
        <f t="shared" si="116"/>
        <v>Leer</v>
      </c>
      <c r="L956" s="445" t="str">
        <f>VLOOKUP($D956,{"29 - Psychiatrie (Erwachsene)","BGI";"297 - stationsäquivalente Behandlung in der Erwachsenenpsychiatrie (29)","BGI";"30 - Kinder- und Jugendpsychiatrie","BGII";"307 - stationsäquivalente Behandlung in der Kinder- und Jugendpsychiatrie (30)","BGII";"31 - Psychosomatik","BGI";"","Leer"},2,0)</f>
        <v>Leer</v>
      </c>
      <c r="M956" s="445">
        <f t="shared" si="113"/>
        <v>0</v>
      </c>
      <c r="N956" s="445">
        <f t="shared" si="114"/>
        <v>0</v>
      </c>
      <c r="O956" s="445">
        <f t="shared" si="117"/>
        <v>0</v>
      </c>
      <c r="P956" s="445">
        <f t="shared" si="118"/>
        <v>0</v>
      </c>
      <c r="Q956" s="445">
        <f t="shared" si="119"/>
        <v>0</v>
      </c>
      <c r="R956" s="415" t="str">
        <f t="shared" si="120"/>
        <v>Leer</v>
      </c>
      <c r="S956" s="445">
        <f>IF('Angaben KH-Standort'!D$29='A4'!D956,IF('Angaben KH-Standort'!E$29="Ja",1,0),0)</f>
        <v>0</v>
      </c>
      <c r="T956" s="445">
        <f>IF('Angaben KH-Standort'!D$30='A4'!D956,IF('Angaben KH-Standort'!E$30="Ja",1,0),0)</f>
        <v>0</v>
      </c>
      <c r="U956" s="445">
        <f>IF('Angaben KH-Standort'!D$31='A4'!D956,IF('Angaben KH-Standort'!E$31="Ja",1,0),0)</f>
        <v>0</v>
      </c>
    </row>
    <row r="957" spans="2:21" ht="15" customHeight="1" x14ac:dyDescent="0.3">
      <c r="B957" s="70" t="str">
        <f t="shared" si="115"/>
        <v>!!!</v>
      </c>
      <c r="C957" s="265" t="str">
        <f>IF(ISERROR(IF(LEN(E957)&gt;0,VLOOKUP(TEXT($E957,0),'Angaben Stationen'!$E$14:$J$213,5,0),"")),"?",IF(LEN(E957)&gt;0,VLOOKUP(TEXT($E957,0),'Angaben Stationen'!$E$14:$J$213,5,0),""))</f>
        <v/>
      </c>
      <c r="D957" s="232" t="str">
        <f>IF(ISERROR(IF(LEN(E957)&gt;0,VLOOKUP(TEXT($E957,0),'Angaben Stationen'!$E$14:$J$213,6,0),"")),"STATION IST NICHT VORHANDEN",IF(LEN(E957)&gt;0,VLOOKUP(TEXT($E957,0),'Angaben Stationen'!$E$14:$J$213,6,0),""))</f>
        <v/>
      </c>
      <c r="E957" s="287"/>
      <c r="F957" s="234"/>
      <c r="G957" s="234"/>
      <c r="H957" s="263"/>
      <c r="I957" s="169"/>
      <c r="K957" s="445" t="str">
        <f t="shared" si="116"/>
        <v>Leer</v>
      </c>
      <c r="L957" s="445" t="str">
        <f>VLOOKUP($D957,{"29 - Psychiatrie (Erwachsene)","BGI";"297 - stationsäquivalente Behandlung in der Erwachsenenpsychiatrie (29)","BGI";"30 - Kinder- und Jugendpsychiatrie","BGII";"307 - stationsäquivalente Behandlung in der Kinder- und Jugendpsychiatrie (30)","BGII";"31 - Psychosomatik","BGI";"","Leer"},2,0)</f>
        <v>Leer</v>
      </c>
      <c r="M957" s="445">
        <f t="shared" si="113"/>
        <v>0</v>
      </c>
      <c r="N957" s="445">
        <f t="shared" si="114"/>
        <v>0</v>
      </c>
      <c r="O957" s="445">
        <f t="shared" si="117"/>
        <v>0</v>
      </c>
      <c r="P957" s="445">
        <f t="shared" si="118"/>
        <v>0</v>
      </c>
      <c r="Q957" s="445">
        <f t="shared" si="119"/>
        <v>0</v>
      </c>
      <c r="R957" s="415" t="str">
        <f t="shared" si="120"/>
        <v>Leer</v>
      </c>
      <c r="S957" s="445">
        <f>IF('Angaben KH-Standort'!D$29='A4'!D957,IF('Angaben KH-Standort'!E$29="Ja",1,0),0)</f>
        <v>0</v>
      </c>
      <c r="T957" s="445">
        <f>IF('Angaben KH-Standort'!D$30='A4'!D957,IF('Angaben KH-Standort'!E$30="Ja",1,0),0)</f>
        <v>0</v>
      </c>
      <c r="U957" s="445">
        <f>IF('Angaben KH-Standort'!D$31='A4'!D957,IF('Angaben KH-Standort'!E$31="Ja",1,0),0)</f>
        <v>0</v>
      </c>
    </row>
    <row r="958" spans="2:21" ht="15" customHeight="1" x14ac:dyDescent="0.3">
      <c r="B958" s="70" t="str">
        <f t="shared" si="115"/>
        <v>!!!</v>
      </c>
      <c r="C958" s="265" t="str">
        <f>IF(ISERROR(IF(LEN(E958)&gt;0,VLOOKUP(TEXT($E958,0),'Angaben Stationen'!$E$14:$J$213,5,0),"")),"?",IF(LEN(E958)&gt;0,VLOOKUP(TEXT($E958,0),'Angaben Stationen'!$E$14:$J$213,5,0),""))</f>
        <v/>
      </c>
      <c r="D958" s="232" t="str">
        <f>IF(ISERROR(IF(LEN(E958)&gt;0,VLOOKUP(TEXT($E958,0),'Angaben Stationen'!$E$14:$J$213,6,0),"")),"STATION IST NICHT VORHANDEN",IF(LEN(E958)&gt;0,VLOOKUP(TEXT($E958,0),'Angaben Stationen'!$E$14:$J$213,6,0),""))</f>
        <v/>
      </c>
      <c r="E958" s="287"/>
      <c r="F958" s="234"/>
      <c r="G958" s="234"/>
      <c r="H958" s="263"/>
      <c r="I958" s="169"/>
      <c r="K958" s="445" t="str">
        <f t="shared" si="116"/>
        <v>Leer</v>
      </c>
      <c r="L958" s="445" t="str">
        <f>VLOOKUP($D958,{"29 - Psychiatrie (Erwachsene)","BGI";"297 - stationsäquivalente Behandlung in der Erwachsenenpsychiatrie (29)","BGI";"30 - Kinder- und Jugendpsychiatrie","BGII";"307 - stationsäquivalente Behandlung in der Kinder- und Jugendpsychiatrie (30)","BGII";"31 - Psychosomatik","BGI";"","Leer"},2,0)</f>
        <v>Leer</v>
      </c>
      <c r="M958" s="445">
        <f t="shared" si="113"/>
        <v>0</v>
      </c>
      <c r="N958" s="445">
        <f t="shared" si="114"/>
        <v>0</v>
      </c>
      <c r="O958" s="445">
        <f t="shared" si="117"/>
        <v>0</v>
      </c>
      <c r="P958" s="445">
        <f t="shared" si="118"/>
        <v>0</v>
      </c>
      <c r="Q958" s="445">
        <f t="shared" si="119"/>
        <v>0</v>
      </c>
      <c r="R958" s="415" t="str">
        <f t="shared" si="120"/>
        <v>Leer</v>
      </c>
      <c r="S958" s="445">
        <f>IF('Angaben KH-Standort'!D$29='A4'!D958,IF('Angaben KH-Standort'!E$29="Ja",1,0),0)</f>
        <v>0</v>
      </c>
      <c r="T958" s="445">
        <f>IF('Angaben KH-Standort'!D$30='A4'!D958,IF('Angaben KH-Standort'!E$30="Ja",1,0),0)</f>
        <v>0</v>
      </c>
      <c r="U958" s="445">
        <f>IF('Angaben KH-Standort'!D$31='A4'!D958,IF('Angaben KH-Standort'!E$31="Ja",1,0),0)</f>
        <v>0</v>
      </c>
    </row>
    <row r="959" spans="2:21" ht="15" customHeight="1" x14ac:dyDescent="0.3">
      <c r="B959" s="70" t="str">
        <f t="shared" si="115"/>
        <v>!!!</v>
      </c>
      <c r="C959" s="265" t="str">
        <f>IF(ISERROR(IF(LEN(E959)&gt;0,VLOOKUP(TEXT($E959,0),'Angaben Stationen'!$E$14:$J$213,5,0),"")),"?",IF(LEN(E959)&gt;0,VLOOKUP(TEXT($E959,0),'Angaben Stationen'!$E$14:$J$213,5,0),""))</f>
        <v/>
      </c>
      <c r="D959" s="232" t="str">
        <f>IF(ISERROR(IF(LEN(E959)&gt;0,VLOOKUP(TEXT($E959,0),'Angaben Stationen'!$E$14:$J$213,6,0),"")),"STATION IST NICHT VORHANDEN",IF(LEN(E959)&gt;0,VLOOKUP(TEXT($E959,0),'Angaben Stationen'!$E$14:$J$213,6,0),""))</f>
        <v/>
      </c>
      <c r="E959" s="287"/>
      <c r="F959" s="234"/>
      <c r="G959" s="234"/>
      <c r="H959" s="263"/>
      <c r="I959" s="169"/>
      <c r="K959" s="445" t="str">
        <f t="shared" si="116"/>
        <v>Leer</v>
      </c>
      <c r="L959" s="445" t="str">
        <f>VLOOKUP($D959,{"29 - Psychiatrie (Erwachsene)","BGI";"297 - stationsäquivalente Behandlung in der Erwachsenenpsychiatrie (29)","BGI";"30 - Kinder- und Jugendpsychiatrie","BGII";"307 - stationsäquivalente Behandlung in der Kinder- und Jugendpsychiatrie (30)","BGII";"31 - Psychosomatik","BGI";"","Leer"},2,0)</f>
        <v>Leer</v>
      </c>
      <c r="M959" s="445">
        <f t="shared" si="113"/>
        <v>0</v>
      </c>
      <c r="N959" s="445">
        <f t="shared" si="114"/>
        <v>0</v>
      </c>
      <c r="O959" s="445">
        <f t="shared" si="117"/>
        <v>0</v>
      </c>
      <c r="P959" s="445">
        <f t="shared" si="118"/>
        <v>0</v>
      </c>
      <c r="Q959" s="445">
        <f t="shared" si="119"/>
        <v>0</v>
      </c>
      <c r="R959" s="415" t="str">
        <f t="shared" si="120"/>
        <v>Leer</v>
      </c>
      <c r="S959" s="445">
        <f>IF('Angaben KH-Standort'!D$29='A4'!D959,IF('Angaben KH-Standort'!E$29="Ja",1,0),0)</f>
        <v>0</v>
      </c>
      <c r="T959" s="445">
        <f>IF('Angaben KH-Standort'!D$30='A4'!D959,IF('Angaben KH-Standort'!E$30="Ja",1,0),0)</f>
        <v>0</v>
      </c>
      <c r="U959" s="445">
        <f>IF('Angaben KH-Standort'!D$31='A4'!D959,IF('Angaben KH-Standort'!E$31="Ja",1,0),0)</f>
        <v>0</v>
      </c>
    </row>
    <row r="960" spans="2:21" ht="15" customHeight="1" x14ac:dyDescent="0.3">
      <c r="B960" s="70" t="str">
        <f t="shared" si="115"/>
        <v>!!!</v>
      </c>
      <c r="C960" s="265" t="str">
        <f>IF(ISERROR(IF(LEN(E960)&gt;0,VLOOKUP(TEXT($E960,0),'Angaben Stationen'!$E$14:$J$213,5,0),"")),"?",IF(LEN(E960)&gt;0,VLOOKUP(TEXT($E960,0),'Angaben Stationen'!$E$14:$J$213,5,0),""))</f>
        <v/>
      </c>
      <c r="D960" s="232" t="str">
        <f>IF(ISERROR(IF(LEN(E960)&gt;0,VLOOKUP(TEXT($E960,0),'Angaben Stationen'!$E$14:$J$213,6,0),"")),"STATION IST NICHT VORHANDEN",IF(LEN(E960)&gt;0,VLOOKUP(TEXT($E960,0),'Angaben Stationen'!$E$14:$J$213,6,0),""))</f>
        <v/>
      </c>
      <c r="E960" s="287"/>
      <c r="F960" s="234"/>
      <c r="G960" s="234"/>
      <c r="H960" s="263"/>
      <c r="I960" s="169"/>
      <c r="K960" s="445" t="str">
        <f t="shared" si="116"/>
        <v>Leer</v>
      </c>
      <c r="L960" s="445" t="str">
        <f>VLOOKUP($D960,{"29 - Psychiatrie (Erwachsene)","BGI";"297 - stationsäquivalente Behandlung in der Erwachsenenpsychiatrie (29)","BGI";"30 - Kinder- und Jugendpsychiatrie","BGII";"307 - stationsäquivalente Behandlung in der Kinder- und Jugendpsychiatrie (30)","BGII";"31 - Psychosomatik","BGI";"","Leer"},2,0)</f>
        <v>Leer</v>
      </c>
      <c r="M960" s="445">
        <f t="shared" si="113"/>
        <v>0</v>
      </c>
      <c r="N960" s="445">
        <f t="shared" si="114"/>
        <v>0</v>
      </c>
      <c r="O960" s="445">
        <f t="shared" si="117"/>
        <v>0</v>
      </c>
      <c r="P960" s="445">
        <f t="shared" si="118"/>
        <v>0</v>
      </c>
      <c r="Q960" s="445">
        <f t="shared" si="119"/>
        <v>0</v>
      </c>
      <c r="R960" s="415" t="str">
        <f t="shared" si="120"/>
        <v>Leer</v>
      </c>
      <c r="S960" s="445">
        <f>IF('Angaben KH-Standort'!D$29='A4'!D960,IF('Angaben KH-Standort'!E$29="Ja",1,0),0)</f>
        <v>0</v>
      </c>
      <c r="T960" s="445">
        <f>IF('Angaben KH-Standort'!D$30='A4'!D960,IF('Angaben KH-Standort'!E$30="Ja",1,0),0)</f>
        <v>0</v>
      </c>
      <c r="U960" s="445">
        <f>IF('Angaben KH-Standort'!D$31='A4'!D960,IF('Angaben KH-Standort'!E$31="Ja",1,0),0)</f>
        <v>0</v>
      </c>
    </row>
    <row r="961" spans="2:21" ht="15" customHeight="1" x14ac:dyDescent="0.3">
      <c r="B961" s="70" t="str">
        <f t="shared" si="115"/>
        <v>!!!</v>
      </c>
      <c r="C961" s="265" t="str">
        <f>IF(ISERROR(IF(LEN(E961)&gt;0,VLOOKUP(TEXT($E961,0),'Angaben Stationen'!$E$14:$J$213,5,0),"")),"?",IF(LEN(E961)&gt;0,VLOOKUP(TEXT($E961,0),'Angaben Stationen'!$E$14:$J$213,5,0),""))</f>
        <v/>
      </c>
      <c r="D961" s="232" t="str">
        <f>IF(ISERROR(IF(LEN(E961)&gt;0,VLOOKUP(TEXT($E961,0),'Angaben Stationen'!$E$14:$J$213,6,0),"")),"STATION IST NICHT VORHANDEN",IF(LEN(E961)&gt;0,VLOOKUP(TEXT($E961,0),'Angaben Stationen'!$E$14:$J$213,6,0),""))</f>
        <v/>
      </c>
      <c r="E961" s="287"/>
      <c r="F961" s="234"/>
      <c r="G961" s="234"/>
      <c r="H961" s="263"/>
      <c r="I961" s="169"/>
      <c r="K961" s="445" t="str">
        <f t="shared" si="116"/>
        <v>Leer</v>
      </c>
      <c r="L961" s="445" t="str">
        <f>VLOOKUP($D961,{"29 - Psychiatrie (Erwachsene)","BGI";"297 - stationsäquivalente Behandlung in der Erwachsenenpsychiatrie (29)","BGI";"30 - Kinder- und Jugendpsychiatrie","BGII";"307 - stationsäquivalente Behandlung in der Kinder- und Jugendpsychiatrie (30)","BGII";"31 - Psychosomatik","BGI";"","Leer"},2,0)</f>
        <v>Leer</v>
      </c>
      <c r="M961" s="445">
        <f t="shared" si="113"/>
        <v>0</v>
      </c>
      <c r="N961" s="445">
        <f t="shared" si="114"/>
        <v>0</v>
      </c>
      <c r="O961" s="445">
        <f t="shared" si="117"/>
        <v>0</v>
      </c>
      <c r="P961" s="445">
        <f t="shared" si="118"/>
        <v>0</v>
      </c>
      <c r="Q961" s="445">
        <f t="shared" si="119"/>
        <v>0</v>
      </c>
      <c r="R961" s="415" t="str">
        <f t="shared" si="120"/>
        <v>Leer</v>
      </c>
      <c r="S961" s="445">
        <f>IF('Angaben KH-Standort'!D$29='A4'!D961,IF('Angaben KH-Standort'!E$29="Ja",1,0),0)</f>
        <v>0</v>
      </c>
      <c r="T961" s="445">
        <f>IF('Angaben KH-Standort'!D$30='A4'!D961,IF('Angaben KH-Standort'!E$30="Ja",1,0),0)</f>
        <v>0</v>
      </c>
      <c r="U961" s="445">
        <f>IF('Angaben KH-Standort'!D$31='A4'!D961,IF('Angaben KH-Standort'!E$31="Ja",1,0),0)</f>
        <v>0</v>
      </c>
    </row>
    <row r="962" spans="2:21" ht="15" customHeight="1" x14ac:dyDescent="0.3">
      <c r="B962" s="70" t="str">
        <f t="shared" si="115"/>
        <v>!!!</v>
      </c>
      <c r="C962" s="265" t="str">
        <f>IF(ISERROR(IF(LEN(E962)&gt;0,VLOOKUP(TEXT($E962,0),'Angaben Stationen'!$E$14:$J$213,5,0),"")),"?",IF(LEN(E962)&gt;0,VLOOKUP(TEXT($E962,0),'Angaben Stationen'!$E$14:$J$213,5,0),""))</f>
        <v/>
      </c>
      <c r="D962" s="232" t="str">
        <f>IF(ISERROR(IF(LEN(E962)&gt;0,VLOOKUP(TEXT($E962,0),'Angaben Stationen'!$E$14:$J$213,6,0),"")),"STATION IST NICHT VORHANDEN",IF(LEN(E962)&gt;0,VLOOKUP(TEXT($E962,0),'Angaben Stationen'!$E$14:$J$213,6,0),""))</f>
        <v/>
      </c>
      <c r="E962" s="287"/>
      <c r="F962" s="234"/>
      <c r="G962" s="234"/>
      <c r="H962" s="263"/>
      <c r="I962" s="169"/>
      <c r="K962" s="445" t="str">
        <f t="shared" si="116"/>
        <v>Leer</v>
      </c>
      <c r="L962" s="445" t="str">
        <f>VLOOKUP($D962,{"29 - Psychiatrie (Erwachsene)","BGI";"297 - stationsäquivalente Behandlung in der Erwachsenenpsychiatrie (29)","BGI";"30 - Kinder- und Jugendpsychiatrie","BGII";"307 - stationsäquivalente Behandlung in der Kinder- und Jugendpsychiatrie (30)","BGII";"31 - Psychosomatik","BGI";"","Leer"},2,0)</f>
        <v>Leer</v>
      </c>
      <c r="M962" s="445">
        <f t="shared" si="113"/>
        <v>0</v>
      </c>
      <c r="N962" s="445">
        <f t="shared" si="114"/>
        <v>0</v>
      </c>
      <c r="O962" s="445">
        <f t="shared" si="117"/>
        <v>0</v>
      </c>
      <c r="P962" s="445">
        <f t="shared" si="118"/>
        <v>0</v>
      </c>
      <c r="Q962" s="445">
        <f t="shared" si="119"/>
        <v>0</v>
      </c>
      <c r="R962" s="415" t="str">
        <f t="shared" si="120"/>
        <v>Leer</v>
      </c>
      <c r="S962" s="445">
        <f>IF('Angaben KH-Standort'!D$29='A4'!D962,IF('Angaben KH-Standort'!E$29="Ja",1,0),0)</f>
        <v>0</v>
      </c>
      <c r="T962" s="445">
        <f>IF('Angaben KH-Standort'!D$30='A4'!D962,IF('Angaben KH-Standort'!E$30="Ja",1,0),0)</f>
        <v>0</v>
      </c>
      <c r="U962" s="445">
        <f>IF('Angaben KH-Standort'!D$31='A4'!D962,IF('Angaben KH-Standort'!E$31="Ja",1,0),0)</f>
        <v>0</v>
      </c>
    </row>
    <row r="963" spans="2:21" ht="15" customHeight="1" x14ac:dyDescent="0.3">
      <c r="B963" s="70" t="str">
        <f t="shared" si="115"/>
        <v>!!!</v>
      </c>
      <c r="C963" s="265" t="str">
        <f>IF(ISERROR(IF(LEN(E963)&gt;0,VLOOKUP(TEXT($E963,0),'Angaben Stationen'!$E$14:$J$213,5,0),"")),"?",IF(LEN(E963)&gt;0,VLOOKUP(TEXT($E963,0),'Angaben Stationen'!$E$14:$J$213,5,0),""))</f>
        <v/>
      </c>
      <c r="D963" s="232" t="str">
        <f>IF(ISERROR(IF(LEN(E963)&gt;0,VLOOKUP(TEXT($E963,0),'Angaben Stationen'!$E$14:$J$213,6,0),"")),"STATION IST NICHT VORHANDEN",IF(LEN(E963)&gt;0,VLOOKUP(TEXT($E963,0),'Angaben Stationen'!$E$14:$J$213,6,0),""))</f>
        <v/>
      </c>
      <c r="E963" s="287"/>
      <c r="F963" s="234"/>
      <c r="G963" s="234"/>
      <c r="H963" s="263"/>
      <c r="I963" s="169"/>
      <c r="K963" s="445" t="str">
        <f t="shared" si="116"/>
        <v>Leer</v>
      </c>
      <c r="L963" s="445" t="str">
        <f>VLOOKUP($D963,{"29 - Psychiatrie (Erwachsene)","BGI";"297 - stationsäquivalente Behandlung in der Erwachsenenpsychiatrie (29)","BGI";"30 - Kinder- und Jugendpsychiatrie","BGII";"307 - stationsäquivalente Behandlung in der Kinder- und Jugendpsychiatrie (30)","BGII";"31 - Psychosomatik","BGI";"","Leer"},2,0)</f>
        <v>Leer</v>
      </c>
      <c r="M963" s="445">
        <f t="shared" si="113"/>
        <v>0</v>
      </c>
      <c r="N963" s="445">
        <f t="shared" si="114"/>
        <v>0</v>
      </c>
      <c r="O963" s="445">
        <f t="shared" si="117"/>
        <v>0</v>
      </c>
      <c r="P963" s="445">
        <f t="shared" si="118"/>
        <v>0</v>
      </c>
      <c r="Q963" s="445">
        <f t="shared" si="119"/>
        <v>0</v>
      </c>
      <c r="R963" s="415" t="str">
        <f t="shared" si="120"/>
        <v>Leer</v>
      </c>
      <c r="S963" s="445">
        <f>IF('Angaben KH-Standort'!D$29='A4'!D963,IF('Angaben KH-Standort'!E$29="Ja",1,0),0)</f>
        <v>0</v>
      </c>
      <c r="T963" s="445">
        <f>IF('Angaben KH-Standort'!D$30='A4'!D963,IF('Angaben KH-Standort'!E$30="Ja",1,0),0)</f>
        <v>0</v>
      </c>
      <c r="U963" s="445">
        <f>IF('Angaben KH-Standort'!D$31='A4'!D963,IF('Angaben KH-Standort'!E$31="Ja",1,0),0)</f>
        <v>0</v>
      </c>
    </row>
    <row r="964" spans="2:21" ht="15" customHeight="1" x14ac:dyDescent="0.3">
      <c r="B964" s="70" t="str">
        <f t="shared" si="115"/>
        <v>!!!</v>
      </c>
      <c r="C964" s="265" t="str">
        <f>IF(ISERROR(IF(LEN(E964)&gt;0,VLOOKUP(TEXT($E964,0),'Angaben Stationen'!$E$14:$J$213,5,0),"")),"?",IF(LEN(E964)&gt;0,VLOOKUP(TEXT($E964,0),'Angaben Stationen'!$E$14:$J$213,5,0),""))</f>
        <v/>
      </c>
      <c r="D964" s="232" t="str">
        <f>IF(ISERROR(IF(LEN(E964)&gt;0,VLOOKUP(TEXT($E964,0),'Angaben Stationen'!$E$14:$J$213,6,0),"")),"STATION IST NICHT VORHANDEN",IF(LEN(E964)&gt;0,VLOOKUP(TEXT($E964,0),'Angaben Stationen'!$E$14:$J$213,6,0),""))</f>
        <v/>
      </c>
      <c r="E964" s="287"/>
      <c r="F964" s="234"/>
      <c r="G964" s="234"/>
      <c r="H964" s="263"/>
      <c r="I964" s="169"/>
      <c r="K964" s="445" t="str">
        <f t="shared" si="116"/>
        <v>Leer</v>
      </c>
      <c r="L964" s="445" t="str">
        <f>VLOOKUP($D964,{"29 - Psychiatrie (Erwachsene)","BGI";"297 - stationsäquivalente Behandlung in der Erwachsenenpsychiatrie (29)","BGI";"30 - Kinder- und Jugendpsychiatrie","BGII";"307 - stationsäquivalente Behandlung in der Kinder- und Jugendpsychiatrie (30)","BGII";"31 - Psychosomatik","BGI";"","Leer"},2,0)</f>
        <v>Leer</v>
      </c>
      <c r="M964" s="445">
        <f t="shared" si="113"/>
        <v>0</v>
      </c>
      <c r="N964" s="445">
        <f t="shared" si="114"/>
        <v>0</v>
      </c>
      <c r="O964" s="445">
        <f t="shared" si="117"/>
        <v>0</v>
      </c>
      <c r="P964" s="445">
        <f t="shared" si="118"/>
        <v>0</v>
      </c>
      <c r="Q964" s="445">
        <f t="shared" si="119"/>
        <v>0</v>
      </c>
      <c r="R964" s="415" t="str">
        <f t="shared" si="120"/>
        <v>Leer</v>
      </c>
      <c r="S964" s="445">
        <f>IF('Angaben KH-Standort'!D$29='A4'!D964,IF('Angaben KH-Standort'!E$29="Ja",1,0),0)</f>
        <v>0</v>
      </c>
      <c r="T964" s="445">
        <f>IF('Angaben KH-Standort'!D$30='A4'!D964,IF('Angaben KH-Standort'!E$30="Ja",1,0),0)</f>
        <v>0</v>
      </c>
      <c r="U964" s="445">
        <f>IF('Angaben KH-Standort'!D$31='A4'!D964,IF('Angaben KH-Standort'!E$31="Ja",1,0),0)</f>
        <v>0</v>
      </c>
    </row>
    <row r="965" spans="2:21" ht="15" customHeight="1" x14ac:dyDescent="0.3">
      <c r="B965" s="70" t="str">
        <f t="shared" si="115"/>
        <v>!!!</v>
      </c>
      <c r="C965" s="265" t="str">
        <f>IF(ISERROR(IF(LEN(E965)&gt;0,VLOOKUP(TEXT($E965,0),'Angaben Stationen'!$E$14:$J$213,5,0),"")),"?",IF(LEN(E965)&gt;0,VLOOKUP(TEXT($E965,0),'Angaben Stationen'!$E$14:$J$213,5,0),""))</f>
        <v/>
      </c>
      <c r="D965" s="232" t="str">
        <f>IF(ISERROR(IF(LEN(E965)&gt;0,VLOOKUP(TEXT($E965,0),'Angaben Stationen'!$E$14:$J$213,6,0),"")),"STATION IST NICHT VORHANDEN",IF(LEN(E965)&gt;0,VLOOKUP(TEXT($E965,0),'Angaben Stationen'!$E$14:$J$213,6,0),""))</f>
        <v/>
      </c>
      <c r="E965" s="287"/>
      <c r="F965" s="234"/>
      <c r="G965" s="234"/>
      <c r="H965" s="263"/>
      <c r="I965" s="169"/>
      <c r="K965" s="445" t="str">
        <f t="shared" si="116"/>
        <v>Leer</v>
      </c>
      <c r="L965" s="445" t="str">
        <f>VLOOKUP($D965,{"29 - Psychiatrie (Erwachsene)","BGI";"297 - stationsäquivalente Behandlung in der Erwachsenenpsychiatrie (29)","BGI";"30 - Kinder- und Jugendpsychiatrie","BGII";"307 - stationsäquivalente Behandlung in der Kinder- und Jugendpsychiatrie (30)","BGII";"31 - Psychosomatik","BGI";"","Leer"},2,0)</f>
        <v>Leer</v>
      </c>
      <c r="M965" s="445">
        <f t="shared" si="113"/>
        <v>0</v>
      </c>
      <c r="N965" s="445">
        <f t="shared" si="114"/>
        <v>0</v>
      </c>
      <c r="O965" s="445">
        <f t="shared" si="117"/>
        <v>0</v>
      </c>
      <c r="P965" s="445">
        <f t="shared" si="118"/>
        <v>0</v>
      </c>
      <c r="Q965" s="445">
        <f t="shared" si="119"/>
        <v>0</v>
      </c>
      <c r="R965" s="415" t="str">
        <f t="shared" si="120"/>
        <v>Leer</v>
      </c>
      <c r="S965" s="445">
        <f>IF('Angaben KH-Standort'!D$29='A4'!D965,IF('Angaben KH-Standort'!E$29="Ja",1,0),0)</f>
        <v>0</v>
      </c>
      <c r="T965" s="445">
        <f>IF('Angaben KH-Standort'!D$30='A4'!D965,IF('Angaben KH-Standort'!E$30="Ja",1,0),0)</f>
        <v>0</v>
      </c>
      <c r="U965" s="445">
        <f>IF('Angaben KH-Standort'!D$31='A4'!D965,IF('Angaben KH-Standort'!E$31="Ja",1,0),0)</f>
        <v>0</v>
      </c>
    </row>
    <row r="966" spans="2:21" ht="15" customHeight="1" x14ac:dyDescent="0.3">
      <c r="B966" s="70" t="str">
        <f t="shared" si="115"/>
        <v>!!!</v>
      </c>
      <c r="C966" s="265" t="str">
        <f>IF(ISERROR(IF(LEN(E966)&gt;0,VLOOKUP(TEXT($E966,0),'Angaben Stationen'!$E$14:$J$213,5,0),"")),"?",IF(LEN(E966)&gt;0,VLOOKUP(TEXT($E966,0),'Angaben Stationen'!$E$14:$J$213,5,0),""))</f>
        <v/>
      </c>
      <c r="D966" s="232" t="str">
        <f>IF(ISERROR(IF(LEN(E966)&gt;0,VLOOKUP(TEXT($E966,0),'Angaben Stationen'!$E$14:$J$213,6,0),"")),"STATION IST NICHT VORHANDEN",IF(LEN(E966)&gt;0,VLOOKUP(TEXT($E966,0),'Angaben Stationen'!$E$14:$J$213,6,0),""))</f>
        <v/>
      </c>
      <c r="E966" s="287"/>
      <c r="F966" s="234"/>
      <c r="G966" s="234"/>
      <c r="H966" s="263"/>
      <c r="I966" s="169"/>
      <c r="K966" s="445" t="str">
        <f t="shared" si="116"/>
        <v>Leer</v>
      </c>
      <c r="L966" s="445" t="str">
        <f>VLOOKUP($D966,{"29 - Psychiatrie (Erwachsene)","BGI";"297 - stationsäquivalente Behandlung in der Erwachsenenpsychiatrie (29)","BGI";"30 - Kinder- und Jugendpsychiatrie","BGII";"307 - stationsäquivalente Behandlung in der Kinder- und Jugendpsychiatrie (30)","BGII";"31 - Psychosomatik","BGI";"","Leer"},2,0)</f>
        <v>Leer</v>
      </c>
      <c r="M966" s="445">
        <f t="shared" si="113"/>
        <v>0</v>
      </c>
      <c r="N966" s="445">
        <f t="shared" si="114"/>
        <v>0</v>
      </c>
      <c r="O966" s="445">
        <f t="shared" si="117"/>
        <v>0</v>
      </c>
      <c r="P966" s="445">
        <f t="shared" si="118"/>
        <v>0</v>
      </c>
      <c r="Q966" s="445">
        <f t="shared" si="119"/>
        <v>0</v>
      </c>
      <c r="R966" s="415" t="str">
        <f t="shared" si="120"/>
        <v>Leer</v>
      </c>
      <c r="S966" s="445">
        <f>IF('Angaben KH-Standort'!D$29='A4'!D966,IF('Angaben KH-Standort'!E$29="Ja",1,0),0)</f>
        <v>0</v>
      </c>
      <c r="T966" s="445">
        <f>IF('Angaben KH-Standort'!D$30='A4'!D966,IF('Angaben KH-Standort'!E$30="Ja",1,0),0)</f>
        <v>0</v>
      </c>
      <c r="U966" s="445">
        <f>IF('Angaben KH-Standort'!D$31='A4'!D966,IF('Angaben KH-Standort'!E$31="Ja",1,0),0)</f>
        <v>0</v>
      </c>
    </row>
    <row r="967" spans="2:21" ht="15" customHeight="1" x14ac:dyDescent="0.3">
      <c r="B967" s="70" t="str">
        <f t="shared" si="115"/>
        <v>!!!</v>
      </c>
      <c r="C967" s="265" t="str">
        <f>IF(ISERROR(IF(LEN(E967)&gt;0,VLOOKUP(TEXT($E967,0),'Angaben Stationen'!$E$14:$J$213,5,0),"")),"?",IF(LEN(E967)&gt;0,VLOOKUP(TEXT($E967,0),'Angaben Stationen'!$E$14:$J$213,5,0),""))</f>
        <v/>
      </c>
      <c r="D967" s="232" t="str">
        <f>IF(ISERROR(IF(LEN(E967)&gt;0,VLOOKUP(TEXT($E967,0),'Angaben Stationen'!$E$14:$J$213,6,0),"")),"STATION IST NICHT VORHANDEN",IF(LEN(E967)&gt;0,VLOOKUP(TEXT($E967,0),'Angaben Stationen'!$E$14:$J$213,6,0),""))</f>
        <v/>
      </c>
      <c r="E967" s="287"/>
      <c r="F967" s="234"/>
      <c r="G967" s="234"/>
      <c r="H967" s="263"/>
      <c r="I967" s="169"/>
      <c r="K967" s="445" t="str">
        <f t="shared" si="116"/>
        <v>Leer</v>
      </c>
      <c r="L967" s="445" t="str">
        <f>VLOOKUP($D967,{"29 - Psychiatrie (Erwachsene)","BGI";"297 - stationsäquivalente Behandlung in der Erwachsenenpsychiatrie (29)","BGI";"30 - Kinder- und Jugendpsychiatrie","BGII";"307 - stationsäquivalente Behandlung in der Kinder- und Jugendpsychiatrie (30)","BGII";"31 - Psychosomatik","BGI";"","Leer"},2,0)</f>
        <v>Leer</v>
      </c>
      <c r="M967" s="445">
        <f t="shared" si="113"/>
        <v>0</v>
      </c>
      <c r="N967" s="445">
        <f t="shared" si="114"/>
        <v>0</v>
      </c>
      <c r="O967" s="445">
        <f t="shared" si="117"/>
        <v>0</v>
      </c>
      <c r="P967" s="445">
        <f t="shared" si="118"/>
        <v>0</v>
      </c>
      <c r="Q967" s="445">
        <f t="shared" si="119"/>
        <v>0</v>
      </c>
      <c r="R967" s="415" t="str">
        <f t="shared" si="120"/>
        <v>Leer</v>
      </c>
      <c r="S967" s="445">
        <f>IF('Angaben KH-Standort'!D$29='A4'!D967,IF('Angaben KH-Standort'!E$29="Ja",1,0),0)</f>
        <v>0</v>
      </c>
      <c r="T967" s="445">
        <f>IF('Angaben KH-Standort'!D$30='A4'!D967,IF('Angaben KH-Standort'!E$30="Ja",1,0),0)</f>
        <v>0</v>
      </c>
      <c r="U967" s="445">
        <f>IF('Angaben KH-Standort'!D$31='A4'!D967,IF('Angaben KH-Standort'!E$31="Ja",1,0),0)</f>
        <v>0</v>
      </c>
    </row>
    <row r="968" spans="2:21" ht="15" customHeight="1" x14ac:dyDescent="0.3">
      <c r="B968" s="70" t="str">
        <f t="shared" si="115"/>
        <v>!!!</v>
      </c>
      <c r="C968" s="265" t="str">
        <f>IF(ISERROR(IF(LEN(E968)&gt;0,VLOOKUP(TEXT($E968,0),'Angaben Stationen'!$E$14:$J$213,5,0),"")),"?",IF(LEN(E968)&gt;0,VLOOKUP(TEXT($E968,0),'Angaben Stationen'!$E$14:$J$213,5,0),""))</f>
        <v/>
      </c>
      <c r="D968" s="232" t="str">
        <f>IF(ISERROR(IF(LEN(E968)&gt;0,VLOOKUP(TEXT($E968,0),'Angaben Stationen'!$E$14:$J$213,6,0),"")),"STATION IST NICHT VORHANDEN",IF(LEN(E968)&gt;0,VLOOKUP(TEXT($E968,0),'Angaben Stationen'!$E$14:$J$213,6,0),""))</f>
        <v/>
      </c>
      <c r="E968" s="287"/>
      <c r="F968" s="234"/>
      <c r="G968" s="234"/>
      <c r="H968" s="263"/>
      <c r="I968" s="169"/>
      <c r="K968" s="445" t="str">
        <f t="shared" si="116"/>
        <v>Leer</v>
      </c>
      <c r="L968" s="445" t="str">
        <f>VLOOKUP($D968,{"29 - Psychiatrie (Erwachsene)","BGI";"297 - stationsäquivalente Behandlung in der Erwachsenenpsychiatrie (29)","BGI";"30 - Kinder- und Jugendpsychiatrie","BGII";"307 - stationsäquivalente Behandlung in der Kinder- und Jugendpsychiatrie (30)","BGII";"31 - Psychosomatik","BGI";"","Leer"},2,0)</f>
        <v>Leer</v>
      </c>
      <c r="M968" s="445">
        <f t="shared" si="113"/>
        <v>0</v>
      </c>
      <c r="N968" s="445">
        <f t="shared" si="114"/>
        <v>0</v>
      </c>
      <c r="O968" s="445">
        <f t="shared" si="117"/>
        <v>0</v>
      </c>
      <c r="P968" s="445">
        <f t="shared" si="118"/>
        <v>0</v>
      </c>
      <c r="Q968" s="445">
        <f t="shared" si="119"/>
        <v>0</v>
      </c>
      <c r="R968" s="415" t="str">
        <f t="shared" si="120"/>
        <v>Leer</v>
      </c>
      <c r="S968" s="445">
        <f>IF('Angaben KH-Standort'!D$29='A4'!D968,IF('Angaben KH-Standort'!E$29="Ja",1,0),0)</f>
        <v>0</v>
      </c>
      <c r="T968" s="445">
        <f>IF('Angaben KH-Standort'!D$30='A4'!D968,IF('Angaben KH-Standort'!E$30="Ja",1,0),0)</f>
        <v>0</v>
      </c>
      <c r="U968" s="445">
        <f>IF('Angaben KH-Standort'!D$31='A4'!D968,IF('Angaben KH-Standort'!E$31="Ja",1,0),0)</f>
        <v>0</v>
      </c>
    </row>
    <row r="969" spans="2:21" ht="15" customHeight="1" x14ac:dyDescent="0.3">
      <c r="B969" s="70" t="str">
        <f t="shared" si="115"/>
        <v>!!!</v>
      </c>
      <c r="C969" s="265" t="str">
        <f>IF(ISERROR(IF(LEN(E969)&gt;0,VLOOKUP(TEXT($E969,0),'Angaben Stationen'!$E$14:$J$213,5,0),"")),"?",IF(LEN(E969)&gt;0,VLOOKUP(TEXT($E969,0),'Angaben Stationen'!$E$14:$J$213,5,0),""))</f>
        <v/>
      </c>
      <c r="D969" s="232" t="str">
        <f>IF(ISERROR(IF(LEN(E969)&gt;0,VLOOKUP(TEXT($E969,0),'Angaben Stationen'!$E$14:$J$213,6,0),"")),"STATION IST NICHT VORHANDEN",IF(LEN(E969)&gt;0,VLOOKUP(TEXT($E969,0),'Angaben Stationen'!$E$14:$J$213,6,0),""))</f>
        <v/>
      </c>
      <c r="E969" s="287"/>
      <c r="F969" s="234"/>
      <c r="G969" s="234"/>
      <c r="H969" s="263"/>
      <c r="I969" s="169"/>
      <c r="K969" s="445" t="str">
        <f t="shared" si="116"/>
        <v>Leer</v>
      </c>
      <c r="L969" s="445" t="str">
        <f>VLOOKUP($D969,{"29 - Psychiatrie (Erwachsene)","BGI";"297 - stationsäquivalente Behandlung in der Erwachsenenpsychiatrie (29)","BGI";"30 - Kinder- und Jugendpsychiatrie","BGII";"307 - stationsäquivalente Behandlung in der Kinder- und Jugendpsychiatrie (30)","BGII";"31 - Psychosomatik","BGI";"","Leer"},2,0)</f>
        <v>Leer</v>
      </c>
      <c r="M969" s="445">
        <f t="shared" si="113"/>
        <v>0</v>
      </c>
      <c r="N969" s="445">
        <f t="shared" si="114"/>
        <v>0</v>
      </c>
      <c r="O969" s="445">
        <f t="shared" si="117"/>
        <v>0</v>
      </c>
      <c r="P969" s="445">
        <f t="shared" si="118"/>
        <v>0</v>
      </c>
      <c r="Q969" s="445">
        <f t="shared" si="119"/>
        <v>0</v>
      </c>
      <c r="R969" s="415" t="str">
        <f t="shared" si="120"/>
        <v>Leer</v>
      </c>
      <c r="S969" s="445">
        <f>IF('Angaben KH-Standort'!D$29='A4'!D969,IF('Angaben KH-Standort'!E$29="Ja",1,0),0)</f>
        <v>0</v>
      </c>
      <c r="T969" s="445">
        <f>IF('Angaben KH-Standort'!D$30='A4'!D969,IF('Angaben KH-Standort'!E$30="Ja",1,0),0)</f>
        <v>0</v>
      </c>
      <c r="U969" s="445">
        <f>IF('Angaben KH-Standort'!D$31='A4'!D969,IF('Angaben KH-Standort'!E$31="Ja",1,0),0)</f>
        <v>0</v>
      </c>
    </row>
    <row r="970" spans="2:21" ht="15" customHeight="1" x14ac:dyDescent="0.3">
      <c r="B970" s="70" t="str">
        <f t="shared" si="115"/>
        <v>!!!</v>
      </c>
      <c r="C970" s="265" t="str">
        <f>IF(ISERROR(IF(LEN(E970)&gt;0,VLOOKUP(TEXT($E970,0),'Angaben Stationen'!$E$14:$J$213,5,0),"")),"?",IF(LEN(E970)&gt;0,VLOOKUP(TEXT($E970,0),'Angaben Stationen'!$E$14:$J$213,5,0),""))</f>
        <v/>
      </c>
      <c r="D970" s="232" t="str">
        <f>IF(ISERROR(IF(LEN(E970)&gt;0,VLOOKUP(TEXT($E970,0),'Angaben Stationen'!$E$14:$J$213,6,0),"")),"STATION IST NICHT VORHANDEN",IF(LEN(E970)&gt;0,VLOOKUP(TEXT($E970,0),'Angaben Stationen'!$E$14:$J$213,6,0),""))</f>
        <v/>
      </c>
      <c r="E970" s="287"/>
      <c r="F970" s="234"/>
      <c r="G970" s="234"/>
      <c r="H970" s="263"/>
      <c r="I970" s="169"/>
      <c r="K970" s="445" t="str">
        <f t="shared" si="116"/>
        <v>Leer</v>
      </c>
      <c r="L970" s="445" t="str">
        <f>VLOOKUP($D970,{"29 - Psychiatrie (Erwachsene)","BGI";"297 - stationsäquivalente Behandlung in der Erwachsenenpsychiatrie (29)","BGI";"30 - Kinder- und Jugendpsychiatrie","BGII";"307 - stationsäquivalente Behandlung in der Kinder- und Jugendpsychiatrie (30)","BGII";"31 - Psychosomatik","BGI";"","Leer"},2,0)</f>
        <v>Leer</v>
      </c>
      <c r="M970" s="445">
        <f t="shared" si="113"/>
        <v>0</v>
      </c>
      <c r="N970" s="445">
        <f t="shared" si="114"/>
        <v>0</v>
      </c>
      <c r="O970" s="445">
        <f t="shared" si="117"/>
        <v>0</v>
      </c>
      <c r="P970" s="445">
        <f t="shared" si="118"/>
        <v>0</v>
      </c>
      <c r="Q970" s="445">
        <f t="shared" si="119"/>
        <v>0</v>
      </c>
      <c r="R970" s="415" t="str">
        <f t="shared" si="120"/>
        <v>Leer</v>
      </c>
      <c r="S970" s="445">
        <f>IF('Angaben KH-Standort'!D$29='A4'!D970,IF('Angaben KH-Standort'!E$29="Ja",1,0),0)</f>
        <v>0</v>
      </c>
      <c r="T970" s="445">
        <f>IF('Angaben KH-Standort'!D$30='A4'!D970,IF('Angaben KH-Standort'!E$30="Ja",1,0),0)</f>
        <v>0</v>
      </c>
      <c r="U970" s="445">
        <f>IF('Angaben KH-Standort'!D$31='A4'!D970,IF('Angaben KH-Standort'!E$31="Ja",1,0),0)</f>
        <v>0</v>
      </c>
    </row>
    <row r="971" spans="2:21" ht="15" customHeight="1" x14ac:dyDescent="0.3">
      <c r="B971" s="70" t="str">
        <f t="shared" si="115"/>
        <v>!!!</v>
      </c>
      <c r="C971" s="265" t="str">
        <f>IF(ISERROR(IF(LEN(E971)&gt;0,VLOOKUP(TEXT($E971,0),'Angaben Stationen'!$E$14:$J$213,5,0),"")),"?",IF(LEN(E971)&gt;0,VLOOKUP(TEXT($E971,0),'Angaben Stationen'!$E$14:$J$213,5,0),""))</f>
        <v/>
      </c>
      <c r="D971" s="232" t="str">
        <f>IF(ISERROR(IF(LEN(E971)&gt;0,VLOOKUP(TEXT($E971,0),'Angaben Stationen'!$E$14:$J$213,6,0),"")),"STATION IST NICHT VORHANDEN",IF(LEN(E971)&gt;0,VLOOKUP(TEXT($E971,0),'Angaben Stationen'!$E$14:$J$213,6,0),""))</f>
        <v/>
      </c>
      <c r="E971" s="287"/>
      <c r="F971" s="234"/>
      <c r="G971" s="234"/>
      <c r="H971" s="263"/>
      <c r="I971" s="169"/>
      <c r="K971" s="445" t="str">
        <f t="shared" si="116"/>
        <v>Leer</v>
      </c>
      <c r="L971" s="445" t="str">
        <f>VLOOKUP($D971,{"29 - Psychiatrie (Erwachsene)","BGI";"297 - stationsäquivalente Behandlung in der Erwachsenenpsychiatrie (29)","BGI";"30 - Kinder- und Jugendpsychiatrie","BGII";"307 - stationsäquivalente Behandlung in der Kinder- und Jugendpsychiatrie (30)","BGII";"31 - Psychosomatik","BGI";"","Leer"},2,0)</f>
        <v>Leer</v>
      </c>
      <c r="M971" s="445">
        <f t="shared" si="113"/>
        <v>0</v>
      </c>
      <c r="N971" s="445">
        <f t="shared" si="114"/>
        <v>0</v>
      </c>
      <c r="O971" s="445">
        <f t="shared" si="117"/>
        <v>0</v>
      </c>
      <c r="P971" s="445">
        <f t="shared" si="118"/>
        <v>0</v>
      </c>
      <c r="Q971" s="445">
        <f t="shared" si="119"/>
        <v>0</v>
      </c>
      <c r="R971" s="415" t="str">
        <f t="shared" si="120"/>
        <v>Leer</v>
      </c>
      <c r="S971" s="445">
        <f>IF('Angaben KH-Standort'!D$29='A4'!D971,IF('Angaben KH-Standort'!E$29="Ja",1,0),0)</f>
        <v>0</v>
      </c>
      <c r="T971" s="445">
        <f>IF('Angaben KH-Standort'!D$30='A4'!D971,IF('Angaben KH-Standort'!E$30="Ja",1,0),0)</f>
        <v>0</v>
      </c>
      <c r="U971" s="445">
        <f>IF('Angaben KH-Standort'!D$31='A4'!D971,IF('Angaben KH-Standort'!E$31="Ja",1,0),0)</f>
        <v>0</v>
      </c>
    </row>
    <row r="972" spans="2:21" ht="15" customHeight="1" x14ac:dyDescent="0.3">
      <c r="B972" s="70" t="str">
        <f t="shared" si="115"/>
        <v>!!!</v>
      </c>
      <c r="C972" s="265" t="str">
        <f>IF(ISERROR(IF(LEN(E972)&gt;0,VLOOKUP(TEXT($E972,0),'Angaben Stationen'!$E$14:$J$213,5,0),"")),"?",IF(LEN(E972)&gt;0,VLOOKUP(TEXT($E972,0),'Angaben Stationen'!$E$14:$J$213,5,0),""))</f>
        <v/>
      </c>
      <c r="D972" s="232" t="str">
        <f>IF(ISERROR(IF(LEN(E972)&gt;0,VLOOKUP(TEXT($E972,0),'Angaben Stationen'!$E$14:$J$213,6,0),"")),"STATION IST NICHT VORHANDEN",IF(LEN(E972)&gt;0,VLOOKUP(TEXT($E972,0),'Angaben Stationen'!$E$14:$J$213,6,0),""))</f>
        <v/>
      </c>
      <c r="E972" s="287"/>
      <c r="F972" s="234"/>
      <c r="G972" s="234"/>
      <c r="H972" s="263"/>
      <c r="I972" s="169"/>
      <c r="K972" s="445" t="str">
        <f t="shared" si="116"/>
        <v>Leer</v>
      </c>
      <c r="L972" s="445" t="str">
        <f>VLOOKUP($D972,{"29 - Psychiatrie (Erwachsene)","BGI";"297 - stationsäquivalente Behandlung in der Erwachsenenpsychiatrie (29)","BGI";"30 - Kinder- und Jugendpsychiatrie","BGII";"307 - stationsäquivalente Behandlung in der Kinder- und Jugendpsychiatrie (30)","BGII";"31 - Psychosomatik","BGI";"","Leer"},2,0)</f>
        <v>Leer</v>
      </c>
      <c r="M972" s="445">
        <f t="shared" si="113"/>
        <v>0</v>
      </c>
      <c r="N972" s="445">
        <f t="shared" si="114"/>
        <v>0</v>
      </c>
      <c r="O972" s="445">
        <f t="shared" si="117"/>
        <v>0</v>
      </c>
      <c r="P972" s="445">
        <f t="shared" si="118"/>
        <v>0</v>
      </c>
      <c r="Q972" s="445">
        <f t="shared" si="119"/>
        <v>0</v>
      </c>
      <c r="R972" s="415" t="str">
        <f t="shared" si="120"/>
        <v>Leer</v>
      </c>
      <c r="S972" s="445">
        <f>IF('Angaben KH-Standort'!D$29='A4'!D972,IF('Angaben KH-Standort'!E$29="Ja",1,0),0)</f>
        <v>0</v>
      </c>
      <c r="T972" s="445">
        <f>IF('Angaben KH-Standort'!D$30='A4'!D972,IF('Angaben KH-Standort'!E$30="Ja",1,0),0)</f>
        <v>0</v>
      </c>
      <c r="U972" s="445">
        <f>IF('Angaben KH-Standort'!D$31='A4'!D972,IF('Angaben KH-Standort'!E$31="Ja",1,0),0)</f>
        <v>0</v>
      </c>
    </row>
    <row r="973" spans="2:21" ht="15" customHeight="1" x14ac:dyDescent="0.3">
      <c r="B973" s="70" t="str">
        <f t="shared" si="115"/>
        <v>!!!</v>
      </c>
      <c r="C973" s="265" t="str">
        <f>IF(ISERROR(IF(LEN(E973)&gt;0,VLOOKUP(TEXT($E973,0),'Angaben Stationen'!$E$14:$J$213,5,0),"")),"?",IF(LEN(E973)&gt;0,VLOOKUP(TEXT($E973,0),'Angaben Stationen'!$E$14:$J$213,5,0),""))</f>
        <v/>
      </c>
      <c r="D973" s="232" t="str">
        <f>IF(ISERROR(IF(LEN(E973)&gt;0,VLOOKUP(TEXT($E973,0),'Angaben Stationen'!$E$14:$J$213,6,0),"")),"STATION IST NICHT VORHANDEN",IF(LEN(E973)&gt;0,VLOOKUP(TEXT($E973,0),'Angaben Stationen'!$E$14:$J$213,6,0),""))</f>
        <v/>
      </c>
      <c r="E973" s="287"/>
      <c r="F973" s="234"/>
      <c r="G973" s="234"/>
      <c r="H973" s="263"/>
      <c r="I973" s="169"/>
      <c r="K973" s="445" t="str">
        <f t="shared" si="116"/>
        <v>Leer</v>
      </c>
      <c r="L973" s="445" t="str">
        <f>VLOOKUP($D973,{"29 - Psychiatrie (Erwachsene)","BGI";"297 - stationsäquivalente Behandlung in der Erwachsenenpsychiatrie (29)","BGI";"30 - Kinder- und Jugendpsychiatrie","BGII";"307 - stationsäquivalente Behandlung in der Kinder- und Jugendpsychiatrie (30)","BGII";"31 - Psychosomatik","BGI";"","Leer"},2,0)</f>
        <v>Leer</v>
      </c>
      <c r="M973" s="445">
        <f t="shared" si="113"/>
        <v>0</v>
      </c>
      <c r="N973" s="445">
        <f t="shared" si="114"/>
        <v>0</v>
      </c>
      <c r="O973" s="445">
        <f t="shared" si="117"/>
        <v>0</v>
      </c>
      <c r="P973" s="445">
        <f t="shared" si="118"/>
        <v>0</v>
      </c>
      <c r="Q973" s="445">
        <f t="shared" si="119"/>
        <v>0</v>
      </c>
      <c r="R973" s="415" t="str">
        <f t="shared" si="120"/>
        <v>Leer</v>
      </c>
      <c r="S973" s="445">
        <f>IF('Angaben KH-Standort'!D$29='A4'!D973,IF('Angaben KH-Standort'!E$29="Ja",1,0),0)</f>
        <v>0</v>
      </c>
      <c r="T973" s="445">
        <f>IF('Angaben KH-Standort'!D$30='A4'!D973,IF('Angaben KH-Standort'!E$30="Ja",1,0),0)</f>
        <v>0</v>
      </c>
      <c r="U973" s="445">
        <f>IF('Angaben KH-Standort'!D$31='A4'!D973,IF('Angaben KH-Standort'!E$31="Ja",1,0),0)</f>
        <v>0</v>
      </c>
    </row>
    <row r="974" spans="2:21" ht="15" customHeight="1" x14ac:dyDescent="0.3">
      <c r="B974" s="70" t="str">
        <f t="shared" si="115"/>
        <v>!!!</v>
      </c>
      <c r="C974" s="265" t="str">
        <f>IF(ISERROR(IF(LEN(E974)&gt;0,VLOOKUP(TEXT($E974,0),'Angaben Stationen'!$E$14:$J$213,5,0),"")),"?",IF(LEN(E974)&gt;0,VLOOKUP(TEXT($E974,0),'Angaben Stationen'!$E$14:$J$213,5,0),""))</f>
        <v/>
      </c>
      <c r="D974" s="232" t="str">
        <f>IF(ISERROR(IF(LEN(E974)&gt;0,VLOOKUP(TEXT($E974,0),'Angaben Stationen'!$E$14:$J$213,6,0),"")),"STATION IST NICHT VORHANDEN",IF(LEN(E974)&gt;0,VLOOKUP(TEXT($E974,0),'Angaben Stationen'!$E$14:$J$213,6,0),""))</f>
        <v/>
      </c>
      <c r="E974" s="287"/>
      <c r="F974" s="234"/>
      <c r="G974" s="234"/>
      <c r="H974" s="263"/>
      <c r="I974" s="169"/>
      <c r="K974" s="445" t="str">
        <f t="shared" si="116"/>
        <v>Leer</v>
      </c>
      <c r="L974" s="445" t="str">
        <f>VLOOKUP($D974,{"29 - Psychiatrie (Erwachsene)","BGI";"297 - stationsäquivalente Behandlung in der Erwachsenenpsychiatrie (29)","BGI";"30 - Kinder- und Jugendpsychiatrie","BGII";"307 - stationsäquivalente Behandlung in der Kinder- und Jugendpsychiatrie (30)","BGII";"31 - Psychosomatik","BGI";"","Leer"},2,0)</f>
        <v>Leer</v>
      </c>
      <c r="M974" s="445">
        <f t="shared" si="113"/>
        <v>0</v>
      </c>
      <c r="N974" s="445">
        <f t="shared" si="114"/>
        <v>0</v>
      </c>
      <c r="O974" s="445">
        <f t="shared" si="117"/>
        <v>0</v>
      </c>
      <c r="P974" s="445">
        <f t="shared" si="118"/>
        <v>0</v>
      </c>
      <c r="Q974" s="445">
        <f t="shared" si="119"/>
        <v>0</v>
      </c>
      <c r="R974" s="415" t="str">
        <f t="shared" si="120"/>
        <v>Leer</v>
      </c>
      <c r="S974" s="445">
        <f>IF('Angaben KH-Standort'!D$29='A4'!D974,IF('Angaben KH-Standort'!E$29="Ja",1,0),0)</f>
        <v>0</v>
      </c>
      <c r="T974" s="445">
        <f>IF('Angaben KH-Standort'!D$30='A4'!D974,IF('Angaben KH-Standort'!E$30="Ja",1,0),0)</f>
        <v>0</v>
      </c>
      <c r="U974" s="445">
        <f>IF('Angaben KH-Standort'!D$31='A4'!D974,IF('Angaben KH-Standort'!E$31="Ja",1,0),0)</f>
        <v>0</v>
      </c>
    </row>
    <row r="975" spans="2:21" ht="15" customHeight="1" x14ac:dyDescent="0.3">
      <c r="B975" s="70" t="str">
        <f t="shared" si="115"/>
        <v>!!!</v>
      </c>
      <c r="C975" s="265" t="str">
        <f>IF(ISERROR(IF(LEN(E975)&gt;0,VLOOKUP(TEXT($E975,0),'Angaben Stationen'!$E$14:$J$213,5,0),"")),"?",IF(LEN(E975)&gt;0,VLOOKUP(TEXT($E975,0),'Angaben Stationen'!$E$14:$J$213,5,0),""))</f>
        <v/>
      </c>
      <c r="D975" s="232" t="str">
        <f>IF(ISERROR(IF(LEN(E975)&gt;0,VLOOKUP(TEXT($E975,0),'Angaben Stationen'!$E$14:$J$213,6,0),"")),"STATION IST NICHT VORHANDEN",IF(LEN(E975)&gt;0,VLOOKUP(TEXT($E975,0),'Angaben Stationen'!$E$14:$J$213,6,0),""))</f>
        <v/>
      </c>
      <c r="E975" s="287"/>
      <c r="F975" s="234"/>
      <c r="G975" s="234"/>
      <c r="H975" s="263"/>
      <c r="I975" s="169"/>
      <c r="K975" s="445" t="str">
        <f t="shared" si="116"/>
        <v>Leer</v>
      </c>
      <c r="L975" s="445" t="str">
        <f>VLOOKUP($D975,{"29 - Psychiatrie (Erwachsene)","BGI";"297 - stationsäquivalente Behandlung in der Erwachsenenpsychiatrie (29)","BGI";"30 - Kinder- und Jugendpsychiatrie","BGII";"307 - stationsäquivalente Behandlung in der Kinder- und Jugendpsychiatrie (30)","BGII";"31 - Psychosomatik","BGI";"","Leer"},2,0)</f>
        <v>Leer</v>
      </c>
      <c r="M975" s="445">
        <f t="shared" si="113"/>
        <v>0</v>
      </c>
      <c r="N975" s="445">
        <f t="shared" si="114"/>
        <v>0</v>
      </c>
      <c r="O975" s="445">
        <f t="shared" si="117"/>
        <v>0</v>
      </c>
      <c r="P975" s="445">
        <f t="shared" si="118"/>
        <v>0</v>
      </c>
      <c r="Q975" s="445">
        <f t="shared" si="119"/>
        <v>0</v>
      </c>
      <c r="R975" s="415" t="str">
        <f t="shared" si="120"/>
        <v>Leer</v>
      </c>
      <c r="S975" s="445">
        <f>IF('Angaben KH-Standort'!D$29='A4'!D975,IF('Angaben KH-Standort'!E$29="Ja",1,0),0)</f>
        <v>0</v>
      </c>
      <c r="T975" s="445">
        <f>IF('Angaben KH-Standort'!D$30='A4'!D975,IF('Angaben KH-Standort'!E$30="Ja",1,0),0)</f>
        <v>0</v>
      </c>
      <c r="U975" s="445">
        <f>IF('Angaben KH-Standort'!D$31='A4'!D975,IF('Angaben KH-Standort'!E$31="Ja",1,0),0)</f>
        <v>0</v>
      </c>
    </row>
    <row r="976" spans="2:21" ht="15" customHeight="1" x14ac:dyDescent="0.3">
      <c r="B976" s="70" t="str">
        <f t="shared" si="115"/>
        <v>!!!</v>
      </c>
      <c r="C976" s="265" t="str">
        <f>IF(ISERROR(IF(LEN(E976)&gt;0,VLOOKUP(TEXT($E976,0),'Angaben Stationen'!$E$14:$J$213,5,0),"")),"?",IF(LEN(E976)&gt;0,VLOOKUP(TEXT($E976,0),'Angaben Stationen'!$E$14:$J$213,5,0),""))</f>
        <v/>
      </c>
      <c r="D976" s="232" t="str">
        <f>IF(ISERROR(IF(LEN(E976)&gt;0,VLOOKUP(TEXT($E976,0),'Angaben Stationen'!$E$14:$J$213,6,0),"")),"STATION IST NICHT VORHANDEN",IF(LEN(E976)&gt;0,VLOOKUP(TEXT($E976,0),'Angaben Stationen'!$E$14:$J$213,6,0),""))</f>
        <v/>
      </c>
      <c r="E976" s="287"/>
      <c r="F976" s="234"/>
      <c r="G976" s="234"/>
      <c r="H976" s="263"/>
      <c r="I976" s="169"/>
      <c r="K976" s="445" t="str">
        <f t="shared" si="116"/>
        <v>Leer</v>
      </c>
      <c r="L976" s="445" t="str">
        <f>VLOOKUP($D976,{"29 - Psychiatrie (Erwachsene)","BGI";"297 - stationsäquivalente Behandlung in der Erwachsenenpsychiatrie (29)","BGI";"30 - Kinder- und Jugendpsychiatrie","BGII";"307 - stationsäquivalente Behandlung in der Kinder- und Jugendpsychiatrie (30)","BGII";"31 - Psychosomatik","BGI";"","Leer"},2,0)</f>
        <v>Leer</v>
      </c>
      <c r="M976" s="445">
        <f t="shared" si="113"/>
        <v>0</v>
      </c>
      <c r="N976" s="445">
        <f t="shared" si="114"/>
        <v>0</v>
      </c>
      <c r="O976" s="445">
        <f t="shared" si="117"/>
        <v>0</v>
      </c>
      <c r="P976" s="445">
        <f t="shared" si="118"/>
        <v>0</v>
      </c>
      <c r="Q976" s="445">
        <f t="shared" si="119"/>
        <v>0</v>
      </c>
      <c r="R976" s="415" t="str">
        <f t="shared" si="120"/>
        <v>Leer</v>
      </c>
      <c r="S976" s="445">
        <f>IF('Angaben KH-Standort'!D$29='A4'!D976,IF('Angaben KH-Standort'!E$29="Ja",1,0),0)</f>
        <v>0</v>
      </c>
      <c r="T976" s="445">
        <f>IF('Angaben KH-Standort'!D$30='A4'!D976,IF('Angaben KH-Standort'!E$30="Ja",1,0),0)</f>
        <v>0</v>
      </c>
      <c r="U976" s="445">
        <f>IF('Angaben KH-Standort'!D$31='A4'!D976,IF('Angaben KH-Standort'!E$31="Ja",1,0),0)</f>
        <v>0</v>
      </c>
    </row>
    <row r="977" spans="2:21" ht="15" customHeight="1" x14ac:dyDescent="0.3">
      <c r="B977" s="70" t="str">
        <f t="shared" si="115"/>
        <v>!!!</v>
      </c>
      <c r="C977" s="265" t="str">
        <f>IF(ISERROR(IF(LEN(E977)&gt;0,VLOOKUP(TEXT($E977,0),'Angaben Stationen'!$E$14:$J$213,5,0),"")),"?",IF(LEN(E977)&gt;0,VLOOKUP(TEXT($E977,0),'Angaben Stationen'!$E$14:$J$213,5,0),""))</f>
        <v/>
      </c>
      <c r="D977" s="232" t="str">
        <f>IF(ISERROR(IF(LEN(E977)&gt;0,VLOOKUP(TEXT($E977,0),'Angaben Stationen'!$E$14:$J$213,6,0),"")),"STATION IST NICHT VORHANDEN",IF(LEN(E977)&gt;0,VLOOKUP(TEXT($E977,0),'Angaben Stationen'!$E$14:$J$213,6,0),""))</f>
        <v/>
      </c>
      <c r="E977" s="287"/>
      <c r="F977" s="234"/>
      <c r="G977" s="234"/>
      <c r="H977" s="263"/>
      <c r="I977" s="169"/>
      <c r="K977" s="445" t="str">
        <f t="shared" si="116"/>
        <v>Leer</v>
      </c>
      <c r="L977" s="445" t="str">
        <f>VLOOKUP($D977,{"29 - Psychiatrie (Erwachsene)","BGI";"297 - stationsäquivalente Behandlung in der Erwachsenenpsychiatrie (29)","BGI";"30 - Kinder- und Jugendpsychiatrie","BGII";"307 - stationsäquivalente Behandlung in der Kinder- und Jugendpsychiatrie (30)","BGII";"31 - Psychosomatik","BGI";"","Leer"},2,0)</f>
        <v>Leer</v>
      </c>
      <c r="M977" s="445">
        <f t="shared" si="113"/>
        <v>0</v>
      </c>
      <c r="N977" s="445">
        <f t="shared" si="114"/>
        <v>0</v>
      </c>
      <c r="O977" s="445">
        <f t="shared" si="117"/>
        <v>0</v>
      </c>
      <c r="P977" s="445">
        <f t="shared" si="118"/>
        <v>0</v>
      </c>
      <c r="Q977" s="445">
        <f t="shared" si="119"/>
        <v>0</v>
      </c>
      <c r="R977" s="415" t="str">
        <f t="shared" si="120"/>
        <v>Leer</v>
      </c>
      <c r="S977" s="445">
        <f>IF('Angaben KH-Standort'!D$29='A4'!D977,IF('Angaben KH-Standort'!E$29="Ja",1,0),0)</f>
        <v>0</v>
      </c>
      <c r="T977" s="445">
        <f>IF('Angaben KH-Standort'!D$30='A4'!D977,IF('Angaben KH-Standort'!E$30="Ja",1,0),0)</f>
        <v>0</v>
      </c>
      <c r="U977" s="445">
        <f>IF('Angaben KH-Standort'!D$31='A4'!D977,IF('Angaben KH-Standort'!E$31="Ja",1,0),0)</f>
        <v>0</v>
      </c>
    </row>
    <row r="978" spans="2:21" ht="15" customHeight="1" x14ac:dyDescent="0.3">
      <c r="B978" s="70" t="str">
        <f t="shared" si="115"/>
        <v>!!!</v>
      </c>
      <c r="C978" s="265" t="str">
        <f>IF(ISERROR(IF(LEN(E978)&gt;0,VLOOKUP(TEXT($E978,0),'Angaben Stationen'!$E$14:$J$213,5,0),"")),"?",IF(LEN(E978)&gt;0,VLOOKUP(TEXT($E978,0),'Angaben Stationen'!$E$14:$J$213,5,0),""))</f>
        <v/>
      </c>
      <c r="D978" s="232" t="str">
        <f>IF(ISERROR(IF(LEN(E978)&gt;0,VLOOKUP(TEXT($E978,0),'Angaben Stationen'!$E$14:$J$213,6,0),"")),"STATION IST NICHT VORHANDEN",IF(LEN(E978)&gt;0,VLOOKUP(TEXT($E978,0),'Angaben Stationen'!$E$14:$J$213,6,0),""))</f>
        <v/>
      </c>
      <c r="E978" s="287"/>
      <c r="F978" s="234"/>
      <c r="G978" s="234"/>
      <c r="H978" s="263"/>
      <c r="I978" s="169"/>
      <c r="K978" s="445" t="str">
        <f t="shared" si="116"/>
        <v>Leer</v>
      </c>
      <c r="L978" s="445" t="str">
        <f>VLOOKUP($D978,{"29 - Psychiatrie (Erwachsene)","BGI";"297 - stationsäquivalente Behandlung in der Erwachsenenpsychiatrie (29)","BGI";"30 - Kinder- und Jugendpsychiatrie","BGII";"307 - stationsäquivalente Behandlung in der Kinder- und Jugendpsychiatrie (30)","BGII";"31 - Psychosomatik","BGI";"","Leer"},2,0)</f>
        <v>Leer</v>
      </c>
      <c r="M978" s="445">
        <f t="shared" si="113"/>
        <v>0</v>
      </c>
      <c r="N978" s="445">
        <f t="shared" si="114"/>
        <v>0</v>
      </c>
      <c r="O978" s="445">
        <f t="shared" si="117"/>
        <v>0</v>
      </c>
      <c r="P978" s="445">
        <f t="shared" si="118"/>
        <v>0</v>
      </c>
      <c r="Q978" s="445">
        <f t="shared" si="119"/>
        <v>0</v>
      </c>
      <c r="R978" s="415" t="str">
        <f t="shared" si="120"/>
        <v>Leer</v>
      </c>
      <c r="S978" s="445">
        <f>IF('Angaben KH-Standort'!D$29='A4'!D978,IF('Angaben KH-Standort'!E$29="Ja",1,0),0)</f>
        <v>0</v>
      </c>
      <c r="T978" s="445">
        <f>IF('Angaben KH-Standort'!D$30='A4'!D978,IF('Angaben KH-Standort'!E$30="Ja",1,0),0)</f>
        <v>0</v>
      </c>
      <c r="U978" s="445">
        <f>IF('Angaben KH-Standort'!D$31='A4'!D978,IF('Angaben KH-Standort'!E$31="Ja",1,0),0)</f>
        <v>0</v>
      </c>
    </row>
    <row r="979" spans="2:21" ht="15" customHeight="1" x14ac:dyDescent="0.3">
      <c r="B979" s="70" t="str">
        <f t="shared" si="115"/>
        <v>!!!</v>
      </c>
      <c r="C979" s="265" t="str">
        <f>IF(ISERROR(IF(LEN(E979)&gt;0,VLOOKUP(TEXT($E979,0),'Angaben Stationen'!$E$14:$J$213,5,0),"")),"?",IF(LEN(E979)&gt;0,VLOOKUP(TEXT($E979,0),'Angaben Stationen'!$E$14:$J$213,5,0),""))</f>
        <v/>
      </c>
      <c r="D979" s="232" t="str">
        <f>IF(ISERROR(IF(LEN(E979)&gt;0,VLOOKUP(TEXT($E979,0),'Angaben Stationen'!$E$14:$J$213,6,0),"")),"STATION IST NICHT VORHANDEN",IF(LEN(E979)&gt;0,VLOOKUP(TEXT($E979,0),'Angaben Stationen'!$E$14:$J$213,6,0),""))</f>
        <v/>
      </c>
      <c r="E979" s="287"/>
      <c r="F979" s="234"/>
      <c r="G979" s="234"/>
      <c r="H979" s="263"/>
      <c r="I979" s="169"/>
      <c r="K979" s="445" t="str">
        <f t="shared" si="116"/>
        <v>Leer</v>
      </c>
      <c r="L979" s="445" t="str">
        <f>VLOOKUP($D979,{"29 - Psychiatrie (Erwachsene)","BGI";"297 - stationsäquivalente Behandlung in der Erwachsenenpsychiatrie (29)","BGI";"30 - Kinder- und Jugendpsychiatrie","BGII";"307 - stationsäquivalente Behandlung in der Kinder- und Jugendpsychiatrie (30)","BGII";"31 - Psychosomatik","BGI";"","Leer"},2,0)</f>
        <v>Leer</v>
      </c>
      <c r="M979" s="445">
        <f t="shared" si="113"/>
        <v>0</v>
      </c>
      <c r="N979" s="445">
        <f t="shared" si="114"/>
        <v>0</v>
      </c>
      <c r="O979" s="445">
        <f t="shared" si="117"/>
        <v>0</v>
      </c>
      <c r="P979" s="445">
        <f t="shared" si="118"/>
        <v>0</v>
      </c>
      <c r="Q979" s="445">
        <f t="shared" si="119"/>
        <v>0</v>
      </c>
      <c r="R979" s="415" t="str">
        <f t="shared" si="120"/>
        <v>Leer</v>
      </c>
      <c r="S979" s="445">
        <f>IF('Angaben KH-Standort'!D$29='A4'!D979,IF('Angaben KH-Standort'!E$29="Ja",1,0),0)</f>
        <v>0</v>
      </c>
      <c r="T979" s="445">
        <f>IF('Angaben KH-Standort'!D$30='A4'!D979,IF('Angaben KH-Standort'!E$30="Ja",1,0),0)</f>
        <v>0</v>
      </c>
      <c r="U979" s="445">
        <f>IF('Angaben KH-Standort'!D$31='A4'!D979,IF('Angaben KH-Standort'!E$31="Ja",1,0),0)</f>
        <v>0</v>
      </c>
    </row>
    <row r="980" spans="2:21" ht="15" customHeight="1" x14ac:dyDescent="0.3">
      <c r="B980" s="70" t="str">
        <f t="shared" si="115"/>
        <v>!!!</v>
      </c>
      <c r="C980" s="265" t="str">
        <f>IF(ISERROR(IF(LEN(E980)&gt;0,VLOOKUP(TEXT($E980,0),'Angaben Stationen'!$E$14:$J$213,5,0),"")),"?",IF(LEN(E980)&gt;0,VLOOKUP(TEXT($E980,0),'Angaben Stationen'!$E$14:$J$213,5,0),""))</f>
        <v/>
      </c>
      <c r="D980" s="232" t="str">
        <f>IF(ISERROR(IF(LEN(E980)&gt;0,VLOOKUP(TEXT($E980,0),'Angaben Stationen'!$E$14:$J$213,6,0),"")),"STATION IST NICHT VORHANDEN",IF(LEN(E980)&gt;0,VLOOKUP(TEXT($E980,0),'Angaben Stationen'!$E$14:$J$213,6,0),""))</f>
        <v/>
      </c>
      <c r="E980" s="287"/>
      <c r="F980" s="234"/>
      <c r="G980" s="234"/>
      <c r="H980" s="263"/>
      <c r="I980" s="169"/>
      <c r="K980" s="445" t="str">
        <f t="shared" si="116"/>
        <v>Leer</v>
      </c>
      <c r="L980" s="445" t="str">
        <f>VLOOKUP($D980,{"29 - Psychiatrie (Erwachsene)","BGI";"297 - stationsäquivalente Behandlung in der Erwachsenenpsychiatrie (29)","BGI";"30 - Kinder- und Jugendpsychiatrie","BGII";"307 - stationsäquivalente Behandlung in der Kinder- und Jugendpsychiatrie (30)","BGII";"31 - Psychosomatik","BGI";"","Leer"},2,0)</f>
        <v>Leer</v>
      </c>
      <c r="M980" s="445">
        <f t="shared" si="113"/>
        <v>0</v>
      </c>
      <c r="N980" s="445">
        <f t="shared" si="114"/>
        <v>0</v>
      </c>
      <c r="O980" s="445">
        <f t="shared" si="117"/>
        <v>0</v>
      </c>
      <c r="P980" s="445">
        <f t="shared" si="118"/>
        <v>0</v>
      </c>
      <c r="Q980" s="445">
        <f t="shared" si="119"/>
        <v>0</v>
      </c>
      <c r="R980" s="415" t="str">
        <f t="shared" si="120"/>
        <v>Leer</v>
      </c>
      <c r="S980" s="445">
        <f>IF('Angaben KH-Standort'!D$29='A4'!D980,IF('Angaben KH-Standort'!E$29="Ja",1,0),0)</f>
        <v>0</v>
      </c>
      <c r="T980" s="445">
        <f>IF('Angaben KH-Standort'!D$30='A4'!D980,IF('Angaben KH-Standort'!E$30="Ja",1,0),0)</f>
        <v>0</v>
      </c>
      <c r="U980" s="445">
        <f>IF('Angaben KH-Standort'!D$31='A4'!D980,IF('Angaben KH-Standort'!E$31="Ja",1,0),0)</f>
        <v>0</v>
      </c>
    </row>
    <row r="981" spans="2:21" ht="15" customHeight="1" x14ac:dyDescent="0.3">
      <c r="B981" s="70" t="str">
        <f t="shared" si="115"/>
        <v>!!!</v>
      </c>
      <c r="C981" s="265" t="str">
        <f>IF(ISERROR(IF(LEN(E981)&gt;0,VLOOKUP(TEXT($E981,0),'Angaben Stationen'!$E$14:$J$213,5,0),"")),"?",IF(LEN(E981)&gt;0,VLOOKUP(TEXT($E981,0),'Angaben Stationen'!$E$14:$J$213,5,0),""))</f>
        <v/>
      </c>
      <c r="D981" s="232" t="str">
        <f>IF(ISERROR(IF(LEN(E981)&gt;0,VLOOKUP(TEXT($E981,0),'Angaben Stationen'!$E$14:$J$213,6,0),"")),"STATION IST NICHT VORHANDEN",IF(LEN(E981)&gt;0,VLOOKUP(TEXT($E981,0),'Angaben Stationen'!$E$14:$J$213,6,0),""))</f>
        <v/>
      </c>
      <c r="E981" s="287"/>
      <c r="F981" s="234"/>
      <c r="G981" s="234"/>
      <c r="H981" s="263"/>
      <c r="I981" s="169"/>
      <c r="K981" s="445" t="str">
        <f t="shared" si="116"/>
        <v>Leer</v>
      </c>
      <c r="L981" s="445" t="str">
        <f>VLOOKUP($D981,{"29 - Psychiatrie (Erwachsene)","BGI";"297 - stationsäquivalente Behandlung in der Erwachsenenpsychiatrie (29)","BGI";"30 - Kinder- und Jugendpsychiatrie","BGII";"307 - stationsäquivalente Behandlung in der Kinder- und Jugendpsychiatrie (30)","BGII";"31 - Psychosomatik","BGI";"","Leer"},2,0)</f>
        <v>Leer</v>
      </c>
      <c r="M981" s="445">
        <f t="shared" si="113"/>
        <v>0</v>
      </c>
      <c r="N981" s="445">
        <f t="shared" si="114"/>
        <v>0</v>
      </c>
      <c r="O981" s="445">
        <f t="shared" si="117"/>
        <v>0</v>
      </c>
      <c r="P981" s="445">
        <f t="shared" si="118"/>
        <v>0</v>
      </c>
      <c r="Q981" s="445">
        <f t="shared" si="119"/>
        <v>0</v>
      </c>
      <c r="R981" s="415" t="str">
        <f t="shared" si="120"/>
        <v>Leer</v>
      </c>
      <c r="S981" s="445">
        <f>IF('Angaben KH-Standort'!D$29='A4'!D981,IF('Angaben KH-Standort'!E$29="Ja",1,0),0)</f>
        <v>0</v>
      </c>
      <c r="T981" s="445">
        <f>IF('Angaben KH-Standort'!D$30='A4'!D981,IF('Angaben KH-Standort'!E$30="Ja",1,0),0)</f>
        <v>0</v>
      </c>
      <c r="U981" s="445">
        <f>IF('Angaben KH-Standort'!D$31='A4'!D981,IF('Angaben KH-Standort'!E$31="Ja",1,0),0)</f>
        <v>0</v>
      </c>
    </row>
    <row r="982" spans="2:21" ht="15" customHeight="1" x14ac:dyDescent="0.3">
      <c r="B982" s="70" t="str">
        <f t="shared" si="115"/>
        <v>!!!</v>
      </c>
      <c r="C982" s="265" t="str">
        <f>IF(ISERROR(IF(LEN(E982)&gt;0,VLOOKUP(TEXT($E982,0),'Angaben Stationen'!$E$14:$J$213,5,0),"")),"?",IF(LEN(E982)&gt;0,VLOOKUP(TEXT($E982,0),'Angaben Stationen'!$E$14:$J$213,5,0),""))</f>
        <v/>
      </c>
      <c r="D982" s="232" t="str">
        <f>IF(ISERROR(IF(LEN(E982)&gt;0,VLOOKUP(TEXT($E982,0),'Angaben Stationen'!$E$14:$J$213,6,0),"")),"STATION IST NICHT VORHANDEN",IF(LEN(E982)&gt;0,VLOOKUP(TEXT($E982,0),'Angaben Stationen'!$E$14:$J$213,6,0),""))</f>
        <v/>
      </c>
      <c r="E982" s="287"/>
      <c r="F982" s="234"/>
      <c r="G982" s="234"/>
      <c r="H982" s="263"/>
      <c r="I982" s="169"/>
      <c r="K982" s="445" t="str">
        <f t="shared" si="116"/>
        <v>Leer</v>
      </c>
      <c r="L982" s="445" t="str">
        <f>VLOOKUP($D982,{"29 - Psychiatrie (Erwachsene)","BGI";"297 - stationsäquivalente Behandlung in der Erwachsenenpsychiatrie (29)","BGI";"30 - Kinder- und Jugendpsychiatrie","BGII";"307 - stationsäquivalente Behandlung in der Kinder- und Jugendpsychiatrie (30)","BGII";"31 - Psychosomatik","BGI";"","Leer"},2,0)</f>
        <v>Leer</v>
      </c>
      <c r="M982" s="445">
        <f t="shared" si="113"/>
        <v>0</v>
      </c>
      <c r="N982" s="445">
        <f t="shared" si="114"/>
        <v>0</v>
      </c>
      <c r="O982" s="445">
        <f t="shared" si="117"/>
        <v>0</v>
      </c>
      <c r="P982" s="445">
        <f t="shared" si="118"/>
        <v>0</v>
      </c>
      <c r="Q982" s="445">
        <f t="shared" si="119"/>
        <v>0</v>
      </c>
      <c r="R982" s="415" t="str">
        <f t="shared" si="120"/>
        <v>Leer</v>
      </c>
      <c r="S982" s="445">
        <f>IF('Angaben KH-Standort'!D$29='A4'!D982,IF('Angaben KH-Standort'!E$29="Ja",1,0),0)</f>
        <v>0</v>
      </c>
      <c r="T982" s="445">
        <f>IF('Angaben KH-Standort'!D$30='A4'!D982,IF('Angaben KH-Standort'!E$30="Ja",1,0),0)</f>
        <v>0</v>
      </c>
      <c r="U982" s="445">
        <f>IF('Angaben KH-Standort'!D$31='A4'!D982,IF('Angaben KH-Standort'!E$31="Ja",1,0),0)</f>
        <v>0</v>
      </c>
    </row>
    <row r="983" spans="2:21" ht="15" customHeight="1" x14ac:dyDescent="0.3">
      <c r="B983" s="70" t="str">
        <f t="shared" si="115"/>
        <v>!!!</v>
      </c>
      <c r="C983" s="265" t="str">
        <f>IF(ISERROR(IF(LEN(E983)&gt;0,VLOOKUP(TEXT($E983,0),'Angaben Stationen'!$E$14:$J$213,5,0),"")),"?",IF(LEN(E983)&gt;0,VLOOKUP(TEXT($E983,0),'Angaben Stationen'!$E$14:$J$213,5,0),""))</f>
        <v/>
      </c>
      <c r="D983" s="232" t="str">
        <f>IF(ISERROR(IF(LEN(E983)&gt;0,VLOOKUP(TEXT($E983,0),'Angaben Stationen'!$E$14:$J$213,6,0),"")),"STATION IST NICHT VORHANDEN",IF(LEN(E983)&gt;0,VLOOKUP(TEXT($E983,0),'Angaben Stationen'!$E$14:$J$213,6,0),""))</f>
        <v/>
      </c>
      <c r="E983" s="287"/>
      <c r="F983" s="234"/>
      <c r="G983" s="234"/>
      <c r="H983" s="263"/>
      <c r="I983" s="169"/>
      <c r="K983" s="445" t="str">
        <f t="shared" si="116"/>
        <v>Leer</v>
      </c>
      <c r="L983" s="445" t="str">
        <f>VLOOKUP($D983,{"29 - Psychiatrie (Erwachsene)","BGI";"297 - stationsäquivalente Behandlung in der Erwachsenenpsychiatrie (29)","BGI";"30 - Kinder- und Jugendpsychiatrie","BGII";"307 - stationsäquivalente Behandlung in der Kinder- und Jugendpsychiatrie (30)","BGII";"31 - Psychosomatik","BGI";"","Leer"},2,0)</f>
        <v>Leer</v>
      </c>
      <c r="M983" s="445">
        <f t="shared" si="113"/>
        <v>0</v>
      </c>
      <c r="N983" s="445">
        <f t="shared" si="114"/>
        <v>0</v>
      </c>
      <c r="O983" s="445">
        <f t="shared" si="117"/>
        <v>0</v>
      </c>
      <c r="P983" s="445">
        <f t="shared" si="118"/>
        <v>0</v>
      </c>
      <c r="Q983" s="445">
        <f t="shared" si="119"/>
        <v>0</v>
      </c>
      <c r="R983" s="415" t="str">
        <f t="shared" si="120"/>
        <v>Leer</v>
      </c>
      <c r="S983" s="445">
        <f>IF('Angaben KH-Standort'!D$29='A4'!D983,IF('Angaben KH-Standort'!E$29="Ja",1,0),0)</f>
        <v>0</v>
      </c>
      <c r="T983" s="445">
        <f>IF('Angaben KH-Standort'!D$30='A4'!D983,IF('Angaben KH-Standort'!E$30="Ja",1,0),0)</f>
        <v>0</v>
      </c>
      <c r="U983" s="445">
        <f>IF('Angaben KH-Standort'!D$31='A4'!D983,IF('Angaben KH-Standort'!E$31="Ja",1,0),0)</f>
        <v>0</v>
      </c>
    </row>
    <row r="984" spans="2:21" ht="15" customHeight="1" x14ac:dyDescent="0.3">
      <c r="B984" s="70" t="str">
        <f t="shared" si="115"/>
        <v>!!!</v>
      </c>
      <c r="C984" s="265" t="str">
        <f>IF(ISERROR(IF(LEN(E984)&gt;0,VLOOKUP(TEXT($E984,0),'Angaben Stationen'!$E$14:$J$213,5,0),"")),"?",IF(LEN(E984)&gt;0,VLOOKUP(TEXT($E984,0),'Angaben Stationen'!$E$14:$J$213,5,0),""))</f>
        <v/>
      </c>
      <c r="D984" s="232" t="str">
        <f>IF(ISERROR(IF(LEN(E984)&gt;0,VLOOKUP(TEXT($E984,0),'Angaben Stationen'!$E$14:$J$213,6,0),"")),"STATION IST NICHT VORHANDEN",IF(LEN(E984)&gt;0,VLOOKUP(TEXT($E984,0),'Angaben Stationen'!$E$14:$J$213,6,0),""))</f>
        <v/>
      </c>
      <c r="E984" s="287"/>
      <c r="F984" s="234"/>
      <c r="G984" s="234"/>
      <c r="H984" s="263"/>
      <c r="I984" s="169"/>
      <c r="K984" s="445" t="str">
        <f t="shared" si="116"/>
        <v>Leer</v>
      </c>
      <c r="L984" s="445" t="str">
        <f>VLOOKUP($D984,{"29 - Psychiatrie (Erwachsene)","BGI";"297 - stationsäquivalente Behandlung in der Erwachsenenpsychiatrie (29)","BGI";"30 - Kinder- und Jugendpsychiatrie","BGII";"307 - stationsäquivalente Behandlung in der Kinder- und Jugendpsychiatrie (30)","BGII";"31 - Psychosomatik","BGI";"","Leer"},2,0)</f>
        <v>Leer</v>
      </c>
      <c r="M984" s="445">
        <f t="shared" si="113"/>
        <v>0</v>
      </c>
      <c r="N984" s="445">
        <f t="shared" si="114"/>
        <v>0</v>
      </c>
      <c r="O984" s="445">
        <f t="shared" si="117"/>
        <v>0</v>
      </c>
      <c r="P984" s="445">
        <f t="shared" si="118"/>
        <v>0</v>
      </c>
      <c r="Q984" s="445">
        <f t="shared" si="119"/>
        <v>0</v>
      </c>
      <c r="R984" s="415" t="str">
        <f t="shared" si="120"/>
        <v>Leer</v>
      </c>
      <c r="S984" s="445">
        <f>IF('Angaben KH-Standort'!D$29='A4'!D984,IF('Angaben KH-Standort'!E$29="Ja",1,0),0)</f>
        <v>0</v>
      </c>
      <c r="T984" s="445">
        <f>IF('Angaben KH-Standort'!D$30='A4'!D984,IF('Angaben KH-Standort'!E$30="Ja",1,0),0)</f>
        <v>0</v>
      </c>
      <c r="U984" s="445">
        <f>IF('Angaben KH-Standort'!D$31='A4'!D984,IF('Angaben KH-Standort'!E$31="Ja",1,0),0)</f>
        <v>0</v>
      </c>
    </row>
    <row r="985" spans="2:21" ht="15" customHeight="1" x14ac:dyDescent="0.3">
      <c r="B985" s="70" t="str">
        <f t="shared" si="115"/>
        <v>!!!</v>
      </c>
      <c r="C985" s="265" t="str">
        <f>IF(ISERROR(IF(LEN(E985)&gt;0,VLOOKUP(TEXT($E985,0),'Angaben Stationen'!$E$14:$J$213,5,0),"")),"?",IF(LEN(E985)&gt;0,VLOOKUP(TEXT($E985,0),'Angaben Stationen'!$E$14:$J$213,5,0),""))</f>
        <v/>
      </c>
      <c r="D985" s="232" t="str">
        <f>IF(ISERROR(IF(LEN(E985)&gt;0,VLOOKUP(TEXT($E985,0),'Angaben Stationen'!$E$14:$J$213,6,0),"")),"STATION IST NICHT VORHANDEN",IF(LEN(E985)&gt;0,VLOOKUP(TEXT($E985,0),'Angaben Stationen'!$E$14:$J$213,6,0),""))</f>
        <v/>
      </c>
      <c r="E985" s="287"/>
      <c r="F985" s="234"/>
      <c r="G985" s="234"/>
      <c r="H985" s="263"/>
      <c r="I985" s="169"/>
      <c r="K985" s="445" t="str">
        <f t="shared" si="116"/>
        <v>Leer</v>
      </c>
      <c r="L985" s="445" t="str">
        <f>VLOOKUP($D985,{"29 - Psychiatrie (Erwachsene)","BGI";"297 - stationsäquivalente Behandlung in der Erwachsenenpsychiatrie (29)","BGI";"30 - Kinder- und Jugendpsychiatrie","BGII";"307 - stationsäquivalente Behandlung in der Kinder- und Jugendpsychiatrie (30)","BGII";"31 - Psychosomatik","BGI";"","Leer"},2,0)</f>
        <v>Leer</v>
      </c>
      <c r="M985" s="445">
        <f t="shared" si="113"/>
        <v>0</v>
      </c>
      <c r="N985" s="445">
        <f t="shared" si="114"/>
        <v>0</v>
      </c>
      <c r="O985" s="445">
        <f t="shared" si="117"/>
        <v>0</v>
      </c>
      <c r="P985" s="445">
        <f t="shared" si="118"/>
        <v>0</v>
      </c>
      <c r="Q985" s="445">
        <f t="shared" si="119"/>
        <v>0</v>
      </c>
      <c r="R985" s="415" t="str">
        <f t="shared" si="120"/>
        <v>Leer</v>
      </c>
      <c r="S985" s="445">
        <f>IF('Angaben KH-Standort'!D$29='A4'!D985,IF('Angaben KH-Standort'!E$29="Ja",1,0),0)</f>
        <v>0</v>
      </c>
      <c r="T985" s="445">
        <f>IF('Angaben KH-Standort'!D$30='A4'!D985,IF('Angaben KH-Standort'!E$30="Ja",1,0),0)</f>
        <v>0</v>
      </c>
      <c r="U985" s="445">
        <f>IF('Angaben KH-Standort'!D$31='A4'!D985,IF('Angaben KH-Standort'!E$31="Ja",1,0),0)</f>
        <v>0</v>
      </c>
    </row>
    <row r="986" spans="2:21" ht="15" customHeight="1" x14ac:dyDescent="0.3">
      <c r="B986" s="70" t="str">
        <f t="shared" si="115"/>
        <v>!!!</v>
      </c>
      <c r="C986" s="265" t="str">
        <f>IF(ISERROR(IF(LEN(E986)&gt;0,VLOOKUP(TEXT($E986,0),'Angaben Stationen'!$E$14:$J$213,5,0),"")),"?",IF(LEN(E986)&gt;0,VLOOKUP(TEXT($E986,0),'Angaben Stationen'!$E$14:$J$213,5,0),""))</f>
        <v/>
      </c>
      <c r="D986" s="232" t="str">
        <f>IF(ISERROR(IF(LEN(E986)&gt;0,VLOOKUP(TEXT($E986,0),'Angaben Stationen'!$E$14:$J$213,6,0),"")),"STATION IST NICHT VORHANDEN",IF(LEN(E986)&gt;0,VLOOKUP(TEXT($E986,0),'Angaben Stationen'!$E$14:$J$213,6,0),""))</f>
        <v/>
      </c>
      <c r="E986" s="287"/>
      <c r="F986" s="234"/>
      <c r="G986" s="234"/>
      <c r="H986" s="263"/>
      <c r="I986" s="169"/>
      <c r="K986" s="445" t="str">
        <f t="shared" si="116"/>
        <v>Leer</v>
      </c>
      <c r="L986" s="445" t="str">
        <f>VLOOKUP($D986,{"29 - Psychiatrie (Erwachsene)","BGI";"297 - stationsäquivalente Behandlung in der Erwachsenenpsychiatrie (29)","BGI";"30 - Kinder- und Jugendpsychiatrie","BGII";"307 - stationsäquivalente Behandlung in der Kinder- und Jugendpsychiatrie (30)","BGII";"31 - Psychosomatik","BGI";"","Leer"},2,0)</f>
        <v>Leer</v>
      </c>
      <c r="M986" s="445">
        <f t="shared" si="113"/>
        <v>0</v>
      </c>
      <c r="N986" s="445">
        <f t="shared" si="114"/>
        <v>0</v>
      </c>
      <c r="O986" s="445">
        <f t="shared" si="117"/>
        <v>0</v>
      </c>
      <c r="P986" s="445">
        <f t="shared" si="118"/>
        <v>0</v>
      </c>
      <c r="Q986" s="445">
        <f t="shared" si="119"/>
        <v>0</v>
      </c>
      <c r="R986" s="415" t="str">
        <f t="shared" si="120"/>
        <v>Leer</v>
      </c>
      <c r="S986" s="445">
        <f>IF('Angaben KH-Standort'!D$29='A4'!D986,IF('Angaben KH-Standort'!E$29="Ja",1,0),0)</f>
        <v>0</v>
      </c>
      <c r="T986" s="445">
        <f>IF('Angaben KH-Standort'!D$30='A4'!D986,IF('Angaben KH-Standort'!E$30="Ja",1,0),0)</f>
        <v>0</v>
      </c>
      <c r="U986" s="445">
        <f>IF('Angaben KH-Standort'!D$31='A4'!D986,IF('Angaben KH-Standort'!E$31="Ja",1,0),0)</f>
        <v>0</v>
      </c>
    </row>
    <row r="987" spans="2:21" ht="15" customHeight="1" x14ac:dyDescent="0.3">
      <c r="B987" s="70" t="str">
        <f t="shared" si="115"/>
        <v>!!!</v>
      </c>
      <c r="C987" s="265" t="str">
        <f>IF(ISERROR(IF(LEN(E987)&gt;0,VLOOKUP(TEXT($E987,0),'Angaben Stationen'!$E$14:$J$213,5,0),"")),"?",IF(LEN(E987)&gt;0,VLOOKUP(TEXT($E987,0),'Angaben Stationen'!$E$14:$J$213,5,0),""))</f>
        <v/>
      </c>
      <c r="D987" s="232" t="str">
        <f>IF(ISERROR(IF(LEN(E987)&gt;0,VLOOKUP(TEXT($E987,0),'Angaben Stationen'!$E$14:$J$213,6,0),"")),"STATION IST NICHT VORHANDEN",IF(LEN(E987)&gt;0,VLOOKUP(TEXT($E987,0),'Angaben Stationen'!$E$14:$J$213,6,0),""))</f>
        <v/>
      </c>
      <c r="E987" s="287"/>
      <c r="F987" s="234"/>
      <c r="G987" s="234"/>
      <c r="H987" s="263"/>
      <c r="I987" s="169"/>
      <c r="K987" s="445" t="str">
        <f t="shared" si="116"/>
        <v>Leer</v>
      </c>
      <c r="L987" s="445" t="str">
        <f>VLOOKUP($D987,{"29 - Psychiatrie (Erwachsene)","BGI";"297 - stationsäquivalente Behandlung in der Erwachsenenpsychiatrie (29)","BGI";"30 - Kinder- und Jugendpsychiatrie","BGII";"307 - stationsäquivalente Behandlung in der Kinder- und Jugendpsychiatrie (30)","BGII";"31 - Psychosomatik","BGI";"","Leer"},2,0)</f>
        <v>Leer</v>
      </c>
      <c r="M987" s="445">
        <f t="shared" si="113"/>
        <v>0</v>
      </c>
      <c r="N987" s="445">
        <f t="shared" si="114"/>
        <v>0</v>
      </c>
      <c r="O987" s="445">
        <f t="shared" si="117"/>
        <v>0</v>
      </c>
      <c r="P987" s="445">
        <f t="shared" si="118"/>
        <v>0</v>
      </c>
      <c r="Q987" s="445">
        <f t="shared" si="119"/>
        <v>0</v>
      </c>
      <c r="R987" s="415" t="str">
        <f t="shared" si="120"/>
        <v>Leer</v>
      </c>
      <c r="S987" s="445">
        <f>IF('Angaben KH-Standort'!D$29='A4'!D987,IF('Angaben KH-Standort'!E$29="Ja",1,0),0)</f>
        <v>0</v>
      </c>
      <c r="T987" s="445">
        <f>IF('Angaben KH-Standort'!D$30='A4'!D987,IF('Angaben KH-Standort'!E$30="Ja",1,0),0)</f>
        <v>0</v>
      </c>
      <c r="U987" s="445">
        <f>IF('Angaben KH-Standort'!D$31='A4'!D987,IF('Angaben KH-Standort'!E$31="Ja",1,0),0)</f>
        <v>0</v>
      </c>
    </row>
    <row r="988" spans="2:21" ht="15" customHeight="1" x14ac:dyDescent="0.3">
      <c r="B988" s="70" t="str">
        <f t="shared" si="115"/>
        <v>!!!</v>
      </c>
      <c r="C988" s="265" t="str">
        <f>IF(ISERROR(IF(LEN(E988)&gt;0,VLOOKUP(TEXT($E988,0),'Angaben Stationen'!$E$14:$J$213,5,0),"")),"?",IF(LEN(E988)&gt;0,VLOOKUP(TEXT($E988,0),'Angaben Stationen'!$E$14:$J$213,5,0),""))</f>
        <v/>
      </c>
      <c r="D988" s="232" t="str">
        <f>IF(ISERROR(IF(LEN(E988)&gt;0,VLOOKUP(TEXT($E988,0),'Angaben Stationen'!$E$14:$J$213,6,0),"")),"STATION IST NICHT VORHANDEN",IF(LEN(E988)&gt;0,VLOOKUP(TEXT($E988,0),'Angaben Stationen'!$E$14:$J$213,6,0),""))</f>
        <v/>
      </c>
      <c r="E988" s="287"/>
      <c r="F988" s="234"/>
      <c r="G988" s="234"/>
      <c r="H988" s="263"/>
      <c r="I988" s="169"/>
      <c r="K988" s="445" t="str">
        <f t="shared" si="116"/>
        <v>Leer</v>
      </c>
      <c r="L988" s="445" t="str">
        <f>VLOOKUP($D988,{"29 - Psychiatrie (Erwachsene)","BGI";"297 - stationsäquivalente Behandlung in der Erwachsenenpsychiatrie (29)","BGI";"30 - Kinder- und Jugendpsychiatrie","BGII";"307 - stationsäquivalente Behandlung in der Kinder- und Jugendpsychiatrie (30)","BGII";"31 - Psychosomatik","BGI";"","Leer"},2,0)</f>
        <v>Leer</v>
      </c>
      <c r="M988" s="445">
        <f t="shared" si="113"/>
        <v>0</v>
      </c>
      <c r="N988" s="445">
        <f t="shared" si="114"/>
        <v>0</v>
      </c>
      <c r="O988" s="445">
        <f t="shared" si="117"/>
        <v>0</v>
      </c>
      <c r="P988" s="445">
        <f t="shared" si="118"/>
        <v>0</v>
      </c>
      <c r="Q988" s="445">
        <f t="shared" si="119"/>
        <v>0</v>
      </c>
      <c r="R988" s="415" t="str">
        <f t="shared" si="120"/>
        <v>Leer</v>
      </c>
      <c r="S988" s="445">
        <f>IF('Angaben KH-Standort'!D$29='A4'!D988,IF('Angaben KH-Standort'!E$29="Ja",1,0),0)</f>
        <v>0</v>
      </c>
      <c r="T988" s="445">
        <f>IF('Angaben KH-Standort'!D$30='A4'!D988,IF('Angaben KH-Standort'!E$30="Ja",1,0),0)</f>
        <v>0</v>
      </c>
      <c r="U988" s="445">
        <f>IF('Angaben KH-Standort'!D$31='A4'!D988,IF('Angaben KH-Standort'!E$31="Ja",1,0),0)</f>
        <v>0</v>
      </c>
    </row>
    <row r="989" spans="2:21" ht="15" customHeight="1" x14ac:dyDescent="0.3">
      <c r="B989" s="70" t="str">
        <f t="shared" si="115"/>
        <v>!!!</v>
      </c>
      <c r="C989" s="265" t="str">
        <f>IF(ISERROR(IF(LEN(E989)&gt;0,VLOOKUP(TEXT($E989,0),'Angaben Stationen'!$E$14:$J$213,5,0),"")),"?",IF(LEN(E989)&gt;0,VLOOKUP(TEXT($E989,0),'Angaben Stationen'!$E$14:$J$213,5,0),""))</f>
        <v/>
      </c>
      <c r="D989" s="232" t="str">
        <f>IF(ISERROR(IF(LEN(E989)&gt;0,VLOOKUP(TEXT($E989,0),'Angaben Stationen'!$E$14:$J$213,6,0),"")),"STATION IST NICHT VORHANDEN",IF(LEN(E989)&gt;0,VLOOKUP(TEXT($E989,0),'Angaben Stationen'!$E$14:$J$213,6,0),""))</f>
        <v/>
      </c>
      <c r="E989" s="287"/>
      <c r="F989" s="234"/>
      <c r="G989" s="234"/>
      <c r="H989" s="263"/>
      <c r="I989" s="169"/>
      <c r="K989" s="445" t="str">
        <f t="shared" si="116"/>
        <v>Leer</v>
      </c>
      <c r="L989" s="445" t="str">
        <f>VLOOKUP($D989,{"29 - Psychiatrie (Erwachsene)","BGI";"297 - stationsäquivalente Behandlung in der Erwachsenenpsychiatrie (29)","BGI";"30 - Kinder- und Jugendpsychiatrie","BGII";"307 - stationsäquivalente Behandlung in der Kinder- und Jugendpsychiatrie (30)","BGII";"31 - Psychosomatik","BGI";"","Leer"},2,0)</f>
        <v>Leer</v>
      </c>
      <c r="M989" s="445">
        <f t="shared" si="113"/>
        <v>0</v>
      </c>
      <c r="N989" s="445">
        <f t="shared" si="114"/>
        <v>0</v>
      </c>
      <c r="O989" s="445">
        <f t="shared" si="117"/>
        <v>0</v>
      </c>
      <c r="P989" s="445">
        <f t="shared" si="118"/>
        <v>0</v>
      </c>
      <c r="Q989" s="445">
        <f t="shared" si="119"/>
        <v>0</v>
      </c>
      <c r="R989" s="415" t="str">
        <f t="shared" si="120"/>
        <v>Leer</v>
      </c>
      <c r="S989" s="445">
        <f>IF('Angaben KH-Standort'!D$29='A4'!D989,IF('Angaben KH-Standort'!E$29="Ja",1,0),0)</f>
        <v>0</v>
      </c>
      <c r="T989" s="445">
        <f>IF('Angaben KH-Standort'!D$30='A4'!D989,IF('Angaben KH-Standort'!E$30="Ja",1,0),0)</f>
        <v>0</v>
      </c>
      <c r="U989" s="445">
        <f>IF('Angaben KH-Standort'!D$31='A4'!D989,IF('Angaben KH-Standort'!E$31="Ja",1,0),0)</f>
        <v>0</v>
      </c>
    </row>
    <row r="990" spans="2:21" ht="15" customHeight="1" x14ac:dyDescent="0.3">
      <c r="B990" s="70" t="str">
        <f t="shared" si="115"/>
        <v>!!!</v>
      </c>
      <c r="C990" s="265" t="str">
        <f>IF(ISERROR(IF(LEN(E990)&gt;0,VLOOKUP(TEXT($E990,0),'Angaben Stationen'!$E$14:$J$213,5,0),"")),"?",IF(LEN(E990)&gt;0,VLOOKUP(TEXT($E990,0),'Angaben Stationen'!$E$14:$J$213,5,0),""))</f>
        <v/>
      </c>
      <c r="D990" s="232" t="str">
        <f>IF(ISERROR(IF(LEN(E990)&gt;0,VLOOKUP(TEXT($E990,0),'Angaben Stationen'!$E$14:$J$213,6,0),"")),"STATION IST NICHT VORHANDEN",IF(LEN(E990)&gt;0,VLOOKUP(TEXT($E990,0),'Angaben Stationen'!$E$14:$J$213,6,0),""))</f>
        <v/>
      </c>
      <c r="E990" s="287"/>
      <c r="F990" s="234"/>
      <c r="G990" s="234"/>
      <c r="H990" s="263"/>
      <c r="I990" s="169"/>
      <c r="K990" s="445" t="str">
        <f t="shared" si="116"/>
        <v>Leer</v>
      </c>
      <c r="L990" s="445" t="str">
        <f>VLOOKUP($D990,{"29 - Psychiatrie (Erwachsene)","BGI";"297 - stationsäquivalente Behandlung in der Erwachsenenpsychiatrie (29)","BGI";"30 - Kinder- und Jugendpsychiatrie","BGII";"307 - stationsäquivalente Behandlung in der Kinder- und Jugendpsychiatrie (30)","BGII";"31 - Psychosomatik","BGI";"","Leer"},2,0)</f>
        <v>Leer</v>
      </c>
      <c r="M990" s="445">
        <f t="shared" si="113"/>
        <v>0</v>
      </c>
      <c r="N990" s="445">
        <f t="shared" si="114"/>
        <v>0</v>
      </c>
      <c r="O990" s="445">
        <f t="shared" si="117"/>
        <v>0</v>
      </c>
      <c r="P990" s="445">
        <f t="shared" si="118"/>
        <v>0</v>
      </c>
      <c r="Q990" s="445">
        <f t="shared" si="119"/>
        <v>0</v>
      </c>
      <c r="R990" s="415" t="str">
        <f t="shared" si="120"/>
        <v>Leer</v>
      </c>
      <c r="S990" s="445">
        <f>IF('Angaben KH-Standort'!D$29='A4'!D990,IF('Angaben KH-Standort'!E$29="Ja",1,0),0)</f>
        <v>0</v>
      </c>
      <c r="T990" s="445">
        <f>IF('Angaben KH-Standort'!D$30='A4'!D990,IF('Angaben KH-Standort'!E$30="Ja",1,0),0)</f>
        <v>0</v>
      </c>
      <c r="U990" s="445">
        <f>IF('Angaben KH-Standort'!D$31='A4'!D990,IF('Angaben KH-Standort'!E$31="Ja",1,0),0)</f>
        <v>0</v>
      </c>
    </row>
    <row r="991" spans="2:21" ht="15" customHeight="1" x14ac:dyDescent="0.3">
      <c r="B991" s="70" t="str">
        <f t="shared" si="115"/>
        <v>!!!</v>
      </c>
      <c r="C991" s="265" t="str">
        <f>IF(ISERROR(IF(LEN(E991)&gt;0,VLOOKUP(TEXT($E991,0),'Angaben Stationen'!$E$14:$J$213,5,0),"")),"?",IF(LEN(E991)&gt;0,VLOOKUP(TEXT($E991,0),'Angaben Stationen'!$E$14:$J$213,5,0),""))</f>
        <v/>
      </c>
      <c r="D991" s="232" t="str">
        <f>IF(ISERROR(IF(LEN(E991)&gt;0,VLOOKUP(TEXT($E991,0),'Angaben Stationen'!$E$14:$J$213,6,0),"")),"STATION IST NICHT VORHANDEN",IF(LEN(E991)&gt;0,VLOOKUP(TEXT($E991,0),'Angaben Stationen'!$E$14:$J$213,6,0),""))</f>
        <v/>
      </c>
      <c r="E991" s="287"/>
      <c r="F991" s="234"/>
      <c r="G991" s="234"/>
      <c r="H991" s="263"/>
      <c r="I991" s="169"/>
      <c r="K991" s="445" t="str">
        <f t="shared" si="116"/>
        <v>Leer</v>
      </c>
      <c r="L991" s="445" t="str">
        <f>VLOOKUP($D991,{"29 - Psychiatrie (Erwachsene)","BGI";"297 - stationsäquivalente Behandlung in der Erwachsenenpsychiatrie (29)","BGI";"30 - Kinder- und Jugendpsychiatrie","BGII";"307 - stationsäquivalente Behandlung in der Kinder- und Jugendpsychiatrie (30)","BGII";"31 - Psychosomatik","BGI";"","Leer"},2,0)</f>
        <v>Leer</v>
      </c>
      <c r="M991" s="445">
        <f t="shared" si="113"/>
        <v>0</v>
      </c>
      <c r="N991" s="445">
        <f t="shared" si="114"/>
        <v>0</v>
      </c>
      <c r="O991" s="445">
        <f t="shared" si="117"/>
        <v>0</v>
      </c>
      <c r="P991" s="445">
        <f t="shared" si="118"/>
        <v>0</v>
      </c>
      <c r="Q991" s="445">
        <f t="shared" si="119"/>
        <v>0</v>
      </c>
      <c r="R991" s="415" t="str">
        <f t="shared" si="120"/>
        <v>Leer</v>
      </c>
      <c r="S991" s="445">
        <f>IF('Angaben KH-Standort'!D$29='A4'!D991,IF('Angaben KH-Standort'!E$29="Ja",1,0),0)</f>
        <v>0</v>
      </c>
      <c r="T991" s="445">
        <f>IF('Angaben KH-Standort'!D$30='A4'!D991,IF('Angaben KH-Standort'!E$30="Ja",1,0),0)</f>
        <v>0</v>
      </c>
      <c r="U991" s="445">
        <f>IF('Angaben KH-Standort'!D$31='A4'!D991,IF('Angaben KH-Standort'!E$31="Ja",1,0),0)</f>
        <v>0</v>
      </c>
    </row>
    <row r="992" spans="2:21" ht="15" customHeight="1" x14ac:dyDescent="0.3">
      <c r="B992" s="70" t="str">
        <f t="shared" si="115"/>
        <v>!!!</v>
      </c>
      <c r="C992" s="265" t="str">
        <f>IF(ISERROR(IF(LEN(E992)&gt;0,VLOOKUP(TEXT($E992,0),'Angaben Stationen'!$E$14:$J$213,5,0),"")),"?",IF(LEN(E992)&gt;0,VLOOKUP(TEXT($E992,0),'Angaben Stationen'!$E$14:$J$213,5,0),""))</f>
        <v/>
      </c>
      <c r="D992" s="232" t="str">
        <f>IF(ISERROR(IF(LEN(E992)&gt;0,VLOOKUP(TEXT($E992,0),'Angaben Stationen'!$E$14:$J$213,6,0),"")),"STATION IST NICHT VORHANDEN",IF(LEN(E992)&gt;0,VLOOKUP(TEXT($E992,0),'Angaben Stationen'!$E$14:$J$213,6,0),""))</f>
        <v/>
      </c>
      <c r="E992" s="287"/>
      <c r="F992" s="234"/>
      <c r="G992" s="234"/>
      <c r="H992" s="263"/>
      <c r="I992" s="169"/>
      <c r="K992" s="445" t="str">
        <f t="shared" si="116"/>
        <v>Leer</v>
      </c>
      <c r="L992" s="445" t="str">
        <f>VLOOKUP($D992,{"29 - Psychiatrie (Erwachsene)","BGI";"297 - stationsäquivalente Behandlung in der Erwachsenenpsychiatrie (29)","BGI";"30 - Kinder- und Jugendpsychiatrie","BGII";"307 - stationsäquivalente Behandlung in der Kinder- und Jugendpsychiatrie (30)","BGII";"31 - Psychosomatik","BGI";"","Leer"},2,0)</f>
        <v>Leer</v>
      </c>
      <c r="M992" s="445">
        <f t="shared" si="113"/>
        <v>0</v>
      </c>
      <c r="N992" s="445">
        <f t="shared" si="114"/>
        <v>0</v>
      </c>
      <c r="O992" s="445">
        <f t="shared" si="117"/>
        <v>0</v>
      </c>
      <c r="P992" s="445">
        <f t="shared" si="118"/>
        <v>0</v>
      </c>
      <c r="Q992" s="445">
        <f t="shared" si="119"/>
        <v>0</v>
      </c>
      <c r="R992" s="415" t="str">
        <f t="shared" si="120"/>
        <v>Leer</v>
      </c>
      <c r="S992" s="445">
        <f>IF('Angaben KH-Standort'!D$29='A4'!D992,IF('Angaben KH-Standort'!E$29="Ja",1,0),0)</f>
        <v>0</v>
      </c>
      <c r="T992" s="445">
        <f>IF('Angaben KH-Standort'!D$30='A4'!D992,IF('Angaben KH-Standort'!E$30="Ja",1,0),0)</f>
        <v>0</v>
      </c>
      <c r="U992" s="445">
        <f>IF('Angaben KH-Standort'!D$31='A4'!D992,IF('Angaben KH-Standort'!E$31="Ja",1,0),0)</f>
        <v>0</v>
      </c>
    </row>
    <row r="993" spans="2:21" ht="15" customHeight="1" x14ac:dyDescent="0.3">
      <c r="B993" s="70" t="str">
        <f t="shared" si="115"/>
        <v>!!!</v>
      </c>
      <c r="C993" s="265" t="str">
        <f>IF(ISERROR(IF(LEN(E993)&gt;0,VLOOKUP(TEXT($E993,0),'Angaben Stationen'!$E$14:$J$213,5,0),"")),"?",IF(LEN(E993)&gt;0,VLOOKUP(TEXT($E993,0),'Angaben Stationen'!$E$14:$J$213,5,0),""))</f>
        <v/>
      </c>
      <c r="D993" s="232" t="str">
        <f>IF(ISERROR(IF(LEN(E993)&gt;0,VLOOKUP(TEXT($E993,0),'Angaben Stationen'!$E$14:$J$213,6,0),"")),"STATION IST NICHT VORHANDEN",IF(LEN(E993)&gt;0,VLOOKUP(TEXT($E993,0),'Angaben Stationen'!$E$14:$J$213,6,0),""))</f>
        <v/>
      </c>
      <c r="E993" s="287"/>
      <c r="F993" s="234"/>
      <c r="G993" s="234"/>
      <c r="H993" s="263"/>
      <c r="I993" s="169"/>
      <c r="K993" s="445" t="str">
        <f t="shared" si="116"/>
        <v>Leer</v>
      </c>
      <c r="L993" s="445" t="str">
        <f>VLOOKUP($D993,{"29 - Psychiatrie (Erwachsene)","BGI";"297 - stationsäquivalente Behandlung in der Erwachsenenpsychiatrie (29)","BGI";"30 - Kinder- und Jugendpsychiatrie","BGII";"307 - stationsäquivalente Behandlung in der Kinder- und Jugendpsychiatrie (30)","BGII";"31 - Psychosomatik","BGI";"","Leer"},2,0)</f>
        <v>Leer</v>
      </c>
      <c r="M993" s="445">
        <f t="shared" si="113"/>
        <v>0</v>
      </c>
      <c r="N993" s="445">
        <f t="shared" si="114"/>
        <v>0</v>
      </c>
      <c r="O993" s="445">
        <f t="shared" si="117"/>
        <v>0</v>
      </c>
      <c r="P993" s="445">
        <f t="shared" si="118"/>
        <v>0</v>
      </c>
      <c r="Q993" s="445">
        <f t="shared" si="119"/>
        <v>0</v>
      </c>
      <c r="R993" s="415" t="str">
        <f t="shared" si="120"/>
        <v>Leer</v>
      </c>
      <c r="S993" s="445">
        <f>IF('Angaben KH-Standort'!D$29='A4'!D993,IF('Angaben KH-Standort'!E$29="Ja",1,0),0)</f>
        <v>0</v>
      </c>
      <c r="T993" s="445">
        <f>IF('Angaben KH-Standort'!D$30='A4'!D993,IF('Angaben KH-Standort'!E$30="Ja",1,0),0)</f>
        <v>0</v>
      </c>
      <c r="U993" s="445">
        <f>IF('Angaben KH-Standort'!D$31='A4'!D993,IF('Angaben KH-Standort'!E$31="Ja",1,0),0)</f>
        <v>0</v>
      </c>
    </row>
    <row r="994" spans="2:21" ht="15" customHeight="1" x14ac:dyDescent="0.3">
      <c r="B994" s="70" t="str">
        <f t="shared" si="115"/>
        <v>!!!</v>
      </c>
      <c r="C994" s="265" t="str">
        <f>IF(ISERROR(IF(LEN(E994)&gt;0,VLOOKUP(TEXT($E994,0),'Angaben Stationen'!$E$14:$J$213,5,0),"")),"?",IF(LEN(E994)&gt;0,VLOOKUP(TEXT($E994,0),'Angaben Stationen'!$E$14:$J$213,5,0),""))</f>
        <v/>
      </c>
      <c r="D994" s="232" t="str">
        <f>IF(ISERROR(IF(LEN(E994)&gt;0,VLOOKUP(TEXT($E994,0),'Angaben Stationen'!$E$14:$J$213,6,0),"")),"STATION IST NICHT VORHANDEN",IF(LEN(E994)&gt;0,VLOOKUP(TEXT($E994,0),'Angaben Stationen'!$E$14:$J$213,6,0),""))</f>
        <v/>
      </c>
      <c r="E994" s="287"/>
      <c r="F994" s="234"/>
      <c r="G994" s="234"/>
      <c r="H994" s="263"/>
      <c r="I994" s="169"/>
      <c r="K994" s="445" t="str">
        <f t="shared" si="116"/>
        <v>Leer</v>
      </c>
      <c r="L994" s="445" t="str">
        <f>VLOOKUP($D994,{"29 - Psychiatrie (Erwachsene)","BGI";"297 - stationsäquivalente Behandlung in der Erwachsenenpsychiatrie (29)","BGI";"30 - Kinder- und Jugendpsychiatrie","BGII";"307 - stationsäquivalente Behandlung in der Kinder- und Jugendpsychiatrie (30)","BGII";"31 - Psychosomatik","BGI";"","Leer"},2,0)</f>
        <v>Leer</v>
      </c>
      <c r="M994" s="445">
        <f t="shared" ref="M994:M1057" si="121">IF(LEN(B994)&gt;0,0,1)</f>
        <v>0</v>
      </c>
      <c r="N994" s="445">
        <f t="shared" ref="N994:N1057" si="122">IF(E994&lt;&gt;"",1,0)</f>
        <v>0</v>
      </c>
      <c r="O994" s="445">
        <f t="shared" si="117"/>
        <v>0</v>
      </c>
      <c r="P994" s="445">
        <f t="shared" si="118"/>
        <v>0</v>
      </c>
      <c r="Q994" s="445">
        <f t="shared" si="119"/>
        <v>0</v>
      </c>
      <c r="R994" s="415" t="str">
        <f t="shared" si="120"/>
        <v>Leer</v>
      </c>
      <c r="S994" s="445">
        <f>IF('Angaben KH-Standort'!D$29='A4'!D994,IF('Angaben KH-Standort'!E$29="Ja",1,0),0)</f>
        <v>0</v>
      </c>
      <c r="T994" s="445">
        <f>IF('Angaben KH-Standort'!D$30='A4'!D994,IF('Angaben KH-Standort'!E$30="Ja",1,0),0)</f>
        <v>0</v>
      </c>
      <c r="U994" s="445">
        <f>IF('Angaben KH-Standort'!D$31='A4'!D994,IF('Angaben KH-Standort'!E$31="Ja",1,0),0)</f>
        <v>0</v>
      </c>
    </row>
    <row r="995" spans="2:21" ht="15" customHeight="1" x14ac:dyDescent="0.3">
      <c r="B995" s="70" t="str">
        <f t="shared" ref="B995:B1058" si="123">IF(SUM(N995:Q995)&lt;4,"!!!","")</f>
        <v>!!!</v>
      </c>
      <c r="C995" s="265" t="str">
        <f>IF(ISERROR(IF(LEN(E995)&gt;0,VLOOKUP(TEXT($E995,0),'Angaben Stationen'!$E$14:$J$213,5,0),"")),"?",IF(LEN(E995)&gt;0,VLOOKUP(TEXT($E995,0),'Angaben Stationen'!$E$14:$J$213,5,0),""))</f>
        <v/>
      </c>
      <c r="D995" s="232" t="str">
        <f>IF(ISERROR(IF(LEN(E995)&gt;0,VLOOKUP(TEXT($E995,0),'Angaben Stationen'!$E$14:$J$213,6,0),"")),"STATION IST NICHT VORHANDEN",IF(LEN(E995)&gt;0,VLOOKUP(TEXT($E995,0),'Angaben Stationen'!$E$14:$J$213,6,0),""))</f>
        <v/>
      </c>
      <c r="E995" s="287"/>
      <c r="F995" s="234"/>
      <c r="G995" s="234"/>
      <c r="H995" s="263"/>
      <c r="I995" s="169"/>
      <c r="K995" s="445" t="str">
        <f t="shared" ref="K995:K1058" si="124">IF($E995&lt;&gt;"","Monat","Leer")</f>
        <v>Leer</v>
      </c>
      <c r="L995" s="445" t="str">
        <f>VLOOKUP($D995,{"29 - Psychiatrie (Erwachsene)","BGI";"297 - stationsäquivalente Behandlung in der Erwachsenenpsychiatrie (29)","BGI";"30 - Kinder- und Jugendpsychiatrie","BGII";"307 - stationsäquivalente Behandlung in der Kinder- und Jugendpsychiatrie (30)","BGII";"31 - Psychosomatik","BGI";"","Leer"},2,0)</f>
        <v>Leer</v>
      </c>
      <c r="M995" s="445">
        <f t="shared" si="121"/>
        <v>0</v>
      </c>
      <c r="N995" s="445">
        <f t="shared" si="122"/>
        <v>0</v>
      </c>
      <c r="O995" s="445">
        <f t="shared" ref="O995:O1058" si="125">IF(VALUE($F995)&gt;0,1,0)</f>
        <v>0</v>
      </c>
      <c r="P995" s="445">
        <f t="shared" ref="P995:P1058" si="126">IF(LEN($G995)&gt;0,1,0)</f>
        <v>0</v>
      </c>
      <c r="Q995" s="445">
        <f t="shared" ref="Q995:Q1058" si="127">IF(LEN($H995)&gt;0,1,0)</f>
        <v>0</v>
      </c>
      <c r="R995" s="415" t="str">
        <f t="shared" ref="R995:R1058" si="128">IF(D995&lt;&gt;"",IF(SUM(S995:U995)&gt;0,"Ja","Nein"),"Leer")</f>
        <v>Leer</v>
      </c>
      <c r="S995" s="445">
        <f>IF('Angaben KH-Standort'!D$29='A4'!D995,IF('Angaben KH-Standort'!E$29="Ja",1,0),0)</f>
        <v>0</v>
      </c>
      <c r="T995" s="445">
        <f>IF('Angaben KH-Standort'!D$30='A4'!D995,IF('Angaben KH-Standort'!E$30="Ja",1,0),0)</f>
        <v>0</v>
      </c>
      <c r="U995" s="445">
        <f>IF('Angaben KH-Standort'!D$31='A4'!D995,IF('Angaben KH-Standort'!E$31="Ja",1,0),0)</f>
        <v>0</v>
      </c>
    </row>
    <row r="996" spans="2:21" ht="15" customHeight="1" x14ac:dyDescent="0.3">
      <c r="B996" s="70" t="str">
        <f t="shared" si="123"/>
        <v>!!!</v>
      </c>
      <c r="C996" s="265" t="str">
        <f>IF(ISERROR(IF(LEN(E996)&gt;0,VLOOKUP(TEXT($E996,0),'Angaben Stationen'!$E$14:$J$213,5,0),"")),"?",IF(LEN(E996)&gt;0,VLOOKUP(TEXT($E996,0),'Angaben Stationen'!$E$14:$J$213,5,0),""))</f>
        <v/>
      </c>
      <c r="D996" s="232" t="str">
        <f>IF(ISERROR(IF(LEN(E996)&gt;0,VLOOKUP(TEXT($E996,0),'Angaben Stationen'!$E$14:$J$213,6,0),"")),"STATION IST NICHT VORHANDEN",IF(LEN(E996)&gt;0,VLOOKUP(TEXT($E996,0),'Angaben Stationen'!$E$14:$J$213,6,0),""))</f>
        <v/>
      </c>
      <c r="E996" s="287"/>
      <c r="F996" s="234"/>
      <c r="G996" s="234"/>
      <c r="H996" s="263"/>
      <c r="I996" s="169"/>
      <c r="K996" s="445" t="str">
        <f t="shared" si="124"/>
        <v>Leer</v>
      </c>
      <c r="L996" s="445" t="str">
        <f>VLOOKUP($D996,{"29 - Psychiatrie (Erwachsene)","BGI";"297 - stationsäquivalente Behandlung in der Erwachsenenpsychiatrie (29)","BGI";"30 - Kinder- und Jugendpsychiatrie","BGII";"307 - stationsäquivalente Behandlung in der Kinder- und Jugendpsychiatrie (30)","BGII";"31 - Psychosomatik","BGI";"","Leer"},2,0)</f>
        <v>Leer</v>
      </c>
      <c r="M996" s="445">
        <f t="shared" si="121"/>
        <v>0</v>
      </c>
      <c r="N996" s="445">
        <f t="shared" si="122"/>
        <v>0</v>
      </c>
      <c r="O996" s="445">
        <f t="shared" si="125"/>
        <v>0</v>
      </c>
      <c r="P996" s="445">
        <f t="shared" si="126"/>
        <v>0</v>
      </c>
      <c r="Q996" s="445">
        <f t="shared" si="127"/>
        <v>0</v>
      </c>
      <c r="R996" s="415" t="str">
        <f t="shared" si="128"/>
        <v>Leer</v>
      </c>
      <c r="S996" s="445">
        <f>IF('Angaben KH-Standort'!D$29='A4'!D996,IF('Angaben KH-Standort'!E$29="Ja",1,0),0)</f>
        <v>0</v>
      </c>
      <c r="T996" s="445">
        <f>IF('Angaben KH-Standort'!D$30='A4'!D996,IF('Angaben KH-Standort'!E$30="Ja",1,0),0)</f>
        <v>0</v>
      </c>
      <c r="U996" s="445">
        <f>IF('Angaben KH-Standort'!D$31='A4'!D996,IF('Angaben KH-Standort'!E$31="Ja",1,0),0)</f>
        <v>0</v>
      </c>
    </row>
    <row r="997" spans="2:21" ht="15" customHeight="1" x14ac:dyDescent="0.3">
      <c r="B997" s="70" t="str">
        <f t="shared" si="123"/>
        <v>!!!</v>
      </c>
      <c r="C997" s="265" t="str">
        <f>IF(ISERROR(IF(LEN(E997)&gt;0,VLOOKUP(TEXT($E997,0),'Angaben Stationen'!$E$14:$J$213,5,0),"")),"?",IF(LEN(E997)&gt;0,VLOOKUP(TEXT($E997,0),'Angaben Stationen'!$E$14:$J$213,5,0),""))</f>
        <v/>
      </c>
      <c r="D997" s="232" t="str">
        <f>IF(ISERROR(IF(LEN(E997)&gt;0,VLOOKUP(TEXT($E997,0),'Angaben Stationen'!$E$14:$J$213,6,0),"")),"STATION IST NICHT VORHANDEN",IF(LEN(E997)&gt;0,VLOOKUP(TEXT($E997,0),'Angaben Stationen'!$E$14:$J$213,6,0),""))</f>
        <v/>
      </c>
      <c r="E997" s="287"/>
      <c r="F997" s="234"/>
      <c r="G997" s="234"/>
      <c r="H997" s="263"/>
      <c r="I997" s="169"/>
      <c r="K997" s="445" t="str">
        <f t="shared" si="124"/>
        <v>Leer</v>
      </c>
      <c r="L997" s="445" t="str">
        <f>VLOOKUP($D997,{"29 - Psychiatrie (Erwachsene)","BGI";"297 - stationsäquivalente Behandlung in der Erwachsenenpsychiatrie (29)","BGI";"30 - Kinder- und Jugendpsychiatrie","BGII";"307 - stationsäquivalente Behandlung in der Kinder- und Jugendpsychiatrie (30)","BGII";"31 - Psychosomatik","BGI";"","Leer"},2,0)</f>
        <v>Leer</v>
      </c>
      <c r="M997" s="445">
        <f t="shared" si="121"/>
        <v>0</v>
      </c>
      <c r="N997" s="445">
        <f t="shared" si="122"/>
        <v>0</v>
      </c>
      <c r="O997" s="445">
        <f t="shared" si="125"/>
        <v>0</v>
      </c>
      <c r="P997" s="445">
        <f t="shared" si="126"/>
        <v>0</v>
      </c>
      <c r="Q997" s="445">
        <f t="shared" si="127"/>
        <v>0</v>
      </c>
      <c r="R997" s="415" t="str">
        <f t="shared" si="128"/>
        <v>Leer</v>
      </c>
      <c r="S997" s="445">
        <f>IF('Angaben KH-Standort'!D$29='A4'!D997,IF('Angaben KH-Standort'!E$29="Ja",1,0),0)</f>
        <v>0</v>
      </c>
      <c r="T997" s="445">
        <f>IF('Angaben KH-Standort'!D$30='A4'!D997,IF('Angaben KH-Standort'!E$30="Ja",1,0),0)</f>
        <v>0</v>
      </c>
      <c r="U997" s="445">
        <f>IF('Angaben KH-Standort'!D$31='A4'!D997,IF('Angaben KH-Standort'!E$31="Ja",1,0),0)</f>
        <v>0</v>
      </c>
    </row>
    <row r="998" spans="2:21" ht="15" customHeight="1" x14ac:dyDescent="0.3">
      <c r="B998" s="70" t="str">
        <f t="shared" si="123"/>
        <v>!!!</v>
      </c>
      <c r="C998" s="265" t="str">
        <f>IF(ISERROR(IF(LEN(E998)&gt;0,VLOOKUP(TEXT($E998,0),'Angaben Stationen'!$E$14:$J$213,5,0),"")),"?",IF(LEN(E998)&gt;0,VLOOKUP(TEXT($E998,0),'Angaben Stationen'!$E$14:$J$213,5,0),""))</f>
        <v/>
      </c>
      <c r="D998" s="232" t="str">
        <f>IF(ISERROR(IF(LEN(E998)&gt;0,VLOOKUP(TEXT($E998,0),'Angaben Stationen'!$E$14:$J$213,6,0),"")),"STATION IST NICHT VORHANDEN",IF(LEN(E998)&gt;0,VLOOKUP(TEXT($E998,0),'Angaben Stationen'!$E$14:$J$213,6,0),""))</f>
        <v/>
      </c>
      <c r="E998" s="287"/>
      <c r="F998" s="234"/>
      <c r="G998" s="234"/>
      <c r="H998" s="263"/>
      <c r="I998" s="169"/>
      <c r="K998" s="445" t="str">
        <f t="shared" si="124"/>
        <v>Leer</v>
      </c>
      <c r="L998" s="445" t="str">
        <f>VLOOKUP($D998,{"29 - Psychiatrie (Erwachsene)","BGI";"297 - stationsäquivalente Behandlung in der Erwachsenenpsychiatrie (29)","BGI";"30 - Kinder- und Jugendpsychiatrie","BGII";"307 - stationsäquivalente Behandlung in der Kinder- und Jugendpsychiatrie (30)","BGII";"31 - Psychosomatik","BGI";"","Leer"},2,0)</f>
        <v>Leer</v>
      </c>
      <c r="M998" s="445">
        <f t="shared" si="121"/>
        <v>0</v>
      </c>
      <c r="N998" s="445">
        <f t="shared" si="122"/>
        <v>0</v>
      </c>
      <c r="O998" s="445">
        <f t="shared" si="125"/>
        <v>0</v>
      </c>
      <c r="P998" s="445">
        <f t="shared" si="126"/>
        <v>0</v>
      </c>
      <c r="Q998" s="445">
        <f t="shared" si="127"/>
        <v>0</v>
      </c>
      <c r="R998" s="415" t="str">
        <f t="shared" si="128"/>
        <v>Leer</v>
      </c>
      <c r="S998" s="445">
        <f>IF('Angaben KH-Standort'!D$29='A4'!D998,IF('Angaben KH-Standort'!E$29="Ja",1,0),0)</f>
        <v>0</v>
      </c>
      <c r="T998" s="445">
        <f>IF('Angaben KH-Standort'!D$30='A4'!D998,IF('Angaben KH-Standort'!E$30="Ja",1,0),0)</f>
        <v>0</v>
      </c>
      <c r="U998" s="445">
        <f>IF('Angaben KH-Standort'!D$31='A4'!D998,IF('Angaben KH-Standort'!E$31="Ja",1,0),0)</f>
        <v>0</v>
      </c>
    </row>
    <row r="999" spans="2:21" ht="15" customHeight="1" x14ac:dyDescent="0.3">
      <c r="B999" s="70" t="str">
        <f t="shared" si="123"/>
        <v>!!!</v>
      </c>
      <c r="C999" s="265" t="str">
        <f>IF(ISERROR(IF(LEN(E999)&gt;0,VLOOKUP(TEXT($E999,0),'Angaben Stationen'!$E$14:$J$213,5,0),"")),"?",IF(LEN(E999)&gt;0,VLOOKUP(TEXT($E999,0),'Angaben Stationen'!$E$14:$J$213,5,0),""))</f>
        <v/>
      </c>
      <c r="D999" s="232" t="str">
        <f>IF(ISERROR(IF(LEN(E999)&gt;0,VLOOKUP(TEXT($E999,0),'Angaben Stationen'!$E$14:$J$213,6,0),"")),"STATION IST NICHT VORHANDEN",IF(LEN(E999)&gt;0,VLOOKUP(TEXT($E999,0),'Angaben Stationen'!$E$14:$J$213,6,0),""))</f>
        <v/>
      </c>
      <c r="E999" s="287"/>
      <c r="F999" s="234"/>
      <c r="G999" s="234"/>
      <c r="H999" s="263"/>
      <c r="I999" s="169"/>
      <c r="K999" s="445" t="str">
        <f t="shared" si="124"/>
        <v>Leer</v>
      </c>
      <c r="L999" s="445" t="str">
        <f>VLOOKUP($D999,{"29 - Psychiatrie (Erwachsene)","BGI";"297 - stationsäquivalente Behandlung in der Erwachsenenpsychiatrie (29)","BGI";"30 - Kinder- und Jugendpsychiatrie","BGII";"307 - stationsäquivalente Behandlung in der Kinder- und Jugendpsychiatrie (30)","BGII";"31 - Psychosomatik","BGI";"","Leer"},2,0)</f>
        <v>Leer</v>
      </c>
      <c r="M999" s="445">
        <f t="shared" si="121"/>
        <v>0</v>
      </c>
      <c r="N999" s="445">
        <f t="shared" si="122"/>
        <v>0</v>
      </c>
      <c r="O999" s="445">
        <f t="shared" si="125"/>
        <v>0</v>
      </c>
      <c r="P999" s="445">
        <f t="shared" si="126"/>
        <v>0</v>
      </c>
      <c r="Q999" s="445">
        <f t="shared" si="127"/>
        <v>0</v>
      </c>
      <c r="R999" s="415" t="str">
        <f t="shared" si="128"/>
        <v>Leer</v>
      </c>
      <c r="S999" s="445">
        <f>IF('Angaben KH-Standort'!D$29='A4'!D999,IF('Angaben KH-Standort'!E$29="Ja",1,0),0)</f>
        <v>0</v>
      </c>
      <c r="T999" s="445">
        <f>IF('Angaben KH-Standort'!D$30='A4'!D999,IF('Angaben KH-Standort'!E$30="Ja",1,0),0)</f>
        <v>0</v>
      </c>
      <c r="U999" s="445">
        <f>IF('Angaben KH-Standort'!D$31='A4'!D999,IF('Angaben KH-Standort'!E$31="Ja",1,0),0)</f>
        <v>0</v>
      </c>
    </row>
    <row r="1000" spans="2:21" ht="15" customHeight="1" x14ac:dyDescent="0.3">
      <c r="B1000" s="70" t="str">
        <f t="shared" si="123"/>
        <v>!!!</v>
      </c>
      <c r="C1000" s="265" t="str">
        <f>IF(ISERROR(IF(LEN(E1000)&gt;0,VLOOKUP(TEXT($E1000,0),'Angaben Stationen'!$E$14:$J$213,5,0),"")),"?",IF(LEN(E1000)&gt;0,VLOOKUP(TEXT($E1000,0),'Angaben Stationen'!$E$14:$J$213,5,0),""))</f>
        <v/>
      </c>
      <c r="D1000" s="232" t="str">
        <f>IF(ISERROR(IF(LEN(E1000)&gt;0,VLOOKUP(TEXT($E1000,0),'Angaben Stationen'!$E$14:$J$213,6,0),"")),"STATION IST NICHT VORHANDEN",IF(LEN(E1000)&gt;0,VLOOKUP(TEXT($E1000,0),'Angaben Stationen'!$E$14:$J$213,6,0),""))</f>
        <v/>
      </c>
      <c r="E1000" s="287"/>
      <c r="F1000" s="234"/>
      <c r="G1000" s="234"/>
      <c r="H1000" s="263"/>
      <c r="I1000" s="169"/>
      <c r="K1000" s="445" t="str">
        <f t="shared" si="124"/>
        <v>Leer</v>
      </c>
      <c r="L1000" s="445" t="str">
        <f>VLOOKUP($D1000,{"29 - Psychiatrie (Erwachsene)","BGI";"297 - stationsäquivalente Behandlung in der Erwachsenenpsychiatrie (29)","BGI";"30 - Kinder- und Jugendpsychiatrie","BGII";"307 - stationsäquivalente Behandlung in der Kinder- und Jugendpsychiatrie (30)","BGII";"31 - Psychosomatik","BGI";"","Leer"},2,0)</f>
        <v>Leer</v>
      </c>
      <c r="M1000" s="445">
        <f t="shared" si="121"/>
        <v>0</v>
      </c>
      <c r="N1000" s="445">
        <f t="shared" si="122"/>
        <v>0</v>
      </c>
      <c r="O1000" s="445">
        <f t="shared" si="125"/>
        <v>0</v>
      </c>
      <c r="P1000" s="445">
        <f t="shared" si="126"/>
        <v>0</v>
      </c>
      <c r="Q1000" s="445">
        <f t="shared" si="127"/>
        <v>0</v>
      </c>
      <c r="R1000" s="415" t="str">
        <f t="shared" si="128"/>
        <v>Leer</v>
      </c>
      <c r="S1000" s="445">
        <f>IF('Angaben KH-Standort'!D$29='A4'!D1000,IF('Angaben KH-Standort'!E$29="Ja",1,0),0)</f>
        <v>0</v>
      </c>
      <c r="T1000" s="445">
        <f>IF('Angaben KH-Standort'!D$30='A4'!D1000,IF('Angaben KH-Standort'!E$30="Ja",1,0),0)</f>
        <v>0</v>
      </c>
      <c r="U1000" s="445">
        <f>IF('Angaben KH-Standort'!D$31='A4'!D1000,IF('Angaben KH-Standort'!E$31="Ja",1,0),0)</f>
        <v>0</v>
      </c>
    </row>
    <row r="1001" spans="2:21" ht="15" customHeight="1" x14ac:dyDescent="0.3">
      <c r="B1001" s="70" t="str">
        <f t="shared" si="123"/>
        <v>!!!</v>
      </c>
      <c r="C1001" s="265" t="str">
        <f>IF(ISERROR(IF(LEN(E1001)&gt;0,VLOOKUP(TEXT($E1001,0),'Angaben Stationen'!$E$14:$J$213,5,0),"")),"?",IF(LEN(E1001)&gt;0,VLOOKUP(TEXT($E1001,0),'Angaben Stationen'!$E$14:$J$213,5,0),""))</f>
        <v/>
      </c>
      <c r="D1001" s="232" t="str">
        <f>IF(ISERROR(IF(LEN(E1001)&gt;0,VLOOKUP(TEXT($E1001,0),'Angaben Stationen'!$E$14:$J$213,6,0),"")),"STATION IST NICHT VORHANDEN",IF(LEN(E1001)&gt;0,VLOOKUP(TEXT($E1001,0),'Angaben Stationen'!$E$14:$J$213,6,0),""))</f>
        <v/>
      </c>
      <c r="E1001" s="287"/>
      <c r="F1001" s="234"/>
      <c r="G1001" s="234"/>
      <c r="H1001" s="263"/>
      <c r="I1001" s="169"/>
      <c r="K1001" s="445" t="str">
        <f t="shared" si="124"/>
        <v>Leer</v>
      </c>
      <c r="L1001" s="445" t="str">
        <f>VLOOKUP($D1001,{"29 - Psychiatrie (Erwachsene)","BGI";"297 - stationsäquivalente Behandlung in der Erwachsenenpsychiatrie (29)","BGI";"30 - Kinder- und Jugendpsychiatrie","BGII";"307 - stationsäquivalente Behandlung in der Kinder- und Jugendpsychiatrie (30)","BGII";"31 - Psychosomatik","BGI";"","Leer"},2,0)</f>
        <v>Leer</v>
      </c>
      <c r="M1001" s="445">
        <f t="shared" si="121"/>
        <v>0</v>
      </c>
      <c r="N1001" s="445">
        <f t="shared" si="122"/>
        <v>0</v>
      </c>
      <c r="O1001" s="445">
        <f t="shared" si="125"/>
        <v>0</v>
      </c>
      <c r="P1001" s="445">
        <f t="shared" si="126"/>
        <v>0</v>
      </c>
      <c r="Q1001" s="445">
        <f t="shared" si="127"/>
        <v>0</v>
      </c>
      <c r="R1001" s="415" t="str">
        <f t="shared" si="128"/>
        <v>Leer</v>
      </c>
      <c r="S1001" s="445">
        <f>IF('Angaben KH-Standort'!D$29='A4'!D1001,IF('Angaben KH-Standort'!E$29="Ja",1,0),0)</f>
        <v>0</v>
      </c>
      <c r="T1001" s="445">
        <f>IF('Angaben KH-Standort'!D$30='A4'!D1001,IF('Angaben KH-Standort'!E$30="Ja",1,0),0)</f>
        <v>0</v>
      </c>
      <c r="U1001" s="445">
        <f>IF('Angaben KH-Standort'!D$31='A4'!D1001,IF('Angaben KH-Standort'!E$31="Ja",1,0),0)</f>
        <v>0</v>
      </c>
    </row>
    <row r="1002" spans="2:21" ht="15" customHeight="1" x14ac:dyDescent="0.3">
      <c r="B1002" s="70" t="str">
        <f t="shared" si="123"/>
        <v>!!!</v>
      </c>
      <c r="C1002" s="265" t="str">
        <f>IF(ISERROR(IF(LEN(E1002)&gt;0,VLOOKUP(TEXT($E1002,0),'Angaben Stationen'!$E$14:$J$213,5,0),"")),"?",IF(LEN(E1002)&gt;0,VLOOKUP(TEXT($E1002,0),'Angaben Stationen'!$E$14:$J$213,5,0),""))</f>
        <v/>
      </c>
      <c r="D1002" s="232" t="str">
        <f>IF(ISERROR(IF(LEN(E1002)&gt;0,VLOOKUP(TEXT($E1002,0),'Angaben Stationen'!$E$14:$J$213,6,0),"")),"STATION IST NICHT VORHANDEN",IF(LEN(E1002)&gt;0,VLOOKUP(TEXT($E1002,0),'Angaben Stationen'!$E$14:$J$213,6,0),""))</f>
        <v/>
      </c>
      <c r="E1002" s="287"/>
      <c r="F1002" s="234"/>
      <c r="G1002" s="234"/>
      <c r="H1002" s="263"/>
      <c r="I1002" s="169"/>
      <c r="K1002" s="445" t="str">
        <f t="shared" si="124"/>
        <v>Leer</v>
      </c>
      <c r="L1002" s="445" t="str">
        <f>VLOOKUP($D1002,{"29 - Psychiatrie (Erwachsene)","BGI";"297 - stationsäquivalente Behandlung in der Erwachsenenpsychiatrie (29)","BGI";"30 - Kinder- und Jugendpsychiatrie","BGII";"307 - stationsäquivalente Behandlung in der Kinder- und Jugendpsychiatrie (30)","BGII";"31 - Psychosomatik","BGI";"","Leer"},2,0)</f>
        <v>Leer</v>
      </c>
      <c r="M1002" s="445">
        <f t="shared" si="121"/>
        <v>0</v>
      </c>
      <c r="N1002" s="445">
        <f t="shared" si="122"/>
        <v>0</v>
      </c>
      <c r="O1002" s="445">
        <f t="shared" si="125"/>
        <v>0</v>
      </c>
      <c r="P1002" s="445">
        <f t="shared" si="126"/>
        <v>0</v>
      </c>
      <c r="Q1002" s="445">
        <f t="shared" si="127"/>
        <v>0</v>
      </c>
      <c r="R1002" s="415" t="str">
        <f t="shared" si="128"/>
        <v>Leer</v>
      </c>
      <c r="S1002" s="445">
        <f>IF('Angaben KH-Standort'!D$29='A4'!D1002,IF('Angaben KH-Standort'!E$29="Ja",1,0),0)</f>
        <v>0</v>
      </c>
      <c r="T1002" s="445">
        <f>IF('Angaben KH-Standort'!D$30='A4'!D1002,IF('Angaben KH-Standort'!E$30="Ja",1,0),0)</f>
        <v>0</v>
      </c>
      <c r="U1002" s="445">
        <f>IF('Angaben KH-Standort'!D$31='A4'!D1002,IF('Angaben KH-Standort'!E$31="Ja",1,0),0)</f>
        <v>0</v>
      </c>
    </row>
    <row r="1003" spans="2:21" ht="15" customHeight="1" x14ac:dyDescent="0.3">
      <c r="B1003" s="70" t="str">
        <f t="shared" si="123"/>
        <v>!!!</v>
      </c>
      <c r="C1003" s="265" t="str">
        <f>IF(ISERROR(IF(LEN(E1003)&gt;0,VLOOKUP(TEXT($E1003,0),'Angaben Stationen'!$E$14:$J$213,5,0),"")),"?",IF(LEN(E1003)&gt;0,VLOOKUP(TEXT($E1003,0),'Angaben Stationen'!$E$14:$J$213,5,0),""))</f>
        <v/>
      </c>
      <c r="D1003" s="232" t="str">
        <f>IF(ISERROR(IF(LEN(E1003)&gt;0,VLOOKUP(TEXT($E1003,0),'Angaben Stationen'!$E$14:$J$213,6,0),"")),"STATION IST NICHT VORHANDEN",IF(LEN(E1003)&gt;0,VLOOKUP(TEXT($E1003,0),'Angaben Stationen'!$E$14:$J$213,6,0),""))</f>
        <v/>
      </c>
      <c r="E1003" s="287"/>
      <c r="F1003" s="234"/>
      <c r="G1003" s="234"/>
      <c r="H1003" s="263"/>
      <c r="I1003" s="169"/>
      <c r="K1003" s="445" t="str">
        <f t="shared" si="124"/>
        <v>Leer</v>
      </c>
      <c r="L1003" s="445" t="str">
        <f>VLOOKUP($D1003,{"29 - Psychiatrie (Erwachsene)","BGI";"297 - stationsäquivalente Behandlung in der Erwachsenenpsychiatrie (29)","BGI";"30 - Kinder- und Jugendpsychiatrie","BGII";"307 - stationsäquivalente Behandlung in der Kinder- und Jugendpsychiatrie (30)","BGII";"31 - Psychosomatik","BGI";"","Leer"},2,0)</f>
        <v>Leer</v>
      </c>
      <c r="M1003" s="445">
        <f t="shared" si="121"/>
        <v>0</v>
      </c>
      <c r="N1003" s="445">
        <f t="shared" si="122"/>
        <v>0</v>
      </c>
      <c r="O1003" s="445">
        <f t="shared" si="125"/>
        <v>0</v>
      </c>
      <c r="P1003" s="445">
        <f t="shared" si="126"/>
        <v>0</v>
      </c>
      <c r="Q1003" s="445">
        <f t="shared" si="127"/>
        <v>0</v>
      </c>
      <c r="R1003" s="415" t="str">
        <f t="shared" si="128"/>
        <v>Leer</v>
      </c>
      <c r="S1003" s="445">
        <f>IF('Angaben KH-Standort'!D$29='A4'!D1003,IF('Angaben KH-Standort'!E$29="Ja",1,0),0)</f>
        <v>0</v>
      </c>
      <c r="T1003" s="445">
        <f>IF('Angaben KH-Standort'!D$30='A4'!D1003,IF('Angaben KH-Standort'!E$30="Ja",1,0),0)</f>
        <v>0</v>
      </c>
      <c r="U1003" s="445">
        <f>IF('Angaben KH-Standort'!D$31='A4'!D1003,IF('Angaben KH-Standort'!E$31="Ja",1,0),0)</f>
        <v>0</v>
      </c>
    </row>
    <row r="1004" spans="2:21" ht="15" customHeight="1" x14ac:dyDescent="0.3">
      <c r="B1004" s="70" t="str">
        <f t="shared" si="123"/>
        <v>!!!</v>
      </c>
      <c r="C1004" s="265" t="str">
        <f>IF(ISERROR(IF(LEN(E1004)&gt;0,VLOOKUP(TEXT($E1004,0),'Angaben Stationen'!$E$14:$J$213,5,0),"")),"?",IF(LEN(E1004)&gt;0,VLOOKUP(TEXT($E1004,0),'Angaben Stationen'!$E$14:$J$213,5,0),""))</f>
        <v/>
      </c>
      <c r="D1004" s="232" t="str">
        <f>IF(ISERROR(IF(LEN(E1004)&gt;0,VLOOKUP(TEXT($E1004,0),'Angaben Stationen'!$E$14:$J$213,6,0),"")),"STATION IST NICHT VORHANDEN",IF(LEN(E1004)&gt;0,VLOOKUP(TEXT($E1004,0),'Angaben Stationen'!$E$14:$J$213,6,0),""))</f>
        <v/>
      </c>
      <c r="E1004" s="287"/>
      <c r="F1004" s="234"/>
      <c r="G1004" s="234"/>
      <c r="H1004" s="263"/>
      <c r="I1004" s="169"/>
      <c r="K1004" s="445" t="str">
        <f t="shared" si="124"/>
        <v>Leer</v>
      </c>
      <c r="L1004" s="445" t="str">
        <f>VLOOKUP($D1004,{"29 - Psychiatrie (Erwachsene)","BGI";"297 - stationsäquivalente Behandlung in der Erwachsenenpsychiatrie (29)","BGI";"30 - Kinder- und Jugendpsychiatrie","BGII";"307 - stationsäquivalente Behandlung in der Kinder- und Jugendpsychiatrie (30)","BGII";"31 - Psychosomatik","BGI";"","Leer"},2,0)</f>
        <v>Leer</v>
      </c>
      <c r="M1004" s="445">
        <f t="shared" si="121"/>
        <v>0</v>
      </c>
      <c r="N1004" s="445">
        <f t="shared" si="122"/>
        <v>0</v>
      </c>
      <c r="O1004" s="445">
        <f t="shared" si="125"/>
        <v>0</v>
      </c>
      <c r="P1004" s="445">
        <f t="shared" si="126"/>
        <v>0</v>
      </c>
      <c r="Q1004" s="445">
        <f t="shared" si="127"/>
        <v>0</v>
      </c>
      <c r="R1004" s="415" t="str">
        <f t="shared" si="128"/>
        <v>Leer</v>
      </c>
      <c r="S1004" s="445">
        <f>IF('Angaben KH-Standort'!D$29='A4'!D1004,IF('Angaben KH-Standort'!E$29="Ja",1,0),0)</f>
        <v>0</v>
      </c>
      <c r="T1004" s="445">
        <f>IF('Angaben KH-Standort'!D$30='A4'!D1004,IF('Angaben KH-Standort'!E$30="Ja",1,0),0)</f>
        <v>0</v>
      </c>
      <c r="U1004" s="445">
        <f>IF('Angaben KH-Standort'!D$31='A4'!D1004,IF('Angaben KH-Standort'!E$31="Ja",1,0),0)</f>
        <v>0</v>
      </c>
    </row>
    <row r="1005" spans="2:21" ht="15" customHeight="1" x14ac:dyDescent="0.3">
      <c r="B1005" s="70" t="str">
        <f t="shared" si="123"/>
        <v>!!!</v>
      </c>
      <c r="C1005" s="265" t="str">
        <f>IF(ISERROR(IF(LEN(E1005)&gt;0,VLOOKUP(TEXT($E1005,0),'Angaben Stationen'!$E$14:$J$213,5,0),"")),"?",IF(LEN(E1005)&gt;0,VLOOKUP(TEXT($E1005,0),'Angaben Stationen'!$E$14:$J$213,5,0),""))</f>
        <v/>
      </c>
      <c r="D1005" s="232" t="str">
        <f>IF(ISERROR(IF(LEN(E1005)&gt;0,VLOOKUP(TEXT($E1005,0),'Angaben Stationen'!$E$14:$J$213,6,0),"")),"STATION IST NICHT VORHANDEN",IF(LEN(E1005)&gt;0,VLOOKUP(TEXT($E1005,0),'Angaben Stationen'!$E$14:$J$213,6,0),""))</f>
        <v/>
      </c>
      <c r="E1005" s="287"/>
      <c r="F1005" s="234"/>
      <c r="G1005" s="234"/>
      <c r="H1005" s="263"/>
      <c r="I1005" s="169"/>
      <c r="K1005" s="445" t="str">
        <f t="shared" si="124"/>
        <v>Leer</v>
      </c>
      <c r="L1005" s="445" t="str">
        <f>VLOOKUP($D1005,{"29 - Psychiatrie (Erwachsene)","BGI";"297 - stationsäquivalente Behandlung in der Erwachsenenpsychiatrie (29)","BGI";"30 - Kinder- und Jugendpsychiatrie","BGII";"307 - stationsäquivalente Behandlung in der Kinder- und Jugendpsychiatrie (30)","BGII";"31 - Psychosomatik","BGI";"","Leer"},2,0)</f>
        <v>Leer</v>
      </c>
      <c r="M1005" s="445">
        <f t="shared" si="121"/>
        <v>0</v>
      </c>
      <c r="N1005" s="445">
        <f t="shared" si="122"/>
        <v>0</v>
      </c>
      <c r="O1005" s="445">
        <f t="shared" si="125"/>
        <v>0</v>
      </c>
      <c r="P1005" s="445">
        <f t="shared" si="126"/>
        <v>0</v>
      </c>
      <c r="Q1005" s="445">
        <f t="shared" si="127"/>
        <v>0</v>
      </c>
      <c r="R1005" s="415" t="str">
        <f t="shared" si="128"/>
        <v>Leer</v>
      </c>
      <c r="S1005" s="445">
        <f>IF('Angaben KH-Standort'!D$29='A4'!D1005,IF('Angaben KH-Standort'!E$29="Ja",1,0),0)</f>
        <v>0</v>
      </c>
      <c r="T1005" s="445">
        <f>IF('Angaben KH-Standort'!D$30='A4'!D1005,IF('Angaben KH-Standort'!E$30="Ja",1,0),0)</f>
        <v>0</v>
      </c>
      <c r="U1005" s="445">
        <f>IF('Angaben KH-Standort'!D$31='A4'!D1005,IF('Angaben KH-Standort'!E$31="Ja",1,0),0)</f>
        <v>0</v>
      </c>
    </row>
    <row r="1006" spans="2:21" ht="15" customHeight="1" x14ac:dyDescent="0.3">
      <c r="B1006" s="70" t="str">
        <f t="shared" si="123"/>
        <v>!!!</v>
      </c>
      <c r="C1006" s="265" t="str">
        <f>IF(ISERROR(IF(LEN(E1006)&gt;0,VLOOKUP(TEXT($E1006,0),'Angaben Stationen'!$E$14:$J$213,5,0),"")),"?",IF(LEN(E1006)&gt;0,VLOOKUP(TEXT($E1006,0),'Angaben Stationen'!$E$14:$J$213,5,0),""))</f>
        <v/>
      </c>
      <c r="D1006" s="232" t="str">
        <f>IF(ISERROR(IF(LEN(E1006)&gt;0,VLOOKUP(TEXT($E1006,0),'Angaben Stationen'!$E$14:$J$213,6,0),"")),"STATION IST NICHT VORHANDEN",IF(LEN(E1006)&gt;0,VLOOKUP(TEXT($E1006,0),'Angaben Stationen'!$E$14:$J$213,6,0),""))</f>
        <v/>
      </c>
      <c r="E1006" s="287"/>
      <c r="F1006" s="234"/>
      <c r="G1006" s="234"/>
      <c r="H1006" s="263"/>
      <c r="I1006" s="169"/>
      <c r="K1006" s="445" t="str">
        <f t="shared" si="124"/>
        <v>Leer</v>
      </c>
      <c r="L1006" s="445" t="str">
        <f>VLOOKUP($D1006,{"29 - Psychiatrie (Erwachsene)","BGI";"297 - stationsäquivalente Behandlung in der Erwachsenenpsychiatrie (29)","BGI";"30 - Kinder- und Jugendpsychiatrie","BGII";"307 - stationsäquivalente Behandlung in der Kinder- und Jugendpsychiatrie (30)","BGII";"31 - Psychosomatik","BGI";"","Leer"},2,0)</f>
        <v>Leer</v>
      </c>
      <c r="M1006" s="445">
        <f t="shared" si="121"/>
        <v>0</v>
      </c>
      <c r="N1006" s="445">
        <f t="shared" si="122"/>
        <v>0</v>
      </c>
      <c r="O1006" s="445">
        <f t="shared" si="125"/>
        <v>0</v>
      </c>
      <c r="P1006" s="445">
        <f t="shared" si="126"/>
        <v>0</v>
      </c>
      <c r="Q1006" s="445">
        <f t="shared" si="127"/>
        <v>0</v>
      </c>
      <c r="R1006" s="415" t="str">
        <f t="shared" si="128"/>
        <v>Leer</v>
      </c>
      <c r="S1006" s="445">
        <f>IF('Angaben KH-Standort'!D$29='A4'!D1006,IF('Angaben KH-Standort'!E$29="Ja",1,0),0)</f>
        <v>0</v>
      </c>
      <c r="T1006" s="445">
        <f>IF('Angaben KH-Standort'!D$30='A4'!D1006,IF('Angaben KH-Standort'!E$30="Ja",1,0),0)</f>
        <v>0</v>
      </c>
      <c r="U1006" s="445">
        <f>IF('Angaben KH-Standort'!D$31='A4'!D1006,IF('Angaben KH-Standort'!E$31="Ja",1,0),0)</f>
        <v>0</v>
      </c>
    </row>
    <row r="1007" spans="2:21" ht="15" customHeight="1" x14ac:dyDescent="0.3">
      <c r="B1007" s="70" t="str">
        <f t="shared" si="123"/>
        <v>!!!</v>
      </c>
      <c r="C1007" s="265" t="str">
        <f>IF(ISERROR(IF(LEN(E1007)&gt;0,VLOOKUP(TEXT($E1007,0),'Angaben Stationen'!$E$14:$J$213,5,0),"")),"?",IF(LEN(E1007)&gt;0,VLOOKUP(TEXT($E1007,0),'Angaben Stationen'!$E$14:$J$213,5,0),""))</f>
        <v/>
      </c>
      <c r="D1007" s="232" t="str">
        <f>IF(ISERROR(IF(LEN(E1007)&gt;0,VLOOKUP(TEXT($E1007,0),'Angaben Stationen'!$E$14:$J$213,6,0),"")),"STATION IST NICHT VORHANDEN",IF(LEN(E1007)&gt;0,VLOOKUP(TEXT($E1007,0),'Angaben Stationen'!$E$14:$J$213,6,0),""))</f>
        <v/>
      </c>
      <c r="E1007" s="287"/>
      <c r="F1007" s="234"/>
      <c r="G1007" s="234"/>
      <c r="H1007" s="263"/>
      <c r="I1007" s="169"/>
      <c r="K1007" s="445" t="str">
        <f t="shared" si="124"/>
        <v>Leer</v>
      </c>
      <c r="L1007" s="445" t="str">
        <f>VLOOKUP($D1007,{"29 - Psychiatrie (Erwachsene)","BGI";"297 - stationsäquivalente Behandlung in der Erwachsenenpsychiatrie (29)","BGI";"30 - Kinder- und Jugendpsychiatrie","BGII";"307 - stationsäquivalente Behandlung in der Kinder- und Jugendpsychiatrie (30)","BGII";"31 - Psychosomatik","BGI";"","Leer"},2,0)</f>
        <v>Leer</v>
      </c>
      <c r="M1007" s="445">
        <f t="shared" si="121"/>
        <v>0</v>
      </c>
      <c r="N1007" s="445">
        <f t="shared" si="122"/>
        <v>0</v>
      </c>
      <c r="O1007" s="445">
        <f t="shared" si="125"/>
        <v>0</v>
      </c>
      <c r="P1007" s="445">
        <f t="shared" si="126"/>
        <v>0</v>
      </c>
      <c r="Q1007" s="445">
        <f t="shared" si="127"/>
        <v>0</v>
      </c>
      <c r="R1007" s="415" t="str">
        <f t="shared" si="128"/>
        <v>Leer</v>
      </c>
      <c r="S1007" s="445">
        <f>IF('Angaben KH-Standort'!D$29='A4'!D1007,IF('Angaben KH-Standort'!E$29="Ja",1,0),0)</f>
        <v>0</v>
      </c>
      <c r="T1007" s="445">
        <f>IF('Angaben KH-Standort'!D$30='A4'!D1007,IF('Angaben KH-Standort'!E$30="Ja",1,0),0)</f>
        <v>0</v>
      </c>
      <c r="U1007" s="445">
        <f>IF('Angaben KH-Standort'!D$31='A4'!D1007,IF('Angaben KH-Standort'!E$31="Ja",1,0),0)</f>
        <v>0</v>
      </c>
    </row>
    <row r="1008" spans="2:21" ht="15" customHeight="1" x14ac:dyDescent="0.3">
      <c r="B1008" s="70" t="str">
        <f t="shared" si="123"/>
        <v>!!!</v>
      </c>
      <c r="C1008" s="265" t="str">
        <f>IF(ISERROR(IF(LEN(E1008)&gt;0,VLOOKUP(TEXT($E1008,0),'Angaben Stationen'!$E$14:$J$213,5,0),"")),"?",IF(LEN(E1008)&gt;0,VLOOKUP(TEXT($E1008,0),'Angaben Stationen'!$E$14:$J$213,5,0),""))</f>
        <v/>
      </c>
      <c r="D1008" s="232" t="str">
        <f>IF(ISERROR(IF(LEN(E1008)&gt;0,VLOOKUP(TEXT($E1008,0),'Angaben Stationen'!$E$14:$J$213,6,0),"")),"STATION IST NICHT VORHANDEN",IF(LEN(E1008)&gt;0,VLOOKUP(TEXT($E1008,0),'Angaben Stationen'!$E$14:$J$213,6,0),""))</f>
        <v/>
      </c>
      <c r="E1008" s="287"/>
      <c r="F1008" s="234"/>
      <c r="G1008" s="234"/>
      <c r="H1008" s="263"/>
      <c r="I1008" s="169"/>
      <c r="K1008" s="445" t="str">
        <f t="shared" si="124"/>
        <v>Leer</v>
      </c>
      <c r="L1008" s="445" t="str">
        <f>VLOOKUP($D1008,{"29 - Psychiatrie (Erwachsene)","BGI";"297 - stationsäquivalente Behandlung in der Erwachsenenpsychiatrie (29)","BGI";"30 - Kinder- und Jugendpsychiatrie","BGII";"307 - stationsäquivalente Behandlung in der Kinder- und Jugendpsychiatrie (30)","BGII";"31 - Psychosomatik","BGI";"","Leer"},2,0)</f>
        <v>Leer</v>
      </c>
      <c r="M1008" s="445">
        <f t="shared" si="121"/>
        <v>0</v>
      </c>
      <c r="N1008" s="445">
        <f t="shared" si="122"/>
        <v>0</v>
      </c>
      <c r="O1008" s="445">
        <f t="shared" si="125"/>
        <v>0</v>
      </c>
      <c r="P1008" s="445">
        <f t="shared" si="126"/>
        <v>0</v>
      </c>
      <c r="Q1008" s="445">
        <f t="shared" si="127"/>
        <v>0</v>
      </c>
      <c r="R1008" s="415" t="str">
        <f t="shared" si="128"/>
        <v>Leer</v>
      </c>
      <c r="S1008" s="445">
        <f>IF('Angaben KH-Standort'!D$29='A4'!D1008,IF('Angaben KH-Standort'!E$29="Ja",1,0),0)</f>
        <v>0</v>
      </c>
      <c r="T1008" s="445">
        <f>IF('Angaben KH-Standort'!D$30='A4'!D1008,IF('Angaben KH-Standort'!E$30="Ja",1,0),0)</f>
        <v>0</v>
      </c>
      <c r="U1008" s="445">
        <f>IF('Angaben KH-Standort'!D$31='A4'!D1008,IF('Angaben KH-Standort'!E$31="Ja",1,0),0)</f>
        <v>0</v>
      </c>
    </row>
    <row r="1009" spans="2:21" ht="15" customHeight="1" x14ac:dyDescent="0.3">
      <c r="B1009" s="70" t="str">
        <f t="shared" si="123"/>
        <v>!!!</v>
      </c>
      <c r="C1009" s="265" t="str">
        <f>IF(ISERROR(IF(LEN(E1009)&gt;0,VLOOKUP(TEXT($E1009,0),'Angaben Stationen'!$E$14:$J$213,5,0),"")),"?",IF(LEN(E1009)&gt;0,VLOOKUP(TEXT($E1009,0),'Angaben Stationen'!$E$14:$J$213,5,0),""))</f>
        <v/>
      </c>
      <c r="D1009" s="232" t="str">
        <f>IF(ISERROR(IF(LEN(E1009)&gt;0,VLOOKUP(TEXT($E1009,0),'Angaben Stationen'!$E$14:$J$213,6,0),"")),"STATION IST NICHT VORHANDEN",IF(LEN(E1009)&gt;0,VLOOKUP(TEXT($E1009,0),'Angaben Stationen'!$E$14:$J$213,6,0),""))</f>
        <v/>
      </c>
      <c r="E1009" s="287"/>
      <c r="F1009" s="234"/>
      <c r="G1009" s="234"/>
      <c r="H1009" s="263"/>
      <c r="I1009" s="169"/>
      <c r="K1009" s="445" t="str">
        <f t="shared" si="124"/>
        <v>Leer</v>
      </c>
      <c r="L1009" s="445" t="str">
        <f>VLOOKUP($D1009,{"29 - Psychiatrie (Erwachsene)","BGI";"297 - stationsäquivalente Behandlung in der Erwachsenenpsychiatrie (29)","BGI";"30 - Kinder- und Jugendpsychiatrie","BGII";"307 - stationsäquivalente Behandlung in der Kinder- und Jugendpsychiatrie (30)","BGII";"31 - Psychosomatik","BGI";"","Leer"},2,0)</f>
        <v>Leer</v>
      </c>
      <c r="M1009" s="445">
        <f t="shared" si="121"/>
        <v>0</v>
      </c>
      <c r="N1009" s="445">
        <f t="shared" si="122"/>
        <v>0</v>
      </c>
      <c r="O1009" s="445">
        <f t="shared" si="125"/>
        <v>0</v>
      </c>
      <c r="P1009" s="445">
        <f t="shared" si="126"/>
        <v>0</v>
      </c>
      <c r="Q1009" s="445">
        <f t="shared" si="127"/>
        <v>0</v>
      </c>
      <c r="R1009" s="415" t="str">
        <f t="shared" si="128"/>
        <v>Leer</v>
      </c>
      <c r="S1009" s="445">
        <f>IF('Angaben KH-Standort'!D$29='A4'!D1009,IF('Angaben KH-Standort'!E$29="Ja",1,0),0)</f>
        <v>0</v>
      </c>
      <c r="T1009" s="445">
        <f>IF('Angaben KH-Standort'!D$30='A4'!D1009,IF('Angaben KH-Standort'!E$30="Ja",1,0),0)</f>
        <v>0</v>
      </c>
      <c r="U1009" s="445">
        <f>IF('Angaben KH-Standort'!D$31='A4'!D1009,IF('Angaben KH-Standort'!E$31="Ja",1,0),0)</f>
        <v>0</v>
      </c>
    </row>
    <row r="1010" spans="2:21" ht="15" customHeight="1" x14ac:dyDescent="0.3">
      <c r="B1010" s="70" t="str">
        <f t="shared" si="123"/>
        <v>!!!</v>
      </c>
      <c r="C1010" s="265" t="str">
        <f>IF(ISERROR(IF(LEN(E1010)&gt;0,VLOOKUP(TEXT($E1010,0),'Angaben Stationen'!$E$14:$J$213,5,0),"")),"?",IF(LEN(E1010)&gt;0,VLOOKUP(TEXT($E1010,0),'Angaben Stationen'!$E$14:$J$213,5,0),""))</f>
        <v/>
      </c>
      <c r="D1010" s="232" t="str">
        <f>IF(ISERROR(IF(LEN(E1010)&gt;0,VLOOKUP(TEXT($E1010,0),'Angaben Stationen'!$E$14:$J$213,6,0),"")),"STATION IST NICHT VORHANDEN",IF(LEN(E1010)&gt;0,VLOOKUP(TEXT($E1010,0),'Angaben Stationen'!$E$14:$J$213,6,0),""))</f>
        <v/>
      </c>
      <c r="E1010" s="287"/>
      <c r="F1010" s="234"/>
      <c r="G1010" s="234"/>
      <c r="H1010" s="263"/>
      <c r="I1010" s="169"/>
      <c r="K1010" s="445" t="str">
        <f t="shared" si="124"/>
        <v>Leer</v>
      </c>
      <c r="L1010" s="445" t="str">
        <f>VLOOKUP($D1010,{"29 - Psychiatrie (Erwachsene)","BGI";"297 - stationsäquivalente Behandlung in der Erwachsenenpsychiatrie (29)","BGI";"30 - Kinder- und Jugendpsychiatrie","BGII";"307 - stationsäquivalente Behandlung in der Kinder- und Jugendpsychiatrie (30)","BGII";"31 - Psychosomatik","BGI";"","Leer"},2,0)</f>
        <v>Leer</v>
      </c>
      <c r="M1010" s="445">
        <f t="shared" si="121"/>
        <v>0</v>
      </c>
      <c r="N1010" s="445">
        <f t="shared" si="122"/>
        <v>0</v>
      </c>
      <c r="O1010" s="445">
        <f t="shared" si="125"/>
        <v>0</v>
      </c>
      <c r="P1010" s="445">
        <f t="shared" si="126"/>
        <v>0</v>
      </c>
      <c r="Q1010" s="445">
        <f t="shared" si="127"/>
        <v>0</v>
      </c>
      <c r="R1010" s="415" t="str">
        <f t="shared" si="128"/>
        <v>Leer</v>
      </c>
      <c r="S1010" s="445">
        <f>IF('Angaben KH-Standort'!D$29='A4'!D1010,IF('Angaben KH-Standort'!E$29="Ja",1,0),0)</f>
        <v>0</v>
      </c>
      <c r="T1010" s="445">
        <f>IF('Angaben KH-Standort'!D$30='A4'!D1010,IF('Angaben KH-Standort'!E$30="Ja",1,0),0)</f>
        <v>0</v>
      </c>
      <c r="U1010" s="445">
        <f>IF('Angaben KH-Standort'!D$31='A4'!D1010,IF('Angaben KH-Standort'!E$31="Ja",1,0),0)</f>
        <v>0</v>
      </c>
    </row>
    <row r="1011" spans="2:21" ht="15" customHeight="1" x14ac:dyDescent="0.3">
      <c r="B1011" s="70" t="str">
        <f t="shared" si="123"/>
        <v>!!!</v>
      </c>
      <c r="C1011" s="265" t="str">
        <f>IF(ISERROR(IF(LEN(E1011)&gt;0,VLOOKUP(TEXT($E1011,0),'Angaben Stationen'!$E$14:$J$213,5,0),"")),"?",IF(LEN(E1011)&gt;0,VLOOKUP(TEXT($E1011,0),'Angaben Stationen'!$E$14:$J$213,5,0),""))</f>
        <v/>
      </c>
      <c r="D1011" s="232" t="str">
        <f>IF(ISERROR(IF(LEN(E1011)&gt;0,VLOOKUP(TEXT($E1011,0),'Angaben Stationen'!$E$14:$J$213,6,0),"")),"STATION IST NICHT VORHANDEN",IF(LEN(E1011)&gt;0,VLOOKUP(TEXT($E1011,0),'Angaben Stationen'!$E$14:$J$213,6,0),""))</f>
        <v/>
      </c>
      <c r="E1011" s="287"/>
      <c r="F1011" s="234"/>
      <c r="G1011" s="234"/>
      <c r="H1011" s="263"/>
      <c r="I1011" s="169"/>
      <c r="K1011" s="445" t="str">
        <f t="shared" si="124"/>
        <v>Leer</v>
      </c>
      <c r="L1011" s="445" t="str">
        <f>VLOOKUP($D1011,{"29 - Psychiatrie (Erwachsene)","BGI";"297 - stationsäquivalente Behandlung in der Erwachsenenpsychiatrie (29)","BGI";"30 - Kinder- und Jugendpsychiatrie","BGII";"307 - stationsäquivalente Behandlung in der Kinder- und Jugendpsychiatrie (30)","BGII";"31 - Psychosomatik","BGI";"","Leer"},2,0)</f>
        <v>Leer</v>
      </c>
      <c r="M1011" s="445">
        <f t="shared" si="121"/>
        <v>0</v>
      </c>
      <c r="N1011" s="445">
        <f t="shared" si="122"/>
        <v>0</v>
      </c>
      <c r="O1011" s="445">
        <f t="shared" si="125"/>
        <v>0</v>
      </c>
      <c r="P1011" s="445">
        <f t="shared" si="126"/>
        <v>0</v>
      </c>
      <c r="Q1011" s="445">
        <f t="shared" si="127"/>
        <v>0</v>
      </c>
      <c r="R1011" s="415" t="str">
        <f t="shared" si="128"/>
        <v>Leer</v>
      </c>
      <c r="S1011" s="445">
        <f>IF('Angaben KH-Standort'!D$29='A4'!D1011,IF('Angaben KH-Standort'!E$29="Ja",1,0),0)</f>
        <v>0</v>
      </c>
      <c r="T1011" s="445">
        <f>IF('Angaben KH-Standort'!D$30='A4'!D1011,IF('Angaben KH-Standort'!E$30="Ja",1,0),0)</f>
        <v>0</v>
      </c>
      <c r="U1011" s="445">
        <f>IF('Angaben KH-Standort'!D$31='A4'!D1011,IF('Angaben KH-Standort'!E$31="Ja",1,0),0)</f>
        <v>0</v>
      </c>
    </row>
    <row r="1012" spans="2:21" ht="15" customHeight="1" x14ac:dyDescent="0.3">
      <c r="B1012" s="70" t="str">
        <f t="shared" si="123"/>
        <v>!!!</v>
      </c>
      <c r="C1012" s="265" t="str">
        <f>IF(ISERROR(IF(LEN(E1012)&gt;0,VLOOKUP(TEXT($E1012,0),'Angaben Stationen'!$E$14:$J$213,5,0),"")),"?",IF(LEN(E1012)&gt;0,VLOOKUP(TEXT($E1012,0),'Angaben Stationen'!$E$14:$J$213,5,0),""))</f>
        <v/>
      </c>
      <c r="D1012" s="232" t="str">
        <f>IF(ISERROR(IF(LEN(E1012)&gt;0,VLOOKUP(TEXT($E1012,0),'Angaben Stationen'!$E$14:$J$213,6,0),"")),"STATION IST NICHT VORHANDEN",IF(LEN(E1012)&gt;0,VLOOKUP(TEXT($E1012,0),'Angaben Stationen'!$E$14:$J$213,6,0),""))</f>
        <v/>
      </c>
      <c r="E1012" s="287"/>
      <c r="F1012" s="234"/>
      <c r="G1012" s="234"/>
      <c r="H1012" s="263"/>
      <c r="I1012" s="169"/>
      <c r="K1012" s="445" t="str">
        <f t="shared" si="124"/>
        <v>Leer</v>
      </c>
      <c r="L1012" s="445" t="str">
        <f>VLOOKUP($D1012,{"29 - Psychiatrie (Erwachsene)","BGI";"297 - stationsäquivalente Behandlung in der Erwachsenenpsychiatrie (29)","BGI";"30 - Kinder- und Jugendpsychiatrie","BGII";"307 - stationsäquivalente Behandlung in der Kinder- und Jugendpsychiatrie (30)","BGII";"31 - Psychosomatik","BGI";"","Leer"},2,0)</f>
        <v>Leer</v>
      </c>
      <c r="M1012" s="445">
        <f t="shared" si="121"/>
        <v>0</v>
      </c>
      <c r="N1012" s="445">
        <f t="shared" si="122"/>
        <v>0</v>
      </c>
      <c r="O1012" s="445">
        <f t="shared" si="125"/>
        <v>0</v>
      </c>
      <c r="P1012" s="445">
        <f t="shared" si="126"/>
        <v>0</v>
      </c>
      <c r="Q1012" s="445">
        <f t="shared" si="127"/>
        <v>0</v>
      </c>
      <c r="R1012" s="415" t="str">
        <f t="shared" si="128"/>
        <v>Leer</v>
      </c>
      <c r="S1012" s="445">
        <f>IF('Angaben KH-Standort'!D$29='A4'!D1012,IF('Angaben KH-Standort'!E$29="Ja",1,0),0)</f>
        <v>0</v>
      </c>
      <c r="T1012" s="445">
        <f>IF('Angaben KH-Standort'!D$30='A4'!D1012,IF('Angaben KH-Standort'!E$30="Ja",1,0),0)</f>
        <v>0</v>
      </c>
      <c r="U1012" s="445">
        <f>IF('Angaben KH-Standort'!D$31='A4'!D1012,IF('Angaben KH-Standort'!E$31="Ja",1,0),0)</f>
        <v>0</v>
      </c>
    </row>
    <row r="1013" spans="2:21" ht="15" customHeight="1" x14ac:dyDescent="0.3">
      <c r="B1013" s="70" t="str">
        <f t="shared" si="123"/>
        <v>!!!</v>
      </c>
      <c r="C1013" s="265" t="str">
        <f>IF(ISERROR(IF(LEN(E1013)&gt;0,VLOOKUP(TEXT($E1013,0),'Angaben Stationen'!$E$14:$J$213,5,0),"")),"?",IF(LEN(E1013)&gt;0,VLOOKUP(TEXT($E1013,0),'Angaben Stationen'!$E$14:$J$213,5,0),""))</f>
        <v/>
      </c>
      <c r="D1013" s="232" t="str">
        <f>IF(ISERROR(IF(LEN(E1013)&gt;0,VLOOKUP(TEXT($E1013,0),'Angaben Stationen'!$E$14:$J$213,6,0),"")),"STATION IST NICHT VORHANDEN",IF(LEN(E1013)&gt;0,VLOOKUP(TEXT($E1013,0),'Angaben Stationen'!$E$14:$J$213,6,0),""))</f>
        <v/>
      </c>
      <c r="E1013" s="287"/>
      <c r="F1013" s="234"/>
      <c r="G1013" s="234"/>
      <c r="H1013" s="263"/>
      <c r="I1013" s="169"/>
      <c r="K1013" s="445" t="str">
        <f t="shared" si="124"/>
        <v>Leer</v>
      </c>
      <c r="L1013" s="445" t="str">
        <f>VLOOKUP($D1013,{"29 - Psychiatrie (Erwachsene)","BGI";"297 - stationsäquivalente Behandlung in der Erwachsenenpsychiatrie (29)","BGI";"30 - Kinder- und Jugendpsychiatrie","BGII";"307 - stationsäquivalente Behandlung in der Kinder- und Jugendpsychiatrie (30)","BGII";"31 - Psychosomatik","BGI";"","Leer"},2,0)</f>
        <v>Leer</v>
      </c>
      <c r="M1013" s="445">
        <f t="shared" si="121"/>
        <v>0</v>
      </c>
      <c r="N1013" s="445">
        <f t="shared" si="122"/>
        <v>0</v>
      </c>
      <c r="O1013" s="445">
        <f t="shared" si="125"/>
        <v>0</v>
      </c>
      <c r="P1013" s="445">
        <f t="shared" si="126"/>
        <v>0</v>
      </c>
      <c r="Q1013" s="445">
        <f t="shared" si="127"/>
        <v>0</v>
      </c>
      <c r="R1013" s="415" t="str">
        <f t="shared" si="128"/>
        <v>Leer</v>
      </c>
      <c r="S1013" s="445">
        <f>IF('Angaben KH-Standort'!D$29='A4'!D1013,IF('Angaben KH-Standort'!E$29="Ja",1,0),0)</f>
        <v>0</v>
      </c>
      <c r="T1013" s="445">
        <f>IF('Angaben KH-Standort'!D$30='A4'!D1013,IF('Angaben KH-Standort'!E$30="Ja",1,0),0)</f>
        <v>0</v>
      </c>
      <c r="U1013" s="445">
        <f>IF('Angaben KH-Standort'!D$31='A4'!D1013,IF('Angaben KH-Standort'!E$31="Ja",1,0),0)</f>
        <v>0</v>
      </c>
    </row>
    <row r="1014" spans="2:21" ht="15" customHeight="1" x14ac:dyDescent="0.3">
      <c r="B1014" s="70" t="str">
        <f t="shared" si="123"/>
        <v>!!!</v>
      </c>
      <c r="C1014" s="265" t="str">
        <f>IF(ISERROR(IF(LEN(E1014)&gt;0,VLOOKUP(TEXT($E1014,0),'Angaben Stationen'!$E$14:$J$213,5,0),"")),"?",IF(LEN(E1014)&gt;0,VLOOKUP(TEXT($E1014,0),'Angaben Stationen'!$E$14:$J$213,5,0),""))</f>
        <v/>
      </c>
      <c r="D1014" s="232" t="str">
        <f>IF(ISERROR(IF(LEN(E1014)&gt;0,VLOOKUP(TEXT($E1014,0),'Angaben Stationen'!$E$14:$J$213,6,0),"")),"STATION IST NICHT VORHANDEN",IF(LEN(E1014)&gt;0,VLOOKUP(TEXT($E1014,0),'Angaben Stationen'!$E$14:$J$213,6,0),""))</f>
        <v/>
      </c>
      <c r="E1014" s="287"/>
      <c r="F1014" s="234"/>
      <c r="G1014" s="234"/>
      <c r="H1014" s="263"/>
      <c r="I1014" s="169"/>
      <c r="K1014" s="445" t="str">
        <f t="shared" si="124"/>
        <v>Leer</v>
      </c>
      <c r="L1014" s="445" t="str">
        <f>VLOOKUP($D1014,{"29 - Psychiatrie (Erwachsene)","BGI";"297 - stationsäquivalente Behandlung in der Erwachsenenpsychiatrie (29)","BGI";"30 - Kinder- und Jugendpsychiatrie","BGII";"307 - stationsäquivalente Behandlung in der Kinder- und Jugendpsychiatrie (30)","BGII";"31 - Psychosomatik","BGI";"","Leer"},2,0)</f>
        <v>Leer</v>
      </c>
      <c r="M1014" s="445">
        <f t="shared" si="121"/>
        <v>0</v>
      </c>
      <c r="N1014" s="445">
        <f t="shared" si="122"/>
        <v>0</v>
      </c>
      <c r="O1014" s="445">
        <f t="shared" si="125"/>
        <v>0</v>
      </c>
      <c r="P1014" s="445">
        <f t="shared" si="126"/>
        <v>0</v>
      </c>
      <c r="Q1014" s="445">
        <f t="shared" si="127"/>
        <v>0</v>
      </c>
      <c r="R1014" s="415" t="str">
        <f t="shared" si="128"/>
        <v>Leer</v>
      </c>
      <c r="S1014" s="445">
        <f>IF('Angaben KH-Standort'!D$29='A4'!D1014,IF('Angaben KH-Standort'!E$29="Ja",1,0),0)</f>
        <v>0</v>
      </c>
      <c r="T1014" s="445">
        <f>IF('Angaben KH-Standort'!D$30='A4'!D1014,IF('Angaben KH-Standort'!E$30="Ja",1,0),0)</f>
        <v>0</v>
      </c>
      <c r="U1014" s="445">
        <f>IF('Angaben KH-Standort'!D$31='A4'!D1014,IF('Angaben KH-Standort'!E$31="Ja",1,0),0)</f>
        <v>0</v>
      </c>
    </row>
    <row r="1015" spans="2:21" ht="15" customHeight="1" x14ac:dyDescent="0.3">
      <c r="B1015" s="70" t="str">
        <f t="shared" si="123"/>
        <v>!!!</v>
      </c>
      <c r="C1015" s="265" t="str">
        <f>IF(ISERROR(IF(LEN(E1015)&gt;0,VLOOKUP(TEXT($E1015,0),'Angaben Stationen'!$E$14:$J$213,5,0),"")),"?",IF(LEN(E1015)&gt;0,VLOOKUP(TEXT($E1015,0),'Angaben Stationen'!$E$14:$J$213,5,0),""))</f>
        <v/>
      </c>
      <c r="D1015" s="232" t="str">
        <f>IF(ISERROR(IF(LEN(E1015)&gt;0,VLOOKUP(TEXT($E1015,0),'Angaben Stationen'!$E$14:$J$213,6,0),"")),"STATION IST NICHT VORHANDEN",IF(LEN(E1015)&gt;0,VLOOKUP(TEXT($E1015,0),'Angaben Stationen'!$E$14:$J$213,6,0),""))</f>
        <v/>
      </c>
      <c r="E1015" s="287"/>
      <c r="F1015" s="234"/>
      <c r="G1015" s="234"/>
      <c r="H1015" s="263"/>
      <c r="I1015" s="169"/>
      <c r="K1015" s="445" t="str">
        <f t="shared" si="124"/>
        <v>Leer</v>
      </c>
      <c r="L1015" s="445" t="str">
        <f>VLOOKUP($D1015,{"29 - Psychiatrie (Erwachsene)","BGI";"297 - stationsäquivalente Behandlung in der Erwachsenenpsychiatrie (29)","BGI";"30 - Kinder- und Jugendpsychiatrie","BGII";"307 - stationsäquivalente Behandlung in der Kinder- und Jugendpsychiatrie (30)","BGII";"31 - Psychosomatik","BGI";"","Leer"},2,0)</f>
        <v>Leer</v>
      </c>
      <c r="M1015" s="445">
        <f t="shared" si="121"/>
        <v>0</v>
      </c>
      <c r="N1015" s="445">
        <f t="shared" si="122"/>
        <v>0</v>
      </c>
      <c r="O1015" s="445">
        <f t="shared" si="125"/>
        <v>0</v>
      </c>
      <c r="P1015" s="445">
        <f t="shared" si="126"/>
        <v>0</v>
      </c>
      <c r="Q1015" s="445">
        <f t="shared" si="127"/>
        <v>0</v>
      </c>
      <c r="R1015" s="415" t="str">
        <f t="shared" si="128"/>
        <v>Leer</v>
      </c>
      <c r="S1015" s="445">
        <f>IF('Angaben KH-Standort'!D$29='A4'!D1015,IF('Angaben KH-Standort'!E$29="Ja",1,0),0)</f>
        <v>0</v>
      </c>
      <c r="T1015" s="445">
        <f>IF('Angaben KH-Standort'!D$30='A4'!D1015,IF('Angaben KH-Standort'!E$30="Ja",1,0),0)</f>
        <v>0</v>
      </c>
      <c r="U1015" s="445">
        <f>IF('Angaben KH-Standort'!D$31='A4'!D1015,IF('Angaben KH-Standort'!E$31="Ja",1,0),0)</f>
        <v>0</v>
      </c>
    </row>
    <row r="1016" spans="2:21" ht="15" customHeight="1" x14ac:dyDescent="0.3">
      <c r="B1016" s="70" t="str">
        <f t="shared" si="123"/>
        <v>!!!</v>
      </c>
      <c r="C1016" s="265" t="str">
        <f>IF(ISERROR(IF(LEN(E1016)&gt;0,VLOOKUP(TEXT($E1016,0),'Angaben Stationen'!$E$14:$J$213,5,0),"")),"?",IF(LEN(E1016)&gt;0,VLOOKUP(TEXT($E1016,0),'Angaben Stationen'!$E$14:$J$213,5,0),""))</f>
        <v/>
      </c>
      <c r="D1016" s="232" t="str">
        <f>IF(ISERROR(IF(LEN(E1016)&gt;0,VLOOKUP(TEXT($E1016,0),'Angaben Stationen'!$E$14:$J$213,6,0),"")),"STATION IST NICHT VORHANDEN",IF(LEN(E1016)&gt;0,VLOOKUP(TEXT($E1016,0),'Angaben Stationen'!$E$14:$J$213,6,0),""))</f>
        <v/>
      </c>
      <c r="E1016" s="287"/>
      <c r="F1016" s="234"/>
      <c r="G1016" s="234"/>
      <c r="H1016" s="263"/>
      <c r="I1016" s="169"/>
      <c r="K1016" s="445" t="str">
        <f t="shared" si="124"/>
        <v>Leer</v>
      </c>
      <c r="L1016" s="445" t="str">
        <f>VLOOKUP($D1016,{"29 - Psychiatrie (Erwachsene)","BGI";"297 - stationsäquivalente Behandlung in der Erwachsenenpsychiatrie (29)","BGI";"30 - Kinder- und Jugendpsychiatrie","BGII";"307 - stationsäquivalente Behandlung in der Kinder- und Jugendpsychiatrie (30)","BGII";"31 - Psychosomatik","BGI";"","Leer"},2,0)</f>
        <v>Leer</v>
      </c>
      <c r="M1016" s="445">
        <f t="shared" si="121"/>
        <v>0</v>
      </c>
      <c r="N1016" s="445">
        <f t="shared" si="122"/>
        <v>0</v>
      </c>
      <c r="O1016" s="445">
        <f t="shared" si="125"/>
        <v>0</v>
      </c>
      <c r="P1016" s="445">
        <f t="shared" si="126"/>
        <v>0</v>
      </c>
      <c r="Q1016" s="445">
        <f t="shared" si="127"/>
        <v>0</v>
      </c>
      <c r="R1016" s="415" t="str">
        <f t="shared" si="128"/>
        <v>Leer</v>
      </c>
      <c r="S1016" s="445">
        <f>IF('Angaben KH-Standort'!D$29='A4'!D1016,IF('Angaben KH-Standort'!E$29="Ja",1,0),0)</f>
        <v>0</v>
      </c>
      <c r="T1016" s="445">
        <f>IF('Angaben KH-Standort'!D$30='A4'!D1016,IF('Angaben KH-Standort'!E$30="Ja",1,0),0)</f>
        <v>0</v>
      </c>
      <c r="U1016" s="445">
        <f>IF('Angaben KH-Standort'!D$31='A4'!D1016,IF('Angaben KH-Standort'!E$31="Ja",1,0),0)</f>
        <v>0</v>
      </c>
    </row>
    <row r="1017" spans="2:21" ht="15" customHeight="1" x14ac:dyDescent="0.3">
      <c r="B1017" s="70" t="str">
        <f t="shared" si="123"/>
        <v>!!!</v>
      </c>
      <c r="C1017" s="265" t="str">
        <f>IF(ISERROR(IF(LEN(E1017)&gt;0,VLOOKUP(TEXT($E1017,0),'Angaben Stationen'!$E$14:$J$213,5,0),"")),"?",IF(LEN(E1017)&gt;0,VLOOKUP(TEXT($E1017,0),'Angaben Stationen'!$E$14:$J$213,5,0),""))</f>
        <v/>
      </c>
      <c r="D1017" s="232" t="str">
        <f>IF(ISERROR(IF(LEN(E1017)&gt;0,VLOOKUP(TEXT($E1017,0),'Angaben Stationen'!$E$14:$J$213,6,0),"")),"STATION IST NICHT VORHANDEN",IF(LEN(E1017)&gt;0,VLOOKUP(TEXT($E1017,0),'Angaben Stationen'!$E$14:$J$213,6,0),""))</f>
        <v/>
      </c>
      <c r="E1017" s="287"/>
      <c r="F1017" s="234"/>
      <c r="G1017" s="234"/>
      <c r="H1017" s="263"/>
      <c r="I1017" s="169"/>
      <c r="K1017" s="445" t="str">
        <f t="shared" si="124"/>
        <v>Leer</v>
      </c>
      <c r="L1017" s="445" t="str">
        <f>VLOOKUP($D1017,{"29 - Psychiatrie (Erwachsene)","BGI";"297 - stationsäquivalente Behandlung in der Erwachsenenpsychiatrie (29)","BGI";"30 - Kinder- und Jugendpsychiatrie","BGII";"307 - stationsäquivalente Behandlung in der Kinder- und Jugendpsychiatrie (30)","BGII";"31 - Psychosomatik","BGI";"","Leer"},2,0)</f>
        <v>Leer</v>
      </c>
      <c r="M1017" s="445">
        <f t="shared" si="121"/>
        <v>0</v>
      </c>
      <c r="N1017" s="445">
        <f t="shared" si="122"/>
        <v>0</v>
      </c>
      <c r="O1017" s="445">
        <f t="shared" si="125"/>
        <v>0</v>
      </c>
      <c r="P1017" s="445">
        <f t="shared" si="126"/>
        <v>0</v>
      </c>
      <c r="Q1017" s="445">
        <f t="shared" si="127"/>
        <v>0</v>
      </c>
      <c r="R1017" s="415" t="str">
        <f t="shared" si="128"/>
        <v>Leer</v>
      </c>
      <c r="S1017" s="445">
        <f>IF('Angaben KH-Standort'!D$29='A4'!D1017,IF('Angaben KH-Standort'!E$29="Ja",1,0),0)</f>
        <v>0</v>
      </c>
      <c r="T1017" s="445">
        <f>IF('Angaben KH-Standort'!D$30='A4'!D1017,IF('Angaben KH-Standort'!E$30="Ja",1,0),0)</f>
        <v>0</v>
      </c>
      <c r="U1017" s="445">
        <f>IF('Angaben KH-Standort'!D$31='A4'!D1017,IF('Angaben KH-Standort'!E$31="Ja",1,0),0)</f>
        <v>0</v>
      </c>
    </row>
    <row r="1018" spans="2:21" ht="15" customHeight="1" x14ac:dyDescent="0.3">
      <c r="B1018" s="70" t="str">
        <f t="shared" si="123"/>
        <v>!!!</v>
      </c>
      <c r="C1018" s="265" t="str">
        <f>IF(ISERROR(IF(LEN(E1018)&gt;0,VLOOKUP(TEXT($E1018,0),'Angaben Stationen'!$E$14:$J$213,5,0),"")),"?",IF(LEN(E1018)&gt;0,VLOOKUP(TEXT($E1018,0),'Angaben Stationen'!$E$14:$J$213,5,0),""))</f>
        <v/>
      </c>
      <c r="D1018" s="232" t="str">
        <f>IF(ISERROR(IF(LEN(E1018)&gt;0,VLOOKUP(TEXT($E1018,0),'Angaben Stationen'!$E$14:$J$213,6,0),"")),"STATION IST NICHT VORHANDEN",IF(LEN(E1018)&gt;0,VLOOKUP(TEXT($E1018,0),'Angaben Stationen'!$E$14:$J$213,6,0),""))</f>
        <v/>
      </c>
      <c r="E1018" s="287"/>
      <c r="F1018" s="234"/>
      <c r="G1018" s="234"/>
      <c r="H1018" s="263"/>
      <c r="I1018" s="169"/>
      <c r="K1018" s="445" t="str">
        <f t="shared" si="124"/>
        <v>Leer</v>
      </c>
      <c r="L1018" s="445" t="str">
        <f>VLOOKUP($D1018,{"29 - Psychiatrie (Erwachsene)","BGI";"297 - stationsäquivalente Behandlung in der Erwachsenenpsychiatrie (29)","BGI";"30 - Kinder- und Jugendpsychiatrie","BGII";"307 - stationsäquivalente Behandlung in der Kinder- und Jugendpsychiatrie (30)","BGII";"31 - Psychosomatik","BGI";"","Leer"},2,0)</f>
        <v>Leer</v>
      </c>
      <c r="M1018" s="445">
        <f t="shared" si="121"/>
        <v>0</v>
      </c>
      <c r="N1018" s="445">
        <f t="shared" si="122"/>
        <v>0</v>
      </c>
      <c r="O1018" s="445">
        <f t="shared" si="125"/>
        <v>0</v>
      </c>
      <c r="P1018" s="445">
        <f t="shared" si="126"/>
        <v>0</v>
      </c>
      <c r="Q1018" s="445">
        <f t="shared" si="127"/>
        <v>0</v>
      </c>
      <c r="R1018" s="415" t="str">
        <f t="shared" si="128"/>
        <v>Leer</v>
      </c>
      <c r="S1018" s="445">
        <f>IF('Angaben KH-Standort'!D$29='A4'!D1018,IF('Angaben KH-Standort'!E$29="Ja",1,0),0)</f>
        <v>0</v>
      </c>
      <c r="T1018" s="445">
        <f>IF('Angaben KH-Standort'!D$30='A4'!D1018,IF('Angaben KH-Standort'!E$30="Ja",1,0),0)</f>
        <v>0</v>
      </c>
      <c r="U1018" s="445">
        <f>IF('Angaben KH-Standort'!D$31='A4'!D1018,IF('Angaben KH-Standort'!E$31="Ja",1,0),0)</f>
        <v>0</v>
      </c>
    </row>
    <row r="1019" spans="2:21" ht="15" customHeight="1" x14ac:dyDescent="0.3">
      <c r="B1019" s="70" t="str">
        <f t="shared" si="123"/>
        <v>!!!</v>
      </c>
      <c r="C1019" s="265" t="str">
        <f>IF(ISERROR(IF(LEN(E1019)&gt;0,VLOOKUP(TEXT($E1019,0),'Angaben Stationen'!$E$14:$J$213,5,0),"")),"?",IF(LEN(E1019)&gt;0,VLOOKUP(TEXT($E1019,0),'Angaben Stationen'!$E$14:$J$213,5,0),""))</f>
        <v/>
      </c>
      <c r="D1019" s="232" t="str">
        <f>IF(ISERROR(IF(LEN(E1019)&gt;0,VLOOKUP(TEXT($E1019,0),'Angaben Stationen'!$E$14:$J$213,6,0),"")),"STATION IST NICHT VORHANDEN",IF(LEN(E1019)&gt;0,VLOOKUP(TEXT($E1019,0),'Angaben Stationen'!$E$14:$J$213,6,0),""))</f>
        <v/>
      </c>
      <c r="E1019" s="287"/>
      <c r="F1019" s="234"/>
      <c r="G1019" s="234"/>
      <c r="H1019" s="263"/>
      <c r="I1019" s="169"/>
      <c r="K1019" s="445" t="str">
        <f t="shared" si="124"/>
        <v>Leer</v>
      </c>
      <c r="L1019" s="445" t="str">
        <f>VLOOKUP($D1019,{"29 - Psychiatrie (Erwachsene)","BGI";"297 - stationsäquivalente Behandlung in der Erwachsenenpsychiatrie (29)","BGI";"30 - Kinder- und Jugendpsychiatrie","BGII";"307 - stationsäquivalente Behandlung in der Kinder- und Jugendpsychiatrie (30)","BGII";"31 - Psychosomatik","BGI";"","Leer"},2,0)</f>
        <v>Leer</v>
      </c>
      <c r="M1019" s="445">
        <f t="shared" si="121"/>
        <v>0</v>
      </c>
      <c r="N1019" s="445">
        <f t="shared" si="122"/>
        <v>0</v>
      </c>
      <c r="O1019" s="445">
        <f t="shared" si="125"/>
        <v>0</v>
      </c>
      <c r="P1019" s="445">
        <f t="shared" si="126"/>
        <v>0</v>
      </c>
      <c r="Q1019" s="445">
        <f t="shared" si="127"/>
        <v>0</v>
      </c>
      <c r="R1019" s="415" t="str">
        <f t="shared" si="128"/>
        <v>Leer</v>
      </c>
      <c r="S1019" s="445">
        <f>IF('Angaben KH-Standort'!D$29='A4'!D1019,IF('Angaben KH-Standort'!E$29="Ja",1,0),0)</f>
        <v>0</v>
      </c>
      <c r="T1019" s="445">
        <f>IF('Angaben KH-Standort'!D$30='A4'!D1019,IF('Angaben KH-Standort'!E$30="Ja",1,0),0)</f>
        <v>0</v>
      </c>
      <c r="U1019" s="445">
        <f>IF('Angaben KH-Standort'!D$31='A4'!D1019,IF('Angaben KH-Standort'!E$31="Ja",1,0),0)</f>
        <v>0</v>
      </c>
    </row>
    <row r="1020" spans="2:21" ht="15" customHeight="1" x14ac:dyDescent="0.3">
      <c r="B1020" s="70" t="str">
        <f t="shared" si="123"/>
        <v>!!!</v>
      </c>
      <c r="C1020" s="265" t="str">
        <f>IF(ISERROR(IF(LEN(E1020)&gt;0,VLOOKUP(TEXT($E1020,0),'Angaben Stationen'!$E$14:$J$213,5,0),"")),"?",IF(LEN(E1020)&gt;0,VLOOKUP(TEXT($E1020,0),'Angaben Stationen'!$E$14:$J$213,5,0),""))</f>
        <v/>
      </c>
      <c r="D1020" s="232" t="str">
        <f>IF(ISERROR(IF(LEN(E1020)&gt;0,VLOOKUP(TEXT($E1020,0),'Angaben Stationen'!$E$14:$J$213,6,0),"")),"STATION IST NICHT VORHANDEN",IF(LEN(E1020)&gt;0,VLOOKUP(TEXT($E1020,0),'Angaben Stationen'!$E$14:$J$213,6,0),""))</f>
        <v/>
      </c>
      <c r="E1020" s="287"/>
      <c r="F1020" s="234"/>
      <c r="G1020" s="234"/>
      <c r="H1020" s="263"/>
      <c r="I1020" s="169"/>
      <c r="K1020" s="445" t="str">
        <f t="shared" si="124"/>
        <v>Leer</v>
      </c>
      <c r="L1020" s="445" t="str">
        <f>VLOOKUP($D1020,{"29 - Psychiatrie (Erwachsene)","BGI";"297 - stationsäquivalente Behandlung in der Erwachsenenpsychiatrie (29)","BGI";"30 - Kinder- und Jugendpsychiatrie","BGII";"307 - stationsäquivalente Behandlung in der Kinder- und Jugendpsychiatrie (30)","BGII";"31 - Psychosomatik","BGI";"","Leer"},2,0)</f>
        <v>Leer</v>
      </c>
      <c r="M1020" s="445">
        <f t="shared" si="121"/>
        <v>0</v>
      </c>
      <c r="N1020" s="445">
        <f t="shared" si="122"/>
        <v>0</v>
      </c>
      <c r="O1020" s="445">
        <f t="shared" si="125"/>
        <v>0</v>
      </c>
      <c r="P1020" s="445">
        <f t="shared" si="126"/>
        <v>0</v>
      </c>
      <c r="Q1020" s="445">
        <f t="shared" si="127"/>
        <v>0</v>
      </c>
      <c r="R1020" s="415" t="str">
        <f t="shared" si="128"/>
        <v>Leer</v>
      </c>
      <c r="S1020" s="445">
        <f>IF('Angaben KH-Standort'!D$29='A4'!D1020,IF('Angaben KH-Standort'!E$29="Ja",1,0),0)</f>
        <v>0</v>
      </c>
      <c r="T1020" s="445">
        <f>IF('Angaben KH-Standort'!D$30='A4'!D1020,IF('Angaben KH-Standort'!E$30="Ja",1,0),0)</f>
        <v>0</v>
      </c>
      <c r="U1020" s="445">
        <f>IF('Angaben KH-Standort'!D$31='A4'!D1020,IF('Angaben KH-Standort'!E$31="Ja",1,0),0)</f>
        <v>0</v>
      </c>
    </row>
    <row r="1021" spans="2:21" ht="15" customHeight="1" x14ac:dyDescent="0.3">
      <c r="B1021" s="70" t="str">
        <f t="shared" si="123"/>
        <v>!!!</v>
      </c>
      <c r="C1021" s="265" t="str">
        <f>IF(ISERROR(IF(LEN(E1021)&gt;0,VLOOKUP(TEXT($E1021,0),'Angaben Stationen'!$E$14:$J$213,5,0),"")),"?",IF(LEN(E1021)&gt;0,VLOOKUP(TEXT($E1021,0),'Angaben Stationen'!$E$14:$J$213,5,0),""))</f>
        <v/>
      </c>
      <c r="D1021" s="232" t="str">
        <f>IF(ISERROR(IF(LEN(E1021)&gt;0,VLOOKUP(TEXT($E1021,0),'Angaben Stationen'!$E$14:$J$213,6,0),"")),"STATION IST NICHT VORHANDEN",IF(LEN(E1021)&gt;0,VLOOKUP(TEXT($E1021,0),'Angaben Stationen'!$E$14:$J$213,6,0),""))</f>
        <v/>
      </c>
      <c r="E1021" s="287"/>
      <c r="F1021" s="234"/>
      <c r="G1021" s="234"/>
      <c r="H1021" s="263"/>
      <c r="I1021" s="169"/>
      <c r="K1021" s="445" t="str">
        <f t="shared" si="124"/>
        <v>Leer</v>
      </c>
      <c r="L1021" s="445" t="str">
        <f>VLOOKUP($D1021,{"29 - Psychiatrie (Erwachsene)","BGI";"297 - stationsäquivalente Behandlung in der Erwachsenenpsychiatrie (29)","BGI";"30 - Kinder- und Jugendpsychiatrie","BGII";"307 - stationsäquivalente Behandlung in der Kinder- und Jugendpsychiatrie (30)","BGII";"31 - Psychosomatik","BGI";"","Leer"},2,0)</f>
        <v>Leer</v>
      </c>
      <c r="M1021" s="445">
        <f t="shared" si="121"/>
        <v>0</v>
      </c>
      <c r="N1021" s="445">
        <f t="shared" si="122"/>
        <v>0</v>
      </c>
      <c r="O1021" s="445">
        <f t="shared" si="125"/>
        <v>0</v>
      </c>
      <c r="P1021" s="445">
        <f t="shared" si="126"/>
        <v>0</v>
      </c>
      <c r="Q1021" s="445">
        <f t="shared" si="127"/>
        <v>0</v>
      </c>
      <c r="R1021" s="415" t="str">
        <f t="shared" si="128"/>
        <v>Leer</v>
      </c>
      <c r="S1021" s="445">
        <f>IF('Angaben KH-Standort'!D$29='A4'!D1021,IF('Angaben KH-Standort'!E$29="Ja",1,0),0)</f>
        <v>0</v>
      </c>
      <c r="T1021" s="445">
        <f>IF('Angaben KH-Standort'!D$30='A4'!D1021,IF('Angaben KH-Standort'!E$30="Ja",1,0),0)</f>
        <v>0</v>
      </c>
      <c r="U1021" s="445">
        <f>IF('Angaben KH-Standort'!D$31='A4'!D1021,IF('Angaben KH-Standort'!E$31="Ja",1,0),0)</f>
        <v>0</v>
      </c>
    </row>
    <row r="1022" spans="2:21" ht="15" customHeight="1" x14ac:dyDescent="0.3">
      <c r="B1022" s="70" t="str">
        <f t="shared" si="123"/>
        <v>!!!</v>
      </c>
      <c r="C1022" s="265" t="str">
        <f>IF(ISERROR(IF(LEN(E1022)&gt;0,VLOOKUP(TEXT($E1022,0),'Angaben Stationen'!$E$14:$J$213,5,0),"")),"?",IF(LEN(E1022)&gt;0,VLOOKUP(TEXT($E1022,0),'Angaben Stationen'!$E$14:$J$213,5,0),""))</f>
        <v/>
      </c>
      <c r="D1022" s="232" t="str">
        <f>IF(ISERROR(IF(LEN(E1022)&gt;0,VLOOKUP(TEXT($E1022,0),'Angaben Stationen'!$E$14:$J$213,6,0),"")),"STATION IST NICHT VORHANDEN",IF(LEN(E1022)&gt;0,VLOOKUP(TEXT($E1022,0),'Angaben Stationen'!$E$14:$J$213,6,0),""))</f>
        <v/>
      </c>
      <c r="E1022" s="287"/>
      <c r="F1022" s="234"/>
      <c r="G1022" s="234"/>
      <c r="H1022" s="263"/>
      <c r="I1022" s="169"/>
      <c r="K1022" s="445" t="str">
        <f t="shared" si="124"/>
        <v>Leer</v>
      </c>
      <c r="L1022" s="445" t="str">
        <f>VLOOKUP($D1022,{"29 - Psychiatrie (Erwachsene)","BGI";"297 - stationsäquivalente Behandlung in der Erwachsenenpsychiatrie (29)","BGI";"30 - Kinder- und Jugendpsychiatrie","BGII";"307 - stationsäquivalente Behandlung in der Kinder- und Jugendpsychiatrie (30)","BGII";"31 - Psychosomatik","BGI";"","Leer"},2,0)</f>
        <v>Leer</v>
      </c>
      <c r="M1022" s="445">
        <f t="shared" si="121"/>
        <v>0</v>
      </c>
      <c r="N1022" s="445">
        <f t="shared" si="122"/>
        <v>0</v>
      </c>
      <c r="O1022" s="445">
        <f t="shared" si="125"/>
        <v>0</v>
      </c>
      <c r="P1022" s="445">
        <f t="shared" si="126"/>
        <v>0</v>
      </c>
      <c r="Q1022" s="445">
        <f t="shared" si="127"/>
        <v>0</v>
      </c>
      <c r="R1022" s="415" t="str">
        <f t="shared" si="128"/>
        <v>Leer</v>
      </c>
      <c r="S1022" s="445">
        <f>IF('Angaben KH-Standort'!D$29='A4'!D1022,IF('Angaben KH-Standort'!E$29="Ja",1,0),0)</f>
        <v>0</v>
      </c>
      <c r="T1022" s="445">
        <f>IF('Angaben KH-Standort'!D$30='A4'!D1022,IF('Angaben KH-Standort'!E$30="Ja",1,0),0)</f>
        <v>0</v>
      </c>
      <c r="U1022" s="445">
        <f>IF('Angaben KH-Standort'!D$31='A4'!D1022,IF('Angaben KH-Standort'!E$31="Ja",1,0),0)</f>
        <v>0</v>
      </c>
    </row>
    <row r="1023" spans="2:21" ht="15" customHeight="1" x14ac:dyDescent="0.3">
      <c r="B1023" s="70" t="str">
        <f t="shared" si="123"/>
        <v>!!!</v>
      </c>
      <c r="C1023" s="265" t="str">
        <f>IF(ISERROR(IF(LEN(E1023)&gt;0,VLOOKUP(TEXT($E1023,0),'Angaben Stationen'!$E$14:$J$213,5,0),"")),"?",IF(LEN(E1023)&gt;0,VLOOKUP(TEXT($E1023,0),'Angaben Stationen'!$E$14:$J$213,5,0),""))</f>
        <v/>
      </c>
      <c r="D1023" s="232" t="str">
        <f>IF(ISERROR(IF(LEN(E1023)&gt;0,VLOOKUP(TEXT($E1023,0),'Angaben Stationen'!$E$14:$J$213,6,0),"")),"STATION IST NICHT VORHANDEN",IF(LEN(E1023)&gt;0,VLOOKUP(TEXT($E1023,0),'Angaben Stationen'!$E$14:$J$213,6,0),""))</f>
        <v/>
      </c>
      <c r="E1023" s="287"/>
      <c r="F1023" s="234"/>
      <c r="G1023" s="234"/>
      <c r="H1023" s="263"/>
      <c r="I1023" s="169"/>
      <c r="K1023" s="445" t="str">
        <f t="shared" si="124"/>
        <v>Leer</v>
      </c>
      <c r="L1023" s="445" t="str">
        <f>VLOOKUP($D1023,{"29 - Psychiatrie (Erwachsene)","BGI";"297 - stationsäquivalente Behandlung in der Erwachsenenpsychiatrie (29)","BGI";"30 - Kinder- und Jugendpsychiatrie","BGII";"307 - stationsäquivalente Behandlung in der Kinder- und Jugendpsychiatrie (30)","BGII";"31 - Psychosomatik","BGI";"","Leer"},2,0)</f>
        <v>Leer</v>
      </c>
      <c r="M1023" s="445">
        <f t="shared" si="121"/>
        <v>0</v>
      </c>
      <c r="N1023" s="445">
        <f t="shared" si="122"/>
        <v>0</v>
      </c>
      <c r="O1023" s="445">
        <f t="shared" si="125"/>
        <v>0</v>
      </c>
      <c r="P1023" s="445">
        <f t="shared" si="126"/>
        <v>0</v>
      </c>
      <c r="Q1023" s="445">
        <f t="shared" si="127"/>
        <v>0</v>
      </c>
      <c r="R1023" s="415" t="str">
        <f t="shared" si="128"/>
        <v>Leer</v>
      </c>
      <c r="S1023" s="445">
        <f>IF('Angaben KH-Standort'!D$29='A4'!D1023,IF('Angaben KH-Standort'!E$29="Ja",1,0),0)</f>
        <v>0</v>
      </c>
      <c r="T1023" s="445">
        <f>IF('Angaben KH-Standort'!D$30='A4'!D1023,IF('Angaben KH-Standort'!E$30="Ja",1,0),0)</f>
        <v>0</v>
      </c>
      <c r="U1023" s="445">
        <f>IF('Angaben KH-Standort'!D$31='A4'!D1023,IF('Angaben KH-Standort'!E$31="Ja",1,0),0)</f>
        <v>0</v>
      </c>
    </row>
    <row r="1024" spans="2:21" ht="15" customHeight="1" x14ac:dyDescent="0.3">
      <c r="B1024" s="70" t="str">
        <f t="shared" si="123"/>
        <v>!!!</v>
      </c>
      <c r="C1024" s="265" t="str">
        <f>IF(ISERROR(IF(LEN(E1024)&gt;0,VLOOKUP(TEXT($E1024,0),'Angaben Stationen'!$E$14:$J$213,5,0),"")),"?",IF(LEN(E1024)&gt;0,VLOOKUP(TEXT($E1024,0),'Angaben Stationen'!$E$14:$J$213,5,0),""))</f>
        <v/>
      </c>
      <c r="D1024" s="232" t="str">
        <f>IF(ISERROR(IF(LEN(E1024)&gt;0,VLOOKUP(TEXT($E1024,0),'Angaben Stationen'!$E$14:$J$213,6,0),"")),"STATION IST NICHT VORHANDEN",IF(LEN(E1024)&gt;0,VLOOKUP(TEXT($E1024,0),'Angaben Stationen'!$E$14:$J$213,6,0),""))</f>
        <v/>
      </c>
      <c r="E1024" s="287"/>
      <c r="F1024" s="234"/>
      <c r="G1024" s="234"/>
      <c r="H1024" s="263"/>
      <c r="I1024" s="169"/>
      <c r="K1024" s="445" t="str">
        <f t="shared" si="124"/>
        <v>Leer</v>
      </c>
      <c r="L1024" s="445" t="str">
        <f>VLOOKUP($D1024,{"29 - Psychiatrie (Erwachsene)","BGI";"297 - stationsäquivalente Behandlung in der Erwachsenenpsychiatrie (29)","BGI";"30 - Kinder- und Jugendpsychiatrie","BGII";"307 - stationsäquivalente Behandlung in der Kinder- und Jugendpsychiatrie (30)","BGII";"31 - Psychosomatik","BGI";"","Leer"},2,0)</f>
        <v>Leer</v>
      </c>
      <c r="M1024" s="445">
        <f t="shared" si="121"/>
        <v>0</v>
      </c>
      <c r="N1024" s="445">
        <f t="shared" si="122"/>
        <v>0</v>
      </c>
      <c r="O1024" s="445">
        <f t="shared" si="125"/>
        <v>0</v>
      </c>
      <c r="P1024" s="445">
        <f t="shared" si="126"/>
        <v>0</v>
      </c>
      <c r="Q1024" s="445">
        <f t="shared" si="127"/>
        <v>0</v>
      </c>
      <c r="R1024" s="415" t="str">
        <f t="shared" si="128"/>
        <v>Leer</v>
      </c>
      <c r="S1024" s="445">
        <f>IF('Angaben KH-Standort'!D$29='A4'!D1024,IF('Angaben KH-Standort'!E$29="Ja",1,0),0)</f>
        <v>0</v>
      </c>
      <c r="T1024" s="445">
        <f>IF('Angaben KH-Standort'!D$30='A4'!D1024,IF('Angaben KH-Standort'!E$30="Ja",1,0),0)</f>
        <v>0</v>
      </c>
      <c r="U1024" s="445">
        <f>IF('Angaben KH-Standort'!D$31='A4'!D1024,IF('Angaben KH-Standort'!E$31="Ja",1,0),0)</f>
        <v>0</v>
      </c>
    </row>
    <row r="1025" spans="2:21" ht="15" customHeight="1" x14ac:dyDescent="0.3">
      <c r="B1025" s="70" t="str">
        <f t="shared" si="123"/>
        <v>!!!</v>
      </c>
      <c r="C1025" s="265" t="str">
        <f>IF(ISERROR(IF(LEN(E1025)&gt;0,VLOOKUP(TEXT($E1025,0),'Angaben Stationen'!$E$14:$J$213,5,0),"")),"?",IF(LEN(E1025)&gt;0,VLOOKUP(TEXT($E1025,0),'Angaben Stationen'!$E$14:$J$213,5,0),""))</f>
        <v/>
      </c>
      <c r="D1025" s="232" t="str">
        <f>IF(ISERROR(IF(LEN(E1025)&gt;0,VLOOKUP(TEXT($E1025,0),'Angaben Stationen'!$E$14:$J$213,6,0),"")),"STATION IST NICHT VORHANDEN",IF(LEN(E1025)&gt;0,VLOOKUP(TEXT($E1025,0),'Angaben Stationen'!$E$14:$J$213,6,0),""))</f>
        <v/>
      </c>
      <c r="E1025" s="287"/>
      <c r="F1025" s="234"/>
      <c r="G1025" s="234"/>
      <c r="H1025" s="263"/>
      <c r="I1025" s="169"/>
      <c r="K1025" s="445" t="str">
        <f t="shared" si="124"/>
        <v>Leer</v>
      </c>
      <c r="L1025" s="445" t="str">
        <f>VLOOKUP($D1025,{"29 - Psychiatrie (Erwachsene)","BGI";"297 - stationsäquivalente Behandlung in der Erwachsenenpsychiatrie (29)","BGI";"30 - Kinder- und Jugendpsychiatrie","BGII";"307 - stationsäquivalente Behandlung in der Kinder- und Jugendpsychiatrie (30)","BGII";"31 - Psychosomatik","BGI";"","Leer"},2,0)</f>
        <v>Leer</v>
      </c>
      <c r="M1025" s="445">
        <f t="shared" si="121"/>
        <v>0</v>
      </c>
      <c r="N1025" s="445">
        <f t="shared" si="122"/>
        <v>0</v>
      </c>
      <c r="O1025" s="445">
        <f t="shared" si="125"/>
        <v>0</v>
      </c>
      <c r="P1025" s="445">
        <f t="shared" si="126"/>
        <v>0</v>
      </c>
      <c r="Q1025" s="445">
        <f t="shared" si="127"/>
        <v>0</v>
      </c>
      <c r="R1025" s="415" t="str">
        <f t="shared" si="128"/>
        <v>Leer</v>
      </c>
      <c r="S1025" s="445">
        <f>IF('Angaben KH-Standort'!D$29='A4'!D1025,IF('Angaben KH-Standort'!E$29="Ja",1,0),0)</f>
        <v>0</v>
      </c>
      <c r="T1025" s="445">
        <f>IF('Angaben KH-Standort'!D$30='A4'!D1025,IF('Angaben KH-Standort'!E$30="Ja",1,0),0)</f>
        <v>0</v>
      </c>
      <c r="U1025" s="445">
        <f>IF('Angaben KH-Standort'!D$31='A4'!D1025,IF('Angaben KH-Standort'!E$31="Ja",1,0),0)</f>
        <v>0</v>
      </c>
    </row>
    <row r="1026" spans="2:21" ht="15" customHeight="1" x14ac:dyDescent="0.3">
      <c r="B1026" s="70" t="str">
        <f t="shared" si="123"/>
        <v>!!!</v>
      </c>
      <c r="C1026" s="265" t="str">
        <f>IF(ISERROR(IF(LEN(E1026)&gt;0,VLOOKUP(TEXT($E1026,0),'Angaben Stationen'!$E$14:$J$213,5,0),"")),"?",IF(LEN(E1026)&gt;0,VLOOKUP(TEXT($E1026,0),'Angaben Stationen'!$E$14:$J$213,5,0),""))</f>
        <v/>
      </c>
      <c r="D1026" s="232" t="str">
        <f>IF(ISERROR(IF(LEN(E1026)&gt;0,VLOOKUP(TEXT($E1026,0),'Angaben Stationen'!$E$14:$J$213,6,0),"")),"STATION IST NICHT VORHANDEN",IF(LEN(E1026)&gt;0,VLOOKUP(TEXT($E1026,0),'Angaben Stationen'!$E$14:$J$213,6,0),""))</f>
        <v/>
      </c>
      <c r="E1026" s="287"/>
      <c r="F1026" s="234"/>
      <c r="G1026" s="234"/>
      <c r="H1026" s="263"/>
      <c r="I1026" s="169"/>
      <c r="K1026" s="445" t="str">
        <f t="shared" si="124"/>
        <v>Leer</v>
      </c>
      <c r="L1026" s="445" t="str">
        <f>VLOOKUP($D1026,{"29 - Psychiatrie (Erwachsene)","BGI";"297 - stationsäquivalente Behandlung in der Erwachsenenpsychiatrie (29)","BGI";"30 - Kinder- und Jugendpsychiatrie","BGII";"307 - stationsäquivalente Behandlung in der Kinder- und Jugendpsychiatrie (30)","BGII";"31 - Psychosomatik","BGI";"","Leer"},2,0)</f>
        <v>Leer</v>
      </c>
      <c r="M1026" s="445">
        <f t="shared" si="121"/>
        <v>0</v>
      </c>
      <c r="N1026" s="445">
        <f t="shared" si="122"/>
        <v>0</v>
      </c>
      <c r="O1026" s="445">
        <f t="shared" si="125"/>
        <v>0</v>
      </c>
      <c r="P1026" s="445">
        <f t="shared" si="126"/>
        <v>0</v>
      </c>
      <c r="Q1026" s="445">
        <f t="shared" si="127"/>
        <v>0</v>
      </c>
      <c r="R1026" s="415" t="str">
        <f t="shared" si="128"/>
        <v>Leer</v>
      </c>
      <c r="S1026" s="445">
        <f>IF('Angaben KH-Standort'!D$29='A4'!D1026,IF('Angaben KH-Standort'!E$29="Ja",1,0),0)</f>
        <v>0</v>
      </c>
      <c r="T1026" s="445">
        <f>IF('Angaben KH-Standort'!D$30='A4'!D1026,IF('Angaben KH-Standort'!E$30="Ja",1,0),0)</f>
        <v>0</v>
      </c>
      <c r="U1026" s="445">
        <f>IF('Angaben KH-Standort'!D$31='A4'!D1026,IF('Angaben KH-Standort'!E$31="Ja",1,0),0)</f>
        <v>0</v>
      </c>
    </row>
    <row r="1027" spans="2:21" ht="15" customHeight="1" x14ac:dyDescent="0.3">
      <c r="B1027" s="70" t="str">
        <f t="shared" si="123"/>
        <v>!!!</v>
      </c>
      <c r="C1027" s="265" t="str">
        <f>IF(ISERROR(IF(LEN(E1027)&gt;0,VLOOKUP(TEXT($E1027,0),'Angaben Stationen'!$E$14:$J$213,5,0),"")),"?",IF(LEN(E1027)&gt;0,VLOOKUP(TEXT($E1027,0),'Angaben Stationen'!$E$14:$J$213,5,0),""))</f>
        <v/>
      </c>
      <c r="D1027" s="232" t="str">
        <f>IF(ISERROR(IF(LEN(E1027)&gt;0,VLOOKUP(TEXT($E1027,0),'Angaben Stationen'!$E$14:$J$213,6,0),"")),"STATION IST NICHT VORHANDEN",IF(LEN(E1027)&gt;0,VLOOKUP(TEXT($E1027,0),'Angaben Stationen'!$E$14:$J$213,6,0),""))</f>
        <v/>
      </c>
      <c r="E1027" s="287"/>
      <c r="F1027" s="234"/>
      <c r="G1027" s="234"/>
      <c r="H1027" s="263"/>
      <c r="I1027" s="169"/>
      <c r="K1027" s="445" t="str">
        <f t="shared" si="124"/>
        <v>Leer</v>
      </c>
      <c r="L1027" s="445" t="str">
        <f>VLOOKUP($D1027,{"29 - Psychiatrie (Erwachsene)","BGI";"297 - stationsäquivalente Behandlung in der Erwachsenenpsychiatrie (29)","BGI";"30 - Kinder- und Jugendpsychiatrie","BGII";"307 - stationsäquivalente Behandlung in der Kinder- und Jugendpsychiatrie (30)","BGII";"31 - Psychosomatik","BGI";"","Leer"},2,0)</f>
        <v>Leer</v>
      </c>
      <c r="M1027" s="445">
        <f t="shared" si="121"/>
        <v>0</v>
      </c>
      <c r="N1027" s="445">
        <f t="shared" si="122"/>
        <v>0</v>
      </c>
      <c r="O1027" s="445">
        <f t="shared" si="125"/>
        <v>0</v>
      </c>
      <c r="P1027" s="445">
        <f t="shared" si="126"/>
        <v>0</v>
      </c>
      <c r="Q1027" s="445">
        <f t="shared" si="127"/>
        <v>0</v>
      </c>
      <c r="R1027" s="415" t="str">
        <f t="shared" si="128"/>
        <v>Leer</v>
      </c>
      <c r="S1027" s="445">
        <f>IF('Angaben KH-Standort'!D$29='A4'!D1027,IF('Angaben KH-Standort'!E$29="Ja",1,0),0)</f>
        <v>0</v>
      </c>
      <c r="T1027" s="445">
        <f>IF('Angaben KH-Standort'!D$30='A4'!D1027,IF('Angaben KH-Standort'!E$30="Ja",1,0),0)</f>
        <v>0</v>
      </c>
      <c r="U1027" s="445">
        <f>IF('Angaben KH-Standort'!D$31='A4'!D1027,IF('Angaben KH-Standort'!E$31="Ja",1,0),0)</f>
        <v>0</v>
      </c>
    </row>
    <row r="1028" spans="2:21" ht="15" customHeight="1" x14ac:dyDescent="0.3">
      <c r="B1028" s="70" t="str">
        <f t="shared" si="123"/>
        <v>!!!</v>
      </c>
      <c r="C1028" s="265" t="str">
        <f>IF(ISERROR(IF(LEN(E1028)&gt;0,VLOOKUP(TEXT($E1028,0),'Angaben Stationen'!$E$14:$J$213,5,0),"")),"?",IF(LEN(E1028)&gt;0,VLOOKUP(TEXT($E1028,0),'Angaben Stationen'!$E$14:$J$213,5,0),""))</f>
        <v/>
      </c>
      <c r="D1028" s="232" t="str">
        <f>IF(ISERROR(IF(LEN(E1028)&gt;0,VLOOKUP(TEXT($E1028,0),'Angaben Stationen'!$E$14:$J$213,6,0),"")),"STATION IST NICHT VORHANDEN",IF(LEN(E1028)&gt;0,VLOOKUP(TEXT($E1028,0),'Angaben Stationen'!$E$14:$J$213,6,0),""))</f>
        <v/>
      </c>
      <c r="E1028" s="287"/>
      <c r="F1028" s="234"/>
      <c r="G1028" s="234"/>
      <c r="H1028" s="263"/>
      <c r="I1028" s="169"/>
      <c r="K1028" s="445" t="str">
        <f t="shared" si="124"/>
        <v>Leer</v>
      </c>
      <c r="L1028" s="445" t="str">
        <f>VLOOKUP($D1028,{"29 - Psychiatrie (Erwachsene)","BGI";"297 - stationsäquivalente Behandlung in der Erwachsenenpsychiatrie (29)","BGI";"30 - Kinder- und Jugendpsychiatrie","BGII";"307 - stationsäquivalente Behandlung in der Kinder- und Jugendpsychiatrie (30)","BGII";"31 - Psychosomatik","BGI";"","Leer"},2,0)</f>
        <v>Leer</v>
      </c>
      <c r="M1028" s="445">
        <f t="shared" si="121"/>
        <v>0</v>
      </c>
      <c r="N1028" s="445">
        <f t="shared" si="122"/>
        <v>0</v>
      </c>
      <c r="O1028" s="445">
        <f t="shared" si="125"/>
        <v>0</v>
      </c>
      <c r="P1028" s="445">
        <f t="shared" si="126"/>
        <v>0</v>
      </c>
      <c r="Q1028" s="445">
        <f t="shared" si="127"/>
        <v>0</v>
      </c>
      <c r="R1028" s="415" t="str">
        <f t="shared" si="128"/>
        <v>Leer</v>
      </c>
      <c r="S1028" s="445">
        <f>IF('Angaben KH-Standort'!D$29='A4'!D1028,IF('Angaben KH-Standort'!E$29="Ja",1,0),0)</f>
        <v>0</v>
      </c>
      <c r="T1028" s="445">
        <f>IF('Angaben KH-Standort'!D$30='A4'!D1028,IF('Angaben KH-Standort'!E$30="Ja",1,0),0)</f>
        <v>0</v>
      </c>
      <c r="U1028" s="445">
        <f>IF('Angaben KH-Standort'!D$31='A4'!D1028,IF('Angaben KH-Standort'!E$31="Ja",1,0),0)</f>
        <v>0</v>
      </c>
    </row>
    <row r="1029" spans="2:21" ht="15" customHeight="1" x14ac:dyDescent="0.3">
      <c r="B1029" s="70" t="str">
        <f t="shared" si="123"/>
        <v>!!!</v>
      </c>
      <c r="C1029" s="265" t="str">
        <f>IF(ISERROR(IF(LEN(E1029)&gt;0,VLOOKUP(TEXT($E1029,0),'Angaben Stationen'!$E$14:$J$213,5,0),"")),"?",IF(LEN(E1029)&gt;0,VLOOKUP(TEXT($E1029,0),'Angaben Stationen'!$E$14:$J$213,5,0),""))</f>
        <v/>
      </c>
      <c r="D1029" s="232" t="str">
        <f>IF(ISERROR(IF(LEN(E1029)&gt;0,VLOOKUP(TEXT($E1029,0),'Angaben Stationen'!$E$14:$J$213,6,0),"")),"STATION IST NICHT VORHANDEN",IF(LEN(E1029)&gt;0,VLOOKUP(TEXT($E1029,0),'Angaben Stationen'!$E$14:$J$213,6,0),""))</f>
        <v/>
      </c>
      <c r="E1029" s="287"/>
      <c r="F1029" s="234"/>
      <c r="G1029" s="234"/>
      <c r="H1029" s="263"/>
      <c r="I1029" s="169"/>
      <c r="K1029" s="445" t="str">
        <f t="shared" si="124"/>
        <v>Leer</v>
      </c>
      <c r="L1029" s="445" t="str">
        <f>VLOOKUP($D1029,{"29 - Psychiatrie (Erwachsene)","BGI";"297 - stationsäquivalente Behandlung in der Erwachsenenpsychiatrie (29)","BGI";"30 - Kinder- und Jugendpsychiatrie","BGII";"307 - stationsäquivalente Behandlung in der Kinder- und Jugendpsychiatrie (30)","BGII";"31 - Psychosomatik","BGI";"","Leer"},2,0)</f>
        <v>Leer</v>
      </c>
      <c r="M1029" s="445">
        <f t="shared" si="121"/>
        <v>0</v>
      </c>
      <c r="N1029" s="445">
        <f t="shared" si="122"/>
        <v>0</v>
      </c>
      <c r="O1029" s="445">
        <f t="shared" si="125"/>
        <v>0</v>
      </c>
      <c r="P1029" s="445">
        <f t="shared" si="126"/>
        <v>0</v>
      </c>
      <c r="Q1029" s="445">
        <f t="shared" si="127"/>
        <v>0</v>
      </c>
      <c r="R1029" s="415" t="str">
        <f t="shared" si="128"/>
        <v>Leer</v>
      </c>
      <c r="S1029" s="445">
        <f>IF('Angaben KH-Standort'!D$29='A4'!D1029,IF('Angaben KH-Standort'!E$29="Ja",1,0),0)</f>
        <v>0</v>
      </c>
      <c r="T1029" s="445">
        <f>IF('Angaben KH-Standort'!D$30='A4'!D1029,IF('Angaben KH-Standort'!E$30="Ja",1,0),0)</f>
        <v>0</v>
      </c>
      <c r="U1029" s="445">
        <f>IF('Angaben KH-Standort'!D$31='A4'!D1029,IF('Angaben KH-Standort'!E$31="Ja",1,0),0)</f>
        <v>0</v>
      </c>
    </row>
    <row r="1030" spans="2:21" ht="15" customHeight="1" x14ac:dyDescent="0.3">
      <c r="B1030" s="70" t="str">
        <f t="shared" si="123"/>
        <v>!!!</v>
      </c>
      <c r="C1030" s="265" t="str">
        <f>IF(ISERROR(IF(LEN(E1030)&gt;0,VLOOKUP(TEXT($E1030,0),'Angaben Stationen'!$E$14:$J$213,5,0),"")),"?",IF(LEN(E1030)&gt;0,VLOOKUP(TEXT($E1030,0),'Angaben Stationen'!$E$14:$J$213,5,0),""))</f>
        <v/>
      </c>
      <c r="D1030" s="232" t="str">
        <f>IF(ISERROR(IF(LEN(E1030)&gt;0,VLOOKUP(TEXT($E1030,0),'Angaben Stationen'!$E$14:$J$213,6,0),"")),"STATION IST NICHT VORHANDEN",IF(LEN(E1030)&gt;0,VLOOKUP(TEXT($E1030,0),'Angaben Stationen'!$E$14:$J$213,6,0),""))</f>
        <v/>
      </c>
      <c r="E1030" s="287"/>
      <c r="F1030" s="234"/>
      <c r="G1030" s="234"/>
      <c r="H1030" s="263"/>
      <c r="I1030" s="169"/>
      <c r="K1030" s="445" t="str">
        <f t="shared" si="124"/>
        <v>Leer</v>
      </c>
      <c r="L1030" s="445" t="str">
        <f>VLOOKUP($D1030,{"29 - Psychiatrie (Erwachsene)","BGI";"297 - stationsäquivalente Behandlung in der Erwachsenenpsychiatrie (29)","BGI";"30 - Kinder- und Jugendpsychiatrie","BGII";"307 - stationsäquivalente Behandlung in der Kinder- und Jugendpsychiatrie (30)","BGII";"31 - Psychosomatik","BGI";"","Leer"},2,0)</f>
        <v>Leer</v>
      </c>
      <c r="M1030" s="445">
        <f t="shared" si="121"/>
        <v>0</v>
      </c>
      <c r="N1030" s="445">
        <f t="shared" si="122"/>
        <v>0</v>
      </c>
      <c r="O1030" s="445">
        <f t="shared" si="125"/>
        <v>0</v>
      </c>
      <c r="P1030" s="445">
        <f t="shared" si="126"/>
        <v>0</v>
      </c>
      <c r="Q1030" s="445">
        <f t="shared" si="127"/>
        <v>0</v>
      </c>
      <c r="R1030" s="415" t="str">
        <f t="shared" si="128"/>
        <v>Leer</v>
      </c>
      <c r="S1030" s="445">
        <f>IF('Angaben KH-Standort'!D$29='A4'!D1030,IF('Angaben KH-Standort'!E$29="Ja",1,0),0)</f>
        <v>0</v>
      </c>
      <c r="T1030" s="445">
        <f>IF('Angaben KH-Standort'!D$30='A4'!D1030,IF('Angaben KH-Standort'!E$30="Ja",1,0),0)</f>
        <v>0</v>
      </c>
      <c r="U1030" s="445">
        <f>IF('Angaben KH-Standort'!D$31='A4'!D1030,IF('Angaben KH-Standort'!E$31="Ja",1,0),0)</f>
        <v>0</v>
      </c>
    </row>
    <row r="1031" spans="2:21" ht="15" customHeight="1" x14ac:dyDescent="0.3">
      <c r="B1031" s="70" t="str">
        <f t="shared" si="123"/>
        <v>!!!</v>
      </c>
      <c r="C1031" s="265" t="str">
        <f>IF(ISERROR(IF(LEN(E1031)&gt;0,VLOOKUP(TEXT($E1031,0),'Angaben Stationen'!$E$14:$J$213,5,0),"")),"?",IF(LEN(E1031)&gt;0,VLOOKUP(TEXT($E1031,0),'Angaben Stationen'!$E$14:$J$213,5,0),""))</f>
        <v/>
      </c>
      <c r="D1031" s="232" t="str">
        <f>IF(ISERROR(IF(LEN(E1031)&gt;0,VLOOKUP(TEXT($E1031,0),'Angaben Stationen'!$E$14:$J$213,6,0),"")),"STATION IST NICHT VORHANDEN",IF(LEN(E1031)&gt;0,VLOOKUP(TEXT($E1031,0),'Angaben Stationen'!$E$14:$J$213,6,0),""))</f>
        <v/>
      </c>
      <c r="E1031" s="287"/>
      <c r="F1031" s="234"/>
      <c r="G1031" s="234"/>
      <c r="H1031" s="263"/>
      <c r="I1031" s="169"/>
      <c r="K1031" s="445" t="str">
        <f t="shared" si="124"/>
        <v>Leer</v>
      </c>
      <c r="L1031" s="445" t="str">
        <f>VLOOKUP($D1031,{"29 - Psychiatrie (Erwachsene)","BGI";"297 - stationsäquivalente Behandlung in der Erwachsenenpsychiatrie (29)","BGI";"30 - Kinder- und Jugendpsychiatrie","BGII";"307 - stationsäquivalente Behandlung in der Kinder- und Jugendpsychiatrie (30)","BGII";"31 - Psychosomatik","BGI";"","Leer"},2,0)</f>
        <v>Leer</v>
      </c>
      <c r="M1031" s="445">
        <f t="shared" si="121"/>
        <v>0</v>
      </c>
      <c r="N1031" s="445">
        <f t="shared" si="122"/>
        <v>0</v>
      </c>
      <c r="O1031" s="445">
        <f t="shared" si="125"/>
        <v>0</v>
      </c>
      <c r="P1031" s="445">
        <f t="shared" si="126"/>
        <v>0</v>
      </c>
      <c r="Q1031" s="445">
        <f t="shared" si="127"/>
        <v>0</v>
      </c>
      <c r="R1031" s="415" t="str">
        <f t="shared" si="128"/>
        <v>Leer</v>
      </c>
      <c r="S1031" s="445">
        <f>IF('Angaben KH-Standort'!D$29='A4'!D1031,IF('Angaben KH-Standort'!E$29="Ja",1,0),0)</f>
        <v>0</v>
      </c>
      <c r="T1031" s="445">
        <f>IF('Angaben KH-Standort'!D$30='A4'!D1031,IF('Angaben KH-Standort'!E$30="Ja",1,0),0)</f>
        <v>0</v>
      </c>
      <c r="U1031" s="445">
        <f>IF('Angaben KH-Standort'!D$31='A4'!D1031,IF('Angaben KH-Standort'!E$31="Ja",1,0),0)</f>
        <v>0</v>
      </c>
    </row>
    <row r="1032" spans="2:21" ht="15" customHeight="1" x14ac:dyDescent="0.3">
      <c r="B1032" s="70" t="str">
        <f t="shared" si="123"/>
        <v>!!!</v>
      </c>
      <c r="C1032" s="265" t="str">
        <f>IF(ISERROR(IF(LEN(E1032)&gt;0,VLOOKUP(TEXT($E1032,0),'Angaben Stationen'!$E$14:$J$213,5,0),"")),"?",IF(LEN(E1032)&gt;0,VLOOKUP(TEXT($E1032,0),'Angaben Stationen'!$E$14:$J$213,5,0),""))</f>
        <v/>
      </c>
      <c r="D1032" s="232" t="str">
        <f>IF(ISERROR(IF(LEN(E1032)&gt;0,VLOOKUP(TEXT($E1032,0),'Angaben Stationen'!$E$14:$J$213,6,0),"")),"STATION IST NICHT VORHANDEN",IF(LEN(E1032)&gt;0,VLOOKUP(TEXT($E1032,0),'Angaben Stationen'!$E$14:$J$213,6,0),""))</f>
        <v/>
      </c>
      <c r="E1032" s="287"/>
      <c r="F1032" s="234"/>
      <c r="G1032" s="234"/>
      <c r="H1032" s="263"/>
      <c r="I1032" s="169"/>
      <c r="K1032" s="445" t="str">
        <f t="shared" si="124"/>
        <v>Leer</v>
      </c>
      <c r="L1032" s="445" t="str">
        <f>VLOOKUP($D1032,{"29 - Psychiatrie (Erwachsene)","BGI";"297 - stationsäquivalente Behandlung in der Erwachsenenpsychiatrie (29)","BGI";"30 - Kinder- und Jugendpsychiatrie","BGII";"307 - stationsäquivalente Behandlung in der Kinder- und Jugendpsychiatrie (30)","BGII";"31 - Psychosomatik","BGI";"","Leer"},2,0)</f>
        <v>Leer</v>
      </c>
      <c r="M1032" s="445">
        <f t="shared" si="121"/>
        <v>0</v>
      </c>
      <c r="N1032" s="445">
        <f t="shared" si="122"/>
        <v>0</v>
      </c>
      <c r="O1032" s="445">
        <f t="shared" si="125"/>
        <v>0</v>
      </c>
      <c r="P1032" s="445">
        <f t="shared" si="126"/>
        <v>0</v>
      </c>
      <c r="Q1032" s="445">
        <f t="shared" si="127"/>
        <v>0</v>
      </c>
      <c r="R1032" s="415" t="str">
        <f t="shared" si="128"/>
        <v>Leer</v>
      </c>
      <c r="S1032" s="445">
        <f>IF('Angaben KH-Standort'!D$29='A4'!D1032,IF('Angaben KH-Standort'!E$29="Ja",1,0),0)</f>
        <v>0</v>
      </c>
      <c r="T1032" s="445">
        <f>IF('Angaben KH-Standort'!D$30='A4'!D1032,IF('Angaben KH-Standort'!E$30="Ja",1,0),0)</f>
        <v>0</v>
      </c>
      <c r="U1032" s="445">
        <f>IF('Angaben KH-Standort'!D$31='A4'!D1032,IF('Angaben KH-Standort'!E$31="Ja",1,0),0)</f>
        <v>0</v>
      </c>
    </row>
    <row r="1033" spans="2:21" ht="15" customHeight="1" x14ac:dyDescent="0.3">
      <c r="B1033" s="70" t="str">
        <f t="shared" si="123"/>
        <v>!!!</v>
      </c>
      <c r="C1033" s="265" t="str">
        <f>IF(ISERROR(IF(LEN(E1033)&gt;0,VLOOKUP(TEXT($E1033,0),'Angaben Stationen'!$E$14:$J$213,5,0),"")),"?",IF(LEN(E1033)&gt;0,VLOOKUP(TEXT($E1033,0),'Angaben Stationen'!$E$14:$J$213,5,0),""))</f>
        <v/>
      </c>
      <c r="D1033" s="232" t="str">
        <f>IF(ISERROR(IF(LEN(E1033)&gt;0,VLOOKUP(TEXT($E1033,0),'Angaben Stationen'!$E$14:$J$213,6,0),"")),"STATION IST NICHT VORHANDEN",IF(LEN(E1033)&gt;0,VLOOKUP(TEXT($E1033,0),'Angaben Stationen'!$E$14:$J$213,6,0),""))</f>
        <v/>
      </c>
      <c r="E1033" s="287"/>
      <c r="F1033" s="234"/>
      <c r="G1033" s="234"/>
      <c r="H1033" s="263"/>
      <c r="I1033" s="169"/>
      <c r="K1033" s="445" t="str">
        <f t="shared" si="124"/>
        <v>Leer</v>
      </c>
      <c r="L1033" s="445" t="str">
        <f>VLOOKUP($D1033,{"29 - Psychiatrie (Erwachsene)","BGI";"297 - stationsäquivalente Behandlung in der Erwachsenenpsychiatrie (29)","BGI";"30 - Kinder- und Jugendpsychiatrie","BGII";"307 - stationsäquivalente Behandlung in der Kinder- und Jugendpsychiatrie (30)","BGII";"31 - Psychosomatik","BGI";"","Leer"},2,0)</f>
        <v>Leer</v>
      </c>
      <c r="M1033" s="445">
        <f t="shared" si="121"/>
        <v>0</v>
      </c>
      <c r="N1033" s="445">
        <f t="shared" si="122"/>
        <v>0</v>
      </c>
      <c r="O1033" s="445">
        <f t="shared" si="125"/>
        <v>0</v>
      </c>
      <c r="P1033" s="445">
        <f t="shared" si="126"/>
        <v>0</v>
      </c>
      <c r="Q1033" s="445">
        <f t="shared" si="127"/>
        <v>0</v>
      </c>
      <c r="R1033" s="415" t="str">
        <f t="shared" si="128"/>
        <v>Leer</v>
      </c>
      <c r="S1033" s="445">
        <f>IF('Angaben KH-Standort'!D$29='A4'!D1033,IF('Angaben KH-Standort'!E$29="Ja",1,0),0)</f>
        <v>0</v>
      </c>
      <c r="T1033" s="445">
        <f>IF('Angaben KH-Standort'!D$30='A4'!D1033,IF('Angaben KH-Standort'!E$30="Ja",1,0),0)</f>
        <v>0</v>
      </c>
      <c r="U1033" s="445">
        <f>IF('Angaben KH-Standort'!D$31='A4'!D1033,IF('Angaben KH-Standort'!E$31="Ja",1,0),0)</f>
        <v>0</v>
      </c>
    </row>
    <row r="1034" spans="2:21" ht="15" customHeight="1" x14ac:dyDescent="0.3">
      <c r="B1034" s="70" t="str">
        <f t="shared" si="123"/>
        <v>!!!</v>
      </c>
      <c r="C1034" s="265" t="str">
        <f>IF(ISERROR(IF(LEN(E1034)&gt;0,VLOOKUP(TEXT($E1034,0),'Angaben Stationen'!$E$14:$J$213,5,0),"")),"?",IF(LEN(E1034)&gt;0,VLOOKUP(TEXT($E1034,0),'Angaben Stationen'!$E$14:$J$213,5,0),""))</f>
        <v/>
      </c>
      <c r="D1034" s="232" t="str">
        <f>IF(ISERROR(IF(LEN(E1034)&gt;0,VLOOKUP(TEXT($E1034,0),'Angaben Stationen'!$E$14:$J$213,6,0),"")),"STATION IST NICHT VORHANDEN",IF(LEN(E1034)&gt;0,VLOOKUP(TEXT($E1034,0),'Angaben Stationen'!$E$14:$J$213,6,0),""))</f>
        <v/>
      </c>
      <c r="E1034" s="287"/>
      <c r="F1034" s="234"/>
      <c r="G1034" s="234"/>
      <c r="H1034" s="263"/>
      <c r="I1034" s="169"/>
      <c r="K1034" s="445" t="str">
        <f t="shared" si="124"/>
        <v>Leer</v>
      </c>
      <c r="L1034" s="445" t="str">
        <f>VLOOKUP($D1034,{"29 - Psychiatrie (Erwachsene)","BGI";"297 - stationsäquivalente Behandlung in der Erwachsenenpsychiatrie (29)","BGI";"30 - Kinder- und Jugendpsychiatrie","BGII";"307 - stationsäquivalente Behandlung in der Kinder- und Jugendpsychiatrie (30)","BGII";"31 - Psychosomatik","BGI";"","Leer"},2,0)</f>
        <v>Leer</v>
      </c>
      <c r="M1034" s="445">
        <f t="shared" si="121"/>
        <v>0</v>
      </c>
      <c r="N1034" s="445">
        <f t="shared" si="122"/>
        <v>0</v>
      </c>
      <c r="O1034" s="445">
        <f t="shared" si="125"/>
        <v>0</v>
      </c>
      <c r="P1034" s="445">
        <f t="shared" si="126"/>
        <v>0</v>
      </c>
      <c r="Q1034" s="445">
        <f t="shared" si="127"/>
        <v>0</v>
      </c>
      <c r="R1034" s="415" t="str">
        <f t="shared" si="128"/>
        <v>Leer</v>
      </c>
      <c r="S1034" s="445">
        <f>IF('Angaben KH-Standort'!D$29='A4'!D1034,IF('Angaben KH-Standort'!E$29="Ja",1,0),0)</f>
        <v>0</v>
      </c>
      <c r="T1034" s="445">
        <f>IF('Angaben KH-Standort'!D$30='A4'!D1034,IF('Angaben KH-Standort'!E$30="Ja",1,0),0)</f>
        <v>0</v>
      </c>
      <c r="U1034" s="445">
        <f>IF('Angaben KH-Standort'!D$31='A4'!D1034,IF('Angaben KH-Standort'!E$31="Ja",1,0),0)</f>
        <v>0</v>
      </c>
    </row>
    <row r="1035" spans="2:21" ht="15" customHeight="1" x14ac:dyDescent="0.3">
      <c r="B1035" s="70" t="str">
        <f t="shared" si="123"/>
        <v>!!!</v>
      </c>
      <c r="C1035" s="265" t="str">
        <f>IF(ISERROR(IF(LEN(E1035)&gt;0,VLOOKUP(TEXT($E1035,0),'Angaben Stationen'!$E$14:$J$213,5,0),"")),"?",IF(LEN(E1035)&gt;0,VLOOKUP(TEXT($E1035,0),'Angaben Stationen'!$E$14:$J$213,5,0),""))</f>
        <v/>
      </c>
      <c r="D1035" s="232" t="str">
        <f>IF(ISERROR(IF(LEN(E1035)&gt;0,VLOOKUP(TEXT($E1035,0),'Angaben Stationen'!$E$14:$J$213,6,0),"")),"STATION IST NICHT VORHANDEN",IF(LEN(E1035)&gt;0,VLOOKUP(TEXT($E1035,0),'Angaben Stationen'!$E$14:$J$213,6,0),""))</f>
        <v/>
      </c>
      <c r="E1035" s="287"/>
      <c r="F1035" s="234"/>
      <c r="G1035" s="234"/>
      <c r="H1035" s="263"/>
      <c r="I1035" s="169"/>
      <c r="K1035" s="445" t="str">
        <f t="shared" si="124"/>
        <v>Leer</v>
      </c>
      <c r="L1035" s="445" t="str">
        <f>VLOOKUP($D1035,{"29 - Psychiatrie (Erwachsene)","BGI";"297 - stationsäquivalente Behandlung in der Erwachsenenpsychiatrie (29)","BGI";"30 - Kinder- und Jugendpsychiatrie","BGII";"307 - stationsäquivalente Behandlung in der Kinder- und Jugendpsychiatrie (30)","BGII";"31 - Psychosomatik","BGI";"","Leer"},2,0)</f>
        <v>Leer</v>
      </c>
      <c r="M1035" s="445">
        <f t="shared" si="121"/>
        <v>0</v>
      </c>
      <c r="N1035" s="445">
        <f t="shared" si="122"/>
        <v>0</v>
      </c>
      <c r="O1035" s="445">
        <f t="shared" si="125"/>
        <v>0</v>
      </c>
      <c r="P1035" s="445">
        <f t="shared" si="126"/>
        <v>0</v>
      </c>
      <c r="Q1035" s="445">
        <f t="shared" si="127"/>
        <v>0</v>
      </c>
      <c r="R1035" s="415" t="str">
        <f t="shared" si="128"/>
        <v>Leer</v>
      </c>
      <c r="S1035" s="445">
        <f>IF('Angaben KH-Standort'!D$29='A4'!D1035,IF('Angaben KH-Standort'!E$29="Ja",1,0),0)</f>
        <v>0</v>
      </c>
      <c r="T1035" s="445">
        <f>IF('Angaben KH-Standort'!D$30='A4'!D1035,IF('Angaben KH-Standort'!E$30="Ja",1,0),0)</f>
        <v>0</v>
      </c>
      <c r="U1035" s="445">
        <f>IF('Angaben KH-Standort'!D$31='A4'!D1035,IF('Angaben KH-Standort'!E$31="Ja",1,0),0)</f>
        <v>0</v>
      </c>
    </row>
    <row r="1036" spans="2:21" ht="15" customHeight="1" x14ac:dyDescent="0.3">
      <c r="B1036" s="70" t="str">
        <f t="shared" si="123"/>
        <v>!!!</v>
      </c>
      <c r="C1036" s="265" t="str">
        <f>IF(ISERROR(IF(LEN(E1036)&gt;0,VLOOKUP(TEXT($E1036,0),'Angaben Stationen'!$E$14:$J$213,5,0),"")),"?",IF(LEN(E1036)&gt;0,VLOOKUP(TEXT($E1036,0),'Angaben Stationen'!$E$14:$J$213,5,0),""))</f>
        <v/>
      </c>
      <c r="D1036" s="232" t="str">
        <f>IF(ISERROR(IF(LEN(E1036)&gt;0,VLOOKUP(TEXT($E1036,0),'Angaben Stationen'!$E$14:$J$213,6,0),"")),"STATION IST NICHT VORHANDEN",IF(LEN(E1036)&gt;0,VLOOKUP(TEXT($E1036,0),'Angaben Stationen'!$E$14:$J$213,6,0),""))</f>
        <v/>
      </c>
      <c r="E1036" s="287"/>
      <c r="F1036" s="234"/>
      <c r="G1036" s="234"/>
      <c r="H1036" s="263"/>
      <c r="I1036" s="169"/>
      <c r="K1036" s="445" t="str">
        <f t="shared" si="124"/>
        <v>Leer</v>
      </c>
      <c r="L1036" s="445" t="str">
        <f>VLOOKUP($D1036,{"29 - Psychiatrie (Erwachsene)","BGI";"297 - stationsäquivalente Behandlung in der Erwachsenenpsychiatrie (29)","BGI";"30 - Kinder- und Jugendpsychiatrie","BGII";"307 - stationsäquivalente Behandlung in der Kinder- und Jugendpsychiatrie (30)","BGII";"31 - Psychosomatik","BGI";"","Leer"},2,0)</f>
        <v>Leer</v>
      </c>
      <c r="M1036" s="445">
        <f t="shared" si="121"/>
        <v>0</v>
      </c>
      <c r="N1036" s="445">
        <f t="shared" si="122"/>
        <v>0</v>
      </c>
      <c r="O1036" s="445">
        <f t="shared" si="125"/>
        <v>0</v>
      </c>
      <c r="P1036" s="445">
        <f t="shared" si="126"/>
        <v>0</v>
      </c>
      <c r="Q1036" s="445">
        <f t="shared" si="127"/>
        <v>0</v>
      </c>
      <c r="R1036" s="415" t="str">
        <f t="shared" si="128"/>
        <v>Leer</v>
      </c>
      <c r="S1036" s="445">
        <f>IF('Angaben KH-Standort'!D$29='A4'!D1036,IF('Angaben KH-Standort'!E$29="Ja",1,0),0)</f>
        <v>0</v>
      </c>
      <c r="T1036" s="445">
        <f>IF('Angaben KH-Standort'!D$30='A4'!D1036,IF('Angaben KH-Standort'!E$30="Ja",1,0),0)</f>
        <v>0</v>
      </c>
      <c r="U1036" s="445">
        <f>IF('Angaben KH-Standort'!D$31='A4'!D1036,IF('Angaben KH-Standort'!E$31="Ja",1,0),0)</f>
        <v>0</v>
      </c>
    </row>
    <row r="1037" spans="2:21" ht="15" customHeight="1" x14ac:dyDescent="0.3">
      <c r="B1037" s="70" t="str">
        <f t="shared" si="123"/>
        <v>!!!</v>
      </c>
      <c r="C1037" s="265" t="str">
        <f>IF(ISERROR(IF(LEN(E1037)&gt;0,VLOOKUP(TEXT($E1037,0),'Angaben Stationen'!$E$14:$J$213,5,0),"")),"?",IF(LEN(E1037)&gt;0,VLOOKUP(TEXT($E1037,0),'Angaben Stationen'!$E$14:$J$213,5,0),""))</f>
        <v/>
      </c>
      <c r="D1037" s="232" t="str">
        <f>IF(ISERROR(IF(LEN(E1037)&gt;0,VLOOKUP(TEXT($E1037,0),'Angaben Stationen'!$E$14:$J$213,6,0),"")),"STATION IST NICHT VORHANDEN",IF(LEN(E1037)&gt;0,VLOOKUP(TEXT($E1037,0),'Angaben Stationen'!$E$14:$J$213,6,0),""))</f>
        <v/>
      </c>
      <c r="E1037" s="287"/>
      <c r="F1037" s="234"/>
      <c r="G1037" s="234"/>
      <c r="H1037" s="263"/>
      <c r="I1037" s="169"/>
      <c r="K1037" s="445" t="str">
        <f t="shared" si="124"/>
        <v>Leer</v>
      </c>
      <c r="L1037" s="445" t="str">
        <f>VLOOKUP($D1037,{"29 - Psychiatrie (Erwachsene)","BGI";"297 - stationsäquivalente Behandlung in der Erwachsenenpsychiatrie (29)","BGI";"30 - Kinder- und Jugendpsychiatrie","BGII";"307 - stationsäquivalente Behandlung in der Kinder- und Jugendpsychiatrie (30)","BGII";"31 - Psychosomatik","BGI";"","Leer"},2,0)</f>
        <v>Leer</v>
      </c>
      <c r="M1037" s="445">
        <f t="shared" si="121"/>
        <v>0</v>
      </c>
      <c r="N1037" s="445">
        <f t="shared" si="122"/>
        <v>0</v>
      </c>
      <c r="O1037" s="445">
        <f t="shared" si="125"/>
        <v>0</v>
      </c>
      <c r="P1037" s="445">
        <f t="shared" si="126"/>
        <v>0</v>
      </c>
      <c r="Q1037" s="445">
        <f t="shared" si="127"/>
        <v>0</v>
      </c>
      <c r="R1037" s="415" t="str">
        <f t="shared" si="128"/>
        <v>Leer</v>
      </c>
      <c r="S1037" s="445">
        <f>IF('Angaben KH-Standort'!D$29='A4'!D1037,IF('Angaben KH-Standort'!E$29="Ja",1,0),0)</f>
        <v>0</v>
      </c>
      <c r="T1037" s="445">
        <f>IF('Angaben KH-Standort'!D$30='A4'!D1037,IF('Angaben KH-Standort'!E$30="Ja",1,0),0)</f>
        <v>0</v>
      </c>
      <c r="U1037" s="445">
        <f>IF('Angaben KH-Standort'!D$31='A4'!D1037,IF('Angaben KH-Standort'!E$31="Ja",1,0),0)</f>
        <v>0</v>
      </c>
    </row>
    <row r="1038" spans="2:21" ht="15" customHeight="1" x14ac:dyDescent="0.3">
      <c r="B1038" s="70" t="str">
        <f t="shared" si="123"/>
        <v>!!!</v>
      </c>
      <c r="C1038" s="265" t="str">
        <f>IF(ISERROR(IF(LEN(E1038)&gt;0,VLOOKUP(TEXT($E1038,0),'Angaben Stationen'!$E$14:$J$213,5,0),"")),"?",IF(LEN(E1038)&gt;0,VLOOKUP(TEXT($E1038,0),'Angaben Stationen'!$E$14:$J$213,5,0),""))</f>
        <v/>
      </c>
      <c r="D1038" s="232" t="str">
        <f>IF(ISERROR(IF(LEN(E1038)&gt;0,VLOOKUP(TEXT($E1038,0),'Angaben Stationen'!$E$14:$J$213,6,0),"")),"STATION IST NICHT VORHANDEN",IF(LEN(E1038)&gt;0,VLOOKUP(TEXT($E1038,0),'Angaben Stationen'!$E$14:$J$213,6,0),""))</f>
        <v/>
      </c>
      <c r="E1038" s="287"/>
      <c r="F1038" s="234"/>
      <c r="G1038" s="234"/>
      <c r="H1038" s="263"/>
      <c r="I1038" s="169"/>
      <c r="K1038" s="445" t="str">
        <f t="shared" si="124"/>
        <v>Leer</v>
      </c>
      <c r="L1038" s="445" t="str">
        <f>VLOOKUP($D1038,{"29 - Psychiatrie (Erwachsene)","BGI";"297 - stationsäquivalente Behandlung in der Erwachsenenpsychiatrie (29)","BGI";"30 - Kinder- und Jugendpsychiatrie","BGII";"307 - stationsäquivalente Behandlung in der Kinder- und Jugendpsychiatrie (30)","BGII";"31 - Psychosomatik","BGI";"","Leer"},2,0)</f>
        <v>Leer</v>
      </c>
      <c r="M1038" s="445">
        <f t="shared" si="121"/>
        <v>0</v>
      </c>
      <c r="N1038" s="445">
        <f t="shared" si="122"/>
        <v>0</v>
      </c>
      <c r="O1038" s="445">
        <f t="shared" si="125"/>
        <v>0</v>
      </c>
      <c r="P1038" s="445">
        <f t="shared" si="126"/>
        <v>0</v>
      </c>
      <c r="Q1038" s="445">
        <f t="shared" si="127"/>
        <v>0</v>
      </c>
      <c r="R1038" s="415" t="str">
        <f t="shared" si="128"/>
        <v>Leer</v>
      </c>
      <c r="S1038" s="445">
        <f>IF('Angaben KH-Standort'!D$29='A4'!D1038,IF('Angaben KH-Standort'!E$29="Ja",1,0),0)</f>
        <v>0</v>
      </c>
      <c r="T1038" s="445">
        <f>IF('Angaben KH-Standort'!D$30='A4'!D1038,IF('Angaben KH-Standort'!E$30="Ja",1,0),0)</f>
        <v>0</v>
      </c>
      <c r="U1038" s="445">
        <f>IF('Angaben KH-Standort'!D$31='A4'!D1038,IF('Angaben KH-Standort'!E$31="Ja",1,0),0)</f>
        <v>0</v>
      </c>
    </row>
    <row r="1039" spans="2:21" ht="15" customHeight="1" x14ac:dyDescent="0.3">
      <c r="B1039" s="70" t="str">
        <f t="shared" si="123"/>
        <v>!!!</v>
      </c>
      <c r="C1039" s="265" t="str">
        <f>IF(ISERROR(IF(LEN(E1039)&gt;0,VLOOKUP(TEXT($E1039,0),'Angaben Stationen'!$E$14:$J$213,5,0),"")),"?",IF(LEN(E1039)&gt;0,VLOOKUP(TEXT($E1039,0),'Angaben Stationen'!$E$14:$J$213,5,0),""))</f>
        <v/>
      </c>
      <c r="D1039" s="232" t="str">
        <f>IF(ISERROR(IF(LEN(E1039)&gt;0,VLOOKUP(TEXT($E1039,0),'Angaben Stationen'!$E$14:$J$213,6,0),"")),"STATION IST NICHT VORHANDEN",IF(LEN(E1039)&gt;0,VLOOKUP(TEXT($E1039,0),'Angaben Stationen'!$E$14:$J$213,6,0),""))</f>
        <v/>
      </c>
      <c r="E1039" s="287"/>
      <c r="F1039" s="234"/>
      <c r="G1039" s="234"/>
      <c r="H1039" s="263"/>
      <c r="I1039" s="169"/>
      <c r="K1039" s="445" t="str">
        <f t="shared" si="124"/>
        <v>Leer</v>
      </c>
      <c r="L1039" s="445" t="str">
        <f>VLOOKUP($D1039,{"29 - Psychiatrie (Erwachsene)","BGI";"297 - stationsäquivalente Behandlung in der Erwachsenenpsychiatrie (29)","BGI";"30 - Kinder- und Jugendpsychiatrie","BGII";"307 - stationsäquivalente Behandlung in der Kinder- und Jugendpsychiatrie (30)","BGII";"31 - Psychosomatik","BGI";"","Leer"},2,0)</f>
        <v>Leer</v>
      </c>
      <c r="M1039" s="445">
        <f t="shared" si="121"/>
        <v>0</v>
      </c>
      <c r="N1039" s="445">
        <f t="shared" si="122"/>
        <v>0</v>
      </c>
      <c r="O1039" s="445">
        <f t="shared" si="125"/>
        <v>0</v>
      </c>
      <c r="P1039" s="445">
        <f t="shared" si="126"/>
        <v>0</v>
      </c>
      <c r="Q1039" s="445">
        <f t="shared" si="127"/>
        <v>0</v>
      </c>
      <c r="R1039" s="415" t="str">
        <f t="shared" si="128"/>
        <v>Leer</v>
      </c>
      <c r="S1039" s="445">
        <f>IF('Angaben KH-Standort'!D$29='A4'!D1039,IF('Angaben KH-Standort'!E$29="Ja",1,0),0)</f>
        <v>0</v>
      </c>
      <c r="T1039" s="445">
        <f>IF('Angaben KH-Standort'!D$30='A4'!D1039,IF('Angaben KH-Standort'!E$30="Ja",1,0),0)</f>
        <v>0</v>
      </c>
      <c r="U1039" s="445">
        <f>IF('Angaben KH-Standort'!D$31='A4'!D1039,IF('Angaben KH-Standort'!E$31="Ja",1,0),0)</f>
        <v>0</v>
      </c>
    </row>
    <row r="1040" spans="2:21" ht="15" customHeight="1" x14ac:dyDescent="0.3">
      <c r="B1040" s="70" t="str">
        <f t="shared" si="123"/>
        <v>!!!</v>
      </c>
      <c r="C1040" s="265" t="str">
        <f>IF(ISERROR(IF(LEN(E1040)&gt;0,VLOOKUP(TEXT($E1040,0),'Angaben Stationen'!$E$14:$J$213,5,0),"")),"?",IF(LEN(E1040)&gt;0,VLOOKUP(TEXT($E1040,0),'Angaben Stationen'!$E$14:$J$213,5,0),""))</f>
        <v/>
      </c>
      <c r="D1040" s="232" t="str">
        <f>IF(ISERROR(IF(LEN(E1040)&gt;0,VLOOKUP(TEXT($E1040,0),'Angaben Stationen'!$E$14:$J$213,6,0),"")),"STATION IST NICHT VORHANDEN",IF(LEN(E1040)&gt;0,VLOOKUP(TEXT($E1040,0),'Angaben Stationen'!$E$14:$J$213,6,0),""))</f>
        <v/>
      </c>
      <c r="E1040" s="287"/>
      <c r="F1040" s="234"/>
      <c r="G1040" s="234"/>
      <c r="H1040" s="263"/>
      <c r="I1040" s="169"/>
      <c r="K1040" s="445" t="str">
        <f t="shared" si="124"/>
        <v>Leer</v>
      </c>
      <c r="L1040" s="445" t="str">
        <f>VLOOKUP($D1040,{"29 - Psychiatrie (Erwachsene)","BGI";"297 - stationsäquivalente Behandlung in der Erwachsenenpsychiatrie (29)","BGI";"30 - Kinder- und Jugendpsychiatrie","BGII";"307 - stationsäquivalente Behandlung in der Kinder- und Jugendpsychiatrie (30)","BGII";"31 - Psychosomatik","BGI";"","Leer"},2,0)</f>
        <v>Leer</v>
      </c>
      <c r="M1040" s="445">
        <f t="shared" si="121"/>
        <v>0</v>
      </c>
      <c r="N1040" s="445">
        <f t="shared" si="122"/>
        <v>0</v>
      </c>
      <c r="O1040" s="445">
        <f t="shared" si="125"/>
        <v>0</v>
      </c>
      <c r="P1040" s="445">
        <f t="shared" si="126"/>
        <v>0</v>
      </c>
      <c r="Q1040" s="445">
        <f t="shared" si="127"/>
        <v>0</v>
      </c>
      <c r="R1040" s="415" t="str">
        <f t="shared" si="128"/>
        <v>Leer</v>
      </c>
      <c r="S1040" s="445">
        <f>IF('Angaben KH-Standort'!D$29='A4'!D1040,IF('Angaben KH-Standort'!E$29="Ja",1,0),0)</f>
        <v>0</v>
      </c>
      <c r="T1040" s="445">
        <f>IF('Angaben KH-Standort'!D$30='A4'!D1040,IF('Angaben KH-Standort'!E$30="Ja",1,0),0)</f>
        <v>0</v>
      </c>
      <c r="U1040" s="445">
        <f>IF('Angaben KH-Standort'!D$31='A4'!D1040,IF('Angaben KH-Standort'!E$31="Ja",1,0),0)</f>
        <v>0</v>
      </c>
    </row>
    <row r="1041" spans="2:21" ht="15" customHeight="1" x14ac:dyDescent="0.3">
      <c r="B1041" s="70" t="str">
        <f t="shared" si="123"/>
        <v>!!!</v>
      </c>
      <c r="C1041" s="265" t="str">
        <f>IF(ISERROR(IF(LEN(E1041)&gt;0,VLOOKUP(TEXT($E1041,0),'Angaben Stationen'!$E$14:$J$213,5,0),"")),"?",IF(LEN(E1041)&gt;0,VLOOKUP(TEXT($E1041,0),'Angaben Stationen'!$E$14:$J$213,5,0),""))</f>
        <v/>
      </c>
      <c r="D1041" s="232" t="str">
        <f>IF(ISERROR(IF(LEN(E1041)&gt;0,VLOOKUP(TEXT($E1041,0),'Angaben Stationen'!$E$14:$J$213,6,0),"")),"STATION IST NICHT VORHANDEN",IF(LEN(E1041)&gt;0,VLOOKUP(TEXT($E1041,0),'Angaben Stationen'!$E$14:$J$213,6,0),""))</f>
        <v/>
      </c>
      <c r="E1041" s="287"/>
      <c r="F1041" s="234"/>
      <c r="G1041" s="234"/>
      <c r="H1041" s="263"/>
      <c r="I1041" s="169"/>
      <c r="K1041" s="445" t="str">
        <f t="shared" si="124"/>
        <v>Leer</v>
      </c>
      <c r="L1041" s="445" t="str">
        <f>VLOOKUP($D1041,{"29 - Psychiatrie (Erwachsene)","BGI";"297 - stationsäquivalente Behandlung in der Erwachsenenpsychiatrie (29)","BGI";"30 - Kinder- und Jugendpsychiatrie","BGII";"307 - stationsäquivalente Behandlung in der Kinder- und Jugendpsychiatrie (30)","BGII";"31 - Psychosomatik","BGI";"","Leer"},2,0)</f>
        <v>Leer</v>
      </c>
      <c r="M1041" s="445">
        <f t="shared" si="121"/>
        <v>0</v>
      </c>
      <c r="N1041" s="445">
        <f t="shared" si="122"/>
        <v>0</v>
      </c>
      <c r="O1041" s="445">
        <f t="shared" si="125"/>
        <v>0</v>
      </c>
      <c r="P1041" s="445">
        <f t="shared" si="126"/>
        <v>0</v>
      </c>
      <c r="Q1041" s="445">
        <f t="shared" si="127"/>
        <v>0</v>
      </c>
      <c r="R1041" s="415" t="str">
        <f t="shared" si="128"/>
        <v>Leer</v>
      </c>
      <c r="S1041" s="445">
        <f>IF('Angaben KH-Standort'!D$29='A4'!D1041,IF('Angaben KH-Standort'!E$29="Ja",1,0),0)</f>
        <v>0</v>
      </c>
      <c r="T1041" s="445">
        <f>IF('Angaben KH-Standort'!D$30='A4'!D1041,IF('Angaben KH-Standort'!E$30="Ja",1,0),0)</f>
        <v>0</v>
      </c>
      <c r="U1041" s="445">
        <f>IF('Angaben KH-Standort'!D$31='A4'!D1041,IF('Angaben KH-Standort'!E$31="Ja",1,0),0)</f>
        <v>0</v>
      </c>
    </row>
    <row r="1042" spans="2:21" ht="15" customHeight="1" x14ac:dyDescent="0.3">
      <c r="B1042" s="70" t="str">
        <f t="shared" si="123"/>
        <v>!!!</v>
      </c>
      <c r="C1042" s="265" t="str">
        <f>IF(ISERROR(IF(LEN(E1042)&gt;0,VLOOKUP(TEXT($E1042,0),'Angaben Stationen'!$E$14:$J$213,5,0),"")),"?",IF(LEN(E1042)&gt;0,VLOOKUP(TEXT($E1042,0),'Angaben Stationen'!$E$14:$J$213,5,0),""))</f>
        <v/>
      </c>
      <c r="D1042" s="232" t="str">
        <f>IF(ISERROR(IF(LEN(E1042)&gt;0,VLOOKUP(TEXT($E1042,0),'Angaben Stationen'!$E$14:$J$213,6,0),"")),"STATION IST NICHT VORHANDEN",IF(LEN(E1042)&gt;0,VLOOKUP(TEXT($E1042,0),'Angaben Stationen'!$E$14:$J$213,6,0),""))</f>
        <v/>
      </c>
      <c r="E1042" s="287"/>
      <c r="F1042" s="234"/>
      <c r="G1042" s="234"/>
      <c r="H1042" s="263"/>
      <c r="I1042" s="169"/>
      <c r="K1042" s="445" t="str">
        <f t="shared" si="124"/>
        <v>Leer</v>
      </c>
      <c r="L1042" s="445" t="str">
        <f>VLOOKUP($D1042,{"29 - Psychiatrie (Erwachsene)","BGI";"297 - stationsäquivalente Behandlung in der Erwachsenenpsychiatrie (29)","BGI";"30 - Kinder- und Jugendpsychiatrie","BGII";"307 - stationsäquivalente Behandlung in der Kinder- und Jugendpsychiatrie (30)","BGII";"31 - Psychosomatik","BGI";"","Leer"},2,0)</f>
        <v>Leer</v>
      </c>
      <c r="M1042" s="445">
        <f t="shared" si="121"/>
        <v>0</v>
      </c>
      <c r="N1042" s="445">
        <f t="shared" si="122"/>
        <v>0</v>
      </c>
      <c r="O1042" s="445">
        <f t="shared" si="125"/>
        <v>0</v>
      </c>
      <c r="P1042" s="445">
        <f t="shared" si="126"/>
        <v>0</v>
      </c>
      <c r="Q1042" s="445">
        <f t="shared" si="127"/>
        <v>0</v>
      </c>
      <c r="R1042" s="415" t="str">
        <f t="shared" si="128"/>
        <v>Leer</v>
      </c>
      <c r="S1042" s="445">
        <f>IF('Angaben KH-Standort'!D$29='A4'!D1042,IF('Angaben KH-Standort'!E$29="Ja",1,0),0)</f>
        <v>0</v>
      </c>
      <c r="T1042" s="445">
        <f>IF('Angaben KH-Standort'!D$30='A4'!D1042,IF('Angaben KH-Standort'!E$30="Ja",1,0),0)</f>
        <v>0</v>
      </c>
      <c r="U1042" s="445">
        <f>IF('Angaben KH-Standort'!D$31='A4'!D1042,IF('Angaben KH-Standort'!E$31="Ja",1,0),0)</f>
        <v>0</v>
      </c>
    </row>
    <row r="1043" spans="2:21" ht="15" customHeight="1" x14ac:dyDescent="0.3">
      <c r="B1043" s="70" t="str">
        <f t="shared" si="123"/>
        <v>!!!</v>
      </c>
      <c r="C1043" s="265" t="str">
        <f>IF(ISERROR(IF(LEN(E1043)&gt;0,VLOOKUP(TEXT($E1043,0),'Angaben Stationen'!$E$14:$J$213,5,0),"")),"?",IF(LEN(E1043)&gt;0,VLOOKUP(TEXT($E1043,0),'Angaben Stationen'!$E$14:$J$213,5,0),""))</f>
        <v/>
      </c>
      <c r="D1043" s="232" t="str">
        <f>IF(ISERROR(IF(LEN(E1043)&gt;0,VLOOKUP(TEXT($E1043,0),'Angaben Stationen'!$E$14:$J$213,6,0),"")),"STATION IST NICHT VORHANDEN",IF(LEN(E1043)&gt;0,VLOOKUP(TEXT($E1043,0),'Angaben Stationen'!$E$14:$J$213,6,0),""))</f>
        <v/>
      </c>
      <c r="E1043" s="287"/>
      <c r="F1043" s="234"/>
      <c r="G1043" s="234"/>
      <c r="H1043" s="263"/>
      <c r="I1043" s="169"/>
      <c r="K1043" s="445" t="str">
        <f t="shared" si="124"/>
        <v>Leer</v>
      </c>
      <c r="L1043" s="445" t="str">
        <f>VLOOKUP($D1043,{"29 - Psychiatrie (Erwachsene)","BGI";"297 - stationsäquivalente Behandlung in der Erwachsenenpsychiatrie (29)","BGI";"30 - Kinder- und Jugendpsychiatrie","BGII";"307 - stationsäquivalente Behandlung in der Kinder- und Jugendpsychiatrie (30)","BGII";"31 - Psychosomatik","BGI";"","Leer"},2,0)</f>
        <v>Leer</v>
      </c>
      <c r="M1043" s="445">
        <f t="shared" si="121"/>
        <v>0</v>
      </c>
      <c r="N1043" s="445">
        <f t="shared" si="122"/>
        <v>0</v>
      </c>
      <c r="O1043" s="445">
        <f t="shared" si="125"/>
        <v>0</v>
      </c>
      <c r="P1043" s="445">
        <f t="shared" si="126"/>
        <v>0</v>
      </c>
      <c r="Q1043" s="445">
        <f t="shared" si="127"/>
        <v>0</v>
      </c>
      <c r="R1043" s="415" t="str">
        <f t="shared" si="128"/>
        <v>Leer</v>
      </c>
      <c r="S1043" s="445">
        <f>IF('Angaben KH-Standort'!D$29='A4'!D1043,IF('Angaben KH-Standort'!E$29="Ja",1,0),0)</f>
        <v>0</v>
      </c>
      <c r="T1043" s="445">
        <f>IF('Angaben KH-Standort'!D$30='A4'!D1043,IF('Angaben KH-Standort'!E$30="Ja",1,0),0)</f>
        <v>0</v>
      </c>
      <c r="U1043" s="445">
        <f>IF('Angaben KH-Standort'!D$31='A4'!D1043,IF('Angaben KH-Standort'!E$31="Ja",1,0),0)</f>
        <v>0</v>
      </c>
    </row>
    <row r="1044" spans="2:21" ht="15" customHeight="1" x14ac:dyDescent="0.3">
      <c r="B1044" s="70" t="str">
        <f t="shared" si="123"/>
        <v>!!!</v>
      </c>
      <c r="C1044" s="265" t="str">
        <f>IF(ISERROR(IF(LEN(E1044)&gt;0,VLOOKUP(TEXT($E1044,0),'Angaben Stationen'!$E$14:$J$213,5,0),"")),"?",IF(LEN(E1044)&gt;0,VLOOKUP(TEXT($E1044,0),'Angaben Stationen'!$E$14:$J$213,5,0),""))</f>
        <v/>
      </c>
      <c r="D1044" s="232" t="str">
        <f>IF(ISERROR(IF(LEN(E1044)&gt;0,VLOOKUP(TEXT($E1044,0),'Angaben Stationen'!$E$14:$J$213,6,0),"")),"STATION IST NICHT VORHANDEN",IF(LEN(E1044)&gt;0,VLOOKUP(TEXT($E1044,0),'Angaben Stationen'!$E$14:$J$213,6,0),""))</f>
        <v/>
      </c>
      <c r="E1044" s="287"/>
      <c r="F1044" s="234"/>
      <c r="G1044" s="234"/>
      <c r="H1044" s="263"/>
      <c r="I1044" s="169"/>
      <c r="K1044" s="445" t="str">
        <f t="shared" si="124"/>
        <v>Leer</v>
      </c>
      <c r="L1044" s="445" t="str">
        <f>VLOOKUP($D1044,{"29 - Psychiatrie (Erwachsene)","BGI";"297 - stationsäquivalente Behandlung in der Erwachsenenpsychiatrie (29)","BGI";"30 - Kinder- und Jugendpsychiatrie","BGII";"307 - stationsäquivalente Behandlung in der Kinder- und Jugendpsychiatrie (30)","BGII";"31 - Psychosomatik","BGI";"","Leer"},2,0)</f>
        <v>Leer</v>
      </c>
      <c r="M1044" s="445">
        <f t="shared" si="121"/>
        <v>0</v>
      </c>
      <c r="N1044" s="445">
        <f t="shared" si="122"/>
        <v>0</v>
      </c>
      <c r="O1044" s="445">
        <f t="shared" si="125"/>
        <v>0</v>
      </c>
      <c r="P1044" s="445">
        <f t="shared" si="126"/>
        <v>0</v>
      </c>
      <c r="Q1044" s="445">
        <f t="shared" si="127"/>
        <v>0</v>
      </c>
      <c r="R1044" s="415" t="str">
        <f t="shared" si="128"/>
        <v>Leer</v>
      </c>
      <c r="S1044" s="445">
        <f>IF('Angaben KH-Standort'!D$29='A4'!D1044,IF('Angaben KH-Standort'!E$29="Ja",1,0),0)</f>
        <v>0</v>
      </c>
      <c r="T1044" s="445">
        <f>IF('Angaben KH-Standort'!D$30='A4'!D1044,IF('Angaben KH-Standort'!E$30="Ja",1,0),0)</f>
        <v>0</v>
      </c>
      <c r="U1044" s="445">
        <f>IF('Angaben KH-Standort'!D$31='A4'!D1044,IF('Angaben KH-Standort'!E$31="Ja",1,0),0)</f>
        <v>0</v>
      </c>
    </row>
    <row r="1045" spans="2:21" ht="15" customHeight="1" x14ac:dyDescent="0.3">
      <c r="B1045" s="70" t="str">
        <f t="shared" si="123"/>
        <v>!!!</v>
      </c>
      <c r="C1045" s="265" t="str">
        <f>IF(ISERROR(IF(LEN(E1045)&gt;0,VLOOKUP(TEXT($E1045,0),'Angaben Stationen'!$E$14:$J$213,5,0),"")),"?",IF(LEN(E1045)&gt;0,VLOOKUP(TEXT($E1045,0),'Angaben Stationen'!$E$14:$J$213,5,0),""))</f>
        <v/>
      </c>
      <c r="D1045" s="232" t="str">
        <f>IF(ISERROR(IF(LEN(E1045)&gt;0,VLOOKUP(TEXT($E1045,0),'Angaben Stationen'!$E$14:$J$213,6,0),"")),"STATION IST NICHT VORHANDEN",IF(LEN(E1045)&gt;0,VLOOKUP(TEXT($E1045,0),'Angaben Stationen'!$E$14:$J$213,6,0),""))</f>
        <v/>
      </c>
      <c r="E1045" s="287"/>
      <c r="F1045" s="234"/>
      <c r="G1045" s="234"/>
      <c r="H1045" s="263"/>
      <c r="I1045" s="169"/>
      <c r="K1045" s="445" t="str">
        <f t="shared" si="124"/>
        <v>Leer</v>
      </c>
      <c r="L1045" s="445" t="str">
        <f>VLOOKUP($D1045,{"29 - Psychiatrie (Erwachsene)","BGI";"297 - stationsäquivalente Behandlung in der Erwachsenenpsychiatrie (29)","BGI";"30 - Kinder- und Jugendpsychiatrie","BGII";"307 - stationsäquivalente Behandlung in der Kinder- und Jugendpsychiatrie (30)","BGII";"31 - Psychosomatik","BGI";"","Leer"},2,0)</f>
        <v>Leer</v>
      </c>
      <c r="M1045" s="445">
        <f t="shared" si="121"/>
        <v>0</v>
      </c>
      <c r="N1045" s="445">
        <f t="shared" si="122"/>
        <v>0</v>
      </c>
      <c r="O1045" s="445">
        <f t="shared" si="125"/>
        <v>0</v>
      </c>
      <c r="P1045" s="445">
        <f t="shared" si="126"/>
        <v>0</v>
      </c>
      <c r="Q1045" s="445">
        <f t="shared" si="127"/>
        <v>0</v>
      </c>
      <c r="R1045" s="415" t="str">
        <f t="shared" si="128"/>
        <v>Leer</v>
      </c>
      <c r="S1045" s="445">
        <f>IF('Angaben KH-Standort'!D$29='A4'!D1045,IF('Angaben KH-Standort'!E$29="Ja",1,0),0)</f>
        <v>0</v>
      </c>
      <c r="T1045" s="445">
        <f>IF('Angaben KH-Standort'!D$30='A4'!D1045,IF('Angaben KH-Standort'!E$30="Ja",1,0),0)</f>
        <v>0</v>
      </c>
      <c r="U1045" s="445">
        <f>IF('Angaben KH-Standort'!D$31='A4'!D1045,IF('Angaben KH-Standort'!E$31="Ja",1,0),0)</f>
        <v>0</v>
      </c>
    </row>
    <row r="1046" spans="2:21" ht="15" customHeight="1" x14ac:dyDescent="0.3">
      <c r="B1046" s="70" t="str">
        <f t="shared" si="123"/>
        <v>!!!</v>
      </c>
      <c r="C1046" s="265" t="str">
        <f>IF(ISERROR(IF(LEN(E1046)&gt;0,VLOOKUP(TEXT($E1046,0),'Angaben Stationen'!$E$14:$J$213,5,0),"")),"?",IF(LEN(E1046)&gt;0,VLOOKUP(TEXT($E1046,0),'Angaben Stationen'!$E$14:$J$213,5,0),""))</f>
        <v/>
      </c>
      <c r="D1046" s="232" t="str">
        <f>IF(ISERROR(IF(LEN(E1046)&gt;0,VLOOKUP(TEXT($E1046,0),'Angaben Stationen'!$E$14:$J$213,6,0),"")),"STATION IST NICHT VORHANDEN",IF(LEN(E1046)&gt;0,VLOOKUP(TEXT($E1046,0),'Angaben Stationen'!$E$14:$J$213,6,0),""))</f>
        <v/>
      </c>
      <c r="E1046" s="287"/>
      <c r="F1046" s="234"/>
      <c r="G1046" s="234"/>
      <c r="H1046" s="263"/>
      <c r="I1046" s="169"/>
      <c r="K1046" s="445" t="str">
        <f t="shared" si="124"/>
        <v>Leer</v>
      </c>
      <c r="L1046" s="445" t="str">
        <f>VLOOKUP($D1046,{"29 - Psychiatrie (Erwachsene)","BGI";"297 - stationsäquivalente Behandlung in der Erwachsenenpsychiatrie (29)","BGI";"30 - Kinder- und Jugendpsychiatrie","BGII";"307 - stationsäquivalente Behandlung in der Kinder- und Jugendpsychiatrie (30)","BGII";"31 - Psychosomatik","BGI";"","Leer"},2,0)</f>
        <v>Leer</v>
      </c>
      <c r="M1046" s="445">
        <f t="shared" si="121"/>
        <v>0</v>
      </c>
      <c r="N1046" s="445">
        <f t="shared" si="122"/>
        <v>0</v>
      </c>
      <c r="O1046" s="445">
        <f t="shared" si="125"/>
        <v>0</v>
      </c>
      <c r="P1046" s="445">
        <f t="shared" si="126"/>
        <v>0</v>
      </c>
      <c r="Q1046" s="445">
        <f t="shared" si="127"/>
        <v>0</v>
      </c>
      <c r="R1046" s="415" t="str">
        <f t="shared" si="128"/>
        <v>Leer</v>
      </c>
      <c r="S1046" s="445">
        <f>IF('Angaben KH-Standort'!D$29='A4'!D1046,IF('Angaben KH-Standort'!E$29="Ja",1,0),0)</f>
        <v>0</v>
      </c>
      <c r="T1046" s="445">
        <f>IF('Angaben KH-Standort'!D$30='A4'!D1046,IF('Angaben KH-Standort'!E$30="Ja",1,0),0)</f>
        <v>0</v>
      </c>
      <c r="U1046" s="445">
        <f>IF('Angaben KH-Standort'!D$31='A4'!D1046,IF('Angaben KH-Standort'!E$31="Ja",1,0),0)</f>
        <v>0</v>
      </c>
    </row>
    <row r="1047" spans="2:21" ht="15" customHeight="1" x14ac:dyDescent="0.3">
      <c r="B1047" s="70" t="str">
        <f t="shared" si="123"/>
        <v>!!!</v>
      </c>
      <c r="C1047" s="265" t="str">
        <f>IF(ISERROR(IF(LEN(E1047)&gt;0,VLOOKUP(TEXT($E1047,0),'Angaben Stationen'!$E$14:$J$213,5,0),"")),"?",IF(LEN(E1047)&gt;0,VLOOKUP(TEXT($E1047,0),'Angaben Stationen'!$E$14:$J$213,5,0),""))</f>
        <v/>
      </c>
      <c r="D1047" s="232" t="str">
        <f>IF(ISERROR(IF(LEN(E1047)&gt;0,VLOOKUP(TEXT($E1047,0),'Angaben Stationen'!$E$14:$J$213,6,0),"")),"STATION IST NICHT VORHANDEN",IF(LEN(E1047)&gt;0,VLOOKUP(TEXT($E1047,0),'Angaben Stationen'!$E$14:$J$213,6,0),""))</f>
        <v/>
      </c>
      <c r="E1047" s="287"/>
      <c r="F1047" s="234"/>
      <c r="G1047" s="234"/>
      <c r="H1047" s="263"/>
      <c r="I1047" s="169"/>
      <c r="K1047" s="445" t="str">
        <f t="shared" si="124"/>
        <v>Leer</v>
      </c>
      <c r="L1047" s="445" t="str">
        <f>VLOOKUP($D1047,{"29 - Psychiatrie (Erwachsene)","BGI";"297 - stationsäquivalente Behandlung in der Erwachsenenpsychiatrie (29)","BGI";"30 - Kinder- und Jugendpsychiatrie","BGII";"307 - stationsäquivalente Behandlung in der Kinder- und Jugendpsychiatrie (30)","BGII";"31 - Psychosomatik","BGI";"","Leer"},2,0)</f>
        <v>Leer</v>
      </c>
      <c r="M1047" s="445">
        <f t="shared" si="121"/>
        <v>0</v>
      </c>
      <c r="N1047" s="445">
        <f t="shared" si="122"/>
        <v>0</v>
      </c>
      <c r="O1047" s="445">
        <f t="shared" si="125"/>
        <v>0</v>
      </c>
      <c r="P1047" s="445">
        <f t="shared" si="126"/>
        <v>0</v>
      </c>
      <c r="Q1047" s="445">
        <f t="shared" si="127"/>
        <v>0</v>
      </c>
      <c r="R1047" s="415" t="str">
        <f t="shared" si="128"/>
        <v>Leer</v>
      </c>
      <c r="S1047" s="445">
        <f>IF('Angaben KH-Standort'!D$29='A4'!D1047,IF('Angaben KH-Standort'!E$29="Ja",1,0),0)</f>
        <v>0</v>
      </c>
      <c r="T1047" s="445">
        <f>IF('Angaben KH-Standort'!D$30='A4'!D1047,IF('Angaben KH-Standort'!E$30="Ja",1,0),0)</f>
        <v>0</v>
      </c>
      <c r="U1047" s="445">
        <f>IF('Angaben KH-Standort'!D$31='A4'!D1047,IF('Angaben KH-Standort'!E$31="Ja",1,0),0)</f>
        <v>0</v>
      </c>
    </row>
    <row r="1048" spans="2:21" ht="15" customHeight="1" x14ac:dyDescent="0.3">
      <c r="B1048" s="70" t="str">
        <f t="shared" si="123"/>
        <v>!!!</v>
      </c>
      <c r="C1048" s="265" t="str">
        <f>IF(ISERROR(IF(LEN(E1048)&gt;0,VLOOKUP(TEXT($E1048,0),'Angaben Stationen'!$E$14:$J$213,5,0),"")),"?",IF(LEN(E1048)&gt;0,VLOOKUP(TEXT($E1048,0),'Angaben Stationen'!$E$14:$J$213,5,0),""))</f>
        <v/>
      </c>
      <c r="D1048" s="232" t="str">
        <f>IF(ISERROR(IF(LEN(E1048)&gt;0,VLOOKUP(TEXT($E1048,0),'Angaben Stationen'!$E$14:$J$213,6,0),"")),"STATION IST NICHT VORHANDEN",IF(LEN(E1048)&gt;0,VLOOKUP(TEXT($E1048,0),'Angaben Stationen'!$E$14:$J$213,6,0),""))</f>
        <v/>
      </c>
      <c r="E1048" s="287"/>
      <c r="F1048" s="234"/>
      <c r="G1048" s="234"/>
      <c r="H1048" s="263"/>
      <c r="I1048" s="169"/>
      <c r="K1048" s="445" t="str">
        <f t="shared" si="124"/>
        <v>Leer</v>
      </c>
      <c r="L1048" s="445" t="str">
        <f>VLOOKUP($D1048,{"29 - Psychiatrie (Erwachsene)","BGI";"297 - stationsäquivalente Behandlung in der Erwachsenenpsychiatrie (29)","BGI";"30 - Kinder- und Jugendpsychiatrie","BGII";"307 - stationsäquivalente Behandlung in der Kinder- und Jugendpsychiatrie (30)","BGII";"31 - Psychosomatik","BGI";"","Leer"},2,0)</f>
        <v>Leer</v>
      </c>
      <c r="M1048" s="445">
        <f t="shared" si="121"/>
        <v>0</v>
      </c>
      <c r="N1048" s="445">
        <f t="shared" si="122"/>
        <v>0</v>
      </c>
      <c r="O1048" s="445">
        <f t="shared" si="125"/>
        <v>0</v>
      </c>
      <c r="P1048" s="445">
        <f t="shared" si="126"/>
        <v>0</v>
      </c>
      <c r="Q1048" s="445">
        <f t="shared" si="127"/>
        <v>0</v>
      </c>
      <c r="R1048" s="415" t="str">
        <f t="shared" si="128"/>
        <v>Leer</v>
      </c>
      <c r="S1048" s="445">
        <f>IF('Angaben KH-Standort'!D$29='A4'!D1048,IF('Angaben KH-Standort'!E$29="Ja",1,0),0)</f>
        <v>0</v>
      </c>
      <c r="T1048" s="445">
        <f>IF('Angaben KH-Standort'!D$30='A4'!D1048,IF('Angaben KH-Standort'!E$30="Ja",1,0),0)</f>
        <v>0</v>
      </c>
      <c r="U1048" s="445">
        <f>IF('Angaben KH-Standort'!D$31='A4'!D1048,IF('Angaben KH-Standort'!E$31="Ja",1,0),0)</f>
        <v>0</v>
      </c>
    </row>
    <row r="1049" spans="2:21" ht="15" customHeight="1" x14ac:dyDescent="0.3">
      <c r="B1049" s="70" t="str">
        <f t="shared" si="123"/>
        <v>!!!</v>
      </c>
      <c r="C1049" s="265" t="str">
        <f>IF(ISERROR(IF(LEN(E1049)&gt;0,VLOOKUP(TEXT($E1049,0),'Angaben Stationen'!$E$14:$J$213,5,0),"")),"?",IF(LEN(E1049)&gt;0,VLOOKUP(TEXT($E1049,0),'Angaben Stationen'!$E$14:$J$213,5,0),""))</f>
        <v/>
      </c>
      <c r="D1049" s="232" t="str">
        <f>IF(ISERROR(IF(LEN(E1049)&gt;0,VLOOKUP(TEXT($E1049,0),'Angaben Stationen'!$E$14:$J$213,6,0),"")),"STATION IST NICHT VORHANDEN",IF(LEN(E1049)&gt;0,VLOOKUP(TEXT($E1049,0),'Angaben Stationen'!$E$14:$J$213,6,0),""))</f>
        <v/>
      </c>
      <c r="E1049" s="287"/>
      <c r="F1049" s="234"/>
      <c r="G1049" s="234"/>
      <c r="H1049" s="263"/>
      <c r="I1049" s="169"/>
      <c r="K1049" s="445" t="str">
        <f t="shared" si="124"/>
        <v>Leer</v>
      </c>
      <c r="L1049" s="445" t="str">
        <f>VLOOKUP($D1049,{"29 - Psychiatrie (Erwachsene)","BGI";"297 - stationsäquivalente Behandlung in der Erwachsenenpsychiatrie (29)","BGI";"30 - Kinder- und Jugendpsychiatrie","BGII";"307 - stationsäquivalente Behandlung in der Kinder- und Jugendpsychiatrie (30)","BGII";"31 - Psychosomatik","BGI";"","Leer"},2,0)</f>
        <v>Leer</v>
      </c>
      <c r="M1049" s="445">
        <f t="shared" si="121"/>
        <v>0</v>
      </c>
      <c r="N1049" s="445">
        <f t="shared" si="122"/>
        <v>0</v>
      </c>
      <c r="O1049" s="445">
        <f t="shared" si="125"/>
        <v>0</v>
      </c>
      <c r="P1049" s="445">
        <f t="shared" si="126"/>
        <v>0</v>
      </c>
      <c r="Q1049" s="445">
        <f t="shared" si="127"/>
        <v>0</v>
      </c>
      <c r="R1049" s="415" t="str">
        <f t="shared" si="128"/>
        <v>Leer</v>
      </c>
      <c r="S1049" s="445">
        <f>IF('Angaben KH-Standort'!D$29='A4'!D1049,IF('Angaben KH-Standort'!E$29="Ja",1,0),0)</f>
        <v>0</v>
      </c>
      <c r="T1049" s="445">
        <f>IF('Angaben KH-Standort'!D$30='A4'!D1049,IF('Angaben KH-Standort'!E$30="Ja",1,0),0)</f>
        <v>0</v>
      </c>
      <c r="U1049" s="445">
        <f>IF('Angaben KH-Standort'!D$31='A4'!D1049,IF('Angaben KH-Standort'!E$31="Ja",1,0),0)</f>
        <v>0</v>
      </c>
    </row>
    <row r="1050" spans="2:21" ht="15" customHeight="1" x14ac:dyDescent="0.3">
      <c r="B1050" s="70" t="str">
        <f t="shared" si="123"/>
        <v>!!!</v>
      </c>
      <c r="C1050" s="265" t="str">
        <f>IF(ISERROR(IF(LEN(E1050)&gt;0,VLOOKUP(TEXT($E1050,0),'Angaben Stationen'!$E$14:$J$213,5,0),"")),"?",IF(LEN(E1050)&gt;0,VLOOKUP(TEXT($E1050,0),'Angaben Stationen'!$E$14:$J$213,5,0),""))</f>
        <v/>
      </c>
      <c r="D1050" s="232" t="str">
        <f>IF(ISERROR(IF(LEN(E1050)&gt;0,VLOOKUP(TEXT($E1050,0),'Angaben Stationen'!$E$14:$J$213,6,0),"")),"STATION IST NICHT VORHANDEN",IF(LEN(E1050)&gt;0,VLOOKUP(TEXT($E1050,0),'Angaben Stationen'!$E$14:$J$213,6,0),""))</f>
        <v/>
      </c>
      <c r="E1050" s="287"/>
      <c r="F1050" s="234"/>
      <c r="G1050" s="234"/>
      <c r="H1050" s="263"/>
      <c r="I1050" s="169"/>
      <c r="K1050" s="445" t="str">
        <f t="shared" si="124"/>
        <v>Leer</v>
      </c>
      <c r="L1050" s="445" t="str">
        <f>VLOOKUP($D1050,{"29 - Psychiatrie (Erwachsene)","BGI";"297 - stationsäquivalente Behandlung in der Erwachsenenpsychiatrie (29)","BGI";"30 - Kinder- und Jugendpsychiatrie","BGII";"307 - stationsäquivalente Behandlung in der Kinder- und Jugendpsychiatrie (30)","BGII";"31 - Psychosomatik","BGI";"","Leer"},2,0)</f>
        <v>Leer</v>
      </c>
      <c r="M1050" s="445">
        <f t="shared" si="121"/>
        <v>0</v>
      </c>
      <c r="N1050" s="445">
        <f t="shared" si="122"/>
        <v>0</v>
      </c>
      <c r="O1050" s="445">
        <f t="shared" si="125"/>
        <v>0</v>
      </c>
      <c r="P1050" s="445">
        <f t="shared" si="126"/>
        <v>0</v>
      </c>
      <c r="Q1050" s="445">
        <f t="shared" si="127"/>
        <v>0</v>
      </c>
      <c r="R1050" s="415" t="str">
        <f t="shared" si="128"/>
        <v>Leer</v>
      </c>
      <c r="S1050" s="445">
        <f>IF('Angaben KH-Standort'!D$29='A4'!D1050,IF('Angaben KH-Standort'!E$29="Ja",1,0),0)</f>
        <v>0</v>
      </c>
      <c r="T1050" s="445">
        <f>IF('Angaben KH-Standort'!D$30='A4'!D1050,IF('Angaben KH-Standort'!E$30="Ja",1,0),0)</f>
        <v>0</v>
      </c>
      <c r="U1050" s="445">
        <f>IF('Angaben KH-Standort'!D$31='A4'!D1050,IF('Angaben KH-Standort'!E$31="Ja",1,0),0)</f>
        <v>0</v>
      </c>
    </row>
    <row r="1051" spans="2:21" ht="15" customHeight="1" x14ac:dyDescent="0.3">
      <c r="B1051" s="70" t="str">
        <f t="shared" si="123"/>
        <v>!!!</v>
      </c>
      <c r="C1051" s="265" t="str">
        <f>IF(ISERROR(IF(LEN(E1051)&gt;0,VLOOKUP(TEXT($E1051,0),'Angaben Stationen'!$E$14:$J$213,5,0),"")),"?",IF(LEN(E1051)&gt;0,VLOOKUP(TEXT($E1051,0),'Angaben Stationen'!$E$14:$J$213,5,0),""))</f>
        <v/>
      </c>
      <c r="D1051" s="232" t="str">
        <f>IF(ISERROR(IF(LEN(E1051)&gt;0,VLOOKUP(TEXT($E1051,0),'Angaben Stationen'!$E$14:$J$213,6,0),"")),"STATION IST NICHT VORHANDEN",IF(LEN(E1051)&gt;0,VLOOKUP(TEXT($E1051,0),'Angaben Stationen'!$E$14:$J$213,6,0),""))</f>
        <v/>
      </c>
      <c r="E1051" s="287"/>
      <c r="F1051" s="234"/>
      <c r="G1051" s="234"/>
      <c r="H1051" s="263"/>
      <c r="I1051" s="169"/>
      <c r="K1051" s="445" t="str">
        <f t="shared" si="124"/>
        <v>Leer</v>
      </c>
      <c r="L1051" s="445" t="str">
        <f>VLOOKUP($D1051,{"29 - Psychiatrie (Erwachsene)","BGI";"297 - stationsäquivalente Behandlung in der Erwachsenenpsychiatrie (29)","BGI";"30 - Kinder- und Jugendpsychiatrie","BGII";"307 - stationsäquivalente Behandlung in der Kinder- und Jugendpsychiatrie (30)","BGII";"31 - Psychosomatik","BGI";"","Leer"},2,0)</f>
        <v>Leer</v>
      </c>
      <c r="M1051" s="445">
        <f t="shared" si="121"/>
        <v>0</v>
      </c>
      <c r="N1051" s="445">
        <f t="shared" si="122"/>
        <v>0</v>
      </c>
      <c r="O1051" s="445">
        <f t="shared" si="125"/>
        <v>0</v>
      </c>
      <c r="P1051" s="445">
        <f t="shared" si="126"/>
        <v>0</v>
      </c>
      <c r="Q1051" s="445">
        <f t="shared" si="127"/>
        <v>0</v>
      </c>
      <c r="R1051" s="415" t="str">
        <f t="shared" si="128"/>
        <v>Leer</v>
      </c>
      <c r="S1051" s="445">
        <f>IF('Angaben KH-Standort'!D$29='A4'!D1051,IF('Angaben KH-Standort'!E$29="Ja",1,0),0)</f>
        <v>0</v>
      </c>
      <c r="T1051" s="445">
        <f>IF('Angaben KH-Standort'!D$30='A4'!D1051,IF('Angaben KH-Standort'!E$30="Ja",1,0),0)</f>
        <v>0</v>
      </c>
      <c r="U1051" s="445">
        <f>IF('Angaben KH-Standort'!D$31='A4'!D1051,IF('Angaben KH-Standort'!E$31="Ja",1,0),0)</f>
        <v>0</v>
      </c>
    </row>
    <row r="1052" spans="2:21" ht="15" customHeight="1" x14ac:dyDescent="0.3">
      <c r="B1052" s="70" t="str">
        <f t="shared" si="123"/>
        <v>!!!</v>
      </c>
      <c r="C1052" s="265" t="str">
        <f>IF(ISERROR(IF(LEN(E1052)&gt;0,VLOOKUP(TEXT($E1052,0),'Angaben Stationen'!$E$14:$J$213,5,0),"")),"?",IF(LEN(E1052)&gt;0,VLOOKUP(TEXT($E1052,0),'Angaben Stationen'!$E$14:$J$213,5,0),""))</f>
        <v/>
      </c>
      <c r="D1052" s="232" t="str">
        <f>IF(ISERROR(IF(LEN(E1052)&gt;0,VLOOKUP(TEXT($E1052,0),'Angaben Stationen'!$E$14:$J$213,6,0),"")),"STATION IST NICHT VORHANDEN",IF(LEN(E1052)&gt;0,VLOOKUP(TEXT($E1052,0),'Angaben Stationen'!$E$14:$J$213,6,0),""))</f>
        <v/>
      </c>
      <c r="E1052" s="287"/>
      <c r="F1052" s="234"/>
      <c r="G1052" s="234"/>
      <c r="H1052" s="263"/>
      <c r="I1052" s="169"/>
      <c r="K1052" s="445" t="str">
        <f t="shared" si="124"/>
        <v>Leer</v>
      </c>
      <c r="L1052" s="445" t="str">
        <f>VLOOKUP($D1052,{"29 - Psychiatrie (Erwachsene)","BGI";"297 - stationsäquivalente Behandlung in der Erwachsenenpsychiatrie (29)","BGI";"30 - Kinder- und Jugendpsychiatrie","BGII";"307 - stationsäquivalente Behandlung in der Kinder- und Jugendpsychiatrie (30)","BGII";"31 - Psychosomatik","BGI";"","Leer"},2,0)</f>
        <v>Leer</v>
      </c>
      <c r="M1052" s="445">
        <f t="shared" si="121"/>
        <v>0</v>
      </c>
      <c r="N1052" s="445">
        <f t="shared" si="122"/>
        <v>0</v>
      </c>
      <c r="O1052" s="445">
        <f t="shared" si="125"/>
        <v>0</v>
      </c>
      <c r="P1052" s="445">
        <f t="shared" si="126"/>
        <v>0</v>
      </c>
      <c r="Q1052" s="445">
        <f t="shared" si="127"/>
        <v>0</v>
      </c>
      <c r="R1052" s="415" t="str">
        <f t="shared" si="128"/>
        <v>Leer</v>
      </c>
      <c r="S1052" s="445">
        <f>IF('Angaben KH-Standort'!D$29='A4'!D1052,IF('Angaben KH-Standort'!E$29="Ja",1,0),0)</f>
        <v>0</v>
      </c>
      <c r="T1052" s="445">
        <f>IF('Angaben KH-Standort'!D$30='A4'!D1052,IF('Angaben KH-Standort'!E$30="Ja",1,0),0)</f>
        <v>0</v>
      </c>
      <c r="U1052" s="445">
        <f>IF('Angaben KH-Standort'!D$31='A4'!D1052,IF('Angaben KH-Standort'!E$31="Ja",1,0),0)</f>
        <v>0</v>
      </c>
    </row>
    <row r="1053" spans="2:21" ht="15" customHeight="1" x14ac:dyDescent="0.3">
      <c r="B1053" s="70" t="str">
        <f t="shared" si="123"/>
        <v>!!!</v>
      </c>
      <c r="C1053" s="265" t="str">
        <f>IF(ISERROR(IF(LEN(E1053)&gt;0,VLOOKUP(TEXT($E1053,0),'Angaben Stationen'!$E$14:$J$213,5,0),"")),"?",IF(LEN(E1053)&gt;0,VLOOKUP(TEXT($E1053,0),'Angaben Stationen'!$E$14:$J$213,5,0),""))</f>
        <v/>
      </c>
      <c r="D1053" s="232" t="str">
        <f>IF(ISERROR(IF(LEN(E1053)&gt;0,VLOOKUP(TEXT($E1053,0),'Angaben Stationen'!$E$14:$J$213,6,0),"")),"STATION IST NICHT VORHANDEN",IF(LEN(E1053)&gt;0,VLOOKUP(TEXT($E1053,0),'Angaben Stationen'!$E$14:$J$213,6,0),""))</f>
        <v/>
      </c>
      <c r="E1053" s="287"/>
      <c r="F1053" s="234"/>
      <c r="G1053" s="234"/>
      <c r="H1053" s="263"/>
      <c r="I1053" s="169"/>
      <c r="K1053" s="445" t="str">
        <f t="shared" si="124"/>
        <v>Leer</v>
      </c>
      <c r="L1053" s="445" t="str">
        <f>VLOOKUP($D1053,{"29 - Psychiatrie (Erwachsene)","BGI";"297 - stationsäquivalente Behandlung in der Erwachsenenpsychiatrie (29)","BGI";"30 - Kinder- und Jugendpsychiatrie","BGII";"307 - stationsäquivalente Behandlung in der Kinder- und Jugendpsychiatrie (30)","BGII";"31 - Psychosomatik","BGI";"","Leer"},2,0)</f>
        <v>Leer</v>
      </c>
      <c r="M1053" s="445">
        <f t="shared" si="121"/>
        <v>0</v>
      </c>
      <c r="N1053" s="445">
        <f t="shared" si="122"/>
        <v>0</v>
      </c>
      <c r="O1053" s="445">
        <f t="shared" si="125"/>
        <v>0</v>
      </c>
      <c r="P1053" s="445">
        <f t="shared" si="126"/>
        <v>0</v>
      </c>
      <c r="Q1053" s="445">
        <f t="shared" si="127"/>
        <v>0</v>
      </c>
      <c r="R1053" s="415" t="str">
        <f t="shared" si="128"/>
        <v>Leer</v>
      </c>
      <c r="S1053" s="445">
        <f>IF('Angaben KH-Standort'!D$29='A4'!D1053,IF('Angaben KH-Standort'!E$29="Ja",1,0),0)</f>
        <v>0</v>
      </c>
      <c r="T1053" s="445">
        <f>IF('Angaben KH-Standort'!D$30='A4'!D1053,IF('Angaben KH-Standort'!E$30="Ja",1,0),0)</f>
        <v>0</v>
      </c>
      <c r="U1053" s="445">
        <f>IF('Angaben KH-Standort'!D$31='A4'!D1053,IF('Angaben KH-Standort'!E$31="Ja",1,0),0)</f>
        <v>0</v>
      </c>
    </row>
    <row r="1054" spans="2:21" ht="15" customHeight="1" x14ac:dyDescent="0.3">
      <c r="B1054" s="70" t="str">
        <f t="shared" si="123"/>
        <v>!!!</v>
      </c>
      <c r="C1054" s="265" t="str">
        <f>IF(ISERROR(IF(LEN(E1054)&gt;0,VLOOKUP(TEXT($E1054,0),'Angaben Stationen'!$E$14:$J$213,5,0),"")),"?",IF(LEN(E1054)&gt;0,VLOOKUP(TEXT($E1054,0),'Angaben Stationen'!$E$14:$J$213,5,0),""))</f>
        <v/>
      </c>
      <c r="D1054" s="232" t="str">
        <f>IF(ISERROR(IF(LEN(E1054)&gt;0,VLOOKUP(TEXT($E1054,0),'Angaben Stationen'!$E$14:$J$213,6,0),"")),"STATION IST NICHT VORHANDEN",IF(LEN(E1054)&gt;0,VLOOKUP(TEXT($E1054,0),'Angaben Stationen'!$E$14:$J$213,6,0),""))</f>
        <v/>
      </c>
      <c r="E1054" s="287"/>
      <c r="F1054" s="234"/>
      <c r="G1054" s="234"/>
      <c r="H1054" s="263"/>
      <c r="I1054" s="169"/>
      <c r="K1054" s="445" t="str">
        <f t="shared" si="124"/>
        <v>Leer</v>
      </c>
      <c r="L1054" s="445" t="str">
        <f>VLOOKUP($D1054,{"29 - Psychiatrie (Erwachsene)","BGI";"297 - stationsäquivalente Behandlung in der Erwachsenenpsychiatrie (29)","BGI";"30 - Kinder- und Jugendpsychiatrie","BGII";"307 - stationsäquivalente Behandlung in der Kinder- und Jugendpsychiatrie (30)","BGII";"31 - Psychosomatik","BGI";"","Leer"},2,0)</f>
        <v>Leer</v>
      </c>
      <c r="M1054" s="445">
        <f t="shared" si="121"/>
        <v>0</v>
      </c>
      <c r="N1054" s="445">
        <f t="shared" si="122"/>
        <v>0</v>
      </c>
      <c r="O1054" s="445">
        <f t="shared" si="125"/>
        <v>0</v>
      </c>
      <c r="P1054" s="445">
        <f t="shared" si="126"/>
        <v>0</v>
      </c>
      <c r="Q1054" s="445">
        <f t="shared" si="127"/>
        <v>0</v>
      </c>
      <c r="R1054" s="415" t="str">
        <f t="shared" si="128"/>
        <v>Leer</v>
      </c>
      <c r="S1054" s="445">
        <f>IF('Angaben KH-Standort'!D$29='A4'!D1054,IF('Angaben KH-Standort'!E$29="Ja",1,0),0)</f>
        <v>0</v>
      </c>
      <c r="T1054" s="445">
        <f>IF('Angaben KH-Standort'!D$30='A4'!D1054,IF('Angaben KH-Standort'!E$30="Ja",1,0),0)</f>
        <v>0</v>
      </c>
      <c r="U1054" s="445">
        <f>IF('Angaben KH-Standort'!D$31='A4'!D1054,IF('Angaben KH-Standort'!E$31="Ja",1,0),0)</f>
        <v>0</v>
      </c>
    </row>
    <row r="1055" spans="2:21" ht="15" customHeight="1" x14ac:dyDescent="0.3">
      <c r="B1055" s="70" t="str">
        <f t="shared" si="123"/>
        <v>!!!</v>
      </c>
      <c r="C1055" s="265" t="str">
        <f>IF(ISERROR(IF(LEN(E1055)&gt;0,VLOOKUP(TEXT($E1055,0),'Angaben Stationen'!$E$14:$J$213,5,0),"")),"?",IF(LEN(E1055)&gt;0,VLOOKUP(TEXT($E1055,0),'Angaben Stationen'!$E$14:$J$213,5,0),""))</f>
        <v/>
      </c>
      <c r="D1055" s="232" t="str">
        <f>IF(ISERROR(IF(LEN(E1055)&gt;0,VLOOKUP(TEXT($E1055,0),'Angaben Stationen'!$E$14:$J$213,6,0),"")),"STATION IST NICHT VORHANDEN",IF(LEN(E1055)&gt;0,VLOOKUP(TEXT($E1055,0),'Angaben Stationen'!$E$14:$J$213,6,0),""))</f>
        <v/>
      </c>
      <c r="E1055" s="287"/>
      <c r="F1055" s="234"/>
      <c r="G1055" s="234"/>
      <c r="H1055" s="263"/>
      <c r="I1055" s="169"/>
      <c r="K1055" s="445" t="str">
        <f t="shared" si="124"/>
        <v>Leer</v>
      </c>
      <c r="L1055" s="445" t="str">
        <f>VLOOKUP($D1055,{"29 - Psychiatrie (Erwachsene)","BGI";"297 - stationsäquivalente Behandlung in der Erwachsenenpsychiatrie (29)","BGI";"30 - Kinder- und Jugendpsychiatrie","BGII";"307 - stationsäquivalente Behandlung in der Kinder- und Jugendpsychiatrie (30)","BGII";"31 - Psychosomatik","BGI";"","Leer"},2,0)</f>
        <v>Leer</v>
      </c>
      <c r="M1055" s="445">
        <f t="shared" si="121"/>
        <v>0</v>
      </c>
      <c r="N1055" s="445">
        <f t="shared" si="122"/>
        <v>0</v>
      </c>
      <c r="O1055" s="445">
        <f t="shared" si="125"/>
        <v>0</v>
      </c>
      <c r="P1055" s="445">
        <f t="shared" si="126"/>
        <v>0</v>
      </c>
      <c r="Q1055" s="445">
        <f t="shared" si="127"/>
        <v>0</v>
      </c>
      <c r="R1055" s="415" t="str">
        <f t="shared" si="128"/>
        <v>Leer</v>
      </c>
      <c r="S1055" s="445">
        <f>IF('Angaben KH-Standort'!D$29='A4'!D1055,IF('Angaben KH-Standort'!E$29="Ja",1,0),0)</f>
        <v>0</v>
      </c>
      <c r="T1055" s="445">
        <f>IF('Angaben KH-Standort'!D$30='A4'!D1055,IF('Angaben KH-Standort'!E$30="Ja",1,0),0)</f>
        <v>0</v>
      </c>
      <c r="U1055" s="445">
        <f>IF('Angaben KH-Standort'!D$31='A4'!D1055,IF('Angaben KH-Standort'!E$31="Ja",1,0),0)</f>
        <v>0</v>
      </c>
    </row>
    <row r="1056" spans="2:21" ht="15" customHeight="1" x14ac:dyDescent="0.3">
      <c r="B1056" s="70" t="str">
        <f t="shared" si="123"/>
        <v>!!!</v>
      </c>
      <c r="C1056" s="265" t="str">
        <f>IF(ISERROR(IF(LEN(E1056)&gt;0,VLOOKUP(TEXT($E1056,0),'Angaben Stationen'!$E$14:$J$213,5,0),"")),"?",IF(LEN(E1056)&gt;0,VLOOKUP(TEXT($E1056,0),'Angaben Stationen'!$E$14:$J$213,5,0),""))</f>
        <v/>
      </c>
      <c r="D1056" s="232" t="str">
        <f>IF(ISERROR(IF(LEN(E1056)&gt;0,VLOOKUP(TEXT($E1056,0),'Angaben Stationen'!$E$14:$J$213,6,0),"")),"STATION IST NICHT VORHANDEN",IF(LEN(E1056)&gt;0,VLOOKUP(TEXT($E1056,0),'Angaben Stationen'!$E$14:$J$213,6,0),""))</f>
        <v/>
      </c>
      <c r="E1056" s="287"/>
      <c r="F1056" s="234"/>
      <c r="G1056" s="234"/>
      <c r="H1056" s="263"/>
      <c r="I1056" s="169"/>
      <c r="K1056" s="445" t="str">
        <f t="shared" si="124"/>
        <v>Leer</v>
      </c>
      <c r="L1056" s="445" t="str">
        <f>VLOOKUP($D1056,{"29 - Psychiatrie (Erwachsene)","BGI";"297 - stationsäquivalente Behandlung in der Erwachsenenpsychiatrie (29)","BGI";"30 - Kinder- und Jugendpsychiatrie","BGII";"307 - stationsäquivalente Behandlung in der Kinder- und Jugendpsychiatrie (30)","BGII";"31 - Psychosomatik","BGI";"","Leer"},2,0)</f>
        <v>Leer</v>
      </c>
      <c r="M1056" s="445">
        <f t="shared" si="121"/>
        <v>0</v>
      </c>
      <c r="N1056" s="445">
        <f t="shared" si="122"/>
        <v>0</v>
      </c>
      <c r="O1056" s="445">
        <f t="shared" si="125"/>
        <v>0</v>
      </c>
      <c r="P1056" s="445">
        <f t="shared" si="126"/>
        <v>0</v>
      </c>
      <c r="Q1056" s="445">
        <f t="shared" si="127"/>
        <v>0</v>
      </c>
      <c r="R1056" s="415" t="str">
        <f t="shared" si="128"/>
        <v>Leer</v>
      </c>
      <c r="S1056" s="445">
        <f>IF('Angaben KH-Standort'!D$29='A4'!D1056,IF('Angaben KH-Standort'!E$29="Ja",1,0),0)</f>
        <v>0</v>
      </c>
      <c r="T1056" s="445">
        <f>IF('Angaben KH-Standort'!D$30='A4'!D1056,IF('Angaben KH-Standort'!E$30="Ja",1,0),0)</f>
        <v>0</v>
      </c>
      <c r="U1056" s="445">
        <f>IF('Angaben KH-Standort'!D$31='A4'!D1056,IF('Angaben KH-Standort'!E$31="Ja",1,0),0)</f>
        <v>0</v>
      </c>
    </row>
    <row r="1057" spans="2:21" ht="15" customHeight="1" x14ac:dyDescent="0.3">
      <c r="B1057" s="70" t="str">
        <f t="shared" si="123"/>
        <v>!!!</v>
      </c>
      <c r="C1057" s="265" t="str">
        <f>IF(ISERROR(IF(LEN(E1057)&gt;0,VLOOKUP(TEXT($E1057,0),'Angaben Stationen'!$E$14:$J$213,5,0),"")),"?",IF(LEN(E1057)&gt;0,VLOOKUP(TEXT($E1057,0),'Angaben Stationen'!$E$14:$J$213,5,0),""))</f>
        <v/>
      </c>
      <c r="D1057" s="232" t="str">
        <f>IF(ISERROR(IF(LEN(E1057)&gt;0,VLOOKUP(TEXT($E1057,0),'Angaben Stationen'!$E$14:$J$213,6,0),"")),"STATION IST NICHT VORHANDEN",IF(LEN(E1057)&gt;0,VLOOKUP(TEXT($E1057,0),'Angaben Stationen'!$E$14:$J$213,6,0),""))</f>
        <v/>
      </c>
      <c r="E1057" s="287"/>
      <c r="F1057" s="234"/>
      <c r="G1057" s="234"/>
      <c r="H1057" s="263"/>
      <c r="I1057" s="169"/>
      <c r="K1057" s="445" t="str">
        <f t="shared" si="124"/>
        <v>Leer</v>
      </c>
      <c r="L1057" s="445" t="str">
        <f>VLOOKUP($D1057,{"29 - Psychiatrie (Erwachsene)","BGI";"297 - stationsäquivalente Behandlung in der Erwachsenenpsychiatrie (29)","BGI";"30 - Kinder- und Jugendpsychiatrie","BGII";"307 - stationsäquivalente Behandlung in der Kinder- und Jugendpsychiatrie (30)","BGII";"31 - Psychosomatik","BGI";"","Leer"},2,0)</f>
        <v>Leer</v>
      </c>
      <c r="M1057" s="445">
        <f t="shared" si="121"/>
        <v>0</v>
      </c>
      <c r="N1057" s="445">
        <f t="shared" si="122"/>
        <v>0</v>
      </c>
      <c r="O1057" s="445">
        <f t="shared" si="125"/>
        <v>0</v>
      </c>
      <c r="P1057" s="445">
        <f t="shared" si="126"/>
        <v>0</v>
      </c>
      <c r="Q1057" s="445">
        <f t="shared" si="127"/>
        <v>0</v>
      </c>
      <c r="R1057" s="415" t="str">
        <f t="shared" si="128"/>
        <v>Leer</v>
      </c>
      <c r="S1057" s="445">
        <f>IF('Angaben KH-Standort'!D$29='A4'!D1057,IF('Angaben KH-Standort'!E$29="Ja",1,0),0)</f>
        <v>0</v>
      </c>
      <c r="T1057" s="445">
        <f>IF('Angaben KH-Standort'!D$30='A4'!D1057,IF('Angaben KH-Standort'!E$30="Ja",1,0),0)</f>
        <v>0</v>
      </c>
      <c r="U1057" s="445">
        <f>IF('Angaben KH-Standort'!D$31='A4'!D1057,IF('Angaben KH-Standort'!E$31="Ja",1,0),0)</f>
        <v>0</v>
      </c>
    </row>
    <row r="1058" spans="2:21" ht="15" customHeight="1" x14ac:dyDescent="0.3">
      <c r="B1058" s="70" t="str">
        <f t="shared" si="123"/>
        <v>!!!</v>
      </c>
      <c r="C1058" s="265" t="str">
        <f>IF(ISERROR(IF(LEN(E1058)&gt;0,VLOOKUP(TEXT($E1058,0),'Angaben Stationen'!$E$14:$J$213,5,0),"")),"?",IF(LEN(E1058)&gt;0,VLOOKUP(TEXT($E1058,0),'Angaben Stationen'!$E$14:$J$213,5,0),""))</f>
        <v/>
      </c>
      <c r="D1058" s="232" t="str">
        <f>IF(ISERROR(IF(LEN(E1058)&gt;0,VLOOKUP(TEXT($E1058,0),'Angaben Stationen'!$E$14:$J$213,6,0),"")),"STATION IST NICHT VORHANDEN",IF(LEN(E1058)&gt;0,VLOOKUP(TEXT($E1058,0),'Angaben Stationen'!$E$14:$J$213,6,0),""))</f>
        <v/>
      </c>
      <c r="E1058" s="287"/>
      <c r="F1058" s="234"/>
      <c r="G1058" s="234"/>
      <c r="H1058" s="263"/>
      <c r="I1058" s="169"/>
      <c r="K1058" s="445" t="str">
        <f t="shared" si="124"/>
        <v>Leer</v>
      </c>
      <c r="L1058" s="445" t="str">
        <f>VLOOKUP($D1058,{"29 - Psychiatrie (Erwachsene)","BGI";"297 - stationsäquivalente Behandlung in der Erwachsenenpsychiatrie (29)","BGI";"30 - Kinder- und Jugendpsychiatrie","BGII";"307 - stationsäquivalente Behandlung in der Kinder- und Jugendpsychiatrie (30)","BGII";"31 - Psychosomatik","BGI";"","Leer"},2,0)</f>
        <v>Leer</v>
      </c>
      <c r="M1058" s="445">
        <f t="shared" ref="M1058:M1121" si="129">IF(LEN(B1058)&gt;0,0,1)</f>
        <v>0</v>
      </c>
      <c r="N1058" s="445">
        <f t="shared" ref="N1058:N1121" si="130">IF(E1058&lt;&gt;"",1,0)</f>
        <v>0</v>
      </c>
      <c r="O1058" s="445">
        <f t="shared" si="125"/>
        <v>0</v>
      </c>
      <c r="P1058" s="445">
        <f t="shared" si="126"/>
        <v>0</v>
      </c>
      <c r="Q1058" s="445">
        <f t="shared" si="127"/>
        <v>0</v>
      </c>
      <c r="R1058" s="415" t="str">
        <f t="shared" si="128"/>
        <v>Leer</v>
      </c>
      <c r="S1058" s="445">
        <f>IF('Angaben KH-Standort'!D$29='A4'!D1058,IF('Angaben KH-Standort'!E$29="Ja",1,0),0)</f>
        <v>0</v>
      </c>
      <c r="T1058" s="445">
        <f>IF('Angaben KH-Standort'!D$30='A4'!D1058,IF('Angaben KH-Standort'!E$30="Ja",1,0),0)</f>
        <v>0</v>
      </c>
      <c r="U1058" s="445">
        <f>IF('Angaben KH-Standort'!D$31='A4'!D1058,IF('Angaben KH-Standort'!E$31="Ja",1,0),0)</f>
        <v>0</v>
      </c>
    </row>
    <row r="1059" spans="2:21" ht="15" customHeight="1" x14ac:dyDescent="0.3">
      <c r="B1059" s="70" t="str">
        <f t="shared" ref="B1059:B1122" si="131">IF(SUM(N1059:Q1059)&lt;4,"!!!","")</f>
        <v>!!!</v>
      </c>
      <c r="C1059" s="265" t="str">
        <f>IF(ISERROR(IF(LEN(E1059)&gt;0,VLOOKUP(TEXT($E1059,0),'Angaben Stationen'!$E$14:$J$213,5,0),"")),"?",IF(LEN(E1059)&gt;0,VLOOKUP(TEXT($E1059,0),'Angaben Stationen'!$E$14:$J$213,5,0),""))</f>
        <v/>
      </c>
      <c r="D1059" s="232" t="str">
        <f>IF(ISERROR(IF(LEN(E1059)&gt;0,VLOOKUP(TEXT($E1059,0),'Angaben Stationen'!$E$14:$J$213,6,0),"")),"STATION IST NICHT VORHANDEN",IF(LEN(E1059)&gt;0,VLOOKUP(TEXT($E1059,0),'Angaben Stationen'!$E$14:$J$213,6,0),""))</f>
        <v/>
      </c>
      <c r="E1059" s="287"/>
      <c r="F1059" s="234"/>
      <c r="G1059" s="234"/>
      <c r="H1059" s="263"/>
      <c r="I1059" s="169"/>
      <c r="K1059" s="445" t="str">
        <f t="shared" ref="K1059:K1122" si="132">IF($E1059&lt;&gt;"","Monat","Leer")</f>
        <v>Leer</v>
      </c>
      <c r="L1059" s="445" t="str">
        <f>VLOOKUP($D1059,{"29 - Psychiatrie (Erwachsene)","BGI";"297 - stationsäquivalente Behandlung in der Erwachsenenpsychiatrie (29)","BGI";"30 - Kinder- und Jugendpsychiatrie","BGII";"307 - stationsäquivalente Behandlung in der Kinder- und Jugendpsychiatrie (30)","BGII";"31 - Psychosomatik","BGI";"","Leer"},2,0)</f>
        <v>Leer</v>
      </c>
      <c r="M1059" s="445">
        <f t="shared" si="129"/>
        <v>0</v>
      </c>
      <c r="N1059" s="445">
        <f t="shared" si="130"/>
        <v>0</v>
      </c>
      <c r="O1059" s="445">
        <f t="shared" ref="O1059:O1122" si="133">IF(VALUE($F1059)&gt;0,1,0)</f>
        <v>0</v>
      </c>
      <c r="P1059" s="445">
        <f t="shared" ref="P1059:P1122" si="134">IF(LEN($G1059)&gt;0,1,0)</f>
        <v>0</v>
      </c>
      <c r="Q1059" s="445">
        <f t="shared" ref="Q1059:Q1122" si="135">IF(LEN($H1059)&gt;0,1,0)</f>
        <v>0</v>
      </c>
      <c r="R1059" s="415" t="str">
        <f t="shared" ref="R1059:R1122" si="136">IF(D1059&lt;&gt;"",IF(SUM(S1059:U1059)&gt;0,"Ja","Nein"),"Leer")</f>
        <v>Leer</v>
      </c>
      <c r="S1059" s="445">
        <f>IF('Angaben KH-Standort'!D$29='A4'!D1059,IF('Angaben KH-Standort'!E$29="Ja",1,0),0)</f>
        <v>0</v>
      </c>
      <c r="T1059" s="445">
        <f>IF('Angaben KH-Standort'!D$30='A4'!D1059,IF('Angaben KH-Standort'!E$30="Ja",1,0),0)</f>
        <v>0</v>
      </c>
      <c r="U1059" s="445">
        <f>IF('Angaben KH-Standort'!D$31='A4'!D1059,IF('Angaben KH-Standort'!E$31="Ja",1,0),0)</f>
        <v>0</v>
      </c>
    </row>
    <row r="1060" spans="2:21" ht="15" customHeight="1" x14ac:dyDescent="0.3">
      <c r="B1060" s="70" t="str">
        <f t="shared" si="131"/>
        <v>!!!</v>
      </c>
      <c r="C1060" s="265" t="str">
        <f>IF(ISERROR(IF(LEN(E1060)&gt;0,VLOOKUP(TEXT($E1060,0),'Angaben Stationen'!$E$14:$J$213,5,0),"")),"?",IF(LEN(E1060)&gt;0,VLOOKUP(TEXT($E1060,0),'Angaben Stationen'!$E$14:$J$213,5,0),""))</f>
        <v/>
      </c>
      <c r="D1060" s="232" t="str">
        <f>IF(ISERROR(IF(LEN(E1060)&gt;0,VLOOKUP(TEXT($E1060,0),'Angaben Stationen'!$E$14:$J$213,6,0),"")),"STATION IST NICHT VORHANDEN",IF(LEN(E1060)&gt;0,VLOOKUP(TEXT($E1060,0),'Angaben Stationen'!$E$14:$J$213,6,0),""))</f>
        <v/>
      </c>
      <c r="E1060" s="287"/>
      <c r="F1060" s="234"/>
      <c r="G1060" s="234"/>
      <c r="H1060" s="263"/>
      <c r="I1060" s="169"/>
      <c r="K1060" s="445" t="str">
        <f t="shared" si="132"/>
        <v>Leer</v>
      </c>
      <c r="L1060" s="445" t="str">
        <f>VLOOKUP($D1060,{"29 - Psychiatrie (Erwachsene)","BGI";"297 - stationsäquivalente Behandlung in der Erwachsenenpsychiatrie (29)","BGI";"30 - Kinder- und Jugendpsychiatrie","BGII";"307 - stationsäquivalente Behandlung in der Kinder- und Jugendpsychiatrie (30)","BGII";"31 - Psychosomatik","BGI";"","Leer"},2,0)</f>
        <v>Leer</v>
      </c>
      <c r="M1060" s="445">
        <f t="shared" si="129"/>
        <v>0</v>
      </c>
      <c r="N1060" s="445">
        <f t="shared" si="130"/>
        <v>0</v>
      </c>
      <c r="O1060" s="445">
        <f t="shared" si="133"/>
        <v>0</v>
      </c>
      <c r="P1060" s="445">
        <f t="shared" si="134"/>
        <v>0</v>
      </c>
      <c r="Q1060" s="445">
        <f t="shared" si="135"/>
        <v>0</v>
      </c>
      <c r="R1060" s="415" t="str">
        <f t="shared" si="136"/>
        <v>Leer</v>
      </c>
      <c r="S1060" s="445">
        <f>IF('Angaben KH-Standort'!D$29='A4'!D1060,IF('Angaben KH-Standort'!E$29="Ja",1,0),0)</f>
        <v>0</v>
      </c>
      <c r="T1060" s="445">
        <f>IF('Angaben KH-Standort'!D$30='A4'!D1060,IF('Angaben KH-Standort'!E$30="Ja",1,0),0)</f>
        <v>0</v>
      </c>
      <c r="U1060" s="445">
        <f>IF('Angaben KH-Standort'!D$31='A4'!D1060,IF('Angaben KH-Standort'!E$31="Ja",1,0),0)</f>
        <v>0</v>
      </c>
    </row>
    <row r="1061" spans="2:21" ht="15" customHeight="1" x14ac:dyDescent="0.3">
      <c r="B1061" s="70" t="str">
        <f t="shared" si="131"/>
        <v>!!!</v>
      </c>
      <c r="C1061" s="265" t="str">
        <f>IF(ISERROR(IF(LEN(E1061)&gt;0,VLOOKUP(TEXT($E1061,0),'Angaben Stationen'!$E$14:$J$213,5,0),"")),"?",IF(LEN(E1061)&gt;0,VLOOKUP(TEXT($E1061,0),'Angaben Stationen'!$E$14:$J$213,5,0),""))</f>
        <v/>
      </c>
      <c r="D1061" s="232" t="str">
        <f>IF(ISERROR(IF(LEN(E1061)&gt;0,VLOOKUP(TEXT($E1061,0),'Angaben Stationen'!$E$14:$J$213,6,0),"")),"STATION IST NICHT VORHANDEN",IF(LEN(E1061)&gt;0,VLOOKUP(TEXT($E1061,0),'Angaben Stationen'!$E$14:$J$213,6,0),""))</f>
        <v/>
      </c>
      <c r="E1061" s="287"/>
      <c r="F1061" s="234"/>
      <c r="G1061" s="234"/>
      <c r="H1061" s="263"/>
      <c r="I1061" s="169"/>
      <c r="K1061" s="445" t="str">
        <f t="shared" si="132"/>
        <v>Leer</v>
      </c>
      <c r="L1061" s="445" t="str">
        <f>VLOOKUP($D1061,{"29 - Psychiatrie (Erwachsene)","BGI";"297 - stationsäquivalente Behandlung in der Erwachsenenpsychiatrie (29)","BGI";"30 - Kinder- und Jugendpsychiatrie","BGII";"307 - stationsäquivalente Behandlung in der Kinder- und Jugendpsychiatrie (30)","BGII";"31 - Psychosomatik","BGI";"","Leer"},2,0)</f>
        <v>Leer</v>
      </c>
      <c r="M1061" s="445">
        <f t="shared" si="129"/>
        <v>0</v>
      </c>
      <c r="N1061" s="445">
        <f t="shared" si="130"/>
        <v>0</v>
      </c>
      <c r="O1061" s="445">
        <f t="shared" si="133"/>
        <v>0</v>
      </c>
      <c r="P1061" s="445">
        <f t="shared" si="134"/>
        <v>0</v>
      </c>
      <c r="Q1061" s="445">
        <f t="shared" si="135"/>
        <v>0</v>
      </c>
      <c r="R1061" s="415" t="str">
        <f t="shared" si="136"/>
        <v>Leer</v>
      </c>
      <c r="S1061" s="445">
        <f>IF('Angaben KH-Standort'!D$29='A4'!D1061,IF('Angaben KH-Standort'!E$29="Ja",1,0),0)</f>
        <v>0</v>
      </c>
      <c r="T1061" s="445">
        <f>IF('Angaben KH-Standort'!D$30='A4'!D1061,IF('Angaben KH-Standort'!E$30="Ja",1,0),0)</f>
        <v>0</v>
      </c>
      <c r="U1061" s="445">
        <f>IF('Angaben KH-Standort'!D$31='A4'!D1061,IF('Angaben KH-Standort'!E$31="Ja",1,0),0)</f>
        <v>0</v>
      </c>
    </row>
    <row r="1062" spans="2:21" ht="15" customHeight="1" x14ac:dyDescent="0.3">
      <c r="B1062" s="70" t="str">
        <f t="shared" si="131"/>
        <v>!!!</v>
      </c>
      <c r="C1062" s="265" t="str">
        <f>IF(ISERROR(IF(LEN(E1062)&gt;0,VLOOKUP(TEXT($E1062,0),'Angaben Stationen'!$E$14:$J$213,5,0),"")),"?",IF(LEN(E1062)&gt;0,VLOOKUP(TEXT($E1062,0),'Angaben Stationen'!$E$14:$J$213,5,0),""))</f>
        <v/>
      </c>
      <c r="D1062" s="232" t="str">
        <f>IF(ISERROR(IF(LEN(E1062)&gt;0,VLOOKUP(TEXT($E1062,0),'Angaben Stationen'!$E$14:$J$213,6,0),"")),"STATION IST NICHT VORHANDEN",IF(LEN(E1062)&gt;0,VLOOKUP(TEXT($E1062,0),'Angaben Stationen'!$E$14:$J$213,6,0),""))</f>
        <v/>
      </c>
      <c r="E1062" s="287"/>
      <c r="F1062" s="234"/>
      <c r="G1062" s="234"/>
      <c r="H1062" s="263"/>
      <c r="I1062" s="169"/>
      <c r="K1062" s="445" t="str">
        <f t="shared" si="132"/>
        <v>Leer</v>
      </c>
      <c r="L1062" s="445" t="str">
        <f>VLOOKUP($D1062,{"29 - Psychiatrie (Erwachsene)","BGI";"297 - stationsäquivalente Behandlung in der Erwachsenenpsychiatrie (29)","BGI";"30 - Kinder- und Jugendpsychiatrie","BGII";"307 - stationsäquivalente Behandlung in der Kinder- und Jugendpsychiatrie (30)","BGII";"31 - Psychosomatik","BGI";"","Leer"},2,0)</f>
        <v>Leer</v>
      </c>
      <c r="M1062" s="445">
        <f t="shared" si="129"/>
        <v>0</v>
      </c>
      <c r="N1062" s="445">
        <f t="shared" si="130"/>
        <v>0</v>
      </c>
      <c r="O1062" s="445">
        <f t="shared" si="133"/>
        <v>0</v>
      </c>
      <c r="P1062" s="445">
        <f t="shared" si="134"/>
        <v>0</v>
      </c>
      <c r="Q1062" s="445">
        <f t="shared" si="135"/>
        <v>0</v>
      </c>
      <c r="R1062" s="415" t="str">
        <f t="shared" si="136"/>
        <v>Leer</v>
      </c>
      <c r="S1062" s="445">
        <f>IF('Angaben KH-Standort'!D$29='A4'!D1062,IF('Angaben KH-Standort'!E$29="Ja",1,0),0)</f>
        <v>0</v>
      </c>
      <c r="T1062" s="445">
        <f>IF('Angaben KH-Standort'!D$30='A4'!D1062,IF('Angaben KH-Standort'!E$30="Ja",1,0),0)</f>
        <v>0</v>
      </c>
      <c r="U1062" s="445">
        <f>IF('Angaben KH-Standort'!D$31='A4'!D1062,IF('Angaben KH-Standort'!E$31="Ja",1,0),0)</f>
        <v>0</v>
      </c>
    </row>
    <row r="1063" spans="2:21" ht="15" customHeight="1" x14ac:dyDescent="0.3">
      <c r="B1063" s="70" t="str">
        <f t="shared" si="131"/>
        <v>!!!</v>
      </c>
      <c r="C1063" s="265" t="str">
        <f>IF(ISERROR(IF(LEN(E1063)&gt;0,VLOOKUP(TEXT($E1063,0),'Angaben Stationen'!$E$14:$J$213,5,0),"")),"?",IF(LEN(E1063)&gt;0,VLOOKUP(TEXT($E1063,0),'Angaben Stationen'!$E$14:$J$213,5,0),""))</f>
        <v/>
      </c>
      <c r="D1063" s="232" t="str">
        <f>IF(ISERROR(IF(LEN(E1063)&gt;0,VLOOKUP(TEXT($E1063,0),'Angaben Stationen'!$E$14:$J$213,6,0),"")),"STATION IST NICHT VORHANDEN",IF(LEN(E1063)&gt;0,VLOOKUP(TEXT($E1063,0),'Angaben Stationen'!$E$14:$J$213,6,0),""))</f>
        <v/>
      </c>
      <c r="E1063" s="287"/>
      <c r="F1063" s="234"/>
      <c r="G1063" s="234"/>
      <c r="H1063" s="263"/>
      <c r="I1063" s="169"/>
      <c r="K1063" s="445" t="str">
        <f t="shared" si="132"/>
        <v>Leer</v>
      </c>
      <c r="L1063" s="445" t="str">
        <f>VLOOKUP($D1063,{"29 - Psychiatrie (Erwachsene)","BGI";"297 - stationsäquivalente Behandlung in der Erwachsenenpsychiatrie (29)","BGI";"30 - Kinder- und Jugendpsychiatrie","BGII";"307 - stationsäquivalente Behandlung in der Kinder- und Jugendpsychiatrie (30)","BGII";"31 - Psychosomatik","BGI";"","Leer"},2,0)</f>
        <v>Leer</v>
      </c>
      <c r="M1063" s="445">
        <f t="shared" si="129"/>
        <v>0</v>
      </c>
      <c r="N1063" s="445">
        <f t="shared" si="130"/>
        <v>0</v>
      </c>
      <c r="O1063" s="445">
        <f t="shared" si="133"/>
        <v>0</v>
      </c>
      <c r="P1063" s="445">
        <f t="shared" si="134"/>
        <v>0</v>
      </c>
      <c r="Q1063" s="445">
        <f t="shared" si="135"/>
        <v>0</v>
      </c>
      <c r="R1063" s="415" t="str">
        <f t="shared" si="136"/>
        <v>Leer</v>
      </c>
      <c r="S1063" s="445">
        <f>IF('Angaben KH-Standort'!D$29='A4'!D1063,IF('Angaben KH-Standort'!E$29="Ja",1,0),0)</f>
        <v>0</v>
      </c>
      <c r="T1063" s="445">
        <f>IF('Angaben KH-Standort'!D$30='A4'!D1063,IF('Angaben KH-Standort'!E$30="Ja",1,0),0)</f>
        <v>0</v>
      </c>
      <c r="U1063" s="445">
        <f>IF('Angaben KH-Standort'!D$31='A4'!D1063,IF('Angaben KH-Standort'!E$31="Ja",1,0),0)</f>
        <v>0</v>
      </c>
    </row>
    <row r="1064" spans="2:21" ht="15" customHeight="1" x14ac:dyDescent="0.3">
      <c r="B1064" s="70" t="str">
        <f t="shared" si="131"/>
        <v>!!!</v>
      </c>
      <c r="C1064" s="265" t="str">
        <f>IF(ISERROR(IF(LEN(E1064)&gt;0,VLOOKUP(TEXT($E1064,0),'Angaben Stationen'!$E$14:$J$213,5,0),"")),"?",IF(LEN(E1064)&gt;0,VLOOKUP(TEXT($E1064,0),'Angaben Stationen'!$E$14:$J$213,5,0),""))</f>
        <v/>
      </c>
      <c r="D1064" s="232" t="str">
        <f>IF(ISERROR(IF(LEN(E1064)&gt;0,VLOOKUP(TEXT($E1064,0),'Angaben Stationen'!$E$14:$J$213,6,0),"")),"STATION IST NICHT VORHANDEN",IF(LEN(E1064)&gt;0,VLOOKUP(TEXT($E1064,0),'Angaben Stationen'!$E$14:$J$213,6,0),""))</f>
        <v/>
      </c>
      <c r="E1064" s="287"/>
      <c r="F1064" s="234"/>
      <c r="G1064" s="234"/>
      <c r="H1064" s="263"/>
      <c r="I1064" s="169"/>
      <c r="K1064" s="445" t="str">
        <f t="shared" si="132"/>
        <v>Leer</v>
      </c>
      <c r="L1064" s="445" t="str">
        <f>VLOOKUP($D1064,{"29 - Psychiatrie (Erwachsene)","BGI";"297 - stationsäquivalente Behandlung in der Erwachsenenpsychiatrie (29)","BGI";"30 - Kinder- und Jugendpsychiatrie","BGII";"307 - stationsäquivalente Behandlung in der Kinder- und Jugendpsychiatrie (30)","BGII";"31 - Psychosomatik","BGI";"","Leer"},2,0)</f>
        <v>Leer</v>
      </c>
      <c r="M1064" s="445">
        <f t="shared" si="129"/>
        <v>0</v>
      </c>
      <c r="N1064" s="445">
        <f t="shared" si="130"/>
        <v>0</v>
      </c>
      <c r="O1064" s="445">
        <f t="shared" si="133"/>
        <v>0</v>
      </c>
      <c r="P1064" s="445">
        <f t="shared" si="134"/>
        <v>0</v>
      </c>
      <c r="Q1064" s="445">
        <f t="shared" si="135"/>
        <v>0</v>
      </c>
      <c r="R1064" s="415" t="str">
        <f t="shared" si="136"/>
        <v>Leer</v>
      </c>
      <c r="S1064" s="445">
        <f>IF('Angaben KH-Standort'!D$29='A4'!D1064,IF('Angaben KH-Standort'!E$29="Ja",1,0),0)</f>
        <v>0</v>
      </c>
      <c r="T1064" s="445">
        <f>IF('Angaben KH-Standort'!D$30='A4'!D1064,IF('Angaben KH-Standort'!E$30="Ja",1,0),0)</f>
        <v>0</v>
      </c>
      <c r="U1064" s="445">
        <f>IF('Angaben KH-Standort'!D$31='A4'!D1064,IF('Angaben KH-Standort'!E$31="Ja",1,0),0)</f>
        <v>0</v>
      </c>
    </row>
    <row r="1065" spans="2:21" ht="15" customHeight="1" x14ac:dyDescent="0.3">
      <c r="B1065" s="70" t="str">
        <f t="shared" si="131"/>
        <v>!!!</v>
      </c>
      <c r="C1065" s="265" t="str">
        <f>IF(ISERROR(IF(LEN(E1065)&gt;0,VLOOKUP(TEXT($E1065,0),'Angaben Stationen'!$E$14:$J$213,5,0),"")),"?",IF(LEN(E1065)&gt;0,VLOOKUP(TEXT($E1065,0),'Angaben Stationen'!$E$14:$J$213,5,0),""))</f>
        <v/>
      </c>
      <c r="D1065" s="232" t="str">
        <f>IF(ISERROR(IF(LEN(E1065)&gt;0,VLOOKUP(TEXT($E1065,0),'Angaben Stationen'!$E$14:$J$213,6,0),"")),"STATION IST NICHT VORHANDEN",IF(LEN(E1065)&gt;0,VLOOKUP(TEXT($E1065,0),'Angaben Stationen'!$E$14:$J$213,6,0),""))</f>
        <v/>
      </c>
      <c r="E1065" s="287"/>
      <c r="F1065" s="234"/>
      <c r="G1065" s="234"/>
      <c r="H1065" s="263"/>
      <c r="I1065" s="169"/>
      <c r="K1065" s="445" t="str">
        <f t="shared" si="132"/>
        <v>Leer</v>
      </c>
      <c r="L1065" s="445" t="str">
        <f>VLOOKUP($D1065,{"29 - Psychiatrie (Erwachsene)","BGI";"297 - stationsäquivalente Behandlung in der Erwachsenenpsychiatrie (29)","BGI";"30 - Kinder- und Jugendpsychiatrie","BGII";"307 - stationsäquivalente Behandlung in der Kinder- und Jugendpsychiatrie (30)","BGII";"31 - Psychosomatik","BGI";"","Leer"},2,0)</f>
        <v>Leer</v>
      </c>
      <c r="M1065" s="445">
        <f t="shared" si="129"/>
        <v>0</v>
      </c>
      <c r="N1065" s="445">
        <f t="shared" si="130"/>
        <v>0</v>
      </c>
      <c r="O1065" s="445">
        <f t="shared" si="133"/>
        <v>0</v>
      </c>
      <c r="P1065" s="445">
        <f t="shared" si="134"/>
        <v>0</v>
      </c>
      <c r="Q1065" s="445">
        <f t="shared" si="135"/>
        <v>0</v>
      </c>
      <c r="R1065" s="415" t="str">
        <f t="shared" si="136"/>
        <v>Leer</v>
      </c>
      <c r="S1065" s="445">
        <f>IF('Angaben KH-Standort'!D$29='A4'!D1065,IF('Angaben KH-Standort'!E$29="Ja",1,0),0)</f>
        <v>0</v>
      </c>
      <c r="T1065" s="445">
        <f>IF('Angaben KH-Standort'!D$30='A4'!D1065,IF('Angaben KH-Standort'!E$30="Ja",1,0),0)</f>
        <v>0</v>
      </c>
      <c r="U1065" s="445">
        <f>IF('Angaben KH-Standort'!D$31='A4'!D1065,IF('Angaben KH-Standort'!E$31="Ja",1,0),0)</f>
        <v>0</v>
      </c>
    </row>
    <row r="1066" spans="2:21" ht="15" customHeight="1" x14ac:dyDescent="0.3">
      <c r="B1066" s="70" t="str">
        <f t="shared" si="131"/>
        <v>!!!</v>
      </c>
      <c r="C1066" s="265" t="str">
        <f>IF(ISERROR(IF(LEN(E1066)&gt;0,VLOOKUP(TEXT($E1066,0),'Angaben Stationen'!$E$14:$J$213,5,0),"")),"?",IF(LEN(E1066)&gt;0,VLOOKUP(TEXT($E1066,0),'Angaben Stationen'!$E$14:$J$213,5,0),""))</f>
        <v/>
      </c>
      <c r="D1066" s="232" t="str">
        <f>IF(ISERROR(IF(LEN(E1066)&gt;0,VLOOKUP(TEXT($E1066,0),'Angaben Stationen'!$E$14:$J$213,6,0),"")),"STATION IST NICHT VORHANDEN",IF(LEN(E1066)&gt;0,VLOOKUP(TEXT($E1066,0),'Angaben Stationen'!$E$14:$J$213,6,0),""))</f>
        <v/>
      </c>
      <c r="E1066" s="287"/>
      <c r="F1066" s="234"/>
      <c r="G1066" s="234"/>
      <c r="H1066" s="263"/>
      <c r="I1066" s="169"/>
      <c r="K1066" s="445" t="str">
        <f t="shared" si="132"/>
        <v>Leer</v>
      </c>
      <c r="L1066" s="445" t="str">
        <f>VLOOKUP($D1066,{"29 - Psychiatrie (Erwachsene)","BGI";"297 - stationsäquivalente Behandlung in der Erwachsenenpsychiatrie (29)","BGI";"30 - Kinder- und Jugendpsychiatrie","BGII";"307 - stationsäquivalente Behandlung in der Kinder- und Jugendpsychiatrie (30)","BGII";"31 - Psychosomatik","BGI";"","Leer"},2,0)</f>
        <v>Leer</v>
      </c>
      <c r="M1066" s="445">
        <f t="shared" si="129"/>
        <v>0</v>
      </c>
      <c r="N1066" s="445">
        <f t="shared" si="130"/>
        <v>0</v>
      </c>
      <c r="O1066" s="445">
        <f t="shared" si="133"/>
        <v>0</v>
      </c>
      <c r="P1066" s="445">
        <f t="shared" si="134"/>
        <v>0</v>
      </c>
      <c r="Q1066" s="445">
        <f t="shared" si="135"/>
        <v>0</v>
      </c>
      <c r="R1066" s="415" t="str">
        <f t="shared" si="136"/>
        <v>Leer</v>
      </c>
      <c r="S1066" s="445">
        <f>IF('Angaben KH-Standort'!D$29='A4'!D1066,IF('Angaben KH-Standort'!E$29="Ja",1,0),0)</f>
        <v>0</v>
      </c>
      <c r="T1066" s="445">
        <f>IF('Angaben KH-Standort'!D$30='A4'!D1066,IF('Angaben KH-Standort'!E$30="Ja",1,0),0)</f>
        <v>0</v>
      </c>
      <c r="U1066" s="445">
        <f>IF('Angaben KH-Standort'!D$31='A4'!D1066,IF('Angaben KH-Standort'!E$31="Ja",1,0),0)</f>
        <v>0</v>
      </c>
    </row>
    <row r="1067" spans="2:21" ht="15" customHeight="1" x14ac:dyDescent="0.3">
      <c r="B1067" s="70" t="str">
        <f t="shared" si="131"/>
        <v>!!!</v>
      </c>
      <c r="C1067" s="265" t="str">
        <f>IF(ISERROR(IF(LEN(E1067)&gt;0,VLOOKUP(TEXT($E1067,0),'Angaben Stationen'!$E$14:$J$213,5,0),"")),"?",IF(LEN(E1067)&gt;0,VLOOKUP(TEXT($E1067,0),'Angaben Stationen'!$E$14:$J$213,5,0),""))</f>
        <v/>
      </c>
      <c r="D1067" s="232" t="str">
        <f>IF(ISERROR(IF(LEN(E1067)&gt;0,VLOOKUP(TEXT($E1067,0),'Angaben Stationen'!$E$14:$J$213,6,0),"")),"STATION IST NICHT VORHANDEN",IF(LEN(E1067)&gt;0,VLOOKUP(TEXT($E1067,0),'Angaben Stationen'!$E$14:$J$213,6,0),""))</f>
        <v/>
      </c>
      <c r="E1067" s="287"/>
      <c r="F1067" s="234"/>
      <c r="G1067" s="234"/>
      <c r="H1067" s="263"/>
      <c r="I1067" s="169"/>
      <c r="K1067" s="445" t="str">
        <f t="shared" si="132"/>
        <v>Leer</v>
      </c>
      <c r="L1067" s="445" t="str">
        <f>VLOOKUP($D1067,{"29 - Psychiatrie (Erwachsene)","BGI";"297 - stationsäquivalente Behandlung in der Erwachsenenpsychiatrie (29)","BGI";"30 - Kinder- und Jugendpsychiatrie","BGII";"307 - stationsäquivalente Behandlung in der Kinder- und Jugendpsychiatrie (30)","BGII";"31 - Psychosomatik","BGI";"","Leer"},2,0)</f>
        <v>Leer</v>
      </c>
      <c r="M1067" s="445">
        <f t="shared" si="129"/>
        <v>0</v>
      </c>
      <c r="N1067" s="445">
        <f t="shared" si="130"/>
        <v>0</v>
      </c>
      <c r="O1067" s="445">
        <f t="shared" si="133"/>
        <v>0</v>
      </c>
      <c r="P1067" s="445">
        <f t="shared" si="134"/>
        <v>0</v>
      </c>
      <c r="Q1067" s="445">
        <f t="shared" si="135"/>
        <v>0</v>
      </c>
      <c r="R1067" s="415" t="str">
        <f t="shared" si="136"/>
        <v>Leer</v>
      </c>
      <c r="S1067" s="445">
        <f>IF('Angaben KH-Standort'!D$29='A4'!D1067,IF('Angaben KH-Standort'!E$29="Ja",1,0),0)</f>
        <v>0</v>
      </c>
      <c r="T1067" s="445">
        <f>IF('Angaben KH-Standort'!D$30='A4'!D1067,IF('Angaben KH-Standort'!E$30="Ja",1,0),0)</f>
        <v>0</v>
      </c>
      <c r="U1067" s="445">
        <f>IF('Angaben KH-Standort'!D$31='A4'!D1067,IF('Angaben KH-Standort'!E$31="Ja",1,0),0)</f>
        <v>0</v>
      </c>
    </row>
    <row r="1068" spans="2:21" ht="15" customHeight="1" x14ac:dyDescent="0.3">
      <c r="B1068" s="70" t="str">
        <f t="shared" si="131"/>
        <v>!!!</v>
      </c>
      <c r="C1068" s="265" t="str">
        <f>IF(ISERROR(IF(LEN(E1068)&gt;0,VLOOKUP(TEXT($E1068,0),'Angaben Stationen'!$E$14:$J$213,5,0),"")),"?",IF(LEN(E1068)&gt;0,VLOOKUP(TEXT($E1068,0),'Angaben Stationen'!$E$14:$J$213,5,0),""))</f>
        <v/>
      </c>
      <c r="D1068" s="232" t="str">
        <f>IF(ISERROR(IF(LEN(E1068)&gt;0,VLOOKUP(TEXT($E1068,0),'Angaben Stationen'!$E$14:$J$213,6,0),"")),"STATION IST NICHT VORHANDEN",IF(LEN(E1068)&gt;0,VLOOKUP(TEXT($E1068,0),'Angaben Stationen'!$E$14:$J$213,6,0),""))</f>
        <v/>
      </c>
      <c r="E1068" s="287"/>
      <c r="F1068" s="234"/>
      <c r="G1068" s="234"/>
      <c r="H1068" s="263"/>
      <c r="I1068" s="169"/>
      <c r="K1068" s="445" t="str">
        <f t="shared" si="132"/>
        <v>Leer</v>
      </c>
      <c r="L1068" s="445" t="str">
        <f>VLOOKUP($D1068,{"29 - Psychiatrie (Erwachsene)","BGI";"297 - stationsäquivalente Behandlung in der Erwachsenenpsychiatrie (29)","BGI";"30 - Kinder- und Jugendpsychiatrie","BGII";"307 - stationsäquivalente Behandlung in der Kinder- und Jugendpsychiatrie (30)","BGII";"31 - Psychosomatik","BGI";"","Leer"},2,0)</f>
        <v>Leer</v>
      </c>
      <c r="M1068" s="445">
        <f t="shared" si="129"/>
        <v>0</v>
      </c>
      <c r="N1068" s="445">
        <f t="shared" si="130"/>
        <v>0</v>
      </c>
      <c r="O1068" s="445">
        <f t="shared" si="133"/>
        <v>0</v>
      </c>
      <c r="P1068" s="445">
        <f t="shared" si="134"/>
        <v>0</v>
      </c>
      <c r="Q1068" s="445">
        <f t="shared" si="135"/>
        <v>0</v>
      </c>
      <c r="R1068" s="415" t="str">
        <f t="shared" si="136"/>
        <v>Leer</v>
      </c>
      <c r="S1068" s="445">
        <f>IF('Angaben KH-Standort'!D$29='A4'!D1068,IF('Angaben KH-Standort'!E$29="Ja",1,0),0)</f>
        <v>0</v>
      </c>
      <c r="T1068" s="445">
        <f>IF('Angaben KH-Standort'!D$30='A4'!D1068,IF('Angaben KH-Standort'!E$30="Ja",1,0),0)</f>
        <v>0</v>
      </c>
      <c r="U1068" s="445">
        <f>IF('Angaben KH-Standort'!D$31='A4'!D1068,IF('Angaben KH-Standort'!E$31="Ja",1,0),0)</f>
        <v>0</v>
      </c>
    </row>
    <row r="1069" spans="2:21" ht="15" customHeight="1" x14ac:dyDescent="0.3">
      <c r="B1069" s="70" t="str">
        <f t="shared" si="131"/>
        <v>!!!</v>
      </c>
      <c r="C1069" s="265" t="str">
        <f>IF(ISERROR(IF(LEN(E1069)&gt;0,VLOOKUP(TEXT($E1069,0),'Angaben Stationen'!$E$14:$J$213,5,0),"")),"?",IF(LEN(E1069)&gt;0,VLOOKUP(TEXT($E1069,0),'Angaben Stationen'!$E$14:$J$213,5,0),""))</f>
        <v/>
      </c>
      <c r="D1069" s="232" t="str">
        <f>IF(ISERROR(IF(LEN(E1069)&gt;0,VLOOKUP(TEXT($E1069,0),'Angaben Stationen'!$E$14:$J$213,6,0),"")),"STATION IST NICHT VORHANDEN",IF(LEN(E1069)&gt;0,VLOOKUP(TEXT($E1069,0),'Angaben Stationen'!$E$14:$J$213,6,0),""))</f>
        <v/>
      </c>
      <c r="E1069" s="287"/>
      <c r="F1069" s="234"/>
      <c r="G1069" s="234"/>
      <c r="H1069" s="263"/>
      <c r="I1069" s="169"/>
      <c r="K1069" s="445" t="str">
        <f t="shared" si="132"/>
        <v>Leer</v>
      </c>
      <c r="L1069" s="445" t="str">
        <f>VLOOKUP($D1069,{"29 - Psychiatrie (Erwachsene)","BGI";"297 - stationsäquivalente Behandlung in der Erwachsenenpsychiatrie (29)","BGI";"30 - Kinder- und Jugendpsychiatrie","BGII";"307 - stationsäquivalente Behandlung in der Kinder- und Jugendpsychiatrie (30)","BGII";"31 - Psychosomatik","BGI";"","Leer"},2,0)</f>
        <v>Leer</v>
      </c>
      <c r="M1069" s="445">
        <f t="shared" si="129"/>
        <v>0</v>
      </c>
      <c r="N1069" s="445">
        <f t="shared" si="130"/>
        <v>0</v>
      </c>
      <c r="O1069" s="445">
        <f t="shared" si="133"/>
        <v>0</v>
      </c>
      <c r="P1069" s="445">
        <f t="shared" si="134"/>
        <v>0</v>
      </c>
      <c r="Q1069" s="445">
        <f t="shared" si="135"/>
        <v>0</v>
      </c>
      <c r="R1069" s="415" t="str">
        <f t="shared" si="136"/>
        <v>Leer</v>
      </c>
      <c r="S1069" s="445">
        <f>IF('Angaben KH-Standort'!D$29='A4'!D1069,IF('Angaben KH-Standort'!E$29="Ja",1,0),0)</f>
        <v>0</v>
      </c>
      <c r="T1069" s="445">
        <f>IF('Angaben KH-Standort'!D$30='A4'!D1069,IF('Angaben KH-Standort'!E$30="Ja",1,0),0)</f>
        <v>0</v>
      </c>
      <c r="U1069" s="445">
        <f>IF('Angaben KH-Standort'!D$31='A4'!D1069,IF('Angaben KH-Standort'!E$31="Ja",1,0),0)</f>
        <v>0</v>
      </c>
    </row>
    <row r="1070" spans="2:21" ht="15" customHeight="1" x14ac:dyDescent="0.3">
      <c r="B1070" s="70" t="str">
        <f t="shared" si="131"/>
        <v>!!!</v>
      </c>
      <c r="C1070" s="265" t="str">
        <f>IF(ISERROR(IF(LEN(E1070)&gt;0,VLOOKUP(TEXT($E1070,0),'Angaben Stationen'!$E$14:$J$213,5,0),"")),"?",IF(LEN(E1070)&gt;0,VLOOKUP(TEXT($E1070,0),'Angaben Stationen'!$E$14:$J$213,5,0),""))</f>
        <v/>
      </c>
      <c r="D1070" s="232" t="str">
        <f>IF(ISERROR(IF(LEN(E1070)&gt;0,VLOOKUP(TEXT($E1070,0),'Angaben Stationen'!$E$14:$J$213,6,0),"")),"STATION IST NICHT VORHANDEN",IF(LEN(E1070)&gt;0,VLOOKUP(TEXT($E1070,0),'Angaben Stationen'!$E$14:$J$213,6,0),""))</f>
        <v/>
      </c>
      <c r="E1070" s="287"/>
      <c r="F1070" s="234"/>
      <c r="G1070" s="234"/>
      <c r="H1070" s="263"/>
      <c r="I1070" s="169"/>
      <c r="K1070" s="445" t="str">
        <f t="shared" si="132"/>
        <v>Leer</v>
      </c>
      <c r="L1070" s="445" t="str">
        <f>VLOOKUP($D1070,{"29 - Psychiatrie (Erwachsene)","BGI";"297 - stationsäquivalente Behandlung in der Erwachsenenpsychiatrie (29)","BGI";"30 - Kinder- und Jugendpsychiatrie","BGII";"307 - stationsäquivalente Behandlung in der Kinder- und Jugendpsychiatrie (30)","BGII";"31 - Psychosomatik","BGI";"","Leer"},2,0)</f>
        <v>Leer</v>
      </c>
      <c r="M1070" s="445">
        <f t="shared" si="129"/>
        <v>0</v>
      </c>
      <c r="N1070" s="445">
        <f t="shared" si="130"/>
        <v>0</v>
      </c>
      <c r="O1070" s="445">
        <f t="shared" si="133"/>
        <v>0</v>
      </c>
      <c r="P1070" s="445">
        <f t="shared" si="134"/>
        <v>0</v>
      </c>
      <c r="Q1070" s="445">
        <f t="shared" si="135"/>
        <v>0</v>
      </c>
      <c r="R1070" s="415" t="str">
        <f t="shared" si="136"/>
        <v>Leer</v>
      </c>
      <c r="S1070" s="445">
        <f>IF('Angaben KH-Standort'!D$29='A4'!D1070,IF('Angaben KH-Standort'!E$29="Ja",1,0),0)</f>
        <v>0</v>
      </c>
      <c r="T1070" s="445">
        <f>IF('Angaben KH-Standort'!D$30='A4'!D1070,IF('Angaben KH-Standort'!E$30="Ja",1,0),0)</f>
        <v>0</v>
      </c>
      <c r="U1070" s="445">
        <f>IF('Angaben KH-Standort'!D$31='A4'!D1070,IF('Angaben KH-Standort'!E$31="Ja",1,0),0)</f>
        <v>0</v>
      </c>
    </row>
    <row r="1071" spans="2:21" ht="15" customHeight="1" x14ac:dyDescent="0.3">
      <c r="B1071" s="70" t="str">
        <f t="shared" si="131"/>
        <v>!!!</v>
      </c>
      <c r="C1071" s="265" t="str">
        <f>IF(ISERROR(IF(LEN(E1071)&gt;0,VLOOKUP(TEXT($E1071,0),'Angaben Stationen'!$E$14:$J$213,5,0),"")),"?",IF(LEN(E1071)&gt;0,VLOOKUP(TEXT($E1071,0),'Angaben Stationen'!$E$14:$J$213,5,0),""))</f>
        <v/>
      </c>
      <c r="D1071" s="232" t="str">
        <f>IF(ISERROR(IF(LEN(E1071)&gt;0,VLOOKUP(TEXT($E1071,0),'Angaben Stationen'!$E$14:$J$213,6,0),"")),"STATION IST NICHT VORHANDEN",IF(LEN(E1071)&gt;0,VLOOKUP(TEXT($E1071,0),'Angaben Stationen'!$E$14:$J$213,6,0),""))</f>
        <v/>
      </c>
      <c r="E1071" s="287"/>
      <c r="F1071" s="234"/>
      <c r="G1071" s="234"/>
      <c r="H1071" s="263"/>
      <c r="I1071" s="169"/>
      <c r="K1071" s="445" t="str">
        <f t="shared" si="132"/>
        <v>Leer</v>
      </c>
      <c r="L1071" s="445" t="str">
        <f>VLOOKUP($D1071,{"29 - Psychiatrie (Erwachsene)","BGI";"297 - stationsäquivalente Behandlung in der Erwachsenenpsychiatrie (29)","BGI";"30 - Kinder- und Jugendpsychiatrie","BGII";"307 - stationsäquivalente Behandlung in der Kinder- und Jugendpsychiatrie (30)","BGII";"31 - Psychosomatik","BGI";"","Leer"},2,0)</f>
        <v>Leer</v>
      </c>
      <c r="M1071" s="445">
        <f t="shared" si="129"/>
        <v>0</v>
      </c>
      <c r="N1071" s="445">
        <f t="shared" si="130"/>
        <v>0</v>
      </c>
      <c r="O1071" s="445">
        <f t="shared" si="133"/>
        <v>0</v>
      </c>
      <c r="P1071" s="445">
        <f t="shared" si="134"/>
        <v>0</v>
      </c>
      <c r="Q1071" s="445">
        <f t="shared" si="135"/>
        <v>0</v>
      </c>
      <c r="R1071" s="415" t="str">
        <f t="shared" si="136"/>
        <v>Leer</v>
      </c>
      <c r="S1071" s="445">
        <f>IF('Angaben KH-Standort'!D$29='A4'!D1071,IF('Angaben KH-Standort'!E$29="Ja",1,0),0)</f>
        <v>0</v>
      </c>
      <c r="T1071" s="445">
        <f>IF('Angaben KH-Standort'!D$30='A4'!D1071,IF('Angaben KH-Standort'!E$30="Ja",1,0),0)</f>
        <v>0</v>
      </c>
      <c r="U1071" s="445">
        <f>IF('Angaben KH-Standort'!D$31='A4'!D1071,IF('Angaben KH-Standort'!E$31="Ja",1,0),0)</f>
        <v>0</v>
      </c>
    </row>
    <row r="1072" spans="2:21" ht="15" customHeight="1" x14ac:dyDescent="0.3">
      <c r="B1072" s="70" t="str">
        <f t="shared" si="131"/>
        <v>!!!</v>
      </c>
      <c r="C1072" s="265" t="str">
        <f>IF(ISERROR(IF(LEN(E1072)&gt;0,VLOOKUP(TEXT($E1072,0),'Angaben Stationen'!$E$14:$J$213,5,0),"")),"?",IF(LEN(E1072)&gt;0,VLOOKUP(TEXT($E1072,0),'Angaben Stationen'!$E$14:$J$213,5,0),""))</f>
        <v/>
      </c>
      <c r="D1072" s="232" t="str">
        <f>IF(ISERROR(IF(LEN(E1072)&gt;0,VLOOKUP(TEXT($E1072,0),'Angaben Stationen'!$E$14:$J$213,6,0),"")),"STATION IST NICHT VORHANDEN",IF(LEN(E1072)&gt;0,VLOOKUP(TEXT($E1072,0),'Angaben Stationen'!$E$14:$J$213,6,0),""))</f>
        <v/>
      </c>
      <c r="E1072" s="287"/>
      <c r="F1072" s="234"/>
      <c r="G1072" s="234"/>
      <c r="H1072" s="263"/>
      <c r="I1072" s="169"/>
      <c r="K1072" s="445" t="str">
        <f t="shared" si="132"/>
        <v>Leer</v>
      </c>
      <c r="L1072" s="445" t="str">
        <f>VLOOKUP($D1072,{"29 - Psychiatrie (Erwachsene)","BGI";"297 - stationsäquivalente Behandlung in der Erwachsenenpsychiatrie (29)","BGI";"30 - Kinder- und Jugendpsychiatrie","BGII";"307 - stationsäquivalente Behandlung in der Kinder- und Jugendpsychiatrie (30)","BGII";"31 - Psychosomatik","BGI";"","Leer"},2,0)</f>
        <v>Leer</v>
      </c>
      <c r="M1072" s="445">
        <f t="shared" si="129"/>
        <v>0</v>
      </c>
      <c r="N1072" s="445">
        <f t="shared" si="130"/>
        <v>0</v>
      </c>
      <c r="O1072" s="445">
        <f t="shared" si="133"/>
        <v>0</v>
      </c>
      <c r="P1072" s="445">
        <f t="shared" si="134"/>
        <v>0</v>
      </c>
      <c r="Q1072" s="445">
        <f t="shared" si="135"/>
        <v>0</v>
      </c>
      <c r="R1072" s="415" t="str">
        <f t="shared" si="136"/>
        <v>Leer</v>
      </c>
      <c r="S1072" s="445">
        <f>IF('Angaben KH-Standort'!D$29='A4'!D1072,IF('Angaben KH-Standort'!E$29="Ja",1,0),0)</f>
        <v>0</v>
      </c>
      <c r="T1072" s="445">
        <f>IF('Angaben KH-Standort'!D$30='A4'!D1072,IF('Angaben KH-Standort'!E$30="Ja",1,0),0)</f>
        <v>0</v>
      </c>
      <c r="U1072" s="445">
        <f>IF('Angaben KH-Standort'!D$31='A4'!D1072,IF('Angaben KH-Standort'!E$31="Ja",1,0),0)</f>
        <v>0</v>
      </c>
    </row>
    <row r="1073" spans="2:21" ht="15" customHeight="1" x14ac:dyDescent="0.3">
      <c r="B1073" s="70" t="str">
        <f t="shared" si="131"/>
        <v>!!!</v>
      </c>
      <c r="C1073" s="265" t="str">
        <f>IF(ISERROR(IF(LEN(E1073)&gt;0,VLOOKUP(TEXT($E1073,0),'Angaben Stationen'!$E$14:$J$213,5,0),"")),"?",IF(LEN(E1073)&gt;0,VLOOKUP(TEXT($E1073,0),'Angaben Stationen'!$E$14:$J$213,5,0),""))</f>
        <v/>
      </c>
      <c r="D1073" s="232" t="str">
        <f>IF(ISERROR(IF(LEN(E1073)&gt;0,VLOOKUP(TEXT($E1073,0),'Angaben Stationen'!$E$14:$J$213,6,0),"")),"STATION IST NICHT VORHANDEN",IF(LEN(E1073)&gt;0,VLOOKUP(TEXT($E1073,0),'Angaben Stationen'!$E$14:$J$213,6,0),""))</f>
        <v/>
      </c>
      <c r="E1073" s="287"/>
      <c r="F1073" s="234"/>
      <c r="G1073" s="234"/>
      <c r="H1073" s="263"/>
      <c r="I1073" s="169"/>
      <c r="K1073" s="445" t="str">
        <f t="shared" si="132"/>
        <v>Leer</v>
      </c>
      <c r="L1073" s="445" t="str">
        <f>VLOOKUP($D1073,{"29 - Psychiatrie (Erwachsene)","BGI";"297 - stationsäquivalente Behandlung in der Erwachsenenpsychiatrie (29)","BGI";"30 - Kinder- und Jugendpsychiatrie","BGII";"307 - stationsäquivalente Behandlung in der Kinder- und Jugendpsychiatrie (30)","BGII";"31 - Psychosomatik","BGI";"","Leer"},2,0)</f>
        <v>Leer</v>
      </c>
      <c r="M1073" s="445">
        <f t="shared" si="129"/>
        <v>0</v>
      </c>
      <c r="N1073" s="445">
        <f t="shared" si="130"/>
        <v>0</v>
      </c>
      <c r="O1073" s="445">
        <f t="shared" si="133"/>
        <v>0</v>
      </c>
      <c r="P1073" s="445">
        <f t="shared" si="134"/>
        <v>0</v>
      </c>
      <c r="Q1073" s="445">
        <f t="shared" si="135"/>
        <v>0</v>
      </c>
      <c r="R1073" s="415" t="str">
        <f t="shared" si="136"/>
        <v>Leer</v>
      </c>
      <c r="S1073" s="445">
        <f>IF('Angaben KH-Standort'!D$29='A4'!D1073,IF('Angaben KH-Standort'!E$29="Ja",1,0),0)</f>
        <v>0</v>
      </c>
      <c r="T1073" s="445">
        <f>IF('Angaben KH-Standort'!D$30='A4'!D1073,IF('Angaben KH-Standort'!E$30="Ja",1,0),0)</f>
        <v>0</v>
      </c>
      <c r="U1073" s="445">
        <f>IF('Angaben KH-Standort'!D$31='A4'!D1073,IF('Angaben KH-Standort'!E$31="Ja",1,0),0)</f>
        <v>0</v>
      </c>
    </row>
    <row r="1074" spans="2:21" ht="15" customHeight="1" x14ac:dyDescent="0.3">
      <c r="B1074" s="70" t="str">
        <f t="shared" si="131"/>
        <v>!!!</v>
      </c>
      <c r="C1074" s="265" t="str">
        <f>IF(ISERROR(IF(LEN(E1074)&gt;0,VLOOKUP(TEXT($E1074,0),'Angaben Stationen'!$E$14:$J$213,5,0),"")),"?",IF(LEN(E1074)&gt;0,VLOOKUP(TEXT($E1074,0),'Angaben Stationen'!$E$14:$J$213,5,0),""))</f>
        <v/>
      </c>
      <c r="D1074" s="232" t="str">
        <f>IF(ISERROR(IF(LEN(E1074)&gt;0,VLOOKUP(TEXT($E1074,0),'Angaben Stationen'!$E$14:$J$213,6,0),"")),"STATION IST NICHT VORHANDEN",IF(LEN(E1074)&gt;0,VLOOKUP(TEXT($E1074,0),'Angaben Stationen'!$E$14:$J$213,6,0),""))</f>
        <v/>
      </c>
      <c r="E1074" s="287"/>
      <c r="F1074" s="234"/>
      <c r="G1074" s="234"/>
      <c r="H1074" s="263"/>
      <c r="I1074" s="169"/>
      <c r="K1074" s="445" t="str">
        <f t="shared" si="132"/>
        <v>Leer</v>
      </c>
      <c r="L1074" s="445" t="str">
        <f>VLOOKUP($D1074,{"29 - Psychiatrie (Erwachsene)","BGI";"297 - stationsäquivalente Behandlung in der Erwachsenenpsychiatrie (29)","BGI";"30 - Kinder- und Jugendpsychiatrie","BGII";"307 - stationsäquivalente Behandlung in der Kinder- und Jugendpsychiatrie (30)","BGII";"31 - Psychosomatik","BGI";"","Leer"},2,0)</f>
        <v>Leer</v>
      </c>
      <c r="M1074" s="445">
        <f t="shared" si="129"/>
        <v>0</v>
      </c>
      <c r="N1074" s="445">
        <f t="shared" si="130"/>
        <v>0</v>
      </c>
      <c r="O1074" s="445">
        <f t="shared" si="133"/>
        <v>0</v>
      </c>
      <c r="P1074" s="445">
        <f t="shared" si="134"/>
        <v>0</v>
      </c>
      <c r="Q1074" s="445">
        <f t="shared" si="135"/>
        <v>0</v>
      </c>
      <c r="R1074" s="415" t="str">
        <f t="shared" si="136"/>
        <v>Leer</v>
      </c>
      <c r="S1074" s="445">
        <f>IF('Angaben KH-Standort'!D$29='A4'!D1074,IF('Angaben KH-Standort'!E$29="Ja",1,0),0)</f>
        <v>0</v>
      </c>
      <c r="T1074" s="445">
        <f>IF('Angaben KH-Standort'!D$30='A4'!D1074,IF('Angaben KH-Standort'!E$30="Ja",1,0),0)</f>
        <v>0</v>
      </c>
      <c r="U1074" s="445">
        <f>IF('Angaben KH-Standort'!D$31='A4'!D1074,IF('Angaben KH-Standort'!E$31="Ja",1,0),0)</f>
        <v>0</v>
      </c>
    </row>
    <row r="1075" spans="2:21" ht="15" customHeight="1" x14ac:dyDescent="0.3">
      <c r="B1075" s="70" t="str">
        <f t="shared" si="131"/>
        <v>!!!</v>
      </c>
      <c r="C1075" s="265" t="str">
        <f>IF(ISERROR(IF(LEN(E1075)&gt;0,VLOOKUP(TEXT($E1075,0),'Angaben Stationen'!$E$14:$J$213,5,0),"")),"?",IF(LEN(E1075)&gt;0,VLOOKUP(TEXT($E1075,0),'Angaben Stationen'!$E$14:$J$213,5,0),""))</f>
        <v/>
      </c>
      <c r="D1075" s="232" t="str">
        <f>IF(ISERROR(IF(LEN(E1075)&gt;0,VLOOKUP(TEXT($E1075,0),'Angaben Stationen'!$E$14:$J$213,6,0),"")),"STATION IST NICHT VORHANDEN",IF(LEN(E1075)&gt;0,VLOOKUP(TEXT($E1075,0),'Angaben Stationen'!$E$14:$J$213,6,0),""))</f>
        <v/>
      </c>
      <c r="E1075" s="287"/>
      <c r="F1075" s="234"/>
      <c r="G1075" s="234"/>
      <c r="H1075" s="263"/>
      <c r="I1075" s="169"/>
      <c r="K1075" s="445" t="str">
        <f t="shared" si="132"/>
        <v>Leer</v>
      </c>
      <c r="L1075" s="445" t="str">
        <f>VLOOKUP($D1075,{"29 - Psychiatrie (Erwachsene)","BGI";"297 - stationsäquivalente Behandlung in der Erwachsenenpsychiatrie (29)","BGI";"30 - Kinder- und Jugendpsychiatrie","BGII";"307 - stationsäquivalente Behandlung in der Kinder- und Jugendpsychiatrie (30)","BGII";"31 - Psychosomatik","BGI";"","Leer"},2,0)</f>
        <v>Leer</v>
      </c>
      <c r="M1075" s="445">
        <f t="shared" si="129"/>
        <v>0</v>
      </c>
      <c r="N1075" s="445">
        <f t="shared" si="130"/>
        <v>0</v>
      </c>
      <c r="O1075" s="445">
        <f t="shared" si="133"/>
        <v>0</v>
      </c>
      <c r="P1075" s="445">
        <f t="shared" si="134"/>
        <v>0</v>
      </c>
      <c r="Q1075" s="445">
        <f t="shared" si="135"/>
        <v>0</v>
      </c>
      <c r="R1075" s="415" t="str">
        <f t="shared" si="136"/>
        <v>Leer</v>
      </c>
      <c r="S1075" s="445">
        <f>IF('Angaben KH-Standort'!D$29='A4'!D1075,IF('Angaben KH-Standort'!E$29="Ja",1,0),0)</f>
        <v>0</v>
      </c>
      <c r="T1075" s="445">
        <f>IF('Angaben KH-Standort'!D$30='A4'!D1075,IF('Angaben KH-Standort'!E$30="Ja",1,0),0)</f>
        <v>0</v>
      </c>
      <c r="U1075" s="445">
        <f>IF('Angaben KH-Standort'!D$31='A4'!D1075,IF('Angaben KH-Standort'!E$31="Ja",1,0),0)</f>
        <v>0</v>
      </c>
    </row>
    <row r="1076" spans="2:21" ht="15" customHeight="1" x14ac:dyDescent="0.3">
      <c r="B1076" s="70" t="str">
        <f t="shared" si="131"/>
        <v>!!!</v>
      </c>
      <c r="C1076" s="265" t="str">
        <f>IF(ISERROR(IF(LEN(E1076)&gt;0,VLOOKUP(TEXT($E1076,0),'Angaben Stationen'!$E$14:$J$213,5,0),"")),"?",IF(LEN(E1076)&gt;0,VLOOKUP(TEXT($E1076,0),'Angaben Stationen'!$E$14:$J$213,5,0),""))</f>
        <v/>
      </c>
      <c r="D1076" s="232" t="str">
        <f>IF(ISERROR(IF(LEN(E1076)&gt;0,VLOOKUP(TEXT($E1076,0),'Angaben Stationen'!$E$14:$J$213,6,0),"")),"STATION IST NICHT VORHANDEN",IF(LEN(E1076)&gt;0,VLOOKUP(TEXT($E1076,0),'Angaben Stationen'!$E$14:$J$213,6,0),""))</f>
        <v/>
      </c>
      <c r="E1076" s="287"/>
      <c r="F1076" s="234"/>
      <c r="G1076" s="234"/>
      <c r="H1076" s="263"/>
      <c r="I1076" s="169"/>
      <c r="K1076" s="445" t="str">
        <f t="shared" si="132"/>
        <v>Leer</v>
      </c>
      <c r="L1076" s="445" t="str">
        <f>VLOOKUP($D1076,{"29 - Psychiatrie (Erwachsene)","BGI";"297 - stationsäquivalente Behandlung in der Erwachsenenpsychiatrie (29)","BGI";"30 - Kinder- und Jugendpsychiatrie","BGII";"307 - stationsäquivalente Behandlung in der Kinder- und Jugendpsychiatrie (30)","BGII";"31 - Psychosomatik","BGI";"","Leer"},2,0)</f>
        <v>Leer</v>
      </c>
      <c r="M1076" s="445">
        <f t="shared" si="129"/>
        <v>0</v>
      </c>
      <c r="N1076" s="445">
        <f t="shared" si="130"/>
        <v>0</v>
      </c>
      <c r="O1076" s="445">
        <f t="shared" si="133"/>
        <v>0</v>
      </c>
      <c r="P1076" s="445">
        <f t="shared" si="134"/>
        <v>0</v>
      </c>
      <c r="Q1076" s="445">
        <f t="shared" si="135"/>
        <v>0</v>
      </c>
      <c r="R1076" s="415" t="str">
        <f t="shared" si="136"/>
        <v>Leer</v>
      </c>
      <c r="S1076" s="445">
        <f>IF('Angaben KH-Standort'!D$29='A4'!D1076,IF('Angaben KH-Standort'!E$29="Ja",1,0),0)</f>
        <v>0</v>
      </c>
      <c r="T1076" s="445">
        <f>IF('Angaben KH-Standort'!D$30='A4'!D1076,IF('Angaben KH-Standort'!E$30="Ja",1,0),0)</f>
        <v>0</v>
      </c>
      <c r="U1076" s="445">
        <f>IF('Angaben KH-Standort'!D$31='A4'!D1076,IF('Angaben KH-Standort'!E$31="Ja",1,0),0)</f>
        <v>0</v>
      </c>
    </row>
    <row r="1077" spans="2:21" ht="15" customHeight="1" x14ac:dyDescent="0.3">
      <c r="B1077" s="70" t="str">
        <f t="shared" si="131"/>
        <v>!!!</v>
      </c>
      <c r="C1077" s="265" t="str">
        <f>IF(ISERROR(IF(LEN(E1077)&gt;0,VLOOKUP(TEXT($E1077,0),'Angaben Stationen'!$E$14:$J$213,5,0),"")),"?",IF(LEN(E1077)&gt;0,VLOOKUP(TEXT($E1077,0),'Angaben Stationen'!$E$14:$J$213,5,0),""))</f>
        <v/>
      </c>
      <c r="D1077" s="232" t="str">
        <f>IF(ISERROR(IF(LEN(E1077)&gt;0,VLOOKUP(TEXT($E1077,0),'Angaben Stationen'!$E$14:$J$213,6,0),"")),"STATION IST NICHT VORHANDEN",IF(LEN(E1077)&gt;0,VLOOKUP(TEXT($E1077,0),'Angaben Stationen'!$E$14:$J$213,6,0),""))</f>
        <v/>
      </c>
      <c r="E1077" s="287"/>
      <c r="F1077" s="234"/>
      <c r="G1077" s="234"/>
      <c r="H1077" s="263"/>
      <c r="I1077" s="169"/>
      <c r="K1077" s="445" t="str">
        <f t="shared" si="132"/>
        <v>Leer</v>
      </c>
      <c r="L1077" s="445" t="str">
        <f>VLOOKUP($D1077,{"29 - Psychiatrie (Erwachsene)","BGI";"297 - stationsäquivalente Behandlung in der Erwachsenenpsychiatrie (29)","BGI";"30 - Kinder- und Jugendpsychiatrie","BGII";"307 - stationsäquivalente Behandlung in der Kinder- und Jugendpsychiatrie (30)","BGII";"31 - Psychosomatik","BGI";"","Leer"},2,0)</f>
        <v>Leer</v>
      </c>
      <c r="M1077" s="445">
        <f t="shared" si="129"/>
        <v>0</v>
      </c>
      <c r="N1077" s="445">
        <f t="shared" si="130"/>
        <v>0</v>
      </c>
      <c r="O1077" s="445">
        <f t="shared" si="133"/>
        <v>0</v>
      </c>
      <c r="P1077" s="445">
        <f t="shared" si="134"/>
        <v>0</v>
      </c>
      <c r="Q1077" s="445">
        <f t="shared" si="135"/>
        <v>0</v>
      </c>
      <c r="R1077" s="415" t="str">
        <f t="shared" si="136"/>
        <v>Leer</v>
      </c>
      <c r="S1077" s="445">
        <f>IF('Angaben KH-Standort'!D$29='A4'!D1077,IF('Angaben KH-Standort'!E$29="Ja",1,0),0)</f>
        <v>0</v>
      </c>
      <c r="T1077" s="445">
        <f>IF('Angaben KH-Standort'!D$30='A4'!D1077,IF('Angaben KH-Standort'!E$30="Ja",1,0),0)</f>
        <v>0</v>
      </c>
      <c r="U1077" s="445">
        <f>IF('Angaben KH-Standort'!D$31='A4'!D1077,IF('Angaben KH-Standort'!E$31="Ja",1,0),0)</f>
        <v>0</v>
      </c>
    </row>
    <row r="1078" spans="2:21" ht="15" customHeight="1" x14ac:dyDescent="0.3">
      <c r="B1078" s="70" t="str">
        <f t="shared" si="131"/>
        <v>!!!</v>
      </c>
      <c r="C1078" s="265" t="str">
        <f>IF(ISERROR(IF(LEN(E1078)&gt;0,VLOOKUP(TEXT($E1078,0),'Angaben Stationen'!$E$14:$J$213,5,0),"")),"?",IF(LEN(E1078)&gt;0,VLOOKUP(TEXT($E1078,0),'Angaben Stationen'!$E$14:$J$213,5,0),""))</f>
        <v/>
      </c>
      <c r="D1078" s="232" t="str">
        <f>IF(ISERROR(IF(LEN(E1078)&gt;0,VLOOKUP(TEXT($E1078,0),'Angaben Stationen'!$E$14:$J$213,6,0),"")),"STATION IST NICHT VORHANDEN",IF(LEN(E1078)&gt;0,VLOOKUP(TEXT($E1078,0),'Angaben Stationen'!$E$14:$J$213,6,0),""))</f>
        <v/>
      </c>
      <c r="E1078" s="287"/>
      <c r="F1078" s="234"/>
      <c r="G1078" s="234"/>
      <c r="H1078" s="263"/>
      <c r="I1078" s="169"/>
      <c r="K1078" s="445" t="str">
        <f t="shared" si="132"/>
        <v>Leer</v>
      </c>
      <c r="L1078" s="445" t="str">
        <f>VLOOKUP($D1078,{"29 - Psychiatrie (Erwachsene)","BGI";"297 - stationsäquivalente Behandlung in der Erwachsenenpsychiatrie (29)","BGI";"30 - Kinder- und Jugendpsychiatrie","BGII";"307 - stationsäquivalente Behandlung in der Kinder- und Jugendpsychiatrie (30)","BGII";"31 - Psychosomatik","BGI";"","Leer"},2,0)</f>
        <v>Leer</v>
      </c>
      <c r="M1078" s="445">
        <f t="shared" si="129"/>
        <v>0</v>
      </c>
      <c r="N1078" s="445">
        <f t="shared" si="130"/>
        <v>0</v>
      </c>
      <c r="O1078" s="445">
        <f t="shared" si="133"/>
        <v>0</v>
      </c>
      <c r="P1078" s="445">
        <f t="shared" si="134"/>
        <v>0</v>
      </c>
      <c r="Q1078" s="445">
        <f t="shared" si="135"/>
        <v>0</v>
      </c>
      <c r="R1078" s="415" t="str">
        <f t="shared" si="136"/>
        <v>Leer</v>
      </c>
      <c r="S1078" s="445">
        <f>IF('Angaben KH-Standort'!D$29='A4'!D1078,IF('Angaben KH-Standort'!E$29="Ja",1,0),0)</f>
        <v>0</v>
      </c>
      <c r="T1078" s="445">
        <f>IF('Angaben KH-Standort'!D$30='A4'!D1078,IF('Angaben KH-Standort'!E$30="Ja",1,0),0)</f>
        <v>0</v>
      </c>
      <c r="U1078" s="445">
        <f>IF('Angaben KH-Standort'!D$31='A4'!D1078,IF('Angaben KH-Standort'!E$31="Ja",1,0),0)</f>
        <v>0</v>
      </c>
    </row>
    <row r="1079" spans="2:21" ht="15" customHeight="1" x14ac:dyDescent="0.3">
      <c r="B1079" s="70" t="str">
        <f t="shared" si="131"/>
        <v>!!!</v>
      </c>
      <c r="C1079" s="265" t="str">
        <f>IF(ISERROR(IF(LEN(E1079)&gt;0,VLOOKUP(TEXT($E1079,0),'Angaben Stationen'!$E$14:$J$213,5,0),"")),"?",IF(LEN(E1079)&gt;0,VLOOKUP(TEXT($E1079,0),'Angaben Stationen'!$E$14:$J$213,5,0),""))</f>
        <v/>
      </c>
      <c r="D1079" s="232" t="str">
        <f>IF(ISERROR(IF(LEN(E1079)&gt;0,VLOOKUP(TEXT($E1079,0),'Angaben Stationen'!$E$14:$J$213,6,0),"")),"STATION IST NICHT VORHANDEN",IF(LEN(E1079)&gt;0,VLOOKUP(TEXT($E1079,0),'Angaben Stationen'!$E$14:$J$213,6,0),""))</f>
        <v/>
      </c>
      <c r="E1079" s="287"/>
      <c r="F1079" s="234"/>
      <c r="G1079" s="234"/>
      <c r="H1079" s="263"/>
      <c r="I1079" s="169"/>
      <c r="K1079" s="445" t="str">
        <f t="shared" si="132"/>
        <v>Leer</v>
      </c>
      <c r="L1079" s="445" t="str">
        <f>VLOOKUP($D1079,{"29 - Psychiatrie (Erwachsene)","BGI";"297 - stationsäquivalente Behandlung in der Erwachsenenpsychiatrie (29)","BGI";"30 - Kinder- und Jugendpsychiatrie","BGII";"307 - stationsäquivalente Behandlung in der Kinder- und Jugendpsychiatrie (30)","BGII";"31 - Psychosomatik","BGI";"","Leer"},2,0)</f>
        <v>Leer</v>
      </c>
      <c r="M1079" s="445">
        <f t="shared" si="129"/>
        <v>0</v>
      </c>
      <c r="N1079" s="445">
        <f t="shared" si="130"/>
        <v>0</v>
      </c>
      <c r="O1079" s="445">
        <f t="shared" si="133"/>
        <v>0</v>
      </c>
      <c r="P1079" s="445">
        <f t="shared" si="134"/>
        <v>0</v>
      </c>
      <c r="Q1079" s="445">
        <f t="shared" si="135"/>
        <v>0</v>
      </c>
      <c r="R1079" s="415" t="str">
        <f t="shared" si="136"/>
        <v>Leer</v>
      </c>
      <c r="S1079" s="445">
        <f>IF('Angaben KH-Standort'!D$29='A4'!D1079,IF('Angaben KH-Standort'!E$29="Ja",1,0),0)</f>
        <v>0</v>
      </c>
      <c r="T1079" s="445">
        <f>IF('Angaben KH-Standort'!D$30='A4'!D1079,IF('Angaben KH-Standort'!E$30="Ja",1,0),0)</f>
        <v>0</v>
      </c>
      <c r="U1079" s="445">
        <f>IF('Angaben KH-Standort'!D$31='A4'!D1079,IF('Angaben KH-Standort'!E$31="Ja",1,0),0)</f>
        <v>0</v>
      </c>
    </row>
    <row r="1080" spans="2:21" ht="15" customHeight="1" x14ac:dyDescent="0.3">
      <c r="B1080" s="70" t="str">
        <f t="shared" si="131"/>
        <v>!!!</v>
      </c>
      <c r="C1080" s="265" t="str">
        <f>IF(ISERROR(IF(LEN(E1080)&gt;0,VLOOKUP(TEXT($E1080,0),'Angaben Stationen'!$E$14:$J$213,5,0),"")),"?",IF(LEN(E1080)&gt;0,VLOOKUP(TEXT($E1080,0),'Angaben Stationen'!$E$14:$J$213,5,0),""))</f>
        <v/>
      </c>
      <c r="D1080" s="232" t="str">
        <f>IF(ISERROR(IF(LEN(E1080)&gt;0,VLOOKUP(TEXT($E1080,0),'Angaben Stationen'!$E$14:$J$213,6,0),"")),"STATION IST NICHT VORHANDEN",IF(LEN(E1080)&gt;0,VLOOKUP(TEXT($E1080,0),'Angaben Stationen'!$E$14:$J$213,6,0),""))</f>
        <v/>
      </c>
      <c r="E1080" s="287"/>
      <c r="F1080" s="234"/>
      <c r="G1080" s="234"/>
      <c r="H1080" s="263"/>
      <c r="I1080" s="169"/>
      <c r="K1080" s="445" t="str">
        <f t="shared" si="132"/>
        <v>Leer</v>
      </c>
      <c r="L1080" s="445" t="str">
        <f>VLOOKUP($D1080,{"29 - Psychiatrie (Erwachsene)","BGI";"297 - stationsäquivalente Behandlung in der Erwachsenenpsychiatrie (29)","BGI";"30 - Kinder- und Jugendpsychiatrie","BGII";"307 - stationsäquivalente Behandlung in der Kinder- und Jugendpsychiatrie (30)","BGII";"31 - Psychosomatik","BGI";"","Leer"},2,0)</f>
        <v>Leer</v>
      </c>
      <c r="M1080" s="445">
        <f t="shared" si="129"/>
        <v>0</v>
      </c>
      <c r="N1080" s="445">
        <f t="shared" si="130"/>
        <v>0</v>
      </c>
      <c r="O1080" s="445">
        <f t="shared" si="133"/>
        <v>0</v>
      </c>
      <c r="P1080" s="445">
        <f t="shared" si="134"/>
        <v>0</v>
      </c>
      <c r="Q1080" s="445">
        <f t="shared" si="135"/>
        <v>0</v>
      </c>
      <c r="R1080" s="415" t="str">
        <f t="shared" si="136"/>
        <v>Leer</v>
      </c>
      <c r="S1080" s="445">
        <f>IF('Angaben KH-Standort'!D$29='A4'!D1080,IF('Angaben KH-Standort'!E$29="Ja",1,0),0)</f>
        <v>0</v>
      </c>
      <c r="T1080" s="445">
        <f>IF('Angaben KH-Standort'!D$30='A4'!D1080,IF('Angaben KH-Standort'!E$30="Ja",1,0),0)</f>
        <v>0</v>
      </c>
      <c r="U1080" s="445">
        <f>IF('Angaben KH-Standort'!D$31='A4'!D1080,IF('Angaben KH-Standort'!E$31="Ja",1,0),0)</f>
        <v>0</v>
      </c>
    </row>
    <row r="1081" spans="2:21" ht="15" customHeight="1" x14ac:dyDescent="0.3">
      <c r="B1081" s="70" t="str">
        <f t="shared" si="131"/>
        <v>!!!</v>
      </c>
      <c r="C1081" s="265" t="str">
        <f>IF(ISERROR(IF(LEN(E1081)&gt;0,VLOOKUP(TEXT($E1081,0),'Angaben Stationen'!$E$14:$J$213,5,0),"")),"?",IF(LEN(E1081)&gt;0,VLOOKUP(TEXT($E1081,0),'Angaben Stationen'!$E$14:$J$213,5,0),""))</f>
        <v/>
      </c>
      <c r="D1081" s="232" t="str">
        <f>IF(ISERROR(IF(LEN(E1081)&gt;0,VLOOKUP(TEXT($E1081,0),'Angaben Stationen'!$E$14:$J$213,6,0),"")),"STATION IST NICHT VORHANDEN",IF(LEN(E1081)&gt;0,VLOOKUP(TEXT($E1081,0),'Angaben Stationen'!$E$14:$J$213,6,0),""))</f>
        <v/>
      </c>
      <c r="E1081" s="287"/>
      <c r="F1081" s="234"/>
      <c r="G1081" s="234"/>
      <c r="H1081" s="263"/>
      <c r="I1081" s="169"/>
      <c r="K1081" s="445" t="str">
        <f t="shared" si="132"/>
        <v>Leer</v>
      </c>
      <c r="L1081" s="445" t="str">
        <f>VLOOKUP($D1081,{"29 - Psychiatrie (Erwachsene)","BGI";"297 - stationsäquivalente Behandlung in der Erwachsenenpsychiatrie (29)","BGI";"30 - Kinder- und Jugendpsychiatrie","BGII";"307 - stationsäquivalente Behandlung in der Kinder- und Jugendpsychiatrie (30)","BGII";"31 - Psychosomatik","BGI";"","Leer"},2,0)</f>
        <v>Leer</v>
      </c>
      <c r="M1081" s="445">
        <f t="shared" si="129"/>
        <v>0</v>
      </c>
      <c r="N1081" s="445">
        <f t="shared" si="130"/>
        <v>0</v>
      </c>
      <c r="O1081" s="445">
        <f t="shared" si="133"/>
        <v>0</v>
      </c>
      <c r="P1081" s="445">
        <f t="shared" si="134"/>
        <v>0</v>
      </c>
      <c r="Q1081" s="445">
        <f t="shared" si="135"/>
        <v>0</v>
      </c>
      <c r="R1081" s="415" t="str">
        <f t="shared" si="136"/>
        <v>Leer</v>
      </c>
      <c r="S1081" s="445">
        <f>IF('Angaben KH-Standort'!D$29='A4'!D1081,IF('Angaben KH-Standort'!E$29="Ja",1,0),0)</f>
        <v>0</v>
      </c>
      <c r="T1081" s="445">
        <f>IF('Angaben KH-Standort'!D$30='A4'!D1081,IF('Angaben KH-Standort'!E$30="Ja",1,0),0)</f>
        <v>0</v>
      </c>
      <c r="U1081" s="445">
        <f>IF('Angaben KH-Standort'!D$31='A4'!D1081,IF('Angaben KH-Standort'!E$31="Ja",1,0),0)</f>
        <v>0</v>
      </c>
    </row>
    <row r="1082" spans="2:21" ht="15" customHeight="1" x14ac:dyDescent="0.3">
      <c r="B1082" s="70" t="str">
        <f t="shared" si="131"/>
        <v>!!!</v>
      </c>
      <c r="C1082" s="265" t="str">
        <f>IF(ISERROR(IF(LEN(E1082)&gt;0,VLOOKUP(TEXT($E1082,0),'Angaben Stationen'!$E$14:$J$213,5,0),"")),"?",IF(LEN(E1082)&gt;0,VLOOKUP(TEXT($E1082,0),'Angaben Stationen'!$E$14:$J$213,5,0),""))</f>
        <v/>
      </c>
      <c r="D1082" s="232" t="str">
        <f>IF(ISERROR(IF(LEN(E1082)&gt;0,VLOOKUP(TEXT($E1082,0),'Angaben Stationen'!$E$14:$J$213,6,0),"")),"STATION IST NICHT VORHANDEN",IF(LEN(E1082)&gt;0,VLOOKUP(TEXT($E1082,0),'Angaben Stationen'!$E$14:$J$213,6,0),""))</f>
        <v/>
      </c>
      <c r="E1082" s="287"/>
      <c r="F1082" s="234"/>
      <c r="G1082" s="234"/>
      <c r="H1082" s="263"/>
      <c r="I1082" s="169"/>
      <c r="K1082" s="445" t="str">
        <f t="shared" si="132"/>
        <v>Leer</v>
      </c>
      <c r="L1082" s="445" t="str">
        <f>VLOOKUP($D1082,{"29 - Psychiatrie (Erwachsene)","BGI";"297 - stationsäquivalente Behandlung in der Erwachsenenpsychiatrie (29)","BGI";"30 - Kinder- und Jugendpsychiatrie","BGII";"307 - stationsäquivalente Behandlung in der Kinder- und Jugendpsychiatrie (30)","BGII";"31 - Psychosomatik","BGI";"","Leer"},2,0)</f>
        <v>Leer</v>
      </c>
      <c r="M1082" s="445">
        <f t="shared" si="129"/>
        <v>0</v>
      </c>
      <c r="N1082" s="445">
        <f t="shared" si="130"/>
        <v>0</v>
      </c>
      <c r="O1082" s="445">
        <f t="shared" si="133"/>
        <v>0</v>
      </c>
      <c r="P1082" s="445">
        <f t="shared" si="134"/>
        <v>0</v>
      </c>
      <c r="Q1082" s="445">
        <f t="shared" si="135"/>
        <v>0</v>
      </c>
      <c r="R1082" s="415" t="str">
        <f t="shared" si="136"/>
        <v>Leer</v>
      </c>
      <c r="S1082" s="445">
        <f>IF('Angaben KH-Standort'!D$29='A4'!D1082,IF('Angaben KH-Standort'!E$29="Ja",1,0),0)</f>
        <v>0</v>
      </c>
      <c r="T1082" s="445">
        <f>IF('Angaben KH-Standort'!D$30='A4'!D1082,IF('Angaben KH-Standort'!E$30="Ja",1,0),0)</f>
        <v>0</v>
      </c>
      <c r="U1082" s="445">
        <f>IF('Angaben KH-Standort'!D$31='A4'!D1082,IF('Angaben KH-Standort'!E$31="Ja",1,0),0)</f>
        <v>0</v>
      </c>
    </row>
    <row r="1083" spans="2:21" ht="15" customHeight="1" x14ac:dyDescent="0.3">
      <c r="B1083" s="70" t="str">
        <f t="shared" si="131"/>
        <v>!!!</v>
      </c>
      <c r="C1083" s="265" t="str">
        <f>IF(ISERROR(IF(LEN(E1083)&gt;0,VLOOKUP(TEXT($E1083,0),'Angaben Stationen'!$E$14:$J$213,5,0),"")),"?",IF(LEN(E1083)&gt;0,VLOOKUP(TEXT($E1083,0),'Angaben Stationen'!$E$14:$J$213,5,0),""))</f>
        <v/>
      </c>
      <c r="D1083" s="232" t="str">
        <f>IF(ISERROR(IF(LEN(E1083)&gt;0,VLOOKUP(TEXT($E1083,0),'Angaben Stationen'!$E$14:$J$213,6,0),"")),"STATION IST NICHT VORHANDEN",IF(LEN(E1083)&gt;0,VLOOKUP(TEXT($E1083,0),'Angaben Stationen'!$E$14:$J$213,6,0),""))</f>
        <v/>
      </c>
      <c r="E1083" s="287"/>
      <c r="F1083" s="234"/>
      <c r="G1083" s="234"/>
      <c r="H1083" s="263"/>
      <c r="I1083" s="169"/>
      <c r="K1083" s="445" t="str">
        <f t="shared" si="132"/>
        <v>Leer</v>
      </c>
      <c r="L1083" s="445" t="str">
        <f>VLOOKUP($D1083,{"29 - Psychiatrie (Erwachsene)","BGI";"297 - stationsäquivalente Behandlung in der Erwachsenenpsychiatrie (29)","BGI";"30 - Kinder- und Jugendpsychiatrie","BGII";"307 - stationsäquivalente Behandlung in der Kinder- und Jugendpsychiatrie (30)","BGII";"31 - Psychosomatik","BGI";"","Leer"},2,0)</f>
        <v>Leer</v>
      </c>
      <c r="M1083" s="445">
        <f t="shared" si="129"/>
        <v>0</v>
      </c>
      <c r="N1083" s="445">
        <f t="shared" si="130"/>
        <v>0</v>
      </c>
      <c r="O1083" s="445">
        <f t="shared" si="133"/>
        <v>0</v>
      </c>
      <c r="P1083" s="445">
        <f t="shared" si="134"/>
        <v>0</v>
      </c>
      <c r="Q1083" s="445">
        <f t="shared" si="135"/>
        <v>0</v>
      </c>
      <c r="R1083" s="415" t="str">
        <f t="shared" si="136"/>
        <v>Leer</v>
      </c>
      <c r="S1083" s="445">
        <f>IF('Angaben KH-Standort'!D$29='A4'!D1083,IF('Angaben KH-Standort'!E$29="Ja",1,0),0)</f>
        <v>0</v>
      </c>
      <c r="T1083" s="445">
        <f>IF('Angaben KH-Standort'!D$30='A4'!D1083,IF('Angaben KH-Standort'!E$30="Ja",1,0),0)</f>
        <v>0</v>
      </c>
      <c r="U1083" s="445">
        <f>IF('Angaben KH-Standort'!D$31='A4'!D1083,IF('Angaben KH-Standort'!E$31="Ja",1,0),0)</f>
        <v>0</v>
      </c>
    </row>
    <row r="1084" spans="2:21" ht="15" customHeight="1" x14ac:dyDescent="0.3">
      <c r="B1084" s="70" t="str">
        <f t="shared" si="131"/>
        <v>!!!</v>
      </c>
      <c r="C1084" s="265" t="str">
        <f>IF(ISERROR(IF(LEN(E1084)&gt;0,VLOOKUP(TEXT($E1084,0),'Angaben Stationen'!$E$14:$J$213,5,0),"")),"?",IF(LEN(E1084)&gt;0,VLOOKUP(TEXT($E1084,0),'Angaben Stationen'!$E$14:$J$213,5,0),""))</f>
        <v/>
      </c>
      <c r="D1084" s="232" t="str">
        <f>IF(ISERROR(IF(LEN(E1084)&gt;0,VLOOKUP(TEXT($E1084,0),'Angaben Stationen'!$E$14:$J$213,6,0),"")),"STATION IST NICHT VORHANDEN",IF(LEN(E1084)&gt;0,VLOOKUP(TEXT($E1084,0),'Angaben Stationen'!$E$14:$J$213,6,0),""))</f>
        <v/>
      </c>
      <c r="E1084" s="287"/>
      <c r="F1084" s="234"/>
      <c r="G1084" s="234"/>
      <c r="H1084" s="263"/>
      <c r="I1084" s="169"/>
      <c r="K1084" s="445" t="str">
        <f t="shared" si="132"/>
        <v>Leer</v>
      </c>
      <c r="L1084" s="445" t="str">
        <f>VLOOKUP($D1084,{"29 - Psychiatrie (Erwachsene)","BGI";"297 - stationsäquivalente Behandlung in der Erwachsenenpsychiatrie (29)","BGI";"30 - Kinder- und Jugendpsychiatrie","BGII";"307 - stationsäquivalente Behandlung in der Kinder- und Jugendpsychiatrie (30)","BGII";"31 - Psychosomatik","BGI";"","Leer"},2,0)</f>
        <v>Leer</v>
      </c>
      <c r="M1084" s="445">
        <f t="shared" si="129"/>
        <v>0</v>
      </c>
      <c r="N1084" s="445">
        <f t="shared" si="130"/>
        <v>0</v>
      </c>
      <c r="O1084" s="445">
        <f t="shared" si="133"/>
        <v>0</v>
      </c>
      <c r="P1084" s="445">
        <f t="shared" si="134"/>
        <v>0</v>
      </c>
      <c r="Q1084" s="445">
        <f t="shared" si="135"/>
        <v>0</v>
      </c>
      <c r="R1084" s="415" t="str">
        <f t="shared" si="136"/>
        <v>Leer</v>
      </c>
      <c r="S1084" s="445">
        <f>IF('Angaben KH-Standort'!D$29='A4'!D1084,IF('Angaben KH-Standort'!E$29="Ja",1,0),0)</f>
        <v>0</v>
      </c>
      <c r="T1084" s="445">
        <f>IF('Angaben KH-Standort'!D$30='A4'!D1084,IF('Angaben KH-Standort'!E$30="Ja",1,0),0)</f>
        <v>0</v>
      </c>
      <c r="U1084" s="445">
        <f>IF('Angaben KH-Standort'!D$31='A4'!D1084,IF('Angaben KH-Standort'!E$31="Ja",1,0),0)</f>
        <v>0</v>
      </c>
    </row>
    <row r="1085" spans="2:21" ht="15" customHeight="1" x14ac:dyDescent="0.3">
      <c r="B1085" s="70" t="str">
        <f t="shared" si="131"/>
        <v>!!!</v>
      </c>
      <c r="C1085" s="265" t="str">
        <f>IF(ISERROR(IF(LEN(E1085)&gt;0,VLOOKUP(TEXT($E1085,0),'Angaben Stationen'!$E$14:$J$213,5,0),"")),"?",IF(LEN(E1085)&gt;0,VLOOKUP(TEXT($E1085,0),'Angaben Stationen'!$E$14:$J$213,5,0),""))</f>
        <v/>
      </c>
      <c r="D1085" s="232" t="str">
        <f>IF(ISERROR(IF(LEN(E1085)&gt;0,VLOOKUP(TEXT($E1085,0),'Angaben Stationen'!$E$14:$J$213,6,0),"")),"STATION IST NICHT VORHANDEN",IF(LEN(E1085)&gt;0,VLOOKUP(TEXT($E1085,0),'Angaben Stationen'!$E$14:$J$213,6,0),""))</f>
        <v/>
      </c>
      <c r="E1085" s="287"/>
      <c r="F1085" s="234"/>
      <c r="G1085" s="234"/>
      <c r="H1085" s="263"/>
      <c r="I1085" s="169"/>
      <c r="K1085" s="445" t="str">
        <f t="shared" si="132"/>
        <v>Leer</v>
      </c>
      <c r="L1085" s="445" t="str">
        <f>VLOOKUP($D1085,{"29 - Psychiatrie (Erwachsene)","BGI";"297 - stationsäquivalente Behandlung in der Erwachsenenpsychiatrie (29)","BGI";"30 - Kinder- und Jugendpsychiatrie","BGII";"307 - stationsäquivalente Behandlung in der Kinder- und Jugendpsychiatrie (30)","BGII";"31 - Psychosomatik","BGI";"","Leer"},2,0)</f>
        <v>Leer</v>
      </c>
      <c r="M1085" s="445">
        <f t="shared" si="129"/>
        <v>0</v>
      </c>
      <c r="N1085" s="445">
        <f t="shared" si="130"/>
        <v>0</v>
      </c>
      <c r="O1085" s="445">
        <f t="shared" si="133"/>
        <v>0</v>
      </c>
      <c r="P1085" s="445">
        <f t="shared" si="134"/>
        <v>0</v>
      </c>
      <c r="Q1085" s="445">
        <f t="shared" si="135"/>
        <v>0</v>
      </c>
      <c r="R1085" s="415" t="str">
        <f t="shared" si="136"/>
        <v>Leer</v>
      </c>
      <c r="S1085" s="445">
        <f>IF('Angaben KH-Standort'!D$29='A4'!D1085,IF('Angaben KH-Standort'!E$29="Ja",1,0),0)</f>
        <v>0</v>
      </c>
      <c r="T1085" s="445">
        <f>IF('Angaben KH-Standort'!D$30='A4'!D1085,IF('Angaben KH-Standort'!E$30="Ja",1,0),0)</f>
        <v>0</v>
      </c>
      <c r="U1085" s="445">
        <f>IF('Angaben KH-Standort'!D$31='A4'!D1085,IF('Angaben KH-Standort'!E$31="Ja",1,0),0)</f>
        <v>0</v>
      </c>
    </row>
    <row r="1086" spans="2:21" ht="15" customHeight="1" x14ac:dyDescent="0.3">
      <c r="B1086" s="70" t="str">
        <f t="shared" si="131"/>
        <v>!!!</v>
      </c>
      <c r="C1086" s="265" t="str">
        <f>IF(ISERROR(IF(LEN(E1086)&gt;0,VLOOKUP(TEXT($E1086,0),'Angaben Stationen'!$E$14:$J$213,5,0),"")),"?",IF(LEN(E1086)&gt;0,VLOOKUP(TEXT($E1086,0),'Angaben Stationen'!$E$14:$J$213,5,0),""))</f>
        <v/>
      </c>
      <c r="D1086" s="232" t="str">
        <f>IF(ISERROR(IF(LEN(E1086)&gt;0,VLOOKUP(TEXT($E1086,0),'Angaben Stationen'!$E$14:$J$213,6,0),"")),"STATION IST NICHT VORHANDEN",IF(LEN(E1086)&gt;0,VLOOKUP(TEXT($E1086,0),'Angaben Stationen'!$E$14:$J$213,6,0),""))</f>
        <v/>
      </c>
      <c r="E1086" s="287"/>
      <c r="F1086" s="234"/>
      <c r="G1086" s="234"/>
      <c r="H1086" s="263"/>
      <c r="I1086" s="169"/>
      <c r="K1086" s="445" t="str">
        <f t="shared" si="132"/>
        <v>Leer</v>
      </c>
      <c r="L1086" s="445" t="str">
        <f>VLOOKUP($D1086,{"29 - Psychiatrie (Erwachsene)","BGI";"297 - stationsäquivalente Behandlung in der Erwachsenenpsychiatrie (29)","BGI";"30 - Kinder- und Jugendpsychiatrie","BGII";"307 - stationsäquivalente Behandlung in der Kinder- und Jugendpsychiatrie (30)","BGII";"31 - Psychosomatik","BGI";"","Leer"},2,0)</f>
        <v>Leer</v>
      </c>
      <c r="M1086" s="445">
        <f t="shared" si="129"/>
        <v>0</v>
      </c>
      <c r="N1086" s="445">
        <f t="shared" si="130"/>
        <v>0</v>
      </c>
      <c r="O1086" s="445">
        <f t="shared" si="133"/>
        <v>0</v>
      </c>
      <c r="P1086" s="445">
        <f t="shared" si="134"/>
        <v>0</v>
      </c>
      <c r="Q1086" s="445">
        <f t="shared" si="135"/>
        <v>0</v>
      </c>
      <c r="R1086" s="415" t="str">
        <f t="shared" si="136"/>
        <v>Leer</v>
      </c>
      <c r="S1086" s="445">
        <f>IF('Angaben KH-Standort'!D$29='A4'!D1086,IF('Angaben KH-Standort'!E$29="Ja",1,0),0)</f>
        <v>0</v>
      </c>
      <c r="T1086" s="445">
        <f>IF('Angaben KH-Standort'!D$30='A4'!D1086,IF('Angaben KH-Standort'!E$30="Ja",1,0),0)</f>
        <v>0</v>
      </c>
      <c r="U1086" s="445">
        <f>IF('Angaben KH-Standort'!D$31='A4'!D1086,IF('Angaben KH-Standort'!E$31="Ja",1,0),0)</f>
        <v>0</v>
      </c>
    </row>
    <row r="1087" spans="2:21" ht="15" customHeight="1" x14ac:dyDescent="0.3">
      <c r="B1087" s="70" t="str">
        <f t="shared" si="131"/>
        <v>!!!</v>
      </c>
      <c r="C1087" s="265" t="str">
        <f>IF(ISERROR(IF(LEN(E1087)&gt;0,VLOOKUP(TEXT($E1087,0),'Angaben Stationen'!$E$14:$J$213,5,0),"")),"?",IF(LEN(E1087)&gt;0,VLOOKUP(TEXT($E1087,0),'Angaben Stationen'!$E$14:$J$213,5,0),""))</f>
        <v/>
      </c>
      <c r="D1087" s="232" t="str">
        <f>IF(ISERROR(IF(LEN(E1087)&gt;0,VLOOKUP(TEXT($E1087,0),'Angaben Stationen'!$E$14:$J$213,6,0),"")),"STATION IST NICHT VORHANDEN",IF(LEN(E1087)&gt;0,VLOOKUP(TEXT($E1087,0),'Angaben Stationen'!$E$14:$J$213,6,0),""))</f>
        <v/>
      </c>
      <c r="E1087" s="287"/>
      <c r="F1087" s="234"/>
      <c r="G1087" s="234"/>
      <c r="H1087" s="263"/>
      <c r="I1087" s="169"/>
      <c r="K1087" s="445" t="str">
        <f t="shared" si="132"/>
        <v>Leer</v>
      </c>
      <c r="L1087" s="445" t="str">
        <f>VLOOKUP($D1087,{"29 - Psychiatrie (Erwachsene)","BGI";"297 - stationsäquivalente Behandlung in der Erwachsenenpsychiatrie (29)","BGI";"30 - Kinder- und Jugendpsychiatrie","BGII";"307 - stationsäquivalente Behandlung in der Kinder- und Jugendpsychiatrie (30)","BGII";"31 - Psychosomatik","BGI";"","Leer"},2,0)</f>
        <v>Leer</v>
      </c>
      <c r="M1087" s="445">
        <f t="shared" si="129"/>
        <v>0</v>
      </c>
      <c r="N1087" s="445">
        <f t="shared" si="130"/>
        <v>0</v>
      </c>
      <c r="O1087" s="445">
        <f t="shared" si="133"/>
        <v>0</v>
      </c>
      <c r="P1087" s="445">
        <f t="shared" si="134"/>
        <v>0</v>
      </c>
      <c r="Q1087" s="445">
        <f t="shared" si="135"/>
        <v>0</v>
      </c>
      <c r="R1087" s="415" t="str">
        <f t="shared" si="136"/>
        <v>Leer</v>
      </c>
      <c r="S1087" s="445">
        <f>IF('Angaben KH-Standort'!D$29='A4'!D1087,IF('Angaben KH-Standort'!E$29="Ja",1,0),0)</f>
        <v>0</v>
      </c>
      <c r="T1087" s="445">
        <f>IF('Angaben KH-Standort'!D$30='A4'!D1087,IF('Angaben KH-Standort'!E$30="Ja",1,0),0)</f>
        <v>0</v>
      </c>
      <c r="U1087" s="445">
        <f>IF('Angaben KH-Standort'!D$31='A4'!D1087,IF('Angaben KH-Standort'!E$31="Ja",1,0),0)</f>
        <v>0</v>
      </c>
    </row>
    <row r="1088" spans="2:21" ht="15" customHeight="1" x14ac:dyDescent="0.3">
      <c r="B1088" s="70" t="str">
        <f t="shared" si="131"/>
        <v>!!!</v>
      </c>
      <c r="C1088" s="265" t="str">
        <f>IF(ISERROR(IF(LEN(E1088)&gt;0,VLOOKUP(TEXT($E1088,0),'Angaben Stationen'!$E$14:$J$213,5,0),"")),"?",IF(LEN(E1088)&gt;0,VLOOKUP(TEXT($E1088,0),'Angaben Stationen'!$E$14:$J$213,5,0),""))</f>
        <v/>
      </c>
      <c r="D1088" s="232" t="str">
        <f>IF(ISERROR(IF(LEN(E1088)&gt;0,VLOOKUP(TEXT($E1088,0),'Angaben Stationen'!$E$14:$J$213,6,0),"")),"STATION IST NICHT VORHANDEN",IF(LEN(E1088)&gt;0,VLOOKUP(TEXT($E1088,0),'Angaben Stationen'!$E$14:$J$213,6,0),""))</f>
        <v/>
      </c>
      <c r="E1088" s="287"/>
      <c r="F1088" s="234"/>
      <c r="G1088" s="234"/>
      <c r="H1088" s="263"/>
      <c r="I1088" s="169"/>
      <c r="K1088" s="445" t="str">
        <f t="shared" si="132"/>
        <v>Leer</v>
      </c>
      <c r="L1088" s="445" t="str">
        <f>VLOOKUP($D1088,{"29 - Psychiatrie (Erwachsene)","BGI";"297 - stationsäquivalente Behandlung in der Erwachsenenpsychiatrie (29)","BGI";"30 - Kinder- und Jugendpsychiatrie","BGII";"307 - stationsäquivalente Behandlung in der Kinder- und Jugendpsychiatrie (30)","BGII";"31 - Psychosomatik","BGI";"","Leer"},2,0)</f>
        <v>Leer</v>
      </c>
      <c r="M1088" s="445">
        <f t="shared" si="129"/>
        <v>0</v>
      </c>
      <c r="N1088" s="445">
        <f t="shared" si="130"/>
        <v>0</v>
      </c>
      <c r="O1088" s="445">
        <f t="shared" si="133"/>
        <v>0</v>
      </c>
      <c r="P1088" s="445">
        <f t="shared" si="134"/>
        <v>0</v>
      </c>
      <c r="Q1088" s="445">
        <f t="shared" si="135"/>
        <v>0</v>
      </c>
      <c r="R1088" s="415" t="str">
        <f t="shared" si="136"/>
        <v>Leer</v>
      </c>
      <c r="S1088" s="445">
        <f>IF('Angaben KH-Standort'!D$29='A4'!D1088,IF('Angaben KH-Standort'!E$29="Ja",1,0),0)</f>
        <v>0</v>
      </c>
      <c r="T1088" s="445">
        <f>IF('Angaben KH-Standort'!D$30='A4'!D1088,IF('Angaben KH-Standort'!E$30="Ja",1,0),0)</f>
        <v>0</v>
      </c>
      <c r="U1088" s="445">
        <f>IF('Angaben KH-Standort'!D$31='A4'!D1088,IF('Angaben KH-Standort'!E$31="Ja",1,0),0)</f>
        <v>0</v>
      </c>
    </row>
    <row r="1089" spans="2:21" ht="15" customHeight="1" x14ac:dyDescent="0.3">
      <c r="B1089" s="70" t="str">
        <f t="shared" si="131"/>
        <v>!!!</v>
      </c>
      <c r="C1089" s="265" t="str">
        <f>IF(ISERROR(IF(LEN(E1089)&gt;0,VLOOKUP(TEXT($E1089,0),'Angaben Stationen'!$E$14:$J$213,5,0),"")),"?",IF(LEN(E1089)&gt;0,VLOOKUP(TEXT($E1089,0),'Angaben Stationen'!$E$14:$J$213,5,0),""))</f>
        <v/>
      </c>
      <c r="D1089" s="232" t="str">
        <f>IF(ISERROR(IF(LEN(E1089)&gt;0,VLOOKUP(TEXT($E1089,0),'Angaben Stationen'!$E$14:$J$213,6,0),"")),"STATION IST NICHT VORHANDEN",IF(LEN(E1089)&gt;0,VLOOKUP(TEXT($E1089,0),'Angaben Stationen'!$E$14:$J$213,6,0),""))</f>
        <v/>
      </c>
      <c r="E1089" s="287"/>
      <c r="F1089" s="234"/>
      <c r="G1089" s="234"/>
      <c r="H1089" s="263"/>
      <c r="I1089" s="169"/>
      <c r="K1089" s="445" t="str">
        <f t="shared" si="132"/>
        <v>Leer</v>
      </c>
      <c r="L1089" s="445" t="str">
        <f>VLOOKUP($D1089,{"29 - Psychiatrie (Erwachsene)","BGI";"297 - stationsäquivalente Behandlung in der Erwachsenenpsychiatrie (29)","BGI";"30 - Kinder- und Jugendpsychiatrie","BGII";"307 - stationsäquivalente Behandlung in der Kinder- und Jugendpsychiatrie (30)","BGII";"31 - Psychosomatik","BGI";"","Leer"},2,0)</f>
        <v>Leer</v>
      </c>
      <c r="M1089" s="445">
        <f t="shared" si="129"/>
        <v>0</v>
      </c>
      <c r="N1089" s="445">
        <f t="shared" si="130"/>
        <v>0</v>
      </c>
      <c r="O1089" s="445">
        <f t="shared" si="133"/>
        <v>0</v>
      </c>
      <c r="P1089" s="445">
        <f t="shared" si="134"/>
        <v>0</v>
      </c>
      <c r="Q1089" s="445">
        <f t="shared" si="135"/>
        <v>0</v>
      </c>
      <c r="R1089" s="415" t="str">
        <f t="shared" si="136"/>
        <v>Leer</v>
      </c>
      <c r="S1089" s="445">
        <f>IF('Angaben KH-Standort'!D$29='A4'!D1089,IF('Angaben KH-Standort'!E$29="Ja",1,0),0)</f>
        <v>0</v>
      </c>
      <c r="T1089" s="445">
        <f>IF('Angaben KH-Standort'!D$30='A4'!D1089,IF('Angaben KH-Standort'!E$30="Ja",1,0),0)</f>
        <v>0</v>
      </c>
      <c r="U1089" s="445">
        <f>IF('Angaben KH-Standort'!D$31='A4'!D1089,IF('Angaben KH-Standort'!E$31="Ja",1,0),0)</f>
        <v>0</v>
      </c>
    </row>
    <row r="1090" spans="2:21" ht="15" customHeight="1" x14ac:dyDescent="0.3">
      <c r="B1090" s="70" t="str">
        <f t="shared" si="131"/>
        <v>!!!</v>
      </c>
      <c r="C1090" s="265" t="str">
        <f>IF(ISERROR(IF(LEN(E1090)&gt;0,VLOOKUP(TEXT($E1090,0),'Angaben Stationen'!$E$14:$J$213,5,0),"")),"?",IF(LEN(E1090)&gt;0,VLOOKUP(TEXT($E1090,0),'Angaben Stationen'!$E$14:$J$213,5,0),""))</f>
        <v/>
      </c>
      <c r="D1090" s="232" t="str">
        <f>IF(ISERROR(IF(LEN(E1090)&gt;0,VLOOKUP(TEXT($E1090,0),'Angaben Stationen'!$E$14:$J$213,6,0),"")),"STATION IST NICHT VORHANDEN",IF(LEN(E1090)&gt;0,VLOOKUP(TEXT($E1090,0),'Angaben Stationen'!$E$14:$J$213,6,0),""))</f>
        <v/>
      </c>
      <c r="E1090" s="287"/>
      <c r="F1090" s="234"/>
      <c r="G1090" s="234"/>
      <c r="H1090" s="263"/>
      <c r="I1090" s="169"/>
      <c r="K1090" s="445" t="str">
        <f t="shared" si="132"/>
        <v>Leer</v>
      </c>
      <c r="L1090" s="445" t="str">
        <f>VLOOKUP($D1090,{"29 - Psychiatrie (Erwachsene)","BGI";"297 - stationsäquivalente Behandlung in der Erwachsenenpsychiatrie (29)","BGI";"30 - Kinder- und Jugendpsychiatrie","BGII";"307 - stationsäquivalente Behandlung in der Kinder- und Jugendpsychiatrie (30)","BGII";"31 - Psychosomatik","BGI";"","Leer"},2,0)</f>
        <v>Leer</v>
      </c>
      <c r="M1090" s="445">
        <f t="shared" si="129"/>
        <v>0</v>
      </c>
      <c r="N1090" s="445">
        <f t="shared" si="130"/>
        <v>0</v>
      </c>
      <c r="O1090" s="445">
        <f t="shared" si="133"/>
        <v>0</v>
      </c>
      <c r="P1090" s="445">
        <f t="shared" si="134"/>
        <v>0</v>
      </c>
      <c r="Q1090" s="445">
        <f t="shared" si="135"/>
        <v>0</v>
      </c>
      <c r="R1090" s="415" t="str">
        <f t="shared" si="136"/>
        <v>Leer</v>
      </c>
      <c r="S1090" s="445">
        <f>IF('Angaben KH-Standort'!D$29='A4'!D1090,IF('Angaben KH-Standort'!E$29="Ja",1,0),0)</f>
        <v>0</v>
      </c>
      <c r="T1090" s="445">
        <f>IF('Angaben KH-Standort'!D$30='A4'!D1090,IF('Angaben KH-Standort'!E$30="Ja",1,0),0)</f>
        <v>0</v>
      </c>
      <c r="U1090" s="445">
        <f>IF('Angaben KH-Standort'!D$31='A4'!D1090,IF('Angaben KH-Standort'!E$31="Ja",1,0),0)</f>
        <v>0</v>
      </c>
    </row>
    <row r="1091" spans="2:21" ht="15" customHeight="1" x14ac:dyDescent="0.3">
      <c r="B1091" s="70" t="str">
        <f t="shared" si="131"/>
        <v>!!!</v>
      </c>
      <c r="C1091" s="265" t="str">
        <f>IF(ISERROR(IF(LEN(E1091)&gt;0,VLOOKUP(TEXT($E1091,0),'Angaben Stationen'!$E$14:$J$213,5,0),"")),"?",IF(LEN(E1091)&gt;0,VLOOKUP(TEXT($E1091,0),'Angaben Stationen'!$E$14:$J$213,5,0),""))</f>
        <v/>
      </c>
      <c r="D1091" s="232" t="str">
        <f>IF(ISERROR(IF(LEN(E1091)&gt;0,VLOOKUP(TEXT($E1091,0),'Angaben Stationen'!$E$14:$J$213,6,0),"")),"STATION IST NICHT VORHANDEN",IF(LEN(E1091)&gt;0,VLOOKUP(TEXT($E1091,0),'Angaben Stationen'!$E$14:$J$213,6,0),""))</f>
        <v/>
      </c>
      <c r="E1091" s="287"/>
      <c r="F1091" s="234"/>
      <c r="G1091" s="234"/>
      <c r="H1091" s="263"/>
      <c r="I1091" s="169"/>
      <c r="K1091" s="445" t="str">
        <f t="shared" si="132"/>
        <v>Leer</v>
      </c>
      <c r="L1091" s="445" t="str">
        <f>VLOOKUP($D1091,{"29 - Psychiatrie (Erwachsene)","BGI";"297 - stationsäquivalente Behandlung in der Erwachsenenpsychiatrie (29)","BGI";"30 - Kinder- und Jugendpsychiatrie","BGII";"307 - stationsäquivalente Behandlung in der Kinder- und Jugendpsychiatrie (30)","BGII";"31 - Psychosomatik","BGI";"","Leer"},2,0)</f>
        <v>Leer</v>
      </c>
      <c r="M1091" s="445">
        <f t="shared" si="129"/>
        <v>0</v>
      </c>
      <c r="N1091" s="445">
        <f t="shared" si="130"/>
        <v>0</v>
      </c>
      <c r="O1091" s="445">
        <f t="shared" si="133"/>
        <v>0</v>
      </c>
      <c r="P1091" s="445">
        <f t="shared" si="134"/>
        <v>0</v>
      </c>
      <c r="Q1091" s="445">
        <f t="shared" si="135"/>
        <v>0</v>
      </c>
      <c r="R1091" s="415" t="str">
        <f t="shared" si="136"/>
        <v>Leer</v>
      </c>
      <c r="S1091" s="445">
        <f>IF('Angaben KH-Standort'!D$29='A4'!D1091,IF('Angaben KH-Standort'!E$29="Ja",1,0),0)</f>
        <v>0</v>
      </c>
      <c r="T1091" s="445">
        <f>IF('Angaben KH-Standort'!D$30='A4'!D1091,IF('Angaben KH-Standort'!E$30="Ja",1,0),0)</f>
        <v>0</v>
      </c>
      <c r="U1091" s="445">
        <f>IF('Angaben KH-Standort'!D$31='A4'!D1091,IF('Angaben KH-Standort'!E$31="Ja",1,0),0)</f>
        <v>0</v>
      </c>
    </row>
    <row r="1092" spans="2:21" ht="15" customHeight="1" x14ac:dyDescent="0.3">
      <c r="B1092" s="70" t="str">
        <f t="shared" si="131"/>
        <v>!!!</v>
      </c>
      <c r="C1092" s="265" t="str">
        <f>IF(ISERROR(IF(LEN(E1092)&gt;0,VLOOKUP(TEXT($E1092,0),'Angaben Stationen'!$E$14:$J$213,5,0),"")),"?",IF(LEN(E1092)&gt;0,VLOOKUP(TEXT($E1092,0),'Angaben Stationen'!$E$14:$J$213,5,0),""))</f>
        <v/>
      </c>
      <c r="D1092" s="232" t="str">
        <f>IF(ISERROR(IF(LEN(E1092)&gt;0,VLOOKUP(TEXT($E1092,0),'Angaben Stationen'!$E$14:$J$213,6,0),"")),"STATION IST NICHT VORHANDEN",IF(LEN(E1092)&gt;0,VLOOKUP(TEXT($E1092,0),'Angaben Stationen'!$E$14:$J$213,6,0),""))</f>
        <v/>
      </c>
      <c r="E1092" s="287"/>
      <c r="F1092" s="234"/>
      <c r="G1092" s="234"/>
      <c r="H1092" s="263"/>
      <c r="I1092" s="169"/>
      <c r="K1092" s="445" t="str">
        <f t="shared" si="132"/>
        <v>Leer</v>
      </c>
      <c r="L1092" s="445" t="str">
        <f>VLOOKUP($D1092,{"29 - Psychiatrie (Erwachsene)","BGI";"297 - stationsäquivalente Behandlung in der Erwachsenenpsychiatrie (29)","BGI";"30 - Kinder- und Jugendpsychiatrie","BGII";"307 - stationsäquivalente Behandlung in der Kinder- und Jugendpsychiatrie (30)","BGII";"31 - Psychosomatik","BGI";"","Leer"},2,0)</f>
        <v>Leer</v>
      </c>
      <c r="M1092" s="445">
        <f t="shared" si="129"/>
        <v>0</v>
      </c>
      <c r="N1092" s="445">
        <f t="shared" si="130"/>
        <v>0</v>
      </c>
      <c r="O1092" s="445">
        <f t="shared" si="133"/>
        <v>0</v>
      </c>
      <c r="P1092" s="445">
        <f t="shared" si="134"/>
        <v>0</v>
      </c>
      <c r="Q1092" s="445">
        <f t="shared" si="135"/>
        <v>0</v>
      </c>
      <c r="R1092" s="415" t="str">
        <f t="shared" si="136"/>
        <v>Leer</v>
      </c>
      <c r="S1092" s="445">
        <f>IF('Angaben KH-Standort'!D$29='A4'!D1092,IF('Angaben KH-Standort'!E$29="Ja",1,0),0)</f>
        <v>0</v>
      </c>
      <c r="T1092" s="445">
        <f>IF('Angaben KH-Standort'!D$30='A4'!D1092,IF('Angaben KH-Standort'!E$30="Ja",1,0),0)</f>
        <v>0</v>
      </c>
      <c r="U1092" s="445">
        <f>IF('Angaben KH-Standort'!D$31='A4'!D1092,IF('Angaben KH-Standort'!E$31="Ja",1,0),0)</f>
        <v>0</v>
      </c>
    </row>
    <row r="1093" spans="2:21" ht="15" customHeight="1" x14ac:dyDescent="0.3">
      <c r="B1093" s="70" t="str">
        <f t="shared" si="131"/>
        <v>!!!</v>
      </c>
      <c r="C1093" s="265" t="str">
        <f>IF(ISERROR(IF(LEN(E1093)&gt;0,VLOOKUP(TEXT($E1093,0),'Angaben Stationen'!$E$14:$J$213,5,0),"")),"?",IF(LEN(E1093)&gt;0,VLOOKUP(TEXT($E1093,0),'Angaben Stationen'!$E$14:$J$213,5,0),""))</f>
        <v/>
      </c>
      <c r="D1093" s="232" t="str">
        <f>IF(ISERROR(IF(LEN(E1093)&gt;0,VLOOKUP(TEXT($E1093,0),'Angaben Stationen'!$E$14:$J$213,6,0),"")),"STATION IST NICHT VORHANDEN",IF(LEN(E1093)&gt;0,VLOOKUP(TEXT($E1093,0),'Angaben Stationen'!$E$14:$J$213,6,0),""))</f>
        <v/>
      </c>
      <c r="E1093" s="287"/>
      <c r="F1093" s="234"/>
      <c r="G1093" s="234"/>
      <c r="H1093" s="263"/>
      <c r="I1093" s="169"/>
      <c r="K1093" s="445" t="str">
        <f t="shared" si="132"/>
        <v>Leer</v>
      </c>
      <c r="L1093" s="445" t="str">
        <f>VLOOKUP($D1093,{"29 - Psychiatrie (Erwachsene)","BGI";"297 - stationsäquivalente Behandlung in der Erwachsenenpsychiatrie (29)","BGI";"30 - Kinder- und Jugendpsychiatrie","BGII";"307 - stationsäquivalente Behandlung in der Kinder- und Jugendpsychiatrie (30)","BGII";"31 - Psychosomatik","BGI";"","Leer"},2,0)</f>
        <v>Leer</v>
      </c>
      <c r="M1093" s="445">
        <f t="shared" si="129"/>
        <v>0</v>
      </c>
      <c r="N1093" s="445">
        <f t="shared" si="130"/>
        <v>0</v>
      </c>
      <c r="O1093" s="445">
        <f t="shared" si="133"/>
        <v>0</v>
      </c>
      <c r="P1093" s="445">
        <f t="shared" si="134"/>
        <v>0</v>
      </c>
      <c r="Q1093" s="445">
        <f t="shared" si="135"/>
        <v>0</v>
      </c>
      <c r="R1093" s="415" t="str">
        <f t="shared" si="136"/>
        <v>Leer</v>
      </c>
      <c r="S1093" s="445">
        <f>IF('Angaben KH-Standort'!D$29='A4'!D1093,IF('Angaben KH-Standort'!E$29="Ja",1,0),0)</f>
        <v>0</v>
      </c>
      <c r="T1093" s="445">
        <f>IF('Angaben KH-Standort'!D$30='A4'!D1093,IF('Angaben KH-Standort'!E$30="Ja",1,0),0)</f>
        <v>0</v>
      </c>
      <c r="U1093" s="445">
        <f>IF('Angaben KH-Standort'!D$31='A4'!D1093,IF('Angaben KH-Standort'!E$31="Ja",1,0),0)</f>
        <v>0</v>
      </c>
    </row>
    <row r="1094" spans="2:21" ht="15" customHeight="1" x14ac:dyDescent="0.3">
      <c r="B1094" s="70" t="str">
        <f t="shared" si="131"/>
        <v>!!!</v>
      </c>
      <c r="C1094" s="265" t="str">
        <f>IF(ISERROR(IF(LEN(E1094)&gt;0,VLOOKUP(TEXT($E1094,0),'Angaben Stationen'!$E$14:$J$213,5,0),"")),"?",IF(LEN(E1094)&gt;0,VLOOKUP(TEXT($E1094,0),'Angaben Stationen'!$E$14:$J$213,5,0),""))</f>
        <v/>
      </c>
      <c r="D1094" s="232" t="str">
        <f>IF(ISERROR(IF(LEN(E1094)&gt;0,VLOOKUP(TEXT($E1094,0),'Angaben Stationen'!$E$14:$J$213,6,0),"")),"STATION IST NICHT VORHANDEN",IF(LEN(E1094)&gt;0,VLOOKUP(TEXT($E1094,0),'Angaben Stationen'!$E$14:$J$213,6,0),""))</f>
        <v/>
      </c>
      <c r="E1094" s="287"/>
      <c r="F1094" s="234"/>
      <c r="G1094" s="234"/>
      <c r="H1094" s="263"/>
      <c r="I1094" s="169"/>
      <c r="K1094" s="445" t="str">
        <f t="shared" si="132"/>
        <v>Leer</v>
      </c>
      <c r="L1094" s="445" t="str">
        <f>VLOOKUP($D1094,{"29 - Psychiatrie (Erwachsene)","BGI";"297 - stationsäquivalente Behandlung in der Erwachsenenpsychiatrie (29)","BGI";"30 - Kinder- und Jugendpsychiatrie","BGII";"307 - stationsäquivalente Behandlung in der Kinder- und Jugendpsychiatrie (30)","BGII";"31 - Psychosomatik","BGI";"","Leer"},2,0)</f>
        <v>Leer</v>
      </c>
      <c r="M1094" s="445">
        <f t="shared" si="129"/>
        <v>0</v>
      </c>
      <c r="N1094" s="445">
        <f t="shared" si="130"/>
        <v>0</v>
      </c>
      <c r="O1094" s="445">
        <f t="shared" si="133"/>
        <v>0</v>
      </c>
      <c r="P1094" s="445">
        <f t="shared" si="134"/>
        <v>0</v>
      </c>
      <c r="Q1094" s="445">
        <f t="shared" si="135"/>
        <v>0</v>
      </c>
      <c r="R1094" s="415" t="str">
        <f t="shared" si="136"/>
        <v>Leer</v>
      </c>
      <c r="S1094" s="445">
        <f>IF('Angaben KH-Standort'!D$29='A4'!D1094,IF('Angaben KH-Standort'!E$29="Ja",1,0),0)</f>
        <v>0</v>
      </c>
      <c r="T1094" s="445">
        <f>IF('Angaben KH-Standort'!D$30='A4'!D1094,IF('Angaben KH-Standort'!E$30="Ja",1,0),0)</f>
        <v>0</v>
      </c>
      <c r="U1094" s="445">
        <f>IF('Angaben KH-Standort'!D$31='A4'!D1094,IF('Angaben KH-Standort'!E$31="Ja",1,0),0)</f>
        <v>0</v>
      </c>
    </row>
    <row r="1095" spans="2:21" ht="15" customHeight="1" x14ac:dyDescent="0.3">
      <c r="B1095" s="70" t="str">
        <f t="shared" si="131"/>
        <v>!!!</v>
      </c>
      <c r="C1095" s="265" t="str">
        <f>IF(ISERROR(IF(LEN(E1095)&gt;0,VLOOKUP(TEXT($E1095,0),'Angaben Stationen'!$E$14:$J$213,5,0),"")),"?",IF(LEN(E1095)&gt;0,VLOOKUP(TEXT($E1095,0),'Angaben Stationen'!$E$14:$J$213,5,0),""))</f>
        <v/>
      </c>
      <c r="D1095" s="232" t="str">
        <f>IF(ISERROR(IF(LEN(E1095)&gt;0,VLOOKUP(TEXT($E1095,0),'Angaben Stationen'!$E$14:$J$213,6,0),"")),"STATION IST NICHT VORHANDEN",IF(LEN(E1095)&gt;0,VLOOKUP(TEXT($E1095,0),'Angaben Stationen'!$E$14:$J$213,6,0),""))</f>
        <v/>
      </c>
      <c r="E1095" s="287"/>
      <c r="F1095" s="234"/>
      <c r="G1095" s="234"/>
      <c r="H1095" s="263"/>
      <c r="I1095" s="169"/>
      <c r="K1095" s="445" t="str">
        <f t="shared" si="132"/>
        <v>Leer</v>
      </c>
      <c r="L1095" s="445" t="str">
        <f>VLOOKUP($D1095,{"29 - Psychiatrie (Erwachsene)","BGI";"297 - stationsäquivalente Behandlung in der Erwachsenenpsychiatrie (29)","BGI";"30 - Kinder- und Jugendpsychiatrie","BGII";"307 - stationsäquivalente Behandlung in der Kinder- und Jugendpsychiatrie (30)","BGII";"31 - Psychosomatik","BGI";"","Leer"},2,0)</f>
        <v>Leer</v>
      </c>
      <c r="M1095" s="445">
        <f t="shared" si="129"/>
        <v>0</v>
      </c>
      <c r="N1095" s="445">
        <f t="shared" si="130"/>
        <v>0</v>
      </c>
      <c r="O1095" s="445">
        <f t="shared" si="133"/>
        <v>0</v>
      </c>
      <c r="P1095" s="445">
        <f t="shared" si="134"/>
        <v>0</v>
      </c>
      <c r="Q1095" s="445">
        <f t="shared" si="135"/>
        <v>0</v>
      </c>
      <c r="R1095" s="415" t="str">
        <f t="shared" si="136"/>
        <v>Leer</v>
      </c>
      <c r="S1095" s="445">
        <f>IF('Angaben KH-Standort'!D$29='A4'!D1095,IF('Angaben KH-Standort'!E$29="Ja",1,0),0)</f>
        <v>0</v>
      </c>
      <c r="T1095" s="445">
        <f>IF('Angaben KH-Standort'!D$30='A4'!D1095,IF('Angaben KH-Standort'!E$30="Ja",1,0),0)</f>
        <v>0</v>
      </c>
      <c r="U1095" s="445">
        <f>IF('Angaben KH-Standort'!D$31='A4'!D1095,IF('Angaben KH-Standort'!E$31="Ja",1,0),0)</f>
        <v>0</v>
      </c>
    </row>
    <row r="1096" spans="2:21" ht="15" customHeight="1" x14ac:dyDescent="0.3">
      <c r="B1096" s="70" t="str">
        <f t="shared" si="131"/>
        <v>!!!</v>
      </c>
      <c r="C1096" s="265" t="str">
        <f>IF(ISERROR(IF(LEN(E1096)&gt;0,VLOOKUP(TEXT($E1096,0),'Angaben Stationen'!$E$14:$J$213,5,0),"")),"?",IF(LEN(E1096)&gt;0,VLOOKUP(TEXT($E1096,0),'Angaben Stationen'!$E$14:$J$213,5,0),""))</f>
        <v/>
      </c>
      <c r="D1096" s="232" t="str">
        <f>IF(ISERROR(IF(LEN(E1096)&gt;0,VLOOKUP(TEXT($E1096,0),'Angaben Stationen'!$E$14:$J$213,6,0),"")),"STATION IST NICHT VORHANDEN",IF(LEN(E1096)&gt;0,VLOOKUP(TEXT($E1096,0),'Angaben Stationen'!$E$14:$J$213,6,0),""))</f>
        <v/>
      </c>
      <c r="E1096" s="287"/>
      <c r="F1096" s="234"/>
      <c r="G1096" s="234"/>
      <c r="H1096" s="263"/>
      <c r="I1096" s="169"/>
      <c r="K1096" s="445" t="str">
        <f t="shared" si="132"/>
        <v>Leer</v>
      </c>
      <c r="L1096" s="445" t="str">
        <f>VLOOKUP($D1096,{"29 - Psychiatrie (Erwachsene)","BGI";"297 - stationsäquivalente Behandlung in der Erwachsenenpsychiatrie (29)","BGI";"30 - Kinder- und Jugendpsychiatrie","BGII";"307 - stationsäquivalente Behandlung in der Kinder- und Jugendpsychiatrie (30)","BGII";"31 - Psychosomatik","BGI";"","Leer"},2,0)</f>
        <v>Leer</v>
      </c>
      <c r="M1096" s="445">
        <f t="shared" si="129"/>
        <v>0</v>
      </c>
      <c r="N1096" s="445">
        <f t="shared" si="130"/>
        <v>0</v>
      </c>
      <c r="O1096" s="445">
        <f t="shared" si="133"/>
        <v>0</v>
      </c>
      <c r="P1096" s="445">
        <f t="shared" si="134"/>
        <v>0</v>
      </c>
      <c r="Q1096" s="445">
        <f t="shared" si="135"/>
        <v>0</v>
      </c>
      <c r="R1096" s="415" t="str">
        <f t="shared" si="136"/>
        <v>Leer</v>
      </c>
      <c r="S1096" s="445">
        <f>IF('Angaben KH-Standort'!D$29='A4'!D1096,IF('Angaben KH-Standort'!E$29="Ja",1,0),0)</f>
        <v>0</v>
      </c>
      <c r="T1096" s="445">
        <f>IF('Angaben KH-Standort'!D$30='A4'!D1096,IF('Angaben KH-Standort'!E$30="Ja",1,0),0)</f>
        <v>0</v>
      </c>
      <c r="U1096" s="445">
        <f>IF('Angaben KH-Standort'!D$31='A4'!D1096,IF('Angaben KH-Standort'!E$31="Ja",1,0),0)</f>
        <v>0</v>
      </c>
    </row>
    <row r="1097" spans="2:21" ht="15" customHeight="1" x14ac:dyDescent="0.3">
      <c r="B1097" s="70" t="str">
        <f t="shared" si="131"/>
        <v>!!!</v>
      </c>
      <c r="C1097" s="265" t="str">
        <f>IF(ISERROR(IF(LEN(E1097)&gt;0,VLOOKUP(TEXT($E1097,0),'Angaben Stationen'!$E$14:$J$213,5,0),"")),"?",IF(LEN(E1097)&gt;0,VLOOKUP(TEXT($E1097,0),'Angaben Stationen'!$E$14:$J$213,5,0),""))</f>
        <v/>
      </c>
      <c r="D1097" s="232" t="str">
        <f>IF(ISERROR(IF(LEN(E1097)&gt;0,VLOOKUP(TEXT($E1097,0),'Angaben Stationen'!$E$14:$J$213,6,0),"")),"STATION IST NICHT VORHANDEN",IF(LEN(E1097)&gt;0,VLOOKUP(TEXT($E1097,0),'Angaben Stationen'!$E$14:$J$213,6,0),""))</f>
        <v/>
      </c>
      <c r="E1097" s="287"/>
      <c r="F1097" s="234"/>
      <c r="G1097" s="234"/>
      <c r="H1097" s="263"/>
      <c r="I1097" s="169"/>
      <c r="K1097" s="445" t="str">
        <f t="shared" si="132"/>
        <v>Leer</v>
      </c>
      <c r="L1097" s="445" t="str">
        <f>VLOOKUP($D1097,{"29 - Psychiatrie (Erwachsene)","BGI";"297 - stationsäquivalente Behandlung in der Erwachsenenpsychiatrie (29)","BGI";"30 - Kinder- und Jugendpsychiatrie","BGII";"307 - stationsäquivalente Behandlung in der Kinder- und Jugendpsychiatrie (30)","BGII";"31 - Psychosomatik","BGI";"","Leer"},2,0)</f>
        <v>Leer</v>
      </c>
      <c r="M1097" s="445">
        <f t="shared" si="129"/>
        <v>0</v>
      </c>
      <c r="N1097" s="445">
        <f t="shared" si="130"/>
        <v>0</v>
      </c>
      <c r="O1097" s="445">
        <f t="shared" si="133"/>
        <v>0</v>
      </c>
      <c r="P1097" s="445">
        <f t="shared" si="134"/>
        <v>0</v>
      </c>
      <c r="Q1097" s="445">
        <f t="shared" si="135"/>
        <v>0</v>
      </c>
      <c r="R1097" s="415" t="str">
        <f t="shared" si="136"/>
        <v>Leer</v>
      </c>
      <c r="S1097" s="445">
        <f>IF('Angaben KH-Standort'!D$29='A4'!D1097,IF('Angaben KH-Standort'!E$29="Ja",1,0),0)</f>
        <v>0</v>
      </c>
      <c r="T1097" s="445">
        <f>IF('Angaben KH-Standort'!D$30='A4'!D1097,IF('Angaben KH-Standort'!E$30="Ja",1,0),0)</f>
        <v>0</v>
      </c>
      <c r="U1097" s="445">
        <f>IF('Angaben KH-Standort'!D$31='A4'!D1097,IF('Angaben KH-Standort'!E$31="Ja",1,0),0)</f>
        <v>0</v>
      </c>
    </row>
    <row r="1098" spans="2:21" ht="15" customHeight="1" x14ac:dyDescent="0.3">
      <c r="B1098" s="70" t="str">
        <f t="shared" si="131"/>
        <v>!!!</v>
      </c>
      <c r="C1098" s="265" t="str">
        <f>IF(ISERROR(IF(LEN(E1098)&gt;0,VLOOKUP(TEXT($E1098,0),'Angaben Stationen'!$E$14:$J$213,5,0),"")),"?",IF(LEN(E1098)&gt;0,VLOOKUP(TEXT($E1098,0),'Angaben Stationen'!$E$14:$J$213,5,0),""))</f>
        <v/>
      </c>
      <c r="D1098" s="232" t="str">
        <f>IF(ISERROR(IF(LEN(E1098)&gt;0,VLOOKUP(TEXT($E1098,0),'Angaben Stationen'!$E$14:$J$213,6,0),"")),"STATION IST NICHT VORHANDEN",IF(LEN(E1098)&gt;0,VLOOKUP(TEXT($E1098,0),'Angaben Stationen'!$E$14:$J$213,6,0),""))</f>
        <v/>
      </c>
      <c r="E1098" s="287"/>
      <c r="F1098" s="234"/>
      <c r="G1098" s="234"/>
      <c r="H1098" s="263"/>
      <c r="I1098" s="169"/>
      <c r="K1098" s="445" t="str">
        <f t="shared" si="132"/>
        <v>Leer</v>
      </c>
      <c r="L1098" s="445" t="str">
        <f>VLOOKUP($D1098,{"29 - Psychiatrie (Erwachsene)","BGI";"297 - stationsäquivalente Behandlung in der Erwachsenenpsychiatrie (29)","BGI";"30 - Kinder- und Jugendpsychiatrie","BGII";"307 - stationsäquivalente Behandlung in der Kinder- und Jugendpsychiatrie (30)","BGII";"31 - Psychosomatik","BGI";"","Leer"},2,0)</f>
        <v>Leer</v>
      </c>
      <c r="M1098" s="445">
        <f t="shared" si="129"/>
        <v>0</v>
      </c>
      <c r="N1098" s="445">
        <f t="shared" si="130"/>
        <v>0</v>
      </c>
      <c r="O1098" s="445">
        <f t="shared" si="133"/>
        <v>0</v>
      </c>
      <c r="P1098" s="445">
        <f t="shared" si="134"/>
        <v>0</v>
      </c>
      <c r="Q1098" s="445">
        <f t="shared" si="135"/>
        <v>0</v>
      </c>
      <c r="R1098" s="415" t="str">
        <f t="shared" si="136"/>
        <v>Leer</v>
      </c>
      <c r="S1098" s="445">
        <f>IF('Angaben KH-Standort'!D$29='A4'!D1098,IF('Angaben KH-Standort'!E$29="Ja",1,0),0)</f>
        <v>0</v>
      </c>
      <c r="T1098" s="445">
        <f>IF('Angaben KH-Standort'!D$30='A4'!D1098,IF('Angaben KH-Standort'!E$30="Ja",1,0),0)</f>
        <v>0</v>
      </c>
      <c r="U1098" s="445">
        <f>IF('Angaben KH-Standort'!D$31='A4'!D1098,IF('Angaben KH-Standort'!E$31="Ja",1,0),0)</f>
        <v>0</v>
      </c>
    </row>
    <row r="1099" spans="2:21" ht="15" customHeight="1" x14ac:dyDescent="0.3">
      <c r="B1099" s="70" t="str">
        <f t="shared" si="131"/>
        <v>!!!</v>
      </c>
      <c r="C1099" s="265" t="str">
        <f>IF(ISERROR(IF(LEN(E1099)&gt;0,VLOOKUP(TEXT($E1099,0),'Angaben Stationen'!$E$14:$J$213,5,0),"")),"?",IF(LEN(E1099)&gt;0,VLOOKUP(TEXT($E1099,0),'Angaben Stationen'!$E$14:$J$213,5,0),""))</f>
        <v/>
      </c>
      <c r="D1099" s="232" t="str">
        <f>IF(ISERROR(IF(LEN(E1099)&gt;0,VLOOKUP(TEXT($E1099,0),'Angaben Stationen'!$E$14:$J$213,6,0),"")),"STATION IST NICHT VORHANDEN",IF(LEN(E1099)&gt;0,VLOOKUP(TEXT($E1099,0),'Angaben Stationen'!$E$14:$J$213,6,0),""))</f>
        <v/>
      </c>
      <c r="E1099" s="287"/>
      <c r="F1099" s="234"/>
      <c r="G1099" s="234"/>
      <c r="H1099" s="263"/>
      <c r="I1099" s="169"/>
      <c r="K1099" s="445" t="str">
        <f t="shared" si="132"/>
        <v>Leer</v>
      </c>
      <c r="L1099" s="445" t="str">
        <f>VLOOKUP($D1099,{"29 - Psychiatrie (Erwachsene)","BGI";"297 - stationsäquivalente Behandlung in der Erwachsenenpsychiatrie (29)","BGI";"30 - Kinder- und Jugendpsychiatrie","BGII";"307 - stationsäquivalente Behandlung in der Kinder- und Jugendpsychiatrie (30)","BGII";"31 - Psychosomatik","BGI";"","Leer"},2,0)</f>
        <v>Leer</v>
      </c>
      <c r="M1099" s="445">
        <f t="shared" si="129"/>
        <v>0</v>
      </c>
      <c r="N1099" s="445">
        <f t="shared" si="130"/>
        <v>0</v>
      </c>
      <c r="O1099" s="445">
        <f t="shared" si="133"/>
        <v>0</v>
      </c>
      <c r="P1099" s="445">
        <f t="shared" si="134"/>
        <v>0</v>
      </c>
      <c r="Q1099" s="445">
        <f t="shared" si="135"/>
        <v>0</v>
      </c>
      <c r="R1099" s="415" t="str">
        <f t="shared" si="136"/>
        <v>Leer</v>
      </c>
      <c r="S1099" s="445">
        <f>IF('Angaben KH-Standort'!D$29='A4'!D1099,IF('Angaben KH-Standort'!E$29="Ja",1,0),0)</f>
        <v>0</v>
      </c>
      <c r="T1099" s="445">
        <f>IF('Angaben KH-Standort'!D$30='A4'!D1099,IF('Angaben KH-Standort'!E$30="Ja",1,0),0)</f>
        <v>0</v>
      </c>
      <c r="U1099" s="445">
        <f>IF('Angaben KH-Standort'!D$31='A4'!D1099,IF('Angaben KH-Standort'!E$31="Ja",1,0),0)</f>
        <v>0</v>
      </c>
    </row>
    <row r="1100" spans="2:21" ht="15" customHeight="1" x14ac:dyDescent="0.3">
      <c r="B1100" s="70" t="str">
        <f t="shared" si="131"/>
        <v>!!!</v>
      </c>
      <c r="C1100" s="265" t="str">
        <f>IF(ISERROR(IF(LEN(E1100)&gt;0,VLOOKUP(TEXT($E1100,0),'Angaben Stationen'!$E$14:$J$213,5,0),"")),"?",IF(LEN(E1100)&gt;0,VLOOKUP(TEXT($E1100,0),'Angaben Stationen'!$E$14:$J$213,5,0),""))</f>
        <v/>
      </c>
      <c r="D1100" s="232" t="str">
        <f>IF(ISERROR(IF(LEN(E1100)&gt;0,VLOOKUP(TEXT($E1100,0),'Angaben Stationen'!$E$14:$J$213,6,0),"")),"STATION IST NICHT VORHANDEN",IF(LEN(E1100)&gt;0,VLOOKUP(TEXT($E1100,0),'Angaben Stationen'!$E$14:$J$213,6,0),""))</f>
        <v/>
      </c>
      <c r="E1100" s="287"/>
      <c r="F1100" s="234"/>
      <c r="G1100" s="234"/>
      <c r="H1100" s="263"/>
      <c r="I1100" s="169"/>
      <c r="K1100" s="445" t="str">
        <f t="shared" si="132"/>
        <v>Leer</v>
      </c>
      <c r="L1100" s="445" t="str">
        <f>VLOOKUP($D1100,{"29 - Psychiatrie (Erwachsene)","BGI";"297 - stationsäquivalente Behandlung in der Erwachsenenpsychiatrie (29)","BGI";"30 - Kinder- und Jugendpsychiatrie","BGII";"307 - stationsäquivalente Behandlung in der Kinder- und Jugendpsychiatrie (30)","BGII";"31 - Psychosomatik","BGI";"","Leer"},2,0)</f>
        <v>Leer</v>
      </c>
      <c r="M1100" s="445">
        <f t="shared" si="129"/>
        <v>0</v>
      </c>
      <c r="N1100" s="445">
        <f t="shared" si="130"/>
        <v>0</v>
      </c>
      <c r="O1100" s="445">
        <f t="shared" si="133"/>
        <v>0</v>
      </c>
      <c r="P1100" s="445">
        <f t="shared" si="134"/>
        <v>0</v>
      </c>
      <c r="Q1100" s="445">
        <f t="shared" si="135"/>
        <v>0</v>
      </c>
      <c r="R1100" s="415" t="str">
        <f t="shared" si="136"/>
        <v>Leer</v>
      </c>
      <c r="S1100" s="445">
        <f>IF('Angaben KH-Standort'!D$29='A4'!D1100,IF('Angaben KH-Standort'!E$29="Ja",1,0),0)</f>
        <v>0</v>
      </c>
      <c r="T1100" s="445">
        <f>IF('Angaben KH-Standort'!D$30='A4'!D1100,IF('Angaben KH-Standort'!E$30="Ja",1,0),0)</f>
        <v>0</v>
      </c>
      <c r="U1100" s="445">
        <f>IF('Angaben KH-Standort'!D$31='A4'!D1100,IF('Angaben KH-Standort'!E$31="Ja",1,0),0)</f>
        <v>0</v>
      </c>
    </row>
    <row r="1101" spans="2:21" ht="15" customHeight="1" x14ac:dyDescent="0.3">
      <c r="B1101" s="70" t="str">
        <f t="shared" si="131"/>
        <v>!!!</v>
      </c>
      <c r="C1101" s="265" t="str">
        <f>IF(ISERROR(IF(LEN(E1101)&gt;0,VLOOKUP(TEXT($E1101,0),'Angaben Stationen'!$E$14:$J$213,5,0),"")),"?",IF(LEN(E1101)&gt;0,VLOOKUP(TEXT($E1101,0),'Angaben Stationen'!$E$14:$J$213,5,0),""))</f>
        <v/>
      </c>
      <c r="D1101" s="232" t="str">
        <f>IF(ISERROR(IF(LEN(E1101)&gt;0,VLOOKUP(TEXT($E1101,0),'Angaben Stationen'!$E$14:$J$213,6,0),"")),"STATION IST NICHT VORHANDEN",IF(LEN(E1101)&gt;0,VLOOKUP(TEXT($E1101,0),'Angaben Stationen'!$E$14:$J$213,6,0),""))</f>
        <v/>
      </c>
      <c r="E1101" s="287"/>
      <c r="F1101" s="234"/>
      <c r="G1101" s="234"/>
      <c r="H1101" s="263"/>
      <c r="I1101" s="169"/>
      <c r="K1101" s="445" t="str">
        <f t="shared" si="132"/>
        <v>Leer</v>
      </c>
      <c r="L1101" s="445" t="str">
        <f>VLOOKUP($D1101,{"29 - Psychiatrie (Erwachsene)","BGI";"297 - stationsäquivalente Behandlung in der Erwachsenenpsychiatrie (29)","BGI";"30 - Kinder- und Jugendpsychiatrie","BGII";"307 - stationsäquivalente Behandlung in der Kinder- und Jugendpsychiatrie (30)","BGII";"31 - Psychosomatik","BGI";"","Leer"},2,0)</f>
        <v>Leer</v>
      </c>
      <c r="M1101" s="445">
        <f t="shared" si="129"/>
        <v>0</v>
      </c>
      <c r="N1101" s="445">
        <f t="shared" si="130"/>
        <v>0</v>
      </c>
      <c r="O1101" s="445">
        <f t="shared" si="133"/>
        <v>0</v>
      </c>
      <c r="P1101" s="445">
        <f t="shared" si="134"/>
        <v>0</v>
      </c>
      <c r="Q1101" s="445">
        <f t="shared" si="135"/>
        <v>0</v>
      </c>
      <c r="R1101" s="415" t="str">
        <f t="shared" si="136"/>
        <v>Leer</v>
      </c>
      <c r="S1101" s="445">
        <f>IF('Angaben KH-Standort'!D$29='A4'!D1101,IF('Angaben KH-Standort'!E$29="Ja",1,0),0)</f>
        <v>0</v>
      </c>
      <c r="T1101" s="445">
        <f>IF('Angaben KH-Standort'!D$30='A4'!D1101,IF('Angaben KH-Standort'!E$30="Ja",1,0),0)</f>
        <v>0</v>
      </c>
      <c r="U1101" s="445">
        <f>IF('Angaben KH-Standort'!D$31='A4'!D1101,IF('Angaben KH-Standort'!E$31="Ja",1,0),0)</f>
        <v>0</v>
      </c>
    </row>
    <row r="1102" spans="2:21" ht="15" customHeight="1" x14ac:dyDescent="0.3">
      <c r="B1102" s="70" t="str">
        <f t="shared" si="131"/>
        <v>!!!</v>
      </c>
      <c r="C1102" s="265" t="str">
        <f>IF(ISERROR(IF(LEN(E1102)&gt;0,VLOOKUP(TEXT($E1102,0),'Angaben Stationen'!$E$14:$J$213,5,0),"")),"?",IF(LEN(E1102)&gt;0,VLOOKUP(TEXT($E1102,0),'Angaben Stationen'!$E$14:$J$213,5,0),""))</f>
        <v/>
      </c>
      <c r="D1102" s="232" t="str">
        <f>IF(ISERROR(IF(LEN(E1102)&gt;0,VLOOKUP(TEXT($E1102,0),'Angaben Stationen'!$E$14:$J$213,6,0),"")),"STATION IST NICHT VORHANDEN",IF(LEN(E1102)&gt;0,VLOOKUP(TEXT($E1102,0),'Angaben Stationen'!$E$14:$J$213,6,0),""))</f>
        <v/>
      </c>
      <c r="E1102" s="287"/>
      <c r="F1102" s="234"/>
      <c r="G1102" s="234"/>
      <c r="H1102" s="263"/>
      <c r="I1102" s="169"/>
      <c r="K1102" s="445" t="str">
        <f t="shared" si="132"/>
        <v>Leer</v>
      </c>
      <c r="L1102" s="445" t="str">
        <f>VLOOKUP($D1102,{"29 - Psychiatrie (Erwachsene)","BGI";"297 - stationsäquivalente Behandlung in der Erwachsenenpsychiatrie (29)","BGI";"30 - Kinder- und Jugendpsychiatrie","BGII";"307 - stationsäquivalente Behandlung in der Kinder- und Jugendpsychiatrie (30)","BGII";"31 - Psychosomatik","BGI";"","Leer"},2,0)</f>
        <v>Leer</v>
      </c>
      <c r="M1102" s="445">
        <f t="shared" si="129"/>
        <v>0</v>
      </c>
      <c r="N1102" s="445">
        <f t="shared" si="130"/>
        <v>0</v>
      </c>
      <c r="O1102" s="445">
        <f t="shared" si="133"/>
        <v>0</v>
      </c>
      <c r="P1102" s="445">
        <f t="shared" si="134"/>
        <v>0</v>
      </c>
      <c r="Q1102" s="445">
        <f t="shared" si="135"/>
        <v>0</v>
      </c>
      <c r="R1102" s="415" t="str">
        <f t="shared" si="136"/>
        <v>Leer</v>
      </c>
      <c r="S1102" s="445">
        <f>IF('Angaben KH-Standort'!D$29='A4'!D1102,IF('Angaben KH-Standort'!E$29="Ja",1,0),0)</f>
        <v>0</v>
      </c>
      <c r="T1102" s="445">
        <f>IF('Angaben KH-Standort'!D$30='A4'!D1102,IF('Angaben KH-Standort'!E$30="Ja",1,0),0)</f>
        <v>0</v>
      </c>
      <c r="U1102" s="445">
        <f>IF('Angaben KH-Standort'!D$31='A4'!D1102,IF('Angaben KH-Standort'!E$31="Ja",1,0),0)</f>
        <v>0</v>
      </c>
    </row>
    <row r="1103" spans="2:21" ht="15" customHeight="1" x14ac:dyDescent="0.3">
      <c r="B1103" s="70" t="str">
        <f t="shared" si="131"/>
        <v>!!!</v>
      </c>
      <c r="C1103" s="265" t="str">
        <f>IF(ISERROR(IF(LEN(E1103)&gt;0,VLOOKUP(TEXT($E1103,0),'Angaben Stationen'!$E$14:$J$213,5,0),"")),"?",IF(LEN(E1103)&gt;0,VLOOKUP(TEXT($E1103,0),'Angaben Stationen'!$E$14:$J$213,5,0),""))</f>
        <v/>
      </c>
      <c r="D1103" s="232" t="str">
        <f>IF(ISERROR(IF(LEN(E1103)&gt;0,VLOOKUP(TEXT($E1103,0),'Angaben Stationen'!$E$14:$J$213,6,0),"")),"STATION IST NICHT VORHANDEN",IF(LEN(E1103)&gt;0,VLOOKUP(TEXT($E1103,0),'Angaben Stationen'!$E$14:$J$213,6,0),""))</f>
        <v/>
      </c>
      <c r="E1103" s="287"/>
      <c r="F1103" s="234"/>
      <c r="G1103" s="234"/>
      <c r="H1103" s="263"/>
      <c r="I1103" s="169"/>
      <c r="K1103" s="445" t="str">
        <f t="shared" si="132"/>
        <v>Leer</v>
      </c>
      <c r="L1103" s="445" t="str">
        <f>VLOOKUP($D1103,{"29 - Psychiatrie (Erwachsene)","BGI";"297 - stationsäquivalente Behandlung in der Erwachsenenpsychiatrie (29)","BGI";"30 - Kinder- und Jugendpsychiatrie","BGII";"307 - stationsäquivalente Behandlung in der Kinder- und Jugendpsychiatrie (30)","BGII";"31 - Psychosomatik","BGI";"","Leer"},2,0)</f>
        <v>Leer</v>
      </c>
      <c r="M1103" s="445">
        <f t="shared" si="129"/>
        <v>0</v>
      </c>
      <c r="N1103" s="445">
        <f t="shared" si="130"/>
        <v>0</v>
      </c>
      <c r="O1103" s="445">
        <f t="shared" si="133"/>
        <v>0</v>
      </c>
      <c r="P1103" s="445">
        <f t="shared" si="134"/>
        <v>0</v>
      </c>
      <c r="Q1103" s="445">
        <f t="shared" si="135"/>
        <v>0</v>
      </c>
      <c r="R1103" s="415" t="str">
        <f t="shared" si="136"/>
        <v>Leer</v>
      </c>
      <c r="S1103" s="445">
        <f>IF('Angaben KH-Standort'!D$29='A4'!D1103,IF('Angaben KH-Standort'!E$29="Ja",1,0),0)</f>
        <v>0</v>
      </c>
      <c r="T1103" s="445">
        <f>IF('Angaben KH-Standort'!D$30='A4'!D1103,IF('Angaben KH-Standort'!E$30="Ja",1,0),0)</f>
        <v>0</v>
      </c>
      <c r="U1103" s="445">
        <f>IF('Angaben KH-Standort'!D$31='A4'!D1103,IF('Angaben KH-Standort'!E$31="Ja",1,0),0)</f>
        <v>0</v>
      </c>
    </row>
    <row r="1104" spans="2:21" ht="15" customHeight="1" x14ac:dyDescent="0.3">
      <c r="B1104" s="70" t="str">
        <f t="shared" si="131"/>
        <v>!!!</v>
      </c>
      <c r="C1104" s="265" t="str">
        <f>IF(ISERROR(IF(LEN(E1104)&gt;0,VLOOKUP(TEXT($E1104,0),'Angaben Stationen'!$E$14:$J$213,5,0),"")),"?",IF(LEN(E1104)&gt;0,VLOOKUP(TEXT($E1104,0),'Angaben Stationen'!$E$14:$J$213,5,0),""))</f>
        <v/>
      </c>
      <c r="D1104" s="232" t="str">
        <f>IF(ISERROR(IF(LEN(E1104)&gt;0,VLOOKUP(TEXT($E1104,0),'Angaben Stationen'!$E$14:$J$213,6,0),"")),"STATION IST NICHT VORHANDEN",IF(LEN(E1104)&gt;0,VLOOKUP(TEXT($E1104,0),'Angaben Stationen'!$E$14:$J$213,6,0),""))</f>
        <v/>
      </c>
      <c r="E1104" s="287"/>
      <c r="F1104" s="234"/>
      <c r="G1104" s="234"/>
      <c r="H1104" s="263"/>
      <c r="I1104" s="169"/>
      <c r="K1104" s="445" t="str">
        <f t="shared" si="132"/>
        <v>Leer</v>
      </c>
      <c r="L1104" s="445" t="str">
        <f>VLOOKUP($D1104,{"29 - Psychiatrie (Erwachsene)","BGI";"297 - stationsäquivalente Behandlung in der Erwachsenenpsychiatrie (29)","BGI";"30 - Kinder- und Jugendpsychiatrie","BGII";"307 - stationsäquivalente Behandlung in der Kinder- und Jugendpsychiatrie (30)","BGII";"31 - Psychosomatik","BGI";"","Leer"},2,0)</f>
        <v>Leer</v>
      </c>
      <c r="M1104" s="445">
        <f t="shared" si="129"/>
        <v>0</v>
      </c>
      <c r="N1104" s="445">
        <f t="shared" si="130"/>
        <v>0</v>
      </c>
      <c r="O1104" s="445">
        <f t="shared" si="133"/>
        <v>0</v>
      </c>
      <c r="P1104" s="445">
        <f t="shared" si="134"/>
        <v>0</v>
      </c>
      <c r="Q1104" s="445">
        <f t="shared" si="135"/>
        <v>0</v>
      </c>
      <c r="R1104" s="415" t="str">
        <f t="shared" si="136"/>
        <v>Leer</v>
      </c>
      <c r="S1104" s="445">
        <f>IF('Angaben KH-Standort'!D$29='A4'!D1104,IF('Angaben KH-Standort'!E$29="Ja",1,0),0)</f>
        <v>0</v>
      </c>
      <c r="T1104" s="445">
        <f>IF('Angaben KH-Standort'!D$30='A4'!D1104,IF('Angaben KH-Standort'!E$30="Ja",1,0),0)</f>
        <v>0</v>
      </c>
      <c r="U1104" s="445">
        <f>IF('Angaben KH-Standort'!D$31='A4'!D1104,IF('Angaben KH-Standort'!E$31="Ja",1,0),0)</f>
        <v>0</v>
      </c>
    </row>
    <row r="1105" spans="2:21" ht="15" customHeight="1" x14ac:dyDescent="0.3">
      <c r="B1105" s="70" t="str">
        <f t="shared" si="131"/>
        <v>!!!</v>
      </c>
      <c r="C1105" s="265" t="str">
        <f>IF(ISERROR(IF(LEN(E1105)&gt;0,VLOOKUP(TEXT($E1105,0),'Angaben Stationen'!$E$14:$J$213,5,0),"")),"?",IF(LEN(E1105)&gt;0,VLOOKUP(TEXT($E1105,0),'Angaben Stationen'!$E$14:$J$213,5,0),""))</f>
        <v/>
      </c>
      <c r="D1105" s="232" t="str">
        <f>IF(ISERROR(IF(LEN(E1105)&gt;0,VLOOKUP(TEXT($E1105,0),'Angaben Stationen'!$E$14:$J$213,6,0),"")),"STATION IST NICHT VORHANDEN",IF(LEN(E1105)&gt;0,VLOOKUP(TEXT($E1105,0),'Angaben Stationen'!$E$14:$J$213,6,0),""))</f>
        <v/>
      </c>
      <c r="E1105" s="287"/>
      <c r="F1105" s="234"/>
      <c r="G1105" s="234"/>
      <c r="H1105" s="263"/>
      <c r="I1105" s="169"/>
      <c r="K1105" s="445" t="str">
        <f t="shared" si="132"/>
        <v>Leer</v>
      </c>
      <c r="L1105" s="445" t="str">
        <f>VLOOKUP($D1105,{"29 - Psychiatrie (Erwachsene)","BGI";"297 - stationsäquivalente Behandlung in der Erwachsenenpsychiatrie (29)","BGI";"30 - Kinder- und Jugendpsychiatrie","BGII";"307 - stationsäquivalente Behandlung in der Kinder- und Jugendpsychiatrie (30)","BGII";"31 - Psychosomatik","BGI";"","Leer"},2,0)</f>
        <v>Leer</v>
      </c>
      <c r="M1105" s="445">
        <f t="shared" si="129"/>
        <v>0</v>
      </c>
      <c r="N1105" s="445">
        <f t="shared" si="130"/>
        <v>0</v>
      </c>
      <c r="O1105" s="445">
        <f t="shared" si="133"/>
        <v>0</v>
      </c>
      <c r="P1105" s="445">
        <f t="shared" si="134"/>
        <v>0</v>
      </c>
      <c r="Q1105" s="445">
        <f t="shared" si="135"/>
        <v>0</v>
      </c>
      <c r="R1105" s="415" t="str">
        <f t="shared" si="136"/>
        <v>Leer</v>
      </c>
      <c r="S1105" s="445">
        <f>IF('Angaben KH-Standort'!D$29='A4'!D1105,IF('Angaben KH-Standort'!E$29="Ja",1,0),0)</f>
        <v>0</v>
      </c>
      <c r="T1105" s="445">
        <f>IF('Angaben KH-Standort'!D$30='A4'!D1105,IF('Angaben KH-Standort'!E$30="Ja",1,0),0)</f>
        <v>0</v>
      </c>
      <c r="U1105" s="445">
        <f>IF('Angaben KH-Standort'!D$31='A4'!D1105,IF('Angaben KH-Standort'!E$31="Ja",1,0),0)</f>
        <v>0</v>
      </c>
    </row>
    <row r="1106" spans="2:21" ht="15" customHeight="1" x14ac:dyDescent="0.3">
      <c r="B1106" s="70" t="str">
        <f t="shared" si="131"/>
        <v>!!!</v>
      </c>
      <c r="C1106" s="265" t="str">
        <f>IF(ISERROR(IF(LEN(E1106)&gt;0,VLOOKUP(TEXT($E1106,0),'Angaben Stationen'!$E$14:$J$213,5,0),"")),"?",IF(LEN(E1106)&gt;0,VLOOKUP(TEXT($E1106,0),'Angaben Stationen'!$E$14:$J$213,5,0),""))</f>
        <v/>
      </c>
      <c r="D1106" s="232" t="str">
        <f>IF(ISERROR(IF(LEN(E1106)&gt;0,VLOOKUP(TEXT($E1106,0),'Angaben Stationen'!$E$14:$J$213,6,0),"")),"STATION IST NICHT VORHANDEN",IF(LEN(E1106)&gt;0,VLOOKUP(TEXT($E1106,0),'Angaben Stationen'!$E$14:$J$213,6,0),""))</f>
        <v/>
      </c>
      <c r="E1106" s="287"/>
      <c r="F1106" s="234"/>
      <c r="G1106" s="234"/>
      <c r="H1106" s="263"/>
      <c r="I1106" s="169"/>
      <c r="K1106" s="445" t="str">
        <f t="shared" si="132"/>
        <v>Leer</v>
      </c>
      <c r="L1106" s="445" t="str">
        <f>VLOOKUP($D1106,{"29 - Psychiatrie (Erwachsene)","BGI";"297 - stationsäquivalente Behandlung in der Erwachsenenpsychiatrie (29)","BGI";"30 - Kinder- und Jugendpsychiatrie","BGII";"307 - stationsäquivalente Behandlung in der Kinder- und Jugendpsychiatrie (30)","BGII";"31 - Psychosomatik","BGI";"","Leer"},2,0)</f>
        <v>Leer</v>
      </c>
      <c r="M1106" s="445">
        <f t="shared" si="129"/>
        <v>0</v>
      </c>
      <c r="N1106" s="445">
        <f t="shared" si="130"/>
        <v>0</v>
      </c>
      <c r="O1106" s="445">
        <f t="shared" si="133"/>
        <v>0</v>
      </c>
      <c r="P1106" s="445">
        <f t="shared" si="134"/>
        <v>0</v>
      </c>
      <c r="Q1106" s="445">
        <f t="shared" si="135"/>
        <v>0</v>
      </c>
      <c r="R1106" s="415" t="str">
        <f t="shared" si="136"/>
        <v>Leer</v>
      </c>
      <c r="S1106" s="445">
        <f>IF('Angaben KH-Standort'!D$29='A4'!D1106,IF('Angaben KH-Standort'!E$29="Ja",1,0),0)</f>
        <v>0</v>
      </c>
      <c r="T1106" s="445">
        <f>IF('Angaben KH-Standort'!D$30='A4'!D1106,IF('Angaben KH-Standort'!E$30="Ja",1,0),0)</f>
        <v>0</v>
      </c>
      <c r="U1106" s="445">
        <f>IF('Angaben KH-Standort'!D$31='A4'!D1106,IF('Angaben KH-Standort'!E$31="Ja",1,0),0)</f>
        <v>0</v>
      </c>
    </row>
    <row r="1107" spans="2:21" ht="15" customHeight="1" x14ac:dyDescent="0.3">
      <c r="B1107" s="70" t="str">
        <f t="shared" si="131"/>
        <v>!!!</v>
      </c>
      <c r="C1107" s="265" t="str">
        <f>IF(ISERROR(IF(LEN(E1107)&gt;0,VLOOKUP(TEXT($E1107,0),'Angaben Stationen'!$E$14:$J$213,5,0),"")),"?",IF(LEN(E1107)&gt;0,VLOOKUP(TEXT($E1107,0),'Angaben Stationen'!$E$14:$J$213,5,0),""))</f>
        <v/>
      </c>
      <c r="D1107" s="232" t="str">
        <f>IF(ISERROR(IF(LEN(E1107)&gt;0,VLOOKUP(TEXT($E1107,0),'Angaben Stationen'!$E$14:$J$213,6,0),"")),"STATION IST NICHT VORHANDEN",IF(LEN(E1107)&gt;0,VLOOKUP(TEXT($E1107,0),'Angaben Stationen'!$E$14:$J$213,6,0),""))</f>
        <v/>
      </c>
      <c r="E1107" s="287"/>
      <c r="F1107" s="234"/>
      <c r="G1107" s="234"/>
      <c r="H1107" s="263"/>
      <c r="I1107" s="169"/>
      <c r="K1107" s="445" t="str">
        <f t="shared" si="132"/>
        <v>Leer</v>
      </c>
      <c r="L1107" s="445" t="str">
        <f>VLOOKUP($D1107,{"29 - Psychiatrie (Erwachsene)","BGI";"297 - stationsäquivalente Behandlung in der Erwachsenenpsychiatrie (29)","BGI";"30 - Kinder- und Jugendpsychiatrie","BGII";"307 - stationsäquivalente Behandlung in der Kinder- und Jugendpsychiatrie (30)","BGII";"31 - Psychosomatik","BGI";"","Leer"},2,0)</f>
        <v>Leer</v>
      </c>
      <c r="M1107" s="445">
        <f t="shared" si="129"/>
        <v>0</v>
      </c>
      <c r="N1107" s="445">
        <f t="shared" si="130"/>
        <v>0</v>
      </c>
      <c r="O1107" s="445">
        <f t="shared" si="133"/>
        <v>0</v>
      </c>
      <c r="P1107" s="445">
        <f t="shared" si="134"/>
        <v>0</v>
      </c>
      <c r="Q1107" s="445">
        <f t="shared" si="135"/>
        <v>0</v>
      </c>
      <c r="R1107" s="415" t="str">
        <f t="shared" si="136"/>
        <v>Leer</v>
      </c>
      <c r="S1107" s="445">
        <f>IF('Angaben KH-Standort'!D$29='A4'!D1107,IF('Angaben KH-Standort'!E$29="Ja",1,0),0)</f>
        <v>0</v>
      </c>
      <c r="T1107" s="445">
        <f>IF('Angaben KH-Standort'!D$30='A4'!D1107,IF('Angaben KH-Standort'!E$30="Ja",1,0),0)</f>
        <v>0</v>
      </c>
      <c r="U1107" s="445">
        <f>IF('Angaben KH-Standort'!D$31='A4'!D1107,IF('Angaben KH-Standort'!E$31="Ja",1,0),0)</f>
        <v>0</v>
      </c>
    </row>
    <row r="1108" spans="2:21" ht="15" customHeight="1" x14ac:dyDescent="0.3">
      <c r="B1108" s="70" t="str">
        <f t="shared" si="131"/>
        <v>!!!</v>
      </c>
      <c r="C1108" s="265" t="str">
        <f>IF(ISERROR(IF(LEN(E1108)&gt;0,VLOOKUP(TEXT($E1108,0),'Angaben Stationen'!$E$14:$J$213,5,0),"")),"?",IF(LEN(E1108)&gt;0,VLOOKUP(TEXT($E1108,0),'Angaben Stationen'!$E$14:$J$213,5,0),""))</f>
        <v/>
      </c>
      <c r="D1108" s="232" t="str">
        <f>IF(ISERROR(IF(LEN(E1108)&gt;0,VLOOKUP(TEXT($E1108,0),'Angaben Stationen'!$E$14:$J$213,6,0),"")),"STATION IST NICHT VORHANDEN",IF(LEN(E1108)&gt;0,VLOOKUP(TEXT($E1108,0),'Angaben Stationen'!$E$14:$J$213,6,0),""))</f>
        <v/>
      </c>
      <c r="E1108" s="287"/>
      <c r="F1108" s="234"/>
      <c r="G1108" s="234"/>
      <c r="H1108" s="263"/>
      <c r="I1108" s="169"/>
      <c r="K1108" s="445" t="str">
        <f t="shared" si="132"/>
        <v>Leer</v>
      </c>
      <c r="L1108" s="445" t="str">
        <f>VLOOKUP($D1108,{"29 - Psychiatrie (Erwachsene)","BGI";"297 - stationsäquivalente Behandlung in der Erwachsenenpsychiatrie (29)","BGI";"30 - Kinder- und Jugendpsychiatrie","BGII";"307 - stationsäquivalente Behandlung in der Kinder- und Jugendpsychiatrie (30)","BGII";"31 - Psychosomatik","BGI";"","Leer"},2,0)</f>
        <v>Leer</v>
      </c>
      <c r="M1108" s="445">
        <f t="shared" si="129"/>
        <v>0</v>
      </c>
      <c r="N1108" s="445">
        <f t="shared" si="130"/>
        <v>0</v>
      </c>
      <c r="O1108" s="445">
        <f t="shared" si="133"/>
        <v>0</v>
      </c>
      <c r="P1108" s="445">
        <f t="shared" si="134"/>
        <v>0</v>
      </c>
      <c r="Q1108" s="445">
        <f t="shared" si="135"/>
        <v>0</v>
      </c>
      <c r="R1108" s="415" t="str">
        <f t="shared" si="136"/>
        <v>Leer</v>
      </c>
      <c r="S1108" s="445">
        <f>IF('Angaben KH-Standort'!D$29='A4'!D1108,IF('Angaben KH-Standort'!E$29="Ja",1,0),0)</f>
        <v>0</v>
      </c>
      <c r="T1108" s="445">
        <f>IF('Angaben KH-Standort'!D$30='A4'!D1108,IF('Angaben KH-Standort'!E$30="Ja",1,0),0)</f>
        <v>0</v>
      </c>
      <c r="U1108" s="445">
        <f>IF('Angaben KH-Standort'!D$31='A4'!D1108,IF('Angaben KH-Standort'!E$31="Ja",1,0),0)</f>
        <v>0</v>
      </c>
    </row>
    <row r="1109" spans="2:21" ht="15" customHeight="1" x14ac:dyDescent="0.3">
      <c r="B1109" s="70" t="str">
        <f t="shared" si="131"/>
        <v>!!!</v>
      </c>
      <c r="C1109" s="265" t="str">
        <f>IF(ISERROR(IF(LEN(E1109)&gt;0,VLOOKUP(TEXT($E1109,0),'Angaben Stationen'!$E$14:$J$213,5,0),"")),"?",IF(LEN(E1109)&gt;0,VLOOKUP(TEXT($E1109,0),'Angaben Stationen'!$E$14:$J$213,5,0),""))</f>
        <v/>
      </c>
      <c r="D1109" s="232" t="str">
        <f>IF(ISERROR(IF(LEN(E1109)&gt;0,VLOOKUP(TEXT($E1109,0),'Angaben Stationen'!$E$14:$J$213,6,0),"")),"STATION IST NICHT VORHANDEN",IF(LEN(E1109)&gt;0,VLOOKUP(TEXT($E1109,0),'Angaben Stationen'!$E$14:$J$213,6,0),""))</f>
        <v/>
      </c>
      <c r="E1109" s="287"/>
      <c r="F1109" s="234"/>
      <c r="G1109" s="234"/>
      <c r="H1109" s="263"/>
      <c r="I1109" s="169"/>
      <c r="K1109" s="445" t="str">
        <f t="shared" si="132"/>
        <v>Leer</v>
      </c>
      <c r="L1109" s="445" t="str">
        <f>VLOOKUP($D1109,{"29 - Psychiatrie (Erwachsene)","BGI";"297 - stationsäquivalente Behandlung in der Erwachsenenpsychiatrie (29)","BGI";"30 - Kinder- und Jugendpsychiatrie","BGII";"307 - stationsäquivalente Behandlung in der Kinder- und Jugendpsychiatrie (30)","BGII";"31 - Psychosomatik","BGI";"","Leer"},2,0)</f>
        <v>Leer</v>
      </c>
      <c r="M1109" s="445">
        <f t="shared" si="129"/>
        <v>0</v>
      </c>
      <c r="N1109" s="445">
        <f t="shared" si="130"/>
        <v>0</v>
      </c>
      <c r="O1109" s="445">
        <f t="shared" si="133"/>
        <v>0</v>
      </c>
      <c r="P1109" s="445">
        <f t="shared" si="134"/>
        <v>0</v>
      </c>
      <c r="Q1109" s="445">
        <f t="shared" si="135"/>
        <v>0</v>
      </c>
      <c r="R1109" s="415" t="str">
        <f t="shared" si="136"/>
        <v>Leer</v>
      </c>
      <c r="S1109" s="445">
        <f>IF('Angaben KH-Standort'!D$29='A4'!D1109,IF('Angaben KH-Standort'!E$29="Ja",1,0),0)</f>
        <v>0</v>
      </c>
      <c r="T1109" s="445">
        <f>IF('Angaben KH-Standort'!D$30='A4'!D1109,IF('Angaben KH-Standort'!E$30="Ja",1,0),0)</f>
        <v>0</v>
      </c>
      <c r="U1109" s="445">
        <f>IF('Angaben KH-Standort'!D$31='A4'!D1109,IF('Angaben KH-Standort'!E$31="Ja",1,0),0)</f>
        <v>0</v>
      </c>
    </row>
    <row r="1110" spans="2:21" ht="15" customHeight="1" x14ac:dyDescent="0.3">
      <c r="B1110" s="70" t="str">
        <f t="shared" si="131"/>
        <v>!!!</v>
      </c>
      <c r="C1110" s="265" t="str">
        <f>IF(ISERROR(IF(LEN(E1110)&gt;0,VLOOKUP(TEXT($E1110,0),'Angaben Stationen'!$E$14:$J$213,5,0),"")),"?",IF(LEN(E1110)&gt;0,VLOOKUP(TEXT($E1110,0),'Angaben Stationen'!$E$14:$J$213,5,0),""))</f>
        <v/>
      </c>
      <c r="D1110" s="232" t="str">
        <f>IF(ISERROR(IF(LEN(E1110)&gt;0,VLOOKUP(TEXT($E1110,0),'Angaben Stationen'!$E$14:$J$213,6,0),"")),"STATION IST NICHT VORHANDEN",IF(LEN(E1110)&gt;0,VLOOKUP(TEXT($E1110,0),'Angaben Stationen'!$E$14:$J$213,6,0),""))</f>
        <v/>
      </c>
      <c r="E1110" s="287"/>
      <c r="F1110" s="234"/>
      <c r="G1110" s="234"/>
      <c r="H1110" s="263"/>
      <c r="I1110" s="169"/>
      <c r="K1110" s="445" t="str">
        <f t="shared" si="132"/>
        <v>Leer</v>
      </c>
      <c r="L1110" s="445" t="str">
        <f>VLOOKUP($D1110,{"29 - Psychiatrie (Erwachsene)","BGI";"297 - stationsäquivalente Behandlung in der Erwachsenenpsychiatrie (29)","BGI";"30 - Kinder- und Jugendpsychiatrie","BGII";"307 - stationsäquivalente Behandlung in der Kinder- und Jugendpsychiatrie (30)","BGII";"31 - Psychosomatik","BGI";"","Leer"},2,0)</f>
        <v>Leer</v>
      </c>
      <c r="M1110" s="445">
        <f t="shared" si="129"/>
        <v>0</v>
      </c>
      <c r="N1110" s="445">
        <f t="shared" si="130"/>
        <v>0</v>
      </c>
      <c r="O1110" s="445">
        <f t="shared" si="133"/>
        <v>0</v>
      </c>
      <c r="P1110" s="445">
        <f t="shared" si="134"/>
        <v>0</v>
      </c>
      <c r="Q1110" s="445">
        <f t="shared" si="135"/>
        <v>0</v>
      </c>
      <c r="R1110" s="415" t="str">
        <f t="shared" si="136"/>
        <v>Leer</v>
      </c>
      <c r="S1110" s="445">
        <f>IF('Angaben KH-Standort'!D$29='A4'!D1110,IF('Angaben KH-Standort'!E$29="Ja",1,0),0)</f>
        <v>0</v>
      </c>
      <c r="T1110" s="445">
        <f>IF('Angaben KH-Standort'!D$30='A4'!D1110,IF('Angaben KH-Standort'!E$30="Ja",1,0),0)</f>
        <v>0</v>
      </c>
      <c r="U1110" s="445">
        <f>IF('Angaben KH-Standort'!D$31='A4'!D1110,IF('Angaben KH-Standort'!E$31="Ja",1,0),0)</f>
        <v>0</v>
      </c>
    </row>
    <row r="1111" spans="2:21" ht="15" customHeight="1" x14ac:dyDescent="0.3">
      <c r="B1111" s="70" t="str">
        <f t="shared" si="131"/>
        <v>!!!</v>
      </c>
      <c r="C1111" s="265" t="str">
        <f>IF(ISERROR(IF(LEN(E1111)&gt;0,VLOOKUP(TEXT($E1111,0),'Angaben Stationen'!$E$14:$J$213,5,0),"")),"?",IF(LEN(E1111)&gt;0,VLOOKUP(TEXT($E1111,0),'Angaben Stationen'!$E$14:$J$213,5,0),""))</f>
        <v/>
      </c>
      <c r="D1111" s="232" t="str">
        <f>IF(ISERROR(IF(LEN(E1111)&gt;0,VLOOKUP(TEXT($E1111,0),'Angaben Stationen'!$E$14:$J$213,6,0),"")),"STATION IST NICHT VORHANDEN",IF(LEN(E1111)&gt;0,VLOOKUP(TEXT($E1111,0),'Angaben Stationen'!$E$14:$J$213,6,0),""))</f>
        <v/>
      </c>
      <c r="E1111" s="287"/>
      <c r="F1111" s="234"/>
      <c r="G1111" s="234"/>
      <c r="H1111" s="263"/>
      <c r="I1111" s="169"/>
      <c r="K1111" s="445" t="str">
        <f t="shared" si="132"/>
        <v>Leer</v>
      </c>
      <c r="L1111" s="445" t="str">
        <f>VLOOKUP($D1111,{"29 - Psychiatrie (Erwachsene)","BGI";"297 - stationsäquivalente Behandlung in der Erwachsenenpsychiatrie (29)","BGI";"30 - Kinder- und Jugendpsychiatrie","BGII";"307 - stationsäquivalente Behandlung in der Kinder- und Jugendpsychiatrie (30)","BGII";"31 - Psychosomatik","BGI";"","Leer"},2,0)</f>
        <v>Leer</v>
      </c>
      <c r="M1111" s="445">
        <f t="shared" si="129"/>
        <v>0</v>
      </c>
      <c r="N1111" s="445">
        <f t="shared" si="130"/>
        <v>0</v>
      </c>
      <c r="O1111" s="445">
        <f t="shared" si="133"/>
        <v>0</v>
      </c>
      <c r="P1111" s="445">
        <f t="shared" si="134"/>
        <v>0</v>
      </c>
      <c r="Q1111" s="445">
        <f t="shared" si="135"/>
        <v>0</v>
      </c>
      <c r="R1111" s="415" t="str">
        <f t="shared" si="136"/>
        <v>Leer</v>
      </c>
      <c r="S1111" s="445">
        <f>IF('Angaben KH-Standort'!D$29='A4'!D1111,IF('Angaben KH-Standort'!E$29="Ja",1,0),0)</f>
        <v>0</v>
      </c>
      <c r="T1111" s="445">
        <f>IF('Angaben KH-Standort'!D$30='A4'!D1111,IF('Angaben KH-Standort'!E$30="Ja",1,0),0)</f>
        <v>0</v>
      </c>
      <c r="U1111" s="445">
        <f>IF('Angaben KH-Standort'!D$31='A4'!D1111,IF('Angaben KH-Standort'!E$31="Ja",1,0),0)</f>
        <v>0</v>
      </c>
    </row>
    <row r="1112" spans="2:21" ht="15" customHeight="1" x14ac:dyDescent="0.3">
      <c r="B1112" s="70" t="str">
        <f t="shared" si="131"/>
        <v>!!!</v>
      </c>
      <c r="C1112" s="265" t="str">
        <f>IF(ISERROR(IF(LEN(E1112)&gt;0,VLOOKUP(TEXT($E1112,0),'Angaben Stationen'!$E$14:$J$213,5,0),"")),"?",IF(LEN(E1112)&gt;0,VLOOKUP(TEXT($E1112,0),'Angaben Stationen'!$E$14:$J$213,5,0),""))</f>
        <v/>
      </c>
      <c r="D1112" s="232" t="str">
        <f>IF(ISERROR(IF(LEN(E1112)&gt;0,VLOOKUP(TEXT($E1112,0),'Angaben Stationen'!$E$14:$J$213,6,0),"")),"STATION IST NICHT VORHANDEN",IF(LEN(E1112)&gt;0,VLOOKUP(TEXT($E1112,0),'Angaben Stationen'!$E$14:$J$213,6,0),""))</f>
        <v/>
      </c>
      <c r="E1112" s="287"/>
      <c r="F1112" s="234"/>
      <c r="G1112" s="234"/>
      <c r="H1112" s="263"/>
      <c r="I1112" s="169"/>
      <c r="K1112" s="445" t="str">
        <f t="shared" si="132"/>
        <v>Leer</v>
      </c>
      <c r="L1112" s="445" t="str">
        <f>VLOOKUP($D1112,{"29 - Psychiatrie (Erwachsene)","BGI";"297 - stationsäquivalente Behandlung in der Erwachsenenpsychiatrie (29)","BGI";"30 - Kinder- und Jugendpsychiatrie","BGII";"307 - stationsäquivalente Behandlung in der Kinder- und Jugendpsychiatrie (30)","BGII";"31 - Psychosomatik","BGI";"","Leer"},2,0)</f>
        <v>Leer</v>
      </c>
      <c r="M1112" s="445">
        <f t="shared" si="129"/>
        <v>0</v>
      </c>
      <c r="N1112" s="445">
        <f t="shared" si="130"/>
        <v>0</v>
      </c>
      <c r="O1112" s="445">
        <f t="shared" si="133"/>
        <v>0</v>
      </c>
      <c r="P1112" s="445">
        <f t="shared" si="134"/>
        <v>0</v>
      </c>
      <c r="Q1112" s="445">
        <f t="shared" si="135"/>
        <v>0</v>
      </c>
      <c r="R1112" s="415" t="str">
        <f t="shared" si="136"/>
        <v>Leer</v>
      </c>
      <c r="S1112" s="445">
        <f>IF('Angaben KH-Standort'!D$29='A4'!D1112,IF('Angaben KH-Standort'!E$29="Ja",1,0),0)</f>
        <v>0</v>
      </c>
      <c r="T1112" s="445">
        <f>IF('Angaben KH-Standort'!D$30='A4'!D1112,IF('Angaben KH-Standort'!E$30="Ja",1,0),0)</f>
        <v>0</v>
      </c>
      <c r="U1112" s="445">
        <f>IF('Angaben KH-Standort'!D$31='A4'!D1112,IF('Angaben KH-Standort'!E$31="Ja",1,0),0)</f>
        <v>0</v>
      </c>
    </row>
    <row r="1113" spans="2:21" ht="15" customHeight="1" x14ac:dyDescent="0.3">
      <c r="B1113" s="70" t="str">
        <f t="shared" si="131"/>
        <v>!!!</v>
      </c>
      <c r="C1113" s="265" t="str">
        <f>IF(ISERROR(IF(LEN(E1113)&gt;0,VLOOKUP(TEXT($E1113,0),'Angaben Stationen'!$E$14:$J$213,5,0),"")),"?",IF(LEN(E1113)&gt;0,VLOOKUP(TEXT($E1113,0),'Angaben Stationen'!$E$14:$J$213,5,0),""))</f>
        <v/>
      </c>
      <c r="D1113" s="232" t="str">
        <f>IF(ISERROR(IF(LEN(E1113)&gt;0,VLOOKUP(TEXT($E1113,0),'Angaben Stationen'!$E$14:$J$213,6,0),"")),"STATION IST NICHT VORHANDEN",IF(LEN(E1113)&gt;0,VLOOKUP(TEXT($E1113,0),'Angaben Stationen'!$E$14:$J$213,6,0),""))</f>
        <v/>
      </c>
      <c r="E1113" s="287"/>
      <c r="F1113" s="234"/>
      <c r="G1113" s="234"/>
      <c r="H1113" s="263"/>
      <c r="I1113" s="169"/>
      <c r="K1113" s="445" t="str">
        <f t="shared" si="132"/>
        <v>Leer</v>
      </c>
      <c r="L1113" s="445" t="str">
        <f>VLOOKUP($D1113,{"29 - Psychiatrie (Erwachsene)","BGI";"297 - stationsäquivalente Behandlung in der Erwachsenenpsychiatrie (29)","BGI";"30 - Kinder- und Jugendpsychiatrie","BGII";"307 - stationsäquivalente Behandlung in der Kinder- und Jugendpsychiatrie (30)","BGII";"31 - Psychosomatik","BGI";"","Leer"},2,0)</f>
        <v>Leer</v>
      </c>
      <c r="M1113" s="445">
        <f t="shared" si="129"/>
        <v>0</v>
      </c>
      <c r="N1113" s="445">
        <f t="shared" si="130"/>
        <v>0</v>
      </c>
      <c r="O1113" s="445">
        <f t="shared" si="133"/>
        <v>0</v>
      </c>
      <c r="P1113" s="445">
        <f t="shared" si="134"/>
        <v>0</v>
      </c>
      <c r="Q1113" s="445">
        <f t="shared" si="135"/>
        <v>0</v>
      </c>
      <c r="R1113" s="415" t="str">
        <f t="shared" si="136"/>
        <v>Leer</v>
      </c>
      <c r="S1113" s="445">
        <f>IF('Angaben KH-Standort'!D$29='A4'!D1113,IF('Angaben KH-Standort'!E$29="Ja",1,0),0)</f>
        <v>0</v>
      </c>
      <c r="T1113" s="445">
        <f>IF('Angaben KH-Standort'!D$30='A4'!D1113,IF('Angaben KH-Standort'!E$30="Ja",1,0),0)</f>
        <v>0</v>
      </c>
      <c r="U1113" s="445">
        <f>IF('Angaben KH-Standort'!D$31='A4'!D1113,IF('Angaben KH-Standort'!E$31="Ja",1,0),0)</f>
        <v>0</v>
      </c>
    </row>
    <row r="1114" spans="2:21" ht="15" customHeight="1" x14ac:dyDescent="0.3">
      <c r="B1114" s="70" t="str">
        <f t="shared" si="131"/>
        <v>!!!</v>
      </c>
      <c r="C1114" s="265" t="str">
        <f>IF(ISERROR(IF(LEN(E1114)&gt;0,VLOOKUP(TEXT($E1114,0),'Angaben Stationen'!$E$14:$J$213,5,0),"")),"?",IF(LEN(E1114)&gt;0,VLOOKUP(TEXT($E1114,0),'Angaben Stationen'!$E$14:$J$213,5,0),""))</f>
        <v/>
      </c>
      <c r="D1114" s="232" t="str">
        <f>IF(ISERROR(IF(LEN(E1114)&gt;0,VLOOKUP(TEXT($E1114,0),'Angaben Stationen'!$E$14:$J$213,6,0),"")),"STATION IST NICHT VORHANDEN",IF(LEN(E1114)&gt;0,VLOOKUP(TEXT($E1114,0),'Angaben Stationen'!$E$14:$J$213,6,0),""))</f>
        <v/>
      </c>
      <c r="E1114" s="287"/>
      <c r="F1114" s="234"/>
      <c r="G1114" s="234"/>
      <c r="H1114" s="263"/>
      <c r="I1114" s="169"/>
      <c r="K1114" s="445" t="str">
        <f t="shared" si="132"/>
        <v>Leer</v>
      </c>
      <c r="L1114" s="445" t="str">
        <f>VLOOKUP($D1114,{"29 - Psychiatrie (Erwachsene)","BGI";"297 - stationsäquivalente Behandlung in der Erwachsenenpsychiatrie (29)","BGI";"30 - Kinder- und Jugendpsychiatrie","BGII";"307 - stationsäquivalente Behandlung in der Kinder- und Jugendpsychiatrie (30)","BGII";"31 - Psychosomatik","BGI";"","Leer"},2,0)</f>
        <v>Leer</v>
      </c>
      <c r="M1114" s="445">
        <f t="shared" si="129"/>
        <v>0</v>
      </c>
      <c r="N1114" s="445">
        <f t="shared" si="130"/>
        <v>0</v>
      </c>
      <c r="O1114" s="445">
        <f t="shared" si="133"/>
        <v>0</v>
      </c>
      <c r="P1114" s="445">
        <f t="shared" si="134"/>
        <v>0</v>
      </c>
      <c r="Q1114" s="445">
        <f t="shared" si="135"/>
        <v>0</v>
      </c>
      <c r="R1114" s="415" t="str">
        <f t="shared" si="136"/>
        <v>Leer</v>
      </c>
      <c r="S1114" s="445">
        <f>IF('Angaben KH-Standort'!D$29='A4'!D1114,IF('Angaben KH-Standort'!E$29="Ja",1,0),0)</f>
        <v>0</v>
      </c>
      <c r="T1114" s="445">
        <f>IF('Angaben KH-Standort'!D$30='A4'!D1114,IF('Angaben KH-Standort'!E$30="Ja",1,0),0)</f>
        <v>0</v>
      </c>
      <c r="U1114" s="445">
        <f>IF('Angaben KH-Standort'!D$31='A4'!D1114,IF('Angaben KH-Standort'!E$31="Ja",1,0),0)</f>
        <v>0</v>
      </c>
    </row>
    <row r="1115" spans="2:21" ht="15" customHeight="1" x14ac:dyDescent="0.3">
      <c r="B1115" s="70" t="str">
        <f t="shared" si="131"/>
        <v>!!!</v>
      </c>
      <c r="C1115" s="265" t="str">
        <f>IF(ISERROR(IF(LEN(E1115)&gt;0,VLOOKUP(TEXT($E1115,0),'Angaben Stationen'!$E$14:$J$213,5,0),"")),"?",IF(LEN(E1115)&gt;0,VLOOKUP(TEXT($E1115,0),'Angaben Stationen'!$E$14:$J$213,5,0),""))</f>
        <v/>
      </c>
      <c r="D1115" s="232" t="str">
        <f>IF(ISERROR(IF(LEN(E1115)&gt;0,VLOOKUP(TEXT($E1115,0),'Angaben Stationen'!$E$14:$J$213,6,0),"")),"STATION IST NICHT VORHANDEN",IF(LEN(E1115)&gt;0,VLOOKUP(TEXT($E1115,0),'Angaben Stationen'!$E$14:$J$213,6,0),""))</f>
        <v/>
      </c>
      <c r="E1115" s="287"/>
      <c r="F1115" s="234"/>
      <c r="G1115" s="234"/>
      <c r="H1115" s="263"/>
      <c r="I1115" s="169"/>
      <c r="K1115" s="445" t="str">
        <f t="shared" si="132"/>
        <v>Leer</v>
      </c>
      <c r="L1115" s="445" t="str">
        <f>VLOOKUP($D1115,{"29 - Psychiatrie (Erwachsene)","BGI";"297 - stationsäquivalente Behandlung in der Erwachsenenpsychiatrie (29)","BGI";"30 - Kinder- und Jugendpsychiatrie","BGII";"307 - stationsäquivalente Behandlung in der Kinder- und Jugendpsychiatrie (30)","BGII";"31 - Psychosomatik","BGI";"","Leer"},2,0)</f>
        <v>Leer</v>
      </c>
      <c r="M1115" s="445">
        <f t="shared" si="129"/>
        <v>0</v>
      </c>
      <c r="N1115" s="445">
        <f t="shared" si="130"/>
        <v>0</v>
      </c>
      <c r="O1115" s="445">
        <f t="shared" si="133"/>
        <v>0</v>
      </c>
      <c r="P1115" s="445">
        <f t="shared" si="134"/>
        <v>0</v>
      </c>
      <c r="Q1115" s="445">
        <f t="shared" si="135"/>
        <v>0</v>
      </c>
      <c r="R1115" s="415" t="str">
        <f t="shared" si="136"/>
        <v>Leer</v>
      </c>
      <c r="S1115" s="445">
        <f>IF('Angaben KH-Standort'!D$29='A4'!D1115,IF('Angaben KH-Standort'!E$29="Ja",1,0),0)</f>
        <v>0</v>
      </c>
      <c r="T1115" s="445">
        <f>IF('Angaben KH-Standort'!D$30='A4'!D1115,IF('Angaben KH-Standort'!E$30="Ja",1,0),0)</f>
        <v>0</v>
      </c>
      <c r="U1115" s="445">
        <f>IF('Angaben KH-Standort'!D$31='A4'!D1115,IF('Angaben KH-Standort'!E$31="Ja",1,0),0)</f>
        <v>0</v>
      </c>
    </row>
    <row r="1116" spans="2:21" ht="15" customHeight="1" x14ac:dyDescent="0.3">
      <c r="B1116" s="70" t="str">
        <f t="shared" si="131"/>
        <v>!!!</v>
      </c>
      <c r="C1116" s="265" t="str">
        <f>IF(ISERROR(IF(LEN(E1116)&gt;0,VLOOKUP(TEXT($E1116,0),'Angaben Stationen'!$E$14:$J$213,5,0),"")),"?",IF(LEN(E1116)&gt;0,VLOOKUP(TEXT($E1116,0),'Angaben Stationen'!$E$14:$J$213,5,0),""))</f>
        <v/>
      </c>
      <c r="D1116" s="232" t="str">
        <f>IF(ISERROR(IF(LEN(E1116)&gt;0,VLOOKUP(TEXT($E1116,0),'Angaben Stationen'!$E$14:$J$213,6,0),"")),"STATION IST NICHT VORHANDEN",IF(LEN(E1116)&gt;0,VLOOKUP(TEXT($E1116,0),'Angaben Stationen'!$E$14:$J$213,6,0),""))</f>
        <v/>
      </c>
      <c r="E1116" s="287"/>
      <c r="F1116" s="234"/>
      <c r="G1116" s="234"/>
      <c r="H1116" s="263"/>
      <c r="I1116" s="169"/>
      <c r="K1116" s="445" t="str">
        <f t="shared" si="132"/>
        <v>Leer</v>
      </c>
      <c r="L1116" s="445" t="str">
        <f>VLOOKUP($D1116,{"29 - Psychiatrie (Erwachsene)","BGI";"297 - stationsäquivalente Behandlung in der Erwachsenenpsychiatrie (29)","BGI";"30 - Kinder- und Jugendpsychiatrie","BGII";"307 - stationsäquivalente Behandlung in der Kinder- und Jugendpsychiatrie (30)","BGII";"31 - Psychosomatik","BGI";"","Leer"},2,0)</f>
        <v>Leer</v>
      </c>
      <c r="M1116" s="445">
        <f t="shared" si="129"/>
        <v>0</v>
      </c>
      <c r="N1116" s="445">
        <f t="shared" si="130"/>
        <v>0</v>
      </c>
      <c r="O1116" s="445">
        <f t="shared" si="133"/>
        <v>0</v>
      </c>
      <c r="P1116" s="445">
        <f t="shared" si="134"/>
        <v>0</v>
      </c>
      <c r="Q1116" s="445">
        <f t="shared" si="135"/>
        <v>0</v>
      </c>
      <c r="R1116" s="415" t="str">
        <f t="shared" si="136"/>
        <v>Leer</v>
      </c>
      <c r="S1116" s="445">
        <f>IF('Angaben KH-Standort'!D$29='A4'!D1116,IF('Angaben KH-Standort'!E$29="Ja",1,0),0)</f>
        <v>0</v>
      </c>
      <c r="T1116" s="445">
        <f>IF('Angaben KH-Standort'!D$30='A4'!D1116,IF('Angaben KH-Standort'!E$30="Ja",1,0),0)</f>
        <v>0</v>
      </c>
      <c r="U1116" s="445">
        <f>IF('Angaben KH-Standort'!D$31='A4'!D1116,IF('Angaben KH-Standort'!E$31="Ja",1,0),0)</f>
        <v>0</v>
      </c>
    </row>
    <row r="1117" spans="2:21" ht="15" customHeight="1" x14ac:dyDescent="0.3">
      <c r="B1117" s="70" t="str">
        <f t="shared" si="131"/>
        <v>!!!</v>
      </c>
      <c r="C1117" s="265" t="str">
        <f>IF(ISERROR(IF(LEN(E1117)&gt;0,VLOOKUP(TEXT($E1117,0),'Angaben Stationen'!$E$14:$J$213,5,0),"")),"?",IF(LEN(E1117)&gt;0,VLOOKUP(TEXT($E1117,0),'Angaben Stationen'!$E$14:$J$213,5,0),""))</f>
        <v/>
      </c>
      <c r="D1117" s="232" t="str">
        <f>IF(ISERROR(IF(LEN(E1117)&gt;0,VLOOKUP(TEXT($E1117,0),'Angaben Stationen'!$E$14:$J$213,6,0),"")),"STATION IST NICHT VORHANDEN",IF(LEN(E1117)&gt;0,VLOOKUP(TEXT($E1117,0),'Angaben Stationen'!$E$14:$J$213,6,0),""))</f>
        <v/>
      </c>
      <c r="E1117" s="287"/>
      <c r="F1117" s="234"/>
      <c r="G1117" s="234"/>
      <c r="H1117" s="263"/>
      <c r="I1117" s="169"/>
      <c r="K1117" s="445" t="str">
        <f t="shared" si="132"/>
        <v>Leer</v>
      </c>
      <c r="L1117" s="445" t="str">
        <f>VLOOKUP($D1117,{"29 - Psychiatrie (Erwachsene)","BGI";"297 - stationsäquivalente Behandlung in der Erwachsenenpsychiatrie (29)","BGI";"30 - Kinder- und Jugendpsychiatrie","BGII";"307 - stationsäquivalente Behandlung in der Kinder- und Jugendpsychiatrie (30)","BGII";"31 - Psychosomatik","BGI";"","Leer"},2,0)</f>
        <v>Leer</v>
      </c>
      <c r="M1117" s="445">
        <f t="shared" si="129"/>
        <v>0</v>
      </c>
      <c r="N1117" s="445">
        <f t="shared" si="130"/>
        <v>0</v>
      </c>
      <c r="O1117" s="445">
        <f t="shared" si="133"/>
        <v>0</v>
      </c>
      <c r="P1117" s="445">
        <f t="shared" si="134"/>
        <v>0</v>
      </c>
      <c r="Q1117" s="445">
        <f t="shared" si="135"/>
        <v>0</v>
      </c>
      <c r="R1117" s="415" t="str">
        <f t="shared" si="136"/>
        <v>Leer</v>
      </c>
      <c r="S1117" s="445">
        <f>IF('Angaben KH-Standort'!D$29='A4'!D1117,IF('Angaben KH-Standort'!E$29="Ja",1,0),0)</f>
        <v>0</v>
      </c>
      <c r="T1117" s="445">
        <f>IF('Angaben KH-Standort'!D$30='A4'!D1117,IF('Angaben KH-Standort'!E$30="Ja",1,0),0)</f>
        <v>0</v>
      </c>
      <c r="U1117" s="445">
        <f>IF('Angaben KH-Standort'!D$31='A4'!D1117,IF('Angaben KH-Standort'!E$31="Ja",1,0),0)</f>
        <v>0</v>
      </c>
    </row>
    <row r="1118" spans="2:21" ht="15" customHeight="1" x14ac:dyDescent="0.3">
      <c r="B1118" s="70" t="str">
        <f t="shared" si="131"/>
        <v>!!!</v>
      </c>
      <c r="C1118" s="265" t="str">
        <f>IF(ISERROR(IF(LEN(E1118)&gt;0,VLOOKUP(TEXT($E1118,0),'Angaben Stationen'!$E$14:$J$213,5,0),"")),"?",IF(LEN(E1118)&gt;0,VLOOKUP(TEXT($E1118,0),'Angaben Stationen'!$E$14:$J$213,5,0),""))</f>
        <v/>
      </c>
      <c r="D1118" s="232" t="str">
        <f>IF(ISERROR(IF(LEN(E1118)&gt;0,VLOOKUP(TEXT($E1118,0),'Angaben Stationen'!$E$14:$J$213,6,0),"")),"STATION IST NICHT VORHANDEN",IF(LEN(E1118)&gt;0,VLOOKUP(TEXT($E1118,0),'Angaben Stationen'!$E$14:$J$213,6,0),""))</f>
        <v/>
      </c>
      <c r="E1118" s="287"/>
      <c r="F1118" s="234"/>
      <c r="G1118" s="234"/>
      <c r="H1118" s="263"/>
      <c r="I1118" s="169"/>
      <c r="K1118" s="445" t="str">
        <f t="shared" si="132"/>
        <v>Leer</v>
      </c>
      <c r="L1118" s="445" t="str">
        <f>VLOOKUP($D1118,{"29 - Psychiatrie (Erwachsene)","BGI";"297 - stationsäquivalente Behandlung in der Erwachsenenpsychiatrie (29)","BGI";"30 - Kinder- und Jugendpsychiatrie","BGII";"307 - stationsäquivalente Behandlung in der Kinder- und Jugendpsychiatrie (30)","BGII";"31 - Psychosomatik","BGI";"","Leer"},2,0)</f>
        <v>Leer</v>
      </c>
      <c r="M1118" s="445">
        <f t="shared" si="129"/>
        <v>0</v>
      </c>
      <c r="N1118" s="445">
        <f t="shared" si="130"/>
        <v>0</v>
      </c>
      <c r="O1118" s="445">
        <f t="shared" si="133"/>
        <v>0</v>
      </c>
      <c r="P1118" s="445">
        <f t="shared" si="134"/>
        <v>0</v>
      </c>
      <c r="Q1118" s="445">
        <f t="shared" si="135"/>
        <v>0</v>
      </c>
      <c r="R1118" s="415" t="str">
        <f t="shared" si="136"/>
        <v>Leer</v>
      </c>
      <c r="S1118" s="445">
        <f>IF('Angaben KH-Standort'!D$29='A4'!D1118,IF('Angaben KH-Standort'!E$29="Ja",1,0),0)</f>
        <v>0</v>
      </c>
      <c r="T1118" s="445">
        <f>IF('Angaben KH-Standort'!D$30='A4'!D1118,IF('Angaben KH-Standort'!E$30="Ja",1,0),0)</f>
        <v>0</v>
      </c>
      <c r="U1118" s="445">
        <f>IF('Angaben KH-Standort'!D$31='A4'!D1118,IF('Angaben KH-Standort'!E$31="Ja",1,0),0)</f>
        <v>0</v>
      </c>
    </row>
    <row r="1119" spans="2:21" ht="15" customHeight="1" x14ac:dyDescent="0.3">
      <c r="B1119" s="70" t="str">
        <f t="shared" si="131"/>
        <v>!!!</v>
      </c>
      <c r="C1119" s="265" t="str">
        <f>IF(ISERROR(IF(LEN(E1119)&gt;0,VLOOKUP(TEXT($E1119,0),'Angaben Stationen'!$E$14:$J$213,5,0),"")),"?",IF(LEN(E1119)&gt;0,VLOOKUP(TEXT($E1119,0),'Angaben Stationen'!$E$14:$J$213,5,0),""))</f>
        <v/>
      </c>
      <c r="D1119" s="232" t="str">
        <f>IF(ISERROR(IF(LEN(E1119)&gt;0,VLOOKUP(TEXT($E1119,0),'Angaben Stationen'!$E$14:$J$213,6,0),"")),"STATION IST NICHT VORHANDEN",IF(LEN(E1119)&gt;0,VLOOKUP(TEXT($E1119,0),'Angaben Stationen'!$E$14:$J$213,6,0),""))</f>
        <v/>
      </c>
      <c r="E1119" s="287"/>
      <c r="F1119" s="234"/>
      <c r="G1119" s="234"/>
      <c r="H1119" s="263"/>
      <c r="I1119" s="169"/>
      <c r="K1119" s="445" t="str">
        <f t="shared" si="132"/>
        <v>Leer</v>
      </c>
      <c r="L1119" s="445" t="str">
        <f>VLOOKUP($D1119,{"29 - Psychiatrie (Erwachsene)","BGI";"297 - stationsäquivalente Behandlung in der Erwachsenenpsychiatrie (29)","BGI";"30 - Kinder- und Jugendpsychiatrie","BGII";"307 - stationsäquivalente Behandlung in der Kinder- und Jugendpsychiatrie (30)","BGII";"31 - Psychosomatik","BGI";"","Leer"},2,0)</f>
        <v>Leer</v>
      </c>
      <c r="M1119" s="445">
        <f t="shared" si="129"/>
        <v>0</v>
      </c>
      <c r="N1119" s="445">
        <f t="shared" si="130"/>
        <v>0</v>
      </c>
      <c r="O1119" s="445">
        <f t="shared" si="133"/>
        <v>0</v>
      </c>
      <c r="P1119" s="445">
        <f t="shared" si="134"/>
        <v>0</v>
      </c>
      <c r="Q1119" s="445">
        <f t="shared" si="135"/>
        <v>0</v>
      </c>
      <c r="R1119" s="415" t="str">
        <f t="shared" si="136"/>
        <v>Leer</v>
      </c>
      <c r="S1119" s="445">
        <f>IF('Angaben KH-Standort'!D$29='A4'!D1119,IF('Angaben KH-Standort'!E$29="Ja",1,0),0)</f>
        <v>0</v>
      </c>
      <c r="T1119" s="445">
        <f>IF('Angaben KH-Standort'!D$30='A4'!D1119,IF('Angaben KH-Standort'!E$30="Ja",1,0),0)</f>
        <v>0</v>
      </c>
      <c r="U1119" s="445">
        <f>IF('Angaben KH-Standort'!D$31='A4'!D1119,IF('Angaben KH-Standort'!E$31="Ja",1,0),0)</f>
        <v>0</v>
      </c>
    </row>
    <row r="1120" spans="2:21" ht="15" customHeight="1" x14ac:dyDescent="0.3">
      <c r="B1120" s="70" t="str">
        <f t="shared" si="131"/>
        <v>!!!</v>
      </c>
      <c r="C1120" s="265" t="str">
        <f>IF(ISERROR(IF(LEN(E1120)&gt;0,VLOOKUP(TEXT($E1120,0),'Angaben Stationen'!$E$14:$J$213,5,0),"")),"?",IF(LEN(E1120)&gt;0,VLOOKUP(TEXT($E1120,0),'Angaben Stationen'!$E$14:$J$213,5,0),""))</f>
        <v/>
      </c>
      <c r="D1120" s="232" t="str">
        <f>IF(ISERROR(IF(LEN(E1120)&gt;0,VLOOKUP(TEXT($E1120,0),'Angaben Stationen'!$E$14:$J$213,6,0),"")),"STATION IST NICHT VORHANDEN",IF(LEN(E1120)&gt;0,VLOOKUP(TEXT($E1120,0),'Angaben Stationen'!$E$14:$J$213,6,0),""))</f>
        <v/>
      </c>
      <c r="E1120" s="287"/>
      <c r="F1120" s="234"/>
      <c r="G1120" s="234"/>
      <c r="H1120" s="263"/>
      <c r="I1120" s="169"/>
      <c r="K1120" s="445" t="str">
        <f t="shared" si="132"/>
        <v>Leer</v>
      </c>
      <c r="L1120" s="445" t="str">
        <f>VLOOKUP($D1120,{"29 - Psychiatrie (Erwachsene)","BGI";"297 - stationsäquivalente Behandlung in der Erwachsenenpsychiatrie (29)","BGI";"30 - Kinder- und Jugendpsychiatrie","BGII";"307 - stationsäquivalente Behandlung in der Kinder- und Jugendpsychiatrie (30)","BGII";"31 - Psychosomatik","BGI";"","Leer"},2,0)</f>
        <v>Leer</v>
      </c>
      <c r="M1120" s="445">
        <f t="shared" si="129"/>
        <v>0</v>
      </c>
      <c r="N1120" s="445">
        <f t="shared" si="130"/>
        <v>0</v>
      </c>
      <c r="O1120" s="445">
        <f t="shared" si="133"/>
        <v>0</v>
      </c>
      <c r="P1120" s="445">
        <f t="shared" si="134"/>
        <v>0</v>
      </c>
      <c r="Q1120" s="445">
        <f t="shared" si="135"/>
        <v>0</v>
      </c>
      <c r="R1120" s="415" t="str">
        <f t="shared" si="136"/>
        <v>Leer</v>
      </c>
      <c r="S1120" s="445">
        <f>IF('Angaben KH-Standort'!D$29='A4'!D1120,IF('Angaben KH-Standort'!E$29="Ja",1,0),0)</f>
        <v>0</v>
      </c>
      <c r="T1120" s="445">
        <f>IF('Angaben KH-Standort'!D$30='A4'!D1120,IF('Angaben KH-Standort'!E$30="Ja",1,0),0)</f>
        <v>0</v>
      </c>
      <c r="U1120" s="445">
        <f>IF('Angaben KH-Standort'!D$31='A4'!D1120,IF('Angaben KH-Standort'!E$31="Ja",1,0),0)</f>
        <v>0</v>
      </c>
    </row>
    <row r="1121" spans="2:21" ht="15" customHeight="1" x14ac:dyDescent="0.3">
      <c r="B1121" s="70" t="str">
        <f t="shared" si="131"/>
        <v>!!!</v>
      </c>
      <c r="C1121" s="265" t="str">
        <f>IF(ISERROR(IF(LEN(E1121)&gt;0,VLOOKUP(TEXT($E1121,0),'Angaben Stationen'!$E$14:$J$213,5,0),"")),"?",IF(LEN(E1121)&gt;0,VLOOKUP(TEXT($E1121,0),'Angaben Stationen'!$E$14:$J$213,5,0),""))</f>
        <v/>
      </c>
      <c r="D1121" s="232" t="str">
        <f>IF(ISERROR(IF(LEN(E1121)&gt;0,VLOOKUP(TEXT($E1121,0),'Angaben Stationen'!$E$14:$J$213,6,0),"")),"STATION IST NICHT VORHANDEN",IF(LEN(E1121)&gt;0,VLOOKUP(TEXT($E1121,0),'Angaben Stationen'!$E$14:$J$213,6,0),""))</f>
        <v/>
      </c>
      <c r="E1121" s="287"/>
      <c r="F1121" s="234"/>
      <c r="G1121" s="234"/>
      <c r="H1121" s="263"/>
      <c r="I1121" s="169"/>
      <c r="K1121" s="445" t="str">
        <f t="shared" si="132"/>
        <v>Leer</v>
      </c>
      <c r="L1121" s="445" t="str">
        <f>VLOOKUP($D1121,{"29 - Psychiatrie (Erwachsene)","BGI";"297 - stationsäquivalente Behandlung in der Erwachsenenpsychiatrie (29)","BGI";"30 - Kinder- und Jugendpsychiatrie","BGII";"307 - stationsäquivalente Behandlung in der Kinder- und Jugendpsychiatrie (30)","BGII";"31 - Psychosomatik","BGI";"","Leer"},2,0)</f>
        <v>Leer</v>
      </c>
      <c r="M1121" s="445">
        <f t="shared" si="129"/>
        <v>0</v>
      </c>
      <c r="N1121" s="445">
        <f t="shared" si="130"/>
        <v>0</v>
      </c>
      <c r="O1121" s="445">
        <f t="shared" si="133"/>
        <v>0</v>
      </c>
      <c r="P1121" s="445">
        <f t="shared" si="134"/>
        <v>0</v>
      </c>
      <c r="Q1121" s="445">
        <f t="shared" si="135"/>
        <v>0</v>
      </c>
      <c r="R1121" s="415" t="str">
        <f t="shared" si="136"/>
        <v>Leer</v>
      </c>
      <c r="S1121" s="445">
        <f>IF('Angaben KH-Standort'!D$29='A4'!D1121,IF('Angaben KH-Standort'!E$29="Ja",1,0),0)</f>
        <v>0</v>
      </c>
      <c r="T1121" s="445">
        <f>IF('Angaben KH-Standort'!D$30='A4'!D1121,IF('Angaben KH-Standort'!E$30="Ja",1,0),0)</f>
        <v>0</v>
      </c>
      <c r="U1121" s="445">
        <f>IF('Angaben KH-Standort'!D$31='A4'!D1121,IF('Angaben KH-Standort'!E$31="Ja",1,0),0)</f>
        <v>0</v>
      </c>
    </row>
    <row r="1122" spans="2:21" ht="15" customHeight="1" x14ac:dyDescent="0.3">
      <c r="B1122" s="70" t="str">
        <f t="shared" si="131"/>
        <v>!!!</v>
      </c>
      <c r="C1122" s="265" t="str">
        <f>IF(ISERROR(IF(LEN(E1122)&gt;0,VLOOKUP(TEXT($E1122,0),'Angaben Stationen'!$E$14:$J$213,5,0),"")),"?",IF(LEN(E1122)&gt;0,VLOOKUP(TEXT($E1122,0),'Angaben Stationen'!$E$14:$J$213,5,0),""))</f>
        <v/>
      </c>
      <c r="D1122" s="232" t="str">
        <f>IF(ISERROR(IF(LEN(E1122)&gt;0,VLOOKUP(TEXT($E1122,0),'Angaben Stationen'!$E$14:$J$213,6,0),"")),"STATION IST NICHT VORHANDEN",IF(LEN(E1122)&gt;0,VLOOKUP(TEXT($E1122,0),'Angaben Stationen'!$E$14:$J$213,6,0),""))</f>
        <v/>
      </c>
      <c r="E1122" s="287"/>
      <c r="F1122" s="234"/>
      <c r="G1122" s="234"/>
      <c r="H1122" s="263"/>
      <c r="I1122" s="169"/>
      <c r="K1122" s="445" t="str">
        <f t="shared" si="132"/>
        <v>Leer</v>
      </c>
      <c r="L1122" s="445" t="str">
        <f>VLOOKUP($D1122,{"29 - Psychiatrie (Erwachsene)","BGI";"297 - stationsäquivalente Behandlung in der Erwachsenenpsychiatrie (29)","BGI";"30 - Kinder- und Jugendpsychiatrie","BGII";"307 - stationsäquivalente Behandlung in der Kinder- und Jugendpsychiatrie (30)","BGII";"31 - Psychosomatik","BGI";"","Leer"},2,0)</f>
        <v>Leer</v>
      </c>
      <c r="M1122" s="445">
        <f t="shared" ref="M1122:M1185" si="137">IF(LEN(B1122)&gt;0,0,1)</f>
        <v>0</v>
      </c>
      <c r="N1122" s="445">
        <f t="shared" ref="N1122:N1185" si="138">IF(E1122&lt;&gt;"",1,0)</f>
        <v>0</v>
      </c>
      <c r="O1122" s="445">
        <f t="shared" si="133"/>
        <v>0</v>
      </c>
      <c r="P1122" s="445">
        <f t="shared" si="134"/>
        <v>0</v>
      </c>
      <c r="Q1122" s="445">
        <f t="shared" si="135"/>
        <v>0</v>
      </c>
      <c r="R1122" s="415" t="str">
        <f t="shared" si="136"/>
        <v>Leer</v>
      </c>
      <c r="S1122" s="445">
        <f>IF('Angaben KH-Standort'!D$29='A4'!D1122,IF('Angaben KH-Standort'!E$29="Ja",1,0),0)</f>
        <v>0</v>
      </c>
      <c r="T1122" s="445">
        <f>IF('Angaben KH-Standort'!D$30='A4'!D1122,IF('Angaben KH-Standort'!E$30="Ja",1,0),0)</f>
        <v>0</v>
      </c>
      <c r="U1122" s="445">
        <f>IF('Angaben KH-Standort'!D$31='A4'!D1122,IF('Angaben KH-Standort'!E$31="Ja",1,0),0)</f>
        <v>0</v>
      </c>
    </row>
    <row r="1123" spans="2:21" ht="15" customHeight="1" x14ac:dyDescent="0.3">
      <c r="B1123" s="70" t="str">
        <f t="shared" ref="B1123:B1186" si="139">IF(SUM(N1123:Q1123)&lt;4,"!!!","")</f>
        <v>!!!</v>
      </c>
      <c r="C1123" s="265" t="str">
        <f>IF(ISERROR(IF(LEN(E1123)&gt;0,VLOOKUP(TEXT($E1123,0),'Angaben Stationen'!$E$14:$J$213,5,0),"")),"?",IF(LEN(E1123)&gt;0,VLOOKUP(TEXT($E1123,0),'Angaben Stationen'!$E$14:$J$213,5,0),""))</f>
        <v/>
      </c>
      <c r="D1123" s="232" t="str">
        <f>IF(ISERROR(IF(LEN(E1123)&gt;0,VLOOKUP(TEXT($E1123,0),'Angaben Stationen'!$E$14:$J$213,6,0),"")),"STATION IST NICHT VORHANDEN",IF(LEN(E1123)&gt;0,VLOOKUP(TEXT($E1123,0),'Angaben Stationen'!$E$14:$J$213,6,0),""))</f>
        <v/>
      </c>
      <c r="E1123" s="287"/>
      <c r="F1123" s="234"/>
      <c r="G1123" s="234"/>
      <c r="H1123" s="263"/>
      <c r="I1123" s="169"/>
      <c r="K1123" s="445" t="str">
        <f t="shared" ref="K1123:K1186" si="140">IF($E1123&lt;&gt;"","Monat","Leer")</f>
        <v>Leer</v>
      </c>
      <c r="L1123" s="445" t="str">
        <f>VLOOKUP($D1123,{"29 - Psychiatrie (Erwachsene)","BGI";"297 - stationsäquivalente Behandlung in der Erwachsenenpsychiatrie (29)","BGI";"30 - Kinder- und Jugendpsychiatrie","BGII";"307 - stationsäquivalente Behandlung in der Kinder- und Jugendpsychiatrie (30)","BGII";"31 - Psychosomatik","BGI";"","Leer"},2,0)</f>
        <v>Leer</v>
      </c>
      <c r="M1123" s="445">
        <f t="shared" si="137"/>
        <v>0</v>
      </c>
      <c r="N1123" s="445">
        <f t="shared" si="138"/>
        <v>0</v>
      </c>
      <c r="O1123" s="445">
        <f t="shared" ref="O1123:O1186" si="141">IF(VALUE($F1123)&gt;0,1,0)</f>
        <v>0</v>
      </c>
      <c r="P1123" s="445">
        <f t="shared" ref="P1123:P1186" si="142">IF(LEN($G1123)&gt;0,1,0)</f>
        <v>0</v>
      </c>
      <c r="Q1123" s="445">
        <f t="shared" ref="Q1123:Q1186" si="143">IF(LEN($H1123)&gt;0,1,0)</f>
        <v>0</v>
      </c>
      <c r="R1123" s="415" t="str">
        <f t="shared" ref="R1123:R1186" si="144">IF(D1123&lt;&gt;"",IF(SUM(S1123:U1123)&gt;0,"Ja","Nein"),"Leer")</f>
        <v>Leer</v>
      </c>
      <c r="S1123" s="445">
        <f>IF('Angaben KH-Standort'!D$29='A4'!D1123,IF('Angaben KH-Standort'!E$29="Ja",1,0),0)</f>
        <v>0</v>
      </c>
      <c r="T1123" s="445">
        <f>IF('Angaben KH-Standort'!D$30='A4'!D1123,IF('Angaben KH-Standort'!E$30="Ja",1,0),0)</f>
        <v>0</v>
      </c>
      <c r="U1123" s="445">
        <f>IF('Angaben KH-Standort'!D$31='A4'!D1123,IF('Angaben KH-Standort'!E$31="Ja",1,0),0)</f>
        <v>0</v>
      </c>
    </row>
    <row r="1124" spans="2:21" ht="15" customHeight="1" x14ac:dyDescent="0.3">
      <c r="B1124" s="70" t="str">
        <f t="shared" si="139"/>
        <v>!!!</v>
      </c>
      <c r="C1124" s="265" t="str">
        <f>IF(ISERROR(IF(LEN(E1124)&gt;0,VLOOKUP(TEXT($E1124,0),'Angaben Stationen'!$E$14:$J$213,5,0),"")),"?",IF(LEN(E1124)&gt;0,VLOOKUP(TEXT($E1124,0),'Angaben Stationen'!$E$14:$J$213,5,0),""))</f>
        <v/>
      </c>
      <c r="D1124" s="232" t="str">
        <f>IF(ISERROR(IF(LEN(E1124)&gt;0,VLOOKUP(TEXT($E1124,0),'Angaben Stationen'!$E$14:$J$213,6,0),"")),"STATION IST NICHT VORHANDEN",IF(LEN(E1124)&gt;0,VLOOKUP(TEXT($E1124,0),'Angaben Stationen'!$E$14:$J$213,6,0),""))</f>
        <v/>
      </c>
      <c r="E1124" s="287"/>
      <c r="F1124" s="234"/>
      <c r="G1124" s="234"/>
      <c r="H1124" s="263"/>
      <c r="I1124" s="169"/>
      <c r="K1124" s="445" t="str">
        <f t="shared" si="140"/>
        <v>Leer</v>
      </c>
      <c r="L1124" s="445" t="str">
        <f>VLOOKUP($D1124,{"29 - Psychiatrie (Erwachsene)","BGI";"297 - stationsäquivalente Behandlung in der Erwachsenenpsychiatrie (29)","BGI";"30 - Kinder- und Jugendpsychiatrie","BGII";"307 - stationsäquivalente Behandlung in der Kinder- und Jugendpsychiatrie (30)","BGII";"31 - Psychosomatik","BGI";"","Leer"},2,0)</f>
        <v>Leer</v>
      </c>
      <c r="M1124" s="445">
        <f t="shared" si="137"/>
        <v>0</v>
      </c>
      <c r="N1124" s="445">
        <f t="shared" si="138"/>
        <v>0</v>
      </c>
      <c r="O1124" s="445">
        <f t="shared" si="141"/>
        <v>0</v>
      </c>
      <c r="P1124" s="445">
        <f t="shared" si="142"/>
        <v>0</v>
      </c>
      <c r="Q1124" s="445">
        <f t="shared" si="143"/>
        <v>0</v>
      </c>
      <c r="R1124" s="415" t="str">
        <f t="shared" si="144"/>
        <v>Leer</v>
      </c>
      <c r="S1124" s="445">
        <f>IF('Angaben KH-Standort'!D$29='A4'!D1124,IF('Angaben KH-Standort'!E$29="Ja",1,0),0)</f>
        <v>0</v>
      </c>
      <c r="T1124" s="445">
        <f>IF('Angaben KH-Standort'!D$30='A4'!D1124,IF('Angaben KH-Standort'!E$30="Ja",1,0),0)</f>
        <v>0</v>
      </c>
      <c r="U1124" s="445">
        <f>IF('Angaben KH-Standort'!D$31='A4'!D1124,IF('Angaben KH-Standort'!E$31="Ja",1,0),0)</f>
        <v>0</v>
      </c>
    </row>
    <row r="1125" spans="2:21" ht="15" customHeight="1" x14ac:dyDescent="0.3">
      <c r="B1125" s="70" t="str">
        <f t="shared" si="139"/>
        <v>!!!</v>
      </c>
      <c r="C1125" s="265" t="str">
        <f>IF(ISERROR(IF(LEN(E1125)&gt;0,VLOOKUP(TEXT($E1125,0),'Angaben Stationen'!$E$14:$J$213,5,0),"")),"?",IF(LEN(E1125)&gt;0,VLOOKUP(TEXT($E1125,0),'Angaben Stationen'!$E$14:$J$213,5,0),""))</f>
        <v/>
      </c>
      <c r="D1125" s="232" t="str">
        <f>IF(ISERROR(IF(LEN(E1125)&gt;0,VLOOKUP(TEXT($E1125,0),'Angaben Stationen'!$E$14:$J$213,6,0),"")),"STATION IST NICHT VORHANDEN",IF(LEN(E1125)&gt;0,VLOOKUP(TEXT($E1125,0),'Angaben Stationen'!$E$14:$J$213,6,0),""))</f>
        <v/>
      </c>
      <c r="E1125" s="287"/>
      <c r="F1125" s="234"/>
      <c r="G1125" s="234"/>
      <c r="H1125" s="263"/>
      <c r="I1125" s="169"/>
      <c r="K1125" s="445" t="str">
        <f t="shared" si="140"/>
        <v>Leer</v>
      </c>
      <c r="L1125" s="445" t="str">
        <f>VLOOKUP($D1125,{"29 - Psychiatrie (Erwachsene)","BGI";"297 - stationsäquivalente Behandlung in der Erwachsenenpsychiatrie (29)","BGI";"30 - Kinder- und Jugendpsychiatrie","BGII";"307 - stationsäquivalente Behandlung in der Kinder- und Jugendpsychiatrie (30)","BGII";"31 - Psychosomatik","BGI";"","Leer"},2,0)</f>
        <v>Leer</v>
      </c>
      <c r="M1125" s="445">
        <f t="shared" si="137"/>
        <v>0</v>
      </c>
      <c r="N1125" s="445">
        <f t="shared" si="138"/>
        <v>0</v>
      </c>
      <c r="O1125" s="445">
        <f t="shared" si="141"/>
        <v>0</v>
      </c>
      <c r="P1125" s="445">
        <f t="shared" si="142"/>
        <v>0</v>
      </c>
      <c r="Q1125" s="445">
        <f t="shared" si="143"/>
        <v>0</v>
      </c>
      <c r="R1125" s="415" t="str">
        <f t="shared" si="144"/>
        <v>Leer</v>
      </c>
      <c r="S1125" s="445">
        <f>IF('Angaben KH-Standort'!D$29='A4'!D1125,IF('Angaben KH-Standort'!E$29="Ja",1,0),0)</f>
        <v>0</v>
      </c>
      <c r="T1125" s="445">
        <f>IF('Angaben KH-Standort'!D$30='A4'!D1125,IF('Angaben KH-Standort'!E$30="Ja",1,0),0)</f>
        <v>0</v>
      </c>
      <c r="U1125" s="445">
        <f>IF('Angaben KH-Standort'!D$31='A4'!D1125,IF('Angaben KH-Standort'!E$31="Ja",1,0),0)</f>
        <v>0</v>
      </c>
    </row>
    <row r="1126" spans="2:21" ht="15" customHeight="1" x14ac:dyDescent="0.3">
      <c r="B1126" s="70" t="str">
        <f t="shared" si="139"/>
        <v>!!!</v>
      </c>
      <c r="C1126" s="265" t="str">
        <f>IF(ISERROR(IF(LEN(E1126)&gt;0,VLOOKUP(TEXT($E1126,0),'Angaben Stationen'!$E$14:$J$213,5,0),"")),"?",IF(LEN(E1126)&gt;0,VLOOKUP(TEXT($E1126,0),'Angaben Stationen'!$E$14:$J$213,5,0),""))</f>
        <v/>
      </c>
      <c r="D1126" s="232" t="str">
        <f>IF(ISERROR(IF(LEN(E1126)&gt;0,VLOOKUP(TEXT($E1126,0),'Angaben Stationen'!$E$14:$J$213,6,0),"")),"STATION IST NICHT VORHANDEN",IF(LEN(E1126)&gt;0,VLOOKUP(TEXT($E1126,0),'Angaben Stationen'!$E$14:$J$213,6,0),""))</f>
        <v/>
      </c>
      <c r="E1126" s="287"/>
      <c r="F1126" s="234"/>
      <c r="G1126" s="234"/>
      <c r="H1126" s="263"/>
      <c r="I1126" s="169"/>
      <c r="K1126" s="445" t="str">
        <f t="shared" si="140"/>
        <v>Leer</v>
      </c>
      <c r="L1126" s="445" t="str">
        <f>VLOOKUP($D1126,{"29 - Psychiatrie (Erwachsene)","BGI";"297 - stationsäquivalente Behandlung in der Erwachsenenpsychiatrie (29)","BGI";"30 - Kinder- und Jugendpsychiatrie","BGII";"307 - stationsäquivalente Behandlung in der Kinder- und Jugendpsychiatrie (30)","BGII";"31 - Psychosomatik","BGI";"","Leer"},2,0)</f>
        <v>Leer</v>
      </c>
      <c r="M1126" s="445">
        <f t="shared" si="137"/>
        <v>0</v>
      </c>
      <c r="N1126" s="445">
        <f t="shared" si="138"/>
        <v>0</v>
      </c>
      <c r="O1126" s="445">
        <f t="shared" si="141"/>
        <v>0</v>
      </c>
      <c r="P1126" s="445">
        <f t="shared" si="142"/>
        <v>0</v>
      </c>
      <c r="Q1126" s="445">
        <f t="shared" si="143"/>
        <v>0</v>
      </c>
      <c r="R1126" s="415" t="str">
        <f t="shared" si="144"/>
        <v>Leer</v>
      </c>
      <c r="S1126" s="445">
        <f>IF('Angaben KH-Standort'!D$29='A4'!D1126,IF('Angaben KH-Standort'!E$29="Ja",1,0),0)</f>
        <v>0</v>
      </c>
      <c r="T1126" s="445">
        <f>IF('Angaben KH-Standort'!D$30='A4'!D1126,IF('Angaben KH-Standort'!E$30="Ja",1,0),0)</f>
        <v>0</v>
      </c>
      <c r="U1126" s="445">
        <f>IF('Angaben KH-Standort'!D$31='A4'!D1126,IF('Angaben KH-Standort'!E$31="Ja",1,0),0)</f>
        <v>0</v>
      </c>
    </row>
    <row r="1127" spans="2:21" ht="15" customHeight="1" x14ac:dyDescent="0.3">
      <c r="B1127" s="70" t="str">
        <f t="shared" si="139"/>
        <v>!!!</v>
      </c>
      <c r="C1127" s="265" t="str">
        <f>IF(ISERROR(IF(LEN(E1127)&gt;0,VLOOKUP(TEXT($E1127,0),'Angaben Stationen'!$E$14:$J$213,5,0),"")),"?",IF(LEN(E1127)&gt;0,VLOOKUP(TEXT($E1127,0),'Angaben Stationen'!$E$14:$J$213,5,0),""))</f>
        <v/>
      </c>
      <c r="D1127" s="232" t="str">
        <f>IF(ISERROR(IF(LEN(E1127)&gt;0,VLOOKUP(TEXT($E1127,0),'Angaben Stationen'!$E$14:$J$213,6,0),"")),"STATION IST NICHT VORHANDEN",IF(LEN(E1127)&gt;0,VLOOKUP(TEXT($E1127,0),'Angaben Stationen'!$E$14:$J$213,6,0),""))</f>
        <v/>
      </c>
      <c r="E1127" s="287"/>
      <c r="F1127" s="234"/>
      <c r="G1127" s="234"/>
      <c r="H1127" s="263"/>
      <c r="I1127" s="169"/>
      <c r="K1127" s="445" t="str">
        <f t="shared" si="140"/>
        <v>Leer</v>
      </c>
      <c r="L1127" s="445" t="str">
        <f>VLOOKUP($D1127,{"29 - Psychiatrie (Erwachsene)","BGI";"297 - stationsäquivalente Behandlung in der Erwachsenenpsychiatrie (29)","BGI";"30 - Kinder- und Jugendpsychiatrie","BGII";"307 - stationsäquivalente Behandlung in der Kinder- und Jugendpsychiatrie (30)","BGII";"31 - Psychosomatik","BGI";"","Leer"},2,0)</f>
        <v>Leer</v>
      </c>
      <c r="M1127" s="445">
        <f t="shared" si="137"/>
        <v>0</v>
      </c>
      <c r="N1127" s="445">
        <f t="shared" si="138"/>
        <v>0</v>
      </c>
      <c r="O1127" s="445">
        <f t="shared" si="141"/>
        <v>0</v>
      </c>
      <c r="P1127" s="445">
        <f t="shared" si="142"/>
        <v>0</v>
      </c>
      <c r="Q1127" s="445">
        <f t="shared" si="143"/>
        <v>0</v>
      </c>
      <c r="R1127" s="415" t="str">
        <f t="shared" si="144"/>
        <v>Leer</v>
      </c>
      <c r="S1127" s="445">
        <f>IF('Angaben KH-Standort'!D$29='A4'!D1127,IF('Angaben KH-Standort'!E$29="Ja",1,0),0)</f>
        <v>0</v>
      </c>
      <c r="T1127" s="445">
        <f>IF('Angaben KH-Standort'!D$30='A4'!D1127,IF('Angaben KH-Standort'!E$30="Ja",1,0),0)</f>
        <v>0</v>
      </c>
      <c r="U1127" s="445">
        <f>IF('Angaben KH-Standort'!D$31='A4'!D1127,IF('Angaben KH-Standort'!E$31="Ja",1,0),0)</f>
        <v>0</v>
      </c>
    </row>
    <row r="1128" spans="2:21" ht="15" customHeight="1" x14ac:dyDescent="0.3">
      <c r="B1128" s="70" t="str">
        <f t="shared" si="139"/>
        <v>!!!</v>
      </c>
      <c r="C1128" s="265" t="str">
        <f>IF(ISERROR(IF(LEN(E1128)&gt;0,VLOOKUP(TEXT($E1128,0),'Angaben Stationen'!$E$14:$J$213,5,0),"")),"?",IF(LEN(E1128)&gt;0,VLOOKUP(TEXT($E1128,0),'Angaben Stationen'!$E$14:$J$213,5,0),""))</f>
        <v/>
      </c>
      <c r="D1128" s="232" t="str">
        <f>IF(ISERROR(IF(LEN(E1128)&gt;0,VLOOKUP(TEXT($E1128,0),'Angaben Stationen'!$E$14:$J$213,6,0),"")),"STATION IST NICHT VORHANDEN",IF(LEN(E1128)&gt;0,VLOOKUP(TEXT($E1128,0),'Angaben Stationen'!$E$14:$J$213,6,0),""))</f>
        <v/>
      </c>
      <c r="E1128" s="287"/>
      <c r="F1128" s="234"/>
      <c r="G1128" s="234"/>
      <c r="H1128" s="263"/>
      <c r="I1128" s="169"/>
      <c r="K1128" s="445" t="str">
        <f t="shared" si="140"/>
        <v>Leer</v>
      </c>
      <c r="L1128" s="445" t="str">
        <f>VLOOKUP($D1128,{"29 - Psychiatrie (Erwachsene)","BGI";"297 - stationsäquivalente Behandlung in der Erwachsenenpsychiatrie (29)","BGI";"30 - Kinder- und Jugendpsychiatrie","BGII";"307 - stationsäquivalente Behandlung in der Kinder- und Jugendpsychiatrie (30)","BGII";"31 - Psychosomatik","BGI";"","Leer"},2,0)</f>
        <v>Leer</v>
      </c>
      <c r="M1128" s="445">
        <f t="shared" si="137"/>
        <v>0</v>
      </c>
      <c r="N1128" s="445">
        <f t="shared" si="138"/>
        <v>0</v>
      </c>
      <c r="O1128" s="445">
        <f t="shared" si="141"/>
        <v>0</v>
      </c>
      <c r="P1128" s="445">
        <f t="shared" si="142"/>
        <v>0</v>
      </c>
      <c r="Q1128" s="445">
        <f t="shared" si="143"/>
        <v>0</v>
      </c>
      <c r="R1128" s="415" t="str">
        <f t="shared" si="144"/>
        <v>Leer</v>
      </c>
      <c r="S1128" s="445">
        <f>IF('Angaben KH-Standort'!D$29='A4'!D1128,IF('Angaben KH-Standort'!E$29="Ja",1,0),0)</f>
        <v>0</v>
      </c>
      <c r="T1128" s="445">
        <f>IF('Angaben KH-Standort'!D$30='A4'!D1128,IF('Angaben KH-Standort'!E$30="Ja",1,0),0)</f>
        <v>0</v>
      </c>
      <c r="U1128" s="445">
        <f>IF('Angaben KH-Standort'!D$31='A4'!D1128,IF('Angaben KH-Standort'!E$31="Ja",1,0),0)</f>
        <v>0</v>
      </c>
    </row>
    <row r="1129" spans="2:21" ht="15" customHeight="1" x14ac:dyDescent="0.3">
      <c r="B1129" s="70" t="str">
        <f t="shared" si="139"/>
        <v>!!!</v>
      </c>
      <c r="C1129" s="265" t="str">
        <f>IF(ISERROR(IF(LEN(E1129)&gt;0,VLOOKUP(TEXT($E1129,0),'Angaben Stationen'!$E$14:$J$213,5,0),"")),"?",IF(LEN(E1129)&gt;0,VLOOKUP(TEXT($E1129,0),'Angaben Stationen'!$E$14:$J$213,5,0),""))</f>
        <v/>
      </c>
      <c r="D1129" s="232" t="str">
        <f>IF(ISERROR(IF(LEN(E1129)&gt;0,VLOOKUP(TEXT($E1129,0),'Angaben Stationen'!$E$14:$J$213,6,0),"")),"STATION IST NICHT VORHANDEN",IF(LEN(E1129)&gt;0,VLOOKUP(TEXT($E1129,0),'Angaben Stationen'!$E$14:$J$213,6,0),""))</f>
        <v/>
      </c>
      <c r="E1129" s="287"/>
      <c r="F1129" s="234"/>
      <c r="G1129" s="234"/>
      <c r="H1129" s="263"/>
      <c r="I1129" s="169"/>
      <c r="K1129" s="445" t="str">
        <f t="shared" si="140"/>
        <v>Leer</v>
      </c>
      <c r="L1129" s="445" t="str">
        <f>VLOOKUP($D1129,{"29 - Psychiatrie (Erwachsene)","BGI";"297 - stationsäquivalente Behandlung in der Erwachsenenpsychiatrie (29)","BGI";"30 - Kinder- und Jugendpsychiatrie","BGII";"307 - stationsäquivalente Behandlung in der Kinder- und Jugendpsychiatrie (30)","BGII";"31 - Psychosomatik","BGI";"","Leer"},2,0)</f>
        <v>Leer</v>
      </c>
      <c r="M1129" s="445">
        <f t="shared" si="137"/>
        <v>0</v>
      </c>
      <c r="N1129" s="445">
        <f t="shared" si="138"/>
        <v>0</v>
      </c>
      <c r="O1129" s="445">
        <f t="shared" si="141"/>
        <v>0</v>
      </c>
      <c r="P1129" s="445">
        <f t="shared" si="142"/>
        <v>0</v>
      </c>
      <c r="Q1129" s="445">
        <f t="shared" si="143"/>
        <v>0</v>
      </c>
      <c r="R1129" s="415" t="str">
        <f t="shared" si="144"/>
        <v>Leer</v>
      </c>
      <c r="S1129" s="445">
        <f>IF('Angaben KH-Standort'!D$29='A4'!D1129,IF('Angaben KH-Standort'!E$29="Ja",1,0),0)</f>
        <v>0</v>
      </c>
      <c r="T1129" s="445">
        <f>IF('Angaben KH-Standort'!D$30='A4'!D1129,IF('Angaben KH-Standort'!E$30="Ja",1,0),0)</f>
        <v>0</v>
      </c>
      <c r="U1129" s="445">
        <f>IF('Angaben KH-Standort'!D$31='A4'!D1129,IF('Angaben KH-Standort'!E$31="Ja",1,0),0)</f>
        <v>0</v>
      </c>
    </row>
    <row r="1130" spans="2:21" ht="15" customHeight="1" x14ac:dyDescent="0.3">
      <c r="B1130" s="70" t="str">
        <f t="shared" si="139"/>
        <v>!!!</v>
      </c>
      <c r="C1130" s="265" t="str">
        <f>IF(ISERROR(IF(LEN(E1130)&gt;0,VLOOKUP(TEXT($E1130,0),'Angaben Stationen'!$E$14:$J$213,5,0),"")),"?",IF(LEN(E1130)&gt;0,VLOOKUP(TEXT($E1130,0),'Angaben Stationen'!$E$14:$J$213,5,0),""))</f>
        <v/>
      </c>
      <c r="D1130" s="232" t="str">
        <f>IF(ISERROR(IF(LEN(E1130)&gt;0,VLOOKUP(TEXT($E1130,0),'Angaben Stationen'!$E$14:$J$213,6,0),"")),"STATION IST NICHT VORHANDEN",IF(LEN(E1130)&gt;0,VLOOKUP(TEXT($E1130,0),'Angaben Stationen'!$E$14:$J$213,6,0),""))</f>
        <v/>
      </c>
      <c r="E1130" s="287"/>
      <c r="F1130" s="234"/>
      <c r="G1130" s="234"/>
      <c r="H1130" s="263"/>
      <c r="I1130" s="169"/>
      <c r="K1130" s="445" t="str">
        <f t="shared" si="140"/>
        <v>Leer</v>
      </c>
      <c r="L1130" s="445" t="str">
        <f>VLOOKUP($D1130,{"29 - Psychiatrie (Erwachsene)","BGI";"297 - stationsäquivalente Behandlung in der Erwachsenenpsychiatrie (29)","BGI";"30 - Kinder- und Jugendpsychiatrie","BGII";"307 - stationsäquivalente Behandlung in der Kinder- und Jugendpsychiatrie (30)","BGII";"31 - Psychosomatik","BGI";"","Leer"},2,0)</f>
        <v>Leer</v>
      </c>
      <c r="M1130" s="445">
        <f t="shared" si="137"/>
        <v>0</v>
      </c>
      <c r="N1130" s="445">
        <f t="shared" si="138"/>
        <v>0</v>
      </c>
      <c r="O1130" s="445">
        <f t="shared" si="141"/>
        <v>0</v>
      </c>
      <c r="P1130" s="445">
        <f t="shared" si="142"/>
        <v>0</v>
      </c>
      <c r="Q1130" s="445">
        <f t="shared" si="143"/>
        <v>0</v>
      </c>
      <c r="R1130" s="415" t="str">
        <f t="shared" si="144"/>
        <v>Leer</v>
      </c>
      <c r="S1130" s="445">
        <f>IF('Angaben KH-Standort'!D$29='A4'!D1130,IF('Angaben KH-Standort'!E$29="Ja",1,0),0)</f>
        <v>0</v>
      </c>
      <c r="T1130" s="445">
        <f>IF('Angaben KH-Standort'!D$30='A4'!D1130,IF('Angaben KH-Standort'!E$30="Ja",1,0),0)</f>
        <v>0</v>
      </c>
      <c r="U1130" s="445">
        <f>IF('Angaben KH-Standort'!D$31='A4'!D1130,IF('Angaben KH-Standort'!E$31="Ja",1,0),0)</f>
        <v>0</v>
      </c>
    </row>
    <row r="1131" spans="2:21" ht="15" customHeight="1" x14ac:dyDescent="0.3">
      <c r="B1131" s="70" t="str">
        <f t="shared" si="139"/>
        <v>!!!</v>
      </c>
      <c r="C1131" s="265" t="str">
        <f>IF(ISERROR(IF(LEN(E1131)&gt;0,VLOOKUP(TEXT($E1131,0),'Angaben Stationen'!$E$14:$J$213,5,0),"")),"?",IF(LEN(E1131)&gt;0,VLOOKUP(TEXT($E1131,0),'Angaben Stationen'!$E$14:$J$213,5,0),""))</f>
        <v/>
      </c>
      <c r="D1131" s="232" t="str">
        <f>IF(ISERROR(IF(LEN(E1131)&gt;0,VLOOKUP(TEXT($E1131,0),'Angaben Stationen'!$E$14:$J$213,6,0),"")),"STATION IST NICHT VORHANDEN",IF(LEN(E1131)&gt;0,VLOOKUP(TEXT($E1131,0),'Angaben Stationen'!$E$14:$J$213,6,0),""))</f>
        <v/>
      </c>
      <c r="E1131" s="287"/>
      <c r="F1131" s="234"/>
      <c r="G1131" s="234"/>
      <c r="H1131" s="263"/>
      <c r="I1131" s="169"/>
      <c r="K1131" s="445" t="str">
        <f t="shared" si="140"/>
        <v>Leer</v>
      </c>
      <c r="L1131" s="445" t="str">
        <f>VLOOKUP($D1131,{"29 - Psychiatrie (Erwachsene)","BGI";"297 - stationsäquivalente Behandlung in der Erwachsenenpsychiatrie (29)","BGI";"30 - Kinder- und Jugendpsychiatrie","BGII";"307 - stationsäquivalente Behandlung in der Kinder- und Jugendpsychiatrie (30)","BGII";"31 - Psychosomatik","BGI";"","Leer"},2,0)</f>
        <v>Leer</v>
      </c>
      <c r="M1131" s="445">
        <f t="shared" si="137"/>
        <v>0</v>
      </c>
      <c r="N1131" s="445">
        <f t="shared" si="138"/>
        <v>0</v>
      </c>
      <c r="O1131" s="445">
        <f t="shared" si="141"/>
        <v>0</v>
      </c>
      <c r="P1131" s="445">
        <f t="shared" si="142"/>
        <v>0</v>
      </c>
      <c r="Q1131" s="445">
        <f t="shared" si="143"/>
        <v>0</v>
      </c>
      <c r="R1131" s="415" t="str">
        <f t="shared" si="144"/>
        <v>Leer</v>
      </c>
      <c r="S1131" s="445">
        <f>IF('Angaben KH-Standort'!D$29='A4'!D1131,IF('Angaben KH-Standort'!E$29="Ja",1,0),0)</f>
        <v>0</v>
      </c>
      <c r="T1131" s="445">
        <f>IF('Angaben KH-Standort'!D$30='A4'!D1131,IF('Angaben KH-Standort'!E$30="Ja",1,0),0)</f>
        <v>0</v>
      </c>
      <c r="U1131" s="445">
        <f>IF('Angaben KH-Standort'!D$31='A4'!D1131,IF('Angaben KH-Standort'!E$31="Ja",1,0),0)</f>
        <v>0</v>
      </c>
    </row>
    <row r="1132" spans="2:21" ht="15" customHeight="1" x14ac:dyDescent="0.3">
      <c r="B1132" s="70" t="str">
        <f t="shared" si="139"/>
        <v>!!!</v>
      </c>
      <c r="C1132" s="265" t="str">
        <f>IF(ISERROR(IF(LEN(E1132)&gt;0,VLOOKUP(TEXT($E1132,0),'Angaben Stationen'!$E$14:$J$213,5,0),"")),"?",IF(LEN(E1132)&gt;0,VLOOKUP(TEXT($E1132,0),'Angaben Stationen'!$E$14:$J$213,5,0),""))</f>
        <v/>
      </c>
      <c r="D1132" s="232" t="str">
        <f>IF(ISERROR(IF(LEN(E1132)&gt;0,VLOOKUP(TEXT($E1132,0),'Angaben Stationen'!$E$14:$J$213,6,0),"")),"STATION IST NICHT VORHANDEN",IF(LEN(E1132)&gt;0,VLOOKUP(TEXT($E1132,0),'Angaben Stationen'!$E$14:$J$213,6,0),""))</f>
        <v/>
      </c>
      <c r="E1132" s="287"/>
      <c r="F1132" s="234"/>
      <c r="G1132" s="234"/>
      <c r="H1132" s="263"/>
      <c r="I1132" s="169"/>
      <c r="K1132" s="445" t="str">
        <f t="shared" si="140"/>
        <v>Leer</v>
      </c>
      <c r="L1132" s="445" t="str">
        <f>VLOOKUP($D1132,{"29 - Psychiatrie (Erwachsene)","BGI";"297 - stationsäquivalente Behandlung in der Erwachsenenpsychiatrie (29)","BGI";"30 - Kinder- und Jugendpsychiatrie","BGII";"307 - stationsäquivalente Behandlung in der Kinder- und Jugendpsychiatrie (30)","BGII";"31 - Psychosomatik","BGI";"","Leer"},2,0)</f>
        <v>Leer</v>
      </c>
      <c r="M1132" s="445">
        <f t="shared" si="137"/>
        <v>0</v>
      </c>
      <c r="N1132" s="445">
        <f t="shared" si="138"/>
        <v>0</v>
      </c>
      <c r="O1132" s="445">
        <f t="shared" si="141"/>
        <v>0</v>
      </c>
      <c r="P1132" s="445">
        <f t="shared" si="142"/>
        <v>0</v>
      </c>
      <c r="Q1132" s="445">
        <f t="shared" si="143"/>
        <v>0</v>
      </c>
      <c r="R1132" s="415" t="str">
        <f t="shared" si="144"/>
        <v>Leer</v>
      </c>
      <c r="S1132" s="445">
        <f>IF('Angaben KH-Standort'!D$29='A4'!D1132,IF('Angaben KH-Standort'!E$29="Ja",1,0),0)</f>
        <v>0</v>
      </c>
      <c r="T1132" s="445">
        <f>IF('Angaben KH-Standort'!D$30='A4'!D1132,IF('Angaben KH-Standort'!E$30="Ja",1,0),0)</f>
        <v>0</v>
      </c>
      <c r="U1132" s="445">
        <f>IF('Angaben KH-Standort'!D$31='A4'!D1132,IF('Angaben KH-Standort'!E$31="Ja",1,0),0)</f>
        <v>0</v>
      </c>
    </row>
    <row r="1133" spans="2:21" ht="15" customHeight="1" x14ac:dyDescent="0.3">
      <c r="B1133" s="70" t="str">
        <f t="shared" si="139"/>
        <v>!!!</v>
      </c>
      <c r="C1133" s="265" t="str">
        <f>IF(ISERROR(IF(LEN(E1133)&gt;0,VLOOKUP(TEXT($E1133,0),'Angaben Stationen'!$E$14:$J$213,5,0),"")),"?",IF(LEN(E1133)&gt;0,VLOOKUP(TEXT($E1133,0),'Angaben Stationen'!$E$14:$J$213,5,0),""))</f>
        <v/>
      </c>
      <c r="D1133" s="232" t="str">
        <f>IF(ISERROR(IF(LEN(E1133)&gt;0,VLOOKUP(TEXT($E1133,0),'Angaben Stationen'!$E$14:$J$213,6,0),"")),"STATION IST NICHT VORHANDEN",IF(LEN(E1133)&gt;0,VLOOKUP(TEXT($E1133,0),'Angaben Stationen'!$E$14:$J$213,6,0),""))</f>
        <v/>
      </c>
      <c r="E1133" s="287"/>
      <c r="F1133" s="234"/>
      <c r="G1133" s="234"/>
      <c r="H1133" s="263"/>
      <c r="I1133" s="169"/>
      <c r="K1133" s="445" t="str">
        <f t="shared" si="140"/>
        <v>Leer</v>
      </c>
      <c r="L1133" s="445" t="str">
        <f>VLOOKUP($D1133,{"29 - Psychiatrie (Erwachsene)","BGI";"297 - stationsäquivalente Behandlung in der Erwachsenenpsychiatrie (29)","BGI";"30 - Kinder- und Jugendpsychiatrie","BGII";"307 - stationsäquivalente Behandlung in der Kinder- und Jugendpsychiatrie (30)","BGII";"31 - Psychosomatik","BGI";"","Leer"},2,0)</f>
        <v>Leer</v>
      </c>
      <c r="M1133" s="445">
        <f t="shared" si="137"/>
        <v>0</v>
      </c>
      <c r="N1133" s="445">
        <f t="shared" si="138"/>
        <v>0</v>
      </c>
      <c r="O1133" s="445">
        <f t="shared" si="141"/>
        <v>0</v>
      </c>
      <c r="P1133" s="445">
        <f t="shared" si="142"/>
        <v>0</v>
      </c>
      <c r="Q1133" s="445">
        <f t="shared" si="143"/>
        <v>0</v>
      </c>
      <c r="R1133" s="415" t="str">
        <f t="shared" si="144"/>
        <v>Leer</v>
      </c>
      <c r="S1133" s="445">
        <f>IF('Angaben KH-Standort'!D$29='A4'!D1133,IF('Angaben KH-Standort'!E$29="Ja",1,0),0)</f>
        <v>0</v>
      </c>
      <c r="T1133" s="445">
        <f>IF('Angaben KH-Standort'!D$30='A4'!D1133,IF('Angaben KH-Standort'!E$30="Ja",1,0),0)</f>
        <v>0</v>
      </c>
      <c r="U1133" s="445">
        <f>IF('Angaben KH-Standort'!D$31='A4'!D1133,IF('Angaben KH-Standort'!E$31="Ja",1,0),0)</f>
        <v>0</v>
      </c>
    </row>
    <row r="1134" spans="2:21" ht="15" customHeight="1" x14ac:dyDescent="0.3">
      <c r="B1134" s="70" t="str">
        <f t="shared" si="139"/>
        <v>!!!</v>
      </c>
      <c r="C1134" s="265" t="str">
        <f>IF(ISERROR(IF(LEN(E1134)&gt;0,VLOOKUP(TEXT($E1134,0),'Angaben Stationen'!$E$14:$J$213,5,0),"")),"?",IF(LEN(E1134)&gt;0,VLOOKUP(TEXT($E1134,0),'Angaben Stationen'!$E$14:$J$213,5,0),""))</f>
        <v/>
      </c>
      <c r="D1134" s="232" t="str">
        <f>IF(ISERROR(IF(LEN(E1134)&gt;0,VLOOKUP(TEXT($E1134,0),'Angaben Stationen'!$E$14:$J$213,6,0),"")),"STATION IST NICHT VORHANDEN",IF(LEN(E1134)&gt;0,VLOOKUP(TEXT($E1134,0),'Angaben Stationen'!$E$14:$J$213,6,0),""))</f>
        <v/>
      </c>
      <c r="E1134" s="287"/>
      <c r="F1134" s="234"/>
      <c r="G1134" s="234"/>
      <c r="H1134" s="263"/>
      <c r="I1134" s="169"/>
      <c r="K1134" s="445" t="str">
        <f t="shared" si="140"/>
        <v>Leer</v>
      </c>
      <c r="L1134" s="445" t="str">
        <f>VLOOKUP($D1134,{"29 - Psychiatrie (Erwachsene)","BGI";"297 - stationsäquivalente Behandlung in der Erwachsenenpsychiatrie (29)","BGI";"30 - Kinder- und Jugendpsychiatrie","BGII";"307 - stationsäquivalente Behandlung in der Kinder- und Jugendpsychiatrie (30)","BGII";"31 - Psychosomatik","BGI";"","Leer"},2,0)</f>
        <v>Leer</v>
      </c>
      <c r="M1134" s="445">
        <f t="shared" si="137"/>
        <v>0</v>
      </c>
      <c r="N1134" s="445">
        <f t="shared" si="138"/>
        <v>0</v>
      </c>
      <c r="O1134" s="445">
        <f t="shared" si="141"/>
        <v>0</v>
      </c>
      <c r="P1134" s="445">
        <f t="shared" si="142"/>
        <v>0</v>
      </c>
      <c r="Q1134" s="445">
        <f t="shared" si="143"/>
        <v>0</v>
      </c>
      <c r="R1134" s="415" t="str">
        <f t="shared" si="144"/>
        <v>Leer</v>
      </c>
      <c r="S1134" s="445">
        <f>IF('Angaben KH-Standort'!D$29='A4'!D1134,IF('Angaben KH-Standort'!E$29="Ja",1,0),0)</f>
        <v>0</v>
      </c>
      <c r="T1134" s="445">
        <f>IF('Angaben KH-Standort'!D$30='A4'!D1134,IF('Angaben KH-Standort'!E$30="Ja",1,0),0)</f>
        <v>0</v>
      </c>
      <c r="U1134" s="445">
        <f>IF('Angaben KH-Standort'!D$31='A4'!D1134,IF('Angaben KH-Standort'!E$31="Ja",1,0),0)</f>
        <v>0</v>
      </c>
    </row>
    <row r="1135" spans="2:21" ht="15" customHeight="1" x14ac:dyDescent="0.3">
      <c r="B1135" s="70" t="str">
        <f t="shared" si="139"/>
        <v>!!!</v>
      </c>
      <c r="C1135" s="265" t="str">
        <f>IF(ISERROR(IF(LEN(E1135)&gt;0,VLOOKUP(TEXT($E1135,0),'Angaben Stationen'!$E$14:$J$213,5,0),"")),"?",IF(LEN(E1135)&gt;0,VLOOKUP(TEXT($E1135,0),'Angaben Stationen'!$E$14:$J$213,5,0),""))</f>
        <v/>
      </c>
      <c r="D1135" s="232" t="str">
        <f>IF(ISERROR(IF(LEN(E1135)&gt;0,VLOOKUP(TEXT($E1135,0),'Angaben Stationen'!$E$14:$J$213,6,0),"")),"STATION IST NICHT VORHANDEN",IF(LEN(E1135)&gt;0,VLOOKUP(TEXT($E1135,0),'Angaben Stationen'!$E$14:$J$213,6,0),""))</f>
        <v/>
      </c>
      <c r="E1135" s="287"/>
      <c r="F1135" s="234"/>
      <c r="G1135" s="234"/>
      <c r="H1135" s="263"/>
      <c r="I1135" s="169"/>
      <c r="K1135" s="445" t="str">
        <f t="shared" si="140"/>
        <v>Leer</v>
      </c>
      <c r="L1135" s="445" t="str">
        <f>VLOOKUP($D1135,{"29 - Psychiatrie (Erwachsene)","BGI";"297 - stationsäquivalente Behandlung in der Erwachsenenpsychiatrie (29)","BGI";"30 - Kinder- und Jugendpsychiatrie","BGII";"307 - stationsäquivalente Behandlung in der Kinder- und Jugendpsychiatrie (30)","BGII";"31 - Psychosomatik","BGI";"","Leer"},2,0)</f>
        <v>Leer</v>
      </c>
      <c r="M1135" s="445">
        <f t="shared" si="137"/>
        <v>0</v>
      </c>
      <c r="N1135" s="445">
        <f t="shared" si="138"/>
        <v>0</v>
      </c>
      <c r="O1135" s="445">
        <f t="shared" si="141"/>
        <v>0</v>
      </c>
      <c r="P1135" s="445">
        <f t="shared" si="142"/>
        <v>0</v>
      </c>
      <c r="Q1135" s="445">
        <f t="shared" si="143"/>
        <v>0</v>
      </c>
      <c r="R1135" s="415" t="str">
        <f t="shared" si="144"/>
        <v>Leer</v>
      </c>
      <c r="S1135" s="445">
        <f>IF('Angaben KH-Standort'!D$29='A4'!D1135,IF('Angaben KH-Standort'!E$29="Ja",1,0),0)</f>
        <v>0</v>
      </c>
      <c r="T1135" s="445">
        <f>IF('Angaben KH-Standort'!D$30='A4'!D1135,IF('Angaben KH-Standort'!E$30="Ja",1,0),0)</f>
        <v>0</v>
      </c>
      <c r="U1135" s="445">
        <f>IF('Angaben KH-Standort'!D$31='A4'!D1135,IF('Angaben KH-Standort'!E$31="Ja",1,0),0)</f>
        <v>0</v>
      </c>
    </row>
    <row r="1136" spans="2:21" ht="15" customHeight="1" x14ac:dyDescent="0.3">
      <c r="B1136" s="70" t="str">
        <f t="shared" si="139"/>
        <v>!!!</v>
      </c>
      <c r="C1136" s="265" t="str">
        <f>IF(ISERROR(IF(LEN(E1136)&gt;0,VLOOKUP(TEXT($E1136,0),'Angaben Stationen'!$E$14:$J$213,5,0),"")),"?",IF(LEN(E1136)&gt;0,VLOOKUP(TEXT($E1136,0),'Angaben Stationen'!$E$14:$J$213,5,0),""))</f>
        <v/>
      </c>
      <c r="D1136" s="232" t="str">
        <f>IF(ISERROR(IF(LEN(E1136)&gt;0,VLOOKUP(TEXT($E1136,0),'Angaben Stationen'!$E$14:$J$213,6,0),"")),"STATION IST NICHT VORHANDEN",IF(LEN(E1136)&gt;0,VLOOKUP(TEXT($E1136,0),'Angaben Stationen'!$E$14:$J$213,6,0),""))</f>
        <v/>
      </c>
      <c r="E1136" s="287"/>
      <c r="F1136" s="234"/>
      <c r="G1136" s="234"/>
      <c r="H1136" s="263"/>
      <c r="I1136" s="169"/>
      <c r="K1136" s="445" t="str">
        <f t="shared" si="140"/>
        <v>Leer</v>
      </c>
      <c r="L1136" s="445" t="str">
        <f>VLOOKUP($D1136,{"29 - Psychiatrie (Erwachsene)","BGI";"297 - stationsäquivalente Behandlung in der Erwachsenenpsychiatrie (29)","BGI";"30 - Kinder- und Jugendpsychiatrie","BGII";"307 - stationsäquivalente Behandlung in der Kinder- und Jugendpsychiatrie (30)","BGII";"31 - Psychosomatik","BGI";"","Leer"},2,0)</f>
        <v>Leer</v>
      </c>
      <c r="M1136" s="445">
        <f t="shared" si="137"/>
        <v>0</v>
      </c>
      <c r="N1136" s="445">
        <f t="shared" si="138"/>
        <v>0</v>
      </c>
      <c r="O1136" s="445">
        <f t="shared" si="141"/>
        <v>0</v>
      </c>
      <c r="P1136" s="445">
        <f t="shared" si="142"/>
        <v>0</v>
      </c>
      <c r="Q1136" s="445">
        <f t="shared" si="143"/>
        <v>0</v>
      </c>
      <c r="R1136" s="415" t="str">
        <f t="shared" si="144"/>
        <v>Leer</v>
      </c>
      <c r="S1136" s="445">
        <f>IF('Angaben KH-Standort'!D$29='A4'!D1136,IF('Angaben KH-Standort'!E$29="Ja",1,0),0)</f>
        <v>0</v>
      </c>
      <c r="T1136" s="445">
        <f>IF('Angaben KH-Standort'!D$30='A4'!D1136,IF('Angaben KH-Standort'!E$30="Ja",1,0),0)</f>
        <v>0</v>
      </c>
      <c r="U1136" s="445">
        <f>IF('Angaben KH-Standort'!D$31='A4'!D1136,IF('Angaben KH-Standort'!E$31="Ja",1,0),0)</f>
        <v>0</v>
      </c>
    </row>
    <row r="1137" spans="2:21" ht="15" customHeight="1" x14ac:dyDescent="0.3">
      <c r="B1137" s="70" t="str">
        <f t="shared" si="139"/>
        <v>!!!</v>
      </c>
      <c r="C1137" s="265" t="str">
        <f>IF(ISERROR(IF(LEN(E1137)&gt;0,VLOOKUP(TEXT($E1137,0),'Angaben Stationen'!$E$14:$J$213,5,0),"")),"?",IF(LEN(E1137)&gt;0,VLOOKUP(TEXT($E1137,0),'Angaben Stationen'!$E$14:$J$213,5,0),""))</f>
        <v/>
      </c>
      <c r="D1137" s="232" t="str">
        <f>IF(ISERROR(IF(LEN(E1137)&gt;0,VLOOKUP(TEXT($E1137,0),'Angaben Stationen'!$E$14:$J$213,6,0),"")),"STATION IST NICHT VORHANDEN",IF(LEN(E1137)&gt;0,VLOOKUP(TEXT($E1137,0),'Angaben Stationen'!$E$14:$J$213,6,0),""))</f>
        <v/>
      </c>
      <c r="E1137" s="287"/>
      <c r="F1137" s="234"/>
      <c r="G1137" s="234"/>
      <c r="H1137" s="263"/>
      <c r="I1137" s="169"/>
      <c r="K1137" s="445" t="str">
        <f t="shared" si="140"/>
        <v>Leer</v>
      </c>
      <c r="L1137" s="445" t="str">
        <f>VLOOKUP($D1137,{"29 - Psychiatrie (Erwachsene)","BGI";"297 - stationsäquivalente Behandlung in der Erwachsenenpsychiatrie (29)","BGI";"30 - Kinder- und Jugendpsychiatrie","BGII";"307 - stationsäquivalente Behandlung in der Kinder- und Jugendpsychiatrie (30)","BGII";"31 - Psychosomatik","BGI";"","Leer"},2,0)</f>
        <v>Leer</v>
      </c>
      <c r="M1137" s="445">
        <f t="shared" si="137"/>
        <v>0</v>
      </c>
      <c r="N1137" s="445">
        <f t="shared" si="138"/>
        <v>0</v>
      </c>
      <c r="O1137" s="445">
        <f t="shared" si="141"/>
        <v>0</v>
      </c>
      <c r="P1137" s="445">
        <f t="shared" si="142"/>
        <v>0</v>
      </c>
      <c r="Q1137" s="445">
        <f t="shared" si="143"/>
        <v>0</v>
      </c>
      <c r="R1137" s="415" t="str">
        <f t="shared" si="144"/>
        <v>Leer</v>
      </c>
      <c r="S1137" s="445">
        <f>IF('Angaben KH-Standort'!D$29='A4'!D1137,IF('Angaben KH-Standort'!E$29="Ja",1,0),0)</f>
        <v>0</v>
      </c>
      <c r="T1137" s="445">
        <f>IF('Angaben KH-Standort'!D$30='A4'!D1137,IF('Angaben KH-Standort'!E$30="Ja",1,0),0)</f>
        <v>0</v>
      </c>
      <c r="U1137" s="445">
        <f>IF('Angaben KH-Standort'!D$31='A4'!D1137,IF('Angaben KH-Standort'!E$31="Ja",1,0),0)</f>
        <v>0</v>
      </c>
    </row>
    <row r="1138" spans="2:21" ht="15" customHeight="1" x14ac:dyDescent="0.3">
      <c r="B1138" s="70" t="str">
        <f t="shared" si="139"/>
        <v>!!!</v>
      </c>
      <c r="C1138" s="265" t="str">
        <f>IF(ISERROR(IF(LEN(E1138)&gt;0,VLOOKUP(TEXT($E1138,0),'Angaben Stationen'!$E$14:$J$213,5,0),"")),"?",IF(LEN(E1138)&gt;0,VLOOKUP(TEXT($E1138,0),'Angaben Stationen'!$E$14:$J$213,5,0),""))</f>
        <v/>
      </c>
      <c r="D1138" s="232" t="str">
        <f>IF(ISERROR(IF(LEN(E1138)&gt;0,VLOOKUP(TEXT($E1138,0),'Angaben Stationen'!$E$14:$J$213,6,0),"")),"STATION IST NICHT VORHANDEN",IF(LEN(E1138)&gt;0,VLOOKUP(TEXT($E1138,0),'Angaben Stationen'!$E$14:$J$213,6,0),""))</f>
        <v/>
      </c>
      <c r="E1138" s="287"/>
      <c r="F1138" s="234"/>
      <c r="G1138" s="234"/>
      <c r="H1138" s="263"/>
      <c r="I1138" s="169"/>
      <c r="K1138" s="445" t="str">
        <f t="shared" si="140"/>
        <v>Leer</v>
      </c>
      <c r="L1138" s="445" t="str">
        <f>VLOOKUP($D1138,{"29 - Psychiatrie (Erwachsene)","BGI";"297 - stationsäquivalente Behandlung in der Erwachsenenpsychiatrie (29)","BGI";"30 - Kinder- und Jugendpsychiatrie","BGII";"307 - stationsäquivalente Behandlung in der Kinder- und Jugendpsychiatrie (30)","BGII";"31 - Psychosomatik","BGI";"","Leer"},2,0)</f>
        <v>Leer</v>
      </c>
      <c r="M1138" s="445">
        <f t="shared" si="137"/>
        <v>0</v>
      </c>
      <c r="N1138" s="445">
        <f t="shared" si="138"/>
        <v>0</v>
      </c>
      <c r="O1138" s="445">
        <f t="shared" si="141"/>
        <v>0</v>
      </c>
      <c r="P1138" s="445">
        <f t="shared" si="142"/>
        <v>0</v>
      </c>
      <c r="Q1138" s="445">
        <f t="shared" si="143"/>
        <v>0</v>
      </c>
      <c r="R1138" s="415" t="str">
        <f t="shared" si="144"/>
        <v>Leer</v>
      </c>
      <c r="S1138" s="445">
        <f>IF('Angaben KH-Standort'!D$29='A4'!D1138,IF('Angaben KH-Standort'!E$29="Ja",1,0),0)</f>
        <v>0</v>
      </c>
      <c r="T1138" s="445">
        <f>IF('Angaben KH-Standort'!D$30='A4'!D1138,IF('Angaben KH-Standort'!E$30="Ja",1,0),0)</f>
        <v>0</v>
      </c>
      <c r="U1138" s="445">
        <f>IF('Angaben KH-Standort'!D$31='A4'!D1138,IF('Angaben KH-Standort'!E$31="Ja",1,0),0)</f>
        <v>0</v>
      </c>
    </row>
    <row r="1139" spans="2:21" ht="15" customHeight="1" x14ac:dyDescent="0.3">
      <c r="B1139" s="70" t="str">
        <f t="shared" si="139"/>
        <v>!!!</v>
      </c>
      <c r="C1139" s="265" t="str">
        <f>IF(ISERROR(IF(LEN(E1139)&gt;0,VLOOKUP(TEXT($E1139,0),'Angaben Stationen'!$E$14:$J$213,5,0),"")),"?",IF(LEN(E1139)&gt;0,VLOOKUP(TEXT($E1139,0),'Angaben Stationen'!$E$14:$J$213,5,0),""))</f>
        <v/>
      </c>
      <c r="D1139" s="232" t="str">
        <f>IF(ISERROR(IF(LEN(E1139)&gt;0,VLOOKUP(TEXT($E1139,0),'Angaben Stationen'!$E$14:$J$213,6,0),"")),"STATION IST NICHT VORHANDEN",IF(LEN(E1139)&gt;0,VLOOKUP(TEXT($E1139,0),'Angaben Stationen'!$E$14:$J$213,6,0),""))</f>
        <v/>
      </c>
      <c r="E1139" s="287"/>
      <c r="F1139" s="234"/>
      <c r="G1139" s="234"/>
      <c r="H1139" s="263"/>
      <c r="I1139" s="169"/>
      <c r="K1139" s="445" t="str">
        <f t="shared" si="140"/>
        <v>Leer</v>
      </c>
      <c r="L1139" s="445" t="str">
        <f>VLOOKUP($D1139,{"29 - Psychiatrie (Erwachsene)","BGI";"297 - stationsäquivalente Behandlung in der Erwachsenenpsychiatrie (29)","BGI";"30 - Kinder- und Jugendpsychiatrie","BGII";"307 - stationsäquivalente Behandlung in der Kinder- und Jugendpsychiatrie (30)","BGII";"31 - Psychosomatik","BGI";"","Leer"},2,0)</f>
        <v>Leer</v>
      </c>
      <c r="M1139" s="445">
        <f t="shared" si="137"/>
        <v>0</v>
      </c>
      <c r="N1139" s="445">
        <f t="shared" si="138"/>
        <v>0</v>
      </c>
      <c r="O1139" s="445">
        <f t="shared" si="141"/>
        <v>0</v>
      </c>
      <c r="P1139" s="445">
        <f t="shared" si="142"/>
        <v>0</v>
      </c>
      <c r="Q1139" s="445">
        <f t="shared" si="143"/>
        <v>0</v>
      </c>
      <c r="R1139" s="415" t="str">
        <f t="shared" si="144"/>
        <v>Leer</v>
      </c>
      <c r="S1139" s="445">
        <f>IF('Angaben KH-Standort'!D$29='A4'!D1139,IF('Angaben KH-Standort'!E$29="Ja",1,0),0)</f>
        <v>0</v>
      </c>
      <c r="T1139" s="445">
        <f>IF('Angaben KH-Standort'!D$30='A4'!D1139,IF('Angaben KH-Standort'!E$30="Ja",1,0),0)</f>
        <v>0</v>
      </c>
      <c r="U1139" s="445">
        <f>IF('Angaben KH-Standort'!D$31='A4'!D1139,IF('Angaben KH-Standort'!E$31="Ja",1,0),0)</f>
        <v>0</v>
      </c>
    </row>
    <row r="1140" spans="2:21" ht="15" customHeight="1" x14ac:dyDescent="0.3">
      <c r="B1140" s="70" t="str">
        <f t="shared" si="139"/>
        <v>!!!</v>
      </c>
      <c r="C1140" s="265" t="str">
        <f>IF(ISERROR(IF(LEN(E1140)&gt;0,VLOOKUP(TEXT($E1140,0),'Angaben Stationen'!$E$14:$J$213,5,0),"")),"?",IF(LEN(E1140)&gt;0,VLOOKUP(TEXT($E1140,0),'Angaben Stationen'!$E$14:$J$213,5,0),""))</f>
        <v/>
      </c>
      <c r="D1140" s="232" t="str">
        <f>IF(ISERROR(IF(LEN(E1140)&gt;0,VLOOKUP(TEXT($E1140,0),'Angaben Stationen'!$E$14:$J$213,6,0),"")),"STATION IST NICHT VORHANDEN",IF(LEN(E1140)&gt;0,VLOOKUP(TEXT($E1140,0),'Angaben Stationen'!$E$14:$J$213,6,0),""))</f>
        <v/>
      </c>
      <c r="E1140" s="287"/>
      <c r="F1140" s="234"/>
      <c r="G1140" s="234"/>
      <c r="H1140" s="263"/>
      <c r="I1140" s="169"/>
      <c r="K1140" s="445" t="str">
        <f t="shared" si="140"/>
        <v>Leer</v>
      </c>
      <c r="L1140" s="445" t="str">
        <f>VLOOKUP($D1140,{"29 - Psychiatrie (Erwachsene)","BGI";"297 - stationsäquivalente Behandlung in der Erwachsenenpsychiatrie (29)","BGI";"30 - Kinder- und Jugendpsychiatrie","BGII";"307 - stationsäquivalente Behandlung in der Kinder- und Jugendpsychiatrie (30)","BGII";"31 - Psychosomatik","BGI";"","Leer"},2,0)</f>
        <v>Leer</v>
      </c>
      <c r="M1140" s="445">
        <f t="shared" si="137"/>
        <v>0</v>
      </c>
      <c r="N1140" s="445">
        <f t="shared" si="138"/>
        <v>0</v>
      </c>
      <c r="O1140" s="445">
        <f t="shared" si="141"/>
        <v>0</v>
      </c>
      <c r="P1140" s="445">
        <f t="shared" si="142"/>
        <v>0</v>
      </c>
      <c r="Q1140" s="445">
        <f t="shared" si="143"/>
        <v>0</v>
      </c>
      <c r="R1140" s="415" t="str">
        <f t="shared" si="144"/>
        <v>Leer</v>
      </c>
      <c r="S1140" s="445">
        <f>IF('Angaben KH-Standort'!D$29='A4'!D1140,IF('Angaben KH-Standort'!E$29="Ja",1,0),0)</f>
        <v>0</v>
      </c>
      <c r="T1140" s="445">
        <f>IF('Angaben KH-Standort'!D$30='A4'!D1140,IF('Angaben KH-Standort'!E$30="Ja",1,0),0)</f>
        <v>0</v>
      </c>
      <c r="U1140" s="445">
        <f>IF('Angaben KH-Standort'!D$31='A4'!D1140,IF('Angaben KH-Standort'!E$31="Ja",1,0),0)</f>
        <v>0</v>
      </c>
    </row>
    <row r="1141" spans="2:21" ht="15" customHeight="1" x14ac:dyDescent="0.3">
      <c r="B1141" s="70" t="str">
        <f t="shared" si="139"/>
        <v>!!!</v>
      </c>
      <c r="C1141" s="265" t="str">
        <f>IF(ISERROR(IF(LEN(E1141)&gt;0,VLOOKUP(TEXT($E1141,0),'Angaben Stationen'!$E$14:$J$213,5,0),"")),"?",IF(LEN(E1141)&gt;0,VLOOKUP(TEXT($E1141,0),'Angaben Stationen'!$E$14:$J$213,5,0),""))</f>
        <v/>
      </c>
      <c r="D1141" s="232" t="str">
        <f>IF(ISERROR(IF(LEN(E1141)&gt;0,VLOOKUP(TEXT($E1141,0),'Angaben Stationen'!$E$14:$J$213,6,0),"")),"STATION IST NICHT VORHANDEN",IF(LEN(E1141)&gt;0,VLOOKUP(TEXT($E1141,0),'Angaben Stationen'!$E$14:$J$213,6,0),""))</f>
        <v/>
      </c>
      <c r="E1141" s="287"/>
      <c r="F1141" s="234"/>
      <c r="G1141" s="234"/>
      <c r="H1141" s="263"/>
      <c r="I1141" s="169"/>
      <c r="K1141" s="445" t="str">
        <f t="shared" si="140"/>
        <v>Leer</v>
      </c>
      <c r="L1141" s="445" t="str">
        <f>VLOOKUP($D1141,{"29 - Psychiatrie (Erwachsene)","BGI";"297 - stationsäquivalente Behandlung in der Erwachsenenpsychiatrie (29)","BGI";"30 - Kinder- und Jugendpsychiatrie","BGII";"307 - stationsäquivalente Behandlung in der Kinder- und Jugendpsychiatrie (30)","BGII";"31 - Psychosomatik","BGI";"","Leer"},2,0)</f>
        <v>Leer</v>
      </c>
      <c r="M1141" s="445">
        <f t="shared" si="137"/>
        <v>0</v>
      </c>
      <c r="N1141" s="445">
        <f t="shared" si="138"/>
        <v>0</v>
      </c>
      <c r="O1141" s="445">
        <f t="shared" si="141"/>
        <v>0</v>
      </c>
      <c r="P1141" s="445">
        <f t="shared" si="142"/>
        <v>0</v>
      </c>
      <c r="Q1141" s="445">
        <f t="shared" si="143"/>
        <v>0</v>
      </c>
      <c r="R1141" s="415" t="str">
        <f t="shared" si="144"/>
        <v>Leer</v>
      </c>
      <c r="S1141" s="445">
        <f>IF('Angaben KH-Standort'!D$29='A4'!D1141,IF('Angaben KH-Standort'!E$29="Ja",1,0),0)</f>
        <v>0</v>
      </c>
      <c r="T1141" s="445">
        <f>IF('Angaben KH-Standort'!D$30='A4'!D1141,IF('Angaben KH-Standort'!E$30="Ja",1,0),0)</f>
        <v>0</v>
      </c>
      <c r="U1141" s="445">
        <f>IF('Angaben KH-Standort'!D$31='A4'!D1141,IF('Angaben KH-Standort'!E$31="Ja",1,0),0)</f>
        <v>0</v>
      </c>
    </row>
    <row r="1142" spans="2:21" ht="15" customHeight="1" x14ac:dyDescent="0.3">
      <c r="B1142" s="70" t="str">
        <f t="shared" si="139"/>
        <v>!!!</v>
      </c>
      <c r="C1142" s="265" t="str">
        <f>IF(ISERROR(IF(LEN(E1142)&gt;0,VLOOKUP(TEXT($E1142,0),'Angaben Stationen'!$E$14:$J$213,5,0),"")),"?",IF(LEN(E1142)&gt;0,VLOOKUP(TEXT($E1142,0),'Angaben Stationen'!$E$14:$J$213,5,0),""))</f>
        <v/>
      </c>
      <c r="D1142" s="232" t="str">
        <f>IF(ISERROR(IF(LEN(E1142)&gt;0,VLOOKUP(TEXT($E1142,0),'Angaben Stationen'!$E$14:$J$213,6,0),"")),"STATION IST NICHT VORHANDEN",IF(LEN(E1142)&gt;0,VLOOKUP(TEXT($E1142,0),'Angaben Stationen'!$E$14:$J$213,6,0),""))</f>
        <v/>
      </c>
      <c r="E1142" s="287"/>
      <c r="F1142" s="234"/>
      <c r="G1142" s="234"/>
      <c r="H1142" s="263"/>
      <c r="I1142" s="169"/>
      <c r="K1142" s="445" t="str">
        <f t="shared" si="140"/>
        <v>Leer</v>
      </c>
      <c r="L1142" s="445" t="str">
        <f>VLOOKUP($D1142,{"29 - Psychiatrie (Erwachsene)","BGI";"297 - stationsäquivalente Behandlung in der Erwachsenenpsychiatrie (29)","BGI";"30 - Kinder- und Jugendpsychiatrie","BGII";"307 - stationsäquivalente Behandlung in der Kinder- und Jugendpsychiatrie (30)","BGII";"31 - Psychosomatik","BGI";"","Leer"},2,0)</f>
        <v>Leer</v>
      </c>
      <c r="M1142" s="445">
        <f t="shared" si="137"/>
        <v>0</v>
      </c>
      <c r="N1142" s="445">
        <f t="shared" si="138"/>
        <v>0</v>
      </c>
      <c r="O1142" s="445">
        <f t="shared" si="141"/>
        <v>0</v>
      </c>
      <c r="P1142" s="445">
        <f t="shared" si="142"/>
        <v>0</v>
      </c>
      <c r="Q1142" s="445">
        <f t="shared" si="143"/>
        <v>0</v>
      </c>
      <c r="R1142" s="415" t="str">
        <f t="shared" si="144"/>
        <v>Leer</v>
      </c>
      <c r="S1142" s="445">
        <f>IF('Angaben KH-Standort'!D$29='A4'!D1142,IF('Angaben KH-Standort'!E$29="Ja",1,0),0)</f>
        <v>0</v>
      </c>
      <c r="T1142" s="445">
        <f>IF('Angaben KH-Standort'!D$30='A4'!D1142,IF('Angaben KH-Standort'!E$30="Ja",1,0),0)</f>
        <v>0</v>
      </c>
      <c r="U1142" s="445">
        <f>IF('Angaben KH-Standort'!D$31='A4'!D1142,IF('Angaben KH-Standort'!E$31="Ja",1,0),0)</f>
        <v>0</v>
      </c>
    </row>
    <row r="1143" spans="2:21" ht="15" customHeight="1" x14ac:dyDescent="0.3">
      <c r="B1143" s="70" t="str">
        <f t="shared" si="139"/>
        <v>!!!</v>
      </c>
      <c r="C1143" s="265" t="str">
        <f>IF(ISERROR(IF(LEN(E1143)&gt;0,VLOOKUP(TEXT($E1143,0),'Angaben Stationen'!$E$14:$J$213,5,0),"")),"?",IF(LEN(E1143)&gt;0,VLOOKUP(TEXT($E1143,0),'Angaben Stationen'!$E$14:$J$213,5,0),""))</f>
        <v/>
      </c>
      <c r="D1143" s="232" t="str">
        <f>IF(ISERROR(IF(LEN(E1143)&gt;0,VLOOKUP(TEXT($E1143,0),'Angaben Stationen'!$E$14:$J$213,6,0),"")),"STATION IST NICHT VORHANDEN",IF(LEN(E1143)&gt;0,VLOOKUP(TEXT($E1143,0),'Angaben Stationen'!$E$14:$J$213,6,0),""))</f>
        <v/>
      </c>
      <c r="E1143" s="287"/>
      <c r="F1143" s="234"/>
      <c r="G1143" s="234"/>
      <c r="H1143" s="263"/>
      <c r="I1143" s="169"/>
      <c r="K1143" s="445" t="str">
        <f t="shared" si="140"/>
        <v>Leer</v>
      </c>
      <c r="L1143" s="445" t="str">
        <f>VLOOKUP($D1143,{"29 - Psychiatrie (Erwachsene)","BGI";"297 - stationsäquivalente Behandlung in der Erwachsenenpsychiatrie (29)","BGI";"30 - Kinder- und Jugendpsychiatrie","BGII";"307 - stationsäquivalente Behandlung in der Kinder- und Jugendpsychiatrie (30)","BGII";"31 - Psychosomatik","BGI";"","Leer"},2,0)</f>
        <v>Leer</v>
      </c>
      <c r="M1143" s="445">
        <f t="shared" si="137"/>
        <v>0</v>
      </c>
      <c r="N1143" s="445">
        <f t="shared" si="138"/>
        <v>0</v>
      </c>
      <c r="O1143" s="445">
        <f t="shared" si="141"/>
        <v>0</v>
      </c>
      <c r="P1143" s="445">
        <f t="shared" si="142"/>
        <v>0</v>
      </c>
      <c r="Q1143" s="445">
        <f t="shared" si="143"/>
        <v>0</v>
      </c>
      <c r="R1143" s="415" t="str">
        <f t="shared" si="144"/>
        <v>Leer</v>
      </c>
      <c r="S1143" s="445">
        <f>IF('Angaben KH-Standort'!D$29='A4'!D1143,IF('Angaben KH-Standort'!E$29="Ja",1,0),0)</f>
        <v>0</v>
      </c>
      <c r="T1143" s="445">
        <f>IF('Angaben KH-Standort'!D$30='A4'!D1143,IF('Angaben KH-Standort'!E$30="Ja",1,0),0)</f>
        <v>0</v>
      </c>
      <c r="U1143" s="445">
        <f>IF('Angaben KH-Standort'!D$31='A4'!D1143,IF('Angaben KH-Standort'!E$31="Ja",1,0),0)</f>
        <v>0</v>
      </c>
    </row>
    <row r="1144" spans="2:21" ht="15" customHeight="1" x14ac:dyDescent="0.3">
      <c r="B1144" s="70" t="str">
        <f t="shared" si="139"/>
        <v>!!!</v>
      </c>
      <c r="C1144" s="265" t="str">
        <f>IF(ISERROR(IF(LEN(E1144)&gt;0,VLOOKUP(TEXT($E1144,0),'Angaben Stationen'!$E$14:$J$213,5,0),"")),"?",IF(LEN(E1144)&gt;0,VLOOKUP(TEXT($E1144,0),'Angaben Stationen'!$E$14:$J$213,5,0),""))</f>
        <v/>
      </c>
      <c r="D1144" s="232" t="str">
        <f>IF(ISERROR(IF(LEN(E1144)&gt;0,VLOOKUP(TEXT($E1144,0),'Angaben Stationen'!$E$14:$J$213,6,0),"")),"STATION IST NICHT VORHANDEN",IF(LEN(E1144)&gt;0,VLOOKUP(TEXT($E1144,0),'Angaben Stationen'!$E$14:$J$213,6,0),""))</f>
        <v/>
      </c>
      <c r="E1144" s="287"/>
      <c r="F1144" s="234"/>
      <c r="G1144" s="234"/>
      <c r="H1144" s="263"/>
      <c r="I1144" s="169"/>
      <c r="K1144" s="445" t="str">
        <f t="shared" si="140"/>
        <v>Leer</v>
      </c>
      <c r="L1144" s="445" t="str">
        <f>VLOOKUP($D1144,{"29 - Psychiatrie (Erwachsene)","BGI";"297 - stationsäquivalente Behandlung in der Erwachsenenpsychiatrie (29)","BGI";"30 - Kinder- und Jugendpsychiatrie","BGII";"307 - stationsäquivalente Behandlung in der Kinder- und Jugendpsychiatrie (30)","BGII";"31 - Psychosomatik","BGI";"","Leer"},2,0)</f>
        <v>Leer</v>
      </c>
      <c r="M1144" s="445">
        <f t="shared" si="137"/>
        <v>0</v>
      </c>
      <c r="N1144" s="445">
        <f t="shared" si="138"/>
        <v>0</v>
      </c>
      <c r="O1144" s="445">
        <f t="shared" si="141"/>
        <v>0</v>
      </c>
      <c r="P1144" s="445">
        <f t="shared" si="142"/>
        <v>0</v>
      </c>
      <c r="Q1144" s="445">
        <f t="shared" si="143"/>
        <v>0</v>
      </c>
      <c r="R1144" s="415" t="str">
        <f t="shared" si="144"/>
        <v>Leer</v>
      </c>
      <c r="S1144" s="445">
        <f>IF('Angaben KH-Standort'!D$29='A4'!D1144,IF('Angaben KH-Standort'!E$29="Ja",1,0),0)</f>
        <v>0</v>
      </c>
      <c r="T1144" s="445">
        <f>IF('Angaben KH-Standort'!D$30='A4'!D1144,IF('Angaben KH-Standort'!E$30="Ja",1,0),0)</f>
        <v>0</v>
      </c>
      <c r="U1144" s="445">
        <f>IF('Angaben KH-Standort'!D$31='A4'!D1144,IF('Angaben KH-Standort'!E$31="Ja",1,0),0)</f>
        <v>0</v>
      </c>
    </row>
    <row r="1145" spans="2:21" ht="15" customHeight="1" x14ac:dyDescent="0.3">
      <c r="B1145" s="70" t="str">
        <f t="shared" si="139"/>
        <v>!!!</v>
      </c>
      <c r="C1145" s="265" t="str">
        <f>IF(ISERROR(IF(LEN(E1145)&gt;0,VLOOKUP(TEXT($E1145,0),'Angaben Stationen'!$E$14:$J$213,5,0),"")),"?",IF(LEN(E1145)&gt;0,VLOOKUP(TEXT($E1145,0),'Angaben Stationen'!$E$14:$J$213,5,0),""))</f>
        <v/>
      </c>
      <c r="D1145" s="232" t="str">
        <f>IF(ISERROR(IF(LEN(E1145)&gt;0,VLOOKUP(TEXT($E1145,0),'Angaben Stationen'!$E$14:$J$213,6,0),"")),"STATION IST NICHT VORHANDEN",IF(LEN(E1145)&gt;0,VLOOKUP(TEXT($E1145,0),'Angaben Stationen'!$E$14:$J$213,6,0),""))</f>
        <v/>
      </c>
      <c r="E1145" s="287"/>
      <c r="F1145" s="234"/>
      <c r="G1145" s="234"/>
      <c r="H1145" s="263"/>
      <c r="I1145" s="169"/>
      <c r="K1145" s="445" t="str">
        <f t="shared" si="140"/>
        <v>Leer</v>
      </c>
      <c r="L1145" s="445" t="str">
        <f>VLOOKUP($D1145,{"29 - Psychiatrie (Erwachsene)","BGI";"297 - stationsäquivalente Behandlung in der Erwachsenenpsychiatrie (29)","BGI";"30 - Kinder- und Jugendpsychiatrie","BGII";"307 - stationsäquivalente Behandlung in der Kinder- und Jugendpsychiatrie (30)","BGII";"31 - Psychosomatik","BGI";"","Leer"},2,0)</f>
        <v>Leer</v>
      </c>
      <c r="M1145" s="445">
        <f t="shared" si="137"/>
        <v>0</v>
      </c>
      <c r="N1145" s="445">
        <f t="shared" si="138"/>
        <v>0</v>
      </c>
      <c r="O1145" s="445">
        <f t="shared" si="141"/>
        <v>0</v>
      </c>
      <c r="P1145" s="445">
        <f t="shared" si="142"/>
        <v>0</v>
      </c>
      <c r="Q1145" s="445">
        <f t="shared" si="143"/>
        <v>0</v>
      </c>
      <c r="R1145" s="415" t="str">
        <f t="shared" si="144"/>
        <v>Leer</v>
      </c>
      <c r="S1145" s="445">
        <f>IF('Angaben KH-Standort'!D$29='A4'!D1145,IF('Angaben KH-Standort'!E$29="Ja",1,0),0)</f>
        <v>0</v>
      </c>
      <c r="T1145" s="445">
        <f>IF('Angaben KH-Standort'!D$30='A4'!D1145,IF('Angaben KH-Standort'!E$30="Ja",1,0),0)</f>
        <v>0</v>
      </c>
      <c r="U1145" s="445">
        <f>IF('Angaben KH-Standort'!D$31='A4'!D1145,IF('Angaben KH-Standort'!E$31="Ja",1,0),0)</f>
        <v>0</v>
      </c>
    </row>
    <row r="1146" spans="2:21" ht="15" customHeight="1" x14ac:dyDescent="0.3">
      <c r="B1146" s="70" t="str">
        <f t="shared" si="139"/>
        <v>!!!</v>
      </c>
      <c r="C1146" s="265" t="str">
        <f>IF(ISERROR(IF(LEN(E1146)&gt;0,VLOOKUP(TEXT($E1146,0),'Angaben Stationen'!$E$14:$J$213,5,0),"")),"?",IF(LEN(E1146)&gt;0,VLOOKUP(TEXT($E1146,0),'Angaben Stationen'!$E$14:$J$213,5,0),""))</f>
        <v/>
      </c>
      <c r="D1146" s="232" t="str">
        <f>IF(ISERROR(IF(LEN(E1146)&gt;0,VLOOKUP(TEXT($E1146,0),'Angaben Stationen'!$E$14:$J$213,6,0),"")),"STATION IST NICHT VORHANDEN",IF(LEN(E1146)&gt;0,VLOOKUP(TEXT($E1146,0),'Angaben Stationen'!$E$14:$J$213,6,0),""))</f>
        <v/>
      </c>
      <c r="E1146" s="287"/>
      <c r="F1146" s="234"/>
      <c r="G1146" s="234"/>
      <c r="H1146" s="263"/>
      <c r="I1146" s="169"/>
      <c r="K1146" s="445" t="str">
        <f t="shared" si="140"/>
        <v>Leer</v>
      </c>
      <c r="L1146" s="445" t="str">
        <f>VLOOKUP($D1146,{"29 - Psychiatrie (Erwachsene)","BGI";"297 - stationsäquivalente Behandlung in der Erwachsenenpsychiatrie (29)","BGI";"30 - Kinder- und Jugendpsychiatrie","BGII";"307 - stationsäquivalente Behandlung in der Kinder- und Jugendpsychiatrie (30)","BGII";"31 - Psychosomatik","BGI";"","Leer"},2,0)</f>
        <v>Leer</v>
      </c>
      <c r="M1146" s="445">
        <f t="shared" si="137"/>
        <v>0</v>
      </c>
      <c r="N1146" s="445">
        <f t="shared" si="138"/>
        <v>0</v>
      </c>
      <c r="O1146" s="445">
        <f t="shared" si="141"/>
        <v>0</v>
      </c>
      <c r="P1146" s="445">
        <f t="shared" si="142"/>
        <v>0</v>
      </c>
      <c r="Q1146" s="445">
        <f t="shared" si="143"/>
        <v>0</v>
      </c>
      <c r="R1146" s="415" t="str">
        <f t="shared" si="144"/>
        <v>Leer</v>
      </c>
      <c r="S1146" s="445">
        <f>IF('Angaben KH-Standort'!D$29='A4'!D1146,IF('Angaben KH-Standort'!E$29="Ja",1,0),0)</f>
        <v>0</v>
      </c>
      <c r="T1146" s="445">
        <f>IF('Angaben KH-Standort'!D$30='A4'!D1146,IF('Angaben KH-Standort'!E$30="Ja",1,0),0)</f>
        <v>0</v>
      </c>
      <c r="U1146" s="445">
        <f>IF('Angaben KH-Standort'!D$31='A4'!D1146,IF('Angaben KH-Standort'!E$31="Ja",1,0),0)</f>
        <v>0</v>
      </c>
    </row>
    <row r="1147" spans="2:21" ht="15" customHeight="1" x14ac:dyDescent="0.3">
      <c r="B1147" s="70" t="str">
        <f t="shared" si="139"/>
        <v>!!!</v>
      </c>
      <c r="C1147" s="265" t="str">
        <f>IF(ISERROR(IF(LEN(E1147)&gt;0,VLOOKUP(TEXT($E1147,0),'Angaben Stationen'!$E$14:$J$213,5,0),"")),"?",IF(LEN(E1147)&gt;0,VLOOKUP(TEXT($E1147,0),'Angaben Stationen'!$E$14:$J$213,5,0),""))</f>
        <v/>
      </c>
      <c r="D1147" s="232" t="str">
        <f>IF(ISERROR(IF(LEN(E1147)&gt;0,VLOOKUP(TEXT($E1147,0),'Angaben Stationen'!$E$14:$J$213,6,0),"")),"STATION IST NICHT VORHANDEN",IF(LEN(E1147)&gt;0,VLOOKUP(TEXT($E1147,0),'Angaben Stationen'!$E$14:$J$213,6,0),""))</f>
        <v/>
      </c>
      <c r="E1147" s="287"/>
      <c r="F1147" s="234"/>
      <c r="G1147" s="234"/>
      <c r="H1147" s="263"/>
      <c r="I1147" s="169"/>
      <c r="K1147" s="445" t="str">
        <f t="shared" si="140"/>
        <v>Leer</v>
      </c>
      <c r="L1147" s="445" t="str">
        <f>VLOOKUP($D1147,{"29 - Psychiatrie (Erwachsene)","BGI";"297 - stationsäquivalente Behandlung in der Erwachsenenpsychiatrie (29)","BGI";"30 - Kinder- und Jugendpsychiatrie","BGII";"307 - stationsäquivalente Behandlung in der Kinder- und Jugendpsychiatrie (30)","BGII";"31 - Psychosomatik","BGI";"","Leer"},2,0)</f>
        <v>Leer</v>
      </c>
      <c r="M1147" s="445">
        <f t="shared" si="137"/>
        <v>0</v>
      </c>
      <c r="N1147" s="445">
        <f t="shared" si="138"/>
        <v>0</v>
      </c>
      <c r="O1147" s="445">
        <f t="shared" si="141"/>
        <v>0</v>
      </c>
      <c r="P1147" s="445">
        <f t="shared" si="142"/>
        <v>0</v>
      </c>
      <c r="Q1147" s="445">
        <f t="shared" si="143"/>
        <v>0</v>
      </c>
      <c r="R1147" s="415" t="str">
        <f t="shared" si="144"/>
        <v>Leer</v>
      </c>
      <c r="S1147" s="445">
        <f>IF('Angaben KH-Standort'!D$29='A4'!D1147,IF('Angaben KH-Standort'!E$29="Ja",1,0),0)</f>
        <v>0</v>
      </c>
      <c r="T1147" s="445">
        <f>IF('Angaben KH-Standort'!D$30='A4'!D1147,IF('Angaben KH-Standort'!E$30="Ja",1,0),0)</f>
        <v>0</v>
      </c>
      <c r="U1147" s="445">
        <f>IF('Angaben KH-Standort'!D$31='A4'!D1147,IF('Angaben KH-Standort'!E$31="Ja",1,0),0)</f>
        <v>0</v>
      </c>
    </row>
    <row r="1148" spans="2:21" ht="15" customHeight="1" x14ac:dyDescent="0.3">
      <c r="B1148" s="70" t="str">
        <f t="shared" si="139"/>
        <v>!!!</v>
      </c>
      <c r="C1148" s="265" t="str">
        <f>IF(ISERROR(IF(LEN(E1148)&gt;0,VLOOKUP(TEXT($E1148,0),'Angaben Stationen'!$E$14:$J$213,5,0),"")),"?",IF(LEN(E1148)&gt;0,VLOOKUP(TEXT($E1148,0),'Angaben Stationen'!$E$14:$J$213,5,0),""))</f>
        <v/>
      </c>
      <c r="D1148" s="232" t="str">
        <f>IF(ISERROR(IF(LEN(E1148)&gt;0,VLOOKUP(TEXT($E1148,0),'Angaben Stationen'!$E$14:$J$213,6,0),"")),"STATION IST NICHT VORHANDEN",IF(LEN(E1148)&gt;0,VLOOKUP(TEXT($E1148,0),'Angaben Stationen'!$E$14:$J$213,6,0),""))</f>
        <v/>
      </c>
      <c r="E1148" s="287"/>
      <c r="F1148" s="234"/>
      <c r="G1148" s="234"/>
      <c r="H1148" s="263"/>
      <c r="I1148" s="169"/>
      <c r="K1148" s="445" t="str">
        <f t="shared" si="140"/>
        <v>Leer</v>
      </c>
      <c r="L1148" s="445" t="str">
        <f>VLOOKUP($D1148,{"29 - Psychiatrie (Erwachsene)","BGI";"297 - stationsäquivalente Behandlung in der Erwachsenenpsychiatrie (29)","BGI";"30 - Kinder- und Jugendpsychiatrie","BGII";"307 - stationsäquivalente Behandlung in der Kinder- und Jugendpsychiatrie (30)","BGII";"31 - Psychosomatik","BGI";"","Leer"},2,0)</f>
        <v>Leer</v>
      </c>
      <c r="M1148" s="445">
        <f t="shared" si="137"/>
        <v>0</v>
      </c>
      <c r="N1148" s="445">
        <f t="shared" si="138"/>
        <v>0</v>
      </c>
      <c r="O1148" s="445">
        <f t="shared" si="141"/>
        <v>0</v>
      </c>
      <c r="P1148" s="445">
        <f t="shared" si="142"/>
        <v>0</v>
      </c>
      <c r="Q1148" s="445">
        <f t="shared" si="143"/>
        <v>0</v>
      </c>
      <c r="R1148" s="415" t="str">
        <f t="shared" si="144"/>
        <v>Leer</v>
      </c>
      <c r="S1148" s="445">
        <f>IF('Angaben KH-Standort'!D$29='A4'!D1148,IF('Angaben KH-Standort'!E$29="Ja",1,0),0)</f>
        <v>0</v>
      </c>
      <c r="T1148" s="445">
        <f>IF('Angaben KH-Standort'!D$30='A4'!D1148,IF('Angaben KH-Standort'!E$30="Ja",1,0),0)</f>
        <v>0</v>
      </c>
      <c r="U1148" s="445">
        <f>IF('Angaben KH-Standort'!D$31='A4'!D1148,IF('Angaben KH-Standort'!E$31="Ja",1,0),0)</f>
        <v>0</v>
      </c>
    </row>
    <row r="1149" spans="2:21" ht="15" customHeight="1" x14ac:dyDescent="0.3">
      <c r="B1149" s="70" t="str">
        <f t="shared" si="139"/>
        <v>!!!</v>
      </c>
      <c r="C1149" s="265" t="str">
        <f>IF(ISERROR(IF(LEN(E1149)&gt;0,VLOOKUP(TEXT($E1149,0),'Angaben Stationen'!$E$14:$J$213,5,0),"")),"?",IF(LEN(E1149)&gt;0,VLOOKUP(TEXT($E1149,0),'Angaben Stationen'!$E$14:$J$213,5,0),""))</f>
        <v/>
      </c>
      <c r="D1149" s="232" t="str">
        <f>IF(ISERROR(IF(LEN(E1149)&gt;0,VLOOKUP(TEXT($E1149,0),'Angaben Stationen'!$E$14:$J$213,6,0),"")),"STATION IST NICHT VORHANDEN",IF(LEN(E1149)&gt;0,VLOOKUP(TEXT($E1149,0),'Angaben Stationen'!$E$14:$J$213,6,0),""))</f>
        <v/>
      </c>
      <c r="E1149" s="287"/>
      <c r="F1149" s="234"/>
      <c r="G1149" s="234"/>
      <c r="H1149" s="263"/>
      <c r="I1149" s="169"/>
      <c r="K1149" s="445" t="str">
        <f t="shared" si="140"/>
        <v>Leer</v>
      </c>
      <c r="L1149" s="445" t="str">
        <f>VLOOKUP($D1149,{"29 - Psychiatrie (Erwachsene)","BGI";"297 - stationsäquivalente Behandlung in der Erwachsenenpsychiatrie (29)","BGI";"30 - Kinder- und Jugendpsychiatrie","BGII";"307 - stationsäquivalente Behandlung in der Kinder- und Jugendpsychiatrie (30)","BGII";"31 - Psychosomatik","BGI";"","Leer"},2,0)</f>
        <v>Leer</v>
      </c>
      <c r="M1149" s="445">
        <f t="shared" si="137"/>
        <v>0</v>
      </c>
      <c r="N1149" s="445">
        <f t="shared" si="138"/>
        <v>0</v>
      </c>
      <c r="O1149" s="445">
        <f t="shared" si="141"/>
        <v>0</v>
      </c>
      <c r="P1149" s="445">
        <f t="shared" si="142"/>
        <v>0</v>
      </c>
      <c r="Q1149" s="445">
        <f t="shared" si="143"/>
        <v>0</v>
      </c>
      <c r="R1149" s="415" t="str">
        <f t="shared" si="144"/>
        <v>Leer</v>
      </c>
      <c r="S1149" s="445">
        <f>IF('Angaben KH-Standort'!D$29='A4'!D1149,IF('Angaben KH-Standort'!E$29="Ja",1,0),0)</f>
        <v>0</v>
      </c>
      <c r="T1149" s="445">
        <f>IF('Angaben KH-Standort'!D$30='A4'!D1149,IF('Angaben KH-Standort'!E$30="Ja",1,0),0)</f>
        <v>0</v>
      </c>
      <c r="U1149" s="445">
        <f>IF('Angaben KH-Standort'!D$31='A4'!D1149,IF('Angaben KH-Standort'!E$31="Ja",1,0),0)</f>
        <v>0</v>
      </c>
    </row>
    <row r="1150" spans="2:21" ht="15" customHeight="1" x14ac:dyDescent="0.3">
      <c r="B1150" s="70" t="str">
        <f t="shared" si="139"/>
        <v>!!!</v>
      </c>
      <c r="C1150" s="265" t="str">
        <f>IF(ISERROR(IF(LEN(E1150)&gt;0,VLOOKUP(TEXT($E1150,0),'Angaben Stationen'!$E$14:$J$213,5,0),"")),"?",IF(LEN(E1150)&gt;0,VLOOKUP(TEXT($E1150,0),'Angaben Stationen'!$E$14:$J$213,5,0),""))</f>
        <v/>
      </c>
      <c r="D1150" s="232" t="str">
        <f>IF(ISERROR(IF(LEN(E1150)&gt;0,VLOOKUP(TEXT($E1150,0),'Angaben Stationen'!$E$14:$J$213,6,0),"")),"STATION IST NICHT VORHANDEN",IF(LEN(E1150)&gt;0,VLOOKUP(TEXT($E1150,0),'Angaben Stationen'!$E$14:$J$213,6,0),""))</f>
        <v/>
      </c>
      <c r="E1150" s="287"/>
      <c r="F1150" s="234"/>
      <c r="G1150" s="234"/>
      <c r="H1150" s="263"/>
      <c r="I1150" s="169"/>
      <c r="K1150" s="445" t="str">
        <f t="shared" si="140"/>
        <v>Leer</v>
      </c>
      <c r="L1150" s="445" t="str">
        <f>VLOOKUP($D1150,{"29 - Psychiatrie (Erwachsene)","BGI";"297 - stationsäquivalente Behandlung in der Erwachsenenpsychiatrie (29)","BGI";"30 - Kinder- und Jugendpsychiatrie","BGII";"307 - stationsäquivalente Behandlung in der Kinder- und Jugendpsychiatrie (30)","BGII";"31 - Psychosomatik","BGI";"","Leer"},2,0)</f>
        <v>Leer</v>
      </c>
      <c r="M1150" s="445">
        <f t="shared" si="137"/>
        <v>0</v>
      </c>
      <c r="N1150" s="445">
        <f t="shared" si="138"/>
        <v>0</v>
      </c>
      <c r="O1150" s="445">
        <f t="shared" si="141"/>
        <v>0</v>
      </c>
      <c r="P1150" s="445">
        <f t="shared" si="142"/>
        <v>0</v>
      </c>
      <c r="Q1150" s="445">
        <f t="shared" si="143"/>
        <v>0</v>
      </c>
      <c r="R1150" s="415" t="str">
        <f t="shared" si="144"/>
        <v>Leer</v>
      </c>
      <c r="S1150" s="445">
        <f>IF('Angaben KH-Standort'!D$29='A4'!D1150,IF('Angaben KH-Standort'!E$29="Ja",1,0),0)</f>
        <v>0</v>
      </c>
      <c r="T1150" s="445">
        <f>IF('Angaben KH-Standort'!D$30='A4'!D1150,IF('Angaben KH-Standort'!E$30="Ja",1,0),0)</f>
        <v>0</v>
      </c>
      <c r="U1150" s="445">
        <f>IF('Angaben KH-Standort'!D$31='A4'!D1150,IF('Angaben KH-Standort'!E$31="Ja",1,0),0)</f>
        <v>0</v>
      </c>
    </row>
    <row r="1151" spans="2:21" ht="15" customHeight="1" x14ac:dyDescent="0.3">
      <c r="B1151" s="70" t="str">
        <f t="shared" si="139"/>
        <v>!!!</v>
      </c>
      <c r="C1151" s="265" t="str">
        <f>IF(ISERROR(IF(LEN(E1151)&gt;0,VLOOKUP(TEXT($E1151,0),'Angaben Stationen'!$E$14:$J$213,5,0),"")),"?",IF(LEN(E1151)&gt;0,VLOOKUP(TEXT($E1151,0),'Angaben Stationen'!$E$14:$J$213,5,0),""))</f>
        <v/>
      </c>
      <c r="D1151" s="232" t="str">
        <f>IF(ISERROR(IF(LEN(E1151)&gt;0,VLOOKUP(TEXT($E1151,0),'Angaben Stationen'!$E$14:$J$213,6,0),"")),"STATION IST NICHT VORHANDEN",IF(LEN(E1151)&gt;0,VLOOKUP(TEXT($E1151,0),'Angaben Stationen'!$E$14:$J$213,6,0),""))</f>
        <v/>
      </c>
      <c r="E1151" s="287"/>
      <c r="F1151" s="234"/>
      <c r="G1151" s="234"/>
      <c r="H1151" s="263"/>
      <c r="I1151" s="169"/>
      <c r="K1151" s="445" t="str">
        <f t="shared" si="140"/>
        <v>Leer</v>
      </c>
      <c r="L1151" s="445" t="str">
        <f>VLOOKUP($D1151,{"29 - Psychiatrie (Erwachsene)","BGI";"297 - stationsäquivalente Behandlung in der Erwachsenenpsychiatrie (29)","BGI";"30 - Kinder- und Jugendpsychiatrie","BGII";"307 - stationsäquivalente Behandlung in der Kinder- und Jugendpsychiatrie (30)","BGII";"31 - Psychosomatik","BGI";"","Leer"},2,0)</f>
        <v>Leer</v>
      </c>
      <c r="M1151" s="445">
        <f t="shared" si="137"/>
        <v>0</v>
      </c>
      <c r="N1151" s="445">
        <f t="shared" si="138"/>
        <v>0</v>
      </c>
      <c r="O1151" s="445">
        <f t="shared" si="141"/>
        <v>0</v>
      </c>
      <c r="P1151" s="445">
        <f t="shared" si="142"/>
        <v>0</v>
      </c>
      <c r="Q1151" s="445">
        <f t="shared" si="143"/>
        <v>0</v>
      </c>
      <c r="R1151" s="415" t="str">
        <f t="shared" si="144"/>
        <v>Leer</v>
      </c>
      <c r="S1151" s="445">
        <f>IF('Angaben KH-Standort'!D$29='A4'!D1151,IF('Angaben KH-Standort'!E$29="Ja",1,0),0)</f>
        <v>0</v>
      </c>
      <c r="T1151" s="445">
        <f>IF('Angaben KH-Standort'!D$30='A4'!D1151,IF('Angaben KH-Standort'!E$30="Ja",1,0),0)</f>
        <v>0</v>
      </c>
      <c r="U1151" s="445">
        <f>IF('Angaben KH-Standort'!D$31='A4'!D1151,IF('Angaben KH-Standort'!E$31="Ja",1,0),0)</f>
        <v>0</v>
      </c>
    </row>
    <row r="1152" spans="2:21" ht="15" customHeight="1" x14ac:dyDescent="0.3">
      <c r="B1152" s="70" t="str">
        <f t="shared" si="139"/>
        <v>!!!</v>
      </c>
      <c r="C1152" s="265" t="str">
        <f>IF(ISERROR(IF(LEN(E1152)&gt;0,VLOOKUP(TEXT($E1152,0),'Angaben Stationen'!$E$14:$J$213,5,0),"")),"?",IF(LEN(E1152)&gt;0,VLOOKUP(TEXT($E1152,0),'Angaben Stationen'!$E$14:$J$213,5,0),""))</f>
        <v/>
      </c>
      <c r="D1152" s="232" t="str">
        <f>IF(ISERROR(IF(LEN(E1152)&gt;0,VLOOKUP(TEXT($E1152,0),'Angaben Stationen'!$E$14:$J$213,6,0),"")),"STATION IST NICHT VORHANDEN",IF(LEN(E1152)&gt;0,VLOOKUP(TEXT($E1152,0),'Angaben Stationen'!$E$14:$J$213,6,0),""))</f>
        <v/>
      </c>
      <c r="E1152" s="287"/>
      <c r="F1152" s="234"/>
      <c r="G1152" s="234"/>
      <c r="H1152" s="263"/>
      <c r="I1152" s="169"/>
      <c r="K1152" s="445" t="str">
        <f t="shared" si="140"/>
        <v>Leer</v>
      </c>
      <c r="L1152" s="445" t="str">
        <f>VLOOKUP($D1152,{"29 - Psychiatrie (Erwachsene)","BGI";"297 - stationsäquivalente Behandlung in der Erwachsenenpsychiatrie (29)","BGI";"30 - Kinder- und Jugendpsychiatrie","BGII";"307 - stationsäquivalente Behandlung in der Kinder- und Jugendpsychiatrie (30)","BGII";"31 - Psychosomatik","BGI";"","Leer"},2,0)</f>
        <v>Leer</v>
      </c>
      <c r="M1152" s="445">
        <f t="shared" si="137"/>
        <v>0</v>
      </c>
      <c r="N1152" s="445">
        <f t="shared" si="138"/>
        <v>0</v>
      </c>
      <c r="O1152" s="445">
        <f t="shared" si="141"/>
        <v>0</v>
      </c>
      <c r="P1152" s="445">
        <f t="shared" si="142"/>
        <v>0</v>
      </c>
      <c r="Q1152" s="445">
        <f t="shared" si="143"/>
        <v>0</v>
      </c>
      <c r="R1152" s="415" t="str">
        <f t="shared" si="144"/>
        <v>Leer</v>
      </c>
      <c r="S1152" s="445">
        <f>IF('Angaben KH-Standort'!D$29='A4'!D1152,IF('Angaben KH-Standort'!E$29="Ja",1,0),0)</f>
        <v>0</v>
      </c>
      <c r="T1152" s="445">
        <f>IF('Angaben KH-Standort'!D$30='A4'!D1152,IF('Angaben KH-Standort'!E$30="Ja",1,0),0)</f>
        <v>0</v>
      </c>
      <c r="U1152" s="445">
        <f>IF('Angaben KH-Standort'!D$31='A4'!D1152,IF('Angaben KH-Standort'!E$31="Ja",1,0),0)</f>
        <v>0</v>
      </c>
    </row>
    <row r="1153" spans="2:21" ht="15" customHeight="1" x14ac:dyDescent="0.3">
      <c r="B1153" s="70" t="str">
        <f t="shared" si="139"/>
        <v>!!!</v>
      </c>
      <c r="C1153" s="265" t="str">
        <f>IF(ISERROR(IF(LEN(E1153)&gt;0,VLOOKUP(TEXT($E1153,0),'Angaben Stationen'!$E$14:$J$213,5,0),"")),"?",IF(LEN(E1153)&gt;0,VLOOKUP(TEXT($E1153,0),'Angaben Stationen'!$E$14:$J$213,5,0),""))</f>
        <v/>
      </c>
      <c r="D1153" s="232" t="str">
        <f>IF(ISERROR(IF(LEN(E1153)&gt;0,VLOOKUP(TEXT($E1153,0),'Angaben Stationen'!$E$14:$J$213,6,0),"")),"STATION IST NICHT VORHANDEN",IF(LEN(E1153)&gt;0,VLOOKUP(TEXT($E1153,0),'Angaben Stationen'!$E$14:$J$213,6,0),""))</f>
        <v/>
      </c>
      <c r="E1153" s="287"/>
      <c r="F1153" s="234"/>
      <c r="G1153" s="234"/>
      <c r="H1153" s="263"/>
      <c r="I1153" s="169"/>
      <c r="K1153" s="445" t="str">
        <f t="shared" si="140"/>
        <v>Leer</v>
      </c>
      <c r="L1153" s="445" t="str">
        <f>VLOOKUP($D1153,{"29 - Psychiatrie (Erwachsene)","BGI";"297 - stationsäquivalente Behandlung in der Erwachsenenpsychiatrie (29)","BGI";"30 - Kinder- und Jugendpsychiatrie","BGII";"307 - stationsäquivalente Behandlung in der Kinder- und Jugendpsychiatrie (30)","BGII";"31 - Psychosomatik","BGI";"","Leer"},2,0)</f>
        <v>Leer</v>
      </c>
      <c r="M1153" s="445">
        <f t="shared" si="137"/>
        <v>0</v>
      </c>
      <c r="N1153" s="445">
        <f t="shared" si="138"/>
        <v>0</v>
      </c>
      <c r="O1153" s="445">
        <f t="shared" si="141"/>
        <v>0</v>
      </c>
      <c r="P1153" s="445">
        <f t="shared" si="142"/>
        <v>0</v>
      </c>
      <c r="Q1153" s="445">
        <f t="shared" si="143"/>
        <v>0</v>
      </c>
      <c r="R1153" s="415" t="str">
        <f t="shared" si="144"/>
        <v>Leer</v>
      </c>
      <c r="S1153" s="445">
        <f>IF('Angaben KH-Standort'!D$29='A4'!D1153,IF('Angaben KH-Standort'!E$29="Ja",1,0),0)</f>
        <v>0</v>
      </c>
      <c r="T1153" s="445">
        <f>IF('Angaben KH-Standort'!D$30='A4'!D1153,IF('Angaben KH-Standort'!E$30="Ja",1,0),0)</f>
        <v>0</v>
      </c>
      <c r="U1153" s="445">
        <f>IF('Angaben KH-Standort'!D$31='A4'!D1153,IF('Angaben KH-Standort'!E$31="Ja",1,0),0)</f>
        <v>0</v>
      </c>
    </row>
    <row r="1154" spans="2:21" ht="15" customHeight="1" x14ac:dyDescent="0.3">
      <c r="B1154" s="70" t="str">
        <f t="shared" si="139"/>
        <v>!!!</v>
      </c>
      <c r="C1154" s="265" t="str">
        <f>IF(ISERROR(IF(LEN(E1154)&gt;0,VLOOKUP(TEXT($E1154,0),'Angaben Stationen'!$E$14:$J$213,5,0),"")),"?",IF(LEN(E1154)&gt;0,VLOOKUP(TEXT($E1154,0),'Angaben Stationen'!$E$14:$J$213,5,0),""))</f>
        <v/>
      </c>
      <c r="D1154" s="232" t="str">
        <f>IF(ISERROR(IF(LEN(E1154)&gt;0,VLOOKUP(TEXT($E1154,0),'Angaben Stationen'!$E$14:$J$213,6,0),"")),"STATION IST NICHT VORHANDEN",IF(LEN(E1154)&gt;0,VLOOKUP(TEXT($E1154,0),'Angaben Stationen'!$E$14:$J$213,6,0),""))</f>
        <v/>
      </c>
      <c r="E1154" s="287"/>
      <c r="F1154" s="234"/>
      <c r="G1154" s="234"/>
      <c r="H1154" s="263"/>
      <c r="I1154" s="169"/>
      <c r="K1154" s="445" t="str">
        <f t="shared" si="140"/>
        <v>Leer</v>
      </c>
      <c r="L1154" s="445" t="str">
        <f>VLOOKUP($D1154,{"29 - Psychiatrie (Erwachsene)","BGI";"297 - stationsäquivalente Behandlung in der Erwachsenenpsychiatrie (29)","BGI";"30 - Kinder- und Jugendpsychiatrie","BGII";"307 - stationsäquivalente Behandlung in der Kinder- und Jugendpsychiatrie (30)","BGII";"31 - Psychosomatik","BGI";"","Leer"},2,0)</f>
        <v>Leer</v>
      </c>
      <c r="M1154" s="445">
        <f t="shared" si="137"/>
        <v>0</v>
      </c>
      <c r="N1154" s="445">
        <f t="shared" si="138"/>
        <v>0</v>
      </c>
      <c r="O1154" s="445">
        <f t="shared" si="141"/>
        <v>0</v>
      </c>
      <c r="P1154" s="445">
        <f t="shared" si="142"/>
        <v>0</v>
      </c>
      <c r="Q1154" s="445">
        <f t="shared" si="143"/>
        <v>0</v>
      </c>
      <c r="R1154" s="415" t="str">
        <f t="shared" si="144"/>
        <v>Leer</v>
      </c>
      <c r="S1154" s="445">
        <f>IF('Angaben KH-Standort'!D$29='A4'!D1154,IF('Angaben KH-Standort'!E$29="Ja",1,0),0)</f>
        <v>0</v>
      </c>
      <c r="T1154" s="445">
        <f>IF('Angaben KH-Standort'!D$30='A4'!D1154,IF('Angaben KH-Standort'!E$30="Ja",1,0),0)</f>
        <v>0</v>
      </c>
      <c r="U1154" s="445">
        <f>IF('Angaben KH-Standort'!D$31='A4'!D1154,IF('Angaben KH-Standort'!E$31="Ja",1,0),0)</f>
        <v>0</v>
      </c>
    </row>
    <row r="1155" spans="2:21" ht="15" customHeight="1" x14ac:dyDescent="0.3">
      <c r="B1155" s="70" t="str">
        <f t="shared" si="139"/>
        <v>!!!</v>
      </c>
      <c r="C1155" s="265" t="str">
        <f>IF(ISERROR(IF(LEN(E1155)&gt;0,VLOOKUP(TEXT($E1155,0),'Angaben Stationen'!$E$14:$J$213,5,0),"")),"?",IF(LEN(E1155)&gt;0,VLOOKUP(TEXT($E1155,0),'Angaben Stationen'!$E$14:$J$213,5,0),""))</f>
        <v/>
      </c>
      <c r="D1155" s="232" t="str">
        <f>IF(ISERROR(IF(LEN(E1155)&gt;0,VLOOKUP(TEXT($E1155,0),'Angaben Stationen'!$E$14:$J$213,6,0),"")),"STATION IST NICHT VORHANDEN",IF(LEN(E1155)&gt;0,VLOOKUP(TEXT($E1155,0),'Angaben Stationen'!$E$14:$J$213,6,0),""))</f>
        <v/>
      </c>
      <c r="E1155" s="287"/>
      <c r="F1155" s="234"/>
      <c r="G1155" s="234"/>
      <c r="H1155" s="263"/>
      <c r="I1155" s="169"/>
      <c r="K1155" s="445" t="str">
        <f t="shared" si="140"/>
        <v>Leer</v>
      </c>
      <c r="L1155" s="445" t="str">
        <f>VLOOKUP($D1155,{"29 - Psychiatrie (Erwachsene)","BGI";"297 - stationsäquivalente Behandlung in der Erwachsenenpsychiatrie (29)","BGI";"30 - Kinder- und Jugendpsychiatrie","BGII";"307 - stationsäquivalente Behandlung in der Kinder- und Jugendpsychiatrie (30)","BGII";"31 - Psychosomatik","BGI";"","Leer"},2,0)</f>
        <v>Leer</v>
      </c>
      <c r="M1155" s="445">
        <f t="shared" si="137"/>
        <v>0</v>
      </c>
      <c r="N1155" s="445">
        <f t="shared" si="138"/>
        <v>0</v>
      </c>
      <c r="O1155" s="445">
        <f t="shared" si="141"/>
        <v>0</v>
      </c>
      <c r="P1155" s="445">
        <f t="shared" si="142"/>
        <v>0</v>
      </c>
      <c r="Q1155" s="445">
        <f t="shared" si="143"/>
        <v>0</v>
      </c>
      <c r="R1155" s="415" t="str">
        <f t="shared" si="144"/>
        <v>Leer</v>
      </c>
      <c r="S1155" s="445">
        <f>IF('Angaben KH-Standort'!D$29='A4'!D1155,IF('Angaben KH-Standort'!E$29="Ja",1,0),0)</f>
        <v>0</v>
      </c>
      <c r="T1155" s="445">
        <f>IF('Angaben KH-Standort'!D$30='A4'!D1155,IF('Angaben KH-Standort'!E$30="Ja",1,0),0)</f>
        <v>0</v>
      </c>
      <c r="U1155" s="445">
        <f>IF('Angaben KH-Standort'!D$31='A4'!D1155,IF('Angaben KH-Standort'!E$31="Ja",1,0),0)</f>
        <v>0</v>
      </c>
    </row>
    <row r="1156" spans="2:21" ht="15" customHeight="1" x14ac:dyDescent="0.3">
      <c r="B1156" s="70" t="str">
        <f t="shared" si="139"/>
        <v>!!!</v>
      </c>
      <c r="C1156" s="265" t="str">
        <f>IF(ISERROR(IF(LEN(E1156)&gt;0,VLOOKUP(TEXT($E1156,0),'Angaben Stationen'!$E$14:$J$213,5,0),"")),"?",IF(LEN(E1156)&gt;0,VLOOKUP(TEXT($E1156,0),'Angaben Stationen'!$E$14:$J$213,5,0),""))</f>
        <v/>
      </c>
      <c r="D1156" s="232" t="str">
        <f>IF(ISERROR(IF(LEN(E1156)&gt;0,VLOOKUP(TEXT($E1156,0),'Angaben Stationen'!$E$14:$J$213,6,0),"")),"STATION IST NICHT VORHANDEN",IF(LEN(E1156)&gt;0,VLOOKUP(TEXT($E1156,0),'Angaben Stationen'!$E$14:$J$213,6,0),""))</f>
        <v/>
      </c>
      <c r="E1156" s="287"/>
      <c r="F1156" s="234"/>
      <c r="G1156" s="234"/>
      <c r="H1156" s="263"/>
      <c r="I1156" s="169"/>
      <c r="K1156" s="445" t="str">
        <f t="shared" si="140"/>
        <v>Leer</v>
      </c>
      <c r="L1156" s="445" t="str">
        <f>VLOOKUP($D1156,{"29 - Psychiatrie (Erwachsene)","BGI";"297 - stationsäquivalente Behandlung in der Erwachsenenpsychiatrie (29)","BGI";"30 - Kinder- und Jugendpsychiatrie","BGII";"307 - stationsäquivalente Behandlung in der Kinder- und Jugendpsychiatrie (30)","BGII";"31 - Psychosomatik","BGI";"","Leer"},2,0)</f>
        <v>Leer</v>
      </c>
      <c r="M1156" s="445">
        <f t="shared" si="137"/>
        <v>0</v>
      </c>
      <c r="N1156" s="445">
        <f t="shared" si="138"/>
        <v>0</v>
      </c>
      <c r="O1156" s="445">
        <f t="shared" si="141"/>
        <v>0</v>
      </c>
      <c r="P1156" s="445">
        <f t="shared" si="142"/>
        <v>0</v>
      </c>
      <c r="Q1156" s="445">
        <f t="shared" si="143"/>
        <v>0</v>
      </c>
      <c r="R1156" s="415" t="str">
        <f t="shared" si="144"/>
        <v>Leer</v>
      </c>
      <c r="S1156" s="445">
        <f>IF('Angaben KH-Standort'!D$29='A4'!D1156,IF('Angaben KH-Standort'!E$29="Ja",1,0),0)</f>
        <v>0</v>
      </c>
      <c r="T1156" s="445">
        <f>IF('Angaben KH-Standort'!D$30='A4'!D1156,IF('Angaben KH-Standort'!E$30="Ja",1,0),0)</f>
        <v>0</v>
      </c>
      <c r="U1156" s="445">
        <f>IF('Angaben KH-Standort'!D$31='A4'!D1156,IF('Angaben KH-Standort'!E$31="Ja",1,0),0)</f>
        <v>0</v>
      </c>
    </row>
    <row r="1157" spans="2:21" ht="15" customHeight="1" x14ac:dyDescent="0.3">
      <c r="B1157" s="70" t="str">
        <f t="shared" si="139"/>
        <v>!!!</v>
      </c>
      <c r="C1157" s="265" t="str">
        <f>IF(ISERROR(IF(LEN(E1157)&gt;0,VLOOKUP(TEXT($E1157,0),'Angaben Stationen'!$E$14:$J$213,5,0),"")),"?",IF(LEN(E1157)&gt;0,VLOOKUP(TEXT($E1157,0),'Angaben Stationen'!$E$14:$J$213,5,0),""))</f>
        <v/>
      </c>
      <c r="D1157" s="232" t="str">
        <f>IF(ISERROR(IF(LEN(E1157)&gt;0,VLOOKUP(TEXT($E1157,0),'Angaben Stationen'!$E$14:$J$213,6,0),"")),"STATION IST NICHT VORHANDEN",IF(LEN(E1157)&gt;0,VLOOKUP(TEXT($E1157,0),'Angaben Stationen'!$E$14:$J$213,6,0),""))</f>
        <v/>
      </c>
      <c r="E1157" s="287"/>
      <c r="F1157" s="234"/>
      <c r="G1157" s="234"/>
      <c r="H1157" s="263"/>
      <c r="I1157" s="169"/>
      <c r="K1157" s="445" t="str">
        <f t="shared" si="140"/>
        <v>Leer</v>
      </c>
      <c r="L1157" s="445" t="str">
        <f>VLOOKUP($D1157,{"29 - Psychiatrie (Erwachsene)","BGI";"297 - stationsäquivalente Behandlung in der Erwachsenenpsychiatrie (29)","BGI";"30 - Kinder- und Jugendpsychiatrie","BGII";"307 - stationsäquivalente Behandlung in der Kinder- und Jugendpsychiatrie (30)","BGII";"31 - Psychosomatik","BGI";"","Leer"},2,0)</f>
        <v>Leer</v>
      </c>
      <c r="M1157" s="445">
        <f t="shared" si="137"/>
        <v>0</v>
      </c>
      <c r="N1157" s="445">
        <f t="shared" si="138"/>
        <v>0</v>
      </c>
      <c r="O1157" s="445">
        <f t="shared" si="141"/>
        <v>0</v>
      </c>
      <c r="P1157" s="445">
        <f t="shared" si="142"/>
        <v>0</v>
      </c>
      <c r="Q1157" s="445">
        <f t="shared" si="143"/>
        <v>0</v>
      </c>
      <c r="R1157" s="415" t="str">
        <f t="shared" si="144"/>
        <v>Leer</v>
      </c>
      <c r="S1157" s="445">
        <f>IF('Angaben KH-Standort'!D$29='A4'!D1157,IF('Angaben KH-Standort'!E$29="Ja",1,0),0)</f>
        <v>0</v>
      </c>
      <c r="T1157" s="445">
        <f>IF('Angaben KH-Standort'!D$30='A4'!D1157,IF('Angaben KH-Standort'!E$30="Ja",1,0),0)</f>
        <v>0</v>
      </c>
      <c r="U1157" s="445">
        <f>IF('Angaben KH-Standort'!D$31='A4'!D1157,IF('Angaben KH-Standort'!E$31="Ja",1,0),0)</f>
        <v>0</v>
      </c>
    </row>
    <row r="1158" spans="2:21" ht="15" customHeight="1" x14ac:dyDescent="0.3">
      <c r="B1158" s="70" t="str">
        <f t="shared" si="139"/>
        <v>!!!</v>
      </c>
      <c r="C1158" s="265" t="str">
        <f>IF(ISERROR(IF(LEN(E1158)&gt;0,VLOOKUP(TEXT($E1158,0),'Angaben Stationen'!$E$14:$J$213,5,0),"")),"?",IF(LEN(E1158)&gt;0,VLOOKUP(TEXT($E1158,0),'Angaben Stationen'!$E$14:$J$213,5,0),""))</f>
        <v/>
      </c>
      <c r="D1158" s="232" t="str">
        <f>IF(ISERROR(IF(LEN(E1158)&gt;0,VLOOKUP(TEXT($E1158,0),'Angaben Stationen'!$E$14:$J$213,6,0),"")),"STATION IST NICHT VORHANDEN",IF(LEN(E1158)&gt;0,VLOOKUP(TEXT($E1158,0),'Angaben Stationen'!$E$14:$J$213,6,0),""))</f>
        <v/>
      </c>
      <c r="E1158" s="287"/>
      <c r="F1158" s="234"/>
      <c r="G1158" s="234"/>
      <c r="H1158" s="263"/>
      <c r="I1158" s="169"/>
      <c r="K1158" s="445" t="str">
        <f t="shared" si="140"/>
        <v>Leer</v>
      </c>
      <c r="L1158" s="445" t="str">
        <f>VLOOKUP($D1158,{"29 - Psychiatrie (Erwachsene)","BGI";"297 - stationsäquivalente Behandlung in der Erwachsenenpsychiatrie (29)","BGI";"30 - Kinder- und Jugendpsychiatrie","BGII";"307 - stationsäquivalente Behandlung in der Kinder- und Jugendpsychiatrie (30)","BGII";"31 - Psychosomatik","BGI";"","Leer"},2,0)</f>
        <v>Leer</v>
      </c>
      <c r="M1158" s="445">
        <f t="shared" si="137"/>
        <v>0</v>
      </c>
      <c r="N1158" s="445">
        <f t="shared" si="138"/>
        <v>0</v>
      </c>
      <c r="O1158" s="445">
        <f t="shared" si="141"/>
        <v>0</v>
      </c>
      <c r="P1158" s="445">
        <f t="shared" si="142"/>
        <v>0</v>
      </c>
      <c r="Q1158" s="445">
        <f t="shared" si="143"/>
        <v>0</v>
      </c>
      <c r="R1158" s="415" t="str">
        <f t="shared" si="144"/>
        <v>Leer</v>
      </c>
      <c r="S1158" s="445">
        <f>IF('Angaben KH-Standort'!D$29='A4'!D1158,IF('Angaben KH-Standort'!E$29="Ja",1,0),0)</f>
        <v>0</v>
      </c>
      <c r="T1158" s="445">
        <f>IF('Angaben KH-Standort'!D$30='A4'!D1158,IF('Angaben KH-Standort'!E$30="Ja",1,0),0)</f>
        <v>0</v>
      </c>
      <c r="U1158" s="445">
        <f>IF('Angaben KH-Standort'!D$31='A4'!D1158,IF('Angaben KH-Standort'!E$31="Ja",1,0),0)</f>
        <v>0</v>
      </c>
    </row>
    <row r="1159" spans="2:21" ht="15" customHeight="1" x14ac:dyDescent="0.3">
      <c r="B1159" s="70" t="str">
        <f t="shared" si="139"/>
        <v>!!!</v>
      </c>
      <c r="C1159" s="265" t="str">
        <f>IF(ISERROR(IF(LEN(E1159)&gt;0,VLOOKUP(TEXT($E1159,0),'Angaben Stationen'!$E$14:$J$213,5,0),"")),"?",IF(LEN(E1159)&gt;0,VLOOKUP(TEXT($E1159,0),'Angaben Stationen'!$E$14:$J$213,5,0),""))</f>
        <v/>
      </c>
      <c r="D1159" s="232" t="str">
        <f>IF(ISERROR(IF(LEN(E1159)&gt;0,VLOOKUP(TEXT($E1159,0),'Angaben Stationen'!$E$14:$J$213,6,0),"")),"STATION IST NICHT VORHANDEN",IF(LEN(E1159)&gt;0,VLOOKUP(TEXT($E1159,0),'Angaben Stationen'!$E$14:$J$213,6,0),""))</f>
        <v/>
      </c>
      <c r="E1159" s="287"/>
      <c r="F1159" s="234"/>
      <c r="G1159" s="234"/>
      <c r="H1159" s="263"/>
      <c r="I1159" s="169"/>
      <c r="K1159" s="445" t="str">
        <f t="shared" si="140"/>
        <v>Leer</v>
      </c>
      <c r="L1159" s="445" t="str">
        <f>VLOOKUP($D1159,{"29 - Psychiatrie (Erwachsene)","BGI";"297 - stationsäquivalente Behandlung in der Erwachsenenpsychiatrie (29)","BGI";"30 - Kinder- und Jugendpsychiatrie","BGII";"307 - stationsäquivalente Behandlung in der Kinder- und Jugendpsychiatrie (30)","BGII";"31 - Psychosomatik","BGI";"","Leer"},2,0)</f>
        <v>Leer</v>
      </c>
      <c r="M1159" s="445">
        <f t="shared" si="137"/>
        <v>0</v>
      </c>
      <c r="N1159" s="445">
        <f t="shared" si="138"/>
        <v>0</v>
      </c>
      <c r="O1159" s="445">
        <f t="shared" si="141"/>
        <v>0</v>
      </c>
      <c r="P1159" s="445">
        <f t="shared" si="142"/>
        <v>0</v>
      </c>
      <c r="Q1159" s="445">
        <f t="shared" si="143"/>
        <v>0</v>
      </c>
      <c r="R1159" s="415" t="str">
        <f t="shared" si="144"/>
        <v>Leer</v>
      </c>
      <c r="S1159" s="445">
        <f>IF('Angaben KH-Standort'!D$29='A4'!D1159,IF('Angaben KH-Standort'!E$29="Ja",1,0),0)</f>
        <v>0</v>
      </c>
      <c r="T1159" s="445">
        <f>IF('Angaben KH-Standort'!D$30='A4'!D1159,IF('Angaben KH-Standort'!E$30="Ja",1,0),0)</f>
        <v>0</v>
      </c>
      <c r="U1159" s="445">
        <f>IF('Angaben KH-Standort'!D$31='A4'!D1159,IF('Angaben KH-Standort'!E$31="Ja",1,0),0)</f>
        <v>0</v>
      </c>
    </row>
    <row r="1160" spans="2:21" ht="15" customHeight="1" x14ac:dyDescent="0.3">
      <c r="B1160" s="70" t="str">
        <f t="shared" si="139"/>
        <v>!!!</v>
      </c>
      <c r="C1160" s="265" t="str">
        <f>IF(ISERROR(IF(LEN(E1160)&gt;0,VLOOKUP(TEXT($E1160,0),'Angaben Stationen'!$E$14:$J$213,5,0),"")),"?",IF(LEN(E1160)&gt;0,VLOOKUP(TEXT($E1160,0),'Angaben Stationen'!$E$14:$J$213,5,0),""))</f>
        <v/>
      </c>
      <c r="D1160" s="232" t="str">
        <f>IF(ISERROR(IF(LEN(E1160)&gt;0,VLOOKUP(TEXT($E1160,0),'Angaben Stationen'!$E$14:$J$213,6,0),"")),"STATION IST NICHT VORHANDEN",IF(LEN(E1160)&gt;0,VLOOKUP(TEXT($E1160,0),'Angaben Stationen'!$E$14:$J$213,6,0),""))</f>
        <v/>
      </c>
      <c r="E1160" s="287"/>
      <c r="F1160" s="234"/>
      <c r="G1160" s="234"/>
      <c r="H1160" s="263"/>
      <c r="I1160" s="169"/>
      <c r="K1160" s="445" t="str">
        <f t="shared" si="140"/>
        <v>Leer</v>
      </c>
      <c r="L1160" s="445" t="str">
        <f>VLOOKUP($D1160,{"29 - Psychiatrie (Erwachsene)","BGI";"297 - stationsäquivalente Behandlung in der Erwachsenenpsychiatrie (29)","BGI";"30 - Kinder- und Jugendpsychiatrie","BGII";"307 - stationsäquivalente Behandlung in der Kinder- und Jugendpsychiatrie (30)","BGII";"31 - Psychosomatik","BGI";"","Leer"},2,0)</f>
        <v>Leer</v>
      </c>
      <c r="M1160" s="445">
        <f t="shared" si="137"/>
        <v>0</v>
      </c>
      <c r="N1160" s="445">
        <f t="shared" si="138"/>
        <v>0</v>
      </c>
      <c r="O1160" s="445">
        <f t="shared" si="141"/>
        <v>0</v>
      </c>
      <c r="P1160" s="445">
        <f t="shared" si="142"/>
        <v>0</v>
      </c>
      <c r="Q1160" s="445">
        <f t="shared" si="143"/>
        <v>0</v>
      </c>
      <c r="R1160" s="415" t="str">
        <f t="shared" si="144"/>
        <v>Leer</v>
      </c>
      <c r="S1160" s="445">
        <f>IF('Angaben KH-Standort'!D$29='A4'!D1160,IF('Angaben KH-Standort'!E$29="Ja",1,0),0)</f>
        <v>0</v>
      </c>
      <c r="T1160" s="445">
        <f>IF('Angaben KH-Standort'!D$30='A4'!D1160,IF('Angaben KH-Standort'!E$30="Ja",1,0),0)</f>
        <v>0</v>
      </c>
      <c r="U1160" s="445">
        <f>IF('Angaben KH-Standort'!D$31='A4'!D1160,IF('Angaben KH-Standort'!E$31="Ja",1,0),0)</f>
        <v>0</v>
      </c>
    </row>
    <row r="1161" spans="2:21" ht="15" customHeight="1" x14ac:dyDescent="0.3">
      <c r="B1161" s="70" t="str">
        <f t="shared" si="139"/>
        <v>!!!</v>
      </c>
      <c r="C1161" s="265" t="str">
        <f>IF(ISERROR(IF(LEN(E1161)&gt;0,VLOOKUP(TEXT($E1161,0),'Angaben Stationen'!$E$14:$J$213,5,0),"")),"?",IF(LEN(E1161)&gt;0,VLOOKUP(TEXT($E1161,0),'Angaben Stationen'!$E$14:$J$213,5,0),""))</f>
        <v/>
      </c>
      <c r="D1161" s="232" t="str">
        <f>IF(ISERROR(IF(LEN(E1161)&gt;0,VLOOKUP(TEXT($E1161,0),'Angaben Stationen'!$E$14:$J$213,6,0),"")),"STATION IST NICHT VORHANDEN",IF(LEN(E1161)&gt;0,VLOOKUP(TEXT($E1161,0),'Angaben Stationen'!$E$14:$J$213,6,0),""))</f>
        <v/>
      </c>
      <c r="E1161" s="287"/>
      <c r="F1161" s="234"/>
      <c r="G1161" s="234"/>
      <c r="H1161" s="263"/>
      <c r="I1161" s="169"/>
      <c r="K1161" s="445" t="str">
        <f t="shared" si="140"/>
        <v>Leer</v>
      </c>
      <c r="L1161" s="445" t="str">
        <f>VLOOKUP($D1161,{"29 - Psychiatrie (Erwachsene)","BGI";"297 - stationsäquivalente Behandlung in der Erwachsenenpsychiatrie (29)","BGI";"30 - Kinder- und Jugendpsychiatrie","BGII";"307 - stationsäquivalente Behandlung in der Kinder- und Jugendpsychiatrie (30)","BGII";"31 - Psychosomatik","BGI";"","Leer"},2,0)</f>
        <v>Leer</v>
      </c>
      <c r="M1161" s="445">
        <f t="shared" si="137"/>
        <v>0</v>
      </c>
      <c r="N1161" s="445">
        <f t="shared" si="138"/>
        <v>0</v>
      </c>
      <c r="O1161" s="445">
        <f t="shared" si="141"/>
        <v>0</v>
      </c>
      <c r="P1161" s="445">
        <f t="shared" si="142"/>
        <v>0</v>
      </c>
      <c r="Q1161" s="445">
        <f t="shared" si="143"/>
        <v>0</v>
      </c>
      <c r="R1161" s="415" t="str">
        <f t="shared" si="144"/>
        <v>Leer</v>
      </c>
      <c r="S1161" s="445">
        <f>IF('Angaben KH-Standort'!D$29='A4'!D1161,IF('Angaben KH-Standort'!E$29="Ja",1,0),0)</f>
        <v>0</v>
      </c>
      <c r="T1161" s="445">
        <f>IF('Angaben KH-Standort'!D$30='A4'!D1161,IF('Angaben KH-Standort'!E$30="Ja",1,0),0)</f>
        <v>0</v>
      </c>
      <c r="U1161" s="445">
        <f>IF('Angaben KH-Standort'!D$31='A4'!D1161,IF('Angaben KH-Standort'!E$31="Ja",1,0),0)</f>
        <v>0</v>
      </c>
    </row>
    <row r="1162" spans="2:21" ht="15" customHeight="1" x14ac:dyDescent="0.3">
      <c r="B1162" s="70" t="str">
        <f t="shared" si="139"/>
        <v>!!!</v>
      </c>
      <c r="C1162" s="265" t="str">
        <f>IF(ISERROR(IF(LEN(E1162)&gt;0,VLOOKUP(TEXT($E1162,0),'Angaben Stationen'!$E$14:$J$213,5,0),"")),"?",IF(LEN(E1162)&gt;0,VLOOKUP(TEXT($E1162,0),'Angaben Stationen'!$E$14:$J$213,5,0),""))</f>
        <v/>
      </c>
      <c r="D1162" s="232" t="str">
        <f>IF(ISERROR(IF(LEN(E1162)&gt;0,VLOOKUP(TEXT($E1162,0),'Angaben Stationen'!$E$14:$J$213,6,0),"")),"STATION IST NICHT VORHANDEN",IF(LEN(E1162)&gt;0,VLOOKUP(TEXT($E1162,0),'Angaben Stationen'!$E$14:$J$213,6,0),""))</f>
        <v/>
      </c>
      <c r="E1162" s="287"/>
      <c r="F1162" s="234"/>
      <c r="G1162" s="234"/>
      <c r="H1162" s="263"/>
      <c r="I1162" s="169"/>
      <c r="K1162" s="445" t="str">
        <f t="shared" si="140"/>
        <v>Leer</v>
      </c>
      <c r="L1162" s="445" t="str">
        <f>VLOOKUP($D1162,{"29 - Psychiatrie (Erwachsene)","BGI";"297 - stationsäquivalente Behandlung in der Erwachsenenpsychiatrie (29)","BGI";"30 - Kinder- und Jugendpsychiatrie","BGII";"307 - stationsäquivalente Behandlung in der Kinder- und Jugendpsychiatrie (30)","BGII";"31 - Psychosomatik","BGI";"","Leer"},2,0)</f>
        <v>Leer</v>
      </c>
      <c r="M1162" s="445">
        <f t="shared" si="137"/>
        <v>0</v>
      </c>
      <c r="N1162" s="445">
        <f t="shared" si="138"/>
        <v>0</v>
      </c>
      <c r="O1162" s="445">
        <f t="shared" si="141"/>
        <v>0</v>
      </c>
      <c r="P1162" s="445">
        <f t="shared" si="142"/>
        <v>0</v>
      </c>
      <c r="Q1162" s="445">
        <f t="shared" si="143"/>
        <v>0</v>
      </c>
      <c r="R1162" s="415" t="str">
        <f t="shared" si="144"/>
        <v>Leer</v>
      </c>
      <c r="S1162" s="445">
        <f>IF('Angaben KH-Standort'!D$29='A4'!D1162,IF('Angaben KH-Standort'!E$29="Ja",1,0),0)</f>
        <v>0</v>
      </c>
      <c r="T1162" s="445">
        <f>IF('Angaben KH-Standort'!D$30='A4'!D1162,IF('Angaben KH-Standort'!E$30="Ja",1,0),0)</f>
        <v>0</v>
      </c>
      <c r="U1162" s="445">
        <f>IF('Angaben KH-Standort'!D$31='A4'!D1162,IF('Angaben KH-Standort'!E$31="Ja",1,0),0)</f>
        <v>0</v>
      </c>
    </row>
    <row r="1163" spans="2:21" ht="15" customHeight="1" x14ac:dyDescent="0.3">
      <c r="B1163" s="70" t="str">
        <f t="shared" si="139"/>
        <v>!!!</v>
      </c>
      <c r="C1163" s="265" t="str">
        <f>IF(ISERROR(IF(LEN(E1163)&gt;0,VLOOKUP(TEXT($E1163,0),'Angaben Stationen'!$E$14:$J$213,5,0),"")),"?",IF(LEN(E1163)&gt;0,VLOOKUP(TEXT($E1163,0),'Angaben Stationen'!$E$14:$J$213,5,0),""))</f>
        <v/>
      </c>
      <c r="D1163" s="232" t="str">
        <f>IF(ISERROR(IF(LEN(E1163)&gt;0,VLOOKUP(TEXT($E1163,0),'Angaben Stationen'!$E$14:$J$213,6,0),"")),"STATION IST NICHT VORHANDEN",IF(LEN(E1163)&gt;0,VLOOKUP(TEXT($E1163,0),'Angaben Stationen'!$E$14:$J$213,6,0),""))</f>
        <v/>
      </c>
      <c r="E1163" s="287"/>
      <c r="F1163" s="234"/>
      <c r="G1163" s="234"/>
      <c r="H1163" s="263"/>
      <c r="I1163" s="169"/>
      <c r="K1163" s="445" t="str">
        <f t="shared" si="140"/>
        <v>Leer</v>
      </c>
      <c r="L1163" s="445" t="str">
        <f>VLOOKUP($D1163,{"29 - Psychiatrie (Erwachsene)","BGI";"297 - stationsäquivalente Behandlung in der Erwachsenenpsychiatrie (29)","BGI";"30 - Kinder- und Jugendpsychiatrie","BGII";"307 - stationsäquivalente Behandlung in der Kinder- und Jugendpsychiatrie (30)","BGII";"31 - Psychosomatik","BGI";"","Leer"},2,0)</f>
        <v>Leer</v>
      </c>
      <c r="M1163" s="445">
        <f t="shared" si="137"/>
        <v>0</v>
      </c>
      <c r="N1163" s="445">
        <f t="shared" si="138"/>
        <v>0</v>
      </c>
      <c r="O1163" s="445">
        <f t="shared" si="141"/>
        <v>0</v>
      </c>
      <c r="P1163" s="445">
        <f t="shared" si="142"/>
        <v>0</v>
      </c>
      <c r="Q1163" s="445">
        <f t="shared" si="143"/>
        <v>0</v>
      </c>
      <c r="R1163" s="415" t="str">
        <f t="shared" si="144"/>
        <v>Leer</v>
      </c>
      <c r="S1163" s="445">
        <f>IF('Angaben KH-Standort'!D$29='A4'!D1163,IF('Angaben KH-Standort'!E$29="Ja",1,0),0)</f>
        <v>0</v>
      </c>
      <c r="T1163" s="445">
        <f>IF('Angaben KH-Standort'!D$30='A4'!D1163,IF('Angaben KH-Standort'!E$30="Ja",1,0),0)</f>
        <v>0</v>
      </c>
      <c r="U1163" s="445">
        <f>IF('Angaben KH-Standort'!D$31='A4'!D1163,IF('Angaben KH-Standort'!E$31="Ja",1,0),0)</f>
        <v>0</v>
      </c>
    </row>
    <row r="1164" spans="2:21" ht="15" customHeight="1" x14ac:dyDescent="0.3">
      <c r="B1164" s="70" t="str">
        <f t="shared" si="139"/>
        <v>!!!</v>
      </c>
      <c r="C1164" s="265" t="str">
        <f>IF(ISERROR(IF(LEN(E1164)&gt;0,VLOOKUP(TEXT($E1164,0),'Angaben Stationen'!$E$14:$J$213,5,0),"")),"?",IF(LEN(E1164)&gt;0,VLOOKUP(TEXT($E1164,0),'Angaben Stationen'!$E$14:$J$213,5,0),""))</f>
        <v/>
      </c>
      <c r="D1164" s="232" t="str">
        <f>IF(ISERROR(IF(LEN(E1164)&gt;0,VLOOKUP(TEXT($E1164,0),'Angaben Stationen'!$E$14:$J$213,6,0),"")),"STATION IST NICHT VORHANDEN",IF(LEN(E1164)&gt;0,VLOOKUP(TEXT($E1164,0),'Angaben Stationen'!$E$14:$J$213,6,0),""))</f>
        <v/>
      </c>
      <c r="E1164" s="287"/>
      <c r="F1164" s="234"/>
      <c r="G1164" s="234"/>
      <c r="H1164" s="263"/>
      <c r="I1164" s="169"/>
      <c r="K1164" s="445" t="str">
        <f t="shared" si="140"/>
        <v>Leer</v>
      </c>
      <c r="L1164" s="445" t="str">
        <f>VLOOKUP($D1164,{"29 - Psychiatrie (Erwachsene)","BGI";"297 - stationsäquivalente Behandlung in der Erwachsenenpsychiatrie (29)","BGI";"30 - Kinder- und Jugendpsychiatrie","BGII";"307 - stationsäquivalente Behandlung in der Kinder- und Jugendpsychiatrie (30)","BGII";"31 - Psychosomatik","BGI";"","Leer"},2,0)</f>
        <v>Leer</v>
      </c>
      <c r="M1164" s="445">
        <f t="shared" si="137"/>
        <v>0</v>
      </c>
      <c r="N1164" s="445">
        <f t="shared" si="138"/>
        <v>0</v>
      </c>
      <c r="O1164" s="445">
        <f t="shared" si="141"/>
        <v>0</v>
      </c>
      <c r="P1164" s="445">
        <f t="shared" si="142"/>
        <v>0</v>
      </c>
      <c r="Q1164" s="445">
        <f t="shared" si="143"/>
        <v>0</v>
      </c>
      <c r="R1164" s="415" t="str">
        <f t="shared" si="144"/>
        <v>Leer</v>
      </c>
      <c r="S1164" s="445">
        <f>IF('Angaben KH-Standort'!D$29='A4'!D1164,IF('Angaben KH-Standort'!E$29="Ja",1,0),0)</f>
        <v>0</v>
      </c>
      <c r="T1164" s="445">
        <f>IF('Angaben KH-Standort'!D$30='A4'!D1164,IF('Angaben KH-Standort'!E$30="Ja",1,0),0)</f>
        <v>0</v>
      </c>
      <c r="U1164" s="445">
        <f>IF('Angaben KH-Standort'!D$31='A4'!D1164,IF('Angaben KH-Standort'!E$31="Ja",1,0),0)</f>
        <v>0</v>
      </c>
    </row>
    <row r="1165" spans="2:21" ht="15" customHeight="1" x14ac:dyDescent="0.3">
      <c r="B1165" s="70" t="str">
        <f t="shared" si="139"/>
        <v>!!!</v>
      </c>
      <c r="C1165" s="265" t="str">
        <f>IF(ISERROR(IF(LEN(E1165)&gt;0,VLOOKUP(TEXT($E1165,0),'Angaben Stationen'!$E$14:$J$213,5,0),"")),"?",IF(LEN(E1165)&gt;0,VLOOKUP(TEXT($E1165,0),'Angaben Stationen'!$E$14:$J$213,5,0),""))</f>
        <v/>
      </c>
      <c r="D1165" s="232" t="str">
        <f>IF(ISERROR(IF(LEN(E1165)&gt;0,VLOOKUP(TEXT($E1165,0),'Angaben Stationen'!$E$14:$J$213,6,0),"")),"STATION IST NICHT VORHANDEN",IF(LEN(E1165)&gt;0,VLOOKUP(TEXT($E1165,0),'Angaben Stationen'!$E$14:$J$213,6,0),""))</f>
        <v/>
      </c>
      <c r="E1165" s="287"/>
      <c r="F1165" s="234"/>
      <c r="G1165" s="234"/>
      <c r="H1165" s="263"/>
      <c r="I1165" s="169"/>
      <c r="K1165" s="445" t="str">
        <f t="shared" si="140"/>
        <v>Leer</v>
      </c>
      <c r="L1165" s="445" t="str">
        <f>VLOOKUP($D1165,{"29 - Psychiatrie (Erwachsene)","BGI";"297 - stationsäquivalente Behandlung in der Erwachsenenpsychiatrie (29)","BGI";"30 - Kinder- und Jugendpsychiatrie","BGII";"307 - stationsäquivalente Behandlung in der Kinder- und Jugendpsychiatrie (30)","BGII";"31 - Psychosomatik","BGI";"","Leer"},2,0)</f>
        <v>Leer</v>
      </c>
      <c r="M1165" s="445">
        <f t="shared" si="137"/>
        <v>0</v>
      </c>
      <c r="N1165" s="445">
        <f t="shared" si="138"/>
        <v>0</v>
      </c>
      <c r="O1165" s="445">
        <f t="shared" si="141"/>
        <v>0</v>
      </c>
      <c r="P1165" s="445">
        <f t="shared" si="142"/>
        <v>0</v>
      </c>
      <c r="Q1165" s="445">
        <f t="shared" si="143"/>
        <v>0</v>
      </c>
      <c r="R1165" s="415" t="str">
        <f t="shared" si="144"/>
        <v>Leer</v>
      </c>
      <c r="S1165" s="445">
        <f>IF('Angaben KH-Standort'!D$29='A4'!D1165,IF('Angaben KH-Standort'!E$29="Ja",1,0),0)</f>
        <v>0</v>
      </c>
      <c r="T1165" s="445">
        <f>IF('Angaben KH-Standort'!D$30='A4'!D1165,IF('Angaben KH-Standort'!E$30="Ja",1,0),0)</f>
        <v>0</v>
      </c>
      <c r="U1165" s="445">
        <f>IF('Angaben KH-Standort'!D$31='A4'!D1165,IF('Angaben KH-Standort'!E$31="Ja",1,0),0)</f>
        <v>0</v>
      </c>
    </row>
    <row r="1166" spans="2:21" ht="15" customHeight="1" x14ac:dyDescent="0.3">
      <c r="B1166" s="70" t="str">
        <f t="shared" si="139"/>
        <v>!!!</v>
      </c>
      <c r="C1166" s="265" t="str">
        <f>IF(ISERROR(IF(LEN(E1166)&gt;0,VLOOKUP(TEXT($E1166,0),'Angaben Stationen'!$E$14:$J$213,5,0),"")),"?",IF(LEN(E1166)&gt;0,VLOOKUP(TEXT($E1166,0),'Angaben Stationen'!$E$14:$J$213,5,0),""))</f>
        <v/>
      </c>
      <c r="D1166" s="232" t="str">
        <f>IF(ISERROR(IF(LEN(E1166)&gt;0,VLOOKUP(TEXT($E1166,0),'Angaben Stationen'!$E$14:$J$213,6,0),"")),"STATION IST NICHT VORHANDEN",IF(LEN(E1166)&gt;0,VLOOKUP(TEXT($E1166,0),'Angaben Stationen'!$E$14:$J$213,6,0),""))</f>
        <v/>
      </c>
      <c r="E1166" s="287"/>
      <c r="F1166" s="234"/>
      <c r="G1166" s="234"/>
      <c r="H1166" s="263"/>
      <c r="I1166" s="169"/>
      <c r="K1166" s="445" t="str">
        <f t="shared" si="140"/>
        <v>Leer</v>
      </c>
      <c r="L1166" s="445" t="str">
        <f>VLOOKUP($D1166,{"29 - Psychiatrie (Erwachsene)","BGI";"297 - stationsäquivalente Behandlung in der Erwachsenenpsychiatrie (29)","BGI";"30 - Kinder- und Jugendpsychiatrie","BGII";"307 - stationsäquivalente Behandlung in der Kinder- und Jugendpsychiatrie (30)","BGII";"31 - Psychosomatik","BGI";"","Leer"},2,0)</f>
        <v>Leer</v>
      </c>
      <c r="M1166" s="445">
        <f t="shared" si="137"/>
        <v>0</v>
      </c>
      <c r="N1166" s="445">
        <f t="shared" si="138"/>
        <v>0</v>
      </c>
      <c r="O1166" s="445">
        <f t="shared" si="141"/>
        <v>0</v>
      </c>
      <c r="P1166" s="445">
        <f t="shared" si="142"/>
        <v>0</v>
      </c>
      <c r="Q1166" s="445">
        <f t="shared" si="143"/>
        <v>0</v>
      </c>
      <c r="R1166" s="415" t="str">
        <f t="shared" si="144"/>
        <v>Leer</v>
      </c>
      <c r="S1166" s="445">
        <f>IF('Angaben KH-Standort'!D$29='A4'!D1166,IF('Angaben KH-Standort'!E$29="Ja",1,0),0)</f>
        <v>0</v>
      </c>
      <c r="T1166" s="445">
        <f>IF('Angaben KH-Standort'!D$30='A4'!D1166,IF('Angaben KH-Standort'!E$30="Ja",1,0),0)</f>
        <v>0</v>
      </c>
      <c r="U1166" s="445">
        <f>IF('Angaben KH-Standort'!D$31='A4'!D1166,IF('Angaben KH-Standort'!E$31="Ja",1,0),0)</f>
        <v>0</v>
      </c>
    </row>
    <row r="1167" spans="2:21" ht="15" customHeight="1" x14ac:dyDescent="0.3">
      <c r="B1167" s="70" t="str">
        <f t="shared" si="139"/>
        <v>!!!</v>
      </c>
      <c r="C1167" s="265" t="str">
        <f>IF(ISERROR(IF(LEN(E1167)&gt;0,VLOOKUP(TEXT($E1167,0),'Angaben Stationen'!$E$14:$J$213,5,0),"")),"?",IF(LEN(E1167)&gt;0,VLOOKUP(TEXT($E1167,0),'Angaben Stationen'!$E$14:$J$213,5,0),""))</f>
        <v/>
      </c>
      <c r="D1167" s="232" t="str">
        <f>IF(ISERROR(IF(LEN(E1167)&gt;0,VLOOKUP(TEXT($E1167,0),'Angaben Stationen'!$E$14:$J$213,6,0),"")),"STATION IST NICHT VORHANDEN",IF(LEN(E1167)&gt;0,VLOOKUP(TEXT($E1167,0),'Angaben Stationen'!$E$14:$J$213,6,0),""))</f>
        <v/>
      </c>
      <c r="E1167" s="287"/>
      <c r="F1167" s="234"/>
      <c r="G1167" s="234"/>
      <c r="H1167" s="263"/>
      <c r="I1167" s="169"/>
      <c r="K1167" s="445" t="str">
        <f t="shared" si="140"/>
        <v>Leer</v>
      </c>
      <c r="L1167" s="445" t="str">
        <f>VLOOKUP($D1167,{"29 - Psychiatrie (Erwachsene)","BGI";"297 - stationsäquivalente Behandlung in der Erwachsenenpsychiatrie (29)","BGI";"30 - Kinder- und Jugendpsychiatrie","BGII";"307 - stationsäquivalente Behandlung in der Kinder- und Jugendpsychiatrie (30)","BGII";"31 - Psychosomatik","BGI";"","Leer"},2,0)</f>
        <v>Leer</v>
      </c>
      <c r="M1167" s="445">
        <f t="shared" si="137"/>
        <v>0</v>
      </c>
      <c r="N1167" s="445">
        <f t="shared" si="138"/>
        <v>0</v>
      </c>
      <c r="O1167" s="445">
        <f t="shared" si="141"/>
        <v>0</v>
      </c>
      <c r="P1167" s="445">
        <f t="shared" si="142"/>
        <v>0</v>
      </c>
      <c r="Q1167" s="445">
        <f t="shared" si="143"/>
        <v>0</v>
      </c>
      <c r="R1167" s="415" t="str">
        <f t="shared" si="144"/>
        <v>Leer</v>
      </c>
      <c r="S1167" s="445">
        <f>IF('Angaben KH-Standort'!D$29='A4'!D1167,IF('Angaben KH-Standort'!E$29="Ja",1,0),0)</f>
        <v>0</v>
      </c>
      <c r="T1167" s="445">
        <f>IF('Angaben KH-Standort'!D$30='A4'!D1167,IF('Angaben KH-Standort'!E$30="Ja",1,0),0)</f>
        <v>0</v>
      </c>
      <c r="U1167" s="445">
        <f>IF('Angaben KH-Standort'!D$31='A4'!D1167,IF('Angaben KH-Standort'!E$31="Ja",1,0),0)</f>
        <v>0</v>
      </c>
    </row>
    <row r="1168" spans="2:21" ht="15" customHeight="1" x14ac:dyDescent="0.3">
      <c r="B1168" s="70" t="str">
        <f t="shared" si="139"/>
        <v>!!!</v>
      </c>
      <c r="C1168" s="265" t="str">
        <f>IF(ISERROR(IF(LEN(E1168)&gt;0,VLOOKUP(TEXT($E1168,0),'Angaben Stationen'!$E$14:$J$213,5,0),"")),"?",IF(LEN(E1168)&gt;0,VLOOKUP(TEXT($E1168,0),'Angaben Stationen'!$E$14:$J$213,5,0),""))</f>
        <v/>
      </c>
      <c r="D1168" s="232" t="str">
        <f>IF(ISERROR(IF(LEN(E1168)&gt;0,VLOOKUP(TEXT($E1168,0),'Angaben Stationen'!$E$14:$J$213,6,0),"")),"STATION IST NICHT VORHANDEN",IF(LEN(E1168)&gt;0,VLOOKUP(TEXT($E1168,0),'Angaben Stationen'!$E$14:$J$213,6,0),""))</f>
        <v/>
      </c>
      <c r="E1168" s="287"/>
      <c r="F1168" s="234"/>
      <c r="G1168" s="234"/>
      <c r="H1168" s="263"/>
      <c r="I1168" s="169"/>
      <c r="K1168" s="445" t="str">
        <f t="shared" si="140"/>
        <v>Leer</v>
      </c>
      <c r="L1168" s="445" t="str">
        <f>VLOOKUP($D1168,{"29 - Psychiatrie (Erwachsene)","BGI";"297 - stationsäquivalente Behandlung in der Erwachsenenpsychiatrie (29)","BGI";"30 - Kinder- und Jugendpsychiatrie","BGII";"307 - stationsäquivalente Behandlung in der Kinder- und Jugendpsychiatrie (30)","BGII";"31 - Psychosomatik","BGI";"","Leer"},2,0)</f>
        <v>Leer</v>
      </c>
      <c r="M1168" s="445">
        <f t="shared" si="137"/>
        <v>0</v>
      </c>
      <c r="N1168" s="445">
        <f t="shared" si="138"/>
        <v>0</v>
      </c>
      <c r="O1168" s="445">
        <f t="shared" si="141"/>
        <v>0</v>
      </c>
      <c r="P1168" s="445">
        <f t="shared" si="142"/>
        <v>0</v>
      </c>
      <c r="Q1168" s="445">
        <f t="shared" si="143"/>
        <v>0</v>
      </c>
      <c r="R1168" s="415" t="str">
        <f t="shared" si="144"/>
        <v>Leer</v>
      </c>
      <c r="S1168" s="445">
        <f>IF('Angaben KH-Standort'!D$29='A4'!D1168,IF('Angaben KH-Standort'!E$29="Ja",1,0),0)</f>
        <v>0</v>
      </c>
      <c r="T1168" s="445">
        <f>IF('Angaben KH-Standort'!D$30='A4'!D1168,IF('Angaben KH-Standort'!E$30="Ja",1,0),0)</f>
        <v>0</v>
      </c>
      <c r="U1168" s="445">
        <f>IF('Angaben KH-Standort'!D$31='A4'!D1168,IF('Angaben KH-Standort'!E$31="Ja",1,0),0)</f>
        <v>0</v>
      </c>
    </row>
    <row r="1169" spans="2:21" ht="15" customHeight="1" x14ac:dyDescent="0.3">
      <c r="B1169" s="70" t="str">
        <f t="shared" si="139"/>
        <v>!!!</v>
      </c>
      <c r="C1169" s="265" t="str">
        <f>IF(ISERROR(IF(LEN(E1169)&gt;0,VLOOKUP(TEXT($E1169,0),'Angaben Stationen'!$E$14:$J$213,5,0),"")),"?",IF(LEN(E1169)&gt;0,VLOOKUP(TEXT($E1169,0),'Angaben Stationen'!$E$14:$J$213,5,0),""))</f>
        <v/>
      </c>
      <c r="D1169" s="232" t="str">
        <f>IF(ISERROR(IF(LEN(E1169)&gt;0,VLOOKUP(TEXT($E1169,0),'Angaben Stationen'!$E$14:$J$213,6,0),"")),"STATION IST NICHT VORHANDEN",IF(LEN(E1169)&gt;0,VLOOKUP(TEXT($E1169,0),'Angaben Stationen'!$E$14:$J$213,6,0),""))</f>
        <v/>
      </c>
      <c r="E1169" s="287"/>
      <c r="F1169" s="234"/>
      <c r="G1169" s="234"/>
      <c r="H1169" s="263"/>
      <c r="I1169" s="169"/>
      <c r="K1169" s="445" t="str">
        <f t="shared" si="140"/>
        <v>Leer</v>
      </c>
      <c r="L1169" s="445" t="str">
        <f>VLOOKUP($D1169,{"29 - Psychiatrie (Erwachsene)","BGI";"297 - stationsäquivalente Behandlung in der Erwachsenenpsychiatrie (29)","BGI";"30 - Kinder- und Jugendpsychiatrie","BGII";"307 - stationsäquivalente Behandlung in der Kinder- und Jugendpsychiatrie (30)","BGII";"31 - Psychosomatik","BGI";"","Leer"},2,0)</f>
        <v>Leer</v>
      </c>
      <c r="M1169" s="445">
        <f t="shared" si="137"/>
        <v>0</v>
      </c>
      <c r="N1169" s="445">
        <f t="shared" si="138"/>
        <v>0</v>
      </c>
      <c r="O1169" s="445">
        <f t="shared" si="141"/>
        <v>0</v>
      </c>
      <c r="P1169" s="445">
        <f t="shared" si="142"/>
        <v>0</v>
      </c>
      <c r="Q1169" s="445">
        <f t="shared" si="143"/>
        <v>0</v>
      </c>
      <c r="R1169" s="415" t="str">
        <f t="shared" si="144"/>
        <v>Leer</v>
      </c>
      <c r="S1169" s="445">
        <f>IF('Angaben KH-Standort'!D$29='A4'!D1169,IF('Angaben KH-Standort'!E$29="Ja",1,0),0)</f>
        <v>0</v>
      </c>
      <c r="T1169" s="445">
        <f>IF('Angaben KH-Standort'!D$30='A4'!D1169,IF('Angaben KH-Standort'!E$30="Ja",1,0),0)</f>
        <v>0</v>
      </c>
      <c r="U1169" s="445">
        <f>IF('Angaben KH-Standort'!D$31='A4'!D1169,IF('Angaben KH-Standort'!E$31="Ja",1,0),0)</f>
        <v>0</v>
      </c>
    </row>
    <row r="1170" spans="2:21" ht="15" customHeight="1" x14ac:dyDescent="0.3">
      <c r="B1170" s="70" t="str">
        <f t="shared" si="139"/>
        <v>!!!</v>
      </c>
      <c r="C1170" s="265" t="str">
        <f>IF(ISERROR(IF(LEN(E1170)&gt;0,VLOOKUP(TEXT($E1170,0),'Angaben Stationen'!$E$14:$J$213,5,0),"")),"?",IF(LEN(E1170)&gt;0,VLOOKUP(TEXT($E1170,0),'Angaben Stationen'!$E$14:$J$213,5,0),""))</f>
        <v/>
      </c>
      <c r="D1170" s="232" t="str">
        <f>IF(ISERROR(IF(LEN(E1170)&gt;0,VLOOKUP(TEXT($E1170,0),'Angaben Stationen'!$E$14:$J$213,6,0),"")),"STATION IST NICHT VORHANDEN",IF(LEN(E1170)&gt;0,VLOOKUP(TEXT($E1170,0),'Angaben Stationen'!$E$14:$J$213,6,0),""))</f>
        <v/>
      </c>
      <c r="E1170" s="287"/>
      <c r="F1170" s="234"/>
      <c r="G1170" s="234"/>
      <c r="H1170" s="263"/>
      <c r="I1170" s="169"/>
      <c r="K1170" s="445" t="str">
        <f t="shared" si="140"/>
        <v>Leer</v>
      </c>
      <c r="L1170" s="445" t="str">
        <f>VLOOKUP($D1170,{"29 - Psychiatrie (Erwachsene)","BGI";"297 - stationsäquivalente Behandlung in der Erwachsenenpsychiatrie (29)","BGI";"30 - Kinder- und Jugendpsychiatrie","BGII";"307 - stationsäquivalente Behandlung in der Kinder- und Jugendpsychiatrie (30)","BGII";"31 - Psychosomatik","BGI";"","Leer"},2,0)</f>
        <v>Leer</v>
      </c>
      <c r="M1170" s="445">
        <f t="shared" si="137"/>
        <v>0</v>
      </c>
      <c r="N1170" s="445">
        <f t="shared" si="138"/>
        <v>0</v>
      </c>
      <c r="O1170" s="445">
        <f t="shared" si="141"/>
        <v>0</v>
      </c>
      <c r="P1170" s="445">
        <f t="shared" si="142"/>
        <v>0</v>
      </c>
      <c r="Q1170" s="445">
        <f t="shared" si="143"/>
        <v>0</v>
      </c>
      <c r="R1170" s="415" t="str">
        <f t="shared" si="144"/>
        <v>Leer</v>
      </c>
      <c r="S1170" s="445">
        <f>IF('Angaben KH-Standort'!D$29='A4'!D1170,IF('Angaben KH-Standort'!E$29="Ja",1,0),0)</f>
        <v>0</v>
      </c>
      <c r="T1170" s="445">
        <f>IF('Angaben KH-Standort'!D$30='A4'!D1170,IF('Angaben KH-Standort'!E$30="Ja",1,0),0)</f>
        <v>0</v>
      </c>
      <c r="U1170" s="445">
        <f>IF('Angaben KH-Standort'!D$31='A4'!D1170,IF('Angaben KH-Standort'!E$31="Ja",1,0),0)</f>
        <v>0</v>
      </c>
    </row>
    <row r="1171" spans="2:21" ht="15" customHeight="1" x14ac:dyDescent="0.3">
      <c r="B1171" s="70" t="str">
        <f t="shared" si="139"/>
        <v>!!!</v>
      </c>
      <c r="C1171" s="265" t="str">
        <f>IF(ISERROR(IF(LEN(E1171)&gt;0,VLOOKUP(TEXT($E1171,0),'Angaben Stationen'!$E$14:$J$213,5,0),"")),"?",IF(LEN(E1171)&gt;0,VLOOKUP(TEXT($E1171,0),'Angaben Stationen'!$E$14:$J$213,5,0),""))</f>
        <v/>
      </c>
      <c r="D1171" s="232" t="str">
        <f>IF(ISERROR(IF(LEN(E1171)&gt;0,VLOOKUP(TEXT($E1171,0),'Angaben Stationen'!$E$14:$J$213,6,0),"")),"STATION IST NICHT VORHANDEN",IF(LEN(E1171)&gt;0,VLOOKUP(TEXT($E1171,0),'Angaben Stationen'!$E$14:$J$213,6,0),""))</f>
        <v/>
      </c>
      <c r="E1171" s="287"/>
      <c r="F1171" s="234"/>
      <c r="G1171" s="234"/>
      <c r="H1171" s="263"/>
      <c r="I1171" s="169"/>
      <c r="K1171" s="445" t="str">
        <f t="shared" si="140"/>
        <v>Leer</v>
      </c>
      <c r="L1171" s="445" t="str">
        <f>VLOOKUP($D1171,{"29 - Psychiatrie (Erwachsene)","BGI";"297 - stationsäquivalente Behandlung in der Erwachsenenpsychiatrie (29)","BGI";"30 - Kinder- und Jugendpsychiatrie","BGII";"307 - stationsäquivalente Behandlung in der Kinder- und Jugendpsychiatrie (30)","BGII";"31 - Psychosomatik","BGI";"","Leer"},2,0)</f>
        <v>Leer</v>
      </c>
      <c r="M1171" s="445">
        <f t="shared" si="137"/>
        <v>0</v>
      </c>
      <c r="N1171" s="445">
        <f t="shared" si="138"/>
        <v>0</v>
      </c>
      <c r="O1171" s="445">
        <f t="shared" si="141"/>
        <v>0</v>
      </c>
      <c r="P1171" s="445">
        <f t="shared" si="142"/>
        <v>0</v>
      </c>
      <c r="Q1171" s="445">
        <f t="shared" si="143"/>
        <v>0</v>
      </c>
      <c r="R1171" s="415" t="str">
        <f t="shared" si="144"/>
        <v>Leer</v>
      </c>
      <c r="S1171" s="445">
        <f>IF('Angaben KH-Standort'!D$29='A4'!D1171,IF('Angaben KH-Standort'!E$29="Ja",1,0),0)</f>
        <v>0</v>
      </c>
      <c r="T1171" s="445">
        <f>IF('Angaben KH-Standort'!D$30='A4'!D1171,IF('Angaben KH-Standort'!E$30="Ja",1,0),0)</f>
        <v>0</v>
      </c>
      <c r="U1171" s="445">
        <f>IF('Angaben KH-Standort'!D$31='A4'!D1171,IF('Angaben KH-Standort'!E$31="Ja",1,0),0)</f>
        <v>0</v>
      </c>
    </row>
    <row r="1172" spans="2:21" ht="15" customHeight="1" x14ac:dyDescent="0.3">
      <c r="B1172" s="70" t="str">
        <f t="shared" si="139"/>
        <v>!!!</v>
      </c>
      <c r="C1172" s="265" t="str">
        <f>IF(ISERROR(IF(LEN(E1172)&gt;0,VLOOKUP(TEXT($E1172,0),'Angaben Stationen'!$E$14:$J$213,5,0),"")),"?",IF(LEN(E1172)&gt;0,VLOOKUP(TEXT($E1172,0),'Angaben Stationen'!$E$14:$J$213,5,0),""))</f>
        <v/>
      </c>
      <c r="D1172" s="232" t="str">
        <f>IF(ISERROR(IF(LEN(E1172)&gt;0,VLOOKUP(TEXT($E1172,0),'Angaben Stationen'!$E$14:$J$213,6,0),"")),"STATION IST NICHT VORHANDEN",IF(LEN(E1172)&gt;0,VLOOKUP(TEXT($E1172,0),'Angaben Stationen'!$E$14:$J$213,6,0),""))</f>
        <v/>
      </c>
      <c r="E1172" s="287"/>
      <c r="F1172" s="234"/>
      <c r="G1172" s="234"/>
      <c r="H1172" s="263"/>
      <c r="I1172" s="169"/>
      <c r="K1172" s="445" t="str">
        <f t="shared" si="140"/>
        <v>Leer</v>
      </c>
      <c r="L1172" s="445" t="str">
        <f>VLOOKUP($D1172,{"29 - Psychiatrie (Erwachsene)","BGI";"297 - stationsäquivalente Behandlung in der Erwachsenenpsychiatrie (29)","BGI";"30 - Kinder- und Jugendpsychiatrie","BGII";"307 - stationsäquivalente Behandlung in der Kinder- und Jugendpsychiatrie (30)","BGII";"31 - Psychosomatik","BGI";"","Leer"},2,0)</f>
        <v>Leer</v>
      </c>
      <c r="M1172" s="445">
        <f t="shared" si="137"/>
        <v>0</v>
      </c>
      <c r="N1172" s="445">
        <f t="shared" si="138"/>
        <v>0</v>
      </c>
      <c r="O1172" s="445">
        <f t="shared" si="141"/>
        <v>0</v>
      </c>
      <c r="P1172" s="445">
        <f t="shared" si="142"/>
        <v>0</v>
      </c>
      <c r="Q1172" s="445">
        <f t="shared" si="143"/>
        <v>0</v>
      </c>
      <c r="R1172" s="415" t="str">
        <f t="shared" si="144"/>
        <v>Leer</v>
      </c>
      <c r="S1172" s="445">
        <f>IF('Angaben KH-Standort'!D$29='A4'!D1172,IF('Angaben KH-Standort'!E$29="Ja",1,0),0)</f>
        <v>0</v>
      </c>
      <c r="T1172" s="445">
        <f>IF('Angaben KH-Standort'!D$30='A4'!D1172,IF('Angaben KH-Standort'!E$30="Ja",1,0),0)</f>
        <v>0</v>
      </c>
      <c r="U1172" s="445">
        <f>IF('Angaben KH-Standort'!D$31='A4'!D1172,IF('Angaben KH-Standort'!E$31="Ja",1,0),0)</f>
        <v>0</v>
      </c>
    </row>
    <row r="1173" spans="2:21" ht="15" customHeight="1" x14ac:dyDescent="0.3">
      <c r="B1173" s="70" t="str">
        <f t="shared" si="139"/>
        <v>!!!</v>
      </c>
      <c r="C1173" s="265" t="str">
        <f>IF(ISERROR(IF(LEN(E1173)&gt;0,VLOOKUP(TEXT($E1173,0),'Angaben Stationen'!$E$14:$J$213,5,0),"")),"?",IF(LEN(E1173)&gt;0,VLOOKUP(TEXT($E1173,0),'Angaben Stationen'!$E$14:$J$213,5,0),""))</f>
        <v/>
      </c>
      <c r="D1173" s="232" t="str">
        <f>IF(ISERROR(IF(LEN(E1173)&gt;0,VLOOKUP(TEXT($E1173,0),'Angaben Stationen'!$E$14:$J$213,6,0),"")),"STATION IST NICHT VORHANDEN",IF(LEN(E1173)&gt;0,VLOOKUP(TEXT($E1173,0),'Angaben Stationen'!$E$14:$J$213,6,0),""))</f>
        <v/>
      </c>
      <c r="E1173" s="287"/>
      <c r="F1173" s="234"/>
      <c r="G1173" s="234"/>
      <c r="H1173" s="263"/>
      <c r="I1173" s="169"/>
      <c r="K1173" s="445" t="str">
        <f t="shared" si="140"/>
        <v>Leer</v>
      </c>
      <c r="L1173" s="445" t="str">
        <f>VLOOKUP($D1173,{"29 - Psychiatrie (Erwachsene)","BGI";"297 - stationsäquivalente Behandlung in der Erwachsenenpsychiatrie (29)","BGI";"30 - Kinder- und Jugendpsychiatrie","BGII";"307 - stationsäquivalente Behandlung in der Kinder- und Jugendpsychiatrie (30)","BGII";"31 - Psychosomatik","BGI";"","Leer"},2,0)</f>
        <v>Leer</v>
      </c>
      <c r="M1173" s="445">
        <f t="shared" si="137"/>
        <v>0</v>
      </c>
      <c r="N1173" s="445">
        <f t="shared" si="138"/>
        <v>0</v>
      </c>
      <c r="O1173" s="445">
        <f t="shared" si="141"/>
        <v>0</v>
      </c>
      <c r="P1173" s="445">
        <f t="shared" si="142"/>
        <v>0</v>
      </c>
      <c r="Q1173" s="445">
        <f t="shared" si="143"/>
        <v>0</v>
      </c>
      <c r="R1173" s="415" t="str">
        <f t="shared" si="144"/>
        <v>Leer</v>
      </c>
      <c r="S1173" s="445">
        <f>IF('Angaben KH-Standort'!D$29='A4'!D1173,IF('Angaben KH-Standort'!E$29="Ja",1,0),0)</f>
        <v>0</v>
      </c>
      <c r="T1173" s="445">
        <f>IF('Angaben KH-Standort'!D$30='A4'!D1173,IF('Angaben KH-Standort'!E$30="Ja",1,0),0)</f>
        <v>0</v>
      </c>
      <c r="U1173" s="445">
        <f>IF('Angaben KH-Standort'!D$31='A4'!D1173,IF('Angaben KH-Standort'!E$31="Ja",1,0),0)</f>
        <v>0</v>
      </c>
    </row>
    <row r="1174" spans="2:21" ht="15" customHeight="1" x14ac:dyDescent="0.3">
      <c r="B1174" s="70" t="str">
        <f t="shared" si="139"/>
        <v>!!!</v>
      </c>
      <c r="C1174" s="265" t="str">
        <f>IF(ISERROR(IF(LEN(E1174)&gt;0,VLOOKUP(TEXT($E1174,0),'Angaben Stationen'!$E$14:$J$213,5,0),"")),"?",IF(LEN(E1174)&gt;0,VLOOKUP(TEXT($E1174,0),'Angaben Stationen'!$E$14:$J$213,5,0),""))</f>
        <v/>
      </c>
      <c r="D1174" s="232" t="str">
        <f>IF(ISERROR(IF(LEN(E1174)&gt;0,VLOOKUP(TEXT($E1174,0),'Angaben Stationen'!$E$14:$J$213,6,0),"")),"STATION IST NICHT VORHANDEN",IF(LEN(E1174)&gt;0,VLOOKUP(TEXT($E1174,0),'Angaben Stationen'!$E$14:$J$213,6,0),""))</f>
        <v/>
      </c>
      <c r="E1174" s="287"/>
      <c r="F1174" s="234"/>
      <c r="G1174" s="234"/>
      <c r="H1174" s="263"/>
      <c r="I1174" s="169"/>
      <c r="K1174" s="445" t="str">
        <f t="shared" si="140"/>
        <v>Leer</v>
      </c>
      <c r="L1174" s="445" t="str">
        <f>VLOOKUP($D1174,{"29 - Psychiatrie (Erwachsene)","BGI";"297 - stationsäquivalente Behandlung in der Erwachsenenpsychiatrie (29)","BGI";"30 - Kinder- und Jugendpsychiatrie","BGII";"307 - stationsäquivalente Behandlung in der Kinder- und Jugendpsychiatrie (30)","BGII";"31 - Psychosomatik","BGI";"","Leer"},2,0)</f>
        <v>Leer</v>
      </c>
      <c r="M1174" s="445">
        <f t="shared" si="137"/>
        <v>0</v>
      </c>
      <c r="N1174" s="445">
        <f t="shared" si="138"/>
        <v>0</v>
      </c>
      <c r="O1174" s="445">
        <f t="shared" si="141"/>
        <v>0</v>
      </c>
      <c r="P1174" s="445">
        <f t="shared" si="142"/>
        <v>0</v>
      </c>
      <c r="Q1174" s="445">
        <f t="shared" si="143"/>
        <v>0</v>
      </c>
      <c r="R1174" s="415" t="str">
        <f t="shared" si="144"/>
        <v>Leer</v>
      </c>
      <c r="S1174" s="445">
        <f>IF('Angaben KH-Standort'!D$29='A4'!D1174,IF('Angaben KH-Standort'!E$29="Ja",1,0),0)</f>
        <v>0</v>
      </c>
      <c r="T1174" s="445">
        <f>IF('Angaben KH-Standort'!D$30='A4'!D1174,IF('Angaben KH-Standort'!E$30="Ja",1,0),0)</f>
        <v>0</v>
      </c>
      <c r="U1174" s="445">
        <f>IF('Angaben KH-Standort'!D$31='A4'!D1174,IF('Angaben KH-Standort'!E$31="Ja",1,0),0)</f>
        <v>0</v>
      </c>
    </row>
    <row r="1175" spans="2:21" ht="15" customHeight="1" x14ac:dyDescent="0.3">
      <c r="B1175" s="70" t="str">
        <f t="shared" si="139"/>
        <v>!!!</v>
      </c>
      <c r="C1175" s="265" t="str">
        <f>IF(ISERROR(IF(LEN(E1175)&gt;0,VLOOKUP(TEXT($E1175,0),'Angaben Stationen'!$E$14:$J$213,5,0),"")),"?",IF(LEN(E1175)&gt;0,VLOOKUP(TEXT($E1175,0),'Angaben Stationen'!$E$14:$J$213,5,0),""))</f>
        <v/>
      </c>
      <c r="D1175" s="232" t="str">
        <f>IF(ISERROR(IF(LEN(E1175)&gt;0,VLOOKUP(TEXT($E1175,0),'Angaben Stationen'!$E$14:$J$213,6,0),"")),"STATION IST NICHT VORHANDEN",IF(LEN(E1175)&gt;0,VLOOKUP(TEXT($E1175,0),'Angaben Stationen'!$E$14:$J$213,6,0),""))</f>
        <v/>
      </c>
      <c r="E1175" s="287"/>
      <c r="F1175" s="234"/>
      <c r="G1175" s="234"/>
      <c r="H1175" s="263"/>
      <c r="I1175" s="169"/>
      <c r="K1175" s="445" t="str">
        <f t="shared" si="140"/>
        <v>Leer</v>
      </c>
      <c r="L1175" s="445" t="str">
        <f>VLOOKUP($D1175,{"29 - Psychiatrie (Erwachsene)","BGI";"297 - stationsäquivalente Behandlung in der Erwachsenenpsychiatrie (29)","BGI";"30 - Kinder- und Jugendpsychiatrie","BGII";"307 - stationsäquivalente Behandlung in der Kinder- und Jugendpsychiatrie (30)","BGII";"31 - Psychosomatik","BGI";"","Leer"},2,0)</f>
        <v>Leer</v>
      </c>
      <c r="M1175" s="445">
        <f t="shared" si="137"/>
        <v>0</v>
      </c>
      <c r="N1175" s="445">
        <f t="shared" si="138"/>
        <v>0</v>
      </c>
      <c r="O1175" s="445">
        <f t="shared" si="141"/>
        <v>0</v>
      </c>
      <c r="P1175" s="445">
        <f t="shared" si="142"/>
        <v>0</v>
      </c>
      <c r="Q1175" s="445">
        <f t="shared" si="143"/>
        <v>0</v>
      </c>
      <c r="R1175" s="415" t="str">
        <f t="shared" si="144"/>
        <v>Leer</v>
      </c>
      <c r="S1175" s="445">
        <f>IF('Angaben KH-Standort'!D$29='A4'!D1175,IF('Angaben KH-Standort'!E$29="Ja",1,0),0)</f>
        <v>0</v>
      </c>
      <c r="T1175" s="445">
        <f>IF('Angaben KH-Standort'!D$30='A4'!D1175,IF('Angaben KH-Standort'!E$30="Ja",1,0),0)</f>
        <v>0</v>
      </c>
      <c r="U1175" s="445">
        <f>IF('Angaben KH-Standort'!D$31='A4'!D1175,IF('Angaben KH-Standort'!E$31="Ja",1,0),0)</f>
        <v>0</v>
      </c>
    </row>
    <row r="1176" spans="2:21" ht="15" customHeight="1" x14ac:dyDescent="0.3">
      <c r="B1176" s="70" t="str">
        <f t="shared" si="139"/>
        <v>!!!</v>
      </c>
      <c r="C1176" s="265" t="str">
        <f>IF(ISERROR(IF(LEN(E1176)&gt;0,VLOOKUP(TEXT($E1176,0),'Angaben Stationen'!$E$14:$J$213,5,0),"")),"?",IF(LEN(E1176)&gt;0,VLOOKUP(TEXT($E1176,0),'Angaben Stationen'!$E$14:$J$213,5,0),""))</f>
        <v/>
      </c>
      <c r="D1176" s="232" t="str">
        <f>IF(ISERROR(IF(LEN(E1176)&gt;0,VLOOKUP(TEXT($E1176,0),'Angaben Stationen'!$E$14:$J$213,6,0),"")),"STATION IST NICHT VORHANDEN",IF(LEN(E1176)&gt;0,VLOOKUP(TEXT($E1176,0),'Angaben Stationen'!$E$14:$J$213,6,0),""))</f>
        <v/>
      </c>
      <c r="E1176" s="287"/>
      <c r="F1176" s="234"/>
      <c r="G1176" s="234"/>
      <c r="H1176" s="263"/>
      <c r="I1176" s="169"/>
      <c r="K1176" s="445" t="str">
        <f t="shared" si="140"/>
        <v>Leer</v>
      </c>
      <c r="L1176" s="445" t="str">
        <f>VLOOKUP($D1176,{"29 - Psychiatrie (Erwachsene)","BGI";"297 - stationsäquivalente Behandlung in der Erwachsenenpsychiatrie (29)","BGI";"30 - Kinder- und Jugendpsychiatrie","BGII";"307 - stationsäquivalente Behandlung in der Kinder- und Jugendpsychiatrie (30)","BGII";"31 - Psychosomatik","BGI";"","Leer"},2,0)</f>
        <v>Leer</v>
      </c>
      <c r="M1176" s="445">
        <f t="shared" si="137"/>
        <v>0</v>
      </c>
      <c r="N1176" s="445">
        <f t="shared" si="138"/>
        <v>0</v>
      </c>
      <c r="O1176" s="445">
        <f t="shared" si="141"/>
        <v>0</v>
      </c>
      <c r="P1176" s="445">
        <f t="shared" si="142"/>
        <v>0</v>
      </c>
      <c r="Q1176" s="445">
        <f t="shared" si="143"/>
        <v>0</v>
      </c>
      <c r="R1176" s="415" t="str">
        <f t="shared" si="144"/>
        <v>Leer</v>
      </c>
      <c r="S1176" s="445">
        <f>IF('Angaben KH-Standort'!D$29='A4'!D1176,IF('Angaben KH-Standort'!E$29="Ja",1,0),0)</f>
        <v>0</v>
      </c>
      <c r="T1176" s="445">
        <f>IF('Angaben KH-Standort'!D$30='A4'!D1176,IF('Angaben KH-Standort'!E$30="Ja",1,0),0)</f>
        <v>0</v>
      </c>
      <c r="U1176" s="445">
        <f>IF('Angaben KH-Standort'!D$31='A4'!D1176,IF('Angaben KH-Standort'!E$31="Ja",1,0),0)</f>
        <v>0</v>
      </c>
    </row>
    <row r="1177" spans="2:21" ht="15" customHeight="1" x14ac:dyDescent="0.3">
      <c r="B1177" s="70" t="str">
        <f t="shared" si="139"/>
        <v>!!!</v>
      </c>
      <c r="C1177" s="265" t="str">
        <f>IF(ISERROR(IF(LEN(E1177)&gt;0,VLOOKUP(TEXT($E1177,0),'Angaben Stationen'!$E$14:$J$213,5,0),"")),"?",IF(LEN(E1177)&gt;0,VLOOKUP(TEXT($E1177,0),'Angaben Stationen'!$E$14:$J$213,5,0),""))</f>
        <v/>
      </c>
      <c r="D1177" s="232" t="str">
        <f>IF(ISERROR(IF(LEN(E1177)&gt;0,VLOOKUP(TEXT($E1177,0),'Angaben Stationen'!$E$14:$J$213,6,0),"")),"STATION IST NICHT VORHANDEN",IF(LEN(E1177)&gt;0,VLOOKUP(TEXT($E1177,0),'Angaben Stationen'!$E$14:$J$213,6,0),""))</f>
        <v/>
      </c>
      <c r="E1177" s="287"/>
      <c r="F1177" s="234"/>
      <c r="G1177" s="234"/>
      <c r="H1177" s="263"/>
      <c r="I1177" s="169"/>
      <c r="K1177" s="445" t="str">
        <f t="shared" si="140"/>
        <v>Leer</v>
      </c>
      <c r="L1177" s="445" t="str">
        <f>VLOOKUP($D1177,{"29 - Psychiatrie (Erwachsene)","BGI";"297 - stationsäquivalente Behandlung in der Erwachsenenpsychiatrie (29)","BGI";"30 - Kinder- und Jugendpsychiatrie","BGII";"307 - stationsäquivalente Behandlung in der Kinder- und Jugendpsychiatrie (30)","BGII";"31 - Psychosomatik","BGI";"","Leer"},2,0)</f>
        <v>Leer</v>
      </c>
      <c r="M1177" s="445">
        <f t="shared" si="137"/>
        <v>0</v>
      </c>
      <c r="N1177" s="445">
        <f t="shared" si="138"/>
        <v>0</v>
      </c>
      <c r="O1177" s="445">
        <f t="shared" si="141"/>
        <v>0</v>
      </c>
      <c r="P1177" s="445">
        <f t="shared" si="142"/>
        <v>0</v>
      </c>
      <c r="Q1177" s="445">
        <f t="shared" si="143"/>
        <v>0</v>
      </c>
      <c r="R1177" s="415" t="str">
        <f t="shared" si="144"/>
        <v>Leer</v>
      </c>
      <c r="S1177" s="445">
        <f>IF('Angaben KH-Standort'!D$29='A4'!D1177,IF('Angaben KH-Standort'!E$29="Ja",1,0),0)</f>
        <v>0</v>
      </c>
      <c r="T1177" s="445">
        <f>IF('Angaben KH-Standort'!D$30='A4'!D1177,IF('Angaben KH-Standort'!E$30="Ja",1,0),0)</f>
        <v>0</v>
      </c>
      <c r="U1177" s="445">
        <f>IF('Angaben KH-Standort'!D$31='A4'!D1177,IF('Angaben KH-Standort'!E$31="Ja",1,0),0)</f>
        <v>0</v>
      </c>
    </row>
    <row r="1178" spans="2:21" ht="15" customHeight="1" x14ac:dyDescent="0.3">
      <c r="B1178" s="70" t="str">
        <f t="shared" si="139"/>
        <v>!!!</v>
      </c>
      <c r="C1178" s="265" t="str">
        <f>IF(ISERROR(IF(LEN(E1178)&gt;0,VLOOKUP(TEXT($E1178,0),'Angaben Stationen'!$E$14:$J$213,5,0),"")),"?",IF(LEN(E1178)&gt;0,VLOOKUP(TEXT($E1178,0),'Angaben Stationen'!$E$14:$J$213,5,0),""))</f>
        <v/>
      </c>
      <c r="D1178" s="232" t="str">
        <f>IF(ISERROR(IF(LEN(E1178)&gt;0,VLOOKUP(TEXT($E1178,0),'Angaben Stationen'!$E$14:$J$213,6,0),"")),"STATION IST NICHT VORHANDEN",IF(LEN(E1178)&gt;0,VLOOKUP(TEXT($E1178,0),'Angaben Stationen'!$E$14:$J$213,6,0),""))</f>
        <v/>
      </c>
      <c r="E1178" s="287"/>
      <c r="F1178" s="234"/>
      <c r="G1178" s="234"/>
      <c r="H1178" s="263"/>
      <c r="I1178" s="169"/>
      <c r="K1178" s="445" t="str">
        <f t="shared" si="140"/>
        <v>Leer</v>
      </c>
      <c r="L1178" s="445" t="str">
        <f>VLOOKUP($D1178,{"29 - Psychiatrie (Erwachsene)","BGI";"297 - stationsäquivalente Behandlung in der Erwachsenenpsychiatrie (29)","BGI";"30 - Kinder- und Jugendpsychiatrie","BGII";"307 - stationsäquivalente Behandlung in der Kinder- und Jugendpsychiatrie (30)","BGII";"31 - Psychosomatik","BGI";"","Leer"},2,0)</f>
        <v>Leer</v>
      </c>
      <c r="M1178" s="445">
        <f t="shared" si="137"/>
        <v>0</v>
      </c>
      <c r="N1178" s="445">
        <f t="shared" si="138"/>
        <v>0</v>
      </c>
      <c r="O1178" s="445">
        <f t="shared" si="141"/>
        <v>0</v>
      </c>
      <c r="P1178" s="445">
        <f t="shared" si="142"/>
        <v>0</v>
      </c>
      <c r="Q1178" s="445">
        <f t="shared" si="143"/>
        <v>0</v>
      </c>
      <c r="R1178" s="415" t="str">
        <f t="shared" si="144"/>
        <v>Leer</v>
      </c>
      <c r="S1178" s="445">
        <f>IF('Angaben KH-Standort'!D$29='A4'!D1178,IF('Angaben KH-Standort'!E$29="Ja",1,0),0)</f>
        <v>0</v>
      </c>
      <c r="T1178" s="445">
        <f>IF('Angaben KH-Standort'!D$30='A4'!D1178,IF('Angaben KH-Standort'!E$30="Ja",1,0),0)</f>
        <v>0</v>
      </c>
      <c r="U1178" s="445">
        <f>IF('Angaben KH-Standort'!D$31='A4'!D1178,IF('Angaben KH-Standort'!E$31="Ja",1,0),0)</f>
        <v>0</v>
      </c>
    </row>
    <row r="1179" spans="2:21" ht="15" customHeight="1" x14ac:dyDescent="0.3">
      <c r="B1179" s="70" t="str">
        <f t="shared" si="139"/>
        <v>!!!</v>
      </c>
      <c r="C1179" s="265" t="str">
        <f>IF(ISERROR(IF(LEN(E1179)&gt;0,VLOOKUP(TEXT($E1179,0),'Angaben Stationen'!$E$14:$J$213,5,0),"")),"?",IF(LEN(E1179)&gt;0,VLOOKUP(TEXT($E1179,0),'Angaben Stationen'!$E$14:$J$213,5,0),""))</f>
        <v/>
      </c>
      <c r="D1179" s="232" t="str">
        <f>IF(ISERROR(IF(LEN(E1179)&gt;0,VLOOKUP(TEXT($E1179,0),'Angaben Stationen'!$E$14:$J$213,6,0),"")),"STATION IST NICHT VORHANDEN",IF(LEN(E1179)&gt;0,VLOOKUP(TEXT($E1179,0),'Angaben Stationen'!$E$14:$J$213,6,0),""))</f>
        <v/>
      </c>
      <c r="E1179" s="287"/>
      <c r="F1179" s="234"/>
      <c r="G1179" s="234"/>
      <c r="H1179" s="263"/>
      <c r="I1179" s="169"/>
      <c r="K1179" s="445" t="str">
        <f t="shared" si="140"/>
        <v>Leer</v>
      </c>
      <c r="L1179" s="445" t="str">
        <f>VLOOKUP($D1179,{"29 - Psychiatrie (Erwachsene)","BGI";"297 - stationsäquivalente Behandlung in der Erwachsenenpsychiatrie (29)","BGI";"30 - Kinder- und Jugendpsychiatrie","BGII";"307 - stationsäquivalente Behandlung in der Kinder- und Jugendpsychiatrie (30)","BGII";"31 - Psychosomatik","BGI";"","Leer"},2,0)</f>
        <v>Leer</v>
      </c>
      <c r="M1179" s="445">
        <f t="shared" si="137"/>
        <v>0</v>
      </c>
      <c r="N1179" s="445">
        <f t="shared" si="138"/>
        <v>0</v>
      </c>
      <c r="O1179" s="445">
        <f t="shared" si="141"/>
        <v>0</v>
      </c>
      <c r="P1179" s="445">
        <f t="shared" si="142"/>
        <v>0</v>
      </c>
      <c r="Q1179" s="445">
        <f t="shared" si="143"/>
        <v>0</v>
      </c>
      <c r="R1179" s="415" t="str">
        <f t="shared" si="144"/>
        <v>Leer</v>
      </c>
      <c r="S1179" s="445">
        <f>IF('Angaben KH-Standort'!D$29='A4'!D1179,IF('Angaben KH-Standort'!E$29="Ja",1,0),0)</f>
        <v>0</v>
      </c>
      <c r="T1179" s="445">
        <f>IF('Angaben KH-Standort'!D$30='A4'!D1179,IF('Angaben KH-Standort'!E$30="Ja",1,0),0)</f>
        <v>0</v>
      </c>
      <c r="U1179" s="445">
        <f>IF('Angaben KH-Standort'!D$31='A4'!D1179,IF('Angaben KH-Standort'!E$31="Ja",1,0),0)</f>
        <v>0</v>
      </c>
    </row>
    <row r="1180" spans="2:21" ht="15" customHeight="1" x14ac:dyDescent="0.3">
      <c r="B1180" s="70" t="str">
        <f t="shared" si="139"/>
        <v>!!!</v>
      </c>
      <c r="C1180" s="265" t="str">
        <f>IF(ISERROR(IF(LEN(E1180)&gt;0,VLOOKUP(TEXT($E1180,0),'Angaben Stationen'!$E$14:$J$213,5,0),"")),"?",IF(LEN(E1180)&gt;0,VLOOKUP(TEXT($E1180,0),'Angaben Stationen'!$E$14:$J$213,5,0),""))</f>
        <v/>
      </c>
      <c r="D1180" s="232" t="str">
        <f>IF(ISERROR(IF(LEN(E1180)&gt;0,VLOOKUP(TEXT($E1180,0),'Angaben Stationen'!$E$14:$J$213,6,0),"")),"STATION IST NICHT VORHANDEN",IF(LEN(E1180)&gt;0,VLOOKUP(TEXT($E1180,0),'Angaben Stationen'!$E$14:$J$213,6,0),""))</f>
        <v/>
      </c>
      <c r="E1180" s="287"/>
      <c r="F1180" s="234"/>
      <c r="G1180" s="234"/>
      <c r="H1180" s="263"/>
      <c r="I1180" s="169"/>
      <c r="K1180" s="445" t="str">
        <f t="shared" si="140"/>
        <v>Leer</v>
      </c>
      <c r="L1180" s="445" t="str">
        <f>VLOOKUP($D1180,{"29 - Psychiatrie (Erwachsene)","BGI";"297 - stationsäquivalente Behandlung in der Erwachsenenpsychiatrie (29)","BGI";"30 - Kinder- und Jugendpsychiatrie","BGII";"307 - stationsäquivalente Behandlung in der Kinder- und Jugendpsychiatrie (30)","BGII";"31 - Psychosomatik","BGI";"","Leer"},2,0)</f>
        <v>Leer</v>
      </c>
      <c r="M1180" s="445">
        <f t="shared" si="137"/>
        <v>0</v>
      </c>
      <c r="N1180" s="445">
        <f t="shared" si="138"/>
        <v>0</v>
      </c>
      <c r="O1180" s="445">
        <f t="shared" si="141"/>
        <v>0</v>
      </c>
      <c r="P1180" s="445">
        <f t="shared" si="142"/>
        <v>0</v>
      </c>
      <c r="Q1180" s="445">
        <f t="shared" si="143"/>
        <v>0</v>
      </c>
      <c r="R1180" s="415" t="str">
        <f t="shared" si="144"/>
        <v>Leer</v>
      </c>
      <c r="S1180" s="445">
        <f>IF('Angaben KH-Standort'!D$29='A4'!D1180,IF('Angaben KH-Standort'!E$29="Ja",1,0),0)</f>
        <v>0</v>
      </c>
      <c r="T1180" s="445">
        <f>IF('Angaben KH-Standort'!D$30='A4'!D1180,IF('Angaben KH-Standort'!E$30="Ja",1,0),0)</f>
        <v>0</v>
      </c>
      <c r="U1180" s="445">
        <f>IF('Angaben KH-Standort'!D$31='A4'!D1180,IF('Angaben KH-Standort'!E$31="Ja",1,0),0)</f>
        <v>0</v>
      </c>
    </row>
    <row r="1181" spans="2:21" ht="15" customHeight="1" x14ac:dyDescent="0.3">
      <c r="B1181" s="70" t="str">
        <f t="shared" si="139"/>
        <v>!!!</v>
      </c>
      <c r="C1181" s="265" t="str">
        <f>IF(ISERROR(IF(LEN(E1181)&gt;0,VLOOKUP(TEXT($E1181,0),'Angaben Stationen'!$E$14:$J$213,5,0),"")),"?",IF(LEN(E1181)&gt;0,VLOOKUP(TEXT($E1181,0),'Angaben Stationen'!$E$14:$J$213,5,0),""))</f>
        <v/>
      </c>
      <c r="D1181" s="232" t="str">
        <f>IF(ISERROR(IF(LEN(E1181)&gt;0,VLOOKUP(TEXT($E1181,0),'Angaben Stationen'!$E$14:$J$213,6,0),"")),"STATION IST NICHT VORHANDEN",IF(LEN(E1181)&gt;0,VLOOKUP(TEXT($E1181,0),'Angaben Stationen'!$E$14:$J$213,6,0),""))</f>
        <v/>
      </c>
      <c r="E1181" s="287"/>
      <c r="F1181" s="234"/>
      <c r="G1181" s="234"/>
      <c r="H1181" s="263"/>
      <c r="I1181" s="169"/>
      <c r="K1181" s="445" t="str">
        <f t="shared" si="140"/>
        <v>Leer</v>
      </c>
      <c r="L1181" s="445" t="str">
        <f>VLOOKUP($D1181,{"29 - Psychiatrie (Erwachsene)","BGI";"297 - stationsäquivalente Behandlung in der Erwachsenenpsychiatrie (29)","BGI";"30 - Kinder- und Jugendpsychiatrie","BGII";"307 - stationsäquivalente Behandlung in der Kinder- und Jugendpsychiatrie (30)","BGII";"31 - Psychosomatik","BGI";"","Leer"},2,0)</f>
        <v>Leer</v>
      </c>
      <c r="M1181" s="445">
        <f t="shared" si="137"/>
        <v>0</v>
      </c>
      <c r="N1181" s="445">
        <f t="shared" si="138"/>
        <v>0</v>
      </c>
      <c r="O1181" s="445">
        <f t="shared" si="141"/>
        <v>0</v>
      </c>
      <c r="P1181" s="445">
        <f t="shared" si="142"/>
        <v>0</v>
      </c>
      <c r="Q1181" s="445">
        <f t="shared" si="143"/>
        <v>0</v>
      </c>
      <c r="R1181" s="415" t="str">
        <f t="shared" si="144"/>
        <v>Leer</v>
      </c>
      <c r="S1181" s="445">
        <f>IF('Angaben KH-Standort'!D$29='A4'!D1181,IF('Angaben KH-Standort'!E$29="Ja",1,0),0)</f>
        <v>0</v>
      </c>
      <c r="T1181" s="445">
        <f>IF('Angaben KH-Standort'!D$30='A4'!D1181,IF('Angaben KH-Standort'!E$30="Ja",1,0),0)</f>
        <v>0</v>
      </c>
      <c r="U1181" s="445">
        <f>IF('Angaben KH-Standort'!D$31='A4'!D1181,IF('Angaben KH-Standort'!E$31="Ja",1,0),0)</f>
        <v>0</v>
      </c>
    </row>
    <row r="1182" spans="2:21" ht="15" customHeight="1" x14ac:dyDescent="0.3">
      <c r="B1182" s="70" t="str">
        <f t="shared" si="139"/>
        <v>!!!</v>
      </c>
      <c r="C1182" s="265" t="str">
        <f>IF(ISERROR(IF(LEN(E1182)&gt;0,VLOOKUP(TEXT($E1182,0),'Angaben Stationen'!$E$14:$J$213,5,0),"")),"?",IF(LEN(E1182)&gt;0,VLOOKUP(TEXT($E1182,0),'Angaben Stationen'!$E$14:$J$213,5,0),""))</f>
        <v/>
      </c>
      <c r="D1182" s="232" t="str">
        <f>IF(ISERROR(IF(LEN(E1182)&gt;0,VLOOKUP(TEXT($E1182,0),'Angaben Stationen'!$E$14:$J$213,6,0),"")),"STATION IST NICHT VORHANDEN",IF(LEN(E1182)&gt;0,VLOOKUP(TEXT($E1182,0),'Angaben Stationen'!$E$14:$J$213,6,0),""))</f>
        <v/>
      </c>
      <c r="E1182" s="287"/>
      <c r="F1182" s="234"/>
      <c r="G1182" s="234"/>
      <c r="H1182" s="263"/>
      <c r="I1182" s="169"/>
      <c r="K1182" s="445" t="str">
        <f t="shared" si="140"/>
        <v>Leer</v>
      </c>
      <c r="L1182" s="445" t="str">
        <f>VLOOKUP($D1182,{"29 - Psychiatrie (Erwachsene)","BGI";"297 - stationsäquivalente Behandlung in der Erwachsenenpsychiatrie (29)","BGI";"30 - Kinder- und Jugendpsychiatrie","BGII";"307 - stationsäquivalente Behandlung in der Kinder- und Jugendpsychiatrie (30)","BGII";"31 - Psychosomatik","BGI";"","Leer"},2,0)</f>
        <v>Leer</v>
      </c>
      <c r="M1182" s="445">
        <f t="shared" si="137"/>
        <v>0</v>
      </c>
      <c r="N1182" s="445">
        <f t="shared" si="138"/>
        <v>0</v>
      </c>
      <c r="O1182" s="445">
        <f t="shared" si="141"/>
        <v>0</v>
      </c>
      <c r="P1182" s="445">
        <f t="shared" si="142"/>
        <v>0</v>
      </c>
      <c r="Q1182" s="445">
        <f t="shared" si="143"/>
        <v>0</v>
      </c>
      <c r="R1182" s="415" t="str">
        <f t="shared" si="144"/>
        <v>Leer</v>
      </c>
      <c r="S1182" s="445">
        <f>IF('Angaben KH-Standort'!D$29='A4'!D1182,IF('Angaben KH-Standort'!E$29="Ja",1,0),0)</f>
        <v>0</v>
      </c>
      <c r="T1182" s="445">
        <f>IF('Angaben KH-Standort'!D$30='A4'!D1182,IF('Angaben KH-Standort'!E$30="Ja",1,0),0)</f>
        <v>0</v>
      </c>
      <c r="U1182" s="445">
        <f>IF('Angaben KH-Standort'!D$31='A4'!D1182,IF('Angaben KH-Standort'!E$31="Ja",1,0),0)</f>
        <v>0</v>
      </c>
    </row>
    <row r="1183" spans="2:21" ht="15" customHeight="1" x14ac:dyDescent="0.3">
      <c r="B1183" s="70" t="str">
        <f t="shared" si="139"/>
        <v>!!!</v>
      </c>
      <c r="C1183" s="265" t="str">
        <f>IF(ISERROR(IF(LEN(E1183)&gt;0,VLOOKUP(TEXT($E1183,0),'Angaben Stationen'!$E$14:$J$213,5,0),"")),"?",IF(LEN(E1183)&gt;0,VLOOKUP(TEXT($E1183,0),'Angaben Stationen'!$E$14:$J$213,5,0),""))</f>
        <v/>
      </c>
      <c r="D1183" s="232" t="str">
        <f>IF(ISERROR(IF(LEN(E1183)&gt;0,VLOOKUP(TEXT($E1183,0),'Angaben Stationen'!$E$14:$J$213,6,0),"")),"STATION IST NICHT VORHANDEN",IF(LEN(E1183)&gt;0,VLOOKUP(TEXT($E1183,0),'Angaben Stationen'!$E$14:$J$213,6,0),""))</f>
        <v/>
      </c>
      <c r="E1183" s="287"/>
      <c r="F1183" s="234"/>
      <c r="G1183" s="234"/>
      <c r="H1183" s="263"/>
      <c r="I1183" s="169"/>
      <c r="K1183" s="445" t="str">
        <f t="shared" si="140"/>
        <v>Leer</v>
      </c>
      <c r="L1183" s="445" t="str">
        <f>VLOOKUP($D1183,{"29 - Psychiatrie (Erwachsene)","BGI";"297 - stationsäquivalente Behandlung in der Erwachsenenpsychiatrie (29)","BGI";"30 - Kinder- und Jugendpsychiatrie","BGII";"307 - stationsäquivalente Behandlung in der Kinder- und Jugendpsychiatrie (30)","BGII";"31 - Psychosomatik","BGI";"","Leer"},2,0)</f>
        <v>Leer</v>
      </c>
      <c r="M1183" s="445">
        <f t="shared" si="137"/>
        <v>0</v>
      </c>
      <c r="N1183" s="445">
        <f t="shared" si="138"/>
        <v>0</v>
      </c>
      <c r="O1183" s="445">
        <f t="shared" si="141"/>
        <v>0</v>
      </c>
      <c r="P1183" s="445">
        <f t="shared" si="142"/>
        <v>0</v>
      </c>
      <c r="Q1183" s="445">
        <f t="shared" si="143"/>
        <v>0</v>
      </c>
      <c r="R1183" s="415" t="str">
        <f t="shared" si="144"/>
        <v>Leer</v>
      </c>
      <c r="S1183" s="445">
        <f>IF('Angaben KH-Standort'!D$29='A4'!D1183,IF('Angaben KH-Standort'!E$29="Ja",1,0),0)</f>
        <v>0</v>
      </c>
      <c r="T1183" s="445">
        <f>IF('Angaben KH-Standort'!D$30='A4'!D1183,IF('Angaben KH-Standort'!E$30="Ja",1,0),0)</f>
        <v>0</v>
      </c>
      <c r="U1183" s="445">
        <f>IF('Angaben KH-Standort'!D$31='A4'!D1183,IF('Angaben KH-Standort'!E$31="Ja",1,0),0)</f>
        <v>0</v>
      </c>
    </row>
    <row r="1184" spans="2:21" ht="15" customHeight="1" x14ac:dyDescent="0.3">
      <c r="B1184" s="70" t="str">
        <f t="shared" si="139"/>
        <v>!!!</v>
      </c>
      <c r="C1184" s="265" t="str">
        <f>IF(ISERROR(IF(LEN(E1184)&gt;0,VLOOKUP(TEXT($E1184,0),'Angaben Stationen'!$E$14:$J$213,5,0),"")),"?",IF(LEN(E1184)&gt;0,VLOOKUP(TEXT($E1184,0),'Angaben Stationen'!$E$14:$J$213,5,0),""))</f>
        <v/>
      </c>
      <c r="D1184" s="232" t="str">
        <f>IF(ISERROR(IF(LEN(E1184)&gt;0,VLOOKUP(TEXT($E1184,0),'Angaben Stationen'!$E$14:$J$213,6,0),"")),"STATION IST NICHT VORHANDEN",IF(LEN(E1184)&gt;0,VLOOKUP(TEXT($E1184,0),'Angaben Stationen'!$E$14:$J$213,6,0),""))</f>
        <v/>
      </c>
      <c r="E1184" s="287"/>
      <c r="F1184" s="234"/>
      <c r="G1184" s="234"/>
      <c r="H1184" s="263"/>
      <c r="I1184" s="169"/>
      <c r="K1184" s="445" t="str">
        <f t="shared" si="140"/>
        <v>Leer</v>
      </c>
      <c r="L1184" s="445" t="str">
        <f>VLOOKUP($D1184,{"29 - Psychiatrie (Erwachsene)","BGI";"297 - stationsäquivalente Behandlung in der Erwachsenenpsychiatrie (29)","BGI";"30 - Kinder- und Jugendpsychiatrie","BGII";"307 - stationsäquivalente Behandlung in der Kinder- und Jugendpsychiatrie (30)","BGII";"31 - Psychosomatik","BGI";"","Leer"},2,0)</f>
        <v>Leer</v>
      </c>
      <c r="M1184" s="445">
        <f t="shared" si="137"/>
        <v>0</v>
      </c>
      <c r="N1184" s="445">
        <f t="shared" si="138"/>
        <v>0</v>
      </c>
      <c r="O1184" s="445">
        <f t="shared" si="141"/>
        <v>0</v>
      </c>
      <c r="P1184" s="445">
        <f t="shared" si="142"/>
        <v>0</v>
      </c>
      <c r="Q1184" s="445">
        <f t="shared" si="143"/>
        <v>0</v>
      </c>
      <c r="R1184" s="415" t="str">
        <f t="shared" si="144"/>
        <v>Leer</v>
      </c>
      <c r="S1184" s="445">
        <f>IF('Angaben KH-Standort'!D$29='A4'!D1184,IF('Angaben KH-Standort'!E$29="Ja",1,0),0)</f>
        <v>0</v>
      </c>
      <c r="T1184" s="445">
        <f>IF('Angaben KH-Standort'!D$30='A4'!D1184,IF('Angaben KH-Standort'!E$30="Ja",1,0),0)</f>
        <v>0</v>
      </c>
      <c r="U1184" s="445">
        <f>IF('Angaben KH-Standort'!D$31='A4'!D1184,IF('Angaben KH-Standort'!E$31="Ja",1,0),0)</f>
        <v>0</v>
      </c>
    </row>
    <row r="1185" spans="2:21" ht="15" customHeight="1" x14ac:dyDescent="0.3">
      <c r="B1185" s="70" t="str">
        <f t="shared" si="139"/>
        <v>!!!</v>
      </c>
      <c r="C1185" s="265" t="str">
        <f>IF(ISERROR(IF(LEN(E1185)&gt;0,VLOOKUP(TEXT($E1185,0),'Angaben Stationen'!$E$14:$J$213,5,0),"")),"?",IF(LEN(E1185)&gt;0,VLOOKUP(TEXT($E1185,0),'Angaben Stationen'!$E$14:$J$213,5,0),""))</f>
        <v/>
      </c>
      <c r="D1185" s="232" t="str">
        <f>IF(ISERROR(IF(LEN(E1185)&gt;0,VLOOKUP(TEXT($E1185,0),'Angaben Stationen'!$E$14:$J$213,6,0),"")),"STATION IST NICHT VORHANDEN",IF(LEN(E1185)&gt;0,VLOOKUP(TEXT($E1185,0),'Angaben Stationen'!$E$14:$J$213,6,0),""))</f>
        <v/>
      </c>
      <c r="E1185" s="287"/>
      <c r="F1185" s="234"/>
      <c r="G1185" s="234"/>
      <c r="H1185" s="263"/>
      <c r="I1185" s="169"/>
      <c r="K1185" s="445" t="str">
        <f t="shared" si="140"/>
        <v>Leer</v>
      </c>
      <c r="L1185" s="445" t="str">
        <f>VLOOKUP($D1185,{"29 - Psychiatrie (Erwachsene)","BGI";"297 - stationsäquivalente Behandlung in der Erwachsenenpsychiatrie (29)","BGI";"30 - Kinder- und Jugendpsychiatrie","BGII";"307 - stationsäquivalente Behandlung in der Kinder- und Jugendpsychiatrie (30)","BGII";"31 - Psychosomatik","BGI";"","Leer"},2,0)</f>
        <v>Leer</v>
      </c>
      <c r="M1185" s="445">
        <f t="shared" si="137"/>
        <v>0</v>
      </c>
      <c r="N1185" s="445">
        <f t="shared" si="138"/>
        <v>0</v>
      </c>
      <c r="O1185" s="445">
        <f t="shared" si="141"/>
        <v>0</v>
      </c>
      <c r="P1185" s="445">
        <f t="shared" si="142"/>
        <v>0</v>
      </c>
      <c r="Q1185" s="445">
        <f t="shared" si="143"/>
        <v>0</v>
      </c>
      <c r="R1185" s="415" t="str">
        <f t="shared" si="144"/>
        <v>Leer</v>
      </c>
      <c r="S1185" s="445">
        <f>IF('Angaben KH-Standort'!D$29='A4'!D1185,IF('Angaben KH-Standort'!E$29="Ja",1,0),0)</f>
        <v>0</v>
      </c>
      <c r="T1185" s="445">
        <f>IF('Angaben KH-Standort'!D$30='A4'!D1185,IF('Angaben KH-Standort'!E$30="Ja",1,0),0)</f>
        <v>0</v>
      </c>
      <c r="U1185" s="445">
        <f>IF('Angaben KH-Standort'!D$31='A4'!D1185,IF('Angaben KH-Standort'!E$31="Ja",1,0),0)</f>
        <v>0</v>
      </c>
    </row>
    <row r="1186" spans="2:21" ht="15" customHeight="1" x14ac:dyDescent="0.3">
      <c r="B1186" s="70" t="str">
        <f t="shared" si="139"/>
        <v>!!!</v>
      </c>
      <c r="C1186" s="265" t="str">
        <f>IF(ISERROR(IF(LEN(E1186)&gt;0,VLOOKUP(TEXT($E1186,0),'Angaben Stationen'!$E$14:$J$213,5,0),"")),"?",IF(LEN(E1186)&gt;0,VLOOKUP(TEXT($E1186,0),'Angaben Stationen'!$E$14:$J$213,5,0),""))</f>
        <v/>
      </c>
      <c r="D1186" s="232" t="str">
        <f>IF(ISERROR(IF(LEN(E1186)&gt;0,VLOOKUP(TEXT($E1186,0),'Angaben Stationen'!$E$14:$J$213,6,0),"")),"STATION IST NICHT VORHANDEN",IF(LEN(E1186)&gt;0,VLOOKUP(TEXT($E1186,0),'Angaben Stationen'!$E$14:$J$213,6,0),""))</f>
        <v/>
      </c>
      <c r="E1186" s="287"/>
      <c r="F1186" s="234"/>
      <c r="G1186" s="234"/>
      <c r="H1186" s="263"/>
      <c r="I1186" s="169"/>
      <c r="K1186" s="445" t="str">
        <f t="shared" si="140"/>
        <v>Leer</v>
      </c>
      <c r="L1186" s="445" t="str">
        <f>VLOOKUP($D1186,{"29 - Psychiatrie (Erwachsene)","BGI";"297 - stationsäquivalente Behandlung in der Erwachsenenpsychiatrie (29)","BGI";"30 - Kinder- und Jugendpsychiatrie","BGII";"307 - stationsäquivalente Behandlung in der Kinder- und Jugendpsychiatrie (30)","BGII";"31 - Psychosomatik","BGI";"","Leer"},2,0)</f>
        <v>Leer</v>
      </c>
      <c r="M1186" s="445">
        <f t="shared" ref="M1186:M1249" si="145">IF(LEN(B1186)&gt;0,0,1)</f>
        <v>0</v>
      </c>
      <c r="N1186" s="445">
        <f t="shared" ref="N1186:N1249" si="146">IF(E1186&lt;&gt;"",1,0)</f>
        <v>0</v>
      </c>
      <c r="O1186" s="445">
        <f t="shared" si="141"/>
        <v>0</v>
      </c>
      <c r="P1186" s="445">
        <f t="shared" si="142"/>
        <v>0</v>
      </c>
      <c r="Q1186" s="445">
        <f t="shared" si="143"/>
        <v>0</v>
      </c>
      <c r="R1186" s="415" t="str">
        <f t="shared" si="144"/>
        <v>Leer</v>
      </c>
      <c r="S1186" s="445">
        <f>IF('Angaben KH-Standort'!D$29='A4'!D1186,IF('Angaben KH-Standort'!E$29="Ja",1,0),0)</f>
        <v>0</v>
      </c>
      <c r="T1186" s="445">
        <f>IF('Angaben KH-Standort'!D$30='A4'!D1186,IF('Angaben KH-Standort'!E$30="Ja",1,0),0)</f>
        <v>0</v>
      </c>
      <c r="U1186" s="445">
        <f>IF('Angaben KH-Standort'!D$31='A4'!D1186,IF('Angaben KH-Standort'!E$31="Ja",1,0),0)</f>
        <v>0</v>
      </c>
    </row>
    <row r="1187" spans="2:21" ht="15" customHeight="1" x14ac:dyDescent="0.3">
      <c r="B1187" s="70" t="str">
        <f t="shared" ref="B1187:B1250" si="147">IF(SUM(N1187:Q1187)&lt;4,"!!!","")</f>
        <v>!!!</v>
      </c>
      <c r="C1187" s="265" t="str">
        <f>IF(ISERROR(IF(LEN(E1187)&gt;0,VLOOKUP(TEXT($E1187,0),'Angaben Stationen'!$E$14:$J$213,5,0),"")),"?",IF(LEN(E1187)&gt;0,VLOOKUP(TEXT($E1187,0),'Angaben Stationen'!$E$14:$J$213,5,0),""))</f>
        <v/>
      </c>
      <c r="D1187" s="232" t="str">
        <f>IF(ISERROR(IF(LEN(E1187)&gt;0,VLOOKUP(TEXT($E1187,0),'Angaben Stationen'!$E$14:$J$213,6,0),"")),"STATION IST NICHT VORHANDEN",IF(LEN(E1187)&gt;0,VLOOKUP(TEXT($E1187,0),'Angaben Stationen'!$E$14:$J$213,6,0),""))</f>
        <v/>
      </c>
      <c r="E1187" s="287"/>
      <c r="F1187" s="234"/>
      <c r="G1187" s="234"/>
      <c r="H1187" s="263"/>
      <c r="I1187" s="169"/>
      <c r="K1187" s="445" t="str">
        <f t="shared" ref="K1187:K1250" si="148">IF($E1187&lt;&gt;"","Monat","Leer")</f>
        <v>Leer</v>
      </c>
      <c r="L1187" s="445" t="str">
        <f>VLOOKUP($D1187,{"29 - Psychiatrie (Erwachsene)","BGI";"297 - stationsäquivalente Behandlung in der Erwachsenenpsychiatrie (29)","BGI";"30 - Kinder- und Jugendpsychiatrie","BGII";"307 - stationsäquivalente Behandlung in der Kinder- und Jugendpsychiatrie (30)","BGII";"31 - Psychosomatik","BGI";"","Leer"},2,0)</f>
        <v>Leer</v>
      </c>
      <c r="M1187" s="445">
        <f t="shared" si="145"/>
        <v>0</v>
      </c>
      <c r="N1187" s="445">
        <f t="shared" si="146"/>
        <v>0</v>
      </c>
      <c r="O1187" s="445">
        <f t="shared" ref="O1187:O1250" si="149">IF(VALUE($F1187)&gt;0,1,0)</f>
        <v>0</v>
      </c>
      <c r="P1187" s="445">
        <f t="shared" ref="P1187:P1250" si="150">IF(LEN($G1187)&gt;0,1,0)</f>
        <v>0</v>
      </c>
      <c r="Q1187" s="445">
        <f t="shared" ref="Q1187:Q1250" si="151">IF(LEN($H1187)&gt;0,1,0)</f>
        <v>0</v>
      </c>
      <c r="R1187" s="415" t="str">
        <f t="shared" ref="R1187:R1250" si="152">IF(D1187&lt;&gt;"",IF(SUM(S1187:U1187)&gt;0,"Ja","Nein"),"Leer")</f>
        <v>Leer</v>
      </c>
      <c r="S1187" s="445">
        <f>IF('Angaben KH-Standort'!D$29='A4'!D1187,IF('Angaben KH-Standort'!E$29="Ja",1,0),0)</f>
        <v>0</v>
      </c>
      <c r="T1187" s="445">
        <f>IF('Angaben KH-Standort'!D$30='A4'!D1187,IF('Angaben KH-Standort'!E$30="Ja",1,0),0)</f>
        <v>0</v>
      </c>
      <c r="U1187" s="445">
        <f>IF('Angaben KH-Standort'!D$31='A4'!D1187,IF('Angaben KH-Standort'!E$31="Ja",1,0),0)</f>
        <v>0</v>
      </c>
    </row>
    <row r="1188" spans="2:21" ht="15" customHeight="1" x14ac:dyDescent="0.3">
      <c r="B1188" s="70" t="str">
        <f t="shared" si="147"/>
        <v>!!!</v>
      </c>
      <c r="C1188" s="265" t="str">
        <f>IF(ISERROR(IF(LEN(E1188)&gt;0,VLOOKUP(TEXT($E1188,0),'Angaben Stationen'!$E$14:$J$213,5,0),"")),"?",IF(LEN(E1188)&gt;0,VLOOKUP(TEXT($E1188,0),'Angaben Stationen'!$E$14:$J$213,5,0),""))</f>
        <v/>
      </c>
      <c r="D1188" s="232" t="str">
        <f>IF(ISERROR(IF(LEN(E1188)&gt;0,VLOOKUP(TEXT($E1188,0),'Angaben Stationen'!$E$14:$J$213,6,0),"")),"STATION IST NICHT VORHANDEN",IF(LEN(E1188)&gt;0,VLOOKUP(TEXT($E1188,0),'Angaben Stationen'!$E$14:$J$213,6,0),""))</f>
        <v/>
      </c>
      <c r="E1188" s="287"/>
      <c r="F1188" s="234"/>
      <c r="G1188" s="234"/>
      <c r="H1188" s="263"/>
      <c r="I1188" s="169"/>
      <c r="K1188" s="445" t="str">
        <f t="shared" si="148"/>
        <v>Leer</v>
      </c>
      <c r="L1188" s="445" t="str">
        <f>VLOOKUP($D1188,{"29 - Psychiatrie (Erwachsene)","BGI";"297 - stationsäquivalente Behandlung in der Erwachsenenpsychiatrie (29)","BGI";"30 - Kinder- und Jugendpsychiatrie","BGII";"307 - stationsäquivalente Behandlung in der Kinder- und Jugendpsychiatrie (30)","BGII";"31 - Psychosomatik","BGI";"","Leer"},2,0)</f>
        <v>Leer</v>
      </c>
      <c r="M1188" s="445">
        <f t="shared" si="145"/>
        <v>0</v>
      </c>
      <c r="N1188" s="445">
        <f t="shared" si="146"/>
        <v>0</v>
      </c>
      <c r="O1188" s="445">
        <f t="shared" si="149"/>
        <v>0</v>
      </c>
      <c r="P1188" s="445">
        <f t="shared" si="150"/>
        <v>0</v>
      </c>
      <c r="Q1188" s="445">
        <f t="shared" si="151"/>
        <v>0</v>
      </c>
      <c r="R1188" s="415" t="str">
        <f t="shared" si="152"/>
        <v>Leer</v>
      </c>
      <c r="S1188" s="445">
        <f>IF('Angaben KH-Standort'!D$29='A4'!D1188,IF('Angaben KH-Standort'!E$29="Ja",1,0),0)</f>
        <v>0</v>
      </c>
      <c r="T1188" s="445">
        <f>IF('Angaben KH-Standort'!D$30='A4'!D1188,IF('Angaben KH-Standort'!E$30="Ja",1,0),0)</f>
        <v>0</v>
      </c>
      <c r="U1188" s="445">
        <f>IF('Angaben KH-Standort'!D$31='A4'!D1188,IF('Angaben KH-Standort'!E$31="Ja",1,0),0)</f>
        <v>0</v>
      </c>
    </row>
    <row r="1189" spans="2:21" ht="15" customHeight="1" x14ac:dyDescent="0.3">
      <c r="B1189" s="70" t="str">
        <f t="shared" si="147"/>
        <v>!!!</v>
      </c>
      <c r="C1189" s="265" t="str">
        <f>IF(ISERROR(IF(LEN(E1189)&gt;0,VLOOKUP(TEXT($E1189,0),'Angaben Stationen'!$E$14:$J$213,5,0),"")),"?",IF(LEN(E1189)&gt;0,VLOOKUP(TEXT($E1189,0),'Angaben Stationen'!$E$14:$J$213,5,0),""))</f>
        <v/>
      </c>
      <c r="D1189" s="232" t="str">
        <f>IF(ISERROR(IF(LEN(E1189)&gt;0,VLOOKUP(TEXT($E1189,0),'Angaben Stationen'!$E$14:$J$213,6,0),"")),"STATION IST NICHT VORHANDEN",IF(LEN(E1189)&gt;0,VLOOKUP(TEXT($E1189,0),'Angaben Stationen'!$E$14:$J$213,6,0),""))</f>
        <v/>
      </c>
      <c r="E1189" s="287"/>
      <c r="F1189" s="234"/>
      <c r="G1189" s="234"/>
      <c r="H1189" s="263"/>
      <c r="I1189" s="169"/>
      <c r="K1189" s="445" t="str">
        <f t="shared" si="148"/>
        <v>Leer</v>
      </c>
      <c r="L1189" s="445" t="str">
        <f>VLOOKUP($D1189,{"29 - Psychiatrie (Erwachsene)","BGI";"297 - stationsäquivalente Behandlung in der Erwachsenenpsychiatrie (29)","BGI";"30 - Kinder- und Jugendpsychiatrie","BGII";"307 - stationsäquivalente Behandlung in der Kinder- und Jugendpsychiatrie (30)","BGII";"31 - Psychosomatik","BGI";"","Leer"},2,0)</f>
        <v>Leer</v>
      </c>
      <c r="M1189" s="445">
        <f t="shared" si="145"/>
        <v>0</v>
      </c>
      <c r="N1189" s="445">
        <f t="shared" si="146"/>
        <v>0</v>
      </c>
      <c r="O1189" s="445">
        <f t="shared" si="149"/>
        <v>0</v>
      </c>
      <c r="P1189" s="445">
        <f t="shared" si="150"/>
        <v>0</v>
      </c>
      <c r="Q1189" s="445">
        <f t="shared" si="151"/>
        <v>0</v>
      </c>
      <c r="R1189" s="415" t="str">
        <f t="shared" si="152"/>
        <v>Leer</v>
      </c>
      <c r="S1189" s="445">
        <f>IF('Angaben KH-Standort'!D$29='A4'!D1189,IF('Angaben KH-Standort'!E$29="Ja",1,0),0)</f>
        <v>0</v>
      </c>
      <c r="T1189" s="445">
        <f>IF('Angaben KH-Standort'!D$30='A4'!D1189,IF('Angaben KH-Standort'!E$30="Ja",1,0),0)</f>
        <v>0</v>
      </c>
      <c r="U1189" s="445">
        <f>IF('Angaben KH-Standort'!D$31='A4'!D1189,IF('Angaben KH-Standort'!E$31="Ja",1,0),0)</f>
        <v>0</v>
      </c>
    </row>
    <row r="1190" spans="2:21" ht="15" customHeight="1" x14ac:dyDescent="0.3">
      <c r="B1190" s="70" t="str">
        <f t="shared" si="147"/>
        <v>!!!</v>
      </c>
      <c r="C1190" s="265" t="str">
        <f>IF(ISERROR(IF(LEN(E1190)&gt;0,VLOOKUP(TEXT($E1190,0),'Angaben Stationen'!$E$14:$J$213,5,0),"")),"?",IF(LEN(E1190)&gt;0,VLOOKUP(TEXT($E1190,0),'Angaben Stationen'!$E$14:$J$213,5,0),""))</f>
        <v/>
      </c>
      <c r="D1190" s="232" t="str">
        <f>IF(ISERROR(IF(LEN(E1190)&gt;0,VLOOKUP(TEXT($E1190,0),'Angaben Stationen'!$E$14:$J$213,6,0),"")),"STATION IST NICHT VORHANDEN",IF(LEN(E1190)&gt;0,VLOOKUP(TEXT($E1190,0),'Angaben Stationen'!$E$14:$J$213,6,0),""))</f>
        <v/>
      </c>
      <c r="E1190" s="287"/>
      <c r="F1190" s="234"/>
      <c r="G1190" s="234"/>
      <c r="H1190" s="263"/>
      <c r="I1190" s="169"/>
      <c r="K1190" s="445" t="str">
        <f t="shared" si="148"/>
        <v>Leer</v>
      </c>
      <c r="L1190" s="445" t="str">
        <f>VLOOKUP($D1190,{"29 - Psychiatrie (Erwachsene)","BGI";"297 - stationsäquivalente Behandlung in der Erwachsenenpsychiatrie (29)","BGI";"30 - Kinder- und Jugendpsychiatrie","BGII";"307 - stationsäquivalente Behandlung in der Kinder- und Jugendpsychiatrie (30)","BGII";"31 - Psychosomatik","BGI";"","Leer"},2,0)</f>
        <v>Leer</v>
      </c>
      <c r="M1190" s="445">
        <f t="shared" si="145"/>
        <v>0</v>
      </c>
      <c r="N1190" s="445">
        <f t="shared" si="146"/>
        <v>0</v>
      </c>
      <c r="O1190" s="445">
        <f t="shared" si="149"/>
        <v>0</v>
      </c>
      <c r="P1190" s="445">
        <f t="shared" si="150"/>
        <v>0</v>
      </c>
      <c r="Q1190" s="445">
        <f t="shared" si="151"/>
        <v>0</v>
      </c>
      <c r="R1190" s="415" t="str">
        <f t="shared" si="152"/>
        <v>Leer</v>
      </c>
      <c r="S1190" s="445">
        <f>IF('Angaben KH-Standort'!D$29='A4'!D1190,IF('Angaben KH-Standort'!E$29="Ja",1,0),0)</f>
        <v>0</v>
      </c>
      <c r="T1190" s="445">
        <f>IF('Angaben KH-Standort'!D$30='A4'!D1190,IF('Angaben KH-Standort'!E$30="Ja",1,0),0)</f>
        <v>0</v>
      </c>
      <c r="U1190" s="445">
        <f>IF('Angaben KH-Standort'!D$31='A4'!D1190,IF('Angaben KH-Standort'!E$31="Ja",1,0),0)</f>
        <v>0</v>
      </c>
    </row>
    <row r="1191" spans="2:21" ht="15" customHeight="1" x14ac:dyDescent="0.3">
      <c r="B1191" s="70" t="str">
        <f t="shared" si="147"/>
        <v>!!!</v>
      </c>
      <c r="C1191" s="265" t="str">
        <f>IF(ISERROR(IF(LEN(E1191)&gt;0,VLOOKUP(TEXT($E1191,0),'Angaben Stationen'!$E$14:$J$213,5,0),"")),"?",IF(LEN(E1191)&gt;0,VLOOKUP(TEXT($E1191,0),'Angaben Stationen'!$E$14:$J$213,5,0),""))</f>
        <v/>
      </c>
      <c r="D1191" s="232" t="str">
        <f>IF(ISERROR(IF(LEN(E1191)&gt;0,VLOOKUP(TEXT($E1191,0),'Angaben Stationen'!$E$14:$J$213,6,0),"")),"STATION IST NICHT VORHANDEN",IF(LEN(E1191)&gt;0,VLOOKUP(TEXT($E1191,0),'Angaben Stationen'!$E$14:$J$213,6,0),""))</f>
        <v/>
      </c>
      <c r="E1191" s="287"/>
      <c r="F1191" s="234"/>
      <c r="G1191" s="234"/>
      <c r="H1191" s="263"/>
      <c r="I1191" s="169"/>
      <c r="K1191" s="445" t="str">
        <f t="shared" si="148"/>
        <v>Leer</v>
      </c>
      <c r="L1191" s="445" t="str">
        <f>VLOOKUP($D1191,{"29 - Psychiatrie (Erwachsene)","BGI";"297 - stationsäquivalente Behandlung in der Erwachsenenpsychiatrie (29)","BGI";"30 - Kinder- und Jugendpsychiatrie","BGII";"307 - stationsäquivalente Behandlung in der Kinder- und Jugendpsychiatrie (30)","BGII";"31 - Psychosomatik","BGI";"","Leer"},2,0)</f>
        <v>Leer</v>
      </c>
      <c r="M1191" s="445">
        <f t="shared" si="145"/>
        <v>0</v>
      </c>
      <c r="N1191" s="445">
        <f t="shared" si="146"/>
        <v>0</v>
      </c>
      <c r="O1191" s="445">
        <f t="shared" si="149"/>
        <v>0</v>
      </c>
      <c r="P1191" s="445">
        <f t="shared" si="150"/>
        <v>0</v>
      </c>
      <c r="Q1191" s="445">
        <f t="shared" si="151"/>
        <v>0</v>
      </c>
      <c r="R1191" s="415" t="str">
        <f t="shared" si="152"/>
        <v>Leer</v>
      </c>
      <c r="S1191" s="445">
        <f>IF('Angaben KH-Standort'!D$29='A4'!D1191,IF('Angaben KH-Standort'!E$29="Ja",1,0),0)</f>
        <v>0</v>
      </c>
      <c r="T1191" s="445">
        <f>IF('Angaben KH-Standort'!D$30='A4'!D1191,IF('Angaben KH-Standort'!E$30="Ja",1,0),0)</f>
        <v>0</v>
      </c>
      <c r="U1191" s="445">
        <f>IF('Angaben KH-Standort'!D$31='A4'!D1191,IF('Angaben KH-Standort'!E$31="Ja",1,0),0)</f>
        <v>0</v>
      </c>
    </row>
    <row r="1192" spans="2:21" ht="15" customHeight="1" x14ac:dyDescent="0.3">
      <c r="B1192" s="70" t="str">
        <f t="shared" si="147"/>
        <v>!!!</v>
      </c>
      <c r="C1192" s="265" t="str">
        <f>IF(ISERROR(IF(LEN(E1192)&gt;0,VLOOKUP(TEXT($E1192,0),'Angaben Stationen'!$E$14:$J$213,5,0),"")),"?",IF(LEN(E1192)&gt;0,VLOOKUP(TEXT($E1192,0),'Angaben Stationen'!$E$14:$J$213,5,0),""))</f>
        <v/>
      </c>
      <c r="D1192" s="232" t="str">
        <f>IF(ISERROR(IF(LEN(E1192)&gt;0,VLOOKUP(TEXT($E1192,0),'Angaben Stationen'!$E$14:$J$213,6,0),"")),"STATION IST NICHT VORHANDEN",IF(LEN(E1192)&gt;0,VLOOKUP(TEXT($E1192,0),'Angaben Stationen'!$E$14:$J$213,6,0),""))</f>
        <v/>
      </c>
      <c r="E1192" s="287"/>
      <c r="F1192" s="234"/>
      <c r="G1192" s="234"/>
      <c r="H1192" s="263"/>
      <c r="I1192" s="169"/>
      <c r="K1192" s="445" t="str">
        <f t="shared" si="148"/>
        <v>Leer</v>
      </c>
      <c r="L1192" s="445" t="str">
        <f>VLOOKUP($D1192,{"29 - Psychiatrie (Erwachsene)","BGI";"297 - stationsäquivalente Behandlung in der Erwachsenenpsychiatrie (29)","BGI";"30 - Kinder- und Jugendpsychiatrie","BGII";"307 - stationsäquivalente Behandlung in der Kinder- und Jugendpsychiatrie (30)","BGII";"31 - Psychosomatik","BGI";"","Leer"},2,0)</f>
        <v>Leer</v>
      </c>
      <c r="M1192" s="445">
        <f t="shared" si="145"/>
        <v>0</v>
      </c>
      <c r="N1192" s="445">
        <f t="shared" si="146"/>
        <v>0</v>
      </c>
      <c r="O1192" s="445">
        <f t="shared" si="149"/>
        <v>0</v>
      </c>
      <c r="P1192" s="445">
        <f t="shared" si="150"/>
        <v>0</v>
      </c>
      <c r="Q1192" s="445">
        <f t="shared" si="151"/>
        <v>0</v>
      </c>
      <c r="R1192" s="415" t="str">
        <f t="shared" si="152"/>
        <v>Leer</v>
      </c>
      <c r="S1192" s="445">
        <f>IF('Angaben KH-Standort'!D$29='A4'!D1192,IF('Angaben KH-Standort'!E$29="Ja",1,0),0)</f>
        <v>0</v>
      </c>
      <c r="T1192" s="445">
        <f>IF('Angaben KH-Standort'!D$30='A4'!D1192,IF('Angaben KH-Standort'!E$30="Ja",1,0),0)</f>
        <v>0</v>
      </c>
      <c r="U1192" s="445">
        <f>IF('Angaben KH-Standort'!D$31='A4'!D1192,IF('Angaben KH-Standort'!E$31="Ja",1,0),0)</f>
        <v>0</v>
      </c>
    </row>
    <row r="1193" spans="2:21" ht="15" customHeight="1" x14ac:dyDescent="0.3">
      <c r="B1193" s="70" t="str">
        <f t="shared" si="147"/>
        <v>!!!</v>
      </c>
      <c r="C1193" s="265" t="str">
        <f>IF(ISERROR(IF(LEN(E1193)&gt;0,VLOOKUP(TEXT($E1193,0),'Angaben Stationen'!$E$14:$J$213,5,0),"")),"?",IF(LEN(E1193)&gt;0,VLOOKUP(TEXT($E1193,0),'Angaben Stationen'!$E$14:$J$213,5,0),""))</f>
        <v/>
      </c>
      <c r="D1193" s="232" t="str">
        <f>IF(ISERROR(IF(LEN(E1193)&gt;0,VLOOKUP(TEXT($E1193,0),'Angaben Stationen'!$E$14:$J$213,6,0),"")),"STATION IST NICHT VORHANDEN",IF(LEN(E1193)&gt;0,VLOOKUP(TEXT($E1193,0),'Angaben Stationen'!$E$14:$J$213,6,0),""))</f>
        <v/>
      </c>
      <c r="E1193" s="287"/>
      <c r="F1193" s="234"/>
      <c r="G1193" s="234"/>
      <c r="H1193" s="263"/>
      <c r="I1193" s="169"/>
      <c r="K1193" s="445" t="str">
        <f t="shared" si="148"/>
        <v>Leer</v>
      </c>
      <c r="L1193" s="445" t="str">
        <f>VLOOKUP($D1193,{"29 - Psychiatrie (Erwachsene)","BGI";"297 - stationsäquivalente Behandlung in der Erwachsenenpsychiatrie (29)","BGI";"30 - Kinder- und Jugendpsychiatrie","BGII";"307 - stationsäquivalente Behandlung in der Kinder- und Jugendpsychiatrie (30)","BGII";"31 - Psychosomatik","BGI";"","Leer"},2,0)</f>
        <v>Leer</v>
      </c>
      <c r="M1193" s="445">
        <f t="shared" si="145"/>
        <v>0</v>
      </c>
      <c r="N1193" s="445">
        <f t="shared" si="146"/>
        <v>0</v>
      </c>
      <c r="O1193" s="445">
        <f t="shared" si="149"/>
        <v>0</v>
      </c>
      <c r="P1193" s="445">
        <f t="shared" si="150"/>
        <v>0</v>
      </c>
      <c r="Q1193" s="445">
        <f t="shared" si="151"/>
        <v>0</v>
      </c>
      <c r="R1193" s="415" t="str">
        <f t="shared" si="152"/>
        <v>Leer</v>
      </c>
      <c r="S1193" s="445">
        <f>IF('Angaben KH-Standort'!D$29='A4'!D1193,IF('Angaben KH-Standort'!E$29="Ja",1,0),0)</f>
        <v>0</v>
      </c>
      <c r="T1193" s="445">
        <f>IF('Angaben KH-Standort'!D$30='A4'!D1193,IF('Angaben KH-Standort'!E$30="Ja",1,0),0)</f>
        <v>0</v>
      </c>
      <c r="U1193" s="445">
        <f>IF('Angaben KH-Standort'!D$31='A4'!D1193,IF('Angaben KH-Standort'!E$31="Ja",1,0),0)</f>
        <v>0</v>
      </c>
    </row>
    <row r="1194" spans="2:21" ht="15" customHeight="1" x14ac:dyDescent="0.3">
      <c r="B1194" s="70" t="str">
        <f t="shared" si="147"/>
        <v>!!!</v>
      </c>
      <c r="C1194" s="265" t="str">
        <f>IF(ISERROR(IF(LEN(E1194)&gt;0,VLOOKUP(TEXT($E1194,0),'Angaben Stationen'!$E$14:$J$213,5,0),"")),"?",IF(LEN(E1194)&gt;0,VLOOKUP(TEXT($E1194,0),'Angaben Stationen'!$E$14:$J$213,5,0),""))</f>
        <v/>
      </c>
      <c r="D1194" s="232" t="str">
        <f>IF(ISERROR(IF(LEN(E1194)&gt;0,VLOOKUP(TEXT($E1194,0),'Angaben Stationen'!$E$14:$J$213,6,0),"")),"STATION IST NICHT VORHANDEN",IF(LEN(E1194)&gt;0,VLOOKUP(TEXT($E1194,0),'Angaben Stationen'!$E$14:$J$213,6,0),""))</f>
        <v/>
      </c>
      <c r="E1194" s="287"/>
      <c r="F1194" s="234"/>
      <c r="G1194" s="234"/>
      <c r="H1194" s="263"/>
      <c r="I1194" s="169"/>
      <c r="K1194" s="445" t="str">
        <f t="shared" si="148"/>
        <v>Leer</v>
      </c>
      <c r="L1194" s="445" t="str">
        <f>VLOOKUP($D1194,{"29 - Psychiatrie (Erwachsene)","BGI";"297 - stationsäquivalente Behandlung in der Erwachsenenpsychiatrie (29)","BGI";"30 - Kinder- und Jugendpsychiatrie","BGII";"307 - stationsäquivalente Behandlung in der Kinder- und Jugendpsychiatrie (30)","BGII";"31 - Psychosomatik","BGI";"","Leer"},2,0)</f>
        <v>Leer</v>
      </c>
      <c r="M1194" s="445">
        <f t="shared" si="145"/>
        <v>0</v>
      </c>
      <c r="N1194" s="445">
        <f t="shared" si="146"/>
        <v>0</v>
      </c>
      <c r="O1194" s="445">
        <f t="shared" si="149"/>
        <v>0</v>
      </c>
      <c r="P1194" s="445">
        <f t="shared" si="150"/>
        <v>0</v>
      </c>
      <c r="Q1194" s="445">
        <f t="shared" si="151"/>
        <v>0</v>
      </c>
      <c r="R1194" s="415" t="str">
        <f t="shared" si="152"/>
        <v>Leer</v>
      </c>
      <c r="S1194" s="445">
        <f>IF('Angaben KH-Standort'!D$29='A4'!D1194,IF('Angaben KH-Standort'!E$29="Ja",1,0),0)</f>
        <v>0</v>
      </c>
      <c r="T1194" s="445">
        <f>IF('Angaben KH-Standort'!D$30='A4'!D1194,IF('Angaben KH-Standort'!E$30="Ja",1,0),0)</f>
        <v>0</v>
      </c>
      <c r="U1194" s="445">
        <f>IF('Angaben KH-Standort'!D$31='A4'!D1194,IF('Angaben KH-Standort'!E$31="Ja",1,0),0)</f>
        <v>0</v>
      </c>
    </row>
    <row r="1195" spans="2:21" ht="15" customHeight="1" x14ac:dyDescent="0.3">
      <c r="B1195" s="70" t="str">
        <f t="shared" si="147"/>
        <v>!!!</v>
      </c>
      <c r="C1195" s="265" t="str">
        <f>IF(ISERROR(IF(LEN(E1195)&gt;0,VLOOKUP(TEXT($E1195,0),'Angaben Stationen'!$E$14:$J$213,5,0),"")),"?",IF(LEN(E1195)&gt;0,VLOOKUP(TEXT($E1195,0),'Angaben Stationen'!$E$14:$J$213,5,0),""))</f>
        <v/>
      </c>
      <c r="D1195" s="232" t="str">
        <f>IF(ISERROR(IF(LEN(E1195)&gt;0,VLOOKUP(TEXT($E1195,0),'Angaben Stationen'!$E$14:$J$213,6,0),"")),"STATION IST NICHT VORHANDEN",IF(LEN(E1195)&gt;0,VLOOKUP(TEXT($E1195,0),'Angaben Stationen'!$E$14:$J$213,6,0),""))</f>
        <v/>
      </c>
      <c r="E1195" s="287"/>
      <c r="F1195" s="234"/>
      <c r="G1195" s="234"/>
      <c r="H1195" s="263"/>
      <c r="I1195" s="169"/>
      <c r="K1195" s="445" t="str">
        <f t="shared" si="148"/>
        <v>Leer</v>
      </c>
      <c r="L1195" s="445" t="str">
        <f>VLOOKUP($D1195,{"29 - Psychiatrie (Erwachsene)","BGI";"297 - stationsäquivalente Behandlung in der Erwachsenenpsychiatrie (29)","BGI";"30 - Kinder- und Jugendpsychiatrie","BGII";"307 - stationsäquivalente Behandlung in der Kinder- und Jugendpsychiatrie (30)","BGII";"31 - Psychosomatik","BGI";"","Leer"},2,0)</f>
        <v>Leer</v>
      </c>
      <c r="M1195" s="445">
        <f t="shared" si="145"/>
        <v>0</v>
      </c>
      <c r="N1195" s="445">
        <f t="shared" si="146"/>
        <v>0</v>
      </c>
      <c r="O1195" s="445">
        <f t="shared" si="149"/>
        <v>0</v>
      </c>
      <c r="P1195" s="445">
        <f t="shared" si="150"/>
        <v>0</v>
      </c>
      <c r="Q1195" s="445">
        <f t="shared" si="151"/>
        <v>0</v>
      </c>
      <c r="R1195" s="415" t="str">
        <f t="shared" si="152"/>
        <v>Leer</v>
      </c>
      <c r="S1195" s="445">
        <f>IF('Angaben KH-Standort'!D$29='A4'!D1195,IF('Angaben KH-Standort'!E$29="Ja",1,0),0)</f>
        <v>0</v>
      </c>
      <c r="T1195" s="445">
        <f>IF('Angaben KH-Standort'!D$30='A4'!D1195,IF('Angaben KH-Standort'!E$30="Ja",1,0),0)</f>
        <v>0</v>
      </c>
      <c r="U1195" s="445">
        <f>IF('Angaben KH-Standort'!D$31='A4'!D1195,IF('Angaben KH-Standort'!E$31="Ja",1,0),0)</f>
        <v>0</v>
      </c>
    </row>
    <row r="1196" spans="2:21" ht="15" customHeight="1" x14ac:dyDescent="0.3">
      <c r="B1196" s="70" t="str">
        <f t="shared" si="147"/>
        <v>!!!</v>
      </c>
      <c r="C1196" s="265" t="str">
        <f>IF(ISERROR(IF(LEN(E1196)&gt;0,VLOOKUP(TEXT($E1196,0),'Angaben Stationen'!$E$14:$J$213,5,0),"")),"?",IF(LEN(E1196)&gt;0,VLOOKUP(TEXT($E1196,0),'Angaben Stationen'!$E$14:$J$213,5,0),""))</f>
        <v/>
      </c>
      <c r="D1196" s="232" t="str">
        <f>IF(ISERROR(IF(LEN(E1196)&gt;0,VLOOKUP(TEXT($E1196,0),'Angaben Stationen'!$E$14:$J$213,6,0),"")),"STATION IST NICHT VORHANDEN",IF(LEN(E1196)&gt;0,VLOOKUP(TEXT($E1196,0),'Angaben Stationen'!$E$14:$J$213,6,0),""))</f>
        <v/>
      </c>
      <c r="E1196" s="287"/>
      <c r="F1196" s="234"/>
      <c r="G1196" s="234"/>
      <c r="H1196" s="263"/>
      <c r="I1196" s="169"/>
      <c r="K1196" s="445" t="str">
        <f t="shared" si="148"/>
        <v>Leer</v>
      </c>
      <c r="L1196" s="445" t="str">
        <f>VLOOKUP($D1196,{"29 - Psychiatrie (Erwachsene)","BGI";"297 - stationsäquivalente Behandlung in der Erwachsenenpsychiatrie (29)","BGI";"30 - Kinder- und Jugendpsychiatrie","BGII";"307 - stationsäquivalente Behandlung in der Kinder- und Jugendpsychiatrie (30)","BGII";"31 - Psychosomatik","BGI";"","Leer"},2,0)</f>
        <v>Leer</v>
      </c>
      <c r="M1196" s="445">
        <f t="shared" si="145"/>
        <v>0</v>
      </c>
      <c r="N1196" s="445">
        <f t="shared" si="146"/>
        <v>0</v>
      </c>
      <c r="O1196" s="445">
        <f t="shared" si="149"/>
        <v>0</v>
      </c>
      <c r="P1196" s="445">
        <f t="shared" si="150"/>
        <v>0</v>
      </c>
      <c r="Q1196" s="445">
        <f t="shared" si="151"/>
        <v>0</v>
      </c>
      <c r="R1196" s="415" t="str">
        <f t="shared" si="152"/>
        <v>Leer</v>
      </c>
      <c r="S1196" s="445">
        <f>IF('Angaben KH-Standort'!D$29='A4'!D1196,IF('Angaben KH-Standort'!E$29="Ja",1,0),0)</f>
        <v>0</v>
      </c>
      <c r="T1196" s="445">
        <f>IF('Angaben KH-Standort'!D$30='A4'!D1196,IF('Angaben KH-Standort'!E$30="Ja",1,0),0)</f>
        <v>0</v>
      </c>
      <c r="U1196" s="445">
        <f>IF('Angaben KH-Standort'!D$31='A4'!D1196,IF('Angaben KH-Standort'!E$31="Ja",1,0),0)</f>
        <v>0</v>
      </c>
    </row>
    <row r="1197" spans="2:21" ht="15" customHeight="1" x14ac:dyDescent="0.3">
      <c r="B1197" s="70" t="str">
        <f t="shared" si="147"/>
        <v>!!!</v>
      </c>
      <c r="C1197" s="265" t="str">
        <f>IF(ISERROR(IF(LEN(E1197)&gt;0,VLOOKUP(TEXT($E1197,0),'Angaben Stationen'!$E$14:$J$213,5,0),"")),"?",IF(LEN(E1197)&gt;0,VLOOKUP(TEXT($E1197,0),'Angaben Stationen'!$E$14:$J$213,5,0),""))</f>
        <v/>
      </c>
      <c r="D1197" s="232" t="str">
        <f>IF(ISERROR(IF(LEN(E1197)&gt;0,VLOOKUP(TEXT($E1197,0),'Angaben Stationen'!$E$14:$J$213,6,0),"")),"STATION IST NICHT VORHANDEN",IF(LEN(E1197)&gt;0,VLOOKUP(TEXT($E1197,0),'Angaben Stationen'!$E$14:$J$213,6,0),""))</f>
        <v/>
      </c>
      <c r="E1197" s="287"/>
      <c r="F1197" s="234"/>
      <c r="G1197" s="234"/>
      <c r="H1197" s="263"/>
      <c r="I1197" s="169"/>
      <c r="K1197" s="445" t="str">
        <f t="shared" si="148"/>
        <v>Leer</v>
      </c>
      <c r="L1197" s="445" t="str">
        <f>VLOOKUP($D1197,{"29 - Psychiatrie (Erwachsene)","BGI";"297 - stationsäquivalente Behandlung in der Erwachsenenpsychiatrie (29)","BGI";"30 - Kinder- und Jugendpsychiatrie","BGII";"307 - stationsäquivalente Behandlung in der Kinder- und Jugendpsychiatrie (30)","BGII";"31 - Psychosomatik","BGI";"","Leer"},2,0)</f>
        <v>Leer</v>
      </c>
      <c r="M1197" s="445">
        <f t="shared" si="145"/>
        <v>0</v>
      </c>
      <c r="N1197" s="445">
        <f t="shared" si="146"/>
        <v>0</v>
      </c>
      <c r="O1197" s="445">
        <f t="shared" si="149"/>
        <v>0</v>
      </c>
      <c r="P1197" s="445">
        <f t="shared" si="150"/>
        <v>0</v>
      </c>
      <c r="Q1197" s="445">
        <f t="shared" si="151"/>
        <v>0</v>
      </c>
      <c r="R1197" s="415" t="str">
        <f t="shared" si="152"/>
        <v>Leer</v>
      </c>
      <c r="S1197" s="445">
        <f>IF('Angaben KH-Standort'!D$29='A4'!D1197,IF('Angaben KH-Standort'!E$29="Ja",1,0),0)</f>
        <v>0</v>
      </c>
      <c r="T1197" s="445">
        <f>IF('Angaben KH-Standort'!D$30='A4'!D1197,IF('Angaben KH-Standort'!E$30="Ja",1,0),0)</f>
        <v>0</v>
      </c>
      <c r="U1197" s="445">
        <f>IF('Angaben KH-Standort'!D$31='A4'!D1197,IF('Angaben KH-Standort'!E$31="Ja",1,0),0)</f>
        <v>0</v>
      </c>
    </row>
    <row r="1198" spans="2:21" ht="15" customHeight="1" x14ac:dyDescent="0.3">
      <c r="B1198" s="70" t="str">
        <f t="shared" si="147"/>
        <v>!!!</v>
      </c>
      <c r="C1198" s="265" t="str">
        <f>IF(ISERROR(IF(LEN(E1198)&gt;0,VLOOKUP(TEXT($E1198,0),'Angaben Stationen'!$E$14:$J$213,5,0),"")),"?",IF(LEN(E1198)&gt;0,VLOOKUP(TEXT($E1198,0),'Angaben Stationen'!$E$14:$J$213,5,0),""))</f>
        <v/>
      </c>
      <c r="D1198" s="232" t="str">
        <f>IF(ISERROR(IF(LEN(E1198)&gt;0,VLOOKUP(TEXT($E1198,0),'Angaben Stationen'!$E$14:$J$213,6,0),"")),"STATION IST NICHT VORHANDEN",IF(LEN(E1198)&gt;0,VLOOKUP(TEXT($E1198,0),'Angaben Stationen'!$E$14:$J$213,6,0),""))</f>
        <v/>
      </c>
      <c r="E1198" s="287"/>
      <c r="F1198" s="234"/>
      <c r="G1198" s="234"/>
      <c r="H1198" s="263"/>
      <c r="I1198" s="169"/>
      <c r="K1198" s="445" t="str">
        <f t="shared" si="148"/>
        <v>Leer</v>
      </c>
      <c r="L1198" s="445" t="str">
        <f>VLOOKUP($D1198,{"29 - Psychiatrie (Erwachsene)","BGI";"297 - stationsäquivalente Behandlung in der Erwachsenenpsychiatrie (29)","BGI";"30 - Kinder- und Jugendpsychiatrie","BGII";"307 - stationsäquivalente Behandlung in der Kinder- und Jugendpsychiatrie (30)","BGII";"31 - Psychosomatik","BGI";"","Leer"},2,0)</f>
        <v>Leer</v>
      </c>
      <c r="M1198" s="445">
        <f t="shared" si="145"/>
        <v>0</v>
      </c>
      <c r="N1198" s="445">
        <f t="shared" si="146"/>
        <v>0</v>
      </c>
      <c r="O1198" s="445">
        <f t="shared" si="149"/>
        <v>0</v>
      </c>
      <c r="P1198" s="445">
        <f t="shared" si="150"/>
        <v>0</v>
      </c>
      <c r="Q1198" s="445">
        <f t="shared" si="151"/>
        <v>0</v>
      </c>
      <c r="R1198" s="415" t="str">
        <f t="shared" si="152"/>
        <v>Leer</v>
      </c>
      <c r="S1198" s="445">
        <f>IF('Angaben KH-Standort'!D$29='A4'!D1198,IF('Angaben KH-Standort'!E$29="Ja",1,0),0)</f>
        <v>0</v>
      </c>
      <c r="T1198" s="445">
        <f>IF('Angaben KH-Standort'!D$30='A4'!D1198,IF('Angaben KH-Standort'!E$30="Ja",1,0),0)</f>
        <v>0</v>
      </c>
      <c r="U1198" s="445">
        <f>IF('Angaben KH-Standort'!D$31='A4'!D1198,IF('Angaben KH-Standort'!E$31="Ja",1,0),0)</f>
        <v>0</v>
      </c>
    </row>
    <row r="1199" spans="2:21" ht="15" customHeight="1" x14ac:dyDescent="0.3">
      <c r="B1199" s="70" t="str">
        <f t="shared" si="147"/>
        <v>!!!</v>
      </c>
      <c r="C1199" s="265" t="str">
        <f>IF(ISERROR(IF(LEN(E1199)&gt;0,VLOOKUP(TEXT($E1199,0),'Angaben Stationen'!$E$14:$J$213,5,0),"")),"?",IF(LEN(E1199)&gt;0,VLOOKUP(TEXT($E1199,0),'Angaben Stationen'!$E$14:$J$213,5,0),""))</f>
        <v/>
      </c>
      <c r="D1199" s="232" t="str">
        <f>IF(ISERROR(IF(LEN(E1199)&gt;0,VLOOKUP(TEXT($E1199,0),'Angaben Stationen'!$E$14:$J$213,6,0),"")),"STATION IST NICHT VORHANDEN",IF(LEN(E1199)&gt;0,VLOOKUP(TEXT($E1199,0),'Angaben Stationen'!$E$14:$J$213,6,0),""))</f>
        <v/>
      </c>
      <c r="E1199" s="287"/>
      <c r="F1199" s="234"/>
      <c r="G1199" s="234"/>
      <c r="H1199" s="263"/>
      <c r="I1199" s="169"/>
      <c r="K1199" s="445" t="str">
        <f t="shared" si="148"/>
        <v>Leer</v>
      </c>
      <c r="L1199" s="445" t="str">
        <f>VLOOKUP($D1199,{"29 - Psychiatrie (Erwachsene)","BGI";"297 - stationsäquivalente Behandlung in der Erwachsenenpsychiatrie (29)","BGI";"30 - Kinder- und Jugendpsychiatrie","BGII";"307 - stationsäquivalente Behandlung in der Kinder- und Jugendpsychiatrie (30)","BGII";"31 - Psychosomatik","BGI";"","Leer"},2,0)</f>
        <v>Leer</v>
      </c>
      <c r="M1199" s="445">
        <f t="shared" si="145"/>
        <v>0</v>
      </c>
      <c r="N1199" s="445">
        <f t="shared" si="146"/>
        <v>0</v>
      </c>
      <c r="O1199" s="445">
        <f t="shared" si="149"/>
        <v>0</v>
      </c>
      <c r="P1199" s="445">
        <f t="shared" si="150"/>
        <v>0</v>
      </c>
      <c r="Q1199" s="445">
        <f t="shared" si="151"/>
        <v>0</v>
      </c>
      <c r="R1199" s="415" t="str">
        <f t="shared" si="152"/>
        <v>Leer</v>
      </c>
      <c r="S1199" s="445">
        <f>IF('Angaben KH-Standort'!D$29='A4'!D1199,IF('Angaben KH-Standort'!E$29="Ja",1,0),0)</f>
        <v>0</v>
      </c>
      <c r="T1199" s="445">
        <f>IF('Angaben KH-Standort'!D$30='A4'!D1199,IF('Angaben KH-Standort'!E$30="Ja",1,0),0)</f>
        <v>0</v>
      </c>
      <c r="U1199" s="445">
        <f>IF('Angaben KH-Standort'!D$31='A4'!D1199,IF('Angaben KH-Standort'!E$31="Ja",1,0),0)</f>
        <v>0</v>
      </c>
    </row>
    <row r="1200" spans="2:21" ht="15" customHeight="1" x14ac:dyDescent="0.3">
      <c r="B1200" s="70" t="str">
        <f t="shared" si="147"/>
        <v>!!!</v>
      </c>
      <c r="C1200" s="265" t="str">
        <f>IF(ISERROR(IF(LEN(E1200)&gt;0,VLOOKUP(TEXT($E1200,0),'Angaben Stationen'!$E$14:$J$213,5,0),"")),"?",IF(LEN(E1200)&gt;0,VLOOKUP(TEXT($E1200,0),'Angaben Stationen'!$E$14:$J$213,5,0),""))</f>
        <v/>
      </c>
      <c r="D1200" s="232" t="str">
        <f>IF(ISERROR(IF(LEN(E1200)&gt;0,VLOOKUP(TEXT($E1200,0),'Angaben Stationen'!$E$14:$J$213,6,0),"")),"STATION IST NICHT VORHANDEN",IF(LEN(E1200)&gt;0,VLOOKUP(TEXT($E1200,0),'Angaben Stationen'!$E$14:$J$213,6,0),""))</f>
        <v/>
      </c>
      <c r="E1200" s="287"/>
      <c r="F1200" s="234"/>
      <c r="G1200" s="234"/>
      <c r="H1200" s="263"/>
      <c r="I1200" s="169"/>
      <c r="K1200" s="445" t="str">
        <f t="shared" si="148"/>
        <v>Leer</v>
      </c>
      <c r="L1200" s="445" t="str">
        <f>VLOOKUP($D1200,{"29 - Psychiatrie (Erwachsene)","BGI";"297 - stationsäquivalente Behandlung in der Erwachsenenpsychiatrie (29)","BGI";"30 - Kinder- und Jugendpsychiatrie","BGII";"307 - stationsäquivalente Behandlung in der Kinder- und Jugendpsychiatrie (30)","BGII";"31 - Psychosomatik","BGI";"","Leer"},2,0)</f>
        <v>Leer</v>
      </c>
      <c r="M1200" s="445">
        <f t="shared" si="145"/>
        <v>0</v>
      </c>
      <c r="N1200" s="445">
        <f t="shared" si="146"/>
        <v>0</v>
      </c>
      <c r="O1200" s="445">
        <f t="shared" si="149"/>
        <v>0</v>
      </c>
      <c r="P1200" s="445">
        <f t="shared" si="150"/>
        <v>0</v>
      </c>
      <c r="Q1200" s="445">
        <f t="shared" si="151"/>
        <v>0</v>
      </c>
      <c r="R1200" s="415" t="str">
        <f t="shared" si="152"/>
        <v>Leer</v>
      </c>
      <c r="S1200" s="445">
        <f>IF('Angaben KH-Standort'!D$29='A4'!D1200,IF('Angaben KH-Standort'!E$29="Ja",1,0),0)</f>
        <v>0</v>
      </c>
      <c r="T1200" s="445">
        <f>IF('Angaben KH-Standort'!D$30='A4'!D1200,IF('Angaben KH-Standort'!E$30="Ja",1,0),0)</f>
        <v>0</v>
      </c>
      <c r="U1200" s="445">
        <f>IF('Angaben KH-Standort'!D$31='A4'!D1200,IF('Angaben KH-Standort'!E$31="Ja",1,0),0)</f>
        <v>0</v>
      </c>
    </row>
    <row r="1201" spans="2:21" ht="15" customHeight="1" x14ac:dyDescent="0.3">
      <c r="B1201" s="70" t="str">
        <f t="shared" si="147"/>
        <v>!!!</v>
      </c>
      <c r="C1201" s="265" t="str">
        <f>IF(ISERROR(IF(LEN(E1201)&gt;0,VLOOKUP(TEXT($E1201,0),'Angaben Stationen'!$E$14:$J$213,5,0),"")),"?",IF(LEN(E1201)&gt;0,VLOOKUP(TEXT($E1201,0),'Angaben Stationen'!$E$14:$J$213,5,0),""))</f>
        <v/>
      </c>
      <c r="D1201" s="232" t="str">
        <f>IF(ISERROR(IF(LEN(E1201)&gt;0,VLOOKUP(TEXT($E1201,0),'Angaben Stationen'!$E$14:$J$213,6,0),"")),"STATION IST NICHT VORHANDEN",IF(LEN(E1201)&gt;0,VLOOKUP(TEXT($E1201,0),'Angaben Stationen'!$E$14:$J$213,6,0),""))</f>
        <v/>
      </c>
      <c r="E1201" s="287"/>
      <c r="F1201" s="234"/>
      <c r="G1201" s="234"/>
      <c r="H1201" s="263"/>
      <c r="I1201" s="169"/>
      <c r="K1201" s="445" t="str">
        <f t="shared" si="148"/>
        <v>Leer</v>
      </c>
      <c r="L1201" s="445" t="str">
        <f>VLOOKUP($D1201,{"29 - Psychiatrie (Erwachsene)","BGI";"297 - stationsäquivalente Behandlung in der Erwachsenenpsychiatrie (29)","BGI";"30 - Kinder- und Jugendpsychiatrie","BGII";"307 - stationsäquivalente Behandlung in der Kinder- und Jugendpsychiatrie (30)","BGII";"31 - Psychosomatik","BGI";"","Leer"},2,0)</f>
        <v>Leer</v>
      </c>
      <c r="M1201" s="445">
        <f t="shared" si="145"/>
        <v>0</v>
      </c>
      <c r="N1201" s="445">
        <f t="shared" si="146"/>
        <v>0</v>
      </c>
      <c r="O1201" s="445">
        <f t="shared" si="149"/>
        <v>0</v>
      </c>
      <c r="P1201" s="445">
        <f t="shared" si="150"/>
        <v>0</v>
      </c>
      <c r="Q1201" s="445">
        <f t="shared" si="151"/>
        <v>0</v>
      </c>
      <c r="R1201" s="415" t="str">
        <f t="shared" si="152"/>
        <v>Leer</v>
      </c>
      <c r="S1201" s="445">
        <f>IF('Angaben KH-Standort'!D$29='A4'!D1201,IF('Angaben KH-Standort'!E$29="Ja",1,0),0)</f>
        <v>0</v>
      </c>
      <c r="T1201" s="445">
        <f>IF('Angaben KH-Standort'!D$30='A4'!D1201,IF('Angaben KH-Standort'!E$30="Ja",1,0),0)</f>
        <v>0</v>
      </c>
      <c r="U1201" s="445">
        <f>IF('Angaben KH-Standort'!D$31='A4'!D1201,IF('Angaben KH-Standort'!E$31="Ja",1,0),0)</f>
        <v>0</v>
      </c>
    </row>
    <row r="1202" spans="2:21" ht="15" customHeight="1" x14ac:dyDescent="0.3">
      <c r="B1202" s="70" t="str">
        <f t="shared" si="147"/>
        <v>!!!</v>
      </c>
      <c r="C1202" s="265" t="str">
        <f>IF(ISERROR(IF(LEN(E1202)&gt;0,VLOOKUP(TEXT($E1202,0),'Angaben Stationen'!$E$14:$J$213,5,0),"")),"?",IF(LEN(E1202)&gt;0,VLOOKUP(TEXT($E1202,0),'Angaben Stationen'!$E$14:$J$213,5,0),""))</f>
        <v/>
      </c>
      <c r="D1202" s="232" t="str">
        <f>IF(ISERROR(IF(LEN(E1202)&gt;0,VLOOKUP(TEXT($E1202,0),'Angaben Stationen'!$E$14:$J$213,6,0),"")),"STATION IST NICHT VORHANDEN",IF(LEN(E1202)&gt;0,VLOOKUP(TEXT($E1202,0),'Angaben Stationen'!$E$14:$J$213,6,0),""))</f>
        <v/>
      </c>
      <c r="E1202" s="287"/>
      <c r="F1202" s="234"/>
      <c r="G1202" s="234"/>
      <c r="H1202" s="263"/>
      <c r="I1202" s="169"/>
      <c r="K1202" s="445" t="str">
        <f t="shared" si="148"/>
        <v>Leer</v>
      </c>
      <c r="L1202" s="445" t="str">
        <f>VLOOKUP($D1202,{"29 - Psychiatrie (Erwachsene)","BGI";"297 - stationsäquivalente Behandlung in der Erwachsenenpsychiatrie (29)","BGI";"30 - Kinder- und Jugendpsychiatrie","BGII";"307 - stationsäquivalente Behandlung in der Kinder- und Jugendpsychiatrie (30)","BGII";"31 - Psychosomatik","BGI";"","Leer"},2,0)</f>
        <v>Leer</v>
      </c>
      <c r="M1202" s="445">
        <f t="shared" si="145"/>
        <v>0</v>
      </c>
      <c r="N1202" s="445">
        <f t="shared" si="146"/>
        <v>0</v>
      </c>
      <c r="O1202" s="445">
        <f t="shared" si="149"/>
        <v>0</v>
      </c>
      <c r="P1202" s="445">
        <f t="shared" si="150"/>
        <v>0</v>
      </c>
      <c r="Q1202" s="445">
        <f t="shared" si="151"/>
        <v>0</v>
      </c>
      <c r="R1202" s="415" t="str">
        <f t="shared" si="152"/>
        <v>Leer</v>
      </c>
      <c r="S1202" s="445">
        <f>IF('Angaben KH-Standort'!D$29='A4'!D1202,IF('Angaben KH-Standort'!E$29="Ja",1,0),0)</f>
        <v>0</v>
      </c>
      <c r="T1202" s="445">
        <f>IF('Angaben KH-Standort'!D$30='A4'!D1202,IF('Angaben KH-Standort'!E$30="Ja",1,0),0)</f>
        <v>0</v>
      </c>
      <c r="U1202" s="445">
        <f>IF('Angaben KH-Standort'!D$31='A4'!D1202,IF('Angaben KH-Standort'!E$31="Ja",1,0),0)</f>
        <v>0</v>
      </c>
    </row>
    <row r="1203" spans="2:21" ht="15" customHeight="1" x14ac:dyDescent="0.3">
      <c r="B1203" s="70" t="str">
        <f t="shared" si="147"/>
        <v>!!!</v>
      </c>
      <c r="C1203" s="265" t="str">
        <f>IF(ISERROR(IF(LEN(E1203)&gt;0,VLOOKUP(TEXT($E1203,0),'Angaben Stationen'!$E$14:$J$213,5,0),"")),"?",IF(LEN(E1203)&gt;0,VLOOKUP(TEXT($E1203,0),'Angaben Stationen'!$E$14:$J$213,5,0),""))</f>
        <v/>
      </c>
      <c r="D1203" s="232" t="str">
        <f>IF(ISERROR(IF(LEN(E1203)&gt;0,VLOOKUP(TEXT($E1203,0),'Angaben Stationen'!$E$14:$J$213,6,0),"")),"STATION IST NICHT VORHANDEN",IF(LEN(E1203)&gt;0,VLOOKUP(TEXT($E1203,0),'Angaben Stationen'!$E$14:$J$213,6,0),""))</f>
        <v/>
      </c>
      <c r="E1203" s="287"/>
      <c r="F1203" s="234"/>
      <c r="G1203" s="234"/>
      <c r="H1203" s="263"/>
      <c r="I1203" s="169"/>
      <c r="K1203" s="445" t="str">
        <f t="shared" si="148"/>
        <v>Leer</v>
      </c>
      <c r="L1203" s="445" t="str">
        <f>VLOOKUP($D1203,{"29 - Psychiatrie (Erwachsene)","BGI";"297 - stationsäquivalente Behandlung in der Erwachsenenpsychiatrie (29)","BGI";"30 - Kinder- und Jugendpsychiatrie","BGII";"307 - stationsäquivalente Behandlung in der Kinder- und Jugendpsychiatrie (30)","BGII";"31 - Psychosomatik","BGI";"","Leer"},2,0)</f>
        <v>Leer</v>
      </c>
      <c r="M1203" s="445">
        <f t="shared" si="145"/>
        <v>0</v>
      </c>
      <c r="N1203" s="445">
        <f t="shared" si="146"/>
        <v>0</v>
      </c>
      <c r="O1203" s="445">
        <f t="shared" si="149"/>
        <v>0</v>
      </c>
      <c r="P1203" s="445">
        <f t="shared" si="150"/>
        <v>0</v>
      </c>
      <c r="Q1203" s="445">
        <f t="shared" si="151"/>
        <v>0</v>
      </c>
      <c r="R1203" s="415" t="str">
        <f t="shared" si="152"/>
        <v>Leer</v>
      </c>
      <c r="S1203" s="445">
        <f>IF('Angaben KH-Standort'!D$29='A4'!D1203,IF('Angaben KH-Standort'!E$29="Ja",1,0),0)</f>
        <v>0</v>
      </c>
      <c r="T1203" s="445">
        <f>IF('Angaben KH-Standort'!D$30='A4'!D1203,IF('Angaben KH-Standort'!E$30="Ja",1,0),0)</f>
        <v>0</v>
      </c>
      <c r="U1203" s="445">
        <f>IF('Angaben KH-Standort'!D$31='A4'!D1203,IF('Angaben KH-Standort'!E$31="Ja",1,0),0)</f>
        <v>0</v>
      </c>
    </row>
    <row r="1204" spans="2:21" ht="15" customHeight="1" x14ac:dyDescent="0.3">
      <c r="B1204" s="70" t="str">
        <f t="shared" si="147"/>
        <v>!!!</v>
      </c>
      <c r="C1204" s="265" t="str">
        <f>IF(ISERROR(IF(LEN(E1204)&gt;0,VLOOKUP(TEXT($E1204,0),'Angaben Stationen'!$E$14:$J$213,5,0),"")),"?",IF(LEN(E1204)&gt;0,VLOOKUP(TEXT($E1204,0),'Angaben Stationen'!$E$14:$J$213,5,0),""))</f>
        <v/>
      </c>
      <c r="D1204" s="232" t="str">
        <f>IF(ISERROR(IF(LEN(E1204)&gt;0,VLOOKUP(TEXT($E1204,0),'Angaben Stationen'!$E$14:$J$213,6,0),"")),"STATION IST NICHT VORHANDEN",IF(LEN(E1204)&gt;0,VLOOKUP(TEXT($E1204,0),'Angaben Stationen'!$E$14:$J$213,6,0),""))</f>
        <v/>
      </c>
      <c r="E1204" s="287"/>
      <c r="F1204" s="234"/>
      <c r="G1204" s="234"/>
      <c r="H1204" s="263"/>
      <c r="I1204" s="169"/>
      <c r="K1204" s="445" t="str">
        <f t="shared" si="148"/>
        <v>Leer</v>
      </c>
      <c r="L1204" s="445" t="str">
        <f>VLOOKUP($D1204,{"29 - Psychiatrie (Erwachsene)","BGI";"297 - stationsäquivalente Behandlung in der Erwachsenenpsychiatrie (29)","BGI";"30 - Kinder- und Jugendpsychiatrie","BGII";"307 - stationsäquivalente Behandlung in der Kinder- und Jugendpsychiatrie (30)","BGII";"31 - Psychosomatik","BGI";"","Leer"},2,0)</f>
        <v>Leer</v>
      </c>
      <c r="M1204" s="445">
        <f t="shared" si="145"/>
        <v>0</v>
      </c>
      <c r="N1204" s="445">
        <f t="shared" si="146"/>
        <v>0</v>
      </c>
      <c r="O1204" s="445">
        <f t="shared" si="149"/>
        <v>0</v>
      </c>
      <c r="P1204" s="445">
        <f t="shared" si="150"/>
        <v>0</v>
      </c>
      <c r="Q1204" s="445">
        <f t="shared" si="151"/>
        <v>0</v>
      </c>
      <c r="R1204" s="415" t="str">
        <f t="shared" si="152"/>
        <v>Leer</v>
      </c>
      <c r="S1204" s="445">
        <f>IF('Angaben KH-Standort'!D$29='A4'!D1204,IF('Angaben KH-Standort'!E$29="Ja",1,0),0)</f>
        <v>0</v>
      </c>
      <c r="T1204" s="445">
        <f>IF('Angaben KH-Standort'!D$30='A4'!D1204,IF('Angaben KH-Standort'!E$30="Ja",1,0),0)</f>
        <v>0</v>
      </c>
      <c r="U1204" s="445">
        <f>IF('Angaben KH-Standort'!D$31='A4'!D1204,IF('Angaben KH-Standort'!E$31="Ja",1,0),0)</f>
        <v>0</v>
      </c>
    </row>
    <row r="1205" spans="2:21" ht="15" customHeight="1" x14ac:dyDescent="0.3">
      <c r="B1205" s="70" t="str">
        <f t="shared" si="147"/>
        <v>!!!</v>
      </c>
      <c r="C1205" s="265" t="str">
        <f>IF(ISERROR(IF(LEN(E1205)&gt;0,VLOOKUP(TEXT($E1205,0),'Angaben Stationen'!$E$14:$J$213,5,0),"")),"?",IF(LEN(E1205)&gt;0,VLOOKUP(TEXT($E1205,0),'Angaben Stationen'!$E$14:$J$213,5,0),""))</f>
        <v/>
      </c>
      <c r="D1205" s="232" t="str">
        <f>IF(ISERROR(IF(LEN(E1205)&gt;0,VLOOKUP(TEXT($E1205,0),'Angaben Stationen'!$E$14:$J$213,6,0),"")),"STATION IST NICHT VORHANDEN",IF(LEN(E1205)&gt;0,VLOOKUP(TEXT($E1205,0),'Angaben Stationen'!$E$14:$J$213,6,0),""))</f>
        <v/>
      </c>
      <c r="E1205" s="287"/>
      <c r="F1205" s="234"/>
      <c r="G1205" s="234"/>
      <c r="H1205" s="263"/>
      <c r="I1205" s="169"/>
      <c r="K1205" s="445" t="str">
        <f t="shared" si="148"/>
        <v>Leer</v>
      </c>
      <c r="L1205" s="445" t="str">
        <f>VLOOKUP($D1205,{"29 - Psychiatrie (Erwachsene)","BGI";"297 - stationsäquivalente Behandlung in der Erwachsenenpsychiatrie (29)","BGI";"30 - Kinder- und Jugendpsychiatrie","BGII";"307 - stationsäquivalente Behandlung in der Kinder- und Jugendpsychiatrie (30)","BGII";"31 - Psychosomatik","BGI";"","Leer"},2,0)</f>
        <v>Leer</v>
      </c>
      <c r="M1205" s="445">
        <f t="shared" si="145"/>
        <v>0</v>
      </c>
      <c r="N1205" s="445">
        <f t="shared" si="146"/>
        <v>0</v>
      </c>
      <c r="O1205" s="445">
        <f t="shared" si="149"/>
        <v>0</v>
      </c>
      <c r="P1205" s="445">
        <f t="shared" si="150"/>
        <v>0</v>
      </c>
      <c r="Q1205" s="445">
        <f t="shared" si="151"/>
        <v>0</v>
      </c>
      <c r="R1205" s="415" t="str">
        <f t="shared" si="152"/>
        <v>Leer</v>
      </c>
      <c r="S1205" s="445">
        <f>IF('Angaben KH-Standort'!D$29='A4'!D1205,IF('Angaben KH-Standort'!E$29="Ja",1,0),0)</f>
        <v>0</v>
      </c>
      <c r="T1205" s="445">
        <f>IF('Angaben KH-Standort'!D$30='A4'!D1205,IF('Angaben KH-Standort'!E$30="Ja",1,0),0)</f>
        <v>0</v>
      </c>
      <c r="U1205" s="445">
        <f>IF('Angaben KH-Standort'!D$31='A4'!D1205,IF('Angaben KH-Standort'!E$31="Ja",1,0),0)</f>
        <v>0</v>
      </c>
    </row>
    <row r="1206" spans="2:21" ht="15" customHeight="1" x14ac:dyDescent="0.3">
      <c r="B1206" s="70" t="str">
        <f t="shared" si="147"/>
        <v>!!!</v>
      </c>
      <c r="C1206" s="265" t="str">
        <f>IF(ISERROR(IF(LEN(E1206)&gt;0,VLOOKUP(TEXT($E1206,0),'Angaben Stationen'!$E$14:$J$213,5,0),"")),"?",IF(LEN(E1206)&gt;0,VLOOKUP(TEXT($E1206,0),'Angaben Stationen'!$E$14:$J$213,5,0),""))</f>
        <v/>
      </c>
      <c r="D1206" s="232" t="str">
        <f>IF(ISERROR(IF(LEN(E1206)&gt;0,VLOOKUP(TEXT($E1206,0),'Angaben Stationen'!$E$14:$J$213,6,0),"")),"STATION IST NICHT VORHANDEN",IF(LEN(E1206)&gt;0,VLOOKUP(TEXT($E1206,0),'Angaben Stationen'!$E$14:$J$213,6,0),""))</f>
        <v/>
      </c>
      <c r="E1206" s="287"/>
      <c r="F1206" s="234"/>
      <c r="G1206" s="234"/>
      <c r="H1206" s="263"/>
      <c r="I1206" s="169"/>
      <c r="K1206" s="445" t="str">
        <f t="shared" si="148"/>
        <v>Leer</v>
      </c>
      <c r="L1206" s="445" t="str">
        <f>VLOOKUP($D1206,{"29 - Psychiatrie (Erwachsene)","BGI";"297 - stationsäquivalente Behandlung in der Erwachsenenpsychiatrie (29)","BGI";"30 - Kinder- und Jugendpsychiatrie","BGII";"307 - stationsäquivalente Behandlung in der Kinder- und Jugendpsychiatrie (30)","BGII";"31 - Psychosomatik","BGI";"","Leer"},2,0)</f>
        <v>Leer</v>
      </c>
      <c r="M1206" s="445">
        <f t="shared" si="145"/>
        <v>0</v>
      </c>
      <c r="N1206" s="445">
        <f t="shared" si="146"/>
        <v>0</v>
      </c>
      <c r="O1206" s="445">
        <f t="shared" si="149"/>
        <v>0</v>
      </c>
      <c r="P1206" s="445">
        <f t="shared" si="150"/>
        <v>0</v>
      </c>
      <c r="Q1206" s="445">
        <f t="shared" si="151"/>
        <v>0</v>
      </c>
      <c r="R1206" s="415" t="str">
        <f t="shared" si="152"/>
        <v>Leer</v>
      </c>
      <c r="S1206" s="445">
        <f>IF('Angaben KH-Standort'!D$29='A4'!D1206,IF('Angaben KH-Standort'!E$29="Ja",1,0),0)</f>
        <v>0</v>
      </c>
      <c r="T1206" s="445">
        <f>IF('Angaben KH-Standort'!D$30='A4'!D1206,IF('Angaben KH-Standort'!E$30="Ja",1,0),0)</f>
        <v>0</v>
      </c>
      <c r="U1206" s="445">
        <f>IF('Angaben KH-Standort'!D$31='A4'!D1206,IF('Angaben KH-Standort'!E$31="Ja",1,0),0)</f>
        <v>0</v>
      </c>
    </row>
    <row r="1207" spans="2:21" ht="15" customHeight="1" x14ac:dyDescent="0.3">
      <c r="B1207" s="70" t="str">
        <f t="shared" si="147"/>
        <v>!!!</v>
      </c>
      <c r="C1207" s="265" t="str">
        <f>IF(ISERROR(IF(LEN(E1207)&gt;0,VLOOKUP(TEXT($E1207,0),'Angaben Stationen'!$E$14:$J$213,5,0),"")),"?",IF(LEN(E1207)&gt;0,VLOOKUP(TEXT($E1207,0),'Angaben Stationen'!$E$14:$J$213,5,0),""))</f>
        <v/>
      </c>
      <c r="D1207" s="232" t="str">
        <f>IF(ISERROR(IF(LEN(E1207)&gt;0,VLOOKUP(TEXT($E1207,0),'Angaben Stationen'!$E$14:$J$213,6,0),"")),"STATION IST NICHT VORHANDEN",IF(LEN(E1207)&gt;0,VLOOKUP(TEXT($E1207,0),'Angaben Stationen'!$E$14:$J$213,6,0),""))</f>
        <v/>
      </c>
      <c r="E1207" s="287"/>
      <c r="F1207" s="234"/>
      <c r="G1207" s="234"/>
      <c r="H1207" s="263"/>
      <c r="I1207" s="169"/>
      <c r="K1207" s="445" t="str">
        <f t="shared" si="148"/>
        <v>Leer</v>
      </c>
      <c r="L1207" s="445" t="str">
        <f>VLOOKUP($D1207,{"29 - Psychiatrie (Erwachsene)","BGI";"297 - stationsäquivalente Behandlung in der Erwachsenenpsychiatrie (29)","BGI";"30 - Kinder- und Jugendpsychiatrie","BGII";"307 - stationsäquivalente Behandlung in der Kinder- und Jugendpsychiatrie (30)","BGII";"31 - Psychosomatik","BGI";"","Leer"},2,0)</f>
        <v>Leer</v>
      </c>
      <c r="M1207" s="445">
        <f t="shared" si="145"/>
        <v>0</v>
      </c>
      <c r="N1207" s="445">
        <f t="shared" si="146"/>
        <v>0</v>
      </c>
      <c r="O1207" s="445">
        <f t="shared" si="149"/>
        <v>0</v>
      </c>
      <c r="P1207" s="445">
        <f t="shared" si="150"/>
        <v>0</v>
      </c>
      <c r="Q1207" s="445">
        <f t="shared" si="151"/>
        <v>0</v>
      </c>
      <c r="R1207" s="415" t="str">
        <f t="shared" si="152"/>
        <v>Leer</v>
      </c>
      <c r="S1207" s="445">
        <f>IF('Angaben KH-Standort'!D$29='A4'!D1207,IF('Angaben KH-Standort'!E$29="Ja",1,0),0)</f>
        <v>0</v>
      </c>
      <c r="T1207" s="445">
        <f>IF('Angaben KH-Standort'!D$30='A4'!D1207,IF('Angaben KH-Standort'!E$30="Ja",1,0),0)</f>
        <v>0</v>
      </c>
      <c r="U1207" s="445">
        <f>IF('Angaben KH-Standort'!D$31='A4'!D1207,IF('Angaben KH-Standort'!E$31="Ja",1,0),0)</f>
        <v>0</v>
      </c>
    </row>
    <row r="1208" spans="2:21" ht="15" customHeight="1" x14ac:dyDescent="0.3">
      <c r="B1208" s="70" t="str">
        <f t="shared" si="147"/>
        <v>!!!</v>
      </c>
      <c r="C1208" s="265" t="str">
        <f>IF(ISERROR(IF(LEN(E1208)&gt;0,VLOOKUP(TEXT($E1208,0),'Angaben Stationen'!$E$14:$J$213,5,0),"")),"?",IF(LEN(E1208)&gt;0,VLOOKUP(TEXT($E1208,0),'Angaben Stationen'!$E$14:$J$213,5,0),""))</f>
        <v/>
      </c>
      <c r="D1208" s="232" t="str">
        <f>IF(ISERROR(IF(LEN(E1208)&gt;0,VLOOKUP(TEXT($E1208,0),'Angaben Stationen'!$E$14:$J$213,6,0),"")),"STATION IST NICHT VORHANDEN",IF(LEN(E1208)&gt;0,VLOOKUP(TEXT($E1208,0),'Angaben Stationen'!$E$14:$J$213,6,0),""))</f>
        <v/>
      </c>
      <c r="E1208" s="287"/>
      <c r="F1208" s="234"/>
      <c r="G1208" s="234"/>
      <c r="H1208" s="263"/>
      <c r="I1208" s="169"/>
      <c r="K1208" s="445" t="str">
        <f t="shared" si="148"/>
        <v>Leer</v>
      </c>
      <c r="L1208" s="445" t="str">
        <f>VLOOKUP($D1208,{"29 - Psychiatrie (Erwachsene)","BGI";"297 - stationsäquivalente Behandlung in der Erwachsenenpsychiatrie (29)","BGI";"30 - Kinder- und Jugendpsychiatrie","BGII";"307 - stationsäquivalente Behandlung in der Kinder- und Jugendpsychiatrie (30)","BGII";"31 - Psychosomatik","BGI";"","Leer"},2,0)</f>
        <v>Leer</v>
      </c>
      <c r="M1208" s="445">
        <f t="shared" si="145"/>
        <v>0</v>
      </c>
      <c r="N1208" s="445">
        <f t="shared" si="146"/>
        <v>0</v>
      </c>
      <c r="O1208" s="445">
        <f t="shared" si="149"/>
        <v>0</v>
      </c>
      <c r="P1208" s="445">
        <f t="shared" si="150"/>
        <v>0</v>
      </c>
      <c r="Q1208" s="445">
        <f t="shared" si="151"/>
        <v>0</v>
      </c>
      <c r="R1208" s="415" t="str">
        <f t="shared" si="152"/>
        <v>Leer</v>
      </c>
      <c r="S1208" s="445">
        <f>IF('Angaben KH-Standort'!D$29='A4'!D1208,IF('Angaben KH-Standort'!E$29="Ja",1,0),0)</f>
        <v>0</v>
      </c>
      <c r="T1208" s="445">
        <f>IF('Angaben KH-Standort'!D$30='A4'!D1208,IF('Angaben KH-Standort'!E$30="Ja",1,0),0)</f>
        <v>0</v>
      </c>
      <c r="U1208" s="445">
        <f>IF('Angaben KH-Standort'!D$31='A4'!D1208,IF('Angaben KH-Standort'!E$31="Ja",1,0),0)</f>
        <v>0</v>
      </c>
    </row>
    <row r="1209" spans="2:21" ht="15" customHeight="1" x14ac:dyDescent="0.3">
      <c r="B1209" s="70" t="str">
        <f t="shared" si="147"/>
        <v>!!!</v>
      </c>
      <c r="C1209" s="265" t="str">
        <f>IF(ISERROR(IF(LEN(E1209)&gt;0,VLOOKUP(TEXT($E1209,0),'Angaben Stationen'!$E$14:$J$213,5,0),"")),"?",IF(LEN(E1209)&gt;0,VLOOKUP(TEXT($E1209,0),'Angaben Stationen'!$E$14:$J$213,5,0),""))</f>
        <v/>
      </c>
      <c r="D1209" s="232" t="str">
        <f>IF(ISERROR(IF(LEN(E1209)&gt;0,VLOOKUP(TEXT($E1209,0),'Angaben Stationen'!$E$14:$J$213,6,0),"")),"STATION IST NICHT VORHANDEN",IF(LEN(E1209)&gt;0,VLOOKUP(TEXT($E1209,0),'Angaben Stationen'!$E$14:$J$213,6,0),""))</f>
        <v/>
      </c>
      <c r="E1209" s="287"/>
      <c r="F1209" s="234"/>
      <c r="G1209" s="234"/>
      <c r="H1209" s="263"/>
      <c r="I1209" s="169"/>
      <c r="K1209" s="445" t="str">
        <f t="shared" si="148"/>
        <v>Leer</v>
      </c>
      <c r="L1209" s="445" t="str">
        <f>VLOOKUP($D1209,{"29 - Psychiatrie (Erwachsene)","BGI";"297 - stationsäquivalente Behandlung in der Erwachsenenpsychiatrie (29)","BGI";"30 - Kinder- und Jugendpsychiatrie","BGII";"307 - stationsäquivalente Behandlung in der Kinder- und Jugendpsychiatrie (30)","BGII";"31 - Psychosomatik","BGI";"","Leer"},2,0)</f>
        <v>Leer</v>
      </c>
      <c r="M1209" s="445">
        <f t="shared" si="145"/>
        <v>0</v>
      </c>
      <c r="N1209" s="445">
        <f t="shared" si="146"/>
        <v>0</v>
      </c>
      <c r="O1209" s="445">
        <f t="shared" si="149"/>
        <v>0</v>
      </c>
      <c r="P1209" s="445">
        <f t="shared" si="150"/>
        <v>0</v>
      </c>
      <c r="Q1209" s="445">
        <f t="shared" si="151"/>
        <v>0</v>
      </c>
      <c r="R1209" s="415" t="str">
        <f t="shared" si="152"/>
        <v>Leer</v>
      </c>
      <c r="S1209" s="445">
        <f>IF('Angaben KH-Standort'!D$29='A4'!D1209,IF('Angaben KH-Standort'!E$29="Ja",1,0),0)</f>
        <v>0</v>
      </c>
      <c r="T1209" s="445">
        <f>IF('Angaben KH-Standort'!D$30='A4'!D1209,IF('Angaben KH-Standort'!E$30="Ja",1,0),0)</f>
        <v>0</v>
      </c>
      <c r="U1209" s="445">
        <f>IF('Angaben KH-Standort'!D$31='A4'!D1209,IF('Angaben KH-Standort'!E$31="Ja",1,0),0)</f>
        <v>0</v>
      </c>
    </row>
    <row r="1210" spans="2:21" ht="15" customHeight="1" x14ac:dyDescent="0.3">
      <c r="B1210" s="70" t="str">
        <f t="shared" si="147"/>
        <v>!!!</v>
      </c>
      <c r="C1210" s="265" t="str">
        <f>IF(ISERROR(IF(LEN(E1210)&gt;0,VLOOKUP(TEXT($E1210,0),'Angaben Stationen'!$E$14:$J$213,5,0),"")),"?",IF(LEN(E1210)&gt;0,VLOOKUP(TEXT($E1210,0),'Angaben Stationen'!$E$14:$J$213,5,0),""))</f>
        <v/>
      </c>
      <c r="D1210" s="232" t="str">
        <f>IF(ISERROR(IF(LEN(E1210)&gt;0,VLOOKUP(TEXT($E1210,0),'Angaben Stationen'!$E$14:$J$213,6,0),"")),"STATION IST NICHT VORHANDEN",IF(LEN(E1210)&gt;0,VLOOKUP(TEXT($E1210,0),'Angaben Stationen'!$E$14:$J$213,6,0),""))</f>
        <v/>
      </c>
      <c r="E1210" s="287"/>
      <c r="F1210" s="234"/>
      <c r="G1210" s="234"/>
      <c r="H1210" s="263"/>
      <c r="I1210" s="169"/>
      <c r="K1210" s="445" t="str">
        <f t="shared" si="148"/>
        <v>Leer</v>
      </c>
      <c r="L1210" s="445" t="str">
        <f>VLOOKUP($D1210,{"29 - Psychiatrie (Erwachsene)","BGI";"297 - stationsäquivalente Behandlung in der Erwachsenenpsychiatrie (29)","BGI";"30 - Kinder- und Jugendpsychiatrie","BGII";"307 - stationsäquivalente Behandlung in der Kinder- und Jugendpsychiatrie (30)","BGII";"31 - Psychosomatik","BGI";"","Leer"},2,0)</f>
        <v>Leer</v>
      </c>
      <c r="M1210" s="445">
        <f t="shared" si="145"/>
        <v>0</v>
      </c>
      <c r="N1210" s="445">
        <f t="shared" si="146"/>
        <v>0</v>
      </c>
      <c r="O1210" s="445">
        <f t="shared" si="149"/>
        <v>0</v>
      </c>
      <c r="P1210" s="445">
        <f t="shared" si="150"/>
        <v>0</v>
      </c>
      <c r="Q1210" s="445">
        <f t="shared" si="151"/>
        <v>0</v>
      </c>
      <c r="R1210" s="415" t="str">
        <f t="shared" si="152"/>
        <v>Leer</v>
      </c>
      <c r="S1210" s="445">
        <f>IF('Angaben KH-Standort'!D$29='A4'!D1210,IF('Angaben KH-Standort'!E$29="Ja",1,0),0)</f>
        <v>0</v>
      </c>
      <c r="T1210" s="445">
        <f>IF('Angaben KH-Standort'!D$30='A4'!D1210,IF('Angaben KH-Standort'!E$30="Ja",1,0),0)</f>
        <v>0</v>
      </c>
      <c r="U1210" s="445">
        <f>IF('Angaben KH-Standort'!D$31='A4'!D1210,IF('Angaben KH-Standort'!E$31="Ja",1,0),0)</f>
        <v>0</v>
      </c>
    </row>
    <row r="1211" spans="2:21" ht="15" customHeight="1" x14ac:dyDescent="0.3">
      <c r="B1211" s="70" t="str">
        <f t="shared" si="147"/>
        <v>!!!</v>
      </c>
      <c r="C1211" s="265" t="str">
        <f>IF(ISERROR(IF(LEN(E1211)&gt;0,VLOOKUP(TEXT($E1211,0),'Angaben Stationen'!$E$14:$J$213,5,0),"")),"?",IF(LEN(E1211)&gt;0,VLOOKUP(TEXT($E1211,0),'Angaben Stationen'!$E$14:$J$213,5,0),""))</f>
        <v/>
      </c>
      <c r="D1211" s="232" t="str">
        <f>IF(ISERROR(IF(LEN(E1211)&gt;0,VLOOKUP(TEXT($E1211,0),'Angaben Stationen'!$E$14:$J$213,6,0),"")),"STATION IST NICHT VORHANDEN",IF(LEN(E1211)&gt;0,VLOOKUP(TEXT($E1211,0),'Angaben Stationen'!$E$14:$J$213,6,0),""))</f>
        <v/>
      </c>
      <c r="E1211" s="287"/>
      <c r="F1211" s="234"/>
      <c r="G1211" s="234"/>
      <c r="H1211" s="263"/>
      <c r="I1211" s="169"/>
      <c r="K1211" s="445" t="str">
        <f t="shared" si="148"/>
        <v>Leer</v>
      </c>
      <c r="L1211" s="445" t="str">
        <f>VLOOKUP($D1211,{"29 - Psychiatrie (Erwachsene)","BGI";"297 - stationsäquivalente Behandlung in der Erwachsenenpsychiatrie (29)","BGI";"30 - Kinder- und Jugendpsychiatrie","BGII";"307 - stationsäquivalente Behandlung in der Kinder- und Jugendpsychiatrie (30)","BGII";"31 - Psychosomatik","BGI";"","Leer"},2,0)</f>
        <v>Leer</v>
      </c>
      <c r="M1211" s="445">
        <f t="shared" si="145"/>
        <v>0</v>
      </c>
      <c r="N1211" s="445">
        <f t="shared" si="146"/>
        <v>0</v>
      </c>
      <c r="O1211" s="445">
        <f t="shared" si="149"/>
        <v>0</v>
      </c>
      <c r="P1211" s="445">
        <f t="shared" si="150"/>
        <v>0</v>
      </c>
      <c r="Q1211" s="445">
        <f t="shared" si="151"/>
        <v>0</v>
      </c>
      <c r="R1211" s="415" t="str">
        <f t="shared" si="152"/>
        <v>Leer</v>
      </c>
      <c r="S1211" s="445">
        <f>IF('Angaben KH-Standort'!D$29='A4'!D1211,IF('Angaben KH-Standort'!E$29="Ja",1,0),0)</f>
        <v>0</v>
      </c>
      <c r="T1211" s="445">
        <f>IF('Angaben KH-Standort'!D$30='A4'!D1211,IF('Angaben KH-Standort'!E$30="Ja",1,0),0)</f>
        <v>0</v>
      </c>
      <c r="U1211" s="445">
        <f>IF('Angaben KH-Standort'!D$31='A4'!D1211,IF('Angaben KH-Standort'!E$31="Ja",1,0),0)</f>
        <v>0</v>
      </c>
    </row>
    <row r="1212" spans="2:21" ht="15" customHeight="1" x14ac:dyDescent="0.3">
      <c r="B1212" s="70" t="str">
        <f t="shared" si="147"/>
        <v>!!!</v>
      </c>
      <c r="C1212" s="265" t="str">
        <f>IF(ISERROR(IF(LEN(E1212)&gt;0,VLOOKUP(TEXT($E1212,0),'Angaben Stationen'!$E$14:$J$213,5,0),"")),"?",IF(LEN(E1212)&gt;0,VLOOKUP(TEXT($E1212,0),'Angaben Stationen'!$E$14:$J$213,5,0),""))</f>
        <v/>
      </c>
      <c r="D1212" s="232" t="str">
        <f>IF(ISERROR(IF(LEN(E1212)&gt;0,VLOOKUP(TEXT($E1212,0),'Angaben Stationen'!$E$14:$J$213,6,0),"")),"STATION IST NICHT VORHANDEN",IF(LEN(E1212)&gt;0,VLOOKUP(TEXT($E1212,0),'Angaben Stationen'!$E$14:$J$213,6,0),""))</f>
        <v/>
      </c>
      <c r="E1212" s="287"/>
      <c r="F1212" s="234"/>
      <c r="G1212" s="234"/>
      <c r="H1212" s="263"/>
      <c r="I1212" s="169"/>
      <c r="K1212" s="445" t="str">
        <f t="shared" si="148"/>
        <v>Leer</v>
      </c>
      <c r="L1212" s="445" t="str">
        <f>VLOOKUP($D1212,{"29 - Psychiatrie (Erwachsene)","BGI";"297 - stationsäquivalente Behandlung in der Erwachsenenpsychiatrie (29)","BGI";"30 - Kinder- und Jugendpsychiatrie","BGII";"307 - stationsäquivalente Behandlung in der Kinder- und Jugendpsychiatrie (30)","BGII";"31 - Psychosomatik","BGI";"","Leer"},2,0)</f>
        <v>Leer</v>
      </c>
      <c r="M1212" s="445">
        <f t="shared" si="145"/>
        <v>0</v>
      </c>
      <c r="N1212" s="445">
        <f t="shared" si="146"/>
        <v>0</v>
      </c>
      <c r="O1212" s="445">
        <f t="shared" si="149"/>
        <v>0</v>
      </c>
      <c r="P1212" s="445">
        <f t="shared" si="150"/>
        <v>0</v>
      </c>
      <c r="Q1212" s="445">
        <f t="shared" si="151"/>
        <v>0</v>
      </c>
      <c r="R1212" s="415" t="str">
        <f t="shared" si="152"/>
        <v>Leer</v>
      </c>
      <c r="S1212" s="445">
        <f>IF('Angaben KH-Standort'!D$29='A4'!D1212,IF('Angaben KH-Standort'!E$29="Ja",1,0),0)</f>
        <v>0</v>
      </c>
      <c r="T1212" s="445">
        <f>IF('Angaben KH-Standort'!D$30='A4'!D1212,IF('Angaben KH-Standort'!E$30="Ja",1,0),0)</f>
        <v>0</v>
      </c>
      <c r="U1212" s="445">
        <f>IF('Angaben KH-Standort'!D$31='A4'!D1212,IF('Angaben KH-Standort'!E$31="Ja",1,0),0)</f>
        <v>0</v>
      </c>
    </row>
    <row r="1213" spans="2:21" ht="15" customHeight="1" x14ac:dyDescent="0.3">
      <c r="B1213" s="70" t="str">
        <f t="shared" si="147"/>
        <v>!!!</v>
      </c>
      <c r="C1213" s="265" t="str">
        <f>IF(ISERROR(IF(LEN(E1213)&gt;0,VLOOKUP(TEXT($E1213,0),'Angaben Stationen'!$E$14:$J$213,5,0),"")),"?",IF(LEN(E1213)&gt;0,VLOOKUP(TEXT($E1213,0),'Angaben Stationen'!$E$14:$J$213,5,0),""))</f>
        <v/>
      </c>
      <c r="D1213" s="232" t="str">
        <f>IF(ISERROR(IF(LEN(E1213)&gt;0,VLOOKUP(TEXT($E1213,0),'Angaben Stationen'!$E$14:$J$213,6,0),"")),"STATION IST NICHT VORHANDEN",IF(LEN(E1213)&gt;0,VLOOKUP(TEXT($E1213,0),'Angaben Stationen'!$E$14:$J$213,6,0),""))</f>
        <v/>
      </c>
      <c r="E1213" s="287"/>
      <c r="F1213" s="234"/>
      <c r="G1213" s="234"/>
      <c r="H1213" s="263"/>
      <c r="I1213" s="169"/>
      <c r="K1213" s="445" t="str">
        <f t="shared" si="148"/>
        <v>Leer</v>
      </c>
      <c r="L1213" s="445" t="str">
        <f>VLOOKUP($D1213,{"29 - Psychiatrie (Erwachsene)","BGI";"297 - stationsäquivalente Behandlung in der Erwachsenenpsychiatrie (29)","BGI";"30 - Kinder- und Jugendpsychiatrie","BGII";"307 - stationsäquivalente Behandlung in der Kinder- und Jugendpsychiatrie (30)","BGII";"31 - Psychosomatik","BGI";"","Leer"},2,0)</f>
        <v>Leer</v>
      </c>
      <c r="M1213" s="445">
        <f t="shared" si="145"/>
        <v>0</v>
      </c>
      <c r="N1213" s="445">
        <f t="shared" si="146"/>
        <v>0</v>
      </c>
      <c r="O1213" s="445">
        <f t="shared" si="149"/>
        <v>0</v>
      </c>
      <c r="P1213" s="445">
        <f t="shared" si="150"/>
        <v>0</v>
      </c>
      <c r="Q1213" s="445">
        <f t="shared" si="151"/>
        <v>0</v>
      </c>
      <c r="R1213" s="415" t="str">
        <f t="shared" si="152"/>
        <v>Leer</v>
      </c>
      <c r="S1213" s="445">
        <f>IF('Angaben KH-Standort'!D$29='A4'!D1213,IF('Angaben KH-Standort'!E$29="Ja",1,0),0)</f>
        <v>0</v>
      </c>
      <c r="T1213" s="445">
        <f>IF('Angaben KH-Standort'!D$30='A4'!D1213,IF('Angaben KH-Standort'!E$30="Ja",1,0),0)</f>
        <v>0</v>
      </c>
      <c r="U1213" s="445">
        <f>IF('Angaben KH-Standort'!D$31='A4'!D1213,IF('Angaben KH-Standort'!E$31="Ja",1,0),0)</f>
        <v>0</v>
      </c>
    </row>
    <row r="1214" spans="2:21" ht="15" customHeight="1" x14ac:dyDescent="0.3">
      <c r="B1214" s="70" t="str">
        <f t="shared" si="147"/>
        <v>!!!</v>
      </c>
      <c r="C1214" s="265" t="str">
        <f>IF(ISERROR(IF(LEN(E1214)&gt;0,VLOOKUP(TEXT($E1214,0),'Angaben Stationen'!$E$14:$J$213,5,0),"")),"?",IF(LEN(E1214)&gt;0,VLOOKUP(TEXT($E1214,0),'Angaben Stationen'!$E$14:$J$213,5,0),""))</f>
        <v/>
      </c>
      <c r="D1214" s="232" t="str">
        <f>IF(ISERROR(IF(LEN(E1214)&gt;0,VLOOKUP(TEXT($E1214,0),'Angaben Stationen'!$E$14:$J$213,6,0),"")),"STATION IST NICHT VORHANDEN",IF(LEN(E1214)&gt;0,VLOOKUP(TEXT($E1214,0),'Angaben Stationen'!$E$14:$J$213,6,0),""))</f>
        <v/>
      </c>
      <c r="E1214" s="287"/>
      <c r="F1214" s="234"/>
      <c r="G1214" s="234"/>
      <c r="H1214" s="263"/>
      <c r="I1214" s="169"/>
      <c r="K1214" s="445" t="str">
        <f t="shared" si="148"/>
        <v>Leer</v>
      </c>
      <c r="L1214" s="445" t="str">
        <f>VLOOKUP($D1214,{"29 - Psychiatrie (Erwachsene)","BGI";"297 - stationsäquivalente Behandlung in der Erwachsenenpsychiatrie (29)","BGI";"30 - Kinder- und Jugendpsychiatrie","BGII";"307 - stationsäquivalente Behandlung in der Kinder- und Jugendpsychiatrie (30)","BGII";"31 - Psychosomatik","BGI";"","Leer"},2,0)</f>
        <v>Leer</v>
      </c>
      <c r="M1214" s="445">
        <f t="shared" si="145"/>
        <v>0</v>
      </c>
      <c r="N1214" s="445">
        <f t="shared" si="146"/>
        <v>0</v>
      </c>
      <c r="O1214" s="445">
        <f t="shared" si="149"/>
        <v>0</v>
      </c>
      <c r="P1214" s="445">
        <f t="shared" si="150"/>
        <v>0</v>
      </c>
      <c r="Q1214" s="445">
        <f t="shared" si="151"/>
        <v>0</v>
      </c>
      <c r="R1214" s="415" t="str">
        <f t="shared" si="152"/>
        <v>Leer</v>
      </c>
      <c r="S1214" s="445">
        <f>IF('Angaben KH-Standort'!D$29='A4'!D1214,IF('Angaben KH-Standort'!E$29="Ja",1,0),0)</f>
        <v>0</v>
      </c>
      <c r="T1214" s="445">
        <f>IF('Angaben KH-Standort'!D$30='A4'!D1214,IF('Angaben KH-Standort'!E$30="Ja",1,0),0)</f>
        <v>0</v>
      </c>
      <c r="U1214" s="445">
        <f>IF('Angaben KH-Standort'!D$31='A4'!D1214,IF('Angaben KH-Standort'!E$31="Ja",1,0),0)</f>
        <v>0</v>
      </c>
    </row>
    <row r="1215" spans="2:21" ht="15" customHeight="1" x14ac:dyDescent="0.3">
      <c r="B1215" s="70" t="str">
        <f t="shared" si="147"/>
        <v>!!!</v>
      </c>
      <c r="C1215" s="265" t="str">
        <f>IF(ISERROR(IF(LEN(E1215)&gt;0,VLOOKUP(TEXT($E1215,0),'Angaben Stationen'!$E$14:$J$213,5,0),"")),"?",IF(LEN(E1215)&gt;0,VLOOKUP(TEXT($E1215,0),'Angaben Stationen'!$E$14:$J$213,5,0),""))</f>
        <v/>
      </c>
      <c r="D1215" s="232" t="str">
        <f>IF(ISERROR(IF(LEN(E1215)&gt;0,VLOOKUP(TEXT($E1215,0),'Angaben Stationen'!$E$14:$J$213,6,0),"")),"STATION IST NICHT VORHANDEN",IF(LEN(E1215)&gt;0,VLOOKUP(TEXT($E1215,0),'Angaben Stationen'!$E$14:$J$213,6,0),""))</f>
        <v/>
      </c>
      <c r="E1215" s="287"/>
      <c r="F1215" s="234"/>
      <c r="G1215" s="234"/>
      <c r="H1215" s="263"/>
      <c r="I1215" s="169"/>
      <c r="K1215" s="445" t="str">
        <f t="shared" si="148"/>
        <v>Leer</v>
      </c>
      <c r="L1215" s="445" t="str">
        <f>VLOOKUP($D1215,{"29 - Psychiatrie (Erwachsene)","BGI";"297 - stationsäquivalente Behandlung in der Erwachsenenpsychiatrie (29)","BGI";"30 - Kinder- und Jugendpsychiatrie","BGII";"307 - stationsäquivalente Behandlung in der Kinder- und Jugendpsychiatrie (30)","BGII";"31 - Psychosomatik","BGI";"","Leer"},2,0)</f>
        <v>Leer</v>
      </c>
      <c r="M1215" s="445">
        <f t="shared" si="145"/>
        <v>0</v>
      </c>
      <c r="N1215" s="445">
        <f t="shared" si="146"/>
        <v>0</v>
      </c>
      <c r="O1215" s="445">
        <f t="shared" si="149"/>
        <v>0</v>
      </c>
      <c r="P1215" s="445">
        <f t="shared" si="150"/>
        <v>0</v>
      </c>
      <c r="Q1215" s="445">
        <f t="shared" si="151"/>
        <v>0</v>
      </c>
      <c r="R1215" s="415" t="str">
        <f t="shared" si="152"/>
        <v>Leer</v>
      </c>
      <c r="S1215" s="445">
        <f>IF('Angaben KH-Standort'!D$29='A4'!D1215,IF('Angaben KH-Standort'!E$29="Ja",1,0),0)</f>
        <v>0</v>
      </c>
      <c r="T1215" s="445">
        <f>IF('Angaben KH-Standort'!D$30='A4'!D1215,IF('Angaben KH-Standort'!E$30="Ja",1,0),0)</f>
        <v>0</v>
      </c>
      <c r="U1215" s="445">
        <f>IF('Angaben KH-Standort'!D$31='A4'!D1215,IF('Angaben KH-Standort'!E$31="Ja",1,0),0)</f>
        <v>0</v>
      </c>
    </row>
    <row r="1216" spans="2:21" ht="15" customHeight="1" x14ac:dyDescent="0.3">
      <c r="B1216" s="70" t="str">
        <f t="shared" si="147"/>
        <v>!!!</v>
      </c>
      <c r="C1216" s="265" t="str">
        <f>IF(ISERROR(IF(LEN(E1216)&gt;0,VLOOKUP(TEXT($E1216,0),'Angaben Stationen'!$E$14:$J$213,5,0),"")),"?",IF(LEN(E1216)&gt;0,VLOOKUP(TEXT($E1216,0),'Angaben Stationen'!$E$14:$J$213,5,0),""))</f>
        <v/>
      </c>
      <c r="D1216" s="232" t="str">
        <f>IF(ISERROR(IF(LEN(E1216)&gt;0,VLOOKUP(TEXT($E1216,0),'Angaben Stationen'!$E$14:$J$213,6,0),"")),"STATION IST NICHT VORHANDEN",IF(LEN(E1216)&gt;0,VLOOKUP(TEXT($E1216,0),'Angaben Stationen'!$E$14:$J$213,6,0),""))</f>
        <v/>
      </c>
      <c r="E1216" s="287"/>
      <c r="F1216" s="234"/>
      <c r="G1216" s="234"/>
      <c r="H1216" s="263"/>
      <c r="I1216" s="169"/>
      <c r="K1216" s="445" t="str">
        <f t="shared" si="148"/>
        <v>Leer</v>
      </c>
      <c r="L1216" s="445" t="str">
        <f>VLOOKUP($D1216,{"29 - Psychiatrie (Erwachsene)","BGI";"297 - stationsäquivalente Behandlung in der Erwachsenenpsychiatrie (29)","BGI";"30 - Kinder- und Jugendpsychiatrie","BGII";"307 - stationsäquivalente Behandlung in der Kinder- und Jugendpsychiatrie (30)","BGII";"31 - Psychosomatik","BGI";"","Leer"},2,0)</f>
        <v>Leer</v>
      </c>
      <c r="M1216" s="445">
        <f t="shared" si="145"/>
        <v>0</v>
      </c>
      <c r="N1216" s="445">
        <f t="shared" si="146"/>
        <v>0</v>
      </c>
      <c r="O1216" s="445">
        <f t="shared" si="149"/>
        <v>0</v>
      </c>
      <c r="P1216" s="445">
        <f t="shared" si="150"/>
        <v>0</v>
      </c>
      <c r="Q1216" s="445">
        <f t="shared" si="151"/>
        <v>0</v>
      </c>
      <c r="R1216" s="415" t="str">
        <f t="shared" si="152"/>
        <v>Leer</v>
      </c>
      <c r="S1216" s="445">
        <f>IF('Angaben KH-Standort'!D$29='A4'!D1216,IF('Angaben KH-Standort'!E$29="Ja",1,0),0)</f>
        <v>0</v>
      </c>
      <c r="T1216" s="445">
        <f>IF('Angaben KH-Standort'!D$30='A4'!D1216,IF('Angaben KH-Standort'!E$30="Ja",1,0),0)</f>
        <v>0</v>
      </c>
      <c r="U1216" s="445">
        <f>IF('Angaben KH-Standort'!D$31='A4'!D1216,IF('Angaben KH-Standort'!E$31="Ja",1,0),0)</f>
        <v>0</v>
      </c>
    </row>
    <row r="1217" spans="2:21" ht="15" customHeight="1" x14ac:dyDescent="0.3">
      <c r="B1217" s="70" t="str">
        <f t="shared" si="147"/>
        <v>!!!</v>
      </c>
      <c r="C1217" s="265" t="str">
        <f>IF(ISERROR(IF(LEN(E1217)&gt;0,VLOOKUP(TEXT($E1217,0),'Angaben Stationen'!$E$14:$J$213,5,0),"")),"?",IF(LEN(E1217)&gt;0,VLOOKUP(TEXT($E1217,0),'Angaben Stationen'!$E$14:$J$213,5,0),""))</f>
        <v/>
      </c>
      <c r="D1217" s="232" t="str">
        <f>IF(ISERROR(IF(LEN(E1217)&gt;0,VLOOKUP(TEXT($E1217,0),'Angaben Stationen'!$E$14:$J$213,6,0),"")),"STATION IST NICHT VORHANDEN",IF(LEN(E1217)&gt;0,VLOOKUP(TEXT($E1217,0),'Angaben Stationen'!$E$14:$J$213,6,0),""))</f>
        <v/>
      </c>
      <c r="E1217" s="287"/>
      <c r="F1217" s="234"/>
      <c r="G1217" s="234"/>
      <c r="H1217" s="263"/>
      <c r="I1217" s="169"/>
      <c r="K1217" s="445" t="str">
        <f t="shared" si="148"/>
        <v>Leer</v>
      </c>
      <c r="L1217" s="445" t="str">
        <f>VLOOKUP($D1217,{"29 - Psychiatrie (Erwachsene)","BGI";"297 - stationsäquivalente Behandlung in der Erwachsenenpsychiatrie (29)","BGI";"30 - Kinder- und Jugendpsychiatrie","BGII";"307 - stationsäquivalente Behandlung in der Kinder- und Jugendpsychiatrie (30)","BGII";"31 - Psychosomatik","BGI";"","Leer"},2,0)</f>
        <v>Leer</v>
      </c>
      <c r="M1217" s="445">
        <f t="shared" si="145"/>
        <v>0</v>
      </c>
      <c r="N1217" s="445">
        <f t="shared" si="146"/>
        <v>0</v>
      </c>
      <c r="O1217" s="445">
        <f t="shared" si="149"/>
        <v>0</v>
      </c>
      <c r="P1217" s="445">
        <f t="shared" si="150"/>
        <v>0</v>
      </c>
      <c r="Q1217" s="445">
        <f t="shared" si="151"/>
        <v>0</v>
      </c>
      <c r="R1217" s="415" t="str">
        <f t="shared" si="152"/>
        <v>Leer</v>
      </c>
      <c r="S1217" s="445">
        <f>IF('Angaben KH-Standort'!D$29='A4'!D1217,IF('Angaben KH-Standort'!E$29="Ja",1,0),0)</f>
        <v>0</v>
      </c>
      <c r="T1217" s="445">
        <f>IF('Angaben KH-Standort'!D$30='A4'!D1217,IF('Angaben KH-Standort'!E$30="Ja",1,0),0)</f>
        <v>0</v>
      </c>
      <c r="U1217" s="445">
        <f>IF('Angaben KH-Standort'!D$31='A4'!D1217,IF('Angaben KH-Standort'!E$31="Ja",1,0),0)</f>
        <v>0</v>
      </c>
    </row>
    <row r="1218" spans="2:21" ht="15" customHeight="1" x14ac:dyDescent="0.3">
      <c r="B1218" s="70" t="str">
        <f t="shared" si="147"/>
        <v>!!!</v>
      </c>
      <c r="C1218" s="265" t="str">
        <f>IF(ISERROR(IF(LEN(E1218)&gt;0,VLOOKUP(TEXT($E1218,0),'Angaben Stationen'!$E$14:$J$213,5,0),"")),"?",IF(LEN(E1218)&gt;0,VLOOKUP(TEXT($E1218,0),'Angaben Stationen'!$E$14:$J$213,5,0),""))</f>
        <v/>
      </c>
      <c r="D1218" s="232" t="str">
        <f>IF(ISERROR(IF(LEN(E1218)&gt;0,VLOOKUP(TEXT($E1218,0),'Angaben Stationen'!$E$14:$J$213,6,0),"")),"STATION IST NICHT VORHANDEN",IF(LEN(E1218)&gt;0,VLOOKUP(TEXT($E1218,0),'Angaben Stationen'!$E$14:$J$213,6,0),""))</f>
        <v/>
      </c>
      <c r="E1218" s="287"/>
      <c r="F1218" s="234"/>
      <c r="G1218" s="234"/>
      <c r="H1218" s="263"/>
      <c r="I1218" s="169"/>
      <c r="K1218" s="445" t="str">
        <f t="shared" si="148"/>
        <v>Leer</v>
      </c>
      <c r="L1218" s="445" t="str">
        <f>VLOOKUP($D1218,{"29 - Psychiatrie (Erwachsene)","BGI";"297 - stationsäquivalente Behandlung in der Erwachsenenpsychiatrie (29)","BGI";"30 - Kinder- und Jugendpsychiatrie","BGII";"307 - stationsäquivalente Behandlung in der Kinder- und Jugendpsychiatrie (30)","BGII";"31 - Psychosomatik","BGI";"","Leer"},2,0)</f>
        <v>Leer</v>
      </c>
      <c r="M1218" s="445">
        <f t="shared" si="145"/>
        <v>0</v>
      </c>
      <c r="N1218" s="445">
        <f t="shared" si="146"/>
        <v>0</v>
      </c>
      <c r="O1218" s="445">
        <f t="shared" si="149"/>
        <v>0</v>
      </c>
      <c r="P1218" s="445">
        <f t="shared" si="150"/>
        <v>0</v>
      </c>
      <c r="Q1218" s="445">
        <f t="shared" si="151"/>
        <v>0</v>
      </c>
      <c r="R1218" s="415" t="str">
        <f t="shared" si="152"/>
        <v>Leer</v>
      </c>
      <c r="S1218" s="445">
        <f>IF('Angaben KH-Standort'!D$29='A4'!D1218,IF('Angaben KH-Standort'!E$29="Ja",1,0),0)</f>
        <v>0</v>
      </c>
      <c r="T1218" s="445">
        <f>IF('Angaben KH-Standort'!D$30='A4'!D1218,IF('Angaben KH-Standort'!E$30="Ja",1,0),0)</f>
        <v>0</v>
      </c>
      <c r="U1218" s="445">
        <f>IF('Angaben KH-Standort'!D$31='A4'!D1218,IF('Angaben KH-Standort'!E$31="Ja",1,0),0)</f>
        <v>0</v>
      </c>
    </row>
    <row r="1219" spans="2:21" ht="15" customHeight="1" x14ac:dyDescent="0.3">
      <c r="B1219" s="70" t="str">
        <f t="shared" si="147"/>
        <v>!!!</v>
      </c>
      <c r="C1219" s="265" t="str">
        <f>IF(ISERROR(IF(LEN(E1219)&gt;0,VLOOKUP(TEXT($E1219,0),'Angaben Stationen'!$E$14:$J$213,5,0),"")),"?",IF(LEN(E1219)&gt;0,VLOOKUP(TEXT($E1219,0),'Angaben Stationen'!$E$14:$J$213,5,0),""))</f>
        <v/>
      </c>
      <c r="D1219" s="232" t="str">
        <f>IF(ISERROR(IF(LEN(E1219)&gt;0,VLOOKUP(TEXT($E1219,0),'Angaben Stationen'!$E$14:$J$213,6,0),"")),"STATION IST NICHT VORHANDEN",IF(LEN(E1219)&gt;0,VLOOKUP(TEXT($E1219,0),'Angaben Stationen'!$E$14:$J$213,6,0),""))</f>
        <v/>
      </c>
      <c r="E1219" s="287"/>
      <c r="F1219" s="234"/>
      <c r="G1219" s="234"/>
      <c r="H1219" s="263"/>
      <c r="I1219" s="169"/>
      <c r="K1219" s="445" t="str">
        <f t="shared" si="148"/>
        <v>Leer</v>
      </c>
      <c r="L1219" s="445" t="str">
        <f>VLOOKUP($D1219,{"29 - Psychiatrie (Erwachsene)","BGI";"297 - stationsäquivalente Behandlung in der Erwachsenenpsychiatrie (29)","BGI";"30 - Kinder- und Jugendpsychiatrie","BGII";"307 - stationsäquivalente Behandlung in der Kinder- und Jugendpsychiatrie (30)","BGII";"31 - Psychosomatik","BGI";"","Leer"},2,0)</f>
        <v>Leer</v>
      </c>
      <c r="M1219" s="445">
        <f t="shared" si="145"/>
        <v>0</v>
      </c>
      <c r="N1219" s="445">
        <f t="shared" si="146"/>
        <v>0</v>
      </c>
      <c r="O1219" s="445">
        <f t="shared" si="149"/>
        <v>0</v>
      </c>
      <c r="P1219" s="445">
        <f t="shared" si="150"/>
        <v>0</v>
      </c>
      <c r="Q1219" s="445">
        <f t="shared" si="151"/>
        <v>0</v>
      </c>
      <c r="R1219" s="415" t="str">
        <f t="shared" si="152"/>
        <v>Leer</v>
      </c>
      <c r="S1219" s="445">
        <f>IF('Angaben KH-Standort'!D$29='A4'!D1219,IF('Angaben KH-Standort'!E$29="Ja",1,0),0)</f>
        <v>0</v>
      </c>
      <c r="T1219" s="445">
        <f>IF('Angaben KH-Standort'!D$30='A4'!D1219,IF('Angaben KH-Standort'!E$30="Ja",1,0),0)</f>
        <v>0</v>
      </c>
      <c r="U1219" s="445">
        <f>IF('Angaben KH-Standort'!D$31='A4'!D1219,IF('Angaben KH-Standort'!E$31="Ja",1,0),0)</f>
        <v>0</v>
      </c>
    </row>
    <row r="1220" spans="2:21" ht="15" customHeight="1" x14ac:dyDescent="0.3">
      <c r="B1220" s="70" t="str">
        <f t="shared" si="147"/>
        <v>!!!</v>
      </c>
      <c r="C1220" s="265" t="str">
        <f>IF(ISERROR(IF(LEN(E1220)&gt;0,VLOOKUP(TEXT($E1220,0),'Angaben Stationen'!$E$14:$J$213,5,0),"")),"?",IF(LEN(E1220)&gt;0,VLOOKUP(TEXT($E1220,0),'Angaben Stationen'!$E$14:$J$213,5,0),""))</f>
        <v/>
      </c>
      <c r="D1220" s="232" t="str">
        <f>IF(ISERROR(IF(LEN(E1220)&gt;0,VLOOKUP(TEXT($E1220,0),'Angaben Stationen'!$E$14:$J$213,6,0),"")),"STATION IST NICHT VORHANDEN",IF(LEN(E1220)&gt;0,VLOOKUP(TEXT($E1220,0),'Angaben Stationen'!$E$14:$J$213,6,0),""))</f>
        <v/>
      </c>
      <c r="E1220" s="287"/>
      <c r="F1220" s="234"/>
      <c r="G1220" s="234"/>
      <c r="H1220" s="263"/>
      <c r="I1220" s="169"/>
      <c r="K1220" s="445" t="str">
        <f t="shared" si="148"/>
        <v>Leer</v>
      </c>
      <c r="L1220" s="445" t="str">
        <f>VLOOKUP($D1220,{"29 - Psychiatrie (Erwachsene)","BGI";"297 - stationsäquivalente Behandlung in der Erwachsenenpsychiatrie (29)","BGI";"30 - Kinder- und Jugendpsychiatrie","BGII";"307 - stationsäquivalente Behandlung in der Kinder- und Jugendpsychiatrie (30)","BGII";"31 - Psychosomatik","BGI";"","Leer"},2,0)</f>
        <v>Leer</v>
      </c>
      <c r="M1220" s="445">
        <f t="shared" si="145"/>
        <v>0</v>
      </c>
      <c r="N1220" s="445">
        <f t="shared" si="146"/>
        <v>0</v>
      </c>
      <c r="O1220" s="445">
        <f t="shared" si="149"/>
        <v>0</v>
      </c>
      <c r="P1220" s="445">
        <f t="shared" si="150"/>
        <v>0</v>
      </c>
      <c r="Q1220" s="445">
        <f t="shared" si="151"/>
        <v>0</v>
      </c>
      <c r="R1220" s="415" t="str">
        <f t="shared" si="152"/>
        <v>Leer</v>
      </c>
      <c r="S1220" s="445">
        <f>IF('Angaben KH-Standort'!D$29='A4'!D1220,IF('Angaben KH-Standort'!E$29="Ja",1,0),0)</f>
        <v>0</v>
      </c>
      <c r="T1220" s="445">
        <f>IF('Angaben KH-Standort'!D$30='A4'!D1220,IF('Angaben KH-Standort'!E$30="Ja",1,0),0)</f>
        <v>0</v>
      </c>
      <c r="U1220" s="445">
        <f>IF('Angaben KH-Standort'!D$31='A4'!D1220,IF('Angaben KH-Standort'!E$31="Ja",1,0),0)</f>
        <v>0</v>
      </c>
    </row>
    <row r="1221" spans="2:21" ht="15" customHeight="1" x14ac:dyDescent="0.3">
      <c r="B1221" s="70" t="str">
        <f t="shared" si="147"/>
        <v>!!!</v>
      </c>
      <c r="C1221" s="265" t="str">
        <f>IF(ISERROR(IF(LEN(E1221)&gt;0,VLOOKUP(TEXT($E1221,0),'Angaben Stationen'!$E$14:$J$213,5,0),"")),"?",IF(LEN(E1221)&gt;0,VLOOKUP(TEXT($E1221,0),'Angaben Stationen'!$E$14:$J$213,5,0),""))</f>
        <v/>
      </c>
      <c r="D1221" s="232" t="str">
        <f>IF(ISERROR(IF(LEN(E1221)&gt;0,VLOOKUP(TEXT($E1221,0),'Angaben Stationen'!$E$14:$J$213,6,0),"")),"STATION IST NICHT VORHANDEN",IF(LEN(E1221)&gt;0,VLOOKUP(TEXT($E1221,0),'Angaben Stationen'!$E$14:$J$213,6,0),""))</f>
        <v/>
      </c>
      <c r="E1221" s="287"/>
      <c r="F1221" s="234"/>
      <c r="G1221" s="234"/>
      <c r="H1221" s="263"/>
      <c r="I1221" s="169"/>
      <c r="K1221" s="445" t="str">
        <f t="shared" si="148"/>
        <v>Leer</v>
      </c>
      <c r="L1221" s="445" t="str">
        <f>VLOOKUP($D1221,{"29 - Psychiatrie (Erwachsene)","BGI";"297 - stationsäquivalente Behandlung in der Erwachsenenpsychiatrie (29)","BGI";"30 - Kinder- und Jugendpsychiatrie","BGII";"307 - stationsäquivalente Behandlung in der Kinder- und Jugendpsychiatrie (30)","BGII";"31 - Psychosomatik","BGI";"","Leer"},2,0)</f>
        <v>Leer</v>
      </c>
      <c r="M1221" s="445">
        <f t="shared" si="145"/>
        <v>0</v>
      </c>
      <c r="N1221" s="445">
        <f t="shared" si="146"/>
        <v>0</v>
      </c>
      <c r="O1221" s="445">
        <f t="shared" si="149"/>
        <v>0</v>
      </c>
      <c r="P1221" s="445">
        <f t="shared" si="150"/>
        <v>0</v>
      </c>
      <c r="Q1221" s="445">
        <f t="shared" si="151"/>
        <v>0</v>
      </c>
      <c r="R1221" s="415" t="str">
        <f t="shared" si="152"/>
        <v>Leer</v>
      </c>
      <c r="S1221" s="445">
        <f>IF('Angaben KH-Standort'!D$29='A4'!D1221,IF('Angaben KH-Standort'!E$29="Ja",1,0),0)</f>
        <v>0</v>
      </c>
      <c r="T1221" s="445">
        <f>IF('Angaben KH-Standort'!D$30='A4'!D1221,IF('Angaben KH-Standort'!E$30="Ja",1,0),0)</f>
        <v>0</v>
      </c>
      <c r="U1221" s="445">
        <f>IF('Angaben KH-Standort'!D$31='A4'!D1221,IF('Angaben KH-Standort'!E$31="Ja",1,0),0)</f>
        <v>0</v>
      </c>
    </row>
    <row r="1222" spans="2:21" ht="15" customHeight="1" x14ac:dyDescent="0.3">
      <c r="B1222" s="70" t="str">
        <f t="shared" si="147"/>
        <v>!!!</v>
      </c>
      <c r="C1222" s="265" t="str">
        <f>IF(ISERROR(IF(LEN(E1222)&gt;0,VLOOKUP(TEXT($E1222,0),'Angaben Stationen'!$E$14:$J$213,5,0),"")),"?",IF(LEN(E1222)&gt;0,VLOOKUP(TEXT($E1222,0),'Angaben Stationen'!$E$14:$J$213,5,0),""))</f>
        <v/>
      </c>
      <c r="D1222" s="232" t="str">
        <f>IF(ISERROR(IF(LEN(E1222)&gt;0,VLOOKUP(TEXT($E1222,0),'Angaben Stationen'!$E$14:$J$213,6,0),"")),"STATION IST NICHT VORHANDEN",IF(LEN(E1222)&gt;0,VLOOKUP(TEXT($E1222,0),'Angaben Stationen'!$E$14:$J$213,6,0),""))</f>
        <v/>
      </c>
      <c r="E1222" s="287"/>
      <c r="F1222" s="234"/>
      <c r="G1222" s="234"/>
      <c r="H1222" s="263"/>
      <c r="I1222" s="169"/>
      <c r="K1222" s="445" t="str">
        <f t="shared" si="148"/>
        <v>Leer</v>
      </c>
      <c r="L1222" s="445" t="str">
        <f>VLOOKUP($D1222,{"29 - Psychiatrie (Erwachsene)","BGI";"297 - stationsäquivalente Behandlung in der Erwachsenenpsychiatrie (29)","BGI";"30 - Kinder- und Jugendpsychiatrie","BGII";"307 - stationsäquivalente Behandlung in der Kinder- und Jugendpsychiatrie (30)","BGII";"31 - Psychosomatik","BGI";"","Leer"},2,0)</f>
        <v>Leer</v>
      </c>
      <c r="M1222" s="445">
        <f t="shared" si="145"/>
        <v>0</v>
      </c>
      <c r="N1222" s="445">
        <f t="shared" si="146"/>
        <v>0</v>
      </c>
      <c r="O1222" s="445">
        <f t="shared" si="149"/>
        <v>0</v>
      </c>
      <c r="P1222" s="445">
        <f t="shared" si="150"/>
        <v>0</v>
      </c>
      <c r="Q1222" s="445">
        <f t="shared" si="151"/>
        <v>0</v>
      </c>
      <c r="R1222" s="415" t="str">
        <f t="shared" si="152"/>
        <v>Leer</v>
      </c>
      <c r="S1222" s="445">
        <f>IF('Angaben KH-Standort'!D$29='A4'!D1222,IF('Angaben KH-Standort'!E$29="Ja",1,0),0)</f>
        <v>0</v>
      </c>
      <c r="T1222" s="445">
        <f>IF('Angaben KH-Standort'!D$30='A4'!D1222,IF('Angaben KH-Standort'!E$30="Ja",1,0),0)</f>
        <v>0</v>
      </c>
      <c r="U1222" s="445">
        <f>IF('Angaben KH-Standort'!D$31='A4'!D1222,IF('Angaben KH-Standort'!E$31="Ja",1,0),0)</f>
        <v>0</v>
      </c>
    </row>
    <row r="1223" spans="2:21" ht="15" customHeight="1" x14ac:dyDescent="0.3">
      <c r="B1223" s="70" t="str">
        <f t="shared" si="147"/>
        <v>!!!</v>
      </c>
      <c r="C1223" s="265" t="str">
        <f>IF(ISERROR(IF(LEN(E1223)&gt;0,VLOOKUP(TEXT($E1223,0),'Angaben Stationen'!$E$14:$J$213,5,0),"")),"?",IF(LEN(E1223)&gt;0,VLOOKUP(TEXT($E1223,0),'Angaben Stationen'!$E$14:$J$213,5,0),""))</f>
        <v/>
      </c>
      <c r="D1223" s="232" t="str">
        <f>IF(ISERROR(IF(LEN(E1223)&gt;0,VLOOKUP(TEXT($E1223,0),'Angaben Stationen'!$E$14:$J$213,6,0),"")),"STATION IST NICHT VORHANDEN",IF(LEN(E1223)&gt;0,VLOOKUP(TEXT($E1223,0),'Angaben Stationen'!$E$14:$J$213,6,0),""))</f>
        <v/>
      </c>
      <c r="E1223" s="287"/>
      <c r="F1223" s="234"/>
      <c r="G1223" s="234"/>
      <c r="H1223" s="263"/>
      <c r="I1223" s="169"/>
      <c r="K1223" s="445" t="str">
        <f t="shared" si="148"/>
        <v>Leer</v>
      </c>
      <c r="L1223" s="445" t="str">
        <f>VLOOKUP($D1223,{"29 - Psychiatrie (Erwachsene)","BGI";"297 - stationsäquivalente Behandlung in der Erwachsenenpsychiatrie (29)","BGI";"30 - Kinder- und Jugendpsychiatrie","BGII";"307 - stationsäquivalente Behandlung in der Kinder- und Jugendpsychiatrie (30)","BGII";"31 - Psychosomatik","BGI";"","Leer"},2,0)</f>
        <v>Leer</v>
      </c>
      <c r="M1223" s="445">
        <f t="shared" si="145"/>
        <v>0</v>
      </c>
      <c r="N1223" s="445">
        <f t="shared" si="146"/>
        <v>0</v>
      </c>
      <c r="O1223" s="445">
        <f t="shared" si="149"/>
        <v>0</v>
      </c>
      <c r="P1223" s="445">
        <f t="shared" si="150"/>
        <v>0</v>
      </c>
      <c r="Q1223" s="445">
        <f t="shared" si="151"/>
        <v>0</v>
      </c>
      <c r="R1223" s="415" t="str">
        <f t="shared" si="152"/>
        <v>Leer</v>
      </c>
      <c r="S1223" s="445">
        <f>IF('Angaben KH-Standort'!D$29='A4'!D1223,IF('Angaben KH-Standort'!E$29="Ja",1,0),0)</f>
        <v>0</v>
      </c>
      <c r="T1223" s="445">
        <f>IF('Angaben KH-Standort'!D$30='A4'!D1223,IF('Angaben KH-Standort'!E$30="Ja",1,0),0)</f>
        <v>0</v>
      </c>
      <c r="U1223" s="445">
        <f>IF('Angaben KH-Standort'!D$31='A4'!D1223,IF('Angaben KH-Standort'!E$31="Ja",1,0),0)</f>
        <v>0</v>
      </c>
    </row>
    <row r="1224" spans="2:21" ht="15" customHeight="1" x14ac:dyDescent="0.3">
      <c r="B1224" s="70" t="str">
        <f t="shared" si="147"/>
        <v>!!!</v>
      </c>
      <c r="C1224" s="265" t="str">
        <f>IF(ISERROR(IF(LEN(E1224)&gt;0,VLOOKUP(TEXT($E1224,0),'Angaben Stationen'!$E$14:$J$213,5,0),"")),"?",IF(LEN(E1224)&gt;0,VLOOKUP(TEXT($E1224,0),'Angaben Stationen'!$E$14:$J$213,5,0),""))</f>
        <v/>
      </c>
      <c r="D1224" s="232" t="str">
        <f>IF(ISERROR(IF(LEN(E1224)&gt;0,VLOOKUP(TEXT($E1224,0),'Angaben Stationen'!$E$14:$J$213,6,0),"")),"STATION IST NICHT VORHANDEN",IF(LEN(E1224)&gt;0,VLOOKUP(TEXT($E1224,0),'Angaben Stationen'!$E$14:$J$213,6,0),""))</f>
        <v/>
      </c>
      <c r="E1224" s="287"/>
      <c r="F1224" s="234"/>
      <c r="G1224" s="234"/>
      <c r="H1224" s="263"/>
      <c r="I1224" s="169"/>
      <c r="K1224" s="445" t="str">
        <f t="shared" si="148"/>
        <v>Leer</v>
      </c>
      <c r="L1224" s="445" t="str">
        <f>VLOOKUP($D1224,{"29 - Psychiatrie (Erwachsene)","BGI";"297 - stationsäquivalente Behandlung in der Erwachsenenpsychiatrie (29)","BGI";"30 - Kinder- und Jugendpsychiatrie","BGII";"307 - stationsäquivalente Behandlung in der Kinder- und Jugendpsychiatrie (30)","BGII";"31 - Psychosomatik","BGI";"","Leer"},2,0)</f>
        <v>Leer</v>
      </c>
      <c r="M1224" s="445">
        <f t="shared" si="145"/>
        <v>0</v>
      </c>
      <c r="N1224" s="445">
        <f t="shared" si="146"/>
        <v>0</v>
      </c>
      <c r="O1224" s="445">
        <f t="shared" si="149"/>
        <v>0</v>
      </c>
      <c r="P1224" s="445">
        <f t="shared" si="150"/>
        <v>0</v>
      </c>
      <c r="Q1224" s="445">
        <f t="shared" si="151"/>
        <v>0</v>
      </c>
      <c r="R1224" s="415" t="str">
        <f t="shared" si="152"/>
        <v>Leer</v>
      </c>
      <c r="S1224" s="445">
        <f>IF('Angaben KH-Standort'!D$29='A4'!D1224,IF('Angaben KH-Standort'!E$29="Ja",1,0),0)</f>
        <v>0</v>
      </c>
      <c r="T1224" s="445">
        <f>IF('Angaben KH-Standort'!D$30='A4'!D1224,IF('Angaben KH-Standort'!E$30="Ja",1,0),0)</f>
        <v>0</v>
      </c>
      <c r="U1224" s="445">
        <f>IF('Angaben KH-Standort'!D$31='A4'!D1224,IF('Angaben KH-Standort'!E$31="Ja",1,0),0)</f>
        <v>0</v>
      </c>
    </row>
    <row r="1225" spans="2:21" ht="15" customHeight="1" x14ac:dyDescent="0.3">
      <c r="B1225" s="70" t="str">
        <f t="shared" si="147"/>
        <v>!!!</v>
      </c>
      <c r="C1225" s="265" t="str">
        <f>IF(ISERROR(IF(LEN(E1225)&gt;0,VLOOKUP(TEXT($E1225,0),'Angaben Stationen'!$E$14:$J$213,5,0),"")),"?",IF(LEN(E1225)&gt;0,VLOOKUP(TEXT($E1225,0),'Angaben Stationen'!$E$14:$J$213,5,0),""))</f>
        <v/>
      </c>
      <c r="D1225" s="232" t="str">
        <f>IF(ISERROR(IF(LEN(E1225)&gt;0,VLOOKUP(TEXT($E1225,0),'Angaben Stationen'!$E$14:$J$213,6,0),"")),"STATION IST NICHT VORHANDEN",IF(LEN(E1225)&gt;0,VLOOKUP(TEXT($E1225,0),'Angaben Stationen'!$E$14:$J$213,6,0),""))</f>
        <v/>
      </c>
      <c r="E1225" s="287"/>
      <c r="F1225" s="234"/>
      <c r="G1225" s="234"/>
      <c r="H1225" s="263"/>
      <c r="I1225" s="169"/>
      <c r="K1225" s="445" t="str">
        <f t="shared" si="148"/>
        <v>Leer</v>
      </c>
      <c r="L1225" s="445" t="str">
        <f>VLOOKUP($D1225,{"29 - Psychiatrie (Erwachsene)","BGI";"297 - stationsäquivalente Behandlung in der Erwachsenenpsychiatrie (29)","BGI";"30 - Kinder- und Jugendpsychiatrie","BGII";"307 - stationsäquivalente Behandlung in der Kinder- und Jugendpsychiatrie (30)","BGII";"31 - Psychosomatik","BGI";"","Leer"},2,0)</f>
        <v>Leer</v>
      </c>
      <c r="M1225" s="445">
        <f t="shared" si="145"/>
        <v>0</v>
      </c>
      <c r="N1225" s="445">
        <f t="shared" si="146"/>
        <v>0</v>
      </c>
      <c r="O1225" s="445">
        <f t="shared" si="149"/>
        <v>0</v>
      </c>
      <c r="P1225" s="445">
        <f t="shared" si="150"/>
        <v>0</v>
      </c>
      <c r="Q1225" s="445">
        <f t="shared" si="151"/>
        <v>0</v>
      </c>
      <c r="R1225" s="415" t="str">
        <f t="shared" si="152"/>
        <v>Leer</v>
      </c>
      <c r="S1225" s="445">
        <f>IF('Angaben KH-Standort'!D$29='A4'!D1225,IF('Angaben KH-Standort'!E$29="Ja",1,0),0)</f>
        <v>0</v>
      </c>
      <c r="T1225" s="445">
        <f>IF('Angaben KH-Standort'!D$30='A4'!D1225,IF('Angaben KH-Standort'!E$30="Ja",1,0),0)</f>
        <v>0</v>
      </c>
      <c r="U1225" s="445">
        <f>IF('Angaben KH-Standort'!D$31='A4'!D1225,IF('Angaben KH-Standort'!E$31="Ja",1,0),0)</f>
        <v>0</v>
      </c>
    </row>
    <row r="1226" spans="2:21" ht="15" customHeight="1" x14ac:dyDescent="0.3">
      <c r="B1226" s="70" t="str">
        <f t="shared" si="147"/>
        <v>!!!</v>
      </c>
      <c r="C1226" s="265" t="str">
        <f>IF(ISERROR(IF(LEN(E1226)&gt;0,VLOOKUP(TEXT($E1226,0),'Angaben Stationen'!$E$14:$J$213,5,0),"")),"?",IF(LEN(E1226)&gt;0,VLOOKUP(TEXT($E1226,0),'Angaben Stationen'!$E$14:$J$213,5,0),""))</f>
        <v/>
      </c>
      <c r="D1226" s="232" t="str">
        <f>IF(ISERROR(IF(LEN(E1226)&gt;0,VLOOKUP(TEXT($E1226,0),'Angaben Stationen'!$E$14:$J$213,6,0),"")),"STATION IST NICHT VORHANDEN",IF(LEN(E1226)&gt;0,VLOOKUP(TEXT($E1226,0),'Angaben Stationen'!$E$14:$J$213,6,0),""))</f>
        <v/>
      </c>
      <c r="E1226" s="287"/>
      <c r="F1226" s="234"/>
      <c r="G1226" s="234"/>
      <c r="H1226" s="263"/>
      <c r="I1226" s="169"/>
      <c r="K1226" s="445" t="str">
        <f t="shared" si="148"/>
        <v>Leer</v>
      </c>
      <c r="L1226" s="445" t="str">
        <f>VLOOKUP($D1226,{"29 - Psychiatrie (Erwachsene)","BGI";"297 - stationsäquivalente Behandlung in der Erwachsenenpsychiatrie (29)","BGI";"30 - Kinder- und Jugendpsychiatrie","BGII";"307 - stationsäquivalente Behandlung in der Kinder- und Jugendpsychiatrie (30)","BGII";"31 - Psychosomatik","BGI";"","Leer"},2,0)</f>
        <v>Leer</v>
      </c>
      <c r="M1226" s="445">
        <f t="shared" si="145"/>
        <v>0</v>
      </c>
      <c r="N1226" s="445">
        <f t="shared" si="146"/>
        <v>0</v>
      </c>
      <c r="O1226" s="445">
        <f t="shared" si="149"/>
        <v>0</v>
      </c>
      <c r="P1226" s="445">
        <f t="shared" si="150"/>
        <v>0</v>
      </c>
      <c r="Q1226" s="445">
        <f t="shared" si="151"/>
        <v>0</v>
      </c>
      <c r="R1226" s="415" t="str">
        <f t="shared" si="152"/>
        <v>Leer</v>
      </c>
      <c r="S1226" s="445">
        <f>IF('Angaben KH-Standort'!D$29='A4'!D1226,IF('Angaben KH-Standort'!E$29="Ja",1,0),0)</f>
        <v>0</v>
      </c>
      <c r="T1226" s="445">
        <f>IF('Angaben KH-Standort'!D$30='A4'!D1226,IF('Angaben KH-Standort'!E$30="Ja",1,0),0)</f>
        <v>0</v>
      </c>
      <c r="U1226" s="445">
        <f>IF('Angaben KH-Standort'!D$31='A4'!D1226,IF('Angaben KH-Standort'!E$31="Ja",1,0),0)</f>
        <v>0</v>
      </c>
    </row>
    <row r="1227" spans="2:21" ht="15" customHeight="1" x14ac:dyDescent="0.3">
      <c r="B1227" s="70" t="str">
        <f t="shared" si="147"/>
        <v>!!!</v>
      </c>
      <c r="C1227" s="265" t="str">
        <f>IF(ISERROR(IF(LEN(E1227)&gt;0,VLOOKUP(TEXT($E1227,0),'Angaben Stationen'!$E$14:$J$213,5,0),"")),"?",IF(LEN(E1227)&gt;0,VLOOKUP(TEXT($E1227,0),'Angaben Stationen'!$E$14:$J$213,5,0),""))</f>
        <v/>
      </c>
      <c r="D1227" s="232" t="str">
        <f>IF(ISERROR(IF(LEN(E1227)&gt;0,VLOOKUP(TEXT($E1227,0),'Angaben Stationen'!$E$14:$J$213,6,0),"")),"STATION IST NICHT VORHANDEN",IF(LEN(E1227)&gt;0,VLOOKUP(TEXT($E1227,0),'Angaben Stationen'!$E$14:$J$213,6,0),""))</f>
        <v/>
      </c>
      <c r="E1227" s="287"/>
      <c r="F1227" s="234"/>
      <c r="G1227" s="234"/>
      <c r="H1227" s="263"/>
      <c r="I1227" s="169"/>
      <c r="K1227" s="445" t="str">
        <f t="shared" si="148"/>
        <v>Leer</v>
      </c>
      <c r="L1227" s="445" t="str">
        <f>VLOOKUP($D1227,{"29 - Psychiatrie (Erwachsene)","BGI";"297 - stationsäquivalente Behandlung in der Erwachsenenpsychiatrie (29)","BGI";"30 - Kinder- und Jugendpsychiatrie","BGII";"307 - stationsäquivalente Behandlung in der Kinder- und Jugendpsychiatrie (30)","BGII";"31 - Psychosomatik","BGI";"","Leer"},2,0)</f>
        <v>Leer</v>
      </c>
      <c r="M1227" s="445">
        <f t="shared" si="145"/>
        <v>0</v>
      </c>
      <c r="N1227" s="445">
        <f t="shared" si="146"/>
        <v>0</v>
      </c>
      <c r="O1227" s="445">
        <f t="shared" si="149"/>
        <v>0</v>
      </c>
      <c r="P1227" s="445">
        <f t="shared" si="150"/>
        <v>0</v>
      </c>
      <c r="Q1227" s="445">
        <f t="shared" si="151"/>
        <v>0</v>
      </c>
      <c r="R1227" s="415" t="str">
        <f t="shared" si="152"/>
        <v>Leer</v>
      </c>
      <c r="S1227" s="445">
        <f>IF('Angaben KH-Standort'!D$29='A4'!D1227,IF('Angaben KH-Standort'!E$29="Ja",1,0),0)</f>
        <v>0</v>
      </c>
      <c r="T1227" s="445">
        <f>IF('Angaben KH-Standort'!D$30='A4'!D1227,IF('Angaben KH-Standort'!E$30="Ja",1,0),0)</f>
        <v>0</v>
      </c>
      <c r="U1227" s="445">
        <f>IF('Angaben KH-Standort'!D$31='A4'!D1227,IF('Angaben KH-Standort'!E$31="Ja",1,0),0)</f>
        <v>0</v>
      </c>
    </row>
    <row r="1228" spans="2:21" ht="15" customHeight="1" x14ac:dyDescent="0.3">
      <c r="B1228" s="70" t="str">
        <f t="shared" si="147"/>
        <v>!!!</v>
      </c>
      <c r="C1228" s="265" t="str">
        <f>IF(ISERROR(IF(LEN(E1228)&gt;0,VLOOKUP(TEXT($E1228,0),'Angaben Stationen'!$E$14:$J$213,5,0),"")),"?",IF(LEN(E1228)&gt;0,VLOOKUP(TEXT($E1228,0),'Angaben Stationen'!$E$14:$J$213,5,0),""))</f>
        <v/>
      </c>
      <c r="D1228" s="232" t="str">
        <f>IF(ISERROR(IF(LEN(E1228)&gt;0,VLOOKUP(TEXT($E1228,0),'Angaben Stationen'!$E$14:$J$213,6,0),"")),"STATION IST NICHT VORHANDEN",IF(LEN(E1228)&gt;0,VLOOKUP(TEXT($E1228,0),'Angaben Stationen'!$E$14:$J$213,6,0),""))</f>
        <v/>
      </c>
      <c r="E1228" s="287"/>
      <c r="F1228" s="234"/>
      <c r="G1228" s="234"/>
      <c r="H1228" s="263"/>
      <c r="I1228" s="169"/>
      <c r="K1228" s="445" t="str">
        <f t="shared" si="148"/>
        <v>Leer</v>
      </c>
      <c r="L1228" s="445" t="str">
        <f>VLOOKUP($D1228,{"29 - Psychiatrie (Erwachsene)","BGI";"297 - stationsäquivalente Behandlung in der Erwachsenenpsychiatrie (29)","BGI";"30 - Kinder- und Jugendpsychiatrie","BGII";"307 - stationsäquivalente Behandlung in der Kinder- und Jugendpsychiatrie (30)","BGII";"31 - Psychosomatik","BGI";"","Leer"},2,0)</f>
        <v>Leer</v>
      </c>
      <c r="M1228" s="445">
        <f t="shared" si="145"/>
        <v>0</v>
      </c>
      <c r="N1228" s="445">
        <f t="shared" si="146"/>
        <v>0</v>
      </c>
      <c r="O1228" s="445">
        <f t="shared" si="149"/>
        <v>0</v>
      </c>
      <c r="P1228" s="445">
        <f t="shared" si="150"/>
        <v>0</v>
      </c>
      <c r="Q1228" s="445">
        <f t="shared" si="151"/>
        <v>0</v>
      </c>
      <c r="R1228" s="415" t="str">
        <f t="shared" si="152"/>
        <v>Leer</v>
      </c>
      <c r="S1228" s="445">
        <f>IF('Angaben KH-Standort'!D$29='A4'!D1228,IF('Angaben KH-Standort'!E$29="Ja",1,0),0)</f>
        <v>0</v>
      </c>
      <c r="T1228" s="445">
        <f>IF('Angaben KH-Standort'!D$30='A4'!D1228,IF('Angaben KH-Standort'!E$30="Ja",1,0),0)</f>
        <v>0</v>
      </c>
      <c r="U1228" s="445">
        <f>IF('Angaben KH-Standort'!D$31='A4'!D1228,IF('Angaben KH-Standort'!E$31="Ja",1,0),0)</f>
        <v>0</v>
      </c>
    </row>
    <row r="1229" spans="2:21" ht="15" customHeight="1" x14ac:dyDescent="0.3">
      <c r="B1229" s="70" t="str">
        <f t="shared" si="147"/>
        <v>!!!</v>
      </c>
      <c r="C1229" s="265" t="str">
        <f>IF(ISERROR(IF(LEN(E1229)&gt;0,VLOOKUP(TEXT($E1229,0),'Angaben Stationen'!$E$14:$J$213,5,0),"")),"?",IF(LEN(E1229)&gt;0,VLOOKUP(TEXT($E1229,0),'Angaben Stationen'!$E$14:$J$213,5,0),""))</f>
        <v/>
      </c>
      <c r="D1229" s="232" t="str">
        <f>IF(ISERROR(IF(LEN(E1229)&gt;0,VLOOKUP(TEXT($E1229,0),'Angaben Stationen'!$E$14:$J$213,6,0),"")),"STATION IST NICHT VORHANDEN",IF(LEN(E1229)&gt;0,VLOOKUP(TEXT($E1229,0),'Angaben Stationen'!$E$14:$J$213,6,0),""))</f>
        <v/>
      </c>
      <c r="E1229" s="287"/>
      <c r="F1229" s="234"/>
      <c r="G1229" s="234"/>
      <c r="H1229" s="263"/>
      <c r="I1229" s="169"/>
      <c r="K1229" s="445" t="str">
        <f t="shared" si="148"/>
        <v>Leer</v>
      </c>
      <c r="L1229" s="445" t="str">
        <f>VLOOKUP($D1229,{"29 - Psychiatrie (Erwachsene)","BGI";"297 - stationsäquivalente Behandlung in der Erwachsenenpsychiatrie (29)","BGI";"30 - Kinder- und Jugendpsychiatrie","BGII";"307 - stationsäquivalente Behandlung in der Kinder- und Jugendpsychiatrie (30)","BGII";"31 - Psychosomatik","BGI";"","Leer"},2,0)</f>
        <v>Leer</v>
      </c>
      <c r="M1229" s="445">
        <f t="shared" si="145"/>
        <v>0</v>
      </c>
      <c r="N1229" s="445">
        <f t="shared" si="146"/>
        <v>0</v>
      </c>
      <c r="O1229" s="445">
        <f t="shared" si="149"/>
        <v>0</v>
      </c>
      <c r="P1229" s="445">
        <f t="shared" si="150"/>
        <v>0</v>
      </c>
      <c r="Q1229" s="445">
        <f t="shared" si="151"/>
        <v>0</v>
      </c>
      <c r="R1229" s="415" t="str">
        <f t="shared" si="152"/>
        <v>Leer</v>
      </c>
      <c r="S1229" s="445">
        <f>IF('Angaben KH-Standort'!D$29='A4'!D1229,IF('Angaben KH-Standort'!E$29="Ja",1,0),0)</f>
        <v>0</v>
      </c>
      <c r="T1229" s="445">
        <f>IF('Angaben KH-Standort'!D$30='A4'!D1229,IF('Angaben KH-Standort'!E$30="Ja",1,0),0)</f>
        <v>0</v>
      </c>
      <c r="U1229" s="445">
        <f>IF('Angaben KH-Standort'!D$31='A4'!D1229,IF('Angaben KH-Standort'!E$31="Ja",1,0),0)</f>
        <v>0</v>
      </c>
    </row>
    <row r="1230" spans="2:21" ht="15" customHeight="1" x14ac:dyDescent="0.3">
      <c r="B1230" s="70" t="str">
        <f t="shared" si="147"/>
        <v>!!!</v>
      </c>
      <c r="C1230" s="265" t="str">
        <f>IF(ISERROR(IF(LEN(E1230)&gt;0,VLOOKUP(TEXT($E1230,0),'Angaben Stationen'!$E$14:$J$213,5,0),"")),"?",IF(LEN(E1230)&gt;0,VLOOKUP(TEXT($E1230,0),'Angaben Stationen'!$E$14:$J$213,5,0),""))</f>
        <v/>
      </c>
      <c r="D1230" s="232" t="str">
        <f>IF(ISERROR(IF(LEN(E1230)&gt;0,VLOOKUP(TEXT($E1230,0),'Angaben Stationen'!$E$14:$J$213,6,0),"")),"STATION IST NICHT VORHANDEN",IF(LEN(E1230)&gt;0,VLOOKUP(TEXT($E1230,0),'Angaben Stationen'!$E$14:$J$213,6,0),""))</f>
        <v/>
      </c>
      <c r="E1230" s="287"/>
      <c r="F1230" s="234"/>
      <c r="G1230" s="234"/>
      <c r="H1230" s="263"/>
      <c r="I1230" s="169"/>
      <c r="K1230" s="445" t="str">
        <f t="shared" si="148"/>
        <v>Leer</v>
      </c>
      <c r="L1230" s="445" t="str">
        <f>VLOOKUP($D1230,{"29 - Psychiatrie (Erwachsene)","BGI";"297 - stationsäquivalente Behandlung in der Erwachsenenpsychiatrie (29)","BGI";"30 - Kinder- und Jugendpsychiatrie","BGII";"307 - stationsäquivalente Behandlung in der Kinder- und Jugendpsychiatrie (30)","BGII";"31 - Psychosomatik","BGI";"","Leer"},2,0)</f>
        <v>Leer</v>
      </c>
      <c r="M1230" s="445">
        <f t="shared" si="145"/>
        <v>0</v>
      </c>
      <c r="N1230" s="445">
        <f t="shared" si="146"/>
        <v>0</v>
      </c>
      <c r="O1230" s="445">
        <f t="shared" si="149"/>
        <v>0</v>
      </c>
      <c r="P1230" s="445">
        <f t="shared" si="150"/>
        <v>0</v>
      </c>
      <c r="Q1230" s="445">
        <f t="shared" si="151"/>
        <v>0</v>
      </c>
      <c r="R1230" s="415" t="str">
        <f t="shared" si="152"/>
        <v>Leer</v>
      </c>
      <c r="S1230" s="445">
        <f>IF('Angaben KH-Standort'!D$29='A4'!D1230,IF('Angaben KH-Standort'!E$29="Ja",1,0),0)</f>
        <v>0</v>
      </c>
      <c r="T1230" s="445">
        <f>IF('Angaben KH-Standort'!D$30='A4'!D1230,IF('Angaben KH-Standort'!E$30="Ja",1,0),0)</f>
        <v>0</v>
      </c>
      <c r="U1230" s="445">
        <f>IF('Angaben KH-Standort'!D$31='A4'!D1230,IF('Angaben KH-Standort'!E$31="Ja",1,0),0)</f>
        <v>0</v>
      </c>
    </row>
    <row r="1231" spans="2:21" ht="15" customHeight="1" x14ac:dyDescent="0.3">
      <c r="B1231" s="70" t="str">
        <f t="shared" si="147"/>
        <v>!!!</v>
      </c>
      <c r="C1231" s="265" t="str">
        <f>IF(ISERROR(IF(LEN(E1231)&gt;0,VLOOKUP(TEXT($E1231,0),'Angaben Stationen'!$E$14:$J$213,5,0),"")),"?",IF(LEN(E1231)&gt;0,VLOOKUP(TEXT($E1231,0),'Angaben Stationen'!$E$14:$J$213,5,0),""))</f>
        <v/>
      </c>
      <c r="D1231" s="232" t="str">
        <f>IF(ISERROR(IF(LEN(E1231)&gt;0,VLOOKUP(TEXT($E1231,0),'Angaben Stationen'!$E$14:$J$213,6,0),"")),"STATION IST NICHT VORHANDEN",IF(LEN(E1231)&gt;0,VLOOKUP(TEXT($E1231,0),'Angaben Stationen'!$E$14:$J$213,6,0),""))</f>
        <v/>
      </c>
      <c r="E1231" s="287"/>
      <c r="F1231" s="234"/>
      <c r="G1231" s="234"/>
      <c r="H1231" s="263"/>
      <c r="I1231" s="169"/>
      <c r="K1231" s="445" t="str">
        <f t="shared" si="148"/>
        <v>Leer</v>
      </c>
      <c r="L1231" s="445" t="str">
        <f>VLOOKUP($D1231,{"29 - Psychiatrie (Erwachsene)","BGI";"297 - stationsäquivalente Behandlung in der Erwachsenenpsychiatrie (29)","BGI";"30 - Kinder- und Jugendpsychiatrie","BGII";"307 - stationsäquivalente Behandlung in der Kinder- und Jugendpsychiatrie (30)","BGII";"31 - Psychosomatik","BGI";"","Leer"},2,0)</f>
        <v>Leer</v>
      </c>
      <c r="M1231" s="445">
        <f t="shared" si="145"/>
        <v>0</v>
      </c>
      <c r="N1231" s="445">
        <f t="shared" si="146"/>
        <v>0</v>
      </c>
      <c r="O1231" s="445">
        <f t="shared" si="149"/>
        <v>0</v>
      </c>
      <c r="P1231" s="445">
        <f t="shared" si="150"/>
        <v>0</v>
      </c>
      <c r="Q1231" s="445">
        <f t="shared" si="151"/>
        <v>0</v>
      </c>
      <c r="R1231" s="415" t="str">
        <f t="shared" si="152"/>
        <v>Leer</v>
      </c>
      <c r="S1231" s="445">
        <f>IF('Angaben KH-Standort'!D$29='A4'!D1231,IF('Angaben KH-Standort'!E$29="Ja",1,0),0)</f>
        <v>0</v>
      </c>
      <c r="T1231" s="445">
        <f>IF('Angaben KH-Standort'!D$30='A4'!D1231,IF('Angaben KH-Standort'!E$30="Ja",1,0),0)</f>
        <v>0</v>
      </c>
      <c r="U1231" s="445">
        <f>IF('Angaben KH-Standort'!D$31='A4'!D1231,IF('Angaben KH-Standort'!E$31="Ja",1,0),0)</f>
        <v>0</v>
      </c>
    </row>
    <row r="1232" spans="2:21" ht="15" customHeight="1" x14ac:dyDescent="0.3">
      <c r="B1232" s="70" t="str">
        <f t="shared" si="147"/>
        <v>!!!</v>
      </c>
      <c r="C1232" s="265" t="str">
        <f>IF(ISERROR(IF(LEN(E1232)&gt;0,VLOOKUP(TEXT($E1232,0),'Angaben Stationen'!$E$14:$J$213,5,0),"")),"?",IF(LEN(E1232)&gt;0,VLOOKUP(TEXT($E1232,0),'Angaben Stationen'!$E$14:$J$213,5,0),""))</f>
        <v/>
      </c>
      <c r="D1232" s="232" t="str">
        <f>IF(ISERROR(IF(LEN(E1232)&gt;0,VLOOKUP(TEXT($E1232,0),'Angaben Stationen'!$E$14:$J$213,6,0),"")),"STATION IST NICHT VORHANDEN",IF(LEN(E1232)&gt;0,VLOOKUP(TEXT($E1232,0),'Angaben Stationen'!$E$14:$J$213,6,0),""))</f>
        <v/>
      </c>
      <c r="E1232" s="287"/>
      <c r="F1232" s="234"/>
      <c r="G1232" s="234"/>
      <c r="H1232" s="263"/>
      <c r="I1232" s="169"/>
      <c r="K1232" s="445" t="str">
        <f t="shared" si="148"/>
        <v>Leer</v>
      </c>
      <c r="L1232" s="445" t="str">
        <f>VLOOKUP($D1232,{"29 - Psychiatrie (Erwachsene)","BGI";"297 - stationsäquivalente Behandlung in der Erwachsenenpsychiatrie (29)","BGI";"30 - Kinder- und Jugendpsychiatrie","BGII";"307 - stationsäquivalente Behandlung in der Kinder- und Jugendpsychiatrie (30)","BGII";"31 - Psychosomatik","BGI";"","Leer"},2,0)</f>
        <v>Leer</v>
      </c>
      <c r="M1232" s="445">
        <f t="shared" si="145"/>
        <v>0</v>
      </c>
      <c r="N1232" s="445">
        <f t="shared" si="146"/>
        <v>0</v>
      </c>
      <c r="O1232" s="445">
        <f t="shared" si="149"/>
        <v>0</v>
      </c>
      <c r="P1232" s="445">
        <f t="shared" si="150"/>
        <v>0</v>
      </c>
      <c r="Q1232" s="445">
        <f t="shared" si="151"/>
        <v>0</v>
      </c>
      <c r="R1232" s="415" t="str">
        <f t="shared" si="152"/>
        <v>Leer</v>
      </c>
      <c r="S1232" s="445">
        <f>IF('Angaben KH-Standort'!D$29='A4'!D1232,IF('Angaben KH-Standort'!E$29="Ja",1,0),0)</f>
        <v>0</v>
      </c>
      <c r="T1232" s="445">
        <f>IF('Angaben KH-Standort'!D$30='A4'!D1232,IF('Angaben KH-Standort'!E$30="Ja",1,0),0)</f>
        <v>0</v>
      </c>
      <c r="U1232" s="445">
        <f>IF('Angaben KH-Standort'!D$31='A4'!D1232,IF('Angaben KH-Standort'!E$31="Ja",1,0),0)</f>
        <v>0</v>
      </c>
    </row>
    <row r="1233" spans="2:21" ht="15" customHeight="1" x14ac:dyDescent="0.3">
      <c r="B1233" s="70" t="str">
        <f t="shared" si="147"/>
        <v>!!!</v>
      </c>
      <c r="C1233" s="265" t="str">
        <f>IF(ISERROR(IF(LEN(E1233)&gt;0,VLOOKUP(TEXT($E1233,0),'Angaben Stationen'!$E$14:$J$213,5,0),"")),"?",IF(LEN(E1233)&gt;0,VLOOKUP(TEXT($E1233,0),'Angaben Stationen'!$E$14:$J$213,5,0),""))</f>
        <v/>
      </c>
      <c r="D1233" s="232" t="str">
        <f>IF(ISERROR(IF(LEN(E1233)&gt;0,VLOOKUP(TEXT($E1233,0),'Angaben Stationen'!$E$14:$J$213,6,0),"")),"STATION IST NICHT VORHANDEN",IF(LEN(E1233)&gt;0,VLOOKUP(TEXT($E1233,0),'Angaben Stationen'!$E$14:$J$213,6,0),""))</f>
        <v/>
      </c>
      <c r="E1233" s="287"/>
      <c r="F1233" s="234"/>
      <c r="G1233" s="234"/>
      <c r="H1233" s="263"/>
      <c r="I1233" s="169"/>
      <c r="K1233" s="445" t="str">
        <f t="shared" si="148"/>
        <v>Leer</v>
      </c>
      <c r="L1233" s="445" t="str">
        <f>VLOOKUP($D1233,{"29 - Psychiatrie (Erwachsene)","BGI";"297 - stationsäquivalente Behandlung in der Erwachsenenpsychiatrie (29)","BGI";"30 - Kinder- und Jugendpsychiatrie","BGII";"307 - stationsäquivalente Behandlung in der Kinder- und Jugendpsychiatrie (30)","BGII";"31 - Psychosomatik","BGI";"","Leer"},2,0)</f>
        <v>Leer</v>
      </c>
      <c r="M1233" s="445">
        <f t="shared" si="145"/>
        <v>0</v>
      </c>
      <c r="N1233" s="445">
        <f t="shared" si="146"/>
        <v>0</v>
      </c>
      <c r="O1233" s="445">
        <f t="shared" si="149"/>
        <v>0</v>
      </c>
      <c r="P1233" s="445">
        <f t="shared" si="150"/>
        <v>0</v>
      </c>
      <c r="Q1233" s="445">
        <f t="shared" si="151"/>
        <v>0</v>
      </c>
      <c r="R1233" s="415" t="str">
        <f t="shared" si="152"/>
        <v>Leer</v>
      </c>
      <c r="S1233" s="445">
        <f>IF('Angaben KH-Standort'!D$29='A4'!D1233,IF('Angaben KH-Standort'!E$29="Ja",1,0),0)</f>
        <v>0</v>
      </c>
      <c r="T1233" s="445">
        <f>IF('Angaben KH-Standort'!D$30='A4'!D1233,IF('Angaben KH-Standort'!E$30="Ja",1,0),0)</f>
        <v>0</v>
      </c>
      <c r="U1233" s="445">
        <f>IF('Angaben KH-Standort'!D$31='A4'!D1233,IF('Angaben KH-Standort'!E$31="Ja",1,0),0)</f>
        <v>0</v>
      </c>
    </row>
    <row r="1234" spans="2:21" ht="15" customHeight="1" x14ac:dyDescent="0.3">
      <c r="B1234" s="70" t="str">
        <f t="shared" si="147"/>
        <v>!!!</v>
      </c>
      <c r="C1234" s="265" t="str">
        <f>IF(ISERROR(IF(LEN(E1234)&gt;0,VLOOKUP(TEXT($E1234,0),'Angaben Stationen'!$E$14:$J$213,5,0),"")),"?",IF(LEN(E1234)&gt;0,VLOOKUP(TEXT($E1234,0),'Angaben Stationen'!$E$14:$J$213,5,0),""))</f>
        <v/>
      </c>
      <c r="D1234" s="232" t="str">
        <f>IF(ISERROR(IF(LEN(E1234)&gt;0,VLOOKUP(TEXT($E1234,0),'Angaben Stationen'!$E$14:$J$213,6,0),"")),"STATION IST NICHT VORHANDEN",IF(LEN(E1234)&gt;0,VLOOKUP(TEXT($E1234,0),'Angaben Stationen'!$E$14:$J$213,6,0),""))</f>
        <v/>
      </c>
      <c r="E1234" s="287"/>
      <c r="F1234" s="234"/>
      <c r="G1234" s="234"/>
      <c r="H1234" s="263"/>
      <c r="I1234" s="169"/>
      <c r="K1234" s="445" t="str">
        <f t="shared" si="148"/>
        <v>Leer</v>
      </c>
      <c r="L1234" s="445" t="str">
        <f>VLOOKUP($D1234,{"29 - Psychiatrie (Erwachsene)","BGI";"297 - stationsäquivalente Behandlung in der Erwachsenenpsychiatrie (29)","BGI";"30 - Kinder- und Jugendpsychiatrie","BGII";"307 - stationsäquivalente Behandlung in der Kinder- und Jugendpsychiatrie (30)","BGII";"31 - Psychosomatik","BGI";"","Leer"},2,0)</f>
        <v>Leer</v>
      </c>
      <c r="M1234" s="445">
        <f t="shared" si="145"/>
        <v>0</v>
      </c>
      <c r="N1234" s="445">
        <f t="shared" si="146"/>
        <v>0</v>
      </c>
      <c r="O1234" s="445">
        <f t="shared" si="149"/>
        <v>0</v>
      </c>
      <c r="P1234" s="445">
        <f t="shared" si="150"/>
        <v>0</v>
      </c>
      <c r="Q1234" s="445">
        <f t="shared" si="151"/>
        <v>0</v>
      </c>
      <c r="R1234" s="415" t="str">
        <f t="shared" si="152"/>
        <v>Leer</v>
      </c>
      <c r="S1234" s="445">
        <f>IF('Angaben KH-Standort'!D$29='A4'!D1234,IF('Angaben KH-Standort'!E$29="Ja",1,0),0)</f>
        <v>0</v>
      </c>
      <c r="T1234" s="445">
        <f>IF('Angaben KH-Standort'!D$30='A4'!D1234,IF('Angaben KH-Standort'!E$30="Ja",1,0),0)</f>
        <v>0</v>
      </c>
      <c r="U1234" s="445">
        <f>IF('Angaben KH-Standort'!D$31='A4'!D1234,IF('Angaben KH-Standort'!E$31="Ja",1,0),0)</f>
        <v>0</v>
      </c>
    </row>
    <row r="1235" spans="2:21" ht="15" customHeight="1" x14ac:dyDescent="0.3">
      <c r="B1235" s="70" t="str">
        <f t="shared" si="147"/>
        <v>!!!</v>
      </c>
      <c r="C1235" s="265" t="str">
        <f>IF(ISERROR(IF(LEN(E1235)&gt;0,VLOOKUP(TEXT($E1235,0),'Angaben Stationen'!$E$14:$J$213,5,0),"")),"?",IF(LEN(E1235)&gt;0,VLOOKUP(TEXT($E1235,0),'Angaben Stationen'!$E$14:$J$213,5,0),""))</f>
        <v/>
      </c>
      <c r="D1235" s="232" t="str">
        <f>IF(ISERROR(IF(LEN(E1235)&gt;0,VLOOKUP(TEXT($E1235,0),'Angaben Stationen'!$E$14:$J$213,6,0),"")),"STATION IST NICHT VORHANDEN",IF(LEN(E1235)&gt;0,VLOOKUP(TEXT($E1235,0),'Angaben Stationen'!$E$14:$J$213,6,0),""))</f>
        <v/>
      </c>
      <c r="E1235" s="287"/>
      <c r="F1235" s="234"/>
      <c r="G1235" s="234"/>
      <c r="H1235" s="263"/>
      <c r="I1235" s="169"/>
      <c r="K1235" s="445" t="str">
        <f t="shared" si="148"/>
        <v>Leer</v>
      </c>
      <c r="L1235" s="445" t="str">
        <f>VLOOKUP($D1235,{"29 - Psychiatrie (Erwachsene)","BGI";"297 - stationsäquivalente Behandlung in der Erwachsenenpsychiatrie (29)","BGI";"30 - Kinder- und Jugendpsychiatrie","BGII";"307 - stationsäquivalente Behandlung in der Kinder- und Jugendpsychiatrie (30)","BGII";"31 - Psychosomatik","BGI";"","Leer"},2,0)</f>
        <v>Leer</v>
      </c>
      <c r="M1235" s="445">
        <f t="shared" si="145"/>
        <v>0</v>
      </c>
      <c r="N1235" s="445">
        <f t="shared" si="146"/>
        <v>0</v>
      </c>
      <c r="O1235" s="445">
        <f t="shared" si="149"/>
        <v>0</v>
      </c>
      <c r="P1235" s="445">
        <f t="shared" si="150"/>
        <v>0</v>
      </c>
      <c r="Q1235" s="445">
        <f t="shared" si="151"/>
        <v>0</v>
      </c>
      <c r="R1235" s="415" t="str">
        <f t="shared" si="152"/>
        <v>Leer</v>
      </c>
      <c r="S1235" s="445">
        <f>IF('Angaben KH-Standort'!D$29='A4'!D1235,IF('Angaben KH-Standort'!E$29="Ja",1,0),0)</f>
        <v>0</v>
      </c>
      <c r="T1235" s="445">
        <f>IF('Angaben KH-Standort'!D$30='A4'!D1235,IF('Angaben KH-Standort'!E$30="Ja",1,0),0)</f>
        <v>0</v>
      </c>
      <c r="U1235" s="445">
        <f>IF('Angaben KH-Standort'!D$31='A4'!D1235,IF('Angaben KH-Standort'!E$31="Ja",1,0),0)</f>
        <v>0</v>
      </c>
    </row>
    <row r="1236" spans="2:21" ht="15" customHeight="1" x14ac:dyDescent="0.3">
      <c r="B1236" s="70" t="str">
        <f t="shared" si="147"/>
        <v>!!!</v>
      </c>
      <c r="C1236" s="265" t="str">
        <f>IF(ISERROR(IF(LEN(E1236)&gt;0,VLOOKUP(TEXT($E1236,0),'Angaben Stationen'!$E$14:$J$213,5,0),"")),"?",IF(LEN(E1236)&gt;0,VLOOKUP(TEXT($E1236,0),'Angaben Stationen'!$E$14:$J$213,5,0),""))</f>
        <v/>
      </c>
      <c r="D1236" s="232" t="str">
        <f>IF(ISERROR(IF(LEN(E1236)&gt;0,VLOOKUP(TEXT($E1236,0),'Angaben Stationen'!$E$14:$J$213,6,0),"")),"STATION IST NICHT VORHANDEN",IF(LEN(E1236)&gt;0,VLOOKUP(TEXT($E1236,0),'Angaben Stationen'!$E$14:$J$213,6,0),""))</f>
        <v/>
      </c>
      <c r="E1236" s="287"/>
      <c r="F1236" s="234"/>
      <c r="G1236" s="234"/>
      <c r="H1236" s="263"/>
      <c r="I1236" s="169"/>
      <c r="K1236" s="445" t="str">
        <f t="shared" si="148"/>
        <v>Leer</v>
      </c>
      <c r="L1236" s="445" t="str">
        <f>VLOOKUP($D1236,{"29 - Psychiatrie (Erwachsene)","BGI";"297 - stationsäquivalente Behandlung in der Erwachsenenpsychiatrie (29)","BGI";"30 - Kinder- und Jugendpsychiatrie","BGII";"307 - stationsäquivalente Behandlung in der Kinder- und Jugendpsychiatrie (30)","BGII";"31 - Psychosomatik","BGI";"","Leer"},2,0)</f>
        <v>Leer</v>
      </c>
      <c r="M1236" s="445">
        <f t="shared" si="145"/>
        <v>0</v>
      </c>
      <c r="N1236" s="445">
        <f t="shared" si="146"/>
        <v>0</v>
      </c>
      <c r="O1236" s="445">
        <f t="shared" si="149"/>
        <v>0</v>
      </c>
      <c r="P1236" s="445">
        <f t="shared" si="150"/>
        <v>0</v>
      </c>
      <c r="Q1236" s="445">
        <f t="shared" si="151"/>
        <v>0</v>
      </c>
      <c r="R1236" s="415" t="str">
        <f t="shared" si="152"/>
        <v>Leer</v>
      </c>
      <c r="S1236" s="445">
        <f>IF('Angaben KH-Standort'!D$29='A4'!D1236,IF('Angaben KH-Standort'!E$29="Ja",1,0),0)</f>
        <v>0</v>
      </c>
      <c r="T1236" s="445">
        <f>IF('Angaben KH-Standort'!D$30='A4'!D1236,IF('Angaben KH-Standort'!E$30="Ja",1,0),0)</f>
        <v>0</v>
      </c>
      <c r="U1236" s="445">
        <f>IF('Angaben KH-Standort'!D$31='A4'!D1236,IF('Angaben KH-Standort'!E$31="Ja",1,0),0)</f>
        <v>0</v>
      </c>
    </row>
    <row r="1237" spans="2:21" ht="15" customHeight="1" x14ac:dyDescent="0.3">
      <c r="B1237" s="70" t="str">
        <f t="shared" si="147"/>
        <v>!!!</v>
      </c>
      <c r="C1237" s="265" t="str">
        <f>IF(ISERROR(IF(LEN(E1237)&gt;0,VLOOKUP(TEXT($E1237,0),'Angaben Stationen'!$E$14:$J$213,5,0),"")),"?",IF(LEN(E1237)&gt;0,VLOOKUP(TEXT($E1237,0),'Angaben Stationen'!$E$14:$J$213,5,0),""))</f>
        <v/>
      </c>
      <c r="D1237" s="232" t="str">
        <f>IF(ISERROR(IF(LEN(E1237)&gt;0,VLOOKUP(TEXT($E1237,0),'Angaben Stationen'!$E$14:$J$213,6,0),"")),"STATION IST NICHT VORHANDEN",IF(LEN(E1237)&gt;0,VLOOKUP(TEXT($E1237,0),'Angaben Stationen'!$E$14:$J$213,6,0),""))</f>
        <v/>
      </c>
      <c r="E1237" s="287"/>
      <c r="F1237" s="234"/>
      <c r="G1237" s="234"/>
      <c r="H1237" s="263"/>
      <c r="I1237" s="169"/>
      <c r="K1237" s="445" t="str">
        <f t="shared" si="148"/>
        <v>Leer</v>
      </c>
      <c r="L1237" s="445" t="str">
        <f>VLOOKUP($D1237,{"29 - Psychiatrie (Erwachsene)","BGI";"297 - stationsäquivalente Behandlung in der Erwachsenenpsychiatrie (29)","BGI";"30 - Kinder- und Jugendpsychiatrie","BGII";"307 - stationsäquivalente Behandlung in der Kinder- und Jugendpsychiatrie (30)","BGII";"31 - Psychosomatik","BGI";"","Leer"},2,0)</f>
        <v>Leer</v>
      </c>
      <c r="M1237" s="445">
        <f t="shared" si="145"/>
        <v>0</v>
      </c>
      <c r="N1237" s="445">
        <f t="shared" si="146"/>
        <v>0</v>
      </c>
      <c r="O1237" s="445">
        <f t="shared" si="149"/>
        <v>0</v>
      </c>
      <c r="P1237" s="445">
        <f t="shared" si="150"/>
        <v>0</v>
      </c>
      <c r="Q1237" s="445">
        <f t="shared" si="151"/>
        <v>0</v>
      </c>
      <c r="R1237" s="415" t="str">
        <f t="shared" si="152"/>
        <v>Leer</v>
      </c>
      <c r="S1237" s="445">
        <f>IF('Angaben KH-Standort'!D$29='A4'!D1237,IF('Angaben KH-Standort'!E$29="Ja",1,0),0)</f>
        <v>0</v>
      </c>
      <c r="T1237" s="445">
        <f>IF('Angaben KH-Standort'!D$30='A4'!D1237,IF('Angaben KH-Standort'!E$30="Ja",1,0),0)</f>
        <v>0</v>
      </c>
      <c r="U1237" s="445">
        <f>IF('Angaben KH-Standort'!D$31='A4'!D1237,IF('Angaben KH-Standort'!E$31="Ja",1,0),0)</f>
        <v>0</v>
      </c>
    </row>
    <row r="1238" spans="2:21" ht="15" customHeight="1" x14ac:dyDescent="0.3">
      <c r="B1238" s="70" t="str">
        <f t="shared" si="147"/>
        <v>!!!</v>
      </c>
      <c r="C1238" s="265" t="str">
        <f>IF(ISERROR(IF(LEN(E1238)&gt;0,VLOOKUP(TEXT($E1238,0),'Angaben Stationen'!$E$14:$J$213,5,0),"")),"?",IF(LEN(E1238)&gt;0,VLOOKUP(TEXT($E1238,0),'Angaben Stationen'!$E$14:$J$213,5,0),""))</f>
        <v/>
      </c>
      <c r="D1238" s="232" t="str">
        <f>IF(ISERROR(IF(LEN(E1238)&gt;0,VLOOKUP(TEXT($E1238,0),'Angaben Stationen'!$E$14:$J$213,6,0),"")),"STATION IST NICHT VORHANDEN",IF(LEN(E1238)&gt;0,VLOOKUP(TEXT($E1238,0),'Angaben Stationen'!$E$14:$J$213,6,0),""))</f>
        <v/>
      </c>
      <c r="E1238" s="287"/>
      <c r="F1238" s="234"/>
      <c r="G1238" s="234"/>
      <c r="H1238" s="263"/>
      <c r="I1238" s="169"/>
      <c r="K1238" s="445" t="str">
        <f t="shared" si="148"/>
        <v>Leer</v>
      </c>
      <c r="L1238" s="445" t="str">
        <f>VLOOKUP($D1238,{"29 - Psychiatrie (Erwachsene)","BGI";"297 - stationsäquivalente Behandlung in der Erwachsenenpsychiatrie (29)","BGI";"30 - Kinder- und Jugendpsychiatrie","BGII";"307 - stationsäquivalente Behandlung in der Kinder- und Jugendpsychiatrie (30)","BGII";"31 - Psychosomatik","BGI";"","Leer"},2,0)</f>
        <v>Leer</v>
      </c>
      <c r="M1238" s="445">
        <f t="shared" si="145"/>
        <v>0</v>
      </c>
      <c r="N1238" s="445">
        <f t="shared" si="146"/>
        <v>0</v>
      </c>
      <c r="O1238" s="445">
        <f t="shared" si="149"/>
        <v>0</v>
      </c>
      <c r="P1238" s="445">
        <f t="shared" si="150"/>
        <v>0</v>
      </c>
      <c r="Q1238" s="445">
        <f t="shared" si="151"/>
        <v>0</v>
      </c>
      <c r="R1238" s="415" t="str">
        <f t="shared" si="152"/>
        <v>Leer</v>
      </c>
      <c r="S1238" s="445">
        <f>IF('Angaben KH-Standort'!D$29='A4'!D1238,IF('Angaben KH-Standort'!E$29="Ja",1,0),0)</f>
        <v>0</v>
      </c>
      <c r="T1238" s="445">
        <f>IF('Angaben KH-Standort'!D$30='A4'!D1238,IF('Angaben KH-Standort'!E$30="Ja",1,0),0)</f>
        <v>0</v>
      </c>
      <c r="U1238" s="445">
        <f>IF('Angaben KH-Standort'!D$31='A4'!D1238,IF('Angaben KH-Standort'!E$31="Ja",1,0),0)</f>
        <v>0</v>
      </c>
    </row>
    <row r="1239" spans="2:21" ht="15" customHeight="1" x14ac:dyDescent="0.3">
      <c r="B1239" s="70" t="str">
        <f t="shared" si="147"/>
        <v>!!!</v>
      </c>
      <c r="C1239" s="265" t="str">
        <f>IF(ISERROR(IF(LEN(E1239)&gt;0,VLOOKUP(TEXT($E1239,0),'Angaben Stationen'!$E$14:$J$213,5,0),"")),"?",IF(LEN(E1239)&gt;0,VLOOKUP(TEXT($E1239,0),'Angaben Stationen'!$E$14:$J$213,5,0),""))</f>
        <v/>
      </c>
      <c r="D1239" s="232" t="str">
        <f>IF(ISERROR(IF(LEN(E1239)&gt;0,VLOOKUP(TEXT($E1239,0),'Angaben Stationen'!$E$14:$J$213,6,0),"")),"STATION IST NICHT VORHANDEN",IF(LEN(E1239)&gt;0,VLOOKUP(TEXT($E1239,0),'Angaben Stationen'!$E$14:$J$213,6,0),""))</f>
        <v/>
      </c>
      <c r="E1239" s="287"/>
      <c r="F1239" s="234"/>
      <c r="G1239" s="234"/>
      <c r="H1239" s="263"/>
      <c r="I1239" s="169"/>
      <c r="K1239" s="445" t="str">
        <f t="shared" si="148"/>
        <v>Leer</v>
      </c>
      <c r="L1239" s="445" t="str">
        <f>VLOOKUP($D1239,{"29 - Psychiatrie (Erwachsene)","BGI";"297 - stationsäquivalente Behandlung in der Erwachsenenpsychiatrie (29)","BGI";"30 - Kinder- und Jugendpsychiatrie","BGII";"307 - stationsäquivalente Behandlung in der Kinder- und Jugendpsychiatrie (30)","BGII";"31 - Psychosomatik","BGI";"","Leer"},2,0)</f>
        <v>Leer</v>
      </c>
      <c r="M1239" s="445">
        <f t="shared" si="145"/>
        <v>0</v>
      </c>
      <c r="N1239" s="445">
        <f t="shared" si="146"/>
        <v>0</v>
      </c>
      <c r="O1239" s="445">
        <f t="shared" si="149"/>
        <v>0</v>
      </c>
      <c r="P1239" s="445">
        <f t="shared" si="150"/>
        <v>0</v>
      </c>
      <c r="Q1239" s="445">
        <f t="shared" si="151"/>
        <v>0</v>
      </c>
      <c r="R1239" s="415" t="str">
        <f t="shared" si="152"/>
        <v>Leer</v>
      </c>
      <c r="S1239" s="445">
        <f>IF('Angaben KH-Standort'!D$29='A4'!D1239,IF('Angaben KH-Standort'!E$29="Ja",1,0),0)</f>
        <v>0</v>
      </c>
      <c r="T1239" s="445">
        <f>IF('Angaben KH-Standort'!D$30='A4'!D1239,IF('Angaben KH-Standort'!E$30="Ja",1,0),0)</f>
        <v>0</v>
      </c>
      <c r="U1239" s="445">
        <f>IF('Angaben KH-Standort'!D$31='A4'!D1239,IF('Angaben KH-Standort'!E$31="Ja",1,0),0)</f>
        <v>0</v>
      </c>
    </row>
    <row r="1240" spans="2:21" ht="15" customHeight="1" x14ac:dyDescent="0.3">
      <c r="B1240" s="70" t="str">
        <f t="shared" si="147"/>
        <v>!!!</v>
      </c>
      <c r="C1240" s="265" t="str">
        <f>IF(ISERROR(IF(LEN(E1240)&gt;0,VLOOKUP(TEXT($E1240,0),'Angaben Stationen'!$E$14:$J$213,5,0),"")),"?",IF(LEN(E1240)&gt;0,VLOOKUP(TEXT($E1240,0),'Angaben Stationen'!$E$14:$J$213,5,0),""))</f>
        <v/>
      </c>
      <c r="D1240" s="232" t="str">
        <f>IF(ISERROR(IF(LEN(E1240)&gt;0,VLOOKUP(TEXT($E1240,0),'Angaben Stationen'!$E$14:$J$213,6,0),"")),"STATION IST NICHT VORHANDEN",IF(LEN(E1240)&gt;0,VLOOKUP(TEXT($E1240,0),'Angaben Stationen'!$E$14:$J$213,6,0),""))</f>
        <v/>
      </c>
      <c r="E1240" s="287"/>
      <c r="F1240" s="234"/>
      <c r="G1240" s="234"/>
      <c r="H1240" s="263"/>
      <c r="I1240" s="169"/>
      <c r="K1240" s="445" t="str">
        <f t="shared" si="148"/>
        <v>Leer</v>
      </c>
      <c r="L1240" s="445" t="str">
        <f>VLOOKUP($D1240,{"29 - Psychiatrie (Erwachsene)","BGI";"297 - stationsäquivalente Behandlung in der Erwachsenenpsychiatrie (29)","BGI";"30 - Kinder- und Jugendpsychiatrie","BGII";"307 - stationsäquivalente Behandlung in der Kinder- und Jugendpsychiatrie (30)","BGII";"31 - Psychosomatik","BGI";"","Leer"},2,0)</f>
        <v>Leer</v>
      </c>
      <c r="M1240" s="445">
        <f t="shared" si="145"/>
        <v>0</v>
      </c>
      <c r="N1240" s="445">
        <f t="shared" si="146"/>
        <v>0</v>
      </c>
      <c r="O1240" s="445">
        <f t="shared" si="149"/>
        <v>0</v>
      </c>
      <c r="P1240" s="445">
        <f t="shared" si="150"/>
        <v>0</v>
      </c>
      <c r="Q1240" s="445">
        <f t="shared" si="151"/>
        <v>0</v>
      </c>
      <c r="R1240" s="415" t="str">
        <f t="shared" si="152"/>
        <v>Leer</v>
      </c>
      <c r="S1240" s="445">
        <f>IF('Angaben KH-Standort'!D$29='A4'!D1240,IF('Angaben KH-Standort'!E$29="Ja",1,0),0)</f>
        <v>0</v>
      </c>
      <c r="T1240" s="445">
        <f>IF('Angaben KH-Standort'!D$30='A4'!D1240,IF('Angaben KH-Standort'!E$30="Ja",1,0),0)</f>
        <v>0</v>
      </c>
      <c r="U1240" s="445">
        <f>IF('Angaben KH-Standort'!D$31='A4'!D1240,IF('Angaben KH-Standort'!E$31="Ja",1,0),0)</f>
        <v>0</v>
      </c>
    </row>
    <row r="1241" spans="2:21" ht="15" customHeight="1" x14ac:dyDescent="0.3">
      <c r="B1241" s="70" t="str">
        <f t="shared" si="147"/>
        <v>!!!</v>
      </c>
      <c r="C1241" s="265" t="str">
        <f>IF(ISERROR(IF(LEN(E1241)&gt;0,VLOOKUP(TEXT($E1241,0),'Angaben Stationen'!$E$14:$J$213,5,0),"")),"?",IF(LEN(E1241)&gt;0,VLOOKUP(TEXT($E1241,0),'Angaben Stationen'!$E$14:$J$213,5,0),""))</f>
        <v/>
      </c>
      <c r="D1241" s="232" t="str">
        <f>IF(ISERROR(IF(LEN(E1241)&gt;0,VLOOKUP(TEXT($E1241,0),'Angaben Stationen'!$E$14:$J$213,6,0),"")),"STATION IST NICHT VORHANDEN",IF(LEN(E1241)&gt;0,VLOOKUP(TEXT($E1241,0),'Angaben Stationen'!$E$14:$J$213,6,0),""))</f>
        <v/>
      </c>
      <c r="E1241" s="287"/>
      <c r="F1241" s="234"/>
      <c r="G1241" s="234"/>
      <c r="H1241" s="263"/>
      <c r="I1241" s="169"/>
      <c r="K1241" s="445" t="str">
        <f t="shared" si="148"/>
        <v>Leer</v>
      </c>
      <c r="L1241" s="445" t="str">
        <f>VLOOKUP($D1241,{"29 - Psychiatrie (Erwachsene)","BGI";"297 - stationsäquivalente Behandlung in der Erwachsenenpsychiatrie (29)","BGI";"30 - Kinder- und Jugendpsychiatrie","BGII";"307 - stationsäquivalente Behandlung in der Kinder- und Jugendpsychiatrie (30)","BGII";"31 - Psychosomatik","BGI";"","Leer"},2,0)</f>
        <v>Leer</v>
      </c>
      <c r="M1241" s="445">
        <f t="shared" si="145"/>
        <v>0</v>
      </c>
      <c r="N1241" s="445">
        <f t="shared" si="146"/>
        <v>0</v>
      </c>
      <c r="O1241" s="445">
        <f t="shared" si="149"/>
        <v>0</v>
      </c>
      <c r="P1241" s="445">
        <f t="shared" si="150"/>
        <v>0</v>
      </c>
      <c r="Q1241" s="445">
        <f t="shared" si="151"/>
        <v>0</v>
      </c>
      <c r="R1241" s="415" t="str">
        <f t="shared" si="152"/>
        <v>Leer</v>
      </c>
      <c r="S1241" s="445">
        <f>IF('Angaben KH-Standort'!D$29='A4'!D1241,IF('Angaben KH-Standort'!E$29="Ja",1,0),0)</f>
        <v>0</v>
      </c>
      <c r="T1241" s="445">
        <f>IF('Angaben KH-Standort'!D$30='A4'!D1241,IF('Angaben KH-Standort'!E$30="Ja",1,0),0)</f>
        <v>0</v>
      </c>
      <c r="U1241" s="445">
        <f>IF('Angaben KH-Standort'!D$31='A4'!D1241,IF('Angaben KH-Standort'!E$31="Ja",1,0),0)</f>
        <v>0</v>
      </c>
    </row>
    <row r="1242" spans="2:21" ht="15" customHeight="1" x14ac:dyDescent="0.3">
      <c r="B1242" s="70" t="str">
        <f t="shared" si="147"/>
        <v>!!!</v>
      </c>
      <c r="C1242" s="265" t="str">
        <f>IF(ISERROR(IF(LEN(E1242)&gt;0,VLOOKUP(TEXT($E1242,0),'Angaben Stationen'!$E$14:$J$213,5,0),"")),"?",IF(LEN(E1242)&gt;0,VLOOKUP(TEXT($E1242,0),'Angaben Stationen'!$E$14:$J$213,5,0),""))</f>
        <v/>
      </c>
      <c r="D1242" s="232" t="str">
        <f>IF(ISERROR(IF(LEN(E1242)&gt;0,VLOOKUP(TEXT($E1242,0),'Angaben Stationen'!$E$14:$J$213,6,0),"")),"STATION IST NICHT VORHANDEN",IF(LEN(E1242)&gt;0,VLOOKUP(TEXT($E1242,0),'Angaben Stationen'!$E$14:$J$213,6,0),""))</f>
        <v/>
      </c>
      <c r="E1242" s="287"/>
      <c r="F1242" s="234"/>
      <c r="G1242" s="234"/>
      <c r="H1242" s="263"/>
      <c r="I1242" s="169"/>
      <c r="K1242" s="445" t="str">
        <f t="shared" si="148"/>
        <v>Leer</v>
      </c>
      <c r="L1242" s="445" t="str">
        <f>VLOOKUP($D1242,{"29 - Psychiatrie (Erwachsene)","BGI";"297 - stationsäquivalente Behandlung in der Erwachsenenpsychiatrie (29)","BGI";"30 - Kinder- und Jugendpsychiatrie","BGII";"307 - stationsäquivalente Behandlung in der Kinder- und Jugendpsychiatrie (30)","BGII";"31 - Psychosomatik","BGI";"","Leer"},2,0)</f>
        <v>Leer</v>
      </c>
      <c r="M1242" s="445">
        <f t="shared" si="145"/>
        <v>0</v>
      </c>
      <c r="N1242" s="445">
        <f t="shared" si="146"/>
        <v>0</v>
      </c>
      <c r="O1242" s="445">
        <f t="shared" si="149"/>
        <v>0</v>
      </c>
      <c r="P1242" s="445">
        <f t="shared" si="150"/>
        <v>0</v>
      </c>
      <c r="Q1242" s="445">
        <f t="shared" si="151"/>
        <v>0</v>
      </c>
      <c r="R1242" s="415" t="str">
        <f t="shared" si="152"/>
        <v>Leer</v>
      </c>
      <c r="S1242" s="445">
        <f>IF('Angaben KH-Standort'!D$29='A4'!D1242,IF('Angaben KH-Standort'!E$29="Ja",1,0),0)</f>
        <v>0</v>
      </c>
      <c r="T1242" s="445">
        <f>IF('Angaben KH-Standort'!D$30='A4'!D1242,IF('Angaben KH-Standort'!E$30="Ja",1,0),0)</f>
        <v>0</v>
      </c>
      <c r="U1242" s="445">
        <f>IF('Angaben KH-Standort'!D$31='A4'!D1242,IF('Angaben KH-Standort'!E$31="Ja",1,0),0)</f>
        <v>0</v>
      </c>
    </row>
    <row r="1243" spans="2:21" ht="15" customHeight="1" x14ac:dyDescent="0.3">
      <c r="B1243" s="70" t="str">
        <f t="shared" si="147"/>
        <v>!!!</v>
      </c>
      <c r="C1243" s="265" t="str">
        <f>IF(ISERROR(IF(LEN(E1243)&gt;0,VLOOKUP(TEXT($E1243,0),'Angaben Stationen'!$E$14:$J$213,5,0),"")),"?",IF(LEN(E1243)&gt;0,VLOOKUP(TEXT($E1243,0),'Angaben Stationen'!$E$14:$J$213,5,0),""))</f>
        <v/>
      </c>
      <c r="D1243" s="232" t="str">
        <f>IF(ISERROR(IF(LEN(E1243)&gt;0,VLOOKUP(TEXT($E1243,0),'Angaben Stationen'!$E$14:$J$213,6,0),"")),"STATION IST NICHT VORHANDEN",IF(LEN(E1243)&gt;0,VLOOKUP(TEXT($E1243,0),'Angaben Stationen'!$E$14:$J$213,6,0),""))</f>
        <v/>
      </c>
      <c r="E1243" s="287"/>
      <c r="F1243" s="234"/>
      <c r="G1243" s="234"/>
      <c r="H1243" s="263"/>
      <c r="I1243" s="169"/>
      <c r="K1243" s="445" t="str">
        <f t="shared" si="148"/>
        <v>Leer</v>
      </c>
      <c r="L1243" s="445" t="str">
        <f>VLOOKUP($D1243,{"29 - Psychiatrie (Erwachsene)","BGI";"297 - stationsäquivalente Behandlung in der Erwachsenenpsychiatrie (29)","BGI";"30 - Kinder- und Jugendpsychiatrie","BGII";"307 - stationsäquivalente Behandlung in der Kinder- und Jugendpsychiatrie (30)","BGII";"31 - Psychosomatik","BGI";"","Leer"},2,0)</f>
        <v>Leer</v>
      </c>
      <c r="M1243" s="445">
        <f t="shared" si="145"/>
        <v>0</v>
      </c>
      <c r="N1243" s="445">
        <f t="shared" si="146"/>
        <v>0</v>
      </c>
      <c r="O1243" s="445">
        <f t="shared" si="149"/>
        <v>0</v>
      </c>
      <c r="P1243" s="445">
        <f t="shared" si="150"/>
        <v>0</v>
      </c>
      <c r="Q1243" s="445">
        <f t="shared" si="151"/>
        <v>0</v>
      </c>
      <c r="R1243" s="415" t="str">
        <f t="shared" si="152"/>
        <v>Leer</v>
      </c>
      <c r="S1243" s="445">
        <f>IF('Angaben KH-Standort'!D$29='A4'!D1243,IF('Angaben KH-Standort'!E$29="Ja",1,0),0)</f>
        <v>0</v>
      </c>
      <c r="T1243" s="445">
        <f>IF('Angaben KH-Standort'!D$30='A4'!D1243,IF('Angaben KH-Standort'!E$30="Ja",1,0),0)</f>
        <v>0</v>
      </c>
      <c r="U1243" s="445">
        <f>IF('Angaben KH-Standort'!D$31='A4'!D1243,IF('Angaben KH-Standort'!E$31="Ja",1,0),0)</f>
        <v>0</v>
      </c>
    </row>
    <row r="1244" spans="2:21" ht="15" customHeight="1" x14ac:dyDescent="0.3">
      <c r="B1244" s="70" t="str">
        <f t="shared" si="147"/>
        <v>!!!</v>
      </c>
      <c r="C1244" s="265" t="str">
        <f>IF(ISERROR(IF(LEN(E1244)&gt;0,VLOOKUP(TEXT($E1244,0),'Angaben Stationen'!$E$14:$J$213,5,0),"")),"?",IF(LEN(E1244)&gt;0,VLOOKUP(TEXT($E1244,0),'Angaben Stationen'!$E$14:$J$213,5,0),""))</f>
        <v/>
      </c>
      <c r="D1244" s="232" t="str">
        <f>IF(ISERROR(IF(LEN(E1244)&gt;0,VLOOKUP(TEXT($E1244,0),'Angaben Stationen'!$E$14:$J$213,6,0),"")),"STATION IST NICHT VORHANDEN",IF(LEN(E1244)&gt;0,VLOOKUP(TEXT($E1244,0),'Angaben Stationen'!$E$14:$J$213,6,0),""))</f>
        <v/>
      </c>
      <c r="E1244" s="287"/>
      <c r="F1244" s="234"/>
      <c r="G1244" s="234"/>
      <c r="H1244" s="263"/>
      <c r="I1244" s="169"/>
      <c r="K1244" s="445" t="str">
        <f t="shared" si="148"/>
        <v>Leer</v>
      </c>
      <c r="L1244" s="445" t="str">
        <f>VLOOKUP($D1244,{"29 - Psychiatrie (Erwachsene)","BGI";"297 - stationsäquivalente Behandlung in der Erwachsenenpsychiatrie (29)","BGI";"30 - Kinder- und Jugendpsychiatrie","BGII";"307 - stationsäquivalente Behandlung in der Kinder- und Jugendpsychiatrie (30)","BGII";"31 - Psychosomatik","BGI";"","Leer"},2,0)</f>
        <v>Leer</v>
      </c>
      <c r="M1244" s="445">
        <f t="shared" si="145"/>
        <v>0</v>
      </c>
      <c r="N1244" s="445">
        <f t="shared" si="146"/>
        <v>0</v>
      </c>
      <c r="O1244" s="445">
        <f t="shared" si="149"/>
        <v>0</v>
      </c>
      <c r="P1244" s="445">
        <f t="shared" si="150"/>
        <v>0</v>
      </c>
      <c r="Q1244" s="445">
        <f t="shared" si="151"/>
        <v>0</v>
      </c>
      <c r="R1244" s="415" t="str">
        <f t="shared" si="152"/>
        <v>Leer</v>
      </c>
      <c r="S1244" s="445">
        <f>IF('Angaben KH-Standort'!D$29='A4'!D1244,IF('Angaben KH-Standort'!E$29="Ja",1,0),0)</f>
        <v>0</v>
      </c>
      <c r="T1244" s="445">
        <f>IF('Angaben KH-Standort'!D$30='A4'!D1244,IF('Angaben KH-Standort'!E$30="Ja",1,0),0)</f>
        <v>0</v>
      </c>
      <c r="U1244" s="445">
        <f>IF('Angaben KH-Standort'!D$31='A4'!D1244,IF('Angaben KH-Standort'!E$31="Ja",1,0),0)</f>
        <v>0</v>
      </c>
    </row>
    <row r="1245" spans="2:21" ht="15" customHeight="1" x14ac:dyDescent="0.3">
      <c r="B1245" s="70" t="str">
        <f t="shared" si="147"/>
        <v>!!!</v>
      </c>
      <c r="C1245" s="265" t="str">
        <f>IF(ISERROR(IF(LEN(E1245)&gt;0,VLOOKUP(TEXT($E1245,0),'Angaben Stationen'!$E$14:$J$213,5,0),"")),"?",IF(LEN(E1245)&gt;0,VLOOKUP(TEXT($E1245,0),'Angaben Stationen'!$E$14:$J$213,5,0),""))</f>
        <v/>
      </c>
      <c r="D1245" s="232" t="str">
        <f>IF(ISERROR(IF(LEN(E1245)&gt;0,VLOOKUP(TEXT($E1245,0),'Angaben Stationen'!$E$14:$J$213,6,0),"")),"STATION IST NICHT VORHANDEN",IF(LEN(E1245)&gt;0,VLOOKUP(TEXT($E1245,0),'Angaben Stationen'!$E$14:$J$213,6,0),""))</f>
        <v/>
      </c>
      <c r="E1245" s="287"/>
      <c r="F1245" s="234"/>
      <c r="G1245" s="234"/>
      <c r="H1245" s="263"/>
      <c r="I1245" s="169"/>
      <c r="K1245" s="445" t="str">
        <f t="shared" si="148"/>
        <v>Leer</v>
      </c>
      <c r="L1245" s="445" t="str">
        <f>VLOOKUP($D1245,{"29 - Psychiatrie (Erwachsene)","BGI";"297 - stationsäquivalente Behandlung in der Erwachsenenpsychiatrie (29)","BGI";"30 - Kinder- und Jugendpsychiatrie","BGII";"307 - stationsäquivalente Behandlung in der Kinder- und Jugendpsychiatrie (30)","BGII";"31 - Psychosomatik","BGI";"","Leer"},2,0)</f>
        <v>Leer</v>
      </c>
      <c r="M1245" s="445">
        <f t="shared" si="145"/>
        <v>0</v>
      </c>
      <c r="N1245" s="445">
        <f t="shared" si="146"/>
        <v>0</v>
      </c>
      <c r="O1245" s="445">
        <f t="shared" si="149"/>
        <v>0</v>
      </c>
      <c r="P1245" s="445">
        <f t="shared" si="150"/>
        <v>0</v>
      </c>
      <c r="Q1245" s="445">
        <f t="shared" si="151"/>
        <v>0</v>
      </c>
      <c r="R1245" s="415" t="str">
        <f t="shared" si="152"/>
        <v>Leer</v>
      </c>
      <c r="S1245" s="445">
        <f>IF('Angaben KH-Standort'!D$29='A4'!D1245,IF('Angaben KH-Standort'!E$29="Ja",1,0),0)</f>
        <v>0</v>
      </c>
      <c r="T1245" s="445">
        <f>IF('Angaben KH-Standort'!D$30='A4'!D1245,IF('Angaben KH-Standort'!E$30="Ja",1,0),0)</f>
        <v>0</v>
      </c>
      <c r="U1245" s="445">
        <f>IF('Angaben KH-Standort'!D$31='A4'!D1245,IF('Angaben KH-Standort'!E$31="Ja",1,0),0)</f>
        <v>0</v>
      </c>
    </row>
    <row r="1246" spans="2:21" ht="15" customHeight="1" x14ac:dyDescent="0.3">
      <c r="B1246" s="70" t="str">
        <f t="shared" si="147"/>
        <v>!!!</v>
      </c>
      <c r="C1246" s="265" t="str">
        <f>IF(ISERROR(IF(LEN(E1246)&gt;0,VLOOKUP(TEXT($E1246,0),'Angaben Stationen'!$E$14:$J$213,5,0),"")),"?",IF(LEN(E1246)&gt;0,VLOOKUP(TEXT($E1246,0),'Angaben Stationen'!$E$14:$J$213,5,0),""))</f>
        <v/>
      </c>
      <c r="D1246" s="232" t="str">
        <f>IF(ISERROR(IF(LEN(E1246)&gt;0,VLOOKUP(TEXT($E1246,0),'Angaben Stationen'!$E$14:$J$213,6,0),"")),"STATION IST NICHT VORHANDEN",IF(LEN(E1246)&gt;0,VLOOKUP(TEXT($E1246,0),'Angaben Stationen'!$E$14:$J$213,6,0),""))</f>
        <v/>
      </c>
      <c r="E1246" s="287"/>
      <c r="F1246" s="234"/>
      <c r="G1246" s="234"/>
      <c r="H1246" s="263"/>
      <c r="I1246" s="169"/>
      <c r="K1246" s="445" t="str">
        <f t="shared" si="148"/>
        <v>Leer</v>
      </c>
      <c r="L1246" s="445" t="str">
        <f>VLOOKUP($D1246,{"29 - Psychiatrie (Erwachsene)","BGI";"297 - stationsäquivalente Behandlung in der Erwachsenenpsychiatrie (29)","BGI";"30 - Kinder- und Jugendpsychiatrie","BGII";"307 - stationsäquivalente Behandlung in der Kinder- und Jugendpsychiatrie (30)","BGII";"31 - Psychosomatik","BGI";"","Leer"},2,0)</f>
        <v>Leer</v>
      </c>
      <c r="M1246" s="445">
        <f t="shared" si="145"/>
        <v>0</v>
      </c>
      <c r="N1246" s="445">
        <f t="shared" si="146"/>
        <v>0</v>
      </c>
      <c r="O1246" s="445">
        <f t="shared" si="149"/>
        <v>0</v>
      </c>
      <c r="P1246" s="445">
        <f t="shared" si="150"/>
        <v>0</v>
      </c>
      <c r="Q1246" s="445">
        <f t="shared" si="151"/>
        <v>0</v>
      </c>
      <c r="R1246" s="415" t="str">
        <f t="shared" si="152"/>
        <v>Leer</v>
      </c>
      <c r="S1246" s="445">
        <f>IF('Angaben KH-Standort'!D$29='A4'!D1246,IF('Angaben KH-Standort'!E$29="Ja",1,0),0)</f>
        <v>0</v>
      </c>
      <c r="T1246" s="445">
        <f>IF('Angaben KH-Standort'!D$30='A4'!D1246,IF('Angaben KH-Standort'!E$30="Ja",1,0),0)</f>
        <v>0</v>
      </c>
      <c r="U1246" s="445">
        <f>IF('Angaben KH-Standort'!D$31='A4'!D1246,IF('Angaben KH-Standort'!E$31="Ja",1,0),0)</f>
        <v>0</v>
      </c>
    </row>
    <row r="1247" spans="2:21" ht="15" customHeight="1" x14ac:dyDescent="0.3">
      <c r="B1247" s="70" t="str">
        <f t="shared" si="147"/>
        <v>!!!</v>
      </c>
      <c r="C1247" s="265" t="str">
        <f>IF(ISERROR(IF(LEN(E1247)&gt;0,VLOOKUP(TEXT($E1247,0),'Angaben Stationen'!$E$14:$J$213,5,0),"")),"?",IF(LEN(E1247)&gt;0,VLOOKUP(TEXT($E1247,0),'Angaben Stationen'!$E$14:$J$213,5,0),""))</f>
        <v/>
      </c>
      <c r="D1247" s="232" t="str">
        <f>IF(ISERROR(IF(LEN(E1247)&gt;0,VLOOKUP(TEXT($E1247,0),'Angaben Stationen'!$E$14:$J$213,6,0),"")),"STATION IST NICHT VORHANDEN",IF(LEN(E1247)&gt;0,VLOOKUP(TEXT($E1247,0),'Angaben Stationen'!$E$14:$J$213,6,0),""))</f>
        <v/>
      </c>
      <c r="E1247" s="287"/>
      <c r="F1247" s="234"/>
      <c r="G1247" s="234"/>
      <c r="H1247" s="263"/>
      <c r="I1247" s="169"/>
      <c r="K1247" s="445" t="str">
        <f t="shared" si="148"/>
        <v>Leer</v>
      </c>
      <c r="L1247" s="445" t="str">
        <f>VLOOKUP($D1247,{"29 - Psychiatrie (Erwachsene)","BGI";"297 - stationsäquivalente Behandlung in der Erwachsenenpsychiatrie (29)","BGI";"30 - Kinder- und Jugendpsychiatrie","BGII";"307 - stationsäquivalente Behandlung in der Kinder- und Jugendpsychiatrie (30)","BGII";"31 - Psychosomatik","BGI";"","Leer"},2,0)</f>
        <v>Leer</v>
      </c>
      <c r="M1247" s="445">
        <f t="shared" si="145"/>
        <v>0</v>
      </c>
      <c r="N1247" s="445">
        <f t="shared" si="146"/>
        <v>0</v>
      </c>
      <c r="O1247" s="445">
        <f t="shared" si="149"/>
        <v>0</v>
      </c>
      <c r="P1247" s="445">
        <f t="shared" si="150"/>
        <v>0</v>
      </c>
      <c r="Q1247" s="445">
        <f t="shared" si="151"/>
        <v>0</v>
      </c>
      <c r="R1247" s="415" t="str">
        <f t="shared" si="152"/>
        <v>Leer</v>
      </c>
      <c r="S1247" s="445">
        <f>IF('Angaben KH-Standort'!D$29='A4'!D1247,IF('Angaben KH-Standort'!E$29="Ja",1,0),0)</f>
        <v>0</v>
      </c>
      <c r="T1247" s="445">
        <f>IF('Angaben KH-Standort'!D$30='A4'!D1247,IF('Angaben KH-Standort'!E$30="Ja",1,0),0)</f>
        <v>0</v>
      </c>
      <c r="U1247" s="445">
        <f>IF('Angaben KH-Standort'!D$31='A4'!D1247,IF('Angaben KH-Standort'!E$31="Ja",1,0),0)</f>
        <v>0</v>
      </c>
    </row>
    <row r="1248" spans="2:21" ht="15" customHeight="1" x14ac:dyDescent="0.3">
      <c r="B1248" s="70" t="str">
        <f t="shared" si="147"/>
        <v>!!!</v>
      </c>
      <c r="C1248" s="265" t="str">
        <f>IF(ISERROR(IF(LEN(E1248)&gt;0,VLOOKUP(TEXT($E1248,0),'Angaben Stationen'!$E$14:$J$213,5,0),"")),"?",IF(LEN(E1248)&gt;0,VLOOKUP(TEXT($E1248,0),'Angaben Stationen'!$E$14:$J$213,5,0),""))</f>
        <v/>
      </c>
      <c r="D1248" s="232" t="str">
        <f>IF(ISERROR(IF(LEN(E1248)&gt;0,VLOOKUP(TEXT($E1248,0),'Angaben Stationen'!$E$14:$J$213,6,0),"")),"STATION IST NICHT VORHANDEN",IF(LEN(E1248)&gt;0,VLOOKUP(TEXT($E1248,0),'Angaben Stationen'!$E$14:$J$213,6,0),""))</f>
        <v/>
      </c>
      <c r="E1248" s="287"/>
      <c r="F1248" s="234"/>
      <c r="G1248" s="234"/>
      <c r="H1248" s="263"/>
      <c r="I1248" s="169"/>
      <c r="K1248" s="445" t="str">
        <f t="shared" si="148"/>
        <v>Leer</v>
      </c>
      <c r="L1248" s="445" t="str">
        <f>VLOOKUP($D1248,{"29 - Psychiatrie (Erwachsene)","BGI";"297 - stationsäquivalente Behandlung in der Erwachsenenpsychiatrie (29)","BGI";"30 - Kinder- und Jugendpsychiatrie","BGII";"307 - stationsäquivalente Behandlung in der Kinder- und Jugendpsychiatrie (30)","BGII";"31 - Psychosomatik","BGI";"","Leer"},2,0)</f>
        <v>Leer</v>
      </c>
      <c r="M1248" s="445">
        <f t="shared" si="145"/>
        <v>0</v>
      </c>
      <c r="N1248" s="445">
        <f t="shared" si="146"/>
        <v>0</v>
      </c>
      <c r="O1248" s="445">
        <f t="shared" si="149"/>
        <v>0</v>
      </c>
      <c r="P1248" s="445">
        <f t="shared" si="150"/>
        <v>0</v>
      </c>
      <c r="Q1248" s="445">
        <f t="shared" si="151"/>
        <v>0</v>
      </c>
      <c r="R1248" s="415" t="str">
        <f t="shared" si="152"/>
        <v>Leer</v>
      </c>
      <c r="S1248" s="445">
        <f>IF('Angaben KH-Standort'!D$29='A4'!D1248,IF('Angaben KH-Standort'!E$29="Ja",1,0),0)</f>
        <v>0</v>
      </c>
      <c r="T1248" s="445">
        <f>IF('Angaben KH-Standort'!D$30='A4'!D1248,IF('Angaben KH-Standort'!E$30="Ja",1,0),0)</f>
        <v>0</v>
      </c>
      <c r="U1248" s="445">
        <f>IF('Angaben KH-Standort'!D$31='A4'!D1248,IF('Angaben KH-Standort'!E$31="Ja",1,0),0)</f>
        <v>0</v>
      </c>
    </row>
    <row r="1249" spans="2:21" ht="15" customHeight="1" x14ac:dyDescent="0.3">
      <c r="B1249" s="70" t="str">
        <f t="shared" si="147"/>
        <v>!!!</v>
      </c>
      <c r="C1249" s="265" t="str">
        <f>IF(ISERROR(IF(LEN(E1249)&gt;0,VLOOKUP(TEXT($E1249,0),'Angaben Stationen'!$E$14:$J$213,5,0),"")),"?",IF(LEN(E1249)&gt;0,VLOOKUP(TEXT($E1249,0),'Angaben Stationen'!$E$14:$J$213,5,0),""))</f>
        <v/>
      </c>
      <c r="D1249" s="232" t="str">
        <f>IF(ISERROR(IF(LEN(E1249)&gt;0,VLOOKUP(TEXT($E1249,0),'Angaben Stationen'!$E$14:$J$213,6,0),"")),"STATION IST NICHT VORHANDEN",IF(LEN(E1249)&gt;0,VLOOKUP(TEXT($E1249,0),'Angaben Stationen'!$E$14:$J$213,6,0),""))</f>
        <v/>
      </c>
      <c r="E1249" s="287"/>
      <c r="F1249" s="234"/>
      <c r="G1249" s="234"/>
      <c r="H1249" s="263"/>
      <c r="I1249" s="169"/>
      <c r="K1249" s="445" t="str">
        <f t="shared" si="148"/>
        <v>Leer</v>
      </c>
      <c r="L1249" s="445" t="str">
        <f>VLOOKUP($D1249,{"29 - Psychiatrie (Erwachsene)","BGI";"297 - stationsäquivalente Behandlung in der Erwachsenenpsychiatrie (29)","BGI";"30 - Kinder- und Jugendpsychiatrie","BGII";"307 - stationsäquivalente Behandlung in der Kinder- und Jugendpsychiatrie (30)","BGII";"31 - Psychosomatik","BGI";"","Leer"},2,0)</f>
        <v>Leer</v>
      </c>
      <c r="M1249" s="445">
        <f t="shared" si="145"/>
        <v>0</v>
      </c>
      <c r="N1249" s="445">
        <f t="shared" si="146"/>
        <v>0</v>
      </c>
      <c r="O1249" s="445">
        <f t="shared" si="149"/>
        <v>0</v>
      </c>
      <c r="P1249" s="445">
        <f t="shared" si="150"/>
        <v>0</v>
      </c>
      <c r="Q1249" s="445">
        <f t="shared" si="151"/>
        <v>0</v>
      </c>
      <c r="R1249" s="415" t="str">
        <f t="shared" si="152"/>
        <v>Leer</v>
      </c>
      <c r="S1249" s="445">
        <f>IF('Angaben KH-Standort'!D$29='A4'!D1249,IF('Angaben KH-Standort'!E$29="Ja",1,0),0)</f>
        <v>0</v>
      </c>
      <c r="T1249" s="445">
        <f>IF('Angaben KH-Standort'!D$30='A4'!D1249,IF('Angaben KH-Standort'!E$30="Ja",1,0),0)</f>
        <v>0</v>
      </c>
      <c r="U1249" s="445">
        <f>IF('Angaben KH-Standort'!D$31='A4'!D1249,IF('Angaben KH-Standort'!E$31="Ja",1,0),0)</f>
        <v>0</v>
      </c>
    </row>
    <row r="1250" spans="2:21" ht="15" customHeight="1" x14ac:dyDescent="0.3">
      <c r="B1250" s="70" t="str">
        <f t="shared" si="147"/>
        <v>!!!</v>
      </c>
      <c r="C1250" s="265" t="str">
        <f>IF(ISERROR(IF(LEN(E1250)&gt;0,VLOOKUP(TEXT($E1250,0),'Angaben Stationen'!$E$14:$J$213,5,0),"")),"?",IF(LEN(E1250)&gt;0,VLOOKUP(TEXT($E1250,0),'Angaben Stationen'!$E$14:$J$213,5,0),""))</f>
        <v/>
      </c>
      <c r="D1250" s="232" t="str">
        <f>IF(ISERROR(IF(LEN(E1250)&gt;0,VLOOKUP(TEXT($E1250,0),'Angaben Stationen'!$E$14:$J$213,6,0),"")),"STATION IST NICHT VORHANDEN",IF(LEN(E1250)&gt;0,VLOOKUP(TEXT($E1250,0),'Angaben Stationen'!$E$14:$J$213,6,0),""))</f>
        <v/>
      </c>
      <c r="E1250" s="287"/>
      <c r="F1250" s="234"/>
      <c r="G1250" s="234"/>
      <c r="H1250" s="263"/>
      <c r="I1250" s="169"/>
      <c r="K1250" s="445" t="str">
        <f t="shared" si="148"/>
        <v>Leer</v>
      </c>
      <c r="L1250" s="445" t="str">
        <f>VLOOKUP($D1250,{"29 - Psychiatrie (Erwachsene)","BGI";"297 - stationsäquivalente Behandlung in der Erwachsenenpsychiatrie (29)","BGI";"30 - Kinder- und Jugendpsychiatrie","BGII";"307 - stationsäquivalente Behandlung in der Kinder- und Jugendpsychiatrie (30)","BGII";"31 - Psychosomatik","BGI";"","Leer"},2,0)</f>
        <v>Leer</v>
      </c>
      <c r="M1250" s="445">
        <f t="shared" ref="M1250:M1313" si="153">IF(LEN(B1250)&gt;0,0,1)</f>
        <v>0</v>
      </c>
      <c r="N1250" s="445">
        <f t="shared" ref="N1250:N1313" si="154">IF(E1250&lt;&gt;"",1,0)</f>
        <v>0</v>
      </c>
      <c r="O1250" s="445">
        <f t="shared" si="149"/>
        <v>0</v>
      </c>
      <c r="P1250" s="445">
        <f t="shared" si="150"/>
        <v>0</v>
      </c>
      <c r="Q1250" s="445">
        <f t="shared" si="151"/>
        <v>0</v>
      </c>
      <c r="R1250" s="415" t="str">
        <f t="shared" si="152"/>
        <v>Leer</v>
      </c>
      <c r="S1250" s="445">
        <f>IF('Angaben KH-Standort'!D$29='A4'!D1250,IF('Angaben KH-Standort'!E$29="Ja",1,0),0)</f>
        <v>0</v>
      </c>
      <c r="T1250" s="445">
        <f>IF('Angaben KH-Standort'!D$30='A4'!D1250,IF('Angaben KH-Standort'!E$30="Ja",1,0),0)</f>
        <v>0</v>
      </c>
      <c r="U1250" s="445">
        <f>IF('Angaben KH-Standort'!D$31='A4'!D1250,IF('Angaben KH-Standort'!E$31="Ja",1,0),0)</f>
        <v>0</v>
      </c>
    </row>
    <row r="1251" spans="2:21" ht="15" customHeight="1" x14ac:dyDescent="0.3">
      <c r="B1251" s="70" t="str">
        <f t="shared" ref="B1251:B1314" si="155">IF(SUM(N1251:Q1251)&lt;4,"!!!","")</f>
        <v>!!!</v>
      </c>
      <c r="C1251" s="265" t="str">
        <f>IF(ISERROR(IF(LEN(E1251)&gt;0,VLOOKUP(TEXT($E1251,0),'Angaben Stationen'!$E$14:$J$213,5,0),"")),"?",IF(LEN(E1251)&gt;0,VLOOKUP(TEXT($E1251,0),'Angaben Stationen'!$E$14:$J$213,5,0),""))</f>
        <v/>
      </c>
      <c r="D1251" s="232" t="str">
        <f>IF(ISERROR(IF(LEN(E1251)&gt;0,VLOOKUP(TEXT($E1251,0),'Angaben Stationen'!$E$14:$J$213,6,0),"")),"STATION IST NICHT VORHANDEN",IF(LEN(E1251)&gt;0,VLOOKUP(TEXT($E1251,0),'Angaben Stationen'!$E$14:$J$213,6,0),""))</f>
        <v/>
      </c>
      <c r="E1251" s="287"/>
      <c r="F1251" s="234"/>
      <c r="G1251" s="234"/>
      <c r="H1251" s="263"/>
      <c r="I1251" s="169"/>
      <c r="K1251" s="445" t="str">
        <f t="shared" ref="K1251:K1314" si="156">IF($E1251&lt;&gt;"","Monat","Leer")</f>
        <v>Leer</v>
      </c>
      <c r="L1251" s="445" t="str">
        <f>VLOOKUP($D1251,{"29 - Psychiatrie (Erwachsene)","BGI";"297 - stationsäquivalente Behandlung in der Erwachsenenpsychiatrie (29)","BGI";"30 - Kinder- und Jugendpsychiatrie","BGII";"307 - stationsäquivalente Behandlung in der Kinder- und Jugendpsychiatrie (30)","BGII";"31 - Psychosomatik","BGI";"","Leer"},2,0)</f>
        <v>Leer</v>
      </c>
      <c r="M1251" s="445">
        <f t="shared" si="153"/>
        <v>0</v>
      </c>
      <c r="N1251" s="445">
        <f t="shared" si="154"/>
        <v>0</v>
      </c>
      <c r="O1251" s="445">
        <f t="shared" ref="O1251:O1314" si="157">IF(VALUE($F1251)&gt;0,1,0)</f>
        <v>0</v>
      </c>
      <c r="P1251" s="445">
        <f t="shared" ref="P1251:P1314" si="158">IF(LEN($G1251)&gt;0,1,0)</f>
        <v>0</v>
      </c>
      <c r="Q1251" s="445">
        <f t="shared" ref="Q1251:Q1314" si="159">IF(LEN($H1251)&gt;0,1,0)</f>
        <v>0</v>
      </c>
      <c r="R1251" s="415" t="str">
        <f t="shared" ref="R1251:R1314" si="160">IF(D1251&lt;&gt;"",IF(SUM(S1251:U1251)&gt;0,"Ja","Nein"),"Leer")</f>
        <v>Leer</v>
      </c>
      <c r="S1251" s="445">
        <f>IF('Angaben KH-Standort'!D$29='A4'!D1251,IF('Angaben KH-Standort'!E$29="Ja",1,0),0)</f>
        <v>0</v>
      </c>
      <c r="T1251" s="445">
        <f>IF('Angaben KH-Standort'!D$30='A4'!D1251,IF('Angaben KH-Standort'!E$30="Ja",1,0),0)</f>
        <v>0</v>
      </c>
      <c r="U1251" s="445">
        <f>IF('Angaben KH-Standort'!D$31='A4'!D1251,IF('Angaben KH-Standort'!E$31="Ja",1,0),0)</f>
        <v>0</v>
      </c>
    </row>
    <row r="1252" spans="2:21" ht="15" customHeight="1" x14ac:dyDescent="0.3">
      <c r="B1252" s="70" t="str">
        <f t="shared" si="155"/>
        <v>!!!</v>
      </c>
      <c r="C1252" s="265" t="str">
        <f>IF(ISERROR(IF(LEN(E1252)&gt;0,VLOOKUP(TEXT($E1252,0),'Angaben Stationen'!$E$14:$J$213,5,0),"")),"?",IF(LEN(E1252)&gt;0,VLOOKUP(TEXT($E1252,0),'Angaben Stationen'!$E$14:$J$213,5,0),""))</f>
        <v/>
      </c>
      <c r="D1252" s="232" t="str">
        <f>IF(ISERROR(IF(LEN(E1252)&gt;0,VLOOKUP(TEXT($E1252,0),'Angaben Stationen'!$E$14:$J$213,6,0),"")),"STATION IST NICHT VORHANDEN",IF(LEN(E1252)&gt;0,VLOOKUP(TEXT($E1252,0),'Angaben Stationen'!$E$14:$J$213,6,0),""))</f>
        <v/>
      </c>
      <c r="E1252" s="287"/>
      <c r="F1252" s="234"/>
      <c r="G1252" s="234"/>
      <c r="H1252" s="263"/>
      <c r="I1252" s="169"/>
      <c r="K1252" s="445" t="str">
        <f t="shared" si="156"/>
        <v>Leer</v>
      </c>
      <c r="L1252" s="445" t="str">
        <f>VLOOKUP($D1252,{"29 - Psychiatrie (Erwachsene)","BGI";"297 - stationsäquivalente Behandlung in der Erwachsenenpsychiatrie (29)","BGI";"30 - Kinder- und Jugendpsychiatrie","BGII";"307 - stationsäquivalente Behandlung in der Kinder- und Jugendpsychiatrie (30)","BGII";"31 - Psychosomatik","BGI";"","Leer"},2,0)</f>
        <v>Leer</v>
      </c>
      <c r="M1252" s="445">
        <f t="shared" si="153"/>
        <v>0</v>
      </c>
      <c r="N1252" s="445">
        <f t="shared" si="154"/>
        <v>0</v>
      </c>
      <c r="O1252" s="445">
        <f t="shared" si="157"/>
        <v>0</v>
      </c>
      <c r="P1252" s="445">
        <f t="shared" si="158"/>
        <v>0</v>
      </c>
      <c r="Q1252" s="445">
        <f t="shared" si="159"/>
        <v>0</v>
      </c>
      <c r="R1252" s="415" t="str">
        <f t="shared" si="160"/>
        <v>Leer</v>
      </c>
      <c r="S1252" s="445">
        <f>IF('Angaben KH-Standort'!D$29='A4'!D1252,IF('Angaben KH-Standort'!E$29="Ja",1,0),0)</f>
        <v>0</v>
      </c>
      <c r="T1252" s="445">
        <f>IF('Angaben KH-Standort'!D$30='A4'!D1252,IF('Angaben KH-Standort'!E$30="Ja",1,0),0)</f>
        <v>0</v>
      </c>
      <c r="U1252" s="445">
        <f>IF('Angaben KH-Standort'!D$31='A4'!D1252,IF('Angaben KH-Standort'!E$31="Ja",1,0),0)</f>
        <v>0</v>
      </c>
    </row>
    <row r="1253" spans="2:21" ht="15" customHeight="1" x14ac:dyDescent="0.3">
      <c r="B1253" s="70" t="str">
        <f t="shared" si="155"/>
        <v>!!!</v>
      </c>
      <c r="C1253" s="265" t="str">
        <f>IF(ISERROR(IF(LEN(E1253)&gt;0,VLOOKUP(TEXT($E1253,0),'Angaben Stationen'!$E$14:$J$213,5,0),"")),"?",IF(LEN(E1253)&gt;0,VLOOKUP(TEXT($E1253,0),'Angaben Stationen'!$E$14:$J$213,5,0),""))</f>
        <v/>
      </c>
      <c r="D1253" s="232" t="str">
        <f>IF(ISERROR(IF(LEN(E1253)&gt;0,VLOOKUP(TEXT($E1253,0),'Angaben Stationen'!$E$14:$J$213,6,0),"")),"STATION IST NICHT VORHANDEN",IF(LEN(E1253)&gt;0,VLOOKUP(TEXT($E1253,0),'Angaben Stationen'!$E$14:$J$213,6,0),""))</f>
        <v/>
      </c>
      <c r="E1253" s="287"/>
      <c r="F1253" s="234"/>
      <c r="G1253" s="234"/>
      <c r="H1253" s="263"/>
      <c r="I1253" s="169"/>
      <c r="K1253" s="445" t="str">
        <f t="shared" si="156"/>
        <v>Leer</v>
      </c>
      <c r="L1253" s="445" t="str">
        <f>VLOOKUP($D1253,{"29 - Psychiatrie (Erwachsene)","BGI";"297 - stationsäquivalente Behandlung in der Erwachsenenpsychiatrie (29)","BGI";"30 - Kinder- und Jugendpsychiatrie","BGII";"307 - stationsäquivalente Behandlung in der Kinder- und Jugendpsychiatrie (30)","BGII";"31 - Psychosomatik","BGI";"","Leer"},2,0)</f>
        <v>Leer</v>
      </c>
      <c r="M1253" s="445">
        <f t="shared" si="153"/>
        <v>0</v>
      </c>
      <c r="N1253" s="445">
        <f t="shared" si="154"/>
        <v>0</v>
      </c>
      <c r="O1253" s="445">
        <f t="shared" si="157"/>
        <v>0</v>
      </c>
      <c r="P1253" s="445">
        <f t="shared" si="158"/>
        <v>0</v>
      </c>
      <c r="Q1253" s="445">
        <f t="shared" si="159"/>
        <v>0</v>
      </c>
      <c r="R1253" s="415" t="str">
        <f t="shared" si="160"/>
        <v>Leer</v>
      </c>
      <c r="S1253" s="445">
        <f>IF('Angaben KH-Standort'!D$29='A4'!D1253,IF('Angaben KH-Standort'!E$29="Ja",1,0),0)</f>
        <v>0</v>
      </c>
      <c r="T1253" s="445">
        <f>IF('Angaben KH-Standort'!D$30='A4'!D1253,IF('Angaben KH-Standort'!E$30="Ja",1,0),0)</f>
        <v>0</v>
      </c>
      <c r="U1253" s="445">
        <f>IF('Angaben KH-Standort'!D$31='A4'!D1253,IF('Angaben KH-Standort'!E$31="Ja",1,0),0)</f>
        <v>0</v>
      </c>
    </row>
    <row r="1254" spans="2:21" ht="15" customHeight="1" x14ac:dyDescent="0.3">
      <c r="B1254" s="70" t="str">
        <f t="shared" si="155"/>
        <v>!!!</v>
      </c>
      <c r="C1254" s="265" t="str">
        <f>IF(ISERROR(IF(LEN(E1254)&gt;0,VLOOKUP(TEXT($E1254,0),'Angaben Stationen'!$E$14:$J$213,5,0),"")),"?",IF(LEN(E1254)&gt;0,VLOOKUP(TEXT($E1254,0),'Angaben Stationen'!$E$14:$J$213,5,0),""))</f>
        <v/>
      </c>
      <c r="D1254" s="232" t="str">
        <f>IF(ISERROR(IF(LEN(E1254)&gt;0,VLOOKUP(TEXT($E1254,0),'Angaben Stationen'!$E$14:$J$213,6,0),"")),"STATION IST NICHT VORHANDEN",IF(LEN(E1254)&gt;0,VLOOKUP(TEXT($E1254,0),'Angaben Stationen'!$E$14:$J$213,6,0),""))</f>
        <v/>
      </c>
      <c r="E1254" s="287"/>
      <c r="F1254" s="234"/>
      <c r="G1254" s="234"/>
      <c r="H1254" s="263"/>
      <c r="I1254" s="169"/>
      <c r="K1254" s="445" t="str">
        <f t="shared" si="156"/>
        <v>Leer</v>
      </c>
      <c r="L1254" s="445" t="str">
        <f>VLOOKUP($D1254,{"29 - Psychiatrie (Erwachsene)","BGI";"297 - stationsäquivalente Behandlung in der Erwachsenenpsychiatrie (29)","BGI";"30 - Kinder- und Jugendpsychiatrie","BGII";"307 - stationsäquivalente Behandlung in der Kinder- und Jugendpsychiatrie (30)","BGII";"31 - Psychosomatik","BGI";"","Leer"},2,0)</f>
        <v>Leer</v>
      </c>
      <c r="M1254" s="445">
        <f t="shared" si="153"/>
        <v>0</v>
      </c>
      <c r="N1254" s="445">
        <f t="shared" si="154"/>
        <v>0</v>
      </c>
      <c r="O1254" s="445">
        <f t="shared" si="157"/>
        <v>0</v>
      </c>
      <c r="P1254" s="445">
        <f t="shared" si="158"/>
        <v>0</v>
      </c>
      <c r="Q1254" s="445">
        <f t="shared" si="159"/>
        <v>0</v>
      </c>
      <c r="R1254" s="415" t="str">
        <f t="shared" si="160"/>
        <v>Leer</v>
      </c>
      <c r="S1254" s="445">
        <f>IF('Angaben KH-Standort'!D$29='A4'!D1254,IF('Angaben KH-Standort'!E$29="Ja",1,0),0)</f>
        <v>0</v>
      </c>
      <c r="T1254" s="445">
        <f>IF('Angaben KH-Standort'!D$30='A4'!D1254,IF('Angaben KH-Standort'!E$30="Ja",1,0),0)</f>
        <v>0</v>
      </c>
      <c r="U1254" s="445">
        <f>IF('Angaben KH-Standort'!D$31='A4'!D1254,IF('Angaben KH-Standort'!E$31="Ja",1,0),0)</f>
        <v>0</v>
      </c>
    </row>
    <row r="1255" spans="2:21" ht="15" customHeight="1" x14ac:dyDescent="0.3">
      <c r="B1255" s="70" t="str">
        <f t="shared" si="155"/>
        <v>!!!</v>
      </c>
      <c r="C1255" s="265" t="str">
        <f>IF(ISERROR(IF(LEN(E1255)&gt;0,VLOOKUP(TEXT($E1255,0),'Angaben Stationen'!$E$14:$J$213,5,0),"")),"?",IF(LEN(E1255)&gt;0,VLOOKUP(TEXT($E1255,0),'Angaben Stationen'!$E$14:$J$213,5,0),""))</f>
        <v/>
      </c>
      <c r="D1255" s="232" t="str">
        <f>IF(ISERROR(IF(LEN(E1255)&gt;0,VLOOKUP(TEXT($E1255,0),'Angaben Stationen'!$E$14:$J$213,6,0),"")),"STATION IST NICHT VORHANDEN",IF(LEN(E1255)&gt;0,VLOOKUP(TEXT($E1255,0),'Angaben Stationen'!$E$14:$J$213,6,0),""))</f>
        <v/>
      </c>
      <c r="E1255" s="287"/>
      <c r="F1255" s="234"/>
      <c r="G1255" s="234"/>
      <c r="H1255" s="263"/>
      <c r="I1255" s="169"/>
      <c r="K1255" s="445" t="str">
        <f t="shared" si="156"/>
        <v>Leer</v>
      </c>
      <c r="L1255" s="445" t="str">
        <f>VLOOKUP($D1255,{"29 - Psychiatrie (Erwachsene)","BGI";"297 - stationsäquivalente Behandlung in der Erwachsenenpsychiatrie (29)","BGI";"30 - Kinder- und Jugendpsychiatrie","BGII";"307 - stationsäquivalente Behandlung in der Kinder- und Jugendpsychiatrie (30)","BGII";"31 - Psychosomatik","BGI";"","Leer"},2,0)</f>
        <v>Leer</v>
      </c>
      <c r="M1255" s="445">
        <f t="shared" si="153"/>
        <v>0</v>
      </c>
      <c r="N1255" s="445">
        <f t="shared" si="154"/>
        <v>0</v>
      </c>
      <c r="O1255" s="445">
        <f t="shared" si="157"/>
        <v>0</v>
      </c>
      <c r="P1255" s="445">
        <f t="shared" si="158"/>
        <v>0</v>
      </c>
      <c r="Q1255" s="445">
        <f t="shared" si="159"/>
        <v>0</v>
      </c>
      <c r="R1255" s="415" t="str">
        <f t="shared" si="160"/>
        <v>Leer</v>
      </c>
      <c r="S1255" s="445">
        <f>IF('Angaben KH-Standort'!D$29='A4'!D1255,IF('Angaben KH-Standort'!E$29="Ja",1,0),0)</f>
        <v>0</v>
      </c>
      <c r="T1255" s="445">
        <f>IF('Angaben KH-Standort'!D$30='A4'!D1255,IF('Angaben KH-Standort'!E$30="Ja",1,0),0)</f>
        <v>0</v>
      </c>
      <c r="U1255" s="445">
        <f>IF('Angaben KH-Standort'!D$31='A4'!D1255,IF('Angaben KH-Standort'!E$31="Ja",1,0),0)</f>
        <v>0</v>
      </c>
    </row>
    <row r="1256" spans="2:21" ht="15" customHeight="1" x14ac:dyDescent="0.3">
      <c r="B1256" s="70" t="str">
        <f t="shared" si="155"/>
        <v>!!!</v>
      </c>
      <c r="C1256" s="265" t="str">
        <f>IF(ISERROR(IF(LEN(E1256)&gt;0,VLOOKUP(TEXT($E1256,0),'Angaben Stationen'!$E$14:$J$213,5,0),"")),"?",IF(LEN(E1256)&gt;0,VLOOKUP(TEXT($E1256,0),'Angaben Stationen'!$E$14:$J$213,5,0),""))</f>
        <v/>
      </c>
      <c r="D1256" s="232" t="str">
        <f>IF(ISERROR(IF(LEN(E1256)&gt;0,VLOOKUP(TEXT($E1256,0),'Angaben Stationen'!$E$14:$J$213,6,0),"")),"STATION IST NICHT VORHANDEN",IF(LEN(E1256)&gt;0,VLOOKUP(TEXT($E1256,0),'Angaben Stationen'!$E$14:$J$213,6,0),""))</f>
        <v/>
      </c>
      <c r="E1256" s="287"/>
      <c r="F1256" s="234"/>
      <c r="G1256" s="234"/>
      <c r="H1256" s="263"/>
      <c r="I1256" s="169"/>
      <c r="K1256" s="445" t="str">
        <f t="shared" si="156"/>
        <v>Leer</v>
      </c>
      <c r="L1256" s="445" t="str">
        <f>VLOOKUP($D1256,{"29 - Psychiatrie (Erwachsene)","BGI";"297 - stationsäquivalente Behandlung in der Erwachsenenpsychiatrie (29)","BGI";"30 - Kinder- und Jugendpsychiatrie","BGII";"307 - stationsäquivalente Behandlung in der Kinder- und Jugendpsychiatrie (30)","BGII";"31 - Psychosomatik","BGI";"","Leer"},2,0)</f>
        <v>Leer</v>
      </c>
      <c r="M1256" s="445">
        <f t="shared" si="153"/>
        <v>0</v>
      </c>
      <c r="N1256" s="445">
        <f t="shared" si="154"/>
        <v>0</v>
      </c>
      <c r="O1256" s="445">
        <f t="shared" si="157"/>
        <v>0</v>
      </c>
      <c r="P1256" s="445">
        <f t="shared" si="158"/>
        <v>0</v>
      </c>
      <c r="Q1256" s="445">
        <f t="shared" si="159"/>
        <v>0</v>
      </c>
      <c r="R1256" s="415" t="str">
        <f t="shared" si="160"/>
        <v>Leer</v>
      </c>
      <c r="S1256" s="445">
        <f>IF('Angaben KH-Standort'!D$29='A4'!D1256,IF('Angaben KH-Standort'!E$29="Ja",1,0),0)</f>
        <v>0</v>
      </c>
      <c r="T1256" s="445">
        <f>IF('Angaben KH-Standort'!D$30='A4'!D1256,IF('Angaben KH-Standort'!E$30="Ja",1,0),0)</f>
        <v>0</v>
      </c>
      <c r="U1256" s="445">
        <f>IF('Angaben KH-Standort'!D$31='A4'!D1256,IF('Angaben KH-Standort'!E$31="Ja",1,0),0)</f>
        <v>0</v>
      </c>
    </row>
    <row r="1257" spans="2:21" ht="15" customHeight="1" x14ac:dyDescent="0.3">
      <c r="B1257" s="70" t="str">
        <f t="shared" si="155"/>
        <v>!!!</v>
      </c>
      <c r="C1257" s="265" t="str">
        <f>IF(ISERROR(IF(LEN(E1257)&gt;0,VLOOKUP(TEXT($E1257,0),'Angaben Stationen'!$E$14:$J$213,5,0),"")),"?",IF(LEN(E1257)&gt;0,VLOOKUP(TEXT($E1257,0),'Angaben Stationen'!$E$14:$J$213,5,0),""))</f>
        <v/>
      </c>
      <c r="D1257" s="232" t="str">
        <f>IF(ISERROR(IF(LEN(E1257)&gt;0,VLOOKUP(TEXT($E1257,0),'Angaben Stationen'!$E$14:$J$213,6,0),"")),"STATION IST NICHT VORHANDEN",IF(LEN(E1257)&gt;0,VLOOKUP(TEXT($E1257,0),'Angaben Stationen'!$E$14:$J$213,6,0),""))</f>
        <v/>
      </c>
      <c r="E1257" s="287"/>
      <c r="F1257" s="234"/>
      <c r="G1257" s="234"/>
      <c r="H1257" s="263"/>
      <c r="I1257" s="169"/>
      <c r="K1257" s="445" t="str">
        <f t="shared" si="156"/>
        <v>Leer</v>
      </c>
      <c r="L1257" s="445" t="str">
        <f>VLOOKUP($D1257,{"29 - Psychiatrie (Erwachsene)","BGI";"297 - stationsäquivalente Behandlung in der Erwachsenenpsychiatrie (29)","BGI";"30 - Kinder- und Jugendpsychiatrie","BGII";"307 - stationsäquivalente Behandlung in der Kinder- und Jugendpsychiatrie (30)","BGII";"31 - Psychosomatik","BGI";"","Leer"},2,0)</f>
        <v>Leer</v>
      </c>
      <c r="M1257" s="445">
        <f t="shared" si="153"/>
        <v>0</v>
      </c>
      <c r="N1257" s="445">
        <f t="shared" si="154"/>
        <v>0</v>
      </c>
      <c r="O1257" s="445">
        <f t="shared" si="157"/>
        <v>0</v>
      </c>
      <c r="P1257" s="445">
        <f t="shared" si="158"/>
        <v>0</v>
      </c>
      <c r="Q1257" s="445">
        <f t="shared" si="159"/>
        <v>0</v>
      </c>
      <c r="R1257" s="415" t="str">
        <f t="shared" si="160"/>
        <v>Leer</v>
      </c>
      <c r="S1257" s="445">
        <f>IF('Angaben KH-Standort'!D$29='A4'!D1257,IF('Angaben KH-Standort'!E$29="Ja",1,0),0)</f>
        <v>0</v>
      </c>
      <c r="T1257" s="445">
        <f>IF('Angaben KH-Standort'!D$30='A4'!D1257,IF('Angaben KH-Standort'!E$30="Ja",1,0),0)</f>
        <v>0</v>
      </c>
      <c r="U1257" s="445">
        <f>IF('Angaben KH-Standort'!D$31='A4'!D1257,IF('Angaben KH-Standort'!E$31="Ja",1,0),0)</f>
        <v>0</v>
      </c>
    </row>
    <row r="1258" spans="2:21" ht="15" customHeight="1" x14ac:dyDescent="0.3">
      <c r="B1258" s="70" t="str">
        <f t="shared" si="155"/>
        <v>!!!</v>
      </c>
      <c r="C1258" s="265" t="str">
        <f>IF(ISERROR(IF(LEN(E1258)&gt;0,VLOOKUP(TEXT($E1258,0),'Angaben Stationen'!$E$14:$J$213,5,0),"")),"?",IF(LEN(E1258)&gt;0,VLOOKUP(TEXT($E1258,0),'Angaben Stationen'!$E$14:$J$213,5,0),""))</f>
        <v/>
      </c>
      <c r="D1258" s="232" t="str">
        <f>IF(ISERROR(IF(LEN(E1258)&gt;0,VLOOKUP(TEXT($E1258,0),'Angaben Stationen'!$E$14:$J$213,6,0),"")),"STATION IST NICHT VORHANDEN",IF(LEN(E1258)&gt;0,VLOOKUP(TEXT($E1258,0),'Angaben Stationen'!$E$14:$J$213,6,0),""))</f>
        <v/>
      </c>
      <c r="E1258" s="287"/>
      <c r="F1258" s="234"/>
      <c r="G1258" s="234"/>
      <c r="H1258" s="263"/>
      <c r="I1258" s="169"/>
      <c r="K1258" s="445" t="str">
        <f t="shared" si="156"/>
        <v>Leer</v>
      </c>
      <c r="L1258" s="445" t="str">
        <f>VLOOKUP($D1258,{"29 - Psychiatrie (Erwachsene)","BGI";"297 - stationsäquivalente Behandlung in der Erwachsenenpsychiatrie (29)","BGI";"30 - Kinder- und Jugendpsychiatrie","BGII";"307 - stationsäquivalente Behandlung in der Kinder- und Jugendpsychiatrie (30)","BGII";"31 - Psychosomatik","BGI";"","Leer"},2,0)</f>
        <v>Leer</v>
      </c>
      <c r="M1258" s="445">
        <f t="shared" si="153"/>
        <v>0</v>
      </c>
      <c r="N1258" s="445">
        <f t="shared" si="154"/>
        <v>0</v>
      </c>
      <c r="O1258" s="445">
        <f t="shared" si="157"/>
        <v>0</v>
      </c>
      <c r="P1258" s="445">
        <f t="shared" si="158"/>
        <v>0</v>
      </c>
      <c r="Q1258" s="445">
        <f t="shared" si="159"/>
        <v>0</v>
      </c>
      <c r="R1258" s="415" t="str">
        <f t="shared" si="160"/>
        <v>Leer</v>
      </c>
      <c r="S1258" s="445">
        <f>IF('Angaben KH-Standort'!D$29='A4'!D1258,IF('Angaben KH-Standort'!E$29="Ja",1,0),0)</f>
        <v>0</v>
      </c>
      <c r="T1258" s="445">
        <f>IF('Angaben KH-Standort'!D$30='A4'!D1258,IF('Angaben KH-Standort'!E$30="Ja",1,0),0)</f>
        <v>0</v>
      </c>
      <c r="U1258" s="445">
        <f>IF('Angaben KH-Standort'!D$31='A4'!D1258,IF('Angaben KH-Standort'!E$31="Ja",1,0),0)</f>
        <v>0</v>
      </c>
    </row>
    <row r="1259" spans="2:21" ht="15" customHeight="1" x14ac:dyDescent="0.3">
      <c r="B1259" s="70" t="str">
        <f t="shared" si="155"/>
        <v>!!!</v>
      </c>
      <c r="C1259" s="265" t="str">
        <f>IF(ISERROR(IF(LEN(E1259)&gt;0,VLOOKUP(TEXT($E1259,0),'Angaben Stationen'!$E$14:$J$213,5,0),"")),"?",IF(LEN(E1259)&gt;0,VLOOKUP(TEXT($E1259,0),'Angaben Stationen'!$E$14:$J$213,5,0),""))</f>
        <v/>
      </c>
      <c r="D1259" s="232" t="str">
        <f>IF(ISERROR(IF(LEN(E1259)&gt;0,VLOOKUP(TEXT($E1259,0),'Angaben Stationen'!$E$14:$J$213,6,0),"")),"STATION IST NICHT VORHANDEN",IF(LEN(E1259)&gt;0,VLOOKUP(TEXT($E1259,0),'Angaben Stationen'!$E$14:$J$213,6,0),""))</f>
        <v/>
      </c>
      <c r="E1259" s="287"/>
      <c r="F1259" s="234"/>
      <c r="G1259" s="234"/>
      <c r="H1259" s="263"/>
      <c r="I1259" s="169"/>
      <c r="K1259" s="445" t="str">
        <f t="shared" si="156"/>
        <v>Leer</v>
      </c>
      <c r="L1259" s="445" t="str">
        <f>VLOOKUP($D1259,{"29 - Psychiatrie (Erwachsene)","BGI";"297 - stationsäquivalente Behandlung in der Erwachsenenpsychiatrie (29)","BGI";"30 - Kinder- und Jugendpsychiatrie","BGII";"307 - stationsäquivalente Behandlung in der Kinder- und Jugendpsychiatrie (30)","BGII";"31 - Psychosomatik","BGI";"","Leer"},2,0)</f>
        <v>Leer</v>
      </c>
      <c r="M1259" s="445">
        <f t="shared" si="153"/>
        <v>0</v>
      </c>
      <c r="N1259" s="445">
        <f t="shared" si="154"/>
        <v>0</v>
      </c>
      <c r="O1259" s="445">
        <f t="shared" si="157"/>
        <v>0</v>
      </c>
      <c r="P1259" s="445">
        <f t="shared" si="158"/>
        <v>0</v>
      </c>
      <c r="Q1259" s="445">
        <f t="shared" si="159"/>
        <v>0</v>
      </c>
      <c r="R1259" s="415" t="str">
        <f t="shared" si="160"/>
        <v>Leer</v>
      </c>
      <c r="S1259" s="445">
        <f>IF('Angaben KH-Standort'!D$29='A4'!D1259,IF('Angaben KH-Standort'!E$29="Ja",1,0),0)</f>
        <v>0</v>
      </c>
      <c r="T1259" s="445">
        <f>IF('Angaben KH-Standort'!D$30='A4'!D1259,IF('Angaben KH-Standort'!E$30="Ja",1,0),0)</f>
        <v>0</v>
      </c>
      <c r="U1259" s="445">
        <f>IF('Angaben KH-Standort'!D$31='A4'!D1259,IF('Angaben KH-Standort'!E$31="Ja",1,0),0)</f>
        <v>0</v>
      </c>
    </row>
    <row r="1260" spans="2:21" ht="15" customHeight="1" x14ac:dyDescent="0.3">
      <c r="B1260" s="70" t="str">
        <f t="shared" si="155"/>
        <v>!!!</v>
      </c>
      <c r="C1260" s="265" t="str">
        <f>IF(ISERROR(IF(LEN(E1260)&gt;0,VLOOKUP(TEXT($E1260,0),'Angaben Stationen'!$E$14:$J$213,5,0),"")),"?",IF(LEN(E1260)&gt;0,VLOOKUP(TEXT($E1260,0),'Angaben Stationen'!$E$14:$J$213,5,0),""))</f>
        <v/>
      </c>
      <c r="D1260" s="232" t="str">
        <f>IF(ISERROR(IF(LEN(E1260)&gt;0,VLOOKUP(TEXT($E1260,0),'Angaben Stationen'!$E$14:$J$213,6,0),"")),"STATION IST NICHT VORHANDEN",IF(LEN(E1260)&gt;0,VLOOKUP(TEXT($E1260,0),'Angaben Stationen'!$E$14:$J$213,6,0),""))</f>
        <v/>
      </c>
      <c r="E1260" s="287"/>
      <c r="F1260" s="234"/>
      <c r="G1260" s="234"/>
      <c r="H1260" s="263"/>
      <c r="I1260" s="169"/>
      <c r="K1260" s="445" t="str">
        <f t="shared" si="156"/>
        <v>Leer</v>
      </c>
      <c r="L1260" s="445" t="str">
        <f>VLOOKUP($D1260,{"29 - Psychiatrie (Erwachsene)","BGI";"297 - stationsäquivalente Behandlung in der Erwachsenenpsychiatrie (29)","BGI";"30 - Kinder- und Jugendpsychiatrie","BGII";"307 - stationsäquivalente Behandlung in der Kinder- und Jugendpsychiatrie (30)","BGII";"31 - Psychosomatik","BGI";"","Leer"},2,0)</f>
        <v>Leer</v>
      </c>
      <c r="M1260" s="445">
        <f t="shared" si="153"/>
        <v>0</v>
      </c>
      <c r="N1260" s="445">
        <f t="shared" si="154"/>
        <v>0</v>
      </c>
      <c r="O1260" s="445">
        <f t="shared" si="157"/>
        <v>0</v>
      </c>
      <c r="P1260" s="445">
        <f t="shared" si="158"/>
        <v>0</v>
      </c>
      <c r="Q1260" s="445">
        <f t="shared" si="159"/>
        <v>0</v>
      </c>
      <c r="R1260" s="415" t="str">
        <f t="shared" si="160"/>
        <v>Leer</v>
      </c>
      <c r="S1260" s="445">
        <f>IF('Angaben KH-Standort'!D$29='A4'!D1260,IF('Angaben KH-Standort'!E$29="Ja",1,0),0)</f>
        <v>0</v>
      </c>
      <c r="T1260" s="445">
        <f>IF('Angaben KH-Standort'!D$30='A4'!D1260,IF('Angaben KH-Standort'!E$30="Ja",1,0),0)</f>
        <v>0</v>
      </c>
      <c r="U1260" s="445">
        <f>IF('Angaben KH-Standort'!D$31='A4'!D1260,IF('Angaben KH-Standort'!E$31="Ja",1,0),0)</f>
        <v>0</v>
      </c>
    </row>
    <row r="1261" spans="2:21" ht="15" customHeight="1" x14ac:dyDescent="0.3">
      <c r="B1261" s="70" t="str">
        <f t="shared" si="155"/>
        <v>!!!</v>
      </c>
      <c r="C1261" s="265" t="str">
        <f>IF(ISERROR(IF(LEN(E1261)&gt;0,VLOOKUP(TEXT($E1261,0),'Angaben Stationen'!$E$14:$J$213,5,0),"")),"?",IF(LEN(E1261)&gt;0,VLOOKUP(TEXT($E1261,0),'Angaben Stationen'!$E$14:$J$213,5,0),""))</f>
        <v/>
      </c>
      <c r="D1261" s="232" t="str">
        <f>IF(ISERROR(IF(LEN(E1261)&gt;0,VLOOKUP(TEXT($E1261,0),'Angaben Stationen'!$E$14:$J$213,6,0),"")),"STATION IST NICHT VORHANDEN",IF(LEN(E1261)&gt;0,VLOOKUP(TEXT($E1261,0),'Angaben Stationen'!$E$14:$J$213,6,0),""))</f>
        <v/>
      </c>
      <c r="E1261" s="287"/>
      <c r="F1261" s="234"/>
      <c r="G1261" s="234"/>
      <c r="H1261" s="263"/>
      <c r="I1261" s="169"/>
      <c r="K1261" s="445" t="str">
        <f t="shared" si="156"/>
        <v>Leer</v>
      </c>
      <c r="L1261" s="445" t="str">
        <f>VLOOKUP($D1261,{"29 - Psychiatrie (Erwachsene)","BGI";"297 - stationsäquivalente Behandlung in der Erwachsenenpsychiatrie (29)","BGI";"30 - Kinder- und Jugendpsychiatrie","BGII";"307 - stationsäquivalente Behandlung in der Kinder- und Jugendpsychiatrie (30)","BGII";"31 - Psychosomatik","BGI";"","Leer"},2,0)</f>
        <v>Leer</v>
      </c>
      <c r="M1261" s="445">
        <f t="shared" si="153"/>
        <v>0</v>
      </c>
      <c r="N1261" s="445">
        <f t="shared" si="154"/>
        <v>0</v>
      </c>
      <c r="O1261" s="445">
        <f t="shared" si="157"/>
        <v>0</v>
      </c>
      <c r="P1261" s="445">
        <f t="shared" si="158"/>
        <v>0</v>
      </c>
      <c r="Q1261" s="445">
        <f t="shared" si="159"/>
        <v>0</v>
      </c>
      <c r="R1261" s="415" t="str">
        <f t="shared" si="160"/>
        <v>Leer</v>
      </c>
      <c r="S1261" s="445">
        <f>IF('Angaben KH-Standort'!D$29='A4'!D1261,IF('Angaben KH-Standort'!E$29="Ja",1,0),0)</f>
        <v>0</v>
      </c>
      <c r="T1261" s="445">
        <f>IF('Angaben KH-Standort'!D$30='A4'!D1261,IF('Angaben KH-Standort'!E$30="Ja",1,0),0)</f>
        <v>0</v>
      </c>
      <c r="U1261" s="445">
        <f>IF('Angaben KH-Standort'!D$31='A4'!D1261,IF('Angaben KH-Standort'!E$31="Ja",1,0),0)</f>
        <v>0</v>
      </c>
    </row>
    <row r="1262" spans="2:21" ht="15" customHeight="1" x14ac:dyDescent="0.3">
      <c r="B1262" s="70" t="str">
        <f t="shared" si="155"/>
        <v>!!!</v>
      </c>
      <c r="C1262" s="265" t="str">
        <f>IF(ISERROR(IF(LEN(E1262)&gt;0,VLOOKUP(TEXT($E1262,0),'Angaben Stationen'!$E$14:$J$213,5,0),"")),"?",IF(LEN(E1262)&gt;0,VLOOKUP(TEXT($E1262,0),'Angaben Stationen'!$E$14:$J$213,5,0),""))</f>
        <v/>
      </c>
      <c r="D1262" s="232" t="str">
        <f>IF(ISERROR(IF(LEN(E1262)&gt;0,VLOOKUP(TEXT($E1262,0),'Angaben Stationen'!$E$14:$J$213,6,0),"")),"STATION IST NICHT VORHANDEN",IF(LEN(E1262)&gt;0,VLOOKUP(TEXT($E1262,0),'Angaben Stationen'!$E$14:$J$213,6,0),""))</f>
        <v/>
      </c>
      <c r="E1262" s="287"/>
      <c r="F1262" s="234"/>
      <c r="G1262" s="234"/>
      <c r="H1262" s="263"/>
      <c r="I1262" s="169"/>
      <c r="K1262" s="445" t="str">
        <f t="shared" si="156"/>
        <v>Leer</v>
      </c>
      <c r="L1262" s="445" t="str">
        <f>VLOOKUP($D1262,{"29 - Psychiatrie (Erwachsene)","BGI";"297 - stationsäquivalente Behandlung in der Erwachsenenpsychiatrie (29)","BGI";"30 - Kinder- und Jugendpsychiatrie","BGII";"307 - stationsäquivalente Behandlung in der Kinder- und Jugendpsychiatrie (30)","BGII";"31 - Psychosomatik","BGI";"","Leer"},2,0)</f>
        <v>Leer</v>
      </c>
      <c r="M1262" s="445">
        <f t="shared" si="153"/>
        <v>0</v>
      </c>
      <c r="N1262" s="445">
        <f t="shared" si="154"/>
        <v>0</v>
      </c>
      <c r="O1262" s="445">
        <f t="shared" si="157"/>
        <v>0</v>
      </c>
      <c r="P1262" s="445">
        <f t="shared" si="158"/>
        <v>0</v>
      </c>
      <c r="Q1262" s="445">
        <f t="shared" si="159"/>
        <v>0</v>
      </c>
      <c r="R1262" s="415" t="str">
        <f t="shared" si="160"/>
        <v>Leer</v>
      </c>
      <c r="S1262" s="445">
        <f>IF('Angaben KH-Standort'!D$29='A4'!D1262,IF('Angaben KH-Standort'!E$29="Ja",1,0),0)</f>
        <v>0</v>
      </c>
      <c r="T1262" s="445">
        <f>IF('Angaben KH-Standort'!D$30='A4'!D1262,IF('Angaben KH-Standort'!E$30="Ja",1,0),0)</f>
        <v>0</v>
      </c>
      <c r="U1262" s="445">
        <f>IF('Angaben KH-Standort'!D$31='A4'!D1262,IF('Angaben KH-Standort'!E$31="Ja",1,0),0)</f>
        <v>0</v>
      </c>
    </row>
    <row r="1263" spans="2:21" ht="15" customHeight="1" x14ac:dyDescent="0.3">
      <c r="B1263" s="70" t="str">
        <f t="shared" si="155"/>
        <v>!!!</v>
      </c>
      <c r="C1263" s="265" t="str">
        <f>IF(ISERROR(IF(LEN(E1263)&gt;0,VLOOKUP(TEXT($E1263,0),'Angaben Stationen'!$E$14:$J$213,5,0),"")),"?",IF(LEN(E1263)&gt;0,VLOOKUP(TEXT($E1263,0),'Angaben Stationen'!$E$14:$J$213,5,0),""))</f>
        <v/>
      </c>
      <c r="D1263" s="232" t="str">
        <f>IF(ISERROR(IF(LEN(E1263)&gt;0,VLOOKUP(TEXT($E1263,0),'Angaben Stationen'!$E$14:$J$213,6,0),"")),"STATION IST NICHT VORHANDEN",IF(LEN(E1263)&gt;0,VLOOKUP(TEXT($E1263,0),'Angaben Stationen'!$E$14:$J$213,6,0),""))</f>
        <v/>
      </c>
      <c r="E1263" s="287"/>
      <c r="F1263" s="234"/>
      <c r="G1263" s="234"/>
      <c r="H1263" s="263"/>
      <c r="I1263" s="169"/>
      <c r="K1263" s="445" t="str">
        <f t="shared" si="156"/>
        <v>Leer</v>
      </c>
      <c r="L1263" s="445" t="str">
        <f>VLOOKUP($D1263,{"29 - Psychiatrie (Erwachsene)","BGI";"297 - stationsäquivalente Behandlung in der Erwachsenenpsychiatrie (29)","BGI";"30 - Kinder- und Jugendpsychiatrie","BGII";"307 - stationsäquivalente Behandlung in der Kinder- und Jugendpsychiatrie (30)","BGII";"31 - Psychosomatik","BGI";"","Leer"},2,0)</f>
        <v>Leer</v>
      </c>
      <c r="M1263" s="445">
        <f t="shared" si="153"/>
        <v>0</v>
      </c>
      <c r="N1263" s="445">
        <f t="shared" si="154"/>
        <v>0</v>
      </c>
      <c r="O1263" s="445">
        <f t="shared" si="157"/>
        <v>0</v>
      </c>
      <c r="P1263" s="445">
        <f t="shared" si="158"/>
        <v>0</v>
      </c>
      <c r="Q1263" s="445">
        <f t="shared" si="159"/>
        <v>0</v>
      </c>
      <c r="R1263" s="415" t="str">
        <f t="shared" si="160"/>
        <v>Leer</v>
      </c>
      <c r="S1263" s="445">
        <f>IF('Angaben KH-Standort'!D$29='A4'!D1263,IF('Angaben KH-Standort'!E$29="Ja",1,0),0)</f>
        <v>0</v>
      </c>
      <c r="T1263" s="445">
        <f>IF('Angaben KH-Standort'!D$30='A4'!D1263,IF('Angaben KH-Standort'!E$30="Ja",1,0),0)</f>
        <v>0</v>
      </c>
      <c r="U1263" s="445">
        <f>IF('Angaben KH-Standort'!D$31='A4'!D1263,IF('Angaben KH-Standort'!E$31="Ja",1,0),0)</f>
        <v>0</v>
      </c>
    </row>
    <row r="1264" spans="2:21" ht="15" customHeight="1" x14ac:dyDescent="0.3">
      <c r="B1264" s="70" t="str">
        <f t="shared" si="155"/>
        <v>!!!</v>
      </c>
      <c r="C1264" s="265" t="str">
        <f>IF(ISERROR(IF(LEN(E1264)&gt;0,VLOOKUP(TEXT($E1264,0),'Angaben Stationen'!$E$14:$J$213,5,0),"")),"?",IF(LEN(E1264)&gt;0,VLOOKUP(TEXT($E1264,0),'Angaben Stationen'!$E$14:$J$213,5,0),""))</f>
        <v/>
      </c>
      <c r="D1264" s="232" t="str">
        <f>IF(ISERROR(IF(LEN(E1264)&gt;0,VLOOKUP(TEXT($E1264,0),'Angaben Stationen'!$E$14:$J$213,6,0),"")),"STATION IST NICHT VORHANDEN",IF(LEN(E1264)&gt;0,VLOOKUP(TEXT($E1264,0),'Angaben Stationen'!$E$14:$J$213,6,0),""))</f>
        <v/>
      </c>
      <c r="E1264" s="287"/>
      <c r="F1264" s="234"/>
      <c r="G1264" s="234"/>
      <c r="H1264" s="263"/>
      <c r="I1264" s="169"/>
      <c r="K1264" s="445" t="str">
        <f t="shared" si="156"/>
        <v>Leer</v>
      </c>
      <c r="L1264" s="445" t="str">
        <f>VLOOKUP($D1264,{"29 - Psychiatrie (Erwachsene)","BGI";"297 - stationsäquivalente Behandlung in der Erwachsenenpsychiatrie (29)","BGI";"30 - Kinder- und Jugendpsychiatrie","BGII";"307 - stationsäquivalente Behandlung in der Kinder- und Jugendpsychiatrie (30)","BGII";"31 - Psychosomatik","BGI";"","Leer"},2,0)</f>
        <v>Leer</v>
      </c>
      <c r="M1264" s="445">
        <f t="shared" si="153"/>
        <v>0</v>
      </c>
      <c r="N1264" s="445">
        <f t="shared" si="154"/>
        <v>0</v>
      </c>
      <c r="O1264" s="445">
        <f t="shared" si="157"/>
        <v>0</v>
      </c>
      <c r="P1264" s="445">
        <f t="shared" si="158"/>
        <v>0</v>
      </c>
      <c r="Q1264" s="445">
        <f t="shared" si="159"/>
        <v>0</v>
      </c>
      <c r="R1264" s="415" t="str">
        <f t="shared" si="160"/>
        <v>Leer</v>
      </c>
      <c r="S1264" s="445">
        <f>IF('Angaben KH-Standort'!D$29='A4'!D1264,IF('Angaben KH-Standort'!E$29="Ja",1,0),0)</f>
        <v>0</v>
      </c>
      <c r="T1264" s="445">
        <f>IF('Angaben KH-Standort'!D$30='A4'!D1264,IF('Angaben KH-Standort'!E$30="Ja",1,0),0)</f>
        <v>0</v>
      </c>
      <c r="U1264" s="445">
        <f>IF('Angaben KH-Standort'!D$31='A4'!D1264,IF('Angaben KH-Standort'!E$31="Ja",1,0),0)</f>
        <v>0</v>
      </c>
    </row>
    <row r="1265" spans="2:21" ht="15" customHeight="1" x14ac:dyDescent="0.3">
      <c r="B1265" s="70" t="str">
        <f t="shared" si="155"/>
        <v>!!!</v>
      </c>
      <c r="C1265" s="265" t="str">
        <f>IF(ISERROR(IF(LEN(E1265)&gt;0,VLOOKUP(TEXT($E1265,0),'Angaben Stationen'!$E$14:$J$213,5,0),"")),"?",IF(LEN(E1265)&gt;0,VLOOKUP(TEXT($E1265,0),'Angaben Stationen'!$E$14:$J$213,5,0),""))</f>
        <v/>
      </c>
      <c r="D1265" s="232" t="str">
        <f>IF(ISERROR(IF(LEN(E1265)&gt;0,VLOOKUP(TEXT($E1265,0),'Angaben Stationen'!$E$14:$J$213,6,0),"")),"STATION IST NICHT VORHANDEN",IF(LEN(E1265)&gt;0,VLOOKUP(TEXT($E1265,0),'Angaben Stationen'!$E$14:$J$213,6,0),""))</f>
        <v/>
      </c>
      <c r="E1265" s="287"/>
      <c r="F1265" s="234"/>
      <c r="G1265" s="234"/>
      <c r="H1265" s="263"/>
      <c r="I1265" s="169"/>
      <c r="K1265" s="445" t="str">
        <f t="shared" si="156"/>
        <v>Leer</v>
      </c>
      <c r="L1265" s="445" t="str">
        <f>VLOOKUP($D1265,{"29 - Psychiatrie (Erwachsene)","BGI";"297 - stationsäquivalente Behandlung in der Erwachsenenpsychiatrie (29)","BGI";"30 - Kinder- und Jugendpsychiatrie","BGII";"307 - stationsäquivalente Behandlung in der Kinder- und Jugendpsychiatrie (30)","BGII";"31 - Psychosomatik","BGI";"","Leer"},2,0)</f>
        <v>Leer</v>
      </c>
      <c r="M1265" s="445">
        <f t="shared" si="153"/>
        <v>0</v>
      </c>
      <c r="N1265" s="445">
        <f t="shared" si="154"/>
        <v>0</v>
      </c>
      <c r="O1265" s="445">
        <f t="shared" si="157"/>
        <v>0</v>
      </c>
      <c r="P1265" s="445">
        <f t="shared" si="158"/>
        <v>0</v>
      </c>
      <c r="Q1265" s="445">
        <f t="shared" si="159"/>
        <v>0</v>
      </c>
      <c r="R1265" s="415" t="str">
        <f t="shared" si="160"/>
        <v>Leer</v>
      </c>
      <c r="S1265" s="445">
        <f>IF('Angaben KH-Standort'!D$29='A4'!D1265,IF('Angaben KH-Standort'!E$29="Ja",1,0),0)</f>
        <v>0</v>
      </c>
      <c r="T1265" s="445">
        <f>IF('Angaben KH-Standort'!D$30='A4'!D1265,IF('Angaben KH-Standort'!E$30="Ja",1,0),0)</f>
        <v>0</v>
      </c>
      <c r="U1265" s="445">
        <f>IF('Angaben KH-Standort'!D$31='A4'!D1265,IF('Angaben KH-Standort'!E$31="Ja",1,0),0)</f>
        <v>0</v>
      </c>
    </row>
    <row r="1266" spans="2:21" ht="15" customHeight="1" x14ac:dyDescent="0.3">
      <c r="B1266" s="70" t="str">
        <f t="shared" si="155"/>
        <v>!!!</v>
      </c>
      <c r="C1266" s="265" t="str">
        <f>IF(ISERROR(IF(LEN(E1266)&gt;0,VLOOKUP(TEXT($E1266,0),'Angaben Stationen'!$E$14:$J$213,5,0),"")),"?",IF(LEN(E1266)&gt;0,VLOOKUP(TEXT($E1266,0),'Angaben Stationen'!$E$14:$J$213,5,0),""))</f>
        <v/>
      </c>
      <c r="D1266" s="232" t="str">
        <f>IF(ISERROR(IF(LEN(E1266)&gt;0,VLOOKUP(TEXT($E1266,0),'Angaben Stationen'!$E$14:$J$213,6,0),"")),"STATION IST NICHT VORHANDEN",IF(LEN(E1266)&gt;0,VLOOKUP(TEXT($E1266,0),'Angaben Stationen'!$E$14:$J$213,6,0),""))</f>
        <v/>
      </c>
      <c r="E1266" s="287"/>
      <c r="F1266" s="234"/>
      <c r="G1266" s="234"/>
      <c r="H1266" s="263"/>
      <c r="I1266" s="169"/>
      <c r="K1266" s="445" t="str">
        <f t="shared" si="156"/>
        <v>Leer</v>
      </c>
      <c r="L1266" s="445" t="str">
        <f>VLOOKUP($D1266,{"29 - Psychiatrie (Erwachsene)","BGI";"297 - stationsäquivalente Behandlung in der Erwachsenenpsychiatrie (29)","BGI";"30 - Kinder- und Jugendpsychiatrie","BGII";"307 - stationsäquivalente Behandlung in der Kinder- und Jugendpsychiatrie (30)","BGII";"31 - Psychosomatik","BGI";"","Leer"},2,0)</f>
        <v>Leer</v>
      </c>
      <c r="M1266" s="445">
        <f t="shared" si="153"/>
        <v>0</v>
      </c>
      <c r="N1266" s="445">
        <f t="shared" si="154"/>
        <v>0</v>
      </c>
      <c r="O1266" s="445">
        <f t="shared" si="157"/>
        <v>0</v>
      </c>
      <c r="P1266" s="445">
        <f t="shared" si="158"/>
        <v>0</v>
      </c>
      <c r="Q1266" s="445">
        <f t="shared" si="159"/>
        <v>0</v>
      </c>
      <c r="R1266" s="415" t="str">
        <f t="shared" si="160"/>
        <v>Leer</v>
      </c>
      <c r="S1266" s="445">
        <f>IF('Angaben KH-Standort'!D$29='A4'!D1266,IF('Angaben KH-Standort'!E$29="Ja",1,0),0)</f>
        <v>0</v>
      </c>
      <c r="T1266" s="445">
        <f>IF('Angaben KH-Standort'!D$30='A4'!D1266,IF('Angaben KH-Standort'!E$30="Ja",1,0),0)</f>
        <v>0</v>
      </c>
      <c r="U1266" s="445">
        <f>IF('Angaben KH-Standort'!D$31='A4'!D1266,IF('Angaben KH-Standort'!E$31="Ja",1,0),0)</f>
        <v>0</v>
      </c>
    </row>
    <row r="1267" spans="2:21" ht="15" customHeight="1" x14ac:dyDescent="0.3">
      <c r="B1267" s="70" t="str">
        <f t="shared" si="155"/>
        <v>!!!</v>
      </c>
      <c r="C1267" s="265" t="str">
        <f>IF(ISERROR(IF(LEN(E1267)&gt;0,VLOOKUP(TEXT($E1267,0),'Angaben Stationen'!$E$14:$J$213,5,0),"")),"?",IF(LEN(E1267)&gt;0,VLOOKUP(TEXT($E1267,0),'Angaben Stationen'!$E$14:$J$213,5,0),""))</f>
        <v/>
      </c>
      <c r="D1267" s="232" t="str">
        <f>IF(ISERROR(IF(LEN(E1267)&gt;0,VLOOKUP(TEXT($E1267,0),'Angaben Stationen'!$E$14:$J$213,6,0),"")),"STATION IST NICHT VORHANDEN",IF(LEN(E1267)&gt;0,VLOOKUP(TEXT($E1267,0),'Angaben Stationen'!$E$14:$J$213,6,0),""))</f>
        <v/>
      </c>
      <c r="E1267" s="287"/>
      <c r="F1267" s="234"/>
      <c r="G1267" s="234"/>
      <c r="H1267" s="263"/>
      <c r="I1267" s="169"/>
      <c r="K1267" s="445" t="str">
        <f t="shared" si="156"/>
        <v>Leer</v>
      </c>
      <c r="L1267" s="445" t="str">
        <f>VLOOKUP($D1267,{"29 - Psychiatrie (Erwachsene)","BGI";"297 - stationsäquivalente Behandlung in der Erwachsenenpsychiatrie (29)","BGI";"30 - Kinder- und Jugendpsychiatrie","BGII";"307 - stationsäquivalente Behandlung in der Kinder- und Jugendpsychiatrie (30)","BGII";"31 - Psychosomatik","BGI";"","Leer"},2,0)</f>
        <v>Leer</v>
      </c>
      <c r="M1267" s="445">
        <f t="shared" si="153"/>
        <v>0</v>
      </c>
      <c r="N1267" s="445">
        <f t="shared" si="154"/>
        <v>0</v>
      </c>
      <c r="O1267" s="445">
        <f t="shared" si="157"/>
        <v>0</v>
      </c>
      <c r="P1267" s="445">
        <f t="shared" si="158"/>
        <v>0</v>
      </c>
      <c r="Q1267" s="445">
        <f t="shared" si="159"/>
        <v>0</v>
      </c>
      <c r="R1267" s="415" t="str">
        <f t="shared" si="160"/>
        <v>Leer</v>
      </c>
      <c r="S1267" s="445">
        <f>IF('Angaben KH-Standort'!D$29='A4'!D1267,IF('Angaben KH-Standort'!E$29="Ja",1,0),0)</f>
        <v>0</v>
      </c>
      <c r="T1267" s="445">
        <f>IF('Angaben KH-Standort'!D$30='A4'!D1267,IF('Angaben KH-Standort'!E$30="Ja",1,0),0)</f>
        <v>0</v>
      </c>
      <c r="U1267" s="445">
        <f>IF('Angaben KH-Standort'!D$31='A4'!D1267,IF('Angaben KH-Standort'!E$31="Ja",1,0),0)</f>
        <v>0</v>
      </c>
    </row>
    <row r="1268" spans="2:21" ht="15" customHeight="1" x14ac:dyDescent="0.3">
      <c r="B1268" s="70" t="str">
        <f t="shared" si="155"/>
        <v>!!!</v>
      </c>
      <c r="C1268" s="265" t="str">
        <f>IF(ISERROR(IF(LEN(E1268)&gt;0,VLOOKUP(TEXT($E1268,0),'Angaben Stationen'!$E$14:$J$213,5,0),"")),"?",IF(LEN(E1268)&gt;0,VLOOKUP(TEXT($E1268,0),'Angaben Stationen'!$E$14:$J$213,5,0),""))</f>
        <v/>
      </c>
      <c r="D1268" s="232" t="str">
        <f>IF(ISERROR(IF(LEN(E1268)&gt;0,VLOOKUP(TEXT($E1268,0),'Angaben Stationen'!$E$14:$J$213,6,0),"")),"STATION IST NICHT VORHANDEN",IF(LEN(E1268)&gt;0,VLOOKUP(TEXT($E1268,0),'Angaben Stationen'!$E$14:$J$213,6,0),""))</f>
        <v/>
      </c>
      <c r="E1268" s="287"/>
      <c r="F1268" s="234"/>
      <c r="G1268" s="234"/>
      <c r="H1268" s="263"/>
      <c r="I1268" s="169"/>
      <c r="K1268" s="445" t="str">
        <f t="shared" si="156"/>
        <v>Leer</v>
      </c>
      <c r="L1268" s="445" t="str">
        <f>VLOOKUP($D1268,{"29 - Psychiatrie (Erwachsene)","BGI";"297 - stationsäquivalente Behandlung in der Erwachsenenpsychiatrie (29)","BGI";"30 - Kinder- und Jugendpsychiatrie","BGII";"307 - stationsäquivalente Behandlung in der Kinder- und Jugendpsychiatrie (30)","BGII";"31 - Psychosomatik","BGI";"","Leer"},2,0)</f>
        <v>Leer</v>
      </c>
      <c r="M1268" s="445">
        <f t="shared" si="153"/>
        <v>0</v>
      </c>
      <c r="N1268" s="445">
        <f t="shared" si="154"/>
        <v>0</v>
      </c>
      <c r="O1268" s="445">
        <f t="shared" si="157"/>
        <v>0</v>
      </c>
      <c r="P1268" s="445">
        <f t="shared" si="158"/>
        <v>0</v>
      </c>
      <c r="Q1268" s="445">
        <f t="shared" si="159"/>
        <v>0</v>
      </c>
      <c r="R1268" s="415" t="str">
        <f t="shared" si="160"/>
        <v>Leer</v>
      </c>
      <c r="S1268" s="445">
        <f>IF('Angaben KH-Standort'!D$29='A4'!D1268,IF('Angaben KH-Standort'!E$29="Ja",1,0),0)</f>
        <v>0</v>
      </c>
      <c r="T1268" s="445">
        <f>IF('Angaben KH-Standort'!D$30='A4'!D1268,IF('Angaben KH-Standort'!E$30="Ja",1,0),0)</f>
        <v>0</v>
      </c>
      <c r="U1268" s="445">
        <f>IF('Angaben KH-Standort'!D$31='A4'!D1268,IF('Angaben KH-Standort'!E$31="Ja",1,0),0)</f>
        <v>0</v>
      </c>
    </row>
    <row r="1269" spans="2:21" ht="15" customHeight="1" x14ac:dyDescent="0.3">
      <c r="B1269" s="70" t="str">
        <f t="shared" si="155"/>
        <v>!!!</v>
      </c>
      <c r="C1269" s="265" t="str">
        <f>IF(ISERROR(IF(LEN(E1269)&gt;0,VLOOKUP(TEXT($E1269,0),'Angaben Stationen'!$E$14:$J$213,5,0),"")),"?",IF(LEN(E1269)&gt;0,VLOOKUP(TEXT($E1269,0),'Angaben Stationen'!$E$14:$J$213,5,0),""))</f>
        <v/>
      </c>
      <c r="D1269" s="232" t="str">
        <f>IF(ISERROR(IF(LEN(E1269)&gt;0,VLOOKUP(TEXT($E1269,0),'Angaben Stationen'!$E$14:$J$213,6,0),"")),"STATION IST NICHT VORHANDEN",IF(LEN(E1269)&gt;0,VLOOKUP(TEXT($E1269,0),'Angaben Stationen'!$E$14:$J$213,6,0),""))</f>
        <v/>
      </c>
      <c r="E1269" s="287"/>
      <c r="F1269" s="234"/>
      <c r="G1269" s="234"/>
      <c r="H1269" s="263"/>
      <c r="I1269" s="169"/>
      <c r="K1269" s="445" t="str">
        <f t="shared" si="156"/>
        <v>Leer</v>
      </c>
      <c r="L1269" s="445" t="str">
        <f>VLOOKUP($D1269,{"29 - Psychiatrie (Erwachsene)","BGI";"297 - stationsäquivalente Behandlung in der Erwachsenenpsychiatrie (29)","BGI";"30 - Kinder- und Jugendpsychiatrie","BGII";"307 - stationsäquivalente Behandlung in der Kinder- und Jugendpsychiatrie (30)","BGII";"31 - Psychosomatik","BGI";"","Leer"},2,0)</f>
        <v>Leer</v>
      </c>
      <c r="M1269" s="445">
        <f t="shared" si="153"/>
        <v>0</v>
      </c>
      <c r="N1269" s="445">
        <f t="shared" si="154"/>
        <v>0</v>
      </c>
      <c r="O1269" s="445">
        <f t="shared" si="157"/>
        <v>0</v>
      </c>
      <c r="P1269" s="445">
        <f t="shared" si="158"/>
        <v>0</v>
      </c>
      <c r="Q1269" s="445">
        <f t="shared" si="159"/>
        <v>0</v>
      </c>
      <c r="R1269" s="415" t="str">
        <f t="shared" si="160"/>
        <v>Leer</v>
      </c>
      <c r="S1269" s="445">
        <f>IF('Angaben KH-Standort'!D$29='A4'!D1269,IF('Angaben KH-Standort'!E$29="Ja",1,0),0)</f>
        <v>0</v>
      </c>
      <c r="T1269" s="445">
        <f>IF('Angaben KH-Standort'!D$30='A4'!D1269,IF('Angaben KH-Standort'!E$30="Ja",1,0),0)</f>
        <v>0</v>
      </c>
      <c r="U1269" s="445">
        <f>IF('Angaben KH-Standort'!D$31='A4'!D1269,IF('Angaben KH-Standort'!E$31="Ja",1,0),0)</f>
        <v>0</v>
      </c>
    </row>
    <row r="1270" spans="2:21" ht="15" customHeight="1" x14ac:dyDescent="0.3">
      <c r="B1270" s="70" t="str">
        <f t="shared" si="155"/>
        <v>!!!</v>
      </c>
      <c r="C1270" s="265" t="str">
        <f>IF(ISERROR(IF(LEN(E1270)&gt;0,VLOOKUP(TEXT($E1270,0),'Angaben Stationen'!$E$14:$J$213,5,0),"")),"?",IF(LEN(E1270)&gt;0,VLOOKUP(TEXT($E1270,0),'Angaben Stationen'!$E$14:$J$213,5,0),""))</f>
        <v/>
      </c>
      <c r="D1270" s="232" t="str">
        <f>IF(ISERROR(IF(LEN(E1270)&gt;0,VLOOKUP(TEXT($E1270,0),'Angaben Stationen'!$E$14:$J$213,6,0),"")),"STATION IST NICHT VORHANDEN",IF(LEN(E1270)&gt;0,VLOOKUP(TEXT($E1270,0),'Angaben Stationen'!$E$14:$J$213,6,0),""))</f>
        <v/>
      </c>
      <c r="E1270" s="287"/>
      <c r="F1270" s="234"/>
      <c r="G1270" s="234"/>
      <c r="H1270" s="263"/>
      <c r="I1270" s="169"/>
      <c r="K1270" s="445" t="str">
        <f t="shared" si="156"/>
        <v>Leer</v>
      </c>
      <c r="L1270" s="445" t="str">
        <f>VLOOKUP($D1270,{"29 - Psychiatrie (Erwachsene)","BGI";"297 - stationsäquivalente Behandlung in der Erwachsenenpsychiatrie (29)","BGI";"30 - Kinder- und Jugendpsychiatrie","BGII";"307 - stationsäquivalente Behandlung in der Kinder- und Jugendpsychiatrie (30)","BGII";"31 - Psychosomatik","BGI";"","Leer"},2,0)</f>
        <v>Leer</v>
      </c>
      <c r="M1270" s="445">
        <f t="shared" si="153"/>
        <v>0</v>
      </c>
      <c r="N1270" s="445">
        <f t="shared" si="154"/>
        <v>0</v>
      </c>
      <c r="O1270" s="445">
        <f t="shared" si="157"/>
        <v>0</v>
      </c>
      <c r="P1270" s="445">
        <f t="shared" si="158"/>
        <v>0</v>
      </c>
      <c r="Q1270" s="445">
        <f t="shared" si="159"/>
        <v>0</v>
      </c>
      <c r="R1270" s="415" t="str">
        <f t="shared" si="160"/>
        <v>Leer</v>
      </c>
      <c r="S1270" s="445">
        <f>IF('Angaben KH-Standort'!D$29='A4'!D1270,IF('Angaben KH-Standort'!E$29="Ja",1,0),0)</f>
        <v>0</v>
      </c>
      <c r="T1270" s="445">
        <f>IF('Angaben KH-Standort'!D$30='A4'!D1270,IF('Angaben KH-Standort'!E$30="Ja",1,0),0)</f>
        <v>0</v>
      </c>
      <c r="U1270" s="445">
        <f>IF('Angaben KH-Standort'!D$31='A4'!D1270,IF('Angaben KH-Standort'!E$31="Ja",1,0),0)</f>
        <v>0</v>
      </c>
    </row>
    <row r="1271" spans="2:21" ht="15" customHeight="1" x14ac:dyDescent="0.3">
      <c r="B1271" s="70" t="str">
        <f t="shared" si="155"/>
        <v>!!!</v>
      </c>
      <c r="C1271" s="265" t="str">
        <f>IF(ISERROR(IF(LEN(E1271)&gt;0,VLOOKUP(TEXT($E1271,0),'Angaben Stationen'!$E$14:$J$213,5,0),"")),"?",IF(LEN(E1271)&gt;0,VLOOKUP(TEXT($E1271,0),'Angaben Stationen'!$E$14:$J$213,5,0),""))</f>
        <v/>
      </c>
      <c r="D1271" s="232" t="str">
        <f>IF(ISERROR(IF(LEN(E1271)&gt;0,VLOOKUP(TEXT($E1271,0),'Angaben Stationen'!$E$14:$J$213,6,0),"")),"STATION IST NICHT VORHANDEN",IF(LEN(E1271)&gt;0,VLOOKUP(TEXT($E1271,0),'Angaben Stationen'!$E$14:$J$213,6,0),""))</f>
        <v/>
      </c>
      <c r="E1271" s="287"/>
      <c r="F1271" s="234"/>
      <c r="G1271" s="234"/>
      <c r="H1271" s="263"/>
      <c r="I1271" s="169"/>
      <c r="K1271" s="445" t="str">
        <f t="shared" si="156"/>
        <v>Leer</v>
      </c>
      <c r="L1271" s="445" t="str">
        <f>VLOOKUP($D1271,{"29 - Psychiatrie (Erwachsene)","BGI";"297 - stationsäquivalente Behandlung in der Erwachsenenpsychiatrie (29)","BGI";"30 - Kinder- und Jugendpsychiatrie","BGII";"307 - stationsäquivalente Behandlung in der Kinder- und Jugendpsychiatrie (30)","BGII";"31 - Psychosomatik","BGI";"","Leer"},2,0)</f>
        <v>Leer</v>
      </c>
      <c r="M1271" s="445">
        <f t="shared" si="153"/>
        <v>0</v>
      </c>
      <c r="N1271" s="445">
        <f t="shared" si="154"/>
        <v>0</v>
      </c>
      <c r="O1271" s="445">
        <f t="shared" si="157"/>
        <v>0</v>
      </c>
      <c r="P1271" s="445">
        <f t="shared" si="158"/>
        <v>0</v>
      </c>
      <c r="Q1271" s="445">
        <f t="shared" si="159"/>
        <v>0</v>
      </c>
      <c r="R1271" s="415" t="str">
        <f t="shared" si="160"/>
        <v>Leer</v>
      </c>
      <c r="S1271" s="445">
        <f>IF('Angaben KH-Standort'!D$29='A4'!D1271,IF('Angaben KH-Standort'!E$29="Ja",1,0),0)</f>
        <v>0</v>
      </c>
      <c r="T1271" s="445">
        <f>IF('Angaben KH-Standort'!D$30='A4'!D1271,IF('Angaben KH-Standort'!E$30="Ja",1,0),0)</f>
        <v>0</v>
      </c>
      <c r="U1271" s="445">
        <f>IF('Angaben KH-Standort'!D$31='A4'!D1271,IF('Angaben KH-Standort'!E$31="Ja",1,0),0)</f>
        <v>0</v>
      </c>
    </row>
    <row r="1272" spans="2:21" ht="15" customHeight="1" x14ac:dyDescent="0.3">
      <c r="B1272" s="70" t="str">
        <f t="shared" si="155"/>
        <v>!!!</v>
      </c>
      <c r="C1272" s="265" t="str">
        <f>IF(ISERROR(IF(LEN(E1272)&gt;0,VLOOKUP(TEXT($E1272,0),'Angaben Stationen'!$E$14:$J$213,5,0),"")),"?",IF(LEN(E1272)&gt;0,VLOOKUP(TEXT($E1272,0),'Angaben Stationen'!$E$14:$J$213,5,0),""))</f>
        <v/>
      </c>
      <c r="D1272" s="232" t="str">
        <f>IF(ISERROR(IF(LEN(E1272)&gt;0,VLOOKUP(TEXT($E1272,0),'Angaben Stationen'!$E$14:$J$213,6,0),"")),"STATION IST NICHT VORHANDEN",IF(LEN(E1272)&gt;0,VLOOKUP(TEXT($E1272,0),'Angaben Stationen'!$E$14:$J$213,6,0),""))</f>
        <v/>
      </c>
      <c r="E1272" s="287"/>
      <c r="F1272" s="234"/>
      <c r="G1272" s="234"/>
      <c r="H1272" s="263"/>
      <c r="I1272" s="169"/>
      <c r="K1272" s="445" t="str">
        <f t="shared" si="156"/>
        <v>Leer</v>
      </c>
      <c r="L1272" s="445" t="str">
        <f>VLOOKUP($D1272,{"29 - Psychiatrie (Erwachsene)","BGI";"297 - stationsäquivalente Behandlung in der Erwachsenenpsychiatrie (29)","BGI";"30 - Kinder- und Jugendpsychiatrie","BGII";"307 - stationsäquivalente Behandlung in der Kinder- und Jugendpsychiatrie (30)","BGII";"31 - Psychosomatik","BGI";"","Leer"},2,0)</f>
        <v>Leer</v>
      </c>
      <c r="M1272" s="445">
        <f t="shared" si="153"/>
        <v>0</v>
      </c>
      <c r="N1272" s="445">
        <f t="shared" si="154"/>
        <v>0</v>
      </c>
      <c r="O1272" s="445">
        <f t="shared" si="157"/>
        <v>0</v>
      </c>
      <c r="P1272" s="445">
        <f t="shared" si="158"/>
        <v>0</v>
      </c>
      <c r="Q1272" s="445">
        <f t="shared" si="159"/>
        <v>0</v>
      </c>
      <c r="R1272" s="415" t="str">
        <f t="shared" si="160"/>
        <v>Leer</v>
      </c>
      <c r="S1272" s="445">
        <f>IF('Angaben KH-Standort'!D$29='A4'!D1272,IF('Angaben KH-Standort'!E$29="Ja",1,0),0)</f>
        <v>0</v>
      </c>
      <c r="T1272" s="445">
        <f>IF('Angaben KH-Standort'!D$30='A4'!D1272,IF('Angaben KH-Standort'!E$30="Ja",1,0),0)</f>
        <v>0</v>
      </c>
      <c r="U1272" s="445">
        <f>IF('Angaben KH-Standort'!D$31='A4'!D1272,IF('Angaben KH-Standort'!E$31="Ja",1,0),0)</f>
        <v>0</v>
      </c>
    </row>
    <row r="1273" spans="2:21" ht="15" customHeight="1" x14ac:dyDescent="0.3">
      <c r="B1273" s="70" t="str">
        <f t="shared" si="155"/>
        <v>!!!</v>
      </c>
      <c r="C1273" s="265" t="str">
        <f>IF(ISERROR(IF(LEN(E1273)&gt;0,VLOOKUP(TEXT($E1273,0),'Angaben Stationen'!$E$14:$J$213,5,0),"")),"?",IF(LEN(E1273)&gt;0,VLOOKUP(TEXT($E1273,0),'Angaben Stationen'!$E$14:$J$213,5,0),""))</f>
        <v/>
      </c>
      <c r="D1273" s="232" t="str">
        <f>IF(ISERROR(IF(LEN(E1273)&gt;0,VLOOKUP(TEXT($E1273,0),'Angaben Stationen'!$E$14:$J$213,6,0),"")),"STATION IST NICHT VORHANDEN",IF(LEN(E1273)&gt;0,VLOOKUP(TEXT($E1273,0),'Angaben Stationen'!$E$14:$J$213,6,0),""))</f>
        <v/>
      </c>
      <c r="E1273" s="287"/>
      <c r="F1273" s="234"/>
      <c r="G1273" s="234"/>
      <c r="H1273" s="263"/>
      <c r="I1273" s="169"/>
      <c r="K1273" s="445" t="str">
        <f t="shared" si="156"/>
        <v>Leer</v>
      </c>
      <c r="L1273" s="445" t="str">
        <f>VLOOKUP($D1273,{"29 - Psychiatrie (Erwachsene)","BGI";"297 - stationsäquivalente Behandlung in der Erwachsenenpsychiatrie (29)","BGI";"30 - Kinder- und Jugendpsychiatrie","BGII";"307 - stationsäquivalente Behandlung in der Kinder- und Jugendpsychiatrie (30)","BGII";"31 - Psychosomatik","BGI";"","Leer"},2,0)</f>
        <v>Leer</v>
      </c>
      <c r="M1273" s="445">
        <f t="shared" si="153"/>
        <v>0</v>
      </c>
      <c r="N1273" s="445">
        <f t="shared" si="154"/>
        <v>0</v>
      </c>
      <c r="O1273" s="445">
        <f t="shared" si="157"/>
        <v>0</v>
      </c>
      <c r="P1273" s="445">
        <f t="shared" si="158"/>
        <v>0</v>
      </c>
      <c r="Q1273" s="445">
        <f t="shared" si="159"/>
        <v>0</v>
      </c>
      <c r="R1273" s="415" t="str">
        <f t="shared" si="160"/>
        <v>Leer</v>
      </c>
      <c r="S1273" s="445">
        <f>IF('Angaben KH-Standort'!D$29='A4'!D1273,IF('Angaben KH-Standort'!E$29="Ja",1,0),0)</f>
        <v>0</v>
      </c>
      <c r="T1273" s="445">
        <f>IF('Angaben KH-Standort'!D$30='A4'!D1273,IF('Angaben KH-Standort'!E$30="Ja",1,0),0)</f>
        <v>0</v>
      </c>
      <c r="U1273" s="445">
        <f>IF('Angaben KH-Standort'!D$31='A4'!D1273,IF('Angaben KH-Standort'!E$31="Ja",1,0),0)</f>
        <v>0</v>
      </c>
    </row>
    <row r="1274" spans="2:21" ht="15" customHeight="1" x14ac:dyDescent="0.3">
      <c r="B1274" s="70" t="str">
        <f t="shared" si="155"/>
        <v>!!!</v>
      </c>
      <c r="C1274" s="265" t="str">
        <f>IF(ISERROR(IF(LEN(E1274)&gt;0,VLOOKUP(TEXT($E1274,0),'Angaben Stationen'!$E$14:$J$213,5,0),"")),"?",IF(LEN(E1274)&gt;0,VLOOKUP(TEXT($E1274,0),'Angaben Stationen'!$E$14:$J$213,5,0),""))</f>
        <v/>
      </c>
      <c r="D1274" s="232" t="str">
        <f>IF(ISERROR(IF(LEN(E1274)&gt;0,VLOOKUP(TEXT($E1274,0),'Angaben Stationen'!$E$14:$J$213,6,0),"")),"STATION IST NICHT VORHANDEN",IF(LEN(E1274)&gt;0,VLOOKUP(TEXT($E1274,0),'Angaben Stationen'!$E$14:$J$213,6,0),""))</f>
        <v/>
      </c>
      <c r="E1274" s="287"/>
      <c r="F1274" s="234"/>
      <c r="G1274" s="234"/>
      <c r="H1274" s="263"/>
      <c r="I1274" s="169"/>
      <c r="K1274" s="445" t="str">
        <f t="shared" si="156"/>
        <v>Leer</v>
      </c>
      <c r="L1274" s="445" t="str">
        <f>VLOOKUP($D1274,{"29 - Psychiatrie (Erwachsene)","BGI";"297 - stationsäquivalente Behandlung in der Erwachsenenpsychiatrie (29)","BGI";"30 - Kinder- und Jugendpsychiatrie","BGII";"307 - stationsäquivalente Behandlung in der Kinder- und Jugendpsychiatrie (30)","BGII";"31 - Psychosomatik","BGI";"","Leer"},2,0)</f>
        <v>Leer</v>
      </c>
      <c r="M1274" s="445">
        <f t="shared" si="153"/>
        <v>0</v>
      </c>
      <c r="N1274" s="445">
        <f t="shared" si="154"/>
        <v>0</v>
      </c>
      <c r="O1274" s="445">
        <f t="shared" si="157"/>
        <v>0</v>
      </c>
      <c r="P1274" s="445">
        <f t="shared" si="158"/>
        <v>0</v>
      </c>
      <c r="Q1274" s="445">
        <f t="shared" si="159"/>
        <v>0</v>
      </c>
      <c r="R1274" s="415" t="str">
        <f t="shared" si="160"/>
        <v>Leer</v>
      </c>
      <c r="S1274" s="445">
        <f>IF('Angaben KH-Standort'!D$29='A4'!D1274,IF('Angaben KH-Standort'!E$29="Ja",1,0),0)</f>
        <v>0</v>
      </c>
      <c r="T1274" s="445">
        <f>IF('Angaben KH-Standort'!D$30='A4'!D1274,IF('Angaben KH-Standort'!E$30="Ja",1,0),0)</f>
        <v>0</v>
      </c>
      <c r="U1274" s="445">
        <f>IF('Angaben KH-Standort'!D$31='A4'!D1274,IF('Angaben KH-Standort'!E$31="Ja",1,0),0)</f>
        <v>0</v>
      </c>
    </row>
    <row r="1275" spans="2:21" ht="15" customHeight="1" x14ac:dyDescent="0.3">
      <c r="B1275" s="70" t="str">
        <f t="shared" si="155"/>
        <v>!!!</v>
      </c>
      <c r="C1275" s="265" t="str">
        <f>IF(ISERROR(IF(LEN(E1275)&gt;0,VLOOKUP(TEXT($E1275,0),'Angaben Stationen'!$E$14:$J$213,5,0),"")),"?",IF(LEN(E1275)&gt;0,VLOOKUP(TEXT($E1275,0),'Angaben Stationen'!$E$14:$J$213,5,0),""))</f>
        <v/>
      </c>
      <c r="D1275" s="232" t="str">
        <f>IF(ISERROR(IF(LEN(E1275)&gt;0,VLOOKUP(TEXT($E1275,0),'Angaben Stationen'!$E$14:$J$213,6,0),"")),"STATION IST NICHT VORHANDEN",IF(LEN(E1275)&gt;0,VLOOKUP(TEXT($E1275,0),'Angaben Stationen'!$E$14:$J$213,6,0),""))</f>
        <v/>
      </c>
      <c r="E1275" s="287"/>
      <c r="F1275" s="234"/>
      <c r="G1275" s="234"/>
      <c r="H1275" s="263"/>
      <c r="I1275" s="169"/>
      <c r="K1275" s="445" t="str">
        <f t="shared" si="156"/>
        <v>Leer</v>
      </c>
      <c r="L1275" s="445" t="str">
        <f>VLOOKUP($D1275,{"29 - Psychiatrie (Erwachsene)","BGI";"297 - stationsäquivalente Behandlung in der Erwachsenenpsychiatrie (29)","BGI";"30 - Kinder- und Jugendpsychiatrie","BGII";"307 - stationsäquivalente Behandlung in der Kinder- und Jugendpsychiatrie (30)","BGII";"31 - Psychosomatik","BGI";"","Leer"},2,0)</f>
        <v>Leer</v>
      </c>
      <c r="M1275" s="445">
        <f t="shared" si="153"/>
        <v>0</v>
      </c>
      <c r="N1275" s="445">
        <f t="shared" si="154"/>
        <v>0</v>
      </c>
      <c r="O1275" s="445">
        <f t="shared" si="157"/>
        <v>0</v>
      </c>
      <c r="P1275" s="445">
        <f t="shared" si="158"/>
        <v>0</v>
      </c>
      <c r="Q1275" s="445">
        <f t="shared" si="159"/>
        <v>0</v>
      </c>
      <c r="R1275" s="415" t="str">
        <f t="shared" si="160"/>
        <v>Leer</v>
      </c>
      <c r="S1275" s="445">
        <f>IF('Angaben KH-Standort'!D$29='A4'!D1275,IF('Angaben KH-Standort'!E$29="Ja",1,0),0)</f>
        <v>0</v>
      </c>
      <c r="T1275" s="445">
        <f>IF('Angaben KH-Standort'!D$30='A4'!D1275,IF('Angaben KH-Standort'!E$30="Ja",1,0),0)</f>
        <v>0</v>
      </c>
      <c r="U1275" s="445">
        <f>IF('Angaben KH-Standort'!D$31='A4'!D1275,IF('Angaben KH-Standort'!E$31="Ja",1,0),0)</f>
        <v>0</v>
      </c>
    </row>
    <row r="1276" spans="2:21" ht="15" customHeight="1" x14ac:dyDescent="0.3">
      <c r="B1276" s="70" t="str">
        <f t="shared" si="155"/>
        <v>!!!</v>
      </c>
      <c r="C1276" s="265" t="str">
        <f>IF(ISERROR(IF(LEN(E1276)&gt;0,VLOOKUP(TEXT($E1276,0),'Angaben Stationen'!$E$14:$J$213,5,0),"")),"?",IF(LEN(E1276)&gt;0,VLOOKUP(TEXT($E1276,0),'Angaben Stationen'!$E$14:$J$213,5,0),""))</f>
        <v/>
      </c>
      <c r="D1276" s="232" t="str">
        <f>IF(ISERROR(IF(LEN(E1276)&gt;0,VLOOKUP(TEXT($E1276,0),'Angaben Stationen'!$E$14:$J$213,6,0),"")),"STATION IST NICHT VORHANDEN",IF(LEN(E1276)&gt;0,VLOOKUP(TEXT($E1276,0),'Angaben Stationen'!$E$14:$J$213,6,0),""))</f>
        <v/>
      </c>
      <c r="E1276" s="287"/>
      <c r="F1276" s="234"/>
      <c r="G1276" s="234"/>
      <c r="H1276" s="263"/>
      <c r="I1276" s="169"/>
      <c r="K1276" s="445" t="str">
        <f t="shared" si="156"/>
        <v>Leer</v>
      </c>
      <c r="L1276" s="445" t="str">
        <f>VLOOKUP($D1276,{"29 - Psychiatrie (Erwachsene)","BGI";"297 - stationsäquivalente Behandlung in der Erwachsenenpsychiatrie (29)","BGI";"30 - Kinder- und Jugendpsychiatrie","BGII";"307 - stationsäquivalente Behandlung in der Kinder- und Jugendpsychiatrie (30)","BGII";"31 - Psychosomatik","BGI";"","Leer"},2,0)</f>
        <v>Leer</v>
      </c>
      <c r="M1276" s="445">
        <f t="shared" si="153"/>
        <v>0</v>
      </c>
      <c r="N1276" s="445">
        <f t="shared" si="154"/>
        <v>0</v>
      </c>
      <c r="O1276" s="445">
        <f t="shared" si="157"/>
        <v>0</v>
      </c>
      <c r="P1276" s="445">
        <f t="shared" si="158"/>
        <v>0</v>
      </c>
      <c r="Q1276" s="445">
        <f t="shared" si="159"/>
        <v>0</v>
      </c>
      <c r="R1276" s="415" t="str">
        <f t="shared" si="160"/>
        <v>Leer</v>
      </c>
      <c r="S1276" s="445">
        <f>IF('Angaben KH-Standort'!D$29='A4'!D1276,IF('Angaben KH-Standort'!E$29="Ja",1,0),0)</f>
        <v>0</v>
      </c>
      <c r="T1276" s="445">
        <f>IF('Angaben KH-Standort'!D$30='A4'!D1276,IF('Angaben KH-Standort'!E$30="Ja",1,0),0)</f>
        <v>0</v>
      </c>
      <c r="U1276" s="445">
        <f>IF('Angaben KH-Standort'!D$31='A4'!D1276,IF('Angaben KH-Standort'!E$31="Ja",1,0),0)</f>
        <v>0</v>
      </c>
    </row>
    <row r="1277" spans="2:21" ht="15" customHeight="1" x14ac:dyDescent="0.3">
      <c r="B1277" s="70" t="str">
        <f t="shared" si="155"/>
        <v>!!!</v>
      </c>
      <c r="C1277" s="265" t="str">
        <f>IF(ISERROR(IF(LEN(E1277)&gt;0,VLOOKUP(TEXT($E1277,0),'Angaben Stationen'!$E$14:$J$213,5,0),"")),"?",IF(LEN(E1277)&gt;0,VLOOKUP(TEXT($E1277,0),'Angaben Stationen'!$E$14:$J$213,5,0),""))</f>
        <v/>
      </c>
      <c r="D1277" s="232" t="str">
        <f>IF(ISERROR(IF(LEN(E1277)&gt;0,VLOOKUP(TEXT($E1277,0),'Angaben Stationen'!$E$14:$J$213,6,0),"")),"STATION IST NICHT VORHANDEN",IF(LEN(E1277)&gt;0,VLOOKUP(TEXT($E1277,0),'Angaben Stationen'!$E$14:$J$213,6,0),""))</f>
        <v/>
      </c>
      <c r="E1277" s="287"/>
      <c r="F1277" s="234"/>
      <c r="G1277" s="234"/>
      <c r="H1277" s="263"/>
      <c r="I1277" s="169"/>
      <c r="K1277" s="445" t="str">
        <f t="shared" si="156"/>
        <v>Leer</v>
      </c>
      <c r="L1277" s="445" t="str">
        <f>VLOOKUP($D1277,{"29 - Psychiatrie (Erwachsene)","BGI";"297 - stationsäquivalente Behandlung in der Erwachsenenpsychiatrie (29)","BGI";"30 - Kinder- und Jugendpsychiatrie","BGII";"307 - stationsäquivalente Behandlung in der Kinder- und Jugendpsychiatrie (30)","BGII";"31 - Psychosomatik","BGI";"","Leer"},2,0)</f>
        <v>Leer</v>
      </c>
      <c r="M1277" s="445">
        <f t="shared" si="153"/>
        <v>0</v>
      </c>
      <c r="N1277" s="445">
        <f t="shared" si="154"/>
        <v>0</v>
      </c>
      <c r="O1277" s="445">
        <f t="shared" si="157"/>
        <v>0</v>
      </c>
      <c r="P1277" s="445">
        <f t="shared" si="158"/>
        <v>0</v>
      </c>
      <c r="Q1277" s="445">
        <f t="shared" si="159"/>
        <v>0</v>
      </c>
      <c r="R1277" s="415" t="str">
        <f t="shared" si="160"/>
        <v>Leer</v>
      </c>
      <c r="S1277" s="445">
        <f>IF('Angaben KH-Standort'!D$29='A4'!D1277,IF('Angaben KH-Standort'!E$29="Ja",1,0),0)</f>
        <v>0</v>
      </c>
      <c r="T1277" s="445">
        <f>IF('Angaben KH-Standort'!D$30='A4'!D1277,IF('Angaben KH-Standort'!E$30="Ja",1,0),0)</f>
        <v>0</v>
      </c>
      <c r="U1277" s="445">
        <f>IF('Angaben KH-Standort'!D$31='A4'!D1277,IF('Angaben KH-Standort'!E$31="Ja",1,0),0)</f>
        <v>0</v>
      </c>
    </row>
    <row r="1278" spans="2:21" ht="15" customHeight="1" x14ac:dyDescent="0.3">
      <c r="B1278" s="70" t="str">
        <f t="shared" si="155"/>
        <v>!!!</v>
      </c>
      <c r="C1278" s="265" t="str">
        <f>IF(ISERROR(IF(LEN(E1278)&gt;0,VLOOKUP(TEXT($E1278,0),'Angaben Stationen'!$E$14:$J$213,5,0),"")),"?",IF(LEN(E1278)&gt;0,VLOOKUP(TEXT($E1278,0),'Angaben Stationen'!$E$14:$J$213,5,0),""))</f>
        <v/>
      </c>
      <c r="D1278" s="232" t="str">
        <f>IF(ISERROR(IF(LEN(E1278)&gt;0,VLOOKUP(TEXT($E1278,0),'Angaben Stationen'!$E$14:$J$213,6,0),"")),"STATION IST NICHT VORHANDEN",IF(LEN(E1278)&gt;0,VLOOKUP(TEXT($E1278,0),'Angaben Stationen'!$E$14:$J$213,6,0),""))</f>
        <v/>
      </c>
      <c r="E1278" s="287"/>
      <c r="F1278" s="234"/>
      <c r="G1278" s="234"/>
      <c r="H1278" s="263"/>
      <c r="I1278" s="169"/>
      <c r="K1278" s="445" t="str">
        <f t="shared" si="156"/>
        <v>Leer</v>
      </c>
      <c r="L1278" s="445" t="str">
        <f>VLOOKUP($D1278,{"29 - Psychiatrie (Erwachsene)","BGI";"297 - stationsäquivalente Behandlung in der Erwachsenenpsychiatrie (29)","BGI";"30 - Kinder- und Jugendpsychiatrie","BGII";"307 - stationsäquivalente Behandlung in der Kinder- und Jugendpsychiatrie (30)","BGII";"31 - Psychosomatik","BGI";"","Leer"},2,0)</f>
        <v>Leer</v>
      </c>
      <c r="M1278" s="445">
        <f t="shared" si="153"/>
        <v>0</v>
      </c>
      <c r="N1278" s="445">
        <f t="shared" si="154"/>
        <v>0</v>
      </c>
      <c r="O1278" s="445">
        <f t="shared" si="157"/>
        <v>0</v>
      </c>
      <c r="P1278" s="445">
        <f t="shared" si="158"/>
        <v>0</v>
      </c>
      <c r="Q1278" s="445">
        <f t="shared" si="159"/>
        <v>0</v>
      </c>
      <c r="R1278" s="415" t="str">
        <f t="shared" si="160"/>
        <v>Leer</v>
      </c>
      <c r="S1278" s="445">
        <f>IF('Angaben KH-Standort'!D$29='A4'!D1278,IF('Angaben KH-Standort'!E$29="Ja",1,0),0)</f>
        <v>0</v>
      </c>
      <c r="T1278" s="445">
        <f>IF('Angaben KH-Standort'!D$30='A4'!D1278,IF('Angaben KH-Standort'!E$30="Ja",1,0),0)</f>
        <v>0</v>
      </c>
      <c r="U1278" s="445">
        <f>IF('Angaben KH-Standort'!D$31='A4'!D1278,IF('Angaben KH-Standort'!E$31="Ja",1,0),0)</f>
        <v>0</v>
      </c>
    </row>
    <row r="1279" spans="2:21" ht="15" customHeight="1" x14ac:dyDescent="0.3">
      <c r="B1279" s="70" t="str">
        <f t="shared" si="155"/>
        <v>!!!</v>
      </c>
      <c r="C1279" s="265" t="str">
        <f>IF(ISERROR(IF(LEN(E1279)&gt;0,VLOOKUP(TEXT($E1279,0),'Angaben Stationen'!$E$14:$J$213,5,0),"")),"?",IF(LEN(E1279)&gt;0,VLOOKUP(TEXT($E1279,0),'Angaben Stationen'!$E$14:$J$213,5,0),""))</f>
        <v/>
      </c>
      <c r="D1279" s="232" t="str">
        <f>IF(ISERROR(IF(LEN(E1279)&gt;0,VLOOKUP(TEXT($E1279,0),'Angaben Stationen'!$E$14:$J$213,6,0),"")),"STATION IST NICHT VORHANDEN",IF(LEN(E1279)&gt;0,VLOOKUP(TEXT($E1279,0),'Angaben Stationen'!$E$14:$J$213,6,0),""))</f>
        <v/>
      </c>
      <c r="E1279" s="287"/>
      <c r="F1279" s="234"/>
      <c r="G1279" s="234"/>
      <c r="H1279" s="263"/>
      <c r="I1279" s="169"/>
      <c r="K1279" s="445" t="str">
        <f t="shared" si="156"/>
        <v>Leer</v>
      </c>
      <c r="L1279" s="445" t="str">
        <f>VLOOKUP($D1279,{"29 - Psychiatrie (Erwachsene)","BGI";"297 - stationsäquivalente Behandlung in der Erwachsenenpsychiatrie (29)","BGI";"30 - Kinder- und Jugendpsychiatrie","BGII";"307 - stationsäquivalente Behandlung in der Kinder- und Jugendpsychiatrie (30)","BGII";"31 - Psychosomatik","BGI";"","Leer"},2,0)</f>
        <v>Leer</v>
      </c>
      <c r="M1279" s="445">
        <f t="shared" si="153"/>
        <v>0</v>
      </c>
      <c r="N1279" s="445">
        <f t="shared" si="154"/>
        <v>0</v>
      </c>
      <c r="O1279" s="445">
        <f t="shared" si="157"/>
        <v>0</v>
      </c>
      <c r="P1279" s="445">
        <f t="shared" si="158"/>
        <v>0</v>
      </c>
      <c r="Q1279" s="445">
        <f t="shared" si="159"/>
        <v>0</v>
      </c>
      <c r="R1279" s="415" t="str">
        <f t="shared" si="160"/>
        <v>Leer</v>
      </c>
      <c r="S1279" s="445">
        <f>IF('Angaben KH-Standort'!D$29='A4'!D1279,IF('Angaben KH-Standort'!E$29="Ja",1,0),0)</f>
        <v>0</v>
      </c>
      <c r="T1279" s="445">
        <f>IF('Angaben KH-Standort'!D$30='A4'!D1279,IF('Angaben KH-Standort'!E$30="Ja",1,0),0)</f>
        <v>0</v>
      </c>
      <c r="U1279" s="445">
        <f>IF('Angaben KH-Standort'!D$31='A4'!D1279,IF('Angaben KH-Standort'!E$31="Ja",1,0),0)</f>
        <v>0</v>
      </c>
    </row>
    <row r="1280" spans="2:21" ht="15" customHeight="1" x14ac:dyDescent="0.3">
      <c r="B1280" s="70" t="str">
        <f t="shared" si="155"/>
        <v>!!!</v>
      </c>
      <c r="C1280" s="265" t="str">
        <f>IF(ISERROR(IF(LEN(E1280)&gt;0,VLOOKUP(TEXT($E1280,0),'Angaben Stationen'!$E$14:$J$213,5,0),"")),"?",IF(LEN(E1280)&gt;0,VLOOKUP(TEXT($E1280,0),'Angaben Stationen'!$E$14:$J$213,5,0),""))</f>
        <v/>
      </c>
      <c r="D1280" s="232" t="str">
        <f>IF(ISERROR(IF(LEN(E1280)&gt;0,VLOOKUP(TEXT($E1280,0),'Angaben Stationen'!$E$14:$J$213,6,0),"")),"STATION IST NICHT VORHANDEN",IF(LEN(E1280)&gt;0,VLOOKUP(TEXT($E1280,0),'Angaben Stationen'!$E$14:$J$213,6,0),""))</f>
        <v/>
      </c>
      <c r="E1280" s="287"/>
      <c r="F1280" s="234"/>
      <c r="G1280" s="234"/>
      <c r="H1280" s="263"/>
      <c r="I1280" s="169"/>
      <c r="K1280" s="445" t="str">
        <f t="shared" si="156"/>
        <v>Leer</v>
      </c>
      <c r="L1280" s="445" t="str">
        <f>VLOOKUP($D1280,{"29 - Psychiatrie (Erwachsene)","BGI";"297 - stationsäquivalente Behandlung in der Erwachsenenpsychiatrie (29)","BGI";"30 - Kinder- und Jugendpsychiatrie","BGII";"307 - stationsäquivalente Behandlung in der Kinder- und Jugendpsychiatrie (30)","BGII";"31 - Psychosomatik","BGI";"","Leer"},2,0)</f>
        <v>Leer</v>
      </c>
      <c r="M1280" s="445">
        <f t="shared" si="153"/>
        <v>0</v>
      </c>
      <c r="N1280" s="445">
        <f t="shared" si="154"/>
        <v>0</v>
      </c>
      <c r="O1280" s="445">
        <f t="shared" si="157"/>
        <v>0</v>
      </c>
      <c r="P1280" s="445">
        <f t="shared" si="158"/>
        <v>0</v>
      </c>
      <c r="Q1280" s="445">
        <f t="shared" si="159"/>
        <v>0</v>
      </c>
      <c r="R1280" s="415" t="str">
        <f t="shared" si="160"/>
        <v>Leer</v>
      </c>
      <c r="S1280" s="445">
        <f>IF('Angaben KH-Standort'!D$29='A4'!D1280,IF('Angaben KH-Standort'!E$29="Ja",1,0),0)</f>
        <v>0</v>
      </c>
      <c r="T1280" s="445">
        <f>IF('Angaben KH-Standort'!D$30='A4'!D1280,IF('Angaben KH-Standort'!E$30="Ja",1,0),0)</f>
        <v>0</v>
      </c>
      <c r="U1280" s="445">
        <f>IF('Angaben KH-Standort'!D$31='A4'!D1280,IF('Angaben KH-Standort'!E$31="Ja",1,0),0)</f>
        <v>0</v>
      </c>
    </row>
    <row r="1281" spans="2:21" ht="15" customHeight="1" x14ac:dyDescent="0.3">
      <c r="B1281" s="70" t="str">
        <f t="shared" si="155"/>
        <v>!!!</v>
      </c>
      <c r="C1281" s="265" t="str">
        <f>IF(ISERROR(IF(LEN(E1281)&gt;0,VLOOKUP(TEXT($E1281,0),'Angaben Stationen'!$E$14:$J$213,5,0),"")),"?",IF(LEN(E1281)&gt;0,VLOOKUP(TEXT($E1281,0),'Angaben Stationen'!$E$14:$J$213,5,0),""))</f>
        <v/>
      </c>
      <c r="D1281" s="232" t="str">
        <f>IF(ISERROR(IF(LEN(E1281)&gt;0,VLOOKUP(TEXT($E1281,0),'Angaben Stationen'!$E$14:$J$213,6,0),"")),"STATION IST NICHT VORHANDEN",IF(LEN(E1281)&gt;0,VLOOKUP(TEXT($E1281,0),'Angaben Stationen'!$E$14:$J$213,6,0),""))</f>
        <v/>
      </c>
      <c r="E1281" s="287"/>
      <c r="F1281" s="234"/>
      <c r="G1281" s="234"/>
      <c r="H1281" s="263"/>
      <c r="I1281" s="169"/>
      <c r="K1281" s="445" t="str">
        <f t="shared" si="156"/>
        <v>Leer</v>
      </c>
      <c r="L1281" s="445" t="str">
        <f>VLOOKUP($D1281,{"29 - Psychiatrie (Erwachsene)","BGI";"297 - stationsäquivalente Behandlung in der Erwachsenenpsychiatrie (29)","BGI";"30 - Kinder- und Jugendpsychiatrie","BGII";"307 - stationsäquivalente Behandlung in der Kinder- und Jugendpsychiatrie (30)","BGII";"31 - Psychosomatik","BGI";"","Leer"},2,0)</f>
        <v>Leer</v>
      </c>
      <c r="M1281" s="445">
        <f t="shared" si="153"/>
        <v>0</v>
      </c>
      <c r="N1281" s="445">
        <f t="shared" si="154"/>
        <v>0</v>
      </c>
      <c r="O1281" s="445">
        <f t="shared" si="157"/>
        <v>0</v>
      </c>
      <c r="P1281" s="445">
        <f t="shared" si="158"/>
        <v>0</v>
      </c>
      <c r="Q1281" s="445">
        <f t="shared" si="159"/>
        <v>0</v>
      </c>
      <c r="R1281" s="415" t="str">
        <f t="shared" si="160"/>
        <v>Leer</v>
      </c>
      <c r="S1281" s="445">
        <f>IF('Angaben KH-Standort'!D$29='A4'!D1281,IF('Angaben KH-Standort'!E$29="Ja",1,0),0)</f>
        <v>0</v>
      </c>
      <c r="T1281" s="445">
        <f>IF('Angaben KH-Standort'!D$30='A4'!D1281,IF('Angaben KH-Standort'!E$30="Ja",1,0),0)</f>
        <v>0</v>
      </c>
      <c r="U1281" s="445">
        <f>IF('Angaben KH-Standort'!D$31='A4'!D1281,IF('Angaben KH-Standort'!E$31="Ja",1,0),0)</f>
        <v>0</v>
      </c>
    </row>
    <row r="1282" spans="2:21" ht="15" customHeight="1" x14ac:dyDescent="0.3">
      <c r="B1282" s="70" t="str">
        <f t="shared" si="155"/>
        <v>!!!</v>
      </c>
      <c r="C1282" s="265" t="str">
        <f>IF(ISERROR(IF(LEN(E1282)&gt;0,VLOOKUP(TEXT($E1282,0),'Angaben Stationen'!$E$14:$J$213,5,0),"")),"?",IF(LEN(E1282)&gt;0,VLOOKUP(TEXT($E1282,0),'Angaben Stationen'!$E$14:$J$213,5,0),""))</f>
        <v/>
      </c>
      <c r="D1282" s="232" t="str">
        <f>IF(ISERROR(IF(LEN(E1282)&gt;0,VLOOKUP(TEXT($E1282,0),'Angaben Stationen'!$E$14:$J$213,6,0),"")),"STATION IST NICHT VORHANDEN",IF(LEN(E1282)&gt;0,VLOOKUP(TEXT($E1282,0),'Angaben Stationen'!$E$14:$J$213,6,0),""))</f>
        <v/>
      </c>
      <c r="E1282" s="287"/>
      <c r="F1282" s="234"/>
      <c r="G1282" s="234"/>
      <c r="H1282" s="263"/>
      <c r="I1282" s="169"/>
      <c r="K1282" s="445" t="str">
        <f t="shared" si="156"/>
        <v>Leer</v>
      </c>
      <c r="L1282" s="445" t="str">
        <f>VLOOKUP($D1282,{"29 - Psychiatrie (Erwachsene)","BGI";"297 - stationsäquivalente Behandlung in der Erwachsenenpsychiatrie (29)","BGI";"30 - Kinder- und Jugendpsychiatrie","BGII";"307 - stationsäquivalente Behandlung in der Kinder- und Jugendpsychiatrie (30)","BGII";"31 - Psychosomatik","BGI";"","Leer"},2,0)</f>
        <v>Leer</v>
      </c>
      <c r="M1282" s="445">
        <f t="shared" si="153"/>
        <v>0</v>
      </c>
      <c r="N1282" s="445">
        <f t="shared" si="154"/>
        <v>0</v>
      </c>
      <c r="O1282" s="445">
        <f t="shared" si="157"/>
        <v>0</v>
      </c>
      <c r="P1282" s="445">
        <f t="shared" si="158"/>
        <v>0</v>
      </c>
      <c r="Q1282" s="445">
        <f t="shared" si="159"/>
        <v>0</v>
      </c>
      <c r="R1282" s="415" t="str">
        <f t="shared" si="160"/>
        <v>Leer</v>
      </c>
      <c r="S1282" s="445">
        <f>IF('Angaben KH-Standort'!D$29='A4'!D1282,IF('Angaben KH-Standort'!E$29="Ja",1,0),0)</f>
        <v>0</v>
      </c>
      <c r="T1282" s="445">
        <f>IF('Angaben KH-Standort'!D$30='A4'!D1282,IF('Angaben KH-Standort'!E$30="Ja",1,0),0)</f>
        <v>0</v>
      </c>
      <c r="U1282" s="445">
        <f>IF('Angaben KH-Standort'!D$31='A4'!D1282,IF('Angaben KH-Standort'!E$31="Ja",1,0),0)</f>
        <v>0</v>
      </c>
    </row>
    <row r="1283" spans="2:21" ht="15" customHeight="1" x14ac:dyDescent="0.3">
      <c r="B1283" s="70" t="str">
        <f t="shared" si="155"/>
        <v>!!!</v>
      </c>
      <c r="C1283" s="265" t="str">
        <f>IF(ISERROR(IF(LEN(E1283)&gt;0,VLOOKUP(TEXT($E1283,0),'Angaben Stationen'!$E$14:$J$213,5,0),"")),"?",IF(LEN(E1283)&gt;0,VLOOKUP(TEXT($E1283,0),'Angaben Stationen'!$E$14:$J$213,5,0),""))</f>
        <v/>
      </c>
      <c r="D1283" s="232" t="str">
        <f>IF(ISERROR(IF(LEN(E1283)&gt;0,VLOOKUP(TEXT($E1283,0),'Angaben Stationen'!$E$14:$J$213,6,0),"")),"STATION IST NICHT VORHANDEN",IF(LEN(E1283)&gt;0,VLOOKUP(TEXT($E1283,0),'Angaben Stationen'!$E$14:$J$213,6,0),""))</f>
        <v/>
      </c>
      <c r="E1283" s="287"/>
      <c r="F1283" s="234"/>
      <c r="G1283" s="234"/>
      <c r="H1283" s="263"/>
      <c r="I1283" s="169"/>
      <c r="K1283" s="445" t="str">
        <f t="shared" si="156"/>
        <v>Leer</v>
      </c>
      <c r="L1283" s="445" t="str">
        <f>VLOOKUP($D1283,{"29 - Psychiatrie (Erwachsene)","BGI";"297 - stationsäquivalente Behandlung in der Erwachsenenpsychiatrie (29)","BGI";"30 - Kinder- und Jugendpsychiatrie","BGII";"307 - stationsäquivalente Behandlung in der Kinder- und Jugendpsychiatrie (30)","BGII";"31 - Psychosomatik","BGI";"","Leer"},2,0)</f>
        <v>Leer</v>
      </c>
      <c r="M1283" s="445">
        <f t="shared" si="153"/>
        <v>0</v>
      </c>
      <c r="N1283" s="445">
        <f t="shared" si="154"/>
        <v>0</v>
      </c>
      <c r="O1283" s="445">
        <f t="shared" si="157"/>
        <v>0</v>
      </c>
      <c r="P1283" s="445">
        <f t="shared" si="158"/>
        <v>0</v>
      </c>
      <c r="Q1283" s="445">
        <f t="shared" si="159"/>
        <v>0</v>
      </c>
      <c r="R1283" s="415" t="str">
        <f t="shared" si="160"/>
        <v>Leer</v>
      </c>
      <c r="S1283" s="445">
        <f>IF('Angaben KH-Standort'!D$29='A4'!D1283,IF('Angaben KH-Standort'!E$29="Ja",1,0),0)</f>
        <v>0</v>
      </c>
      <c r="T1283" s="445">
        <f>IF('Angaben KH-Standort'!D$30='A4'!D1283,IF('Angaben KH-Standort'!E$30="Ja",1,0),0)</f>
        <v>0</v>
      </c>
      <c r="U1283" s="445">
        <f>IF('Angaben KH-Standort'!D$31='A4'!D1283,IF('Angaben KH-Standort'!E$31="Ja",1,0),0)</f>
        <v>0</v>
      </c>
    </row>
    <row r="1284" spans="2:21" ht="15" customHeight="1" x14ac:dyDescent="0.3">
      <c r="B1284" s="70" t="str">
        <f t="shared" si="155"/>
        <v>!!!</v>
      </c>
      <c r="C1284" s="265" t="str">
        <f>IF(ISERROR(IF(LEN(E1284)&gt;0,VLOOKUP(TEXT($E1284,0),'Angaben Stationen'!$E$14:$J$213,5,0),"")),"?",IF(LEN(E1284)&gt;0,VLOOKUP(TEXT($E1284,0),'Angaben Stationen'!$E$14:$J$213,5,0),""))</f>
        <v/>
      </c>
      <c r="D1284" s="232" t="str">
        <f>IF(ISERROR(IF(LEN(E1284)&gt;0,VLOOKUP(TEXT($E1284,0),'Angaben Stationen'!$E$14:$J$213,6,0),"")),"STATION IST NICHT VORHANDEN",IF(LEN(E1284)&gt;0,VLOOKUP(TEXT($E1284,0),'Angaben Stationen'!$E$14:$J$213,6,0),""))</f>
        <v/>
      </c>
      <c r="E1284" s="287"/>
      <c r="F1284" s="234"/>
      <c r="G1284" s="234"/>
      <c r="H1284" s="263"/>
      <c r="I1284" s="169"/>
      <c r="K1284" s="445" t="str">
        <f t="shared" si="156"/>
        <v>Leer</v>
      </c>
      <c r="L1284" s="445" t="str">
        <f>VLOOKUP($D1284,{"29 - Psychiatrie (Erwachsene)","BGI";"297 - stationsäquivalente Behandlung in der Erwachsenenpsychiatrie (29)","BGI";"30 - Kinder- und Jugendpsychiatrie","BGII";"307 - stationsäquivalente Behandlung in der Kinder- und Jugendpsychiatrie (30)","BGII";"31 - Psychosomatik","BGI";"","Leer"},2,0)</f>
        <v>Leer</v>
      </c>
      <c r="M1284" s="445">
        <f t="shared" si="153"/>
        <v>0</v>
      </c>
      <c r="N1284" s="445">
        <f t="shared" si="154"/>
        <v>0</v>
      </c>
      <c r="O1284" s="445">
        <f t="shared" si="157"/>
        <v>0</v>
      </c>
      <c r="P1284" s="445">
        <f t="shared" si="158"/>
        <v>0</v>
      </c>
      <c r="Q1284" s="445">
        <f t="shared" si="159"/>
        <v>0</v>
      </c>
      <c r="R1284" s="415" t="str">
        <f t="shared" si="160"/>
        <v>Leer</v>
      </c>
      <c r="S1284" s="445">
        <f>IF('Angaben KH-Standort'!D$29='A4'!D1284,IF('Angaben KH-Standort'!E$29="Ja",1,0),0)</f>
        <v>0</v>
      </c>
      <c r="T1284" s="445">
        <f>IF('Angaben KH-Standort'!D$30='A4'!D1284,IF('Angaben KH-Standort'!E$30="Ja",1,0),0)</f>
        <v>0</v>
      </c>
      <c r="U1284" s="445">
        <f>IF('Angaben KH-Standort'!D$31='A4'!D1284,IF('Angaben KH-Standort'!E$31="Ja",1,0),0)</f>
        <v>0</v>
      </c>
    </row>
    <row r="1285" spans="2:21" ht="15" customHeight="1" x14ac:dyDescent="0.3">
      <c r="B1285" s="70" t="str">
        <f t="shared" si="155"/>
        <v>!!!</v>
      </c>
      <c r="C1285" s="265" t="str">
        <f>IF(ISERROR(IF(LEN(E1285)&gt;0,VLOOKUP(TEXT($E1285,0),'Angaben Stationen'!$E$14:$J$213,5,0),"")),"?",IF(LEN(E1285)&gt;0,VLOOKUP(TEXT($E1285,0),'Angaben Stationen'!$E$14:$J$213,5,0),""))</f>
        <v/>
      </c>
      <c r="D1285" s="232" t="str">
        <f>IF(ISERROR(IF(LEN(E1285)&gt;0,VLOOKUP(TEXT($E1285,0),'Angaben Stationen'!$E$14:$J$213,6,0),"")),"STATION IST NICHT VORHANDEN",IF(LEN(E1285)&gt;0,VLOOKUP(TEXT($E1285,0),'Angaben Stationen'!$E$14:$J$213,6,0),""))</f>
        <v/>
      </c>
      <c r="E1285" s="287"/>
      <c r="F1285" s="234"/>
      <c r="G1285" s="234"/>
      <c r="H1285" s="263"/>
      <c r="I1285" s="169"/>
      <c r="K1285" s="445" t="str">
        <f t="shared" si="156"/>
        <v>Leer</v>
      </c>
      <c r="L1285" s="445" t="str">
        <f>VLOOKUP($D1285,{"29 - Psychiatrie (Erwachsene)","BGI";"297 - stationsäquivalente Behandlung in der Erwachsenenpsychiatrie (29)","BGI";"30 - Kinder- und Jugendpsychiatrie","BGII";"307 - stationsäquivalente Behandlung in der Kinder- und Jugendpsychiatrie (30)","BGII";"31 - Psychosomatik","BGI";"","Leer"},2,0)</f>
        <v>Leer</v>
      </c>
      <c r="M1285" s="445">
        <f t="shared" si="153"/>
        <v>0</v>
      </c>
      <c r="N1285" s="445">
        <f t="shared" si="154"/>
        <v>0</v>
      </c>
      <c r="O1285" s="445">
        <f t="shared" si="157"/>
        <v>0</v>
      </c>
      <c r="P1285" s="445">
        <f t="shared" si="158"/>
        <v>0</v>
      </c>
      <c r="Q1285" s="445">
        <f t="shared" si="159"/>
        <v>0</v>
      </c>
      <c r="R1285" s="415" t="str">
        <f t="shared" si="160"/>
        <v>Leer</v>
      </c>
      <c r="S1285" s="445">
        <f>IF('Angaben KH-Standort'!D$29='A4'!D1285,IF('Angaben KH-Standort'!E$29="Ja",1,0),0)</f>
        <v>0</v>
      </c>
      <c r="T1285" s="445">
        <f>IF('Angaben KH-Standort'!D$30='A4'!D1285,IF('Angaben KH-Standort'!E$30="Ja",1,0),0)</f>
        <v>0</v>
      </c>
      <c r="U1285" s="445">
        <f>IF('Angaben KH-Standort'!D$31='A4'!D1285,IF('Angaben KH-Standort'!E$31="Ja",1,0),0)</f>
        <v>0</v>
      </c>
    </row>
    <row r="1286" spans="2:21" ht="15" customHeight="1" x14ac:dyDescent="0.3">
      <c r="B1286" s="70" t="str">
        <f t="shared" si="155"/>
        <v>!!!</v>
      </c>
      <c r="C1286" s="265" t="str">
        <f>IF(ISERROR(IF(LEN(E1286)&gt;0,VLOOKUP(TEXT($E1286,0),'Angaben Stationen'!$E$14:$J$213,5,0),"")),"?",IF(LEN(E1286)&gt;0,VLOOKUP(TEXT($E1286,0),'Angaben Stationen'!$E$14:$J$213,5,0),""))</f>
        <v/>
      </c>
      <c r="D1286" s="232" t="str">
        <f>IF(ISERROR(IF(LEN(E1286)&gt;0,VLOOKUP(TEXT($E1286,0),'Angaben Stationen'!$E$14:$J$213,6,0),"")),"STATION IST NICHT VORHANDEN",IF(LEN(E1286)&gt;0,VLOOKUP(TEXT($E1286,0),'Angaben Stationen'!$E$14:$J$213,6,0),""))</f>
        <v/>
      </c>
      <c r="E1286" s="287"/>
      <c r="F1286" s="234"/>
      <c r="G1286" s="234"/>
      <c r="H1286" s="263"/>
      <c r="I1286" s="169"/>
      <c r="K1286" s="445" t="str">
        <f t="shared" si="156"/>
        <v>Leer</v>
      </c>
      <c r="L1286" s="445" t="str">
        <f>VLOOKUP($D1286,{"29 - Psychiatrie (Erwachsene)","BGI";"297 - stationsäquivalente Behandlung in der Erwachsenenpsychiatrie (29)","BGI";"30 - Kinder- und Jugendpsychiatrie","BGII";"307 - stationsäquivalente Behandlung in der Kinder- und Jugendpsychiatrie (30)","BGII";"31 - Psychosomatik","BGI";"","Leer"},2,0)</f>
        <v>Leer</v>
      </c>
      <c r="M1286" s="445">
        <f t="shared" si="153"/>
        <v>0</v>
      </c>
      <c r="N1286" s="445">
        <f t="shared" si="154"/>
        <v>0</v>
      </c>
      <c r="O1286" s="445">
        <f t="shared" si="157"/>
        <v>0</v>
      </c>
      <c r="P1286" s="445">
        <f t="shared" si="158"/>
        <v>0</v>
      </c>
      <c r="Q1286" s="445">
        <f t="shared" si="159"/>
        <v>0</v>
      </c>
      <c r="R1286" s="415" t="str">
        <f t="shared" si="160"/>
        <v>Leer</v>
      </c>
      <c r="S1286" s="445">
        <f>IF('Angaben KH-Standort'!D$29='A4'!D1286,IF('Angaben KH-Standort'!E$29="Ja",1,0),0)</f>
        <v>0</v>
      </c>
      <c r="T1286" s="445">
        <f>IF('Angaben KH-Standort'!D$30='A4'!D1286,IF('Angaben KH-Standort'!E$30="Ja",1,0),0)</f>
        <v>0</v>
      </c>
      <c r="U1286" s="445">
        <f>IF('Angaben KH-Standort'!D$31='A4'!D1286,IF('Angaben KH-Standort'!E$31="Ja",1,0),0)</f>
        <v>0</v>
      </c>
    </row>
    <row r="1287" spans="2:21" ht="15" customHeight="1" x14ac:dyDescent="0.3">
      <c r="B1287" s="70" t="str">
        <f t="shared" si="155"/>
        <v>!!!</v>
      </c>
      <c r="C1287" s="265" t="str">
        <f>IF(ISERROR(IF(LEN(E1287)&gt;0,VLOOKUP(TEXT($E1287,0),'Angaben Stationen'!$E$14:$J$213,5,0),"")),"?",IF(LEN(E1287)&gt;0,VLOOKUP(TEXT($E1287,0),'Angaben Stationen'!$E$14:$J$213,5,0),""))</f>
        <v/>
      </c>
      <c r="D1287" s="232" t="str">
        <f>IF(ISERROR(IF(LEN(E1287)&gt;0,VLOOKUP(TEXT($E1287,0),'Angaben Stationen'!$E$14:$J$213,6,0),"")),"STATION IST NICHT VORHANDEN",IF(LEN(E1287)&gt;0,VLOOKUP(TEXT($E1287,0),'Angaben Stationen'!$E$14:$J$213,6,0),""))</f>
        <v/>
      </c>
      <c r="E1287" s="287"/>
      <c r="F1287" s="234"/>
      <c r="G1287" s="234"/>
      <c r="H1287" s="263"/>
      <c r="I1287" s="169"/>
      <c r="K1287" s="445" t="str">
        <f t="shared" si="156"/>
        <v>Leer</v>
      </c>
      <c r="L1287" s="445" t="str">
        <f>VLOOKUP($D1287,{"29 - Psychiatrie (Erwachsene)","BGI";"297 - stationsäquivalente Behandlung in der Erwachsenenpsychiatrie (29)","BGI";"30 - Kinder- und Jugendpsychiatrie","BGII";"307 - stationsäquivalente Behandlung in der Kinder- und Jugendpsychiatrie (30)","BGII";"31 - Psychosomatik","BGI";"","Leer"},2,0)</f>
        <v>Leer</v>
      </c>
      <c r="M1287" s="445">
        <f t="shared" si="153"/>
        <v>0</v>
      </c>
      <c r="N1287" s="445">
        <f t="shared" si="154"/>
        <v>0</v>
      </c>
      <c r="O1287" s="445">
        <f t="shared" si="157"/>
        <v>0</v>
      </c>
      <c r="P1287" s="445">
        <f t="shared" si="158"/>
        <v>0</v>
      </c>
      <c r="Q1287" s="445">
        <f t="shared" si="159"/>
        <v>0</v>
      </c>
      <c r="R1287" s="415" t="str">
        <f t="shared" si="160"/>
        <v>Leer</v>
      </c>
      <c r="S1287" s="445">
        <f>IF('Angaben KH-Standort'!D$29='A4'!D1287,IF('Angaben KH-Standort'!E$29="Ja",1,0),0)</f>
        <v>0</v>
      </c>
      <c r="T1287" s="445">
        <f>IF('Angaben KH-Standort'!D$30='A4'!D1287,IF('Angaben KH-Standort'!E$30="Ja",1,0),0)</f>
        <v>0</v>
      </c>
      <c r="U1287" s="445">
        <f>IF('Angaben KH-Standort'!D$31='A4'!D1287,IF('Angaben KH-Standort'!E$31="Ja",1,0),0)</f>
        <v>0</v>
      </c>
    </row>
    <row r="1288" spans="2:21" ht="15" customHeight="1" x14ac:dyDescent="0.3">
      <c r="B1288" s="70" t="str">
        <f t="shared" si="155"/>
        <v>!!!</v>
      </c>
      <c r="C1288" s="265" t="str">
        <f>IF(ISERROR(IF(LEN(E1288)&gt;0,VLOOKUP(TEXT($E1288,0),'Angaben Stationen'!$E$14:$J$213,5,0),"")),"?",IF(LEN(E1288)&gt;0,VLOOKUP(TEXT($E1288,0),'Angaben Stationen'!$E$14:$J$213,5,0),""))</f>
        <v/>
      </c>
      <c r="D1288" s="232" t="str">
        <f>IF(ISERROR(IF(LEN(E1288)&gt;0,VLOOKUP(TEXT($E1288,0),'Angaben Stationen'!$E$14:$J$213,6,0),"")),"STATION IST NICHT VORHANDEN",IF(LEN(E1288)&gt;0,VLOOKUP(TEXT($E1288,0),'Angaben Stationen'!$E$14:$J$213,6,0),""))</f>
        <v/>
      </c>
      <c r="E1288" s="287"/>
      <c r="F1288" s="234"/>
      <c r="G1288" s="234"/>
      <c r="H1288" s="263"/>
      <c r="I1288" s="169"/>
      <c r="K1288" s="445" t="str">
        <f t="shared" si="156"/>
        <v>Leer</v>
      </c>
      <c r="L1288" s="445" t="str">
        <f>VLOOKUP($D1288,{"29 - Psychiatrie (Erwachsene)","BGI";"297 - stationsäquivalente Behandlung in der Erwachsenenpsychiatrie (29)","BGI";"30 - Kinder- und Jugendpsychiatrie","BGII";"307 - stationsäquivalente Behandlung in der Kinder- und Jugendpsychiatrie (30)","BGII";"31 - Psychosomatik","BGI";"","Leer"},2,0)</f>
        <v>Leer</v>
      </c>
      <c r="M1288" s="445">
        <f t="shared" si="153"/>
        <v>0</v>
      </c>
      <c r="N1288" s="445">
        <f t="shared" si="154"/>
        <v>0</v>
      </c>
      <c r="O1288" s="445">
        <f t="shared" si="157"/>
        <v>0</v>
      </c>
      <c r="P1288" s="445">
        <f t="shared" si="158"/>
        <v>0</v>
      </c>
      <c r="Q1288" s="445">
        <f t="shared" si="159"/>
        <v>0</v>
      </c>
      <c r="R1288" s="415" t="str">
        <f t="shared" si="160"/>
        <v>Leer</v>
      </c>
      <c r="S1288" s="445">
        <f>IF('Angaben KH-Standort'!D$29='A4'!D1288,IF('Angaben KH-Standort'!E$29="Ja",1,0),0)</f>
        <v>0</v>
      </c>
      <c r="T1288" s="445">
        <f>IF('Angaben KH-Standort'!D$30='A4'!D1288,IF('Angaben KH-Standort'!E$30="Ja",1,0),0)</f>
        <v>0</v>
      </c>
      <c r="U1288" s="445">
        <f>IF('Angaben KH-Standort'!D$31='A4'!D1288,IF('Angaben KH-Standort'!E$31="Ja",1,0),0)</f>
        <v>0</v>
      </c>
    </row>
    <row r="1289" spans="2:21" ht="15" customHeight="1" x14ac:dyDescent="0.3">
      <c r="B1289" s="70" t="str">
        <f t="shared" si="155"/>
        <v>!!!</v>
      </c>
      <c r="C1289" s="265" t="str">
        <f>IF(ISERROR(IF(LEN(E1289)&gt;0,VLOOKUP(TEXT($E1289,0),'Angaben Stationen'!$E$14:$J$213,5,0),"")),"?",IF(LEN(E1289)&gt;0,VLOOKUP(TEXT($E1289,0),'Angaben Stationen'!$E$14:$J$213,5,0),""))</f>
        <v/>
      </c>
      <c r="D1289" s="232" t="str">
        <f>IF(ISERROR(IF(LEN(E1289)&gt;0,VLOOKUP(TEXT($E1289,0),'Angaben Stationen'!$E$14:$J$213,6,0),"")),"STATION IST NICHT VORHANDEN",IF(LEN(E1289)&gt;0,VLOOKUP(TEXT($E1289,0),'Angaben Stationen'!$E$14:$J$213,6,0),""))</f>
        <v/>
      </c>
      <c r="E1289" s="287"/>
      <c r="F1289" s="234"/>
      <c r="G1289" s="234"/>
      <c r="H1289" s="263"/>
      <c r="I1289" s="169"/>
      <c r="K1289" s="445" t="str">
        <f t="shared" si="156"/>
        <v>Leer</v>
      </c>
      <c r="L1289" s="445" t="str">
        <f>VLOOKUP($D1289,{"29 - Psychiatrie (Erwachsene)","BGI";"297 - stationsäquivalente Behandlung in der Erwachsenenpsychiatrie (29)","BGI";"30 - Kinder- und Jugendpsychiatrie","BGII";"307 - stationsäquivalente Behandlung in der Kinder- und Jugendpsychiatrie (30)","BGII";"31 - Psychosomatik","BGI";"","Leer"},2,0)</f>
        <v>Leer</v>
      </c>
      <c r="M1289" s="445">
        <f t="shared" si="153"/>
        <v>0</v>
      </c>
      <c r="N1289" s="445">
        <f t="shared" si="154"/>
        <v>0</v>
      </c>
      <c r="O1289" s="445">
        <f t="shared" si="157"/>
        <v>0</v>
      </c>
      <c r="P1289" s="445">
        <f t="shared" si="158"/>
        <v>0</v>
      </c>
      <c r="Q1289" s="445">
        <f t="shared" si="159"/>
        <v>0</v>
      </c>
      <c r="R1289" s="415" t="str">
        <f t="shared" si="160"/>
        <v>Leer</v>
      </c>
      <c r="S1289" s="445">
        <f>IF('Angaben KH-Standort'!D$29='A4'!D1289,IF('Angaben KH-Standort'!E$29="Ja",1,0),0)</f>
        <v>0</v>
      </c>
      <c r="T1289" s="445">
        <f>IF('Angaben KH-Standort'!D$30='A4'!D1289,IF('Angaben KH-Standort'!E$30="Ja",1,0),0)</f>
        <v>0</v>
      </c>
      <c r="U1289" s="445">
        <f>IF('Angaben KH-Standort'!D$31='A4'!D1289,IF('Angaben KH-Standort'!E$31="Ja",1,0),0)</f>
        <v>0</v>
      </c>
    </row>
    <row r="1290" spans="2:21" ht="15" customHeight="1" x14ac:dyDescent="0.3">
      <c r="B1290" s="70" t="str">
        <f t="shared" si="155"/>
        <v>!!!</v>
      </c>
      <c r="C1290" s="265" t="str">
        <f>IF(ISERROR(IF(LEN(E1290)&gt;0,VLOOKUP(TEXT($E1290,0),'Angaben Stationen'!$E$14:$J$213,5,0),"")),"?",IF(LEN(E1290)&gt;0,VLOOKUP(TEXT($E1290,0),'Angaben Stationen'!$E$14:$J$213,5,0),""))</f>
        <v/>
      </c>
      <c r="D1290" s="232" t="str">
        <f>IF(ISERROR(IF(LEN(E1290)&gt;0,VLOOKUP(TEXT($E1290,0),'Angaben Stationen'!$E$14:$J$213,6,0),"")),"STATION IST NICHT VORHANDEN",IF(LEN(E1290)&gt;0,VLOOKUP(TEXT($E1290,0),'Angaben Stationen'!$E$14:$J$213,6,0),""))</f>
        <v/>
      </c>
      <c r="E1290" s="287"/>
      <c r="F1290" s="234"/>
      <c r="G1290" s="234"/>
      <c r="H1290" s="263"/>
      <c r="I1290" s="169"/>
      <c r="K1290" s="445" t="str">
        <f t="shared" si="156"/>
        <v>Leer</v>
      </c>
      <c r="L1290" s="445" t="str">
        <f>VLOOKUP($D1290,{"29 - Psychiatrie (Erwachsene)","BGI";"297 - stationsäquivalente Behandlung in der Erwachsenenpsychiatrie (29)","BGI";"30 - Kinder- und Jugendpsychiatrie","BGII";"307 - stationsäquivalente Behandlung in der Kinder- und Jugendpsychiatrie (30)","BGII";"31 - Psychosomatik","BGI";"","Leer"},2,0)</f>
        <v>Leer</v>
      </c>
      <c r="M1290" s="445">
        <f t="shared" si="153"/>
        <v>0</v>
      </c>
      <c r="N1290" s="445">
        <f t="shared" si="154"/>
        <v>0</v>
      </c>
      <c r="O1290" s="445">
        <f t="shared" si="157"/>
        <v>0</v>
      </c>
      <c r="P1290" s="445">
        <f t="shared" si="158"/>
        <v>0</v>
      </c>
      <c r="Q1290" s="445">
        <f t="shared" si="159"/>
        <v>0</v>
      </c>
      <c r="R1290" s="415" t="str">
        <f t="shared" si="160"/>
        <v>Leer</v>
      </c>
      <c r="S1290" s="445">
        <f>IF('Angaben KH-Standort'!D$29='A4'!D1290,IF('Angaben KH-Standort'!E$29="Ja",1,0),0)</f>
        <v>0</v>
      </c>
      <c r="T1290" s="445">
        <f>IF('Angaben KH-Standort'!D$30='A4'!D1290,IF('Angaben KH-Standort'!E$30="Ja",1,0),0)</f>
        <v>0</v>
      </c>
      <c r="U1290" s="445">
        <f>IF('Angaben KH-Standort'!D$31='A4'!D1290,IF('Angaben KH-Standort'!E$31="Ja",1,0),0)</f>
        <v>0</v>
      </c>
    </row>
    <row r="1291" spans="2:21" ht="15" customHeight="1" x14ac:dyDescent="0.3">
      <c r="B1291" s="70" t="str">
        <f t="shared" si="155"/>
        <v>!!!</v>
      </c>
      <c r="C1291" s="265" t="str">
        <f>IF(ISERROR(IF(LEN(E1291)&gt;0,VLOOKUP(TEXT($E1291,0),'Angaben Stationen'!$E$14:$J$213,5,0),"")),"?",IF(LEN(E1291)&gt;0,VLOOKUP(TEXT($E1291,0),'Angaben Stationen'!$E$14:$J$213,5,0),""))</f>
        <v/>
      </c>
      <c r="D1291" s="232" t="str">
        <f>IF(ISERROR(IF(LEN(E1291)&gt;0,VLOOKUP(TEXT($E1291,0),'Angaben Stationen'!$E$14:$J$213,6,0),"")),"STATION IST NICHT VORHANDEN",IF(LEN(E1291)&gt;0,VLOOKUP(TEXT($E1291,0),'Angaben Stationen'!$E$14:$J$213,6,0),""))</f>
        <v/>
      </c>
      <c r="E1291" s="287"/>
      <c r="F1291" s="234"/>
      <c r="G1291" s="234"/>
      <c r="H1291" s="263"/>
      <c r="I1291" s="169"/>
      <c r="K1291" s="445" t="str">
        <f t="shared" si="156"/>
        <v>Leer</v>
      </c>
      <c r="L1291" s="445" t="str">
        <f>VLOOKUP($D1291,{"29 - Psychiatrie (Erwachsene)","BGI";"297 - stationsäquivalente Behandlung in der Erwachsenenpsychiatrie (29)","BGI";"30 - Kinder- und Jugendpsychiatrie","BGII";"307 - stationsäquivalente Behandlung in der Kinder- und Jugendpsychiatrie (30)","BGII";"31 - Psychosomatik","BGI";"","Leer"},2,0)</f>
        <v>Leer</v>
      </c>
      <c r="M1291" s="445">
        <f t="shared" si="153"/>
        <v>0</v>
      </c>
      <c r="N1291" s="445">
        <f t="shared" si="154"/>
        <v>0</v>
      </c>
      <c r="O1291" s="445">
        <f t="shared" si="157"/>
        <v>0</v>
      </c>
      <c r="P1291" s="445">
        <f t="shared" si="158"/>
        <v>0</v>
      </c>
      <c r="Q1291" s="445">
        <f t="shared" si="159"/>
        <v>0</v>
      </c>
      <c r="R1291" s="415" t="str">
        <f t="shared" si="160"/>
        <v>Leer</v>
      </c>
      <c r="S1291" s="445">
        <f>IF('Angaben KH-Standort'!D$29='A4'!D1291,IF('Angaben KH-Standort'!E$29="Ja",1,0),0)</f>
        <v>0</v>
      </c>
      <c r="T1291" s="445">
        <f>IF('Angaben KH-Standort'!D$30='A4'!D1291,IF('Angaben KH-Standort'!E$30="Ja",1,0),0)</f>
        <v>0</v>
      </c>
      <c r="U1291" s="445">
        <f>IF('Angaben KH-Standort'!D$31='A4'!D1291,IF('Angaben KH-Standort'!E$31="Ja",1,0),0)</f>
        <v>0</v>
      </c>
    </row>
    <row r="1292" spans="2:21" ht="15" customHeight="1" x14ac:dyDescent="0.3">
      <c r="B1292" s="70" t="str">
        <f t="shared" si="155"/>
        <v>!!!</v>
      </c>
      <c r="C1292" s="265" t="str">
        <f>IF(ISERROR(IF(LEN(E1292)&gt;0,VLOOKUP(TEXT($E1292,0),'Angaben Stationen'!$E$14:$J$213,5,0),"")),"?",IF(LEN(E1292)&gt;0,VLOOKUP(TEXT($E1292,0),'Angaben Stationen'!$E$14:$J$213,5,0),""))</f>
        <v/>
      </c>
      <c r="D1292" s="232" t="str">
        <f>IF(ISERROR(IF(LEN(E1292)&gt;0,VLOOKUP(TEXT($E1292,0),'Angaben Stationen'!$E$14:$J$213,6,0),"")),"STATION IST NICHT VORHANDEN",IF(LEN(E1292)&gt;0,VLOOKUP(TEXT($E1292,0),'Angaben Stationen'!$E$14:$J$213,6,0),""))</f>
        <v/>
      </c>
      <c r="E1292" s="287"/>
      <c r="F1292" s="234"/>
      <c r="G1292" s="234"/>
      <c r="H1292" s="263"/>
      <c r="I1292" s="169"/>
      <c r="K1292" s="445" t="str">
        <f t="shared" si="156"/>
        <v>Leer</v>
      </c>
      <c r="L1292" s="445" t="str">
        <f>VLOOKUP($D1292,{"29 - Psychiatrie (Erwachsene)","BGI";"297 - stationsäquivalente Behandlung in der Erwachsenenpsychiatrie (29)","BGI";"30 - Kinder- und Jugendpsychiatrie","BGII";"307 - stationsäquivalente Behandlung in der Kinder- und Jugendpsychiatrie (30)","BGII";"31 - Psychosomatik","BGI";"","Leer"},2,0)</f>
        <v>Leer</v>
      </c>
      <c r="M1292" s="445">
        <f t="shared" si="153"/>
        <v>0</v>
      </c>
      <c r="N1292" s="445">
        <f t="shared" si="154"/>
        <v>0</v>
      </c>
      <c r="O1292" s="445">
        <f t="shared" si="157"/>
        <v>0</v>
      </c>
      <c r="P1292" s="445">
        <f t="shared" si="158"/>
        <v>0</v>
      </c>
      <c r="Q1292" s="445">
        <f t="shared" si="159"/>
        <v>0</v>
      </c>
      <c r="R1292" s="415" t="str">
        <f t="shared" si="160"/>
        <v>Leer</v>
      </c>
      <c r="S1292" s="445">
        <f>IF('Angaben KH-Standort'!D$29='A4'!D1292,IF('Angaben KH-Standort'!E$29="Ja",1,0),0)</f>
        <v>0</v>
      </c>
      <c r="T1292" s="445">
        <f>IF('Angaben KH-Standort'!D$30='A4'!D1292,IF('Angaben KH-Standort'!E$30="Ja",1,0),0)</f>
        <v>0</v>
      </c>
      <c r="U1292" s="445">
        <f>IF('Angaben KH-Standort'!D$31='A4'!D1292,IF('Angaben KH-Standort'!E$31="Ja",1,0),0)</f>
        <v>0</v>
      </c>
    </row>
    <row r="1293" spans="2:21" ht="15" customHeight="1" x14ac:dyDescent="0.3">
      <c r="B1293" s="70" t="str">
        <f t="shared" si="155"/>
        <v>!!!</v>
      </c>
      <c r="C1293" s="265" t="str">
        <f>IF(ISERROR(IF(LEN(E1293)&gt;0,VLOOKUP(TEXT($E1293,0),'Angaben Stationen'!$E$14:$J$213,5,0),"")),"?",IF(LEN(E1293)&gt;0,VLOOKUP(TEXT($E1293,0),'Angaben Stationen'!$E$14:$J$213,5,0),""))</f>
        <v/>
      </c>
      <c r="D1293" s="232" t="str">
        <f>IF(ISERROR(IF(LEN(E1293)&gt;0,VLOOKUP(TEXT($E1293,0),'Angaben Stationen'!$E$14:$J$213,6,0),"")),"STATION IST NICHT VORHANDEN",IF(LEN(E1293)&gt;0,VLOOKUP(TEXT($E1293,0),'Angaben Stationen'!$E$14:$J$213,6,0),""))</f>
        <v/>
      </c>
      <c r="E1293" s="287"/>
      <c r="F1293" s="234"/>
      <c r="G1293" s="234"/>
      <c r="H1293" s="263"/>
      <c r="I1293" s="169"/>
      <c r="K1293" s="445" t="str">
        <f t="shared" si="156"/>
        <v>Leer</v>
      </c>
      <c r="L1293" s="445" t="str">
        <f>VLOOKUP($D1293,{"29 - Psychiatrie (Erwachsene)","BGI";"297 - stationsäquivalente Behandlung in der Erwachsenenpsychiatrie (29)","BGI";"30 - Kinder- und Jugendpsychiatrie","BGII";"307 - stationsäquivalente Behandlung in der Kinder- und Jugendpsychiatrie (30)","BGII";"31 - Psychosomatik","BGI";"","Leer"},2,0)</f>
        <v>Leer</v>
      </c>
      <c r="M1293" s="445">
        <f t="shared" si="153"/>
        <v>0</v>
      </c>
      <c r="N1293" s="445">
        <f t="shared" si="154"/>
        <v>0</v>
      </c>
      <c r="O1293" s="445">
        <f t="shared" si="157"/>
        <v>0</v>
      </c>
      <c r="P1293" s="445">
        <f t="shared" si="158"/>
        <v>0</v>
      </c>
      <c r="Q1293" s="445">
        <f t="shared" si="159"/>
        <v>0</v>
      </c>
      <c r="R1293" s="415" t="str">
        <f t="shared" si="160"/>
        <v>Leer</v>
      </c>
      <c r="S1293" s="445">
        <f>IF('Angaben KH-Standort'!D$29='A4'!D1293,IF('Angaben KH-Standort'!E$29="Ja",1,0),0)</f>
        <v>0</v>
      </c>
      <c r="T1293" s="445">
        <f>IF('Angaben KH-Standort'!D$30='A4'!D1293,IF('Angaben KH-Standort'!E$30="Ja",1,0),0)</f>
        <v>0</v>
      </c>
      <c r="U1293" s="445">
        <f>IF('Angaben KH-Standort'!D$31='A4'!D1293,IF('Angaben KH-Standort'!E$31="Ja",1,0),0)</f>
        <v>0</v>
      </c>
    </row>
    <row r="1294" spans="2:21" ht="15" customHeight="1" x14ac:dyDescent="0.3">
      <c r="B1294" s="70" t="str">
        <f t="shared" si="155"/>
        <v>!!!</v>
      </c>
      <c r="C1294" s="265" t="str">
        <f>IF(ISERROR(IF(LEN(E1294)&gt;0,VLOOKUP(TEXT($E1294,0),'Angaben Stationen'!$E$14:$J$213,5,0),"")),"?",IF(LEN(E1294)&gt;0,VLOOKUP(TEXT($E1294,0),'Angaben Stationen'!$E$14:$J$213,5,0),""))</f>
        <v/>
      </c>
      <c r="D1294" s="232" t="str">
        <f>IF(ISERROR(IF(LEN(E1294)&gt;0,VLOOKUP(TEXT($E1294,0),'Angaben Stationen'!$E$14:$J$213,6,0),"")),"STATION IST NICHT VORHANDEN",IF(LEN(E1294)&gt;0,VLOOKUP(TEXT($E1294,0),'Angaben Stationen'!$E$14:$J$213,6,0),""))</f>
        <v/>
      </c>
      <c r="E1294" s="287"/>
      <c r="F1294" s="234"/>
      <c r="G1294" s="234"/>
      <c r="H1294" s="263"/>
      <c r="I1294" s="169"/>
      <c r="K1294" s="445" t="str">
        <f t="shared" si="156"/>
        <v>Leer</v>
      </c>
      <c r="L1294" s="445" t="str">
        <f>VLOOKUP($D1294,{"29 - Psychiatrie (Erwachsene)","BGI";"297 - stationsäquivalente Behandlung in der Erwachsenenpsychiatrie (29)","BGI";"30 - Kinder- und Jugendpsychiatrie","BGII";"307 - stationsäquivalente Behandlung in der Kinder- und Jugendpsychiatrie (30)","BGII";"31 - Psychosomatik","BGI";"","Leer"},2,0)</f>
        <v>Leer</v>
      </c>
      <c r="M1294" s="445">
        <f t="shared" si="153"/>
        <v>0</v>
      </c>
      <c r="N1294" s="445">
        <f t="shared" si="154"/>
        <v>0</v>
      </c>
      <c r="O1294" s="445">
        <f t="shared" si="157"/>
        <v>0</v>
      </c>
      <c r="P1294" s="445">
        <f t="shared" si="158"/>
        <v>0</v>
      </c>
      <c r="Q1294" s="445">
        <f t="shared" si="159"/>
        <v>0</v>
      </c>
      <c r="R1294" s="415" t="str">
        <f t="shared" si="160"/>
        <v>Leer</v>
      </c>
      <c r="S1294" s="445">
        <f>IF('Angaben KH-Standort'!D$29='A4'!D1294,IF('Angaben KH-Standort'!E$29="Ja",1,0),0)</f>
        <v>0</v>
      </c>
      <c r="T1294" s="445">
        <f>IF('Angaben KH-Standort'!D$30='A4'!D1294,IF('Angaben KH-Standort'!E$30="Ja",1,0),0)</f>
        <v>0</v>
      </c>
      <c r="U1294" s="445">
        <f>IF('Angaben KH-Standort'!D$31='A4'!D1294,IF('Angaben KH-Standort'!E$31="Ja",1,0),0)</f>
        <v>0</v>
      </c>
    </row>
    <row r="1295" spans="2:21" ht="15" customHeight="1" x14ac:dyDescent="0.3">
      <c r="B1295" s="70" t="str">
        <f t="shared" si="155"/>
        <v>!!!</v>
      </c>
      <c r="C1295" s="265" t="str">
        <f>IF(ISERROR(IF(LEN(E1295)&gt;0,VLOOKUP(TEXT($E1295,0),'Angaben Stationen'!$E$14:$J$213,5,0),"")),"?",IF(LEN(E1295)&gt;0,VLOOKUP(TEXT($E1295,0),'Angaben Stationen'!$E$14:$J$213,5,0),""))</f>
        <v/>
      </c>
      <c r="D1295" s="232" t="str">
        <f>IF(ISERROR(IF(LEN(E1295)&gt;0,VLOOKUP(TEXT($E1295,0),'Angaben Stationen'!$E$14:$J$213,6,0),"")),"STATION IST NICHT VORHANDEN",IF(LEN(E1295)&gt;0,VLOOKUP(TEXT($E1295,0),'Angaben Stationen'!$E$14:$J$213,6,0),""))</f>
        <v/>
      </c>
      <c r="E1295" s="287"/>
      <c r="F1295" s="234"/>
      <c r="G1295" s="234"/>
      <c r="H1295" s="263"/>
      <c r="I1295" s="169"/>
      <c r="K1295" s="445" t="str">
        <f t="shared" si="156"/>
        <v>Leer</v>
      </c>
      <c r="L1295" s="445" t="str">
        <f>VLOOKUP($D1295,{"29 - Psychiatrie (Erwachsene)","BGI";"297 - stationsäquivalente Behandlung in der Erwachsenenpsychiatrie (29)","BGI";"30 - Kinder- und Jugendpsychiatrie","BGII";"307 - stationsäquivalente Behandlung in der Kinder- und Jugendpsychiatrie (30)","BGII";"31 - Psychosomatik","BGI";"","Leer"},2,0)</f>
        <v>Leer</v>
      </c>
      <c r="M1295" s="445">
        <f t="shared" si="153"/>
        <v>0</v>
      </c>
      <c r="N1295" s="445">
        <f t="shared" si="154"/>
        <v>0</v>
      </c>
      <c r="O1295" s="445">
        <f t="shared" si="157"/>
        <v>0</v>
      </c>
      <c r="P1295" s="445">
        <f t="shared" si="158"/>
        <v>0</v>
      </c>
      <c r="Q1295" s="445">
        <f t="shared" si="159"/>
        <v>0</v>
      </c>
      <c r="R1295" s="415" t="str">
        <f t="shared" si="160"/>
        <v>Leer</v>
      </c>
      <c r="S1295" s="445">
        <f>IF('Angaben KH-Standort'!D$29='A4'!D1295,IF('Angaben KH-Standort'!E$29="Ja",1,0),0)</f>
        <v>0</v>
      </c>
      <c r="T1295" s="445">
        <f>IF('Angaben KH-Standort'!D$30='A4'!D1295,IF('Angaben KH-Standort'!E$30="Ja",1,0),0)</f>
        <v>0</v>
      </c>
      <c r="U1295" s="445">
        <f>IF('Angaben KH-Standort'!D$31='A4'!D1295,IF('Angaben KH-Standort'!E$31="Ja",1,0),0)</f>
        <v>0</v>
      </c>
    </row>
    <row r="1296" spans="2:21" ht="15" customHeight="1" x14ac:dyDescent="0.3">
      <c r="B1296" s="70" t="str">
        <f t="shared" si="155"/>
        <v>!!!</v>
      </c>
      <c r="C1296" s="265" t="str">
        <f>IF(ISERROR(IF(LEN(E1296)&gt;0,VLOOKUP(TEXT($E1296,0),'Angaben Stationen'!$E$14:$J$213,5,0),"")),"?",IF(LEN(E1296)&gt;0,VLOOKUP(TEXT($E1296,0),'Angaben Stationen'!$E$14:$J$213,5,0),""))</f>
        <v/>
      </c>
      <c r="D1296" s="232" t="str">
        <f>IF(ISERROR(IF(LEN(E1296)&gt;0,VLOOKUP(TEXT($E1296,0),'Angaben Stationen'!$E$14:$J$213,6,0),"")),"STATION IST NICHT VORHANDEN",IF(LEN(E1296)&gt;0,VLOOKUP(TEXT($E1296,0),'Angaben Stationen'!$E$14:$J$213,6,0),""))</f>
        <v/>
      </c>
      <c r="E1296" s="287"/>
      <c r="F1296" s="234"/>
      <c r="G1296" s="234"/>
      <c r="H1296" s="263"/>
      <c r="I1296" s="169"/>
      <c r="K1296" s="445" t="str">
        <f t="shared" si="156"/>
        <v>Leer</v>
      </c>
      <c r="L1296" s="445" t="str">
        <f>VLOOKUP($D1296,{"29 - Psychiatrie (Erwachsene)","BGI";"297 - stationsäquivalente Behandlung in der Erwachsenenpsychiatrie (29)","BGI";"30 - Kinder- und Jugendpsychiatrie","BGII";"307 - stationsäquivalente Behandlung in der Kinder- und Jugendpsychiatrie (30)","BGII";"31 - Psychosomatik","BGI";"","Leer"},2,0)</f>
        <v>Leer</v>
      </c>
      <c r="M1296" s="445">
        <f t="shared" si="153"/>
        <v>0</v>
      </c>
      <c r="N1296" s="445">
        <f t="shared" si="154"/>
        <v>0</v>
      </c>
      <c r="O1296" s="445">
        <f t="shared" si="157"/>
        <v>0</v>
      </c>
      <c r="P1296" s="445">
        <f t="shared" si="158"/>
        <v>0</v>
      </c>
      <c r="Q1296" s="445">
        <f t="shared" si="159"/>
        <v>0</v>
      </c>
      <c r="R1296" s="415" t="str">
        <f t="shared" si="160"/>
        <v>Leer</v>
      </c>
      <c r="S1296" s="445">
        <f>IF('Angaben KH-Standort'!D$29='A4'!D1296,IF('Angaben KH-Standort'!E$29="Ja",1,0),0)</f>
        <v>0</v>
      </c>
      <c r="T1296" s="445">
        <f>IF('Angaben KH-Standort'!D$30='A4'!D1296,IF('Angaben KH-Standort'!E$30="Ja",1,0),0)</f>
        <v>0</v>
      </c>
      <c r="U1296" s="445">
        <f>IF('Angaben KH-Standort'!D$31='A4'!D1296,IF('Angaben KH-Standort'!E$31="Ja",1,0),0)</f>
        <v>0</v>
      </c>
    </row>
    <row r="1297" spans="2:21" ht="15" customHeight="1" x14ac:dyDescent="0.3">
      <c r="B1297" s="70" t="str">
        <f t="shared" si="155"/>
        <v>!!!</v>
      </c>
      <c r="C1297" s="265" t="str">
        <f>IF(ISERROR(IF(LEN(E1297)&gt;0,VLOOKUP(TEXT($E1297,0),'Angaben Stationen'!$E$14:$J$213,5,0),"")),"?",IF(LEN(E1297)&gt;0,VLOOKUP(TEXT($E1297,0),'Angaben Stationen'!$E$14:$J$213,5,0),""))</f>
        <v/>
      </c>
      <c r="D1297" s="232" t="str">
        <f>IF(ISERROR(IF(LEN(E1297)&gt;0,VLOOKUP(TEXT($E1297,0),'Angaben Stationen'!$E$14:$J$213,6,0),"")),"STATION IST NICHT VORHANDEN",IF(LEN(E1297)&gt;0,VLOOKUP(TEXT($E1297,0),'Angaben Stationen'!$E$14:$J$213,6,0),""))</f>
        <v/>
      </c>
      <c r="E1297" s="287"/>
      <c r="F1297" s="234"/>
      <c r="G1297" s="234"/>
      <c r="H1297" s="263"/>
      <c r="I1297" s="169"/>
      <c r="K1297" s="445" t="str">
        <f t="shared" si="156"/>
        <v>Leer</v>
      </c>
      <c r="L1297" s="445" t="str">
        <f>VLOOKUP($D1297,{"29 - Psychiatrie (Erwachsene)","BGI";"297 - stationsäquivalente Behandlung in der Erwachsenenpsychiatrie (29)","BGI";"30 - Kinder- und Jugendpsychiatrie","BGII";"307 - stationsäquivalente Behandlung in der Kinder- und Jugendpsychiatrie (30)","BGII";"31 - Psychosomatik","BGI";"","Leer"},2,0)</f>
        <v>Leer</v>
      </c>
      <c r="M1297" s="445">
        <f t="shared" si="153"/>
        <v>0</v>
      </c>
      <c r="N1297" s="445">
        <f t="shared" si="154"/>
        <v>0</v>
      </c>
      <c r="O1297" s="445">
        <f t="shared" si="157"/>
        <v>0</v>
      </c>
      <c r="P1297" s="445">
        <f t="shared" si="158"/>
        <v>0</v>
      </c>
      <c r="Q1297" s="445">
        <f t="shared" si="159"/>
        <v>0</v>
      </c>
      <c r="R1297" s="415" t="str">
        <f t="shared" si="160"/>
        <v>Leer</v>
      </c>
      <c r="S1297" s="445">
        <f>IF('Angaben KH-Standort'!D$29='A4'!D1297,IF('Angaben KH-Standort'!E$29="Ja",1,0),0)</f>
        <v>0</v>
      </c>
      <c r="T1297" s="445">
        <f>IF('Angaben KH-Standort'!D$30='A4'!D1297,IF('Angaben KH-Standort'!E$30="Ja",1,0),0)</f>
        <v>0</v>
      </c>
      <c r="U1297" s="445">
        <f>IF('Angaben KH-Standort'!D$31='A4'!D1297,IF('Angaben KH-Standort'!E$31="Ja",1,0),0)</f>
        <v>0</v>
      </c>
    </row>
    <row r="1298" spans="2:21" ht="15" customHeight="1" x14ac:dyDescent="0.3">
      <c r="B1298" s="70" t="str">
        <f t="shared" si="155"/>
        <v>!!!</v>
      </c>
      <c r="C1298" s="265" t="str">
        <f>IF(ISERROR(IF(LEN(E1298)&gt;0,VLOOKUP(TEXT($E1298,0),'Angaben Stationen'!$E$14:$J$213,5,0),"")),"?",IF(LEN(E1298)&gt;0,VLOOKUP(TEXT($E1298,0),'Angaben Stationen'!$E$14:$J$213,5,0),""))</f>
        <v/>
      </c>
      <c r="D1298" s="232" t="str">
        <f>IF(ISERROR(IF(LEN(E1298)&gt;0,VLOOKUP(TEXT($E1298,0),'Angaben Stationen'!$E$14:$J$213,6,0),"")),"STATION IST NICHT VORHANDEN",IF(LEN(E1298)&gt;0,VLOOKUP(TEXT($E1298,0),'Angaben Stationen'!$E$14:$J$213,6,0),""))</f>
        <v/>
      </c>
      <c r="E1298" s="287"/>
      <c r="F1298" s="234"/>
      <c r="G1298" s="234"/>
      <c r="H1298" s="263"/>
      <c r="I1298" s="169"/>
      <c r="K1298" s="445" t="str">
        <f t="shared" si="156"/>
        <v>Leer</v>
      </c>
      <c r="L1298" s="445" t="str">
        <f>VLOOKUP($D1298,{"29 - Psychiatrie (Erwachsene)","BGI";"297 - stationsäquivalente Behandlung in der Erwachsenenpsychiatrie (29)","BGI";"30 - Kinder- und Jugendpsychiatrie","BGII";"307 - stationsäquivalente Behandlung in der Kinder- und Jugendpsychiatrie (30)","BGII";"31 - Psychosomatik","BGI";"","Leer"},2,0)</f>
        <v>Leer</v>
      </c>
      <c r="M1298" s="445">
        <f t="shared" si="153"/>
        <v>0</v>
      </c>
      <c r="N1298" s="445">
        <f t="shared" si="154"/>
        <v>0</v>
      </c>
      <c r="O1298" s="445">
        <f t="shared" si="157"/>
        <v>0</v>
      </c>
      <c r="P1298" s="445">
        <f t="shared" si="158"/>
        <v>0</v>
      </c>
      <c r="Q1298" s="445">
        <f t="shared" si="159"/>
        <v>0</v>
      </c>
      <c r="R1298" s="415" t="str">
        <f t="shared" si="160"/>
        <v>Leer</v>
      </c>
      <c r="S1298" s="445">
        <f>IF('Angaben KH-Standort'!D$29='A4'!D1298,IF('Angaben KH-Standort'!E$29="Ja",1,0),0)</f>
        <v>0</v>
      </c>
      <c r="T1298" s="445">
        <f>IF('Angaben KH-Standort'!D$30='A4'!D1298,IF('Angaben KH-Standort'!E$30="Ja",1,0),0)</f>
        <v>0</v>
      </c>
      <c r="U1298" s="445">
        <f>IF('Angaben KH-Standort'!D$31='A4'!D1298,IF('Angaben KH-Standort'!E$31="Ja",1,0),0)</f>
        <v>0</v>
      </c>
    </row>
    <row r="1299" spans="2:21" ht="15" customHeight="1" x14ac:dyDescent="0.3">
      <c r="B1299" s="70" t="str">
        <f t="shared" si="155"/>
        <v>!!!</v>
      </c>
      <c r="C1299" s="265" t="str">
        <f>IF(ISERROR(IF(LEN(E1299)&gt;0,VLOOKUP(TEXT($E1299,0),'Angaben Stationen'!$E$14:$J$213,5,0),"")),"?",IF(LEN(E1299)&gt;0,VLOOKUP(TEXT($E1299,0),'Angaben Stationen'!$E$14:$J$213,5,0),""))</f>
        <v/>
      </c>
      <c r="D1299" s="232" t="str">
        <f>IF(ISERROR(IF(LEN(E1299)&gt;0,VLOOKUP(TEXT($E1299,0),'Angaben Stationen'!$E$14:$J$213,6,0),"")),"STATION IST NICHT VORHANDEN",IF(LEN(E1299)&gt;0,VLOOKUP(TEXT($E1299,0),'Angaben Stationen'!$E$14:$J$213,6,0),""))</f>
        <v/>
      </c>
      <c r="E1299" s="287"/>
      <c r="F1299" s="234"/>
      <c r="G1299" s="234"/>
      <c r="H1299" s="263"/>
      <c r="I1299" s="169"/>
      <c r="K1299" s="445" t="str">
        <f t="shared" si="156"/>
        <v>Leer</v>
      </c>
      <c r="L1299" s="445" t="str">
        <f>VLOOKUP($D1299,{"29 - Psychiatrie (Erwachsene)","BGI";"297 - stationsäquivalente Behandlung in der Erwachsenenpsychiatrie (29)","BGI";"30 - Kinder- und Jugendpsychiatrie","BGII";"307 - stationsäquivalente Behandlung in der Kinder- und Jugendpsychiatrie (30)","BGII";"31 - Psychosomatik","BGI";"","Leer"},2,0)</f>
        <v>Leer</v>
      </c>
      <c r="M1299" s="445">
        <f t="shared" si="153"/>
        <v>0</v>
      </c>
      <c r="N1299" s="445">
        <f t="shared" si="154"/>
        <v>0</v>
      </c>
      <c r="O1299" s="445">
        <f t="shared" si="157"/>
        <v>0</v>
      </c>
      <c r="P1299" s="445">
        <f t="shared" si="158"/>
        <v>0</v>
      </c>
      <c r="Q1299" s="445">
        <f t="shared" si="159"/>
        <v>0</v>
      </c>
      <c r="R1299" s="415" t="str">
        <f t="shared" si="160"/>
        <v>Leer</v>
      </c>
      <c r="S1299" s="445">
        <f>IF('Angaben KH-Standort'!D$29='A4'!D1299,IF('Angaben KH-Standort'!E$29="Ja",1,0),0)</f>
        <v>0</v>
      </c>
      <c r="T1299" s="445">
        <f>IF('Angaben KH-Standort'!D$30='A4'!D1299,IF('Angaben KH-Standort'!E$30="Ja",1,0),0)</f>
        <v>0</v>
      </c>
      <c r="U1299" s="445">
        <f>IF('Angaben KH-Standort'!D$31='A4'!D1299,IF('Angaben KH-Standort'!E$31="Ja",1,0),0)</f>
        <v>0</v>
      </c>
    </row>
    <row r="1300" spans="2:21" ht="15" customHeight="1" x14ac:dyDescent="0.3">
      <c r="B1300" s="70" t="str">
        <f t="shared" si="155"/>
        <v>!!!</v>
      </c>
      <c r="C1300" s="265" t="str">
        <f>IF(ISERROR(IF(LEN(E1300)&gt;0,VLOOKUP(TEXT($E1300,0),'Angaben Stationen'!$E$14:$J$213,5,0),"")),"?",IF(LEN(E1300)&gt;0,VLOOKUP(TEXT($E1300,0),'Angaben Stationen'!$E$14:$J$213,5,0),""))</f>
        <v/>
      </c>
      <c r="D1300" s="232" t="str">
        <f>IF(ISERROR(IF(LEN(E1300)&gt;0,VLOOKUP(TEXT($E1300,0),'Angaben Stationen'!$E$14:$J$213,6,0),"")),"STATION IST NICHT VORHANDEN",IF(LEN(E1300)&gt;0,VLOOKUP(TEXT($E1300,0),'Angaben Stationen'!$E$14:$J$213,6,0),""))</f>
        <v/>
      </c>
      <c r="E1300" s="287"/>
      <c r="F1300" s="234"/>
      <c r="G1300" s="234"/>
      <c r="H1300" s="263"/>
      <c r="I1300" s="169"/>
      <c r="K1300" s="445" t="str">
        <f t="shared" si="156"/>
        <v>Leer</v>
      </c>
      <c r="L1300" s="445" t="str">
        <f>VLOOKUP($D1300,{"29 - Psychiatrie (Erwachsene)","BGI";"297 - stationsäquivalente Behandlung in der Erwachsenenpsychiatrie (29)","BGI";"30 - Kinder- und Jugendpsychiatrie","BGII";"307 - stationsäquivalente Behandlung in der Kinder- und Jugendpsychiatrie (30)","BGII";"31 - Psychosomatik","BGI";"","Leer"},2,0)</f>
        <v>Leer</v>
      </c>
      <c r="M1300" s="445">
        <f t="shared" si="153"/>
        <v>0</v>
      </c>
      <c r="N1300" s="445">
        <f t="shared" si="154"/>
        <v>0</v>
      </c>
      <c r="O1300" s="445">
        <f t="shared" si="157"/>
        <v>0</v>
      </c>
      <c r="P1300" s="445">
        <f t="shared" si="158"/>
        <v>0</v>
      </c>
      <c r="Q1300" s="445">
        <f t="shared" si="159"/>
        <v>0</v>
      </c>
      <c r="R1300" s="415" t="str">
        <f t="shared" si="160"/>
        <v>Leer</v>
      </c>
      <c r="S1300" s="445">
        <f>IF('Angaben KH-Standort'!D$29='A4'!D1300,IF('Angaben KH-Standort'!E$29="Ja",1,0),0)</f>
        <v>0</v>
      </c>
      <c r="T1300" s="445">
        <f>IF('Angaben KH-Standort'!D$30='A4'!D1300,IF('Angaben KH-Standort'!E$30="Ja",1,0),0)</f>
        <v>0</v>
      </c>
      <c r="U1300" s="445">
        <f>IF('Angaben KH-Standort'!D$31='A4'!D1300,IF('Angaben KH-Standort'!E$31="Ja",1,0),0)</f>
        <v>0</v>
      </c>
    </row>
    <row r="1301" spans="2:21" ht="15" customHeight="1" x14ac:dyDescent="0.3">
      <c r="B1301" s="70" t="str">
        <f t="shared" si="155"/>
        <v>!!!</v>
      </c>
      <c r="C1301" s="265" t="str">
        <f>IF(ISERROR(IF(LEN(E1301)&gt;0,VLOOKUP(TEXT($E1301,0),'Angaben Stationen'!$E$14:$J$213,5,0),"")),"?",IF(LEN(E1301)&gt;0,VLOOKUP(TEXT($E1301,0),'Angaben Stationen'!$E$14:$J$213,5,0),""))</f>
        <v/>
      </c>
      <c r="D1301" s="232" t="str">
        <f>IF(ISERROR(IF(LEN(E1301)&gt;0,VLOOKUP(TEXT($E1301,0),'Angaben Stationen'!$E$14:$J$213,6,0),"")),"STATION IST NICHT VORHANDEN",IF(LEN(E1301)&gt;0,VLOOKUP(TEXT($E1301,0),'Angaben Stationen'!$E$14:$J$213,6,0),""))</f>
        <v/>
      </c>
      <c r="E1301" s="287"/>
      <c r="F1301" s="234"/>
      <c r="G1301" s="234"/>
      <c r="H1301" s="263"/>
      <c r="I1301" s="169"/>
      <c r="K1301" s="445" t="str">
        <f t="shared" si="156"/>
        <v>Leer</v>
      </c>
      <c r="L1301" s="445" t="str">
        <f>VLOOKUP($D1301,{"29 - Psychiatrie (Erwachsene)","BGI";"297 - stationsäquivalente Behandlung in der Erwachsenenpsychiatrie (29)","BGI";"30 - Kinder- und Jugendpsychiatrie","BGII";"307 - stationsäquivalente Behandlung in der Kinder- und Jugendpsychiatrie (30)","BGII";"31 - Psychosomatik","BGI";"","Leer"},2,0)</f>
        <v>Leer</v>
      </c>
      <c r="M1301" s="445">
        <f t="shared" si="153"/>
        <v>0</v>
      </c>
      <c r="N1301" s="445">
        <f t="shared" si="154"/>
        <v>0</v>
      </c>
      <c r="O1301" s="445">
        <f t="shared" si="157"/>
        <v>0</v>
      </c>
      <c r="P1301" s="445">
        <f t="shared" si="158"/>
        <v>0</v>
      </c>
      <c r="Q1301" s="445">
        <f t="shared" si="159"/>
        <v>0</v>
      </c>
      <c r="R1301" s="415" t="str">
        <f t="shared" si="160"/>
        <v>Leer</v>
      </c>
      <c r="S1301" s="445">
        <f>IF('Angaben KH-Standort'!D$29='A4'!D1301,IF('Angaben KH-Standort'!E$29="Ja",1,0),0)</f>
        <v>0</v>
      </c>
      <c r="T1301" s="445">
        <f>IF('Angaben KH-Standort'!D$30='A4'!D1301,IF('Angaben KH-Standort'!E$30="Ja",1,0),0)</f>
        <v>0</v>
      </c>
      <c r="U1301" s="445">
        <f>IF('Angaben KH-Standort'!D$31='A4'!D1301,IF('Angaben KH-Standort'!E$31="Ja",1,0),0)</f>
        <v>0</v>
      </c>
    </row>
    <row r="1302" spans="2:21" ht="15" customHeight="1" x14ac:dyDescent="0.3">
      <c r="B1302" s="70" t="str">
        <f t="shared" si="155"/>
        <v>!!!</v>
      </c>
      <c r="C1302" s="265" t="str">
        <f>IF(ISERROR(IF(LEN(E1302)&gt;0,VLOOKUP(TEXT($E1302,0),'Angaben Stationen'!$E$14:$J$213,5,0),"")),"?",IF(LEN(E1302)&gt;0,VLOOKUP(TEXT($E1302,0),'Angaben Stationen'!$E$14:$J$213,5,0),""))</f>
        <v/>
      </c>
      <c r="D1302" s="232" t="str">
        <f>IF(ISERROR(IF(LEN(E1302)&gt;0,VLOOKUP(TEXT($E1302,0),'Angaben Stationen'!$E$14:$J$213,6,0),"")),"STATION IST NICHT VORHANDEN",IF(LEN(E1302)&gt;0,VLOOKUP(TEXT($E1302,0),'Angaben Stationen'!$E$14:$J$213,6,0),""))</f>
        <v/>
      </c>
      <c r="E1302" s="287"/>
      <c r="F1302" s="234"/>
      <c r="G1302" s="234"/>
      <c r="H1302" s="263"/>
      <c r="I1302" s="169"/>
      <c r="K1302" s="445" t="str">
        <f t="shared" si="156"/>
        <v>Leer</v>
      </c>
      <c r="L1302" s="445" t="str">
        <f>VLOOKUP($D1302,{"29 - Psychiatrie (Erwachsene)","BGI";"297 - stationsäquivalente Behandlung in der Erwachsenenpsychiatrie (29)","BGI";"30 - Kinder- und Jugendpsychiatrie","BGII";"307 - stationsäquivalente Behandlung in der Kinder- und Jugendpsychiatrie (30)","BGII";"31 - Psychosomatik","BGI";"","Leer"},2,0)</f>
        <v>Leer</v>
      </c>
      <c r="M1302" s="445">
        <f t="shared" si="153"/>
        <v>0</v>
      </c>
      <c r="N1302" s="445">
        <f t="shared" si="154"/>
        <v>0</v>
      </c>
      <c r="O1302" s="445">
        <f t="shared" si="157"/>
        <v>0</v>
      </c>
      <c r="P1302" s="445">
        <f t="shared" si="158"/>
        <v>0</v>
      </c>
      <c r="Q1302" s="445">
        <f t="shared" si="159"/>
        <v>0</v>
      </c>
      <c r="R1302" s="415" t="str">
        <f t="shared" si="160"/>
        <v>Leer</v>
      </c>
      <c r="S1302" s="445">
        <f>IF('Angaben KH-Standort'!D$29='A4'!D1302,IF('Angaben KH-Standort'!E$29="Ja",1,0),0)</f>
        <v>0</v>
      </c>
      <c r="T1302" s="445">
        <f>IF('Angaben KH-Standort'!D$30='A4'!D1302,IF('Angaben KH-Standort'!E$30="Ja",1,0),0)</f>
        <v>0</v>
      </c>
      <c r="U1302" s="445">
        <f>IF('Angaben KH-Standort'!D$31='A4'!D1302,IF('Angaben KH-Standort'!E$31="Ja",1,0),0)</f>
        <v>0</v>
      </c>
    </row>
    <row r="1303" spans="2:21" ht="15" customHeight="1" x14ac:dyDescent="0.3">
      <c r="B1303" s="70" t="str">
        <f t="shared" si="155"/>
        <v>!!!</v>
      </c>
      <c r="C1303" s="265" t="str">
        <f>IF(ISERROR(IF(LEN(E1303)&gt;0,VLOOKUP(TEXT($E1303,0),'Angaben Stationen'!$E$14:$J$213,5,0),"")),"?",IF(LEN(E1303)&gt;0,VLOOKUP(TEXT($E1303,0),'Angaben Stationen'!$E$14:$J$213,5,0),""))</f>
        <v/>
      </c>
      <c r="D1303" s="232" t="str">
        <f>IF(ISERROR(IF(LEN(E1303)&gt;0,VLOOKUP(TEXT($E1303,0),'Angaben Stationen'!$E$14:$J$213,6,0),"")),"STATION IST NICHT VORHANDEN",IF(LEN(E1303)&gt;0,VLOOKUP(TEXT($E1303,0),'Angaben Stationen'!$E$14:$J$213,6,0),""))</f>
        <v/>
      </c>
      <c r="E1303" s="287"/>
      <c r="F1303" s="234"/>
      <c r="G1303" s="234"/>
      <c r="H1303" s="263"/>
      <c r="I1303" s="169"/>
      <c r="K1303" s="445" t="str">
        <f t="shared" si="156"/>
        <v>Leer</v>
      </c>
      <c r="L1303" s="445" t="str">
        <f>VLOOKUP($D1303,{"29 - Psychiatrie (Erwachsene)","BGI";"297 - stationsäquivalente Behandlung in der Erwachsenenpsychiatrie (29)","BGI";"30 - Kinder- und Jugendpsychiatrie","BGII";"307 - stationsäquivalente Behandlung in der Kinder- und Jugendpsychiatrie (30)","BGII";"31 - Psychosomatik","BGI";"","Leer"},2,0)</f>
        <v>Leer</v>
      </c>
      <c r="M1303" s="445">
        <f t="shared" si="153"/>
        <v>0</v>
      </c>
      <c r="N1303" s="445">
        <f t="shared" si="154"/>
        <v>0</v>
      </c>
      <c r="O1303" s="445">
        <f t="shared" si="157"/>
        <v>0</v>
      </c>
      <c r="P1303" s="445">
        <f t="shared" si="158"/>
        <v>0</v>
      </c>
      <c r="Q1303" s="445">
        <f t="shared" si="159"/>
        <v>0</v>
      </c>
      <c r="R1303" s="415" t="str">
        <f t="shared" si="160"/>
        <v>Leer</v>
      </c>
      <c r="S1303" s="445">
        <f>IF('Angaben KH-Standort'!D$29='A4'!D1303,IF('Angaben KH-Standort'!E$29="Ja",1,0),0)</f>
        <v>0</v>
      </c>
      <c r="T1303" s="445">
        <f>IF('Angaben KH-Standort'!D$30='A4'!D1303,IF('Angaben KH-Standort'!E$30="Ja",1,0),0)</f>
        <v>0</v>
      </c>
      <c r="U1303" s="445">
        <f>IF('Angaben KH-Standort'!D$31='A4'!D1303,IF('Angaben KH-Standort'!E$31="Ja",1,0),0)</f>
        <v>0</v>
      </c>
    </row>
    <row r="1304" spans="2:21" ht="15" customHeight="1" x14ac:dyDescent="0.3">
      <c r="B1304" s="70" t="str">
        <f t="shared" si="155"/>
        <v>!!!</v>
      </c>
      <c r="C1304" s="265" t="str">
        <f>IF(ISERROR(IF(LEN(E1304)&gt;0,VLOOKUP(TEXT($E1304,0),'Angaben Stationen'!$E$14:$J$213,5,0),"")),"?",IF(LEN(E1304)&gt;0,VLOOKUP(TEXT($E1304,0),'Angaben Stationen'!$E$14:$J$213,5,0),""))</f>
        <v/>
      </c>
      <c r="D1304" s="232" t="str">
        <f>IF(ISERROR(IF(LEN(E1304)&gt;0,VLOOKUP(TEXT($E1304,0),'Angaben Stationen'!$E$14:$J$213,6,0),"")),"STATION IST NICHT VORHANDEN",IF(LEN(E1304)&gt;0,VLOOKUP(TEXT($E1304,0),'Angaben Stationen'!$E$14:$J$213,6,0),""))</f>
        <v/>
      </c>
      <c r="E1304" s="287"/>
      <c r="F1304" s="234"/>
      <c r="G1304" s="234"/>
      <c r="H1304" s="263"/>
      <c r="I1304" s="169"/>
      <c r="K1304" s="445" t="str">
        <f t="shared" si="156"/>
        <v>Leer</v>
      </c>
      <c r="L1304" s="445" t="str">
        <f>VLOOKUP($D1304,{"29 - Psychiatrie (Erwachsene)","BGI";"297 - stationsäquivalente Behandlung in der Erwachsenenpsychiatrie (29)","BGI";"30 - Kinder- und Jugendpsychiatrie","BGII";"307 - stationsäquivalente Behandlung in der Kinder- und Jugendpsychiatrie (30)","BGII";"31 - Psychosomatik","BGI";"","Leer"},2,0)</f>
        <v>Leer</v>
      </c>
      <c r="M1304" s="445">
        <f t="shared" si="153"/>
        <v>0</v>
      </c>
      <c r="N1304" s="445">
        <f t="shared" si="154"/>
        <v>0</v>
      </c>
      <c r="O1304" s="445">
        <f t="shared" si="157"/>
        <v>0</v>
      </c>
      <c r="P1304" s="445">
        <f t="shared" si="158"/>
        <v>0</v>
      </c>
      <c r="Q1304" s="445">
        <f t="shared" si="159"/>
        <v>0</v>
      </c>
      <c r="R1304" s="415" t="str">
        <f t="shared" si="160"/>
        <v>Leer</v>
      </c>
      <c r="S1304" s="445">
        <f>IF('Angaben KH-Standort'!D$29='A4'!D1304,IF('Angaben KH-Standort'!E$29="Ja",1,0),0)</f>
        <v>0</v>
      </c>
      <c r="T1304" s="445">
        <f>IF('Angaben KH-Standort'!D$30='A4'!D1304,IF('Angaben KH-Standort'!E$30="Ja",1,0),0)</f>
        <v>0</v>
      </c>
      <c r="U1304" s="445">
        <f>IF('Angaben KH-Standort'!D$31='A4'!D1304,IF('Angaben KH-Standort'!E$31="Ja",1,0),0)</f>
        <v>0</v>
      </c>
    </row>
    <row r="1305" spans="2:21" ht="15" customHeight="1" x14ac:dyDescent="0.3">
      <c r="B1305" s="70" t="str">
        <f t="shared" si="155"/>
        <v>!!!</v>
      </c>
      <c r="C1305" s="265" t="str">
        <f>IF(ISERROR(IF(LEN(E1305)&gt;0,VLOOKUP(TEXT($E1305,0),'Angaben Stationen'!$E$14:$J$213,5,0),"")),"?",IF(LEN(E1305)&gt;0,VLOOKUP(TEXT($E1305,0),'Angaben Stationen'!$E$14:$J$213,5,0),""))</f>
        <v/>
      </c>
      <c r="D1305" s="232" t="str">
        <f>IF(ISERROR(IF(LEN(E1305)&gt;0,VLOOKUP(TEXT($E1305,0),'Angaben Stationen'!$E$14:$J$213,6,0),"")),"STATION IST NICHT VORHANDEN",IF(LEN(E1305)&gt;0,VLOOKUP(TEXT($E1305,0),'Angaben Stationen'!$E$14:$J$213,6,0),""))</f>
        <v/>
      </c>
      <c r="E1305" s="287"/>
      <c r="F1305" s="234"/>
      <c r="G1305" s="234"/>
      <c r="H1305" s="263"/>
      <c r="I1305" s="169"/>
      <c r="K1305" s="445" t="str">
        <f t="shared" si="156"/>
        <v>Leer</v>
      </c>
      <c r="L1305" s="445" t="str">
        <f>VLOOKUP($D1305,{"29 - Psychiatrie (Erwachsene)","BGI";"297 - stationsäquivalente Behandlung in der Erwachsenenpsychiatrie (29)","BGI";"30 - Kinder- und Jugendpsychiatrie","BGII";"307 - stationsäquivalente Behandlung in der Kinder- und Jugendpsychiatrie (30)","BGII";"31 - Psychosomatik","BGI";"","Leer"},2,0)</f>
        <v>Leer</v>
      </c>
      <c r="M1305" s="445">
        <f t="shared" si="153"/>
        <v>0</v>
      </c>
      <c r="N1305" s="445">
        <f t="shared" si="154"/>
        <v>0</v>
      </c>
      <c r="O1305" s="445">
        <f t="shared" si="157"/>
        <v>0</v>
      </c>
      <c r="P1305" s="445">
        <f t="shared" si="158"/>
        <v>0</v>
      </c>
      <c r="Q1305" s="445">
        <f t="shared" si="159"/>
        <v>0</v>
      </c>
      <c r="R1305" s="415" t="str">
        <f t="shared" si="160"/>
        <v>Leer</v>
      </c>
      <c r="S1305" s="445">
        <f>IF('Angaben KH-Standort'!D$29='A4'!D1305,IF('Angaben KH-Standort'!E$29="Ja",1,0),0)</f>
        <v>0</v>
      </c>
      <c r="T1305" s="445">
        <f>IF('Angaben KH-Standort'!D$30='A4'!D1305,IF('Angaben KH-Standort'!E$30="Ja",1,0),0)</f>
        <v>0</v>
      </c>
      <c r="U1305" s="445">
        <f>IF('Angaben KH-Standort'!D$31='A4'!D1305,IF('Angaben KH-Standort'!E$31="Ja",1,0),0)</f>
        <v>0</v>
      </c>
    </row>
    <row r="1306" spans="2:21" ht="15" customHeight="1" x14ac:dyDescent="0.3">
      <c r="B1306" s="70" t="str">
        <f t="shared" si="155"/>
        <v>!!!</v>
      </c>
      <c r="C1306" s="265" t="str">
        <f>IF(ISERROR(IF(LEN(E1306)&gt;0,VLOOKUP(TEXT($E1306,0),'Angaben Stationen'!$E$14:$J$213,5,0),"")),"?",IF(LEN(E1306)&gt;0,VLOOKUP(TEXT($E1306,0),'Angaben Stationen'!$E$14:$J$213,5,0),""))</f>
        <v/>
      </c>
      <c r="D1306" s="232" t="str">
        <f>IF(ISERROR(IF(LEN(E1306)&gt;0,VLOOKUP(TEXT($E1306,0),'Angaben Stationen'!$E$14:$J$213,6,0),"")),"STATION IST NICHT VORHANDEN",IF(LEN(E1306)&gt;0,VLOOKUP(TEXT($E1306,0),'Angaben Stationen'!$E$14:$J$213,6,0),""))</f>
        <v/>
      </c>
      <c r="E1306" s="287"/>
      <c r="F1306" s="234"/>
      <c r="G1306" s="234"/>
      <c r="H1306" s="263"/>
      <c r="I1306" s="169"/>
      <c r="K1306" s="445" t="str">
        <f t="shared" si="156"/>
        <v>Leer</v>
      </c>
      <c r="L1306" s="445" t="str">
        <f>VLOOKUP($D1306,{"29 - Psychiatrie (Erwachsene)","BGI";"297 - stationsäquivalente Behandlung in der Erwachsenenpsychiatrie (29)","BGI";"30 - Kinder- und Jugendpsychiatrie","BGII";"307 - stationsäquivalente Behandlung in der Kinder- und Jugendpsychiatrie (30)","BGII";"31 - Psychosomatik","BGI";"","Leer"},2,0)</f>
        <v>Leer</v>
      </c>
      <c r="M1306" s="445">
        <f t="shared" si="153"/>
        <v>0</v>
      </c>
      <c r="N1306" s="445">
        <f t="shared" si="154"/>
        <v>0</v>
      </c>
      <c r="O1306" s="445">
        <f t="shared" si="157"/>
        <v>0</v>
      </c>
      <c r="P1306" s="445">
        <f t="shared" si="158"/>
        <v>0</v>
      </c>
      <c r="Q1306" s="445">
        <f t="shared" si="159"/>
        <v>0</v>
      </c>
      <c r="R1306" s="415" t="str">
        <f t="shared" si="160"/>
        <v>Leer</v>
      </c>
      <c r="S1306" s="445">
        <f>IF('Angaben KH-Standort'!D$29='A4'!D1306,IF('Angaben KH-Standort'!E$29="Ja",1,0),0)</f>
        <v>0</v>
      </c>
      <c r="T1306" s="445">
        <f>IF('Angaben KH-Standort'!D$30='A4'!D1306,IF('Angaben KH-Standort'!E$30="Ja",1,0),0)</f>
        <v>0</v>
      </c>
      <c r="U1306" s="445">
        <f>IF('Angaben KH-Standort'!D$31='A4'!D1306,IF('Angaben KH-Standort'!E$31="Ja",1,0),0)</f>
        <v>0</v>
      </c>
    </row>
    <row r="1307" spans="2:21" ht="15" customHeight="1" x14ac:dyDescent="0.3">
      <c r="B1307" s="70" t="str">
        <f t="shared" si="155"/>
        <v>!!!</v>
      </c>
      <c r="C1307" s="265" t="str">
        <f>IF(ISERROR(IF(LEN(E1307)&gt;0,VLOOKUP(TEXT($E1307,0),'Angaben Stationen'!$E$14:$J$213,5,0),"")),"?",IF(LEN(E1307)&gt;0,VLOOKUP(TEXT($E1307,0),'Angaben Stationen'!$E$14:$J$213,5,0),""))</f>
        <v/>
      </c>
      <c r="D1307" s="232" t="str">
        <f>IF(ISERROR(IF(LEN(E1307)&gt;0,VLOOKUP(TEXT($E1307,0),'Angaben Stationen'!$E$14:$J$213,6,0),"")),"STATION IST NICHT VORHANDEN",IF(LEN(E1307)&gt;0,VLOOKUP(TEXT($E1307,0),'Angaben Stationen'!$E$14:$J$213,6,0),""))</f>
        <v/>
      </c>
      <c r="E1307" s="287"/>
      <c r="F1307" s="234"/>
      <c r="G1307" s="234"/>
      <c r="H1307" s="263"/>
      <c r="I1307" s="169"/>
      <c r="K1307" s="445" t="str">
        <f t="shared" si="156"/>
        <v>Leer</v>
      </c>
      <c r="L1307" s="445" t="str">
        <f>VLOOKUP($D1307,{"29 - Psychiatrie (Erwachsene)","BGI";"297 - stationsäquivalente Behandlung in der Erwachsenenpsychiatrie (29)","BGI";"30 - Kinder- und Jugendpsychiatrie","BGII";"307 - stationsäquivalente Behandlung in der Kinder- und Jugendpsychiatrie (30)","BGII";"31 - Psychosomatik","BGI";"","Leer"},2,0)</f>
        <v>Leer</v>
      </c>
      <c r="M1307" s="445">
        <f t="shared" si="153"/>
        <v>0</v>
      </c>
      <c r="N1307" s="445">
        <f t="shared" si="154"/>
        <v>0</v>
      </c>
      <c r="O1307" s="445">
        <f t="shared" si="157"/>
        <v>0</v>
      </c>
      <c r="P1307" s="445">
        <f t="shared" si="158"/>
        <v>0</v>
      </c>
      <c r="Q1307" s="445">
        <f t="shared" si="159"/>
        <v>0</v>
      </c>
      <c r="R1307" s="415" t="str">
        <f t="shared" si="160"/>
        <v>Leer</v>
      </c>
      <c r="S1307" s="445">
        <f>IF('Angaben KH-Standort'!D$29='A4'!D1307,IF('Angaben KH-Standort'!E$29="Ja",1,0),0)</f>
        <v>0</v>
      </c>
      <c r="T1307" s="445">
        <f>IF('Angaben KH-Standort'!D$30='A4'!D1307,IF('Angaben KH-Standort'!E$30="Ja",1,0),0)</f>
        <v>0</v>
      </c>
      <c r="U1307" s="445">
        <f>IF('Angaben KH-Standort'!D$31='A4'!D1307,IF('Angaben KH-Standort'!E$31="Ja",1,0),0)</f>
        <v>0</v>
      </c>
    </row>
    <row r="1308" spans="2:21" ht="15" customHeight="1" x14ac:dyDescent="0.3">
      <c r="B1308" s="70" t="str">
        <f t="shared" si="155"/>
        <v>!!!</v>
      </c>
      <c r="C1308" s="265" t="str">
        <f>IF(ISERROR(IF(LEN(E1308)&gt;0,VLOOKUP(TEXT($E1308,0),'Angaben Stationen'!$E$14:$J$213,5,0),"")),"?",IF(LEN(E1308)&gt;0,VLOOKUP(TEXT($E1308,0),'Angaben Stationen'!$E$14:$J$213,5,0),""))</f>
        <v/>
      </c>
      <c r="D1308" s="232" t="str">
        <f>IF(ISERROR(IF(LEN(E1308)&gt;0,VLOOKUP(TEXT($E1308,0),'Angaben Stationen'!$E$14:$J$213,6,0),"")),"STATION IST NICHT VORHANDEN",IF(LEN(E1308)&gt;0,VLOOKUP(TEXT($E1308,0),'Angaben Stationen'!$E$14:$J$213,6,0),""))</f>
        <v/>
      </c>
      <c r="E1308" s="287"/>
      <c r="F1308" s="234"/>
      <c r="G1308" s="234"/>
      <c r="H1308" s="263"/>
      <c r="I1308" s="169"/>
      <c r="K1308" s="445" t="str">
        <f t="shared" si="156"/>
        <v>Leer</v>
      </c>
      <c r="L1308" s="445" t="str">
        <f>VLOOKUP($D1308,{"29 - Psychiatrie (Erwachsene)","BGI";"297 - stationsäquivalente Behandlung in der Erwachsenenpsychiatrie (29)","BGI";"30 - Kinder- und Jugendpsychiatrie","BGII";"307 - stationsäquivalente Behandlung in der Kinder- und Jugendpsychiatrie (30)","BGII";"31 - Psychosomatik","BGI";"","Leer"},2,0)</f>
        <v>Leer</v>
      </c>
      <c r="M1308" s="445">
        <f t="shared" si="153"/>
        <v>0</v>
      </c>
      <c r="N1308" s="445">
        <f t="shared" si="154"/>
        <v>0</v>
      </c>
      <c r="O1308" s="445">
        <f t="shared" si="157"/>
        <v>0</v>
      </c>
      <c r="P1308" s="445">
        <f t="shared" si="158"/>
        <v>0</v>
      </c>
      <c r="Q1308" s="445">
        <f t="shared" si="159"/>
        <v>0</v>
      </c>
      <c r="R1308" s="415" t="str">
        <f t="shared" si="160"/>
        <v>Leer</v>
      </c>
      <c r="S1308" s="445">
        <f>IF('Angaben KH-Standort'!D$29='A4'!D1308,IF('Angaben KH-Standort'!E$29="Ja",1,0),0)</f>
        <v>0</v>
      </c>
      <c r="T1308" s="445">
        <f>IF('Angaben KH-Standort'!D$30='A4'!D1308,IF('Angaben KH-Standort'!E$30="Ja",1,0),0)</f>
        <v>0</v>
      </c>
      <c r="U1308" s="445">
        <f>IF('Angaben KH-Standort'!D$31='A4'!D1308,IF('Angaben KH-Standort'!E$31="Ja",1,0),0)</f>
        <v>0</v>
      </c>
    </row>
    <row r="1309" spans="2:21" ht="15" customHeight="1" x14ac:dyDescent="0.3">
      <c r="B1309" s="70" t="str">
        <f t="shared" si="155"/>
        <v>!!!</v>
      </c>
      <c r="C1309" s="265" t="str">
        <f>IF(ISERROR(IF(LEN(E1309)&gt;0,VLOOKUP(TEXT($E1309,0),'Angaben Stationen'!$E$14:$J$213,5,0),"")),"?",IF(LEN(E1309)&gt;0,VLOOKUP(TEXT($E1309,0),'Angaben Stationen'!$E$14:$J$213,5,0),""))</f>
        <v/>
      </c>
      <c r="D1309" s="232" t="str">
        <f>IF(ISERROR(IF(LEN(E1309)&gt;0,VLOOKUP(TEXT($E1309,0),'Angaben Stationen'!$E$14:$J$213,6,0),"")),"STATION IST NICHT VORHANDEN",IF(LEN(E1309)&gt;0,VLOOKUP(TEXT($E1309,0),'Angaben Stationen'!$E$14:$J$213,6,0),""))</f>
        <v/>
      </c>
      <c r="E1309" s="287"/>
      <c r="F1309" s="234"/>
      <c r="G1309" s="234"/>
      <c r="H1309" s="263"/>
      <c r="I1309" s="169"/>
      <c r="K1309" s="445" t="str">
        <f t="shared" si="156"/>
        <v>Leer</v>
      </c>
      <c r="L1309" s="445" t="str">
        <f>VLOOKUP($D1309,{"29 - Psychiatrie (Erwachsene)","BGI";"297 - stationsäquivalente Behandlung in der Erwachsenenpsychiatrie (29)","BGI";"30 - Kinder- und Jugendpsychiatrie","BGII";"307 - stationsäquivalente Behandlung in der Kinder- und Jugendpsychiatrie (30)","BGII";"31 - Psychosomatik","BGI";"","Leer"},2,0)</f>
        <v>Leer</v>
      </c>
      <c r="M1309" s="445">
        <f t="shared" si="153"/>
        <v>0</v>
      </c>
      <c r="N1309" s="445">
        <f t="shared" si="154"/>
        <v>0</v>
      </c>
      <c r="O1309" s="445">
        <f t="shared" si="157"/>
        <v>0</v>
      </c>
      <c r="P1309" s="445">
        <f t="shared" si="158"/>
        <v>0</v>
      </c>
      <c r="Q1309" s="445">
        <f t="shared" si="159"/>
        <v>0</v>
      </c>
      <c r="R1309" s="415" t="str">
        <f t="shared" si="160"/>
        <v>Leer</v>
      </c>
      <c r="S1309" s="445">
        <f>IF('Angaben KH-Standort'!D$29='A4'!D1309,IF('Angaben KH-Standort'!E$29="Ja",1,0),0)</f>
        <v>0</v>
      </c>
      <c r="T1309" s="445">
        <f>IF('Angaben KH-Standort'!D$30='A4'!D1309,IF('Angaben KH-Standort'!E$30="Ja",1,0),0)</f>
        <v>0</v>
      </c>
      <c r="U1309" s="445">
        <f>IF('Angaben KH-Standort'!D$31='A4'!D1309,IF('Angaben KH-Standort'!E$31="Ja",1,0),0)</f>
        <v>0</v>
      </c>
    </row>
    <row r="1310" spans="2:21" ht="15" customHeight="1" x14ac:dyDescent="0.3">
      <c r="B1310" s="70" t="str">
        <f t="shared" si="155"/>
        <v>!!!</v>
      </c>
      <c r="C1310" s="265" t="str">
        <f>IF(ISERROR(IF(LEN(E1310)&gt;0,VLOOKUP(TEXT($E1310,0),'Angaben Stationen'!$E$14:$J$213,5,0),"")),"?",IF(LEN(E1310)&gt;0,VLOOKUP(TEXT($E1310,0),'Angaben Stationen'!$E$14:$J$213,5,0),""))</f>
        <v/>
      </c>
      <c r="D1310" s="232" t="str">
        <f>IF(ISERROR(IF(LEN(E1310)&gt;0,VLOOKUP(TEXT($E1310,0),'Angaben Stationen'!$E$14:$J$213,6,0),"")),"STATION IST NICHT VORHANDEN",IF(LEN(E1310)&gt;0,VLOOKUP(TEXT($E1310,0),'Angaben Stationen'!$E$14:$J$213,6,0),""))</f>
        <v/>
      </c>
      <c r="E1310" s="287"/>
      <c r="F1310" s="234"/>
      <c r="G1310" s="234"/>
      <c r="H1310" s="263"/>
      <c r="I1310" s="169"/>
      <c r="K1310" s="445" t="str">
        <f t="shared" si="156"/>
        <v>Leer</v>
      </c>
      <c r="L1310" s="445" t="str">
        <f>VLOOKUP($D1310,{"29 - Psychiatrie (Erwachsene)","BGI";"297 - stationsäquivalente Behandlung in der Erwachsenenpsychiatrie (29)","BGI";"30 - Kinder- und Jugendpsychiatrie","BGII";"307 - stationsäquivalente Behandlung in der Kinder- und Jugendpsychiatrie (30)","BGII";"31 - Psychosomatik","BGI";"","Leer"},2,0)</f>
        <v>Leer</v>
      </c>
      <c r="M1310" s="445">
        <f t="shared" si="153"/>
        <v>0</v>
      </c>
      <c r="N1310" s="445">
        <f t="shared" si="154"/>
        <v>0</v>
      </c>
      <c r="O1310" s="445">
        <f t="shared" si="157"/>
        <v>0</v>
      </c>
      <c r="P1310" s="445">
        <f t="shared" si="158"/>
        <v>0</v>
      </c>
      <c r="Q1310" s="445">
        <f t="shared" si="159"/>
        <v>0</v>
      </c>
      <c r="R1310" s="415" t="str">
        <f t="shared" si="160"/>
        <v>Leer</v>
      </c>
      <c r="S1310" s="445">
        <f>IF('Angaben KH-Standort'!D$29='A4'!D1310,IF('Angaben KH-Standort'!E$29="Ja",1,0),0)</f>
        <v>0</v>
      </c>
      <c r="T1310" s="445">
        <f>IF('Angaben KH-Standort'!D$30='A4'!D1310,IF('Angaben KH-Standort'!E$30="Ja",1,0),0)</f>
        <v>0</v>
      </c>
      <c r="U1310" s="445">
        <f>IF('Angaben KH-Standort'!D$31='A4'!D1310,IF('Angaben KH-Standort'!E$31="Ja",1,0),0)</f>
        <v>0</v>
      </c>
    </row>
    <row r="1311" spans="2:21" ht="15" customHeight="1" x14ac:dyDescent="0.3">
      <c r="B1311" s="70" t="str">
        <f t="shared" si="155"/>
        <v>!!!</v>
      </c>
      <c r="C1311" s="265" t="str">
        <f>IF(ISERROR(IF(LEN(E1311)&gt;0,VLOOKUP(TEXT($E1311,0),'Angaben Stationen'!$E$14:$J$213,5,0),"")),"?",IF(LEN(E1311)&gt;0,VLOOKUP(TEXT($E1311,0),'Angaben Stationen'!$E$14:$J$213,5,0),""))</f>
        <v/>
      </c>
      <c r="D1311" s="232" t="str">
        <f>IF(ISERROR(IF(LEN(E1311)&gt;0,VLOOKUP(TEXT($E1311,0),'Angaben Stationen'!$E$14:$J$213,6,0),"")),"STATION IST NICHT VORHANDEN",IF(LEN(E1311)&gt;0,VLOOKUP(TEXT($E1311,0),'Angaben Stationen'!$E$14:$J$213,6,0),""))</f>
        <v/>
      </c>
      <c r="E1311" s="287"/>
      <c r="F1311" s="234"/>
      <c r="G1311" s="234"/>
      <c r="H1311" s="263"/>
      <c r="I1311" s="169"/>
      <c r="K1311" s="445" t="str">
        <f t="shared" si="156"/>
        <v>Leer</v>
      </c>
      <c r="L1311" s="445" t="str">
        <f>VLOOKUP($D1311,{"29 - Psychiatrie (Erwachsene)","BGI";"297 - stationsäquivalente Behandlung in der Erwachsenenpsychiatrie (29)","BGI";"30 - Kinder- und Jugendpsychiatrie","BGII";"307 - stationsäquivalente Behandlung in der Kinder- und Jugendpsychiatrie (30)","BGII";"31 - Psychosomatik","BGI";"","Leer"},2,0)</f>
        <v>Leer</v>
      </c>
      <c r="M1311" s="445">
        <f t="shared" si="153"/>
        <v>0</v>
      </c>
      <c r="N1311" s="445">
        <f t="shared" si="154"/>
        <v>0</v>
      </c>
      <c r="O1311" s="445">
        <f t="shared" si="157"/>
        <v>0</v>
      </c>
      <c r="P1311" s="445">
        <f t="shared" si="158"/>
        <v>0</v>
      </c>
      <c r="Q1311" s="445">
        <f t="shared" si="159"/>
        <v>0</v>
      </c>
      <c r="R1311" s="415" t="str">
        <f t="shared" si="160"/>
        <v>Leer</v>
      </c>
      <c r="S1311" s="445">
        <f>IF('Angaben KH-Standort'!D$29='A4'!D1311,IF('Angaben KH-Standort'!E$29="Ja",1,0),0)</f>
        <v>0</v>
      </c>
      <c r="T1311" s="445">
        <f>IF('Angaben KH-Standort'!D$30='A4'!D1311,IF('Angaben KH-Standort'!E$30="Ja",1,0),0)</f>
        <v>0</v>
      </c>
      <c r="U1311" s="445">
        <f>IF('Angaben KH-Standort'!D$31='A4'!D1311,IF('Angaben KH-Standort'!E$31="Ja",1,0),0)</f>
        <v>0</v>
      </c>
    </row>
    <row r="1312" spans="2:21" ht="15" customHeight="1" x14ac:dyDescent="0.3">
      <c r="B1312" s="70" t="str">
        <f t="shared" si="155"/>
        <v>!!!</v>
      </c>
      <c r="C1312" s="265" t="str">
        <f>IF(ISERROR(IF(LEN(E1312)&gt;0,VLOOKUP(TEXT($E1312,0),'Angaben Stationen'!$E$14:$J$213,5,0),"")),"?",IF(LEN(E1312)&gt;0,VLOOKUP(TEXT($E1312,0),'Angaben Stationen'!$E$14:$J$213,5,0),""))</f>
        <v/>
      </c>
      <c r="D1312" s="232" t="str">
        <f>IF(ISERROR(IF(LEN(E1312)&gt;0,VLOOKUP(TEXT($E1312,0),'Angaben Stationen'!$E$14:$J$213,6,0),"")),"STATION IST NICHT VORHANDEN",IF(LEN(E1312)&gt;0,VLOOKUP(TEXT($E1312,0),'Angaben Stationen'!$E$14:$J$213,6,0),""))</f>
        <v/>
      </c>
      <c r="E1312" s="287"/>
      <c r="F1312" s="234"/>
      <c r="G1312" s="234"/>
      <c r="H1312" s="263"/>
      <c r="I1312" s="169"/>
      <c r="K1312" s="445" t="str">
        <f t="shared" si="156"/>
        <v>Leer</v>
      </c>
      <c r="L1312" s="445" t="str">
        <f>VLOOKUP($D1312,{"29 - Psychiatrie (Erwachsene)","BGI";"297 - stationsäquivalente Behandlung in der Erwachsenenpsychiatrie (29)","BGI";"30 - Kinder- und Jugendpsychiatrie","BGII";"307 - stationsäquivalente Behandlung in der Kinder- und Jugendpsychiatrie (30)","BGII";"31 - Psychosomatik","BGI";"","Leer"},2,0)</f>
        <v>Leer</v>
      </c>
      <c r="M1312" s="445">
        <f t="shared" si="153"/>
        <v>0</v>
      </c>
      <c r="N1312" s="445">
        <f t="shared" si="154"/>
        <v>0</v>
      </c>
      <c r="O1312" s="445">
        <f t="shared" si="157"/>
        <v>0</v>
      </c>
      <c r="P1312" s="445">
        <f t="shared" si="158"/>
        <v>0</v>
      </c>
      <c r="Q1312" s="445">
        <f t="shared" si="159"/>
        <v>0</v>
      </c>
      <c r="R1312" s="415" t="str">
        <f t="shared" si="160"/>
        <v>Leer</v>
      </c>
      <c r="S1312" s="445">
        <f>IF('Angaben KH-Standort'!D$29='A4'!D1312,IF('Angaben KH-Standort'!E$29="Ja",1,0),0)</f>
        <v>0</v>
      </c>
      <c r="T1312" s="445">
        <f>IF('Angaben KH-Standort'!D$30='A4'!D1312,IF('Angaben KH-Standort'!E$30="Ja",1,0),0)</f>
        <v>0</v>
      </c>
      <c r="U1312" s="445">
        <f>IF('Angaben KH-Standort'!D$31='A4'!D1312,IF('Angaben KH-Standort'!E$31="Ja",1,0),0)</f>
        <v>0</v>
      </c>
    </row>
    <row r="1313" spans="2:21" ht="15" customHeight="1" x14ac:dyDescent="0.3">
      <c r="B1313" s="70" t="str">
        <f t="shared" si="155"/>
        <v>!!!</v>
      </c>
      <c r="C1313" s="265" t="str">
        <f>IF(ISERROR(IF(LEN(E1313)&gt;0,VLOOKUP(TEXT($E1313,0),'Angaben Stationen'!$E$14:$J$213,5,0),"")),"?",IF(LEN(E1313)&gt;0,VLOOKUP(TEXT($E1313,0),'Angaben Stationen'!$E$14:$J$213,5,0),""))</f>
        <v/>
      </c>
      <c r="D1313" s="232" t="str">
        <f>IF(ISERROR(IF(LEN(E1313)&gt;0,VLOOKUP(TEXT($E1313,0),'Angaben Stationen'!$E$14:$J$213,6,0),"")),"STATION IST NICHT VORHANDEN",IF(LEN(E1313)&gt;0,VLOOKUP(TEXT($E1313,0),'Angaben Stationen'!$E$14:$J$213,6,0),""))</f>
        <v/>
      </c>
      <c r="E1313" s="287"/>
      <c r="F1313" s="234"/>
      <c r="G1313" s="234"/>
      <c r="H1313" s="263"/>
      <c r="I1313" s="169"/>
      <c r="K1313" s="445" t="str">
        <f t="shared" si="156"/>
        <v>Leer</v>
      </c>
      <c r="L1313" s="445" t="str">
        <f>VLOOKUP($D1313,{"29 - Psychiatrie (Erwachsene)","BGI";"297 - stationsäquivalente Behandlung in der Erwachsenenpsychiatrie (29)","BGI";"30 - Kinder- und Jugendpsychiatrie","BGII";"307 - stationsäquivalente Behandlung in der Kinder- und Jugendpsychiatrie (30)","BGII";"31 - Psychosomatik","BGI";"","Leer"},2,0)</f>
        <v>Leer</v>
      </c>
      <c r="M1313" s="445">
        <f t="shared" si="153"/>
        <v>0</v>
      </c>
      <c r="N1313" s="445">
        <f t="shared" si="154"/>
        <v>0</v>
      </c>
      <c r="O1313" s="445">
        <f t="shared" si="157"/>
        <v>0</v>
      </c>
      <c r="P1313" s="445">
        <f t="shared" si="158"/>
        <v>0</v>
      </c>
      <c r="Q1313" s="445">
        <f t="shared" si="159"/>
        <v>0</v>
      </c>
      <c r="R1313" s="415" t="str">
        <f t="shared" si="160"/>
        <v>Leer</v>
      </c>
      <c r="S1313" s="445">
        <f>IF('Angaben KH-Standort'!D$29='A4'!D1313,IF('Angaben KH-Standort'!E$29="Ja",1,0),0)</f>
        <v>0</v>
      </c>
      <c r="T1313" s="445">
        <f>IF('Angaben KH-Standort'!D$30='A4'!D1313,IF('Angaben KH-Standort'!E$30="Ja",1,0),0)</f>
        <v>0</v>
      </c>
      <c r="U1313" s="445">
        <f>IF('Angaben KH-Standort'!D$31='A4'!D1313,IF('Angaben KH-Standort'!E$31="Ja",1,0),0)</f>
        <v>0</v>
      </c>
    </row>
    <row r="1314" spans="2:21" ht="15" customHeight="1" x14ac:dyDescent="0.3">
      <c r="B1314" s="70" t="str">
        <f t="shared" si="155"/>
        <v>!!!</v>
      </c>
      <c r="C1314" s="265" t="str">
        <f>IF(ISERROR(IF(LEN(E1314)&gt;0,VLOOKUP(TEXT($E1314,0),'Angaben Stationen'!$E$14:$J$213,5,0),"")),"?",IF(LEN(E1314)&gt;0,VLOOKUP(TEXT($E1314,0),'Angaben Stationen'!$E$14:$J$213,5,0),""))</f>
        <v/>
      </c>
      <c r="D1314" s="232" t="str">
        <f>IF(ISERROR(IF(LEN(E1314)&gt;0,VLOOKUP(TEXT($E1314,0),'Angaben Stationen'!$E$14:$J$213,6,0),"")),"STATION IST NICHT VORHANDEN",IF(LEN(E1314)&gt;0,VLOOKUP(TEXT($E1314,0),'Angaben Stationen'!$E$14:$J$213,6,0),""))</f>
        <v/>
      </c>
      <c r="E1314" s="287"/>
      <c r="F1314" s="234"/>
      <c r="G1314" s="234"/>
      <c r="H1314" s="263"/>
      <c r="I1314" s="169"/>
      <c r="K1314" s="445" t="str">
        <f t="shared" si="156"/>
        <v>Leer</v>
      </c>
      <c r="L1314" s="445" t="str">
        <f>VLOOKUP($D1314,{"29 - Psychiatrie (Erwachsene)","BGI";"297 - stationsäquivalente Behandlung in der Erwachsenenpsychiatrie (29)","BGI";"30 - Kinder- und Jugendpsychiatrie","BGII";"307 - stationsäquivalente Behandlung in der Kinder- und Jugendpsychiatrie (30)","BGII";"31 - Psychosomatik","BGI";"","Leer"},2,0)</f>
        <v>Leer</v>
      </c>
      <c r="M1314" s="445">
        <f t="shared" ref="M1314:M1377" si="161">IF(LEN(B1314)&gt;0,0,1)</f>
        <v>0</v>
      </c>
      <c r="N1314" s="445">
        <f t="shared" ref="N1314:N1377" si="162">IF(E1314&lt;&gt;"",1,0)</f>
        <v>0</v>
      </c>
      <c r="O1314" s="445">
        <f t="shared" si="157"/>
        <v>0</v>
      </c>
      <c r="P1314" s="445">
        <f t="shared" si="158"/>
        <v>0</v>
      </c>
      <c r="Q1314" s="445">
        <f t="shared" si="159"/>
        <v>0</v>
      </c>
      <c r="R1314" s="415" t="str">
        <f t="shared" si="160"/>
        <v>Leer</v>
      </c>
      <c r="S1314" s="445">
        <f>IF('Angaben KH-Standort'!D$29='A4'!D1314,IF('Angaben KH-Standort'!E$29="Ja",1,0),0)</f>
        <v>0</v>
      </c>
      <c r="T1314" s="445">
        <f>IF('Angaben KH-Standort'!D$30='A4'!D1314,IF('Angaben KH-Standort'!E$30="Ja",1,0),0)</f>
        <v>0</v>
      </c>
      <c r="U1314" s="445">
        <f>IF('Angaben KH-Standort'!D$31='A4'!D1314,IF('Angaben KH-Standort'!E$31="Ja",1,0),0)</f>
        <v>0</v>
      </c>
    </row>
    <row r="1315" spans="2:21" ht="15" customHeight="1" x14ac:dyDescent="0.3">
      <c r="B1315" s="70" t="str">
        <f t="shared" ref="B1315:B1378" si="163">IF(SUM(N1315:Q1315)&lt;4,"!!!","")</f>
        <v>!!!</v>
      </c>
      <c r="C1315" s="265" t="str">
        <f>IF(ISERROR(IF(LEN(E1315)&gt;0,VLOOKUP(TEXT($E1315,0),'Angaben Stationen'!$E$14:$J$213,5,0),"")),"?",IF(LEN(E1315)&gt;0,VLOOKUP(TEXT($E1315,0),'Angaben Stationen'!$E$14:$J$213,5,0),""))</f>
        <v/>
      </c>
      <c r="D1315" s="232" t="str">
        <f>IF(ISERROR(IF(LEN(E1315)&gt;0,VLOOKUP(TEXT($E1315,0),'Angaben Stationen'!$E$14:$J$213,6,0),"")),"STATION IST NICHT VORHANDEN",IF(LEN(E1315)&gt;0,VLOOKUP(TEXT($E1315,0),'Angaben Stationen'!$E$14:$J$213,6,0),""))</f>
        <v/>
      </c>
      <c r="E1315" s="287"/>
      <c r="F1315" s="234"/>
      <c r="G1315" s="234"/>
      <c r="H1315" s="263"/>
      <c r="I1315" s="169"/>
      <c r="K1315" s="445" t="str">
        <f t="shared" ref="K1315:K1378" si="164">IF($E1315&lt;&gt;"","Monat","Leer")</f>
        <v>Leer</v>
      </c>
      <c r="L1315" s="445" t="str">
        <f>VLOOKUP($D1315,{"29 - Psychiatrie (Erwachsene)","BGI";"297 - stationsäquivalente Behandlung in der Erwachsenenpsychiatrie (29)","BGI";"30 - Kinder- und Jugendpsychiatrie","BGII";"307 - stationsäquivalente Behandlung in der Kinder- und Jugendpsychiatrie (30)","BGII";"31 - Psychosomatik","BGI";"","Leer"},2,0)</f>
        <v>Leer</v>
      </c>
      <c r="M1315" s="445">
        <f t="shared" si="161"/>
        <v>0</v>
      </c>
      <c r="N1315" s="445">
        <f t="shared" si="162"/>
        <v>0</v>
      </c>
      <c r="O1315" s="445">
        <f t="shared" ref="O1315:O1378" si="165">IF(VALUE($F1315)&gt;0,1,0)</f>
        <v>0</v>
      </c>
      <c r="P1315" s="445">
        <f t="shared" ref="P1315:P1378" si="166">IF(LEN($G1315)&gt;0,1,0)</f>
        <v>0</v>
      </c>
      <c r="Q1315" s="445">
        <f t="shared" ref="Q1315:Q1378" si="167">IF(LEN($H1315)&gt;0,1,0)</f>
        <v>0</v>
      </c>
      <c r="R1315" s="415" t="str">
        <f t="shared" ref="R1315:R1378" si="168">IF(D1315&lt;&gt;"",IF(SUM(S1315:U1315)&gt;0,"Ja","Nein"),"Leer")</f>
        <v>Leer</v>
      </c>
      <c r="S1315" s="445">
        <f>IF('Angaben KH-Standort'!D$29='A4'!D1315,IF('Angaben KH-Standort'!E$29="Ja",1,0),0)</f>
        <v>0</v>
      </c>
      <c r="T1315" s="445">
        <f>IF('Angaben KH-Standort'!D$30='A4'!D1315,IF('Angaben KH-Standort'!E$30="Ja",1,0),0)</f>
        <v>0</v>
      </c>
      <c r="U1315" s="445">
        <f>IF('Angaben KH-Standort'!D$31='A4'!D1315,IF('Angaben KH-Standort'!E$31="Ja",1,0),0)</f>
        <v>0</v>
      </c>
    </row>
    <row r="1316" spans="2:21" ht="15" customHeight="1" x14ac:dyDescent="0.3">
      <c r="B1316" s="70" t="str">
        <f t="shared" si="163"/>
        <v>!!!</v>
      </c>
      <c r="C1316" s="265" t="str">
        <f>IF(ISERROR(IF(LEN(E1316)&gt;0,VLOOKUP(TEXT($E1316,0),'Angaben Stationen'!$E$14:$J$213,5,0),"")),"?",IF(LEN(E1316)&gt;0,VLOOKUP(TEXT($E1316,0),'Angaben Stationen'!$E$14:$J$213,5,0),""))</f>
        <v/>
      </c>
      <c r="D1316" s="232" t="str">
        <f>IF(ISERROR(IF(LEN(E1316)&gt;0,VLOOKUP(TEXT($E1316,0),'Angaben Stationen'!$E$14:$J$213,6,0),"")),"STATION IST NICHT VORHANDEN",IF(LEN(E1316)&gt;0,VLOOKUP(TEXT($E1316,0),'Angaben Stationen'!$E$14:$J$213,6,0),""))</f>
        <v/>
      </c>
      <c r="E1316" s="287"/>
      <c r="F1316" s="234"/>
      <c r="G1316" s="234"/>
      <c r="H1316" s="263"/>
      <c r="I1316" s="169"/>
      <c r="K1316" s="445" t="str">
        <f t="shared" si="164"/>
        <v>Leer</v>
      </c>
      <c r="L1316" s="445" t="str">
        <f>VLOOKUP($D1316,{"29 - Psychiatrie (Erwachsene)","BGI";"297 - stationsäquivalente Behandlung in der Erwachsenenpsychiatrie (29)","BGI";"30 - Kinder- und Jugendpsychiatrie","BGII";"307 - stationsäquivalente Behandlung in der Kinder- und Jugendpsychiatrie (30)","BGII";"31 - Psychosomatik","BGI";"","Leer"},2,0)</f>
        <v>Leer</v>
      </c>
      <c r="M1316" s="445">
        <f t="shared" si="161"/>
        <v>0</v>
      </c>
      <c r="N1316" s="445">
        <f t="shared" si="162"/>
        <v>0</v>
      </c>
      <c r="O1316" s="445">
        <f t="shared" si="165"/>
        <v>0</v>
      </c>
      <c r="P1316" s="445">
        <f t="shared" si="166"/>
        <v>0</v>
      </c>
      <c r="Q1316" s="445">
        <f t="shared" si="167"/>
        <v>0</v>
      </c>
      <c r="R1316" s="415" t="str">
        <f t="shared" si="168"/>
        <v>Leer</v>
      </c>
      <c r="S1316" s="445">
        <f>IF('Angaben KH-Standort'!D$29='A4'!D1316,IF('Angaben KH-Standort'!E$29="Ja",1,0),0)</f>
        <v>0</v>
      </c>
      <c r="T1316" s="445">
        <f>IF('Angaben KH-Standort'!D$30='A4'!D1316,IF('Angaben KH-Standort'!E$30="Ja",1,0),0)</f>
        <v>0</v>
      </c>
      <c r="U1316" s="445">
        <f>IF('Angaben KH-Standort'!D$31='A4'!D1316,IF('Angaben KH-Standort'!E$31="Ja",1,0),0)</f>
        <v>0</v>
      </c>
    </row>
    <row r="1317" spans="2:21" ht="15" customHeight="1" x14ac:dyDescent="0.3">
      <c r="B1317" s="70" t="str">
        <f t="shared" si="163"/>
        <v>!!!</v>
      </c>
      <c r="C1317" s="265" t="str">
        <f>IF(ISERROR(IF(LEN(E1317)&gt;0,VLOOKUP(TEXT($E1317,0),'Angaben Stationen'!$E$14:$J$213,5,0),"")),"?",IF(LEN(E1317)&gt;0,VLOOKUP(TEXT($E1317,0),'Angaben Stationen'!$E$14:$J$213,5,0),""))</f>
        <v/>
      </c>
      <c r="D1317" s="232" t="str">
        <f>IF(ISERROR(IF(LEN(E1317)&gt;0,VLOOKUP(TEXT($E1317,0),'Angaben Stationen'!$E$14:$J$213,6,0),"")),"STATION IST NICHT VORHANDEN",IF(LEN(E1317)&gt;0,VLOOKUP(TEXT($E1317,0),'Angaben Stationen'!$E$14:$J$213,6,0),""))</f>
        <v/>
      </c>
      <c r="E1317" s="287"/>
      <c r="F1317" s="234"/>
      <c r="G1317" s="234"/>
      <c r="H1317" s="263"/>
      <c r="I1317" s="169"/>
      <c r="K1317" s="445" t="str">
        <f t="shared" si="164"/>
        <v>Leer</v>
      </c>
      <c r="L1317" s="445" t="str">
        <f>VLOOKUP($D1317,{"29 - Psychiatrie (Erwachsene)","BGI";"297 - stationsäquivalente Behandlung in der Erwachsenenpsychiatrie (29)","BGI";"30 - Kinder- und Jugendpsychiatrie","BGII";"307 - stationsäquivalente Behandlung in der Kinder- und Jugendpsychiatrie (30)","BGII";"31 - Psychosomatik","BGI";"","Leer"},2,0)</f>
        <v>Leer</v>
      </c>
      <c r="M1317" s="445">
        <f t="shared" si="161"/>
        <v>0</v>
      </c>
      <c r="N1317" s="445">
        <f t="shared" si="162"/>
        <v>0</v>
      </c>
      <c r="O1317" s="445">
        <f t="shared" si="165"/>
        <v>0</v>
      </c>
      <c r="P1317" s="445">
        <f t="shared" si="166"/>
        <v>0</v>
      </c>
      <c r="Q1317" s="445">
        <f t="shared" si="167"/>
        <v>0</v>
      </c>
      <c r="R1317" s="415" t="str">
        <f t="shared" si="168"/>
        <v>Leer</v>
      </c>
      <c r="S1317" s="445">
        <f>IF('Angaben KH-Standort'!D$29='A4'!D1317,IF('Angaben KH-Standort'!E$29="Ja",1,0),0)</f>
        <v>0</v>
      </c>
      <c r="T1317" s="445">
        <f>IF('Angaben KH-Standort'!D$30='A4'!D1317,IF('Angaben KH-Standort'!E$30="Ja",1,0),0)</f>
        <v>0</v>
      </c>
      <c r="U1317" s="445">
        <f>IF('Angaben KH-Standort'!D$31='A4'!D1317,IF('Angaben KH-Standort'!E$31="Ja",1,0),0)</f>
        <v>0</v>
      </c>
    </row>
    <row r="1318" spans="2:21" ht="15" customHeight="1" x14ac:dyDescent="0.3">
      <c r="B1318" s="70" t="str">
        <f t="shared" si="163"/>
        <v>!!!</v>
      </c>
      <c r="C1318" s="265" t="str">
        <f>IF(ISERROR(IF(LEN(E1318)&gt;0,VLOOKUP(TEXT($E1318,0),'Angaben Stationen'!$E$14:$J$213,5,0),"")),"?",IF(LEN(E1318)&gt;0,VLOOKUP(TEXT($E1318,0),'Angaben Stationen'!$E$14:$J$213,5,0),""))</f>
        <v/>
      </c>
      <c r="D1318" s="232" t="str">
        <f>IF(ISERROR(IF(LEN(E1318)&gt;0,VLOOKUP(TEXT($E1318,0),'Angaben Stationen'!$E$14:$J$213,6,0),"")),"STATION IST NICHT VORHANDEN",IF(LEN(E1318)&gt;0,VLOOKUP(TEXT($E1318,0),'Angaben Stationen'!$E$14:$J$213,6,0),""))</f>
        <v/>
      </c>
      <c r="E1318" s="287"/>
      <c r="F1318" s="234"/>
      <c r="G1318" s="234"/>
      <c r="H1318" s="263"/>
      <c r="I1318" s="169"/>
      <c r="K1318" s="445" t="str">
        <f t="shared" si="164"/>
        <v>Leer</v>
      </c>
      <c r="L1318" s="445" t="str">
        <f>VLOOKUP($D1318,{"29 - Psychiatrie (Erwachsene)","BGI";"297 - stationsäquivalente Behandlung in der Erwachsenenpsychiatrie (29)","BGI";"30 - Kinder- und Jugendpsychiatrie","BGII";"307 - stationsäquivalente Behandlung in der Kinder- und Jugendpsychiatrie (30)","BGII";"31 - Psychosomatik","BGI";"","Leer"},2,0)</f>
        <v>Leer</v>
      </c>
      <c r="M1318" s="445">
        <f t="shared" si="161"/>
        <v>0</v>
      </c>
      <c r="N1318" s="445">
        <f t="shared" si="162"/>
        <v>0</v>
      </c>
      <c r="O1318" s="445">
        <f t="shared" si="165"/>
        <v>0</v>
      </c>
      <c r="P1318" s="445">
        <f t="shared" si="166"/>
        <v>0</v>
      </c>
      <c r="Q1318" s="445">
        <f t="shared" si="167"/>
        <v>0</v>
      </c>
      <c r="R1318" s="415" t="str">
        <f t="shared" si="168"/>
        <v>Leer</v>
      </c>
      <c r="S1318" s="445">
        <f>IF('Angaben KH-Standort'!D$29='A4'!D1318,IF('Angaben KH-Standort'!E$29="Ja",1,0),0)</f>
        <v>0</v>
      </c>
      <c r="T1318" s="445">
        <f>IF('Angaben KH-Standort'!D$30='A4'!D1318,IF('Angaben KH-Standort'!E$30="Ja",1,0),0)</f>
        <v>0</v>
      </c>
      <c r="U1318" s="445">
        <f>IF('Angaben KH-Standort'!D$31='A4'!D1318,IF('Angaben KH-Standort'!E$31="Ja",1,0),0)</f>
        <v>0</v>
      </c>
    </row>
    <row r="1319" spans="2:21" ht="15" customHeight="1" x14ac:dyDescent="0.3">
      <c r="B1319" s="70" t="str">
        <f t="shared" si="163"/>
        <v>!!!</v>
      </c>
      <c r="C1319" s="265" t="str">
        <f>IF(ISERROR(IF(LEN(E1319)&gt;0,VLOOKUP(TEXT($E1319,0),'Angaben Stationen'!$E$14:$J$213,5,0),"")),"?",IF(LEN(E1319)&gt;0,VLOOKUP(TEXT($E1319,0),'Angaben Stationen'!$E$14:$J$213,5,0),""))</f>
        <v/>
      </c>
      <c r="D1319" s="232" t="str">
        <f>IF(ISERROR(IF(LEN(E1319)&gt;0,VLOOKUP(TEXT($E1319,0),'Angaben Stationen'!$E$14:$J$213,6,0),"")),"STATION IST NICHT VORHANDEN",IF(LEN(E1319)&gt;0,VLOOKUP(TEXT($E1319,0),'Angaben Stationen'!$E$14:$J$213,6,0),""))</f>
        <v/>
      </c>
      <c r="E1319" s="287"/>
      <c r="F1319" s="234"/>
      <c r="G1319" s="234"/>
      <c r="H1319" s="263"/>
      <c r="I1319" s="169"/>
      <c r="K1319" s="445" t="str">
        <f t="shared" si="164"/>
        <v>Leer</v>
      </c>
      <c r="L1319" s="445" t="str">
        <f>VLOOKUP($D1319,{"29 - Psychiatrie (Erwachsene)","BGI";"297 - stationsäquivalente Behandlung in der Erwachsenenpsychiatrie (29)","BGI";"30 - Kinder- und Jugendpsychiatrie","BGII";"307 - stationsäquivalente Behandlung in der Kinder- und Jugendpsychiatrie (30)","BGII";"31 - Psychosomatik","BGI";"","Leer"},2,0)</f>
        <v>Leer</v>
      </c>
      <c r="M1319" s="445">
        <f t="shared" si="161"/>
        <v>0</v>
      </c>
      <c r="N1319" s="445">
        <f t="shared" si="162"/>
        <v>0</v>
      </c>
      <c r="O1319" s="445">
        <f t="shared" si="165"/>
        <v>0</v>
      </c>
      <c r="P1319" s="445">
        <f t="shared" si="166"/>
        <v>0</v>
      </c>
      <c r="Q1319" s="445">
        <f t="shared" si="167"/>
        <v>0</v>
      </c>
      <c r="R1319" s="415" t="str">
        <f t="shared" si="168"/>
        <v>Leer</v>
      </c>
      <c r="S1319" s="445">
        <f>IF('Angaben KH-Standort'!D$29='A4'!D1319,IF('Angaben KH-Standort'!E$29="Ja",1,0),0)</f>
        <v>0</v>
      </c>
      <c r="T1319" s="445">
        <f>IF('Angaben KH-Standort'!D$30='A4'!D1319,IF('Angaben KH-Standort'!E$30="Ja",1,0),0)</f>
        <v>0</v>
      </c>
      <c r="U1319" s="445">
        <f>IF('Angaben KH-Standort'!D$31='A4'!D1319,IF('Angaben KH-Standort'!E$31="Ja",1,0),0)</f>
        <v>0</v>
      </c>
    </row>
    <row r="1320" spans="2:21" ht="15" customHeight="1" x14ac:dyDescent="0.3">
      <c r="B1320" s="70" t="str">
        <f t="shared" si="163"/>
        <v>!!!</v>
      </c>
      <c r="C1320" s="265" t="str">
        <f>IF(ISERROR(IF(LEN(E1320)&gt;0,VLOOKUP(TEXT($E1320,0),'Angaben Stationen'!$E$14:$J$213,5,0),"")),"?",IF(LEN(E1320)&gt;0,VLOOKUP(TEXT($E1320,0),'Angaben Stationen'!$E$14:$J$213,5,0),""))</f>
        <v/>
      </c>
      <c r="D1320" s="232" t="str">
        <f>IF(ISERROR(IF(LEN(E1320)&gt;0,VLOOKUP(TEXT($E1320,0),'Angaben Stationen'!$E$14:$J$213,6,0),"")),"STATION IST NICHT VORHANDEN",IF(LEN(E1320)&gt;0,VLOOKUP(TEXT($E1320,0),'Angaben Stationen'!$E$14:$J$213,6,0),""))</f>
        <v/>
      </c>
      <c r="E1320" s="287"/>
      <c r="F1320" s="234"/>
      <c r="G1320" s="234"/>
      <c r="H1320" s="263"/>
      <c r="I1320" s="169"/>
      <c r="K1320" s="445" t="str">
        <f t="shared" si="164"/>
        <v>Leer</v>
      </c>
      <c r="L1320" s="445" t="str">
        <f>VLOOKUP($D1320,{"29 - Psychiatrie (Erwachsene)","BGI";"297 - stationsäquivalente Behandlung in der Erwachsenenpsychiatrie (29)","BGI";"30 - Kinder- und Jugendpsychiatrie","BGII";"307 - stationsäquivalente Behandlung in der Kinder- und Jugendpsychiatrie (30)","BGII";"31 - Psychosomatik","BGI";"","Leer"},2,0)</f>
        <v>Leer</v>
      </c>
      <c r="M1320" s="445">
        <f t="shared" si="161"/>
        <v>0</v>
      </c>
      <c r="N1320" s="445">
        <f t="shared" si="162"/>
        <v>0</v>
      </c>
      <c r="O1320" s="445">
        <f t="shared" si="165"/>
        <v>0</v>
      </c>
      <c r="P1320" s="445">
        <f t="shared" si="166"/>
        <v>0</v>
      </c>
      <c r="Q1320" s="445">
        <f t="shared" si="167"/>
        <v>0</v>
      </c>
      <c r="R1320" s="415" t="str">
        <f t="shared" si="168"/>
        <v>Leer</v>
      </c>
      <c r="S1320" s="445">
        <f>IF('Angaben KH-Standort'!D$29='A4'!D1320,IF('Angaben KH-Standort'!E$29="Ja",1,0),0)</f>
        <v>0</v>
      </c>
      <c r="T1320" s="445">
        <f>IF('Angaben KH-Standort'!D$30='A4'!D1320,IF('Angaben KH-Standort'!E$30="Ja",1,0),0)</f>
        <v>0</v>
      </c>
      <c r="U1320" s="445">
        <f>IF('Angaben KH-Standort'!D$31='A4'!D1320,IF('Angaben KH-Standort'!E$31="Ja",1,0),0)</f>
        <v>0</v>
      </c>
    </row>
    <row r="1321" spans="2:21" ht="15" customHeight="1" x14ac:dyDescent="0.3">
      <c r="B1321" s="70" t="str">
        <f t="shared" si="163"/>
        <v>!!!</v>
      </c>
      <c r="C1321" s="265" t="str">
        <f>IF(ISERROR(IF(LEN(E1321)&gt;0,VLOOKUP(TEXT($E1321,0),'Angaben Stationen'!$E$14:$J$213,5,0),"")),"?",IF(LEN(E1321)&gt;0,VLOOKUP(TEXT($E1321,0),'Angaben Stationen'!$E$14:$J$213,5,0),""))</f>
        <v/>
      </c>
      <c r="D1321" s="232" t="str">
        <f>IF(ISERROR(IF(LEN(E1321)&gt;0,VLOOKUP(TEXT($E1321,0),'Angaben Stationen'!$E$14:$J$213,6,0),"")),"STATION IST NICHT VORHANDEN",IF(LEN(E1321)&gt;0,VLOOKUP(TEXT($E1321,0),'Angaben Stationen'!$E$14:$J$213,6,0),""))</f>
        <v/>
      </c>
      <c r="E1321" s="287"/>
      <c r="F1321" s="234"/>
      <c r="G1321" s="234"/>
      <c r="H1321" s="263"/>
      <c r="I1321" s="169"/>
      <c r="K1321" s="445" t="str">
        <f t="shared" si="164"/>
        <v>Leer</v>
      </c>
      <c r="L1321" s="445" t="str">
        <f>VLOOKUP($D1321,{"29 - Psychiatrie (Erwachsene)","BGI";"297 - stationsäquivalente Behandlung in der Erwachsenenpsychiatrie (29)","BGI";"30 - Kinder- und Jugendpsychiatrie","BGII";"307 - stationsäquivalente Behandlung in der Kinder- und Jugendpsychiatrie (30)","BGII";"31 - Psychosomatik","BGI";"","Leer"},2,0)</f>
        <v>Leer</v>
      </c>
      <c r="M1321" s="445">
        <f t="shared" si="161"/>
        <v>0</v>
      </c>
      <c r="N1321" s="445">
        <f t="shared" si="162"/>
        <v>0</v>
      </c>
      <c r="O1321" s="445">
        <f t="shared" si="165"/>
        <v>0</v>
      </c>
      <c r="P1321" s="445">
        <f t="shared" si="166"/>
        <v>0</v>
      </c>
      <c r="Q1321" s="445">
        <f t="shared" si="167"/>
        <v>0</v>
      </c>
      <c r="R1321" s="415" t="str">
        <f t="shared" si="168"/>
        <v>Leer</v>
      </c>
      <c r="S1321" s="445">
        <f>IF('Angaben KH-Standort'!D$29='A4'!D1321,IF('Angaben KH-Standort'!E$29="Ja",1,0),0)</f>
        <v>0</v>
      </c>
      <c r="T1321" s="445">
        <f>IF('Angaben KH-Standort'!D$30='A4'!D1321,IF('Angaben KH-Standort'!E$30="Ja",1,0),0)</f>
        <v>0</v>
      </c>
      <c r="U1321" s="445">
        <f>IF('Angaben KH-Standort'!D$31='A4'!D1321,IF('Angaben KH-Standort'!E$31="Ja",1,0),0)</f>
        <v>0</v>
      </c>
    </row>
    <row r="1322" spans="2:21" ht="15" customHeight="1" x14ac:dyDescent="0.3">
      <c r="B1322" s="70" t="str">
        <f t="shared" si="163"/>
        <v>!!!</v>
      </c>
      <c r="C1322" s="265" t="str">
        <f>IF(ISERROR(IF(LEN(E1322)&gt;0,VLOOKUP(TEXT($E1322,0),'Angaben Stationen'!$E$14:$J$213,5,0),"")),"?",IF(LEN(E1322)&gt;0,VLOOKUP(TEXT($E1322,0),'Angaben Stationen'!$E$14:$J$213,5,0),""))</f>
        <v/>
      </c>
      <c r="D1322" s="232" t="str">
        <f>IF(ISERROR(IF(LEN(E1322)&gt;0,VLOOKUP(TEXT($E1322,0),'Angaben Stationen'!$E$14:$J$213,6,0),"")),"STATION IST NICHT VORHANDEN",IF(LEN(E1322)&gt;0,VLOOKUP(TEXT($E1322,0),'Angaben Stationen'!$E$14:$J$213,6,0),""))</f>
        <v/>
      </c>
      <c r="E1322" s="287"/>
      <c r="F1322" s="234"/>
      <c r="G1322" s="234"/>
      <c r="H1322" s="263"/>
      <c r="I1322" s="169"/>
      <c r="K1322" s="445" t="str">
        <f t="shared" si="164"/>
        <v>Leer</v>
      </c>
      <c r="L1322" s="445" t="str">
        <f>VLOOKUP($D1322,{"29 - Psychiatrie (Erwachsene)","BGI";"297 - stationsäquivalente Behandlung in der Erwachsenenpsychiatrie (29)","BGI";"30 - Kinder- und Jugendpsychiatrie","BGII";"307 - stationsäquivalente Behandlung in der Kinder- und Jugendpsychiatrie (30)","BGII";"31 - Psychosomatik","BGI";"","Leer"},2,0)</f>
        <v>Leer</v>
      </c>
      <c r="M1322" s="445">
        <f t="shared" si="161"/>
        <v>0</v>
      </c>
      <c r="N1322" s="445">
        <f t="shared" si="162"/>
        <v>0</v>
      </c>
      <c r="O1322" s="445">
        <f t="shared" si="165"/>
        <v>0</v>
      </c>
      <c r="P1322" s="445">
        <f t="shared" si="166"/>
        <v>0</v>
      </c>
      <c r="Q1322" s="445">
        <f t="shared" si="167"/>
        <v>0</v>
      </c>
      <c r="R1322" s="415" t="str">
        <f t="shared" si="168"/>
        <v>Leer</v>
      </c>
      <c r="S1322" s="445">
        <f>IF('Angaben KH-Standort'!D$29='A4'!D1322,IF('Angaben KH-Standort'!E$29="Ja",1,0),0)</f>
        <v>0</v>
      </c>
      <c r="T1322" s="445">
        <f>IF('Angaben KH-Standort'!D$30='A4'!D1322,IF('Angaben KH-Standort'!E$30="Ja",1,0),0)</f>
        <v>0</v>
      </c>
      <c r="U1322" s="445">
        <f>IF('Angaben KH-Standort'!D$31='A4'!D1322,IF('Angaben KH-Standort'!E$31="Ja",1,0),0)</f>
        <v>0</v>
      </c>
    </row>
    <row r="1323" spans="2:21" ht="15" customHeight="1" x14ac:dyDescent="0.3">
      <c r="B1323" s="70" t="str">
        <f t="shared" si="163"/>
        <v>!!!</v>
      </c>
      <c r="C1323" s="265" t="str">
        <f>IF(ISERROR(IF(LEN(E1323)&gt;0,VLOOKUP(TEXT($E1323,0),'Angaben Stationen'!$E$14:$J$213,5,0),"")),"?",IF(LEN(E1323)&gt;0,VLOOKUP(TEXT($E1323,0),'Angaben Stationen'!$E$14:$J$213,5,0),""))</f>
        <v/>
      </c>
      <c r="D1323" s="232" t="str">
        <f>IF(ISERROR(IF(LEN(E1323)&gt;0,VLOOKUP(TEXT($E1323,0),'Angaben Stationen'!$E$14:$J$213,6,0),"")),"STATION IST NICHT VORHANDEN",IF(LEN(E1323)&gt;0,VLOOKUP(TEXT($E1323,0),'Angaben Stationen'!$E$14:$J$213,6,0),""))</f>
        <v/>
      </c>
      <c r="E1323" s="287"/>
      <c r="F1323" s="234"/>
      <c r="G1323" s="234"/>
      <c r="H1323" s="263"/>
      <c r="I1323" s="169"/>
      <c r="K1323" s="445" t="str">
        <f t="shared" si="164"/>
        <v>Leer</v>
      </c>
      <c r="L1323" s="445" t="str">
        <f>VLOOKUP($D1323,{"29 - Psychiatrie (Erwachsene)","BGI";"297 - stationsäquivalente Behandlung in der Erwachsenenpsychiatrie (29)","BGI";"30 - Kinder- und Jugendpsychiatrie","BGII";"307 - stationsäquivalente Behandlung in der Kinder- und Jugendpsychiatrie (30)","BGII";"31 - Psychosomatik","BGI";"","Leer"},2,0)</f>
        <v>Leer</v>
      </c>
      <c r="M1323" s="445">
        <f t="shared" si="161"/>
        <v>0</v>
      </c>
      <c r="N1323" s="445">
        <f t="shared" si="162"/>
        <v>0</v>
      </c>
      <c r="O1323" s="445">
        <f t="shared" si="165"/>
        <v>0</v>
      </c>
      <c r="P1323" s="445">
        <f t="shared" si="166"/>
        <v>0</v>
      </c>
      <c r="Q1323" s="445">
        <f t="shared" si="167"/>
        <v>0</v>
      </c>
      <c r="R1323" s="415" t="str">
        <f t="shared" si="168"/>
        <v>Leer</v>
      </c>
      <c r="S1323" s="445">
        <f>IF('Angaben KH-Standort'!D$29='A4'!D1323,IF('Angaben KH-Standort'!E$29="Ja",1,0),0)</f>
        <v>0</v>
      </c>
      <c r="T1323" s="445">
        <f>IF('Angaben KH-Standort'!D$30='A4'!D1323,IF('Angaben KH-Standort'!E$30="Ja",1,0),0)</f>
        <v>0</v>
      </c>
      <c r="U1323" s="445">
        <f>IF('Angaben KH-Standort'!D$31='A4'!D1323,IF('Angaben KH-Standort'!E$31="Ja",1,0),0)</f>
        <v>0</v>
      </c>
    </row>
    <row r="1324" spans="2:21" ht="15" customHeight="1" x14ac:dyDescent="0.3">
      <c r="B1324" s="70" t="str">
        <f t="shared" si="163"/>
        <v>!!!</v>
      </c>
      <c r="C1324" s="265" t="str">
        <f>IF(ISERROR(IF(LEN(E1324)&gt;0,VLOOKUP(TEXT($E1324,0),'Angaben Stationen'!$E$14:$J$213,5,0),"")),"?",IF(LEN(E1324)&gt;0,VLOOKUP(TEXT($E1324,0),'Angaben Stationen'!$E$14:$J$213,5,0),""))</f>
        <v/>
      </c>
      <c r="D1324" s="232" t="str">
        <f>IF(ISERROR(IF(LEN(E1324)&gt;0,VLOOKUP(TEXT($E1324,0),'Angaben Stationen'!$E$14:$J$213,6,0),"")),"STATION IST NICHT VORHANDEN",IF(LEN(E1324)&gt;0,VLOOKUP(TEXT($E1324,0),'Angaben Stationen'!$E$14:$J$213,6,0),""))</f>
        <v/>
      </c>
      <c r="E1324" s="287"/>
      <c r="F1324" s="234"/>
      <c r="G1324" s="234"/>
      <c r="H1324" s="263"/>
      <c r="I1324" s="169"/>
      <c r="K1324" s="445" t="str">
        <f t="shared" si="164"/>
        <v>Leer</v>
      </c>
      <c r="L1324" s="445" t="str">
        <f>VLOOKUP($D1324,{"29 - Psychiatrie (Erwachsene)","BGI";"297 - stationsäquivalente Behandlung in der Erwachsenenpsychiatrie (29)","BGI";"30 - Kinder- und Jugendpsychiatrie","BGII";"307 - stationsäquivalente Behandlung in der Kinder- und Jugendpsychiatrie (30)","BGII";"31 - Psychosomatik","BGI";"","Leer"},2,0)</f>
        <v>Leer</v>
      </c>
      <c r="M1324" s="445">
        <f t="shared" si="161"/>
        <v>0</v>
      </c>
      <c r="N1324" s="445">
        <f t="shared" si="162"/>
        <v>0</v>
      </c>
      <c r="O1324" s="445">
        <f t="shared" si="165"/>
        <v>0</v>
      </c>
      <c r="P1324" s="445">
        <f t="shared" si="166"/>
        <v>0</v>
      </c>
      <c r="Q1324" s="445">
        <f t="shared" si="167"/>
        <v>0</v>
      </c>
      <c r="R1324" s="415" t="str">
        <f t="shared" si="168"/>
        <v>Leer</v>
      </c>
      <c r="S1324" s="445">
        <f>IF('Angaben KH-Standort'!D$29='A4'!D1324,IF('Angaben KH-Standort'!E$29="Ja",1,0),0)</f>
        <v>0</v>
      </c>
      <c r="T1324" s="445">
        <f>IF('Angaben KH-Standort'!D$30='A4'!D1324,IF('Angaben KH-Standort'!E$30="Ja",1,0),0)</f>
        <v>0</v>
      </c>
      <c r="U1324" s="445">
        <f>IF('Angaben KH-Standort'!D$31='A4'!D1324,IF('Angaben KH-Standort'!E$31="Ja",1,0),0)</f>
        <v>0</v>
      </c>
    </row>
    <row r="1325" spans="2:21" ht="15" customHeight="1" x14ac:dyDescent="0.3">
      <c r="B1325" s="70" t="str">
        <f t="shared" si="163"/>
        <v>!!!</v>
      </c>
      <c r="C1325" s="265" t="str">
        <f>IF(ISERROR(IF(LEN(E1325)&gt;0,VLOOKUP(TEXT($E1325,0),'Angaben Stationen'!$E$14:$J$213,5,0),"")),"?",IF(LEN(E1325)&gt;0,VLOOKUP(TEXT($E1325,0),'Angaben Stationen'!$E$14:$J$213,5,0),""))</f>
        <v/>
      </c>
      <c r="D1325" s="232" t="str">
        <f>IF(ISERROR(IF(LEN(E1325)&gt;0,VLOOKUP(TEXT($E1325,0),'Angaben Stationen'!$E$14:$J$213,6,0),"")),"STATION IST NICHT VORHANDEN",IF(LEN(E1325)&gt;0,VLOOKUP(TEXT($E1325,0),'Angaben Stationen'!$E$14:$J$213,6,0),""))</f>
        <v/>
      </c>
      <c r="E1325" s="287"/>
      <c r="F1325" s="234"/>
      <c r="G1325" s="234"/>
      <c r="H1325" s="263"/>
      <c r="I1325" s="169"/>
      <c r="K1325" s="445" t="str">
        <f t="shared" si="164"/>
        <v>Leer</v>
      </c>
      <c r="L1325" s="445" t="str">
        <f>VLOOKUP($D1325,{"29 - Psychiatrie (Erwachsene)","BGI";"297 - stationsäquivalente Behandlung in der Erwachsenenpsychiatrie (29)","BGI";"30 - Kinder- und Jugendpsychiatrie","BGII";"307 - stationsäquivalente Behandlung in der Kinder- und Jugendpsychiatrie (30)","BGII";"31 - Psychosomatik","BGI";"","Leer"},2,0)</f>
        <v>Leer</v>
      </c>
      <c r="M1325" s="445">
        <f t="shared" si="161"/>
        <v>0</v>
      </c>
      <c r="N1325" s="445">
        <f t="shared" si="162"/>
        <v>0</v>
      </c>
      <c r="O1325" s="445">
        <f t="shared" si="165"/>
        <v>0</v>
      </c>
      <c r="P1325" s="445">
        <f t="shared" si="166"/>
        <v>0</v>
      </c>
      <c r="Q1325" s="445">
        <f t="shared" si="167"/>
        <v>0</v>
      </c>
      <c r="R1325" s="415" t="str">
        <f t="shared" si="168"/>
        <v>Leer</v>
      </c>
      <c r="S1325" s="445">
        <f>IF('Angaben KH-Standort'!D$29='A4'!D1325,IF('Angaben KH-Standort'!E$29="Ja",1,0),0)</f>
        <v>0</v>
      </c>
      <c r="T1325" s="445">
        <f>IF('Angaben KH-Standort'!D$30='A4'!D1325,IF('Angaben KH-Standort'!E$30="Ja",1,0),0)</f>
        <v>0</v>
      </c>
      <c r="U1325" s="445">
        <f>IF('Angaben KH-Standort'!D$31='A4'!D1325,IF('Angaben KH-Standort'!E$31="Ja",1,0),0)</f>
        <v>0</v>
      </c>
    </row>
    <row r="1326" spans="2:21" ht="15" customHeight="1" x14ac:dyDescent="0.3">
      <c r="B1326" s="70" t="str">
        <f t="shared" si="163"/>
        <v>!!!</v>
      </c>
      <c r="C1326" s="265" t="str">
        <f>IF(ISERROR(IF(LEN(E1326)&gt;0,VLOOKUP(TEXT($E1326,0),'Angaben Stationen'!$E$14:$J$213,5,0),"")),"?",IF(LEN(E1326)&gt;0,VLOOKUP(TEXT($E1326,0),'Angaben Stationen'!$E$14:$J$213,5,0),""))</f>
        <v/>
      </c>
      <c r="D1326" s="232" t="str">
        <f>IF(ISERROR(IF(LEN(E1326)&gt;0,VLOOKUP(TEXT($E1326,0),'Angaben Stationen'!$E$14:$J$213,6,0),"")),"STATION IST NICHT VORHANDEN",IF(LEN(E1326)&gt;0,VLOOKUP(TEXT($E1326,0),'Angaben Stationen'!$E$14:$J$213,6,0),""))</f>
        <v/>
      </c>
      <c r="E1326" s="287"/>
      <c r="F1326" s="234"/>
      <c r="G1326" s="234"/>
      <c r="H1326" s="263"/>
      <c r="I1326" s="169"/>
      <c r="K1326" s="445" t="str">
        <f t="shared" si="164"/>
        <v>Leer</v>
      </c>
      <c r="L1326" s="445" t="str">
        <f>VLOOKUP($D1326,{"29 - Psychiatrie (Erwachsene)","BGI";"297 - stationsäquivalente Behandlung in der Erwachsenenpsychiatrie (29)","BGI";"30 - Kinder- und Jugendpsychiatrie","BGII";"307 - stationsäquivalente Behandlung in der Kinder- und Jugendpsychiatrie (30)","BGII";"31 - Psychosomatik","BGI";"","Leer"},2,0)</f>
        <v>Leer</v>
      </c>
      <c r="M1326" s="445">
        <f t="shared" si="161"/>
        <v>0</v>
      </c>
      <c r="N1326" s="445">
        <f t="shared" si="162"/>
        <v>0</v>
      </c>
      <c r="O1326" s="445">
        <f t="shared" si="165"/>
        <v>0</v>
      </c>
      <c r="P1326" s="445">
        <f t="shared" si="166"/>
        <v>0</v>
      </c>
      <c r="Q1326" s="445">
        <f t="shared" si="167"/>
        <v>0</v>
      </c>
      <c r="R1326" s="415" t="str">
        <f t="shared" si="168"/>
        <v>Leer</v>
      </c>
      <c r="S1326" s="445">
        <f>IF('Angaben KH-Standort'!D$29='A4'!D1326,IF('Angaben KH-Standort'!E$29="Ja",1,0),0)</f>
        <v>0</v>
      </c>
      <c r="T1326" s="445">
        <f>IF('Angaben KH-Standort'!D$30='A4'!D1326,IF('Angaben KH-Standort'!E$30="Ja",1,0),0)</f>
        <v>0</v>
      </c>
      <c r="U1326" s="445">
        <f>IF('Angaben KH-Standort'!D$31='A4'!D1326,IF('Angaben KH-Standort'!E$31="Ja",1,0),0)</f>
        <v>0</v>
      </c>
    </row>
    <row r="1327" spans="2:21" ht="15" customHeight="1" x14ac:dyDescent="0.3">
      <c r="B1327" s="70" t="str">
        <f t="shared" si="163"/>
        <v>!!!</v>
      </c>
      <c r="C1327" s="265" t="str">
        <f>IF(ISERROR(IF(LEN(E1327)&gt;0,VLOOKUP(TEXT($E1327,0),'Angaben Stationen'!$E$14:$J$213,5,0),"")),"?",IF(LEN(E1327)&gt;0,VLOOKUP(TEXT($E1327,0),'Angaben Stationen'!$E$14:$J$213,5,0),""))</f>
        <v/>
      </c>
      <c r="D1327" s="232" t="str">
        <f>IF(ISERROR(IF(LEN(E1327)&gt;0,VLOOKUP(TEXT($E1327,0),'Angaben Stationen'!$E$14:$J$213,6,0),"")),"STATION IST NICHT VORHANDEN",IF(LEN(E1327)&gt;0,VLOOKUP(TEXT($E1327,0),'Angaben Stationen'!$E$14:$J$213,6,0),""))</f>
        <v/>
      </c>
      <c r="E1327" s="287"/>
      <c r="F1327" s="234"/>
      <c r="G1327" s="234"/>
      <c r="H1327" s="263"/>
      <c r="I1327" s="169"/>
      <c r="K1327" s="445" t="str">
        <f t="shared" si="164"/>
        <v>Leer</v>
      </c>
      <c r="L1327" s="445" t="str">
        <f>VLOOKUP($D1327,{"29 - Psychiatrie (Erwachsene)","BGI";"297 - stationsäquivalente Behandlung in der Erwachsenenpsychiatrie (29)","BGI";"30 - Kinder- und Jugendpsychiatrie","BGII";"307 - stationsäquivalente Behandlung in der Kinder- und Jugendpsychiatrie (30)","BGII";"31 - Psychosomatik","BGI";"","Leer"},2,0)</f>
        <v>Leer</v>
      </c>
      <c r="M1327" s="445">
        <f t="shared" si="161"/>
        <v>0</v>
      </c>
      <c r="N1327" s="445">
        <f t="shared" si="162"/>
        <v>0</v>
      </c>
      <c r="O1327" s="445">
        <f t="shared" si="165"/>
        <v>0</v>
      </c>
      <c r="P1327" s="445">
        <f t="shared" si="166"/>
        <v>0</v>
      </c>
      <c r="Q1327" s="445">
        <f t="shared" si="167"/>
        <v>0</v>
      </c>
      <c r="R1327" s="415" t="str">
        <f t="shared" si="168"/>
        <v>Leer</v>
      </c>
      <c r="S1327" s="445">
        <f>IF('Angaben KH-Standort'!D$29='A4'!D1327,IF('Angaben KH-Standort'!E$29="Ja",1,0),0)</f>
        <v>0</v>
      </c>
      <c r="T1327" s="445">
        <f>IF('Angaben KH-Standort'!D$30='A4'!D1327,IF('Angaben KH-Standort'!E$30="Ja",1,0),0)</f>
        <v>0</v>
      </c>
      <c r="U1327" s="445">
        <f>IF('Angaben KH-Standort'!D$31='A4'!D1327,IF('Angaben KH-Standort'!E$31="Ja",1,0),0)</f>
        <v>0</v>
      </c>
    </row>
    <row r="1328" spans="2:21" ht="15" customHeight="1" x14ac:dyDescent="0.3">
      <c r="B1328" s="70" t="str">
        <f t="shared" si="163"/>
        <v>!!!</v>
      </c>
      <c r="C1328" s="265" t="str">
        <f>IF(ISERROR(IF(LEN(E1328)&gt;0,VLOOKUP(TEXT($E1328,0),'Angaben Stationen'!$E$14:$J$213,5,0),"")),"?",IF(LEN(E1328)&gt;0,VLOOKUP(TEXT($E1328,0),'Angaben Stationen'!$E$14:$J$213,5,0),""))</f>
        <v/>
      </c>
      <c r="D1328" s="232" t="str">
        <f>IF(ISERROR(IF(LEN(E1328)&gt;0,VLOOKUP(TEXT($E1328,0),'Angaben Stationen'!$E$14:$J$213,6,0),"")),"STATION IST NICHT VORHANDEN",IF(LEN(E1328)&gt;0,VLOOKUP(TEXT($E1328,0),'Angaben Stationen'!$E$14:$J$213,6,0),""))</f>
        <v/>
      </c>
      <c r="E1328" s="287"/>
      <c r="F1328" s="234"/>
      <c r="G1328" s="234"/>
      <c r="H1328" s="263"/>
      <c r="I1328" s="169"/>
      <c r="K1328" s="445" t="str">
        <f t="shared" si="164"/>
        <v>Leer</v>
      </c>
      <c r="L1328" s="445" t="str">
        <f>VLOOKUP($D1328,{"29 - Psychiatrie (Erwachsene)","BGI";"297 - stationsäquivalente Behandlung in der Erwachsenenpsychiatrie (29)","BGI";"30 - Kinder- und Jugendpsychiatrie","BGII";"307 - stationsäquivalente Behandlung in der Kinder- und Jugendpsychiatrie (30)","BGII";"31 - Psychosomatik","BGI";"","Leer"},2,0)</f>
        <v>Leer</v>
      </c>
      <c r="M1328" s="445">
        <f t="shared" si="161"/>
        <v>0</v>
      </c>
      <c r="N1328" s="445">
        <f t="shared" si="162"/>
        <v>0</v>
      </c>
      <c r="O1328" s="445">
        <f t="shared" si="165"/>
        <v>0</v>
      </c>
      <c r="P1328" s="445">
        <f t="shared" si="166"/>
        <v>0</v>
      </c>
      <c r="Q1328" s="445">
        <f t="shared" si="167"/>
        <v>0</v>
      </c>
      <c r="R1328" s="415" t="str">
        <f t="shared" si="168"/>
        <v>Leer</v>
      </c>
      <c r="S1328" s="445">
        <f>IF('Angaben KH-Standort'!D$29='A4'!D1328,IF('Angaben KH-Standort'!E$29="Ja",1,0),0)</f>
        <v>0</v>
      </c>
      <c r="T1328" s="445">
        <f>IF('Angaben KH-Standort'!D$30='A4'!D1328,IF('Angaben KH-Standort'!E$30="Ja",1,0),0)</f>
        <v>0</v>
      </c>
      <c r="U1328" s="445">
        <f>IF('Angaben KH-Standort'!D$31='A4'!D1328,IF('Angaben KH-Standort'!E$31="Ja",1,0),0)</f>
        <v>0</v>
      </c>
    </row>
    <row r="1329" spans="2:21" ht="15" customHeight="1" x14ac:dyDescent="0.3">
      <c r="B1329" s="70" t="str">
        <f t="shared" si="163"/>
        <v>!!!</v>
      </c>
      <c r="C1329" s="265" t="str">
        <f>IF(ISERROR(IF(LEN(E1329)&gt;0,VLOOKUP(TEXT($E1329,0),'Angaben Stationen'!$E$14:$J$213,5,0),"")),"?",IF(LEN(E1329)&gt;0,VLOOKUP(TEXT($E1329,0),'Angaben Stationen'!$E$14:$J$213,5,0),""))</f>
        <v/>
      </c>
      <c r="D1329" s="232" t="str">
        <f>IF(ISERROR(IF(LEN(E1329)&gt;0,VLOOKUP(TEXT($E1329,0),'Angaben Stationen'!$E$14:$J$213,6,0),"")),"STATION IST NICHT VORHANDEN",IF(LEN(E1329)&gt;0,VLOOKUP(TEXT($E1329,0),'Angaben Stationen'!$E$14:$J$213,6,0),""))</f>
        <v/>
      </c>
      <c r="E1329" s="287"/>
      <c r="F1329" s="234"/>
      <c r="G1329" s="234"/>
      <c r="H1329" s="263"/>
      <c r="I1329" s="169"/>
      <c r="K1329" s="445" t="str">
        <f t="shared" si="164"/>
        <v>Leer</v>
      </c>
      <c r="L1329" s="445" t="str">
        <f>VLOOKUP($D1329,{"29 - Psychiatrie (Erwachsene)","BGI";"297 - stationsäquivalente Behandlung in der Erwachsenenpsychiatrie (29)","BGI";"30 - Kinder- und Jugendpsychiatrie","BGII";"307 - stationsäquivalente Behandlung in der Kinder- und Jugendpsychiatrie (30)","BGII";"31 - Psychosomatik","BGI";"","Leer"},2,0)</f>
        <v>Leer</v>
      </c>
      <c r="M1329" s="445">
        <f t="shared" si="161"/>
        <v>0</v>
      </c>
      <c r="N1329" s="445">
        <f t="shared" si="162"/>
        <v>0</v>
      </c>
      <c r="O1329" s="445">
        <f t="shared" si="165"/>
        <v>0</v>
      </c>
      <c r="P1329" s="445">
        <f t="shared" si="166"/>
        <v>0</v>
      </c>
      <c r="Q1329" s="445">
        <f t="shared" si="167"/>
        <v>0</v>
      </c>
      <c r="R1329" s="415" t="str">
        <f t="shared" si="168"/>
        <v>Leer</v>
      </c>
      <c r="S1329" s="445">
        <f>IF('Angaben KH-Standort'!D$29='A4'!D1329,IF('Angaben KH-Standort'!E$29="Ja",1,0),0)</f>
        <v>0</v>
      </c>
      <c r="T1329" s="445">
        <f>IF('Angaben KH-Standort'!D$30='A4'!D1329,IF('Angaben KH-Standort'!E$30="Ja",1,0),0)</f>
        <v>0</v>
      </c>
      <c r="U1329" s="445">
        <f>IF('Angaben KH-Standort'!D$31='A4'!D1329,IF('Angaben KH-Standort'!E$31="Ja",1,0),0)</f>
        <v>0</v>
      </c>
    </row>
    <row r="1330" spans="2:21" ht="15" customHeight="1" x14ac:dyDescent="0.3">
      <c r="B1330" s="70" t="str">
        <f t="shared" si="163"/>
        <v>!!!</v>
      </c>
      <c r="C1330" s="265" t="str">
        <f>IF(ISERROR(IF(LEN(E1330)&gt;0,VLOOKUP(TEXT($E1330,0),'Angaben Stationen'!$E$14:$J$213,5,0),"")),"?",IF(LEN(E1330)&gt;0,VLOOKUP(TEXT($E1330,0),'Angaben Stationen'!$E$14:$J$213,5,0),""))</f>
        <v/>
      </c>
      <c r="D1330" s="232" t="str">
        <f>IF(ISERROR(IF(LEN(E1330)&gt;0,VLOOKUP(TEXT($E1330,0),'Angaben Stationen'!$E$14:$J$213,6,0),"")),"STATION IST NICHT VORHANDEN",IF(LEN(E1330)&gt;0,VLOOKUP(TEXT($E1330,0),'Angaben Stationen'!$E$14:$J$213,6,0),""))</f>
        <v/>
      </c>
      <c r="E1330" s="287"/>
      <c r="F1330" s="234"/>
      <c r="G1330" s="234"/>
      <c r="H1330" s="263"/>
      <c r="I1330" s="169"/>
      <c r="K1330" s="445" t="str">
        <f t="shared" si="164"/>
        <v>Leer</v>
      </c>
      <c r="L1330" s="445" t="str">
        <f>VLOOKUP($D1330,{"29 - Psychiatrie (Erwachsene)","BGI";"297 - stationsäquivalente Behandlung in der Erwachsenenpsychiatrie (29)","BGI";"30 - Kinder- und Jugendpsychiatrie","BGII";"307 - stationsäquivalente Behandlung in der Kinder- und Jugendpsychiatrie (30)","BGII";"31 - Psychosomatik","BGI";"","Leer"},2,0)</f>
        <v>Leer</v>
      </c>
      <c r="M1330" s="445">
        <f t="shared" si="161"/>
        <v>0</v>
      </c>
      <c r="N1330" s="445">
        <f t="shared" si="162"/>
        <v>0</v>
      </c>
      <c r="O1330" s="445">
        <f t="shared" si="165"/>
        <v>0</v>
      </c>
      <c r="P1330" s="445">
        <f t="shared" si="166"/>
        <v>0</v>
      </c>
      <c r="Q1330" s="445">
        <f t="shared" si="167"/>
        <v>0</v>
      </c>
      <c r="R1330" s="415" t="str">
        <f t="shared" si="168"/>
        <v>Leer</v>
      </c>
      <c r="S1330" s="445">
        <f>IF('Angaben KH-Standort'!D$29='A4'!D1330,IF('Angaben KH-Standort'!E$29="Ja",1,0),0)</f>
        <v>0</v>
      </c>
      <c r="T1330" s="445">
        <f>IF('Angaben KH-Standort'!D$30='A4'!D1330,IF('Angaben KH-Standort'!E$30="Ja",1,0),0)</f>
        <v>0</v>
      </c>
      <c r="U1330" s="445">
        <f>IF('Angaben KH-Standort'!D$31='A4'!D1330,IF('Angaben KH-Standort'!E$31="Ja",1,0),0)</f>
        <v>0</v>
      </c>
    </row>
    <row r="1331" spans="2:21" ht="15" customHeight="1" x14ac:dyDescent="0.3">
      <c r="B1331" s="70" t="str">
        <f t="shared" si="163"/>
        <v>!!!</v>
      </c>
      <c r="C1331" s="265" t="str">
        <f>IF(ISERROR(IF(LEN(E1331)&gt;0,VLOOKUP(TEXT($E1331,0),'Angaben Stationen'!$E$14:$J$213,5,0),"")),"?",IF(LEN(E1331)&gt;0,VLOOKUP(TEXT($E1331,0),'Angaben Stationen'!$E$14:$J$213,5,0),""))</f>
        <v/>
      </c>
      <c r="D1331" s="232" t="str">
        <f>IF(ISERROR(IF(LEN(E1331)&gt;0,VLOOKUP(TEXT($E1331,0),'Angaben Stationen'!$E$14:$J$213,6,0),"")),"STATION IST NICHT VORHANDEN",IF(LEN(E1331)&gt;0,VLOOKUP(TEXT($E1331,0),'Angaben Stationen'!$E$14:$J$213,6,0),""))</f>
        <v/>
      </c>
      <c r="E1331" s="287"/>
      <c r="F1331" s="234"/>
      <c r="G1331" s="234"/>
      <c r="H1331" s="263"/>
      <c r="I1331" s="169"/>
      <c r="K1331" s="445" t="str">
        <f t="shared" si="164"/>
        <v>Leer</v>
      </c>
      <c r="L1331" s="445" t="str">
        <f>VLOOKUP($D1331,{"29 - Psychiatrie (Erwachsene)","BGI";"297 - stationsäquivalente Behandlung in der Erwachsenenpsychiatrie (29)","BGI";"30 - Kinder- und Jugendpsychiatrie","BGII";"307 - stationsäquivalente Behandlung in der Kinder- und Jugendpsychiatrie (30)","BGII";"31 - Psychosomatik","BGI";"","Leer"},2,0)</f>
        <v>Leer</v>
      </c>
      <c r="M1331" s="445">
        <f t="shared" si="161"/>
        <v>0</v>
      </c>
      <c r="N1331" s="445">
        <f t="shared" si="162"/>
        <v>0</v>
      </c>
      <c r="O1331" s="445">
        <f t="shared" si="165"/>
        <v>0</v>
      </c>
      <c r="P1331" s="445">
        <f t="shared" si="166"/>
        <v>0</v>
      </c>
      <c r="Q1331" s="445">
        <f t="shared" si="167"/>
        <v>0</v>
      </c>
      <c r="R1331" s="415" t="str">
        <f t="shared" si="168"/>
        <v>Leer</v>
      </c>
      <c r="S1331" s="445">
        <f>IF('Angaben KH-Standort'!D$29='A4'!D1331,IF('Angaben KH-Standort'!E$29="Ja",1,0),0)</f>
        <v>0</v>
      </c>
      <c r="T1331" s="445">
        <f>IF('Angaben KH-Standort'!D$30='A4'!D1331,IF('Angaben KH-Standort'!E$30="Ja",1,0),0)</f>
        <v>0</v>
      </c>
      <c r="U1331" s="445">
        <f>IF('Angaben KH-Standort'!D$31='A4'!D1331,IF('Angaben KH-Standort'!E$31="Ja",1,0),0)</f>
        <v>0</v>
      </c>
    </row>
    <row r="1332" spans="2:21" ht="15" customHeight="1" x14ac:dyDescent="0.3">
      <c r="B1332" s="70" t="str">
        <f t="shared" si="163"/>
        <v>!!!</v>
      </c>
      <c r="C1332" s="265" t="str">
        <f>IF(ISERROR(IF(LEN(E1332)&gt;0,VLOOKUP(TEXT($E1332,0),'Angaben Stationen'!$E$14:$J$213,5,0),"")),"?",IF(LEN(E1332)&gt;0,VLOOKUP(TEXT($E1332,0),'Angaben Stationen'!$E$14:$J$213,5,0),""))</f>
        <v/>
      </c>
      <c r="D1332" s="232" t="str">
        <f>IF(ISERROR(IF(LEN(E1332)&gt;0,VLOOKUP(TEXT($E1332,0),'Angaben Stationen'!$E$14:$J$213,6,0),"")),"STATION IST NICHT VORHANDEN",IF(LEN(E1332)&gt;0,VLOOKUP(TEXT($E1332,0),'Angaben Stationen'!$E$14:$J$213,6,0),""))</f>
        <v/>
      </c>
      <c r="E1332" s="287"/>
      <c r="F1332" s="234"/>
      <c r="G1332" s="234"/>
      <c r="H1332" s="263"/>
      <c r="I1332" s="169"/>
      <c r="K1332" s="445" t="str">
        <f t="shared" si="164"/>
        <v>Leer</v>
      </c>
      <c r="L1332" s="445" t="str">
        <f>VLOOKUP($D1332,{"29 - Psychiatrie (Erwachsene)","BGI";"297 - stationsäquivalente Behandlung in der Erwachsenenpsychiatrie (29)","BGI";"30 - Kinder- und Jugendpsychiatrie","BGII";"307 - stationsäquivalente Behandlung in der Kinder- und Jugendpsychiatrie (30)","BGII";"31 - Psychosomatik","BGI";"","Leer"},2,0)</f>
        <v>Leer</v>
      </c>
      <c r="M1332" s="445">
        <f t="shared" si="161"/>
        <v>0</v>
      </c>
      <c r="N1332" s="445">
        <f t="shared" si="162"/>
        <v>0</v>
      </c>
      <c r="O1332" s="445">
        <f t="shared" si="165"/>
        <v>0</v>
      </c>
      <c r="P1332" s="445">
        <f t="shared" si="166"/>
        <v>0</v>
      </c>
      <c r="Q1332" s="445">
        <f t="shared" si="167"/>
        <v>0</v>
      </c>
      <c r="R1332" s="415" t="str">
        <f t="shared" si="168"/>
        <v>Leer</v>
      </c>
      <c r="S1332" s="445">
        <f>IF('Angaben KH-Standort'!D$29='A4'!D1332,IF('Angaben KH-Standort'!E$29="Ja",1,0),0)</f>
        <v>0</v>
      </c>
      <c r="T1332" s="445">
        <f>IF('Angaben KH-Standort'!D$30='A4'!D1332,IF('Angaben KH-Standort'!E$30="Ja",1,0),0)</f>
        <v>0</v>
      </c>
      <c r="U1332" s="445">
        <f>IF('Angaben KH-Standort'!D$31='A4'!D1332,IF('Angaben KH-Standort'!E$31="Ja",1,0),0)</f>
        <v>0</v>
      </c>
    </row>
    <row r="1333" spans="2:21" ht="15" customHeight="1" x14ac:dyDescent="0.3">
      <c r="B1333" s="70" t="str">
        <f t="shared" si="163"/>
        <v>!!!</v>
      </c>
      <c r="C1333" s="265" t="str">
        <f>IF(ISERROR(IF(LEN(E1333)&gt;0,VLOOKUP(TEXT($E1333,0),'Angaben Stationen'!$E$14:$J$213,5,0),"")),"?",IF(LEN(E1333)&gt;0,VLOOKUP(TEXT($E1333,0),'Angaben Stationen'!$E$14:$J$213,5,0),""))</f>
        <v/>
      </c>
      <c r="D1333" s="232" t="str">
        <f>IF(ISERROR(IF(LEN(E1333)&gt;0,VLOOKUP(TEXT($E1333,0),'Angaben Stationen'!$E$14:$J$213,6,0),"")),"STATION IST NICHT VORHANDEN",IF(LEN(E1333)&gt;0,VLOOKUP(TEXT($E1333,0),'Angaben Stationen'!$E$14:$J$213,6,0),""))</f>
        <v/>
      </c>
      <c r="E1333" s="287"/>
      <c r="F1333" s="234"/>
      <c r="G1333" s="234"/>
      <c r="H1333" s="263"/>
      <c r="I1333" s="169"/>
      <c r="K1333" s="445" t="str">
        <f t="shared" si="164"/>
        <v>Leer</v>
      </c>
      <c r="L1333" s="445" t="str">
        <f>VLOOKUP($D1333,{"29 - Psychiatrie (Erwachsene)","BGI";"297 - stationsäquivalente Behandlung in der Erwachsenenpsychiatrie (29)","BGI";"30 - Kinder- und Jugendpsychiatrie","BGII";"307 - stationsäquivalente Behandlung in der Kinder- und Jugendpsychiatrie (30)","BGII";"31 - Psychosomatik","BGI";"","Leer"},2,0)</f>
        <v>Leer</v>
      </c>
      <c r="M1333" s="445">
        <f t="shared" si="161"/>
        <v>0</v>
      </c>
      <c r="N1333" s="445">
        <f t="shared" si="162"/>
        <v>0</v>
      </c>
      <c r="O1333" s="445">
        <f t="shared" si="165"/>
        <v>0</v>
      </c>
      <c r="P1333" s="445">
        <f t="shared" si="166"/>
        <v>0</v>
      </c>
      <c r="Q1333" s="445">
        <f t="shared" si="167"/>
        <v>0</v>
      </c>
      <c r="R1333" s="415" t="str">
        <f t="shared" si="168"/>
        <v>Leer</v>
      </c>
      <c r="S1333" s="445">
        <f>IF('Angaben KH-Standort'!D$29='A4'!D1333,IF('Angaben KH-Standort'!E$29="Ja",1,0),0)</f>
        <v>0</v>
      </c>
      <c r="T1333" s="445">
        <f>IF('Angaben KH-Standort'!D$30='A4'!D1333,IF('Angaben KH-Standort'!E$30="Ja",1,0),0)</f>
        <v>0</v>
      </c>
      <c r="U1333" s="445">
        <f>IF('Angaben KH-Standort'!D$31='A4'!D1333,IF('Angaben KH-Standort'!E$31="Ja",1,0),0)</f>
        <v>0</v>
      </c>
    </row>
    <row r="1334" spans="2:21" ht="15" customHeight="1" x14ac:dyDescent="0.3">
      <c r="B1334" s="70" t="str">
        <f t="shared" si="163"/>
        <v>!!!</v>
      </c>
      <c r="C1334" s="265" t="str">
        <f>IF(ISERROR(IF(LEN(E1334)&gt;0,VLOOKUP(TEXT($E1334,0),'Angaben Stationen'!$E$14:$J$213,5,0),"")),"?",IF(LEN(E1334)&gt;0,VLOOKUP(TEXT($E1334,0),'Angaben Stationen'!$E$14:$J$213,5,0),""))</f>
        <v/>
      </c>
      <c r="D1334" s="232" t="str">
        <f>IF(ISERROR(IF(LEN(E1334)&gt;0,VLOOKUP(TEXT($E1334,0),'Angaben Stationen'!$E$14:$J$213,6,0),"")),"STATION IST NICHT VORHANDEN",IF(LEN(E1334)&gt;0,VLOOKUP(TEXT($E1334,0),'Angaben Stationen'!$E$14:$J$213,6,0),""))</f>
        <v/>
      </c>
      <c r="E1334" s="287"/>
      <c r="F1334" s="234"/>
      <c r="G1334" s="234"/>
      <c r="H1334" s="263"/>
      <c r="I1334" s="169"/>
      <c r="K1334" s="445" t="str">
        <f t="shared" si="164"/>
        <v>Leer</v>
      </c>
      <c r="L1334" s="445" t="str">
        <f>VLOOKUP($D1334,{"29 - Psychiatrie (Erwachsene)","BGI";"297 - stationsäquivalente Behandlung in der Erwachsenenpsychiatrie (29)","BGI";"30 - Kinder- und Jugendpsychiatrie","BGII";"307 - stationsäquivalente Behandlung in der Kinder- und Jugendpsychiatrie (30)","BGII";"31 - Psychosomatik","BGI";"","Leer"},2,0)</f>
        <v>Leer</v>
      </c>
      <c r="M1334" s="445">
        <f t="shared" si="161"/>
        <v>0</v>
      </c>
      <c r="N1334" s="445">
        <f t="shared" si="162"/>
        <v>0</v>
      </c>
      <c r="O1334" s="445">
        <f t="shared" si="165"/>
        <v>0</v>
      </c>
      <c r="P1334" s="445">
        <f t="shared" si="166"/>
        <v>0</v>
      </c>
      <c r="Q1334" s="445">
        <f t="shared" si="167"/>
        <v>0</v>
      </c>
      <c r="R1334" s="415" t="str">
        <f t="shared" si="168"/>
        <v>Leer</v>
      </c>
      <c r="S1334" s="445">
        <f>IF('Angaben KH-Standort'!D$29='A4'!D1334,IF('Angaben KH-Standort'!E$29="Ja",1,0),0)</f>
        <v>0</v>
      </c>
      <c r="T1334" s="445">
        <f>IF('Angaben KH-Standort'!D$30='A4'!D1334,IF('Angaben KH-Standort'!E$30="Ja",1,0),0)</f>
        <v>0</v>
      </c>
      <c r="U1334" s="445">
        <f>IF('Angaben KH-Standort'!D$31='A4'!D1334,IF('Angaben KH-Standort'!E$31="Ja",1,0),0)</f>
        <v>0</v>
      </c>
    </row>
    <row r="1335" spans="2:21" ht="15" customHeight="1" x14ac:dyDescent="0.3">
      <c r="B1335" s="70" t="str">
        <f t="shared" si="163"/>
        <v>!!!</v>
      </c>
      <c r="C1335" s="265" t="str">
        <f>IF(ISERROR(IF(LEN(E1335)&gt;0,VLOOKUP(TEXT($E1335,0),'Angaben Stationen'!$E$14:$J$213,5,0),"")),"?",IF(LEN(E1335)&gt;0,VLOOKUP(TEXT($E1335,0),'Angaben Stationen'!$E$14:$J$213,5,0),""))</f>
        <v/>
      </c>
      <c r="D1335" s="232" t="str">
        <f>IF(ISERROR(IF(LEN(E1335)&gt;0,VLOOKUP(TEXT($E1335,0),'Angaben Stationen'!$E$14:$J$213,6,0),"")),"STATION IST NICHT VORHANDEN",IF(LEN(E1335)&gt;0,VLOOKUP(TEXT($E1335,0),'Angaben Stationen'!$E$14:$J$213,6,0),""))</f>
        <v/>
      </c>
      <c r="E1335" s="287"/>
      <c r="F1335" s="234"/>
      <c r="G1335" s="234"/>
      <c r="H1335" s="263"/>
      <c r="I1335" s="169"/>
      <c r="K1335" s="445" t="str">
        <f t="shared" si="164"/>
        <v>Leer</v>
      </c>
      <c r="L1335" s="445" t="str">
        <f>VLOOKUP($D1335,{"29 - Psychiatrie (Erwachsene)","BGI";"297 - stationsäquivalente Behandlung in der Erwachsenenpsychiatrie (29)","BGI";"30 - Kinder- und Jugendpsychiatrie","BGII";"307 - stationsäquivalente Behandlung in der Kinder- und Jugendpsychiatrie (30)","BGII";"31 - Psychosomatik","BGI";"","Leer"},2,0)</f>
        <v>Leer</v>
      </c>
      <c r="M1335" s="445">
        <f t="shared" si="161"/>
        <v>0</v>
      </c>
      <c r="N1335" s="445">
        <f t="shared" si="162"/>
        <v>0</v>
      </c>
      <c r="O1335" s="445">
        <f t="shared" si="165"/>
        <v>0</v>
      </c>
      <c r="P1335" s="445">
        <f t="shared" si="166"/>
        <v>0</v>
      </c>
      <c r="Q1335" s="445">
        <f t="shared" si="167"/>
        <v>0</v>
      </c>
      <c r="R1335" s="415" t="str">
        <f t="shared" si="168"/>
        <v>Leer</v>
      </c>
      <c r="S1335" s="445">
        <f>IF('Angaben KH-Standort'!D$29='A4'!D1335,IF('Angaben KH-Standort'!E$29="Ja",1,0),0)</f>
        <v>0</v>
      </c>
      <c r="T1335" s="445">
        <f>IF('Angaben KH-Standort'!D$30='A4'!D1335,IF('Angaben KH-Standort'!E$30="Ja",1,0),0)</f>
        <v>0</v>
      </c>
      <c r="U1335" s="445">
        <f>IF('Angaben KH-Standort'!D$31='A4'!D1335,IF('Angaben KH-Standort'!E$31="Ja",1,0),0)</f>
        <v>0</v>
      </c>
    </row>
    <row r="1336" spans="2:21" ht="15" customHeight="1" x14ac:dyDescent="0.3">
      <c r="B1336" s="70" t="str">
        <f t="shared" si="163"/>
        <v>!!!</v>
      </c>
      <c r="C1336" s="265" t="str">
        <f>IF(ISERROR(IF(LEN(E1336)&gt;0,VLOOKUP(TEXT($E1336,0),'Angaben Stationen'!$E$14:$J$213,5,0),"")),"?",IF(LEN(E1336)&gt;0,VLOOKUP(TEXT($E1336,0),'Angaben Stationen'!$E$14:$J$213,5,0),""))</f>
        <v/>
      </c>
      <c r="D1336" s="232" t="str">
        <f>IF(ISERROR(IF(LEN(E1336)&gt;0,VLOOKUP(TEXT($E1336,0),'Angaben Stationen'!$E$14:$J$213,6,0),"")),"STATION IST NICHT VORHANDEN",IF(LEN(E1336)&gt;0,VLOOKUP(TEXT($E1336,0),'Angaben Stationen'!$E$14:$J$213,6,0),""))</f>
        <v/>
      </c>
      <c r="E1336" s="287"/>
      <c r="F1336" s="234"/>
      <c r="G1336" s="234"/>
      <c r="H1336" s="263"/>
      <c r="I1336" s="169"/>
      <c r="K1336" s="445" t="str">
        <f t="shared" si="164"/>
        <v>Leer</v>
      </c>
      <c r="L1336" s="445" t="str">
        <f>VLOOKUP($D1336,{"29 - Psychiatrie (Erwachsene)","BGI";"297 - stationsäquivalente Behandlung in der Erwachsenenpsychiatrie (29)","BGI";"30 - Kinder- und Jugendpsychiatrie","BGII";"307 - stationsäquivalente Behandlung in der Kinder- und Jugendpsychiatrie (30)","BGII";"31 - Psychosomatik","BGI";"","Leer"},2,0)</f>
        <v>Leer</v>
      </c>
      <c r="M1336" s="445">
        <f t="shared" si="161"/>
        <v>0</v>
      </c>
      <c r="N1336" s="445">
        <f t="shared" si="162"/>
        <v>0</v>
      </c>
      <c r="O1336" s="445">
        <f t="shared" si="165"/>
        <v>0</v>
      </c>
      <c r="P1336" s="445">
        <f t="shared" si="166"/>
        <v>0</v>
      </c>
      <c r="Q1336" s="445">
        <f t="shared" si="167"/>
        <v>0</v>
      </c>
      <c r="R1336" s="415" t="str">
        <f t="shared" si="168"/>
        <v>Leer</v>
      </c>
      <c r="S1336" s="445">
        <f>IF('Angaben KH-Standort'!D$29='A4'!D1336,IF('Angaben KH-Standort'!E$29="Ja",1,0),0)</f>
        <v>0</v>
      </c>
      <c r="T1336" s="445">
        <f>IF('Angaben KH-Standort'!D$30='A4'!D1336,IF('Angaben KH-Standort'!E$30="Ja",1,0),0)</f>
        <v>0</v>
      </c>
      <c r="U1336" s="445">
        <f>IF('Angaben KH-Standort'!D$31='A4'!D1336,IF('Angaben KH-Standort'!E$31="Ja",1,0),0)</f>
        <v>0</v>
      </c>
    </row>
    <row r="1337" spans="2:21" ht="15" customHeight="1" x14ac:dyDescent="0.3">
      <c r="B1337" s="70" t="str">
        <f t="shared" si="163"/>
        <v>!!!</v>
      </c>
      <c r="C1337" s="265" t="str">
        <f>IF(ISERROR(IF(LEN(E1337)&gt;0,VLOOKUP(TEXT($E1337,0),'Angaben Stationen'!$E$14:$J$213,5,0),"")),"?",IF(LEN(E1337)&gt;0,VLOOKUP(TEXT($E1337,0),'Angaben Stationen'!$E$14:$J$213,5,0),""))</f>
        <v/>
      </c>
      <c r="D1337" s="232" t="str">
        <f>IF(ISERROR(IF(LEN(E1337)&gt;0,VLOOKUP(TEXT($E1337,0),'Angaben Stationen'!$E$14:$J$213,6,0),"")),"STATION IST NICHT VORHANDEN",IF(LEN(E1337)&gt;0,VLOOKUP(TEXT($E1337,0),'Angaben Stationen'!$E$14:$J$213,6,0),""))</f>
        <v/>
      </c>
      <c r="E1337" s="287"/>
      <c r="F1337" s="234"/>
      <c r="G1337" s="234"/>
      <c r="H1337" s="263"/>
      <c r="I1337" s="169"/>
      <c r="K1337" s="445" t="str">
        <f t="shared" si="164"/>
        <v>Leer</v>
      </c>
      <c r="L1337" s="445" t="str">
        <f>VLOOKUP($D1337,{"29 - Psychiatrie (Erwachsene)","BGI";"297 - stationsäquivalente Behandlung in der Erwachsenenpsychiatrie (29)","BGI";"30 - Kinder- und Jugendpsychiatrie","BGII";"307 - stationsäquivalente Behandlung in der Kinder- und Jugendpsychiatrie (30)","BGII";"31 - Psychosomatik","BGI";"","Leer"},2,0)</f>
        <v>Leer</v>
      </c>
      <c r="M1337" s="445">
        <f t="shared" si="161"/>
        <v>0</v>
      </c>
      <c r="N1337" s="445">
        <f t="shared" si="162"/>
        <v>0</v>
      </c>
      <c r="O1337" s="445">
        <f t="shared" si="165"/>
        <v>0</v>
      </c>
      <c r="P1337" s="445">
        <f t="shared" si="166"/>
        <v>0</v>
      </c>
      <c r="Q1337" s="445">
        <f t="shared" si="167"/>
        <v>0</v>
      </c>
      <c r="R1337" s="415" t="str">
        <f t="shared" si="168"/>
        <v>Leer</v>
      </c>
      <c r="S1337" s="445">
        <f>IF('Angaben KH-Standort'!D$29='A4'!D1337,IF('Angaben KH-Standort'!E$29="Ja",1,0),0)</f>
        <v>0</v>
      </c>
      <c r="T1337" s="445">
        <f>IF('Angaben KH-Standort'!D$30='A4'!D1337,IF('Angaben KH-Standort'!E$30="Ja",1,0),0)</f>
        <v>0</v>
      </c>
      <c r="U1337" s="445">
        <f>IF('Angaben KH-Standort'!D$31='A4'!D1337,IF('Angaben KH-Standort'!E$31="Ja",1,0),0)</f>
        <v>0</v>
      </c>
    </row>
    <row r="1338" spans="2:21" ht="15" customHeight="1" x14ac:dyDescent="0.3">
      <c r="B1338" s="70" t="str">
        <f t="shared" si="163"/>
        <v>!!!</v>
      </c>
      <c r="C1338" s="265" t="str">
        <f>IF(ISERROR(IF(LEN(E1338)&gt;0,VLOOKUP(TEXT($E1338,0),'Angaben Stationen'!$E$14:$J$213,5,0),"")),"?",IF(LEN(E1338)&gt;0,VLOOKUP(TEXT($E1338,0),'Angaben Stationen'!$E$14:$J$213,5,0),""))</f>
        <v/>
      </c>
      <c r="D1338" s="232" t="str">
        <f>IF(ISERROR(IF(LEN(E1338)&gt;0,VLOOKUP(TEXT($E1338,0),'Angaben Stationen'!$E$14:$J$213,6,0),"")),"STATION IST NICHT VORHANDEN",IF(LEN(E1338)&gt;0,VLOOKUP(TEXT($E1338,0),'Angaben Stationen'!$E$14:$J$213,6,0),""))</f>
        <v/>
      </c>
      <c r="E1338" s="287"/>
      <c r="F1338" s="234"/>
      <c r="G1338" s="234"/>
      <c r="H1338" s="263"/>
      <c r="I1338" s="169"/>
      <c r="K1338" s="445" t="str">
        <f t="shared" si="164"/>
        <v>Leer</v>
      </c>
      <c r="L1338" s="445" t="str">
        <f>VLOOKUP($D1338,{"29 - Psychiatrie (Erwachsene)","BGI";"297 - stationsäquivalente Behandlung in der Erwachsenenpsychiatrie (29)","BGI";"30 - Kinder- und Jugendpsychiatrie","BGII";"307 - stationsäquivalente Behandlung in der Kinder- und Jugendpsychiatrie (30)","BGII";"31 - Psychosomatik","BGI";"","Leer"},2,0)</f>
        <v>Leer</v>
      </c>
      <c r="M1338" s="445">
        <f t="shared" si="161"/>
        <v>0</v>
      </c>
      <c r="N1338" s="445">
        <f t="shared" si="162"/>
        <v>0</v>
      </c>
      <c r="O1338" s="445">
        <f t="shared" si="165"/>
        <v>0</v>
      </c>
      <c r="P1338" s="445">
        <f t="shared" si="166"/>
        <v>0</v>
      </c>
      <c r="Q1338" s="445">
        <f t="shared" si="167"/>
        <v>0</v>
      </c>
      <c r="R1338" s="415" t="str">
        <f t="shared" si="168"/>
        <v>Leer</v>
      </c>
      <c r="S1338" s="445">
        <f>IF('Angaben KH-Standort'!D$29='A4'!D1338,IF('Angaben KH-Standort'!E$29="Ja",1,0),0)</f>
        <v>0</v>
      </c>
      <c r="T1338" s="445">
        <f>IF('Angaben KH-Standort'!D$30='A4'!D1338,IF('Angaben KH-Standort'!E$30="Ja",1,0),0)</f>
        <v>0</v>
      </c>
      <c r="U1338" s="445">
        <f>IF('Angaben KH-Standort'!D$31='A4'!D1338,IF('Angaben KH-Standort'!E$31="Ja",1,0),0)</f>
        <v>0</v>
      </c>
    </row>
    <row r="1339" spans="2:21" ht="15" customHeight="1" x14ac:dyDescent="0.3">
      <c r="B1339" s="70" t="str">
        <f t="shared" si="163"/>
        <v>!!!</v>
      </c>
      <c r="C1339" s="265" t="str">
        <f>IF(ISERROR(IF(LEN(E1339)&gt;0,VLOOKUP(TEXT($E1339,0),'Angaben Stationen'!$E$14:$J$213,5,0),"")),"?",IF(LEN(E1339)&gt;0,VLOOKUP(TEXT($E1339,0),'Angaben Stationen'!$E$14:$J$213,5,0),""))</f>
        <v/>
      </c>
      <c r="D1339" s="232" t="str">
        <f>IF(ISERROR(IF(LEN(E1339)&gt;0,VLOOKUP(TEXT($E1339,0),'Angaben Stationen'!$E$14:$J$213,6,0),"")),"STATION IST NICHT VORHANDEN",IF(LEN(E1339)&gt;0,VLOOKUP(TEXT($E1339,0),'Angaben Stationen'!$E$14:$J$213,6,0),""))</f>
        <v/>
      </c>
      <c r="E1339" s="287"/>
      <c r="F1339" s="234"/>
      <c r="G1339" s="234"/>
      <c r="H1339" s="263"/>
      <c r="I1339" s="169"/>
      <c r="K1339" s="445" t="str">
        <f t="shared" si="164"/>
        <v>Leer</v>
      </c>
      <c r="L1339" s="445" t="str">
        <f>VLOOKUP($D1339,{"29 - Psychiatrie (Erwachsene)","BGI";"297 - stationsäquivalente Behandlung in der Erwachsenenpsychiatrie (29)","BGI";"30 - Kinder- und Jugendpsychiatrie","BGII";"307 - stationsäquivalente Behandlung in der Kinder- und Jugendpsychiatrie (30)","BGII";"31 - Psychosomatik","BGI";"","Leer"},2,0)</f>
        <v>Leer</v>
      </c>
      <c r="M1339" s="445">
        <f t="shared" si="161"/>
        <v>0</v>
      </c>
      <c r="N1339" s="445">
        <f t="shared" si="162"/>
        <v>0</v>
      </c>
      <c r="O1339" s="445">
        <f t="shared" si="165"/>
        <v>0</v>
      </c>
      <c r="P1339" s="445">
        <f t="shared" si="166"/>
        <v>0</v>
      </c>
      <c r="Q1339" s="445">
        <f t="shared" si="167"/>
        <v>0</v>
      </c>
      <c r="R1339" s="415" t="str">
        <f t="shared" si="168"/>
        <v>Leer</v>
      </c>
      <c r="S1339" s="445">
        <f>IF('Angaben KH-Standort'!D$29='A4'!D1339,IF('Angaben KH-Standort'!E$29="Ja",1,0),0)</f>
        <v>0</v>
      </c>
      <c r="T1339" s="445">
        <f>IF('Angaben KH-Standort'!D$30='A4'!D1339,IF('Angaben KH-Standort'!E$30="Ja",1,0),0)</f>
        <v>0</v>
      </c>
      <c r="U1339" s="445">
        <f>IF('Angaben KH-Standort'!D$31='A4'!D1339,IF('Angaben KH-Standort'!E$31="Ja",1,0),0)</f>
        <v>0</v>
      </c>
    </row>
    <row r="1340" spans="2:21" ht="15" customHeight="1" x14ac:dyDescent="0.3">
      <c r="B1340" s="70" t="str">
        <f t="shared" si="163"/>
        <v>!!!</v>
      </c>
      <c r="C1340" s="265" t="str">
        <f>IF(ISERROR(IF(LEN(E1340)&gt;0,VLOOKUP(TEXT($E1340,0),'Angaben Stationen'!$E$14:$J$213,5,0),"")),"?",IF(LEN(E1340)&gt;0,VLOOKUP(TEXT($E1340,0),'Angaben Stationen'!$E$14:$J$213,5,0),""))</f>
        <v/>
      </c>
      <c r="D1340" s="232" t="str">
        <f>IF(ISERROR(IF(LEN(E1340)&gt;0,VLOOKUP(TEXT($E1340,0),'Angaben Stationen'!$E$14:$J$213,6,0),"")),"STATION IST NICHT VORHANDEN",IF(LEN(E1340)&gt;0,VLOOKUP(TEXT($E1340,0),'Angaben Stationen'!$E$14:$J$213,6,0),""))</f>
        <v/>
      </c>
      <c r="E1340" s="287"/>
      <c r="F1340" s="234"/>
      <c r="G1340" s="234"/>
      <c r="H1340" s="263"/>
      <c r="I1340" s="169"/>
      <c r="K1340" s="445" t="str">
        <f t="shared" si="164"/>
        <v>Leer</v>
      </c>
      <c r="L1340" s="445" t="str">
        <f>VLOOKUP($D1340,{"29 - Psychiatrie (Erwachsene)","BGI";"297 - stationsäquivalente Behandlung in der Erwachsenenpsychiatrie (29)","BGI";"30 - Kinder- und Jugendpsychiatrie","BGII";"307 - stationsäquivalente Behandlung in der Kinder- und Jugendpsychiatrie (30)","BGII";"31 - Psychosomatik","BGI";"","Leer"},2,0)</f>
        <v>Leer</v>
      </c>
      <c r="M1340" s="445">
        <f t="shared" si="161"/>
        <v>0</v>
      </c>
      <c r="N1340" s="445">
        <f t="shared" si="162"/>
        <v>0</v>
      </c>
      <c r="O1340" s="445">
        <f t="shared" si="165"/>
        <v>0</v>
      </c>
      <c r="P1340" s="445">
        <f t="shared" si="166"/>
        <v>0</v>
      </c>
      <c r="Q1340" s="445">
        <f t="shared" si="167"/>
        <v>0</v>
      </c>
      <c r="R1340" s="415" t="str">
        <f t="shared" si="168"/>
        <v>Leer</v>
      </c>
      <c r="S1340" s="445">
        <f>IF('Angaben KH-Standort'!D$29='A4'!D1340,IF('Angaben KH-Standort'!E$29="Ja",1,0),0)</f>
        <v>0</v>
      </c>
      <c r="T1340" s="445">
        <f>IF('Angaben KH-Standort'!D$30='A4'!D1340,IF('Angaben KH-Standort'!E$30="Ja",1,0),0)</f>
        <v>0</v>
      </c>
      <c r="U1340" s="445">
        <f>IF('Angaben KH-Standort'!D$31='A4'!D1340,IF('Angaben KH-Standort'!E$31="Ja",1,0),0)</f>
        <v>0</v>
      </c>
    </row>
    <row r="1341" spans="2:21" ht="15" customHeight="1" x14ac:dyDescent="0.3">
      <c r="B1341" s="70" t="str">
        <f t="shared" si="163"/>
        <v>!!!</v>
      </c>
      <c r="C1341" s="265" t="str">
        <f>IF(ISERROR(IF(LEN(E1341)&gt;0,VLOOKUP(TEXT($E1341,0),'Angaben Stationen'!$E$14:$J$213,5,0),"")),"?",IF(LEN(E1341)&gt;0,VLOOKUP(TEXT($E1341,0),'Angaben Stationen'!$E$14:$J$213,5,0),""))</f>
        <v/>
      </c>
      <c r="D1341" s="232" t="str">
        <f>IF(ISERROR(IF(LEN(E1341)&gt;0,VLOOKUP(TEXT($E1341,0),'Angaben Stationen'!$E$14:$J$213,6,0),"")),"STATION IST NICHT VORHANDEN",IF(LEN(E1341)&gt;0,VLOOKUP(TEXT($E1341,0),'Angaben Stationen'!$E$14:$J$213,6,0),""))</f>
        <v/>
      </c>
      <c r="E1341" s="287"/>
      <c r="F1341" s="234"/>
      <c r="G1341" s="234"/>
      <c r="H1341" s="263"/>
      <c r="I1341" s="169"/>
      <c r="K1341" s="445" t="str">
        <f t="shared" si="164"/>
        <v>Leer</v>
      </c>
      <c r="L1341" s="445" t="str">
        <f>VLOOKUP($D1341,{"29 - Psychiatrie (Erwachsene)","BGI";"297 - stationsäquivalente Behandlung in der Erwachsenenpsychiatrie (29)","BGI";"30 - Kinder- und Jugendpsychiatrie","BGII";"307 - stationsäquivalente Behandlung in der Kinder- und Jugendpsychiatrie (30)","BGII";"31 - Psychosomatik","BGI";"","Leer"},2,0)</f>
        <v>Leer</v>
      </c>
      <c r="M1341" s="445">
        <f t="shared" si="161"/>
        <v>0</v>
      </c>
      <c r="N1341" s="445">
        <f t="shared" si="162"/>
        <v>0</v>
      </c>
      <c r="O1341" s="445">
        <f t="shared" si="165"/>
        <v>0</v>
      </c>
      <c r="P1341" s="445">
        <f t="shared" si="166"/>
        <v>0</v>
      </c>
      <c r="Q1341" s="445">
        <f t="shared" si="167"/>
        <v>0</v>
      </c>
      <c r="R1341" s="415" t="str">
        <f t="shared" si="168"/>
        <v>Leer</v>
      </c>
      <c r="S1341" s="445">
        <f>IF('Angaben KH-Standort'!D$29='A4'!D1341,IF('Angaben KH-Standort'!E$29="Ja",1,0),0)</f>
        <v>0</v>
      </c>
      <c r="T1341" s="445">
        <f>IF('Angaben KH-Standort'!D$30='A4'!D1341,IF('Angaben KH-Standort'!E$30="Ja",1,0),0)</f>
        <v>0</v>
      </c>
      <c r="U1341" s="445">
        <f>IF('Angaben KH-Standort'!D$31='A4'!D1341,IF('Angaben KH-Standort'!E$31="Ja",1,0),0)</f>
        <v>0</v>
      </c>
    </row>
    <row r="1342" spans="2:21" ht="15" customHeight="1" x14ac:dyDescent="0.3">
      <c r="B1342" s="70" t="str">
        <f t="shared" si="163"/>
        <v>!!!</v>
      </c>
      <c r="C1342" s="265" t="str">
        <f>IF(ISERROR(IF(LEN(E1342)&gt;0,VLOOKUP(TEXT($E1342,0),'Angaben Stationen'!$E$14:$J$213,5,0),"")),"?",IF(LEN(E1342)&gt;0,VLOOKUP(TEXT($E1342,0),'Angaben Stationen'!$E$14:$J$213,5,0),""))</f>
        <v/>
      </c>
      <c r="D1342" s="232" t="str">
        <f>IF(ISERROR(IF(LEN(E1342)&gt;0,VLOOKUP(TEXT($E1342,0),'Angaben Stationen'!$E$14:$J$213,6,0),"")),"STATION IST NICHT VORHANDEN",IF(LEN(E1342)&gt;0,VLOOKUP(TEXT($E1342,0),'Angaben Stationen'!$E$14:$J$213,6,0),""))</f>
        <v/>
      </c>
      <c r="E1342" s="287"/>
      <c r="F1342" s="234"/>
      <c r="G1342" s="234"/>
      <c r="H1342" s="263"/>
      <c r="I1342" s="169"/>
      <c r="K1342" s="445" t="str">
        <f t="shared" si="164"/>
        <v>Leer</v>
      </c>
      <c r="L1342" s="445" t="str">
        <f>VLOOKUP($D1342,{"29 - Psychiatrie (Erwachsene)","BGI";"297 - stationsäquivalente Behandlung in der Erwachsenenpsychiatrie (29)","BGI";"30 - Kinder- und Jugendpsychiatrie","BGII";"307 - stationsäquivalente Behandlung in der Kinder- und Jugendpsychiatrie (30)","BGII";"31 - Psychosomatik","BGI";"","Leer"},2,0)</f>
        <v>Leer</v>
      </c>
      <c r="M1342" s="445">
        <f t="shared" si="161"/>
        <v>0</v>
      </c>
      <c r="N1342" s="445">
        <f t="shared" si="162"/>
        <v>0</v>
      </c>
      <c r="O1342" s="445">
        <f t="shared" si="165"/>
        <v>0</v>
      </c>
      <c r="P1342" s="445">
        <f t="shared" si="166"/>
        <v>0</v>
      </c>
      <c r="Q1342" s="445">
        <f t="shared" si="167"/>
        <v>0</v>
      </c>
      <c r="R1342" s="415" t="str">
        <f t="shared" si="168"/>
        <v>Leer</v>
      </c>
      <c r="S1342" s="445">
        <f>IF('Angaben KH-Standort'!D$29='A4'!D1342,IF('Angaben KH-Standort'!E$29="Ja",1,0),0)</f>
        <v>0</v>
      </c>
      <c r="T1342" s="445">
        <f>IF('Angaben KH-Standort'!D$30='A4'!D1342,IF('Angaben KH-Standort'!E$30="Ja",1,0),0)</f>
        <v>0</v>
      </c>
      <c r="U1342" s="445">
        <f>IF('Angaben KH-Standort'!D$31='A4'!D1342,IF('Angaben KH-Standort'!E$31="Ja",1,0),0)</f>
        <v>0</v>
      </c>
    </row>
    <row r="1343" spans="2:21" ht="15" customHeight="1" x14ac:dyDescent="0.3">
      <c r="B1343" s="70" t="str">
        <f t="shared" si="163"/>
        <v>!!!</v>
      </c>
      <c r="C1343" s="265" t="str">
        <f>IF(ISERROR(IF(LEN(E1343)&gt;0,VLOOKUP(TEXT($E1343,0),'Angaben Stationen'!$E$14:$J$213,5,0),"")),"?",IF(LEN(E1343)&gt;0,VLOOKUP(TEXT($E1343,0),'Angaben Stationen'!$E$14:$J$213,5,0),""))</f>
        <v/>
      </c>
      <c r="D1343" s="232" t="str">
        <f>IF(ISERROR(IF(LEN(E1343)&gt;0,VLOOKUP(TEXT($E1343,0),'Angaben Stationen'!$E$14:$J$213,6,0),"")),"STATION IST NICHT VORHANDEN",IF(LEN(E1343)&gt;0,VLOOKUP(TEXT($E1343,0),'Angaben Stationen'!$E$14:$J$213,6,0),""))</f>
        <v/>
      </c>
      <c r="E1343" s="287"/>
      <c r="F1343" s="234"/>
      <c r="G1343" s="234"/>
      <c r="H1343" s="263"/>
      <c r="I1343" s="169"/>
      <c r="K1343" s="445" t="str">
        <f t="shared" si="164"/>
        <v>Leer</v>
      </c>
      <c r="L1343" s="445" t="str">
        <f>VLOOKUP($D1343,{"29 - Psychiatrie (Erwachsene)","BGI";"297 - stationsäquivalente Behandlung in der Erwachsenenpsychiatrie (29)","BGI";"30 - Kinder- und Jugendpsychiatrie","BGII";"307 - stationsäquivalente Behandlung in der Kinder- und Jugendpsychiatrie (30)","BGII";"31 - Psychosomatik","BGI";"","Leer"},2,0)</f>
        <v>Leer</v>
      </c>
      <c r="M1343" s="445">
        <f t="shared" si="161"/>
        <v>0</v>
      </c>
      <c r="N1343" s="445">
        <f t="shared" si="162"/>
        <v>0</v>
      </c>
      <c r="O1343" s="445">
        <f t="shared" si="165"/>
        <v>0</v>
      </c>
      <c r="P1343" s="445">
        <f t="shared" si="166"/>
        <v>0</v>
      </c>
      <c r="Q1343" s="445">
        <f t="shared" si="167"/>
        <v>0</v>
      </c>
      <c r="R1343" s="415" t="str">
        <f t="shared" si="168"/>
        <v>Leer</v>
      </c>
      <c r="S1343" s="445">
        <f>IF('Angaben KH-Standort'!D$29='A4'!D1343,IF('Angaben KH-Standort'!E$29="Ja",1,0),0)</f>
        <v>0</v>
      </c>
      <c r="T1343" s="445">
        <f>IF('Angaben KH-Standort'!D$30='A4'!D1343,IF('Angaben KH-Standort'!E$30="Ja",1,0),0)</f>
        <v>0</v>
      </c>
      <c r="U1343" s="445">
        <f>IF('Angaben KH-Standort'!D$31='A4'!D1343,IF('Angaben KH-Standort'!E$31="Ja",1,0),0)</f>
        <v>0</v>
      </c>
    </row>
    <row r="1344" spans="2:21" ht="15" customHeight="1" x14ac:dyDescent="0.3">
      <c r="B1344" s="70" t="str">
        <f t="shared" si="163"/>
        <v>!!!</v>
      </c>
      <c r="C1344" s="265" t="str">
        <f>IF(ISERROR(IF(LEN(E1344)&gt;0,VLOOKUP(TEXT($E1344,0),'Angaben Stationen'!$E$14:$J$213,5,0),"")),"?",IF(LEN(E1344)&gt;0,VLOOKUP(TEXT($E1344,0),'Angaben Stationen'!$E$14:$J$213,5,0),""))</f>
        <v/>
      </c>
      <c r="D1344" s="232" t="str">
        <f>IF(ISERROR(IF(LEN(E1344)&gt;0,VLOOKUP(TEXT($E1344,0),'Angaben Stationen'!$E$14:$J$213,6,0),"")),"STATION IST NICHT VORHANDEN",IF(LEN(E1344)&gt;0,VLOOKUP(TEXT($E1344,0),'Angaben Stationen'!$E$14:$J$213,6,0),""))</f>
        <v/>
      </c>
      <c r="E1344" s="287"/>
      <c r="F1344" s="234"/>
      <c r="G1344" s="234"/>
      <c r="H1344" s="263"/>
      <c r="I1344" s="169"/>
      <c r="K1344" s="445" t="str">
        <f t="shared" si="164"/>
        <v>Leer</v>
      </c>
      <c r="L1344" s="445" t="str">
        <f>VLOOKUP($D1344,{"29 - Psychiatrie (Erwachsene)","BGI";"297 - stationsäquivalente Behandlung in der Erwachsenenpsychiatrie (29)","BGI";"30 - Kinder- und Jugendpsychiatrie","BGII";"307 - stationsäquivalente Behandlung in der Kinder- und Jugendpsychiatrie (30)","BGII";"31 - Psychosomatik","BGI";"","Leer"},2,0)</f>
        <v>Leer</v>
      </c>
      <c r="M1344" s="445">
        <f t="shared" si="161"/>
        <v>0</v>
      </c>
      <c r="N1344" s="445">
        <f t="shared" si="162"/>
        <v>0</v>
      </c>
      <c r="O1344" s="445">
        <f t="shared" si="165"/>
        <v>0</v>
      </c>
      <c r="P1344" s="445">
        <f t="shared" si="166"/>
        <v>0</v>
      </c>
      <c r="Q1344" s="445">
        <f t="shared" si="167"/>
        <v>0</v>
      </c>
      <c r="R1344" s="415" t="str">
        <f t="shared" si="168"/>
        <v>Leer</v>
      </c>
      <c r="S1344" s="445">
        <f>IF('Angaben KH-Standort'!D$29='A4'!D1344,IF('Angaben KH-Standort'!E$29="Ja",1,0),0)</f>
        <v>0</v>
      </c>
      <c r="T1344" s="445">
        <f>IF('Angaben KH-Standort'!D$30='A4'!D1344,IF('Angaben KH-Standort'!E$30="Ja",1,0),0)</f>
        <v>0</v>
      </c>
      <c r="U1344" s="445">
        <f>IF('Angaben KH-Standort'!D$31='A4'!D1344,IF('Angaben KH-Standort'!E$31="Ja",1,0),0)</f>
        <v>0</v>
      </c>
    </row>
    <row r="1345" spans="2:21" ht="15" customHeight="1" x14ac:dyDescent="0.3">
      <c r="B1345" s="70" t="str">
        <f t="shared" si="163"/>
        <v>!!!</v>
      </c>
      <c r="C1345" s="265" t="str">
        <f>IF(ISERROR(IF(LEN(E1345)&gt;0,VLOOKUP(TEXT($E1345,0),'Angaben Stationen'!$E$14:$J$213,5,0),"")),"?",IF(LEN(E1345)&gt;0,VLOOKUP(TEXT($E1345,0),'Angaben Stationen'!$E$14:$J$213,5,0),""))</f>
        <v/>
      </c>
      <c r="D1345" s="232" t="str">
        <f>IF(ISERROR(IF(LEN(E1345)&gt;0,VLOOKUP(TEXT($E1345,0),'Angaben Stationen'!$E$14:$J$213,6,0),"")),"STATION IST NICHT VORHANDEN",IF(LEN(E1345)&gt;0,VLOOKUP(TEXT($E1345,0),'Angaben Stationen'!$E$14:$J$213,6,0),""))</f>
        <v/>
      </c>
      <c r="E1345" s="287"/>
      <c r="F1345" s="234"/>
      <c r="G1345" s="234"/>
      <c r="H1345" s="263"/>
      <c r="I1345" s="169"/>
      <c r="K1345" s="445" t="str">
        <f t="shared" si="164"/>
        <v>Leer</v>
      </c>
      <c r="L1345" s="445" t="str">
        <f>VLOOKUP($D1345,{"29 - Psychiatrie (Erwachsene)","BGI";"297 - stationsäquivalente Behandlung in der Erwachsenenpsychiatrie (29)","BGI";"30 - Kinder- und Jugendpsychiatrie","BGII";"307 - stationsäquivalente Behandlung in der Kinder- und Jugendpsychiatrie (30)","BGII";"31 - Psychosomatik","BGI";"","Leer"},2,0)</f>
        <v>Leer</v>
      </c>
      <c r="M1345" s="445">
        <f t="shared" si="161"/>
        <v>0</v>
      </c>
      <c r="N1345" s="445">
        <f t="shared" si="162"/>
        <v>0</v>
      </c>
      <c r="O1345" s="445">
        <f t="shared" si="165"/>
        <v>0</v>
      </c>
      <c r="P1345" s="445">
        <f t="shared" si="166"/>
        <v>0</v>
      </c>
      <c r="Q1345" s="445">
        <f t="shared" si="167"/>
        <v>0</v>
      </c>
      <c r="R1345" s="415" t="str">
        <f t="shared" si="168"/>
        <v>Leer</v>
      </c>
      <c r="S1345" s="445">
        <f>IF('Angaben KH-Standort'!D$29='A4'!D1345,IF('Angaben KH-Standort'!E$29="Ja",1,0),0)</f>
        <v>0</v>
      </c>
      <c r="T1345" s="445">
        <f>IF('Angaben KH-Standort'!D$30='A4'!D1345,IF('Angaben KH-Standort'!E$30="Ja",1,0),0)</f>
        <v>0</v>
      </c>
      <c r="U1345" s="445">
        <f>IF('Angaben KH-Standort'!D$31='A4'!D1345,IF('Angaben KH-Standort'!E$31="Ja",1,0),0)</f>
        <v>0</v>
      </c>
    </row>
    <row r="1346" spans="2:21" ht="15" customHeight="1" x14ac:dyDescent="0.3">
      <c r="B1346" s="70" t="str">
        <f t="shared" si="163"/>
        <v>!!!</v>
      </c>
      <c r="C1346" s="265" t="str">
        <f>IF(ISERROR(IF(LEN(E1346)&gt;0,VLOOKUP(TEXT($E1346,0),'Angaben Stationen'!$E$14:$J$213,5,0),"")),"?",IF(LEN(E1346)&gt;0,VLOOKUP(TEXT($E1346,0),'Angaben Stationen'!$E$14:$J$213,5,0),""))</f>
        <v/>
      </c>
      <c r="D1346" s="232" t="str">
        <f>IF(ISERROR(IF(LEN(E1346)&gt;0,VLOOKUP(TEXT($E1346,0),'Angaben Stationen'!$E$14:$J$213,6,0),"")),"STATION IST NICHT VORHANDEN",IF(LEN(E1346)&gt;0,VLOOKUP(TEXT($E1346,0),'Angaben Stationen'!$E$14:$J$213,6,0),""))</f>
        <v/>
      </c>
      <c r="E1346" s="287"/>
      <c r="F1346" s="234"/>
      <c r="G1346" s="234"/>
      <c r="H1346" s="263"/>
      <c r="I1346" s="169"/>
      <c r="K1346" s="445" t="str">
        <f t="shared" si="164"/>
        <v>Leer</v>
      </c>
      <c r="L1346" s="445" t="str">
        <f>VLOOKUP($D1346,{"29 - Psychiatrie (Erwachsene)","BGI";"297 - stationsäquivalente Behandlung in der Erwachsenenpsychiatrie (29)","BGI";"30 - Kinder- und Jugendpsychiatrie","BGII";"307 - stationsäquivalente Behandlung in der Kinder- und Jugendpsychiatrie (30)","BGII";"31 - Psychosomatik","BGI";"","Leer"},2,0)</f>
        <v>Leer</v>
      </c>
      <c r="M1346" s="445">
        <f t="shared" si="161"/>
        <v>0</v>
      </c>
      <c r="N1346" s="445">
        <f t="shared" si="162"/>
        <v>0</v>
      </c>
      <c r="O1346" s="445">
        <f t="shared" si="165"/>
        <v>0</v>
      </c>
      <c r="P1346" s="445">
        <f t="shared" si="166"/>
        <v>0</v>
      </c>
      <c r="Q1346" s="445">
        <f t="shared" si="167"/>
        <v>0</v>
      </c>
      <c r="R1346" s="415" t="str">
        <f t="shared" si="168"/>
        <v>Leer</v>
      </c>
      <c r="S1346" s="445">
        <f>IF('Angaben KH-Standort'!D$29='A4'!D1346,IF('Angaben KH-Standort'!E$29="Ja",1,0),0)</f>
        <v>0</v>
      </c>
      <c r="T1346" s="445">
        <f>IF('Angaben KH-Standort'!D$30='A4'!D1346,IF('Angaben KH-Standort'!E$30="Ja",1,0),0)</f>
        <v>0</v>
      </c>
      <c r="U1346" s="445">
        <f>IF('Angaben KH-Standort'!D$31='A4'!D1346,IF('Angaben KH-Standort'!E$31="Ja",1,0),0)</f>
        <v>0</v>
      </c>
    </row>
    <row r="1347" spans="2:21" ht="15" customHeight="1" x14ac:dyDescent="0.3">
      <c r="B1347" s="70" t="str">
        <f t="shared" si="163"/>
        <v>!!!</v>
      </c>
      <c r="C1347" s="265" t="str">
        <f>IF(ISERROR(IF(LEN(E1347)&gt;0,VLOOKUP(TEXT($E1347,0),'Angaben Stationen'!$E$14:$J$213,5,0),"")),"?",IF(LEN(E1347)&gt;0,VLOOKUP(TEXT($E1347,0),'Angaben Stationen'!$E$14:$J$213,5,0),""))</f>
        <v/>
      </c>
      <c r="D1347" s="232" t="str">
        <f>IF(ISERROR(IF(LEN(E1347)&gt;0,VLOOKUP(TEXT($E1347,0),'Angaben Stationen'!$E$14:$J$213,6,0),"")),"STATION IST NICHT VORHANDEN",IF(LEN(E1347)&gt;0,VLOOKUP(TEXT($E1347,0),'Angaben Stationen'!$E$14:$J$213,6,0),""))</f>
        <v/>
      </c>
      <c r="E1347" s="287"/>
      <c r="F1347" s="234"/>
      <c r="G1347" s="234"/>
      <c r="H1347" s="263"/>
      <c r="I1347" s="169"/>
      <c r="K1347" s="445" t="str">
        <f t="shared" si="164"/>
        <v>Leer</v>
      </c>
      <c r="L1347" s="445" t="str">
        <f>VLOOKUP($D1347,{"29 - Psychiatrie (Erwachsene)","BGI";"297 - stationsäquivalente Behandlung in der Erwachsenenpsychiatrie (29)","BGI";"30 - Kinder- und Jugendpsychiatrie","BGII";"307 - stationsäquivalente Behandlung in der Kinder- und Jugendpsychiatrie (30)","BGII";"31 - Psychosomatik","BGI";"","Leer"},2,0)</f>
        <v>Leer</v>
      </c>
      <c r="M1347" s="445">
        <f t="shared" si="161"/>
        <v>0</v>
      </c>
      <c r="N1347" s="445">
        <f t="shared" si="162"/>
        <v>0</v>
      </c>
      <c r="O1347" s="445">
        <f t="shared" si="165"/>
        <v>0</v>
      </c>
      <c r="P1347" s="445">
        <f t="shared" si="166"/>
        <v>0</v>
      </c>
      <c r="Q1347" s="445">
        <f t="shared" si="167"/>
        <v>0</v>
      </c>
      <c r="R1347" s="415" t="str">
        <f t="shared" si="168"/>
        <v>Leer</v>
      </c>
      <c r="S1347" s="445">
        <f>IF('Angaben KH-Standort'!D$29='A4'!D1347,IF('Angaben KH-Standort'!E$29="Ja",1,0),0)</f>
        <v>0</v>
      </c>
      <c r="T1347" s="445">
        <f>IF('Angaben KH-Standort'!D$30='A4'!D1347,IF('Angaben KH-Standort'!E$30="Ja",1,0),0)</f>
        <v>0</v>
      </c>
      <c r="U1347" s="445">
        <f>IF('Angaben KH-Standort'!D$31='A4'!D1347,IF('Angaben KH-Standort'!E$31="Ja",1,0),0)</f>
        <v>0</v>
      </c>
    </row>
    <row r="1348" spans="2:21" ht="15" customHeight="1" x14ac:dyDescent="0.3">
      <c r="B1348" s="70" t="str">
        <f t="shared" si="163"/>
        <v>!!!</v>
      </c>
      <c r="C1348" s="265" t="str">
        <f>IF(ISERROR(IF(LEN(E1348)&gt;0,VLOOKUP(TEXT($E1348,0),'Angaben Stationen'!$E$14:$J$213,5,0),"")),"?",IF(LEN(E1348)&gt;0,VLOOKUP(TEXT($E1348,0),'Angaben Stationen'!$E$14:$J$213,5,0),""))</f>
        <v/>
      </c>
      <c r="D1348" s="232" t="str">
        <f>IF(ISERROR(IF(LEN(E1348)&gt;0,VLOOKUP(TEXT($E1348,0),'Angaben Stationen'!$E$14:$J$213,6,0),"")),"STATION IST NICHT VORHANDEN",IF(LEN(E1348)&gt;0,VLOOKUP(TEXT($E1348,0),'Angaben Stationen'!$E$14:$J$213,6,0),""))</f>
        <v/>
      </c>
      <c r="E1348" s="287"/>
      <c r="F1348" s="234"/>
      <c r="G1348" s="234"/>
      <c r="H1348" s="263"/>
      <c r="I1348" s="169"/>
      <c r="K1348" s="445" t="str">
        <f t="shared" si="164"/>
        <v>Leer</v>
      </c>
      <c r="L1348" s="445" t="str">
        <f>VLOOKUP($D1348,{"29 - Psychiatrie (Erwachsene)","BGI";"297 - stationsäquivalente Behandlung in der Erwachsenenpsychiatrie (29)","BGI";"30 - Kinder- und Jugendpsychiatrie","BGII";"307 - stationsäquivalente Behandlung in der Kinder- und Jugendpsychiatrie (30)","BGII";"31 - Psychosomatik","BGI";"","Leer"},2,0)</f>
        <v>Leer</v>
      </c>
      <c r="M1348" s="445">
        <f t="shared" si="161"/>
        <v>0</v>
      </c>
      <c r="N1348" s="445">
        <f t="shared" si="162"/>
        <v>0</v>
      </c>
      <c r="O1348" s="445">
        <f t="shared" si="165"/>
        <v>0</v>
      </c>
      <c r="P1348" s="445">
        <f t="shared" si="166"/>
        <v>0</v>
      </c>
      <c r="Q1348" s="445">
        <f t="shared" si="167"/>
        <v>0</v>
      </c>
      <c r="R1348" s="415" t="str">
        <f t="shared" si="168"/>
        <v>Leer</v>
      </c>
      <c r="S1348" s="445">
        <f>IF('Angaben KH-Standort'!D$29='A4'!D1348,IF('Angaben KH-Standort'!E$29="Ja",1,0),0)</f>
        <v>0</v>
      </c>
      <c r="T1348" s="445">
        <f>IF('Angaben KH-Standort'!D$30='A4'!D1348,IF('Angaben KH-Standort'!E$30="Ja",1,0),0)</f>
        <v>0</v>
      </c>
      <c r="U1348" s="445">
        <f>IF('Angaben KH-Standort'!D$31='A4'!D1348,IF('Angaben KH-Standort'!E$31="Ja",1,0),0)</f>
        <v>0</v>
      </c>
    </row>
    <row r="1349" spans="2:21" ht="15" customHeight="1" x14ac:dyDescent="0.3">
      <c r="B1349" s="70" t="str">
        <f t="shared" si="163"/>
        <v>!!!</v>
      </c>
      <c r="C1349" s="265" t="str">
        <f>IF(ISERROR(IF(LEN(E1349)&gt;0,VLOOKUP(TEXT($E1349,0),'Angaben Stationen'!$E$14:$J$213,5,0),"")),"?",IF(LEN(E1349)&gt;0,VLOOKUP(TEXT($E1349,0),'Angaben Stationen'!$E$14:$J$213,5,0),""))</f>
        <v/>
      </c>
      <c r="D1349" s="232" t="str">
        <f>IF(ISERROR(IF(LEN(E1349)&gt;0,VLOOKUP(TEXT($E1349,0),'Angaben Stationen'!$E$14:$J$213,6,0),"")),"STATION IST NICHT VORHANDEN",IF(LEN(E1349)&gt;0,VLOOKUP(TEXT($E1349,0),'Angaben Stationen'!$E$14:$J$213,6,0),""))</f>
        <v/>
      </c>
      <c r="E1349" s="287"/>
      <c r="F1349" s="234"/>
      <c r="G1349" s="234"/>
      <c r="H1349" s="263"/>
      <c r="I1349" s="169"/>
      <c r="K1349" s="445" t="str">
        <f t="shared" si="164"/>
        <v>Leer</v>
      </c>
      <c r="L1349" s="445" t="str">
        <f>VLOOKUP($D1349,{"29 - Psychiatrie (Erwachsene)","BGI";"297 - stationsäquivalente Behandlung in der Erwachsenenpsychiatrie (29)","BGI";"30 - Kinder- und Jugendpsychiatrie","BGII";"307 - stationsäquivalente Behandlung in der Kinder- und Jugendpsychiatrie (30)","BGII";"31 - Psychosomatik","BGI";"","Leer"},2,0)</f>
        <v>Leer</v>
      </c>
      <c r="M1349" s="445">
        <f t="shared" si="161"/>
        <v>0</v>
      </c>
      <c r="N1349" s="445">
        <f t="shared" si="162"/>
        <v>0</v>
      </c>
      <c r="O1349" s="445">
        <f t="shared" si="165"/>
        <v>0</v>
      </c>
      <c r="P1349" s="445">
        <f t="shared" si="166"/>
        <v>0</v>
      </c>
      <c r="Q1349" s="445">
        <f t="shared" si="167"/>
        <v>0</v>
      </c>
      <c r="R1349" s="415" t="str">
        <f t="shared" si="168"/>
        <v>Leer</v>
      </c>
      <c r="S1349" s="445">
        <f>IF('Angaben KH-Standort'!D$29='A4'!D1349,IF('Angaben KH-Standort'!E$29="Ja",1,0),0)</f>
        <v>0</v>
      </c>
      <c r="T1349" s="445">
        <f>IF('Angaben KH-Standort'!D$30='A4'!D1349,IF('Angaben KH-Standort'!E$30="Ja",1,0),0)</f>
        <v>0</v>
      </c>
      <c r="U1349" s="445">
        <f>IF('Angaben KH-Standort'!D$31='A4'!D1349,IF('Angaben KH-Standort'!E$31="Ja",1,0),0)</f>
        <v>0</v>
      </c>
    </row>
    <row r="1350" spans="2:21" ht="15" customHeight="1" x14ac:dyDescent="0.3">
      <c r="B1350" s="70" t="str">
        <f t="shared" si="163"/>
        <v>!!!</v>
      </c>
      <c r="C1350" s="265" t="str">
        <f>IF(ISERROR(IF(LEN(E1350)&gt;0,VLOOKUP(TEXT($E1350,0),'Angaben Stationen'!$E$14:$J$213,5,0),"")),"?",IF(LEN(E1350)&gt;0,VLOOKUP(TEXT($E1350,0),'Angaben Stationen'!$E$14:$J$213,5,0),""))</f>
        <v/>
      </c>
      <c r="D1350" s="232" t="str">
        <f>IF(ISERROR(IF(LEN(E1350)&gt;0,VLOOKUP(TEXT($E1350,0),'Angaben Stationen'!$E$14:$J$213,6,0),"")),"STATION IST NICHT VORHANDEN",IF(LEN(E1350)&gt;0,VLOOKUP(TEXT($E1350,0),'Angaben Stationen'!$E$14:$J$213,6,0),""))</f>
        <v/>
      </c>
      <c r="E1350" s="287"/>
      <c r="F1350" s="234"/>
      <c r="G1350" s="234"/>
      <c r="H1350" s="263"/>
      <c r="I1350" s="169"/>
      <c r="K1350" s="445" t="str">
        <f t="shared" si="164"/>
        <v>Leer</v>
      </c>
      <c r="L1350" s="445" t="str">
        <f>VLOOKUP($D1350,{"29 - Psychiatrie (Erwachsene)","BGI";"297 - stationsäquivalente Behandlung in der Erwachsenenpsychiatrie (29)","BGI";"30 - Kinder- und Jugendpsychiatrie","BGII";"307 - stationsäquivalente Behandlung in der Kinder- und Jugendpsychiatrie (30)","BGII";"31 - Psychosomatik","BGI";"","Leer"},2,0)</f>
        <v>Leer</v>
      </c>
      <c r="M1350" s="445">
        <f t="shared" si="161"/>
        <v>0</v>
      </c>
      <c r="N1350" s="445">
        <f t="shared" si="162"/>
        <v>0</v>
      </c>
      <c r="O1350" s="445">
        <f t="shared" si="165"/>
        <v>0</v>
      </c>
      <c r="P1350" s="445">
        <f t="shared" si="166"/>
        <v>0</v>
      </c>
      <c r="Q1350" s="445">
        <f t="shared" si="167"/>
        <v>0</v>
      </c>
      <c r="R1350" s="415" t="str">
        <f t="shared" si="168"/>
        <v>Leer</v>
      </c>
      <c r="S1350" s="445">
        <f>IF('Angaben KH-Standort'!D$29='A4'!D1350,IF('Angaben KH-Standort'!E$29="Ja",1,0),0)</f>
        <v>0</v>
      </c>
      <c r="T1350" s="445">
        <f>IF('Angaben KH-Standort'!D$30='A4'!D1350,IF('Angaben KH-Standort'!E$30="Ja",1,0),0)</f>
        <v>0</v>
      </c>
      <c r="U1350" s="445">
        <f>IF('Angaben KH-Standort'!D$31='A4'!D1350,IF('Angaben KH-Standort'!E$31="Ja",1,0),0)</f>
        <v>0</v>
      </c>
    </row>
    <row r="1351" spans="2:21" ht="15" customHeight="1" x14ac:dyDescent="0.3">
      <c r="B1351" s="70" t="str">
        <f t="shared" si="163"/>
        <v>!!!</v>
      </c>
      <c r="C1351" s="265" t="str">
        <f>IF(ISERROR(IF(LEN(E1351)&gt;0,VLOOKUP(TEXT($E1351,0),'Angaben Stationen'!$E$14:$J$213,5,0),"")),"?",IF(LEN(E1351)&gt;0,VLOOKUP(TEXT($E1351,0),'Angaben Stationen'!$E$14:$J$213,5,0),""))</f>
        <v/>
      </c>
      <c r="D1351" s="232" t="str">
        <f>IF(ISERROR(IF(LEN(E1351)&gt;0,VLOOKUP(TEXT($E1351,0),'Angaben Stationen'!$E$14:$J$213,6,0),"")),"STATION IST NICHT VORHANDEN",IF(LEN(E1351)&gt;0,VLOOKUP(TEXT($E1351,0),'Angaben Stationen'!$E$14:$J$213,6,0),""))</f>
        <v/>
      </c>
      <c r="E1351" s="287"/>
      <c r="F1351" s="234"/>
      <c r="G1351" s="234"/>
      <c r="H1351" s="263"/>
      <c r="I1351" s="169"/>
      <c r="K1351" s="445" t="str">
        <f t="shared" si="164"/>
        <v>Leer</v>
      </c>
      <c r="L1351" s="445" t="str">
        <f>VLOOKUP($D1351,{"29 - Psychiatrie (Erwachsene)","BGI";"297 - stationsäquivalente Behandlung in der Erwachsenenpsychiatrie (29)","BGI";"30 - Kinder- und Jugendpsychiatrie","BGII";"307 - stationsäquivalente Behandlung in der Kinder- und Jugendpsychiatrie (30)","BGII";"31 - Psychosomatik","BGI";"","Leer"},2,0)</f>
        <v>Leer</v>
      </c>
      <c r="M1351" s="445">
        <f t="shared" si="161"/>
        <v>0</v>
      </c>
      <c r="N1351" s="445">
        <f t="shared" si="162"/>
        <v>0</v>
      </c>
      <c r="O1351" s="445">
        <f t="shared" si="165"/>
        <v>0</v>
      </c>
      <c r="P1351" s="445">
        <f t="shared" si="166"/>
        <v>0</v>
      </c>
      <c r="Q1351" s="445">
        <f t="shared" si="167"/>
        <v>0</v>
      </c>
      <c r="R1351" s="415" t="str">
        <f t="shared" si="168"/>
        <v>Leer</v>
      </c>
      <c r="S1351" s="445">
        <f>IF('Angaben KH-Standort'!D$29='A4'!D1351,IF('Angaben KH-Standort'!E$29="Ja",1,0),0)</f>
        <v>0</v>
      </c>
      <c r="T1351" s="445">
        <f>IF('Angaben KH-Standort'!D$30='A4'!D1351,IF('Angaben KH-Standort'!E$30="Ja",1,0),0)</f>
        <v>0</v>
      </c>
      <c r="U1351" s="445">
        <f>IF('Angaben KH-Standort'!D$31='A4'!D1351,IF('Angaben KH-Standort'!E$31="Ja",1,0),0)</f>
        <v>0</v>
      </c>
    </row>
    <row r="1352" spans="2:21" ht="15" customHeight="1" x14ac:dyDescent="0.3">
      <c r="B1352" s="70" t="str">
        <f t="shared" si="163"/>
        <v>!!!</v>
      </c>
      <c r="C1352" s="265" t="str">
        <f>IF(ISERROR(IF(LEN(E1352)&gt;0,VLOOKUP(TEXT($E1352,0),'Angaben Stationen'!$E$14:$J$213,5,0),"")),"?",IF(LEN(E1352)&gt;0,VLOOKUP(TEXT($E1352,0),'Angaben Stationen'!$E$14:$J$213,5,0),""))</f>
        <v/>
      </c>
      <c r="D1352" s="232" t="str">
        <f>IF(ISERROR(IF(LEN(E1352)&gt;0,VLOOKUP(TEXT($E1352,0),'Angaben Stationen'!$E$14:$J$213,6,0),"")),"STATION IST NICHT VORHANDEN",IF(LEN(E1352)&gt;0,VLOOKUP(TEXT($E1352,0),'Angaben Stationen'!$E$14:$J$213,6,0),""))</f>
        <v/>
      </c>
      <c r="E1352" s="287"/>
      <c r="F1352" s="234"/>
      <c r="G1352" s="234"/>
      <c r="H1352" s="263"/>
      <c r="I1352" s="169"/>
      <c r="K1352" s="445" t="str">
        <f t="shared" si="164"/>
        <v>Leer</v>
      </c>
      <c r="L1352" s="445" t="str">
        <f>VLOOKUP($D1352,{"29 - Psychiatrie (Erwachsene)","BGI";"297 - stationsäquivalente Behandlung in der Erwachsenenpsychiatrie (29)","BGI";"30 - Kinder- und Jugendpsychiatrie","BGII";"307 - stationsäquivalente Behandlung in der Kinder- und Jugendpsychiatrie (30)","BGII";"31 - Psychosomatik","BGI";"","Leer"},2,0)</f>
        <v>Leer</v>
      </c>
      <c r="M1352" s="445">
        <f t="shared" si="161"/>
        <v>0</v>
      </c>
      <c r="N1352" s="445">
        <f t="shared" si="162"/>
        <v>0</v>
      </c>
      <c r="O1352" s="445">
        <f t="shared" si="165"/>
        <v>0</v>
      </c>
      <c r="P1352" s="445">
        <f t="shared" si="166"/>
        <v>0</v>
      </c>
      <c r="Q1352" s="445">
        <f t="shared" si="167"/>
        <v>0</v>
      </c>
      <c r="R1352" s="415" t="str">
        <f t="shared" si="168"/>
        <v>Leer</v>
      </c>
      <c r="S1352" s="445">
        <f>IF('Angaben KH-Standort'!D$29='A4'!D1352,IF('Angaben KH-Standort'!E$29="Ja",1,0),0)</f>
        <v>0</v>
      </c>
      <c r="T1352" s="445">
        <f>IF('Angaben KH-Standort'!D$30='A4'!D1352,IF('Angaben KH-Standort'!E$30="Ja",1,0),0)</f>
        <v>0</v>
      </c>
      <c r="U1352" s="445">
        <f>IF('Angaben KH-Standort'!D$31='A4'!D1352,IF('Angaben KH-Standort'!E$31="Ja",1,0),0)</f>
        <v>0</v>
      </c>
    </row>
    <row r="1353" spans="2:21" ht="15" customHeight="1" x14ac:dyDescent="0.3">
      <c r="B1353" s="70" t="str">
        <f t="shared" si="163"/>
        <v>!!!</v>
      </c>
      <c r="C1353" s="265" t="str">
        <f>IF(ISERROR(IF(LEN(E1353)&gt;0,VLOOKUP(TEXT($E1353,0),'Angaben Stationen'!$E$14:$J$213,5,0),"")),"?",IF(LEN(E1353)&gt;0,VLOOKUP(TEXT($E1353,0),'Angaben Stationen'!$E$14:$J$213,5,0),""))</f>
        <v/>
      </c>
      <c r="D1353" s="232" t="str">
        <f>IF(ISERROR(IF(LEN(E1353)&gt;0,VLOOKUP(TEXT($E1353,0),'Angaben Stationen'!$E$14:$J$213,6,0),"")),"STATION IST NICHT VORHANDEN",IF(LEN(E1353)&gt;0,VLOOKUP(TEXT($E1353,0),'Angaben Stationen'!$E$14:$J$213,6,0),""))</f>
        <v/>
      </c>
      <c r="E1353" s="287"/>
      <c r="F1353" s="234"/>
      <c r="G1353" s="234"/>
      <c r="H1353" s="263"/>
      <c r="I1353" s="169"/>
      <c r="K1353" s="445" t="str">
        <f t="shared" si="164"/>
        <v>Leer</v>
      </c>
      <c r="L1353" s="445" t="str">
        <f>VLOOKUP($D1353,{"29 - Psychiatrie (Erwachsene)","BGI";"297 - stationsäquivalente Behandlung in der Erwachsenenpsychiatrie (29)","BGI";"30 - Kinder- und Jugendpsychiatrie","BGII";"307 - stationsäquivalente Behandlung in der Kinder- und Jugendpsychiatrie (30)","BGII";"31 - Psychosomatik","BGI";"","Leer"},2,0)</f>
        <v>Leer</v>
      </c>
      <c r="M1353" s="445">
        <f t="shared" si="161"/>
        <v>0</v>
      </c>
      <c r="N1353" s="445">
        <f t="shared" si="162"/>
        <v>0</v>
      </c>
      <c r="O1353" s="445">
        <f t="shared" si="165"/>
        <v>0</v>
      </c>
      <c r="P1353" s="445">
        <f t="shared" si="166"/>
        <v>0</v>
      </c>
      <c r="Q1353" s="445">
        <f t="shared" si="167"/>
        <v>0</v>
      </c>
      <c r="R1353" s="415" t="str">
        <f t="shared" si="168"/>
        <v>Leer</v>
      </c>
      <c r="S1353" s="445">
        <f>IF('Angaben KH-Standort'!D$29='A4'!D1353,IF('Angaben KH-Standort'!E$29="Ja",1,0),0)</f>
        <v>0</v>
      </c>
      <c r="T1353" s="445">
        <f>IF('Angaben KH-Standort'!D$30='A4'!D1353,IF('Angaben KH-Standort'!E$30="Ja",1,0),0)</f>
        <v>0</v>
      </c>
      <c r="U1353" s="445">
        <f>IF('Angaben KH-Standort'!D$31='A4'!D1353,IF('Angaben KH-Standort'!E$31="Ja",1,0),0)</f>
        <v>0</v>
      </c>
    </row>
    <row r="1354" spans="2:21" ht="15" customHeight="1" x14ac:dyDescent="0.3">
      <c r="B1354" s="70" t="str">
        <f t="shared" si="163"/>
        <v>!!!</v>
      </c>
      <c r="C1354" s="265" t="str">
        <f>IF(ISERROR(IF(LEN(E1354)&gt;0,VLOOKUP(TEXT($E1354,0),'Angaben Stationen'!$E$14:$J$213,5,0),"")),"?",IF(LEN(E1354)&gt;0,VLOOKUP(TEXT($E1354,0),'Angaben Stationen'!$E$14:$J$213,5,0),""))</f>
        <v/>
      </c>
      <c r="D1354" s="232" t="str">
        <f>IF(ISERROR(IF(LEN(E1354)&gt;0,VLOOKUP(TEXT($E1354,0),'Angaben Stationen'!$E$14:$J$213,6,0),"")),"STATION IST NICHT VORHANDEN",IF(LEN(E1354)&gt;0,VLOOKUP(TEXT($E1354,0),'Angaben Stationen'!$E$14:$J$213,6,0),""))</f>
        <v/>
      </c>
      <c r="E1354" s="287"/>
      <c r="F1354" s="234"/>
      <c r="G1354" s="234"/>
      <c r="H1354" s="263"/>
      <c r="I1354" s="169"/>
      <c r="K1354" s="445" t="str">
        <f t="shared" si="164"/>
        <v>Leer</v>
      </c>
      <c r="L1354" s="445" t="str">
        <f>VLOOKUP($D1354,{"29 - Psychiatrie (Erwachsene)","BGI";"297 - stationsäquivalente Behandlung in der Erwachsenenpsychiatrie (29)","BGI";"30 - Kinder- und Jugendpsychiatrie","BGII";"307 - stationsäquivalente Behandlung in der Kinder- und Jugendpsychiatrie (30)","BGII";"31 - Psychosomatik","BGI";"","Leer"},2,0)</f>
        <v>Leer</v>
      </c>
      <c r="M1354" s="445">
        <f t="shared" si="161"/>
        <v>0</v>
      </c>
      <c r="N1354" s="445">
        <f t="shared" si="162"/>
        <v>0</v>
      </c>
      <c r="O1354" s="445">
        <f t="shared" si="165"/>
        <v>0</v>
      </c>
      <c r="P1354" s="445">
        <f t="shared" si="166"/>
        <v>0</v>
      </c>
      <c r="Q1354" s="445">
        <f t="shared" si="167"/>
        <v>0</v>
      </c>
      <c r="R1354" s="415" t="str">
        <f t="shared" si="168"/>
        <v>Leer</v>
      </c>
      <c r="S1354" s="445">
        <f>IF('Angaben KH-Standort'!D$29='A4'!D1354,IF('Angaben KH-Standort'!E$29="Ja",1,0),0)</f>
        <v>0</v>
      </c>
      <c r="T1354" s="445">
        <f>IF('Angaben KH-Standort'!D$30='A4'!D1354,IF('Angaben KH-Standort'!E$30="Ja",1,0),0)</f>
        <v>0</v>
      </c>
      <c r="U1354" s="445">
        <f>IF('Angaben KH-Standort'!D$31='A4'!D1354,IF('Angaben KH-Standort'!E$31="Ja",1,0),0)</f>
        <v>0</v>
      </c>
    </row>
    <row r="1355" spans="2:21" ht="15" customHeight="1" x14ac:dyDescent="0.3">
      <c r="B1355" s="70" t="str">
        <f t="shared" si="163"/>
        <v>!!!</v>
      </c>
      <c r="C1355" s="265" t="str">
        <f>IF(ISERROR(IF(LEN(E1355)&gt;0,VLOOKUP(TEXT($E1355,0),'Angaben Stationen'!$E$14:$J$213,5,0),"")),"?",IF(LEN(E1355)&gt;0,VLOOKUP(TEXT($E1355,0),'Angaben Stationen'!$E$14:$J$213,5,0),""))</f>
        <v/>
      </c>
      <c r="D1355" s="232" t="str">
        <f>IF(ISERROR(IF(LEN(E1355)&gt;0,VLOOKUP(TEXT($E1355,0),'Angaben Stationen'!$E$14:$J$213,6,0),"")),"STATION IST NICHT VORHANDEN",IF(LEN(E1355)&gt;0,VLOOKUP(TEXT($E1355,0),'Angaben Stationen'!$E$14:$J$213,6,0),""))</f>
        <v/>
      </c>
      <c r="E1355" s="287"/>
      <c r="F1355" s="234"/>
      <c r="G1355" s="234"/>
      <c r="H1355" s="263"/>
      <c r="I1355" s="169"/>
      <c r="K1355" s="445" t="str">
        <f t="shared" si="164"/>
        <v>Leer</v>
      </c>
      <c r="L1355" s="445" t="str">
        <f>VLOOKUP($D1355,{"29 - Psychiatrie (Erwachsene)","BGI";"297 - stationsäquivalente Behandlung in der Erwachsenenpsychiatrie (29)","BGI";"30 - Kinder- und Jugendpsychiatrie","BGII";"307 - stationsäquivalente Behandlung in der Kinder- und Jugendpsychiatrie (30)","BGII";"31 - Psychosomatik","BGI";"","Leer"},2,0)</f>
        <v>Leer</v>
      </c>
      <c r="M1355" s="445">
        <f t="shared" si="161"/>
        <v>0</v>
      </c>
      <c r="N1355" s="445">
        <f t="shared" si="162"/>
        <v>0</v>
      </c>
      <c r="O1355" s="445">
        <f t="shared" si="165"/>
        <v>0</v>
      </c>
      <c r="P1355" s="445">
        <f t="shared" si="166"/>
        <v>0</v>
      </c>
      <c r="Q1355" s="445">
        <f t="shared" si="167"/>
        <v>0</v>
      </c>
      <c r="R1355" s="415" t="str">
        <f t="shared" si="168"/>
        <v>Leer</v>
      </c>
      <c r="S1355" s="445">
        <f>IF('Angaben KH-Standort'!D$29='A4'!D1355,IF('Angaben KH-Standort'!E$29="Ja",1,0),0)</f>
        <v>0</v>
      </c>
      <c r="T1355" s="445">
        <f>IF('Angaben KH-Standort'!D$30='A4'!D1355,IF('Angaben KH-Standort'!E$30="Ja",1,0),0)</f>
        <v>0</v>
      </c>
      <c r="U1355" s="445">
        <f>IF('Angaben KH-Standort'!D$31='A4'!D1355,IF('Angaben KH-Standort'!E$31="Ja",1,0),0)</f>
        <v>0</v>
      </c>
    </row>
    <row r="1356" spans="2:21" ht="15" customHeight="1" x14ac:dyDescent="0.3">
      <c r="B1356" s="70" t="str">
        <f t="shared" si="163"/>
        <v>!!!</v>
      </c>
      <c r="C1356" s="265" t="str">
        <f>IF(ISERROR(IF(LEN(E1356)&gt;0,VLOOKUP(TEXT($E1356,0),'Angaben Stationen'!$E$14:$J$213,5,0),"")),"?",IF(LEN(E1356)&gt;0,VLOOKUP(TEXT($E1356,0),'Angaben Stationen'!$E$14:$J$213,5,0),""))</f>
        <v/>
      </c>
      <c r="D1356" s="232" t="str">
        <f>IF(ISERROR(IF(LEN(E1356)&gt;0,VLOOKUP(TEXT($E1356,0),'Angaben Stationen'!$E$14:$J$213,6,0),"")),"STATION IST NICHT VORHANDEN",IF(LEN(E1356)&gt;0,VLOOKUP(TEXT($E1356,0),'Angaben Stationen'!$E$14:$J$213,6,0),""))</f>
        <v/>
      </c>
      <c r="E1356" s="287"/>
      <c r="F1356" s="234"/>
      <c r="G1356" s="234"/>
      <c r="H1356" s="263"/>
      <c r="I1356" s="169"/>
      <c r="K1356" s="445" t="str">
        <f t="shared" si="164"/>
        <v>Leer</v>
      </c>
      <c r="L1356" s="445" t="str">
        <f>VLOOKUP($D1356,{"29 - Psychiatrie (Erwachsene)","BGI";"297 - stationsäquivalente Behandlung in der Erwachsenenpsychiatrie (29)","BGI";"30 - Kinder- und Jugendpsychiatrie","BGII";"307 - stationsäquivalente Behandlung in der Kinder- und Jugendpsychiatrie (30)","BGII";"31 - Psychosomatik","BGI";"","Leer"},2,0)</f>
        <v>Leer</v>
      </c>
      <c r="M1356" s="445">
        <f t="shared" si="161"/>
        <v>0</v>
      </c>
      <c r="N1356" s="445">
        <f t="shared" si="162"/>
        <v>0</v>
      </c>
      <c r="O1356" s="445">
        <f t="shared" si="165"/>
        <v>0</v>
      </c>
      <c r="P1356" s="445">
        <f t="shared" si="166"/>
        <v>0</v>
      </c>
      <c r="Q1356" s="445">
        <f t="shared" si="167"/>
        <v>0</v>
      </c>
      <c r="R1356" s="415" t="str">
        <f t="shared" si="168"/>
        <v>Leer</v>
      </c>
      <c r="S1356" s="445">
        <f>IF('Angaben KH-Standort'!D$29='A4'!D1356,IF('Angaben KH-Standort'!E$29="Ja",1,0),0)</f>
        <v>0</v>
      </c>
      <c r="T1356" s="445">
        <f>IF('Angaben KH-Standort'!D$30='A4'!D1356,IF('Angaben KH-Standort'!E$30="Ja",1,0),0)</f>
        <v>0</v>
      </c>
      <c r="U1356" s="445">
        <f>IF('Angaben KH-Standort'!D$31='A4'!D1356,IF('Angaben KH-Standort'!E$31="Ja",1,0),0)</f>
        <v>0</v>
      </c>
    </row>
    <row r="1357" spans="2:21" ht="15" customHeight="1" x14ac:dyDescent="0.3">
      <c r="B1357" s="70" t="str">
        <f t="shared" si="163"/>
        <v>!!!</v>
      </c>
      <c r="C1357" s="265" t="str">
        <f>IF(ISERROR(IF(LEN(E1357)&gt;0,VLOOKUP(TEXT($E1357,0),'Angaben Stationen'!$E$14:$J$213,5,0),"")),"?",IF(LEN(E1357)&gt;0,VLOOKUP(TEXT($E1357,0),'Angaben Stationen'!$E$14:$J$213,5,0),""))</f>
        <v/>
      </c>
      <c r="D1357" s="232" t="str">
        <f>IF(ISERROR(IF(LEN(E1357)&gt;0,VLOOKUP(TEXT($E1357,0),'Angaben Stationen'!$E$14:$J$213,6,0),"")),"STATION IST NICHT VORHANDEN",IF(LEN(E1357)&gt;0,VLOOKUP(TEXT($E1357,0),'Angaben Stationen'!$E$14:$J$213,6,0),""))</f>
        <v/>
      </c>
      <c r="E1357" s="287"/>
      <c r="F1357" s="234"/>
      <c r="G1357" s="234"/>
      <c r="H1357" s="263"/>
      <c r="I1357" s="169"/>
      <c r="K1357" s="445" t="str">
        <f t="shared" si="164"/>
        <v>Leer</v>
      </c>
      <c r="L1357" s="445" t="str">
        <f>VLOOKUP($D1357,{"29 - Psychiatrie (Erwachsene)","BGI";"297 - stationsäquivalente Behandlung in der Erwachsenenpsychiatrie (29)","BGI";"30 - Kinder- und Jugendpsychiatrie","BGII";"307 - stationsäquivalente Behandlung in der Kinder- und Jugendpsychiatrie (30)","BGII";"31 - Psychosomatik","BGI";"","Leer"},2,0)</f>
        <v>Leer</v>
      </c>
      <c r="M1357" s="445">
        <f t="shared" si="161"/>
        <v>0</v>
      </c>
      <c r="N1357" s="445">
        <f t="shared" si="162"/>
        <v>0</v>
      </c>
      <c r="O1357" s="445">
        <f t="shared" si="165"/>
        <v>0</v>
      </c>
      <c r="P1357" s="445">
        <f t="shared" si="166"/>
        <v>0</v>
      </c>
      <c r="Q1357" s="445">
        <f t="shared" si="167"/>
        <v>0</v>
      </c>
      <c r="R1357" s="415" t="str">
        <f t="shared" si="168"/>
        <v>Leer</v>
      </c>
      <c r="S1357" s="445">
        <f>IF('Angaben KH-Standort'!D$29='A4'!D1357,IF('Angaben KH-Standort'!E$29="Ja",1,0),0)</f>
        <v>0</v>
      </c>
      <c r="T1357" s="445">
        <f>IF('Angaben KH-Standort'!D$30='A4'!D1357,IF('Angaben KH-Standort'!E$30="Ja",1,0),0)</f>
        <v>0</v>
      </c>
      <c r="U1357" s="445">
        <f>IF('Angaben KH-Standort'!D$31='A4'!D1357,IF('Angaben KH-Standort'!E$31="Ja",1,0),0)</f>
        <v>0</v>
      </c>
    </row>
    <row r="1358" spans="2:21" ht="15" customHeight="1" x14ac:dyDescent="0.3">
      <c r="B1358" s="70" t="str">
        <f t="shared" si="163"/>
        <v>!!!</v>
      </c>
      <c r="C1358" s="265" t="str">
        <f>IF(ISERROR(IF(LEN(E1358)&gt;0,VLOOKUP(TEXT($E1358,0),'Angaben Stationen'!$E$14:$J$213,5,0),"")),"?",IF(LEN(E1358)&gt;0,VLOOKUP(TEXT($E1358,0),'Angaben Stationen'!$E$14:$J$213,5,0),""))</f>
        <v/>
      </c>
      <c r="D1358" s="232" t="str">
        <f>IF(ISERROR(IF(LEN(E1358)&gt;0,VLOOKUP(TEXT($E1358,0),'Angaben Stationen'!$E$14:$J$213,6,0),"")),"STATION IST NICHT VORHANDEN",IF(LEN(E1358)&gt;0,VLOOKUP(TEXT($E1358,0),'Angaben Stationen'!$E$14:$J$213,6,0),""))</f>
        <v/>
      </c>
      <c r="E1358" s="287"/>
      <c r="F1358" s="234"/>
      <c r="G1358" s="234"/>
      <c r="H1358" s="263"/>
      <c r="I1358" s="169"/>
      <c r="K1358" s="445" t="str">
        <f t="shared" si="164"/>
        <v>Leer</v>
      </c>
      <c r="L1358" s="445" t="str">
        <f>VLOOKUP($D1358,{"29 - Psychiatrie (Erwachsene)","BGI";"297 - stationsäquivalente Behandlung in der Erwachsenenpsychiatrie (29)","BGI";"30 - Kinder- und Jugendpsychiatrie","BGII";"307 - stationsäquivalente Behandlung in der Kinder- und Jugendpsychiatrie (30)","BGII";"31 - Psychosomatik","BGI";"","Leer"},2,0)</f>
        <v>Leer</v>
      </c>
      <c r="M1358" s="445">
        <f t="shared" si="161"/>
        <v>0</v>
      </c>
      <c r="N1358" s="445">
        <f t="shared" si="162"/>
        <v>0</v>
      </c>
      <c r="O1358" s="445">
        <f t="shared" si="165"/>
        <v>0</v>
      </c>
      <c r="P1358" s="445">
        <f t="shared" si="166"/>
        <v>0</v>
      </c>
      <c r="Q1358" s="445">
        <f t="shared" si="167"/>
        <v>0</v>
      </c>
      <c r="R1358" s="415" t="str">
        <f t="shared" si="168"/>
        <v>Leer</v>
      </c>
      <c r="S1358" s="445">
        <f>IF('Angaben KH-Standort'!D$29='A4'!D1358,IF('Angaben KH-Standort'!E$29="Ja",1,0),0)</f>
        <v>0</v>
      </c>
      <c r="T1358" s="445">
        <f>IF('Angaben KH-Standort'!D$30='A4'!D1358,IF('Angaben KH-Standort'!E$30="Ja",1,0),0)</f>
        <v>0</v>
      </c>
      <c r="U1358" s="445">
        <f>IF('Angaben KH-Standort'!D$31='A4'!D1358,IF('Angaben KH-Standort'!E$31="Ja",1,0),0)</f>
        <v>0</v>
      </c>
    </row>
    <row r="1359" spans="2:21" ht="15" customHeight="1" x14ac:dyDescent="0.3">
      <c r="B1359" s="70" t="str">
        <f t="shared" si="163"/>
        <v>!!!</v>
      </c>
      <c r="C1359" s="265" t="str">
        <f>IF(ISERROR(IF(LEN(E1359)&gt;0,VLOOKUP(TEXT($E1359,0),'Angaben Stationen'!$E$14:$J$213,5,0),"")),"?",IF(LEN(E1359)&gt;0,VLOOKUP(TEXT($E1359,0),'Angaben Stationen'!$E$14:$J$213,5,0),""))</f>
        <v/>
      </c>
      <c r="D1359" s="232" t="str">
        <f>IF(ISERROR(IF(LEN(E1359)&gt;0,VLOOKUP(TEXT($E1359,0),'Angaben Stationen'!$E$14:$J$213,6,0),"")),"STATION IST NICHT VORHANDEN",IF(LEN(E1359)&gt;0,VLOOKUP(TEXT($E1359,0),'Angaben Stationen'!$E$14:$J$213,6,0),""))</f>
        <v/>
      </c>
      <c r="E1359" s="287"/>
      <c r="F1359" s="234"/>
      <c r="G1359" s="234"/>
      <c r="H1359" s="263"/>
      <c r="I1359" s="169"/>
      <c r="K1359" s="445" t="str">
        <f t="shared" si="164"/>
        <v>Leer</v>
      </c>
      <c r="L1359" s="445" t="str">
        <f>VLOOKUP($D1359,{"29 - Psychiatrie (Erwachsene)","BGI";"297 - stationsäquivalente Behandlung in der Erwachsenenpsychiatrie (29)","BGI";"30 - Kinder- und Jugendpsychiatrie","BGII";"307 - stationsäquivalente Behandlung in der Kinder- und Jugendpsychiatrie (30)","BGII";"31 - Psychosomatik","BGI";"","Leer"},2,0)</f>
        <v>Leer</v>
      </c>
      <c r="M1359" s="445">
        <f t="shared" si="161"/>
        <v>0</v>
      </c>
      <c r="N1359" s="445">
        <f t="shared" si="162"/>
        <v>0</v>
      </c>
      <c r="O1359" s="445">
        <f t="shared" si="165"/>
        <v>0</v>
      </c>
      <c r="P1359" s="445">
        <f t="shared" si="166"/>
        <v>0</v>
      </c>
      <c r="Q1359" s="445">
        <f t="shared" si="167"/>
        <v>0</v>
      </c>
      <c r="R1359" s="415" t="str">
        <f t="shared" si="168"/>
        <v>Leer</v>
      </c>
      <c r="S1359" s="445">
        <f>IF('Angaben KH-Standort'!D$29='A4'!D1359,IF('Angaben KH-Standort'!E$29="Ja",1,0),0)</f>
        <v>0</v>
      </c>
      <c r="T1359" s="445">
        <f>IF('Angaben KH-Standort'!D$30='A4'!D1359,IF('Angaben KH-Standort'!E$30="Ja",1,0),0)</f>
        <v>0</v>
      </c>
      <c r="U1359" s="445">
        <f>IF('Angaben KH-Standort'!D$31='A4'!D1359,IF('Angaben KH-Standort'!E$31="Ja",1,0),0)</f>
        <v>0</v>
      </c>
    </row>
    <row r="1360" spans="2:21" ht="15" customHeight="1" x14ac:dyDescent="0.3">
      <c r="B1360" s="70" t="str">
        <f t="shared" si="163"/>
        <v>!!!</v>
      </c>
      <c r="C1360" s="265" t="str">
        <f>IF(ISERROR(IF(LEN(E1360)&gt;0,VLOOKUP(TEXT($E1360,0),'Angaben Stationen'!$E$14:$J$213,5,0),"")),"?",IF(LEN(E1360)&gt;0,VLOOKUP(TEXT($E1360,0),'Angaben Stationen'!$E$14:$J$213,5,0),""))</f>
        <v/>
      </c>
      <c r="D1360" s="232" t="str">
        <f>IF(ISERROR(IF(LEN(E1360)&gt;0,VLOOKUP(TEXT($E1360,0),'Angaben Stationen'!$E$14:$J$213,6,0),"")),"STATION IST NICHT VORHANDEN",IF(LEN(E1360)&gt;0,VLOOKUP(TEXT($E1360,0),'Angaben Stationen'!$E$14:$J$213,6,0),""))</f>
        <v/>
      </c>
      <c r="E1360" s="287"/>
      <c r="F1360" s="234"/>
      <c r="G1360" s="234"/>
      <c r="H1360" s="263"/>
      <c r="I1360" s="169"/>
      <c r="K1360" s="445" t="str">
        <f t="shared" si="164"/>
        <v>Leer</v>
      </c>
      <c r="L1360" s="445" t="str">
        <f>VLOOKUP($D1360,{"29 - Psychiatrie (Erwachsene)","BGI";"297 - stationsäquivalente Behandlung in der Erwachsenenpsychiatrie (29)","BGI";"30 - Kinder- und Jugendpsychiatrie","BGII";"307 - stationsäquivalente Behandlung in der Kinder- und Jugendpsychiatrie (30)","BGII";"31 - Psychosomatik","BGI";"","Leer"},2,0)</f>
        <v>Leer</v>
      </c>
      <c r="M1360" s="445">
        <f t="shared" si="161"/>
        <v>0</v>
      </c>
      <c r="N1360" s="445">
        <f t="shared" si="162"/>
        <v>0</v>
      </c>
      <c r="O1360" s="445">
        <f t="shared" si="165"/>
        <v>0</v>
      </c>
      <c r="P1360" s="445">
        <f t="shared" si="166"/>
        <v>0</v>
      </c>
      <c r="Q1360" s="445">
        <f t="shared" si="167"/>
        <v>0</v>
      </c>
      <c r="R1360" s="415" t="str">
        <f t="shared" si="168"/>
        <v>Leer</v>
      </c>
      <c r="S1360" s="445">
        <f>IF('Angaben KH-Standort'!D$29='A4'!D1360,IF('Angaben KH-Standort'!E$29="Ja",1,0),0)</f>
        <v>0</v>
      </c>
      <c r="T1360" s="445">
        <f>IF('Angaben KH-Standort'!D$30='A4'!D1360,IF('Angaben KH-Standort'!E$30="Ja",1,0),0)</f>
        <v>0</v>
      </c>
      <c r="U1360" s="445">
        <f>IF('Angaben KH-Standort'!D$31='A4'!D1360,IF('Angaben KH-Standort'!E$31="Ja",1,0),0)</f>
        <v>0</v>
      </c>
    </row>
    <row r="1361" spans="2:21" ht="15" customHeight="1" x14ac:dyDescent="0.3">
      <c r="B1361" s="70" t="str">
        <f t="shared" si="163"/>
        <v>!!!</v>
      </c>
      <c r="C1361" s="265" t="str">
        <f>IF(ISERROR(IF(LEN(E1361)&gt;0,VLOOKUP(TEXT($E1361,0),'Angaben Stationen'!$E$14:$J$213,5,0),"")),"?",IF(LEN(E1361)&gt;0,VLOOKUP(TEXT($E1361,0),'Angaben Stationen'!$E$14:$J$213,5,0),""))</f>
        <v/>
      </c>
      <c r="D1361" s="232" t="str">
        <f>IF(ISERROR(IF(LEN(E1361)&gt;0,VLOOKUP(TEXT($E1361,0),'Angaben Stationen'!$E$14:$J$213,6,0),"")),"STATION IST NICHT VORHANDEN",IF(LEN(E1361)&gt;0,VLOOKUP(TEXT($E1361,0),'Angaben Stationen'!$E$14:$J$213,6,0),""))</f>
        <v/>
      </c>
      <c r="E1361" s="287"/>
      <c r="F1361" s="234"/>
      <c r="G1361" s="234"/>
      <c r="H1361" s="263"/>
      <c r="I1361" s="169"/>
      <c r="K1361" s="445" t="str">
        <f t="shared" si="164"/>
        <v>Leer</v>
      </c>
      <c r="L1361" s="445" t="str">
        <f>VLOOKUP($D1361,{"29 - Psychiatrie (Erwachsene)","BGI";"297 - stationsäquivalente Behandlung in der Erwachsenenpsychiatrie (29)","BGI";"30 - Kinder- und Jugendpsychiatrie","BGII";"307 - stationsäquivalente Behandlung in der Kinder- und Jugendpsychiatrie (30)","BGII";"31 - Psychosomatik","BGI";"","Leer"},2,0)</f>
        <v>Leer</v>
      </c>
      <c r="M1361" s="445">
        <f t="shared" si="161"/>
        <v>0</v>
      </c>
      <c r="N1361" s="445">
        <f t="shared" si="162"/>
        <v>0</v>
      </c>
      <c r="O1361" s="445">
        <f t="shared" si="165"/>
        <v>0</v>
      </c>
      <c r="P1361" s="445">
        <f t="shared" si="166"/>
        <v>0</v>
      </c>
      <c r="Q1361" s="445">
        <f t="shared" si="167"/>
        <v>0</v>
      </c>
      <c r="R1361" s="415" t="str">
        <f t="shared" si="168"/>
        <v>Leer</v>
      </c>
      <c r="S1361" s="445">
        <f>IF('Angaben KH-Standort'!D$29='A4'!D1361,IF('Angaben KH-Standort'!E$29="Ja",1,0),0)</f>
        <v>0</v>
      </c>
      <c r="T1361" s="445">
        <f>IF('Angaben KH-Standort'!D$30='A4'!D1361,IF('Angaben KH-Standort'!E$30="Ja",1,0),0)</f>
        <v>0</v>
      </c>
      <c r="U1361" s="445">
        <f>IF('Angaben KH-Standort'!D$31='A4'!D1361,IF('Angaben KH-Standort'!E$31="Ja",1,0),0)</f>
        <v>0</v>
      </c>
    </row>
    <row r="1362" spans="2:21" ht="15" customHeight="1" x14ac:dyDescent="0.3">
      <c r="B1362" s="70" t="str">
        <f t="shared" si="163"/>
        <v>!!!</v>
      </c>
      <c r="C1362" s="265" t="str">
        <f>IF(ISERROR(IF(LEN(E1362)&gt;0,VLOOKUP(TEXT($E1362,0),'Angaben Stationen'!$E$14:$J$213,5,0),"")),"?",IF(LEN(E1362)&gt;0,VLOOKUP(TEXT($E1362,0),'Angaben Stationen'!$E$14:$J$213,5,0),""))</f>
        <v/>
      </c>
      <c r="D1362" s="232" t="str">
        <f>IF(ISERROR(IF(LEN(E1362)&gt;0,VLOOKUP(TEXT($E1362,0),'Angaben Stationen'!$E$14:$J$213,6,0),"")),"STATION IST NICHT VORHANDEN",IF(LEN(E1362)&gt;0,VLOOKUP(TEXT($E1362,0),'Angaben Stationen'!$E$14:$J$213,6,0),""))</f>
        <v/>
      </c>
      <c r="E1362" s="287"/>
      <c r="F1362" s="234"/>
      <c r="G1362" s="234"/>
      <c r="H1362" s="263"/>
      <c r="I1362" s="169"/>
      <c r="K1362" s="445" t="str">
        <f t="shared" si="164"/>
        <v>Leer</v>
      </c>
      <c r="L1362" s="445" t="str">
        <f>VLOOKUP($D1362,{"29 - Psychiatrie (Erwachsene)","BGI";"297 - stationsäquivalente Behandlung in der Erwachsenenpsychiatrie (29)","BGI";"30 - Kinder- und Jugendpsychiatrie","BGII";"307 - stationsäquivalente Behandlung in der Kinder- und Jugendpsychiatrie (30)","BGII";"31 - Psychosomatik","BGI";"","Leer"},2,0)</f>
        <v>Leer</v>
      </c>
      <c r="M1362" s="445">
        <f t="shared" si="161"/>
        <v>0</v>
      </c>
      <c r="N1362" s="445">
        <f t="shared" si="162"/>
        <v>0</v>
      </c>
      <c r="O1362" s="445">
        <f t="shared" si="165"/>
        <v>0</v>
      </c>
      <c r="P1362" s="445">
        <f t="shared" si="166"/>
        <v>0</v>
      </c>
      <c r="Q1362" s="445">
        <f t="shared" si="167"/>
        <v>0</v>
      </c>
      <c r="R1362" s="415" t="str">
        <f t="shared" si="168"/>
        <v>Leer</v>
      </c>
      <c r="S1362" s="445">
        <f>IF('Angaben KH-Standort'!D$29='A4'!D1362,IF('Angaben KH-Standort'!E$29="Ja",1,0),0)</f>
        <v>0</v>
      </c>
      <c r="T1362" s="445">
        <f>IF('Angaben KH-Standort'!D$30='A4'!D1362,IF('Angaben KH-Standort'!E$30="Ja",1,0),0)</f>
        <v>0</v>
      </c>
      <c r="U1362" s="445">
        <f>IF('Angaben KH-Standort'!D$31='A4'!D1362,IF('Angaben KH-Standort'!E$31="Ja",1,0),0)</f>
        <v>0</v>
      </c>
    </row>
    <row r="1363" spans="2:21" ht="15" customHeight="1" x14ac:dyDescent="0.3">
      <c r="B1363" s="70" t="str">
        <f t="shared" si="163"/>
        <v>!!!</v>
      </c>
      <c r="C1363" s="265" t="str">
        <f>IF(ISERROR(IF(LEN(E1363)&gt;0,VLOOKUP(TEXT($E1363,0),'Angaben Stationen'!$E$14:$J$213,5,0),"")),"?",IF(LEN(E1363)&gt;0,VLOOKUP(TEXT($E1363,0),'Angaben Stationen'!$E$14:$J$213,5,0),""))</f>
        <v/>
      </c>
      <c r="D1363" s="232" t="str">
        <f>IF(ISERROR(IF(LEN(E1363)&gt;0,VLOOKUP(TEXT($E1363,0),'Angaben Stationen'!$E$14:$J$213,6,0),"")),"STATION IST NICHT VORHANDEN",IF(LEN(E1363)&gt;0,VLOOKUP(TEXT($E1363,0),'Angaben Stationen'!$E$14:$J$213,6,0),""))</f>
        <v/>
      </c>
      <c r="E1363" s="287"/>
      <c r="F1363" s="234"/>
      <c r="G1363" s="234"/>
      <c r="H1363" s="263"/>
      <c r="I1363" s="169"/>
      <c r="K1363" s="445" t="str">
        <f t="shared" si="164"/>
        <v>Leer</v>
      </c>
      <c r="L1363" s="445" t="str">
        <f>VLOOKUP($D1363,{"29 - Psychiatrie (Erwachsene)","BGI";"297 - stationsäquivalente Behandlung in der Erwachsenenpsychiatrie (29)","BGI";"30 - Kinder- und Jugendpsychiatrie","BGII";"307 - stationsäquivalente Behandlung in der Kinder- und Jugendpsychiatrie (30)","BGII";"31 - Psychosomatik","BGI";"","Leer"},2,0)</f>
        <v>Leer</v>
      </c>
      <c r="M1363" s="445">
        <f t="shared" si="161"/>
        <v>0</v>
      </c>
      <c r="N1363" s="445">
        <f t="shared" si="162"/>
        <v>0</v>
      </c>
      <c r="O1363" s="445">
        <f t="shared" si="165"/>
        <v>0</v>
      </c>
      <c r="P1363" s="445">
        <f t="shared" si="166"/>
        <v>0</v>
      </c>
      <c r="Q1363" s="445">
        <f t="shared" si="167"/>
        <v>0</v>
      </c>
      <c r="R1363" s="415" t="str">
        <f t="shared" si="168"/>
        <v>Leer</v>
      </c>
      <c r="S1363" s="445">
        <f>IF('Angaben KH-Standort'!D$29='A4'!D1363,IF('Angaben KH-Standort'!E$29="Ja",1,0),0)</f>
        <v>0</v>
      </c>
      <c r="T1363" s="445">
        <f>IF('Angaben KH-Standort'!D$30='A4'!D1363,IF('Angaben KH-Standort'!E$30="Ja",1,0),0)</f>
        <v>0</v>
      </c>
      <c r="U1363" s="445">
        <f>IF('Angaben KH-Standort'!D$31='A4'!D1363,IF('Angaben KH-Standort'!E$31="Ja",1,0),0)</f>
        <v>0</v>
      </c>
    </row>
    <row r="1364" spans="2:21" ht="15" customHeight="1" x14ac:dyDescent="0.3">
      <c r="B1364" s="70" t="str">
        <f t="shared" si="163"/>
        <v>!!!</v>
      </c>
      <c r="C1364" s="265" t="str">
        <f>IF(ISERROR(IF(LEN(E1364)&gt;0,VLOOKUP(TEXT($E1364,0),'Angaben Stationen'!$E$14:$J$213,5,0),"")),"?",IF(LEN(E1364)&gt;0,VLOOKUP(TEXT($E1364,0),'Angaben Stationen'!$E$14:$J$213,5,0),""))</f>
        <v/>
      </c>
      <c r="D1364" s="232" t="str">
        <f>IF(ISERROR(IF(LEN(E1364)&gt;0,VLOOKUP(TEXT($E1364,0),'Angaben Stationen'!$E$14:$J$213,6,0),"")),"STATION IST NICHT VORHANDEN",IF(LEN(E1364)&gt;0,VLOOKUP(TEXT($E1364,0),'Angaben Stationen'!$E$14:$J$213,6,0),""))</f>
        <v/>
      </c>
      <c r="E1364" s="287"/>
      <c r="F1364" s="234"/>
      <c r="G1364" s="234"/>
      <c r="H1364" s="263"/>
      <c r="I1364" s="169"/>
      <c r="K1364" s="445" t="str">
        <f t="shared" si="164"/>
        <v>Leer</v>
      </c>
      <c r="L1364" s="445" t="str">
        <f>VLOOKUP($D1364,{"29 - Psychiatrie (Erwachsene)","BGI";"297 - stationsäquivalente Behandlung in der Erwachsenenpsychiatrie (29)","BGI";"30 - Kinder- und Jugendpsychiatrie","BGII";"307 - stationsäquivalente Behandlung in der Kinder- und Jugendpsychiatrie (30)","BGII";"31 - Psychosomatik","BGI";"","Leer"},2,0)</f>
        <v>Leer</v>
      </c>
      <c r="M1364" s="445">
        <f t="shared" si="161"/>
        <v>0</v>
      </c>
      <c r="N1364" s="445">
        <f t="shared" si="162"/>
        <v>0</v>
      </c>
      <c r="O1364" s="445">
        <f t="shared" si="165"/>
        <v>0</v>
      </c>
      <c r="P1364" s="445">
        <f t="shared" si="166"/>
        <v>0</v>
      </c>
      <c r="Q1364" s="445">
        <f t="shared" si="167"/>
        <v>0</v>
      </c>
      <c r="R1364" s="415" t="str">
        <f t="shared" si="168"/>
        <v>Leer</v>
      </c>
      <c r="S1364" s="445">
        <f>IF('Angaben KH-Standort'!D$29='A4'!D1364,IF('Angaben KH-Standort'!E$29="Ja",1,0),0)</f>
        <v>0</v>
      </c>
      <c r="T1364" s="445">
        <f>IF('Angaben KH-Standort'!D$30='A4'!D1364,IF('Angaben KH-Standort'!E$30="Ja",1,0),0)</f>
        <v>0</v>
      </c>
      <c r="U1364" s="445">
        <f>IF('Angaben KH-Standort'!D$31='A4'!D1364,IF('Angaben KH-Standort'!E$31="Ja",1,0),0)</f>
        <v>0</v>
      </c>
    </row>
    <row r="1365" spans="2:21" ht="15" customHeight="1" x14ac:dyDescent="0.3">
      <c r="B1365" s="70" t="str">
        <f t="shared" si="163"/>
        <v>!!!</v>
      </c>
      <c r="C1365" s="265" t="str">
        <f>IF(ISERROR(IF(LEN(E1365)&gt;0,VLOOKUP(TEXT($E1365,0),'Angaben Stationen'!$E$14:$J$213,5,0),"")),"?",IF(LEN(E1365)&gt;0,VLOOKUP(TEXT($E1365,0),'Angaben Stationen'!$E$14:$J$213,5,0),""))</f>
        <v/>
      </c>
      <c r="D1365" s="232" t="str">
        <f>IF(ISERROR(IF(LEN(E1365)&gt;0,VLOOKUP(TEXT($E1365,0),'Angaben Stationen'!$E$14:$J$213,6,0),"")),"STATION IST NICHT VORHANDEN",IF(LEN(E1365)&gt;0,VLOOKUP(TEXT($E1365,0),'Angaben Stationen'!$E$14:$J$213,6,0),""))</f>
        <v/>
      </c>
      <c r="E1365" s="287"/>
      <c r="F1365" s="234"/>
      <c r="G1365" s="234"/>
      <c r="H1365" s="263"/>
      <c r="I1365" s="169"/>
      <c r="K1365" s="445" t="str">
        <f t="shared" si="164"/>
        <v>Leer</v>
      </c>
      <c r="L1365" s="445" t="str">
        <f>VLOOKUP($D1365,{"29 - Psychiatrie (Erwachsene)","BGI";"297 - stationsäquivalente Behandlung in der Erwachsenenpsychiatrie (29)","BGI";"30 - Kinder- und Jugendpsychiatrie","BGII";"307 - stationsäquivalente Behandlung in der Kinder- und Jugendpsychiatrie (30)","BGII";"31 - Psychosomatik","BGI";"","Leer"},2,0)</f>
        <v>Leer</v>
      </c>
      <c r="M1365" s="445">
        <f t="shared" si="161"/>
        <v>0</v>
      </c>
      <c r="N1365" s="445">
        <f t="shared" si="162"/>
        <v>0</v>
      </c>
      <c r="O1365" s="445">
        <f t="shared" si="165"/>
        <v>0</v>
      </c>
      <c r="P1365" s="445">
        <f t="shared" si="166"/>
        <v>0</v>
      </c>
      <c r="Q1365" s="445">
        <f t="shared" si="167"/>
        <v>0</v>
      </c>
      <c r="R1365" s="415" t="str">
        <f t="shared" si="168"/>
        <v>Leer</v>
      </c>
      <c r="S1365" s="445">
        <f>IF('Angaben KH-Standort'!D$29='A4'!D1365,IF('Angaben KH-Standort'!E$29="Ja",1,0),0)</f>
        <v>0</v>
      </c>
      <c r="T1365" s="445">
        <f>IF('Angaben KH-Standort'!D$30='A4'!D1365,IF('Angaben KH-Standort'!E$30="Ja",1,0),0)</f>
        <v>0</v>
      </c>
      <c r="U1365" s="445">
        <f>IF('Angaben KH-Standort'!D$31='A4'!D1365,IF('Angaben KH-Standort'!E$31="Ja",1,0),0)</f>
        <v>0</v>
      </c>
    </row>
    <row r="1366" spans="2:21" ht="15" customHeight="1" x14ac:dyDescent="0.3">
      <c r="B1366" s="70" t="str">
        <f t="shared" si="163"/>
        <v>!!!</v>
      </c>
      <c r="C1366" s="265" t="str">
        <f>IF(ISERROR(IF(LEN(E1366)&gt;0,VLOOKUP(TEXT($E1366,0),'Angaben Stationen'!$E$14:$J$213,5,0),"")),"?",IF(LEN(E1366)&gt;0,VLOOKUP(TEXT($E1366,0),'Angaben Stationen'!$E$14:$J$213,5,0),""))</f>
        <v/>
      </c>
      <c r="D1366" s="232" t="str">
        <f>IF(ISERROR(IF(LEN(E1366)&gt;0,VLOOKUP(TEXT($E1366,0),'Angaben Stationen'!$E$14:$J$213,6,0),"")),"STATION IST NICHT VORHANDEN",IF(LEN(E1366)&gt;0,VLOOKUP(TEXT($E1366,0),'Angaben Stationen'!$E$14:$J$213,6,0),""))</f>
        <v/>
      </c>
      <c r="E1366" s="287"/>
      <c r="F1366" s="234"/>
      <c r="G1366" s="234"/>
      <c r="H1366" s="263"/>
      <c r="I1366" s="169"/>
      <c r="K1366" s="445" t="str">
        <f t="shared" si="164"/>
        <v>Leer</v>
      </c>
      <c r="L1366" s="445" t="str">
        <f>VLOOKUP($D1366,{"29 - Psychiatrie (Erwachsene)","BGI";"297 - stationsäquivalente Behandlung in der Erwachsenenpsychiatrie (29)","BGI";"30 - Kinder- und Jugendpsychiatrie","BGII";"307 - stationsäquivalente Behandlung in der Kinder- und Jugendpsychiatrie (30)","BGII";"31 - Psychosomatik","BGI";"","Leer"},2,0)</f>
        <v>Leer</v>
      </c>
      <c r="M1366" s="445">
        <f t="shared" si="161"/>
        <v>0</v>
      </c>
      <c r="N1366" s="445">
        <f t="shared" si="162"/>
        <v>0</v>
      </c>
      <c r="O1366" s="445">
        <f t="shared" si="165"/>
        <v>0</v>
      </c>
      <c r="P1366" s="445">
        <f t="shared" si="166"/>
        <v>0</v>
      </c>
      <c r="Q1366" s="445">
        <f t="shared" si="167"/>
        <v>0</v>
      </c>
      <c r="R1366" s="415" t="str">
        <f t="shared" si="168"/>
        <v>Leer</v>
      </c>
      <c r="S1366" s="445">
        <f>IF('Angaben KH-Standort'!D$29='A4'!D1366,IF('Angaben KH-Standort'!E$29="Ja",1,0),0)</f>
        <v>0</v>
      </c>
      <c r="T1366" s="445">
        <f>IF('Angaben KH-Standort'!D$30='A4'!D1366,IF('Angaben KH-Standort'!E$30="Ja",1,0),0)</f>
        <v>0</v>
      </c>
      <c r="U1366" s="445">
        <f>IF('Angaben KH-Standort'!D$31='A4'!D1366,IF('Angaben KH-Standort'!E$31="Ja",1,0),0)</f>
        <v>0</v>
      </c>
    </row>
    <row r="1367" spans="2:21" ht="15" customHeight="1" x14ac:dyDescent="0.3">
      <c r="B1367" s="70" t="str">
        <f t="shared" si="163"/>
        <v>!!!</v>
      </c>
      <c r="C1367" s="265" t="str">
        <f>IF(ISERROR(IF(LEN(E1367)&gt;0,VLOOKUP(TEXT($E1367,0),'Angaben Stationen'!$E$14:$J$213,5,0),"")),"?",IF(LEN(E1367)&gt;0,VLOOKUP(TEXT($E1367,0),'Angaben Stationen'!$E$14:$J$213,5,0),""))</f>
        <v/>
      </c>
      <c r="D1367" s="232" t="str">
        <f>IF(ISERROR(IF(LEN(E1367)&gt;0,VLOOKUP(TEXT($E1367,0),'Angaben Stationen'!$E$14:$J$213,6,0),"")),"STATION IST NICHT VORHANDEN",IF(LEN(E1367)&gt;0,VLOOKUP(TEXT($E1367,0),'Angaben Stationen'!$E$14:$J$213,6,0),""))</f>
        <v/>
      </c>
      <c r="E1367" s="287"/>
      <c r="F1367" s="234"/>
      <c r="G1367" s="234"/>
      <c r="H1367" s="263"/>
      <c r="I1367" s="169"/>
      <c r="K1367" s="445" t="str">
        <f t="shared" si="164"/>
        <v>Leer</v>
      </c>
      <c r="L1367" s="445" t="str">
        <f>VLOOKUP($D1367,{"29 - Psychiatrie (Erwachsene)","BGI";"297 - stationsäquivalente Behandlung in der Erwachsenenpsychiatrie (29)","BGI";"30 - Kinder- und Jugendpsychiatrie","BGII";"307 - stationsäquivalente Behandlung in der Kinder- und Jugendpsychiatrie (30)","BGII";"31 - Psychosomatik","BGI";"","Leer"},2,0)</f>
        <v>Leer</v>
      </c>
      <c r="M1367" s="445">
        <f t="shared" si="161"/>
        <v>0</v>
      </c>
      <c r="N1367" s="445">
        <f t="shared" si="162"/>
        <v>0</v>
      </c>
      <c r="O1367" s="445">
        <f t="shared" si="165"/>
        <v>0</v>
      </c>
      <c r="P1367" s="445">
        <f t="shared" si="166"/>
        <v>0</v>
      </c>
      <c r="Q1367" s="445">
        <f t="shared" si="167"/>
        <v>0</v>
      </c>
      <c r="R1367" s="415" t="str">
        <f t="shared" si="168"/>
        <v>Leer</v>
      </c>
      <c r="S1367" s="445">
        <f>IF('Angaben KH-Standort'!D$29='A4'!D1367,IF('Angaben KH-Standort'!E$29="Ja",1,0),0)</f>
        <v>0</v>
      </c>
      <c r="T1367" s="445">
        <f>IF('Angaben KH-Standort'!D$30='A4'!D1367,IF('Angaben KH-Standort'!E$30="Ja",1,0),0)</f>
        <v>0</v>
      </c>
      <c r="U1367" s="445">
        <f>IF('Angaben KH-Standort'!D$31='A4'!D1367,IF('Angaben KH-Standort'!E$31="Ja",1,0),0)</f>
        <v>0</v>
      </c>
    </row>
    <row r="1368" spans="2:21" ht="15" customHeight="1" x14ac:dyDescent="0.3">
      <c r="B1368" s="70" t="str">
        <f t="shared" si="163"/>
        <v>!!!</v>
      </c>
      <c r="C1368" s="265" t="str">
        <f>IF(ISERROR(IF(LEN(E1368)&gt;0,VLOOKUP(TEXT($E1368,0),'Angaben Stationen'!$E$14:$J$213,5,0),"")),"?",IF(LEN(E1368)&gt;0,VLOOKUP(TEXT($E1368,0),'Angaben Stationen'!$E$14:$J$213,5,0),""))</f>
        <v/>
      </c>
      <c r="D1368" s="232" t="str">
        <f>IF(ISERROR(IF(LEN(E1368)&gt;0,VLOOKUP(TEXT($E1368,0),'Angaben Stationen'!$E$14:$J$213,6,0),"")),"STATION IST NICHT VORHANDEN",IF(LEN(E1368)&gt;0,VLOOKUP(TEXT($E1368,0),'Angaben Stationen'!$E$14:$J$213,6,0),""))</f>
        <v/>
      </c>
      <c r="E1368" s="287"/>
      <c r="F1368" s="234"/>
      <c r="G1368" s="234"/>
      <c r="H1368" s="263"/>
      <c r="I1368" s="169"/>
      <c r="K1368" s="445" t="str">
        <f t="shared" si="164"/>
        <v>Leer</v>
      </c>
      <c r="L1368" s="445" t="str">
        <f>VLOOKUP($D1368,{"29 - Psychiatrie (Erwachsene)","BGI";"297 - stationsäquivalente Behandlung in der Erwachsenenpsychiatrie (29)","BGI";"30 - Kinder- und Jugendpsychiatrie","BGII";"307 - stationsäquivalente Behandlung in der Kinder- und Jugendpsychiatrie (30)","BGII";"31 - Psychosomatik","BGI";"","Leer"},2,0)</f>
        <v>Leer</v>
      </c>
      <c r="M1368" s="445">
        <f t="shared" si="161"/>
        <v>0</v>
      </c>
      <c r="N1368" s="445">
        <f t="shared" si="162"/>
        <v>0</v>
      </c>
      <c r="O1368" s="445">
        <f t="shared" si="165"/>
        <v>0</v>
      </c>
      <c r="P1368" s="445">
        <f t="shared" si="166"/>
        <v>0</v>
      </c>
      <c r="Q1368" s="445">
        <f t="shared" si="167"/>
        <v>0</v>
      </c>
      <c r="R1368" s="415" t="str">
        <f t="shared" si="168"/>
        <v>Leer</v>
      </c>
      <c r="S1368" s="445">
        <f>IF('Angaben KH-Standort'!D$29='A4'!D1368,IF('Angaben KH-Standort'!E$29="Ja",1,0),0)</f>
        <v>0</v>
      </c>
      <c r="T1368" s="445">
        <f>IF('Angaben KH-Standort'!D$30='A4'!D1368,IF('Angaben KH-Standort'!E$30="Ja",1,0),0)</f>
        <v>0</v>
      </c>
      <c r="U1368" s="445">
        <f>IF('Angaben KH-Standort'!D$31='A4'!D1368,IF('Angaben KH-Standort'!E$31="Ja",1,0),0)</f>
        <v>0</v>
      </c>
    </row>
    <row r="1369" spans="2:21" ht="15" customHeight="1" x14ac:dyDescent="0.3">
      <c r="B1369" s="70" t="str">
        <f t="shared" si="163"/>
        <v>!!!</v>
      </c>
      <c r="C1369" s="265" t="str">
        <f>IF(ISERROR(IF(LEN(E1369)&gt;0,VLOOKUP(TEXT($E1369,0),'Angaben Stationen'!$E$14:$J$213,5,0),"")),"?",IF(LEN(E1369)&gt;0,VLOOKUP(TEXT($E1369,0),'Angaben Stationen'!$E$14:$J$213,5,0),""))</f>
        <v/>
      </c>
      <c r="D1369" s="232" t="str">
        <f>IF(ISERROR(IF(LEN(E1369)&gt;0,VLOOKUP(TEXT($E1369,0),'Angaben Stationen'!$E$14:$J$213,6,0),"")),"STATION IST NICHT VORHANDEN",IF(LEN(E1369)&gt;0,VLOOKUP(TEXT($E1369,0),'Angaben Stationen'!$E$14:$J$213,6,0),""))</f>
        <v/>
      </c>
      <c r="E1369" s="287"/>
      <c r="F1369" s="234"/>
      <c r="G1369" s="234"/>
      <c r="H1369" s="263"/>
      <c r="I1369" s="169"/>
      <c r="K1369" s="445" t="str">
        <f t="shared" si="164"/>
        <v>Leer</v>
      </c>
      <c r="L1369" s="445" t="str">
        <f>VLOOKUP($D1369,{"29 - Psychiatrie (Erwachsene)","BGI";"297 - stationsäquivalente Behandlung in der Erwachsenenpsychiatrie (29)","BGI";"30 - Kinder- und Jugendpsychiatrie","BGII";"307 - stationsäquivalente Behandlung in der Kinder- und Jugendpsychiatrie (30)","BGII";"31 - Psychosomatik","BGI";"","Leer"},2,0)</f>
        <v>Leer</v>
      </c>
      <c r="M1369" s="445">
        <f t="shared" si="161"/>
        <v>0</v>
      </c>
      <c r="N1369" s="445">
        <f t="shared" si="162"/>
        <v>0</v>
      </c>
      <c r="O1369" s="445">
        <f t="shared" si="165"/>
        <v>0</v>
      </c>
      <c r="P1369" s="445">
        <f t="shared" si="166"/>
        <v>0</v>
      </c>
      <c r="Q1369" s="445">
        <f t="shared" si="167"/>
        <v>0</v>
      </c>
      <c r="R1369" s="415" t="str">
        <f t="shared" si="168"/>
        <v>Leer</v>
      </c>
      <c r="S1369" s="445">
        <f>IF('Angaben KH-Standort'!D$29='A4'!D1369,IF('Angaben KH-Standort'!E$29="Ja",1,0),0)</f>
        <v>0</v>
      </c>
      <c r="T1369" s="445">
        <f>IF('Angaben KH-Standort'!D$30='A4'!D1369,IF('Angaben KH-Standort'!E$30="Ja",1,0),0)</f>
        <v>0</v>
      </c>
      <c r="U1369" s="445">
        <f>IF('Angaben KH-Standort'!D$31='A4'!D1369,IF('Angaben KH-Standort'!E$31="Ja",1,0),0)</f>
        <v>0</v>
      </c>
    </row>
    <row r="1370" spans="2:21" ht="15" customHeight="1" x14ac:dyDescent="0.3">
      <c r="B1370" s="70" t="str">
        <f t="shared" si="163"/>
        <v>!!!</v>
      </c>
      <c r="C1370" s="265" t="str">
        <f>IF(ISERROR(IF(LEN(E1370)&gt;0,VLOOKUP(TEXT($E1370,0),'Angaben Stationen'!$E$14:$J$213,5,0),"")),"?",IF(LEN(E1370)&gt;0,VLOOKUP(TEXT($E1370,0),'Angaben Stationen'!$E$14:$J$213,5,0),""))</f>
        <v/>
      </c>
      <c r="D1370" s="232" t="str">
        <f>IF(ISERROR(IF(LEN(E1370)&gt;0,VLOOKUP(TEXT($E1370,0),'Angaben Stationen'!$E$14:$J$213,6,0),"")),"STATION IST NICHT VORHANDEN",IF(LEN(E1370)&gt;0,VLOOKUP(TEXT($E1370,0),'Angaben Stationen'!$E$14:$J$213,6,0),""))</f>
        <v/>
      </c>
      <c r="E1370" s="287"/>
      <c r="F1370" s="234"/>
      <c r="G1370" s="234"/>
      <c r="H1370" s="263"/>
      <c r="I1370" s="169"/>
      <c r="K1370" s="445" t="str">
        <f t="shared" si="164"/>
        <v>Leer</v>
      </c>
      <c r="L1370" s="445" t="str">
        <f>VLOOKUP($D1370,{"29 - Psychiatrie (Erwachsene)","BGI";"297 - stationsäquivalente Behandlung in der Erwachsenenpsychiatrie (29)","BGI";"30 - Kinder- und Jugendpsychiatrie","BGII";"307 - stationsäquivalente Behandlung in der Kinder- und Jugendpsychiatrie (30)","BGII";"31 - Psychosomatik","BGI";"","Leer"},2,0)</f>
        <v>Leer</v>
      </c>
      <c r="M1370" s="445">
        <f t="shared" si="161"/>
        <v>0</v>
      </c>
      <c r="N1370" s="445">
        <f t="shared" si="162"/>
        <v>0</v>
      </c>
      <c r="O1370" s="445">
        <f t="shared" si="165"/>
        <v>0</v>
      </c>
      <c r="P1370" s="445">
        <f t="shared" si="166"/>
        <v>0</v>
      </c>
      <c r="Q1370" s="445">
        <f t="shared" si="167"/>
        <v>0</v>
      </c>
      <c r="R1370" s="415" t="str">
        <f t="shared" si="168"/>
        <v>Leer</v>
      </c>
      <c r="S1370" s="445">
        <f>IF('Angaben KH-Standort'!D$29='A4'!D1370,IF('Angaben KH-Standort'!E$29="Ja",1,0),0)</f>
        <v>0</v>
      </c>
      <c r="T1370" s="445">
        <f>IF('Angaben KH-Standort'!D$30='A4'!D1370,IF('Angaben KH-Standort'!E$30="Ja",1,0),0)</f>
        <v>0</v>
      </c>
      <c r="U1370" s="445">
        <f>IF('Angaben KH-Standort'!D$31='A4'!D1370,IF('Angaben KH-Standort'!E$31="Ja",1,0),0)</f>
        <v>0</v>
      </c>
    </row>
    <row r="1371" spans="2:21" ht="15" customHeight="1" x14ac:dyDescent="0.3">
      <c r="B1371" s="70" t="str">
        <f t="shared" si="163"/>
        <v>!!!</v>
      </c>
      <c r="C1371" s="265" t="str">
        <f>IF(ISERROR(IF(LEN(E1371)&gt;0,VLOOKUP(TEXT($E1371,0),'Angaben Stationen'!$E$14:$J$213,5,0),"")),"?",IF(LEN(E1371)&gt;0,VLOOKUP(TEXT($E1371,0),'Angaben Stationen'!$E$14:$J$213,5,0),""))</f>
        <v/>
      </c>
      <c r="D1371" s="232" t="str">
        <f>IF(ISERROR(IF(LEN(E1371)&gt;0,VLOOKUP(TEXT($E1371,0),'Angaben Stationen'!$E$14:$J$213,6,0),"")),"STATION IST NICHT VORHANDEN",IF(LEN(E1371)&gt;0,VLOOKUP(TEXT($E1371,0),'Angaben Stationen'!$E$14:$J$213,6,0),""))</f>
        <v/>
      </c>
      <c r="E1371" s="287"/>
      <c r="F1371" s="234"/>
      <c r="G1371" s="234"/>
      <c r="H1371" s="263"/>
      <c r="I1371" s="169"/>
      <c r="K1371" s="445" t="str">
        <f t="shared" si="164"/>
        <v>Leer</v>
      </c>
      <c r="L1371" s="445" t="str">
        <f>VLOOKUP($D1371,{"29 - Psychiatrie (Erwachsene)","BGI";"297 - stationsäquivalente Behandlung in der Erwachsenenpsychiatrie (29)","BGI";"30 - Kinder- und Jugendpsychiatrie","BGII";"307 - stationsäquivalente Behandlung in der Kinder- und Jugendpsychiatrie (30)","BGII";"31 - Psychosomatik","BGI";"","Leer"},2,0)</f>
        <v>Leer</v>
      </c>
      <c r="M1371" s="445">
        <f t="shared" si="161"/>
        <v>0</v>
      </c>
      <c r="N1371" s="445">
        <f t="shared" si="162"/>
        <v>0</v>
      </c>
      <c r="O1371" s="445">
        <f t="shared" si="165"/>
        <v>0</v>
      </c>
      <c r="P1371" s="445">
        <f t="shared" si="166"/>
        <v>0</v>
      </c>
      <c r="Q1371" s="445">
        <f t="shared" si="167"/>
        <v>0</v>
      </c>
      <c r="R1371" s="415" t="str">
        <f t="shared" si="168"/>
        <v>Leer</v>
      </c>
      <c r="S1371" s="445">
        <f>IF('Angaben KH-Standort'!D$29='A4'!D1371,IF('Angaben KH-Standort'!E$29="Ja",1,0),0)</f>
        <v>0</v>
      </c>
      <c r="T1371" s="445">
        <f>IF('Angaben KH-Standort'!D$30='A4'!D1371,IF('Angaben KH-Standort'!E$30="Ja",1,0),0)</f>
        <v>0</v>
      </c>
      <c r="U1371" s="445">
        <f>IF('Angaben KH-Standort'!D$31='A4'!D1371,IF('Angaben KH-Standort'!E$31="Ja",1,0),0)</f>
        <v>0</v>
      </c>
    </row>
    <row r="1372" spans="2:21" ht="15" customHeight="1" x14ac:dyDescent="0.3">
      <c r="B1372" s="70" t="str">
        <f t="shared" si="163"/>
        <v>!!!</v>
      </c>
      <c r="C1372" s="265" t="str">
        <f>IF(ISERROR(IF(LEN(E1372)&gt;0,VLOOKUP(TEXT($E1372,0),'Angaben Stationen'!$E$14:$J$213,5,0),"")),"?",IF(LEN(E1372)&gt;0,VLOOKUP(TEXT($E1372,0),'Angaben Stationen'!$E$14:$J$213,5,0),""))</f>
        <v/>
      </c>
      <c r="D1372" s="232" t="str">
        <f>IF(ISERROR(IF(LEN(E1372)&gt;0,VLOOKUP(TEXT($E1372,0),'Angaben Stationen'!$E$14:$J$213,6,0),"")),"STATION IST NICHT VORHANDEN",IF(LEN(E1372)&gt;0,VLOOKUP(TEXT($E1372,0),'Angaben Stationen'!$E$14:$J$213,6,0),""))</f>
        <v/>
      </c>
      <c r="E1372" s="287"/>
      <c r="F1372" s="234"/>
      <c r="G1372" s="234"/>
      <c r="H1372" s="263"/>
      <c r="I1372" s="169"/>
      <c r="K1372" s="445" t="str">
        <f t="shared" si="164"/>
        <v>Leer</v>
      </c>
      <c r="L1372" s="445" t="str">
        <f>VLOOKUP($D1372,{"29 - Psychiatrie (Erwachsene)","BGI";"297 - stationsäquivalente Behandlung in der Erwachsenenpsychiatrie (29)","BGI";"30 - Kinder- und Jugendpsychiatrie","BGII";"307 - stationsäquivalente Behandlung in der Kinder- und Jugendpsychiatrie (30)","BGII";"31 - Psychosomatik","BGI";"","Leer"},2,0)</f>
        <v>Leer</v>
      </c>
      <c r="M1372" s="445">
        <f t="shared" si="161"/>
        <v>0</v>
      </c>
      <c r="N1372" s="445">
        <f t="shared" si="162"/>
        <v>0</v>
      </c>
      <c r="O1372" s="445">
        <f t="shared" si="165"/>
        <v>0</v>
      </c>
      <c r="P1372" s="445">
        <f t="shared" si="166"/>
        <v>0</v>
      </c>
      <c r="Q1372" s="445">
        <f t="shared" si="167"/>
        <v>0</v>
      </c>
      <c r="R1372" s="415" t="str">
        <f t="shared" si="168"/>
        <v>Leer</v>
      </c>
      <c r="S1372" s="445">
        <f>IF('Angaben KH-Standort'!D$29='A4'!D1372,IF('Angaben KH-Standort'!E$29="Ja",1,0),0)</f>
        <v>0</v>
      </c>
      <c r="T1372" s="445">
        <f>IF('Angaben KH-Standort'!D$30='A4'!D1372,IF('Angaben KH-Standort'!E$30="Ja",1,0),0)</f>
        <v>0</v>
      </c>
      <c r="U1372" s="445">
        <f>IF('Angaben KH-Standort'!D$31='A4'!D1372,IF('Angaben KH-Standort'!E$31="Ja",1,0),0)</f>
        <v>0</v>
      </c>
    </row>
    <row r="1373" spans="2:21" ht="15" customHeight="1" x14ac:dyDescent="0.3">
      <c r="B1373" s="70" t="str">
        <f t="shared" si="163"/>
        <v>!!!</v>
      </c>
      <c r="C1373" s="265" t="str">
        <f>IF(ISERROR(IF(LEN(E1373)&gt;0,VLOOKUP(TEXT($E1373,0),'Angaben Stationen'!$E$14:$J$213,5,0),"")),"?",IF(LEN(E1373)&gt;0,VLOOKUP(TEXT($E1373,0),'Angaben Stationen'!$E$14:$J$213,5,0),""))</f>
        <v/>
      </c>
      <c r="D1373" s="232" t="str">
        <f>IF(ISERROR(IF(LEN(E1373)&gt;0,VLOOKUP(TEXT($E1373,0),'Angaben Stationen'!$E$14:$J$213,6,0),"")),"STATION IST NICHT VORHANDEN",IF(LEN(E1373)&gt;0,VLOOKUP(TEXT($E1373,0),'Angaben Stationen'!$E$14:$J$213,6,0),""))</f>
        <v/>
      </c>
      <c r="E1373" s="287"/>
      <c r="F1373" s="234"/>
      <c r="G1373" s="234"/>
      <c r="H1373" s="263"/>
      <c r="I1373" s="169"/>
      <c r="K1373" s="445" t="str">
        <f t="shared" si="164"/>
        <v>Leer</v>
      </c>
      <c r="L1373" s="445" t="str">
        <f>VLOOKUP($D1373,{"29 - Psychiatrie (Erwachsene)","BGI";"297 - stationsäquivalente Behandlung in der Erwachsenenpsychiatrie (29)","BGI";"30 - Kinder- und Jugendpsychiatrie","BGII";"307 - stationsäquivalente Behandlung in der Kinder- und Jugendpsychiatrie (30)","BGII";"31 - Psychosomatik","BGI";"","Leer"},2,0)</f>
        <v>Leer</v>
      </c>
      <c r="M1373" s="445">
        <f t="shared" si="161"/>
        <v>0</v>
      </c>
      <c r="N1373" s="445">
        <f t="shared" si="162"/>
        <v>0</v>
      </c>
      <c r="O1373" s="445">
        <f t="shared" si="165"/>
        <v>0</v>
      </c>
      <c r="P1373" s="445">
        <f t="shared" si="166"/>
        <v>0</v>
      </c>
      <c r="Q1373" s="445">
        <f t="shared" si="167"/>
        <v>0</v>
      </c>
      <c r="R1373" s="415" t="str">
        <f t="shared" si="168"/>
        <v>Leer</v>
      </c>
      <c r="S1373" s="445">
        <f>IF('Angaben KH-Standort'!D$29='A4'!D1373,IF('Angaben KH-Standort'!E$29="Ja",1,0),0)</f>
        <v>0</v>
      </c>
      <c r="T1373" s="445">
        <f>IF('Angaben KH-Standort'!D$30='A4'!D1373,IF('Angaben KH-Standort'!E$30="Ja",1,0),0)</f>
        <v>0</v>
      </c>
      <c r="U1373" s="445">
        <f>IF('Angaben KH-Standort'!D$31='A4'!D1373,IF('Angaben KH-Standort'!E$31="Ja",1,0),0)</f>
        <v>0</v>
      </c>
    </row>
    <row r="1374" spans="2:21" ht="15" customHeight="1" x14ac:dyDescent="0.3">
      <c r="B1374" s="70" t="str">
        <f t="shared" si="163"/>
        <v>!!!</v>
      </c>
      <c r="C1374" s="265" t="str">
        <f>IF(ISERROR(IF(LEN(E1374)&gt;0,VLOOKUP(TEXT($E1374,0),'Angaben Stationen'!$E$14:$J$213,5,0),"")),"?",IF(LEN(E1374)&gt;0,VLOOKUP(TEXT($E1374,0),'Angaben Stationen'!$E$14:$J$213,5,0),""))</f>
        <v/>
      </c>
      <c r="D1374" s="232" t="str">
        <f>IF(ISERROR(IF(LEN(E1374)&gt;0,VLOOKUP(TEXT($E1374,0),'Angaben Stationen'!$E$14:$J$213,6,0),"")),"STATION IST NICHT VORHANDEN",IF(LEN(E1374)&gt;0,VLOOKUP(TEXT($E1374,0),'Angaben Stationen'!$E$14:$J$213,6,0),""))</f>
        <v/>
      </c>
      <c r="E1374" s="287"/>
      <c r="F1374" s="234"/>
      <c r="G1374" s="234"/>
      <c r="H1374" s="263"/>
      <c r="I1374" s="169"/>
      <c r="K1374" s="445" t="str">
        <f t="shared" si="164"/>
        <v>Leer</v>
      </c>
      <c r="L1374" s="445" t="str">
        <f>VLOOKUP($D1374,{"29 - Psychiatrie (Erwachsene)","BGI";"297 - stationsäquivalente Behandlung in der Erwachsenenpsychiatrie (29)","BGI";"30 - Kinder- und Jugendpsychiatrie","BGII";"307 - stationsäquivalente Behandlung in der Kinder- und Jugendpsychiatrie (30)","BGII";"31 - Psychosomatik","BGI";"","Leer"},2,0)</f>
        <v>Leer</v>
      </c>
      <c r="M1374" s="445">
        <f t="shared" si="161"/>
        <v>0</v>
      </c>
      <c r="N1374" s="445">
        <f t="shared" si="162"/>
        <v>0</v>
      </c>
      <c r="O1374" s="445">
        <f t="shared" si="165"/>
        <v>0</v>
      </c>
      <c r="P1374" s="445">
        <f t="shared" si="166"/>
        <v>0</v>
      </c>
      <c r="Q1374" s="445">
        <f t="shared" si="167"/>
        <v>0</v>
      </c>
      <c r="R1374" s="415" t="str">
        <f t="shared" si="168"/>
        <v>Leer</v>
      </c>
      <c r="S1374" s="445">
        <f>IF('Angaben KH-Standort'!D$29='A4'!D1374,IF('Angaben KH-Standort'!E$29="Ja",1,0),0)</f>
        <v>0</v>
      </c>
      <c r="T1374" s="445">
        <f>IF('Angaben KH-Standort'!D$30='A4'!D1374,IF('Angaben KH-Standort'!E$30="Ja",1,0),0)</f>
        <v>0</v>
      </c>
      <c r="U1374" s="445">
        <f>IF('Angaben KH-Standort'!D$31='A4'!D1374,IF('Angaben KH-Standort'!E$31="Ja",1,0),0)</f>
        <v>0</v>
      </c>
    </row>
    <row r="1375" spans="2:21" ht="15" customHeight="1" x14ac:dyDescent="0.3">
      <c r="B1375" s="70" t="str">
        <f t="shared" si="163"/>
        <v>!!!</v>
      </c>
      <c r="C1375" s="265" t="str">
        <f>IF(ISERROR(IF(LEN(E1375)&gt;0,VLOOKUP(TEXT($E1375,0),'Angaben Stationen'!$E$14:$J$213,5,0),"")),"?",IF(LEN(E1375)&gt;0,VLOOKUP(TEXT($E1375,0),'Angaben Stationen'!$E$14:$J$213,5,0),""))</f>
        <v/>
      </c>
      <c r="D1375" s="232" t="str">
        <f>IF(ISERROR(IF(LEN(E1375)&gt;0,VLOOKUP(TEXT($E1375,0),'Angaben Stationen'!$E$14:$J$213,6,0),"")),"STATION IST NICHT VORHANDEN",IF(LEN(E1375)&gt;0,VLOOKUP(TEXT($E1375,0),'Angaben Stationen'!$E$14:$J$213,6,0),""))</f>
        <v/>
      </c>
      <c r="E1375" s="287"/>
      <c r="F1375" s="234"/>
      <c r="G1375" s="234"/>
      <c r="H1375" s="263"/>
      <c r="I1375" s="169"/>
      <c r="K1375" s="445" t="str">
        <f t="shared" si="164"/>
        <v>Leer</v>
      </c>
      <c r="L1375" s="445" t="str">
        <f>VLOOKUP($D1375,{"29 - Psychiatrie (Erwachsene)","BGI";"297 - stationsäquivalente Behandlung in der Erwachsenenpsychiatrie (29)","BGI";"30 - Kinder- und Jugendpsychiatrie","BGII";"307 - stationsäquivalente Behandlung in der Kinder- und Jugendpsychiatrie (30)","BGII";"31 - Psychosomatik","BGI";"","Leer"},2,0)</f>
        <v>Leer</v>
      </c>
      <c r="M1375" s="445">
        <f t="shared" si="161"/>
        <v>0</v>
      </c>
      <c r="N1375" s="445">
        <f t="shared" si="162"/>
        <v>0</v>
      </c>
      <c r="O1375" s="445">
        <f t="shared" si="165"/>
        <v>0</v>
      </c>
      <c r="P1375" s="445">
        <f t="shared" si="166"/>
        <v>0</v>
      </c>
      <c r="Q1375" s="445">
        <f t="shared" si="167"/>
        <v>0</v>
      </c>
      <c r="R1375" s="415" t="str">
        <f t="shared" si="168"/>
        <v>Leer</v>
      </c>
      <c r="S1375" s="445">
        <f>IF('Angaben KH-Standort'!D$29='A4'!D1375,IF('Angaben KH-Standort'!E$29="Ja",1,0),0)</f>
        <v>0</v>
      </c>
      <c r="T1375" s="445">
        <f>IF('Angaben KH-Standort'!D$30='A4'!D1375,IF('Angaben KH-Standort'!E$30="Ja",1,0),0)</f>
        <v>0</v>
      </c>
      <c r="U1375" s="445">
        <f>IF('Angaben KH-Standort'!D$31='A4'!D1375,IF('Angaben KH-Standort'!E$31="Ja",1,0),0)</f>
        <v>0</v>
      </c>
    </row>
    <row r="1376" spans="2:21" ht="15" customHeight="1" x14ac:dyDescent="0.3">
      <c r="B1376" s="70" t="str">
        <f t="shared" si="163"/>
        <v>!!!</v>
      </c>
      <c r="C1376" s="265" t="str">
        <f>IF(ISERROR(IF(LEN(E1376)&gt;0,VLOOKUP(TEXT($E1376,0),'Angaben Stationen'!$E$14:$J$213,5,0),"")),"?",IF(LEN(E1376)&gt;0,VLOOKUP(TEXT($E1376,0),'Angaben Stationen'!$E$14:$J$213,5,0),""))</f>
        <v/>
      </c>
      <c r="D1376" s="232" t="str">
        <f>IF(ISERROR(IF(LEN(E1376)&gt;0,VLOOKUP(TEXT($E1376,0),'Angaben Stationen'!$E$14:$J$213,6,0),"")),"STATION IST NICHT VORHANDEN",IF(LEN(E1376)&gt;0,VLOOKUP(TEXT($E1376,0),'Angaben Stationen'!$E$14:$J$213,6,0),""))</f>
        <v/>
      </c>
      <c r="E1376" s="287"/>
      <c r="F1376" s="234"/>
      <c r="G1376" s="234"/>
      <c r="H1376" s="263"/>
      <c r="I1376" s="169"/>
      <c r="K1376" s="445" t="str">
        <f t="shared" si="164"/>
        <v>Leer</v>
      </c>
      <c r="L1376" s="445" t="str">
        <f>VLOOKUP($D1376,{"29 - Psychiatrie (Erwachsene)","BGI";"297 - stationsäquivalente Behandlung in der Erwachsenenpsychiatrie (29)","BGI";"30 - Kinder- und Jugendpsychiatrie","BGII";"307 - stationsäquivalente Behandlung in der Kinder- und Jugendpsychiatrie (30)","BGII";"31 - Psychosomatik","BGI";"","Leer"},2,0)</f>
        <v>Leer</v>
      </c>
      <c r="M1376" s="445">
        <f t="shared" si="161"/>
        <v>0</v>
      </c>
      <c r="N1376" s="445">
        <f t="shared" si="162"/>
        <v>0</v>
      </c>
      <c r="O1376" s="445">
        <f t="shared" si="165"/>
        <v>0</v>
      </c>
      <c r="P1376" s="445">
        <f t="shared" si="166"/>
        <v>0</v>
      </c>
      <c r="Q1376" s="445">
        <f t="shared" si="167"/>
        <v>0</v>
      </c>
      <c r="R1376" s="415" t="str">
        <f t="shared" si="168"/>
        <v>Leer</v>
      </c>
      <c r="S1376" s="445">
        <f>IF('Angaben KH-Standort'!D$29='A4'!D1376,IF('Angaben KH-Standort'!E$29="Ja",1,0),0)</f>
        <v>0</v>
      </c>
      <c r="T1376" s="445">
        <f>IF('Angaben KH-Standort'!D$30='A4'!D1376,IF('Angaben KH-Standort'!E$30="Ja",1,0),0)</f>
        <v>0</v>
      </c>
      <c r="U1376" s="445">
        <f>IF('Angaben KH-Standort'!D$31='A4'!D1376,IF('Angaben KH-Standort'!E$31="Ja",1,0),0)</f>
        <v>0</v>
      </c>
    </row>
    <row r="1377" spans="2:21" ht="15" customHeight="1" x14ac:dyDescent="0.3">
      <c r="B1377" s="70" t="str">
        <f t="shared" si="163"/>
        <v>!!!</v>
      </c>
      <c r="C1377" s="265" t="str">
        <f>IF(ISERROR(IF(LEN(E1377)&gt;0,VLOOKUP(TEXT($E1377,0),'Angaben Stationen'!$E$14:$J$213,5,0),"")),"?",IF(LEN(E1377)&gt;0,VLOOKUP(TEXT($E1377,0),'Angaben Stationen'!$E$14:$J$213,5,0),""))</f>
        <v/>
      </c>
      <c r="D1377" s="232" t="str">
        <f>IF(ISERROR(IF(LEN(E1377)&gt;0,VLOOKUP(TEXT($E1377,0),'Angaben Stationen'!$E$14:$J$213,6,0),"")),"STATION IST NICHT VORHANDEN",IF(LEN(E1377)&gt;0,VLOOKUP(TEXT($E1377,0),'Angaben Stationen'!$E$14:$J$213,6,0),""))</f>
        <v/>
      </c>
      <c r="E1377" s="287"/>
      <c r="F1377" s="234"/>
      <c r="G1377" s="234"/>
      <c r="H1377" s="263"/>
      <c r="I1377" s="169"/>
      <c r="K1377" s="445" t="str">
        <f t="shared" si="164"/>
        <v>Leer</v>
      </c>
      <c r="L1377" s="445" t="str">
        <f>VLOOKUP($D1377,{"29 - Psychiatrie (Erwachsene)","BGI";"297 - stationsäquivalente Behandlung in der Erwachsenenpsychiatrie (29)","BGI";"30 - Kinder- und Jugendpsychiatrie","BGII";"307 - stationsäquivalente Behandlung in der Kinder- und Jugendpsychiatrie (30)","BGII";"31 - Psychosomatik","BGI";"","Leer"},2,0)</f>
        <v>Leer</v>
      </c>
      <c r="M1377" s="445">
        <f t="shared" si="161"/>
        <v>0</v>
      </c>
      <c r="N1377" s="445">
        <f t="shared" si="162"/>
        <v>0</v>
      </c>
      <c r="O1377" s="445">
        <f t="shared" si="165"/>
        <v>0</v>
      </c>
      <c r="P1377" s="445">
        <f t="shared" si="166"/>
        <v>0</v>
      </c>
      <c r="Q1377" s="445">
        <f t="shared" si="167"/>
        <v>0</v>
      </c>
      <c r="R1377" s="415" t="str">
        <f t="shared" si="168"/>
        <v>Leer</v>
      </c>
      <c r="S1377" s="445">
        <f>IF('Angaben KH-Standort'!D$29='A4'!D1377,IF('Angaben KH-Standort'!E$29="Ja",1,0),0)</f>
        <v>0</v>
      </c>
      <c r="T1377" s="445">
        <f>IF('Angaben KH-Standort'!D$30='A4'!D1377,IF('Angaben KH-Standort'!E$30="Ja",1,0),0)</f>
        <v>0</v>
      </c>
      <c r="U1377" s="445">
        <f>IF('Angaben KH-Standort'!D$31='A4'!D1377,IF('Angaben KH-Standort'!E$31="Ja",1,0),0)</f>
        <v>0</v>
      </c>
    </row>
    <row r="1378" spans="2:21" ht="15" customHeight="1" x14ac:dyDescent="0.3">
      <c r="B1378" s="70" t="str">
        <f t="shared" si="163"/>
        <v>!!!</v>
      </c>
      <c r="C1378" s="265" t="str">
        <f>IF(ISERROR(IF(LEN(E1378)&gt;0,VLOOKUP(TEXT($E1378,0),'Angaben Stationen'!$E$14:$J$213,5,0),"")),"?",IF(LEN(E1378)&gt;0,VLOOKUP(TEXT($E1378,0),'Angaben Stationen'!$E$14:$J$213,5,0),""))</f>
        <v/>
      </c>
      <c r="D1378" s="232" t="str">
        <f>IF(ISERROR(IF(LEN(E1378)&gt;0,VLOOKUP(TEXT($E1378,0),'Angaben Stationen'!$E$14:$J$213,6,0),"")),"STATION IST NICHT VORHANDEN",IF(LEN(E1378)&gt;0,VLOOKUP(TEXT($E1378,0),'Angaben Stationen'!$E$14:$J$213,6,0),""))</f>
        <v/>
      </c>
      <c r="E1378" s="287"/>
      <c r="F1378" s="234"/>
      <c r="G1378" s="234"/>
      <c r="H1378" s="263"/>
      <c r="I1378" s="169"/>
      <c r="K1378" s="445" t="str">
        <f t="shared" si="164"/>
        <v>Leer</v>
      </c>
      <c r="L1378" s="445" t="str">
        <f>VLOOKUP($D1378,{"29 - Psychiatrie (Erwachsene)","BGI";"297 - stationsäquivalente Behandlung in der Erwachsenenpsychiatrie (29)","BGI";"30 - Kinder- und Jugendpsychiatrie","BGII";"307 - stationsäquivalente Behandlung in der Kinder- und Jugendpsychiatrie (30)","BGII";"31 - Psychosomatik","BGI";"","Leer"},2,0)</f>
        <v>Leer</v>
      </c>
      <c r="M1378" s="445">
        <f t="shared" ref="M1378:M1441" si="169">IF(LEN(B1378)&gt;0,0,1)</f>
        <v>0</v>
      </c>
      <c r="N1378" s="445">
        <f t="shared" ref="N1378:N1441" si="170">IF(E1378&lt;&gt;"",1,0)</f>
        <v>0</v>
      </c>
      <c r="O1378" s="445">
        <f t="shared" si="165"/>
        <v>0</v>
      </c>
      <c r="P1378" s="445">
        <f t="shared" si="166"/>
        <v>0</v>
      </c>
      <c r="Q1378" s="445">
        <f t="shared" si="167"/>
        <v>0</v>
      </c>
      <c r="R1378" s="415" t="str">
        <f t="shared" si="168"/>
        <v>Leer</v>
      </c>
      <c r="S1378" s="445">
        <f>IF('Angaben KH-Standort'!D$29='A4'!D1378,IF('Angaben KH-Standort'!E$29="Ja",1,0),0)</f>
        <v>0</v>
      </c>
      <c r="T1378" s="445">
        <f>IF('Angaben KH-Standort'!D$30='A4'!D1378,IF('Angaben KH-Standort'!E$30="Ja",1,0),0)</f>
        <v>0</v>
      </c>
      <c r="U1378" s="445">
        <f>IF('Angaben KH-Standort'!D$31='A4'!D1378,IF('Angaben KH-Standort'!E$31="Ja",1,0),0)</f>
        <v>0</v>
      </c>
    </row>
    <row r="1379" spans="2:21" ht="15" customHeight="1" x14ac:dyDescent="0.3">
      <c r="B1379" s="70" t="str">
        <f t="shared" ref="B1379:B1442" si="171">IF(SUM(N1379:Q1379)&lt;4,"!!!","")</f>
        <v>!!!</v>
      </c>
      <c r="C1379" s="265" t="str">
        <f>IF(ISERROR(IF(LEN(E1379)&gt;0,VLOOKUP(TEXT($E1379,0),'Angaben Stationen'!$E$14:$J$213,5,0),"")),"?",IF(LEN(E1379)&gt;0,VLOOKUP(TEXT($E1379,0),'Angaben Stationen'!$E$14:$J$213,5,0),""))</f>
        <v/>
      </c>
      <c r="D1379" s="232" t="str">
        <f>IF(ISERROR(IF(LEN(E1379)&gt;0,VLOOKUP(TEXT($E1379,0),'Angaben Stationen'!$E$14:$J$213,6,0),"")),"STATION IST NICHT VORHANDEN",IF(LEN(E1379)&gt;0,VLOOKUP(TEXT($E1379,0),'Angaben Stationen'!$E$14:$J$213,6,0),""))</f>
        <v/>
      </c>
      <c r="E1379" s="287"/>
      <c r="F1379" s="234"/>
      <c r="G1379" s="234"/>
      <c r="H1379" s="263"/>
      <c r="I1379" s="169"/>
      <c r="K1379" s="445" t="str">
        <f t="shared" ref="K1379:K1442" si="172">IF($E1379&lt;&gt;"","Monat","Leer")</f>
        <v>Leer</v>
      </c>
      <c r="L1379" s="445" t="str">
        <f>VLOOKUP($D1379,{"29 - Psychiatrie (Erwachsene)","BGI";"297 - stationsäquivalente Behandlung in der Erwachsenenpsychiatrie (29)","BGI";"30 - Kinder- und Jugendpsychiatrie","BGII";"307 - stationsäquivalente Behandlung in der Kinder- und Jugendpsychiatrie (30)","BGII";"31 - Psychosomatik","BGI";"","Leer"},2,0)</f>
        <v>Leer</v>
      </c>
      <c r="M1379" s="445">
        <f t="shared" si="169"/>
        <v>0</v>
      </c>
      <c r="N1379" s="445">
        <f t="shared" si="170"/>
        <v>0</v>
      </c>
      <c r="O1379" s="445">
        <f t="shared" ref="O1379:O1442" si="173">IF(VALUE($F1379)&gt;0,1,0)</f>
        <v>0</v>
      </c>
      <c r="P1379" s="445">
        <f t="shared" ref="P1379:P1442" si="174">IF(LEN($G1379)&gt;0,1,0)</f>
        <v>0</v>
      </c>
      <c r="Q1379" s="445">
        <f t="shared" ref="Q1379:Q1442" si="175">IF(LEN($H1379)&gt;0,1,0)</f>
        <v>0</v>
      </c>
      <c r="R1379" s="415" t="str">
        <f t="shared" ref="R1379:R1442" si="176">IF(D1379&lt;&gt;"",IF(SUM(S1379:U1379)&gt;0,"Ja","Nein"),"Leer")</f>
        <v>Leer</v>
      </c>
      <c r="S1379" s="445">
        <f>IF('Angaben KH-Standort'!D$29='A4'!D1379,IF('Angaben KH-Standort'!E$29="Ja",1,0),0)</f>
        <v>0</v>
      </c>
      <c r="T1379" s="445">
        <f>IF('Angaben KH-Standort'!D$30='A4'!D1379,IF('Angaben KH-Standort'!E$30="Ja",1,0),0)</f>
        <v>0</v>
      </c>
      <c r="U1379" s="445">
        <f>IF('Angaben KH-Standort'!D$31='A4'!D1379,IF('Angaben KH-Standort'!E$31="Ja",1,0),0)</f>
        <v>0</v>
      </c>
    </row>
    <row r="1380" spans="2:21" ht="15" customHeight="1" x14ac:dyDescent="0.3">
      <c r="B1380" s="70" t="str">
        <f t="shared" si="171"/>
        <v>!!!</v>
      </c>
      <c r="C1380" s="265" t="str">
        <f>IF(ISERROR(IF(LEN(E1380)&gt;0,VLOOKUP(TEXT($E1380,0),'Angaben Stationen'!$E$14:$J$213,5,0),"")),"?",IF(LEN(E1380)&gt;0,VLOOKUP(TEXT($E1380,0),'Angaben Stationen'!$E$14:$J$213,5,0),""))</f>
        <v/>
      </c>
      <c r="D1380" s="232" t="str">
        <f>IF(ISERROR(IF(LEN(E1380)&gt;0,VLOOKUP(TEXT($E1380,0),'Angaben Stationen'!$E$14:$J$213,6,0),"")),"STATION IST NICHT VORHANDEN",IF(LEN(E1380)&gt;0,VLOOKUP(TEXT($E1380,0),'Angaben Stationen'!$E$14:$J$213,6,0),""))</f>
        <v/>
      </c>
      <c r="E1380" s="287"/>
      <c r="F1380" s="234"/>
      <c r="G1380" s="234"/>
      <c r="H1380" s="263"/>
      <c r="I1380" s="169"/>
      <c r="K1380" s="445" t="str">
        <f t="shared" si="172"/>
        <v>Leer</v>
      </c>
      <c r="L1380" s="445" t="str">
        <f>VLOOKUP($D1380,{"29 - Psychiatrie (Erwachsene)","BGI";"297 - stationsäquivalente Behandlung in der Erwachsenenpsychiatrie (29)","BGI";"30 - Kinder- und Jugendpsychiatrie","BGII";"307 - stationsäquivalente Behandlung in der Kinder- und Jugendpsychiatrie (30)","BGII";"31 - Psychosomatik","BGI";"","Leer"},2,0)</f>
        <v>Leer</v>
      </c>
      <c r="M1380" s="445">
        <f t="shared" si="169"/>
        <v>0</v>
      </c>
      <c r="N1380" s="445">
        <f t="shared" si="170"/>
        <v>0</v>
      </c>
      <c r="O1380" s="445">
        <f t="shared" si="173"/>
        <v>0</v>
      </c>
      <c r="P1380" s="445">
        <f t="shared" si="174"/>
        <v>0</v>
      </c>
      <c r="Q1380" s="445">
        <f t="shared" si="175"/>
        <v>0</v>
      </c>
      <c r="R1380" s="415" t="str">
        <f t="shared" si="176"/>
        <v>Leer</v>
      </c>
      <c r="S1380" s="445">
        <f>IF('Angaben KH-Standort'!D$29='A4'!D1380,IF('Angaben KH-Standort'!E$29="Ja",1,0),0)</f>
        <v>0</v>
      </c>
      <c r="T1380" s="445">
        <f>IF('Angaben KH-Standort'!D$30='A4'!D1380,IF('Angaben KH-Standort'!E$30="Ja",1,0),0)</f>
        <v>0</v>
      </c>
      <c r="U1380" s="445">
        <f>IF('Angaben KH-Standort'!D$31='A4'!D1380,IF('Angaben KH-Standort'!E$31="Ja",1,0),0)</f>
        <v>0</v>
      </c>
    </row>
    <row r="1381" spans="2:21" ht="15" customHeight="1" x14ac:dyDescent="0.3">
      <c r="B1381" s="70" t="str">
        <f t="shared" si="171"/>
        <v>!!!</v>
      </c>
      <c r="C1381" s="265" t="str">
        <f>IF(ISERROR(IF(LEN(E1381)&gt;0,VLOOKUP(TEXT($E1381,0),'Angaben Stationen'!$E$14:$J$213,5,0),"")),"?",IF(LEN(E1381)&gt;0,VLOOKUP(TEXT($E1381,0),'Angaben Stationen'!$E$14:$J$213,5,0),""))</f>
        <v/>
      </c>
      <c r="D1381" s="232" t="str">
        <f>IF(ISERROR(IF(LEN(E1381)&gt;0,VLOOKUP(TEXT($E1381,0),'Angaben Stationen'!$E$14:$J$213,6,0),"")),"STATION IST NICHT VORHANDEN",IF(LEN(E1381)&gt;0,VLOOKUP(TEXT($E1381,0),'Angaben Stationen'!$E$14:$J$213,6,0),""))</f>
        <v/>
      </c>
      <c r="E1381" s="287"/>
      <c r="F1381" s="234"/>
      <c r="G1381" s="234"/>
      <c r="H1381" s="263"/>
      <c r="I1381" s="169"/>
      <c r="K1381" s="445" t="str">
        <f t="shared" si="172"/>
        <v>Leer</v>
      </c>
      <c r="L1381" s="445" t="str">
        <f>VLOOKUP($D1381,{"29 - Psychiatrie (Erwachsene)","BGI";"297 - stationsäquivalente Behandlung in der Erwachsenenpsychiatrie (29)","BGI";"30 - Kinder- und Jugendpsychiatrie","BGII";"307 - stationsäquivalente Behandlung in der Kinder- und Jugendpsychiatrie (30)","BGII";"31 - Psychosomatik","BGI";"","Leer"},2,0)</f>
        <v>Leer</v>
      </c>
      <c r="M1381" s="445">
        <f t="shared" si="169"/>
        <v>0</v>
      </c>
      <c r="N1381" s="445">
        <f t="shared" si="170"/>
        <v>0</v>
      </c>
      <c r="O1381" s="445">
        <f t="shared" si="173"/>
        <v>0</v>
      </c>
      <c r="P1381" s="445">
        <f t="shared" si="174"/>
        <v>0</v>
      </c>
      <c r="Q1381" s="445">
        <f t="shared" si="175"/>
        <v>0</v>
      </c>
      <c r="R1381" s="415" t="str">
        <f t="shared" si="176"/>
        <v>Leer</v>
      </c>
      <c r="S1381" s="445">
        <f>IF('Angaben KH-Standort'!D$29='A4'!D1381,IF('Angaben KH-Standort'!E$29="Ja",1,0),0)</f>
        <v>0</v>
      </c>
      <c r="T1381" s="445">
        <f>IF('Angaben KH-Standort'!D$30='A4'!D1381,IF('Angaben KH-Standort'!E$30="Ja",1,0),0)</f>
        <v>0</v>
      </c>
      <c r="U1381" s="445">
        <f>IF('Angaben KH-Standort'!D$31='A4'!D1381,IF('Angaben KH-Standort'!E$31="Ja",1,0),0)</f>
        <v>0</v>
      </c>
    </row>
    <row r="1382" spans="2:21" ht="15" customHeight="1" x14ac:dyDescent="0.3">
      <c r="B1382" s="70" t="str">
        <f t="shared" si="171"/>
        <v>!!!</v>
      </c>
      <c r="C1382" s="265" t="str">
        <f>IF(ISERROR(IF(LEN(E1382)&gt;0,VLOOKUP(TEXT($E1382,0),'Angaben Stationen'!$E$14:$J$213,5,0),"")),"?",IF(LEN(E1382)&gt;0,VLOOKUP(TEXT($E1382,0),'Angaben Stationen'!$E$14:$J$213,5,0),""))</f>
        <v/>
      </c>
      <c r="D1382" s="232" t="str">
        <f>IF(ISERROR(IF(LEN(E1382)&gt;0,VLOOKUP(TEXT($E1382,0),'Angaben Stationen'!$E$14:$J$213,6,0),"")),"STATION IST NICHT VORHANDEN",IF(LEN(E1382)&gt;0,VLOOKUP(TEXT($E1382,0),'Angaben Stationen'!$E$14:$J$213,6,0),""))</f>
        <v/>
      </c>
      <c r="E1382" s="287"/>
      <c r="F1382" s="234"/>
      <c r="G1382" s="234"/>
      <c r="H1382" s="263"/>
      <c r="I1382" s="169"/>
      <c r="K1382" s="445" t="str">
        <f t="shared" si="172"/>
        <v>Leer</v>
      </c>
      <c r="L1382" s="445" t="str">
        <f>VLOOKUP($D1382,{"29 - Psychiatrie (Erwachsene)","BGI";"297 - stationsäquivalente Behandlung in der Erwachsenenpsychiatrie (29)","BGI";"30 - Kinder- und Jugendpsychiatrie","BGII";"307 - stationsäquivalente Behandlung in der Kinder- und Jugendpsychiatrie (30)","BGII";"31 - Psychosomatik","BGI";"","Leer"},2,0)</f>
        <v>Leer</v>
      </c>
      <c r="M1382" s="445">
        <f t="shared" si="169"/>
        <v>0</v>
      </c>
      <c r="N1382" s="445">
        <f t="shared" si="170"/>
        <v>0</v>
      </c>
      <c r="O1382" s="445">
        <f t="shared" si="173"/>
        <v>0</v>
      </c>
      <c r="P1382" s="445">
        <f t="shared" si="174"/>
        <v>0</v>
      </c>
      <c r="Q1382" s="445">
        <f t="shared" si="175"/>
        <v>0</v>
      </c>
      <c r="R1382" s="415" t="str">
        <f t="shared" si="176"/>
        <v>Leer</v>
      </c>
      <c r="S1382" s="445">
        <f>IF('Angaben KH-Standort'!D$29='A4'!D1382,IF('Angaben KH-Standort'!E$29="Ja",1,0),0)</f>
        <v>0</v>
      </c>
      <c r="T1382" s="445">
        <f>IF('Angaben KH-Standort'!D$30='A4'!D1382,IF('Angaben KH-Standort'!E$30="Ja",1,0),0)</f>
        <v>0</v>
      </c>
      <c r="U1382" s="445">
        <f>IF('Angaben KH-Standort'!D$31='A4'!D1382,IF('Angaben KH-Standort'!E$31="Ja",1,0),0)</f>
        <v>0</v>
      </c>
    </row>
    <row r="1383" spans="2:21" ht="15" customHeight="1" x14ac:dyDescent="0.3">
      <c r="B1383" s="70" t="str">
        <f t="shared" si="171"/>
        <v>!!!</v>
      </c>
      <c r="C1383" s="265" t="str">
        <f>IF(ISERROR(IF(LEN(E1383)&gt;0,VLOOKUP(TEXT($E1383,0),'Angaben Stationen'!$E$14:$J$213,5,0),"")),"?",IF(LEN(E1383)&gt;0,VLOOKUP(TEXT($E1383,0),'Angaben Stationen'!$E$14:$J$213,5,0),""))</f>
        <v/>
      </c>
      <c r="D1383" s="232" t="str">
        <f>IF(ISERROR(IF(LEN(E1383)&gt;0,VLOOKUP(TEXT($E1383,0),'Angaben Stationen'!$E$14:$J$213,6,0),"")),"STATION IST NICHT VORHANDEN",IF(LEN(E1383)&gt;0,VLOOKUP(TEXT($E1383,0),'Angaben Stationen'!$E$14:$J$213,6,0),""))</f>
        <v/>
      </c>
      <c r="E1383" s="287"/>
      <c r="F1383" s="234"/>
      <c r="G1383" s="234"/>
      <c r="H1383" s="263"/>
      <c r="I1383" s="169"/>
      <c r="K1383" s="445" t="str">
        <f t="shared" si="172"/>
        <v>Leer</v>
      </c>
      <c r="L1383" s="445" t="str">
        <f>VLOOKUP($D1383,{"29 - Psychiatrie (Erwachsene)","BGI";"297 - stationsäquivalente Behandlung in der Erwachsenenpsychiatrie (29)","BGI";"30 - Kinder- und Jugendpsychiatrie","BGII";"307 - stationsäquivalente Behandlung in der Kinder- und Jugendpsychiatrie (30)","BGII";"31 - Psychosomatik","BGI";"","Leer"},2,0)</f>
        <v>Leer</v>
      </c>
      <c r="M1383" s="445">
        <f t="shared" si="169"/>
        <v>0</v>
      </c>
      <c r="N1383" s="445">
        <f t="shared" si="170"/>
        <v>0</v>
      </c>
      <c r="O1383" s="445">
        <f t="shared" si="173"/>
        <v>0</v>
      </c>
      <c r="P1383" s="445">
        <f t="shared" si="174"/>
        <v>0</v>
      </c>
      <c r="Q1383" s="445">
        <f t="shared" si="175"/>
        <v>0</v>
      </c>
      <c r="R1383" s="415" t="str">
        <f t="shared" si="176"/>
        <v>Leer</v>
      </c>
      <c r="S1383" s="445">
        <f>IF('Angaben KH-Standort'!D$29='A4'!D1383,IF('Angaben KH-Standort'!E$29="Ja",1,0),0)</f>
        <v>0</v>
      </c>
      <c r="T1383" s="445">
        <f>IF('Angaben KH-Standort'!D$30='A4'!D1383,IF('Angaben KH-Standort'!E$30="Ja",1,0),0)</f>
        <v>0</v>
      </c>
      <c r="U1383" s="445">
        <f>IF('Angaben KH-Standort'!D$31='A4'!D1383,IF('Angaben KH-Standort'!E$31="Ja",1,0),0)</f>
        <v>0</v>
      </c>
    </row>
    <row r="1384" spans="2:21" ht="15" customHeight="1" x14ac:dyDescent="0.3">
      <c r="B1384" s="70" t="str">
        <f t="shared" si="171"/>
        <v>!!!</v>
      </c>
      <c r="C1384" s="265" t="str">
        <f>IF(ISERROR(IF(LEN(E1384)&gt;0,VLOOKUP(TEXT($E1384,0),'Angaben Stationen'!$E$14:$J$213,5,0),"")),"?",IF(LEN(E1384)&gt;0,VLOOKUP(TEXT($E1384,0),'Angaben Stationen'!$E$14:$J$213,5,0),""))</f>
        <v/>
      </c>
      <c r="D1384" s="232" t="str">
        <f>IF(ISERROR(IF(LEN(E1384)&gt;0,VLOOKUP(TEXT($E1384,0),'Angaben Stationen'!$E$14:$J$213,6,0),"")),"STATION IST NICHT VORHANDEN",IF(LEN(E1384)&gt;0,VLOOKUP(TEXT($E1384,0),'Angaben Stationen'!$E$14:$J$213,6,0),""))</f>
        <v/>
      </c>
      <c r="E1384" s="287"/>
      <c r="F1384" s="234"/>
      <c r="G1384" s="234"/>
      <c r="H1384" s="263"/>
      <c r="I1384" s="169"/>
      <c r="K1384" s="445" t="str">
        <f t="shared" si="172"/>
        <v>Leer</v>
      </c>
      <c r="L1384" s="445" t="str">
        <f>VLOOKUP($D1384,{"29 - Psychiatrie (Erwachsene)","BGI";"297 - stationsäquivalente Behandlung in der Erwachsenenpsychiatrie (29)","BGI";"30 - Kinder- und Jugendpsychiatrie","BGII";"307 - stationsäquivalente Behandlung in der Kinder- und Jugendpsychiatrie (30)","BGII";"31 - Psychosomatik","BGI";"","Leer"},2,0)</f>
        <v>Leer</v>
      </c>
      <c r="M1384" s="445">
        <f t="shared" si="169"/>
        <v>0</v>
      </c>
      <c r="N1384" s="445">
        <f t="shared" si="170"/>
        <v>0</v>
      </c>
      <c r="O1384" s="445">
        <f t="shared" si="173"/>
        <v>0</v>
      </c>
      <c r="P1384" s="445">
        <f t="shared" si="174"/>
        <v>0</v>
      </c>
      <c r="Q1384" s="445">
        <f t="shared" si="175"/>
        <v>0</v>
      </c>
      <c r="R1384" s="415" t="str">
        <f t="shared" si="176"/>
        <v>Leer</v>
      </c>
      <c r="S1384" s="445">
        <f>IF('Angaben KH-Standort'!D$29='A4'!D1384,IF('Angaben KH-Standort'!E$29="Ja",1,0),0)</f>
        <v>0</v>
      </c>
      <c r="T1384" s="445">
        <f>IF('Angaben KH-Standort'!D$30='A4'!D1384,IF('Angaben KH-Standort'!E$30="Ja",1,0),0)</f>
        <v>0</v>
      </c>
      <c r="U1384" s="445">
        <f>IF('Angaben KH-Standort'!D$31='A4'!D1384,IF('Angaben KH-Standort'!E$31="Ja",1,0),0)</f>
        <v>0</v>
      </c>
    </row>
    <row r="1385" spans="2:21" ht="15" customHeight="1" x14ac:dyDescent="0.3">
      <c r="B1385" s="70" t="str">
        <f t="shared" si="171"/>
        <v>!!!</v>
      </c>
      <c r="C1385" s="265" t="str">
        <f>IF(ISERROR(IF(LEN(E1385)&gt;0,VLOOKUP(TEXT($E1385,0),'Angaben Stationen'!$E$14:$J$213,5,0),"")),"?",IF(LEN(E1385)&gt;0,VLOOKUP(TEXT($E1385,0),'Angaben Stationen'!$E$14:$J$213,5,0),""))</f>
        <v/>
      </c>
      <c r="D1385" s="232" t="str">
        <f>IF(ISERROR(IF(LEN(E1385)&gt;0,VLOOKUP(TEXT($E1385,0),'Angaben Stationen'!$E$14:$J$213,6,0),"")),"STATION IST NICHT VORHANDEN",IF(LEN(E1385)&gt;0,VLOOKUP(TEXT($E1385,0),'Angaben Stationen'!$E$14:$J$213,6,0),""))</f>
        <v/>
      </c>
      <c r="E1385" s="287"/>
      <c r="F1385" s="234"/>
      <c r="G1385" s="234"/>
      <c r="H1385" s="263"/>
      <c r="I1385" s="169"/>
      <c r="K1385" s="445" t="str">
        <f t="shared" si="172"/>
        <v>Leer</v>
      </c>
      <c r="L1385" s="445" t="str">
        <f>VLOOKUP($D1385,{"29 - Psychiatrie (Erwachsene)","BGI";"297 - stationsäquivalente Behandlung in der Erwachsenenpsychiatrie (29)","BGI";"30 - Kinder- und Jugendpsychiatrie","BGII";"307 - stationsäquivalente Behandlung in der Kinder- und Jugendpsychiatrie (30)","BGII";"31 - Psychosomatik","BGI";"","Leer"},2,0)</f>
        <v>Leer</v>
      </c>
      <c r="M1385" s="445">
        <f t="shared" si="169"/>
        <v>0</v>
      </c>
      <c r="N1385" s="445">
        <f t="shared" si="170"/>
        <v>0</v>
      </c>
      <c r="O1385" s="445">
        <f t="shared" si="173"/>
        <v>0</v>
      </c>
      <c r="P1385" s="445">
        <f t="shared" si="174"/>
        <v>0</v>
      </c>
      <c r="Q1385" s="445">
        <f t="shared" si="175"/>
        <v>0</v>
      </c>
      <c r="R1385" s="415" t="str">
        <f t="shared" si="176"/>
        <v>Leer</v>
      </c>
      <c r="S1385" s="445">
        <f>IF('Angaben KH-Standort'!D$29='A4'!D1385,IF('Angaben KH-Standort'!E$29="Ja",1,0),0)</f>
        <v>0</v>
      </c>
      <c r="T1385" s="445">
        <f>IF('Angaben KH-Standort'!D$30='A4'!D1385,IF('Angaben KH-Standort'!E$30="Ja",1,0),0)</f>
        <v>0</v>
      </c>
      <c r="U1385" s="445">
        <f>IF('Angaben KH-Standort'!D$31='A4'!D1385,IF('Angaben KH-Standort'!E$31="Ja",1,0),0)</f>
        <v>0</v>
      </c>
    </row>
    <row r="1386" spans="2:21" ht="15" customHeight="1" x14ac:dyDescent="0.3">
      <c r="B1386" s="70" t="str">
        <f t="shared" si="171"/>
        <v>!!!</v>
      </c>
      <c r="C1386" s="265" t="str">
        <f>IF(ISERROR(IF(LEN(E1386)&gt;0,VLOOKUP(TEXT($E1386,0),'Angaben Stationen'!$E$14:$J$213,5,0),"")),"?",IF(LEN(E1386)&gt;0,VLOOKUP(TEXT($E1386,0),'Angaben Stationen'!$E$14:$J$213,5,0),""))</f>
        <v/>
      </c>
      <c r="D1386" s="232" t="str">
        <f>IF(ISERROR(IF(LEN(E1386)&gt;0,VLOOKUP(TEXT($E1386,0),'Angaben Stationen'!$E$14:$J$213,6,0),"")),"STATION IST NICHT VORHANDEN",IF(LEN(E1386)&gt;0,VLOOKUP(TEXT($E1386,0),'Angaben Stationen'!$E$14:$J$213,6,0),""))</f>
        <v/>
      </c>
      <c r="E1386" s="287"/>
      <c r="F1386" s="234"/>
      <c r="G1386" s="234"/>
      <c r="H1386" s="263"/>
      <c r="I1386" s="169"/>
      <c r="K1386" s="445" t="str">
        <f t="shared" si="172"/>
        <v>Leer</v>
      </c>
      <c r="L1386" s="445" t="str">
        <f>VLOOKUP($D1386,{"29 - Psychiatrie (Erwachsene)","BGI";"297 - stationsäquivalente Behandlung in der Erwachsenenpsychiatrie (29)","BGI";"30 - Kinder- und Jugendpsychiatrie","BGII";"307 - stationsäquivalente Behandlung in der Kinder- und Jugendpsychiatrie (30)","BGII";"31 - Psychosomatik","BGI";"","Leer"},2,0)</f>
        <v>Leer</v>
      </c>
      <c r="M1386" s="445">
        <f t="shared" si="169"/>
        <v>0</v>
      </c>
      <c r="N1386" s="445">
        <f t="shared" si="170"/>
        <v>0</v>
      </c>
      <c r="O1386" s="445">
        <f t="shared" si="173"/>
        <v>0</v>
      </c>
      <c r="P1386" s="445">
        <f t="shared" si="174"/>
        <v>0</v>
      </c>
      <c r="Q1386" s="445">
        <f t="shared" si="175"/>
        <v>0</v>
      </c>
      <c r="R1386" s="415" t="str">
        <f t="shared" si="176"/>
        <v>Leer</v>
      </c>
      <c r="S1386" s="445">
        <f>IF('Angaben KH-Standort'!D$29='A4'!D1386,IF('Angaben KH-Standort'!E$29="Ja",1,0),0)</f>
        <v>0</v>
      </c>
      <c r="T1386" s="445">
        <f>IF('Angaben KH-Standort'!D$30='A4'!D1386,IF('Angaben KH-Standort'!E$30="Ja",1,0),0)</f>
        <v>0</v>
      </c>
      <c r="U1386" s="445">
        <f>IF('Angaben KH-Standort'!D$31='A4'!D1386,IF('Angaben KH-Standort'!E$31="Ja",1,0),0)</f>
        <v>0</v>
      </c>
    </row>
    <row r="1387" spans="2:21" ht="15" customHeight="1" x14ac:dyDescent="0.3">
      <c r="B1387" s="70" t="str">
        <f t="shared" si="171"/>
        <v>!!!</v>
      </c>
      <c r="C1387" s="265" t="str">
        <f>IF(ISERROR(IF(LEN(E1387)&gt;0,VLOOKUP(TEXT($E1387,0),'Angaben Stationen'!$E$14:$J$213,5,0),"")),"?",IF(LEN(E1387)&gt;0,VLOOKUP(TEXT($E1387,0),'Angaben Stationen'!$E$14:$J$213,5,0),""))</f>
        <v/>
      </c>
      <c r="D1387" s="232" t="str">
        <f>IF(ISERROR(IF(LEN(E1387)&gt;0,VLOOKUP(TEXT($E1387,0),'Angaben Stationen'!$E$14:$J$213,6,0),"")),"STATION IST NICHT VORHANDEN",IF(LEN(E1387)&gt;0,VLOOKUP(TEXT($E1387,0),'Angaben Stationen'!$E$14:$J$213,6,0),""))</f>
        <v/>
      </c>
      <c r="E1387" s="287"/>
      <c r="F1387" s="234"/>
      <c r="G1387" s="234"/>
      <c r="H1387" s="263"/>
      <c r="I1387" s="169"/>
      <c r="K1387" s="445" t="str">
        <f t="shared" si="172"/>
        <v>Leer</v>
      </c>
      <c r="L1387" s="445" t="str">
        <f>VLOOKUP($D1387,{"29 - Psychiatrie (Erwachsene)","BGI";"297 - stationsäquivalente Behandlung in der Erwachsenenpsychiatrie (29)","BGI";"30 - Kinder- und Jugendpsychiatrie","BGII";"307 - stationsäquivalente Behandlung in der Kinder- und Jugendpsychiatrie (30)","BGII";"31 - Psychosomatik","BGI";"","Leer"},2,0)</f>
        <v>Leer</v>
      </c>
      <c r="M1387" s="445">
        <f t="shared" si="169"/>
        <v>0</v>
      </c>
      <c r="N1387" s="445">
        <f t="shared" si="170"/>
        <v>0</v>
      </c>
      <c r="O1387" s="445">
        <f t="shared" si="173"/>
        <v>0</v>
      </c>
      <c r="P1387" s="445">
        <f t="shared" si="174"/>
        <v>0</v>
      </c>
      <c r="Q1387" s="445">
        <f t="shared" si="175"/>
        <v>0</v>
      </c>
      <c r="R1387" s="415" t="str">
        <f t="shared" si="176"/>
        <v>Leer</v>
      </c>
      <c r="S1387" s="445">
        <f>IF('Angaben KH-Standort'!D$29='A4'!D1387,IF('Angaben KH-Standort'!E$29="Ja",1,0),0)</f>
        <v>0</v>
      </c>
      <c r="T1387" s="445">
        <f>IF('Angaben KH-Standort'!D$30='A4'!D1387,IF('Angaben KH-Standort'!E$30="Ja",1,0),0)</f>
        <v>0</v>
      </c>
      <c r="U1387" s="445">
        <f>IF('Angaben KH-Standort'!D$31='A4'!D1387,IF('Angaben KH-Standort'!E$31="Ja",1,0),0)</f>
        <v>0</v>
      </c>
    </row>
    <row r="1388" spans="2:21" ht="15" customHeight="1" x14ac:dyDescent="0.3">
      <c r="B1388" s="70" t="str">
        <f t="shared" si="171"/>
        <v>!!!</v>
      </c>
      <c r="C1388" s="265" t="str">
        <f>IF(ISERROR(IF(LEN(E1388)&gt;0,VLOOKUP(TEXT($E1388,0),'Angaben Stationen'!$E$14:$J$213,5,0),"")),"?",IF(LEN(E1388)&gt;0,VLOOKUP(TEXT($E1388,0),'Angaben Stationen'!$E$14:$J$213,5,0),""))</f>
        <v/>
      </c>
      <c r="D1388" s="232" t="str">
        <f>IF(ISERROR(IF(LEN(E1388)&gt;0,VLOOKUP(TEXT($E1388,0),'Angaben Stationen'!$E$14:$J$213,6,0),"")),"STATION IST NICHT VORHANDEN",IF(LEN(E1388)&gt;0,VLOOKUP(TEXT($E1388,0),'Angaben Stationen'!$E$14:$J$213,6,0),""))</f>
        <v/>
      </c>
      <c r="E1388" s="287"/>
      <c r="F1388" s="234"/>
      <c r="G1388" s="234"/>
      <c r="H1388" s="263"/>
      <c r="I1388" s="169"/>
      <c r="K1388" s="445" t="str">
        <f t="shared" si="172"/>
        <v>Leer</v>
      </c>
      <c r="L1388" s="445" t="str">
        <f>VLOOKUP($D1388,{"29 - Psychiatrie (Erwachsene)","BGI";"297 - stationsäquivalente Behandlung in der Erwachsenenpsychiatrie (29)","BGI";"30 - Kinder- und Jugendpsychiatrie","BGII";"307 - stationsäquivalente Behandlung in der Kinder- und Jugendpsychiatrie (30)","BGII";"31 - Psychosomatik","BGI";"","Leer"},2,0)</f>
        <v>Leer</v>
      </c>
      <c r="M1388" s="445">
        <f t="shared" si="169"/>
        <v>0</v>
      </c>
      <c r="N1388" s="445">
        <f t="shared" si="170"/>
        <v>0</v>
      </c>
      <c r="O1388" s="445">
        <f t="shared" si="173"/>
        <v>0</v>
      </c>
      <c r="P1388" s="445">
        <f t="shared" si="174"/>
        <v>0</v>
      </c>
      <c r="Q1388" s="445">
        <f t="shared" si="175"/>
        <v>0</v>
      </c>
      <c r="R1388" s="415" t="str">
        <f t="shared" si="176"/>
        <v>Leer</v>
      </c>
      <c r="S1388" s="445">
        <f>IF('Angaben KH-Standort'!D$29='A4'!D1388,IF('Angaben KH-Standort'!E$29="Ja",1,0),0)</f>
        <v>0</v>
      </c>
      <c r="T1388" s="445">
        <f>IF('Angaben KH-Standort'!D$30='A4'!D1388,IF('Angaben KH-Standort'!E$30="Ja",1,0),0)</f>
        <v>0</v>
      </c>
      <c r="U1388" s="445">
        <f>IF('Angaben KH-Standort'!D$31='A4'!D1388,IF('Angaben KH-Standort'!E$31="Ja",1,0),0)</f>
        <v>0</v>
      </c>
    </row>
    <row r="1389" spans="2:21" ht="15" customHeight="1" x14ac:dyDescent="0.3">
      <c r="B1389" s="70" t="str">
        <f t="shared" si="171"/>
        <v>!!!</v>
      </c>
      <c r="C1389" s="265" t="str">
        <f>IF(ISERROR(IF(LEN(E1389)&gt;0,VLOOKUP(TEXT($E1389,0),'Angaben Stationen'!$E$14:$J$213,5,0),"")),"?",IF(LEN(E1389)&gt;0,VLOOKUP(TEXT($E1389,0),'Angaben Stationen'!$E$14:$J$213,5,0),""))</f>
        <v/>
      </c>
      <c r="D1389" s="232" t="str">
        <f>IF(ISERROR(IF(LEN(E1389)&gt;0,VLOOKUP(TEXT($E1389,0),'Angaben Stationen'!$E$14:$J$213,6,0),"")),"STATION IST NICHT VORHANDEN",IF(LEN(E1389)&gt;0,VLOOKUP(TEXT($E1389,0),'Angaben Stationen'!$E$14:$J$213,6,0),""))</f>
        <v/>
      </c>
      <c r="E1389" s="287"/>
      <c r="F1389" s="234"/>
      <c r="G1389" s="234"/>
      <c r="H1389" s="263"/>
      <c r="I1389" s="169"/>
      <c r="K1389" s="445" t="str">
        <f t="shared" si="172"/>
        <v>Leer</v>
      </c>
      <c r="L1389" s="445" t="str">
        <f>VLOOKUP($D1389,{"29 - Psychiatrie (Erwachsene)","BGI";"297 - stationsäquivalente Behandlung in der Erwachsenenpsychiatrie (29)","BGI";"30 - Kinder- und Jugendpsychiatrie","BGII";"307 - stationsäquivalente Behandlung in der Kinder- und Jugendpsychiatrie (30)","BGII";"31 - Psychosomatik","BGI";"","Leer"},2,0)</f>
        <v>Leer</v>
      </c>
      <c r="M1389" s="445">
        <f t="shared" si="169"/>
        <v>0</v>
      </c>
      <c r="N1389" s="445">
        <f t="shared" si="170"/>
        <v>0</v>
      </c>
      <c r="O1389" s="445">
        <f t="shared" si="173"/>
        <v>0</v>
      </c>
      <c r="P1389" s="445">
        <f t="shared" si="174"/>
        <v>0</v>
      </c>
      <c r="Q1389" s="445">
        <f t="shared" si="175"/>
        <v>0</v>
      </c>
      <c r="R1389" s="415" t="str">
        <f t="shared" si="176"/>
        <v>Leer</v>
      </c>
      <c r="S1389" s="445">
        <f>IF('Angaben KH-Standort'!D$29='A4'!D1389,IF('Angaben KH-Standort'!E$29="Ja",1,0),0)</f>
        <v>0</v>
      </c>
      <c r="T1389" s="445">
        <f>IF('Angaben KH-Standort'!D$30='A4'!D1389,IF('Angaben KH-Standort'!E$30="Ja",1,0),0)</f>
        <v>0</v>
      </c>
      <c r="U1389" s="445">
        <f>IF('Angaben KH-Standort'!D$31='A4'!D1389,IF('Angaben KH-Standort'!E$31="Ja",1,0),0)</f>
        <v>0</v>
      </c>
    </row>
    <row r="1390" spans="2:21" ht="15" customHeight="1" x14ac:dyDescent="0.3">
      <c r="B1390" s="70" t="str">
        <f t="shared" si="171"/>
        <v>!!!</v>
      </c>
      <c r="C1390" s="265" t="str">
        <f>IF(ISERROR(IF(LEN(E1390)&gt;0,VLOOKUP(TEXT($E1390,0),'Angaben Stationen'!$E$14:$J$213,5,0),"")),"?",IF(LEN(E1390)&gt;0,VLOOKUP(TEXT($E1390,0),'Angaben Stationen'!$E$14:$J$213,5,0),""))</f>
        <v/>
      </c>
      <c r="D1390" s="232" t="str">
        <f>IF(ISERROR(IF(LEN(E1390)&gt;0,VLOOKUP(TEXT($E1390,0),'Angaben Stationen'!$E$14:$J$213,6,0),"")),"STATION IST NICHT VORHANDEN",IF(LEN(E1390)&gt;0,VLOOKUP(TEXT($E1390,0),'Angaben Stationen'!$E$14:$J$213,6,0),""))</f>
        <v/>
      </c>
      <c r="E1390" s="287"/>
      <c r="F1390" s="234"/>
      <c r="G1390" s="234"/>
      <c r="H1390" s="263"/>
      <c r="I1390" s="169"/>
      <c r="K1390" s="445" t="str">
        <f t="shared" si="172"/>
        <v>Leer</v>
      </c>
      <c r="L1390" s="445" t="str">
        <f>VLOOKUP($D1390,{"29 - Psychiatrie (Erwachsene)","BGI";"297 - stationsäquivalente Behandlung in der Erwachsenenpsychiatrie (29)","BGI";"30 - Kinder- und Jugendpsychiatrie","BGII";"307 - stationsäquivalente Behandlung in der Kinder- und Jugendpsychiatrie (30)","BGII";"31 - Psychosomatik","BGI";"","Leer"},2,0)</f>
        <v>Leer</v>
      </c>
      <c r="M1390" s="445">
        <f t="shared" si="169"/>
        <v>0</v>
      </c>
      <c r="N1390" s="445">
        <f t="shared" si="170"/>
        <v>0</v>
      </c>
      <c r="O1390" s="445">
        <f t="shared" si="173"/>
        <v>0</v>
      </c>
      <c r="P1390" s="445">
        <f t="shared" si="174"/>
        <v>0</v>
      </c>
      <c r="Q1390" s="445">
        <f t="shared" si="175"/>
        <v>0</v>
      </c>
      <c r="R1390" s="415" t="str">
        <f t="shared" si="176"/>
        <v>Leer</v>
      </c>
      <c r="S1390" s="445">
        <f>IF('Angaben KH-Standort'!D$29='A4'!D1390,IF('Angaben KH-Standort'!E$29="Ja",1,0),0)</f>
        <v>0</v>
      </c>
      <c r="T1390" s="445">
        <f>IF('Angaben KH-Standort'!D$30='A4'!D1390,IF('Angaben KH-Standort'!E$30="Ja",1,0),0)</f>
        <v>0</v>
      </c>
      <c r="U1390" s="445">
        <f>IF('Angaben KH-Standort'!D$31='A4'!D1390,IF('Angaben KH-Standort'!E$31="Ja",1,0),0)</f>
        <v>0</v>
      </c>
    </row>
    <row r="1391" spans="2:21" ht="15" customHeight="1" x14ac:dyDescent="0.3">
      <c r="B1391" s="70" t="str">
        <f t="shared" si="171"/>
        <v>!!!</v>
      </c>
      <c r="C1391" s="265" t="str">
        <f>IF(ISERROR(IF(LEN(E1391)&gt;0,VLOOKUP(TEXT($E1391,0),'Angaben Stationen'!$E$14:$J$213,5,0),"")),"?",IF(LEN(E1391)&gt;0,VLOOKUP(TEXT($E1391,0),'Angaben Stationen'!$E$14:$J$213,5,0),""))</f>
        <v/>
      </c>
      <c r="D1391" s="232" t="str">
        <f>IF(ISERROR(IF(LEN(E1391)&gt;0,VLOOKUP(TEXT($E1391,0),'Angaben Stationen'!$E$14:$J$213,6,0),"")),"STATION IST NICHT VORHANDEN",IF(LEN(E1391)&gt;0,VLOOKUP(TEXT($E1391,0),'Angaben Stationen'!$E$14:$J$213,6,0),""))</f>
        <v/>
      </c>
      <c r="E1391" s="287"/>
      <c r="F1391" s="234"/>
      <c r="G1391" s="234"/>
      <c r="H1391" s="263"/>
      <c r="I1391" s="169"/>
      <c r="K1391" s="445" t="str">
        <f t="shared" si="172"/>
        <v>Leer</v>
      </c>
      <c r="L1391" s="445" t="str">
        <f>VLOOKUP($D1391,{"29 - Psychiatrie (Erwachsene)","BGI";"297 - stationsäquivalente Behandlung in der Erwachsenenpsychiatrie (29)","BGI";"30 - Kinder- und Jugendpsychiatrie","BGII";"307 - stationsäquivalente Behandlung in der Kinder- und Jugendpsychiatrie (30)","BGII";"31 - Psychosomatik","BGI";"","Leer"},2,0)</f>
        <v>Leer</v>
      </c>
      <c r="M1391" s="445">
        <f t="shared" si="169"/>
        <v>0</v>
      </c>
      <c r="N1391" s="445">
        <f t="shared" si="170"/>
        <v>0</v>
      </c>
      <c r="O1391" s="445">
        <f t="shared" si="173"/>
        <v>0</v>
      </c>
      <c r="P1391" s="445">
        <f t="shared" si="174"/>
        <v>0</v>
      </c>
      <c r="Q1391" s="445">
        <f t="shared" si="175"/>
        <v>0</v>
      </c>
      <c r="R1391" s="415" t="str">
        <f t="shared" si="176"/>
        <v>Leer</v>
      </c>
      <c r="S1391" s="445">
        <f>IF('Angaben KH-Standort'!D$29='A4'!D1391,IF('Angaben KH-Standort'!E$29="Ja",1,0),0)</f>
        <v>0</v>
      </c>
      <c r="T1391" s="445">
        <f>IF('Angaben KH-Standort'!D$30='A4'!D1391,IF('Angaben KH-Standort'!E$30="Ja",1,0),0)</f>
        <v>0</v>
      </c>
      <c r="U1391" s="445">
        <f>IF('Angaben KH-Standort'!D$31='A4'!D1391,IF('Angaben KH-Standort'!E$31="Ja",1,0),0)</f>
        <v>0</v>
      </c>
    </row>
    <row r="1392" spans="2:21" ht="15" customHeight="1" x14ac:dyDescent="0.3">
      <c r="B1392" s="70" t="str">
        <f t="shared" si="171"/>
        <v>!!!</v>
      </c>
      <c r="C1392" s="265" t="str">
        <f>IF(ISERROR(IF(LEN(E1392)&gt;0,VLOOKUP(TEXT($E1392,0),'Angaben Stationen'!$E$14:$J$213,5,0),"")),"?",IF(LEN(E1392)&gt;0,VLOOKUP(TEXT($E1392,0),'Angaben Stationen'!$E$14:$J$213,5,0),""))</f>
        <v/>
      </c>
      <c r="D1392" s="232" t="str">
        <f>IF(ISERROR(IF(LEN(E1392)&gt;0,VLOOKUP(TEXT($E1392,0),'Angaben Stationen'!$E$14:$J$213,6,0),"")),"STATION IST NICHT VORHANDEN",IF(LEN(E1392)&gt;0,VLOOKUP(TEXT($E1392,0),'Angaben Stationen'!$E$14:$J$213,6,0),""))</f>
        <v/>
      </c>
      <c r="E1392" s="287"/>
      <c r="F1392" s="234"/>
      <c r="G1392" s="234"/>
      <c r="H1392" s="263"/>
      <c r="I1392" s="169"/>
      <c r="K1392" s="445" t="str">
        <f t="shared" si="172"/>
        <v>Leer</v>
      </c>
      <c r="L1392" s="445" t="str">
        <f>VLOOKUP($D1392,{"29 - Psychiatrie (Erwachsene)","BGI";"297 - stationsäquivalente Behandlung in der Erwachsenenpsychiatrie (29)","BGI";"30 - Kinder- und Jugendpsychiatrie","BGII";"307 - stationsäquivalente Behandlung in der Kinder- und Jugendpsychiatrie (30)","BGII";"31 - Psychosomatik","BGI";"","Leer"},2,0)</f>
        <v>Leer</v>
      </c>
      <c r="M1392" s="445">
        <f t="shared" si="169"/>
        <v>0</v>
      </c>
      <c r="N1392" s="445">
        <f t="shared" si="170"/>
        <v>0</v>
      </c>
      <c r="O1392" s="445">
        <f t="shared" si="173"/>
        <v>0</v>
      </c>
      <c r="P1392" s="445">
        <f t="shared" si="174"/>
        <v>0</v>
      </c>
      <c r="Q1392" s="445">
        <f t="shared" si="175"/>
        <v>0</v>
      </c>
      <c r="R1392" s="415" t="str">
        <f t="shared" si="176"/>
        <v>Leer</v>
      </c>
      <c r="S1392" s="445">
        <f>IF('Angaben KH-Standort'!D$29='A4'!D1392,IF('Angaben KH-Standort'!E$29="Ja",1,0),0)</f>
        <v>0</v>
      </c>
      <c r="T1392" s="445">
        <f>IF('Angaben KH-Standort'!D$30='A4'!D1392,IF('Angaben KH-Standort'!E$30="Ja",1,0),0)</f>
        <v>0</v>
      </c>
      <c r="U1392" s="445">
        <f>IF('Angaben KH-Standort'!D$31='A4'!D1392,IF('Angaben KH-Standort'!E$31="Ja",1,0),0)</f>
        <v>0</v>
      </c>
    </row>
    <row r="1393" spans="2:21" ht="15" customHeight="1" x14ac:dyDescent="0.3">
      <c r="B1393" s="70" t="str">
        <f t="shared" si="171"/>
        <v>!!!</v>
      </c>
      <c r="C1393" s="265" t="str">
        <f>IF(ISERROR(IF(LEN(E1393)&gt;0,VLOOKUP(TEXT($E1393,0),'Angaben Stationen'!$E$14:$J$213,5,0),"")),"?",IF(LEN(E1393)&gt;0,VLOOKUP(TEXT($E1393,0),'Angaben Stationen'!$E$14:$J$213,5,0),""))</f>
        <v/>
      </c>
      <c r="D1393" s="232" t="str">
        <f>IF(ISERROR(IF(LEN(E1393)&gt;0,VLOOKUP(TEXT($E1393,0),'Angaben Stationen'!$E$14:$J$213,6,0),"")),"STATION IST NICHT VORHANDEN",IF(LEN(E1393)&gt;0,VLOOKUP(TEXT($E1393,0),'Angaben Stationen'!$E$14:$J$213,6,0),""))</f>
        <v/>
      </c>
      <c r="E1393" s="287"/>
      <c r="F1393" s="234"/>
      <c r="G1393" s="234"/>
      <c r="H1393" s="263"/>
      <c r="I1393" s="169"/>
      <c r="K1393" s="445" t="str">
        <f t="shared" si="172"/>
        <v>Leer</v>
      </c>
      <c r="L1393" s="445" t="str">
        <f>VLOOKUP($D1393,{"29 - Psychiatrie (Erwachsene)","BGI";"297 - stationsäquivalente Behandlung in der Erwachsenenpsychiatrie (29)","BGI";"30 - Kinder- und Jugendpsychiatrie","BGII";"307 - stationsäquivalente Behandlung in der Kinder- und Jugendpsychiatrie (30)","BGII";"31 - Psychosomatik","BGI";"","Leer"},2,0)</f>
        <v>Leer</v>
      </c>
      <c r="M1393" s="445">
        <f t="shared" si="169"/>
        <v>0</v>
      </c>
      <c r="N1393" s="445">
        <f t="shared" si="170"/>
        <v>0</v>
      </c>
      <c r="O1393" s="445">
        <f t="shared" si="173"/>
        <v>0</v>
      </c>
      <c r="P1393" s="445">
        <f t="shared" si="174"/>
        <v>0</v>
      </c>
      <c r="Q1393" s="445">
        <f t="shared" si="175"/>
        <v>0</v>
      </c>
      <c r="R1393" s="415" t="str">
        <f t="shared" si="176"/>
        <v>Leer</v>
      </c>
      <c r="S1393" s="445">
        <f>IF('Angaben KH-Standort'!D$29='A4'!D1393,IF('Angaben KH-Standort'!E$29="Ja",1,0),0)</f>
        <v>0</v>
      </c>
      <c r="T1393" s="445">
        <f>IF('Angaben KH-Standort'!D$30='A4'!D1393,IF('Angaben KH-Standort'!E$30="Ja",1,0),0)</f>
        <v>0</v>
      </c>
      <c r="U1393" s="445">
        <f>IF('Angaben KH-Standort'!D$31='A4'!D1393,IF('Angaben KH-Standort'!E$31="Ja",1,0),0)</f>
        <v>0</v>
      </c>
    </row>
    <row r="1394" spans="2:21" ht="15" customHeight="1" x14ac:dyDescent="0.3">
      <c r="B1394" s="70" t="str">
        <f t="shared" si="171"/>
        <v>!!!</v>
      </c>
      <c r="C1394" s="265" t="str">
        <f>IF(ISERROR(IF(LEN(E1394)&gt;0,VLOOKUP(TEXT($E1394,0),'Angaben Stationen'!$E$14:$J$213,5,0),"")),"?",IF(LEN(E1394)&gt;0,VLOOKUP(TEXT($E1394,0),'Angaben Stationen'!$E$14:$J$213,5,0),""))</f>
        <v/>
      </c>
      <c r="D1394" s="232" t="str">
        <f>IF(ISERROR(IF(LEN(E1394)&gt;0,VLOOKUP(TEXT($E1394,0),'Angaben Stationen'!$E$14:$J$213,6,0),"")),"STATION IST NICHT VORHANDEN",IF(LEN(E1394)&gt;0,VLOOKUP(TEXT($E1394,0),'Angaben Stationen'!$E$14:$J$213,6,0),""))</f>
        <v/>
      </c>
      <c r="E1394" s="287"/>
      <c r="F1394" s="234"/>
      <c r="G1394" s="234"/>
      <c r="H1394" s="263"/>
      <c r="I1394" s="169"/>
      <c r="K1394" s="445" t="str">
        <f t="shared" si="172"/>
        <v>Leer</v>
      </c>
      <c r="L1394" s="445" t="str">
        <f>VLOOKUP($D1394,{"29 - Psychiatrie (Erwachsene)","BGI";"297 - stationsäquivalente Behandlung in der Erwachsenenpsychiatrie (29)","BGI";"30 - Kinder- und Jugendpsychiatrie","BGII";"307 - stationsäquivalente Behandlung in der Kinder- und Jugendpsychiatrie (30)","BGII";"31 - Psychosomatik","BGI";"","Leer"},2,0)</f>
        <v>Leer</v>
      </c>
      <c r="M1394" s="445">
        <f t="shared" si="169"/>
        <v>0</v>
      </c>
      <c r="N1394" s="445">
        <f t="shared" si="170"/>
        <v>0</v>
      </c>
      <c r="O1394" s="445">
        <f t="shared" si="173"/>
        <v>0</v>
      </c>
      <c r="P1394" s="445">
        <f t="shared" si="174"/>
        <v>0</v>
      </c>
      <c r="Q1394" s="445">
        <f t="shared" si="175"/>
        <v>0</v>
      </c>
      <c r="R1394" s="415" t="str">
        <f t="shared" si="176"/>
        <v>Leer</v>
      </c>
      <c r="S1394" s="445">
        <f>IF('Angaben KH-Standort'!D$29='A4'!D1394,IF('Angaben KH-Standort'!E$29="Ja",1,0),0)</f>
        <v>0</v>
      </c>
      <c r="T1394" s="445">
        <f>IF('Angaben KH-Standort'!D$30='A4'!D1394,IF('Angaben KH-Standort'!E$30="Ja",1,0),0)</f>
        <v>0</v>
      </c>
      <c r="U1394" s="445">
        <f>IF('Angaben KH-Standort'!D$31='A4'!D1394,IF('Angaben KH-Standort'!E$31="Ja",1,0),0)</f>
        <v>0</v>
      </c>
    </row>
    <row r="1395" spans="2:21" ht="15" customHeight="1" x14ac:dyDescent="0.3">
      <c r="B1395" s="70" t="str">
        <f t="shared" si="171"/>
        <v>!!!</v>
      </c>
      <c r="C1395" s="265" t="str">
        <f>IF(ISERROR(IF(LEN(E1395)&gt;0,VLOOKUP(TEXT($E1395,0),'Angaben Stationen'!$E$14:$J$213,5,0),"")),"?",IF(LEN(E1395)&gt;0,VLOOKUP(TEXT($E1395,0),'Angaben Stationen'!$E$14:$J$213,5,0),""))</f>
        <v/>
      </c>
      <c r="D1395" s="232" t="str">
        <f>IF(ISERROR(IF(LEN(E1395)&gt;0,VLOOKUP(TEXT($E1395,0),'Angaben Stationen'!$E$14:$J$213,6,0),"")),"STATION IST NICHT VORHANDEN",IF(LEN(E1395)&gt;0,VLOOKUP(TEXT($E1395,0),'Angaben Stationen'!$E$14:$J$213,6,0),""))</f>
        <v/>
      </c>
      <c r="E1395" s="287"/>
      <c r="F1395" s="234"/>
      <c r="G1395" s="234"/>
      <c r="H1395" s="263"/>
      <c r="I1395" s="169"/>
      <c r="K1395" s="445" t="str">
        <f t="shared" si="172"/>
        <v>Leer</v>
      </c>
      <c r="L1395" s="445" t="str">
        <f>VLOOKUP($D1395,{"29 - Psychiatrie (Erwachsene)","BGI";"297 - stationsäquivalente Behandlung in der Erwachsenenpsychiatrie (29)","BGI";"30 - Kinder- und Jugendpsychiatrie","BGII";"307 - stationsäquivalente Behandlung in der Kinder- und Jugendpsychiatrie (30)","BGII";"31 - Psychosomatik","BGI";"","Leer"},2,0)</f>
        <v>Leer</v>
      </c>
      <c r="M1395" s="445">
        <f t="shared" si="169"/>
        <v>0</v>
      </c>
      <c r="N1395" s="445">
        <f t="shared" si="170"/>
        <v>0</v>
      </c>
      <c r="O1395" s="445">
        <f t="shared" si="173"/>
        <v>0</v>
      </c>
      <c r="P1395" s="445">
        <f t="shared" si="174"/>
        <v>0</v>
      </c>
      <c r="Q1395" s="445">
        <f t="shared" si="175"/>
        <v>0</v>
      </c>
      <c r="R1395" s="415" t="str">
        <f t="shared" si="176"/>
        <v>Leer</v>
      </c>
      <c r="S1395" s="445">
        <f>IF('Angaben KH-Standort'!D$29='A4'!D1395,IF('Angaben KH-Standort'!E$29="Ja",1,0),0)</f>
        <v>0</v>
      </c>
      <c r="T1395" s="445">
        <f>IF('Angaben KH-Standort'!D$30='A4'!D1395,IF('Angaben KH-Standort'!E$30="Ja",1,0),0)</f>
        <v>0</v>
      </c>
      <c r="U1395" s="445">
        <f>IF('Angaben KH-Standort'!D$31='A4'!D1395,IF('Angaben KH-Standort'!E$31="Ja",1,0),0)</f>
        <v>0</v>
      </c>
    </row>
    <row r="1396" spans="2:21" ht="15" customHeight="1" x14ac:dyDescent="0.3">
      <c r="B1396" s="70" t="str">
        <f t="shared" si="171"/>
        <v>!!!</v>
      </c>
      <c r="C1396" s="265" t="str">
        <f>IF(ISERROR(IF(LEN(E1396)&gt;0,VLOOKUP(TEXT($E1396,0),'Angaben Stationen'!$E$14:$J$213,5,0),"")),"?",IF(LEN(E1396)&gt;0,VLOOKUP(TEXT($E1396,0),'Angaben Stationen'!$E$14:$J$213,5,0),""))</f>
        <v/>
      </c>
      <c r="D1396" s="232" t="str">
        <f>IF(ISERROR(IF(LEN(E1396)&gt;0,VLOOKUP(TEXT($E1396,0),'Angaben Stationen'!$E$14:$J$213,6,0),"")),"STATION IST NICHT VORHANDEN",IF(LEN(E1396)&gt;0,VLOOKUP(TEXT($E1396,0),'Angaben Stationen'!$E$14:$J$213,6,0),""))</f>
        <v/>
      </c>
      <c r="E1396" s="287"/>
      <c r="F1396" s="234"/>
      <c r="G1396" s="234"/>
      <c r="H1396" s="263"/>
      <c r="I1396" s="169"/>
      <c r="K1396" s="445" t="str">
        <f t="shared" si="172"/>
        <v>Leer</v>
      </c>
      <c r="L1396" s="445" t="str">
        <f>VLOOKUP($D1396,{"29 - Psychiatrie (Erwachsene)","BGI";"297 - stationsäquivalente Behandlung in der Erwachsenenpsychiatrie (29)","BGI";"30 - Kinder- und Jugendpsychiatrie","BGII";"307 - stationsäquivalente Behandlung in der Kinder- und Jugendpsychiatrie (30)","BGII";"31 - Psychosomatik","BGI";"","Leer"},2,0)</f>
        <v>Leer</v>
      </c>
      <c r="M1396" s="445">
        <f t="shared" si="169"/>
        <v>0</v>
      </c>
      <c r="N1396" s="445">
        <f t="shared" si="170"/>
        <v>0</v>
      </c>
      <c r="O1396" s="445">
        <f t="shared" si="173"/>
        <v>0</v>
      </c>
      <c r="P1396" s="445">
        <f t="shared" si="174"/>
        <v>0</v>
      </c>
      <c r="Q1396" s="445">
        <f t="shared" si="175"/>
        <v>0</v>
      </c>
      <c r="R1396" s="415" t="str">
        <f t="shared" si="176"/>
        <v>Leer</v>
      </c>
      <c r="S1396" s="445">
        <f>IF('Angaben KH-Standort'!D$29='A4'!D1396,IF('Angaben KH-Standort'!E$29="Ja",1,0),0)</f>
        <v>0</v>
      </c>
      <c r="T1396" s="445">
        <f>IF('Angaben KH-Standort'!D$30='A4'!D1396,IF('Angaben KH-Standort'!E$30="Ja",1,0),0)</f>
        <v>0</v>
      </c>
      <c r="U1396" s="445">
        <f>IF('Angaben KH-Standort'!D$31='A4'!D1396,IF('Angaben KH-Standort'!E$31="Ja",1,0),0)</f>
        <v>0</v>
      </c>
    </row>
    <row r="1397" spans="2:21" ht="15" customHeight="1" x14ac:dyDescent="0.3">
      <c r="B1397" s="70" t="str">
        <f t="shared" si="171"/>
        <v>!!!</v>
      </c>
      <c r="C1397" s="265" t="str">
        <f>IF(ISERROR(IF(LEN(E1397)&gt;0,VLOOKUP(TEXT($E1397,0),'Angaben Stationen'!$E$14:$J$213,5,0),"")),"?",IF(LEN(E1397)&gt;0,VLOOKUP(TEXT($E1397,0),'Angaben Stationen'!$E$14:$J$213,5,0),""))</f>
        <v/>
      </c>
      <c r="D1397" s="232" t="str">
        <f>IF(ISERROR(IF(LEN(E1397)&gt;0,VLOOKUP(TEXT($E1397,0),'Angaben Stationen'!$E$14:$J$213,6,0),"")),"STATION IST NICHT VORHANDEN",IF(LEN(E1397)&gt;0,VLOOKUP(TEXT($E1397,0),'Angaben Stationen'!$E$14:$J$213,6,0),""))</f>
        <v/>
      </c>
      <c r="E1397" s="287"/>
      <c r="F1397" s="234"/>
      <c r="G1397" s="234"/>
      <c r="H1397" s="263"/>
      <c r="I1397" s="169"/>
      <c r="K1397" s="445" t="str">
        <f t="shared" si="172"/>
        <v>Leer</v>
      </c>
      <c r="L1397" s="445" t="str">
        <f>VLOOKUP($D1397,{"29 - Psychiatrie (Erwachsene)","BGI";"297 - stationsäquivalente Behandlung in der Erwachsenenpsychiatrie (29)","BGI";"30 - Kinder- und Jugendpsychiatrie","BGII";"307 - stationsäquivalente Behandlung in der Kinder- und Jugendpsychiatrie (30)","BGII";"31 - Psychosomatik","BGI";"","Leer"},2,0)</f>
        <v>Leer</v>
      </c>
      <c r="M1397" s="445">
        <f t="shared" si="169"/>
        <v>0</v>
      </c>
      <c r="N1397" s="445">
        <f t="shared" si="170"/>
        <v>0</v>
      </c>
      <c r="O1397" s="445">
        <f t="shared" si="173"/>
        <v>0</v>
      </c>
      <c r="P1397" s="445">
        <f t="shared" si="174"/>
        <v>0</v>
      </c>
      <c r="Q1397" s="445">
        <f t="shared" si="175"/>
        <v>0</v>
      </c>
      <c r="R1397" s="415" t="str">
        <f t="shared" si="176"/>
        <v>Leer</v>
      </c>
      <c r="S1397" s="445">
        <f>IF('Angaben KH-Standort'!D$29='A4'!D1397,IF('Angaben KH-Standort'!E$29="Ja",1,0),0)</f>
        <v>0</v>
      </c>
      <c r="T1397" s="445">
        <f>IF('Angaben KH-Standort'!D$30='A4'!D1397,IF('Angaben KH-Standort'!E$30="Ja",1,0),0)</f>
        <v>0</v>
      </c>
      <c r="U1397" s="445">
        <f>IF('Angaben KH-Standort'!D$31='A4'!D1397,IF('Angaben KH-Standort'!E$31="Ja",1,0),0)</f>
        <v>0</v>
      </c>
    </row>
    <row r="1398" spans="2:21" ht="15" customHeight="1" x14ac:dyDescent="0.3">
      <c r="B1398" s="70" t="str">
        <f t="shared" si="171"/>
        <v>!!!</v>
      </c>
      <c r="C1398" s="265" t="str">
        <f>IF(ISERROR(IF(LEN(E1398)&gt;0,VLOOKUP(TEXT($E1398,0),'Angaben Stationen'!$E$14:$J$213,5,0),"")),"?",IF(LEN(E1398)&gt;0,VLOOKUP(TEXT($E1398,0),'Angaben Stationen'!$E$14:$J$213,5,0),""))</f>
        <v/>
      </c>
      <c r="D1398" s="232" t="str">
        <f>IF(ISERROR(IF(LEN(E1398)&gt;0,VLOOKUP(TEXT($E1398,0),'Angaben Stationen'!$E$14:$J$213,6,0),"")),"STATION IST NICHT VORHANDEN",IF(LEN(E1398)&gt;0,VLOOKUP(TEXT($E1398,0),'Angaben Stationen'!$E$14:$J$213,6,0),""))</f>
        <v/>
      </c>
      <c r="E1398" s="287"/>
      <c r="F1398" s="234"/>
      <c r="G1398" s="234"/>
      <c r="H1398" s="263"/>
      <c r="I1398" s="169"/>
      <c r="K1398" s="445" t="str">
        <f t="shared" si="172"/>
        <v>Leer</v>
      </c>
      <c r="L1398" s="445" t="str">
        <f>VLOOKUP($D1398,{"29 - Psychiatrie (Erwachsene)","BGI";"297 - stationsäquivalente Behandlung in der Erwachsenenpsychiatrie (29)","BGI";"30 - Kinder- und Jugendpsychiatrie","BGII";"307 - stationsäquivalente Behandlung in der Kinder- und Jugendpsychiatrie (30)","BGII";"31 - Psychosomatik","BGI";"","Leer"},2,0)</f>
        <v>Leer</v>
      </c>
      <c r="M1398" s="445">
        <f t="shared" si="169"/>
        <v>0</v>
      </c>
      <c r="N1398" s="445">
        <f t="shared" si="170"/>
        <v>0</v>
      </c>
      <c r="O1398" s="445">
        <f t="shared" si="173"/>
        <v>0</v>
      </c>
      <c r="P1398" s="445">
        <f t="shared" si="174"/>
        <v>0</v>
      </c>
      <c r="Q1398" s="445">
        <f t="shared" si="175"/>
        <v>0</v>
      </c>
      <c r="R1398" s="415" t="str">
        <f t="shared" si="176"/>
        <v>Leer</v>
      </c>
      <c r="S1398" s="445">
        <f>IF('Angaben KH-Standort'!D$29='A4'!D1398,IF('Angaben KH-Standort'!E$29="Ja",1,0),0)</f>
        <v>0</v>
      </c>
      <c r="T1398" s="445">
        <f>IF('Angaben KH-Standort'!D$30='A4'!D1398,IF('Angaben KH-Standort'!E$30="Ja",1,0),0)</f>
        <v>0</v>
      </c>
      <c r="U1398" s="445">
        <f>IF('Angaben KH-Standort'!D$31='A4'!D1398,IF('Angaben KH-Standort'!E$31="Ja",1,0),0)</f>
        <v>0</v>
      </c>
    </row>
    <row r="1399" spans="2:21" ht="15" customHeight="1" x14ac:dyDescent="0.3">
      <c r="B1399" s="70" t="str">
        <f t="shared" si="171"/>
        <v>!!!</v>
      </c>
      <c r="C1399" s="265" t="str">
        <f>IF(ISERROR(IF(LEN(E1399)&gt;0,VLOOKUP(TEXT($E1399,0),'Angaben Stationen'!$E$14:$J$213,5,0),"")),"?",IF(LEN(E1399)&gt;0,VLOOKUP(TEXT($E1399,0),'Angaben Stationen'!$E$14:$J$213,5,0),""))</f>
        <v/>
      </c>
      <c r="D1399" s="232" t="str">
        <f>IF(ISERROR(IF(LEN(E1399)&gt;0,VLOOKUP(TEXT($E1399,0),'Angaben Stationen'!$E$14:$J$213,6,0),"")),"STATION IST NICHT VORHANDEN",IF(LEN(E1399)&gt;0,VLOOKUP(TEXT($E1399,0),'Angaben Stationen'!$E$14:$J$213,6,0),""))</f>
        <v/>
      </c>
      <c r="E1399" s="287"/>
      <c r="F1399" s="234"/>
      <c r="G1399" s="234"/>
      <c r="H1399" s="263"/>
      <c r="I1399" s="169"/>
      <c r="K1399" s="445" t="str">
        <f t="shared" si="172"/>
        <v>Leer</v>
      </c>
      <c r="L1399" s="445" t="str">
        <f>VLOOKUP($D1399,{"29 - Psychiatrie (Erwachsene)","BGI";"297 - stationsäquivalente Behandlung in der Erwachsenenpsychiatrie (29)","BGI";"30 - Kinder- und Jugendpsychiatrie","BGII";"307 - stationsäquivalente Behandlung in der Kinder- und Jugendpsychiatrie (30)","BGII";"31 - Psychosomatik","BGI";"","Leer"},2,0)</f>
        <v>Leer</v>
      </c>
      <c r="M1399" s="445">
        <f t="shared" si="169"/>
        <v>0</v>
      </c>
      <c r="N1399" s="445">
        <f t="shared" si="170"/>
        <v>0</v>
      </c>
      <c r="O1399" s="445">
        <f t="shared" si="173"/>
        <v>0</v>
      </c>
      <c r="P1399" s="445">
        <f t="shared" si="174"/>
        <v>0</v>
      </c>
      <c r="Q1399" s="445">
        <f t="shared" si="175"/>
        <v>0</v>
      </c>
      <c r="R1399" s="415" t="str">
        <f t="shared" si="176"/>
        <v>Leer</v>
      </c>
      <c r="S1399" s="445">
        <f>IF('Angaben KH-Standort'!D$29='A4'!D1399,IF('Angaben KH-Standort'!E$29="Ja",1,0),0)</f>
        <v>0</v>
      </c>
      <c r="T1399" s="445">
        <f>IF('Angaben KH-Standort'!D$30='A4'!D1399,IF('Angaben KH-Standort'!E$30="Ja",1,0),0)</f>
        <v>0</v>
      </c>
      <c r="U1399" s="445">
        <f>IF('Angaben KH-Standort'!D$31='A4'!D1399,IF('Angaben KH-Standort'!E$31="Ja",1,0),0)</f>
        <v>0</v>
      </c>
    </row>
    <row r="1400" spans="2:21" ht="15" customHeight="1" x14ac:dyDescent="0.3">
      <c r="B1400" s="70" t="str">
        <f t="shared" si="171"/>
        <v>!!!</v>
      </c>
      <c r="C1400" s="265" t="str">
        <f>IF(ISERROR(IF(LEN(E1400)&gt;0,VLOOKUP(TEXT($E1400,0),'Angaben Stationen'!$E$14:$J$213,5,0),"")),"?",IF(LEN(E1400)&gt;0,VLOOKUP(TEXT($E1400,0),'Angaben Stationen'!$E$14:$J$213,5,0),""))</f>
        <v/>
      </c>
      <c r="D1400" s="232" t="str">
        <f>IF(ISERROR(IF(LEN(E1400)&gt;0,VLOOKUP(TEXT($E1400,0),'Angaben Stationen'!$E$14:$J$213,6,0),"")),"STATION IST NICHT VORHANDEN",IF(LEN(E1400)&gt;0,VLOOKUP(TEXT($E1400,0),'Angaben Stationen'!$E$14:$J$213,6,0),""))</f>
        <v/>
      </c>
      <c r="E1400" s="287"/>
      <c r="F1400" s="234"/>
      <c r="G1400" s="234"/>
      <c r="H1400" s="263"/>
      <c r="I1400" s="169"/>
      <c r="K1400" s="445" t="str">
        <f t="shared" si="172"/>
        <v>Leer</v>
      </c>
      <c r="L1400" s="445" t="str">
        <f>VLOOKUP($D1400,{"29 - Psychiatrie (Erwachsene)","BGI";"297 - stationsäquivalente Behandlung in der Erwachsenenpsychiatrie (29)","BGI";"30 - Kinder- und Jugendpsychiatrie","BGII";"307 - stationsäquivalente Behandlung in der Kinder- und Jugendpsychiatrie (30)","BGII";"31 - Psychosomatik","BGI";"","Leer"},2,0)</f>
        <v>Leer</v>
      </c>
      <c r="M1400" s="445">
        <f t="shared" si="169"/>
        <v>0</v>
      </c>
      <c r="N1400" s="445">
        <f t="shared" si="170"/>
        <v>0</v>
      </c>
      <c r="O1400" s="445">
        <f t="shared" si="173"/>
        <v>0</v>
      </c>
      <c r="P1400" s="445">
        <f t="shared" si="174"/>
        <v>0</v>
      </c>
      <c r="Q1400" s="445">
        <f t="shared" si="175"/>
        <v>0</v>
      </c>
      <c r="R1400" s="415" t="str">
        <f t="shared" si="176"/>
        <v>Leer</v>
      </c>
      <c r="S1400" s="445">
        <f>IF('Angaben KH-Standort'!D$29='A4'!D1400,IF('Angaben KH-Standort'!E$29="Ja",1,0),0)</f>
        <v>0</v>
      </c>
      <c r="T1400" s="445">
        <f>IF('Angaben KH-Standort'!D$30='A4'!D1400,IF('Angaben KH-Standort'!E$30="Ja",1,0),0)</f>
        <v>0</v>
      </c>
      <c r="U1400" s="445">
        <f>IF('Angaben KH-Standort'!D$31='A4'!D1400,IF('Angaben KH-Standort'!E$31="Ja",1,0),0)</f>
        <v>0</v>
      </c>
    </row>
    <row r="1401" spans="2:21" ht="15" customHeight="1" x14ac:dyDescent="0.3">
      <c r="B1401" s="70" t="str">
        <f t="shared" si="171"/>
        <v>!!!</v>
      </c>
      <c r="C1401" s="265" t="str">
        <f>IF(ISERROR(IF(LEN(E1401)&gt;0,VLOOKUP(TEXT($E1401,0),'Angaben Stationen'!$E$14:$J$213,5,0),"")),"?",IF(LEN(E1401)&gt;0,VLOOKUP(TEXT($E1401,0),'Angaben Stationen'!$E$14:$J$213,5,0),""))</f>
        <v/>
      </c>
      <c r="D1401" s="232" t="str">
        <f>IF(ISERROR(IF(LEN(E1401)&gt;0,VLOOKUP(TEXT($E1401,0),'Angaben Stationen'!$E$14:$J$213,6,0),"")),"STATION IST NICHT VORHANDEN",IF(LEN(E1401)&gt;0,VLOOKUP(TEXT($E1401,0),'Angaben Stationen'!$E$14:$J$213,6,0),""))</f>
        <v/>
      </c>
      <c r="E1401" s="287"/>
      <c r="F1401" s="234"/>
      <c r="G1401" s="234"/>
      <c r="H1401" s="263"/>
      <c r="I1401" s="169"/>
      <c r="K1401" s="445" t="str">
        <f t="shared" si="172"/>
        <v>Leer</v>
      </c>
      <c r="L1401" s="445" t="str">
        <f>VLOOKUP($D1401,{"29 - Psychiatrie (Erwachsene)","BGI";"297 - stationsäquivalente Behandlung in der Erwachsenenpsychiatrie (29)","BGI";"30 - Kinder- und Jugendpsychiatrie","BGII";"307 - stationsäquivalente Behandlung in der Kinder- und Jugendpsychiatrie (30)","BGII";"31 - Psychosomatik","BGI";"","Leer"},2,0)</f>
        <v>Leer</v>
      </c>
      <c r="M1401" s="445">
        <f t="shared" si="169"/>
        <v>0</v>
      </c>
      <c r="N1401" s="445">
        <f t="shared" si="170"/>
        <v>0</v>
      </c>
      <c r="O1401" s="445">
        <f t="shared" si="173"/>
        <v>0</v>
      </c>
      <c r="P1401" s="445">
        <f t="shared" si="174"/>
        <v>0</v>
      </c>
      <c r="Q1401" s="445">
        <f t="shared" si="175"/>
        <v>0</v>
      </c>
      <c r="R1401" s="415" t="str">
        <f t="shared" si="176"/>
        <v>Leer</v>
      </c>
      <c r="S1401" s="445">
        <f>IF('Angaben KH-Standort'!D$29='A4'!D1401,IF('Angaben KH-Standort'!E$29="Ja",1,0),0)</f>
        <v>0</v>
      </c>
      <c r="T1401" s="445">
        <f>IF('Angaben KH-Standort'!D$30='A4'!D1401,IF('Angaben KH-Standort'!E$30="Ja",1,0),0)</f>
        <v>0</v>
      </c>
      <c r="U1401" s="445">
        <f>IF('Angaben KH-Standort'!D$31='A4'!D1401,IF('Angaben KH-Standort'!E$31="Ja",1,0),0)</f>
        <v>0</v>
      </c>
    </row>
    <row r="1402" spans="2:21" ht="15" customHeight="1" x14ac:dyDescent="0.3">
      <c r="B1402" s="70" t="str">
        <f t="shared" si="171"/>
        <v>!!!</v>
      </c>
      <c r="C1402" s="265" t="str">
        <f>IF(ISERROR(IF(LEN(E1402)&gt;0,VLOOKUP(TEXT($E1402,0),'Angaben Stationen'!$E$14:$J$213,5,0),"")),"?",IF(LEN(E1402)&gt;0,VLOOKUP(TEXT($E1402,0),'Angaben Stationen'!$E$14:$J$213,5,0),""))</f>
        <v/>
      </c>
      <c r="D1402" s="232" t="str">
        <f>IF(ISERROR(IF(LEN(E1402)&gt;0,VLOOKUP(TEXT($E1402,0),'Angaben Stationen'!$E$14:$J$213,6,0),"")),"STATION IST NICHT VORHANDEN",IF(LEN(E1402)&gt;0,VLOOKUP(TEXT($E1402,0),'Angaben Stationen'!$E$14:$J$213,6,0),""))</f>
        <v/>
      </c>
      <c r="E1402" s="287"/>
      <c r="F1402" s="234"/>
      <c r="G1402" s="234"/>
      <c r="H1402" s="263"/>
      <c r="I1402" s="169"/>
      <c r="K1402" s="445" t="str">
        <f t="shared" si="172"/>
        <v>Leer</v>
      </c>
      <c r="L1402" s="445" t="str">
        <f>VLOOKUP($D1402,{"29 - Psychiatrie (Erwachsene)","BGI";"297 - stationsäquivalente Behandlung in der Erwachsenenpsychiatrie (29)","BGI";"30 - Kinder- und Jugendpsychiatrie","BGII";"307 - stationsäquivalente Behandlung in der Kinder- und Jugendpsychiatrie (30)","BGII";"31 - Psychosomatik","BGI";"","Leer"},2,0)</f>
        <v>Leer</v>
      </c>
      <c r="M1402" s="445">
        <f t="shared" si="169"/>
        <v>0</v>
      </c>
      <c r="N1402" s="445">
        <f t="shared" si="170"/>
        <v>0</v>
      </c>
      <c r="O1402" s="445">
        <f t="shared" si="173"/>
        <v>0</v>
      </c>
      <c r="P1402" s="445">
        <f t="shared" si="174"/>
        <v>0</v>
      </c>
      <c r="Q1402" s="445">
        <f t="shared" si="175"/>
        <v>0</v>
      </c>
      <c r="R1402" s="415" t="str">
        <f t="shared" si="176"/>
        <v>Leer</v>
      </c>
      <c r="S1402" s="445">
        <f>IF('Angaben KH-Standort'!D$29='A4'!D1402,IF('Angaben KH-Standort'!E$29="Ja",1,0),0)</f>
        <v>0</v>
      </c>
      <c r="T1402" s="445">
        <f>IF('Angaben KH-Standort'!D$30='A4'!D1402,IF('Angaben KH-Standort'!E$30="Ja",1,0),0)</f>
        <v>0</v>
      </c>
      <c r="U1402" s="445">
        <f>IF('Angaben KH-Standort'!D$31='A4'!D1402,IF('Angaben KH-Standort'!E$31="Ja",1,0),0)</f>
        <v>0</v>
      </c>
    </row>
    <row r="1403" spans="2:21" ht="15" customHeight="1" x14ac:dyDescent="0.3">
      <c r="B1403" s="70" t="str">
        <f t="shared" si="171"/>
        <v>!!!</v>
      </c>
      <c r="C1403" s="265" t="str">
        <f>IF(ISERROR(IF(LEN(E1403)&gt;0,VLOOKUP(TEXT($E1403,0),'Angaben Stationen'!$E$14:$J$213,5,0),"")),"?",IF(LEN(E1403)&gt;0,VLOOKUP(TEXT($E1403,0),'Angaben Stationen'!$E$14:$J$213,5,0),""))</f>
        <v/>
      </c>
      <c r="D1403" s="232" t="str">
        <f>IF(ISERROR(IF(LEN(E1403)&gt;0,VLOOKUP(TEXT($E1403,0),'Angaben Stationen'!$E$14:$J$213,6,0),"")),"STATION IST NICHT VORHANDEN",IF(LEN(E1403)&gt;0,VLOOKUP(TEXT($E1403,0),'Angaben Stationen'!$E$14:$J$213,6,0),""))</f>
        <v/>
      </c>
      <c r="E1403" s="287"/>
      <c r="F1403" s="234"/>
      <c r="G1403" s="234"/>
      <c r="H1403" s="263"/>
      <c r="I1403" s="169"/>
      <c r="K1403" s="445" t="str">
        <f t="shared" si="172"/>
        <v>Leer</v>
      </c>
      <c r="L1403" s="445" t="str">
        <f>VLOOKUP($D1403,{"29 - Psychiatrie (Erwachsene)","BGI";"297 - stationsäquivalente Behandlung in der Erwachsenenpsychiatrie (29)","BGI";"30 - Kinder- und Jugendpsychiatrie","BGII";"307 - stationsäquivalente Behandlung in der Kinder- und Jugendpsychiatrie (30)","BGII";"31 - Psychosomatik","BGI";"","Leer"},2,0)</f>
        <v>Leer</v>
      </c>
      <c r="M1403" s="445">
        <f t="shared" si="169"/>
        <v>0</v>
      </c>
      <c r="N1403" s="445">
        <f t="shared" si="170"/>
        <v>0</v>
      </c>
      <c r="O1403" s="445">
        <f t="shared" si="173"/>
        <v>0</v>
      </c>
      <c r="P1403" s="445">
        <f t="shared" si="174"/>
        <v>0</v>
      </c>
      <c r="Q1403" s="445">
        <f t="shared" si="175"/>
        <v>0</v>
      </c>
      <c r="R1403" s="415" t="str">
        <f t="shared" si="176"/>
        <v>Leer</v>
      </c>
      <c r="S1403" s="445">
        <f>IF('Angaben KH-Standort'!D$29='A4'!D1403,IF('Angaben KH-Standort'!E$29="Ja",1,0),0)</f>
        <v>0</v>
      </c>
      <c r="T1403" s="445">
        <f>IF('Angaben KH-Standort'!D$30='A4'!D1403,IF('Angaben KH-Standort'!E$30="Ja",1,0),0)</f>
        <v>0</v>
      </c>
      <c r="U1403" s="445">
        <f>IF('Angaben KH-Standort'!D$31='A4'!D1403,IF('Angaben KH-Standort'!E$31="Ja",1,0),0)</f>
        <v>0</v>
      </c>
    </row>
    <row r="1404" spans="2:21" ht="15" customHeight="1" x14ac:dyDescent="0.3">
      <c r="B1404" s="70" t="str">
        <f t="shared" si="171"/>
        <v>!!!</v>
      </c>
      <c r="C1404" s="265" t="str">
        <f>IF(ISERROR(IF(LEN(E1404)&gt;0,VLOOKUP(TEXT($E1404,0),'Angaben Stationen'!$E$14:$J$213,5,0),"")),"?",IF(LEN(E1404)&gt;0,VLOOKUP(TEXT($E1404,0),'Angaben Stationen'!$E$14:$J$213,5,0),""))</f>
        <v/>
      </c>
      <c r="D1404" s="232" t="str">
        <f>IF(ISERROR(IF(LEN(E1404)&gt;0,VLOOKUP(TEXT($E1404,0),'Angaben Stationen'!$E$14:$J$213,6,0),"")),"STATION IST NICHT VORHANDEN",IF(LEN(E1404)&gt;0,VLOOKUP(TEXT($E1404,0),'Angaben Stationen'!$E$14:$J$213,6,0),""))</f>
        <v/>
      </c>
      <c r="E1404" s="287"/>
      <c r="F1404" s="234"/>
      <c r="G1404" s="234"/>
      <c r="H1404" s="263"/>
      <c r="I1404" s="169"/>
      <c r="K1404" s="445" t="str">
        <f t="shared" si="172"/>
        <v>Leer</v>
      </c>
      <c r="L1404" s="445" t="str">
        <f>VLOOKUP($D1404,{"29 - Psychiatrie (Erwachsene)","BGI";"297 - stationsäquivalente Behandlung in der Erwachsenenpsychiatrie (29)","BGI";"30 - Kinder- und Jugendpsychiatrie","BGII";"307 - stationsäquivalente Behandlung in der Kinder- und Jugendpsychiatrie (30)","BGII";"31 - Psychosomatik","BGI";"","Leer"},2,0)</f>
        <v>Leer</v>
      </c>
      <c r="M1404" s="445">
        <f t="shared" si="169"/>
        <v>0</v>
      </c>
      <c r="N1404" s="445">
        <f t="shared" si="170"/>
        <v>0</v>
      </c>
      <c r="O1404" s="445">
        <f t="shared" si="173"/>
        <v>0</v>
      </c>
      <c r="P1404" s="445">
        <f t="shared" si="174"/>
        <v>0</v>
      </c>
      <c r="Q1404" s="445">
        <f t="shared" si="175"/>
        <v>0</v>
      </c>
      <c r="R1404" s="415" t="str">
        <f t="shared" si="176"/>
        <v>Leer</v>
      </c>
      <c r="S1404" s="445">
        <f>IF('Angaben KH-Standort'!D$29='A4'!D1404,IF('Angaben KH-Standort'!E$29="Ja",1,0),0)</f>
        <v>0</v>
      </c>
      <c r="T1404" s="445">
        <f>IF('Angaben KH-Standort'!D$30='A4'!D1404,IF('Angaben KH-Standort'!E$30="Ja",1,0),0)</f>
        <v>0</v>
      </c>
      <c r="U1404" s="445">
        <f>IF('Angaben KH-Standort'!D$31='A4'!D1404,IF('Angaben KH-Standort'!E$31="Ja",1,0),0)</f>
        <v>0</v>
      </c>
    </row>
    <row r="1405" spans="2:21" ht="15" customHeight="1" x14ac:dyDescent="0.3">
      <c r="B1405" s="70" t="str">
        <f t="shared" si="171"/>
        <v>!!!</v>
      </c>
      <c r="C1405" s="265" t="str">
        <f>IF(ISERROR(IF(LEN(E1405)&gt;0,VLOOKUP(TEXT($E1405,0),'Angaben Stationen'!$E$14:$J$213,5,0),"")),"?",IF(LEN(E1405)&gt;0,VLOOKUP(TEXT($E1405,0),'Angaben Stationen'!$E$14:$J$213,5,0),""))</f>
        <v/>
      </c>
      <c r="D1405" s="232" t="str">
        <f>IF(ISERROR(IF(LEN(E1405)&gt;0,VLOOKUP(TEXT($E1405,0),'Angaben Stationen'!$E$14:$J$213,6,0),"")),"STATION IST NICHT VORHANDEN",IF(LEN(E1405)&gt;0,VLOOKUP(TEXT($E1405,0),'Angaben Stationen'!$E$14:$J$213,6,0),""))</f>
        <v/>
      </c>
      <c r="E1405" s="287"/>
      <c r="F1405" s="234"/>
      <c r="G1405" s="234"/>
      <c r="H1405" s="263"/>
      <c r="I1405" s="169"/>
      <c r="K1405" s="445" t="str">
        <f t="shared" si="172"/>
        <v>Leer</v>
      </c>
      <c r="L1405" s="445" t="str">
        <f>VLOOKUP($D1405,{"29 - Psychiatrie (Erwachsene)","BGI";"297 - stationsäquivalente Behandlung in der Erwachsenenpsychiatrie (29)","BGI";"30 - Kinder- und Jugendpsychiatrie","BGII";"307 - stationsäquivalente Behandlung in der Kinder- und Jugendpsychiatrie (30)","BGII";"31 - Psychosomatik","BGI";"","Leer"},2,0)</f>
        <v>Leer</v>
      </c>
      <c r="M1405" s="445">
        <f t="shared" si="169"/>
        <v>0</v>
      </c>
      <c r="N1405" s="445">
        <f t="shared" si="170"/>
        <v>0</v>
      </c>
      <c r="O1405" s="445">
        <f t="shared" si="173"/>
        <v>0</v>
      </c>
      <c r="P1405" s="445">
        <f t="shared" si="174"/>
        <v>0</v>
      </c>
      <c r="Q1405" s="445">
        <f t="shared" si="175"/>
        <v>0</v>
      </c>
      <c r="R1405" s="415" t="str">
        <f t="shared" si="176"/>
        <v>Leer</v>
      </c>
      <c r="S1405" s="445">
        <f>IF('Angaben KH-Standort'!D$29='A4'!D1405,IF('Angaben KH-Standort'!E$29="Ja",1,0),0)</f>
        <v>0</v>
      </c>
      <c r="T1405" s="445">
        <f>IF('Angaben KH-Standort'!D$30='A4'!D1405,IF('Angaben KH-Standort'!E$30="Ja",1,0),0)</f>
        <v>0</v>
      </c>
      <c r="U1405" s="445">
        <f>IF('Angaben KH-Standort'!D$31='A4'!D1405,IF('Angaben KH-Standort'!E$31="Ja",1,0),0)</f>
        <v>0</v>
      </c>
    </row>
    <row r="1406" spans="2:21" ht="15" customHeight="1" x14ac:dyDescent="0.3">
      <c r="B1406" s="70" t="str">
        <f t="shared" si="171"/>
        <v>!!!</v>
      </c>
      <c r="C1406" s="265" t="str">
        <f>IF(ISERROR(IF(LEN(E1406)&gt;0,VLOOKUP(TEXT($E1406,0),'Angaben Stationen'!$E$14:$J$213,5,0),"")),"?",IF(LEN(E1406)&gt;0,VLOOKUP(TEXT($E1406,0),'Angaben Stationen'!$E$14:$J$213,5,0),""))</f>
        <v/>
      </c>
      <c r="D1406" s="232" t="str">
        <f>IF(ISERROR(IF(LEN(E1406)&gt;0,VLOOKUP(TEXT($E1406,0),'Angaben Stationen'!$E$14:$J$213,6,0),"")),"STATION IST NICHT VORHANDEN",IF(LEN(E1406)&gt;0,VLOOKUP(TEXT($E1406,0),'Angaben Stationen'!$E$14:$J$213,6,0),""))</f>
        <v/>
      </c>
      <c r="E1406" s="287"/>
      <c r="F1406" s="234"/>
      <c r="G1406" s="234"/>
      <c r="H1406" s="263"/>
      <c r="I1406" s="169"/>
      <c r="K1406" s="445" t="str">
        <f t="shared" si="172"/>
        <v>Leer</v>
      </c>
      <c r="L1406" s="445" t="str">
        <f>VLOOKUP($D1406,{"29 - Psychiatrie (Erwachsene)","BGI";"297 - stationsäquivalente Behandlung in der Erwachsenenpsychiatrie (29)","BGI";"30 - Kinder- und Jugendpsychiatrie","BGII";"307 - stationsäquivalente Behandlung in der Kinder- und Jugendpsychiatrie (30)","BGII";"31 - Psychosomatik","BGI";"","Leer"},2,0)</f>
        <v>Leer</v>
      </c>
      <c r="M1406" s="445">
        <f t="shared" si="169"/>
        <v>0</v>
      </c>
      <c r="N1406" s="445">
        <f t="shared" si="170"/>
        <v>0</v>
      </c>
      <c r="O1406" s="445">
        <f t="shared" si="173"/>
        <v>0</v>
      </c>
      <c r="P1406" s="445">
        <f t="shared" si="174"/>
        <v>0</v>
      </c>
      <c r="Q1406" s="445">
        <f t="shared" si="175"/>
        <v>0</v>
      </c>
      <c r="R1406" s="415" t="str">
        <f t="shared" si="176"/>
        <v>Leer</v>
      </c>
      <c r="S1406" s="445">
        <f>IF('Angaben KH-Standort'!D$29='A4'!D1406,IF('Angaben KH-Standort'!E$29="Ja",1,0),0)</f>
        <v>0</v>
      </c>
      <c r="T1406" s="445">
        <f>IF('Angaben KH-Standort'!D$30='A4'!D1406,IF('Angaben KH-Standort'!E$30="Ja",1,0),0)</f>
        <v>0</v>
      </c>
      <c r="U1406" s="445">
        <f>IF('Angaben KH-Standort'!D$31='A4'!D1406,IF('Angaben KH-Standort'!E$31="Ja",1,0),0)</f>
        <v>0</v>
      </c>
    </row>
    <row r="1407" spans="2:21" ht="15" customHeight="1" x14ac:dyDescent="0.3">
      <c r="B1407" s="70" t="str">
        <f t="shared" si="171"/>
        <v>!!!</v>
      </c>
      <c r="C1407" s="265" t="str">
        <f>IF(ISERROR(IF(LEN(E1407)&gt;0,VLOOKUP(TEXT($E1407,0),'Angaben Stationen'!$E$14:$J$213,5,0),"")),"?",IF(LEN(E1407)&gt;0,VLOOKUP(TEXT($E1407,0),'Angaben Stationen'!$E$14:$J$213,5,0),""))</f>
        <v/>
      </c>
      <c r="D1407" s="232" t="str">
        <f>IF(ISERROR(IF(LEN(E1407)&gt;0,VLOOKUP(TEXT($E1407,0),'Angaben Stationen'!$E$14:$J$213,6,0),"")),"STATION IST NICHT VORHANDEN",IF(LEN(E1407)&gt;0,VLOOKUP(TEXT($E1407,0),'Angaben Stationen'!$E$14:$J$213,6,0),""))</f>
        <v/>
      </c>
      <c r="E1407" s="287"/>
      <c r="F1407" s="234"/>
      <c r="G1407" s="234"/>
      <c r="H1407" s="263"/>
      <c r="I1407" s="169"/>
      <c r="K1407" s="445" t="str">
        <f t="shared" si="172"/>
        <v>Leer</v>
      </c>
      <c r="L1407" s="445" t="str">
        <f>VLOOKUP($D1407,{"29 - Psychiatrie (Erwachsene)","BGI";"297 - stationsäquivalente Behandlung in der Erwachsenenpsychiatrie (29)","BGI";"30 - Kinder- und Jugendpsychiatrie","BGII";"307 - stationsäquivalente Behandlung in der Kinder- und Jugendpsychiatrie (30)","BGII";"31 - Psychosomatik","BGI";"","Leer"},2,0)</f>
        <v>Leer</v>
      </c>
      <c r="M1407" s="445">
        <f t="shared" si="169"/>
        <v>0</v>
      </c>
      <c r="N1407" s="445">
        <f t="shared" si="170"/>
        <v>0</v>
      </c>
      <c r="O1407" s="445">
        <f t="shared" si="173"/>
        <v>0</v>
      </c>
      <c r="P1407" s="445">
        <f t="shared" si="174"/>
        <v>0</v>
      </c>
      <c r="Q1407" s="445">
        <f t="shared" si="175"/>
        <v>0</v>
      </c>
      <c r="R1407" s="415" t="str">
        <f t="shared" si="176"/>
        <v>Leer</v>
      </c>
      <c r="S1407" s="445">
        <f>IF('Angaben KH-Standort'!D$29='A4'!D1407,IF('Angaben KH-Standort'!E$29="Ja",1,0),0)</f>
        <v>0</v>
      </c>
      <c r="T1407" s="445">
        <f>IF('Angaben KH-Standort'!D$30='A4'!D1407,IF('Angaben KH-Standort'!E$30="Ja",1,0),0)</f>
        <v>0</v>
      </c>
      <c r="U1407" s="445">
        <f>IF('Angaben KH-Standort'!D$31='A4'!D1407,IF('Angaben KH-Standort'!E$31="Ja",1,0),0)</f>
        <v>0</v>
      </c>
    </row>
    <row r="1408" spans="2:21" ht="15" customHeight="1" x14ac:dyDescent="0.3">
      <c r="B1408" s="70" t="str">
        <f t="shared" si="171"/>
        <v>!!!</v>
      </c>
      <c r="C1408" s="265" t="str">
        <f>IF(ISERROR(IF(LEN(E1408)&gt;0,VLOOKUP(TEXT($E1408,0),'Angaben Stationen'!$E$14:$J$213,5,0),"")),"?",IF(LEN(E1408)&gt;0,VLOOKUP(TEXT($E1408,0),'Angaben Stationen'!$E$14:$J$213,5,0),""))</f>
        <v/>
      </c>
      <c r="D1408" s="232" t="str">
        <f>IF(ISERROR(IF(LEN(E1408)&gt;0,VLOOKUP(TEXT($E1408,0),'Angaben Stationen'!$E$14:$J$213,6,0),"")),"STATION IST NICHT VORHANDEN",IF(LEN(E1408)&gt;0,VLOOKUP(TEXT($E1408,0),'Angaben Stationen'!$E$14:$J$213,6,0),""))</f>
        <v/>
      </c>
      <c r="E1408" s="287"/>
      <c r="F1408" s="234"/>
      <c r="G1408" s="234"/>
      <c r="H1408" s="263"/>
      <c r="I1408" s="169"/>
      <c r="K1408" s="445" t="str">
        <f t="shared" si="172"/>
        <v>Leer</v>
      </c>
      <c r="L1408" s="445" t="str">
        <f>VLOOKUP($D1408,{"29 - Psychiatrie (Erwachsene)","BGI";"297 - stationsäquivalente Behandlung in der Erwachsenenpsychiatrie (29)","BGI";"30 - Kinder- und Jugendpsychiatrie","BGII";"307 - stationsäquivalente Behandlung in der Kinder- und Jugendpsychiatrie (30)","BGII";"31 - Psychosomatik","BGI";"","Leer"},2,0)</f>
        <v>Leer</v>
      </c>
      <c r="M1408" s="445">
        <f t="shared" si="169"/>
        <v>0</v>
      </c>
      <c r="N1408" s="445">
        <f t="shared" si="170"/>
        <v>0</v>
      </c>
      <c r="O1408" s="445">
        <f t="shared" si="173"/>
        <v>0</v>
      </c>
      <c r="P1408" s="445">
        <f t="shared" si="174"/>
        <v>0</v>
      </c>
      <c r="Q1408" s="445">
        <f t="shared" si="175"/>
        <v>0</v>
      </c>
      <c r="R1408" s="415" t="str">
        <f t="shared" si="176"/>
        <v>Leer</v>
      </c>
      <c r="S1408" s="445">
        <f>IF('Angaben KH-Standort'!D$29='A4'!D1408,IF('Angaben KH-Standort'!E$29="Ja",1,0),0)</f>
        <v>0</v>
      </c>
      <c r="T1408" s="445">
        <f>IF('Angaben KH-Standort'!D$30='A4'!D1408,IF('Angaben KH-Standort'!E$30="Ja",1,0),0)</f>
        <v>0</v>
      </c>
      <c r="U1408" s="445">
        <f>IF('Angaben KH-Standort'!D$31='A4'!D1408,IF('Angaben KH-Standort'!E$31="Ja",1,0),0)</f>
        <v>0</v>
      </c>
    </row>
    <row r="1409" spans="2:21" ht="15" customHeight="1" x14ac:dyDescent="0.3">
      <c r="B1409" s="70" t="str">
        <f t="shared" si="171"/>
        <v>!!!</v>
      </c>
      <c r="C1409" s="265" t="str">
        <f>IF(ISERROR(IF(LEN(E1409)&gt;0,VLOOKUP(TEXT($E1409,0),'Angaben Stationen'!$E$14:$J$213,5,0),"")),"?",IF(LEN(E1409)&gt;0,VLOOKUP(TEXT($E1409,0),'Angaben Stationen'!$E$14:$J$213,5,0),""))</f>
        <v/>
      </c>
      <c r="D1409" s="232" t="str">
        <f>IF(ISERROR(IF(LEN(E1409)&gt;0,VLOOKUP(TEXT($E1409,0),'Angaben Stationen'!$E$14:$J$213,6,0),"")),"STATION IST NICHT VORHANDEN",IF(LEN(E1409)&gt;0,VLOOKUP(TEXT($E1409,0),'Angaben Stationen'!$E$14:$J$213,6,0),""))</f>
        <v/>
      </c>
      <c r="E1409" s="287"/>
      <c r="F1409" s="234"/>
      <c r="G1409" s="234"/>
      <c r="H1409" s="263"/>
      <c r="I1409" s="169"/>
      <c r="K1409" s="445" t="str">
        <f t="shared" si="172"/>
        <v>Leer</v>
      </c>
      <c r="L1409" s="445" t="str">
        <f>VLOOKUP($D1409,{"29 - Psychiatrie (Erwachsene)","BGI";"297 - stationsäquivalente Behandlung in der Erwachsenenpsychiatrie (29)","BGI";"30 - Kinder- und Jugendpsychiatrie","BGII";"307 - stationsäquivalente Behandlung in der Kinder- und Jugendpsychiatrie (30)","BGII";"31 - Psychosomatik","BGI";"","Leer"},2,0)</f>
        <v>Leer</v>
      </c>
      <c r="M1409" s="445">
        <f t="shared" si="169"/>
        <v>0</v>
      </c>
      <c r="N1409" s="445">
        <f t="shared" si="170"/>
        <v>0</v>
      </c>
      <c r="O1409" s="445">
        <f t="shared" si="173"/>
        <v>0</v>
      </c>
      <c r="P1409" s="445">
        <f t="shared" si="174"/>
        <v>0</v>
      </c>
      <c r="Q1409" s="445">
        <f t="shared" si="175"/>
        <v>0</v>
      </c>
      <c r="R1409" s="415" t="str">
        <f t="shared" si="176"/>
        <v>Leer</v>
      </c>
      <c r="S1409" s="445">
        <f>IF('Angaben KH-Standort'!D$29='A4'!D1409,IF('Angaben KH-Standort'!E$29="Ja",1,0),0)</f>
        <v>0</v>
      </c>
      <c r="T1409" s="445">
        <f>IF('Angaben KH-Standort'!D$30='A4'!D1409,IF('Angaben KH-Standort'!E$30="Ja",1,0),0)</f>
        <v>0</v>
      </c>
      <c r="U1409" s="445">
        <f>IF('Angaben KH-Standort'!D$31='A4'!D1409,IF('Angaben KH-Standort'!E$31="Ja",1,0),0)</f>
        <v>0</v>
      </c>
    </row>
    <row r="1410" spans="2:21" ht="15" customHeight="1" x14ac:dyDescent="0.3">
      <c r="B1410" s="70" t="str">
        <f t="shared" si="171"/>
        <v>!!!</v>
      </c>
      <c r="C1410" s="265" t="str">
        <f>IF(ISERROR(IF(LEN(E1410)&gt;0,VLOOKUP(TEXT($E1410,0),'Angaben Stationen'!$E$14:$J$213,5,0),"")),"?",IF(LEN(E1410)&gt;0,VLOOKUP(TEXT($E1410,0),'Angaben Stationen'!$E$14:$J$213,5,0),""))</f>
        <v/>
      </c>
      <c r="D1410" s="232" t="str">
        <f>IF(ISERROR(IF(LEN(E1410)&gt;0,VLOOKUP(TEXT($E1410,0),'Angaben Stationen'!$E$14:$J$213,6,0),"")),"STATION IST NICHT VORHANDEN",IF(LEN(E1410)&gt;0,VLOOKUP(TEXT($E1410,0),'Angaben Stationen'!$E$14:$J$213,6,0),""))</f>
        <v/>
      </c>
      <c r="E1410" s="287"/>
      <c r="F1410" s="234"/>
      <c r="G1410" s="234"/>
      <c r="H1410" s="263"/>
      <c r="I1410" s="169"/>
      <c r="K1410" s="445" t="str">
        <f t="shared" si="172"/>
        <v>Leer</v>
      </c>
      <c r="L1410" s="445" t="str">
        <f>VLOOKUP($D1410,{"29 - Psychiatrie (Erwachsene)","BGI";"297 - stationsäquivalente Behandlung in der Erwachsenenpsychiatrie (29)","BGI";"30 - Kinder- und Jugendpsychiatrie","BGII";"307 - stationsäquivalente Behandlung in der Kinder- und Jugendpsychiatrie (30)","BGII";"31 - Psychosomatik","BGI";"","Leer"},2,0)</f>
        <v>Leer</v>
      </c>
      <c r="M1410" s="445">
        <f t="shared" si="169"/>
        <v>0</v>
      </c>
      <c r="N1410" s="445">
        <f t="shared" si="170"/>
        <v>0</v>
      </c>
      <c r="O1410" s="445">
        <f t="shared" si="173"/>
        <v>0</v>
      </c>
      <c r="P1410" s="445">
        <f t="shared" si="174"/>
        <v>0</v>
      </c>
      <c r="Q1410" s="445">
        <f t="shared" si="175"/>
        <v>0</v>
      </c>
      <c r="R1410" s="415" t="str">
        <f t="shared" si="176"/>
        <v>Leer</v>
      </c>
      <c r="S1410" s="445">
        <f>IF('Angaben KH-Standort'!D$29='A4'!D1410,IF('Angaben KH-Standort'!E$29="Ja",1,0),0)</f>
        <v>0</v>
      </c>
      <c r="T1410" s="445">
        <f>IF('Angaben KH-Standort'!D$30='A4'!D1410,IF('Angaben KH-Standort'!E$30="Ja",1,0),0)</f>
        <v>0</v>
      </c>
      <c r="U1410" s="445">
        <f>IF('Angaben KH-Standort'!D$31='A4'!D1410,IF('Angaben KH-Standort'!E$31="Ja",1,0),0)</f>
        <v>0</v>
      </c>
    </row>
    <row r="1411" spans="2:21" ht="15" customHeight="1" x14ac:dyDescent="0.3">
      <c r="B1411" s="70" t="str">
        <f t="shared" si="171"/>
        <v>!!!</v>
      </c>
      <c r="C1411" s="265" t="str">
        <f>IF(ISERROR(IF(LEN(E1411)&gt;0,VLOOKUP(TEXT($E1411,0),'Angaben Stationen'!$E$14:$J$213,5,0),"")),"?",IF(LEN(E1411)&gt;0,VLOOKUP(TEXT($E1411,0),'Angaben Stationen'!$E$14:$J$213,5,0),""))</f>
        <v/>
      </c>
      <c r="D1411" s="232" t="str">
        <f>IF(ISERROR(IF(LEN(E1411)&gt;0,VLOOKUP(TEXT($E1411,0),'Angaben Stationen'!$E$14:$J$213,6,0),"")),"STATION IST NICHT VORHANDEN",IF(LEN(E1411)&gt;0,VLOOKUP(TEXT($E1411,0),'Angaben Stationen'!$E$14:$J$213,6,0),""))</f>
        <v/>
      </c>
      <c r="E1411" s="287"/>
      <c r="F1411" s="234"/>
      <c r="G1411" s="234"/>
      <c r="H1411" s="263"/>
      <c r="I1411" s="169"/>
      <c r="K1411" s="445" t="str">
        <f t="shared" si="172"/>
        <v>Leer</v>
      </c>
      <c r="L1411" s="445" t="str">
        <f>VLOOKUP($D1411,{"29 - Psychiatrie (Erwachsene)","BGI";"297 - stationsäquivalente Behandlung in der Erwachsenenpsychiatrie (29)","BGI";"30 - Kinder- und Jugendpsychiatrie","BGII";"307 - stationsäquivalente Behandlung in der Kinder- und Jugendpsychiatrie (30)","BGII";"31 - Psychosomatik","BGI";"","Leer"},2,0)</f>
        <v>Leer</v>
      </c>
      <c r="M1411" s="445">
        <f t="shared" si="169"/>
        <v>0</v>
      </c>
      <c r="N1411" s="445">
        <f t="shared" si="170"/>
        <v>0</v>
      </c>
      <c r="O1411" s="445">
        <f t="shared" si="173"/>
        <v>0</v>
      </c>
      <c r="P1411" s="445">
        <f t="shared" si="174"/>
        <v>0</v>
      </c>
      <c r="Q1411" s="445">
        <f t="shared" si="175"/>
        <v>0</v>
      </c>
      <c r="R1411" s="415" t="str">
        <f t="shared" si="176"/>
        <v>Leer</v>
      </c>
      <c r="S1411" s="445">
        <f>IF('Angaben KH-Standort'!D$29='A4'!D1411,IF('Angaben KH-Standort'!E$29="Ja",1,0),0)</f>
        <v>0</v>
      </c>
      <c r="T1411" s="445">
        <f>IF('Angaben KH-Standort'!D$30='A4'!D1411,IF('Angaben KH-Standort'!E$30="Ja",1,0),0)</f>
        <v>0</v>
      </c>
      <c r="U1411" s="445">
        <f>IF('Angaben KH-Standort'!D$31='A4'!D1411,IF('Angaben KH-Standort'!E$31="Ja",1,0),0)</f>
        <v>0</v>
      </c>
    </row>
    <row r="1412" spans="2:21" ht="15" customHeight="1" x14ac:dyDescent="0.3">
      <c r="B1412" s="70" t="str">
        <f t="shared" si="171"/>
        <v>!!!</v>
      </c>
      <c r="C1412" s="265" t="str">
        <f>IF(ISERROR(IF(LEN(E1412)&gt;0,VLOOKUP(TEXT($E1412,0),'Angaben Stationen'!$E$14:$J$213,5,0),"")),"?",IF(LEN(E1412)&gt;0,VLOOKUP(TEXT($E1412,0),'Angaben Stationen'!$E$14:$J$213,5,0),""))</f>
        <v/>
      </c>
      <c r="D1412" s="232" t="str">
        <f>IF(ISERROR(IF(LEN(E1412)&gt;0,VLOOKUP(TEXT($E1412,0),'Angaben Stationen'!$E$14:$J$213,6,0),"")),"STATION IST NICHT VORHANDEN",IF(LEN(E1412)&gt;0,VLOOKUP(TEXT($E1412,0),'Angaben Stationen'!$E$14:$J$213,6,0),""))</f>
        <v/>
      </c>
      <c r="E1412" s="287"/>
      <c r="F1412" s="234"/>
      <c r="G1412" s="234"/>
      <c r="H1412" s="263"/>
      <c r="I1412" s="169"/>
      <c r="K1412" s="445" t="str">
        <f t="shared" si="172"/>
        <v>Leer</v>
      </c>
      <c r="L1412" s="445" t="str">
        <f>VLOOKUP($D1412,{"29 - Psychiatrie (Erwachsene)","BGI";"297 - stationsäquivalente Behandlung in der Erwachsenenpsychiatrie (29)","BGI";"30 - Kinder- und Jugendpsychiatrie","BGII";"307 - stationsäquivalente Behandlung in der Kinder- und Jugendpsychiatrie (30)","BGII";"31 - Psychosomatik","BGI";"","Leer"},2,0)</f>
        <v>Leer</v>
      </c>
      <c r="M1412" s="445">
        <f t="shared" si="169"/>
        <v>0</v>
      </c>
      <c r="N1412" s="445">
        <f t="shared" si="170"/>
        <v>0</v>
      </c>
      <c r="O1412" s="445">
        <f t="shared" si="173"/>
        <v>0</v>
      </c>
      <c r="P1412" s="445">
        <f t="shared" si="174"/>
        <v>0</v>
      </c>
      <c r="Q1412" s="445">
        <f t="shared" si="175"/>
        <v>0</v>
      </c>
      <c r="R1412" s="415" t="str">
        <f t="shared" si="176"/>
        <v>Leer</v>
      </c>
      <c r="S1412" s="445">
        <f>IF('Angaben KH-Standort'!D$29='A4'!D1412,IF('Angaben KH-Standort'!E$29="Ja",1,0),0)</f>
        <v>0</v>
      </c>
      <c r="T1412" s="445">
        <f>IF('Angaben KH-Standort'!D$30='A4'!D1412,IF('Angaben KH-Standort'!E$30="Ja",1,0),0)</f>
        <v>0</v>
      </c>
      <c r="U1412" s="445">
        <f>IF('Angaben KH-Standort'!D$31='A4'!D1412,IF('Angaben KH-Standort'!E$31="Ja",1,0),0)</f>
        <v>0</v>
      </c>
    </row>
    <row r="1413" spans="2:21" ht="15" customHeight="1" x14ac:dyDescent="0.3">
      <c r="B1413" s="70" t="str">
        <f t="shared" si="171"/>
        <v>!!!</v>
      </c>
      <c r="C1413" s="265" t="str">
        <f>IF(ISERROR(IF(LEN(E1413)&gt;0,VLOOKUP(TEXT($E1413,0),'Angaben Stationen'!$E$14:$J$213,5,0),"")),"?",IF(LEN(E1413)&gt;0,VLOOKUP(TEXT($E1413,0),'Angaben Stationen'!$E$14:$J$213,5,0),""))</f>
        <v/>
      </c>
      <c r="D1413" s="232" t="str">
        <f>IF(ISERROR(IF(LEN(E1413)&gt;0,VLOOKUP(TEXT($E1413,0),'Angaben Stationen'!$E$14:$J$213,6,0),"")),"STATION IST NICHT VORHANDEN",IF(LEN(E1413)&gt;0,VLOOKUP(TEXT($E1413,0),'Angaben Stationen'!$E$14:$J$213,6,0),""))</f>
        <v/>
      </c>
      <c r="E1413" s="287"/>
      <c r="F1413" s="234"/>
      <c r="G1413" s="234"/>
      <c r="H1413" s="263"/>
      <c r="I1413" s="169"/>
      <c r="K1413" s="445" t="str">
        <f t="shared" si="172"/>
        <v>Leer</v>
      </c>
      <c r="L1413" s="445" t="str">
        <f>VLOOKUP($D1413,{"29 - Psychiatrie (Erwachsene)","BGI";"297 - stationsäquivalente Behandlung in der Erwachsenenpsychiatrie (29)","BGI";"30 - Kinder- und Jugendpsychiatrie","BGII";"307 - stationsäquivalente Behandlung in der Kinder- und Jugendpsychiatrie (30)","BGII";"31 - Psychosomatik","BGI";"","Leer"},2,0)</f>
        <v>Leer</v>
      </c>
      <c r="M1413" s="445">
        <f t="shared" si="169"/>
        <v>0</v>
      </c>
      <c r="N1413" s="445">
        <f t="shared" si="170"/>
        <v>0</v>
      </c>
      <c r="O1413" s="445">
        <f t="shared" si="173"/>
        <v>0</v>
      </c>
      <c r="P1413" s="445">
        <f t="shared" si="174"/>
        <v>0</v>
      </c>
      <c r="Q1413" s="445">
        <f t="shared" si="175"/>
        <v>0</v>
      </c>
      <c r="R1413" s="415" t="str">
        <f t="shared" si="176"/>
        <v>Leer</v>
      </c>
      <c r="S1413" s="445">
        <f>IF('Angaben KH-Standort'!D$29='A4'!D1413,IF('Angaben KH-Standort'!E$29="Ja",1,0),0)</f>
        <v>0</v>
      </c>
      <c r="T1413" s="445">
        <f>IF('Angaben KH-Standort'!D$30='A4'!D1413,IF('Angaben KH-Standort'!E$30="Ja",1,0),0)</f>
        <v>0</v>
      </c>
      <c r="U1413" s="445">
        <f>IF('Angaben KH-Standort'!D$31='A4'!D1413,IF('Angaben KH-Standort'!E$31="Ja",1,0),0)</f>
        <v>0</v>
      </c>
    </row>
    <row r="1414" spans="2:21" ht="15" customHeight="1" x14ac:dyDescent="0.3">
      <c r="B1414" s="70" t="str">
        <f t="shared" si="171"/>
        <v>!!!</v>
      </c>
      <c r="C1414" s="265" t="str">
        <f>IF(ISERROR(IF(LEN(E1414)&gt;0,VLOOKUP(TEXT($E1414,0),'Angaben Stationen'!$E$14:$J$213,5,0),"")),"?",IF(LEN(E1414)&gt;0,VLOOKUP(TEXT($E1414,0),'Angaben Stationen'!$E$14:$J$213,5,0),""))</f>
        <v/>
      </c>
      <c r="D1414" s="232" t="str">
        <f>IF(ISERROR(IF(LEN(E1414)&gt;0,VLOOKUP(TEXT($E1414,0),'Angaben Stationen'!$E$14:$J$213,6,0),"")),"STATION IST NICHT VORHANDEN",IF(LEN(E1414)&gt;0,VLOOKUP(TEXT($E1414,0),'Angaben Stationen'!$E$14:$J$213,6,0),""))</f>
        <v/>
      </c>
      <c r="E1414" s="287"/>
      <c r="F1414" s="234"/>
      <c r="G1414" s="234"/>
      <c r="H1414" s="263"/>
      <c r="I1414" s="169"/>
      <c r="K1414" s="445" t="str">
        <f t="shared" si="172"/>
        <v>Leer</v>
      </c>
      <c r="L1414" s="445" t="str">
        <f>VLOOKUP($D1414,{"29 - Psychiatrie (Erwachsene)","BGI";"297 - stationsäquivalente Behandlung in der Erwachsenenpsychiatrie (29)","BGI";"30 - Kinder- und Jugendpsychiatrie","BGII";"307 - stationsäquivalente Behandlung in der Kinder- und Jugendpsychiatrie (30)","BGII";"31 - Psychosomatik","BGI";"","Leer"},2,0)</f>
        <v>Leer</v>
      </c>
      <c r="M1414" s="445">
        <f t="shared" si="169"/>
        <v>0</v>
      </c>
      <c r="N1414" s="445">
        <f t="shared" si="170"/>
        <v>0</v>
      </c>
      <c r="O1414" s="445">
        <f t="shared" si="173"/>
        <v>0</v>
      </c>
      <c r="P1414" s="445">
        <f t="shared" si="174"/>
        <v>0</v>
      </c>
      <c r="Q1414" s="445">
        <f t="shared" si="175"/>
        <v>0</v>
      </c>
      <c r="R1414" s="415" t="str">
        <f t="shared" si="176"/>
        <v>Leer</v>
      </c>
      <c r="S1414" s="445">
        <f>IF('Angaben KH-Standort'!D$29='A4'!D1414,IF('Angaben KH-Standort'!E$29="Ja",1,0),0)</f>
        <v>0</v>
      </c>
      <c r="T1414" s="445">
        <f>IF('Angaben KH-Standort'!D$30='A4'!D1414,IF('Angaben KH-Standort'!E$30="Ja",1,0),0)</f>
        <v>0</v>
      </c>
      <c r="U1414" s="445">
        <f>IF('Angaben KH-Standort'!D$31='A4'!D1414,IF('Angaben KH-Standort'!E$31="Ja",1,0),0)</f>
        <v>0</v>
      </c>
    </row>
    <row r="1415" spans="2:21" ht="15" customHeight="1" x14ac:dyDescent="0.3">
      <c r="B1415" s="70" t="str">
        <f t="shared" si="171"/>
        <v>!!!</v>
      </c>
      <c r="C1415" s="265" t="str">
        <f>IF(ISERROR(IF(LEN(E1415)&gt;0,VLOOKUP(TEXT($E1415,0),'Angaben Stationen'!$E$14:$J$213,5,0),"")),"?",IF(LEN(E1415)&gt;0,VLOOKUP(TEXT($E1415,0),'Angaben Stationen'!$E$14:$J$213,5,0),""))</f>
        <v/>
      </c>
      <c r="D1415" s="232" t="str">
        <f>IF(ISERROR(IF(LEN(E1415)&gt;0,VLOOKUP(TEXT($E1415,0),'Angaben Stationen'!$E$14:$J$213,6,0),"")),"STATION IST NICHT VORHANDEN",IF(LEN(E1415)&gt;0,VLOOKUP(TEXT($E1415,0),'Angaben Stationen'!$E$14:$J$213,6,0),""))</f>
        <v/>
      </c>
      <c r="E1415" s="287"/>
      <c r="F1415" s="234"/>
      <c r="G1415" s="234"/>
      <c r="H1415" s="263"/>
      <c r="I1415" s="169"/>
      <c r="K1415" s="445" t="str">
        <f t="shared" si="172"/>
        <v>Leer</v>
      </c>
      <c r="L1415" s="445" t="str">
        <f>VLOOKUP($D1415,{"29 - Psychiatrie (Erwachsene)","BGI";"297 - stationsäquivalente Behandlung in der Erwachsenenpsychiatrie (29)","BGI";"30 - Kinder- und Jugendpsychiatrie","BGII";"307 - stationsäquivalente Behandlung in der Kinder- und Jugendpsychiatrie (30)","BGII";"31 - Psychosomatik","BGI";"","Leer"},2,0)</f>
        <v>Leer</v>
      </c>
      <c r="M1415" s="445">
        <f t="shared" si="169"/>
        <v>0</v>
      </c>
      <c r="N1415" s="445">
        <f t="shared" si="170"/>
        <v>0</v>
      </c>
      <c r="O1415" s="445">
        <f t="shared" si="173"/>
        <v>0</v>
      </c>
      <c r="P1415" s="445">
        <f t="shared" si="174"/>
        <v>0</v>
      </c>
      <c r="Q1415" s="445">
        <f t="shared" si="175"/>
        <v>0</v>
      </c>
      <c r="R1415" s="415" t="str">
        <f t="shared" si="176"/>
        <v>Leer</v>
      </c>
      <c r="S1415" s="445">
        <f>IF('Angaben KH-Standort'!D$29='A4'!D1415,IF('Angaben KH-Standort'!E$29="Ja",1,0),0)</f>
        <v>0</v>
      </c>
      <c r="T1415" s="445">
        <f>IF('Angaben KH-Standort'!D$30='A4'!D1415,IF('Angaben KH-Standort'!E$30="Ja",1,0),0)</f>
        <v>0</v>
      </c>
      <c r="U1415" s="445">
        <f>IF('Angaben KH-Standort'!D$31='A4'!D1415,IF('Angaben KH-Standort'!E$31="Ja",1,0),0)</f>
        <v>0</v>
      </c>
    </row>
    <row r="1416" spans="2:21" ht="15" customHeight="1" x14ac:dyDescent="0.3">
      <c r="B1416" s="70" t="str">
        <f t="shared" si="171"/>
        <v>!!!</v>
      </c>
      <c r="C1416" s="265" t="str">
        <f>IF(ISERROR(IF(LEN(E1416)&gt;0,VLOOKUP(TEXT($E1416,0),'Angaben Stationen'!$E$14:$J$213,5,0),"")),"?",IF(LEN(E1416)&gt;0,VLOOKUP(TEXT($E1416,0),'Angaben Stationen'!$E$14:$J$213,5,0),""))</f>
        <v/>
      </c>
      <c r="D1416" s="232" t="str">
        <f>IF(ISERROR(IF(LEN(E1416)&gt;0,VLOOKUP(TEXT($E1416,0),'Angaben Stationen'!$E$14:$J$213,6,0),"")),"STATION IST NICHT VORHANDEN",IF(LEN(E1416)&gt;0,VLOOKUP(TEXT($E1416,0),'Angaben Stationen'!$E$14:$J$213,6,0),""))</f>
        <v/>
      </c>
      <c r="E1416" s="287"/>
      <c r="F1416" s="234"/>
      <c r="G1416" s="234"/>
      <c r="H1416" s="263"/>
      <c r="I1416" s="169"/>
      <c r="K1416" s="445" t="str">
        <f t="shared" si="172"/>
        <v>Leer</v>
      </c>
      <c r="L1416" s="445" t="str">
        <f>VLOOKUP($D1416,{"29 - Psychiatrie (Erwachsene)","BGI";"297 - stationsäquivalente Behandlung in der Erwachsenenpsychiatrie (29)","BGI";"30 - Kinder- und Jugendpsychiatrie","BGII";"307 - stationsäquivalente Behandlung in der Kinder- und Jugendpsychiatrie (30)","BGII";"31 - Psychosomatik","BGI";"","Leer"},2,0)</f>
        <v>Leer</v>
      </c>
      <c r="M1416" s="445">
        <f t="shared" si="169"/>
        <v>0</v>
      </c>
      <c r="N1416" s="445">
        <f t="shared" si="170"/>
        <v>0</v>
      </c>
      <c r="O1416" s="445">
        <f t="shared" si="173"/>
        <v>0</v>
      </c>
      <c r="P1416" s="445">
        <f t="shared" si="174"/>
        <v>0</v>
      </c>
      <c r="Q1416" s="445">
        <f t="shared" si="175"/>
        <v>0</v>
      </c>
      <c r="R1416" s="415" t="str">
        <f t="shared" si="176"/>
        <v>Leer</v>
      </c>
      <c r="S1416" s="445">
        <f>IF('Angaben KH-Standort'!D$29='A4'!D1416,IF('Angaben KH-Standort'!E$29="Ja",1,0),0)</f>
        <v>0</v>
      </c>
      <c r="T1416" s="445">
        <f>IF('Angaben KH-Standort'!D$30='A4'!D1416,IF('Angaben KH-Standort'!E$30="Ja",1,0),0)</f>
        <v>0</v>
      </c>
      <c r="U1416" s="445">
        <f>IF('Angaben KH-Standort'!D$31='A4'!D1416,IF('Angaben KH-Standort'!E$31="Ja",1,0),0)</f>
        <v>0</v>
      </c>
    </row>
    <row r="1417" spans="2:21" ht="15" customHeight="1" x14ac:dyDescent="0.3">
      <c r="B1417" s="70" t="str">
        <f t="shared" si="171"/>
        <v>!!!</v>
      </c>
      <c r="C1417" s="265" t="str">
        <f>IF(ISERROR(IF(LEN(E1417)&gt;0,VLOOKUP(TEXT($E1417,0),'Angaben Stationen'!$E$14:$J$213,5,0),"")),"?",IF(LEN(E1417)&gt;0,VLOOKUP(TEXT($E1417,0),'Angaben Stationen'!$E$14:$J$213,5,0),""))</f>
        <v/>
      </c>
      <c r="D1417" s="232" t="str">
        <f>IF(ISERROR(IF(LEN(E1417)&gt;0,VLOOKUP(TEXT($E1417,0),'Angaben Stationen'!$E$14:$J$213,6,0),"")),"STATION IST NICHT VORHANDEN",IF(LEN(E1417)&gt;0,VLOOKUP(TEXT($E1417,0),'Angaben Stationen'!$E$14:$J$213,6,0),""))</f>
        <v/>
      </c>
      <c r="E1417" s="287"/>
      <c r="F1417" s="234"/>
      <c r="G1417" s="234"/>
      <c r="H1417" s="263"/>
      <c r="I1417" s="169"/>
      <c r="K1417" s="445" t="str">
        <f t="shared" si="172"/>
        <v>Leer</v>
      </c>
      <c r="L1417" s="445" t="str">
        <f>VLOOKUP($D1417,{"29 - Psychiatrie (Erwachsene)","BGI";"297 - stationsäquivalente Behandlung in der Erwachsenenpsychiatrie (29)","BGI";"30 - Kinder- und Jugendpsychiatrie","BGII";"307 - stationsäquivalente Behandlung in der Kinder- und Jugendpsychiatrie (30)","BGII";"31 - Psychosomatik","BGI";"","Leer"},2,0)</f>
        <v>Leer</v>
      </c>
      <c r="M1417" s="445">
        <f t="shared" si="169"/>
        <v>0</v>
      </c>
      <c r="N1417" s="445">
        <f t="shared" si="170"/>
        <v>0</v>
      </c>
      <c r="O1417" s="445">
        <f t="shared" si="173"/>
        <v>0</v>
      </c>
      <c r="P1417" s="445">
        <f t="shared" si="174"/>
        <v>0</v>
      </c>
      <c r="Q1417" s="445">
        <f t="shared" si="175"/>
        <v>0</v>
      </c>
      <c r="R1417" s="415" t="str">
        <f t="shared" si="176"/>
        <v>Leer</v>
      </c>
      <c r="S1417" s="445">
        <f>IF('Angaben KH-Standort'!D$29='A4'!D1417,IF('Angaben KH-Standort'!E$29="Ja",1,0),0)</f>
        <v>0</v>
      </c>
      <c r="T1417" s="445">
        <f>IF('Angaben KH-Standort'!D$30='A4'!D1417,IF('Angaben KH-Standort'!E$30="Ja",1,0),0)</f>
        <v>0</v>
      </c>
      <c r="U1417" s="445">
        <f>IF('Angaben KH-Standort'!D$31='A4'!D1417,IF('Angaben KH-Standort'!E$31="Ja",1,0),0)</f>
        <v>0</v>
      </c>
    </row>
    <row r="1418" spans="2:21" ht="15" customHeight="1" x14ac:dyDescent="0.3">
      <c r="B1418" s="70" t="str">
        <f t="shared" si="171"/>
        <v>!!!</v>
      </c>
      <c r="C1418" s="265" t="str">
        <f>IF(ISERROR(IF(LEN(E1418)&gt;0,VLOOKUP(TEXT($E1418,0),'Angaben Stationen'!$E$14:$J$213,5,0),"")),"?",IF(LEN(E1418)&gt;0,VLOOKUP(TEXT($E1418,0),'Angaben Stationen'!$E$14:$J$213,5,0),""))</f>
        <v/>
      </c>
      <c r="D1418" s="232" t="str">
        <f>IF(ISERROR(IF(LEN(E1418)&gt;0,VLOOKUP(TEXT($E1418,0),'Angaben Stationen'!$E$14:$J$213,6,0),"")),"STATION IST NICHT VORHANDEN",IF(LEN(E1418)&gt;0,VLOOKUP(TEXT($E1418,0),'Angaben Stationen'!$E$14:$J$213,6,0),""))</f>
        <v/>
      </c>
      <c r="E1418" s="287"/>
      <c r="F1418" s="234"/>
      <c r="G1418" s="234"/>
      <c r="H1418" s="263"/>
      <c r="I1418" s="169"/>
      <c r="K1418" s="445" t="str">
        <f t="shared" si="172"/>
        <v>Leer</v>
      </c>
      <c r="L1418" s="445" t="str">
        <f>VLOOKUP($D1418,{"29 - Psychiatrie (Erwachsene)","BGI";"297 - stationsäquivalente Behandlung in der Erwachsenenpsychiatrie (29)","BGI";"30 - Kinder- und Jugendpsychiatrie","BGII";"307 - stationsäquivalente Behandlung in der Kinder- und Jugendpsychiatrie (30)","BGII";"31 - Psychosomatik","BGI";"","Leer"},2,0)</f>
        <v>Leer</v>
      </c>
      <c r="M1418" s="445">
        <f t="shared" si="169"/>
        <v>0</v>
      </c>
      <c r="N1418" s="445">
        <f t="shared" si="170"/>
        <v>0</v>
      </c>
      <c r="O1418" s="445">
        <f t="shared" si="173"/>
        <v>0</v>
      </c>
      <c r="P1418" s="445">
        <f t="shared" si="174"/>
        <v>0</v>
      </c>
      <c r="Q1418" s="445">
        <f t="shared" si="175"/>
        <v>0</v>
      </c>
      <c r="R1418" s="415" t="str">
        <f t="shared" si="176"/>
        <v>Leer</v>
      </c>
      <c r="S1418" s="445">
        <f>IF('Angaben KH-Standort'!D$29='A4'!D1418,IF('Angaben KH-Standort'!E$29="Ja",1,0),0)</f>
        <v>0</v>
      </c>
      <c r="T1418" s="445">
        <f>IF('Angaben KH-Standort'!D$30='A4'!D1418,IF('Angaben KH-Standort'!E$30="Ja",1,0),0)</f>
        <v>0</v>
      </c>
      <c r="U1418" s="445">
        <f>IF('Angaben KH-Standort'!D$31='A4'!D1418,IF('Angaben KH-Standort'!E$31="Ja",1,0),0)</f>
        <v>0</v>
      </c>
    </row>
    <row r="1419" spans="2:21" ht="15" customHeight="1" x14ac:dyDescent="0.3">
      <c r="B1419" s="70" t="str">
        <f t="shared" si="171"/>
        <v>!!!</v>
      </c>
      <c r="C1419" s="265" t="str">
        <f>IF(ISERROR(IF(LEN(E1419)&gt;0,VLOOKUP(TEXT($E1419,0),'Angaben Stationen'!$E$14:$J$213,5,0),"")),"?",IF(LEN(E1419)&gt;0,VLOOKUP(TEXT($E1419,0),'Angaben Stationen'!$E$14:$J$213,5,0),""))</f>
        <v/>
      </c>
      <c r="D1419" s="232" t="str">
        <f>IF(ISERROR(IF(LEN(E1419)&gt;0,VLOOKUP(TEXT($E1419,0),'Angaben Stationen'!$E$14:$J$213,6,0),"")),"STATION IST NICHT VORHANDEN",IF(LEN(E1419)&gt;0,VLOOKUP(TEXT($E1419,0),'Angaben Stationen'!$E$14:$J$213,6,0),""))</f>
        <v/>
      </c>
      <c r="E1419" s="287"/>
      <c r="F1419" s="234"/>
      <c r="G1419" s="234"/>
      <c r="H1419" s="263"/>
      <c r="I1419" s="169"/>
      <c r="K1419" s="445" t="str">
        <f t="shared" si="172"/>
        <v>Leer</v>
      </c>
      <c r="L1419" s="445" t="str">
        <f>VLOOKUP($D1419,{"29 - Psychiatrie (Erwachsene)","BGI";"297 - stationsäquivalente Behandlung in der Erwachsenenpsychiatrie (29)","BGI";"30 - Kinder- und Jugendpsychiatrie","BGII";"307 - stationsäquivalente Behandlung in der Kinder- und Jugendpsychiatrie (30)","BGII";"31 - Psychosomatik","BGI";"","Leer"},2,0)</f>
        <v>Leer</v>
      </c>
      <c r="M1419" s="445">
        <f t="shared" si="169"/>
        <v>0</v>
      </c>
      <c r="N1419" s="445">
        <f t="shared" si="170"/>
        <v>0</v>
      </c>
      <c r="O1419" s="445">
        <f t="shared" si="173"/>
        <v>0</v>
      </c>
      <c r="P1419" s="445">
        <f t="shared" si="174"/>
        <v>0</v>
      </c>
      <c r="Q1419" s="445">
        <f t="shared" si="175"/>
        <v>0</v>
      </c>
      <c r="R1419" s="415" t="str">
        <f t="shared" si="176"/>
        <v>Leer</v>
      </c>
      <c r="S1419" s="445">
        <f>IF('Angaben KH-Standort'!D$29='A4'!D1419,IF('Angaben KH-Standort'!E$29="Ja",1,0),0)</f>
        <v>0</v>
      </c>
      <c r="T1419" s="445">
        <f>IF('Angaben KH-Standort'!D$30='A4'!D1419,IF('Angaben KH-Standort'!E$30="Ja",1,0),0)</f>
        <v>0</v>
      </c>
      <c r="U1419" s="445">
        <f>IF('Angaben KH-Standort'!D$31='A4'!D1419,IF('Angaben KH-Standort'!E$31="Ja",1,0),0)</f>
        <v>0</v>
      </c>
    </row>
    <row r="1420" spans="2:21" ht="15" customHeight="1" x14ac:dyDescent="0.3">
      <c r="B1420" s="70" t="str">
        <f t="shared" si="171"/>
        <v>!!!</v>
      </c>
      <c r="C1420" s="265" t="str">
        <f>IF(ISERROR(IF(LEN(E1420)&gt;0,VLOOKUP(TEXT($E1420,0),'Angaben Stationen'!$E$14:$J$213,5,0),"")),"?",IF(LEN(E1420)&gt;0,VLOOKUP(TEXT($E1420,0),'Angaben Stationen'!$E$14:$J$213,5,0),""))</f>
        <v/>
      </c>
      <c r="D1420" s="232" t="str">
        <f>IF(ISERROR(IF(LEN(E1420)&gt;0,VLOOKUP(TEXT($E1420,0),'Angaben Stationen'!$E$14:$J$213,6,0),"")),"STATION IST NICHT VORHANDEN",IF(LEN(E1420)&gt;0,VLOOKUP(TEXT($E1420,0),'Angaben Stationen'!$E$14:$J$213,6,0),""))</f>
        <v/>
      </c>
      <c r="E1420" s="287"/>
      <c r="F1420" s="234"/>
      <c r="G1420" s="234"/>
      <c r="H1420" s="263"/>
      <c r="I1420" s="169"/>
      <c r="K1420" s="445" t="str">
        <f t="shared" si="172"/>
        <v>Leer</v>
      </c>
      <c r="L1420" s="445" t="str">
        <f>VLOOKUP($D1420,{"29 - Psychiatrie (Erwachsene)","BGI";"297 - stationsäquivalente Behandlung in der Erwachsenenpsychiatrie (29)","BGI";"30 - Kinder- und Jugendpsychiatrie","BGII";"307 - stationsäquivalente Behandlung in der Kinder- und Jugendpsychiatrie (30)","BGII";"31 - Psychosomatik","BGI";"","Leer"},2,0)</f>
        <v>Leer</v>
      </c>
      <c r="M1420" s="445">
        <f t="shared" si="169"/>
        <v>0</v>
      </c>
      <c r="N1420" s="445">
        <f t="shared" si="170"/>
        <v>0</v>
      </c>
      <c r="O1420" s="445">
        <f t="shared" si="173"/>
        <v>0</v>
      </c>
      <c r="P1420" s="445">
        <f t="shared" si="174"/>
        <v>0</v>
      </c>
      <c r="Q1420" s="445">
        <f t="shared" si="175"/>
        <v>0</v>
      </c>
      <c r="R1420" s="415" t="str">
        <f t="shared" si="176"/>
        <v>Leer</v>
      </c>
      <c r="S1420" s="445">
        <f>IF('Angaben KH-Standort'!D$29='A4'!D1420,IF('Angaben KH-Standort'!E$29="Ja",1,0),0)</f>
        <v>0</v>
      </c>
      <c r="T1420" s="445">
        <f>IF('Angaben KH-Standort'!D$30='A4'!D1420,IF('Angaben KH-Standort'!E$30="Ja",1,0),0)</f>
        <v>0</v>
      </c>
      <c r="U1420" s="445">
        <f>IF('Angaben KH-Standort'!D$31='A4'!D1420,IF('Angaben KH-Standort'!E$31="Ja",1,0),0)</f>
        <v>0</v>
      </c>
    </row>
    <row r="1421" spans="2:21" ht="15" customHeight="1" x14ac:dyDescent="0.3">
      <c r="B1421" s="70" t="str">
        <f t="shared" si="171"/>
        <v>!!!</v>
      </c>
      <c r="C1421" s="265" t="str">
        <f>IF(ISERROR(IF(LEN(E1421)&gt;0,VLOOKUP(TEXT($E1421,0),'Angaben Stationen'!$E$14:$J$213,5,0),"")),"?",IF(LEN(E1421)&gt;0,VLOOKUP(TEXT($E1421,0),'Angaben Stationen'!$E$14:$J$213,5,0),""))</f>
        <v/>
      </c>
      <c r="D1421" s="232" t="str">
        <f>IF(ISERROR(IF(LEN(E1421)&gt;0,VLOOKUP(TEXT($E1421,0),'Angaben Stationen'!$E$14:$J$213,6,0),"")),"STATION IST NICHT VORHANDEN",IF(LEN(E1421)&gt;0,VLOOKUP(TEXT($E1421,0),'Angaben Stationen'!$E$14:$J$213,6,0),""))</f>
        <v/>
      </c>
      <c r="E1421" s="287"/>
      <c r="F1421" s="234"/>
      <c r="G1421" s="234"/>
      <c r="H1421" s="263"/>
      <c r="I1421" s="169"/>
      <c r="K1421" s="445" t="str">
        <f t="shared" si="172"/>
        <v>Leer</v>
      </c>
      <c r="L1421" s="445" t="str">
        <f>VLOOKUP($D1421,{"29 - Psychiatrie (Erwachsene)","BGI";"297 - stationsäquivalente Behandlung in der Erwachsenenpsychiatrie (29)","BGI";"30 - Kinder- und Jugendpsychiatrie","BGII";"307 - stationsäquivalente Behandlung in der Kinder- und Jugendpsychiatrie (30)","BGII";"31 - Psychosomatik","BGI";"","Leer"},2,0)</f>
        <v>Leer</v>
      </c>
      <c r="M1421" s="445">
        <f t="shared" si="169"/>
        <v>0</v>
      </c>
      <c r="N1421" s="445">
        <f t="shared" si="170"/>
        <v>0</v>
      </c>
      <c r="O1421" s="445">
        <f t="shared" si="173"/>
        <v>0</v>
      </c>
      <c r="P1421" s="445">
        <f t="shared" si="174"/>
        <v>0</v>
      </c>
      <c r="Q1421" s="445">
        <f t="shared" si="175"/>
        <v>0</v>
      </c>
      <c r="R1421" s="415" t="str">
        <f t="shared" si="176"/>
        <v>Leer</v>
      </c>
      <c r="S1421" s="445">
        <f>IF('Angaben KH-Standort'!D$29='A4'!D1421,IF('Angaben KH-Standort'!E$29="Ja",1,0),0)</f>
        <v>0</v>
      </c>
      <c r="T1421" s="445">
        <f>IF('Angaben KH-Standort'!D$30='A4'!D1421,IF('Angaben KH-Standort'!E$30="Ja",1,0),0)</f>
        <v>0</v>
      </c>
      <c r="U1421" s="445">
        <f>IF('Angaben KH-Standort'!D$31='A4'!D1421,IF('Angaben KH-Standort'!E$31="Ja",1,0),0)</f>
        <v>0</v>
      </c>
    </row>
    <row r="1422" spans="2:21" ht="15" customHeight="1" x14ac:dyDescent="0.3">
      <c r="B1422" s="70" t="str">
        <f t="shared" si="171"/>
        <v>!!!</v>
      </c>
      <c r="C1422" s="265" t="str">
        <f>IF(ISERROR(IF(LEN(E1422)&gt;0,VLOOKUP(TEXT($E1422,0),'Angaben Stationen'!$E$14:$J$213,5,0),"")),"?",IF(LEN(E1422)&gt;0,VLOOKUP(TEXT($E1422,0),'Angaben Stationen'!$E$14:$J$213,5,0),""))</f>
        <v/>
      </c>
      <c r="D1422" s="232" t="str">
        <f>IF(ISERROR(IF(LEN(E1422)&gt;0,VLOOKUP(TEXT($E1422,0),'Angaben Stationen'!$E$14:$J$213,6,0),"")),"STATION IST NICHT VORHANDEN",IF(LEN(E1422)&gt;0,VLOOKUP(TEXT($E1422,0),'Angaben Stationen'!$E$14:$J$213,6,0),""))</f>
        <v/>
      </c>
      <c r="E1422" s="287"/>
      <c r="F1422" s="234"/>
      <c r="G1422" s="234"/>
      <c r="H1422" s="263"/>
      <c r="I1422" s="169"/>
      <c r="K1422" s="445" t="str">
        <f t="shared" si="172"/>
        <v>Leer</v>
      </c>
      <c r="L1422" s="445" t="str">
        <f>VLOOKUP($D1422,{"29 - Psychiatrie (Erwachsene)","BGI";"297 - stationsäquivalente Behandlung in der Erwachsenenpsychiatrie (29)","BGI";"30 - Kinder- und Jugendpsychiatrie","BGII";"307 - stationsäquivalente Behandlung in der Kinder- und Jugendpsychiatrie (30)","BGII";"31 - Psychosomatik","BGI";"","Leer"},2,0)</f>
        <v>Leer</v>
      </c>
      <c r="M1422" s="445">
        <f t="shared" si="169"/>
        <v>0</v>
      </c>
      <c r="N1422" s="445">
        <f t="shared" si="170"/>
        <v>0</v>
      </c>
      <c r="O1422" s="445">
        <f t="shared" si="173"/>
        <v>0</v>
      </c>
      <c r="P1422" s="445">
        <f t="shared" si="174"/>
        <v>0</v>
      </c>
      <c r="Q1422" s="445">
        <f t="shared" si="175"/>
        <v>0</v>
      </c>
      <c r="R1422" s="415" t="str">
        <f t="shared" si="176"/>
        <v>Leer</v>
      </c>
      <c r="S1422" s="445">
        <f>IF('Angaben KH-Standort'!D$29='A4'!D1422,IF('Angaben KH-Standort'!E$29="Ja",1,0),0)</f>
        <v>0</v>
      </c>
      <c r="T1422" s="445">
        <f>IF('Angaben KH-Standort'!D$30='A4'!D1422,IF('Angaben KH-Standort'!E$30="Ja",1,0),0)</f>
        <v>0</v>
      </c>
      <c r="U1422" s="445">
        <f>IF('Angaben KH-Standort'!D$31='A4'!D1422,IF('Angaben KH-Standort'!E$31="Ja",1,0),0)</f>
        <v>0</v>
      </c>
    </row>
    <row r="1423" spans="2:21" ht="15" customHeight="1" x14ac:dyDescent="0.3">
      <c r="B1423" s="70" t="str">
        <f t="shared" si="171"/>
        <v>!!!</v>
      </c>
      <c r="C1423" s="265" t="str">
        <f>IF(ISERROR(IF(LEN(E1423)&gt;0,VLOOKUP(TEXT($E1423,0),'Angaben Stationen'!$E$14:$J$213,5,0),"")),"?",IF(LEN(E1423)&gt;0,VLOOKUP(TEXT($E1423,0),'Angaben Stationen'!$E$14:$J$213,5,0),""))</f>
        <v/>
      </c>
      <c r="D1423" s="232" t="str">
        <f>IF(ISERROR(IF(LEN(E1423)&gt;0,VLOOKUP(TEXT($E1423,0),'Angaben Stationen'!$E$14:$J$213,6,0),"")),"STATION IST NICHT VORHANDEN",IF(LEN(E1423)&gt;0,VLOOKUP(TEXT($E1423,0),'Angaben Stationen'!$E$14:$J$213,6,0),""))</f>
        <v/>
      </c>
      <c r="E1423" s="287"/>
      <c r="F1423" s="234"/>
      <c r="G1423" s="234"/>
      <c r="H1423" s="263"/>
      <c r="I1423" s="169"/>
      <c r="K1423" s="445" t="str">
        <f t="shared" si="172"/>
        <v>Leer</v>
      </c>
      <c r="L1423" s="445" t="str">
        <f>VLOOKUP($D1423,{"29 - Psychiatrie (Erwachsene)","BGI";"297 - stationsäquivalente Behandlung in der Erwachsenenpsychiatrie (29)","BGI";"30 - Kinder- und Jugendpsychiatrie","BGII";"307 - stationsäquivalente Behandlung in der Kinder- und Jugendpsychiatrie (30)","BGII";"31 - Psychosomatik","BGI";"","Leer"},2,0)</f>
        <v>Leer</v>
      </c>
      <c r="M1423" s="445">
        <f t="shared" si="169"/>
        <v>0</v>
      </c>
      <c r="N1423" s="445">
        <f t="shared" si="170"/>
        <v>0</v>
      </c>
      <c r="O1423" s="445">
        <f t="shared" si="173"/>
        <v>0</v>
      </c>
      <c r="P1423" s="445">
        <f t="shared" si="174"/>
        <v>0</v>
      </c>
      <c r="Q1423" s="445">
        <f t="shared" si="175"/>
        <v>0</v>
      </c>
      <c r="R1423" s="415" t="str">
        <f t="shared" si="176"/>
        <v>Leer</v>
      </c>
      <c r="S1423" s="445">
        <f>IF('Angaben KH-Standort'!D$29='A4'!D1423,IF('Angaben KH-Standort'!E$29="Ja",1,0),0)</f>
        <v>0</v>
      </c>
      <c r="T1423" s="445">
        <f>IF('Angaben KH-Standort'!D$30='A4'!D1423,IF('Angaben KH-Standort'!E$30="Ja",1,0),0)</f>
        <v>0</v>
      </c>
      <c r="U1423" s="445">
        <f>IF('Angaben KH-Standort'!D$31='A4'!D1423,IF('Angaben KH-Standort'!E$31="Ja",1,0),0)</f>
        <v>0</v>
      </c>
    </row>
    <row r="1424" spans="2:21" ht="15" customHeight="1" x14ac:dyDescent="0.3">
      <c r="B1424" s="70" t="str">
        <f t="shared" si="171"/>
        <v>!!!</v>
      </c>
      <c r="C1424" s="265" t="str">
        <f>IF(ISERROR(IF(LEN(E1424)&gt;0,VLOOKUP(TEXT($E1424,0),'Angaben Stationen'!$E$14:$J$213,5,0),"")),"?",IF(LEN(E1424)&gt;0,VLOOKUP(TEXT($E1424,0),'Angaben Stationen'!$E$14:$J$213,5,0),""))</f>
        <v/>
      </c>
      <c r="D1424" s="232" t="str">
        <f>IF(ISERROR(IF(LEN(E1424)&gt;0,VLOOKUP(TEXT($E1424,0),'Angaben Stationen'!$E$14:$J$213,6,0),"")),"STATION IST NICHT VORHANDEN",IF(LEN(E1424)&gt;0,VLOOKUP(TEXT($E1424,0),'Angaben Stationen'!$E$14:$J$213,6,0),""))</f>
        <v/>
      </c>
      <c r="E1424" s="287"/>
      <c r="F1424" s="234"/>
      <c r="G1424" s="234"/>
      <c r="H1424" s="263"/>
      <c r="I1424" s="169"/>
      <c r="K1424" s="445" t="str">
        <f t="shared" si="172"/>
        <v>Leer</v>
      </c>
      <c r="L1424" s="445" t="str">
        <f>VLOOKUP($D1424,{"29 - Psychiatrie (Erwachsene)","BGI";"297 - stationsäquivalente Behandlung in der Erwachsenenpsychiatrie (29)","BGI";"30 - Kinder- und Jugendpsychiatrie","BGII";"307 - stationsäquivalente Behandlung in der Kinder- und Jugendpsychiatrie (30)","BGII";"31 - Psychosomatik","BGI";"","Leer"},2,0)</f>
        <v>Leer</v>
      </c>
      <c r="M1424" s="445">
        <f t="shared" si="169"/>
        <v>0</v>
      </c>
      <c r="N1424" s="445">
        <f t="shared" si="170"/>
        <v>0</v>
      </c>
      <c r="O1424" s="445">
        <f t="shared" si="173"/>
        <v>0</v>
      </c>
      <c r="P1424" s="445">
        <f t="shared" si="174"/>
        <v>0</v>
      </c>
      <c r="Q1424" s="445">
        <f t="shared" si="175"/>
        <v>0</v>
      </c>
      <c r="R1424" s="415" t="str">
        <f t="shared" si="176"/>
        <v>Leer</v>
      </c>
      <c r="S1424" s="445">
        <f>IF('Angaben KH-Standort'!D$29='A4'!D1424,IF('Angaben KH-Standort'!E$29="Ja",1,0),0)</f>
        <v>0</v>
      </c>
      <c r="T1424" s="445">
        <f>IF('Angaben KH-Standort'!D$30='A4'!D1424,IF('Angaben KH-Standort'!E$30="Ja",1,0),0)</f>
        <v>0</v>
      </c>
      <c r="U1424" s="445">
        <f>IF('Angaben KH-Standort'!D$31='A4'!D1424,IF('Angaben KH-Standort'!E$31="Ja",1,0),0)</f>
        <v>0</v>
      </c>
    </row>
    <row r="1425" spans="2:21" ht="15" customHeight="1" x14ac:dyDescent="0.3">
      <c r="B1425" s="70" t="str">
        <f t="shared" si="171"/>
        <v>!!!</v>
      </c>
      <c r="C1425" s="265" t="str">
        <f>IF(ISERROR(IF(LEN(E1425)&gt;0,VLOOKUP(TEXT($E1425,0),'Angaben Stationen'!$E$14:$J$213,5,0),"")),"?",IF(LEN(E1425)&gt;0,VLOOKUP(TEXT($E1425,0),'Angaben Stationen'!$E$14:$J$213,5,0),""))</f>
        <v/>
      </c>
      <c r="D1425" s="232" t="str">
        <f>IF(ISERROR(IF(LEN(E1425)&gt;0,VLOOKUP(TEXT($E1425,0),'Angaben Stationen'!$E$14:$J$213,6,0),"")),"STATION IST NICHT VORHANDEN",IF(LEN(E1425)&gt;0,VLOOKUP(TEXT($E1425,0),'Angaben Stationen'!$E$14:$J$213,6,0),""))</f>
        <v/>
      </c>
      <c r="E1425" s="287"/>
      <c r="F1425" s="234"/>
      <c r="G1425" s="234"/>
      <c r="H1425" s="263"/>
      <c r="I1425" s="169"/>
      <c r="K1425" s="445" t="str">
        <f t="shared" si="172"/>
        <v>Leer</v>
      </c>
      <c r="L1425" s="445" t="str">
        <f>VLOOKUP($D1425,{"29 - Psychiatrie (Erwachsene)","BGI";"297 - stationsäquivalente Behandlung in der Erwachsenenpsychiatrie (29)","BGI";"30 - Kinder- und Jugendpsychiatrie","BGII";"307 - stationsäquivalente Behandlung in der Kinder- und Jugendpsychiatrie (30)","BGII";"31 - Psychosomatik","BGI";"","Leer"},2,0)</f>
        <v>Leer</v>
      </c>
      <c r="M1425" s="445">
        <f t="shared" si="169"/>
        <v>0</v>
      </c>
      <c r="N1425" s="445">
        <f t="shared" si="170"/>
        <v>0</v>
      </c>
      <c r="O1425" s="445">
        <f t="shared" si="173"/>
        <v>0</v>
      </c>
      <c r="P1425" s="445">
        <f t="shared" si="174"/>
        <v>0</v>
      </c>
      <c r="Q1425" s="445">
        <f t="shared" si="175"/>
        <v>0</v>
      </c>
      <c r="R1425" s="415" t="str">
        <f t="shared" si="176"/>
        <v>Leer</v>
      </c>
      <c r="S1425" s="445">
        <f>IF('Angaben KH-Standort'!D$29='A4'!D1425,IF('Angaben KH-Standort'!E$29="Ja",1,0),0)</f>
        <v>0</v>
      </c>
      <c r="T1425" s="445">
        <f>IF('Angaben KH-Standort'!D$30='A4'!D1425,IF('Angaben KH-Standort'!E$30="Ja",1,0),0)</f>
        <v>0</v>
      </c>
      <c r="U1425" s="445">
        <f>IF('Angaben KH-Standort'!D$31='A4'!D1425,IF('Angaben KH-Standort'!E$31="Ja",1,0),0)</f>
        <v>0</v>
      </c>
    </row>
    <row r="1426" spans="2:21" ht="15" customHeight="1" x14ac:dyDescent="0.3">
      <c r="B1426" s="70" t="str">
        <f t="shared" si="171"/>
        <v>!!!</v>
      </c>
      <c r="C1426" s="265" t="str">
        <f>IF(ISERROR(IF(LEN(E1426)&gt;0,VLOOKUP(TEXT($E1426,0),'Angaben Stationen'!$E$14:$J$213,5,0),"")),"?",IF(LEN(E1426)&gt;0,VLOOKUP(TEXT($E1426,0),'Angaben Stationen'!$E$14:$J$213,5,0),""))</f>
        <v/>
      </c>
      <c r="D1426" s="232" t="str">
        <f>IF(ISERROR(IF(LEN(E1426)&gt;0,VLOOKUP(TEXT($E1426,0),'Angaben Stationen'!$E$14:$J$213,6,0),"")),"STATION IST NICHT VORHANDEN",IF(LEN(E1426)&gt;0,VLOOKUP(TEXT($E1426,0),'Angaben Stationen'!$E$14:$J$213,6,0),""))</f>
        <v/>
      </c>
      <c r="E1426" s="287"/>
      <c r="F1426" s="234"/>
      <c r="G1426" s="234"/>
      <c r="H1426" s="263"/>
      <c r="I1426" s="169"/>
      <c r="K1426" s="445" t="str">
        <f t="shared" si="172"/>
        <v>Leer</v>
      </c>
      <c r="L1426" s="445" t="str">
        <f>VLOOKUP($D1426,{"29 - Psychiatrie (Erwachsene)","BGI";"297 - stationsäquivalente Behandlung in der Erwachsenenpsychiatrie (29)","BGI";"30 - Kinder- und Jugendpsychiatrie","BGII";"307 - stationsäquivalente Behandlung in der Kinder- und Jugendpsychiatrie (30)","BGII";"31 - Psychosomatik","BGI";"","Leer"},2,0)</f>
        <v>Leer</v>
      </c>
      <c r="M1426" s="445">
        <f t="shared" si="169"/>
        <v>0</v>
      </c>
      <c r="N1426" s="445">
        <f t="shared" si="170"/>
        <v>0</v>
      </c>
      <c r="O1426" s="445">
        <f t="shared" si="173"/>
        <v>0</v>
      </c>
      <c r="P1426" s="445">
        <f t="shared" si="174"/>
        <v>0</v>
      </c>
      <c r="Q1426" s="445">
        <f t="shared" si="175"/>
        <v>0</v>
      </c>
      <c r="R1426" s="415" t="str">
        <f t="shared" si="176"/>
        <v>Leer</v>
      </c>
      <c r="S1426" s="445">
        <f>IF('Angaben KH-Standort'!D$29='A4'!D1426,IF('Angaben KH-Standort'!E$29="Ja",1,0),0)</f>
        <v>0</v>
      </c>
      <c r="T1426" s="445">
        <f>IF('Angaben KH-Standort'!D$30='A4'!D1426,IF('Angaben KH-Standort'!E$30="Ja",1,0),0)</f>
        <v>0</v>
      </c>
      <c r="U1426" s="445">
        <f>IF('Angaben KH-Standort'!D$31='A4'!D1426,IF('Angaben KH-Standort'!E$31="Ja",1,0),0)</f>
        <v>0</v>
      </c>
    </row>
    <row r="1427" spans="2:21" ht="15" customHeight="1" x14ac:dyDescent="0.3">
      <c r="B1427" s="70" t="str">
        <f t="shared" si="171"/>
        <v>!!!</v>
      </c>
      <c r="C1427" s="265" t="str">
        <f>IF(ISERROR(IF(LEN(E1427)&gt;0,VLOOKUP(TEXT($E1427,0),'Angaben Stationen'!$E$14:$J$213,5,0),"")),"?",IF(LEN(E1427)&gt;0,VLOOKUP(TEXT($E1427,0),'Angaben Stationen'!$E$14:$J$213,5,0),""))</f>
        <v/>
      </c>
      <c r="D1427" s="232" t="str">
        <f>IF(ISERROR(IF(LEN(E1427)&gt;0,VLOOKUP(TEXT($E1427,0),'Angaben Stationen'!$E$14:$J$213,6,0),"")),"STATION IST NICHT VORHANDEN",IF(LEN(E1427)&gt;0,VLOOKUP(TEXT($E1427,0),'Angaben Stationen'!$E$14:$J$213,6,0),""))</f>
        <v/>
      </c>
      <c r="E1427" s="287"/>
      <c r="F1427" s="234"/>
      <c r="G1427" s="234"/>
      <c r="H1427" s="263"/>
      <c r="I1427" s="169"/>
      <c r="K1427" s="445" t="str">
        <f t="shared" si="172"/>
        <v>Leer</v>
      </c>
      <c r="L1427" s="445" t="str">
        <f>VLOOKUP($D1427,{"29 - Psychiatrie (Erwachsene)","BGI";"297 - stationsäquivalente Behandlung in der Erwachsenenpsychiatrie (29)","BGI";"30 - Kinder- und Jugendpsychiatrie","BGII";"307 - stationsäquivalente Behandlung in der Kinder- und Jugendpsychiatrie (30)","BGII";"31 - Psychosomatik","BGI";"","Leer"},2,0)</f>
        <v>Leer</v>
      </c>
      <c r="M1427" s="445">
        <f t="shared" si="169"/>
        <v>0</v>
      </c>
      <c r="N1427" s="445">
        <f t="shared" si="170"/>
        <v>0</v>
      </c>
      <c r="O1427" s="445">
        <f t="shared" si="173"/>
        <v>0</v>
      </c>
      <c r="P1427" s="445">
        <f t="shared" si="174"/>
        <v>0</v>
      </c>
      <c r="Q1427" s="445">
        <f t="shared" si="175"/>
        <v>0</v>
      </c>
      <c r="R1427" s="415" t="str">
        <f t="shared" si="176"/>
        <v>Leer</v>
      </c>
      <c r="S1427" s="445">
        <f>IF('Angaben KH-Standort'!D$29='A4'!D1427,IF('Angaben KH-Standort'!E$29="Ja",1,0),0)</f>
        <v>0</v>
      </c>
      <c r="T1427" s="445">
        <f>IF('Angaben KH-Standort'!D$30='A4'!D1427,IF('Angaben KH-Standort'!E$30="Ja",1,0),0)</f>
        <v>0</v>
      </c>
      <c r="U1427" s="445">
        <f>IF('Angaben KH-Standort'!D$31='A4'!D1427,IF('Angaben KH-Standort'!E$31="Ja",1,0),0)</f>
        <v>0</v>
      </c>
    </row>
    <row r="1428" spans="2:21" ht="15" customHeight="1" x14ac:dyDescent="0.3">
      <c r="B1428" s="70" t="str">
        <f t="shared" si="171"/>
        <v>!!!</v>
      </c>
      <c r="C1428" s="265" t="str">
        <f>IF(ISERROR(IF(LEN(E1428)&gt;0,VLOOKUP(TEXT($E1428,0),'Angaben Stationen'!$E$14:$J$213,5,0),"")),"?",IF(LEN(E1428)&gt;0,VLOOKUP(TEXT($E1428,0),'Angaben Stationen'!$E$14:$J$213,5,0),""))</f>
        <v/>
      </c>
      <c r="D1428" s="232" t="str">
        <f>IF(ISERROR(IF(LEN(E1428)&gt;0,VLOOKUP(TEXT($E1428,0),'Angaben Stationen'!$E$14:$J$213,6,0),"")),"STATION IST NICHT VORHANDEN",IF(LEN(E1428)&gt;0,VLOOKUP(TEXT($E1428,0),'Angaben Stationen'!$E$14:$J$213,6,0),""))</f>
        <v/>
      </c>
      <c r="E1428" s="287"/>
      <c r="F1428" s="234"/>
      <c r="G1428" s="234"/>
      <c r="H1428" s="263"/>
      <c r="I1428" s="169"/>
      <c r="K1428" s="445" t="str">
        <f t="shared" si="172"/>
        <v>Leer</v>
      </c>
      <c r="L1428" s="445" t="str">
        <f>VLOOKUP($D1428,{"29 - Psychiatrie (Erwachsene)","BGI";"297 - stationsäquivalente Behandlung in der Erwachsenenpsychiatrie (29)","BGI";"30 - Kinder- und Jugendpsychiatrie","BGII";"307 - stationsäquivalente Behandlung in der Kinder- und Jugendpsychiatrie (30)","BGII";"31 - Psychosomatik","BGI";"","Leer"},2,0)</f>
        <v>Leer</v>
      </c>
      <c r="M1428" s="445">
        <f t="shared" si="169"/>
        <v>0</v>
      </c>
      <c r="N1428" s="445">
        <f t="shared" si="170"/>
        <v>0</v>
      </c>
      <c r="O1428" s="445">
        <f t="shared" si="173"/>
        <v>0</v>
      </c>
      <c r="P1428" s="445">
        <f t="shared" si="174"/>
        <v>0</v>
      </c>
      <c r="Q1428" s="445">
        <f t="shared" si="175"/>
        <v>0</v>
      </c>
      <c r="R1428" s="415" t="str">
        <f t="shared" si="176"/>
        <v>Leer</v>
      </c>
      <c r="S1428" s="445">
        <f>IF('Angaben KH-Standort'!D$29='A4'!D1428,IF('Angaben KH-Standort'!E$29="Ja",1,0),0)</f>
        <v>0</v>
      </c>
      <c r="T1428" s="445">
        <f>IF('Angaben KH-Standort'!D$30='A4'!D1428,IF('Angaben KH-Standort'!E$30="Ja",1,0),0)</f>
        <v>0</v>
      </c>
      <c r="U1428" s="445">
        <f>IF('Angaben KH-Standort'!D$31='A4'!D1428,IF('Angaben KH-Standort'!E$31="Ja",1,0),0)</f>
        <v>0</v>
      </c>
    </row>
    <row r="1429" spans="2:21" ht="15" customHeight="1" x14ac:dyDescent="0.3">
      <c r="B1429" s="70" t="str">
        <f t="shared" si="171"/>
        <v>!!!</v>
      </c>
      <c r="C1429" s="265" t="str">
        <f>IF(ISERROR(IF(LEN(E1429)&gt;0,VLOOKUP(TEXT($E1429,0),'Angaben Stationen'!$E$14:$J$213,5,0),"")),"?",IF(LEN(E1429)&gt;0,VLOOKUP(TEXT($E1429,0),'Angaben Stationen'!$E$14:$J$213,5,0),""))</f>
        <v/>
      </c>
      <c r="D1429" s="232" t="str">
        <f>IF(ISERROR(IF(LEN(E1429)&gt;0,VLOOKUP(TEXT($E1429,0),'Angaben Stationen'!$E$14:$J$213,6,0),"")),"STATION IST NICHT VORHANDEN",IF(LEN(E1429)&gt;0,VLOOKUP(TEXT($E1429,0),'Angaben Stationen'!$E$14:$J$213,6,0),""))</f>
        <v/>
      </c>
      <c r="E1429" s="287"/>
      <c r="F1429" s="234"/>
      <c r="G1429" s="234"/>
      <c r="H1429" s="263"/>
      <c r="I1429" s="169"/>
      <c r="K1429" s="445" t="str">
        <f t="shared" si="172"/>
        <v>Leer</v>
      </c>
      <c r="L1429" s="445" t="str">
        <f>VLOOKUP($D1429,{"29 - Psychiatrie (Erwachsene)","BGI";"297 - stationsäquivalente Behandlung in der Erwachsenenpsychiatrie (29)","BGI";"30 - Kinder- und Jugendpsychiatrie","BGII";"307 - stationsäquivalente Behandlung in der Kinder- und Jugendpsychiatrie (30)","BGII";"31 - Psychosomatik","BGI";"","Leer"},2,0)</f>
        <v>Leer</v>
      </c>
      <c r="M1429" s="445">
        <f t="shared" si="169"/>
        <v>0</v>
      </c>
      <c r="N1429" s="445">
        <f t="shared" si="170"/>
        <v>0</v>
      </c>
      <c r="O1429" s="445">
        <f t="shared" si="173"/>
        <v>0</v>
      </c>
      <c r="P1429" s="445">
        <f t="shared" si="174"/>
        <v>0</v>
      </c>
      <c r="Q1429" s="445">
        <f t="shared" si="175"/>
        <v>0</v>
      </c>
      <c r="R1429" s="415" t="str">
        <f t="shared" si="176"/>
        <v>Leer</v>
      </c>
      <c r="S1429" s="445">
        <f>IF('Angaben KH-Standort'!D$29='A4'!D1429,IF('Angaben KH-Standort'!E$29="Ja",1,0),0)</f>
        <v>0</v>
      </c>
      <c r="T1429" s="445">
        <f>IF('Angaben KH-Standort'!D$30='A4'!D1429,IF('Angaben KH-Standort'!E$30="Ja",1,0),0)</f>
        <v>0</v>
      </c>
      <c r="U1429" s="445">
        <f>IF('Angaben KH-Standort'!D$31='A4'!D1429,IF('Angaben KH-Standort'!E$31="Ja",1,0),0)</f>
        <v>0</v>
      </c>
    </row>
    <row r="1430" spans="2:21" ht="15" customHeight="1" x14ac:dyDescent="0.3">
      <c r="B1430" s="70" t="str">
        <f t="shared" si="171"/>
        <v>!!!</v>
      </c>
      <c r="C1430" s="265" t="str">
        <f>IF(ISERROR(IF(LEN(E1430)&gt;0,VLOOKUP(TEXT($E1430,0),'Angaben Stationen'!$E$14:$J$213,5,0),"")),"?",IF(LEN(E1430)&gt;0,VLOOKUP(TEXT($E1430,0),'Angaben Stationen'!$E$14:$J$213,5,0),""))</f>
        <v/>
      </c>
      <c r="D1430" s="232" t="str">
        <f>IF(ISERROR(IF(LEN(E1430)&gt;0,VLOOKUP(TEXT($E1430,0),'Angaben Stationen'!$E$14:$J$213,6,0),"")),"STATION IST NICHT VORHANDEN",IF(LEN(E1430)&gt;0,VLOOKUP(TEXT($E1430,0),'Angaben Stationen'!$E$14:$J$213,6,0),""))</f>
        <v/>
      </c>
      <c r="E1430" s="287"/>
      <c r="F1430" s="234"/>
      <c r="G1430" s="234"/>
      <c r="H1430" s="263"/>
      <c r="I1430" s="169"/>
      <c r="K1430" s="445" t="str">
        <f t="shared" si="172"/>
        <v>Leer</v>
      </c>
      <c r="L1430" s="445" t="str">
        <f>VLOOKUP($D1430,{"29 - Psychiatrie (Erwachsene)","BGI";"297 - stationsäquivalente Behandlung in der Erwachsenenpsychiatrie (29)","BGI";"30 - Kinder- und Jugendpsychiatrie","BGII";"307 - stationsäquivalente Behandlung in der Kinder- und Jugendpsychiatrie (30)","BGII";"31 - Psychosomatik","BGI";"","Leer"},2,0)</f>
        <v>Leer</v>
      </c>
      <c r="M1430" s="445">
        <f t="shared" si="169"/>
        <v>0</v>
      </c>
      <c r="N1430" s="445">
        <f t="shared" si="170"/>
        <v>0</v>
      </c>
      <c r="O1430" s="445">
        <f t="shared" si="173"/>
        <v>0</v>
      </c>
      <c r="P1430" s="445">
        <f t="shared" si="174"/>
        <v>0</v>
      </c>
      <c r="Q1430" s="445">
        <f t="shared" si="175"/>
        <v>0</v>
      </c>
      <c r="R1430" s="415" t="str">
        <f t="shared" si="176"/>
        <v>Leer</v>
      </c>
      <c r="S1430" s="445">
        <f>IF('Angaben KH-Standort'!D$29='A4'!D1430,IF('Angaben KH-Standort'!E$29="Ja",1,0),0)</f>
        <v>0</v>
      </c>
      <c r="T1430" s="445">
        <f>IF('Angaben KH-Standort'!D$30='A4'!D1430,IF('Angaben KH-Standort'!E$30="Ja",1,0),0)</f>
        <v>0</v>
      </c>
      <c r="U1430" s="445">
        <f>IF('Angaben KH-Standort'!D$31='A4'!D1430,IF('Angaben KH-Standort'!E$31="Ja",1,0),0)</f>
        <v>0</v>
      </c>
    </row>
    <row r="1431" spans="2:21" ht="15" customHeight="1" x14ac:dyDescent="0.3">
      <c r="B1431" s="70" t="str">
        <f t="shared" si="171"/>
        <v>!!!</v>
      </c>
      <c r="C1431" s="265" t="str">
        <f>IF(ISERROR(IF(LEN(E1431)&gt;0,VLOOKUP(TEXT($E1431,0),'Angaben Stationen'!$E$14:$J$213,5,0),"")),"?",IF(LEN(E1431)&gt;0,VLOOKUP(TEXT($E1431,0),'Angaben Stationen'!$E$14:$J$213,5,0),""))</f>
        <v/>
      </c>
      <c r="D1431" s="232" t="str">
        <f>IF(ISERROR(IF(LEN(E1431)&gt;0,VLOOKUP(TEXT($E1431,0),'Angaben Stationen'!$E$14:$J$213,6,0),"")),"STATION IST NICHT VORHANDEN",IF(LEN(E1431)&gt;0,VLOOKUP(TEXT($E1431,0),'Angaben Stationen'!$E$14:$J$213,6,0),""))</f>
        <v/>
      </c>
      <c r="E1431" s="287"/>
      <c r="F1431" s="234"/>
      <c r="G1431" s="234"/>
      <c r="H1431" s="263"/>
      <c r="I1431" s="169"/>
      <c r="K1431" s="445" t="str">
        <f t="shared" si="172"/>
        <v>Leer</v>
      </c>
      <c r="L1431" s="445" t="str">
        <f>VLOOKUP($D1431,{"29 - Psychiatrie (Erwachsene)","BGI";"297 - stationsäquivalente Behandlung in der Erwachsenenpsychiatrie (29)","BGI";"30 - Kinder- und Jugendpsychiatrie","BGII";"307 - stationsäquivalente Behandlung in der Kinder- und Jugendpsychiatrie (30)","BGII";"31 - Psychosomatik","BGI";"","Leer"},2,0)</f>
        <v>Leer</v>
      </c>
      <c r="M1431" s="445">
        <f t="shared" si="169"/>
        <v>0</v>
      </c>
      <c r="N1431" s="445">
        <f t="shared" si="170"/>
        <v>0</v>
      </c>
      <c r="O1431" s="445">
        <f t="shared" si="173"/>
        <v>0</v>
      </c>
      <c r="P1431" s="445">
        <f t="shared" si="174"/>
        <v>0</v>
      </c>
      <c r="Q1431" s="445">
        <f t="shared" si="175"/>
        <v>0</v>
      </c>
      <c r="R1431" s="415" t="str">
        <f t="shared" si="176"/>
        <v>Leer</v>
      </c>
      <c r="S1431" s="445">
        <f>IF('Angaben KH-Standort'!D$29='A4'!D1431,IF('Angaben KH-Standort'!E$29="Ja",1,0),0)</f>
        <v>0</v>
      </c>
      <c r="T1431" s="445">
        <f>IF('Angaben KH-Standort'!D$30='A4'!D1431,IF('Angaben KH-Standort'!E$30="Ja",1,0),0)</f>
        <v>0</v>
      </c>
      <c r="U1431" s="445">
        <f>IF('Angaben KH-Standort'!D$31='A4'!D1431,IF('Angaben KH-Standort'!E$31="Ja",1,0),0)</f>
        <v>0</v>
      </c>
    </row>
    <row r="1432" spans="2:21" ht="15" customHeight="1" x14ac:dyDescent="0.3">
      <c r="B1432" s="70" t="str">
        <f t="shared" si="171"/>
        <v>!!!</v>
      </c>
      <c r="C1432" s="265" t="str">
        <f>IF(ISERROR(IF(LEN(E1432)&gt;0,VLOOKUP(TEXT($E1432,0),'Angaben Stationen'!$E$14:$J$213,5,0),"")),"?",IF(LEN(E1432)&gt;0,VLOOKUP(TEXT($E1432,0),'Angaben Stationen'!$E$14:$J$213,5,0),""))</f>
        <v/>
      </c>
      <c r="D1432" s="232" t="str">
        <f>IF(ISERROR(IF(LEN(E1432)&gt;0,VLOOKUP(TEXT($E1432,0),'Angaben Stationen'!$E$14:$J$213,6,0),"")),"STATION IST NICHT VORHANDEN",IF(LEN(E1432)&gt;0,VLOOKUP(TEXT($E1432,0),'Angaben Stationen'!$E$14:$J$213,6,0),""))</f>
        <v/>
      </c>
      <c r="E1432" s="287"/>
      <c r="F1432" s="234"/>
      <c r="G1432" s="234"/>
      <c r="H1432" s="263"/>
      <c r="I1432" s="169"/>
      <c r="K1432" s="445" t="str">
        <f t="shared" si="172"/>
        <v>Leer</v>
      </c>
      <c r="L1432" s="445" t="str">
        <f>VLOOKUP($D1432,{"29 - Psychiatrie (Erwachsene)","BGI";"297 - stationsäquivalente Behandlung in der Erwachsenenpsychiatrie (29)","BGI";"30 - Kinder- und Jugendpsychiatrie","BGII";"307 - stationsäquivalente Behandlung in der Kinder- und Jugendpsychiatrie (30)","BGII";"31 - Psychosomatik","BGI";"","Leer"},2,0)</f>
        <v>Leer</v>
      </c>
      <c r="M1432" s="445">
        <f t="shared" si="169"/>
        <v>0</v>
      </c>
      <c r="N1432" s="445">
        <f t="shared" si="170"/>
        <v>0</v>
      </c>
      <c r="O1432" s="445">
        <f t="shared" si="173"/>
        <v>0</v>
      </c>
      <c r="P1432" s="445">
        <f t="shared" si="174"/>
        <v>0</v>
      </c>
      <c r="Q1432" s="445">
        <f t="shared" si="175"/>
        <v>0</v>
      </c>
      <c r="R1432" s="415" t="str">
        <f t="shared" si="176"/>
        <v>Leer</v>
      </c>
      <c r="S1432" s="445">
        <f>IF('Angaben KH-Standort'!D$29='A4'!D1432,IF('Angaben KH-Standort'!E$29="Ja",1,0),0)</f>
        <v>0</v>
      </c>
      <c r="T1432" s="445">
        <f>IF('Angaben KH-Standort'!D$30='A4'!D1432,IF('Angaben KH-Standort'!E$30="Ja",1,0),0)</f>
        <v>0</v>
      </c>
      <c r="U1432" s="445">
        <f>IF('Angaben KH-Standort'!D$31='A4'!D1432,IF('Angaben KH-Standort'!E$31="Ja",1,0),0)</f>
        <v>0</v>
      </c>
    </row>
    <row r="1433" spans="2:21" ht="15" customHeight="1" x14ac:dyDescent="0.3">
      <c r="B1433" s="70" t="str">
        <f t="shared" si="171"/>
        <v>!!!</v>
      </c>
      <c r="C1433" s="265" t="str">
        <f>IF(ISERROR(IF(LEN(E1433)&gt;0,VLOOKUP(TEXT($E1433,0),'Angaben Stationen'!$E$14:$J$213,5,0),"")),"?",IF(LEN(E1433)&gt;0,VLOOKUP(TEXT($E1433,0),'Angaben Stationen'!$E$14:$J$213,5,0),""))</f>
        <v/>
      </c>
      <c r="D1433" s="232" t="str">
        <f>IF(ISERROR(IF(LEN(E1433)&gt;0,VLOOKUP(TEXT($E1433,0),'Angaben Stationen'!$E$14:$J$213,6,0),"")),"STATION IST NICHT VORHANDEN",IF(LEN(E1433)&gt;0,VLOOKUP(TEXT($E1433,0),'Angaben Stationen'!$E$14:$J$213,6,0),""))</f>
        <v/>
      </c>
      <c r="E1433" s="287"/>
      <c r="F1433" s="234"/>
      <c r="G1433" s="234"/>
      <c r="H1433" s="263"/>
      <c r="I1433" s="169"/>
      <c r="K1433" s="445" t="str">
        <f t="shared" si="172"/>
        <v>Leer</v>
      </c>
      <c r="L1433" s="445" t="str">
        <f>VLOOKUP($D1433,{"29 - Psychiatrie (Erwachsene)","BGI";"297 - stationsäquivalente Behandlung in der Erwachsenenpsychiatrie (29)","BGI";"30 - Kinder- und Jugendpsychiatrie","BGII";"307 - stationsäquivalente Behandlung in der Kinder- und Jugendpsychiatrie (30)","BGII";"31 - Psychosomatik","BGI";"","Leer"},2,0)</f>
        <v>Leer</v>
      </c>
      <c r="M1433" s="445">
        <f t="shared" si="169"/>
        <v>0</v>
      </c>
      <c r="N1433" s="445">
        <f t="shared" si="170"/>
        <v>0</v>
      </c>
      <c r="O1433" s="445">
        <f t="shared" si="173"/>
        <v>0</v>
      </c>
      <c r="P1433" s="445">
        <f t="shared" si="174"/>
        <v>0</v>
      </c>
      <c r="Q1433" s="445">
        <f t="shared" si="175"/>
        <v>0</v>
      </c>
      <c r="R1433" s="415" t="str">
        <f t="shared" si="176"/>
        <v>Leer</v>
      </c>
      <c r="S1433" s="445">
        <f>IF('Angaben KH-Standort'!D$29='A4'!D1433,IF('Angaben KH-Standort'!E$29="Ja",1,0),0)</f>
        <v>0</v>
      </c>
      <c r="T1433" s="445">
        <f>IF('Angaben KH-Standort'!D$30='A4'!D1433,IF('Angaben KH-Standort'!E$30="Ja",1,0),0)</f>
        <v>0</v>
      </c>
      <c r="U1433" s="445">
        <f>IF('Angaben KH-Standort'!D$31='A4'!D1433,IF('Angaben KH-Standort'!E$31="Ja",1,0),0)</f>
        <v>0</v>
      </c>
    </row>
    <row r="1434" spans="2:21" ht="15" customHeight="1" x14ac:dyDescent="0.3">
      <c r="B1434" s="70" t="str">
        <f t="shared" si="171"/>
        <v>!!!</v>
      </c>
      <c r="C1434" s="265" t="str">
        <f>IF(ISERROR(IF(LEN(E1434)&gt;0,VLOOKUP(TEXT($E1434,0),'Angaben Stationen'!$E$14:$J$213,5,0),"")),"?",IF(LEN(E1434)&gt;0,VLOOKUP(TEXT($E1434,0),'Angaben Stationen'!$E$14:$J$213,5,0),""))</f>
        <v/>
      </c>
      <c r="D1434" s="232" t="str">
        <f>IF(ISERROR(IF(LEN(E1434)&gt;0,VLOOKUP(TEXT($E1434,0),'Angaben Stationen'!$E$14:$J$213,6,0),"")),"STATION IST NICHT VORHANDEN",IF(LEN(E1434)&gt;0,VLOOKUP(TEXT($E1434,0),'Angaben Stationen'!$E$14:$J$213,6,0),""))</f>
        <v/>
      </c>
      <c r="E1434" s="287"/>
      <c r="F1434" s="234"/>
      <c r="G1434" s="234"/>
      <c r="H1434" s="263"/>
      <c r="I1434" s="169"/>
      <c r="K1434" s="445" t="str">
        <f t="shared" si="172"/>
        <v>Leer</v>
      </c>
      <c r="L1434" s="445" t="str">
        <f>VLOOKUP($D1434,{"29 - Psychiatrie (Erwachsene)","BGI";"297 - stationsäquivalente Behandlung in der Erwachsenenpsychiatrie (29)","BGI";"30 - Kinder- und Jugendpsychiatrie","BGII";"307 - stationsäquivalente Behandlung in der Kinder- und Jugendpsychiatrie (30)","BGII";"31 - Psychosomatik","BGI";"","Leer"},2,0)</f>
        <v>Leer</v>
      </c>
      <c r="M1434" s="445">
        <f t="shared" si="169"/>
        <v>0</v>
      </c>
      <c r="N1434" s="445">
        <f t="shared" si="170"/>
        <v>0</v>
      </c>
      <c r="O1434" s="445">
        <f t="shared" si="173"/>
        <v>0</v>
      </c>
      <c r="P1434" s="445">
        <f t="shared" si="174"/>
        <v>0</v>
      </c>
      <c r="Q1434" s="445">
        <f t="shared" si="175"/>
        <v>0</v>
      </c>
      <c r="R1434" s="415" t="str">
        <f t="shared" si="176"/>
        <v>Leer</v>
      </c>
      <c r="S1434" s="445">
        <f>IF('Angaben KH-Standort'!D$29='A4'!D1434,IF('Angaben KH-Standort'!E$29="Ja",1,0),0)</f>
        <v>0</v>
      </c>
      <c r="T1434" s="445">
        <f>IF('Angaben KH-Standort'!D$30='A4'!D1434,IF('Angaben KH-Standort'!E$30="Ja",1,0),0)</f>
        <v>0</v>
      </c>
      <c r="U1434" s="445">
        <f>IF('Angaben KH-Standort'!D$31='A4'!D1434,IF('Angaben KH-Standort'!E$31="Ja",1,0),0)</f>
        <v>0</v>
      </c>
    </row>
    <row r="1435" spans="2:21" ht="15" customHeight="1" x14ac:dyDescent="0.3">
      <c r="B1435" s="70" t="str">
        <f t="shared" si="171"/>
        <v>!!!</v>
      </c>
      <c r="C1435" s="265" t="str">
        <f>IF(ISERROR(IF(LEN(E1435)&gt;0,VLOOKUP(TEXT($E1435,0),'Angaben Stationen'!$E$14:$J$213,5,0),"")),"?",IF(LEN(E1435)&gt;0,VLOOKUP(TEXT($E1435,0),'Angaben Stationen'!$E$14:$J$213,5,0),""))</f>
        <v/>
      </c>
      <c r="D1435" s="232" t="str">
        <f>IF(ISERROR(IF(LEN(E1435)&gt;0,VLOOKUP(TEXT($E1435,0),'Angaben Stationen'!$E$14:$J$213,6,0),"")),"STATION IST NICHT VORHANDEN",IF(LEN(E1435)&gt;0,VLOOKUP(TEXT($E1435,0),'Angaben Stationen'!$E$14:$J$213,6,0),""))</f>
        <v/>
      </c>
      <c r="E1435" s="287"/>
      <c r="F1435" s="234"/>
      <c r="G1435" s="234"/>
      <c r="H1435" s="263"/>
      <c r="I1435" s="169"/>
      <c r="K1435" s="445" t="str">
        <f t="shared" si="172"/>
        <v>Leer</v>
      </c>
      <c r="L1435" s="445" t="str">
        <f>VLOOKUP($D1435,{"29 - Psychiatrie (Erwachsene)","BGI";"297 - stationsäquivalente Behandlung in der Erwachsenenpsychiatrie (29)","BGI";"30 - Kinder- und Jugendpsychiatrie","BGII";"307 - stationsäquivalente Behandlung in der Kinder- und Jugendpsychiatrie (30)","BGII";"31 - Psychosomatik","BGI";"","Leer"},2,0)</f>
        <v>Leer</v>
      </c>
      <c r="M1435" s="445">
        <f t="shared" si="169"/>
        <v>0</v>
      </c>
      <c r="N1435" s="445">
        <f t="shared" si="170"/>
        <v>0</v>
      </c>
      <c r="O1435" s="445">
        <f t="shared" si="173"/>
        <v>0</v>
      </c>
      <c r="P1435" s="445">
        <f t="shared" si="174"/>
        <v>0</v>
      </c>
      <c r="Q1435" s="445">
        <f t="shared" si="175"/>
        <v>0</v>
      </c>
      <c r="R1435" s="415" t="str">
        <f t="shared" si="176"/>
        <v>Leer</v>
      </c>
      <c r="S1435" s="445">
        <f>IF('Angaben KH-Standort'!D$29='A4'!D1435,IF('Angaben KH-Standort'!E$29="Ja",1,0),0)</f>
        <v>0</v>
      </c>
      <c r="T1435" s="445">
        <f>IF('Angaben KH-Standort'!D$30='A4'!D1435,IF('Angaben KH-Standort'!E$30="Ja",1,0),0)</f>
        <v>0</v>
      </c>
      <c r="U1435" s="445">
        <f>IF('Angaben KH-Standort'!D$31='A4'!D1435,IF('Angaben KH-Standort'!E$31="Ja",1,0),0)</f>
        <v>0</v>
      </c>
    </row>
    <row r="1436" spans="2:21" ht="15" customHeight="1" x14ac:dyDescent="0.3">
      <c r="B1436" s="70" t="str">
        <f t="shared" si="171"/>
        <v>!!!</v>
      </c>
      <c r="C1436" s="265" t="str">
        <f>IF(ISERROR(IF(LEN(E1436)&gt;0,VLOOKUP(TEXT($E1436,0),'Angaben Stationen'!$E$14:$J$213,5,0),"")),"?",IF(LEN(E1436)&gt;0,VLOOKUP(TEXT($E1436,0),'Angaben Stationen'!$E$14:$J$213,5,0),""))</f>
        <v/>
      </c>
      <c r="D1436" s="232" t="str">
        <f>IF(ISERROR(IF(LEN(E1436)&gt;0,VLOOKUP(TEXT($E1436,0),'Angaben Stationen'!$E$14:$J$213,6,0),"")),"STATION IST NICHT VORHANDEN",IF(LEN(E1436)&gt;0,VLOOKUP(TEXT($E1436,0),'Angaben Stationen'!$E$14:$J$213,6,0),""))</f>
        <v/>
      </c>
      <c r="E1436" s="287"/>
      <c r="F1436" s="234"/>
      <c r="G1436" s="234"/>
      <c r="H1436" s="263"/>
      <c r="I1436" s="169"/>
      <c r="K1436" s="445" t="str">
        <f t="shared" si="172"/>
        <v>Leer</v>
      </c>
      <c r="L1436" s="445" t="str">
        <f>VLOOKUP($D1436,{"29 - Psychiatrie (Erwachsene)","BGI";"297 - stationsäquivalente Behandlung in der Erwachsenenpsychiatrie (29)","BGI";"30 - Kinder- und Jugendpsychiatrie","BGII";"307 - stationsäquivalente Behandlung in der Kinder- und Jugendpsychiatrie (30)","BGII";"31 - Psychosomatik","BGI";"","Leer"},2,0)</f>
        <v>Leer</v>
      </c>
      <c r="M1436" s="445">
        <f t="shared" si="169"/>
        <v>0</v>
      </c>
      <c r="N1436" s="445">
        <f t="shared" si="170"/>
        <v>0</v>
      </c>
      <c r="O1436" s="445">
        <f t="shared" si="173"/>
        <v>0</v>
      </c>
      <c r="P1436" s="445">
        <f t="shared" si="174"/>
        <v>0</v>
      </c>
      <c r="Q1436" s="445">
        <f t="shared" si="175"/>
        <v>0</v>
      </c>
      <c r="R1436" s="415" t="str">
        <f t="shared" si="176"/>
        <v>Leer</v>
      </c>
      <c r="S1436" s="445">
        <f>IF('Angaben KH-Standort'!D$29='A4'!D1436,IF('Angaben KH-Standort'!E$29="Ja",1,0),0)</f>
        <v>0</v>
      </c>
      <c r="T1436" s="445">
        <f>IF('Angaben KH-Standort'!D$30='A4'!D1436,IF('Angaben KH-Standort'!E$30="Ja",1,0),0)</f>
        <v>0</v>
      </c>
      <c r="U1436" s="445">
        <f>IF('Angaben KH-Standort'!D$31='A4'!D1436,IF('Angaben KH-Standort'!E$31="Ja",1,0),0)</f>
        <v>0</v>
      </c>
    </row>
    <row r="1437" spans="2:21" ht="15" customHeight="1" x14ac:dyDescent="0.3">
      <c r="B1437" s="70" t="str">
        <f t="shared" si="171"/>
        <v>!!!</v>
      </c>
      <c r="C1437" s="265" t="str">
        <f>IF(ISERROR(IF(LEN(E1437)&gt;0,VLOOKUP(TEXT($E1437,0),'Angaben Stationen'!$E$14:$J$213,5,0),"")),"?",IF(LEN(E1437)&gt;0,VLOOKUP(TEXT($E1437,0),'Angaben Stationen'!$E$14:$J$213,5,0),""))</f>
        <v/>
      </c>
      <c r="D1437" s="232" t="str">
        <f>IF(ISERROR(IF(LEN(E1437)&gt;0,VLOOKUP(TEXT($E1437,0),'Angaben Stationen'!$E$14:$J$213,6,0),"")),"STATION IST NICHT VORHANDEN",IF(LEN(E1437)&gt;0,VLOOKUP(TEXT($E1437,0),'Angaben Stationen'!$E$14:$J$213,6,0),""))</f>
        <v/>
      </c>
      <c r="E1437" s="287"/>
      <c r="F1437" s="234"/>
      <c r="G1437" s="234"/>
      <c r="H1437" s="263"/>
      <c r="I1437" s="169"/>
      <c r="K1437" s="445" t="str">
        <f t="shared" si="172"/>
        <v>Leer</v>
      </c>
      <c r="L1437" s="445" t="str">
        <f>VLOOKUP($D1437,{"29 - Psychiatrie (Erwachsene)","BGI";"297 - stationsäquivalente Behandlung in der Erwachsenenpsychiatrie (29)","BGI";"30 - Kinder- und Jugendpsychiatrie","BGII";"307 - stationsäquivalente Behandlung in der Kinder- und Jugendpsychiatrie (30)","BGII";"31 - Psychosomatik","BGI";"","Leer"},2,0)</f>
        <v>Leer</v>
      </c>
      <c r="M1437" s="445">
        <f t="shared" si="169"/>
        <v>0</v>
      </c>
      <c r="N1437" s="445">
        <f t="shared" si="170"/>
        <v>0</v>
      </c>
      <c r="O1437" s="445">
        <f t="shared" si="173"/>
        <v>0</v>
      </c>
      <c r="P1437" s="445">
        <f t="shared" si="174"/>
        <v>0</v>
      </c>
      <c r="Q1437" s="445">
        <f t="shared" si="175"/>
        <v>0</v>
      </c>
      <c r="R1437" s="415" t="str">
        <f t="shared" si="176"/>
        <v>Leer</v>
      </c>
      <c r="S1437" s="445">
        <f>IF('Angaben KH-Standort'!D$29='A4'!D1437,IF('Angaben KH-Standort'!E$29="Ja",1,0),0)</f>
        <v>0</v>
      </c>
      <c r="T1437" s="445">
        <f>IF('Angaben KH-Standort'!D$30='A4'!D1437,IF('Angaben KH-Standort'!E$30="Ja",1,0),0)</f>
        <v>0</v>
      </c>
      <c r="U1437" s="445">
        <f>IF('Angaben KH-Standort'!D$31='A4'!D1437,IF('Angaben KH-Standort'!E$31="Ja",1,0),0)</f>
        <v>0</v>
      </c>
    </row>
    <row r="1438" spans="2:21" ht="15" customHeight="1" x14ac:dyDescent="0.3">
      <c r="B1438" s="70" t="str">
        <f t="shared" si="171"/>
        <v>!!!</v>
      </c>
      <c r="C1438" s="265" t="str">
        <f>IF(ISERROR(IF(LEN(E1438)&gt;0,VLOOKUP(TEXT($E1438,0),'Angaben Stationen'!$E$14:$J$213,5,0),"")),"?",IF(LEN(E1438)&gt;0,VLOOKUP(TEXT($E1438,0),'Angaben Stationen'!$E$14:$J$213,5,0),""))</f>
        <v/>
      </c>
      <c r="D1438" s="232" t="str">
        <f>IF(ISERROR(IF(LEN(E1438)&gt;0,VLOOKUP(TEXT($E1438,0),'Angaben Stationen'!$E$14:$J$213,6,0),"")),"STATION IST NICHT VORHANDEN",IF(LEN(E1438)&gt;0,VLOOKUP(TEXT($E1438,0),'Angaben Stationen'!$E$14:$J$213,6,0),""))</f>
        <v/>
      </c>
      <c r="E1438" s="287"/>
      <c r="F1438" s="234"/>
      <c r="G1438" s="234"/>
      <c r="H1438" s="263"/>
      <c r="I1438" s="169"/>
      <c r="K1438" s="445" t="str">
        <f t="shared" si="172"/>
        <v>Leer</v>
      </c>
      <c r="L1438" s="445" t="str">
        <f>VLOOKUP($D1438,{"29 - Psychiatrie (Erwachsene)","BGI";"297 - stationsäquivalente Behandlung in der Erwachsenenpsychiatrie (29)","BGI";"30 - Kinder- und Jugendpsychiatrie","BGII";"307 - stationsäquivalente Behandlung in der Kinder- und Jugendpsychiatrie (30)","BGII";"31 - Psychosomatik","BGI";"","Leer"},2,0)</f>
        <v>Leer</v>
      </c>
      <c r="M1438" s="445">
        <f t="shared" si="169"/>
        <v>0</v>
      </c>
      <c r="N1438" s="445">
        <f t="shared" si="170"/>
        <v>0</v>
      </c>
      <c r="O1438" s="445">
        <f t="shared" si="173"/>
        <v>0</v>
      </c>
      <c r="P1438" s="445">
        <f t="shared" si="174"/>
        <v>0</v>
      </c>
      <c r="Q1438" s="445">
        <f t="shared" si="175"/>
        <v>0</v>
      </c>
      <c r="R1438" s="415" t="str">
        <f t="shared" si="176"/>
        <v>Leer</v>
      </c>
      <c r="S1438" s="445">
        <f>IF('Angaben KH-Standort'!D$29='A4'!D1438,IF('Angaben KH-Standort'!E$29="Ja",1,0),0)</f>
        <v>0</v>
      </c>
      <c r="T1438" s="445">
        <f>IF('Angaben KH-Standort'!D$30='A4'!D1438,IF('Angaben KH-Standort'!E$30="Ja",1,0),0)</f>
        <v>0</v>
      </c>
      <c r="U1438" s="445">
        <f>IF('Angaben KH-Standort'!D$31='A4'!D1438,IF('Angaben KH-Standort'!E$31="Ja",1,0),0)</f>
        <v>0</v>
      </c>
    </row>
    <row r="1439" spans="2:21" ht="15" customHeight="1" x14ac:dyDescent="0.3">
      <c r="B1439" s="70" t="str">
        <f t="shared" si="171"/>
        <v>!!!</v>
      </c>
      <c r="C1439" s="265" t="str">
        <f>IF(ISERROR(IF(LEN(E1439)&gt;0,VLOOKUP(TEXT($E1439,0),'Angaben Stationen'!$E$14:$J$213,5,0),"")),"?",IF(LEN(E1439)&gt;0,VLOOKUP(TEXT($E1439,0),'Angaben Stationen'!$E$14:$J$213,5,0),""))</f>
        <v/>
      </c>
      <c r="D1439" s="232" t="str">
        <f>IF(ISERROR(IF(LEN(E1439)&gt;0,VLOOKUP(TEXT($E1439,0),'Angaben Stationen'!$E$14:$J$213,6,0),"")),"STATION IST NICHT VORHANDEN",IF(LEN(E1439)&gt;0,VLOOKUP(TEXT($E1439,0),'Angaben Stationen'!$E$14:$J$213,6,0),""))</f>
        <v/>
      </c>
      <c r="E1439" s="287"/>
      <c r="F1439" s="234"/>
      <c r="G1439" s="234"/>
      <c r="H1439" s="263"/>
      <c r="I1439" s="169"/>
      <c r="K1439" s="445" t="str">
        <f t="shared" si="172"/>
        <v>Leer</v>
      </c>
      <c r="L1439" s="445" t="str">
        <f>VLOOKUP($D1439,{"29 - Psychiatrie (Erwachsene)","BGI";"297 - stationsäquivalente Behandlung in der Erwachsenenpsychiatrie (29)","BGI";"30 - Kinder- und Jugendpsychiatrie","BGII";"307 - stationsäquivalente Behandlung in der Kinder- und Jugendpsychiatrie (30)","BGII";"31 - Psychosomatik","BGI";"","Leer"},2,0)</f>
        <v>Leer</v>
      </c>
      <c r="M1439" s="445">
        <f t="shared" si="169"/>
        <v>0</v>
      </c>
      <c r="N1439" s="445">
        <f t="shared" si="170"/>
        <v>0</v>
      </c>
      <c r="O1439" s="445">
        <f t="shared" si="173"/>
        <v>0</v>
      </c>
      <c r="P1439" s="445">
        <f t="shared" si="174"/>
        <v>0</v>
      </c>
      <c r="Q1439" s="445">
        <f t="shared" si="175"/>
        <v>0</v>
      </c>
      <c r="R1439" s="415" t="str">
        <f t="shared" si="176"/>
        <v>Leer</v>
      </c>
      <c r="S1439" s="445">
        <f>IF('Angaben KH-Standort'!D$29='A4'!D1439,IF('Angaben KH-Standort'!E$29="Ja",1,0),0)</f>
        <v>0</v>
      </c>
      <c r="T1439" s="445">
        <f>IF('Angaben KH-Standort'!D$30='A4'!D1439,IF('Angaben KH-Standort'!E$30="Ja",1,0),0)</f>
        <v>0</v>
      </c>
      <c r="U1439" s="445">
        <f>IF('Angaben KH-Standort'!D$31='A4'!D1439,IF('Angaben KH-Standort'!E$31="Ja",1,0),0)</f>
        <v>0</v>
      </c>
    </row>
    <row r="1440" spans="2:21" ht="15" customHeight="1" x14ac:dyDescent="0.3">
      <c r="B1440" s="70" t="str">
        <f t="shared" si="171"/>
        <v>!!!</v>
      </c>
      <c r="C1440" s="265" t="str">
        <f>IF(ISERROR(IF(LEN(E1440)&gt;0,VLOOKUP(TEXT($E1440,0),'Angaben Stationen'!$E$14:$J$213,5,0),"")),"?",IF(LEN(E1440)&gt;0,VLOOKUP(TEXT($E1440,0),'Angaben Stationen'!$E$14:$J$213,5,0),""))</f>
        <v/>
      </c>
      <c r="D1440" s="232" t="str">
        <f>IF(ISERROR(IF(LEN(E1440)&gt;0,VLOOKUP(TEXT($E1440,0),'Angaben Stationen'!$E$14:$J$213,6,0),"")),"STATION IST NICHT VORHANDEN",IF(LEN(E1440)&gt;0,VLOOKUP(TEXT($E1440,0),'Angaben Stationen'!$E$14:$J$213,6,0),""))</f>
        <v/>
      </c>
      <c r="E1440" s="287"/>
      <c r="F1440" s="234"/>
      <c r="G1440" s="234"/>
      <c r="H1440" s="263"/>
      <c r="I1440" s="169"/>
      <c r="K1440" s="445" t="str">
        <f t="shared" si="172"/>
        <v>Leer</v>
      </c>
      <c r="L1440" s="445" t="str">
        <f>VLOOKUP($D1440,{"29 - Psychiatrie (Erwachsene)","BGI";"297 - stationsäquivalente Behandlung in der Erwachsenenpsychiatrie (29)","BGI";"30 - Kinder- und Jugendpsychiatrie","BGII";"307 - stationsäquivalente Behandlung in der Kinder- und Jugendpsychiatrie (30)","BGII";"31 - Psychosomatik","BGI";"","Leer"},2,0)</f>
        <v>Leer</v>
      </c>
      <c r="M1440" s="445">
        <f t="shared" si="169"/>
        <v>0</v>
      </c>
      <c r="N1440" s="445">
        <f t="shared" si="170"/>
        <v>0</v>
      </c>
      <c r="O1440" s="445">
        <f t="shared" si="173"/>
        <v>0</v>
      </c>
      <c r="P1440" s="445">
        <f t="shared" si="174"/>
        <v>0</v>
      </c>
      <c r="Q1440" s="445">
        <f t="shared" si="175"/>
        <v>0</v>
      </c>
      <c r="R1440" s="415" t="str">
        <f t="shared" si="176"/>
        <v>Leer</v>
      </c>
      <c r="S1440" s="445">
        <f>IF('Angaben KH-Standort'!D$29='A4'!D1440,IF('Angaben KH-Standort'!E$29="Ja",1,0),0)</f>
        <v>0</v>
      </c>
      <c r="T1440" s="445">
        <f>IF('Angaben KH-Standort'!D$30='A4'!D1440,IF('Angaben KH-Standort'!E$30="Ja",1,0),0)</f>
        <v>0</v>
      </c>
      <c r="U1440" s="445">
        <f>IF('Angaben KH-Standort'!D$31='A4'!D1440,IF('Angaben KH-Standort'!E$31="Ja",1,0),0)</f>
        <v>0</v>
      </c>
    </row>
    <row r="1441" spans="2:21" ht="15" customHeight="1" x14ac:dyDescent="0.3">
      <c r="B1441" s="70" t="str">
        <f t="shared" si="171"/>
        <v>!!!</v>
      </c>
      <c r="C1441" s="265" t="str">
        <f>IF(ISERROR(IF(LEN(E1441)&gt;0,VLOOKUP(TEXT($E1441,0),'Angaben Stationen'!$E$14:$J$213,5,0),"")),"?",IF(LEN(E1441)&gt;0,VLOOKUP(TEXT($E1441,0),'Angaben Stationen'!$E$14:$J$213,5,0),""))</f>
        <v/>
      </c>
      <c r="D1441" s="232" t="str">
        <f>IF(ISERROR(IF(LEN(E1441)&gt;0,VLOOKUP(TEXT($E1441,0),'Angaben Stationen'!$E$14:$J$213,6,0),"")),"STATION IST NICHT VORHANDEN",IF(LEN(E1441)&gt;0,VLOOKUP(TEXT($E1441,0),'Angaben Stationen'!$E$14:$J$213,6,0),""))</f>
        <v/>
      </c>
      <c r="E1441" s="287"/>
      <c r="F1441" s="234"/>
      <c r="G1441" s="234"/>
      <c r="H1441" s="263"/>
      <c r="I1441" s="169"/>
      <c r="K1441" s="445" t="str">
        <f t="shared" si="172"/>
        <v>Leer</v>
      </c>
      <c r="L1441" s="445" t="str">
        <f>VLOOKUP($D1441,{"29 - Psychiatrie (Erwachsene)","BGI";"297 - stationsäquivalente Behandlung in der Erwachsenenpsychiatrie (29)","BGI";"30 - Kinder- und Jugendpsychiatrie","BGII";"307 - stationsäquivalente Behandlung in der Kinder- und Jugendpsychiatrie (30)","BGII";"31 - Psychosomatik","BGI";"","Leer"},2,0)</f>
        <v>Leer</v>
      </c>
      <c r="M1441" s="445">
        <f t="shared" si="169"/>
        <v>0</v>
      </c>
      <c r="N1441" s="445">
        <f t="shared" si="170"/>
        <v>0</v>
      </c>
      <c r="O1441" s="445">
        <f t="shared" si="173"/>
        <v>0</v>
      </c>
      <c r="P1441" s="445">
        <f t="shared" si="174"/>
        <v>0</v>
      </c>
      <c r="Q1441" s="445">
        <f t="shared" si="175"/>
        <v>0</v>
      </c>
      <c r="R1441" s="415" t="str">
        <f t="shared" si="176"/>
        <v>Leer</v>
      </c>
      <c r="S1441" s="445">
        <f>IF('Angaben KH-Standort'!D$29='A4'!D1441,IF('Angaben KH-Standort'!E$29="Ja",1,0),0)</f>
        <v>0</v>
      </c>
      <c r="T1441" s="445">
        <f>IF('Angaben KH-Standort'!D$30='A4'!D1441,IF('Angaben KH-Standort'!E$30="Ja",1,0),0)</f>
        <v>0</v>
      </c>
      <c r="U1441" s="445">
        <f>IF('Angaben KH-Standort'!D$31='A4'!D1441,IF('Angaben KH-Standort'!E$31="Ja",1,0),0)</f>
        <v>0</v>
      </c>
    </row>
    <row r="1442" spans="2:21" ht="15" customHeight="1" x14ac:dyDescent="0.3">
      <c r="B1442" s="70" t="str">
        <f t="shared" si="171"/>
        <v>!!!</v>
      </c>
      <c r="C1442" s="265" t="str">
        <f>IF(ISERROR(IF(LEN(E1442)&gt;0,VLOOKUP(TEXT($E1442,0),'Angaben Stationen'!$E$14:$J$213,5,0),"")),"?",IF(LEN(E1442)&gt;0,VLOOKUP(TEXT($E1442,0),'Angaben Stationen'!$E$14:$J$213,5,0),""))</f>
        <v/>
      </c>
      <c r="D1442" s="232" t="str">
        <f>IF(ISERROR(IF(LEN(E1442)&gt;0,VLOOKUP(TEXT($E1442,0),'Angaben Stationen'!$E$14:$J$213,6,0),"")),"STATION IST NICHT VORHANDEN",IF(LEN(E1442)&gt;0,VLOOKUP(TEXT($E1442,0),'Angaben Stationen'!$E$14:$J$213,6,0),""))</f>
        <v/>
      </c>
      <c r="E1442" s="287"/>
      <c r="F1442" s="234"/>
      <c r="G1442" s="234"/>
      <c r="H1442" s="263"/>
      <c r="I1442" s="169"/>
      <c r="K1442" s="445" t="str">
        <f t="shared" si="172"/>
        <v>Leer</v>
      </c>
      <c r="L1442" s="445" t="str">
        <f>VLOOKUP($D1442,{"29 - Psychiatrie (Erwachsene)","BGI";"297 - stationsäquivalente Behandlung in der Erwachsenenpsychiatrie (29)","BGI";"30 - Kinder- und Jugendpsychiatrie","BGII";"307 - stationsäquivalente Behandlung in der Kinder- und Jugendpsychiatrie (30)","BGII";"31 - Psychosomatik","BGI";"","Leer"},2,0)</f>
        <v>Leer</v>
      </c>
      <c r="M1442" s="445">
        <f t="shared" ref="M1442:M1505" si="177">IF(LEN(B1442)&gt;0,0,1)</f>
        <v>0</v>
      </c>
      <c r="N1442" s="445">
        <f t="shared" ref="N1442:N1505" si="178">IF(E1442&lt;&gt;"",1,0)</f>
        <v>0</v>
      </c>
      <c r="O1442" s="445">
        <f t="shared" si="173"/>
        <v>0</v>
      </c>
      <c r="P1442" s="445">
        <f t="shared" si="174"/>
        <v>0</v>
      </c>
      <c r="Q1442" s="445">
        <f t="shared" si="175"/>
        <v>0</v>
      </c>
      <c r="R1442" s="415" t="str">
        <f t="shared" si="176"/>
        <v>Leer</v>
      </c>
      <c r="S1442" s="445">
        <f>IF('Angaben KH-Standort'!D$29='A4'!D1442,IF('Angaben KH-Standort'!E$29="Ja",1,0),0)</f>
        <v>0</v>
      </c>
      <c r="T1442" s="445">
        <f>IF('Angaben KH-Standort'!D$30='A4'!D1442,IF('Angaben KH-Standort'!E$30="Ja",1,0),0)</f>
        <v>0</v>
      </c>
      <c r="U1442" s="445">
        <f>IF('Angaben KH-Standort'!D$31='A4'!D1442,IF('Angaben KH-Standort'!E$31="Ja",1,0),0)</f>
        <v>0</v>
      </c>
    </row>
    <row r="1443" spans="2:21" ht="15" customHeight="1" x14ac:dyDescent="0.3">
      <c r="B1443" s="70" t="str">
        <f t="shared" ref="B1443:B1506" si="179">IF(SUM(N1443:Q1443)&lt;4,"!!!","")</f>
        <v>!!!</v>
      </c>
      <c r="C1443" s="265" t="str">
        <f>IF(ISERROR(IF(LEN(E1443)&gt;0,VLOOKUP(TEXT($E1443,0),'Angaben Stationen'!$E$14:$J$213,5,0),"")),"?",IF(LEN(E1443)&gt;0,VLOOKUP(TEXT($E1443,0),'Angaben Stationen'!$E$14:$J$213,5,0),""))</f>
        <v/>
      </c>
      <c r="D1443" s="232" t="str">
        <f>IF(ISERROR(IF(LEN(E1443)&gt;0,VLOOKUP(TEXT($E1443,0),'Angaben Stationen'!$E$14:$J$213,6,0),"")),"STATION IST NICHT VORHANDEN",IF(LEN(E1443)&gt;0,VLOOKUP(TEXT($E1443,0),'Angaben Stationen'!$E$14:$J$213,6,0),""))</f>
        <v/>
      </c>
      <c r="E1443" s="287"/>
      <c r="F1443" s="234"/>
      <c r="G1443" s="234"/>
      <c r="H1443" s="263"/>
      <c r="I1443" s="169"/>
      <c r="K1443" s="445" t="str">
        <f t="shared" ref="K1443:K1506" si="180">IF($E1443&lt;&gt;"","Monat","Leer")</f>
        <v>Leer</v>
      </c>
      <c r="L1443" s="445" t="str">
        <f>VLOOKUP($D1443,{"29 - Psychiatrie (Erwachsene)","BGI";"297 - stationsäquivalente Behandlung in der Erwachsenenpsychiatrie (29)","BGI";"30 - Kinder- und Jugendpsychiatrie","BGII";"307 - stationsäquivalente Behandlung in der Kinder- und Jugendpsychiatrie (30)","BGII";"31 - Psychosomatik","BGI";"","Leer"},2,0)</f>
        <v>Leer</v>
      </c>
      <c r="M1443" s="445">
        <f t="shared" si="177"/>
        <v>0</v>
      </c>
      <c r="N1443" s="445">
        <f t="shared" si="178"/>
        <v>0</v>
      </c>
      <c r="O1443" s="445">
        <f t="shared" ref="O1443:O1506" si="181">IF(VALUE($F1443)&gt;0,1,0)</f>
        <v>0</v>
      </c>
      <c r="P1443" s="445">
        <f t="shared" ref="P1443:P1506" si="182">IF(LEN($G1443)&gt;0,1,0)</f>
        <v>0</v>
      </c>
      <c r="Q1443" s="445">
        <f t="shared" ref="Q1443:Q1506" si="183">IF(LEN($H1443)&gt;0,1,0)</f>
        <v>0</v>
      </c>
      <c r="R1443" s="415" t="str">
        <f t="shared" ref="R1443:R1506" si="184">IF(D1443&lt;&gt;"",IF(SUM(S1443:U1443)&gt;0,"Ja","Nein"),"Leer")</f>
        <v>Leer</v>
      </c>
      <c r="S1443" s="445">
        <f>IF('Angaben KH-Standort'!D$29='A4'!D1443,IF('Angaben KH-Standort'!E$29="Ja",1,0),0)</f>
        <v>0</v>
      </c>
      <c r="T1443" s="445">
        <f>IF('Angaben KH-Standort'!D$30='A4'!D1443,IF('Angaben KH-Standort'!E$30="Ja",1,0),0)</f>
        <v>0</v>
      </c>
      <c r="U1443" s="445">
        <f>IF('Angaben KH-Standort'!D$31='A4'!D1443,IF('Angaben KH-Standort'!E$31="Ja",1,0),0)</f>
        <v>0</v>
      </c>
    </row>
    <row r="1444" spans="2:21" ht="15" customHeight="1" x14ac:dyDescent="0.3">
      <c r="B1444" s="70" t="str">
        <f t="shared" si="179"/>
        <v>!!!</v>
      </c>
      <c r="C1444" s="265" t="str">
        <f>IF(ISERROR(IF(LEN(E1444)&gt;0,VLOOKUP(TEXT($E1444,0),'Angaben Stationen'!$E$14:$J$213,5,0),"")),"?",IF(LEN(E1444)&gt;0,VLOOKUP(TEXT($E1444,0),'Angaben Stationen'!$E$14:$J$213,5,0),""))</f>
        <v/>
      </c>
      <c r="D1444" s="232" t="str">
        <f>IF(ISERROR(IF(LEN(E1444)&gt;0,VLOOKUP(TEXT($E1444,0),'Angaben Stationen'!$E$14:$J$213,6,0),"")),"STATION IST NICHT VORHANDEN",IF(LEN(E1444)&gt;0,VLOOKUP(TEXT($E1444,0),'Angaben Stationen'!$E$14:$J$213,6,0),""))</f>
        <v/>
      </c>
      <c r="E1444" s="287"/>
      <c r="F1444" s="234"/>
      <c r="G1444" s="234"/>
      <c r="H1444" s="263"/>
      <c r="I1444" s="169"/>
      <c r="K1444" s="445" t="str">
        <f t="shared" si="180"/>
        <v>Leer</v>
      </c>
      <c r="L1444" s="445" t="str">
        <f>VLOOKUP($D1444,{"29 - Psychiatrie (Erwachsene)","BGI";"297 - stationsäquivalente Behandlung in der Erwachsenenpsychiatrie (29)","BGI";"30 - Kinder- und Jugendpsychiatrie","BGII";"307 - stationsäquivalente Behandlung in der Kinder- und Jugendpsychiatrie (30)","BGII";"31 - Psychosomatik","BGI";"","Leer"},2,0)</f>
        <v>Leer</v>
      </c>
      <c r="M1444" s="445">
        <f t="shared" si="177"/>
        <v>0</v>
      </c>
      <c r="N1444" s="445">
        <f t="shared" si="178"/>
        <v>0</v>
      </c>
      <c r="O1444" s="445">
        <f t="shared" si="181"/>
        <v>0</v>
      </c>
      <c r="P1444" s="445">
        <f t="shared" si="182"/>
        <v>0</v>
      </c>
      <c r="Q1444" s="445">
        <f t="shared" si="183"/>
        <v>0</v>
      </c>
      <c r="R1444" s="415" t="str">
        <f t="shared" si="184"/>
        <v>Leer</v>
      </c>
      <c r="S1444" s="445">
        <f>IF('Angaben KH-Standort'!D$29='A4'!D1444,IF('Angaben KH-Standort'!E$29="Ja",1,0),0)</f>
        <v>0</v>
      </c>
      <c r="T1444" s="445">
        <f>IF('Angaben KH-Standort'!D$30='A4'!D1444,IF('Angaben KH-Standort'!E$30="Ja",1,0),0)</f>
        <v>0</v>
      </c>
      <c r="U1444" s="445">
        <f>IF('Angaben KH-Standort'!D$31='A4'!D1444,IF('Angaben KH-Standort'!E$31="Ja",1,0),0)</f>
        <v>0</v>
      </c>
    </row>
    <row r="1445" spans="2:21" ht="15" customHeight="1" x14ac:dyDescent="0.3">
      <c r="B1445" s="70" t="str">
        <f t="shared" si="179"/>
        <v>!!!</v>
      </c>
      <c r="C1445" s="265" t="str">
        <f>IF(ISERROR(IF(LEN(E1445)&gt;0,VLOOKUP(TEXT($E1445,0),'Angaben Stationen'!$E$14:$J$213,5,0),"")),"?",IF(LEN(E1445)&gt;0,VLOOKUP(TEXT($E1445,0),'Angaben Stationen'!$E$14:$J$213,5,0),""))</f>
        <v/>
      </c>
      <c r="D1445" s="232" t="str">
        <f>IF(ISERROR(IF(LEN(E1445)&gt;0,VLOOKUP(TEXT($E1445,0),'Angaben Stationen'!$E$14:$J$213,6,0),"")),"STATION IST NICHT VORHANDEN",IF(LEN(E1445)&gt;0,VLOOKUP(TEXT($E1445,0),'Angaben Stationen'!$E$14:$J$213,6,0),""))</f>
        <v/>
      </c>
      <c r="E1445" s="287"/>
      <c r="F1445" s="234"/>
      <c r="G1445" s="234"/>
      <c r="H1445" s="263"/>
      <c r="I1445" s="169"/>
      <c r="K1445" s="445" t="str">
        <f t="shared" si="180"/>
        <v>Leer</v>
      </c>
      <c r="L1445" s="445" t="str">
        <f>VLOOKUP($D1445,{"29 - Psychiatrie (Erwachsene)","BGI";"297 - stationsäquivalente Behandlung in der Erwachsenenpsychiatrie (29)","BGI";"30 - Kinder- und Jugendpsychiatrie","BGII";"307 - stationsäquivalente Behandlung in der Kinder- und Jugendpsychiatrie (30)","BGII";"31 - Psychosomatik","BGI";"","Leer"},2,0)</f>
        <v>Leer</v>
      </c>
      <c r="M1445" s="445">
        <f t="shared" si="177"/>
        <v>0</v>
      </c>
      <c r="N1445" s="445">
        <f t="shared" si="178"/>
        <v>0</v>
      </c>
      <c r="O1445" s="445">
        <f t="shared" si="181"/>
        <v>0</v>
      </c>
      <c r="P1445" s="445">
        <f t="shared" si="182"/>
        <v>0</v>
      </c>
      <c r="Q1445" s="445">
        <f t="shared" si="183"/>
        <v>0</v>
      </c>
      <c r="R1445" s="415" t="str">
        <f t="shared" si="184"/>
        <v>Leer</v>
      </c>
      <c r="S1445" s="445">
        <f>IF('Angaben KH-Standort'!D$29='A4'!D1445,IF('Angaben KH-Standort'!E$29="Ja",1,0),0)</f>
        <v>0</v>
      </c>
      <c r="T1445" s="445">
        <f>IF('Angaben KH-Standort'!D$30='A4'!D1445,IF('Angaben KH-Standort'!E$30="Ja",1,0),0)</f>
        <v>0</v>
      </c>
      <c r="U1445" s="445">
        <f>IF('Angaben KH-Standort'!D$31='A4'!D1445,IF('Angaben KH-Standort'!E$31="Ja",1,0),0)</f>
        <v>0</v>
      </c>
    </row>
    <row r="1446" spans="2:21" ht="15" customHeight="1" x14ac:dyDescent="0.3">
      <c r="B1446" s="70" t="str">
        <f t="shared" si="179"/>
        <v>!!!</v>
      </c>
      <c r="C1446" s="265" t="str">
        <f>IF(ISERROR(IF(LEN(E1446)&gt;0,VLOOKUP(TEXT($E1446,0),'Angaben Stationen'!$E$14:$J$213,5,0),"")),"?",IF(LEN(E1446)&gt;0,VLOOKUP(TEXT($E1446,0),'Angaben Stationen'!$E$14:$J$213,5,0),""))</f>
        <v/>
      </c>
      <c r="D1446" s="232" t="str">
        <f>IF(ISERROR(IF(LEN(E1446)&gt;0,VLOOKUP(TEXT($E1446,0),'Angaben Stationen'!$E$14:$J$213,6,0),"")),"STATION IST NICHT VORHANDEN",IF(LEN(E1446)&gt;0,VLOOKUP(TEXT($E1446,0),'Angaben Stationen'!$E$14:$J$213,6,0),""))</f>
        <v/>
      </c>
      <c r="E1446" s="287"/>
      <c r="F1446" s="234"/>
      <c r="G1446" s="234"/>
      <c r="H1446" s="263"/>
      <c r="I1446" s="169"/>
      <c r="K1446" s="445" t="str">
        <f t="shared" si="180"/>
        <v>Leer</v>
      </c>
      <c r="L1446" s="445" t="str">
        <f>VLOOKUP($D1446,{"29 - Psychiatrie (Erwachsene)","BGI";"297 - stationsäquivalente Behandlung in der Erwachsenenpsychiatrie (29)","BGI";"30 - Kinder- und Jugendpsychiatrie","BGII";"307 - stationsäquivalente Behandlung in der Kinder- und Jugendpsychiatrie (30)","BGII";"31 - Psychosomatik","BGI";"","Leer"},2,0)</f>
        <v>Leer</v>
      </c>
      <c r="M1446" s="445">
        <f t="shared" si="177"/>
        <v>0</v>
      </c>
      <c r="N1446" s="445">
        <f t="shared" si="178"/>
        <v>0</v>
      </c>
      <c r="O1446" s="445">
        <f t="shared" si="181"/>
        <v>0</v>
      </c>
      <c r="P1446" s="445">
        <f t="shared" si="182"/>
        <v>0</v>
      </c>
      <c r="Q1446" s="445">
        <f t="shared" si="183"/>
        <v>0</v>
      </c>
      <c r="R1446" s="415" t="str">
        <f t="shared" si="184"/>
        <v>Leer</v>
      </c>
      <c r="S1446" s="445">
        <f>IF('Angaben KH-Standort'!D$29='A4'!D1446,IF('Angaben KH-Standort'!E$29="Ja",1,0),0)</f>
        <v>0</v>
      </c>
      <c r="T1446" s="445">
        <f>IF('Angaben KH-Standort'!D$30='A4'!D1446,IF('Angaben KH-Standort'!E$30="Ja",1,0),0)</f>
        <v>0</v>
      </c>
      <c r="U1446" s="445">
        <f>IF('Angaben KH-Standort'!D$31='A4'!D1446,IF('Angaben KH-Standort'!E$31="Ja",1,0),0)</f>
        <v>0</v>
      </c>
    </row>
    <row r="1447" spans="2:21" ht="15" customHeight="1" x14ac:dyDescent="0.3">
      <c r="B1447" s="70" t="str">
        <f t="shared" si="179"/>
        <v>!!!</v>
      </c>
      <c r="C1447" s="265" t="str">
        <f>IF(ISERROR(IF(LEN(E1447)&gt;0,VLOOKUP(TEXT($E1447,0),'Angaben Stationen'!$E$14:$J$213,5,0),"")),"?",IF(LEN(E1447)&gt;0,VLOOKUP(TEXT($E1447,0),'Angaben Stationen'!$E$14:$J$213,5,0),""))</f>
        <v/>
      </c>
      <c r="D1447" s="232" t="str">
        <f>IF(ISERROR(IF(LEN(E1447)&gt;0,VLOOKUP(TEXT($E1447,0),'Angaben Stationen'!$E$14:$J$213,6,0),"")),"STATION IST NICHT VORHANDEN",IF(LEN(E1447)&gt;0,VLOOKUP(TEXT($E1447,0),'Angaben Stationen'!$E$14:$J$213,6,0),""))</f>
        <v/>
      </c>
      <c r="E1447" s="287"/>
      <c r="F1447" s="234"/>
      <c r="G1447" s="234"/>
      <c r="H1447" s="263"/>
      <c r="I1447" s="169"/>
      <c r="K1447" s="445" t="str">
        <f t="shared" si="180"/>
        <v>Leer</v>
      </c>
      <c r="L1447" s="445" t="str">
        <f>VLOOKUP($D1447,{"29 - Psychiatrie (Erwachsene)","BGI";"297 - stationsäquivalente Behandlung in der Erwachsenenpsychiatrie (29)","BGI";"30 - Kinder- und Jugendpsychiatrie","BGII";"307 - stationsäquivalente Behandlung in der Kinder- und Jugendpsychiatrie (30)","BGII";"31 - Psychosomatik","BGI";"","Leer"},2,0)</f>
        <v>Leer</v>
      </c>
      <c r="M1447" s="445">
        <f t="shared" si="177"/>
        <v>0</v>
      </c>
      <c r="N1447" s="445">
        <f t="shared" si="178"/>
        <v>0</v>
      </c>
      <c r="O1447" s="445">
        <f t="shared" si="181"/>
        <v>0</v>
      </c>
      <c r="P1447" s="445">
        <f t="shared" si="182"/>
        <v>0</v>
      </c>
      <c r="Q1447" s="445">
        <f t="shared" si="183"/>
        <v>0</v>
      </c>
      <c r="R1447" s="415" t="str">
        <f t="shared" si="184"/>
        <v>Leer</v>
      </c>
      <c r="S1447" s="445">
        <f>IF('Angaben KH-Standort'!D$29='A4'!D1447,IF('Angaben KH-Standort'!E$29="Ja",1,0),0)</f>
        <v>0</v>
      </c>
      <c r="T1447" s="445">
        <f>IF('Angaben KH-Standort'!D$30='A4'!D1447,IF('Angaben KH-Standort'!E$30="Ja",1,0),0)</f>
        <v>0</v>
      </c>
      <c r="U1447" s="445">
        <f>IF('Angaben KH-Standort'!D$31='A4'!D1447,IF('Angaben KH-Standort'!E$31="Ja",1,0),0)</f>
        <v>0</v>
      </c>
    </row>
    <row r="1448" spans="2:21" ht="15" customHeight="1" x14ac:dyDescent="0.3">
      <c r="B1448" s="70" t="str">
        <f t="shared" si="179"/>
        <v>!!!</v>
      </c>
      <c r="C1448" s="265" t="str">
        <f>IF(ISERROR(IF(LEN(E1448)&gt;0,VLOOKUP(TEXT($E1448,0),'Angaben Stationen'!$E$14:$J$213,5,0),"")),"?",IF(LEN(E1448)&gt;0,VLOOKUP(TEXT($E1448,0),'Angaben Stationen'!$E$14:$J$213,5,0),""))</f>
        <v/>
      </c>
      <c r="D1448" s="232" t="str">
        <f>IF(ISERROR(IF(LEN(E1448)&gt;0,VLOOKUP(TEXT($E1448,0),'Angaben Stationen'!$E$14:$J$213,6,0),"")),"STATION IST NICHT VORHANDEN",IF(LEN(E1448)&gt;0,VLOOKUP(TEXT($E1448,0),'Angaben Stationen'!$E$14:$J$213,6,0),""))</f>
        <v/>
      </c>
      <c r="E1448" s="287"/>
      <c r="F1448" s="234"/>
      <c r="G1448" s="234"/>
      <c r="H1448" s="263"/>
      <c r="I1448" s="169"/>
      <c r="K1448" s="445" t="str">
        <f t="shared" si="180"/>
        <v>Leer</v>
      </c>
      <c r="L1448" s="445" t="str">
        <f>VLOOKUP($D1448,{"29 - Psychiatrie (Erwachsene)","BGI";"297 - stationsäquivalente Behandlung in der Erwachsenenpsychiatrie (29)","BGI";"30 - Kinder- und Jugendpsychiatrie","BGII";"307 - stationsäquivalente Behandlung in der Kinder- und Jugendpsychiatrie (30)","BGII";"31 - Psychosomatik","BGI";"","Leer"},2,0)</f>
        <v>Leer</v>
      </c>
      <c r="M1448" s="445">
        <f t="shared" si="177"/>
        <v>0</v>
      </c>
      <c r="N1448" s="445">
        <f t="shared" si="178"/>
        <v>0</v>
      </c>
      <c r="O1448" s="445">
        <f t="shared" si="181"/>
        <v>0</v>
      </c>
      <c r="P1448" s="445">
        <f t="shared" si="182"/>
        <v>0</v>
      </c>
      <c r="Q1448" s="445">
        <f t="shared" si="183"/>
        <v>0</v>
      </c>
      <c r="R1448" s="415" t="str">
        <f t="shared" si="184"/>
        <v>Leer</v>
      </c>
      <c r="S1448" s="445">
        <f>IF('Angaben KH-Standort'!D$29='A4'!D1448,IF('Angaben KH-Standort'!E$29="Ja",1,0),0)</f>
        <v>0</v>
      </c>
      <c r="T1448" s="445">
        <f>IF('Angaben KH-Standort'!D$30='A4'!D1448,IF('Angaben KH-Standort'!E$30="Ja",1,0),0)</f>
        <v>0</v>
      </c>
      <c r="U1448" s="445">
        <f>IF('Angaben KH-Standort'!D$31='A4'!D1448,IF('Angaben KH-Standort'!E$31="Ja",1,0),0)</f>
        <v>0</v>
      </c>
    </row>
    <row r="1449" spans="2:21" ht="15" customHeight="1" x14ac:dyDescent="0.3">
      <c r="B1449" s="70" t="str">
        <f t="shared" si="179"/>
        <v>!!!</v>
      </c>
      <c r="C1449" s="265" t="str">
        <f>IF(ISERROR(IF(LEN(E1449)&gt;0,VLOOKUP(TEXT($E1449,0),'Angaben Stationen'!$E$14:$J$213,5,0),"")),"?",IF(LEN(E1449)&gt;0,VLOOKUP(TEXT($E1449,0),'Angaben Stationen'!$E$14:$J$213,5,0),""))</f>
        <v/>
      </c>
      <c r="D1449" s="232" t="str">
        <f>IF(ISERROR(IF(LEN(E1449)&gt;0,VLOOKUP(TEXT($E1449,0),'Angaben Stationen'!$E$14:$J$213,6,0),"")),"STATION IST NICHT VORHANDEN",IF(LEN(E1449)&gt;0,VLOOKUP(TEXT($E1449,0),'Angaben Stationen'!$E$14:$J$213,6,0),""))</f>
        <v/>
      </c>
      <c r="E1449" s="287"/>
      <c r="F1449" s="234"/>
      <c r="G1449" s="234"/>
      <c r="H1449" s="263"/>
      <c r="I1449" s="169"/>
      <c r="K1449" s="445" t="str">
        <f t="shared" si="180"/>
        <v>Leer</v>
      </c>
      <c r="L1449" s="445" t="str">
        <f>VLOOKUP($D1449,{"29 - Psychiatrie (Erwachsene)","BGI";"297 - stationsäquivalente Behandlung in der Erwachsenenpsychiatrie (29)","BGI";"30 - Kinder- und Jugendpsychiatrie","BGII";"307 - stationsäquivalente Behandlung in der Kinder- und Jugendpsychiatrie (30)","BGII";"31 - Psychosomatik","BGI";"","Leer"},2,0)</f>
        <v>Leer</v>
      </c>
      <c r="M1449" s="445">
        <f t="shared" si="177"/>
        <v>0</v>
      </c>
      <c r="N1449" s="445">
        <f t="shared" si="178"/>
        <v>0</v>
      </c>
      <c r="O1449" s="445">
        <f t="shared" si="181"/>
        <v>0</v>
      </c>
      <c r="P1449" s="445">
        <f t="shared" si="182"/>
        <v>0</v>
      </c>
      <c r="Q1449" s="445">
        <f t="shared" si="183"/>
        <v>0</v>
      </c>
      <c r="R1449" s="415" t="str">
        <f t="shared" si="184"/>
        <v>Leer</v>
      </c>
      <c r="S1449" s="445">
        <f>IF('Angaben KH-Standort'!D$29='A4'!D1449,IF('Angaben KH-Standort'!E$29="Ja",1,0),0)</f>
        <v>0</v>
      </c>
      <c r="T1449" s="445">
        <f>IF('Angaben KH-Standort'!D$30='A4'!D1449,IF('Angaben KH-Standort'!E$30="Ja",1,0),0)</f>
        <v>0</v>
      </c>
      <c r="U1449" s="445">
        <f>IF('Angaben KH-Standort'!D$31='A4'!D1449,IF('Angaben KH-Standort'!E$31="Ja",1,0),0)</f>
        <v>0</v>
      </c>
    </row>
    <row r="1450" spans="2:21" ht="15" customHeight="1" x14ac:dyDescent="0.3">
      <c r="B1450" s="70" t="str">
        <f t="shared" si="179"/>
        <v>!!!</v>
      </c>
      <c r="C1450" s="265" t="str">
        <f>IF(ISERROR(IF(LEN(E1450)&gt;0,VLOOKUP(TEXT($E1450,0),'Angaben Stationen'!$E$14:$J$213,5,0),"")),"?",IF(LEN(E1450)&gt;0,VLOOKUP(TEXT($E1450,0),'Angaben Stationen'!$E$14:$J$213,5,0),""))</f>
        <v/>
      </c>
      <c r="D1450" s="232" t="str">
        <f>IF(ISERROR(IF(LEN(E1450)&gt;0,VLOOKUP(TEXT($E1450,0),'Angaben Stationen'!$E$14:$J$213,6,0),"")),"STATION IST NICHT VORHANDEN",IF(LEN(E1450)&gt;0,VLOOKUP(TEXT($E1450,0),'Angaben Stationen'!$E$14:$J$213,6,0),""))</f>
        <v/>
      </c>
      <c r="E1450" s="287"/>
      <c r="F1450" s="234"/>
      <c r="G1450" s="234"/>
      <c r="H1450" s="263"/>
      <c r="I1450" s="169"/>
      <c r="K1450" s="445" t="str">
        <f t="shared" si="180"/>
        <v>Leer</v>
      </c>
      <c r="L1450" s="445" t="str">
        <f>VLOOKUP($D1450,{"29 - Psychiatrie (Erwachsene)","BGI";"297 - stationsäquivalente Behandlung in der Erwachsenenpsychiatrie (29)","BGI";"30 - Kinder- und Jugendpsychiatrie","BGII";"307 - stationsäquivalente Behandlung in der Kinder- und Jugendpsychiatrie (30)","BGII";"31 - Psychosomatik","BGI";"","Leer"},2,0)</f>
        <v>Leer</v>
      </c>
      <c r="M1450" s="445">
        <f t="shared" si="177"/>
        <v>0</v>
      </c>
      <c r="N1450" s="445">
        <f t="shared" si="178"/>
        <v>0</v>
      </c>
      <c r="O1450" s="445">
        <f t="shared" si="181"/>
        <v>0</v>
      </c>
      <c r="P1450" s="445">
        <f t="shared" si="182"/>
        <v>0</v>
      </c>
      <c r="Q1450" s="445">
        <f t="shared" si="183"/>
        <v>0</v>
      </c>
      <c r="R1450" s="415" t="str">
        <f t="shared" si="184"/>
        <v>Leer</v>
      </c>
      <c r="S1450" s="445">
        <f>IF('Angaben KH-Standort'!D$29='A4'!D1450,IF('Angaben KH-Standort'!E$29="Ja",1,0),0)</f>
        <v>0</v>
      </c>
      <c r="T1450" s="445">
        <f>IF('Angaben KH-Standort'!D$30='A4'!D1450,IF('Angaben KH-Standort'!E$30="Ja",1,0),0)</f>
        <v>0</v>
      </c>
      <c r="U1450" s="445">
        <f>IF('Angaben KH-Standort'!D$31='A4'!D1450,IF('Angaben KH-Standort'!E$31="Ja",1,0),0)</f>
        <v>0</v>
      </c>
    </row>
    <row r="1451" spans="2:21" ht="15" customHeight="1" x14ac:dyDescent="0.3">
      <c r="B1451" s="70" t="str">
        <f t="shared" si="179"/>
        <v>!!!</v>
      </c>
      <c r="C1451" s="265" t="str">
        <f>IF(ISERROR(IF(LEN(E1451)&gt;0,VLOOKUP(TEXT($E1451,0),'Angaben Stationen'!$E$14:$J$213,5,0),"")),"?",IF(LEN(E1451)&gt;0,VLOOKUP(TEXT($E1451,0),'Angaben Stationen'!$E$14:$J$213,5,0),""))</f>
        <v/>
      </c>
      <c r="D1451" s="232" t="str">
        <f>IF(ISERROR(IF(LEN(E1451)&gt;0,VLOOKUP(TEXT($E1451,0),'Angaben Stationen'!$E$14:$J$213,6,0),"")),"STATION IST NICHT VORHANDEN",IF(LEN(E1451)&gt;0,VLOOKUP(TEXT($E1451,0),'Angaben Stationen'!$E$14:$J$213,6,0),""))</f>
        <v/>
      </c>
      <c r="E1451" s="287"/>
      <c r="F1451" s="234"/>
      <c r="G1451" s="234"/>
      <c r="H1451" s="263"/>
      <c r="I1451" s="169"/>
      <c r="K1451" s="445" t="str">
        <f t="shared" si="180"/>
        <v>Leer</v>
      </c>
      <c r="L1451" s="445" t="str">
        <f>VLOOKUP($D1451,{"29 - Psychiatrie (Erwachsene)","BGI";"297 - stationsäquivalente Behandlung in der Erwachsenenpsychiatrie (29)","BGI";"30 - Kinder- und Jugendpsychiatrie","BGII";"307 - stationsäquivalente Behandlung in der Kinder- und Jugendpsychiatrie (30)","BGII";"31 - Psychosomatik","BGI";"","Leer"},2,0)</f>
        <v>Leer</v>
      </c>
      <c r="M1451" s="445">
        <f t="shared" si="177"/>
        <v>0</v>
      </c>
      <c r="N1451" s="445">
        <f t="shared" si="178"/>
        <v>0</v>
      </c>
      <c r="O1451" s="445">
        <f t="shared" si="181"/>
        <v>0</v>
      </c>
      <c r="P1451" s="445">
        <f t="shared" si="182"/>
        <v>0</v>
      </c>
      <c r="Q1451" s="445">
        <f t="shared" si="183"/>
        <v>0</v>
      </c>
      <c r="R1451" s="415" t="str">
        <f t="shared" si="184"/>
        <v>Leer</v>
      </c>
      <c r="S1451" s="445">
        <f>IF('Angaben KH-Standort'!D$29='A4'!D1451,IF('Angaben KH-Standort'!E$29="Ja",1,0),0)</f>
        <v>0</v>
      </c>
      <c r="T1451" s="445">
        <f>IF('Angaben KH-Standort'!D$30='A4'!D1451,IF('Angaben KH-Standort'!E$30="Ja",1,0),0)</f>
        <v>0</v>
      </c>
      <c r="U1451" s="445">
        <f>IF('Angaben KH-Standort'!D$31='A4'!D1451,IF('Angaben KH-Standort'!E$31="Ja",1,0),0)</f>
        <v>0</v>
      </c>
    </row>
    <row r="1452" spans="2:21" ht="15" customHeight="1" x14ac:dyDescent="0.3">
      <c r="B1452" s="70" t="str">
        <f t="shared" si="179"/>
        <v>!!!</v>
      </c>
      <c r="C1452" s="265" t="str">
        <f>IF(ISERROR(IF(LEN(E1452)&gt;0,VLOOKUP(TEXT($E1452,0),'Angaben Stationen'!$E$14:$J$213,5,0),"")),"?",IF(LEN(E1452)&gt;0,VLOOKUP(TEXT($E1452,0),'Angaben Stationen'!$E$14:$J$213,5,0),""))</f>
        <v/>
      </c>
      <c r="D1452" s="232" t="str">
        <f>IF(ISERROR(IF(LEN(E1452)&gt;0,VLOOKUP(TEXT($E1452,0),'Angaben Stationen'!$E$14:$J$213,6,0),"")),"STATION IST NICHT VORHANDEN",IF(LEN(E1452)&gt;0,VLOOKUP(TEXT($E1452,0),'Angaben Stationen'!$E$14:$J$213,6,0),""))</f>
        <v/>
      </c>
      <c r="E1452" s="287"/>
      <c r="F1452" s="234"/>
      <c r="G1452" s="234"/>
      <c r="H1452" s="263"/>
      <c r="I1452" s="169"/>
      <c r="K1452" s="445" t="str">
        <f t="shared" si="180"/>
        <v>Leer</v>
      </c>
      <c r="L1452" s="445" t="str">
        <f>VLOOKUP($D1452,{"29 - Psychiatrie (Erwachsene)","BGI";"297 - stationsäquivalente Behandlung in der Erwachsenenpsychiatrie (29)","BGI";"30 - Kinder- und Jugendpsychiatrie","BGII";"307 - stationsäquivalente Behandlung in der Kinder- und Jugendpsychiatrie (30)","BGII";"31 - Psychosomatik","BGI";"","Leer"},2,0)</f>
        <v>Leer</v>
      </c>
      <c r="M1452" s="445">
        <f t="shared" si="177"/>
        <v>0</v>
      </c>
      <c r="N1452" s="445">
        <f t="shared" si="178"/>
        <v>0</v>
      </c>
      <c r="O1452" s="445">
        <f t="shared" si="181"/>
        <v>0</v>
      </c>
      <c r="P1452" s="445">
        <f t="shared" si="182"/>
        <v>0</v>
      </c>
      <c r="Q1452" s="445">
        <f t="shared" si="183"/>
        <v>0</v>
      </c>
      <c r="R1452" s="415" t="str">
        <f t="shared" si="184"/>
        <v>Leer</v>
      </c>
      <c r="S1452" s="445">
        <f>IF('Angaben KH-Standort'!D$29='A4'!D1452,IF('Angaben KH-Standort'!E$29="Ja",1,0),0)</f>
        <v>0</v>
      </c>
      <c r="T1452" s="445">
        <f>IF('Angaben KH-Standort'!D$30='A4'!D1452,IF('Angaben KH-Standort'!E$30="Ja",1,0),0)</f>
        <v>0</v>
      </c>
      <c r="U1452" s="445">
        <f>IF('Angaben KH-Standort'!D$31='A4'!D1452,IF('Angaben KH-Standort'!E$31="Ja",1,0),0)</f>
        <v>0</v>
      </c>
    </row>
    <row r="1453" spans="2:21" ht="15" customHeight="1" x14ac:dyDescent="0.3">
      <c r="B1453" s="70" t="str">
        <f t="shared" si="179"/>
        <v>!!!</v>
      </c>
      <c r="C1453" s="265" t="str">
        <f>IF(ISERROR(IF(LEN(E1453)&gt;0,VLOOKUP(TEXT($E1453,0),'Angaben Stationen'!$E$14:$J$213,5,0),"")),"?",IF(LEN(E1453)&gt;0,VLOOKUP(TEXT($E1453,0),'Angaben Stationen'!$E$14:$J$213,5,0),""))</f>
        <v/>
      </c>
      <c r="D1453" s="232" t="str">
        <f>IF(ISERROR(IF(LEN(E1453)&gt;0,VLOOKUP(TEXT($E1453,0),'Angaben Stationen'!$E$14:$J$213,6,0),"")),"STATION IST NICHT VORHANDEN",IF(LEN(E1453)&gt;0,VLOOKUP(TEXT($E1453,0),'Angaben Stationen'!$E$14:$J$213,6,0),""))</f>
        <v/>
      </c>
      <c r="E1453" s="287"/>
      <c r="F1453" s="234"/>
      <c r="G1453" s="234"/>
      <c r="H1453" s="263"/>
      <c r="I1453" s="169"/>
      <c r="K1453" s="445" t="str">
        <f t="shared" si="180"/>
        <v>Leer</v>
      </c>
      <c r="L1453" s="445" t="str">
        <f>VLOOKUP($D1453,{"29 - Psychiatrie (Erwachsene)","BGI";"297 - stationsäquivalente Behandlung in der Erwachsenenpsychiatrie (29)","BGI";"30 - Kinder- und Jugendpsychiatrie","BGII";"307 - stationsäquivalente Behandlung in der Kinder- und Jugendpsychiatrie (30)","BGII";"31 - Psychosomatik","BGI";"","Leer"},2,0)</f>
        <v>Leer</v>
      </c>
      <c r="M1453" s="445">
        <f t="shared" si="177"/>
        <v>0</v>
      </c>
      <c r="N1453" s="445">
        <f t="shared" si="178"/>
        <v>0</v>
      </c>
      <c r="O1453" s="445">
        <f t="shared" si="181"/>
        <v>0</v>
      </c>
      <c r="P1453" s="445">
        <f t="shared" si="182"/>
        <v>0</v>
      </c>
      <c r="Q1453" s="445">
        <f t="shared" si="183"/>
        <v>0</v>
      </c>
      <c r="R1453" s="415" t="str">
        <f t="shared" si="184"/>
        <v>Leer</v>
      </c>
      <c r="S1453" s="445">
        <f>IF('Angaben KH-Standort'!D$29='A4'!D1453,IF('Angaben KH-Standort'!E$29="Ja",1,0),0)</f>
        <v>0</v>
      </c>
      <c r="T1453" s="445">
        <f>IF('Angaben KH-Standort'!D$30='A4'!D1453,IF('Angaben KH-Standort'!E$30="Ja",1,0),0)</f>
        <v>0</v>
      </c>
      <c r="U1453" s="445">
        <f>IF('Angaben KH-Standort'!D$31='A4'!D1453,IF('Angaben KH-Standort'!E$31="Ja",1,0),0)</f>
        <v>0</v>
      </c>
    </row>
    <row r="1454" spans="2:21" ht="15" customHeight="1" x14ac:dyDescent="0.3">
      <c r="B1454" s="70" t="str">
        <f t="shared" si="179"/>
        <v>!!!</v>
      </c>
      <c r="C1454" s="265" t="str">
        <f>IF(ISERROR(IF(LEN(E1454)&gt;0,VLOOKUP(TEXT($E1454,0),'Angaben Stationen'!$E$14:$J$213,5,0),"")),"?",IF(LEN(E1454)&gt;0,VLOOKUP(TEXT($E1454,0),'Angaben Stationen'!$E$14:$J$213,5,0),""))</f>
        <v/>
      </c>
      <c r="D1454" s="232" t="str">
        <f>IF(ISERROR(IF(LEN(E1454)&gt;0,VLOOKUP(TEXT($E1454,0),'Angaben Stationen'!$E$14:$J$213,6,0),"")),"STATION IST NICHT VORHANDEN",IF(LEN(E1454)&gt;0,VLOOKUP(TEXT($E1454,0),'Angaben Stationen'!$E$14:$J$213,6,0),""))</f>
        <v/>
      </c>
      <c r="E1454" s="287"/>
      <c r="F1454" s="234"/>
      <c r="G1454" s="234"/>
      <c r="H1454" s="263"/>
      <c r="I1454" s="169"/>
      <c r="K1454" s="445" t="str">
        <f t="shared" si="180"/>
        <v>Leer</v>
      </c>
      <c r="L1454" s="445" t="str">
        <f>VLOOKUP($D1454,{"29 - Psychiatrie (Erwachsene)","BGI";"297 - stationsäquivalente Behandlung in der Erwachsenenpsychiatrie (29)","BGI";"30 - Kinder- und Jugendpsychiatrie","BGII";"307 - stationsäquivalente Behandlung in der Kinder- und Jugendpsychiatrie (30)","BGII";"31 - Psychosomatik","BGI";"","Leer"},2,0)</f>
        <v>Leer</v>
      </c>
      <c r="M1454" s="445">
        <f t="shared" si="177"/>
        <v>0</v>
      </c>
      <c r="N1454" s="445">
        <f t="shared" si="178"/>
        <v>0</v>
      </c>
      <c r="O1454" s="445">
        <f t="shared" si="181"/>
        <v>0</v>
      </c>
      <c r="P1454" s="445">
        <f t="shared" si="182"/>
        <v>0</v>
      </c>
      <c r="Q1454" s="445">
        <f t="shared" si="183"/>
        <v>0</v>
      </c>
      <c r="R1454" s="415" t="str">
        <f t="shared" si="184"/>
        <v>Leer</v>
      </c>
      <c r="S1454" s="445">
        <f>IF('Angaben KH-Standort'!D$29='A4'!D1454,IF('Angaben KH-Standort'!E$29="Ja",1,0),0)</f>
        <v>0</v>
      </c>
      <c r="T1454" s="445">
        <f>IF('Angaben KH-Standort'!D$30='A4'!D1454,IF('Angaben KH-Standort'!E$30="Ja",1,0),0)</f>
        <v>0</v>
      </c>
      <c r="U1454" s="445">
        <f>IF('Angaben KH-Standort'!D$31='A4'!D1454,IF('Angaben KH-Standort'!E$31="Ja",1,0),0)</f>
        <v>0</v>
      </c>
    </row>
    <row r="1455" spans="2:21" ht="15" customHeight="1" x14ac:dyDescent="0.3">
      <c r="B1455" s="70" t="str">
        <f t="shared" si="179"/>
        <v>!!!</v>
      </c>
      <c r="C1455" s="265" t="str">
        <f>IF(ISERROR(IF(LEN(E1455)&gt;0,VLOOKUP(TEXT($E1455,0),'Angaben Stationen'!$E$14:$J$213,5,0),"")),"?",IF(LEN(E1455)&gt;0,VLOOKUP(TEXT($E1455,0),'Angaben Stationen'!$E$14:$J$213,5,0),""))</f>
        <v/>
      </c>
      <c r="D1455" s="232" t="str">
        <f>IF(ISERROR(IF(LEN(E1455)&gt;0,VLOOKUP(TEXT($E1455,0),'Angaben Stationen'!$E$14:$J$213,6,0),"")),"STATION IST NICHT VORHANDEN",IF(LEN(E1455)&gt;0,VLOOKUP(TEXT($E1455,0),'Angaben Stationen'!$E$14:$J$213,6,0),""))</f>
        <v/>
      </c>
      <c r="E1455" s="287"/>
      <c r="F1455" s="234"/>
      <c r="G1455" s="234"/>
      <c r="H1455" s="263"/>
      <c r="I1455" s="169"/>
      <c r="K1455" s="445" t="str">
        <f t="shared" si="180"/>
        <v>Leer</v>
      </c>
      <c r="L1455" s="445" t="str">
        <f>VLOOKUP($D1455,{"29 - Psychiatrie (Erwachsene)","BGI";"297 - stationsäquivalente Behandlung in der Erwachsenenpsychiatrie (29)","BGI";"30 - Kinder- und Jugendpsychiatrie","BGII";"307 - stationsäquivalente Behandlung in der Kinder- und Jugendpsychiatrie (30)","BGII";"31 - Psychosomatik","BGI";"","Leer"},2,0)</f>
        <v>Leer</v>
      </c>
      <c r="M1455" s="445">
        <f t="shared" si="177"/>
        <v>0</v>
      </c>
      <c r="N1455" s="445">
        <f t="shared" si="178"/>
        <v>0</v>
      </c>
      <c r="O1455" s="445">
        <f t="shared" si="181"/>
        <v>0</v>
      </c>
      <c r="P1455" s="445">
        <f t="shared" si="182"/>
        <v>0</v>
      </c>
      <c r="Q1455" s="445">
        <f t="shared" si="183"/>
        <v>0</v>
      </c>
      <c r="R1455" s="415" t="str">
        <f t="shared" si="184"/>
        <v>Leer</v>
      </c>
      <c r="S1455" s="445">
        <f>IF('Angaben KH-Standort'!D$29='A4'!D1455,IF('Angaben KH-Standort'!E$29="Ja",1,0),0)</f>
        <v>0</v>
      </c>
      <c r="T1455" s="445">
        <f>IF('Angaben KH-Standort'!D$30='A4'!D1455,IF('Angaben KH-Standort'!E$30="Ja",1,0),0)</f>
        <v>0</v>
      </c>
      <c r="U1455" s="445">
        <f>IF('Angaben KH-Standort'!D$31='A4'!D1455,IF('Angaben KH-Standort'!E$31="Ja",1,0),0)</f>
        <v>0</v>
      </c>
    </row>
    <row r="1456" spans="2:21" ht="15" customHeight="1" x14ac:dyDescent="0.3">
      <c r="B1456" s="70" t="str">
        <f t="shared" si="179"/>
        <v>!!!</v>
      </c>
      <c r="C1456" s="265" t="str">
        <f>IF(ISERROR(IF(LEN(E1456)&gt;0,VLOOKUP(TEXT($E1456,0),'Angaben Stationen'!$E$14:$J$213,5,0),"")),"?",IF(LEN(E1456)&gt;0,VLOOKUP(TEXT($E1456,0),'Angaben Stationen'!$E$14:$J$213,5,0),""))</f>
        <v/>
      </c>
      <c r="D1456" s="232" t="str">
        <f>IF(ISERROR(IF(LEN(E1456)&gt;0,VLOOKUP(TEXT($E1456,0),'Angaben Stationen'!$E$14:$J$213,6,0),"")),"STATION IST NICHT VORHANDEN",IF(LEN(E1456)&gt;0,VLOOKUP(TEXT($E1456,0),'Angaben Stationen'!$E$14:$J$213,6,0),""))</f>
        <v/>
      </c>
      <c r="E1456" s="287"/>
      <c r="F1456" s="234"/>
      <c r="G1456" s="234"/>
      <c r="H1456" s="263"/>
      <c r="I1456" s="169"/>
      <c r="K1456" s="445" t="str">
        <f t="shared" si="180"/>
        <v>Leer</v>
      </c>
      <c r="L1456" s="445" t="str">
        <f>VLOOKUP($D1456,{"29 - Psychiatrie (Erwachsene)","BGI";"297 - stationsäquivalente Behandlung in der Erwachsenenpsychiatrie (29)","BGI";"30 - Kinder- und Jugendpsychiatrie","BGII";"307 - stationsäquivalente Behandlung in der Kinder- und Jugendpsychiatrie (30)","BGII";"31 - Psychosomatik","BGI";"","Leer"},2,0)</f>
        <v>Leer</v>
      </c>
      <c r="M1456" s="445">
        <f t="shared" si="177"/>
        <v>0</v>
      </c>
      <c r="N1456" s="445">
        <f t="shared" si="178"/>
        <v>0</v>
      </c>
      <c r="O1456" s="445">
        <f t="shared" si="181"/>
        <v>0</v>
      </c>
      <c r="P1456" s="445">
        <f t="shared" si="182"/>
        <v>0</v>
      </c>
      <c r="Q1456" s="445">
        <f t="shared" si="183"/>
        <v>0</v>
      </c>
      <c r="R1456" s="415" t="str">
        <f t="shared" si="184"/>
        <v>Leer</v>
      </c>
      <c r="S1456" s="445">
        <f>IF('Angaben KH-Standort'!D$29='A4'!D1456,IF('Angaben KH-Standort'!E$29="Ja",1,0),0)</f>
        <v>0</v>
      </c>
      <c r="T1456" s="445">
        <f>IF('Angaben KH-Standort'!D$30='A4'!D1456,IF('Angaben KH-Standort'!E$30="Ja",1,0),0)</f>
        <v>0</v>
      </c>
      <c r="U1456" s="445">
        <f>IF('Angaben KH-Standort'!D$31='A4'!D1456,IF('Angaben KH-Standort'!E$31="Ja",1,0),0)</f>
        <v>0</v>
      </c>
    </row>
    <row r="1457" spans="2:21" ht="15" customHeight="1" x14ac:dyDescent="0.3">
      <c r="B1457" s="70" t="str">
        <f t="shared" si="179"/>
        <v>!!!</v>
      </c>
      <c r="C1457" s="265" t="str">
        <f>IF(ISERROR(IF(LEN(E1457)&gt;0,VLOOKUP(TEXT($E1457,0),'Angaben Stationen'!$E$14:$J$213,5,0),"")),"?",IF(LEN(E1457)&gt;0,VLOOKUP(TEXT($E1457,0),'Angaben Stationen'!$E$14:$J$213,5,0),""))</f>
        <v/>
      </c>
      <c r="D1457" s="232" t="str">
        <f>IF(ISERROR(IF(LEN(E1457)&gt;0,VLOOKUP(TEXT($E1457,0),'Angaben Stationen'!$E$14:$J$213,6,0),"")),"STATION IST NICHT VORHANDEN",IF(LEN(E1457)&gt;0,VLOOKUP(TEXT($E1457,0),'Angaben Stationen'!$E$14:$J$213,6,0),""))</f>
        <v/>
      </c>
      <c r="E1457" s="287"/>
      <c r="F1457" s="234"/>
      <c r="G1457" s="234"/>
      <c r="H1457" s="263"/>
      <c r="I1457" s="169"/>
      <c r="K1457" s="445" t="str">
        <f t="shared" si="180"/>
        <v>Leer</v>
      </c>
      <c r="L1457" s="445" t="str">
        <f>VLOOKUP($D1457,{"29 - Psychiatrie (Erwachsene)","BGI";"297 - stationsäquivalente Behandlung in der Erwachsenenpsychiatrie (29)","BGI";"30 - Kinder- und Jugendpsychiatrie","BGII";"307 - stationsäquivalente Behandlung in der Kinder- und Jugendpsychiatrie (30)","BGII";"31 - Psychosomatik","BGI";"","Leer"},2,0)</f>
        <v>Leer</v>
      </c>
      <c r="M1457" s="445">
        <f t="shared" si="177"/>
        <v>0</v>
      </c>
      <c r="N1457" s="445">
        <f t="shared" si="178"/>
        <v>0</v>
      </c>
      <c r="O1457" s="445">
        <f t="shared" si="181"/>
        <v>0</v>
      </c>
      <c r="P1457" s="445">
        <f t="shared" si="182"/>
        <v>0</v>
      </c>
      <c r="Q1457" s="445">
        <f t="shared" si="183"/>
        <v>0</v>
      </c>
      <c r="R1457" s="415" t="str">
        <f t="shared" si="184"/>
        <v>Leer</v>
      </c>
      <c r="S1457" s="445">
        <f>IF('Angaben KH-Standort'!D$29='A4'!D1457,IF('Angaben KH-Standort'!E$29="Ja",1,0),0)</f>
        <v>0</v>
      </c>
      <c r="T1457" s="445">
        <f>IF('Angaben KH-Standort'!D$30='A4'!D1457,IF('Angaben KH-Standort'!E$30="Ja",1,0),0)</f>
        <v>0</v>
      </c>
      <c r="U1457" s="445">
        <f>IF('Angaben KH-Standort'!D$31='A4'!D1457,IF('Angaben KH-Standort'!E$31="Ja",1,0),0)</f>
        <v>0</v>
      </c>
    </row>
    <row r="1458" spans="2:21" ht="15" customHeight="1" x14ac:dyDescent="0.3">
      <c r="B1458" s="70" t="str">
        <f t="shared" si="179"/>
        <v>!!!</v>
      </c>
      <c r="C1458" s="265" t="str">
        <f>IF(ISERROR(IF(LEN(E1458)&gt;0,VLOOKUP(TEXT($E1458,0),'Angaben Stationen'!$E$14:$J$213,5,0),"")),"?",IF(LEN(E1458)&gt;0,VLOOKUP(TEXT($E1458,0),'Angaben Stationen'!$E$14:$J$213,5,0),""))</f>
        <v/>
      </c>
      <c r="D1458" s="232" t="str">
        <f>IF(ISERROR(IF(LEN(E1458)&gt;0,VLOOKUP(TEXT($E1458,0),'Angaben Stationen'!$E$14:$J$213,6,0),"")),"STATION IST NICHT VORHANDEN",IF(LEN(E1458)&gt;0,VLOOKUP(TEXT($E1458,0),'Angaben Stationen'!$E$14:$J$213,6,0),""))</f>
        <v/>
      </c>
      <c r="E1458" s="287"/>
      <c r="F1458" s="234"/>
      <c r="G1458" s="234"/>
      <c r="H1458" s="263"/>
      <c r="I1458" s="169"/>
      <c r="K1458" s="445" t="str">
        <f t="shared" si="180"/>
        <v>Leer</v>
      </c>
      <c r="L1458" s="445" t="str">
        <f>VLOOKUP($D1458,{"29 - Psychiatrie (Erwachsene)","BGI";"297 - stationsäquivalente Behandlung in der Erwachsenenpsychiatrie (29)","BGI";"30 - Kinder- und Jugendpsychiatrie","BGII";"307 - stationsäquivalente Behandlung in der Kinder- und Jugendpsychiatrie (30)","BGII";"31 - Psychosomatik","BGI";"","Leer"},2,0)</f>
        <v>Leer</v>
      </c>
      <c r="M1458" s="445">
        <f t="shared" si="177"/>
        <v>0</v>
      </c>
      <c r="N1458" s="445">
        <f t="shared" si="178"/>
        <v>0</v>
      </c>
      <c r="O1458" s="445">
        <f t="shared" si="181"/>
        <v>0</v>
      </c>
      <c r="P1458" s="445">
        <f t="shared" si="182"/>
        <v>0</v>
      </c>
      <c r="Q1458" s="445">
        <f t="shared" si="183"/>
        <v>0</v>
      </c>
      <c r="R1458" s="415" t="str">
        <f t="shared" si="184"/>
        <v>Leer</v>
      </c>
      <c r="S1458" s="445">
        <f>IF('Angaben KH-Standort'!D$29='A4'!D1458,IF('Angaben KH-Standort'!E$29="Ja",1,0),0)</f>
        <v>0</v>
      </c>
      <c r="T1458" s="445">
        <f>IF('Angaben KH-Standort'!D$30='A4'!D1458,IF('Angaben KH-Standort'!E$30="Ja",1,0),0)</f>
        <v>0</v>
      </c>
      <c r="U1458" s="445">
        <f>IF('Angaben KH-Standort'!D$31='A4'!D1458,IF('Angaben KH-Standort'!E$31="Ja",1,0),0)</f>
        <v>0</v>
      </c>
    </row>
    <row r="1459" spans="2:21" ht="15" customHeight="1" x14ac:dyDescent="0.3">
      <c r="B1459" s="70" t="str">
        <f t="shared" si="179"/>
        <v>!!!</v>
      </c>
      <c r="C1459" s="265" t="str">
        <f>IF(ISERROR(IF(LEN(E1459)&gt;0,VLOOKUP(TEXT($E1459,0),'Angaben Stationen'!$E$14:$J$213,5,0),"")),"?",IF(LEN(E1459)&gt;0,VLOOKUP(TEXT($E1459,0),'Angaben Stationen'!$E$14:$J$213,5,0),""))</f>
        <v/>
      </c>
      <c r="D1459" s="232" t="str">
        <f>IF(ISERROR(IF(LEN(E1459)&gt;0,VLOOKUP(TEXT($E1459,0),'Angaben Stationen'!$E$14:$J$213,6,0),"")),"STATION IST NICHT VORHANDEN",IF(LEN(E1459)&gt;0,VLOOKUP(TEXT($E1459,0),'Angaben Stationen'!$E$14:$J$213,6,0),""))</f>
        <v/>
      </c>
      <c r="E1459" s="287"/>
      <c r="F1459" s="234"/>
      <c r="G1459" s="234"/>
      <c r="H1459" s="263"/>
      <c r="I1459" s="169"/>
      <c r="K1459" s="445" t="str">
        <f t="shared" si="180"/>
        <v>Leer</v>
      </c>
      <c r="L1459" s="445" t="str">
        <f>VLOOKUP($D1459,{"29 - Psychiatrie (Erwachsene)","BGI";"297 - stationsäquivalente Behandlung in der Erwachsenenpsychiatrie (29)","BGI";"30 - Kinder- und Jugendpsychiatrie","BGII";"307 - stationsäquivalente Behandlung in der Kinder- und Jugendpsychiatrie (30)","BGII";"31 - Psychosomatik","BGI";"","Leer"},2,0)</f>
        <v>Leer</v>
      </c>
      <c r="M1459" s="445">
        <f t="shared" si="177"/>
        <v>0</v>
      </c>
      <c r="N1459" s="445">
        <f t="shared" si="178"/>
        <v>0</v>
      </c>
      <c r="O1459" s="445">
        <f t="shared" si="181"/>
        <v>0</v>
      </c>
      <c r="P1459" s="445">
        <f t="shared" si="182"/>
        <v>0</v>
      </c>
      <c r="Q1459" s="445">
        <f t="shared" si="183"/>
        <v>0</v>
      </c>
      <c r="R1459" s="415" t="str">
        <f t="shared" si="184"/>
        <v>Leer</v>
      </c>
      <c r="S1459" s="445">
        <f>IF('Angaben KH-Standort'!D$29='A4'!D1459,IF('Angaben KH-Standort'!E$29="Ja",1,0),0)</f>
        <v>0</v>
      </c>
      <c r="T1459" s="445">
        <f>IF('Angaben KH-Standort'!D$30='A4'!D1459,IF('Angaben KH-Standort'!E$30="Ja",1,0),0)</f>
        <v>0</v>
      </c>
      <c r="U1459" s="445">
        <f>IF('Angaben KH-Standort'!D$31='A4'!D1459,IF('Angaben KH-Standort'!E$31="Ja",1,0),0)</f>
        <v>0</v>
      </c>
    </row>
    <row r="1460" spans="2:21" ht="15" customHeight="1" x14ac:dyDescent="0.3">
      <c r="B1460" s="70" t="str">
        <f t="shared" si="179"/>
        <v>!!!</v>
      </c>
      <c r="C1460" s="265" t="str">
        <f>IF(ISERROR(IF(LEN(E1460)&gt;0,VLOOKUP(TEXT($E1460,0),'Angaben Stationen'!$E$14:$J$213,5,0),"")),"?",IF(LEN(E1460)&gt;0,VLOOKUP(TEXT($E1460,0),'Angaben Stationen'!$E$14:$J$213,5,0),""))</f>
        <v/>
      </c>
      <c r="D1460" s="232" t="str">
        <f>IF(ISERROR(IF(LEN(E1460)&gt;0,VLOOKUP(TEXT($E1460,0),'Angaben Stationen'!$E$14:$J$213,6,0),"")),"STATION IST NICHT VORHANDEN",IF(LEN(E1460)&gt;0,VLOOKUP(TEXT($E1460,0),'Angaben Stationen'!$E$14:$J$213,6,0),""))</f>
        <v/>
      </c>
      <c r="E1460" s="287"/>
      <c r="F1460" s="234"/>
      <c r="G1460" s="234"/>
      <c r="H1460" s="263"/>
      <c r="I1460" s="169"/>
      <c r="K1460" s="445" t="str">
        <f t="shared" si="180"/>
        <v>Leer</v>
      </c>
      <c r="L1460" s="445" t="str">
        <f>VLOOKUP($D1460,{"29 - Psychiatrie (Erwachsene)","BGI";"297 - stationsäquivalente Behandlung in der Erwachsenenpsychiatrie (29)","BGI";"30 - Kinder- und Jugendpsychiatrie","BGII";"307 - stationsäquivalente Behandlung in der Kinder- und Jugendpsychiatrie (30)","BGII";"31 - Psychosomatik","BGI";"","Leer"},2,0)</f>
        <v>Leer</v>
      </c>
      <c r="M1460" s="445">
        <f t="shared" si="177"/>
        <v>0</v>
      </c>
      <c r="N1460" s="445">
        <f t="shared" si="178"/>
        <v>0</v>
      </c>
      <c r="O1460" s="445">
        <f t="shared" si="181"/>
        <v>0</v>
      </c>
      <c r="P1460" s="445">
        <f t="shared" si="182"/>
        <v>0</v>
      </c>
      <c r="Q1460" s="445">
        <f t="shared" si="183"/>
        <v>0</v>
      </c>
      <c r="R1460" s="415" t="str">
        <f t="shared" si="184"/>
        <v>Leer</v>
      </c>
      <c r="S1460" s="445">
        <f>IF('Angaben KH-Standort'!D$29='A4'!D1460,IF('Angaben KH-Standort'!E$29="Ja",1,0),0)</f>
        <v>0</v>
      </c>
      <c r="T1460" s="445">
        <f>IF('Angaben KH-Standort'!D$30='A4'!D1460,IF('Angaben KH-Standort'!E$30="Ja",1,0),0)</f>
        <v>0</v>
      </c>
      <c r="U1460" s="445">
        <f>IF('Angaben KH-Standort'!D$31='A4'!D1460,IF('Angaben KH-Standort'!E$31="Ja",1,0),0)</f>
        <v>0</v>
      </c>
    </row>
    <row r="1461" spans="2:21" ht="15" customHeight="1" x14ac:dyDescent="0.3">
      <c r="B1461" s="70" t="str">
        <f t="shared" si="179"/>
        <v>!!!</v>
      </c>
      <c r="C1461" s="265" t="str">
        <f>IF(ISERROR(IF(LEN(E1461)&gt;0,VLOOKUP(TEXT($E1461,0),'Angaben Stationen'!$E$14:$J$213,5,0),"")),"?",IF(LEN(E1461)&gt;0,VLOOKUP(TEXT($E1461,0),'Angaben Stationen'!$E$14:$J$213,5,0),""))</f>
        <v/>
      </c>
      <c r="D1461" s="232" t="str">
        <f>IF(ISERROR(IF(LEN(E1461)&gt;0,VLOOKUP(TEXT($E1461,0),'Angaben Stationen'!$E$14:$J$213,6,0),"")),"STATION IST NICHT VORHANDEN",IF(LEN(E1461)&gt;0,VLOOKUP(TEXT($E1461,0),'Angaben Stationen'!$E$14:$J$213,6,0),""))</f>
        <v/>
      </c>
      <c r="E1461" s="287"/>
      <c r="F1461" s="234"/>
      <c r="G1461" s="234"/>
      <c r="H1461" s="263"/>
      <c r="I1461" s="169"/>
      <c r="K1461" s="445" t="str">
        <f t="shared" si="180"/>
        <v>Leer</v>
      </c>
      <c r="L1461" s="445" t="str">
        <f>VLOOKUP($D1461,{"29 - Psychiatrie (Erwachsene)","BGI";"297 - stationsäquivalente Behandlung in der Erwachsenenpsychiatrie (29)","BGI";"30 - Kinder- und Jugendpsychiatrie","BGII";"307 - stationsäquivalente Behandlung in der Kinder- und Jugendpsychiatrie (30)","BGII";"31 - Psychosomatik","BGI";"","Leer"},2,0)</f>
        <v>Leer</v>
      </c>
      <c r="M1461" s="445">
        <f t="shared" si="177"/>
        <v>0</v>
      </c>
      <c r="N1461" s="445">
        <f t="shared" si="178"/>
        <v>0</v>
      </c>
      <c r="O1461" s="445">
        <f t="shared" si="181"/>
        <v>0</v>
      </c>
      <c r="P1461" s="445">
        <f t="shared" si="182"/>
        <v>0</v>
      </c>
      <c r="Q1461" s="445">
        <f t="shared" si="183"/>
        <v>0</v>
      </c>
      <c r="R1461" s="415" t="str">
        <f t="shared" si="184"/>
        <v>Leer</v>
      </c>
      <c r="S1461" s="445">
        <f>IF('Angaben KH-Standort'!D$29='A4'!D1461,IF('Angaben KH-Standort'!E$29="Ja",1,0),0)</f>
        <v>0</v>
      </c>
      <c r="T1461" s="445">
        <f>IF('Angaben KH-Standort'!D$30='A4'!D1461,IF('Angaben KH-Standort'!E$30="Ja",1,0),0)</f>
        <v>0</v>
      </c>
      <c r="U1461" s="445">
        <f>IF('Angaben KH-Standort'!D$31='A4'!D1461,IF('Angaben KH-Standort'!E$31="Ja",1,0),0)</f>
        <v>0</v>
      </c>
    </row>
    <row r="1462" spans="2:21" ht="15" customHeight="1" x14ac:dyDescent="0.3">
      <c r="B1462" s="70" t="str">
        <f t="shared" si="179"/>
        <v>!!!</v>
      </c>
      <c r="C1462" s="265" t="str">
        <f>IF(ISERROR(IF(LEN(E1462)&gt;0,VLOOKUP(TEXT($E1462,0),'Angaben Stationen'!$E$14:$J$213,5,0),"")),"?",IF(LEN(E1462)&gt;0,VLOOKUP(TEXT($E1462,0),'Angaben Stationen'!$E$14:$J$213,5,0),""))</f>
        <v/>
      </c>
      <c r="D1462" s="232" t="str">
        <f>IF(ISERROR(IF(LEN(E1462)&gt;0,VLOOKUP(TEXT($E1462,0),'Angaben Stationen'!$E$14:$J$213,6,0),"")),"STATION IST NICHT VORHANDEN",IF(LEN(E1462)&gt;0,VLOOKUP(TEXT($E1462,0),'Angaben Stationen'!$E$14:$J$213,6,0),""))</f>
        <v/>
      </c>
      <c r="E1462" s="287"/>
      <c r="F1462" s="234"/>
      <c r="G1462" s="234"/>
      <c r="H1462" s="263"/>
      <c r="I1462" s="169"/>
      <c r="K1462" s="445" t="str">
        <f t="shared" si="180"/>
        <v>Leer</v>
      </c>
      <c r="L1462" s="445" t="str">
        <f>VLOOKUP($D1462,{"29 - Psychiatrie (Erwachsene)","BGI";"297 - stationsäquivalente Behandlung in der Erwachsenenpsychiatrie (29)","BGI";"30 - Kinder- und Jugendpsychiatrie","BGII";"307 - stationsäquivalente Behandlung in der Kinder- und Jugendpsychiatrie (30)","BGII";"31 - Psychosomatik","BGI";"","Leer"},2,0)</f>
        <v>Leer</v>
      </c>
      <c r="M1462" s="445">
        <f t="shared" si="177"/>
        <v>0</v>
      </c>
      <c r="N1462" s="445">
        <f t="shared" si="178"/>
        <v>0</v>
      </c>
      <c r="O1462" s="445">
        <f t="shared" si="181"/>
        <v>0</v>
      </c>
      <c r="P1462" s="445">
        <f t="shared" si="182"/>
        <v>0</v>
      </c>
      <c r="Q1462" s="445">
        <f t="shared" si="183"/>
        <v>0</v>
      </c>
      <c r="R1462" s="415" t="str">
        <f t="shared" si="184"/>
        <v>Leer</v>
      </c>
      <c r="S1462" s="445">
        <f>IF('Angaben KH-Standort'!D$29='A4'!D1462,IF('Angaben KH-Standort'!E$29="Ja",1,0),0)</f>
        <v>0</v>
      </c>
      <c r="T1462" s="445">
        <f>IF('Angaben KH-Standort'!D$30='A4'!D1462,IF('Angaben KH-Standort'!E$30="Ja",1,0),0)</f>
        <v>0</v>
      </c>
      <c r="U1462" s="445">
        <f>IF('Angaben KH-Standort'!D$31='A4'!D1462,IF('Angaben KH-Standort'!E$31="Ja",1,0),0)</f>
        <v>0</v>
      </c>
    </row>
    <row r="1463" spans="2:21" ht="15" customHeight="1" x14ac:dyDescent="0.3">
      <c r="B1463" s="70" t="str">
        <f t="shared" si="179"/>
        <v>!!!</v>
      </c>
      <c r="C1463" s="265" t="str">
        <f>IF(ISERROR(IF(LEN(E1463)&gt;0,VLOOKUP(TEXT($E1463,0),'Angaben Stationen'!$E$14:$J$213,5,0),"")),"?",IF(LEN(E1463)&gt;0,VLOOKUP(TEXT($E1463,0),'Angaben Stationen'!$E$14:$J$213,5,0),""))</f>
        <v/>
      </c>
      <c r="D1463" s="232" t="str">
        <f>IF(ISERROR(IF(LEN(E1463)&gt;0,VLOOKUP(TEXT($E1463,0),'Angaben Stationen'!$E$14:$J$213,6,0),"")),"STATION IST NICHT VORHANDEN",IF(LEN(E1463)&gt;0,VLOOKUP(TEXT($E1463,0),'Angaben Stationen'!$E$14:$J$213,6,0),""))</f>
        <v/>
      </c>
      <c r="E1463" s="287"/>
      <c r="F1463" s="234"/>
      <c r="G1463" s="234"/>
      <c r="H1463" s="263"/>
      <c r="I1463" s="169"/>
      <c r="K1463" s="445" t="str">
        <f t="shared" si="180"/>
        <v>Leer</v>
      </c>
      <c r="L1463" s="445" t="str">
        <f>VLOOKUP($D1463,{"29 - Psychiatrie (Erwachsene)","BGI";"297 - stationsäquivalente Behandlung in der Erwachsenenpsychiatrie (29)","BGI";"30 - Kinder- und Jugendpsychiatrie","BGII";"307 - stationsäquivalente Behandlung in der Kinder- und Jugendpsychiatrie (30)","BGII";"31 - Psychosomatik","BGI";"","Leer"},2,0)</f>
        <v>Leer</v>
      </c>
      <c r="M1463" s="445">
        <f t="shared" si="177"/>
        <v>0</v>
      </c>
      <c r="N1463" s="445">
        <f t="shared" si="178"/>
        <v>0</v>
      </c>
      <c r="O1463" s="445">
        <f t="shared" si="181"/>
        <v>0</v>
      </c>
      <c r="P1463" s="445">
        <f t="shared" si="182"/>
        <v>0</v>
      </c>
      <c r="Q1463" s="445">
        <f t="shared" si="183"/>
        <v>0</v>
      </c>
      <c r="R1463" s="415" t="str">
        <f t="shared" si="184"/>
        <v>Leer</v>
      </c>
      <c r="S1463" s="445">
        <f>IF('Angaben KH-Standort'!D$29='A4'!D1463,IF('Angaben KH-Standort'!E$29="Ja",1,0),0)</f>
        <v>0</v>
      </c>
      <c r="T1463" s="445">
        <f>IF('Angaben KH-Standort'!D$30='A4'!D1463,IF('Angaben KH-Standort'!E$30="Ja",1,0),0)</f>
        <v>0</v>
      </c>
      <c r="U1463" s="445">
        <f>IF('Angaben KH-Standort'!D$31='A4'!D1463,IF('Angaben KH-Standort'!E$31="Ja",1,0),0)</f>
        <v>0</v>
      </c>
    </row>
    <row r="1464" spans="2:21" ht="15" customHeight="1" x14ac:dyDescent="0.3">
      <c r="B1464" s="70" t="str">
        <f t="shared" si="179"/>
        <v>!!!</v>
      </c>
      <c r="C1464" s="265" t="str">
        <f>IF(ISERROR(IF(LEN(E1464)&gt;0,VLOOKUP(TEXT($E1464,0),'Angaben Stationen'!$E$14:$J$213,5,0),"")),"?",IF(LEN(E1464)&gt;0,VLOOKUP(TEXT($E1464,0),'Angaben Stationen'!$E$14:$J$213,5,0),""))</f>
        <v/>
      </c>
      <c r="D1464" s="232" t="str">
        <f>IF(ISERROR(IF(LEN(E1464)&gt;0,VLOOKUP(TEXT($E1464,0),'Angaben Stationen'!$E$14:$J$213,6,0),"")),"STATION IST NICHT VORHANDEN",IF(LEN(E1464)&gt;0,VLOOKUP(TEXT($E1464,0),'Angaben Stationen'!$E$14:$J$213,6,0),""))</f>
        <v/>
      </c>
      <c r="E1464" s="287"/>
      <c r="F1464" s="234"/>
      <c r="G1464" s="234"/>
      <c r="H1464" s="263"/>
      <c r="I1464" s="169"/>
      <c r="K1464" s="445" t="str">
        <f t="shared" si="180"/>
        <v>Leer</v>
      </c>
      <c r="L1464" s="445" t="str">
        <f>VLOOKUP($D1464,{"29 - Psychiatrie (Erwachsene)","BGI";"297 - stationsäquivalente Behandlung in der Erwachsenenpsychiatrie (29)","BGI";"30 - Kinder- und Jugendpsychiatrie","BGII";"307 - stationsäquivalente Behandlung in der Kinder- und Jugendpsychiatrie (30)","BGII";"31 - Psychosomatik","BGI";"","Leer"},2,0)</f>
        <v>Leer</v>
      </c>
      <c r="M1464" s="445">
        <f t="shared" si="177"/>
        <v>0</v>
      </c>
      <c r="N1464" s="445">
        <f t="shared" si="178"/>
        <v>0</v>
      </c>
      <c r="O1464" s="445">
        <f t="shared" si="181"/>
        <v>0</v>
      </c>
      <c r="P1464" s="445">
        <f t="shared" si="182"/>
        <v>0</v>
      </c>
      <c r="Q1464" s="445">
        <f t="shared" si="183"/>
        <v>0</v>
      </c>
      <c r="R1464" s="415" t="str">
        <f t="shared" si="184"/>
        <v>Leer</v>
      </c>
      <c r="S1464" s="445">
        <f>IF('Angaben KH-Standort'!D$29='A4'!D1464,IF('Angaben KH-Standort'!E$29="Ja",1,0),0)</f>
        <v>0</v>
      </c>
      <c r="T1464" s="445">
        <f>IF('Angaben KH-Standort'!D$30='A4'!D1464,IF('Angaben KH-Standort'!E$30="Ja",1,0),0)</f>
        <v>0</v>
      </c>
      <c r="U1464" s="445">
        <f>IF('Angaben KH-Standort'!D$31='A4'!D1464,IF('Angaben KH-Standort'!E$31="Ja",1,0),0)</f>
        <v>0</v>
      </c>
    </row>
    <row r="1465" spans="2:21" ht="15" customHeight="1" x14ac:dyDescent="0.3">
      <c r="B1465" s="70" t="str">
        <f t="shared" si="179"/>
        <v>!!!</v>
      </c>
      <c r="C1465" s="265" t="str">
        <f>IF(ISERROR(IF(LEN(E1465)&gt;0,VLOOKUP(TEXT($E1465,0),'Angaben Stationen'!$E$14:$J$213,5,0),"")),"?",IF(LEN(E1465)&gt;0,VLOOKUP(TEXT($E1465,0),'Angaben Stationen'!$E$14:$J$213,5,0),""))</f>
        <v/>
      </c>
      <c r="D1465" s="232" t="str">
        <f>IF(ISERROR(IF(LEN(E1465)&gt;0,VLOOKUP(TEXT($E1465,0),'Angaben Stationen'!$E$14:$J$213,6,0),"")),"STATION IST NICHT VORHANDEN",IF(LEN(E1465)&gt;0,VLOOKUP(TEXT($E1465,0),'Angaben Stationen'!$E$14:$J$213,6,0),""))</f>
        <v/>
      </c>
      <c r="E1465" s="287"/>
      <c r="F1465" s="234"/>
      <c r="G1465" s="234"/>
      <c r="H1465" s="263"/>
      <c r="I1465" s="169"/>
      <c r="K1465" s="445" t="str">
        <f t="shared" si="180"/>
        <v>Leer</v>
      </c>
      <c r="L1465" s="445" t="str">
        <f>VLOOKUP($D1465,{"29 - Psychiatrie (Erwachsene)","BGI";"297 - stationsäquivalente Behandlung in der Erwachsenenpsychiatrie (29)","BGI";"30 - Kinder- und Jugendpsychiatrie","BGII";"307 - stationsäquivalente Behandlung in der Kinder- und Jugendpsychiatrie (30)","BGII";"31 - Psychosomatik","BGI";"","Leer"},2,0)</f>
        <v>Leer</v>
      </c>
      <c r="M1465" s="445">
        <f t="shared" si="177"/>
        <v>0</v>
      </c>
      <c r="N1465" s="445">
        <f t="shared" si="178"/>
        <v>0</v>
      </c>
      <c r="O1465" s="445">
        <f t="shared" si="181"/>
        <v>0</v>
      </c>
      <c r="P1465" s="445">
        <f t="shared" si="182"/>
        <v>0</v>
      </c>
      <c r="Q1465" s="445">
        <f t="shared" si="183"/>
        <v>0</v>
      </c>
      <c r="R1465" s="415" t="str">
        <f t="shared" si="184"/>
        <v>Leer</v>
      </c>
      <c r="S1465" s="445">
        <f>IF('Angaben KH-Standort'!D$29='A4'!D1465,IF('Angaben KH-Standort'!E$29="Ja",1,0),0)</f>
        <v>0</v>
      </c>
      <c r="T1465" s="445">
        <f>IF('Angaben KH-Standort'!D$30='A4'!D1465,IF('Angaben KH-Standort'!E$30="Ja",1,0),0)</f>
        <v>0</v>
      </c>
      <c r="U1465" s="445">
        <f>IF('Angaben KH-Standort'!D$31='A4'!D1465,IF('Angaben KH-Standort'!E$31="Ja",1,0),0)</f>
        <v>0</v>
      </c>
    </row>
    <row r="1466" spans="2:21" ht="15" customHeight="1" x14ac:dyDescent="0.3">
      <c r="B1466" s="70" t="str">
        <f t="shared" si="179"/>
        <v>!!!</v>
      </c>
      <c r="C1466" s="265" t="str">
        <f>IF(ISERROR(IF(LEN(E1466)&gt;0,VLOOKUP(TEXT($E1466,0),'Angaben Stationen'!$E$14:$J$213,5,0),"")),"?",IF(LEN(E1466)&gt;0,VLOOKUP(TEXT($E1466,0),'Angaben Stationen'!$E$14:$J$213,5,0),""))</f>
        <v/>
      </c>
      <c r="D1466" s="232" t="str">
        <f>IF(ISERROR(IF(LEN(E1466)&gt;0,VLOOKUP(TEXT($E1466,0),'Angaben Stationen'!$E$14:$J$213,6,0),"")),"STATION IST NICHT VORHANDEN",IF(LEN(E1466)&gt;0,VLOOKUP(TEXT($E1466,0),'Angaben Stationen'!$E$14:$J$213,6,0),""))</f>
        <v/>
      </c>
      <c r="E1466" s="287"/>
      <c r="F1466" s="234"/>
      <c r="G1466" s="234"/>
      <c r="H1466" s="263"/>
      <c r="I1466" s="169"/>
      <c r="K1466" s="445" t="str">
        <f t="shared" si="180"/>
        <v>Leer</v>
      </c>
      <c r="L1466" s="445" t="str">
        <f>VLOOKUP($D1466,{"29 - Psychiatrie (Erwachsene)","BGI";"297 - stationsäquivalente Behandlung in der Erwachsenenpsychiatrie (29)","BGI";"30 - Kinder- und Jugendpsychiatrie","BGII";"307 - stationsäquivalente Behandlung in der Kinder- und Jugendpsychiatrie (30)","BGII";"31 - Psychosomatik","BGI";"","Leer"},2,0)</f>
        <v>Leer</v>
      </c>
      <c r="M1466" s="445">
        <f t="shared" si="177"/>
        <v>0</v>
      </c>
      <c r="N1466" s="445">
        <f t="shared" si="178"/>
        <v>0</v>
      </c>
      <c r="O1466" s="445">
        <f t="shared" si="181"/>
        <v>0</v>
      </c>
      <c r="P1466" s="445">
        <f t="shared" si="182"/>
        <v>0</v>
      </c>
      <c r="Q1466" s="445">
        <f t="shared" si="183"/>
        <v>0</v>
      </c>
      <c r="R1466" s="415" t="str">
        <f t="shared" si="184"/>
        <v>Leer</v>
      </c>
      <c r="S1466" s="445">
        <f>IF('Angaben KH-Standort'!D$29='A4'!D1466,IF('Angaben KH-Standort'!E$29="Ja",1,0),0)</f>
        <v>0</v>
      </c>
      <c r="T1466" s="445">
        <f>IF('Angaben KH-Standort'!D$30='A4'!D1466,IF('Angaben KH-Standort'!E$30="Ja",1,0),0)</f>
        <v>0</v>
      </c>
      <c r="U1466" s="445">
        <f>IF('Angaben KH-Standort'!D$31='A4'!D1466,IF('Angaben KH-Standort'!E$31="Ja",1,0),0)</f>
        <v>0</v>
      </c>
    </row>
    <row r="1467" spans="2:21" ht="15" customHeight="1" x14ac:dyDescent="0.3">
      <c r="B1467" s="70" t="str">
        <f t="shared" si="179"/>
        <v>!!!</v>
      </c>
      <c r="C1467" s="265" t="str">
        <f>IF(ISERROR(IF(LEN(E1467)&gt;0,VLOOKUP(TEXT($E1467,0),'Angaben Stationen'!$E$14:$J$213,5,0),"")),"?",IF(LEN(E1467)&gt;0,VLOOKUP(TEXT($E1467,0),'Angaben Stationen'!$E$14:$J$213,5,0),""))</f>
        <v/>
      </c>
      <c r="D1467" s="232" t="str">
        <f>IF(ISERROR(IF(LEN(E1467)&gt;0,VLOOKUP(TEXT($E1467,0),'Angaben Stationen'!$E$14:$J$213,6,0),"")),"STATION IST NICHT VORHANDEN",IF(LEN(E1467)&gt;0,VLOOKUP(TEXT($E1467,0),'Angaben Stationen'!$E$14:$J$213,6,0),""))</f>
        <v/>
      </c>
      <c r="E1467" s="287"/>
      <c r="F1467" s="234"/>
      <c r="G1467" s="234"/>
      <c r="H1467" s="263"/>
      <c r="I1467" s="169"/>
      <c r="K1467" s="445" t="str">
        <f t="shared" si="180"/>
        <v>Leer</v>
      </c>
      <c r="L1467" s="445" t="str">
        <f>VLOOKUP($D1467,{"29 - Psychiatrie (Erwachsene)","BGI";"297 - stationsäquivalente Behandlung in der Erwachsenenpsychiatrie (29)","BGI";"30 - Kinder- und Jugendpsychiatrie","BGII";"307 - stationsäquivalente Behandlung in der Kinder- und Jugendpsychiatrie (30)","BGII";"31 - Psychosomatik","BGI";"","Leer"},2,0)</f>
        <v>Leer</v>
      </c>
      <c r="M1467" s="445">
        <f t="shared" si="177"/>
        <v>0</v>
      </c>
      <c r="N1467" s="445">
        <f t="shared" si="178"/>
        <v>0</v>
      </c>
      <c r="O1467" s="445">
        <f t="shared" si="181"/>
        <v>0</v>
      </c>
      <c r="P1467" s="445">
        <f t="shared" si="182"/>
        <v>0</v>
      </c>
      <c r="Q1467" s="445">
        <f t="shared" si="183"/>
        <v>0</v>
      </c>
      <c r="R1467" s="415" t="str">
        <f t="shared" si="184"/>
        <v>Leer</v>
      </c>
      <c r="S1467" s="445">
        <f>IF('Angaben KH-Standort'!D$29='A4'!D1467,IF('Angaben KH-Standort'!E$29="Ja",1,0),0)</f>
        <v>0</v>
      </c>
      <c r="T1467" s="445">
        <f>IF('Angaben KH-Standort'!D$30='A4'!D1467,IF('Angaben KH-Standort'!E$30="Ja",1,0),0)</f>
        <v>0</v>
      </c>
      <c r="U1467" s="445">
        <f>IF('Angaben KH-Standort'!D$31='A4'!D1467,IF('Angaben KH-Standort'!E$31="Ja",1,0),0)</f>
        <v>0</v>
      </c>
    </row>
    <row r="1468" spans="2:21" ht="15" customHeight="1" x14ac:dyDescent="0.3">
      <c r="B1468" s="70" t="str">
        <f t="shared" si="179"/>
        <v>!!!</v>
      </c>
      <c r="C1468" s="265" t="str">
        <f>IF(ISERROR(IF(LEN(E1468)&gt;0,VLOOKUP(TEXT($E1468,0),'Angaben Stationen'!$E$14:$J$213,5,0),"")),"?",IF(LEN(E1468)&gt;0,VLOOKUP(TEXT($E1468,0),'Angaben Stationen'!$E$14:$J$213,5,0),""))</f>
        <v/>
      </c>
      <c r="D1468" s="232" t="str">
        <f>IF(ISERROR(IF(LEN(E1468)&gt;0,VLOOKUP(TEXT($E1468,0),'Angaben Stationen'!$E$14:$J$213,6,0),"")),"STATION IST NICHT VORHANDEN",IF(LEN(E1468)&gt;0,VLOOKUP(TEXT($E1468,0),'Angaben Stationen'!$E$14:$J$213,6,0),""))</f>
        <v/>
      </c>
      <c r="E1468" s="287"/>
      <c r="F1468" s="234"/>
      <c r="G1468" s="234"/>
      <c r="H1468" s="263"/>
      <c r="I1468" s="169"/>
      <c r="K1468" s="445" t="str">
        <f t="shared" si="180"/>
        <v>Leer</v>
      </c>
      <c r="L1468" s="445" t="str">
        <f>VLOOKUP($D1468,{"29 - Psychiatrie (Erwachsene)","BGI";"297 - stationsäquivalente Behandlung in der Erwachsenenpsychiatrie (29)","BGI";"30 - Kinder- und Jugendpsychiatrie","BGII";"307 - stationsäquivalente Behandlung in der Kinder- und Jugendpsychiatrie (30)","BGII";"31 - Psychosomatik","BGI";"","Leer"},2,0)</f>
        <v>Leer</v>
      </c>
      <c r="M1468" s="445">
        <f t="shared" si="177"/>
        <v>0</v>
      </c>
      <c r="N1468" s="445">
        <f t="shared" si="178"/>
        <v>0</v>
      </c>
      <c r="O1468" s="445">
        <f t="shared" si="181"/>
        <v>0</v>
      </c>
      <c r="P1468" s="445">
        <f t="shared" si="182"/>
        <v>0</v>
      </c>
      <c r="Q1468" s="445">
        <f t="shared" si="183"/>
        <v>0</v>
      </c>
      <c r="R1468" s="415" t="str">
        <f t="shared" si="184"/>
        <v>Leer</v>
      </c>
      <c r="S1468" s="445">
        <f>IF('Angaben KH-Standort'!D$29='A4'!D1468,IF('Angaben KH-Standort'!E$29="Ja",1,0),0)</f>
        <v>0</v>
      </c>
      <c r="T1468" s="445">
        <f>IF('Angaben KH-Standort'!D$30='A4'!D1468,IF('Angaben KH-Standort'!E$30="Ja",1,0),0)</f>
        <v>0</v>
      </c>
      <c r="U1468" s="445">
        <f>IF('Angaben KH-Standort'!D$31='A4'!D1468,IF('Angaben KH-Standort'!E$31="Ja",1,0),0)</f>
        <v>0</v>
      </c>
    </row>
    <row r="1469" spans="2:21" ht="15" customHeight="1" x14ac:dyDescent="0.3">
      <c r="B1469" s="70" t="str">
        <f t="shared" si="179"/>
        <v>!!!</v>
      </c>
      <c r="C1469" s="265" t="str">
        <f>IF(ISERROR(IF(LEN(E1469)&gt;0,VLOOKUP(TEXT($E1469,0),'Angaben Stationen'!$E$14:$J$213,5,0),"")),"?",IF(LEN(E1469)&gt;0,VLOOKUP(TEXT($E1469,0),'Angaben Stationen'!$E$14:$J$213,5,0),""))</f>
        <v/>
      </c>
      <c r="D1469" s="232" t="str">
        <f>IF(ISERROR(IF(LEN(E1469)&gt;0,VLOOKUP(TEXT($E1469,0),'Angaben Stationen'!$E$14:$J$213,6,0),"")),"STATION IST NICHT VORHANDEN",IF(LEN(E1469)&gt;0,VLOOKUP(TEXT($E1469,0),'Angaben Stationen'!$E$14:$J$213,6,0),""))</f>
        <v/>
      </c>
      <c r="E1469" s="287"/>
      <c r="F1469" s="234"/>
      <c r="G1469" s="234"/>
      <c r="H1469" s="263"/>
      <c r="I1469" s="169"/>
      <c r="K1469" s="445" t="str">
        <f t="shared" si="180"/>
        <v>Leer</v>
      </c>
      <c r="L1469" s="445" t="str">
        <f>VLOOKUP($D1469,{"29 - Psychiatrie (Erwachsene)","BGI";"297 - stationsäquivalente Behandlung in der Erwachsenenpsychiatrie (29)","BGI";"30 - Kinder- und Jugendpsychiatrie","BGII";"307 - stationsäquivalente Behandlung in der Kinder- und Jugendpsychiatrie (30)","BGII";"31 - Psychosomatik","BGI";"","Leer"},2,0)</f>
        <v>Leer</v>
      </c>
      <c r="M1469" s="445">
        <f t="shared" si="177"/>
        <v>0</v>
      </c>
      <c r="N1469" s="445">
        <f t="shared" si="178"/>
        <v>0</v>
      </c>
      <c r="O1469" s="445">
        <f t="shared" si="181"/>
        <v>0</v>
      </c>
      <c r="P1469" s="445">
        <f t="shared" si="182"/>
        <v>0</v>
      </c>
      <c r="Q1469" s="445">
        <f t="shared" si="183"/>
        <v>0</v>
      </c>
      <c r="R1469" s="415" t="str">
        <f t="shared" si="184"/>
        <v>Leer</v>
      </c>
      <c r="S1469" s="445">
        <f>IF('Angaben KH-Standort'!D$29='A4'!D1469,IF('Angaben KH-Standort'!E$29="Ja",1,0),0)</f>
        <v>0</v>
      </c>
      <c r="T1469" s="445">
        <f>IF('Angaben KH-Standort'!D$30='A4'!D1469,IF('Angaben KH-Standort'!E$30="Ja",1,0),0)</f>
        <v>0</v>
      </c>
      <c r="U1469" s="445">
        <f>IF('Angaben KH-Standort'!D$31='A4'!D1469,IF('Angaben KH-Standort'!E$31="Ja",1,0),0)</f>
        <v>0</v>
      </c>
    </row>
    <row r="1470" spans="2:21" ht="15" customHeight="1" x14ac:dyDescent="0.3">
      <c r="B1470" s="70" t="str">
        <f t="shared" si="179"/>
        <v>!!!</v>
      </c>
      <c r="C1470" s="265" t="str">
        <f>IF(ISERROR(IF(LEN(E1470)&gt;0,VLOOKUP(TEXT($E1470,0),'Angaben Stationen'!$E$14:$J$213,5,0),"")),"?",IF(LEN(E1470)&gt;0,VLOOKUP(TEXT($E1470,0),'Angaben Stationen'!$E$14:$J$213,5,0),""))</f>
        <v/>
      </c>
      <c r="D1470" s="232" t="str">
        <f>IF(ISERROR(IF(LEN(E1470)&gt;0,VLOOKUP(TEXT($E1470,0),'Angaben Stationen'!$E$14:$J$213,6,0),"")),"STATION IST NICHT VORHANDEN",IF(LEN(E1470)&gt;0,VLOOKUP(TEXT($E1470,0),'Angaben Stationen'!$E$14:$J$213,6,0),""))</f>
        <v/>
      </c>
      <c r="E1470" s="287"/>
      <c r="F1470" s="234"/>
      <c r="G1470" s="234"/>
      <c r="H1470" s="263"/>
      <c r="I1470" s="169"/>
      <c r="K1470" s="445" t="str">
        <f t="shared" si="180"/>
        <v>Leer</v>
      </c>
      <c r="L1470" s="445" t="str">
        <f>VLOOKUP($D1470,{"29 - Psychiatrie (Erwachsene)","BGI";"297 - stationsäquivalente Behandlung in der Erwachsenenpsychiatrie (29)","BGI";"30 - Kinder- und Jugendpsychiatrie","BGII";"307 - stationsäquivalente Behandlung in der Kinder- und Jugendpsychiatrie (30)","BGII";"31 - Psychosomatik","BGI";"","Leer"},2,0)</f>
        <v>Leer</v>
      </c>
      <c r="M1470" s="445">
        <f t="shared" si="177"/>
        <v>0</v>
      </c>
      <c r="N1470" s="445">
        <f t="shared" si="178"/>
        <v>0</v>
      </c>
      <c r="O1470" s="445">
        <f t="shared" si="181"/>
        <v>0</v>
      </c>
      <c r="P1470" s="445">
        <f t="shared" si="182"/>
        <v>0</v>
      </c>
      <c r="Q1470" s="445">
        <f t="shared" si="183"/>
        <v>0</v>
      </c>
      <c r="R1470" s="415" t="str">
        <f t="shared" si="184"/>
        <v>Leer</v>
      </c>
      <c r="S1470" s="445">
        <f>IF('Angaben KH-Standort'!D$29='A4'!D1470,IF('Angaben KH-Standort'!E$29="Ja",1,0),0)</f>
        <v>0</v>
      </c>
      <c r="T1470" s="445">
        <f>IF('Angaben KH-Standort'!D$30='A4'!D1470,IF('Angaben KH-Standort'!E$30="Ja",1,0),0)</f>
        <v>0</v>
      </c>
      <c r="U1470" s="445">
        <f>IF('Angaben KH-Standort'!D$31='A4'!D1470,IF('Angaben KH-Standort'!E$31="Ja",1,0),0)</f>
        <v>0</v>
      </c>
    </row>
    <row r="1471" spans="2:21" ht="15" customHeight="1" x14ac:dyDescent="0.3">
      <c r="B1471" s="70" t="str">
        <f t="shared" si="179"/>
        <v>!!!</v>
      </c>
      <c r="C1471" s="265" t="str">
        <f>IF(ISERROR(IF(LEN(E1471)&gt;0,VLOOKUP(TEXT($E1471,0),'Angaben Stationen'!$E$14:$J$213,5,0),"")),"?",IF(LEN(E1471)&gt;0,VLOOKUP(TEXT($E1471,0),'Angaben Stationen'!$E$14:$J$213,5,0),""))</f>
        <v/>
      </c>
      <c r="D1471" s="232" t="str">
        <f>IF(ISERROR(IF(LEN(E1471)&gt;0,VLOOKUP(TEXT($E1471,0),'Angaben Stationen'!$E$14:$J$213,6,0),"")),"STATION IST NICHT VORHANDEN",IF(LEN(E1471)&gt;0,VLOOKUP(TEXT($E1471,0),'Angaben Stationen'!$E$14:$J$213,6,0),""))</f>
        <v/>
      </c>
      <c r="E1471" s="287"/>
      <c r="F1471" s="234"/>
      <c r="G1471" s="234"/>
      <c r="H1471" s="263"/>
      <c r="I1471" s="169"/>
      <c r="K1471" s="445" t="str">
        <f t="shared" si="180"/>
        <v>Leer</v>
      </c>
      <c r="L1471" s="445" t="str">
        <f>VLOOKUP($D1471,{"29 - Psychiatrie (Erwachsene)","BGI";"297 - stationsäquivalente Behandlung in der Erwachsenenpsychiatrie (29)","BGI";"30 - Kinder- und Jugendpsychiatrie","BGII";"307 - stationsäquivalente Behandlung in der Kinder- und Jugendpsychiatrie (30)","BGII";"31 - Psychosomatik","BGI";"","Leer"},2,0)</f>
        <v>Leer</v>
      </c>
      <c r="M1471" s="445">
        <f t="shared" si="177"/>
        <v>0</v>
      </c>
      <c r="N1471" s="445">
        <f t="shared" si="178"/>
        <v>0</v>
      </c>
      <c r="O1471" s="445">
        <f t="shared" si="181"/>
        <v>0</v>
      </c>
      <c r="P1471" s="445">
        <f t="shared" si="182"/>
        <v>0</v>
      </c>
      <c r="Q1471" s="445">
        <f t="shared" si="183"/>
        <v>0</v>
      </c>
      <c r="R1471" s="415" t="str">
        <f t="shared" si="184"/>
        <v>Leer</v>
      </c>
      <c r="S1471" s="445">
        <f>IF('Angaben KH-Standort'!D$29='A4'!D1471,IF('Angaben KH-Standort'!E$29="Ja",1,0),0)</f>
        <v>0</v>
      </c>
      <c r="T1471" s="445">
        <f>IF('Angaben KH-Standort'!D$30='A4'!D1471,IF('Angaben KH-Standort'!E$30="Ja",1,0),0)</f>
        <v>0</v>
      </c>
      <c r="U1471" s="445">
        <f>IF('Angaben KH-Standort'!D$31='A4'!D1471,IF('Angaben KH-Standort'!E$31="Ja",1,0),0)</f>
        <v>0</v>
      </c>
    </row>
    <row r="1472" spans="2:21" ht="15" customHeight="1" x14ac:dyDescent="0.3">
      <c r="B1472" s="70" t="str">
        <f t="shared" si="179"/>
        <v>!!!</v>
      </c>
      <c r="C1472" s="265" t="str">
        <f>IF(ISERROR(IF(LEN(E1472)&gt;0,VLOOKUP(TEXT($E1472,0),'Angaben Stationen'!$E$14:$J$213,5,0),"")),"?",IF(LEN(E1472)&gt;0,VLOOKUP(TEXT($E1472,0),'Angaben Stationen'!$E$14:$J$213,5,0),""))</f>
        <v/>
      </c>
      <c r="D1472" s="232" t="str">
        <f>IF(ISERROR(IF(LEN(E1472)&gt;0,VLOOKUP(TEXT($E1472,0),'Angaben Stationen'!$E$14:$J$213,6,0),"")),"STATION IST NICHT VORHANDEN",IF(LEN(E1472)&gt;0,VLOOKUP(TEXT($E1472,0),'Angaben Stationen'!$E$14:$J$213,6,0),""))</f>
        <v/>
      </c>
      <c r="E1472" s="287"/>
      <c r="F1472" s="234"/>
      <c r="G1472" s="234"/>
      <c r="H1472" s="263"/>
      <c r="I1472" s="169"/>
      <c r="K1472" s="445" t="str">
        <f t="shared" si="180"/>
        <v>Leer</v>
      </c>
      <c r="L1472" s="445" t="str">
        <f>VLOOKUP($D1472,{"29 - Psychiatrie (Erwachsene)","BGI";"297 - stationsäquivalente Behandlung in der Erwachsenenpsychiatrie (29)","BGI";"30 - Kinder- und Jugendpsychiatrie","BGII";"307 - stationsäquivalente Behandlung in der Kinder- und Jugendpsychiatrie (30)","BGII";"31 - Psychosomatik","BGI";"","Leer"},2,0)</f>
        <v>Leer</v>
      </c>
      <c r="M1472" s="445">
        <f t="shared" si="177"/>
        <v>0</v>
      </c>
      <c r="N1472" s="445">
        <f t="shared" si="178"/>
        <v>0</v>
      </c>
      <c r="O1472" s="445">
        <f t="shared" si="181"/>
        <v>0</v>
      </c>
      <c r="P1472" s="445">
        <f t="shared" si="182"/>
        <v>0</v>
      </c>
      <c r="Q1472" s="445">
        <f t="shared" si="183"/>
        <v>0</v>
      </c>
      <c r="R1472" s="415" t="str">
        <f t="shared" si="184"/>
        <v>Leer</v>
      </c>
      <c r="S1472" s="445">
        <f>IF('Angaben KH-Standort'!D$29='A4'!D1472,IF('Angaben KH-Standort'!E$29="Ja",1,0),0)</f>
        <v>0</v>
      </c>
      <c r="T1472" s="445">
        <f>IF('Angaben KH-Standort'!D$30='A4'!D1472,IF('Angaben KH-Standort'!E$30="Ja",1,0),0)</f>
        <v>0</v>
      </c>
      <c r="U1472" s="445">
        <f>IF('Angaben KH-Standort'!D$31='A4'!D1472,IF('Angaben KH-Standort'!E$31="Ja",1,0),0)</f>
        <v>0</v>
      </c>
    </row>
    <row r="1473" spans="2:21" ht="15" customHeight="1" x14ac:dyDescent="0.3">
      <c r="B1473" s="70" t="str">
        <f t="shared" si="179"/>
        <v>!!!</v>
      </c>
      <c r="C1473" s="265" t="str">
        <f>IF(ISERROR(IF(LEN(E1473)&gt;0,VLOOKUP(TEXT($E1473,0),'Angaben Stationen'!$E$14:$J$213,5,0),"")),"?",IF(LEN(E1473)&gt;0,VLOOKUP(TEXT($E1473,0),'Angaben Stationen'!$E$14:$J$213,5,0),""))</f>
        <v/>
      </c>
      <c r="D1473" s="232" t="str">
        <f>IF(ISERROR(IF(LEN(E1473)&gt;0,VLOOKUP(TEXT($E1473,0),'Angaben Stationen'!$E$14:$J$213,6,0),"")),"STATION IST NICHT VORHANDEN",IF(LEN(E1473)&gt;0,VLOOKUP(TEXT($E1473,0),'Angaben Stationen'!$E$14:$J$213,6,0),""))</f>
        <v/>
      </c>
      <c r="E1473" s="287"/>
      <c r="F1473" s="234"/>
      <c r="G1473" s="234"/>
      <c r="H1473" s="263"/>
      <c r="I1473" s="169"/>
      <c r="K1473" s="445" t="str">
        <f t="shared" si="180"/>
        <v>Leer</v>
      </c>
      <c r="L1473" s="445" t="str">
        <f>VLOOKUP($D1473,{"29 - Psychiatrie (Erwachsene)","BGI";"297 - stationsäquivalente Behandlung in der Erwachsenenpsychiatrie (29)","BGI";"30 - Kinder- und Jugendpsychiatrie","BGII";"307 - stationsäquivalente Behandlung in der Kinder- und Jugendpsychiatrie (30)","BGII";"31 - Psychosomatik","BGI";"","Leer"},2,0)</f>
        <v>Leer</v>
      </c>
      <c r="M1473" s="445">
        <f t="shared" si="177"/>
        <v>0</v>
      </c>
      <c r="N1473" s="445">
        <f t="shared" si="178"/>
        <v>0</v>
      </c>
      <c r="O1473" s="445">
        <f t="shared" si="181"/>
        <v>0</v>
      </c>
      <c r="P1473" s="445">
        <f t="shared" si="182"/>
        <v>0</v>
      </c>
      <c r="Q1473" s="445">
        <f t="shared" si="183"/>
        <v>0</v>
      </c>
      <c r="R1473" s="415" t="str">
        <f t="shared" si="184"/>
        <v>Leer</v>
      </c>
      <c r="S1473" s="445">
        <f>IF('Angaben KH-Standort'!D$29='A4'!D1473,IF('Angaben KH-Standort'!E$29="Ja",1,0),0)</f>
        <v>0</v>
      </c>
      <c r="T1473" s="445">
        <f>IF('Angaben KH-Standort'!D$30='A4'!D1473,IF('Angaben KH-Standort'!E$30="Ja",1,0),0)</f>
        <v>0</v>
      </c>
      <c r="U1473" s="445">
        <f>IF('Angaben KH-Standort'!D$31='A4'!D1473,IF('Angaben KH-Standort'!E$31="Ja",1,0),0)</f>
        <v>0</v>
      </c>
    </row>
    <row r="1474" spans="2:21" ht="15" customHeight="1" x14ac:dyDescent="0.3">
      <c r="B1474" s="70" t="str">
        <f t="shared" si="179"/>
        <v>!!!</v>
      </c>
      <c r="C1474" s="265" t="str">
        <f>IF(ISERROR(IF(LEN(E1474)&gt;0,VLOOKUP(TEXT($E1474,0),'Angaben Stationen'!$E$14:$J$213,5,0),"")),"?",IF(LEN(E1474)&gt;0,VLOOKUP(TEXT($E1474,0),'Angaben Stationen'!$E$14:$J$213,5,0),""))</f>
        <v/>
      </c>
      <c r="D1474" s="232" t="str">
        <f>IF(ISERROR(IF(LEN(E1474)&gt;0,VLOOKUP(TEXT($E1474,0),'Angaben Stationen'!$E$14:$J$213,6,0),"")),"STATION IST NICHT VORHANDEN",IF(LEN(E1474)&gt;0,VLOOKUP(TEXT($E1474,0),'Angaben Stationen'!$E$14:$J$213,6,0),""))</f>
        <v/>
      </c>
      <c r="E1474" s="287"/>
      <c r="F1474" s="234"/>
      <c r="G1474" s="234"/>
      <c r="H1474" s="263"/>
      <c r="I1474" s="169"/>
      <c r="K1474" s="445" t="str">
        <f t="shared" si="180"/>
        <v>Leer</v>
      </c>
      <c r="L1474" s="445" t="str">
        <f>VLOOKUP($D1474,{"29 - Psychiatrie (Erwachsene)","BGI";"297 - stationsäquivalente Behandlung in der Erwachsenenpsychiatrie (29)","BGI";"30 - Kinder- und Jugendpsychiatrie","BGII";"307 - stationsäquivalente Behandlung in der Kinder- und Jugendpsychiatrie (30)","BGII";"31 - Psychosomatik","BGI";"","Leer"},2,0)</f>
        <v>Leer</v>
      </c>
      <c r="M1474" s="445">
        <f t="shared" si="177"/>
        <v>0</v>
      </c>
      <c r="N1474" s="445">
        <f t="shared" si="178"/>
        <v>0</v>
      </c>
      <c r="O1474" s="445">
        <f t="shared" si="181"/>
        <v>0</v>
      </c>
      <c r="P1474" s="445">
        <f t="shared" si="182"/>
        <v>0</v>
      </c>
      <c r="Q1474" s="445">
        <f t="shared" si="183"/>
        <v>0</v>
      </c>
      <c r="R1474" s="415" t="str">
        <f t="shared" si="184"/>
        <v>Leer</v>
      </c>
      <c r="S1474" s="445">
        <f>IF('Angaben KH-Standort'!D$29='A4'!D1474,IF('Angaben KH-Standort'!E$29="Ja",1,0),0)</f>
        <v>0</v>
      </c>
      <c r="T1474" s="445">
        <f>IF('Angaben KH-Standort'!D$30='A4'!D1474,IF('Angaben KH-Standort'!E$30="Ja",1,0),0)</f>
        <v>0</v>
      </c>
      <c r="U1474" s="445">
        <f>IF('Angaben KH-Standort'!D$31='A4'!D1474,IF('Angaben KH-Standort'!E$31="Ja",1,0),0)</f>
        <v>0</v>
      </c>
    </row>
    <row r="1475" spans="2:21" ht="15" customHeight="1" x14ac:dyDescent="0.3">
      <c r="B1475" s="70" t="str">
        <f t="shared" si="179"/>
        <v>!!!</v>
      </c>
      <c r="C1475" s="265" t="str">
        <f>IF(ISERROR(IF(LEN(E1475)&gt;0,VLOOKUP(TEXT($E1475,0),'Angaben Stationen'!$E$14:$J$213,5,0),"")),"?",IF(LEN(E1475)&gt;0,VLOOKUP(TEXT($E1475,0),'Angaben Stationen'!$E$14:$J$213,5,0),""))</f>
        <v/>
      </c>
      <c r="D1475" s="232" t="str">
        <f>IF(ISERROR(IF(LEN(E1475)&gt;0,VLOOKUP(TEXT($E1475,0),'Angaben Stationen'!$E$14:$J$213,6,0),"")),"STATION IST NICHT VORHANDEN",IF(LEN(E1475)&gt;0,VLOOKUP(TEXT($E1475,0),'Angaben Stationen'!$E$14:$J$213,6,0),""))</f>
        <v/>
      </c>
      <c r="E1475" s="287"/>
      <c r="F1475" s="234"/>
      <c r="G1475" s="234"/>
      <c r="H1475" s="263"/>
      <c r="I1475" s="169"/>
      <c r="K1475" s="445" t="str">
        <f t="shared" si="180"/>
        <v>Leer</v>
      </c>
      <c r="L1475" s="445" t="str">
        <f>VLOOKUP($D1475,{"29 - Psychiatrie (Erwachsene)","BGI";"297 - stationsäquivalente Behandlung in der Erwachsenenpsychiatrie (29)","BGI";"30 - Kinder- und Jugendpsychiatrie","BGII";"307 - stationsäquivalente Behandlung in der Kinder- und Jugendpsychiatrie (30)","BGII";"31 - Psychosomatik","BGI";"","Leer"},2,0)</f>
        <v>Leer</v>
      </c>
      <c r="M1475" s="445">
        <f t="shared" si="177"/>
        <v>0</v>
      </c>
      <c r="N1475" s="445">
        <f t="shared" si="178"/>
        <v>0</v>
      </c>
      <c r="O1475" s="445">
        <f t="shared" si="181"/>
        <v>0</v>
      </c>
      <c r="P1475" s="445">
        <f t="shared" si="182"/>
        <v>0</v>
      </c>
      <c r="Q1475" s="445">
        <f t="shared" si="183"/>
        <v>0</v>
      </c>
      <c r="R1475" s="415" t="str">
        <f t="shared" si="184"/>
        <v>Leer</v>
      </c>
      <c r="S1475" s="445">
        <f>IF('Angaben KH-Standort'!D$29='A4'!D1475,IF('Angaben KH-Standort'!E$29="Ja",1,0),0)</f>
        <v>0</v>
      </c>
      <c r="T1475" s="445">
        <f>IF('Angaben KH-Standort'!D$30='A4'!D1475,IF('Angaben KH-Standort'!E$30="Ja",1,0),0)</f>
        <v>0</v>
      </c>
      <c r="U1475" s="445">
        <f>IF('Angaben KH-Standort'!D$31='A4'!D1475,IF('Angaben KH-Standort'!E$31="Ja",1,0),0)</f>
        <v>0</v>
      </c>
    </row>
    <row r="1476" spans="2:21" ht="15" customHeight="1" x14ac:dyDescent="0.3">
      <c r="B1476" s="70" t="str">
        <f t="shared" si="179"/>
        <v>!!!</v>
      </c>
      <c r="C1476" s="265" t="str">
        <f>IF(ISERROR(IF(LEN(E1476)&gt;0,VLOOKUP(TEXT($E1476,0),'Angaben Stationen'!$E$14:$J$213,5,0),"")),"?",IF(LEN(E1476)&gt;0,VLOOKUP(TEXT($E1476,0),'Angaben Stationen'!$E$14:$J$213,5,0),""))</f>
        <v/>
      </c>
      <c r="D1476" s="232" t="str">
        <f>IF(ISERROR(IF(LEN(E1476)&gt;0,VLOOKUP(TEXT($E1476,0),'Angaben Stationen'!$E$14:$J$213,6,0),"")),"STATION IST NICHT VORHANDEN",IF(LEN(E1476)&gt;0,VLOOKUP(TEXT($E1476,0),'Angaben Stationen'!$E$14:$J$213,6,0),""))</f>
        <v/>
      </c>
      <c r="E1476" s="287"/>
      <c r="F1476" s="234"/>
      <c r="G1476" s="234"/>
      <c r="H1476" s="263"/>
      <c r="I1476" s="169"/>
      <c r="K1476" s="445" t="str">
        <f t="shared" si="180"/>
        <v>Leer</v>
      </c>
      <c r="L1476" s="445" t="str">
        <f>VLOOKUP($D1476,{"29 - Psychiatrie (Erwachsene)","BGI";"297 - stationsäquivalente Behandlung in der Erwachsenenpsychiatrie (29)","BGI";"30 - Kinder- und Jugendpsychiatrie","BGII";"307 - stationsäquivalente Behandlung in der Kinder- und Jugendpsychiatrie (30)","BGII";"31 - Psychosomatik","BGI";"","Leer"},2,0)</f>
        <v>Leer</v>
      </c>
      <c r="M1476" s="445">
        <f t="shared" si="177"/>
        <v>0</v>
      </c>
      <c r="N1476" s="445">
        <f t="shared" si="178"/>
        <v>0</v>
      </c>
      <c r="O1476" s="445">
        <f t="shared" si="181"/>
        <v>0</v>
      </c>
      <c r="P1476" s="445">
        <f t="shared" si="182"/>
        <v>0</v>
      </c>
      <c r="Q1476" s="445">
        <f t="shared" si="183"/>
        <v>0</v>
      </c>
      <c r="R1476" s="415" t="str">
        <f t="shared" si="184"/>
        <v>Leer</v>
      </c>
      <c r="S1476" s="445">
        <f>IF('Angaben KH-Standort'!D$29='A4'!D1476,IF('Angaben KH-Standort'!E$29="Ja",1,0),0)</f>
        <v>0</v>
      </c>
      <c r="T1476" s="445">
        <f>IF('Angaben KH-Standort'!D$30='A4'!D1476,IF('Angaben KH-Standort'!E$30="Ja",1,0),0)</f>
        <v>0</v>
      </c>
      <c r="U1476" s="445">
        <f>IF('Angaben KH-Standort'!D$31='A4'!D1476,IF('Angaben KH-Standort'!E$31="Ja",1,0),0)</f>
        <v>0</v>
      </c>
    </row>
    <row r="1477" spans="2:21" ht="15" customHeight="1" x14ac:dyDescent="0.3">
      <c r="B1477" s="70" t="str">
        <f t="shared" si="179"/>
        <v>!!!</v>
      </c>
      <c r="C1477" s="265" t="str">
        <f>IF(ISERROR(IF(LEN(E1477)&gt;0,VLOOKUP(TEXT($E1477,0),'Angaben Stationen'!$E$14:$J$213,5,0),"")),"?",IF(LEN(E1477)&gt;0,VLOOKUP(TEXT($E1477,0),'Angaben Stationen'!$E$14:$J$213,5,0),""))</f>
        <v/>
      </c>
      <c r="D1477" s="232" t="str">
        <f>IF(ISERROR(IF(LEN(E1477)&gt;0,VLOOKUP(TEXT($E1477,0),'Angaben Stationen'!$E$14:$J$213,6,0),"")),"STATION IST NICHT VORHANDEN",IF(LEN(E1477)&gt;0,VLOOKUP(TEXT($E1477,0),'Angaben Stationen'!$E$14:$J$213,6,0),""))</f>
        <v/>
      </c>
      <c r="E1477" s="287"/>
      <c r="F1477" s="234"/>
      <c r="G1477" s="234"/>
      <c r="H1477" s="263"/>
      <c r="I1477" s="169"/>
      <c r="K1477" s="445" t="str">
        <f t="shared" si="180"/>
        <v>Leer</v>
      </c>
      <c r="L1477" s="445" t="str">
        <f>VLOOKUP($D1477,{"29 - Psychiatrie (Erwachsene)","BGI";"297 - stationsäquivalente Behandlung in der Erwachsenenpsychiatrie (29)","BGI";"30 - Kinder- und Jugendpsychiatrie","BGII";"307 - stationsäquivalente Behandlung in der Kinder- und Jugendpsychiatrie (30)","BGII";"31 - Psychosomatik","BGI";"","Leer"},2,0)</f>
        <v>Leer</v>
      </c>
      <c r="M1477" s="445">
        <f t="shared" si="177"/>
        <v>0</v>
      </c>
      <c r="N1477" s="445">
        <f t="shared" si="178"/>
        <v>0</v>
      </c>
      <c r="O1477" s="445">
        <f t="shared" si="181"/>
        <v>0</v>
      </c>
      <c r="P1477" s="445">
        <f t="shared" si="182"/>
        <v>0</v>
      </c>
      <c r="Q1477" s="445">
        <f t="shared" si="183"/>
        <v>0</v>
      </c>
      <c r="R1477" s="415" t="str">
        <f t="shared" si="184"/>
        <v>Leer</v>
      </c>
      <c r="S1477" s="445">
        <f>IF('Angaben KH-Standort'!D$29='A4'!D1477,IF('Angaben KH-Standort'!E$29="Ja",1,0),0)</f>
        <v>0</v>
      </c>
      <c r="T1477" s="445">
        <f>IF('Angaben KH-Standort'!D$30='A4'!D1477,IF('Angaben KH-Standort'!E$30="Ja",1,0),0)</f>
        <v>0</v>
      </c>
      <c r="U1477" s="445">
        <f>IF('Angaben KH-Standort'!D$31='A4'!D1477,IF('Angaben KH-Standort'!E$31="Ja",1,0),0)</f>
        <v>0</v>
      </c>
    </row>
    <row r="1478" spans="2:21" ht="15" customHeight="1" x14ac:dyDescent="0.3">
      <c r="B1478" s="70" t="str">
        <f t="shared" si="179"/>
        <v>!!!</v>
      </c>
      <c r="C1478" s="265" t="str">
        <f>IF(ISERROR(IF(LEN(E1478)&gt;0,VLOOKUP(TEXT($E1478,0),'Angaben Stationen'!$E$14:$J$213,5,0),"")),"?",IF(LEN(E1478)&gt;0,VLOOKUP(TEXT($E1478,0),'Angaben Stationen'!$E$14:$J$213,5,0),""))</f>
        <v/>
      </c>
      <c r="D1478" s="232" t="str">
        <f>IF(ISERROR(IF(LEN(E1478)&gt;0,VLOOKUP(TEXT($E1478,0),'Angaben Stationen'!$E$14:$J$213,6,0),"")),"STATION IST NICHT VORHANDEN",IF(LEN(E1478)&gt;0,VLOOKUP(TEXT($E1478,0),'Angaben Stationen'!$E$14:$J$213,6,0),""))</f>
        <v/>
      </c>
      <c r="E1478" s="287"/>
      <c r="F1478" s="234"/>
      <c r="G1478" s="234"/>
      <c r="H1478" s="263"/>
      <c r="I1478" s="169"/>
      <c r="K1478" s="445" t="str">
        <f t="shared" si="180"/>
        <v>Leer</v>
      </c>
      <c r="L1478" s="445" t="str">
        <f>VLOOKUP($D1478,{"29 - Psychiatrie (Erwachsene)","BGI";"297 - stationsäquivalente Behandlung in der Erwachsenenpsychiatrie (29)","BGI";"30 - Kinder- und Jugendpsychiatrie","BGII";"307 - stationsäquivalente Behandlung in der Kinder- und Jugendpsychiatrie (30)","BGII";"31 - Psychosomatik","BGI";"","Leer"},2,0)</f>
        <v>Leer</v>
      </c>
      <c r="M1478" s="445">
        <f t="shared" si="177"/>
        <v>0</v>
      </c>
      <c r="N1478" s="445">
        <f t="shared" si="178"/>
        <v>0</v>
      </c>
      <c r="O1478" s="445">
        <f t="shared" si="181"/>
        <v>0</v>
      </c>
      <c r="P1478" s="445">
        <f t="shared" si="182"/>
        <v>0</v>
      </c>
      <c r="Q1478" s="445">
        <f t="shared" si="183"/>
        <v>0</v>
      </c>
      <c r="R1478" s="415" t="str">
        <f t="shared" si="184"/>
        <v>Leer</v>
      </c>
      <c r="S1478" s="445">
        <f>IF('Angaben KH-Standort'!D$29='A4'!D1478,IF('Angaben KH-Standort'!E$29="Ja",1,0),0)</f>
        <v>0</v>
      </c>
      <c r="T1478" s="445">
        <f>IF('Angaben KH-Standort'!D$30='A4'!D1478,IF('Angaben KH-Standort'!E$30="Ja",1,0),0)</f>
        <v>0</v>
      </c>
      <c r="U1478" s="445">
        <f>IF('Angaben KH-Standort'!D$31='A4'!D1478,IF('Angaben KH-Standort'!E$31="Ja",1,0),0)</f>
        <v>0</v>
      </c>
    </row>
    <row r="1479" spans="2:21" ht="15" customHeight="1" x14ac:dyDescent="0.3">
      <c r="B1479" s="70" t="str">
        <f t="shared" si="179"/>
        <v>!!!</v>
      </c>
      <c r="C1479" s="265" t="str">
        <f>IF(ISERROR(IF(LEN(E1479)&gt;0,VLOOKUP(TEXT($E1479,0),'Angaben Stationen'!$E$14:$J$213,5,0),"")),"?",IF(LEN(E1479)&gt;0,VLOOKUP(TEXT($E1479,0),'Angaben Stationen'!$E$14:$J$213,5,0),""))</f>
        <v/>
      </c>
      <c r="D1479" s="232" t="str">
        <f>IF(ISERROR(IF(LEN(E1479)&gt;0,VLOOKUP(TEXT($E1479,0),'Angaben Stationen'!$E$14:$J$213,6,0),"")),"STATION IST NICHT VORHANDEN",IF(LEN(E1479)&gt;0,VLOOKUP(TEXT($E1479,0),'Angaben Stationen'!$E$14:$J$213,6,0),""))</f>
        <v/>
      </c>
      <c r="E1479" s="287"/>
      <c r="F1479" s="234"/>
      <c r="G1479" s="234"/>
      <c r="H1479" s="263"/>
      <c r="I1479" s="169"/>
      <c r="K1479" s="445" t="str">
        <f t="shared" si="180"/>
        <v>Leer</v>
      </c>
      <c r="L1479" s="445" t="str">
        <f>VLOOKUP($D1479,{"29 - Psychiatrie (Erwachsene)","BGI";"297 - stationsäquivalente Behandlung in der Erwachsenenpsychiatrie (29)","BGI";"30 - Kinder- und Jugendpsychiatrie","BGII";"307 - stationsäquivalente Behandlung in der Kinder- und Jugendpsychiatrie (30)","BGII";"31 - Psychosomatik","BGI";"","Leer"},2,0)</f>
        <v>Leer</v>
      </c>
      <c r="M1479" s="445">
        <f t="shared" si="177"/>
        <v>0</v>
      </c>
      <c r="N1479" s="445">
        <f t="shared" si="178"/>
        <v>0</v>
      </c>
      <c r="O1479" s="445">
        <f t="shared" si="181"/>
        <v>0</v>
      </c>
      <c r="P1479" s="445">
        <f t="shared" si="182"/>
        <v>0</v>
      </c>
      <c r="Q1479" s="445">
        <f t="shared" si="183"/>
        <v>0</v>
      </c>
      <c r="R1479" s="415" t="str">
        <f t="shared" si="184"/>
        <v>Leer</v>
      </c>
      <c r="S1479" s="445">
        <f>IF('Angaben KH-Standort'!D$29='A4'!D1479,IF('Angaben KH-Standort'!E$29="Ja",1,0),0)</f>
        <v>0</v>
      </c>
      <c r="T1479" s="445">
        <f>IF('Angaben KH-Standort'!D$30='A4'!D1479,IF('Angaben KH-Standort'!E$30="Ja",1,0),0)</f>
        <v>0</v>
      </c>
      <c r="U1479" s="445">
        <f>IF('Angaben KH-Standort'!D$31='A4'!D1479,IF('Angaben KH-Standort'!E$31="Ja",1,0),0)</f>
        <v>0</v>
      </c>
    </row>
    <row r="1480" spans="2:21" ht="15" customHeight="1" x14ac:dyDescent="0.3">
      <c r="B1480" s="70" t="str">
        <f t="shared" si="179"/>
        <v>!!!</v>
      </c>
      <c r="C1480" s="265" t="str">
        <f>IF(ISERROR(IF(LEN(E1480)&gt;0,VLOOKUP(TEXT($E1480,0),'Angaben Stationen'!$E$14:$J$213,5,0),"")),"?",IF(LEN(E1480)&gt;0,VLOOKUP(TEXT($E1480,0),'Angaben Stationen'!$E$14:$J$213,5,0),""))</f>
        <v/>
      </c>
      <c r="D1480" s="232" t="str">
        <f>IF(ISERROR(IF(LEN(E1480)&gt;0,VLOOKUP(TEXT($E1480,0),'Angaben Stationen'!$E$14:$J$213,6,0),"")),"STATION IST NICHT VORHANDEN",IF(LEN(E1480)&gt;0,VLOOKUP(TEXT($E1480,0),'Angaben Stationen'!$E$14:$J$213,6,0),""))</f>
        <v/>
      </c>
      <c r="E1480" s="287"/>
      <c r="F1480" s="234"/>
      <c r="G1480" s="234"/>
      <c r="H1480" s="263"/>
      <c r="I1480" s="169"/>
      <c r="K1480" s="445" t="str">
        <f t="shared" si="180"/>
        <v>Leer</v>
      </c>
      <c r="L1480" s="445" t="str">
        <f>VLOOKUP($D1480,{"29 - Psychiatrie (Erwachsene)","BGI";"297 - stationsäquivalente Behandlung in der Erwachsenenpsychiatrie (29)","BGI";"30 - Kinder- und Jugendpsychiatrie","BGII";"307 - stationsäquivalente Behandlung in der Kinder- und Jugendpsychiatrie (30)","BGII";"31 - Psychosomatik","BGI";"","Leer"},2,0)</f>
        <v>Leer</v>
      </c>
      <c r="M1480" s="445">
        <f t="shared" si="177"/>
        <v>0</v>
      </c>
      <c r="N1480" s="445">
        <f t="shared" si="178"/>
        <v>0</v>
      </c>
      <c r="O1480" s="445">
        <f t="shared" si="181"/>
        <v>0</v>
      </c>
      <c r="P1480" s="445">
        <f t="shared" si="182"/>
        <v>0</v>
      </c>
      <c r="Q1480" s="445">
        <f t="shared" si="183"/>
        <v>0</v>
      </c>
      <c r="R1480" s="415" t="str">
        <f t="shared" si="184"/>
        <v>Leer</v>
      </c>
      <c r="S1480" s="445">
        <f>IF('Angaben KH-Standort'!D$29='A4'!D1480,IF('Angaben KH-Standort'!E$29="Ja",1,0),0)</f>
        <v>0</v>
      </c>
      <c r="T1480" s="445">
        <f>IF('Angaben KH-Standort'!D$30='A4'!D1480,IF('Angaben KH-Standort'!E$30="Ja",1,0),0)</f>
        <v>0</v>
      </c>
      <c r="U1480" s="445">
        <f>IF('Angaben KH-Standort'!D$31='A4'!D1480,IF('Angaben KH-Standort'!E$31="Ja",1,0),0)</f>
        <v>0</v>
      </c>
    </row>
    <row r="1481" spans="2:21" ht="15" customHeight="1" x14ac:dyDescent="0.3">
      <c r="B1481" s="70" t="str">
        <f t="shared" si="179"/>
        <v>!!!</v>
      </c>
      <c r="C1481" s="265" t="str">
        <f>IF(ISERROR(IF(LEN(E1481)&gt;0,VLOOKUP(TEXT($E1481,0),'Angaben Stationen'!$E$14:$J$213,5,0),"")),"?",IF(LEN(E1481)&gt;0,VLOOKUP(TEXT($E1481,0),'Angaben Stationen'!$E$14:$J$213,5,0),""))</f>
        <v/>
      </c>
      <c r="D1481" s="232" t="str">
        <f>IF(ISERROR(IF(LEN(E1481)&gt;0,VLOOKUP(TEXT($E1481,0),'Angaben Stationen'!$E$14:$J$213,6,0),"")),"STATION IST NICHT VORHANDEN",IF(LEN(E1481)&gt;0,VLOOKUP(TEXT($E1481,0),'Angaben Stationen'!$E$14:$J$213,6,0),""))</f>
        <v/>
      </c>
      <c r="E1481" s="287"/>
      <c r="F1481" s="234"/>
      <c r="G1481" s="234"/>
      <c r="H1481" s="263"/>
      <c r="I1481" s="169"/>
      <c r="K1481" s="445" t="str">
        <f t="shared" si="180"/>
        <v>Leer</v>
      </c>
      <c r="L1481" s="445" t="str">
        <f>VLOOKUP($D1481,{"29 - Psychiatrie (Erwachsene)","BGI";"297 - stationsäquivalente Behandlung in der Erwachsenenpsychiatrie (29)","BGI";"30 - Kinder- und Jugendpsychiatrie","BGII";"307 - stationsäquivalente Behandlung in der Kinder- und Jugendpsychiatrie (30)","BGII";"31 - Psychosomatik","BGI";"","Leer"},2,0)</f>
        <v>Leer</v>
      </c>
      <c r="M1481" s="445">
        <f t="shared" si="177"/>
        <v>0</v>
      </c>
      <c r="N1481" s="445">
        <f t="shared" si="178"/>
        <v>0</v>
      </c>
      <c r="O1481" s="445">
        <f t="shared" si="181"/>
        <v>0</v>
      </c>
      <c r="P1481" s="445">
        <f t="shared" si="182"/>
        <v>0</v>
      </c>
      <c r="Q1481" s="445">
        <f t="shared" si="183"/>
        <v>0</v>
      </c>
      <c r="R1481" s="415" t="str">
        <f t="shared" si="184"/>
        <v>Leer</v>
      </c>
      <c r="S1481" s="445">
        <f>IF('Angaben KH-Standort'!D$29='A4'!D1481,IF('Angaben KH-Standort'!E$29="Ja",1,0),0)</f>
        <v>0</v>
      </c>
      <c r="T1481" s="445">
        <f>IF('Angaben KH-Standort'!D$30='A4'!D1481,IF('Angaben KH-Standort'!E$30="Ja",1,0),0)</f>
        <v>0</v>
      </c>
      <c r="U1481" s="445">
        <f>IF('Angaben KH-Standort'!D$31='A4'!D1481,IF('Angaben KH-Standort'!E$31="Ja",1,0),0)</f>
        <v>0</v>
      </c>
    </row>
    <row r="1482" spans="2:21" ht="15" customHeight="1" x14ac:dyDescent="0.3">
      <c r="B1482" s="70" t="str">
        <f t="shared" si="179"/>
        <v>!!!</v>
      </c>
      <c r="C1482" s="265" t="str">
        <f>IF(ISERROR(IF(LEN(E1482)&gt;0,VLOOKUP(TEXT($E1482,0),'Angaben Stationen'!$E$14:$J$213,5,0),"")),"?",IF(LEN(E1482)&gt;0,VLOOKUP(TEXT($E1482,0),'Angaben Stationen'!$E$14:$J$213,5,0),""))</f>
        <v/>
      </c>
      <c r="D1482" s="232" t="str">
        <f>IF(ISERROR(IF(LEN(E1482)&gt;0,VLOOKUP(TEXT($E1482,0),'Angaben Stationen'!$E$14:$J$213,6,0),"")),"STATION IST NICHT VORHANDEN",IF(LEN(E1482)&gt;0,VLOOKUP(TEXT($E1482,0),'Angaben Stationen'!$E$14:$J$213,6,0),""))</f>
        <v/>
      </c>
      <c r="E1482" s="287"/>
      <c r="F1482" s="234"/>
      <c r="G1482" s="234"/>
      <c r="H1482" s="263"/>
      <c r="I1482" s="169"/>
      <c r="K1482" s="445" t="str">
        <f t="shared" si="180"/>
        <v>Leer</v>
      </c>
      <c r="L1482" s="445" t="str">
        <f>VLOOKUP($D1482,{"29 - Psychiatrie (Erwachsene)","BGI";"297 - stationsäquivalente Behandlung in der Erwachsenenpsychiatrie (29)","BGI";"30 - Kinder- und Jugendpsychiatrie","BGII";"307 - stationsäquivalente Behandlung in der Kinder- und Jugendpsychiatrie (30)","BGII";"31 - Psychosomatik","BGI";"","Leer"},2,0)</f>
        <v>Leer</v>
      </c>
      <c r="M1482" s="445">
        <f t="shared" si="177"/>
        <v>0</v>
      </c>
      <c r="N1482" s="445">
        <f t="shared" si="178"/>
        <v>0</v>
      </c>
      <c r="O1482" s="445">
        <f t="shared" si="181"/>
        <v>0</v>
      </c>
      <c r="P1482" s="445">
        <f t="shared" si="182"/>
        <v>0</v>
      </c>
      <c r="Q1482" s="445">
        <f t="shared" si="183"/>
        <v>0</v>
      </c>
      <c r="R1482" s="415" t="str">
        <f t="shared" si="184"/>
        <v>Leer</v>
      </c>
      <c r="S1482" s="445">
        <f>IF('Angaben KH-Standort'!D$29='A4'!D1482,IF('Angaben KH-Standort'!E$29="Ja",1,0),0)</f>
        <v>0</v>
      </c>
      <c r="T1482" s="445">
        <f>IF('Angaben KH-Standort'!D$30='A4'!D1482,IF('Angaben KH-Standort'!E$30="Ja",1,0),0)</f>
        <v>0</v>
      </c>
      <c r="U1482" s="445">
        <f>IF('Angaben KH-Standort'!D$31='A4'!D1482,IF('Angaben KH-Standort'!E$31="Ja",1,0),0)</f>
        <v>0</v>
      </c>
    </row>
    <row r="1483" spans="2:21" ht="15" customHeight="1" x14ac:dyDescent="0.3">
      <c r="B1483" s="70" t="str">
        <f t="shared" si="179"/>
        <v>!!!</v>
      </c>
      <c r="C1483" s="265" t="str">
        <f>IF(ISERROR(IF(LEN(E1483)&gt;0,VLOOKUP(TEXT($E1483,0),'Angaben Stationen'!$E$14:$J$213,5,0),"")),"?",IF(LEN(E1483)&gt;0,VLOOKUP(TEXT($E1483,0),'Angaben Stationen'!$E$14:$J$213,5,0),""))</f>
        <v/>
      </c>
      <c r="D1483" s="232" t="str">
        <f>IF(ISERROR(IF(LEN(E1483)&gt;0,VLOOKUP(TEXT($E1483,0),'Angaben Stationen'!$E$14:$J$213,6,0),"")),"STATION IST NICHT VORHANDEN",IF(LEN(E1483)&gt;0,VLOOKUP(TEXT($E1483,0),'Angaben Stationen'!$E$14:$J$213,6,0),""))</f>
        <v/>
      </c>
      <c r="E1483" s="287"/>
      <c r="F1483" s="234"/>
      <c r="G1483" s="234"/>
      <c r="H1483" s="263"/>
      <c r="I1483" s="169"/>
      <c r="K1483" s="445" t="str">
        <f t="shared" si="180"/>
        <v>Leer</v>
      </c>
      <c r="L1483" s="445" t="str">
        <f>VLOOKUP($D1483,{"29 - Psychiatrie (Erwachsene)","BGI";"297 - stationsäquivalente Behandlung in der Erwachsenenpsychiatrie (29)","BGI";"30 - Kinder- und Jugendpsychiatrie","BGII";"307 - stationsäquivalente Behandlung in der Kinder- und Jugendpsychiatrie (30)","BGII";"31 - Psychosomatik","BGI";"","Leer"},2,0)</f>
        <v>Leer</v>
      </c>
      <c r="M1483" s="445">
        <f t="shared" si="177"/>
        <v>0</v>
      </c>
      <c r="N1483" s="445">
        <f t="shared" si="178"/>
        <v>0</v>
      </c>
      <c r="O1483" s="445">
        <f t="shared" si="181"/>
        <v>0</v>
      </c>
      <c r="P1483" s="445">
        <f t="shared" si="182"/>
        <v>0</v>
      </c>
      <c r="Q1483" s="445">
        <f t="shared" si="183"/>
        <v>0</v>
      </c>
      <c r="R1483" s="415" t="str">
        <f t="shared" si="184"/>
        <v>Leer</v>
      </c>
      <c r="S1483" s="445">
        <f>IF('Angaben KH-Standort'!D$29='A4'!D1483,IF('Angaben KH-Standort'!E$29="Ja",1,0),0)</f>
        <v>0</v>
      </c>
      <c r="T1483" s="445">
        <f>IF('Angaben KH-Standort'!D$30='A4'!D1483,IF('Angaben KH-Standort'!E$30="Ja",1,0),0)</f>
        <v>0</v>
      </c>
      <c r="U1483" s="445">
        <f>IF('Angaben KH-Standort'!D$31='A4'!D1483,IF('Angaben KH-Standort'!E$31="Ja",1,0),0)</f>
        <v>0</v>
      </c>
    </row>
    <row r="1484" spans="2:21" ht="15" customHeight="1" x14ac:dyDescent="0.3">
      <c r="B1484" s="70" t="str">
        <f t="shared" si="179"/>
        <v>!!!</v>
      </c>
      <c r="C1484" s="265" t="str">
        <f>IF(ISERROR(IF(LEN(E1484)&gt;0,VLOOKUP(TEXT($E1484,0),'Angaben Stationen'!$E$14:$J$213,5,0),"")),"?",IF(LEN(E1484)&gt;0,VLOOKUP(TEXT($E1484,0),'Angaben Stationen'!$E$14:$J$213,5,0),""))</f>
        <v/>
      </c>
      <c r="D1484" s="232" t="str">
        <f>IF(ISERROR(IF(LEN(E1484)&gt;0,VLOOKUP(TEXT($E1484,0),'Angaben Stationen'!$E$14:$J$213,6,0),"")),"STATION IST NICHT VORHANDEN",IF(LEN(E1484)&gt;0,VLOOKUP(TEXT($E1484,0),'Angaben Stationen'!$E$14:$J$213,6,0),""))</f>
        <v/>
      </c>
      <c r="E1484" s="287"/>
      <c r="F1484" s="234"/>
      <c r="G1484" s="234"/>
      <c r="H1484" s="263"/>
      <c r="I1484" s="169"/>
      <c r="K1484" s="445" t="str">
        <f t="shared" si="180"/>
        <v>Leer</v>
      </c>
      <c r="L1484" s="445" t="str">
        <f>VLOOKUP($D1484,{"29 - Psychiatrie (Erwachsene)","BGI";"297 - stationsäquivalente Behandlung in der Erwachsenenpsychiatrie (29)","BGI";"30 - Kinder- und Jugendpsychiatrie","BGII";"307 - stationsäquivalente Behandlung in der Kinder- und Jugendpsychiatrie (30)","BGII";"31 - Psychosomatik","BGI";"","Leer"},2,0)</f>
        <v>Leer</v>
      </c>
      <c r="M1484" s="445">
        <f t="shared" si="177"/>
        <v>0</v>
      </c>
      <c r="N1484" s="445">
        <f t="shared" si="178"/>
        <v>0</v>
      </c>
      <c r="O1484" s="445">
        <f t="shared" si="181"/>
        <v>0</v>
      </c>
      <c r="P1484" s="445">
        <f t="shared" si="182"/>
        <v>0</v>
      </c>
      <c r="Q1484" s="445">
        <f t="shared" si="183"/>
        <v>0</v>
      </c>
      <c r="R1484" s="415" t="str">
        <f t="shared" si="184"/>
        <v>Leer</v>
      </c>
      <c r="S1484" s="445">
        <f>IF('Angaben KH-Standort'!D$29='A4'!D1484,IF('Angaben KH-Standort'!E$29="Ja",1,0),0)</f>
        <v>0</v>
      </c>
      <c r="T1484" s="445">
        <f>IF('Angaben KH-Standort'!D$30='A4'!D1484,IF('Angaben KH-Standort'!E$30="Ja",1,0),0)</f>
        <v>0</v>
      </c>
      <c r="U1484" s="445">
        <f>IF('Angaben KH-Standort'!D$31='A4'!D1484,IF('Angaben KH-Standort'!E$31="Ja",1,0),0)</f>
        <v>0</v>
      </c>
    </row>
    <row r="1485" spans="2:21" ht="15" customHeight="1" x14ac:dyDescent="0.3">
      <c r="B1485" s="70" t="str">
        <f t="shared" si="179"/>
        <v>!!!</v>
      </c>
      <c r="C1485" s="265" t="str">
        <f>IF(ISERROR(IF(LEN(E1485)&gt;0,VLOOKUP(TEXT($E1485,0),'Angaben Stationen'!$E$14:$J$213,5,0),"")),"?",IF(LEN(E1485)&gt;0,VLOOKUP(TEXT($E1485,0),'Angaben Stationen'!$E$14:$J$213,5,0),""))</f>
        <v/>
      </c>
      <c r="D1485" s="232" t="str">
        <f>IF(ISERROR(IF(LEN(E1485)&gt;0,VLOOKUP(TEXT($E1485,0),'Angaben Stationen'!$E$14:$J$213,6,0),"")),"STATION IST NICHT VORHANDEN",IF(LEN(E1485)&gt;0,VLOOKUP(TEXT($E1485,0),'Angaben Stationen'!$E$14:$J$213,6,0),""))</f>
        <v/>
      </c>
      <c r="E1485" s="287"/>
      <c r="F1485" s="234"/>
      <c r="G1485" s="234"/>
      <c r="H1485" s="263"/>
      <c r="I1485" s="169"/>
      <c r="K1485" s="445" t="str">
        <f t="shared" si="180"/>
        <v>Leer</v>
      </c>
      <c r="L1485" s="445" t="str">
        <f>VLOOKUP($D1485,{"29 - Psychiatrie (Erwachsene)","BGI";"297 - stationsäquivalente Behandlung in der Erwachsenenpsychiatrie (29)","BGI";"30 - Kinder- und Jugendpsychiatrie","BGII";"307 - stationsäquivalente Behandlung in der Kinder- und Jugendpsychiatrie (30)","BGII";"31 - Psychosomatik","BGI";"","Leer"},2,0)</f>
        <v>Leer</v>
      </c>
      <c r="M1485" s="445">
        <f t="shared" si="177"/>
        <v>0</v>
      </c>
      <c r="N1485" s="445">
        <f t="shared" si="178"/>
        <v>0</v>
      </c>
      <c r="O1485" s="445">
        <f t="shared" si="181"/>
        <v>0</v>
      </c>
      <c r="P1485" s="445">
        <f t="shared" si="182"/>
        <v>0</v>
      </c>
      <c r="Q1485" s="445">
        <f t="shared" si="183"/>
        <v>0</v>
      </c>
      <c r="R1485" s="415" t="str">
        <f t="shared" si="184"/>
        <v>Leer</v>
      </c>
      <c r="S1485" s="445">
        <f>IF('Angaben KH-Standort'!D$29='A4'!D1485,IF('Angaben KH-Standort'!E$29="Ja",1,0),0)</f>
        <v>0</v>
      </c>
      <c r="T1485" s="445">
        <f>IF('Angaben KH-Standort'!D$30='A4'!D1485,IF('Angaben KH-Standort'!E$30="Ja",1,0),0)</f>
        <v>0</v>
      </c>
      <c r="U1485" s="445">
        <f>IF('Angaben KH-Standort'!D$31='A4'!D1485,IF('Angaben KH-Standort'!E$31="Ja",1,0),0)</f>
        <v>0</v>
      </c>
    </row>
    <row r="1486" spans="2:21" ht="15" customHeight="1" x14ac:dyDescent="0.3">
      <c r="B1486" s="70" t="str">
        <f t="shared" si="179"/>
        <v>!!!</v>
      </c>
      <c r="C1486" s="265" t="str">
        <f>IF(ISERROR(IF(LEN(E1486)&gt;0,VLOOKUP(TEXT($E1486,0),'Angaben Stationen'!$E$14:$J$213,5,0),"")),"?",IF(LEN(E1486)&gt;0,VLOOKUP(TEXT($E1486,0),'Angaben Stationen'!$E$14:$J$213,5,0),""))</f>
        <v/>
      </c>
      <c r="D1486" s="232" t="str">
        <f>IF(ISERROR(IF(LEN(E1486)&gt;0,VLOOKUP(TEXT($E1486,0),'Angaben Stationen'!$E$14:$J$213,6,0),"")),"STATION IST NICHT VORHANDEN",IF(LEN(E1486)&gt;0,VLOOKUP(TEXT($E1486,0),'Angaben Stationen'!$E$14:$J$213,6,0),""))</f>
        <v/>
      </c>
      <c r="E1486" s="287"/>
      <c r="F1486" s="234"/>
      <c r="G1486" s="234"/>
      <c r="H1486" s="263"/>
      <c r="I1486" s="169"/>
      <c r="K1486" s="445" t="str">
        <f t="shared" si="180"/>
        <v>Leer</v>
      </c>
      <c r="L1486" s="445" t="str">
        <f>VLOOKUP($D1486,{"29 - Psychiatrie (Erwachsene)","BGI";"297 - stationsäquivalente Behandlung in der Erwachsenenpsychiatrie (29)","BGI";"30 - Kinder- und Jugendpsychiatrie","BGII";"307 - stationsäquivalente Behandlung in der Kinder- und Jugendpsychiatrie (30)","BGII";"31 - Psychosomatik","BGI";"","Leer"},2,0)</f>
        <v>Leer</v>
      </c>
      <c r="M1486" s="445">
        <f t="shared" si="177"/>
        <v>0</v>
      </c>
      <c r="N1486" s="445">
        <f t="shared" si="178"/>
        <v>0</v>
      </c>
      <c r="O1486" s="445">
        <f t="shared" si="181"/>
        <v>0</v>
      </c>
      <c r="P1486" s="445">
        <f t="shared" si="182"/>
        <v>0</v>
      </c>
      <c r="Q1486" s="445">
        <f t="shared" si="183"/>
        <v>0</v>
      </c>
      <c r="R1486" s="415" t="str">
        <f t="shared" si="184"/>
        <v>Leer</v>
      </c>
      <c r="S1486" s="445">
        <f>IF('Angaben KH-Standort'!D$29='A4'!D1486,IF('Angaben KH-Standort'!E$29="Ja",1,0),0)</f>
        <v>0</v>
      </c>
      <c r="T1486" s="445">
        <f>IF('Angaben KH-Standort'!D$30='A4'!D1486,IF('Angaben KH-Standort'!E$30="Ja",1,0),0)</f>
        <v>0</v>
      </c>
      <c r="U1486" s="445">
        <f>IF('Angaben KH-Standort'!D$31='A4'!D1486,IF('Angaben KH-Standort'!E$31="Ja",1,0),0)</f>
        <v>0</v>
      </c>
    </row>
    <row r="1487" spans="2:21" ht="15" customHeight="1" x14ac:dyDescent="0.3">
      <c r="B1487" s="70" t="str">
        <f t="shared" si="179"/>
        <v>!!!</v>
      </c>
      <c r="C1487" s="265" t="str">
        <f>IF(ISERROR(IF(LEN(E1487)&gt;0,VLOOKUP(TEXT($E1487,0),'Angaben Stationen'!$E$14:$J$213,5,0),"")),"?",IF(LEN(E1487)&gt;0,VLOOKUP(TEXT($E1487,0),'Angaben Stationen'!$E$14:$J$213,5,0),""))</f>
        <v/>
      </c>
      <c r="D1487" s="232" t="str">
        <f>IF(ISERROR(IF(LEN(E1487)&gt;0,VLOOKUP(TEXT($E1487,0),'Angaben Stationen'!$E$14:$J$213,6,0),"")),"STATION IST NICHT VORHANDEN",IF(LEN(E1487)&gt;0,VLOOKUP(TEXT($E1487,0),'Angaben Stationen'!$E$14:$J$213,6,0),""))</f>
        <v/>
      </c>
      <c r="E1487" s="287"/>
      <c r="F1487" s="234"/>
      <c r="G1487" s="234"/>
      <c r="H1487" s="263"/>
      <c r="I1487" s="169"/>
      <c r="K1487" s="445" t="str">
        <f t="shared" si="180"/>
        <v>Leer</v>
      </c>
      <c r="L1487" s="445" t="str">
        <f>VLOOKUP($D1487,{"29 - Psychiatrie (Erwachsene)","BGI";"297 - stationsäquivalente Behandlung in der Erwachsenenpsychiatrie (29)","BGI";"30 - Kinder- und Jugendpsychiatrie","BGII";"307 - stationsäquivalente Behandlung in der Kinder- und Jugendpsychiatrie (30)","BGII";"31 - Psychosomatik","BGI";"","Leer"},2,0)</f>
        <v>Leer</v>
      </c>
      <c r="M1487" s="445">
        <f t="shared" si="177"/>
        <v>0</v>
      </c>
      <c r="N1487" s="445">
        <f t="shared" si="178"/>
        <v>0</v>
      </c>
      <c r="O1487" s="445">
        <f t="shared" si="181"/>
        <v>0</v>
      </c>
      <c r="P1487" s="445">
        <f t="shared" si="182"/>
        <v>0</v>
      </c>
      <c r="Q1487" s="445">
        <f t="shared" si="183"/>
        <v>0</v>
      </c>
      <c r="R1487" s="415" t="str">
        <f t="shared" si="184"/>
        <v>Leer</v>
      </c>
      <c r="S1487" s="445">
        <f>IF('Angaben KH-Standort'!D$29='A4'!D1487,IF('Angaben KH-Standort'!E$29="Ja",1,0),0)</f>
        <v>0</v>
      </c>
      <c r="T1487" s="445">
        <f>IF('Angaben KH-Standort'!D$30='A4'!D1487,IF('Angaben KH-Standort'!E$30="Ja",1,0),0)</f>
        <v>0</v>
      </c>
      <c r="U1487" s="445">
        <f>IF('Angaben KH-Standort'!D$31='A4'!D1487,IF('Angaben KH-Standort'!E$31="Ja",1,0),0)</f>
        <v>0</v>
      </c>
    </row>
    <row r="1488" spans="2:21" ht="15" customHeight="1" x14ac:dyDescent="0.3">
      <c r="B1488" s="70" t="str">
        <f t="shared" si="179"/>
        <v>!!!</v>
      </c>
      <c r="C1488" s="265" t="str">
        <f>IF(ISERROR(IF(LEN(E1488)&gt;0,VLOOKUP(TEXT($E1488,0),'Angaben Stationen'!$E$14:$J$213,5,0),"")),"?",IF(LEN(E1488)&gt;0,VLOOKUP(TEXT($E1488,0),'Angaben Stationen'!$E$14:$J$213,5,0),""))</f>
        <v/>
      </c>
      <c r="D1488" s="232" t="str">
        <f>IF(ISERROR(IF(LEN(E1488)&gt;0,VLOOKUP(TEXT($E1488,0),'Angaben Stationen'!$E$14:$J$213,6,0),"")),"STATION IST NICHT VORHANDEN",IF(LEN(E1488)&gt;0,VLOOKUP(TEXT($E1488,0),'Angaben Stationen'!$E$14:$J$213,6,0),""))</f>
        <v/>
      </c>
      <c r="E1488" s="287"/>
      <c r="F1488" s="234"/>
      <c r="G1488" s="234"/>
      <c r="H1488" s="263"/>
      <c r="I1488" s="169"/>
      <c r="K1488" s="445" t="str">
        <f t="shared" si="180"/>
        <v>Leer</v>
      </c>
      <c r="L1488" s="445" t="str">
        <f>VLOOKUP($D1488,{"29 - Psychiatrie (Erwachsene)","BGI";"297 - stationsäquivalente Behandlung in der Erwachsenenpsychiatrie (29)","BGI";"30 - Kinder- und Jugendpsychiatrie","BGII";"307 - stationsäquivalente Behandlung in der Kinder- und Jugendpsychiatrie (30)","BGII";"31 - Psychosomatik","BGI";"","Leer"},2,0)</f>
        <v>Leer</v>
      </c>
      <c r="M1488" s="445">
        <f t="shared" si="177"/>
        <v>0</v>
      </c>
      <c r="N1488" s="445">
        <f t="shared" si="178"/>
        <v>0</v>
      </c>
      <c r="O1488" s="445">
        <f t="shared" si="181"/>
        <v>0</v>
      </c>
      <c r="P1488" s="445">
        <f t="shared" si="182"/>
        <v>0</v>
      </c>
      <c r="Q1488" s="445">
        <f t="shared" si="183"/>
        <v>0</v>
      </c>
      <c r="R1488" s="415" t="str">
        <f t="shared" si="184"/>
        <v>Leer</v>
      </c>
      <c r="S1488" s="445">
        <f>IF('Angaben KH-Standort'!D$29='A4'!D1488,IF('Angaben KH-Standort'!E$29="Ja",1,0),0)</f>
        <v>0</v>
      </c>
      <c r="T1488" s="445">
        <f>IF('Angaben KH-Standort'!D$30='A4'!D1488,IF('Angaben KH-Standort'!E$30="Ja",1,0),0)</f>
        <v>0</v>
      </c>
      <c r="U1488" s="445">
        <f>IF('Angaben KH-Standort'!D$31='A4'!D1488,IF('Angaben KH-Standort'!E$31="Ja",1,0),0)</f>
        <v>0</v>
      </c>
    </row>
    <row r="1489" spans="2:21" ht="15" customHeight="1" x14ac:dyDescent="0.3">
      <c r="B1489" s="70" t="str">
        <f t="shared" si="179"/>
        <v>!!!</v>
      </c>
      <c r="C1489" s="265" t="str">
        <f>IF(ISERROR(IF(LEN(E1489)&gt;0,VLOOKUP(TEXT($E1489,0),'Angaben Stationen'!$E$14:$J$213,5,0),"")),"?",IF(LEN(E1489)&gt;0,VLOOKUP(TEXT($E1489,0),'Angaben Stationen'!$E$14:$J$213,5,0),""))</f>
        <v/>
      </c>
      <c r="D1489" s="232" t="str">
        <f>IF(ISERROR(IF(LEN(E1489)&gt;0,VLOOKUP(TEXT($E1489,0),'Angaben Stationen'!$E$14:$J$213,6,0),"")),"STATION IST NICHT VORHANDEN",IF(LEN(E1489)&gt;0,VLOOKUP(TEXT($E1489,0),'Angaben Stationen'!$E$14:$J$213,6,0),""))</f>
        <v/>
      </c>
      <c r="E1489" s="287"/>
      <c r="F1489" s="234"/>
      <c r="G1489" s="234"/>
      <c r="H1489" s="263"/>
      <c r="I1489" s="169"/>
      <c r="K1489" s="445" t="str">
        <f t="shared" si="180"/>
        <v>Leer</v>
      </c>
      <c r="L1489" s="445" t="str">
        <f>VLOOKUP($D1489,{"29 - Psychiatrie (Erwachsene)","BGI";"297 - stationsäquivalente Behandlung in der Erwachsenenpsychiatrie (29)","BGI";"30 - Kinder- und Jugendpsychiatrie","BGII";"307 - stationsäquivalente Behandlung in der Kinder- und Jugendpsychiatrie (30)","BGII";"31 - Psychosomatik","BGI";"","Leer"},2,0)</f>
        <v>Leer</v>
      </c>
      <c r="M1489" s="445">
        <f t="shared" si="177"/>
        <v>0</v>
      </c>
      <c r="N1489" s="445">
        <f t="shared" si="178"/>
        <v>0</v>
      </c>
      <c r="O1489" s="445">
        <f t="shared" si="181"/>
        <v>0</v>
      </c>
      <c r="P1489" s="445">
        <f t="shared" si="182"/>
        <v>0</v>
      </c>
      <c r="Q1489" s="445">
        <f t="shared" si="183"/>
        <v>0</v>
      </c>
      <c r="R1489" s="415" t="str">
        <f t="shared" si="184"/>
        <v>Leer</v>
      </c>
      <c r="S1489" s="445">
        <f>IF('Angaben KH-Standort'!D$29='A4'!D1489,IF('Angaben KH-Standort'!E$29="Ja",1,0),0)</f>
        <v>0</v>
      </c>
      <c r="T1489" s="445">
        <f>IF('Angaben KH-Standort'!D$30='A4'!D1489,IF('Angaben KH-Standort'!E$30="Ja",1,0),0)</f>
        <v>0</v>
      </c>
      <c r="U1489" s="445">
        <f>IF('Angaben KH-Standort'!D$31='A4'!D1489,IF('Angaben KH-Standort'!E$31="Ja",1,0),0)</f>
        <v>0</v>
      </c>
    </row>
    <row r="1490" spans="2:21" ht="15" customHeight="1" x14ac:dyDescent="0.3">
      <c r="B1490" s="70" t="str">
        <f t="shared" si="179"/>
        <v>!!!</v>
      </c>
      <c r="C1490" s="265" t="str">
        <f>IF(ISERROR(IF(LEN(E1490)&gt;0,VLOOKUP(TEXT($E1490,0),'Angaben Stationen'!$E$14:$J$213,5,0),"")),"?",IF(LEN(E1490)&gt;0,VLOOKUP(TEXT($E1490,0),'Angaben Stationen'!$E$14:$J$213,5,0),""))</f>
        <v/>
      </c>
      <c r="D1490" s="232" t="str">
        <f>IF(ISERROR(IF(LEN(E1490)&gt;0,VLOOKUP(TEXT($E1490,0),'Angaben Stationen'!$E$14:$J$213,6,0),"")),"STATION IST NICHT VORHANDEN",IF(LEN(E1490)&gt;0,VLOOKUP(TEXT($E1490,0),'Angaben Stationen'!$E$14:$J$213,6,0),""))</f>
        <v/>
      </c>
      <c r="E1490" s="287"/>
      <c r="F1490" s="234"/>
      <c r="G1490" s="234"/>
      <c r="H1490" s="263"/>
      <c r="I1490" s="169"/>
      <c r="K1490" s="445" t="str">
        <f t="shared" si="180"/>
        <v>Leer</v>
      </c>
      <c r="L1490" s="445" t="str">
        <f>VLOOKUP($D1490,{"29 - Psychiatrie (Erwachsene)","BGI";"297 - stationsäquivalente Behandlung in der Erwachsenenpsychiatrie (29)","BGI";"30 - Kinder- und Jugendpsychiatrie","BGII";"307 - stationsäquivalente Behandlung in der Kinder- und Jugendpsychiatrie (30)","BGII";"31 - Psychosomatik","BGI";"","Leer"},2,0)</f>
        <v>Leer</v>
      </c>
      <c r="M1490" s="445">
        <f t="shared" si="177"/>
        <v>0</v>
      </c>
      <c r="N1490" s="445">
        <f t="shared" si="178"/>
        <v>0</v>
      </c>
      <c r="O1490" s="445">
        <f t="shared" si="181"/>
        <v>0</v>
      </c>
      <c r="P1490" s="445">
        <f t="shared" si="182"/>
        <v>0</v>
      </c>
      <c r="Q1490" s="445">
        <f t="shared" si="183"/>
        <v>0</v>
      </c>
      <c r="R1490" s="415" t="str">
        <f t="shared" si="184"/>
        <v>Leer</v>
      </c>
      <c r="S1490" s="445">
        <f>IF('Angaben KH-Standort'!D$29='A4'!D1490,IF('Angaben KH-Standort'!E$29="Ja",1,0),0)</f>
        <v>0</v>
      </c>
      <c r="T1490" s="445">
        <f>IF('Angaben KH-Standort'!D$30='A4'!D1490,IF('Angaben KH-Standort'!E$30="Ja",1,0),0)</f>
        <v>0</v>
      </c>
      <c r="U1490" s="445">
        <f>IF('Angaben KH-Standort'!D$31='A4'!D1490,IF('Angaben KH-Standort'!E$31="Ja",1,0),0)</f>
        <v>0</v>
      </c>
    </row>
    <row r="1491" spans="2:21" ht="15" customHeight="1" x14ac:dyDescent="0.3">
      <c r="B1491" s="70" t="str">
        <f t="shared" si="179"/>
        <v>!!!</v>
      </c>
      <c r="C1491" s="265" t="str">
        <f>IF(ISERROR(IF(LEN(E1491)&gt;0,VLOOKUP(TEXT($E1491,0),'Angaben Stationen'!$E$14:$J$213,5,0),"")),"?",IF(LEN(E1491)&gt;0,VLOOKUP(TEXT($E1491,0),'Angaben Stationen'!$E$14:$J$213,5,0),""))</f>
        <v/>
      </c>
      <c r="D1491" s="232" t="str">
        <f>IF(ISERROR(IF(LEN(E1491)&gt;0,VLOOKUP(TEXT($E1491,0),'Angaben Stationen'!$E$14:$J$213,6,0),"")),"STATION IST NICHT VORHANDEN",IF(LEN(E1491)&gt;0,VLOOKUP(TEXT($E1491,0),'Angaben Stationen'!$E$14:$J$213,6,0),""))</f>
        <v/>
      </c>
      <c r="E1491" s="287"/>
      <c r="F1491" s="234"/>
      <c r="G1491" s="234"/>
      <c r="H1491" s="263"/>
      <c r="I1491" s="169"/>
      <c r="K1491" s="445" t="str">
        <f t="shared" si="180"/>
        <v>Leer</v>
      </c>
      <c r="L1491" s="445" t="str">
        <f>VLOOKUP($D1491,{"29 - Psychiatrie (Erwachsene)","BGI";"297 - stationsäquivalente Behandlung in der Erwachsenenpsychiatrie (29)","BGI";"30 - Kinder- und Jugendpsychiatrie","BGII";"307 - stationsäquivalente Behandlung in der Kinder- und Jugendpsychiatrie (30)","BGII";"31 - Psychosomatik","BGI";"","Leer"},2,0)</f>
        <v>Leer</v>
      </c>
      <c r="M1491" s="445">
        <f t="shared" si="177"/>
        <v>0</v>
      </c>
      <c r="N1491" s="445">
        <f t="shared" si="178"/>
        <v>0</v>
      </c>
      <c r="O1491" s="445">
        <f t="shared" si="181"/>
        <v>0</v>
      </c>
      <c r="P1491" s="445">
        <f t="shared" si="182"/>
        <v>0</v>
      </c>
      <c r="Q1491" s="445">
        <f t="shared" si="183"/>
        <v>0</v>
      </c>
      <c r="R1491" s="415" t="str">
        <f t="shared" si="184"/>
        <v>Leer</v>
      </c>
      <c r="S1491" s="445">
        <f>IF('Angaben KH-Standort'!D$29='A4'!D1491,IF('Angaben KH-Standort'!E$29="Ja",1,0),0)</f>
        <v>0</v>
      </c>
      <c r="T1491" s="445">
        <f>IF('Angaben KH-Standort'!D$30='A4'!D1491,IF('Angaben KH-Standort'!E$30="Ja",1,0),0)</f>
        <v>0</v>
      </c>
      <c r="U1491" s="445">
        <f>IF('Angaben KH-Standort'!D$31='A4'!D1491,IF('Angaben KH-Standort'!E$31="Ja",1,0),0)</f>
        <v>0</v>
      </c>
    </row>
    <row r="1492" spans="2:21" ht="15" customHeight="1" x14ac:dyDescent="0.3">
      <c r="B1492" s="70" t="str">
        <f t="shared" si="179"/>
        <v>!!!</v>
      </c>
      <c r="C1492" s="265" t="str">
        <f>IF(ISERROR(IF(LEN(E1492)&gt;0,VLOOKUP(TEXT($E1492,0),'Angaben Stationen'!$E$14:$J$213,5,0),"")),"?",IF(LEN(E1492)&gt;0,VLOOKUP(TEXT($E1492,0),'Angaben Stationen'!$E$14:$J$213,5,0),""))</f>
        <v/>
      </c>
      <c r="D1492" s="232" t="str">
        <f>IF(ISERROR(IF(LEN(E1492)&gt;0,VLOOKUP(TEXT($E1492,0),'Angaben Stationen'!$E$14:$J$213,6,0),"")),"STATION IST NICHT VORHANDEN",IF(LEN(E1492)&gt;0,VLOOKUP(TEXT($E1492,0),'Angaben Stationen'!$E$14:$J$213,6,0),""))</f>
        <v/>
      </c>
      <c r="E1492" s="287"/>
      <c r="F1492" s="234"/>
      <c r="G1492" s="234"/>
      <c r="H1492" s="263"/>
      <c r="I1492" s="169"/>
      <c r="K1492" s="445" t="str">
        <f t="shared" si="180"/>
        <v>Leer</v>
      </c>
      <c r="L1492" s="445" t="str">
        <f>VLOOKUP($D1492,{"29 - Psychiatrie (Erwachsene)","BGI";"297 - stationsäquivalente Behandlung in der Erwachsenenpsychiatrie (29)","BGI";"30 - Kinder- und Jugendpsychiatrie","BGII";"307 - stationsäquivalente Behandlung in der Kinder- und Jugendpsychiatrie (30)","BGII";"31 - Psychosomatik","BGI";"","Leer"},2,0)</f>
        <v>Leer</v>
      </c>
      <c r="M1492" s="445">
        <f t="shared" si="177"/>
        <v>0</v>
      </c>
      <c r="N1492" s="445">
        <f t="shared" si="178"/>
        <v>0</v>
      </c>
      <c r="O1492" s="445">
        <f t="shared" si="181"/>
        <v>0</v>
      </c>
      <c r="P1492" s="445">
        <f t="shared" si="182"/>
        <v>0</v>
      </c>
      <c r="Q1492" s="445">
        <f t="shared" si="183"/>
        <v>0</v>
      </c>
      <c r="R1492" s="415" t="str">
        <f t="shared" si="184"/>
        <v>Leer</v>
      </c>
      <c r="S1492" s="445">
        <f>IF('Angaben KH-Standort'!D$29='A4'!D1492,IF('Angaben KH-Standort'!E$29="Ja",1,0),0)</f>
        <v>0</v>
      </c>
      <c r="T1492" s="445">
        <f>IF('Angaben KH-Standort'!D$30='A4'!D1492,IF('Angaben KH-Standort'!E$30="Ja",1,0),0)</f>
        <v>0</v>
      </c>
      <c r="U1492" s="445">
        <f>IF('Angaben KH-Standort'!D$31='A4'!D1492,IF('Angaben KH-Standort'!E$31="Ja",1,0),0)</f>
        <v>0</v>
      </c>
    </row>
    <row r="1493" spans="2:21" ht="15" customHeight="1" x14ac:dyDescent="0.3">
      <c r="B1493" s="70" t="str">
        <f t="shared" si="179"/>
        <v>!!!</v>
      </c>
      <c r="C1493" s="265" t="str">
        <f>IF(ISERROR(IF(LEN(E1493)&gt;0,VLOOKUP(TEXT($E1493,0),'Angaben Stationen'!$E$14:$J$213,5,0),"")),"?",IF(LEN(E1493)&gt;0,VLOOKUP(TEXT($E1493,0),'Angaben Stationen'!$E$14:$J$213,5,0),""))</f>
        <v/>
      </c>
      <c r="D1493" s="232" t="str">
        <f>IF(ISERROR(IF(LEN(E1493)&gt;0,VLOOKUP(TEXT($E1493,0),'Angaben Stationen'!$E$14:$J$213,6,0),"")),"STATION IST NICHT VORHANDEN",IF(LEN(E1493)&gt;0,VLOOKUP(TEXT($E1493,0),'Angaben Stationen'!$E$14:$J$213,6,0),""))</f>
        <v/>
      </c>
      <c r="E1493" s="287"/>
      <c r="F1493" s="234"/>
      <c r="G1493" s="234"/>
      <c r="H1493" s="263"/>
      <c r="I1493" s="169"/>
      <c r="K1493" s="445" t="str">
        <f t="shared" si="180"/>
        <v>Leer</v>
      </c>
      <c r="L1493" s="445" t="str">
        <f>VLOOKUP($D1493,{"29 - Psychiatrie (Erwachsene)","BGI";"297 - stationsäquivalente Behandlung in der Erwachsenenpsychiatrie (29)","BGI";"30 - Kinder- und Jugendpsychiatrie","BGII";"307 - stationsäquivalente Behandlung in der Kinder- und Jugendpsychiatrie (30)","BGII";"31 - Psychosomatik","BGI";"","Leer"},2,0)</f>
        <v>Leer</v>
      </c>
      <c r="M1493" s="445">
        <f t="shared" si="177"/>
        <v>0</v>
      </c>
      <c r="N1493" s="445">
        <f t="shared" si="178"/>
        <v>0</v>
      </c>
      <c r="O1493" s="445">
        <f t="shared" si="181"/>
        <v>0</v>
      </c>
      <c r="P1493" s="445">
        <f t="shared" si="182"/>
        <v>0</v>
      </c>
      <c r="Q1493" s="445">
        <f t="shared" si="183"/>
        <v>0</v>
      </c>
      <c r="R1493" s="415" t="str">
        <f t="shared" si="184"/>
        <v>Leer</v>
      </c>
      <c r="S1493" s="445">
        <f>IF('Angaben KH-Standort'!D$29='A4'!D1493,IF('Angaben KH-Standort'!E$29="Ja",1,0),0)</f>
        <v>0</v>
      </c>
      <c r="T1493" s="445">
        <f>IF('Angaben KH-Standort'!D$30='A4'!D1493,IF('Angaben KH-Standort'!E$30="Ja",1,0),0)</f>
        <v>0</v>
      </c>
      <c r="U1493" s="445">
        <f>IF('Angaben KH-Standort'!D$31='A4'!D1493,IF('Angaben KH-Standort'!E$31="Ja",1,0),0)</f>
        <v>0</v>
      </c>
    </row>
    <row r="1494" spans="2:21" ht="15" customHeight="1" x14ac:dyDescent="0.3">
      <c r="B1494" s="70" t="str">
        <f t="shared" si="179"/>
        <v>!!!</v>
      </c>
      <c r="C1494" s="265" t="str">
        <f>IF(ISERROR(IF(LEN(E1494)&gt;0,VLOOKUP(TEXT($E1494,0),'Angaben Stationen'!$E$14:$J$213,5,0),"")),"?",IF(LEN(E1494)&gt;0,VLOOKUP(TEXT($E1494,0),'Angaben Stationen'!$E$14:$J$213,5,0),""))</f>
        <v/>
      </c>
      <c r="D1494" s="232" t="str">
        <f>IF(ISERROR(IF(LEN(E1494)&gt;0,VLOOKUP(TEXT($E1494,0),'Angaben Stationen'!$E$14:$J$213,6,0),"")),"STATION IST NICHT VORHANDEN",IF(LEN(E1494)&gt;0,VLOOKUP(TEXT($E1494,0),'Angaben Stationen'!$E$14:$J$213,6,0),""))</f>
        <v/>
      </c>
      <c r="E1494" s="287"/>
      <c r="F1494" s="234"/>
      <c r="G1494" s="234"/>
      <c r="H1494" s="263"/>
      <c r="I1494" s="169"/>
      <c r="K1494" s="445" t="str">
        <f t="shared" si="180"/>
        <v>Leer</v>
      </c>
      <c r="L1494" s="445" t="str">
        <f>VLOOKUP($D1494,{"29 - Psychiatrie (Erwachsene)","BGI";"297 - stationsäquivalente Behandlung in der Erwachsenenpsychiatrie (29)","BGI";"30 - Kinder- und Jugendpsychiatrie","BGII";"307 - stationsäquivalente Behandlung in der Kinder- und Jugendpsychiatrie (30)","BGII";"31 - Psychosomatik","BGI";"","Leer"},2,0)</f>
        <v>Leer</v>
      </c>
      <c r="M1494" s="445">
        <f t="shared" si="177"/>
        <v>0</v>
      </c>
      <c r="N1494" s="445">
        <f t="shared" si="178"/>
        <v>0</v>
      </c>
      <c r="O1494" s="445">
        <f t="shared" si="181"/>
        <v>0</v>
      </c>
      <c r="P1494" s="445">
        <f t="shared" si="182"/>
        <v>0</v>
      </c>
      <c r="Q1494" s="445">
        <f t="shared" si="183"/>
        <v>0</v>
      </c>
      <c r="R1494" s="415" t="str">
        <f t="shared" si="184"/>
        <v>Leer</v>
      </c>
      <c r="S1494" s="445">
        <f>IF('Angaben KH-Standort'!D$29='A4'!D1494,IF('Angaben KH-Standort'!E$29="Ja",1,0),0)</f>
        <v>0</v>
      </c>
      <c r="T1494" s="445">
        <f>IF('Angaben KH-Standort'!D$30='A4'!D1494,IF('Angaben KH-Standort'!E$30="Ja",1,0),0)</f>
        <v>0</v>
      </c>
      <c r="U1494" s="445">
        <f>IF('Angaben KH-Standort'!D$31='A4'!D1494,IF('Angaben KH-Standort'!E$31="Ja",1,0),0)</f>
        <v>0</v>
      </c>
    </row>
    <row r="1495" spans="2:21" ht="15" customHeight="1" x14ac:dyDescent="0.3">
      <c r="B1495" s="70" t="str">
        <f t="shared" si="179"/>
        <v>!!!</v>
      </c>
      <c r="C1495" s="265" t="str">
        <f>IF(ISERROR(IF(LEN(E1495)&gt;0,VLOOKUP(TEXT($E1495,0),'Angaben Stationen'!$E$14:$J$213,5,0),"")),"?",IF(LEN(E1495)&gt;0,VLOOKUP(TEXT($E1495,0),'Angaben Stationen'!$E$14:$J$213,5,0),""))</f>
        <v/>
      </c>
      <c r="D1495" s="232" t="str">
        <f>IF(ISERROR(IF(LEN(E1495)&gt;0,VLOOKUP(TEXT($E1495,0),'Angaben Stationen'!$E$14:$J$213,6,0),"")),"STATION IST NICHT VORHANDEN",IF(LEN(E1495)&gt;0,VLOOKUP(TEXT($E1495,0),'Angaben Stationen'!$E$14:$J$213,6,0),""))</f>
        <v/>
      </c>
      <c r="E1495" s="287"/>
      <c r="F1495" s="234"/>
      <c r="G1495" s="234"/>
      <c r="H1495" s="263"/>
      <c r="I1495" s="169"/>
      <c r="K1495" s="445" t="str">
        <f t="shared" si="180"/>
        <v>Leer</v>
      </c>
      <c r="L1495" s="445" t="str">
        <f>VLOOKUP($D1495,{"29 - Psychiatrie (Erwachsene)","BGI";"297 - stationsäquivalente Behandlung in der Erwachsenenpsychiatrie (29)","BGI";"30 - Kinder- und Jugendpsychiatrie","BGII";"307 - stationsäquivalente Behandlung in der Kinder- und Jugendpsychiatrie (30)","BGII";"31 - Psychosomatik","BGI";"","Leer"},2,0)</f>
        <v>Leer</v>
      </c>
      <c r="M1495" s="445">
        <f t="shared" si="177"/>
        <v>0</v>
      </c>
      <c r="N1495" s="445">
        <f t="shared" si="178"/>
        <v>0</v>
      </c>
      <c r="O1495" s="445">
        <f t="shared" si="181"/>
        <v>0</v>
      </c>
      <c r="P1495" s="445">
        <f t="shared" si="182"/>
        <v>0</v>
      </c>
      <c r="Q1495" s="445">
        <f t="shared" si="183"/>
        <v>0</v>
      </c>
      <c r="R1495" s="415" t="str">
        <f t="shared" si="184"/>
        <v>Leer</v>
      </c>
      <c r="S1495" s="445">
        <f>IF('Angaben KH-Standort'!D$29='A4'!D1495,IF('Angaben KH-Standort'!E$29="Ja",1,0),0)</f>
        <v>0</v>
      </c>
      <c r="T1495" s="445">
        <f>IF('Angaben KH-Standort'!D$30='A4'!D1495,IF('Angaben KH-Standort'!E$30="Ja",1,0),0)</f>
        <v>0</v>
      </c>
      <c r="U1495" s="445">
        <f>IF('Angaben KH-Standort'!D$31='A4'!D1495,IF('Angaben KH-Standort'!E$31="Ja",1,0),0)</f>
        <v>0</v>
      </c>
    </row>
    <row r="1496" spans="2:21" ht="15" customHeight="1" x14ac:dyDescent="0.3">
      <c r="B1496" s="70" t="str">
        <f t="shared" si="179"/>
        <v>!!!</v>
      </c>
      <c r="C1496" s="265" t="str">
        <f>IF(ISERROR(IF(LEN(E1496)&gt;0,VLOOKUP(TEXT($E1496,0),'Angaben Stationen'!$E$14:$J$213,5,0),"")),"?",IF(LEN(E1496)&gt;0,VLOOKUP(TEXT($E1496,0),'Angaben Stationen'!$E$14:$J$213,5,0),""))</f>
        <v/>
      </c>
      <c r="D1496" s="232" t="str">
        <f>IF(ISERROR(IF(LEN(E1496)&gt;0,VLOOKUP(TEXT($E1496,0),'Angaben Stationen'!$E$14:$J$213,6,0),"")),"STATION IST NICHT VORHANDEN",IF(LEN(E1496)&gt;0,VLOOKUP(TEXT($E1496,0),'Angaben Stationen'!$E$14:$J$213,6,0),""))</f>
        <v/>
      </c>
      <c r="E1496" s="287"/>
      <c r="F1496" s="234"/>
      <c r="G1496" s="234"/>
      <c r="H1496" s="263"/>
      <c r="I1496" s="169"/>
      <c r="K1496" s="445" t="str">
        <f t="shared" si="180"/>
        <v>Leer</v>
      </c>
      <c r="L1496" s="445" t="str">
        <f>VLOOKUP($D1496,{"29 - Psychiatrie (Erwachsene)","BGI";"297 - stationsäquivalente Behandlung in der Erwachsenenpsychiatrie (29)","BGI";"30 - Kinder- und Jugendpsychiatrie","BGII";"307 - stationsäquivalente Behandlung in der Kinder- und Jugendpsychiatrie (30)","BGII";"31 - Psychosomatik","BGI";"","Leer"},2,0)</f>
        <v>Leer</v>
      </c>
      <c r="M1496" s="445">
        <f t="shared" si="177"/>
        <v>0</v>
      </c>
      <c r="N1496" s="445">
        <f t="shared" si="178"/>
        <v>0</v>
      </c>
      <c r="O1496" s="445">
        <f t="shared" si="181"/>
        <v>0</v>
      </c>
      <c r="P1496" s="445">
        <f t="shared" si="182"/>
        <v>0</v>
      </c>
      <c r="Q1496" s="445">
        <f t="shared" si="183"/>
        <v>0</v>
      </c>
      <c r="R1496" s="415" t="str">
        <f t="shared" si="184"/>
        <v>Leer</v>
      </c>
      <c r="S1496" s="445">
        <f>IF('Angaben KH-Standort'!D$29='A4'!D1496,IF('Angaben KH-Standort'!E$29="Ja",1,0),0)</f>
        <v>0</v>
      </c>
      <c r="T1496" s="445">
        <f>IF('Angaben KH-Standort'!D$30='A4'!D1496,IF('Angaben KH-Standort'!E$30="Ja",1,0),0)</f>
        <v>0</v>
      </c>
      <c r="U1496" s="445">
        <f>IF('Angaben KH-Standort'!D$31='A4'!D1496,IF('Angaben KH-Standort'!E$31="Ja",1,0),0)</f>
        <v>0</v>
      </c>
    </row>
    <row r="1497" spans="2:21" ht="15" customHeight="1" x14ac:dyDescent="0.3">
      <c r="B1497" s="70" t="str">
        <f t="shared" si="179"/>
        <v>!!!</v>
      </c>
      <c r="C1497" s="265" t="str">
        <f>IF(ISERROR(IF(LEN(E1497)&gt;0,VLOOKUP(TEXT($E1497,0),'Angaben Stationen'!$E$14:$J$213,5,0),"")),"?",IF(LEN(E1497)&gt;0,VLOOKUP(TEXT($E1497,0),'Angaben Stationen'!$E$14:$J$213,5,0),""))</f>
        <v/>
      </c>
      <c r="D1497" s="232" t="str">
        <f>IF(ISERROR(IF(LEN(E1497)&gt;0,VLOOKUP(TEXT($E1497,0),'Angaben Stationen'!$E$14:$J$213,6,0),"")),"STATION IST NICHT VORHANDEN",IF(LEN(E1497)&gt;0,VLOOKUP(TEXT($E1497,0),'Angaben Stationen'!$E$14:$J$213,6,0),""))</f>
        <v/>
      </c>
      <c r="E1497" s="287"/>
      <c r="F1497" s="234"/>
      <c r="G1497" s="234"/>
      <c r="H1497" s="263"/>
      <c r="I1497" s="169"/>
      <c r="K1497" s="445" t="str">
        <f t="shared" si="180"/>
        <v>Leer</v>
      </c>
      <c r="L1497" s="445" t="str">
        <f>VLOOKUP($D1497,{"29 - Psychiatrie (Erwachsene)","BGI";"297 - stationsäquivalente Behandlung in der Erwachsenenpsychiatrie (29)","BGI";"30 - Kinder- und Jugendpsychiatrie","BGII";"307 - stationsäquivalente Behandlung in der Kinder- und Jugendpsychiatrie (30)","BGII";"31 - Psychosomatik","BGI";"","Leer"},2,0)</f>
        <v>Leer</v>
      </c>
      <c r="M1497" s="445">
        <f t="shared" si="177"/>
        <v>0</v>
      </c>
      <c r="N1497" s="445">
        <f t="shared" si="178"/>
        <v>0</v>
      </c>
      <c r="O1497" s="445">
        <f t="shared" si="181"/>
        <v>0</v>
      </c>
      <c r="P1497" s="445">
        <f t="shared" si="182"/>
        <v>0</v>
      </c>
      <c r="Q1497" s="445">
        <f t="shared" si="183"/>
        <v>0</v>
      </c>
      <c r="R1497" s="415" t="str">
        <f t="shared" si="184"/>
        <v>Leer</v>
      </c>
      <c r="S1497" s="445">
        <f>IF('Angaben KH-Standort'!D$29='A4'!D1497,IF('Angaben KH-Standort'!E$29="Ja",1,0),0)</f>
        <v>0</v>
      </c>
      <c r="T1497" s="445">
        <f>IF('Angaben KH-Standort'!D$30='A4'!D1497,IF('Angaben KH-Standort'!E$30="Ja",1,0),0)</f>
        <v>0</v>
      </c>
      <c r="U1497" s="445">
        <f>IF('Angaben KH-Standort'!D$31='A4'!D1497,IF('Angaben KH-Standort'!E$31="Ja",1,0),0)</f>
        <v>0</v>
      </c>
    </row>
    <row r="1498" spans="2:21" ht="15" customHeight="1" x14ac:dyDescent="0.3">
      <c r="B1498" s="70" t="str">
        <f t="shared" si="179"/>
        <v>!!!</v>
      </c>
      <c r="C1498" s="265" t="str">
        <f>IF(ISERROR(IF(LEN(E1498)&gt;0,VLOOKUP(TEXT($E1498,0),'Angaben Stationen'!$E$14:$J$213,5,0),"")),"?",IF(LEN(E1498)&gt;0,VLOOKUP(TEXT($E1498,0),'Angaben Stationen'!$E$14:$J$213,5,0),""))</f>
        <v/>
      </c>
      <c r="D1498" s="232" t="str">
        <f>IF(ISERROR(IF(LEN(E1498)&gt;0,VLOOKUP(TEXT($E1498,0),'Angaben Stationen'!$E$14:$J$213,6,0),"")),"STATION IST NICHT VORHANDEN",IF(LEN(E1498)&gt;0,VLOOKUP(TEXT($E1498,0),'Angaben Stationen'!$E$14:$J$213,6,0),""))</f>
        <v/>
      </c>
      <c r="E1498" s="287"/>
      <c r="F1498" s="234"/>
      <c r="G1498" s="234"/>
      <c r="H1498" s="263"/>
      <c r="I1498" s="169"/>
      <c r="K1498" s="445" t="str">
        <f t="shared" si="180"/>
        <v>Leer</v>
      </c>
      <c r="L1498" s="445" t="str">
        <f>VLOOKUP($D1498,{"29 - Psychiatrie (Erwachsene)","BGI";"297 - stationsäquivalente Behandlung in der Erwachsenenpsychiatrie (29)","BGI";"30 - Kinder- und Jugendpsychiatrie","BGII";"307 - stationsäquivalente Behandlung in der Kinder- und Jugendpsychiatrie (30)","BGII";"31 - Psychosomatik","BGI";"","Leer"},2,0)</f>
        <v>Leer</v>
      </c>
      <c r="M1498" s="445">
        <f t="shared" si="177"/>
        <v>0</v>
      </c>
      <c r="N1498" s="445">
        <f t="shared" si="178"/>
        <v>0</v>
      </c>
      <c r="O1498" s="445">
        <f t="shared" si="181"/>
        <v>0</v>
      </c>
      <c r="P1498" s="445">
        <f t="shared" si="182"/>
        <v>0</v>
      </c>
      <c r="Q1498" s="445">
        <f t="shared" si="183"/>
        <v>0</v>
      </c>
      <c r="R1498" s="415" t="str">
        <f t="shared" si="184"/>
        <v>Leer</v>
      </c>
      <c r="S1498" s="445">
        <f>IF('Angaben KH-Standort'!D$29='A4'!D1498,IF('Angaben KH-Standort'!E$29="Ja",1,0),0)</f>
        <v>0</v>
      </c>
      <c r="T1498" s="445">
        <f>IF('Angaben KH-Standort'!D$30='A4'!D1498,IF('Angaben KH-Standort'!E$30="Ja",1,0),0)</f>
        <v>0</v>
      </c>
      <c r="U1498" s="445">
        <f>IF('Angaben KH-Standort'!D$31='A4'!D1498,IF('Angaben KH-Standort'!E$31="Ja",1,0),0)</f>
        <v>0</v>
      </c>
    </row>
    <row r="1499" spans="2:21" ht="15" customHeight="1" x14ac:dyDescent="0.3">
      <c r="B1499" s="70" t="str">
        <f t="shared" si="179"/>
        <v>!!!</v>
      </c>
      <c r="C1499" s="265" t="str">
        <f>IF(ISERROR(IF(LEN(E1499)&gt;0,VLOOKUP(TEXT($E1499,0),'Angaben Stationen'!$E$14:$J$213,5,0),"")),"?",IF(LEN(E1499)&gt;0,VLOOKUP(TEXT($E1499,0),'Angaben Stationen'!$E$14:$J$213,5,0),""))</f>
        <v/>
      </c>
      <c r="D1499" s="232" t="str">
        <f>IF(ISERROR(IF(LEN(E1499)&gt;0,VLOOKUP(TEXT($E1499,0),'Angaben Stationen'!$E$14:$J$213,6,0),"")),"STATION IST NICHT VORHANDEN",IF(LEN(E1499)&gt;0,VLOOKUP(TEXT($E1499,0),'Angaben Stationen'!$E$14:$J$213,6,0),""))</f>
        <v/>
      </c>
      <c r="E1499" s="287"/>
      <c r="F1499" s="234"/>
      <c r="G1499" s="234"/>
      <c r="H1499" s="263"/>
      <c r="I1499" s="169"/>
      <c r="K1499" s="445" t="str">
        <f t="shared" si="180"/>
        <v>Leer</v>
      </c>
      <c r="L1499" s="445" t="str">
        <f>VLOOKUP($D1499,{"29 - Psychiatrie (Erwachsene)","BGI";"297 - stationsäquivalente Behandlung in der Erwachsenenpsychiatrie (29)","BGI";"30 - Kinder- und Jugendpsychiatrie","BGII";"307 - stationsäquivalente Behandlung in der Kinder- und Jugendpsychiatrie (30)","BGII";"31 - Psychosomatik","BGI";"","Leer"},2,0)</f>
        <v>Leer</v>
      </c>
      <c r="M1499" s="445">
        <f t="shared" si="177"/>
        <v>0</v>
      </c>
      <c r="N1499" s="445">
        <f t="shared" si="178"/>
        <v>0</v>
      </c>
      <c r="O1499" s="445">
        <f t="shared" si="181"/>
        <v>0</v>
      </c>
      <c r="P1499" s="445">
        <f t="shared" si="182"/>
        <v>0</v>
      </c>
      <c r="Q1499" s="445">
        <f t="shared" si="183"/>
        <v>0</v>
      </c>
      <c r="R1499" s="415" t="str">
        <f t="shared" si="184"/>
        <v>Leer</v>
      </c>
      <c r="S1499" s="445">
        <f>IF('Angaben KH-Standort'!D$29='A4'!D1499,IF('Angaben KH-Standort'!E$29="Ja",1,0),0)</f>
        <v>0</v>
      </c>
      <c r="T1499" s="445">
        <f>IF('Angaben KH-Standort'!D$30='A4'!D1499,IF('Angaben KH-Standort'!E$30="Ja",1,0),0)</f>
        <v>0</v>
      </c>
      <c r="U1499" s="445">
        <f>IF('Angaben KH-Standort'!D$31='A4'!D1499,IF('Angaben KH-Standort'!E$31="Ja",1,0),0)</f>
        <v>0</v>
      </c>
    </row>
    <row r="1500" spans="2:21" ht="15" customHeight="1" x14ac:dyDescent="0.3">
      <c r="B1500" s="70" t="str">
        <f t="shared" si="179"/>
        <v>!!!</v>
      </c>
      <c r="C1500" s="265" t="str">
        <f>IF(ISERROR(IF(LEN(E1500)&gt;0,VLOOKUP(TEXT($E1500,0),'Angaben Stationen'!$E$14:$J$213,5,0),"")),"?",IF(LEN(E1500)&gt;0,VLOOKUP(TEXT($E1500,0),'Angaben Stationen'!$E$14:$J$213,5,0),""))</f>
        <v/>
      </c>
      <c r="D1500" s="232" t="str">
        <f>IF(ISERROR(IF(LEN(E1500)&gt;0,VLOOKUP(TEXT($E1500,0),'Angaben Stationen'!$E$14:$J$213,6,0),"")),"STATION IST NICHT VORHANDEN",IF(LEN(E1500)&gt;0,VLOOKUP(TEXT($E1500,0),'Angaben Stationen'!$E$14:$J$213,6,0),""))</f>
        <v/>
      </c>
      <c r="E1500" s="287"/>
      <c r="F1500" s="234"/>
      <c r="G1500" s="234"/>
      <c r="H1500" s="263"/>
      <c r="I1500" s="169"/>
      <c r="K1500" s="445" t="str">
        <f t="shared" si="180"/>
        <v>Leer</v>
      </c>
      <c r="L1500" s="445" t="str">
        <f>VLOOKUP($D1500,{"29 - Psychiatrie (Erwachsene)","BGI";"297 - stationsäquivalente Behandlung in der Erwachsenenpsychiatrie (29)","BGI";"30 - Kinder- und Jugendpsychiatrie","BGII";"307 - stationsäquivalente Behandlung in der Kinder- und Jugendpsychiatrie (30)","BGII";"31 - Psychosomatik","BGI";"","Leer"},2,0)</f>
        <v>Leer</v>
      </c>
      <c r="M1500" s="445">
        <f t="shared" si="177"/>
        <v>0</v>
      </c>
      <c r="N1500" s="445">
        <f t="shared" si="178"/>
        <v>0</v>
      </c>
      <c r="O1500" s="445">
        <f t="shared" si="181"/>
        <v>0</v>
      </c>
      <c r="P1500" s="445">
        <f t="shared" si="182"/>
        <v>0</v>
      </c>
      <c r="Q1500" s="445">
        <f t="shared" si="183"/>
        <v>0</v>
      </c>
      <c r="R1500" s="415" t="str">
        <f t="shared" si="184"/>
        <v>Leer</v>
      </c>
      <c r="S1500" s="445">
        <f>IF('Angaben KH-Standort'!D$29='A4'!D1500,IF('Angaben KH-Standort'!E$29="Ja",1,0),0)</f>
        <v>0</v>
      </c>
      <c r="T1500" s="445">
        <f>IF('Angaben KH-Standort'!D$30='A4'!D1500,IF('Angaben KH-Standort'!E$30="Ja",1,0),0)</f>
        <v>0</v>
      </c>
      <c r="U1500" s="445">
        <f>IF('Angaben KH-Standort'!D$31='A4'!D1500,IF('Angaben KH-Standort'!E$31="Ja",1,0),0)</f>
        <v>0</v>
      </c>
    </row>
    <row r="1501" spans="2:21" ht="15" customHeight="1" x14ac:dyDescent="0.3">
      <c r="B1501" s="70" t="str">
        <f t="shared" si="179"/>
        <v>!!!</v>
      </c>
      <c r="C1501" s="265" t="str">
        <f>IF(ISERROR(IF(LEN(E1501)&gt;0,VLOOKUP(TEXT($E1501,0),'Angaben Stationen'!$E$14:$J$213,5,0),"")),"?",IF(LEN(E1501)&gt;0,VLOOKUP(TEXT($E1501,0),'Angaben Stationen'!$E$14:$J$213,5,0),""))</f>
        <v/>
      </c>
      <c r="D1501" s="232" t="str">
        <f>IF(ISERROR(IF(LEN(E1501)&gt;0,VLOOKUP(TEXT($E1501,0),'Angaben Stationen'!$E$14:$J$213,6,0),"")),"STATION IST NICHT VORHANDEN",IF(LEN(E1501)&gt;0,VLOOKUP(TEXT($E1501,0),'Angaben Stationen'!$E$14:$J$213,6,0),""))</f>
        <v/>
      </c>
      <c r="E1501" s="287"/>
      <c r="F1501" s="234"/>
      <c r="G1501" s="234"/>
      <c r="H1501" s="263"/>
      <c r="I1501" s="169"/>
      <c r="K1501" s="445" t="str">
        <f t="shared" si="180"/>
        <v>Leer</v>
      </c>
      <c r="L1501" s="445" t="str">
        <f>VLOOKUP($D1501,{"29 - Psychiatrie (Erwachsene)","BGI";"297 - stationsäquivalente Behandlung in der Erwachsenenpsychiatrie (29)","BGI";"30 - Kinder- und Jugendpsychiatrie","BGII";"307 - stationsäquivalente Behandlung in der Kinder- und Jugendpsychiatrie (30)","BGII";"31 - Psychosomatik","BGI";"","Leer"},2,0)</f>
        <v>Leer</v>
      </c>
      <c r="M1501" s="445">
        <f t="shared" si="177"/>
        <v>0</v>
      </c>
      <c r="N1501" s="445">
        <f t="shared" si="178"/>
        <v>0</v>
      </c>
      <c r="O1501" s="445">
        <f t="shared" si="181"/>
        <v>0</v>
      </c>
      <c r="P1501" s="445">
        <f t="shared" si="182"/>
        <v>0</v>
      </c>
      <c r="Q1501" s="445">
        <f t="shared" si="183"/>
        <v>0</v>
      </c>
      <c r="R1501" s="415" t="str">
        <f t="shared" si="184"/>
        <v>Leer</v>
      </c>
      <c r="S1501" s="445">
        <f>IF('Angaben KH-Standort'!D$29='A4'!D1501,IF('Angaben KH-Standort'!E$29="Ja",1,0),0)</f>
        <v>0</v>
      </c>
      <c r="T1501" s="445">
        <f>IF('Angaben KH-Standort'!D$30='A4'!D1501,IF('Angaben KH-Standort'!E$30="Ja",1,0),0)</f>
        <v>0</v>
      </c>
      <c r="U1501" s="445">
        <f>IF('Angaben KH-Standort'!D$31='A4'!D1501,IF('Angaben KH-Standort'!E$31="Ja",1,0),0)</f>
        <v>0</v>
      </c>
    </row>
    <row r="1502" spans="2:21" ht="15" customHeight="1" x14ac:dyDescent="0.3">
      <c r="B1502" s="70" t="str">
        <f t="shared" si="179"/>
        <v>!!!</v>
      </c>
      <c r="C1502" s="265" t="str">
        <f>IF(ISERROR(IF(LEN(E1502)&gt;0,VLOOKUP(TEXT($E1502,0),'Angaben Stationen'!$E$14:$J$213,5,0),"")),"?",IF(LEN(E1502)&gt;0,VLOOKUP(TEXT($E1502,0),'Angaben Stationen'!$E$14:$J$213,5,0),""))</f>
        <v/>
      </c>
      <c r="D1502" s="232" t="str">
        <f>IF(ISERROR(IF(LEN(E1502)&gt;0,VLOOKUP(TEXT($E1502,0),'Angaben Stationen'!$E$14:$J$213,6,0),"")),"STATION IST NICHT VORHANDEN",IF(LEN(E1502)&gt;0,VLOOKUP(TEXT($E1502,0),'Angaben Stationen'!$E$14:$J$213,6,0),""))</f>
        <v/>
      </c>
      <c r="E1502" s="287"/>
      <c r="F1502" s="234"/>
      <c r="G1502" s="234"/>
      <c r="H1502" s="263"/>
      <c r="I1502" s="169"/>
      <c r="K1502" s="445" t="str">
        <f t="shared" si="180"/>
        <v>Leer</v>
      </c>
      <c r="L1502" s="445" t="str">
        <f>VLOOKUP($D1502,{"29 - Psychiatrie (Erwachsene)","BGI";"297 - stationsäquivalente Behandlung in der Erwachsenenpsychiatrie (29)","BGI";"30 - Kinder- und Jugendpsychiatrie","BGII";"307 - stationsäquivalente Behandlung in der Kinder- und Jugendpsychiatrie (30)","BGII";"31 - Psychosomatik","BGI";"","Leer"},2,0)</f>
        <v>Leer</v>
      </c>
      <c r="M1502" s="445">
        <f t="shared" si="177"/>
        <v>0</v>
      </c>
      <c r="N1502" s="445">
        <f t="shared" si="178"/>
        <v>0</v>
      </c>
      <c r="O1502" s="445">
        <f t="shared" si="181"/>
        <v>0</v>
      </c>
      <c r="P1502" s="445">
        <f t="shared" si="182"/>
        <v>0</v>
      </c>
      <c r="Q1502" s="445">
        <f t="shared" si="183"/>
        <v>0</v>
      </c>
      <c r="R1502" s="415" t="str">
        <f t="shared" si="184"/>
        <v>Leer</v>
      </c>
      <c r="S1502" s="445">
        <f>IF('Angaben KH-Standort'!D$29='A4'!D1502,IF('Angaben KH-Standort'!E$29="Ja",1,0),0)</f>
        <v>0</v>
      </c>
      <c r="T1502" s="445">
        <f>IF('Angaben KH-Standort'!D$30='A4'!D1502,IF('Angaben KH-Standort'!E$30="Ja",1,0),0)</f>
        <v>0</v>
      </c>
      <c r="U1502" s="445">
        <f>IF('Angaben KH-Standort'!D$31='A4'!D1502,IF('Angaben KH-Standort'!E$31="Ja",1,0),0)</f>
        <v>0</v>
      </c>
    </row>
    <row r="1503" spans="2:21" ht="15" customHeight="1" x14ac:dyDescent="0.3">
      <c r="B1503" s="70" t="str">
        <f t="shared" si="179"/>
        <v>!!!</v>
      </c>
      <c r="C1503" s="265" t="str">
        <f>IF(ISERROR(IF(LEN(E1503)&gt;0,VLOOKUP(TEXT($E1503,0),'Angaben Stationen'!$E$14:$J$213,5,0),"")),"?",IF(LEN(E1503)&gt;0,VLOOKUP(TEXT($E1503,0),'Angaben Stationen'!$E$14:$J$213,5,0),""))</f>
        <v/>
      </c>
      <c r="D1503" s="232" t="str">
        <f>IF(ISERROR(IF(LEN(E1503)&gt;0,VLOOKUP(TEXT($E1503,0),'Angaben Stationen'!$E$14:$J$213,6,0),"")),"STATION IST NICHT VORHANDEN",IF(LEN(E1503)&gt;0,VLOOKUP(TEXT($E1503,0),'Angaben Stationen'!$E$14:$J$213,6,0),""))</f>
        <v/>
      </c>
      <c r="E1503" s="287"/>
      <c r="F1503" s="234"/>
      <c r="G1503" s="234"/>
      <c r="H1503" s="263"/>
      <c r="I1503" s="169"/>
      <c r="K1503" s="445" t="str">
        <f t="shared" si="180"/>
        <v>Leer</v>
      </c>
      <c r="L1503" s="445" t="str">
        <f>VLOOKUP($D1503,{"29 - Psychiatrie (Erwachsene)","BGI";"297 - stationsäquivalente Behandlung in der Erwachsenenpsychiatrie (29)","BGI";"30 - Kinder- und Jugendpsychiatrie","BGII";"307 - stationsäquivalente Behandlung in der Kinder- und Jugendpsychiatrie (30)","BGII";"31 - Psychosomatik","BGI";"","Leer"},2,0)</f>
        <v>Leer</v>
      </c>
      <c r="M1503" s="445">
        <f t="shared" si="177"/>
        <v>0</v>
      </c>
      <c r="N1503" s="445">
        <f t="shared" si="178"/>
        <v>0</v>
      </c>
      <c r="O1503" s="445">
        <f t="shared" si="181"/>
        <v>0</v>
      </c>
      <c r="P1503" s="445">
        <f t="shared" si="182"/>
        <v>0</v>
      </c>
      <c r="Q1503" s="445">
        <f t="shared" si="183"/>
        <v>0</v>
      </c>
      <c r="R1503" s="415" t="str">
        <f t="shared" si="184"/>
        <v>Leer</v>
      </c>
      <c r="S1503" s="445">
        <f>IF('Angaben KH-Standort'!D$29='A4'!D1503,IF('Angaben KH-Standort'!E$29="Ja",1,0),0)</f>
        <v>0</v>
      </c>
      <c r="T1503" s="445">
        <f>IF('Angaben KH-Standort'!D$30='A4'!D1503,IF('Angaben KH-Standort'!E$30="Ja",1,0),0)</f>
        <v>0</v>
      </c>
      <c r="U1503" s="445">
        <f>IF('Angaben KH-Standort'!D$31='A4'!D1503,IF('Angaben KH-Standort'!E$31="Ja",1,0),0)</f>
        <v>0</v>
      </c>
    </row>
    <row r="1504" spans="2:21" ht="15" customHeight="1" x14ac:dyDescent="0.3">
      <c r="B1504" s="70" t="str">
        <f t="shared" si="179"/>
        <v>!!!</v>
      </c>
      <c r="C1504" s="265" t="str">
        <f>IF(ISERROR(IF(LEN(E1504)&gt;0,VLOOKUP(TEXT($E1504,0),'Angaben Stationen'!$E$14:$J$213,5,0),"")),"?",IF(LEN(E1504)&gt;0,VLOOKUP(TEXT($E1504,0),'Angaben Stationen'!$E$14:$J$213,5,0),""))</f>
        <v/>
      </c>
      <c r="D1504" s="232" t="str">
        <f>IF(ISERROR(IF(LEN(E1504)&gt;0,VLOOKUP(TEXT($E1504,0),'Angaben Stationen'!$E$14:$J$213,6,0),"")),"STATION IST NICHT VORHANDEN",IF(LEN(E1504)&gt;0,VLOOKUP(TEXT($E1504,0),'Angaben Stationen'!$E$14:$J$213,6,0),""))</f>
        <v/>
      </c>
      <c r="E1504" s="287"/>
      <c r="F1504" s="234"/>
      <c r="G1504" s="234"/>
      <c r="H1504" s="263"/>
      <c r="I1504" s="169"/>
      <c r="K1504" s="445" t="str">
        <f t="shared" si="180"/>
        <v>Leer</v>
      </c>
      <c r="L1504" s="445" t="str">
        <f>VLOOKUP($D1504,{"29 - Psychiatrie (Erwachsene)","BGI";"297 - stationsäquivalente Behandlung in der Erwachsenenpsychiatrie (29)","BGI";"30 - Kinder- und Jugendpsychiatrie","BGII";"307 - stationsäquivalente Behandlung in der Kinder- und Jugendpsychiatrie (30)","BGII";"31 - Psychosomatik","BGI";"","Leer"},2,0)</f>
        <v>Leer</v>
      </c>
      <c r="M1504" s="445">
        <f t="shared" si="177"/>
        <v>0</v>
      </c>
      <c r="N1504" s="445">
        <f t="shared" si="178"/>
        <v>0</v>
      </c>
      <c r="O1504" s="445">
        <f t="shared" si="181"/>
        <v>0</v>
      </c>
      <c r="P1504" s="445">
        <f t="shared" si="182"/>
        <v>0</v>
      </c>
      <c r="Q1504" s="445">
        <f t="shared" si="183"/>
        <v>0</v>
      </c>
      <c r="R1504" s="415" t="str">
        <f t="shared" si="184"/>
        <v>Leer</v>
      </c>
      <c r="S1504" s="445">
        <f>IF('Angaben KH-Standort'!D$29='A4'!D1504,IF('Angaben KH-Standort'!E$29="Ja",1,0),0)</f>
        <v>0</v>
      </c>
      <c r="T1504" s="445">
        <f>IF('Angaben KH-Standort'!D$30='A4'!D1504,IF('Angaben KH-Standort'!E$30="Ja",1,0),0)</f>
        <v>0</v>
      </c>
      <c r="U1504" s="445">
        <f>IF('Angaben KH-Standort'!D$31='A4'!D1504,IF('Angaben KH-Standort'!E$31="Ja",1,0),0)</f>
        <v>0</v>
      </c>
    </row>
    <row r="1505" spans="2:21" ht="15" customHeight="1" x14ac:dyDescent="0.3">
      <c r="B1505" s="70" t="str">
        <f t="shared" si="179"/>
        <v>!!!</v>
      </c>
      <c r="C1505" s="265" t="str">
        <f>IF(ISERROR(IF(LEN(E1505)&gt;0,VLOOKUP(TEXT($E1505,0),'Angaben Stationen'!$E$14:$J$213,5,0),"")),"?",IF(LEN(E1505)&gt;0,VLOOKUP(TEXT($E1505,0),'Angaben Stationen'!$E$14:$J$213,5,0),""))</f>
        <v/>
      </c>
      <c r="D1505" s="232" t="str">
        <f>IF(ISERROR(IF(LEN(E1505)&gt;0,VLOOKUP(TEXT($E1505,0),'Angaben Stationen'!$E$14:$J$213,6,0),"")),"STATION IST NICHT VORHANDEN",IF(LEN(E1505)&gt;0,VLOOKUP(TEXT($E1505,0),'Angaben Stationen'!$E$14:$J$213,6,0),""))</f>
        <v/>
      </c>
      <c r="E1505" s="287"/>
      <c r="F1505" s="234"/>
      <c r="G1505" s="234"/>
      <c r="H1505" s="263"/>
      <c r="I1505" s="169"/>
      <c r="K1505" s="445" t="str">
        <f t="shared" si="180"/>
        <v>Leer</v>
      </c>
      <c r="L1505" s="445" t="str">
        <f>VLOOKUP($D1505,{"29 - Psychiatrie (Erwachsene)","BGI";"297 - stationsäquivalente Behandlung in der Erwachsenenpsychiatrie (29)","BGI";"30 - Kinder- und Jugendpsychiatrie","BGII";"307 - stationsäquivalente Behandlung in der Kinder- und Jugendpsychiatrie (30)","BGII";"31 - Psychosomatik","BGI";"","Leer"},2,0)</f>
        <v>Leer</v>
      </c>
      <c r="M1505" s="445">
        <f t="shared" si="177"/>
        <v>0</v>
      </c>
      <c r="N1505" s="445">
        <f t="shared" si="178"/>
        <v>0</v>
      </c>
      <c r="O1505" s="445">
        <f t="shared" si="181"/>
        <v>0</v>
      </c>
      <c r="P1505" s="445">
        <f t="shared" si="182"/>
        <v>0</v>
      </c>
      <c r="Q1505" s="445">
        <f t="shared" si="183"/>
        <v>0</v>
      </c>
      <c r="R1505" s="415" t="str">
        <f t="shared" si="184"/>
        <v>Leer</v>
      </c>
      <c r="S1505" s="445">
        <f>IF('Angaben KH-Standort'!D$29='A4'!D1505,IF('Angaben KH-Standort'!E$29="Ja",1,0),0)</f>
        <v>0</v>
      </c>
      <c r="T1505" s="445">
        <f>IF('Angaben KH-Standort'!D$30='A4'!D1505,IF('Angaben KH-Standort'!E$30="Ja",1,0),0)</f>
        <v>0</v>
      </c>
      <c r="U1505" s="445">
        <f>IF('Angaben KH-Standort'!D$31='A4'!D1505,IF('Angaben KH-Standort'!E$31="Ja",1,0),0)</f>
        <v>0</v>
      </c>
    </row>
    <row r="1506" spans="2:21" ht="15" customHeight="1" x14ac:dyDescent="0.3">
      <c r="B1506" s="70" t="str">
        <f t="shared" si="179"/>
        <v>!!!</v>
      </c>
      <c r="C1506" s="265" t="str">
        <f>IF(ISERROR(IF(LEN(E1506)&gt;0,VLOOKUP(TEXT($E1506,0),'Angaben Stationen'!$E$14:$J$213,5,0),"")),"?",IF(LEN(E1506)&gt;0,VLOOKUP(TEXT($E1506,0),'Angaben Stationen'!$E$14:$J$213,5,0),""))</f>
        <v/>
      </c>
      <c r="D1506" s="232" t="str">
        <f>IF(ISERROR(IF(LEN(E1506)&gt;0,VLOOKUP(TEXT($E1506,0),'Angaben Stationen'!$E$14:$J$213,6,0),"")),"STATION IST NICHT VORHANDEN",IF(LEN(E1506)&gt;0,VLOOKUP(TEXT($E1506,0),'Angaben Stationen'!$E$14:$J$213,6,0),""))</f>
        <v/>
      </c>
      <c r="E1506" s="287"/>
      <c r="F1506" s="234"/>
      <c r="G1506" s="234"/>
      <c r="H1506" s="263"/>
      <c r="I1506" s="169"/>
      <c r="K1506" s="445" t="str">
        <f t="shared" si="180"/>
        <v>Leer</v>
      </c>
      <c r="L1506" s="445" t="str">
        <f>VLOOKUP($D1506,{"29 - Psychiatrie (Erwachsene)","BGI";"297 - stationsäquivalente Behandlung in der Erwachsenenpsychiatrie (29)","BGI";"30 - Kinder- und Jugendpsychiatrie","BGII";"307 - stationsäquivalente Behandlung in der Kinder- und Jugendpsychiatrie (30)","BGII";"31 - Psychosomatik","BGI";"","Leer"},2,0)</f>
        <v>Leer</v>
      </c>
      <c r="M1506" s="445">
        <f t="shared" ref="M1506:M1569" si="185">IF(LEN(B1506)&gt;0,0,1)</f>
        <v>0</v>
      </c>
      <c r="N1506" s="445">
        <f t="shared" ref="N1506:N1569" si="186">IF(E1506&lt;&gt;"",1,0)</f>
        <v>0</v>
      </c>
      <c r="O1506" s="445">
        <f t="shared" si="181"/>
        <v>0</v>
      </c>
      <c r="P1506" s="445">
        <f t="shared" si="182"/>
        <v>0</v>
      </c>
      <c r="Q1506" s="445">
        <f t="shared" si="183"/>
        <v>0</v>
      </c>
      <c r="R1506" s="415" t="str">
        <f t="shared" si="184"/>
        <v>Leer</v>
      </c>
      <c r="S1506" s="445">
        <f>IF('Angaben KH-Standort'!D$29='A4'!D1506,IF('Angaben KH-Standort'!E$29="Ja",1,0),0)</f>
        <v>0</v>
      </c>
      <c r="T1506" s="445">
        <f>IF('Angaben KH-Standort'!D$30='A4'!D1506,IF('Angaben KH-Standort'!E$30="Ja",1,0),0)</f>
        <v>0</v>
      </c>
      <c r="U1506" s="445">
        <f>IF('Angaben KH-Standort'!D$31='A4'!D1506,IF('Angaben KH-Standort'!E$31="Ja",1,0),0)</f>
        <v>0</v>
      </c>
    </row>
    <row r="1507" spans="2:21" ht="15" customHeight="1" x14ac:dyDescent="0.3">
      <c r="B1507" s="70" t="str">
        <f t="shared" ref="B1507:B1570" si="187">IF(SUM(N1507:Q1507)&lt;4,"!!!","")</f>
        <v>!!!</v>
      </c>
      <c r="C1507" s="265" t="str">
        <f>IF(ISERROR(IF(LEN(E1507)&gt;0,VLOOKUP(TEXT($E1507,0),'Angaben Stationen'!$E$14:$J$213,5,0),"")),"?",IF(LEN(E1507)&gt;0,VLOOKUP(TEXT($E1507,0),'Angaben Stationen'!$E$14:$J$213,5,0),""))</f>
        <v/>
      </c>
      <c r="D1507" s="232" t="str">
        <f>IF(ISERROR(IF(LEN(E1507)&gt;0,VLOOKUP(TEXT($E1507,0),'Angaben Stationen'!$E$14:$J$213,6,0),"")),"STATION IST NICHT VORHANDEN",IF(LEN(E1507)&gt;0,VLOOKUP(TEXT($E1507,0),'Angaben Stationen'!$E$14:$J$213,6,0),""))</f>
        <v/>
      </c>
      <c r="E1507" s="287"/>
      <c r="F1507" s="234"/>
      <c r="G1507" s="234"/>
      <c r="H1507" s="263"/>
      <c r="I1507" s="169"/>
      <c r="K1507" s="445" t="str">
        <f t="shared" ref="K1507:K1570" si="188">IF($E1507&lt;&gt;"","Monat","Leer")</f>
        <v>Leer</v>
      </c>
      <c r="L1507" s="445" t="str">
        <f>VLOOKUP($D1507,{"29 - Psychiatrie (Erwachsene)","BGI";"297 - stationsäquivalente Behandlung in der Erwachsenenpsychiatrie (29)","BGI";"30 - Kinder- und Jugendpsychiatrie","BGII";"307 - stationsäquivalente Behandlung in der Kinder- und Jugendpsychiatrie (30)","BGII";"31 - Psychosomatik","BGI";"","Leer"},2,0)</f>
        <v>Leer</v>
      </c>
      <c r="M1507" s="445">
        <f t="shared" si="185"/>
        <v>0</v>
      </c>
      <c r="N1507" s="445">
        <f t="shared" si="186"/>
        <v>0</v>
      </c>
      <c r="O1507" s="445">
        <f t="shared" ref="O1507:O1570" si="189">IF(VALUE($F1507)&gt;0,1,0)</f>
        <v>0</v>
      </c>
      <c r="P1507" s="445">
        <f t="shared" ref="P1507:P1570" si="190">IF(LEN($G1507)&gt;0,1,0)</f>
        <v>0</v>
      </c>
      <c r="Q1507" s="445">
        <f t="shared" ref="Q1507:Q1570" si="191">IF(LEN($H1507)&gt;0,1,0)</f>
        <v>0</v>
      </c>
      <c r="R1507" s="415" t="str">
        <f t="shared" ref="R1507:R1570" si="192">IF(D1507&lt;&gt;"",IF(SUM(S1507:U1507)&gt;0,"Ja","Nein"),"Leer")</f>
        <v>Leer</v>
      </c>
      <c r="S1507" s="445">
        <f>IF('Angaben KH-Standort'!D$29='A4'!D1507,IF('Angaben KH-Standort'!E$29="Ja",1,0),0)</f>
        <v>0</v>
      </c>
      <c r="T1507" s="445">
        <f>IF('Angaben KH-Standort'!D$30='A4'!D1507,IF('Angaben KH-Standort'!E$30="Ja",1,0),0)</f>
        <v>0</v>
      </c>
      <c r="U1507" s="445">
        <f>IF('Angaben KH-Standort'!D$31='A4'!D1507,IF('Angaben KH-Standort'!E$31="Ja",1,0),0)</f>
        <v>0</v>
      </c>
    </row>
    <row r="1508" spans="2:21" ht="15" customHeight="1" x14ac:dyDescent="0.3">
      <c r="B1508" s="70" t="str">
        <f t="shared" si="187"/>
        <v>!!!</v>
      </c>
      <c r="C1508" s="265" t="str">
        <f>IF(ISERROR(IF(LEN(E1508)&gt;0,VLOOKUP(TEXT($E1508,0),'Angaben Stationen'!$E$14:$J$213,5,0),"")),"?",IF(LEN(E1508)&gt;0,VLOOKUP(TEXT($E1508,0),'Angaben Stationen'!$E$14:$J$213,5,0),""))</f>
        <v/>
      </c>
      <c r="D1508" s="232" t="str">
        <f>IF(ISERROR(IF(LEN(E1508)&gt;0,VLOOKUP(TEXT($E1508,0),'Angaben Stationen'!$E$14:$J$213,6,0),"")),"STATION IST NICHT VORHANDEN",IF(LEN(E1508)&gt;0,VLOOKUP(TEXT($E1508,0),'Angaben Stationen'!$E$14:$J$213,6,0),""))</f>
        <v/>
      </c>
      <c r="E1508" s="287"/>
      <c r="F1508" s="234"/>
      <c r="G1508" s="234"/>
      <c r="H1508" s="263"/>
      <c r="I1508" s="169"/>
      <c r="K1508" s="445" t="str">
        <f t="shared" si="188"/>
        <v>Leer</v>
      </c>
      <c r="L1508" s="445" t="str">
        <f>VLOOKUP($D1508,{"29 - Psychiatrie (Erwachsene)","BGI";"297 - stationsäquivalente Behandlung in der Erwachsenenpsychiatrie (29)","BGI";"30 - Kinder- und Jugendpsychiatrie","BGII";"307 - stationsäquivalente Behandlung in der Kinder- und Jugendpsychiatrie (30)","BGII";"31 - Psychosomatik","BGI";"","Leer"},2,0)</f>
        <v>Leer</v>
      </c>
      <c r="M1508" s="445">
        <f t="shared" si="185"/>
        <v>0</v>
      </c>
      <c r="N1508" s="445">
        <f t="shared" si="186"/>
        <v>0</v>
      </c>
      <c r="O1508" s="445">
        <f t="shared" si="189"/>
        <v>0</v>
      </c>
      <c r="P1508" s="445">
        <f t="shared" si="190"/>
        <v>0</v>
      </c>
      <c r="Q1508" s="445">
        <f t="shared" si="191"/>
        <v>0</v>
      </c>
      <c r="R1508" s="415" t="str">
        <f t="shared" si="192"/>
        <v>Leer</v>
      </c>
      <c r="S1508" s="445">
        <f>IF('Angaben KH-Standort'!D$29='A4'!D1508,IF('Angaben KH-Standort'!E$29="Ja",1,0),0)</f>
        <v>0</v>
      </c>
      <c r="T1508" s="445">
        <f>IF('Angaben KH-Standort'!D$30='A4'!D1508,IF('Angaben KH-Standort'!E$30="Ja",1,0),0)</f>
        <v>0</v>
      </c>
      <c r="U1508" s="445">
        <f>IF('Angaben KH-Standort'!D$31='A4'!D1508,IF('Angaben KH-Standort'!E$31="Ja",1,0),0)</f>
        <v>0</v>
      </c>
    </row>
    <row r="1509" spans="2:21" ht="15" customHeight="1" x14ac:dyDescent="0.3">
      <c r="B1509" s="70" t="str">
        <f t="shared" si="187"/>
        <v>!!!</v>
      </c>
      <c r="C1509" s="265" t="str">
        <f>IF(ISERROR(IF(LEN(E1509)&gt;0,VLOOKUP(TEXT($E1509,0),'Angaben Stationen'!$E$14:$J$213,5,0),"")),"?",IF(LEN(E1509)&gt;0,VLOOKUP(TEXT($E1509,0),'Angaben Stationen'!$E$14:$J$213,5,0),""))</f>
        <v/>
      </c>
      <c r="D1509" s="232" t="str">
        <f>IF(ISERROR(IF(LEN(E1509)&gt;0,VLOOKUP(TEXT($E1509,0),'Angaben Stationen'!$E$14:$J$213,6,0),"")),"STATION IST NICHT VORHANDEN",IF(LEN(E1509)&gt;0,VLOOKUP(TEXT($E1509,0),'Angaben Stationen'!$E$14:$J$213,6,0),""))</f>
        <v/>
      </c>
      <c r="E1509" s="287"/>
      <c r="F1509" s="234"/>
      <c r="G1509" s="234"/>
      <c r="H1509" s="263"/>
      <c r="I1509" s="169"/>
      <c r="K1509" s="445" t="str">
        <f t="shared" si="188"/>
        <v>Leer</v>
      </c>
      <c r="L1509" s="445" t="str">
        <f>VLOOKUP($D1509,{"29 - Psychiatrie (Erwachsene)","BGI";"297 - stationsäquivalente Behandlung in der Erwachsenenpsychiatrie (29)","BGI";"30 - Kinder- und Jugendpsychiatrie","BGII";"307 - stationsäquivalente Behandlung in der Kinder- und Jugendpsychiatrie (30)","BGII";"31 - Psychosomatik","BGI";"","Leer"},2,0)</f>
        <v>Leer</v>
      </c>
      <c r="M1509" s="445">
        <f t="shared" si="185"/>
        <v>0</v>
      </c>
      <c r="N1509" s="445">
        <f t="shared" si="186"/>
        <v>0</v>
      </c>
      <c r="O1509" s="445">
        <f t="shared" si="189"/>
        <v>0</v>
      </c>
      <c r="P1509" s="445">
        <f t="shared" si="190"/>
        <v>0</v>
      </c>
      <c r="Q1509" s="445">
        <f t="shared" si="191"/>
        <v>0</v>
      </c>
      <c r="R1509" s="415" t="str">
        <f t="shared" si="192"/>
        <v>Leer</v>
      </c>
      <c r="S1509" s="445">
        <f>IF('Angaben KH-Standort'!D$29='A4'!D1509,IF('Angaben KH-Standort'!E$29="Ja",1,0),0)</f>
        <v>0</v>
      </c>
      <c r="T1509" s="445">
        <f>IF('Angaben KH-Standort'!D$30='A4'!D1509,IF('Angaben KH-Standort'!E$30="Ja",1,0),0)</f>
        <v>0</v>
      </c>
      <c r="U1509" s="445">
        <f>IF('Angaben KH-Standort'!D$31='A4'!D1509,IF('Angaben KH-Standort'!E$31="Ja",1,0),0)</f>
        <v>0</v>
      </c>
    </row>
    <row r="1510" spans="2:21" ht="15" customHeight="1" x14ac:dyDescent="0.3">
      <c r="B1510" s="70" t="str">
        <f t="shared" si="187"/>
        <v>!!!</v>
      </c>
      <c r="C1510" s="265" t="str">
        <f>IF(ISERROR(IF(LEN(E1510)&gt;0,VLOOKUP(TEXT($E1510,0),'Angaben Stationen'!$E$14:$J$213,5,0),"")),"?",IF(LEN(E1510)&gt;0,VLOOKUP(TEXT($E1510,0),'Angaben Stationen'!$E$14:$J$213,5,0),""))</f>
        <v/>
      </c>
      <c r="D1510" s="232" t="str">
        <f>IF(ISERROR(IF(LEN(E1510)&gt;0,VLOOKUP(TEXT($E1510,0),'Angaben Stationen'!$E$14:$J$213,6,0),"")),"STATION IST NICHT VORHANDEN",IF(LEN(E1510)&gt;0,VLOOKUP(TEXT($E1510,0),'Angaben Stationen'!$E$14:$J$213,6,0),""))</f>
        <v/>
      </c>
      <c r="E1510" s="287"/>
      <c r="F1510" s="234"/>
      <c r="G1510" s="234"/>
      <c r="H1510" s="263"/>
      <c r="I1510" s="169"/>
      <c r="K1510" s="445" t="str">
        <f t="shared" si="188"/>
        <v>Leer</v>
      </c>
      <c r="L1510" s="445" t="str">
        <f>VLOOKUP($D1510,{"29 - Psychiatrie (Erwachsene)","BGI";"297 - stationsäquivalente Behandlung in der Erwachsenenpsychiatrie (29)","BGI";"30 - Kinder- und Jugendpsychiatrie","BGII";"307 - stationsäquivalente Behandlung in der Kinder- und Jugendpsychiatrie (30)","BGII";"31 - Psychosomatik","BGI";"","Leer"},2,0)</f>
        <v>Leer</v>
      </c>
      <c r="M1510" s="445">
        <f t="shared" si="185"/>
        <v>0</v>
      </c>
      <c r="N1510" s="445">
        <f t="shared" si="186"/>
        <v>0</v>
      </c>
      <c r="O1510" s="445">
        <f t="shared" si="189"/>
        <v>0</v>
      </c>
      <c r="P1510" s="445">
        <f t="shared" si="190"/>
        <v>0</v>
      </c>
      <c r="Q1510" s="445">
        <f t="shared" si="191"/>
        <v>0</v>
      </c>
      <c r="R1510" s="415" t="str">
        <f t="shared" si="192"/>
        <v>Leer</v>
      </c>
      <c r="S1510" s="445">
        <f>IF('Angaben KH-Standort'!D$29='A4'!D1510,IF('Angaben KH-Standort'!E$29="Ja",1,0),0)</f>
        <v>0</v>
      </c>
      <c r="T1510" s="445">
        <f>IF('Angaben KH-Standort'!D$30='A4'!D1510,IF('Angaben KH-Standort'!E$30="Ja",1,0),0)</f>
        <v>0</v>
      </c>
      <c r="U1510" s="445">
        <f>IF('Angaben KH-Standort'!D$31='A4'!D1510,IF('Angaben KH-Standort'!E$31="Ja",1,0),0)</f>
        <v>0</v>
      </c>
    </row>
    <row r="1511" spans="2:21" ht="15" customHeight="1" x14ac:dyDescent="0.3">
      <c r="B1511" s="70" t="str">
        <f t="shared" si="187"/>
        <v>!!!</v>
      </c>
      <c r="C1511" s="265" t="str">
        <f>IF(ISERROR(IF(LEN(E1511)&gt;0,VLOOKUP(TEXT($E1511,0),'Angaben Stationen'!$E$14:$J$213,5,0),"")),"?",IF(LEN(E1511)&gt;0,VLOOKUP(TEXT($E1511,0),'Angaben Stationen'!$E$14:$J$213,5,0),""))</f>
        <v/>
      </c>
      <c r="D1511" s="232" t="str">
        <f>IF(ISERROR(IF(LEN(E1511)&gt;0,VLOOKUP(TEXT($E1511,0),'Angaben Stationen'!$E$14:$J$213,6,0),"")),"STATION IST NICHT VORHANDEN",IF(LEN(E1511)&gt;0,VLOOKUP(TEXT($E1511,0),'Angaben Stationen'!$E$14:$J$213,6,0),""))</f>
        <v/>
      </c>
      <c r="E1511" s="287"/>
      <c r="F1511" s="234"/>
      <c r="G1511" s="234"/>
      <c r="H1511" s="263"/>
      <c r="I1511" s="169"/>
      <c r="K1511" s="445" t="str">
        <f t="shared" si="188"/>
        <v>Leer</v>
      </c>
      <c r="L1511" s="445" t="str">
        <f>VLOOKUP($D1511,{"29 - Psychiatrie (Erwachsene)","BGI";"297 - stationsäquivalente Behandlung in der Erwachsenenpsychiatrie (29)","BGI";"30 - Kinder- und Jugendpsychiatrie","BGII";"307 - stationsäquivalente Behandlung in der Kinder- und Jugendpsychiatrie (30)","BGII";"31 - Psychosomatik","BGI";"","Leer"},2,0)</f>
        <v>Leer</v>
      </c>
      <c r="M1511" s="445">
        <f t="shared" si="185"/>
        <v>0</v>
      </c>
      <c r="N1511" s="445">
        <f t="shared" si="186"/>
        <v>0</v>
      </c>
      <c r="O1511" s="445">
        <f t="shared" si="189"/>
        <v>0</v>
      </c>
      <c r="P1511" s="445">
        <f t="shared" si="190"/>
        <v>0</v>
      </c>
      <c r="Q1511" s="445">
        <f t="shared" si="191"/>
        <v>0</v>
      </c>
      <c r="R1511" s="415" t="str">
        <f t="shared" si="192"/>
        <v>Leer</v>
      </c>
      <c r="S1511" s="445">
        <f>IF('Angaben KH-Standort'!D$29='A4'!D1511,IF('Angaben KH-Standort'!E$29="Ja",1,0),0)</f>
        <v>0</v>
      </c>
      <c r="T1511" s="445">
        <f>IF('Angaben KH-Standort'!D$30='A4'!D1511,IF('Angaben KH-Standort'!E$30="Ja",1,0),0)</f>
        <v>0</v>
      </c>
      <c r="U1511" s="445">
        <f>IF('Angaben KH-Standort'!D$31='A4'!D1511,IF('Angaben KH-Standort'!E$31="Ja",1,0),0)</f>
        <v>0</v>
      </c>
    </row>
    <row r="1512" spans="2:21" ht="15" customHeight="1" x14ac:dyDescent="0.3">
      <c r="B1512" s="70" t="str">
        <f t="shared" si="187"/>
        <v>!!!</v>
      </c>
      <c r="C1512" s="265" t="str">
        <f>IF(ISERROR(IF(LEN(E1512)&gt;0,VLOOKUP(TEXT($E1512,0),'Angaben Stationen'!$E$14:$J$213,5,0),"")),"?",IF(LEN(E1512)&gt;0,VLOOKUP(TEXT($E1512,0),'Angaben Stationen'!$E$14:$J$213,5,0),""))</f>
        <v/>
      </c>
      <c r="D1512" s="232" t="str">
        <f>IF(ISERROR(IF(LEN(E1512)&gt;0,VLOOKUP(TEXT($E1512,0),'Angaben Stationen'!$E$14:$J$213,6,0),"")),"STATION IST NICHT VORHANDEN",IF(LEN(E1512)&gt;0,VLOOKUP(TEXT($E1512,0),'Angaben Stationen'!$E$14:$J$213,6,0),""))</f>
        <v/>
      </c>
      <c r="E1512" s="287"/>
      <c r="F1512" s="234"/>
      <c r="G1512" s="234"/>
      <c r="H1512" s="263"/>
      <c r="I1512" s="169"/>
      <c r="K1512" s="445" t="str">
        <f t="shared" si="188"/>
        <v>Leer</v>
      </c>
      <c r="L1512" s="445" t="str">
        <f>VLOOKUP($D1512,{"29 - Psychiatrie (Erwachsene)","BGI";"297 - stationsäquivalente Behandlung in der Erwachsenenpsychiatrie (29)","BGI";"30 - Kinder- und Jugendpsychiatrie","BGII";"307 - stationsäquivalente Behandlung in der Kinder- und Jugendpsychiatrie (30)","BGII";"31 - Psychosomatik","BGI";"","Leer"},2,0)</f>
        <v>Leer</v>
      </c>
      <c r="M1512" s="445">
        <f t="shared" si="185"/>
        <v>0</v>
      </c>
      <c r="N1512" s="445">
        <f t="shared" si="186"/>
        <v>0</v>
      </c>
      <c r="O1512" s="445">
        <f t="shared" si="189"/>
        <v>0</v>
      </c>
      <c r="P1512" s="445">
        <f t="shared" si="190"/>
        <v>0</v>
      </c>
      <c r="Q1512" s="445">
        <f t="shared" si="191"/>
        <v>0</v>
      </c>
      <c r="R1512" s="415" t="str">
        <f t="shared" si="192"/>
        <v>Leer</v>
      </c>
      <c r="S1512" s="445">
        <f>IF('Angaben KH-Standort'!D$29='A4'!D1512,IF('Angaben KH-Standort'!E$29="Ja",1,0),0)</f>
        <v>0</v>
      </c>
      <c r="T1512" s="445">
        <f>IF('Angaben KH-Standort'!D$30='A4'!D1512,IF('Angaben KH-Standort'!E$30="Ja",1,0),0)</f>
        <v>0</v>
      </c>
      <c r="U1512" s="445">
        <f>IF('Angaben KH-Standort'!D$31='A4'!D1512,IF('Angaben KH-Standort'!E$31="Ja",1,0),0)</f>
        <v>0</v>
      </c>
    </row>
    <row r="1513" spans="2:21" ht="15" customHeight="1" x14ac:dyDescent="0.3">
      <c r="B1513" s="70" t="str">
        <f t="shared" si="187"/>
        <v>!!!</v>
      </c>
      <c r="C1513" s="265" t="str">
        <f>IF(ISERROR(IF(LEN(E1513)&gt;0,VLOOKUP(TEXT($E1513,0),'Angaben Stationen'!$E$14:$J$213,5,0),"")),"?",IF(LEN(E1513)&gt;0,VLOOKUP(TEXT($E1513,0),'Angaben Stationen'!$E$14:$J$213,5,0),""))</f>
        <v/>
      </c>
      <c r="D1513" s="232" t="str">
        <f>IF(ISERROR(IF(LEN(E1513)&gt;0,VLOOKUP(TEXT($E1513,0),'Angaben Stationen'!$E$14:$J$213,6,0),"")),"STATION IST NICHT VORHANDEN",IF(LEN(E1513)&gt;0,VLOOKUP(TEXT($E1513,0),'Angaben Stationen'!$E$14:$J$213,6,0),""))</f>
        <v/>
      </c>
      <c r="E1513" s="287"/>
      <c r="F1513" s="234"/>
      <c r="G1513" s="234"/>
      <c r="H1513" s="263"/>
      <c r="I1513" s="169"/>
      <c r="K1513" s="445" t="str">
        <f t="shared" si="188"/>
        <v>Leer</v>
      </c>
      <c r="L1513" s="445" t="str">
        <f>VLOOKUP($D1513,{"29 - Psychiatrie (Erwachsene)","BGI";"297 - stationsäquivalente Behandlung in der Erwachsenenpsychiatrie (29)","BGI";"30 - Kinder- und Jugendpsychiatrie","BGII";"307 - stationsäquivalente Behandlung in der Kinder- und Jugendpsychiatrie (30)","BGII";"31 - Psychosomatik","BGI";"","Leer"},2,0)</f>
        <v>Leer</v>
      </c>
      <c r="M1513" s="445">
        <f t="shared" si="185"/>
        <v>0</v>
      </c>
      <c r="N1513" s="445">
        <f t="shared" si="186"/>
        <v>0</v>
      </c>
      <c r="O1513" s="445">
        <f t="shared" si="189"/>
        <v>0</v>
      </c>
      <c r="P1513" s="445">
        <f t="shared" si="190"/>
        <v>0</v>
      </c>
      <c r="Q1513" s="445">
        <f t="shared" si="191"/>
        <v>0</v>
      </c>
      <c r="R1513" s="415" t="str">
        <f t="shared" si="192"/>
        <v>Leer</v>
      </c>
      <c r="S1513" s="445">
        <f>IF('Angaben KH-Standort'!D$29='A4'!D1513,IF('Angaben KH-Standort'!E$29="Ja",1,0),0)</f>
        <v>0</v>
      </c>
      <c r="T1513" s="445">
        <f>IF('Angaben KH-Standort'!D$30='A4'!D1513,IF('Angaben KH-Standort'!E$30="Ja",1,0),0)</f>
        <v>0</v>
      </c>
      <c r="U1513" s="445">
        <f>IF('Angaben KH-Standort'!D$31='A4'!D1513,IF('Angaben KH-Standort'!E$31="Ja",1,0),0)</f>
        <v>0</v>
      </c>
    </row>
    <row r="1514" spans="2:21" ht="15" customHeight="1" x14ac:dyDescent="0.3">
      <c r="B1514" s="70" t="str">
        <f t="shared" si="187"/>
        <v>!!!</v>
      </c>
      <c r="C1514" s="265" t="str">
        <f>IF(ISERROR(IF(LEN(E1514)&gt;0,VLOOKUP(TEXT($E1514,0),'Angaben Stationen'!$E$14:$J$213,5,0),"")),"?",IF(LEN(E1514)&gt;0,VLOOKUP(TEXT($E1514,0),'Angaben Stationen'!$E$14:$J$213,5,0),""))</f>
        <v/>
      </c>
      <c r="D1514" s="232" t="str">
        <f>IF(ISERROR(IF(LEN(E1514)&gt;0,VLOOKUP(TEXT($E1514,0),'Angaben Stationen'!$E$14:$J$213,6,0),"")),"STATION IST NICHT VORHANDEN",IF(LEN(E1514)&gt;0,VLOOKUP(TEXT($E1514,0),'Angaben Stationen'!$E$14:$J$213,6,0),""))</f>
        <v/>
      </c>
      <c r="E1514" s="287"/>
      <c r="F1514" s="234"/>
      <c r="G1514" s="234"/>
      <c r="H1514" s="263"/>
      <c r="I1514" s="169"/>
      <c r="K1514" s="445" t="str">
        <f t="shared" si="188"/>
        <v>Leer</v>
      </c>
      <c r="L1514" s="445" t="str">
        <f>VLOOKUP($D1514,{"29 - Psychiatrie (Erwachsene)","BGI";"297 - stationsäquivalente Behandlung in der Erwachsenenpsychiatrie (29)","BGI";"30 - Kinder- und Jugendpsychiatrie","BGII";"307 - stationsäquivalente Behandlung in der Kinder- und Jugendpsychiatrie (30)","BGII";"31 - Psychosomatik","BGI";"","Leer"},2,0)</f>
        <v>Leer</v>
      </c>
      <c r="M1514" s="445">
        <f t="shared" si="185"/>
        <v>0</v>
      </c>
      <c r="N1514" s="445">
        <f t="shared" si="186"/>
        <v>0</v>
      </c>
      <c r="O1514" s="445">
        <f t="shared" si="189"/>
        <v>0</v>
      </c>
      <c r="P1514" s="445">
        <f t="shared" si="190"/>
        <v>0</v>
      </c>
      <c r="Q1514" s="445">
        <f t="shared" si="191"/>
        <v>0</v>
      </c>
      <c r="R1514" s="415" t="str">
        <f t="shared" si="192"/>
        <v>Leer</v>
      </c>
      <c r="S1514" s="445">
        <f>IF('Angaben KH-Standort'!D$29='A4'!D1514,IF('Angaben KH-Standort'!E$29="Ja",1,0),0)</f>
        <v>0</v>
      </c>
      <c r="T1514" s="445">
        <f>IF('Angaben KH-Standort'!D$30='A4'!D1514,IF('Angaben KH-Standort'!E$30="Ja",1,0),0)</f>
        <v>0</v>
      </c>
      <c r="U1514" s="445">
        <f>IF('Angaben KH-Standort'!D$31='A4'!D1514,IF('Angaben KH-Standort'!E$31="Ja",1,0),0)</f>
        <v>0</v>
      </c>
    </row>
    <row r="1515" spans="2:21" ht="15" customHeight="1" x14ac:dyDescent="0.3">
      <c r="B1515" s="70" t="str">
        <f t="shared" si="187"/>
        <v>!!!</v>
      </c>
      <c r="C1515" s="265" t="str">
        <f>IF(ISERROR(IF(LEN(E1515)&gt;0,VLOOKUP(TEXT($E1515,0),'Angaben Stationen'!$E$14:$J$213,5,0),"")),"?",IF(LEN(E1515)&gt;0,VLOOKUP(TEXT($E1515,0),'Angaben Stationen'!$E$14:$J$213,5,0),""))</f>
        <v/>
      </c>
      <c r="D1515" s="232" t="str">
        <f>IF(ISERROR(IF(LEN(E1515)&gt;0,VLOOKUP(TEXT($E1515,0),'Angaben Stationen'!$E$14:$J$213,6,0),"")),"STATION IST NICHT VORHANDEN",IF(LEN(E1515)&gt;0,VLOOKUP(TEXT($E1515,0),'Angaben Stationen'!$E$14:$J$213,6,0),""))</f>
        <v/>
      </c>
      <c r="E1515" s="287"/>
      <c r="F1515" s="234"/>
      <c r="G1515" s="234"/>
      <c r="H1515" s="263"/>
      <c r="I1515" s="169"/>
      <c r="K1515" s="445" t="str">
        <f t="shared" si="188"/>
        <v>Leer</v>
      </c>
      <c r="L1515" s="445" t="str">
        <f>VLOOKUP($D1515,{"29 - Psychiatrie (Erwachsene)","BGI";"297 - stationsäquivalente Behandlung in der Erwachsenenpsychiatrie (29)","BGI";"30 - Kinder- und Jugendpsychiatrie","BGII";"307 - stationsäquivalente Behandlung in der Kinder- und Jugendpsychiatrie (30)","BGII";"31 - Psychosomatik","BGI";"","Leer"},2,0)</f>
        <v>Leer</v>
      </c>
      <c r="M1515" s="445">
        <f t="shared" si="185"/>
        <v>0</v>
      </c>
      <c r="N1515" s="445">
        <f t="shared" si="186"/>
        <v>0</v>
      </c>
      <c r="O1515" s="445">
        <f t="shared" si="189"/>
        <v>0</v>
      </c>
      <c r="P1515" s="445">
        <f t="shared" si="190"/>
        <v>0</v>
      </c>
      <c r="Q1515" s="445">
        <f t="shared" si="191"/>
        <v>0</v>
      </c>
      <c r="R1515" s="415" t="str">
        <f t="shared" si="192"/>
        <v>Leer</v>
      </c>
      <c r="S1515" s="445">
        <f>IF('Angaben KH-Standort'!D$29='A4'!D1515,IF('Angaben KH-Standort'!E$29="Ja",1,0),0)</f>
        <v>0</v>
      </c>
      <c r="T1515" s="445">
        <f>IF('Angaben KH-Standort'!D$30='A4'!D1515,IF('Angaben KH-Standort'!E$30="Ja",1,0),0)</f>
        <v>0</v>
      </c>
      <c r="U1515" s="445">
        <f>IF('Angaben KH-Standort'!D$31='A4'!D1515,IF('Angaben KH-Standort'!E$31="Ja",1,0),0)</f>
        <v>0</v>
      </c>
    </row>
    <row r="1516" spans="2:21" ht="15" customHeight="1" x14ac:dyDescent="0.3">
      <c r="B1516" s="70" t="str">
        <f t="shared" si="187"/>
        <v>!!!</v>
      </c>
      <c r="C1516" s="265" t="str">
        <f>IF(ISERROR(IF(LEN(E1516)&gt;0,VLOOKUP(TEXT($E1516,0),'Angaben Stationen'!$E$14:$J$213,5,0),"")),"?",IF(LEN(E1516)&gt;0,VLOOKUP(TEXT($E1516,0),'Angaben Stationen'!$E$14:$J$213,5,0),""))</f>
        <v/>
      </c>
      <c r="D1516" s="232" t="str">
        <f>IF(ISERROR(IF(LEN(E1516)&gt;0,VLOOKUP(TEXT($E1516,0),'Angaben Stationen'!$E$14:$J$213,6,0),"")),"STATION IST NICHT VORHANDEN",IF(LEN(E1516)&gt;0,VLOOKUP(TEXT($E1516,0),'Angaben Stationen'!$E$14:$J$213,6,0),""))</f>
        <v/>
      </c>
      <c r="E1516" s="287"/>
      <c r="F1516" s="234"/>
      <c r="G1516" s="234"/>
      <c r="H1516" s="263"/>
      <c r="I1516" s="169"/>
      <c r="K1516" s="445" t="str">
        <f t="shared" si="188"/>
        <v>Leer</v>
      </c>
      <c r="L1516" s="445" t="str">
        <f>VLOOKUP($D1516,{"29 - Psychiatrie (Erwachsene)","BGI";"297 - stationsäquivalente Behandlung in der Erwachsenenpsychiatrie (29)","BGI";"30 - Kinder- und Jugendpsychiatrie","BGII";"307 - stationsäquivalente Behandlung in der Kinder- und Jugendpsychiatrie (30)","BGII";"31 - Psychosomatik","BGI";"","Leer"},2,0)</f>
        <v>Leer</v>
      </c>
      <c r="M1516" s="445">
        <f t="shared" si="185"/>
        <v>0</v>
      </c>
      <c r="N1516" s="445">
        <f t="shared" si="186"/>
        <v>0</v>
      </c>
      <c r="O1516" s="445">
        <f t="shared" si="189"/>
        <v>0</v>
      </c>
      <c r="P1516" s="445">
        <f t="shared" si="190"/>
        <v>0</v>
      </c>
      <c r="Q1516" s="445">
        <f t="shared" si="191"/>
        <v>0</v>
      </c>
      <c r="R1516" s="415" t="str">
        <f t="shared" si="192"/>
        <v>Leer</v>
      </c>
      <c r="S1516" s="445">
        <f>IF('Angaben KH-Standort'!D$29='A4'!D1516,IF('Angaben KH-Standort'!E$29="Ja",1,0),0)</f>
        <v>0</v>
      </c>
      <c r="T1516" s="445">
        <f>IF('Angaben KH-Standort'!D$30='A4'!D1516,IF('Angaben KH-Standort'!E$30="Ja",1,0),0)</f>
        <v>0</v>
      </c>
      <c r="U1516" s="445">
        <f>IF('Angaben KH-Standort'!D$31='A4'!D1516,IF('Angaben KH-Standort'!E$31="Ja",1,0),0)</f>
        <v>0</v>
      </c>
    </row>
    <row r="1517" spans="2:21" ht="15" customHeight="1" x14ac:dyDescent="0.3">
      <c r="B1517" s="70" t="str">
        <f t="shared" si="187"/>
        <v>!!!</v>
      </c>
      <c r="C1517" s="265" t="str">
        <f>IF(ISERROR(IF(LEN(E1517)&gt;0,VLOOKUP(TEXT($E1517,0),'Angaben Stationen'!$E$14:$J$213,5,0),"")),"?",IF(LEN(E1517)&gt;0,VLOOKUP(TEXT($E1517,0),'Angaben Stationen'!$E$14:$J$213,5,0),""))</f>
        <v/>
      </c>
      <c r="D1517" s="232" t="str">
        <f>IF(ISERROR(IF(LEN(E1517)&gt;0,VLOOKUP(TEXT($E1517,0),'Angaben Stationen'!$E$14:$J$213,6,0),"")),"STATION IST NICHT VORHANDEN",IF(LEN(E1517)&gt;0,VLOOKUP(TEXT($E1517,0),'Angaben Stationen'!$E$14:$J$213,6,0),""))</f>
        <v/>
      </c>
      <c r="E1517" s="287"/>
      <c r="F1517" s="234"/>
      <c r="G1517" s="234"/>
      <c r="H1517" s="263"/>
      <c r="I1517" s="169"/>
      <c r="K1517" s="445" t="str">
        <f t="shared" si="188"/>
        <v>Leer</v>
      </c>
      <c r="L1517" s="445" t="str">
        <f>VLOOKUP($D1517,{"29 - Psychiatrie (Erwachsene)","BGI";"297 - stationsäquivalente Behandlung in der Erwachsenenpsychiatrie (29)","BGI";"30 - Kinder- und Jugendpsychiatrie","BGII";"307 - stationsäquivalente Behandlung in der Kinder- und Jugendpsychiatrie (30)","BGII";"31 - Psychosomatik","BGI";"","Leer"},2,0)</f>
        <v>Leer</v>
      </c>
      <c r="M1517" s="445">
        <f t="shared" si="185"/>
        <v>0</v>
      </c>
      <c r="N1517" s="445">
        <f t="shared" si="186"/>
        <v>0</v>
      </c>
      <c r="O1517" s="445">
        <f t="shared" si="189"/>
        <v>0</v>
      </c>
      <c r="P1517" s="445">
        <f t="shared" si="190"/>
        <v>0</v>
      </c>
      <c r="Q1517" s="445">
        <f t="shared" si="191"/>
        <v>0</v>
      </c>
      <c r="R1517" s="415" t="str">
        <f t="shared" si="192"/>
        <v>Leer</v>
      </c>
      <c r="S1517" s="445">
        <f>IF('Angaben KH-Standort'!D$29='A4'!D1517,IF('Angaben KH-Standort'!E$29="Ja",1,0),0)</f>
        <v>0</v>
      </c>
      <c r="T1517" s="445">
        <f>IF('Angaben KH-Standort'!D$30='A4'!D1517,IF('Angaben KH-Standort'!E$30="Ja",1,0),0)</f>
        <v>0</v>
      </c>
      <c r="U1517" s="445">
        <f>IF('Angaben KH-Standort'!D$31='A4'!D1517,IF('Angaben KH-Standort'!E$31="Ja",1,0),0)</f>
        <v>0</v>
      </c>
    </row>
    <row r="1518" spans="2:21" ht="15" customHeight="1" x14ac:dyDescent="0.3">
      <c r="B1518" s="70" t="str">
        <f t="shared" si="187"/>
        <v>!!!</v>
      </c>
      <c r="C1518" s="265" t="str">
        <f>IF(ISERROR(IF(LEN(E1518)&gt;0,VLOOKUP(TEXT($E1518,0),'Angaben Stationen'!$E$14:$J$213,5,0),"")),"?",IF(LEN(E1518)&gt;0,VLOOKUP(TEXT($E1518,0),'Angaben Stationen'!$E$14:$J$213,5,0),""))</f>
        <v/>
      </c>
      <c r="D1518" s="232" t="str">
        <f>IF(ISERROR(IF(LEN(E1518)&gt;0,VLOOKUP(TEXT($E1518,0),'Angaben Stationen'!$E$14:$J$213,6,0),"")),"STATION IST NICHT VORHANDEN",IF(LEN(E1518)&gt;0,VLOOKUP(TEXT($E1518,0),'Angaben Stationen'!$E$14:$J$213,6,0),""))</f>
        <v/>
      </c>
      <c r="E1518" s="287"/>
      <c r="F1518" s="234"/>
      <c r="G1518" s="234"/>
      <c r="H1518" s="263"/>
      <c r="I1518" s="169"/>
      <c r="K1518" s="445" t="str">
        <f t="shared" si="188"/>
        <v>Leer</v>
      </c>
      <c r="L1518" s="445" t="str">
        <f>VLOOKUP($D1518,{"29 - Psychiatrie (Erwachsene)","BGI";"297 - stationsäquivalente Behandlung in der Erwachsenenpsychiatrie (29)","BGI";"30 - Kinder- und Jugendpsychiatrie","BGII";"307 - stationsäquivalente Behandlung in der Kinder- und Jugendpsychiatrie (30)","BGII";"31 - Psychosomatik","BGI";"","Leer"},2,0)</f>
        <v>Leer</v>
      </c>
      <c r="M1518" s="445">
        <f t="shared" si="185"/>
        <v>0</v>
      </c>
      <c r="N1518" s="445">
        <f t="shared" si="186"/>
        <v>0</v>
      </c>
      <c r="O1518" s="445">
        <f t="shared" si="189"/>
        <v>0</v>
      </c>
      <c r="P1518" s="445">
        <f t="shared" si="190"/>
        <v>0</v>
      </c>
      <c r="Q1518" s="445">
        <f t="shared" si="191"/>
        <v>0</v>
      </c>
      <c r="R1518" s="415" t="str">
        <f t="shared" si="192"/>
        <v>Leer</v>
      </c>
      <c r="S1518" s="445">
        <f>IF('Angaben KH-Standort'!D$29='A4'!D1518,IF('Angaben KH-Standort'!E$29="Ja",1,0),0)</f>
        <v>0</v>
      </c>
      <c r="T1518" s="445">
        <f>IF('Angaben KH-Standort'!D$30='A4'!D1518,IF('Angaben KH-Standort'!E$30="Ja",1,0),0)</f>
        <v>0</v>
      </c>
      <c r="U1518" s="445">
        <f>IF('Angaben KH-Standort'!D$31='A4'!D1518,IF('Angaben KH-Standort'!E$31="Ja",1,0),0)</f>
        <v>0</v>
      </c>
    </row>
    <row r="1519" spans="2:21" ht="15" customHeight="1" x14ac:dyDescent="0.3">
      <c r="B1519" s="70" t="str">
        <f t="shared" si="187"/>
        <v>!!!</v>
      </c>
      <c r="C1519" s="265" t="str">
        <f>IF(ISERROR(IF(LEN(E1519)&gt;0,VLOOKUP(TEXT($E1519,0),'Angaben Stationen'!$E$14:$J$213,5,0),"")),"?",IF(LEN(E1519)&gt;0,VLOOKUP(TEXT($E1519,0),'Angaben Stationen'!$E$14:$J$213,5,0),""))</f>
        <v/>
      </c>
      <c r="D1519" s="232" t="str">
        <f>IF(ISERROR(IF(LEN(E1519)&gt;0,VLOOKUP(TEXT($E1519,0),'Angaben Stationen'!$E$14:$J$213,6,0),"")),"STATION IST NICHT VORHANDEN",IF(LEN(E1519)&gt;0,VLOOKUP(TEXT($E1519,0),'Angaben Stationen'!$E$14:$J$213,6,0),""))</f>
        <v/>
      </c>
      <c r="E1519" s="287"/>
      <c r="F1519" s="234"/>
      <c r="G1519" s="234"/>
      <c r="H1519" s="263"/>
      <c r="I1519" s="169"/>
      <c r="K1519" s="445" t="str">
        <f t="shared" si="188"/>
        <v>Leer</v>
      </c>
      <c r="L1519" s="445" t="str">
        <f>VLOOKUP($D1519,{"29 - Psychiatrie (Erwachsene)","BGI";"297 - stationsäquivalente Behandlung in der Erwachsenenpsychiatrie (29)","BGI";"30 - Kinder- und Jugendpsychiatrie","BGII";"307 - stationsäquivalente Behandlung in der Kinder- und Jugendpsychiatrie (30)","BGII";"31 - Psychosomatik","BGI";"","Leer"},2,0)</f>
        <v>Leer</v>
      </c>
      <c r="M1519" s="445">
        <f t="shared" si="185"/>
        <v>0</v>
      </c>
      <c r="N1519" s="445">
        <f t="shared" si="186"/>
        <v>0</v>
      </c>
      <c r="O1519" s="445">
        <f t="shared" si="189"/>
        <v>0</v>
      </c>
      <c r="P1519" s="445">
        <f t="shared" si="190"/>
        <v>0</v>
      </c>
      <c r="Q1519" s="445">
        <f t="shared" si="191"/>
        <v>0</v>
      </c>
      <c r="R1519" s="415" t="str">
        <f t="shared" si="192"/>
        <v>Leer</v>
      </c>
      <c r="S1519" s="445">
        <f>IF('Angaben KH-Standort'!D$29='A4'!D1519,IF('Angaben KH-Standort'!E$29="Ja",1,0),0)</f>
        <v>0</v>
      </c>
      <c r="T1519" s="445">
        <f>IF('Angaben KH-Standort'!D$30='A4'!D1519,IF('Angaben KH-Standort'!E$30="Ja",1,0),0)</f>
        <v>0</v>
      </c>
      <c r="U1519" s="445">
        <f>IF('Angaben KH-Standort'!D$31='A4'!D1519,IF('Angaben KH-Standort'!E$31="Ja",1,0),0)</f>
        <v>0</v>
      </c>
    </row>
    <row r="1520" spans="2:21" ht="15" customHeight="1" x14ac:dyDescent="0.3">
      <c r="B1520" s="70" t="str">
        <f t="shared" si="187"/>
        <v>!!!</v>
      </c>
      <c r="C1520" s="265" t="str">
        <f>IF(ISERROR(IF(LEN(E1520)&gt;0,VLOOKUP(TEXT($E1520,0),'Angaben Stationen'!$E$14:$J$213,5,0),"")),"?",IF(LEN(E1520)&gt;0,VLOOKUP(TEXT($E1520,0),'Angaben Stationen'!$E$14:$J$213,5,0),""))</f>
        <v/>
      </c>
      <c r="D1520" s="232" t="str">
        <f>IF(ISERROR(IF(LEN(E1520)&gt;0,VLOOKUP(TEXT($E1520,0),'Angaben Stationen'!$E$14:$J$213,6,0),"")),"STATION IST NICHT VORHANDEN",IF(LEN(E1520)&gt;0,VLOOKUP(TEXT($E1520,0),'Angaben Stationen'!$E$14:$J$213,6,0),""))</f>
        <v/>
      </c>
      <c r="E1520" s="287"/>
      <c r="F1520" s="234"/>
      <c r="G1520" s="234"/>
      <c r="H1520" s="263"/>
      <c r="I1520" s="169"/>
      <c r="K1520" s="445" t="str">
        <f t="shared" si="188"/>
        <v>Leer</v>
      </c>
      <c r="L1520" s="445" t="str">
        <f>VLOOKUP($D1520,{"29 - Psychiatrie (Erwachsene)","BGI";"297 - stationsäquivalente Behandlung in der Erwachsenenpsychiatrie (29)","BGI";"30 - Kinder- und Jugendpsychiatrie","BGII";"307 - stationsäquivalente Behandlung in der Kinder- und Jugendpsychiatrie (30)","BGII";"31 - Psychosomatik","BGI";"","Leer"},2,0)</f>
        <v>Leer</v>
      </c>
      <c r="M1520" s="445">
        <f t="shared" si="185"/>
        <v>0</v>
      </c>
      <c r="N1520" s="445">
        <f t="shared" si="186"/>
        <v>0</v>
      </c>
      <c r="O1520" s="445">
        <f t="shared" si="189"/>
        <v>0</v>
      </c>
      <c r="P1520" s="445">
        <f t="shared" si="190"/>
        <v>0</v>
      </c>
      <c r="Q1520" s="445">
        <f t="shared" si="191"/>
        <v>0</v>
      </c>
      <c r="R1520" s="415" t="str">
        <f t="shared" si="192"/>
        <v>Leer</v>
      </c>
      <c r="S1520" s="445">
        <f>IF('Angaben KH-Standort'!D$29='A4'!D1520,IF('Angaben KH-Standort'!E$29="Ja",1,0),0)</f>
        <v>0</v>
      </c>
      <c r="T1520" s="445">
        <f>IF('Angaben KH-Standort'!D$30='A4'!D1520,IF('Angaben KH-Standort'!E$30="Ja",1,0),0)</f>
        <v>0</v>
      </c>
      <c r="U1520" s="445">
        <f>IF('Angaben KH-Standort'!D$31='A4'!D1520,IF('Angaben KH-Standort'!E$31="Ja",1,0),0)</f>
        <v>0</v>
      </c>
    </row>
    <row r="1521" spans="2:21" ht="15" customHeight="1" x14ac:dyDescent="0.3">
      <c r="B1521" s="70" t="str">
        <f t="shared" si="187"/>
        <v>!!!</v>
      </c>
      <c r="C1521" s="265" t="str">
        <f>IF(ISERROR(IF(LEN(E1521)&gt;0,VLOOKUP(TEXT($E1521,0),'Angaben Stationen'!$E$14:$J$213,5,0),"")),"?",IF(LEN(E1521)&gt;0,VLOOKUP(TEXT($E1521,0),'Angaben Stationen'!$E$14:$J$213,5,0),""))</f>
        <v/>
      </c>
      <c r="D1521" s="232" t="str">
        <f>IF(ISERROR(IF(LEN(E1521)&gt;0,VLOOKUP(TEXT($E1521,0),'Angaben Stationen'!$E$14:$J$213,6,0),"")),"STATION IST NICHT VORHANDEN",IF(LEN(E1521)&gt;0,VLOOKUP(TEXT($E1521,0),'Angaben Stationen'!$E$14:$J$213,6,0),""))</f>
        <v/>
      </c>
      <c r="E1521" s="287"/>
      <c r="F1521" s="234"/>
      <c r="G1521" s="234"/>
      <c r="H1521" s="263"/>
      <c r="I1521" s="169"/>
      <c r="K1521" s="445" t="str">
        <f t="shared" si="188"/>
        <v>Leer</v>
      </c>
      <c r="L1521" s="445" t="str">
        <f>VLOOKUP($D1521,{"29 - Psychiatrie (Erwachsene)","BGI";"297 - stationsäquivalente Behandlung in der Erwachsenenpsychiatrie (29)","BGI";"30 - Kinder- und Jugendpsychiatrie","BGII";"307 - stationsäquivalente Behandlung in der Kinder- und Jugendpsychiatrie (30)","BGII";"31 - Psychosomatik","BGI";"","Leer"},2,0)</f>
        <v>Leer</v>
      </c>
      <c r="M1521" s="445">
        <f t="shared" si="185"/>
        <v>0</v>
      </c>
      <c r="N1521" s="445">
        <f t="shared" si="186"/>
        <v>0</v>
      </c>
      <c r="O1521" s="445">
        <f t="shared" si="189"/>
        <v>0</v>
      </c>
      <c r="P1521" s="445">
        <f t="shared" si="190"/>
        <v>0</v>
      </c>
      <c r="Q1521" s="445">
        <f t="shared" si="191"/>
        <v>0</v>
      </c>
      <c r="R1521" s="415" t="str">
        <f t="shared" si="192"/>
        <v>Leer</v>
      </c>
      <c r="S1521" s="445">
        <f>IF('Angaben KH-Standort'!D$29='A4'!D1521,IF('Angaben KH-Standort'!E$29="Ja",1,0),0)</f>
        <v>0</v>
      </c>
      <c r="T1521" s="445">
        <f>IF('Angaben KH-Standort'!D$30='A4'!D1521,IF('Angaben KH-Standort'!E$30="Ja",1,0),0)</f>
        <v>0</v>
      </c>
      <c r="U1521" s="445">
        <f>IF('Angaben KH-Standort'!D$31='A4'!D1521,IF('Angaben KH-Standort'!E$31="Ja",1,0),0)</f>
        <v>0</v>
      </c>
    </row>
    <row r="1522" spans="2:21" ht="15" customHeight="1" x14ac:dyDescent="0.3">
      <c r="B1522" s="70" t="str">
        <f t="shared" si="187"/>
        <v>!!!</v>
      </c>
      <c r="C1522" s="265" t="str">
        <f>IF(ISERROR(IF(LEN(E1522)&gt;0,VLOOKUP(TEXT($E1522,0),'Angaben Stationen'!$E$14:$J$213,5,0),"")),"?",IF(LEN(E1522)&gt;0,VLOOKUP(TEXT($E1522,0),'Angaben Stationen'!$E$14:$J$213,5,0),""))</f>
        <v/>
      </c>
      <c r="D1522" s="232" t="str">
        <f>IF(ISERROR(IF(LEN(E1522)&gt;0,VLOOKUP(TEXT($E1522,0),'Angaben Stationen'!$E$14:$J$213,6,0),"")),"STATION IST NICHT VORHANDEN",IF(LEN(E1522)&gt;0,VLOOKUP(TEXT($E1522,0),'Angaben Stationen'!$E$14:$J$213,6,0),""))</f>
        <v/>
      </c>
      <c r="E1522" s="287"/>
      <c r="F1522" s="234"/>
      <c r="G1522" s="234"/>
      <c r="H1522" s="263"/>
      <c r="I1522" s="169"/>
      <c r="K1522" s="445" t="str">
        <f t="shared" si="188"/>
        <v>Leer</v>
      </c>
      <c r="L1522" s="445" t="str">
        <f>VLOOKUP($D1522,{"29 - Psychiatrie (Erwachsene)","BGI";"297 - stationsäquivalente Behandlung in der Erwachsenenpsychiatrie (29)","BGI";"30 - Kinder- und Jugendpsychiatrie","BGII";"307 - stationsäquivalente Behandlung in der Kinder- und Jugendpsychiatrie (30)","BGII";"31 - Psychosomatik","BGI";"","Leer"},2,0)</f>
        <v>Leer</v>
      </c>
      <c r="M1522" s="445">
        <f t="shared" si="185"/>
        <v>0</v>
      </c>
      <c r="N1522" s="445">
        <f t="shared" si="186"/>
        <v>0</v>
      </c>
      <c r="O1522" s="445">
        <f t="shared" si="189"/>
        <v>0</v>
      </c>
      <c r="P1522" s="445">
        <f t="shared" si="190"/>
        <v>0</v>
      </c>
      <c r="Q1522" s="445">
        <f t="shared" si="191"/>
        <v>0</v>
      </c>
      <c r="R1522" s="415" t="str">
        <f t="shared" si="192"/>
        <v>Leer</v>
      </c>
      <c r="S1522" s="445">
        <f>IF('Angaben KH-Standort'!D$29='A4'!D1522,IF('Angaben KH-Standort'!E$29="Ja",1,0),0)</f>
        <v>0</v>
      </c>
      <c r="T1522" s="445">
        <f>IF('Angaben KH-Standort'!D$30='A4'!D1522,IF('Angaben KH-Standort'!E$30="Ja",1,0),0)</f>
        <v>0</v>
      </c>
      <c r="U1522" s="445">
        <f>IF('Angaben KH-Standort'!D$31='A4'!D1522,IF('Angaben KH-Standort'!E$31="Ja",1,0),0)</f>
        <v>0</v>
      </c>
    </row>
    <row r="1523" spans="2:21" ht="15" customHeight="1" x14ac:dyDescent="0.3">
      <c r="B1523" s="70" t="str">
        <f t="shared" si="187"/>
        <v>!!!</v>
      </c>
      <c r="C1523" s="265" t="str">
        <f>IF(ISERROR(IF(LEN(E1523)&gt;0,VLOOKUP(TEXT($E1523,0),'Angaben Stationen'!$E$14:$J$213,5,0),"")),"?",IF(LEN(E1523)&gt;0,VLOOKUP(TEXT($E1523,0),'Angaben Stationen'!$E$14:$J$213,5,0),""))</f>
        <v/>
      </c>
      <c r="D1523" s="232" t="str">
        <f>IF(ISERROR(IF(LEN(E1523)&gt;0,VLOOKUP(TEXT($E1523,0),'Angaben Stationen'!$E$14:$J$213,6,0),"")),"STATION IST NICHT VORHANDEN",IF(LEN(E1523)&gt;0,VLOOKUP(TEXT($E1523,0),'Angaben Stationen'!$E$14:$J$213,6,0),""))</f>
        <v/>
      </c>
      <c r="E1523" s="287"/>
      <c r="F1523" s="234"/>
      <c r="G1523" s="234"/>
      <c r="H1523" s="263"/>
      <c r="I1523" s="169"/>
      <c r="K1523" s="445" t="str">
        <f t="shared" si="188"/>
        <v>Leer</v>
      </c>
      <c r="L1523" s="445" t="str">
        <f>VLOOKUP($D1523,{"29 - Psychiatrie (Erwachsene)","BGI";"297 - stationsäquivalente Behandlung in der Erwachsenenpsychiatrie (29)","BGI";"30 - Kinder- und Jugendpsychiatrie","BGII";"307 - stationsäquivalente Behandlung in der Kinder- und Jugendpsychiatrie (30)","BGII";"31 - Psychosomatik","BGI";"","Leer"},2,0)</f>
        <v>Leer</v>
      </c>
      <c r="M1523" s="445">
        <f t="shared" si="185"/>
        <v>0</v>
      </c>
      <c r="N1523" s="445">
        <f t="shared" si="186"/>
        <v>0</v>
      </c>
      <c r="O1523" s="445">
        <f t="shared" si="189"/>
        <v>0</v>
      </c>
      <c r="P1523" s="445">
        <f t="shared" si="190"/>
        <v>0</v>
      </c>
      <c r="Q1523" s="445">
        <f t="shared" si="191"/>
        <v>0</v>
      </c>
      <c r="R1523" s="415" t="str">
        <f t="shared" si="192"/>
        <v>Leer</v>
      </c>
      <c r="S1523" s="445">
        <f>IF('Angaben KH-Standort'!D$29='A4'!D1523,IF('Angaben KH-Standort'!E$29="Ja",1,0),0)</f>
        <v>0</v>
      </c>
      <c r="T1523" s="445">
        <f>IF('Angaben KH-Standort'!D$30='A4'!D1523,IF('Angaben KH-Standort'!E$30="Ja",1,0),0)</f>
        <v>0</v>
      </c>
      <c r="U1523" s="445">
        <f>IF('Angaben KH-Standort'!D$31='A4'!D1523,IF('Angaben KH-Standort'!E$31="Ja",1,0),0)</f>
        <v>0</v>
      </c>
    </row>
    <row r="1524" spans="2:21" ht="15" customHeight="1" x14ac:dyDescent="0.3">
      <c r="B1524" s="70" t="str">
        <f t="shared" si="187"/>
        <v>!!!</v>
      </c>
      <c r="C1524" s="265" t="str">
        <f>IF(ISERROR(IF(LEN(E1524)&gt;0,VLOOKUP(TEXT($E1524,0),'Angaben Stationen'!$E$14:$J$213,5,0),"")),"?",IF(LEN(E1524)&gt;0,VLOOKUP(TEXT($E1524,0),'Angaben Stationen'!$E$14:$J$213,5,0),""))</f>
        <v/>
      </c>
      <c r="D1524" s="232" t="str">
        <f>IF(ISERROR(IF(LEN(E1524)&gt;0,VLOOKUP(TEXT($E1524,0),'Angaben Stationen'!$E$14:$J$213,6,0),"")),"STATION IST NICHT VORHANDEN",IF(LEN(E1524)&gt;0,VLOOKUP(TEXT($E1524,0),'Angaben Stationen'!$E$14:$J$213,6,0),""))</f>
        <v/>
      </c>
      <c r="E1524" s="287"/>
      <c r="F1524" s="234"/>
      <c r="G1524" s="234"/>
      <c r="H1524" s="263"/>
      <c r="I1524" s="169"/>
      <c r="K1524" s="445" t="str">
        <f t="shared" si="188"/>
        <v>Leer</v>
      </c>
      <c r="L1524" s="445" t="str">
        <f>VLOOKUP($D1524,{"29 - Psychiatrie (Erwachsene)","BGI";"297 - stationsäquivalente Behandlung in der Erwachsenenpsychiatrie (29)","BGI";"30 - Kinder- und Jugendpsychiatrie","BGII";"307 - stationsäquivalente Behandlung in der Kinder- und Jugendpsychiatrie (30)","BGII";"31 - Psychosomatik","BGI";"","Leer"},2,0)</f>
        <v>Leer</v>
      </c>
      <c r="M1524" s="445">
        <f t="shared" si="185"/>
        <v>0</v>
      </c>
      <c r="N1524" s="445">
        <f t="shared" si="186"/>
        <v>0</v>
      </c>
      <c r="O1524" s="445">
        <f t="shared" si="189"/>
        <v>0</v>
      </c>
      <c r="P1524" s="445">
        <f t="shared" si="190"/>
        <v>0</v>
      </c>
      <c r="Q1524" s="445">
        <f t="shared" si="191"/>
        <v>0</v>
      </c>
      <c r="R1524" s="415" t="str">
        <f t="shared" si="192"/>
        <v>Leer</v>
      </c>
      <c r="S1524" s="445">
        <f>IF('Angaben KH-Standort'!D$29='A4'!D1524,IF('Angaben KH-Standort'!E$29="Ja",1,0),0)</f>
        <v>0</v>
      </c>
      <c r="T1524" s="445">
        <f>IF('Angaben KH-Standort'!D$30='A4'!D1524,IF('Angaben KH-Standort'!E$30="Ja",1,0),0)</f>
        <v>0</v>
      </c>
      <c r="U1524" s="445">
        <f>IF('Angaben KH-Standort'!D$31='A4'!D1524,IF('Angaben KH-Standort'!E$31="Ja",1,0),0)</f>
        <v>0</v>
      </c>
    </row>
    <row r="1525" spans="2:21" ht="15" customHeight="1" x14ac:dyDescent="0.3">
      <c r="B1525" s="70" t="str">
        <f t="shared" si="187"/>
        <v>!!!</v>
      </c>
      <c r="C1525" s="265" t="str">
        <f>IF(ISERROR(IF(LEN(E1525)&gt;0,VLOOKUP(TEXT($E1525,0),'Angaben Stationen'!$E$14:$J$213,5,0),"")),"?",IF(LEN(E1525)&gt;0,VLOOKUP(TEXT($E1525,0),'Angaben Stationen'!$E$14:$J$213,5,0),""))</f>
        <v/>
      </c>
      <c r="D1525" s="232" t="str">
        <f>IF(ISERROR(IF(LEN(E1525)&gt;0,VLOOKUP(TEXT($E1525,0),'Angaben Stationen'!$E$14:$J$213,6,0),"")),"STATION IST NICHT VORHANDEN",IF(LEN(E1525)&gt;0,VLOOKUP(TEXT($E1525,0),'Angaben Stationen'!$E$14:$J$213,6,0),""))</f>
        <v/>
      </c>
      <c r="E1525" s="287"/>
      <c r="F1525" s="234"/>
      <c r="G1525" s="234"/>
      <c r="H1525" s="263"/>
      <c r="I1525" s="169"/>
      <c r="K1525" s="445" t="str">
        <f t="shared" si="188"/>
        <v>Leer</v>
      </c>
      <c r="L1525" s="445" t="str">
        <f>VLOOKUP($D1525,{"29 - Psychiatrie (Erwachsene)","BGI";"297 - stationsäquivalente Behandlung in der Erwachsenenpsychiatrie (29)","BGI";"30 - Kinder- und Jugendpsychiatrie","BGII";"307 - stationsäquivalente Behandlung in der Kinder- und Jugendpsychiatrie (30)","BGII";"31 - Psychosomatik","BGI";"","Leer"},2,0)</f>
        <v>Leer</v>
      </c>
      <c r="M1525" s="445">
        <f t="shared" si="185"/>
        <v>0</v>
      </c>
      <c r="N1525" s="445">
        <f t="shared" si="186"/>
        <v>0</v>
      </c>
      <c r="O1525" s="445">
        <f t="shared" si="189"/>
        <v>0</v>
      </c>
      <c r="P1525" s="445">
        <f t="shared" si="190"/>
        <v>0</v>
      </c>
      <c r="Q1525" s="445">
        <f t="shared" si="191"/>
        <v>0</v>
      </c>
      <c r="R1525" s="415" t="str">
        <f t="shared" si="192"/>
        <v>Leer</v>
      </c>
      <c r="S1525" s="445">
        <f>IF('Angaben KH-Standort'!D$29='A4'!D1525,IF('Angaben KH-Standort'!E$29="Ja",1,0),0)</f>
        <v>0</v>
      </c>
      <c r="T1525" s="445">
        <f>IF('Angaben KH-Standort'!D$30='A4'!D1525,IF('Angaben KH-Standort'!E$30="Ja",1,0),0)</f>
        <v>0</v>
      </c>
      <c r="U1525" s="445">
        <f>IF('Angaben KH-Standort'!D$31='A4'!D1525,IF('Angaben KH-Standort'!E$31="Ja",1,0),0)</f>
        <v>0</v>
      </c>
    </row>
    <row r="1526" spans="2:21" ht="15" customHeight="1" x14ac:dyDescent="0.3">
      <c r="B1526" s="70" t="str">
        <f t="shared" si="187"/>
        <v>!!!</v>
      </c>
      <c r="C1526" s="265" t="str">
        <f>IF(ISERROR(IF(LEN(E1526)&gt;0,VLOOKUP(TEXT($E1526,0),'Angaben Stationen'!$E$14:$J$213,5,0),"")),"?",IF(LEN(E1526)&gt;0,VLOOKUP(TEXT($E1526,0),'Angaben Stationen'!$E$14:$J$213,5,0),""))</f>
        <v/>
      </c>
      <c r="D1526" s="232" t="str">
        <f>IF(ISERROR(IF(LEN(E1526)&gt;0,VLOOKUP(TEXT($E1526,0),'Angaben Stationen'!$E$14:$J$213,6,0),"")),"STATION IST NICHT VORHANDEN",IF(LEN(E1526)&gt;0,VLOOKUP(TEXT($E1526,0),'Angaben Stationen'!$E$14:$J$213,6,0),""))</f>
        <v/>
      </c>
      <c r="E1526" s="287"/>
      <c r="F1526" s="234"/>
      <c r="G1526" s="234"/>
      <c r="H1526" s="263"/>
      <c r="I1526" s="169"/>
      <c r="K1526" s="445" t="str">
        <f t="shared" si="188"/>
        <v>Leer</v>
      </c>
      <c r="L1526" s="445" t="str">
        <f>VLOOKUP($D1526,{"29 - Psychiatrie (Erwachsene)","BGI";"297 - stationsäquivalente Behandlung in der Erwachsenenpsychiatrie (29)","BGI";"30 - Kinder- und Jugendpsychiatrie","BGII";"307 - stationsäquivalente Behandlung in der Kinder- und Jugendpsychiatrie (30)","BGII";"31 - Psychosomatik","BGI";"","Leer"},2,0)</f>
        <v>Leer</v>
      </c>
      <c r="M1526" s="445">
        <f t="shared" si="185"/>
        <v>0</v>
      </c>
      <c r="N1526" s="445">
        <f t="shared" si="186"/>
        <v>0</v>
      </c>
      <c r="O1526" s="445">
        <f t="shared" si="189"/>
        <v>0</v>
      </c>
      <c r="P1526" s="445">
        <f t="shared" si="190"/>
        <v>0</v>
      </c>
      <c r="Q1526" s="445">
        <f t="shared" si="191"/>
        <v>0</v>
      </c>
      <c r="R1526" s="415" t="str">
        <f t="shared" si="192"/>
        <v>Leer</v>
      </c>
      <c r="S1526" s="445">
        <f>IF('Angaben KH-Standort'!D$29='A4'!D1526,IF('Angaben KH-Standort'!E$29="Ja",1,0),0)</f>
        <v>0</v>
      </c>
      <c r="T1526" s="445">
        <f>IF('Angaben KH-Standort'!D$30='A4'!D1526,IF('Angaben KH-Standort'!E$30="Ja",1,0),0)</f>
        <v>0</v>
      </c>
      <c r="U1526" s="445">
        <f>IF('Angaben KH-Standort'!D$31='A4'!D1526,IF('Angaben KH-Standort'!E$31="Ja",1,0),0)</f>
        <v>0</v>
      </c>
    </row>
    <row r="1527" spans="2:21" ht="15" customHeight="1" x14ac:dyDescent="0.3">
      <c r="B1527" s="70" t="str">
        <f t="shared" si="187"/>
        <v>!!!</v>
      </c>
      <c r="C1527" s="265" t="str">
        <f>IF(ISERROR(IF(LEN(E1527)&gt;0,VLOOKUP(TEXT($E1527,0),'Angaben Stationen'!$E$14:$J$213,5,0),"")),"?",IF(LEN(E1527)&gt;0,VLOOKUP(TEXT($E1527,0),'Angaben Stationen'!$E$14:$J$213,5,0),""))</f>
        <v/>
      </c>
      <c r="D1527" s="232" t="str">
        <f>IF(ISERROR(IF(LEN(E1527)&gt;0,VLOOKUP(TEXT($E1527,0),'Angaben Stationen'!$E$14:$J$213,6,0),"")),"STATION IST NICHT VORHANDEN",IF(LEN(E1527)&gt;0,VLOOKUP(TEXT($E1527,0),'Angaben Stationen'!$E$14:$J$213,6,0),""))</f>
        <v/>
      </c>
      <c r="E1527" s="287"/>
      <c r="F1527" s="234"/>
      <c r="G1527" s="234"/>
      <c r="H1527" s="263"/>
      <c r="I1527" s="169"/>
      <c r="K1527" s="445" t="str">
        <f t="shared" si="188"/>
        <v>Leer</v>
      </c>
      <c r="L1527" s="445" t="str">
        <f>VLOOKUP($D1527,{"29 - Psychiatrie (Erwachsene)","BGI";"297 - stationsäquivalente Behandlung in der Erwachsenenpsychiatrie (29)","BGI";"30 - Kinder- und Jugendpsychiatrie","BGII";"307 - stationsäquivalente Behandlung in der Kinder- und Jugendpsychiatrie (30)","BGII";"31 - Psychosomatik","BGI";"","Leer"},2,0)</f>
        <v>Leer</v>
      </c>
      <c r="M1527" s="445">
        <f t="shared" si="185"/>
        <v>0</v>
      </c>
      <c r="N1527" s="445">
        <f t="shared" si="186"/>
        <v>0</v>
      </c>
      <c r="O1527" s="445">
        <f t="shared" si="189"/>
        <v>0</v>
      </c>
      <c r="P1527" s="445">
        <f t="shared" si="190"/>
        <v>0</v>
      </c>
      <c r="Q1527" s="445">
        <f t="shared" si="191"/>
        <v>0</v>
      </c>
      <c r="R1527" s="415" t="str">
        <f t="shared" si="192"/>
        <v>Leer</v>
      </c>
      <c r="S1527" s="445">
        <f>IF('Angaben KH-Standort'!D$29='A4'!D1527,IF('Angaben KH-Standort'!E$29="Ja",1,0),0)</f>
        <v>0</v>
      </c>
      <c r="T1527" s="445">
        <f>IF('Angaben KH-Standort'!D$30='A4'!D1527,IF('Angaben KH-Standort'!E$30="Ja",1,0),0)</f>
        <v>0</v>
      </c>
      <c r="U1527" s="445">
        <f>IF('Angaben KH-Standort'!D$31='A4'!D1527,IF('Angaben KH-Standort'!E$31="Ja",1,0),0)</f>
        <v>0</v>
      </c>
    </row>
    <row r="1528" spans="2:21" ht="15" customHeight="1" x14ac:dyDescent="0.3">
      <c r="B1528" s="70" t="str">
        <f t="shared" si="187"/>
        <v>!!!</v>
      </c>
      <c r="C1528" s="265" t="str">
        <f>IF(ISERROR(IF(LEN(E1528)&gt;0,VLOOKUP(TEXT($E1528,0),'Angaben Stationen'!$E$14:$J$213,5,0),"")),"?",IF(LEN(E1528)&gt;0,VLOOKUP(TEXT($E1528,0),'Angaben Stationen'!$E$14:$J$213,5,0),""))</f>
        <v/>
      </c>
      <c r="D1528" s="232" t="str">
        <f>IF(ISERROR(IF(LEN(E1528)&gt;0,VLOOKUP(TEXT($E1528,0),'Angaben Stationen'!$E$14:$J$213,6,0),"")),"STATION IST NICHT VORHANDEN",IF(LEN(E1528)&gt;0,VLOOKUP(TEXT($E1528,0),'Angaben Stationen'!$E$14:$J$213,6,0),""))</f>
        <v/>
      </c>
      <c r="E1528" s="287"/>
      <c r="F1528" s="234"/>
      <c r="G1528" s="234"/>
      <c r="H1528" s="263"/>
      <c r="I1528" s="169"/>
      <c r="K1528" s="445" t="str">
        <f t="shared" si="188"/>
        <v>Leer</v>
      </c>
      <c r="L1528" s="445" t="str">
        <f>VLOOKUP($D1528,{"29 - Psychiatrie (Erwachsene)","BGI";"297 - stationsäquivalente Behandlung in der Erwachsenenpsychiatrie (29)","BGI";"30 - Kinder- und Jugendpsychiatrie","BGII";"307 - stationsäquivalente Behandlung in der Kinder- und Jugendpsychiatrie (30)","BGII";"31 - Psychosomatik","BGI";"","Leer"},2,0)</f>
        <v>Leer</v>
      </c>
      <c r="M1528" s="445">
        <f t="shared" si="185"/>
        <v>0</v>
      </c>
      <c r="N1528" s="445">
        <f t="shared" si="186"/>
        <v>0</v>
      </c>
      <c r="O1528" s="445">
        <f t="shared" si="189"/>
        <v>0</v>
      </c>
      <c r="P1528" s="445">
        <f t="shared" si="190"/>
        <v>0</v>
      </c>
      <c r="Q1528" s="445">
        <f t="shared" si="191"/>
        <v>0</v>
      </c>
      <c r="R1528" s="415" t="str">
        <f t="shared" si="192"/>
        <v>Leer</v>
      </c>
      <c r="S1528" s="445">
        <f>IF('Angaben KH-Standort'!D$29='A4'!D1528,IF('Angaben KH-Standort'!E$29="Ja",1,0),0)</f>
        <v>0</v>
      </c>
      <c r="T1528" s="445">
        <f>IF('Angaben KH-Standort'!D$30='A4'!D1528,IF('Angaben KH-Standort'!E$30="Ja",1,0),0)</f>
        <v>0</v>
      </c>
      <c r="U1528" s="445">
        <f>IF('Angaben KH-Standort'!D$31='A4'!D1528,IF('Angaben KH-Standort'!E$31="Ja",1,0),0)</f>
        <v>0</v>
      </c>
    </row>
    <row r="1529" spans="2:21" ht="15" customHeight="1" x14ac:dyDescent="0.3">
      <c r="B1529" s="70" t="str">
        <f t="shared" si="187"/>
        <v>!!!</v>
      </c>
      <c r="C1529" s="265" t="str">
        <f>IF(ISERROR(IF(LEN(E1529)&gt;0,VLOOKUP(TEXT($E1529,0),'Angaben Stationen'!$E$14:$J$213,5,0),"")),"?",IF(LEN(E1529)&gt;0,VLOOKUP(TEXT($E1529,0),'Angaben Stationen'!$E$14:$J$213,5,0),""))</f>
        <v/>
      </c>
      <c r="D1529" s="232" t="str">
        <f>IF(ISERROR(IF(LEN(E1529)&gt;0,VLOOKUP(TEXT($E1529,0),'Angaben Stationen'!$E$14:$J$213,6,0),"")),"STATION IST NICHT VORHANDEN",IF(LEN(E1529)&gt;0,VLOOKUP(TEXT($E1529,0),'Angaben Stationen'!$E$14:$J$213,6,0),""))</f>
        <v/>
      </c>
      <c r="E1529" s="287"/>
      <c r="F1529" s="234"/>
      <c r="G1529" s="234"/>
      <c r="H1529" s="263"/>
      <c r="I1529" s="169"/>
      <c r="K1529" s="445" t="str">
        <f t="shared" si="188"/>
        <v>Leer</v>
      </c>
      <c r="L1529" s="445" t="str">
        <f>VLOOKUP($D1529,{"29 - Psychiatrie (Erwachsene)","BGI";"297 - stationsäquivalente Behandlung in der Erwachsenenpsychiatrie (29)","BGI";"30 - Kinder- und Jugendpsychiatrie","BGII";"307 - stationsäquivalente Behandlung in der Kinder- und Jugendpsychiatrie (30)","BGII";"31 - Psychosomatik","BGI";"","Leer"},2,0)</f>
        <v>Leer</v>
      </c>
      <c r="M1529" s="445">
        <f t="shared" si="185"/>
        <v>0</v>
      </c>
      <c r="N1529" s="445">
        <f t="shared" si="186"/>
        <v>0</v>
      </c>
      <c r="O1529" s="445">
        <f t="shared" si="189"/>
        <v>0</v>
      </c>
      <c r="P1529" s="445">
        <f t="shared" si="190"/>
        <v>0</v>
      </c>
      <c r="Q1529" s="445">
        <f t="shared" si="191"/>
        <v>0</v>
      </c>
      <c r="R1529" s="415" t="str">
        <f t="shared" si="192"/>
        <v>Leer</v>
      </c>
      <c r="S1529" s="445">
        <f>IF('Angaben KH-Standort'!D$29='A4'!D1529,IF('Angaben KH-Standort'!E$29="Ja",1,0),0)</f>
        <v>0</v>
      </c>
      <c r="T1529" s="445">
        <f>IF('Angaben KH-Standort'!D$30='A4'!D1529,IF('Angaben KH-Standort'!E$30="Ja",1,0),0)</f>
        <v>0</v>
      </c>
      <c r="U1529" s="445">
        <f>IF('Angaben KH-Standort'!D$31='A4'!D1529,IF('Angaben KH-Standort'!E$31="Ja",1,0),0)</f>
        <v>0</v>
      </c>
    </row>
    <row r="1530" spans="2:21" ht="15" customHeight="1" x14ac:dyDescent="0.3">
      <c r="B1530" s="70" t="str">
        <f t="shared" si="187"/>
        <v>!!!</v>
      </c>
      <c r="C1530" s="265" t="str">
        <f>IF(ISERROR(IF(LEN(E1530)&gt;0,VLOOKUP(TEXT($E1530,0),'Angaben Stationen'!$E$14:$J$213,5,0),"")),"?",IF(LEN(E1530)&gt;0,VLOOKUP(TEXT($E1530,0),'Angaben Stationen'!$E$14:$J$213,5,0),""))</f>
        <v/>
      </c>
      <c r="D1530" s="232" t="str">
        <f>IF(ISERROR(IF(LEN(E1530)&gt;0,VLOOKUP(TEXT($E1530,0),'Angaben Stationen'!$E$14:$J$213,6,0),"")),"STATION IST NICHT VORHANDEN",IF(LEN(E1530)&gt;0,VLOOKUP(TEXT($E1530,0),'Angaben Stationen'!$E$14:$J$213,6,0),""))</f>
        <v/>
      </c>
      <c r="E1530" s="287"/>
      <c r="F1530" s="234"/>
      <c r="G1530" s="234"/>
      <c r="H1530" s="263"/>
      <c r="I1530" s="169"/>
      <c r="K1530" s="445" t="str">
        <f t="shared" si="188"/>
        <v>Leer</v>
      </c>
      <c r="L1530" s="445" t="str">
        <f>VLOOKUP($D1530,{"29 - Psychiatrie (Erwachsene)","BGI";"297 - stationsäquivalente Behandlung in der Erwachsenenpsychiatrie (29)","BGI";"30 - Kinder- und Jugendpsychiatrie","BGII";"307 - stationsäquivalente Behandlung in der Kinder- und Jugendpsychiatrie (30)","BGII";"31 - Psychosomatik","BGI";"","Leer"},2,0)</f>
        <v>Leer</v>
      </c>
      <c r="M1530" s="445">
        <f t="shared" si="185"/>
        <v>0</v>
      </c>
      <c r="N1530" s="445">
        <f t="shared" si="186"/>
        <v>0</v>
      </c>
      <c r="O1530" s="445">
        <f t="shared" si="189"/>
        <v>0</v>
      </c>
      <c r="P1530" s="445">
        <f t="shared" si="190"/>
        <v>0</v>
      </c>
      <c r="Q1530" s="445">
        <f t="shared" si="191"/>
        <v>0</v>
      </c>
      <c r="R1530" s="415" t="str">
        <f t="shared" si="192"/>
        <v>Leer</v>
      </c>
      <c r="S1530" s="445">
        <f>IF('Angaben KH-Standort'!D$29='A4'!D1530,IF('Angaben KH-Standort'!E$29="Ja",1,0),0)</f>
        <v>0</v>
      </c>
      <c r="T1530" s="445">
        <f>IF('Angaben KH-Standort'!D$30='A4'!D1530,IF('Angaben KH-Standort'!E$30="Ja",1,0),0)</f>
        <v>0</v>
      </c>
      <c r="U1530" s="445">
        <f>IF('Angaben KH-Standort'!D$31='A4'!D1530,IF('Angaben KH-Standort'!E$31="Ja",1,0),0)</f>
        <v>0</v>
      </c>
    </row>
    <row r="1531" spans="2:21" ht="15" customHeight="1" x14ac:dyDescent="0.3">
      <c r="B1531" s="70" t="str">
        <f t="shared" si="187"/>
        <v>!!!</v>
      </c>
      <c r="C1531" s="265" t="str">
        <f>IF(ISERROR(IF(LEN(E1531)&gt;0,VLOOKUP(TEXT($E1531,0),'Angaben Stationen'!$E$14:$J$213,5,0),"")),"?",IF(LEN(E1531)&gt;0,VLOOKUP(TEXT($E1531,0),'Angaben Stationen'!$E$14:$J$213,5,0),""))</f>
        <v/>
      </c>
      <c r="D1531" s="232" t="str">
        <f>IF(ISERROR(IF(LEN(E1531)&gt;0,VLOOKUP(TEXT($E1531,0),'Angaben Stationen'!$E$14:$J$213,6,0),"")),"STATION IST NICHT VORHANDEN",IF(LEN(E1531)&gt;0,VLOOKUP(TEXT($E1531,0),'Angaben Stationen'!$E$14:$J$213,6,0),""))</f>
        <v/>
      </c>
      <c r="E1531" s="287"/>
      <c r="F1531" s="234"/>
      <c r="G1531" s="234"/>
      <c r="H1531" s="263"/>
      <c r="I1531" s="169"/>
      <c r="K1531" s="445" t="str">
        <f t="shared" si="188"/>
        <v>Leer</v>
      </c>
      <c r="L1531" s="445" t="str">
        <f>VLOOKUP($D1531,{"29 - Psychiatrie (Erwachsene)","BGI";"297 - stationsäquivalente Behandlung in der Erwachsenenpsychiatrie (29)","BGI";"30 - Kinder- und Jugendpsychiatrie","BGII";"307 - stationsäquivalente Behandlung in der Kinder- und Jugendpsychiatrie (30)","BGII";"31 - Psychosomatik","BGI";"","Leer"},2,0)</f>
        <v>Leer</v>
      </c>
      <c r="M1531" s="445">
        <f t="shared" si="185"/>
        <v>0</v>
      </c>
      <c r="N1531" s="445">
        <f t="shared" si="186"/>
        <v>0</v>
      </c>
      <c r="O1531" s="445">
        <f t="shared" si="189"/>
        <v>0</v>
      </c>
      <c r="P1531" s="445">
        <f t="shared" si="190"/>
        <v>0</v>
      </c>
      <c r="Q1531" s="445">
        <f t="shared" si="191"/>
        <v>0</v>
      </c>
      <c r="R1531" s="415" t="str">
        <f t="shared" si="192"/>
        <v>Leer</v>
      </c>
      <c r="S1531" s="445">
        <f>IF('Angaben KH-Standort'!D$29='A4'!D1531,IF('Angaben KH-Standort'!E$29="Ja",1,0),0)</f>
        <v>0</v>
      </c>
      <c r="T1531" s="445">
        <f>IF('Angaben KH-Standort'!D$30='A4'!D1531,IF('Angaben KH-Standort'!E$30="Ja",1,0),0)</f>
        <v>0</v>
      </c>
      <c r="U1531" s="445">
        <f>IF('Angaben KH-Standort'!D$31='A4'!D1531,IF('Angaben KH-Standort'!E$31="Ja",1,0),0)</f>
        <v>0</v>
      </c>
    </row>
    <row r="1532" spans="2:21" ht="15" customHeight="1" x14ac:dyDescent="0.3">
      <c r="B1532" s="70" t="str">
        <f t="shared" si="187"/>
        <v>!!!</v>
      </c>
      <c r="C1532" s="265" t="str">
        <f>IF(ISERROR(IF(LEN(E1532)&gt;0,VLOOKUP(TEXT($E1532,0),'Angaben Stationen'!$E$14:$J$213,5,0),"")),"?",IF(LEN(E1532)&gt;0,VLOOKUP(TEXT($E1532,0),'Angaben Stationen'!$E$14:$J$213,5,0),""))</f>
        <v/>
      </c>
      <c r="D1532" s="232" t="str">
        <f>IF(ISERROR(IF(LEN(E1532)&gt;0,VLOOKUP(TEXT($E1532,0),'Angaben Stationen'!$E$14:$J$213,6,0),"")),"STATION IST NICHT VORHANDEN",IF(LEN(E1532)&gt;0,VLOOKUP(TEXT($E1532,0),'Angaben Stationen'!$E$14:$J$213,6,0),""))</f>
        <v/>
      </c>
      <c r="E1532" s="287"/>
      <c r="F1532" s="234"/>
      <c r="G1532" s="234"/>
      <c r="H1532" s="263"/>
      <c r="I1532" s="169"/>
      <c r="K1532" s="445" t="str">
        <f t="shared" si="188"/>
        <v>Leer</v>
      </c>
      <c r="L1532" s="445" t="str">
        <f>VLOOKUP($D1532,{"29 - Psychiatrie (Erwachsene)","BGI";"297 - stationsäquivalente Behandlung in der Erwachsenenpsychiatrie (29)","BGI";"30 - Kinder- und Jugendpsychiatrie","BGII";"307 - stationsäquivalente Behandlung in der Kinder- und Jugendpsychiatrie (30)","BGII";"31 - Psychosomatik","BGI";"","Leer"},2,0)</f>
        <v>Leer</v>
      </c>
      <c r="M1532" s="445">
        <f t="shared" si="185"/>
        <v>0</v>
      </c>
      <c r="N1532" s="445">
        <f t="shared" si="186"/>
        <v>0</v>
      </c>
      <c r="O1532" s="445">
        <f t="shared" si="189"/>
        <v>0</v>
      </c>
      <c r="P1532" s="445">
        <f t="shared" si="190"/>
        <v>0</v>
      </c>
      <c r="Q1532" s="445">
        <f t="shared" si="191"/>
        <v>0</v>
      </c>
      <c r="R1532" s="415" t="str">
        <f t="shared" si="192"/>
        <v>Leer</v>
      </c>
      <c r="S1532" s="445">
        <f>IF('Angaben KH-Standort'!D$29='A4'!D1532,IF('Angaben KH-Standort'!E$29="Ja",1,0),0)</f>
        <v>0</v>
      </c>
      <c r="T1532" s="445">
        <f>IF('Angaben KH-Standort'!D$30='A4'!D1532,IF('Angaben KH-Standort'!E$30="Ja",1,0),0)</f>
        <v>0</v>
      </c>
      <c r="U1532" s="445">
        <f>IF('Angaben KH-Standort'!D$31='A4'!D1532,IF('Angaben KH-Standort'!E$31="Ja",1,0),0)</f>
        <v>0</v>
      </c>
    </row>
    <row r="1533" spans="2:21" ht="15" customHeight="1" x14ac:dyDescent="0.3">
      <c r="B1533" s="70" t="str">
        <f t="shared" si="187"/>
        <v>!!!</v>
      </c>
      <c r="C1533" s="265" t="str">
        <f>IF(ISERROR(IF(LEN(E1533)&gt;0,VLOOKUP(TEXT($E1533,0),'Angaben Stationen'!$E$14:$J$213,5,0),"")),"?",IF(LEN(E1533)&gt;0,VLOOKUP(TEXT($E1533,0),'Angaben Stationen'!$E$14:$J$213,5,0),""))</f>
        <v/>
      </c>
      <c r="D1533" s="232" t="str">
        <f>IF(ISERROR(IF(LEN(E1533)&gt;0,VLOOKUP(TEXT($E1533,0),'Angaben Stationen'!$E$14:$J$213,6,0),"")),"STATION IST NICHT VORHANDEN",IF(LEN(E1533)&gt;0,VLOOKUP(TEXT($E1533,0),'Angaben Stationen'!$E$14:$J$213,6,0),""))</f>
        <v/>
      </c>
      <c r="E1533" s="287"/>
      <c r="F1533" s="234"/>
      <c r="G1533" s="234"/>
      <c r="H1533" s="263"/>
      <c r="I1533" s="169"/>
      <c r="K1533" s="445" t="str">
        <f t="shared" si="188"/>
        <v>Leer</v>
      </c>
      <c r="L1533" s="445" t="str">
        <f>VLOOKUP($D1533,{"29 - Psychiatrie (Erwachsene)","BGI";"297 - stationsäquivalente Behandlung in der Erwachsenenpsychiatrie (29)","BGI";"30 - Kinder- und Jugendpsychiatrie","BGII";"307 - stationsäquivalente Behandlung in der Kinder- und Jugendpsychiatrie (30)","BGII";"31 - Psychosomatik","BGI";"","Leer"},2,0)</f>
        <v>Leer</v>
      </c>
      <c r="M1533" s="445">
        <f t="shared" si="185"/>
        <v>0</v>
      </c>
      <c r="N1533" s="445">
        <f t="shared" si="186"/>
        <v>0</v>
      </c>
      <c r="O1533" s="445">
        <f t="shared" si="189"/>
        <v>0</v>
      </c>
      <c r="P1533" s="445">
        <f t="shared" si="190"/>
        <v>0</v>
      </c>
      <c r="Q1533" s="445">
        <f t="shared" si="191"/>
        <v>0</v>
      </c>
      <c r="R1533" s="415" t="str">
        <f t="shared" si="192"/>
        <v>Leer</v>
      </c>
      <c r="S1533" s="445">
        <f>IF('Angaben KH-Standort'!D$29='A4'!D1533,IF('Angaben KH-Standort'!E$29="Ja",1,0),0)</f>
        <v>0</v>
      </c>
      <c r="T1533" s="445">
        <f>IF('Angaben KH-Standort'!D$30='A4'!D1533,IF('Angaben KH-Standort'!E$30="Ja",1,0),0)</f>
        <v>0</v>
      </c>
      <c r="U1533" s="445">
        <f>IF('Angaben KH-Standort'!D$31='A4'!D1533,IF('Angaben KH-Standort'!E$31="Ja",1,0),0)</f>
        <v>0</v>
      </c>
    </row>
    <row r="1534" spans="2:21" ht="15" customHeight="1" x14ac:dyDescent="0.3">
      <c r="B1534" s="70" t="str">
        <f t="shared" si="187"/>
        <v>!!!</v>
      </c>
      <c r="C1534" s="265" t="str">
        <f>IF(ISERROR(IF(LEN(E1534)&gt;0,VLOOKUP(TEXT($E1534,0),'Angaben Stationen'!$E$14:$J$213,5,0),"")),"?",IF(LEN(E1534)&gt;0,VLOOKUP(TEXT($E1534,0),'Angaben Stationen'!$E$14:$J$213,5,0),""))</f>
        <v/>
      </c>
      <c r="D1534" s="232" t="str">
        <f>IF(ISERROR(IF(LEN(E1534)&gt;0,VLOOKUP(TEXT($E1534,0),'Angaben Stationen'!$E$14:$J$213,6,0),"")),"STATION IST NICHT VORHANDEN",IF(LEN(E1534)&gt;0,VLOOKUP(TEXT($E1534,0),'Angaben Stationen'!$E$14:$J$213,6,0),""))</f>
        <v/>
      </c>
      <c r="E1534" s="287"/>
      <c r="F1534" s="234"/>
      <c r="G1534" s="234"/>
      <c r="H1534" s="263"/>
      <c r="I1534" s="169"/>
      <c r="K1534" s="445" t="str">
        <f t="shared" si="188"/>
        <v>Leer</v>
      </c>
      <c r="L1534" s="445" t="str">
        <f>VLOOKUP($D1534,{"29 - Psychiatrie (Erwachsene)","BGI";"297 - stationsäquivalente Behandlung in der Erwachsenenpsychiatrie (29)","BGI";"30 - Kinder- und Jugendpsychiatrie","BGII";"307 - stationsäquivalente Behandlung in der Kinder- und Jugendpsychiatrie (30)","BGII";"31 - Psychosomatik","BGI";"","Leer"},2,0)</f>
        <v>Leer</v>
      </c>
      <c r="M1534" s="445">
        <f t="shared" si="185"/>
        <v>0</v>
      </c>
      <c r="N1534" s="445">
        <f t="shared" si="186"/>
        <v>0</v>
      </c>
      <c r="O1534" s="445">
        <f t="shared" si="189"/>
        <v>0</v>
      </c>
      <c r="P1534" s="445">
        <f t="shared" si="190"/>
        <v>0</v>
      </c>
      <c r="Q1534" s="445">
        <f t="shared" si="191"/>
        <v>0</v>
      </c>
      <c r="R1534" s="415" t="str">
        <f t="shared" si="192"/>
        <v>Leer</v>
      </c>
      <c r="S1534" s="445">
        <f>IF('Angaben KH-Standort'!D$29='A4'!D1534,IF('Angaben KH-Standort'!E$29="Ja",1,0),0)</f>
        <v>0</v>
      </c>
      <c r="T1534" s="445">
        <f>IF('Angaben KH-Standort'!D$30='A4'!D1534,IF('Angaben KH-Standort'!E$30="Ja",1,0),0)</f>
        <v>0</v>
      </c>
      <c r="U1534" s="445">
        <f>IF('Angaben KH-Standort'!D$31='A4'!D1534,IF('Angaben KH-Standort'!E$31="Ja",1,0),0)</f>
        <v>0</v>
      </c>
    </row>
    <row r="1535" spans="2:21" ht="15" customHeight="1" x14ac:dyDescent="0.3">
      <c r="B1535" s="70" t="str">
        <f t="shared" si="187"/>
        <v>!!!</v>
      </c>
      <c r="C1535" s="265" t="str">
        <f>IF(ISERROR(IF(LEN(E1535)&gt;0,VLOOKUP(TEXT($E1535,0),'Angaben Stationen'!$E$14:$J$213,5,0),"")),"?",IF(LEN(E1535)&gt;0,VLOOKUP(TEXT($E1535,0),'Angaben Stationen'!$E$14:$J$213,5,0),""))</f>
        <v/>
      </c>
      <c r="D1535" s="232" t="str">
        <f>IF(ISERROR(IF(LEN(E1535)&gt;0,VLOOKUP(TEXT($E1535,0),'Angaben Stationen'!$E$14:$J$213,6,0),"")),"STATION IST NICHT VORHANDEN",IF(LEN(E1535)&gt;0,VLOOKUP(TEXT($E1535,0),'Angaben Stationen'!$E$14:$J$213,6,0),""))</f>
        <v/>
      </c>
      <c r="E1535" s="287"/>
      <c r="F1535" s="234"/>
      <c r="G1535" s="234"/>
      <c r="H1535" s="263"/>
      <c r="I1535" s="169"/>
      <c r="K1535" s="445" t="str">
        <f t="shared" si="188"/>
        <v>Leer</v>
      </c>
      <c r="L1535" s="445" t="str">
        <f>VLOOKUP($D1535,{"29 - Psychiatrie (Erwachsene)","BGI";"297 - stationsäquivalente Behandlung in der Erwachsenenpsychiatrie (29)","BGI";"30 - Kinder- und Jugendpsychiatrie","BGII";"307 - stationsäquivalente Behandlung in der Kinder- und Jugendpsychiatrie (30)","BGII";"31 - Psychosomatik","BGI";"","Leer"},2,0)</f>
        <v>Leer</v>
      </c>
      <c r="M1535" s="445">
        <f t="shared" si="185"/>
        <v>0</v>
      </c>
      <c r="N1535" s="445">
        <f t="shared" si="186"/>
        <v>0</v>
      </c>
      <c r="O1535" s="445">
        <f t="shared" si="189"/>
        <v>0</v>
      </c>
      <c r="P1535" s="445">
        <f t="shared" si="190"/>
        <v>0</v>
      </c>
      <c r="Q1535" s="445">
        <f t="shared" si="191"/>
        <v>0</v>
      </c>
      <c r="R1535" s="415" t="str">
        <f t="shared" si="192"/>
        <v>Leer</v>
      </c>
      <c r="S1535" s="445">
        <f>IF('Angaben KH-Standort'!D$29='A4'!D1535,IF('Angaben KH-Standort'!E$29="Ja",1,0),0)</f>
        <v>0</v>
      </c>
      <c r="T1535" s="445">
        <f>IF('Angaben KH-Standort'!D$30='A4'!D1535,IF('Angaben KH-Standort'!E$30="Ja",1,0),0)</f>
        <v>0</v>
      </c>
      <c r="U1535" s="445">
        <f>IF('Angaben KH-Standort'!D$31='A4'!D1535,IF('Angaben KH-Standort'!E$31="Ja",1,0),0)</f>
        <v>0</v>
      </c>
    </row>
    <row r="1536" spans="2:21" ht="15" customHeight="1" x14ac:dyDescent="0.3">
      <c r="B1536" s="70" t="str">
        <f t="shared" si="187"/>
        <v>!!!</v>
      </c>
      <c r="C1536" s="265" t="str">
        <f>IF(ISERROR(IF(LEN(E1536)&gt;0,VLOOKUP(TEXT($E1536,0),'Angaben Stationen'!$E$14:$J$213,5,0),"")),"?",IF(LEN(E1536)&gt;0,VLOOKUP(TEXT($E1536,0),'Angaben Stationen'!$E$14:$J$213,5,0),""))</f>
        <v/>
      </c>
      <c r="D1536" s="232" t="str">
        <f>IF(ISERROR(IF(LEN(E1536)&gt;0,VLOOKUP(TEXT($E1536,0),'Angaben Stationen'!$E$14:$J$213,6,0),"")),"STATION IST NICHT VORHANDEN",IF(LEN(E1536)&gt;0,VLOOKUP(TEXT($E1536,0),'Angaben Stationen'!$E$14:$J$213,6,0),""))</f>
        <v/>
      </c>
      <c r="E1536" s="287"/>
      <c r="F1536" s="234"/>
      <c r="G1536" s="234"/>
      <c r="H1536" s="263"/>
      <c r="I1536" s="169"/>
      <c r="K1536" s="445" t="str">
        <f t="shared" si="188"/>
        <v>Leer</v>
      </c>
      <c r="L1536" s="445" t="str">
        <f>VLOOKUP($D1536,{"29 - Psychiatrie (Erwachsene)","BGI";"297 - stationsäquivalente Behandlung in der Erwachsenenpsychiatrie (29)","BGI";"30 - Kinder- und Jugendpsychiatrie","BGII";"307 - stationsäquivalente Behandlung in der Kinder- und Jugendpsychiatrie (30)","BGII";"31 - Psychosomatik","BGI";"","Leer"},2,0)</f>
        <v>Leer</v>
      </c>
      <c r="M1536" s="445">
        <f t="shared" si="185"/>
        <v>0</v>
      </c>
      <c r="N1536" s="445">
        <f t="shared" si="186"/>
        <v>0</v>
      </c>
      <c r="O1536" s="445">
        <f t="shared" si="189"/>
        <v>0</v>
      </c>
      <c r="P1536" s="445">
        <f t="shared" si="190"/>
        <v>0</v>
      </c>
      <c r="Q1536" s="445">
        <f t="shared" si="191"/>
        <v>0</v>
      </c>
      <c r="R1536" s="415" t="str">
        <f t="shared" si="192"/>
        <v>Leer</v>
      </c>
      <c r="S1536" s="445">
        <f>IF('Angaben KH-Standort'!D$29='A4'!D1536,IF('Angaben KH-Standort'!E$29="Ja",1,0),0)</f>
        <v>0</v>
      </c>
      <c r="T1536" s="445">
        <f>IF('Angaben KH-Standort'!D$30='A4'!D1536,IF('Angaben KH-Standort'!E$30="Ja",1,0),0)</f>
        <v>0</v>
      </c>
      <c r="U1536" s="445">
        <f>IF('Angaben KH-Standort'!D$31='A4'!D1536,IF('Angaben KH-Standort'!E$31="Ja",1,0),0)</f>
        <v>0</v>
      </c>
    </row>
    <row r="1537" spans="2:21" ht="15" customHeight="1" x14ac:dyDescent="0.3">
      <c r="B1537" s="70" t="str">
        <f t="shared" si="187"/>
        <v>!!!</v>
      </c>
      <c r="C1537" s="265" t="str">
        <f>IF(ISERROR(IF(LEN(E1537)&gt;0,VLOOKUP(TEXT($E1537,0),'Angaben Stationen'!$E$14:$J$213,5,0),"")),"?",IF(LEN(E1537)&gt;0,VLOOKUP(TEXT($E1537,0),'Angaben Stationen'!$E$14:$J$213,5,0),""))</f>
        <v/>
      </c>
      <c r="D1537" s="232" t="str">
        <f>IF(ISERROR(IF(LEN(E1537)&gt;0,VLOOKUP(TEXT($E1537,0),'Angaben Stationen'!$E$14:$J$213,6,0),"")),"STATION IST NICHT VORHANDEN",IF(LEN(E1537)&gt;0,VLOOKUP(TEXT($E1537,0),'Angaben Stationen'!$E$14:$J$213,6,0),""))</f>
        <v/>
      </c>
      <c r="E1537" s="287"/>
      <c r="F1537" s="234"/>
      <c r="G1537" s="234"/>
      <c r="H1537" s="263"/>
      <c r="I1537" s="169"/>
      <c r="K1537" s="445" t="str">
        <f t="shared" si="188"/>
        <v>Leer</v>
      </c>
      <c r="L1537" s="445" t="str">
        <f>VLOOKUP($D1537,{"29 - Psychiatrie (Erwachsene)","BGI";"297 - stationsäquivalente Behandlung in der Erwachsenenpsychiatrie (29)","BGI";"30 - Kinder- und Jugendpsychiatrie","BGII";"307 - stationsäquivalente Behandlung in der Kinder- und Jugendpsychiatrie (30)","BGII";"31 - Psychosomatik","BGI";"","Leer"},2,0)</f>
        <v>Leer</v>
      </c>
      <c r="M1537" s="445">
        <f t="shared" si="185"/>
        <v>0</v>
      </c>
      <c r="N1537" s="445">
        <f t="shared" si="186"/>
        <v>0</v>
      </c>
      <c r="O1537" s="445">
        <f t="shared" si="189"/>
        <v>0</v>
      </c>
      <c r="P1537" s="445">
        <f t="shared" si="190"/>
        <v>0</v>
      </c>
      <c r="Q1537" s="445">
        <f t="shared" si="191"/>
        <v>0</v>
      </c>
      <c r="R1537" s="415" t="str">
        <f t="shared" si="192"/>
        <v>Leer</v>
      </c>
      <c r="S1537" s="445">
        <f>IF('Angaben KH-Standort'!D$29='A4'!D1537,IF('Angaben KH-Standort'!E$29="Ja",1,0),0)</f>
        <v>0</v>
      </c>
      <c r="T1537" s="445">
        <f>IF('Angaben KH-Standort'!D$30='A4'!D1537,IF('Angaben KH-Standort'!E$30="Ja",1,0),0)</f>
        <v>0</v>
      </c>
      <c r="U1537" s="445">
        <f>IF('Angaben KH-Standort'!D$31='A4'!D1537,IF('Angaben KH-Standort'!E$31="Ja",1,0),0)</f>
        <v>0</v>
      </c>
    </row>
    <row r="1538" spans="2:21" ht="15" customHeight="1" x14ac:dyDescent="0.3">
      <c r="B1538" s="70" t="str">
        <f t="shared" si="187"/>
        <v>!!!</v>
      </c>
      <c r="C1538" s="265" t="str">
        <f>IF(ISERROR(IF(LEN(E1538)&gt;0,VLOOKUP(TEXT($E1538,0),'Angaben Stationen'!$E$14:$J$213,5,0),"")),"?",IF(LEN(E1538)&gt;0,VLOOKUP(TEXT($E1538,0),'Angaben Stationen'!$E$14:$J$213,5,0),""))</f>
        <v/>
      </c>
      <c r="D1538" s="232" t="str">
        <f>IF(ISERROR(IF(LEN(E1538)&gt;0,VLOOKUP(TEXT($E1538,0),'Angaben Stationen'!$E$14:$J$213,6,0),"")),"STATION IST NICHT VORHANDEN",IF(LEN(E1538)&gt;0,VLOOKUP(TEXT($E1538,0),'Angaben Stationen'!$E$14:$J$213,6,0),""))</f>
        <v/>
      </c>
      <c r="E1538" s="287"/>
      <c r="F1538" s="234"/>
      <c r="G1538" s="234"/>
      <c r="H1538" s="263"/>
      <c r="I1538" s="169"/>
      <c r="K1538" s="445" t="str">
        <f t="shared" si="188"/>
        <v>Leer</v>
      </c>
      <c r="L1538" s="445" t="str">
        <f>VLOOKUP($D1538,{"29 - Psychiatrie (Erwachsene)","BGI";"297 - stationsäquivalente Behandlung in der Erwachsenenpsychiatrie (29)","BGI";"30 - Kinder- und Jugendpsychiatrie","BGII";"307 - stationsäquivalente Behandlung in der Kinder- und Jugendpsychiatrie (30)","BGII";"31 - Psychosomatik","BGI";"","Leer"},2,0)</f>
        <v>Leer</v>
      </c>
      <c r="M1538" s="445">
        <f t="shared" si="185"/>
        <v>0</v>
      </c>
      <c r="N1538" s="445">
        <f t="shared" si="186"/>
        <v>0</v>
      </c>
      <c r="O1538" s="445">
        <f t="shared" si="189"/>
        <v>0</v>
      </c>
      <c r="P1538" s="445">
        <f t="shared" si="190"/>
        <v>0</v>
      </c>
      <c r="Q1538" s="445">
        <f t="shared" si="191"/>
        <v>0</v>
      </c>
      <c r="R1538" s="415" t="str">
        <f t="shared" si="192"/>
        <v>Leer</v>
      </c>
      <c r="S1538" s="445">
        <f>IF('Angaben KH-Standort'!D$29='A4'!D1538,IF('Angaben KH-Standort'!E$29="Ja",1,0),0)</f>
        <v>0</v>
      </c>
      <c r="T1538" s="445">
        <f>IF('Angaben KH-Standort'!D$30='A4'!D1538,IF('Angaben KH-Standort'!E$30="Ja",1,0),0)</f>
        <v>0</v>
      </c>
      <c r="U1538" s="445">
        <f>IF('Angaben KH-Standort'!D$31='A4'!D1538,IF('Angaben KH-Standort'!E$31="Ja",1,0),0)</f>
        <v>0</v>
      </c>
    </row>
    <row r="1539" spans="2:21" ht="15" customHeight="1" x14ac:dyDescent="0.3">
      <c r="B1539" s="70" t="str">
        <f t="shared" si="187"/>
        <v>!!!</v>
      </c>
      <c r="C1539" s="265" t="str">
        <f>IF(ISERROR(IF(LEN(E1539)&gt;0,VLOOKUP(TEXT($E1539,0),'Angaben Stationen'!$E$14:$J$213,5,0),"")),"?",IF(LEN(E1539)&gt;0,VLOOKUP(TEXT($E1539,0),'Angaben Stationen'!$E$14:$J$213,5,0),""))</f>
        <v/>
      </c>
      <c r="D1539" s="232" t="str">
        <f>IF(ISERROR(IF(LEN(E1539)&gt;0,VLOOKUP(TEXT($E1539,0),'Angaben Stationen'!$E$14:$J$213,6,0),"")),"STATION IST NICHT VORHANDEN",IF(LEN(E1539)&gt;0,VLOOKUP(TEXT($E1539,0),'Angaben Stationen'!$E$14:$J$213,6,0),""))</f>
        <v/>
      </c>
      <c r="E1539" s="287"/>
      <c r="F1539" s="234"/>
      <c r="G1539" s="234"/>
      <c r="H1539" s="263"/>
      <c r="I1539" s="169"/>
      <c r="K1539" s="445" t="str">
        <f t="shared" si="188"/>
        <v>Leer</v>
      </c>
      <c r="L1539" s="445" t="str">
        <f>VLOOKUP($D1539,{"29 - Psychiatrie (Erwachsene)","BGI";"297 - stationsäquivalente Behandlung in der Erwachsenenpsychiatrie (29)","BGI";"30 - Kinder- und Jugendpsychiatrie","BGII";"307 - stationsäquivalente Behandlung in der Kinder- und Jugendpsychiatrie (30)","BGII";"31 - Psychosomatik","BGI";"","Leer"},2,0)</f>
        <v>Leer</v>
      </c>
      <c r="M1539" s="445">
        <f t="shared" si="185"/>
        <v>0</v>
      </c>
      <c r="N1539" s="445">
        <f t="shared" si="186"/>
        <v>0</v>
      </c>
      <c r="O1539" s="445">
        <f t="shared" si="189"/>
        <v>0</v>
      </c>
      <c r="P1539" s="445">
        <f t="shared" si="190"/>
        <v>0</v>
      </c>
      <c r="Q1539" s="445">
        <f t="shared" si="191"/>
        <v>0</v>
      </c>
      <c r="R1539" s="415" t="str">
        <f t="shared" si="192"/>
        <v>Leer</v>
      </c>
      <c r="S1539" s="445">
        <f>IF('Angaben KH-Standort'!D$29='A4'!D1539,IF('Angaben KH-Standort'!E$29="Ja",1,0),0)</f>
        <v>0</v>
      </c>
      <c r="T1539" s="445">
        <f>IF('Angaben KH-Standort'!D$30='A4'!D1539,IF('Angaben KH-Standort'!E$30="Ja",1,0),0)</f>
        <v>0</v>
      </c>
      <c r="U1539" s="445">
        <f>IF('Angaben KH-Standort'!D$31='A4'!D1539,IF('Angaben KH-Standort'!E$31="Ja",1,0),0)</f>
        <v>0</v>
      </c>
    </row>
    <row r="1540" spans="2:21" ht="15" customHeight="1" x14ac:dyDescent="0.3">
      <c r="B1540" s="70" t="str">
        <f t="shared" si="187"/>
        <v>!!!</v>
      </c>
      <c r="C1540" s="265" t="str">
        <f>IF(ISERROR(IF(LEN(E1540)&gt;0,VLOOKUP(TEXT($E1540,0),'Angaben Stationen'!$E$14:$J$213,5,0),"")),"?",IF(LEN(E1540)&gt;0,VLOOKUP(TEXT($E1540,0),'Angaben Stationen'!$E$14:$J$213,5,0),""))</f>
        <v/>
      </c>
      <c r="D1540" s="232" t="str">
        <f>IF(ISERROR(IF(LEN(E1540)&gt;0,VLOOKUP(TEXT($E1540,0),'Angaben Stationen'!$E$14:$J$213,6,0),"")),"STATION IST NICHT VORHANDEN",IF(LEN(E1540)&gt;0,VLOOKUP(TEXT($E1540,0),'Angaben Stationen'!$E$14:$J$213,6,0),""))</f>
        <v/>
      </c>
      <c r="E1540" s="287"/>
      <c r="F1540" s="234"/>
      <c r="G1540" s="234"/>
      <c r="H1540" s="263"/>
      <c r="I1540" s="169"/>
      <c r="K1540" s="445" t="str">
        <f t="shared" si="188"/>
        <v>Leer</v>
      </c>
      <c r="L1540" s="445" t="str">
        <f>VLOOKUP($D1540,{"29 - Psychiatrie (Erwachsene)","BGI";"297 - stationsäquivalente Behandlung in der Erwachsenenpsychiatrie (29)","BGI";"30 - Kinder- und Jugendpsychiatrie","BGII";"307 - stationsäquivalente Behandlung in der Kinder- und Jugendpsychiatrie (30)","BGII";"31 - Psychosomatik","BGI";"","Leer"},2,0)</f>
        <v>Leer</v>
      </c>
      <c r="M1540" s="445">
        <f t="shared" si="185"/>
        <v>0</v>
      </c>
      <c r="N1540" s="445">
        <f t="shared" si="186"/>
        <v>0</v>
      </c>
      <c r="O1540" s="445">
        <f t="shared" si="189"/>
        <v>0</v>
      </c>
      <c r="P1540" s="445">
        <f t="shared" si="190"/>
        <v>0</v>
      </c>
      <c r="Q1540" s="445">
        <f t="shared" si="191"/>
        <v>0</v>
      </c>
      <c r="R1540" s="415" t="str">
        <f t="shared" si="192"/>
        <v>Leer</v>
      </c>
      <c r="S1540" s="445">
        <f>IF('Angaben KH-Standort'!D$29='A4'!D1540,IF('Angaben KH-Standort'!E$29="Ja",1,0),0)</f>
        <v>0</v>
      </c>
      <c r="T1540" s="445">
        <f>IF('Angaben KH-Standort'!D$30='A4'!D1540,IF('Angaben KH-Standort'!E$30="Ja",1,0),0)</f>
        <v>0</v>
      </c>
      <c r="U1540" s="445">
        <f>IF('Angaben KH-Standort'!D$31='A4'!D1540,IF('Angaben KH-Standort'!E$31="Ja",1,0),0)</f>
        <v>0</v>
      </c>
    </row>
    <row r="1541" spans="2:21" ht="15" customHeight="1" x14ac:dyDescent="0.3">
      <c r="B1541" s="70" t="str">
        <f t="shared" si="187"/>
        <v>!!!</v>
      </c>
      <c r="C1541" s="265" t="str">
        <f>IF(ISERROR(IF(LEN(E1541)&gt;0,VLOOKUP(TEXT($E1541,0),'Angaben Stationen'!$E$14:$J$213,5,0),"")),"?",IF(LEN(E1541)&gt;0,VLOOKUP(TEXT($E1541,0),'Angaben Stationen'!$E$14:$J$213,5,0),""))</f>
        <v/>
      </c>
      <c r="D1541" s="232" t="str">
        <f>IF(ISERROR(IF(LEN(E1541)&gt;0,VLOOKUP(TEXT($E1541,0),'Angaben Stationen'!$E$14:$J$213,6,0),"")),"STATION IST NICHT VORHANDEN",IF(LEN(E1541)&gt;0,VLOOKUP(TEXT($E1541,0),'Angaben Stationen'!$E$14:$J$213,6,0),""))</f>
        <v/>
      </c>
      <c r="E1541" s="287"/>
      <c r="F1541" s="234"/>
      <c r="G1541" s="234"/>
      <c r="H1541" s="263"/>
      <c r="I1541" s="169"/>
      <c r="K1541" s="445" t="str">
        <f t="shared" si="188"/>
        <v>Leer</v>
      </c>
      <c r="L1541" s="445" t="str">
        <f>VLOOKUP($D1541,{"29 - Psychiatrie (Erwachsene)","BGI";"297 - stationsäquivalente Behandlung in der Erwachsenenpsychiatrie (29)","BGI";"30 - Kinder- und Jugendpsychiatrie","BGII";"307 - stationsäquivalente Behandlung in der Kinder- und Jugendpsychiatrie (30)","BGII";"31 - Psychosomatik","BGI";"","Leer"},2,0)</f>
        <v>Leer</v>
      </c>
      <c r="M1541" s="445">
        <f t="shared" si="185"/>
        <v>0</v>
      </c>
      <c r="N1541" s="445">
        <f t="shared" si="186"/>
        <v>0</v>
      </c>
      <c r="O1541" s="445">
        <f t="shared" si="189"/>
        <v>0</v>
      </c>
      <c r="P1541" s="445">
        <f t="shared" si="190"/>
        <v>0</v>
      </c>
      <c r="Q1541" s="445">
        <f t="shared" si="191"/>
        <v>0</v>
      </c>
      <c r="R1541" s="415" t="str">
        <f t="shared" si="192"/>
        <v>Leer</v>
      </c>
      <c r="S1541" s="445">
        <f>IF('Angaben KH-Standort'!D$29='A4'!D1541,IF('Angaben KH-Standort'!E$29="Ja",1,0),0)</f>
        <v>0</v>
      </c>
      <c r="T1541" s="445">
        <f>IF('Angaben KH-Standort'!D$30='A4'!D1541,IF('Angaben KH-Standort'!E$30="Ja",1,0),0)</f>
        <v>0</v>
      </c>
      <c r="U1541" s="445">
        <f>IF('Angaben KH-Standort'!D$31='A4'!D1541,IF('Angaben KH-Standort'!E$31="Ja",1,0),0)</f>
        <v>0</v>
      </c>
    </row>
    <row r="1542" spans="2:21" ht="15" customHeight="1" x14ac:dyDescent="0.3">
      <c r="B1542" s="70" t="str">
        <f t="shared" si="187"/>
        <v>!!!</v>
      </c>
      <c r="C1542" s="265" t="str">
        <f>IF(ISERROR(IF(LEN(E1542)&gt;0,VLOOKUP(TEXT($E1542,0),'Angaben Stationen'!$E$14:$J$213,5,0),"")),"?",IF(LEN(E1542)&gt;0,VLOOKUP(TEXT($E1542,0),'Angaben Stationen'!$E$14:$J$213,5,0),""))</f>
        <v/>
      </c>
      <c r="D1542" s="232" t="str">
        <f>IF(ISERROR(IF(LEN(E1542)&gt;0,VLOOKUP(TEXT($E1542,0),'Angaben Stationen'!$E$14:$J$213,6,0),"")),"STATION IST NICHT VORHANDEN",IF(LEN(E1542)&gt;0,VLOOKUP(TEXT($E1542,0),'Angaben Stationen'!$E$14:$J$213,6,0),""))</f>
        <v/>
      </c>
      <c r="E1542" s="287"/>
      <c r="F1542" s="234"/>
      <c r="G1542" s="234"/>
      <c r="H1542" s="263"/>
      <c r="I1542" s="169"/>
      <c r="K1542" s="445" t="str">
        <f t="shared" si="188"/>
        <v>Leer</v>
      </c>
      <c r="L1542" s="445" t="str">
        <f>VLOOKUP($D1542,{"29 - Psychiatrie (Erwachsene)","BGI";"297 - stationsäquivalente Behandlung in der Erwachsenenpsychiatrie (29)","BGI";"30 - Kinder- und Jugendpsychiatrie","BGII";"307 - stationsäquivalente Behandlung in der Kinder- und Jugendpsychiatrie (30)","BGII";"31 - Psychosomatik","BGI";"","Leer"},2,0)</f>
        <v>Leer</v>
      </c>
      <c r="M1542" s="445">
        <f t="shared" si="185"/>
        <v>0</v>
      </c>
      <c r="N1542" s="445">
        <f t="shared" si="186"/>
        <v>0</v>
      </c>
      <c r="O1542" s="445">
        <f t="shared" si="189"/>
        <v>0</v>
      </c>
      <c r="P1542" s="445">
        <f t="shared" si="190"/>
        <v>0</v>
      </c>
      <c r="Q1542" s="445">
        <f t="shared" si="191"/>
        <v>0</v>
      </c>
      <c r="R1542" s="415" t="str">
        <f t="shared" si="192"/>
        <v>Leer</v>
      </c>
      <c r="S1542" s="445">
        <f>IF('Angaben KH-Standort'!D$29='A4'!D1542,IF('Angaben KH-Standort'!E$29="Ja",1,0),0)</f>
        <v>0</v>
      </c>
      <c r="T1542" s="445">
        <f>IF('Angaben KH-Standort'!D$30='A4'!D1542,IF('Angaben KH-Standort'!E$30="Ja",1,0),0)</f>
        <v>0</v>
      </c>
      <c r="U1542" s="445">
        <f>IF('Angaben KH-Standort'!D$31='A4'!D1542,IF('Angaben KH-Standort'!E$31="Ja",1,0),0)</f>
        <v>0</v>
      </c>
    </row>
    <row r="1543" spans="2:21" ht="15" customHeight="1" x14ac:dyDescent="0.3">
      <c r="B1543" s="70" t="str">
        <f t="shared" si="187"/>
        <v>!!!</v>
      </c>
      <c r="C1543" s="265" t="str">
        <f>IF(ISERROR(IF(LEN(E1543)&gt;0,VLOOKUP(TEXT($E1543,0),'Angaben Stationen'!$E$14:$J$213,5,0),"")),"?",IF(LEN(E1543)&gt;0,VLOOKUP(TEXT($E1543,0),'Angaben Stationen'!$E$14:$J$213,5,0),""))</f>
        <v/>
      </c>
      <c r="D1543" s="232" t="str">
        <f>IF(ISERROR(IF(LEN(E1543)&gt;0,VLOOKUP(TEXT($E1543,0),'Angaben Stationen'!$E$14:$J$213,6,0),"")),"STATION IST NICHT VORHANDEN",IF(LEN(E1543)&gt;0,VLOOKUP(TEXT($E1543,0),'Angaben Stationen'!$E$14:$J$213,6,0),""))</f>
        <v/>
      </c>
      <c r="E1543" s="287"/>
      <c r="F1543" s="234"/>
      <c r="G1543" s="234"/>
      <c r="H1543" s="263"/>
      <c r="I1543" s="169"/>
      <c r="K1543" s="445" t="str">
        <f t="shared" si="188"/>
        <v>Leer</v>
      </c>
      <c r="L1543" s="445" t="str">
        <f>VLOOKUP($D1543,{"29 - Psychiatrie (Erwachsene)","BGI";"297 - stationsäquivalente Behandlung in der Erwachsenenpsychiatrie (29)","BGI";"30 - Kinder- und Jugendpsychiatrie","BGII";"307 - stationsäquivalente Behandlung in der Kinder- und Jugendpsychiatrie (30)","BGII";"31 - Psychosomatik","BGI";"","Leer"},2,0)</f>
        <v>Leer</v>
      </c>
      <c r="M1543" s="445">
        <f t="shared" si="185"/>
        <v>0</v>
      </c>
      <c r="N1543" s="445">
        <f t="shared" si="186"/>
        <v>0</v>
      </c>
      <c r="O1543" s="445">
        <f t="shared" si="189"/>
        <v>0</v>
      </c>
      <c r="P1543" s="445">
        <f t="shared" si="190"/>
        <v>0</v>
      </c>
      <c r="Q1543" s="445">
        <f t="shared" si="191"/>
        <v>0</v>
      </c>
      <c r="R1543" s="415" t="str">
        <f t="shared" si="192"/>
        <v>Leer</v>
      </c>
      <c r="S1543" s="445">
        <f>IF('Angaben KH-Standort'!D$29='A4'!D1543,IF('Angaben KH-Standort'!E$29="Ja",1,0),0)</f>
        <v>0</v>
      </c>
      <c r="T1543" s="445">
        <f>IF('Angaben KH-Standort'!D$30='A4'!D1543,IF('Angaben KH-Standort'!E$30="Ja",1,0),0)</f>
        <v>0</v>
      </c>
      <c r="U1543" s="445">
        <f>IF('Angaben KH-Standort'!D$31='A4'!D1543,IF('Angaben KH-Standort'!E$31="Ja",1,0),0)</f>
        <v>0</v>
      </c>
    </row>
    <row r="1544" spans="2:21" ht="15" customHeight="1" x14ac:dyDescent="0.3">
      <c r="B1544" s="70" t="str">
        <f t="shared" si="187"/>
        <v>!!!</v>
      </c>
      <c r="C1544" s="265" t="str">
        <f>IF(ISERROR(IF(LEN(E1544)&gt;0,VLOOKUP(TEXT($E1544,0),'Angaben Stationen'!$E$14:$J$213,5,0),"")),"?",IF(LEN(E1544)&gt;0,VLOOKUP(TEXT($E1544,0),'Angaben Stationen'!$E$14:$J$213,5,0),""))</f>
        <v/>
      </c>
      <c r="D1544" s="232" t="str">
        <f>IF(ISERROR(IF(LEN(E1544)&gt;0,VLOOKUP(TEXT($E1544,0),'Angaben Stationen'!$E$14:$J$213,6,0),"")),"STATION IST NICHT VORHANDEN",IF(LEN(E1544)&gt;0,VLOOKUP(TEXT($E1544,0),'Angaben Stationen'!$E$14:$J$213,6,0),""))</f>
        <v/>
      </c>
      <c r="E1544" s="287"/>
      <c r="F1544" s="234"/>
      <c r="G1544" s="234"/>
      <c r="H1544" s="263"/>
      <c r="I1544" s="169"/>
      <c r="K1544" s="445" t="str">
        <f t="shared" si="188"/>
        <v>Leer</v>
      </c>
      <c r="L1544" s="445" t="str">
        <f>VLOOKUP($D1544,{"29 - Psychiatrie (Erwachsene)","BGI";"297 - stationsäquivalente Behandlung in der Erwachsenenpsychiatrie (29)","BGI";"30 - Kinder- und Jugendpsychiatrie","BGII";"307 - stationsäquivalente Behandlung in der Kinder- und Jugendpsychiatrie (30)","BGII";"31 - Psychosomatik","BGI";"","Leer"},2,0)</f>
        <v>Leer</v>
      </c>
      <c r="M1544" s="445">
        <f t="shared" si="185"/>
        <v>0</v>
      </c>
      <c r="N1544" s="445">
        <f t="shared" si="186"/>
        <v>0</v>
      </c>
      <c r="O1544" s="445">
        <f t="shared" si="189"/>
        <v>0</v>
      </c>
      <c r="P1544" s="445">
        <f t="shared" si="190"/>
        <v>0</v>
      </c>
      <c r="Q1544" s="445">
        <f t="shared" si="191"/>
        <v>0</v>
      </c>
      <c r="R1544" s="415" t="str">
        <f t="shared" si="192"/>
        <v>Leer</v>
      </c>
      <c r="S1544" s="445">
        <f>IF('Angaben KH-Standort'!D$29='A4'!D1544,IF('Angaben KH-Standort'!E$29="Ja",1,0),0)</f>
        <v>0</v>
      </c>
      <c r="T1544" s="445">
        <f>IF('Angaben KH-Standort'!D$30='A4'!D1544,IF('Angaben KH-Standort'!E$30="Ja",1,0),0)</f>
        <v>0</v>
      </c>
      <c r="U1544" s="445">
        <f>IF('Angaben KH-Standort'!D$31='A4'!D1544,IF('Angaben KH-Standort'!E$31="Ja",1,0),0)</f>
        <v>0</v>
      </c>
    </row>
    <row r="1545" spans="2:21" ht="15" customHeight="1" x14ac:dyDescent="0.3">
      <c r="B1545" s="70" t="str">
        <f t="shared" si="187"/>
        <v>!!!</v>
      </c>
      <c r="C1545" s="265" t="str">
        <f>IF(ISERROR(IF(LEN(E1545)&gt;0,VLOOKUP(TEXT($E1545,0),'Angaben Stationen'!$E$14:$J$213,5,0),"")),"?",IF(LEN(E1545)&gt;0,VLOOKUP(TEXT($E1545,0),'Angaben Stationen'!$E$14:$J$213,5,0),""))</f>
        <v/>
      </c>
      <c r="D1545" s="232" t="str">
        <f>IF(ISERROR(IF(LEN(E1545)&gt;0,VLOOKUP(TEXT($E1545,0),'Angaben Stationen'!$E$14:$J$213,6,0),"")),"STATION IST NICHT VORHANDEN",IF(LEN(E1545)&gt;0,VLOOKUP(TEXT($E1545,0),'Angaben Stationen'!$E$14:$J$213,6,0),""))</f>
        <v/>
      </c>
      <c r="E1545" s="287"/>
      <c r="F1545" s="234"/>
      <c r="G1545" s="234"/>
      <c r="H1545" s="263"/>
      <c r="I1545" s="169"/>
      <c r="K1545" s="445" t="str">
        <f t="shared" si="188"/>
        <v>Leer</v>
      </c>
      <c r="L1545" s="445" t="str">
        <f>VLOOKUP($D1545,{"29 - Psychiatrie (Erwachsene)","BGI";"297 - stationsäquivalente Behandlung in der Erwachsenenpsychiatrie (29)","BGI";"30 - Kinder- und Jugendpsychiatrie","BGII";"307 - stationsäquivalente Behandlung in der Kinder- und Jugendpsychiatrie (30)","BGII";"31 - Psychosomatik","BGI";"","Leer"},2,0)</f>
        <v>Leer</v>
      </c>
      <c r="M1545" s="445">
        <f t="shared" si="185"/>
        <v>0</v>
      </c>
      <c r="N1545" s="445">
        <f t="shared" si="186"/>
        <v>0</v>
      </c>
      <c r="O1545" s="445">
        <f t="shared" si="189"/>
        <v>0</v>
      </c>
      <c r="P1545" s="445">
        <f t="shared" si="190"/>
        <v>0</v>
      </c>
      <c r="Q1545" s="445">
        <f t="shared" si="191"/>
        <v>0</v>
      </c>
      <c r="R1545" s="415" t="str">
        <f t="shared" si="192"/>
        <v>Leer</v>
      </c>
      <c r="S1545" s="445">
        <f>IF('Angaben KH-Standort'!D$29='A4'!D1545,IF('Angaben KH-Standort'!E$29="Ja",1,0),0)</f>
        <v>0</v>
      </c>
      <c r="T1545" s="445">
        <f>IF('Angaben KH-Standort'!D$30='A4'!D1545,IF('Angaben KH-Standort'!E$30="Ja",1,0),0)</f>
        <v>0</v>
      </c>
      <c r="U1545" s="445">
        <f>IF('Angaben KH-Standort'!D$31='A4'!D1545,IF('Angaben KH-Standort'!E$31="Ja",1,0),0)</f>
        <v>0</v>
      </c>
    </row>
    <row r="1546" spans="2:21" ht="15" customHeight="1" x14ac:dyDescent="0.3">
      <c r="B1546" s="70" t="str">
        <f t="shared" si="187"/>
        <v>!!!</v>
      </c>
      <c r="C1546" s="265" t="str">
        <f>IF(ISERROR(IF(LEN(E1546)&gt;0,VLOOKUP(TEXT($E1546,0),'Angaben Stationen'!$E$14:$J$213,5,0),"")),"?",IF(LEN(E1546)&gt;0,VLOOKUP(TEXT($E1546,0),'Angaben Stationen'!$E$14:$J$213,5,0),""))</f>
        <v/>
      </c>
      <c r="D1546" s="232" t="str">
        <f>IF(ISERROR(IF(LEN(E1546)&gt;0,VLOOKUP(TEXT($E1546,0),'Angaben Stationen'!$E$14:$J$213,6,0),"")),"STATION IST NICHT VORHANDEN",IF(LEN(E1546)&gt;0,VLOOKUP(TEXT($E1546,0),'Angaben Stationen'!$E$14:$J$213,6,0),""))</f>
        <v/>
      </c>
      <c r="E1546" s="287"/>
      <c r="F1546" s="234"/>
      <c r="G1546" s="234"/>
      <c r="H1546" s="263"/>
      <c r="I1546" s="169"/>
      <c r="K1546" s="445" t="str">
        <f t="shared" si="188"/>
        <v>Leer</v>
      </c>
      <c r="L1546" s="445" t="str">
        <f>VLOOKUP($D1546,{"29 - Psychiatrie (Erwachsene)","BGI";"297 - stationsäquivalente Behandlung in der Erwachsenenpsychiatrie (29)","BGI";"30 - Kinder- und Jugendpsychiatrie","BGII";"307 - stationsäquivalente Behandlung in der Kinder- und Jugendpsychiatrie (30)","BGII";"31 - Psychosomatik","BGI";"","Leer"},2,0)</f>
        <v>Leer</v>
      </c>
      <c r="M1546" s="445">
        <f t="shared" si="185"/>
        <v>0</v>
      </c>
      <c r="N1546" s="445">
        <f t="shared" si="186"/>
        <v>0</v>
      </c>
      <c r="O1546" s="445">
        <f t="shared" si="189"/>
        <v>0</v>
      </c>
      <c r="P1546" s="445">
        <f t="shared" si="190"/>
        <v>0</v>
      </c>
      <c r="Q1546" s="445">
        <f t="shared" si="191"/>
        <v>0</v>
      </c>
      <c r="R1546" s="415" t="str">
        <f t="shared" si="192"/>
        <v>Leer</v>
      </c>
      <c r="S1546" s="445">
        <f>IF('Angaben KH-Standort'!D$29='A4'!D1546,IF('Angaben KH-Standort'!E$29="Ja",1,0),0)</f>
        <v>0</v>
      </c>
      <c r="T1546" s="445">
        <f>IF('Angaben KH-Standort'!D$30='A4'!D1546,IF('Angaben KH-Standort'!E$30="Ja",1,0),0)</f>
        <v>0</v>
      </c>
      <c r="U1546" s="445">
        <f>IF('Angaben KH-Standort'!D$31='A4'!D1546,IF('Angaben KH-Standort'!E$31="Ja",1,0),0)</f>
        <v>0</v>
      </c>
    </row>
    <row r="1547" spans="2:21" ht="15" customHeight="1" x14ac:dyDescent="0.3">
      <c r="B1547" s="70" t="str">
        <f t="shared" si="187"/>
        <v>!!!</v>
      </c>
      <c r="C1547" s="265" t="str">
        <f>IF(ISERROR(IF(LEN(E1547)&gt;0,VLOOKUP(TEXT($E1547,0),'Angaben Stationen'!$E$14:$J$213,5,0),"")),"?",IF(LEN(E1547)&gt;0,VLOOKUP(TEXT($E1547,0),'Angaben Stationen'!$E$14:$J$213,5,0),""))</f>
        <v/>
      </c>
      <c r="D1547" s="232" t="str">
        <f>IF(ISERROR(IF(LEN(E1547)&gt;0,VLOOKUP(TEXT($E1547,0),'Angaben Stationen'!$E$14:$J$213,6,0),"")),"STATION IST NICHT VORHANDEN",IF(LEN(E1547)&gt;0,VLOOKUP(TEXT($E1547,0),'Angaben Stationen'!$E$14:$J$213,6,0),""))</f>
        <v/>
      </c>
      <c r="E1547" s="287"/>
      <c r="F1547" s="234"/>
      <c r="G1547" s="234"/>
      <c r="H1547" s="263"/>
      <c r="I1547" s="169"/>
      <c r="K1547" s="445" t="str">
        <f t="shared" si="188"/>
        <v>Leer</v>
      </c>
      <c r="L1547" s="445" t="str">
        <f>VLOOKUP($D1547,{"29 - Psychiatrie (Erwachsene)","BGI";"297 - stationsäquivalente Behandlung in der Erwachsenenpsychiatrie (29)","BGI";"30 - Kinder- und Jugendpsychiatrie","BGII";"307 - stationsäquivalente Behandlung in der Kinder- und Jugendpsychiatrie (30)","BGII";"31 - Psychosomatik","BGI";"","Leer"},2,0)</f>
        <v>Leer</v>
      </c>
      <c r="M1547" s="445">
        <f t="shared" si="185"/>
        <v>0</v>
      </c>
      <c r="N1547" s="445">
        <f t="shared" si="186"/>
        <v>0</v>
      </c>
      <c r="O1547" s="445">
        <f t="shared" si="189"/>
        <v>0</v>
      </c>
      <c r="P1547" s="445">
        <f t="shared" si="190"/>
        <v>0</v>
      </c>
      <c r="Q1547" s="445">
        <f t="shared" si="191"/>
        <v>0</v>
      </c>
      <c r="R1547" s="415" t="str">
        <f t="shared" si="192"/>
        <v>Leer</v>
      </c>
      <c r="S1547" s="445">
        <f>IF('Angaben KH-Standort'!D$29='A4'!D1547,IF('Angaben KH-Standort'!E$29="Ja",1,0),0)</f>
        <v>0</v>
      </c>
      <c r="T1547" s="445">
        <f>IF('Angaben KH-Standort'!D$30='A4'!D1547,IF('Angaben KH-Standort'!E$30="Ja",1,0),0)</f>
        <v>0</v>
      </c>
      <c r="U1547" s="445">
        <f>IF('Angaben KH-Standort'!D$31='A4'!D1547,IF('Angaben KH-Standort'!E$31="Ja",1,0),0)</f>
        <v>0</v>
      </c>
    </row>
    <row r="1548" spans="2:21" ht="15" customHeight="1" x14ac:dyDescent="0.3">
      <c r="B1548" s="70" t="str">
        <f t="shared" si="187"/>
        <v>!!!</v>
      </c>
      <c r="C1548" s="265" t="str">
        <f>IF(ISERROR(IF(LEN(E1548)&gt;0,VLOOKUP(TEXT($E1548,0),'Angaben Stationen'!$E$14:$J$213,5,0),"")),"?",IF(LEN(E1548)&gt;0,VLOOKUP(TEXT($E1548,0),'Angaben Stationen'!$E$14:$J$213,5,0),""))</f>
        <v/>
      </c>
      <c r="D1548" s="232" t="str">
        <f>IF(ISERROR(IF(LEN(E1548)&gt;0,VLOOKUP(TEXT($E1548,0),'Angaben Stationen'!$E$14:$J$213,6,0),"")),"STATION IST NICHT VORHANDEN",IF(LEN(E1548)&gt;0,VLOOKUP(TEXT($E1548,0),'Angaben Stationen'!$E$14:$J$213,6,0),""))</f>
        <v/>
      </c>
      <c r="E1548" s="287"/>
      <c r="F1548" s="234"/>
      <c r="G1548" s="234"/>
      <c r="H1548" s="263"/>
      <c r="I1548" s="169"/>
      <c r="K1548" s="445" t="str">
        <f t="shared" si="188"/>
        <v>Leer</v>
      </c>
      <c r="L1548" s="445" t="str">
        <f>VLOOKUP($D1548,{"29 - Psychiatrie (Erwachsene)","BGI";"297 - stationsäquivalente Behandlung in der Erwachsenenpsychiatrie (29)","BGI";"30 - Kinder- und Jugendpsychiatrie","BGII";"307 - stationsäquivalente Behandlung in der Kinder- und Jugendpsychiatrie (30)","BGII";"31 - Psychosomatik","BGI";"","Leer"},2,0)</f>
        <v>Leer</v>
      </c>
      <c r="M1548" s="445">
        <f t="shared" si="185"/>
        <v>0</v>
      </c>
      <c r="N1548" s="445">
        <f t="shared" si="186"/>
        <v>0</v>
      </c>
      <c r="O1548" s="445">
        <f t="shared" si="189"/>
        <v>0</v>
      </c>
      <c r="P1548" s="445">
        <f t="shared" si="190"/>
        <v>0</v>
      </c>
      <c r="Q1548" s="445">
        <f t="shared" si="191"/>
        <v>0</v>
      </c>
      <c r="R1548" s="415" t="str">
        <f t="shared" si="192"/>
        <v>Leer</v>
      </c>
      <c r="S1548" s="445">
        <f>IF('Angaben KH-Standort'!D$29='A4'!D1548,IF('Angaben KH-Standort'!E$29="Ja",1,0),0)</f>
        <v>0</v>
      </c>
      <c r="T1548" s="445">
        <f>IF('Angaben KH-Standort'!D$30='A4'!D1548,IF('Angaben KH-Standort'!E$30="Ja",1,0),0)</f>
        <v>0</v>
      </c>
      <c r="U1548" s="445">
        <f>IF('Angaben KH-Standort'!D$31='A4'!D1548,IF('Angaben KH-Standort'!E$31="Ja",1,0),0)</f>
        <v>0</v>
      </c>
    </row>
    <row r="1549" spans="2:21" ht="15" customHeight="1" x14ac:dyDescent="0.3">
      <c r="B1549" s="70" t="str">
        <f t="shared" si="187"/>
        <v>!!!</v>
      </c>
      <c r="C1549" s="265" t="str">
        <f>IF(ISERROR(IF(LEN(E1549)&gt;0,VLOOKUP(TEXT($E1549,0),'Angaben Stationen'!$E$14:$J$213,5,0),"")),"?",IF(LEN(E1549)&gt;0,VLOOKUP(TEXT($E1549,0),'Angaben Stationen'!$E$14:$J$213,5,0),""))</f>
        <v/>
      </c>
      <c r="D1549" s="232" t="str">
        <f>IF(ISERROR(IF(LEN(E1549)&gt;0,VLOOKUP(TEXT($E1549,0),'Angaben Stationen'!$E$14:$J$213,6,0),"")),"STATION IST NICHT VORHANDEN",IF(LEN(E1549)&gt;0,VLOOKUP(TEXT($E1549,0),'Angaben Stationen'!$E$14:$J$213,6,0),""))</f>
        <v/>
      </c>
      <c r="E1549" s="287"/>
      <c r="F1549" s="234"/>
      <c r="G1549" s="234"/>
      <c r="H1549" s="263"/>
      <c r="I1549" s="169"/>
      <c r="K1549" s="445" t="str">
        <f t="shared" si="188"/>
        <v>Leer</v>
      </c>
      <c r="L1549" s="445" t="str">
        <f>VLOOKUP($D1549,{"29 - Psychiatrie (Erwachsene)","BGI";"297 - stationsäquivalente Behandlung in der Erwachsenenpsychiatrie (29)","BGI";"30 - Kinder- und Jugendpsychiatrie","BGII";"307 - stationsäquivalente Behandlung in der Kinder- und Jugendpsychiatrie (30)","BGII";"31 - Psychosomatik","BGI";"","Leer"},2,0)</f>
        <v>Leer</v>
      </c>
      <c r="M1549" s="445">
        <f t="shared" si="185"/>
        <v>0</v>
      </c>
      <c r="N1549" s="445">
        <f t="shared" si="186"/>
        <v>0</v>
      </c>
      <c r="O1549" s="445">
        <f t="shared" si="189"/>
        <v>0</v>
      </c>
      <c r="P1549" s="445">
        <f t="shared" si="190"/>
        <v>0</v>
      </c>
      <c r="Q1549" s="445">
        <f t="shared" si="191"/>
        <v>0</v>
      </c>
      <c r="R1549" s="415" t="str">
        <f t="shared" si="192"/>
        <v>Leer</v>
      </c>
      <c r="S1549" s="445">
        <f>IF('Angaben KH-Standort'!D$29='A4'!D1549,IF('Angaben KH-Standort'!E$29="Ja",1,0),0)</f>
        <v>0</v>
      </c>
      <c r="T1549" s="445">
        <f>IF('Angaben KH-Standort'!D$30='A4'!D1549,IF('Angaben KH-Standort'!E$30="Ja",1,0),0)</f>
        <v>0</v>
      </c>
      <c r="U1549" s="445">
        <f>IF('Angaben KH-Standort'!D$31='A4'!D1549,IF('Angaben KH-Standort'!E$31="Ja",1,0),0)</f>
        <v>0</v>
      </c>
    </row>
    <row r="1550" spans="2:21" ht="15" customHeight="1" x14ac:dyDescent="0.3">
      <c r="B1550" s="70" t="str">
        <f t="shared" si="187"/>
        <v>!!!</v>
      </c>
      <c r="C1550" s="265" t="str">
        <f>IF(ISERROR(IF(LEN(E1550)&gt;0,VLOOKUP(TEXT($E1550,0),'Angaben Stationen'!$E$14:$J$213,5,0),"")),"?",IF(LEN(E1550)&gt;0,VLOOKUP(TEXT($E1550,0),'Angaben Stationen'!$E$14:$J$213,5,0),""))</f>
        <v/>
      </c>
      <c r="D1550" s="232" t="str">
        <f>IF(ISERROR(IF(LEN(E1550)&gt;0,VLOOKUP(TEXT($E1550,0),'Angaben Stationen'!$E$14:$J$213,6,0),"")),"STATION IST NICHT VORHANDEN",IF(LEN(E1550)&gt;0,VLOOKUP(TEXT($E1550,0),'Angaben Stationen'!$E$14:$J$213,6,0),""))</f>
        <v/>
      </c>
      <c r="E1550" s="287"/>
      <c r="F1550" s="234"/>
      <c r="G1550" s="234"/>
      <c r="H1550" s="263"/>
      <c r="I1550" s="169"/>
      <c r="K1550" s="445" t="str">
        <f t="shared" si="188"/>
        <v>Leer</v>
      </c>
      <c r="L1550" s="445" t="str">
        <f>VLOOKUP($D1550,{"29 - Psychiatrie (Erwachsene)","BGI";"297 - stationsäquivalente Behandlung in der Erwachsenenpsychiatrie (29)","BGI";"30 - Kinder- und Jugendpsychiatrie","BGII";"307 - stationsäquivalente Behandlung in der Kinder- und Jugendpsychiatrie (30)","BGII";"31 - Psychosomatik","BGI";"","Leer"},2,0)</f>
        <v>Leer</v>
      </c>
      <c r="M1550" s="445">
        <f t="shared" si="185"/>
        <v>0</v>
      </c>
      <c r="N1550" s="445">
        <f t="shared" si="186"/>
        <v>0</v>
      </c>
      <c r="O1550" s="445">
        <f t="shared" si="189"/>
        <v>0</v>
      </c>
      <c r="P1550" s="445">
        <f t="shared" si="190"/>
        <v>0</v>
      </c>
      <c r="Q1550" s="445">
        <f t="shared" si="191"/>
        <v>0</v>
      </c>
      <c r="R1550" s="415" t="str">
        <f t="shared" si="192"/>
        <v>Leer</v>
      </c>
      <c r="S1550" s="445">
        <f>IF('Angaben KH-Standort'!D$29='A4'!D1550,IF('Angaben KH-Standort'!E$29="Ja",1,0),0)</f>
        <v>0</v>
      </c>
      <c r="T1550" s="445">
        <f>IF('Angaben KH-Standort'!D$30='A4'!D1550,IF('Angaben KH-Standort'!E$30="Ja",1,0),0)</f>
        <v>0</v>
      </c>
      <c r="U1550" s="445">
        <f>IF('Angaben KH-Standort'!D$31='A4'!D1550,IF('Angaben KH-Standort'!E$31="Ja",1,0),0)</f>
        <v>0</v>
      </c>
    </row>
    <row r="1551" spans="2:21" ht="15" customHeight="1" x14ac:dyDescent="0.3">
      <c r="B1551" s="70" t="str">
        <f t="shared" si="187"/>
        <v>!!!</v>
      </c>
      <c r="C1551" s="265" t="str">
        <f>IF(ISERROR(IF(LEN(E1551)&gt;0,VLOOKUP(TEXT($E1551,0),'Angaben Stationen'!$E$14:$J$213,5,0),"")),"?",IF(LEN(E1551)&gt;0,VLOOKUP(TEXT($E1551,0),'Angaben Stationen'!$E$14:$J$213,5,0),""))</f>
        <v/>
      </c>
      <c r="D1551" s="232" t="str">
        <f>IF(ISERROR(IF(LEN(E1551)&gt;0,VLOOKUP(TEXT($E1551,0),'Angaben Stationen'!$E$14:$J$213,6,0),"")),"STATION IST NICHT VORHANDEN",IF(LEN(E1551)&gt;0,VLOOKUP(TEXT($E1551,0),'Angaben Stationen'!$E$14:$J$213,6,0),""))</f>
        <v/>
      </c>
      <c r="E1551" s="287"/>
      <c r="F1551" s="234"/>
      <c r="G1551" s="234"/>
      <c r="H1551" s="263"/>
      <c r="I1551" s="169"/>
      <c r="K1551" s="445" t="str">
        <f t="shared" si="188"/>
        <v>Leer</v>
      </c>
      <c r="L1551" s="445" t="str">
        <f>VLOOKUP($D1551,{"29 - Psychiatrie (Erwachsene)","BGI";"297 - stationsäquivalente Behandlung in der Erwachsenenpsychiatrie (29)","BGI";"30 - Kinder- und Jugendpsychiatrie","BGII";"307 - stationsäquivalente Behandlung in der Kinder- und Jugendpsychiatrie (30)","BGII";"31 - Psychosomatik","BGI";"","Leer"},2,0)</f>
        <v>Leer</v>
      </c>
      <c r="M1551" s="445">
        <f t="shared" si="185"/>
        <v>0</v>
      </c>
      <c r="N1551" s="445">
        <f t="shared" si="186"/>
        <v>0</v>
      </c>
      <c r="O1551" s="445">
        <f t="shared" si="189"/>
        <v>0</v>
      </c>
      <c r="P1551" s="445">
        <f t="shared" si="190"/>
        <v>0</v>
      </c>
      <c r="Q1551" s="445">
        <f t="shared" si="191"/>
        <v>0</v>
      </c>
      <c r="R1551" s="415" t="str">
        <f t="shared" si="192"/>
        <v>Leer</v>
      </c>
      <c r="S1551" s="445">
        <f>IF('Angaben KH-Standort'!D$29='A4'!D1551,IF('Angaben KH-Standort'!E$29="Ja",1,0),0)</f>
        <v>0</v>
      </c>
      <c r="T1551" s="445">
        <f>IF('Angaben KH-Standort'!D$30='A4'!D1551,IF('Angaben KH-Standort'!E$30="Ja",1,0),0)</f>
        <v>0</v>
      </c>
      <c r="U1551" s="445">
        <f>IF('Angaben KH-Standort'!D$31='A4'!D1551,IF('Angaben KH-Standort'!E$31="Ja",1,0),0)</f>
        <v>0</v>
      </c>
    </row>
    <row r="1552" spans="2:21" ht="15" customHeight="1" x14ac:dyDescent="0.3">
      <c r="B1552" s="70" t="str">
        <f t="shared" si="187"/>
        <v>!!!</v>
      </c>
      <c r="C1552" s="265" t="str">
        <f>IF(ISERROR(IF(LEN(E1552)&gt;0,VLOOKUP(TEXT($E1552,0),'Angaben Stationen'!$E$14:$J$213,5,0),"")),"?",IF(LEN(E1552)&gt;0,VLOOKUP(TEXT($E1552,0),'Angaben Stationen'!$E$14:$J$213,5,0),""))</f>
        <v/>
      </c>
      <c r="D1552" s="232" t="str">
        <f>IF(ISERROR(IF(LEN(E1552)&gt;0,VLOOKUP(TEXT($E1552,0),'Angaben Stationen'!$E$14:$J$213,6,0),"")),"STATION IST NICHT VORHANDEN",IF(LEN(E1552)&gt;0,VLOOKUP(TEXT($E1552,0),'Angaben Stationen'!$E$14:$J$213,6,0),""))</f>
        <v/>
      </c>
      <c r="E1552" s="287"/>
      <c r="F1552" s="234"/>
      <c r="G1552" s="234"/>
      <c r="H1552" s="263"/>
      <c r="I1552" s="169"/>
      <c r="K1552" s="445" t="str">
        <f t="shared" si="188"/>
        <v>Leer</v>
      </c>
      <c r="L1552" s="445" t="str">
        <f>VLOOKUP($D1552,{"29 - Psychiatrie (Erwachsene)","BGI";"297 - stationsäquivalente Behandlung in der Erwachsenenpsychiatrie (29)","BGI";"30 - Kinder- und Jugendpsychiatrie","BGII";"307 - stationsäquivalente Behandlung in der Kinder- und Jugendpsychiatrie (30)","BGII";"31 - Psychosomatik","BGI";"","Leer"},2,0)</f>
        <v>Leer</v>
      </c>
      <c r="M1552" s="445">
        <f t="shared" si="185"/>
        <v>0</v>
      </c>
      <c r="N1552" s="445">
        <f t="shared" si="186"/>
        <v>0</v>
      </c>
      <c r="O1552" s="445">
        <f t="shared" si="189"/>
        <v>0</v>
      </c>
      <c r="P1552" s="445">
        <f t="shared" si="190"/>
        <v>0</v>
      </c>
      <c r="Q1552" s="445">
        <f t="shared" si="191"/>
        <v>0</v>
      </c>
      <c r="R1552" s="415" t="str">
        <f t="shared" si="192"/>
        <v>Leer</v>
      </c>
      <c r="S1552" s="445">
        <f>IF('Angaben KH-Standort'!D$29='A4'!D1552,IF('Angaben KH-Standort'!E$29="Ja",1,0),0)</f>
        <v>0</v>
      </c>
      <c r="T1552" s="445">
        <f>IF('Angaben KH-Standort'!D$30='A4'!D1552,IF('Angaben KH-Standort'!E$30="Ja",1,0),0)</f>
        <v>0</v>
      </c>
      <c r="U1552" s="445">
        <f>IF('Angaben KH-Standort'!D$31='A4'!D1552,IF('Angaben KH-Standort'!E$31="Ja",1,0),0)</f>
        <v>0</v>
      </c>
    </row>
    <row r="1553" spans="2:21" ht="15" customHeight="1" x14ac:dyDescent="0.3">
      <c r="B1553" s="70" t="str">
        <f t="shared" si="187"/>
        <v>!!!</v>
      </c>
      <c r="C1553" s="265" t="str">
        <f>IF(ISERROR(IF(LEN(E1553)&gt;0,VLOOKUP(TEXT($E1553,0),'Angaben Stationen'!$E$14:$J$213,5,0),"")),"?",IF(LEN(E1553)&gt;0,VLOOKUP(TEXT($E1553,0),'Angaben Stationen'!$E$14:$J$213,5,0),""))</f>
        <v/>
      </c>
      <c r="D1553" s="232" t="str">
        <f>IF(ISERROR(IF(LEN(E1553)&gt;0,VLOOKUP(TEXT($E1553,0),'Angaben Stationen'!$E$14:$J$213,6,0),"")),"STATION IST NICHT VORHANDEN",IF(LEN(E1553)&gt;0,VLOOKUP(TEXT($E1553,0),'Angaben Stationen'!$E$14:$J$213,6,0),""))</f>
        <v/>
      </c>
      <c r="E1553" s="287"/>
      <c r="F1553" s="234"/>
      <c r="G1553" s="234"/>
      <c r="H1553" s="263"/>
      <c r="I1553" s="169"/>
      <c r="K1553" s="445" t="str">
        <f t="shared" si="188"/>
        <v>Leer</v>
      </c>
      <c r="L1553" s="445" t="str">
        <f>VLOOKUP($D1553,{"29 - Psychiatrie (Erwachsene)","BGI";"297 - stationsäquivalente Behandlung in der Erwachsenenpsychiatrie (29)","BGI";"30 - Kinder- und Jugendpsychiatrie","BGII";"307 - stationsäquivalente Behandlung in der Kinder- und Jugendpsychiatrie (30)","BGII";"31 - Psychosomatik","BGI";"","Leer"},2,0)</f>
        <v>Leer</v>
      </c>
      <c r="M1553" s="445">
        <f t="shared" si="185"/>
        <v>0</v>
      </c>
      <c r="N1553" s="445">
        <f t="shared" si="186"/>
        <v>0</v>
      </c>
      <c r="O1553" s="445">
        <f t="shared" si="189"/>
        <v>0</v>
      </c>
      <c r="P1553" s="445">
        <f t="shared" si="190"/>
        <v>0</v>
      </c>
      <c r="Q1553" s="445">
        <f t="shared" si="191"/>
        <v>0</v>
      </c>
      <c r="R1553" s="415" t="str">
        <f t="shared" si="192"/>
        <v>Leer</v>
      </c>
      <c r="S1553" s="445">
        <f>IF('Angaben KH-Standort'!D$29='A4'!D1553,IF('Angaben KH-Standort'!E$29="Ja",1,0),0)</f>
        <v>0</v>
      </c>
      <c r="T1553" s="445">
        <f>IF('Angaben KH-Standort'!D$30='A4'!D1553,IF('Angaben KH-Standort'!E$30="Ja",1,0),0)</f>
        <v>0</v>
      </c>
      <c r="U1553" s="445">
        <f>IF('Angaben KH-Standort'!D$31='A4'!D1553,IF('Angaben KH-Standort'!E$31="Ja",1,0),0)</f>
        <v>0</v>
      </c>
    </row>
    <row r="1554" spans="2:21" ht="15" customHeight="1" x14ac:dyDescent="0.3">
      <c r="B1554" s="70" t="str">
        <f t="shared" si="187"/>
        <v>!!!</v>
      </c>
      <c r="C1554" s="265" t="str">
        <f>IF(ISERROR(IF(LEN(E1554)&gt;0,VLOOKUP(TEXT($E1554,0),'Angaben Stationen'!$E$14:$J$213,5,0),"")),"?",IF(LEN(E1554)&gt;0,VLOOKUP(TEXT($E1554,0),'Angaben Stationen'!$E$14:$J$213,5,0),""))</f>
        <v/>
      </c>
      <c r="D1554" s="232" t="str">
        <f>IF(ISERROR(IF(LEN(E1554)&gt;0,VLOOKUP(TEXT($E1554,0),'Angaben Stationen'!$E$14:$J$213,6,0),"")),"STATION IST NICHT VORHANDEN",IF(LEN(E1554)&gt;0,VLOOKUP(TEXT($E1554,0),'Angaben Stationen'!$E$14:$J$213,6,0),""))</f>
        <v/>
      </c>
      <c r="E1554" s="287"/>
      <c r="F1554" s="234"/>
      <c r="G1554" s="234"/>
      <c r="H1554" s="263"/>
      <c r="I1554" s="169"/>
      <c r="K1554" s="445" t="str">
        <f t="shared" si="188"/>
        <v>Leer</v>
      </c>
      <c r="L1554" s="445" t="str">
        <f>VLOOKUP($D1554,{"29 - Psychiatrie (Erwachsene)","BGI";"297 - stationsäquivalente Behandlung in der Erwachsenenpsychiatrie (29)","BGI";"30 - Kinder- und Jugendpsychiatrie","BGII";"307 - stationsäquivalente Behandlung in der Kinder- und Jugendpsychiatrie (30)","BGII";"31 - Psychosomatik","BGI";"","Leer"},2,0)</f>
        <v>Leer</v>
      </c>
      <c r="M1554" s="445">
        <f t="shared" si="185"/>
        <v>0</v>
      </c>
      <c r="N1554" s="445">
        <f t="shared" si="186"/>
        <v>0</v>
      </c>
      <c r="O1554" s="445">
        <f t="shared" si="189"/>
        <v>0</v>
      </c>
      <c r="P1554" s="445">
        <f t="shared" si="190"/>
        <v>0</v>
      </c>
      <c r="Q1554" s="445">
        <f t="shared" si="191"/>
        <v>0</v>
      </c>
      <c r="R1554" s="415" t="str">
        <f t="shared" si="192"/>
        <v>Leer</v>
      </c>
      <c r="S1554" s="445">
        <f>IF('Angaben KH-Standort'!D$29='A4'!D1554,IF('Angaben KH-Standort'!E$29="Ja",1,0),0)</f>
        <v>0</v>
      </c>
      <c r="T1554" s="445">
        <f>IF('Angaben KH-Standort'!D$30='A4'!D1554,IF('Angaben KH-Standort'!E$30="Ja",1,0),0)</f>
        <v>0</v>
      </c>
      <c r="U1554" s="445">
        <f>IF('Angaben KH-Standort'!D$31='A4'!D1554,IF('Angaben KH-Standort'!E$31="Ja",1,0),0)</f>
        <v>0</v>
      </c>
    </row>
    <row r="1555" spans="2:21" ht="15" customHeight="1" x14ac:dyDescent="0.3">
      <c r="B1555" s="70" t="str">
        <f t="shared" si="187"/>
        <v>!!!</v>
      </c>
      <c r="C1555" s="265" t="str">
        <f>IF(ISERROR(IF(LEN(E1555)&gt;0,VLOOKUP(TEXT($E1555,0),'Angaben Stationen'!$E$14:$J$213,5,0),"")),"?",IF(LEN(E1555)&gt;0,VLOOKUP(TEXT($E1555,0),'Angaben Stationen'!$E$14:$J$213,5,0),""))</f>
        <v/>
      </c>
      <c r="D1555" s="232" t="str">
        <f>IF(ISERROR(IF(LEN(E1555)&gt;0,VLOOKUP(TEXT($E1555,0),'Angaben Stationen'!$E$14:$J$213,6,0),"")),"STATION IST NICHT VORHANDEN",IF(LEN(E1555)&gt;0,VLOOKUP(TEXT($E1555,0),'Angaben Stationen'!$E$14:$J$213,6,0),""))</f>
        <v/>
      </c>
      <c r="E1555" s="287"/>
      <c r="F1555" s="234"/>
      <c r="G1555" s="234"/>
      <c r="H1555" s="263"/>
      <c r="I1555" s="169"/>
      <c r="K1555" s="445" t="str">
        <f t="shared" si="188"/>
        <v>Leer</v>
      </c>
      <c r="L1555" s="445" t="str">
        <f>VLOOKUP($D1555,{"29 - Psychiatrie (Erwachsene)","BGI";"297 - stationsäquivalente Behandlung in der Erwachsenenpsychiatrie (29)","BGI";"30 - Kinder- und Jugendpsychiatrie","BGII";"307 - stationsäquivalente Behandlung in der Kinder- und Jugendpsychiatrie (30)","BGII";"31 - Psychosomatik","BGI";"","Leer"},2,0)</f>
        <v>Leer</v>
      </c>
      <c r="M1555" s="445">
        <f t="shared" si="185"/>
        <v>0</v>
      </c>
      <c r="N1555" s="445">
        <f t="shared" si="186"/>
        <v>0</v>
      </c>
      <c r="O1555" s="445">
        <f t="shared" si="189"/>
        <v>0</v>
      </c>
      <c r="P1555" s="445">
        <f t="shared" si="190"/>
        <v>0</v>
      </c>
      <c r="Q1555" s="445">
        <f t="shared" si="191"/>
        <v>0</v>
      </c>
      <c r="R1555" s="415" t="str">
        <f t="shared" si="192"/>
        <v>Leer</v>
      </c>
      <c r="S1555" s="445">
        <f>IF('Angaben KH-Standort'!D$29='A4'!D1555,IF('Angaben KH-Standort'!E$29="Ja",1,0),0)</f>
        <v>0</v>
      </c>
      <c r="T1555" s="445">
        <f>IF('Angaben KH-Standort'!D$30='A4'!D1555,IF('Angaben KH-Standort'!E$30="Ja",1,0),0)</f>
        <v>0</v>
      </c>
      <c r="U1555" s="445">
        <f>IF('Angaben KH-Standort'!D$31='A4'!D1555,IF('Angaben KH-Standort'!E$31="Ja",1,0),0)</f>
        <v>0</v>
      </c>
    </row>
    <row r="1556" spans="2:21" ht="15" customHeight="1" x14ac:dyDescent="0.3">
      <c r="B1556" s="70" t="str">
        <f t="shared" si="187"/>
        <v>!!!</v>
      </c>
      <c r="C1556" s="265" t="str">
        <f>IF(ISERROR(IF(LEN(E1556)&gt;0,VLOOKUP(TEXT($E1556,0),'Angaben Stationen'!$E$14:$J$213,5,0),"")),"?",IF(LEN(E1556)&gt;0,VLOOKUP(TEXT($E1556,0),'Angaben Stationen'!$E$14:$J$213,5,0),""))</f>
        <v/>
      </c>
      <c r="D1556" s="232" t="str">
        <f>IF(ISERROR(IF(LEN(E1556)&gt;0,VLOOKUP(TEXT($E1556,0),'Angaben Stationen'!$E$14:$J$213,6,0),"")),"STATION IST NICHT VORHANDEN",IF(LEN(E1556)&gt;0,VLOOKUP(TEXT($E1556,0),'Angaben Stationen'!$E$14:$J$213,6,0),""))</f>
        <v/>
      </c>
      <c r="E1556" s="287"/>
      <c r="F1556" s="234"/>
      <c r="G1556" s="234"/>
      <c r="H1556" s="263"/>
      <c r="I1556" s="169"/>
      <c r="K1556" s="445" t="str">
        <f t="shared" si="188"/>
        <v>Leer</v>
      </c>
      <c r="L1556" s="445" t="str">
        <f>VLOOKUP($D1556,{"29 - Psychiatrie (Erwachsene)","BGI";"297 - stationsäquivalente Behandlung in der Erwachsenenpsychiatrie (29)","BGI";"30 - Kinder- und Jugendpsychiatrie","BGII";"307 - stationsäquivalente Behandlung in der Kinder- und Jugendpsychiatrie (30)","BGII";"31 - Psychosomatik","BGI";"","Leer"},2,0)</f>
        <v>Leer</v>
      </c>
      <c r="M1556" s="445">
        <f t="shared" si="185"/>
        <v>0</v>
      </c>
      <c r="N1556" s="445">
        <f t="shared" si="186"/>
        <v>0</v>
      </c>
      <c r="O1556" s="445">
        <f t="shared" si="189"/>
        <v>0</v>
      </c>
      <c r="P1556" s="445">
        <f t="shared" si="190"/>
        <v>0</v>
      </c>
      <c r="Q1556" s="445">
        <f t="shared" si="191"/>
        <v>0</v>
      </c>
      <c r="R1556" s="415" t="str">
        <f t="shared" si="192"/>
        <v>Leer</v>
      </c>
      <c r="S1556" s="445">
        <f>IF('Angaben KH-Standort'!D$29='A4'!D1556,IF('Angaben KH-Standort'!E$29="Ja",1,0),0)</f>
        <v>0</v>
      </c>
      <c r="T1556" s="445">
        <f>IF('Angaben KH-Standort'!D$30='A4'!D1556,IF('Angaben KH-Standort'!E$30="Ja",1,0),0)</f>
        <v>0</v>
      </c>
      <c r="U1556" s="445">
        <f>IF('Angaben KH-Standort'!D$31='A4'!D1556,IF('Angaben KH-Standort'!E$31="Ja",1,0),0)</f>
        <v>0</v>
      </c>
    </row>
    <row r="1557" spans="2:21" ht="15" customHeight="1" x14ac:dyDescent="0.3">
      <c r="B1557" s="70" t="str">
        <f t="shared" si="187"/>
        <v>!!!</v>
      </c>
      <c r="C1557" s="265" t="str">
        <f>IF(ISERROR(IF(LEN(E1557)&gt;0,VLOOKUP(TEXT($E1557,0),'Angaben Stationen'!$E$14:$J$213,5,0),"")),"?",IF(LEN(E1557)&gt;0,VLOOKUP(TEXT($E1557,0),'Angaben Stationen'!$E$14:$J$213,5,0),""))</f>
        <v/>
      </c>
      <c r="D1557" s="232" t="str">
        <f>IF(ISERROR(IF(LEN(E1557)&gt;0,VLOOKUP(TEXT($E1557,0),'Angaben Stationen'!$E$14:$J$213,6,0),"")),"STATION IST NICHT VORHANDEN",IF(LEN(E1557)&gt;0,VLOOKUP(TEXT($E1557,0),'Angaben Stationen'!$E$14:$J$213,6,0),""))</f>
        <v/>
      </c>
      <c r="E1557" s="287"/>
      <c r="F1557" s="234"/>
      <c r="G1557" s="234"/>
      <c r="H1557" s="263"/>
      <c r="I1557" s="169"/>
      <c r="K1557" s="445" t="str">
        <f t="shared" si="188"/>
        <v>Leer</v>
      </c>
      <c r="L1557" s="445" t="str">
        <f>VLOOKUP($D1557,{"29 - Psychiatrie (Erwachsene)","BGI";"297 - stationsäquivalente Behandlung in der Erwachsenenpsychiatrie (29)","BGI";"30 - Kinder- und Jugendpsychiatrie","BGII";"307 - stationsäquivalente Behandlung in der Kinder- und Jugendpsychiatrie (30)","BGII";"31 - Psychosomatik","BGI";"","Leer"},2,0)</f>
        <v>Leer</v>
      </c>
      <c r="M1557" s="445">
        <f t="shared" si="185"/>
        <v>0</v>
      </c>
      <c r="N1557" s="445">
        <f t="shared" si="186"/>
        <v>0</v>
      </c>
      <c r="O1557" s="445">
        <f t="shared" si="189"/>
        <v>0</v>
      </c>
      <c r="P1557" s="445">
        <f t="shared" si="190"/>
        <v>0</v>
      </c>
      <c r="Q1557" s="445">
        <f t="shared" si="191"/>
        <v>0</v>
      </c>
      <c r="R1557" s="415" t="str">
        <f t="shared" si="192"/>
        <v>Leer</v>
      </c>
      <c r="S1557" s="445">
        <f>IF('Angaben KH-Standort'!D$29='A4'!D1557,IF('Angaben KH-Standort'!E$29="Ja",1,0),0)</f>
        <v>0</v>
      </c>
      <c r="T1557" s="445">
        <f>IF('Angaben KH-Standort'!D$30='A4'!D1557,IF('Angaben KH-Standort'!E$30="Ja",1,0),0)</f>
        <v>0</v>
      </c>
      <c r="U1557" s="445">
        <f>IF('Angaben KH-Standort'!D$31='A4'!D1557,IF('Angaben KH-Standort'!E$31="Ja",1,0),0)</f>
        <v>0</v>
      </c>
    </row>
    <row r="1558" spans="2:21" ht="15" customHeight="1" x14ac:dyDescent="0.3">
      <c r="B1558" s="70" t="str">
        <f t="shared" si="187"/>
        <v>!!!</v>
      </c>
      <c r="C1558" s="265" t="str">
        <f>IF(ISERROR(IF(LEN(E1558)&gt;0,VLOOKUP(TEXT($E1558,0),'Angaben Stationen'!$E$14:$J$213,5,0),"")),"?",IF(LEN(E1558)&gt;0,VLOOKUP(TEXT($E1558,0),'Angaben Stationen'!$E$14:$J$213,5,0),""))</f>
        <v/>
      </c>
      <c r="D1558" s="232" t="str">
        <f>IF(ISERROR(IF(LEN(E1558)&gt;0,VLOOKUP(TEXT($E1558,0),'Angaben Stationen'!$E$14:$J$213,6,0),"")),"STATION IST NICHT VORHANDEN",IF(LEN(E1558)&gt;0,VLOOKUP(TEXT($E1558,0),'Angaben Stationen'!$E$14:$J$213,6,0),""))</f>
        <v/>
      </c>
      <c r="E1558" s="287"/>
      <c r="F1558" s="234"/>
      <c r="G1558" s="234"/>
      <c r="H1558" s="263"/>
      <c r="I1558" s="169"/>
      <c r="K1558" s="445" t="str">
        <f t="shared" si="188"/>
        <v>Leer</v>
      </c>
      <c r="L1558" s="445" t="str">
        <f>VLOOKUP($D1558,{"29 - Psychiatrie (Erwachsene)","BGI";"297 - stationsäquivalente Behandlung in der Erwachsenenpsychiatrie (29)","BGI";"30 - Kinder- und Jugendpsychiatrie","BGII";"307 - stationsäquivalente Behandlung in der Kinder- und Jugendpsychiatrie (30)","BGII";"31 - Psychosomatik","BGI";"","Leer"},2,0)</f>
        <v>Leer</v>
      </c>
      <c r="M1558" s="445">
        <f t="shared" si="185"/>
        <v>0</v>
      </c>
      <c r="N1558" s="445">
        <f t="shared" si="186"/>
        <v>0</v>
      </c>
      <c r="O1558" s="445">
        <f t="shared" si="189"/>
        <v>0</v>
      </c>
      <c r="P1558" s="445">
        <f t="shared" si="190"/>
        <v>0</v>
      </c>
      <c r="Q1558" s="445">
        <f t="shared" si="191"/>
        <v>0</v>
      </c>
      <c r="R1558" s="415" t="str">
        <f t="shared" si="192"/>
        <v>Leer</v>
      </c>
      <c r="S1558" s="445">
        <f>IF('Angaben KH-Standort'!D$29='A4'!D1558,IF('Angaben KH-Standort'!E$29="Ja",1,0),0)</f>
        <v>0</v>
      </c>
      <c r="T1558" s="445">
        <f>IF('Angaben KH-Standort'!D$30='A4'!D1558,IF('Angaben KH-Standort'!E$30="Ja",1,0),0)</f>
        <v>0</v>
      </c>
      <c r="U1558" s="445">
        <f>IF('Angaben KH-Standort'!D$31='A4'!D1558,IF('Angaben KH-Standort'!E$31="Ja",1,0),0)</f>
        <v>0</v>
      </c>
    </row>
    <row r="1559" spans="2:21" ht="15" customHeight="1" x14ac:dyDescent="0.3">
      <c r="B1559" s="70" t="str">
        <f t="shared" si="187"/>
        <v>!!!</v>
      </c>
      <c r="C1559" s="265" t="str">
        <f>IF(ISERROR(IF(LEN(E1559)&gt;0,VLOOKUP(TEXT($E1559,0),'Angaben Stationen'!$E$14:$J$213,5,0),"")),"?",IF(LEN(E1559)&gt;0,VLOOKUP(TEXT($E1559,0),'Angaben Stationen'!$E$14:$J$213,5,0),""))</f>
        <v/>
      </c>
      <c r="D1559" s="232" t="str">
        <f>IF(ISERROR(IF(LEN(E1559)&gt;0,VLOOKUP(TEXT($E1559,0),'Angaben Stationen'!$E$14:$J$213,6,0),"")),"STATION IST NICHT VORHANDEN",IF(LEN(E1559)&gt;0,VLOOKUP(TEXT($E1559,0),'Angaben Stationen'!$E$14:$J$213,6,0),""))</f>
        <v/>
      </c>
      <c r="E1559" s="287"/>
      <c r="F1559" s="234"/>
      <c r="G1559" s="234"/>
      <c r="H1559" s="263"/>
      <c r="I1559" s="169"/>
      <c r="K1559" s="445" t="str">
        <f t="shared" si="188"/>
        <v>Leer</v>
      </c>
      <c r="L1559" s="445" t="str">
        <f>VLOOKUP($D1559,{"29 - Psychiatrie (Erwachsene)","BGI";"297 - stationsäquivalente Behandlung in der Erwachsenenpsychiatrie (29)","BGI";"30 - Kinder- und Jugendpsychiatrie","BGII";"307 - stationsäquivalente Behandlung in der Kinder- und Jugendpsychiatrie (30)","BGII";"31 - Psychosomatik","BGI";"","Leer"},2,0)</f>
        <v>Leer</v>
      </c>
      <c r="M1559" s="445">
        <f t="shared" si="185"/>
        <v>0</v>
      </c>
      <c r="N1559" s="445">
        <f t="shared" si="186"/>
        <v>0</v>
      </c>
      <c r="O1559" s="445">
        <f t="shared" si="189"/>
        <v>0</v>
      </c>
      <c r="P1559" s="445">
        <f t="shared" si="190"/>
        <v>0</v>
      </c>
      <c r="Q1559" s="445">
        <f t="shared" si="191"/>
        <v>0</v>
      </c>
      <c r="R1559" s="415" t="str">
        <f t="shared" si="192"/>
        <v>Leer</v>
      </c>
      <c r="S1559" s="445">
        <f>IF('Angaben KH-Standort'!D$29='A4'!D1559,IF('Angaben KH-Standort'!E$29="Ja",1,0),0)</f>
        <v>0</v>
      </c>
      <c r="T1559" s="445">
        <f>IF('Angaben KH-Standort'!D$30='A4'!D1559,IF('Angaben KH-Standort'!E$30="Ja",1,0),0)</f>
        <v>0</v>
      </c>
      <c r="U1559" s="445">
        <f>IF('Angaben KH-Standort'!D$31='A4'!D1559,IF('Angaben KH-Standort'!E$31="Ja",1,0),0)</f>
        <v>0</v>
      </c>
    </row>
    <row r="1560" spans="2:21" ht="15" customHeight="1" x14ac:dyDescent="0.3">
      <c r="B1560" s="70" t="str">
        <f t="shared" si="187"/>
        <v>!!!</v>
      </c>
      <c r="C1560" s="265" t="str">
        <f>IF(ISERROR(IF(LEN(E1560)&gt;0,VLOOKUP(TEXT($E1560,0),'Angaben Stationen'!$E$14:$J$213,5,0),"")),"?",IF(LEN(E1560)&gt;0,VLOOKUP(TEXT($E1560,0),'Angaben Stationen'!$E$14:$J$213,5,0),""))</f>
        <v/>
      </c>
      <c r="D1560" s="232" t="str">
        <f>IF(ISERROR(IF(LEN(E1560)&gt;0,VLOOKUP(TEXT($E1560,0),'Angaben Stationen'!$E$14:$J$213,6,0),"")),"STATION IST NICHT VORHANDEN",IF(LEN(E1560)&gt;0,VLOOKUP(TEXT($E1560,0),'Angaben Stationen'!$E$14:$J$213,6,0),""))</f>
        <v/>
      </c>
      <c r="E1560" s="287"/>
      <c r="F1560" s="234"/>
      <c r="G1560" s="234"/>
      <c r="H1560" s="263"/>
      <c r="I1560" s="169"/>
      <c r="K1560" s="445" t="str">
        <f t="shared" si="188"/>
        <v>Leer</v>
      </c>
      <c r="L1560" s="445" t="str">
        <f>VLOOKUP($D1560,{"29 - Psychiatrie (Erwachsene)","BGI";"297 - stationsäquivalente Behandlung in der Erwachsenenpsychiatrie (29)","BGI";"30 - Kinder- und Jugendpsychiatrie","BGII";"307 - stationsäquivalente Behandlung in der Kinder- und Jugendpsychiatrie (30)","BGII";"31 - Psychosomatik","BGI";"","Leer"},2,0)</f>
        <v>Leer</v>
      </c>
      <c r="M1560" s="445">
        <f t="shared" si="185"/>
        <v>0</v>
      </c>
      <c r="N1560" s="445">
        <f t="shared" si="186"/>
        <v>0</v>
      </c>
      <c r="O1560" s="445">
        <f t="shared" si="189"/>
        <v>0</v>
      </c>
      <c r="P1560" s="445">
        <f t="shared" si="190"/>
        <v>0</v>
      </c>
      <c r="Q1560" s="445">
        <f t="shared" si="191"/>
        <v>0</v>
      </c>
      <c r="R1560" s="415" t="str">
        <f t="shared" si="192"/>
        <v>Leer</v>
      </c>
      <c r="S1560" s="445">
        <f>IF('Angaben KH-Standort'!D$29='A4'!D1560,IF('Angaben KH-Standort'!E$29="Ja",1,0),0)</f>
        <v>0</v>
      </c>
      <c r="T1560" s="445">
        <f>IF('Angaben KH-Standort'!D$30='A4'!D1560,IF('Angaben KH-Standort'!E$30="Ja",1,0),0)</f>
        <v>0</v>
      </c>
      <c r="U1560" s="445">
        <f>IF('Angaben KH-Standort'!D$31='A4'!D1560,IF('Angaben KH-Standort'!E$31="Ja",1,0),0)</f>
        <v>0</v>
      </c>
    </row>
    <row r="1561" spans="2:21" ht="15" customHeight="1" x14ac:dyDescent="0.3">
      <c r="B1561" s="70" t="str">
        <f t="shared" si="187"/>
        <v>!!!</v>
      </c>
      <c r="C1561" s="265" t="str">
        <f>IF(ISERROR(IF(LEN(E1561)&gt;0,VLOOKUP(TEXT($E1561,0),'Angaben Stationen'!$E$14:$J$213,5,0),"")),"?",IF(LEN(E1561)&gt;0,VLOOKUP(TEXT($E1561,0),'Angaben Stationen'!$E$14:$J$213,5,0),""))</f>
        <v/>
      </c>
      <c r="D1561" s="232" t="str">
        <f>IF(ISERROR(IF(LEN(E1561)&gt;0,VLOOKUP(TEXT($E1561,0),'Angaben Stationen'!$E$14:$J$213,6,0),"")),"STATION IST NICHT VORHANDEN",IF(LEN(E1561)&gt;0,VLOOKUP(TEXT($E1561,0),'Angaben Stationen'!$E$14:$J$213,6,0),""))</f>
        <v/>
      </c>
      <c r="E1561" s="287"/>
      <c r="F1561" s="234"/>
      <c r="G1561" s="234"/>
      <c r="H1561" s="263"/>
      <c r="I1561" s="169"/>
      <c r="K1561" s="445" t="str">
        <f t="shared" si="188"/>
        <v>Leer</v>
      </c>
      <c r="L1561" s="445" t="str">
        <f>VLOOKUP($D1561,{"29 - Psychiatrie (Erwachsene)","BGI";"297 - stationsäquivalente Behandlung in der Erwachsenenpsychiatrie (29)","BGI";"30 - Kinder- und Jugendpsychiatrie","BGII";"307 - stationsäquivalente Behandlung in der Kinder- und Jugendpsychiatrie (30)","BGII";"31 - Psychosomatik","BGI";"","Leer"},2,0)</f>
        <v>Leer</v>
      </c>
      <c r="M1561" s="445">
        <f t="shared" si="185"/>
        <v>0</v>
      </c>
      <c r="N1561" s="445">
        <f t="shared" si="186"/>
        <v>0</v>
      </c>
      <c r="O1561" s="445">
        <f t="shared" si="189"/>
        <v>0</v>
      </c>
      <c r="P1561" s="445">
        <f t="shared" si="190"/>
        <v>0</v>
      </c>
      <c r="Q1561" s="445">
        <f t="shared" si="191"/>
        <v>0</v>
      </c>
      <c r="R1561" s="415" t="str">
        <f t="shared" si="192"/>
        <v>Leer</v>
      </c>
      <c r="S1561" s="445">
        <f>IF('Angaben KH-Standort'!D$29='A4'!D1561,IF('Angaben KH-Standort'!E$29="Ja",1,0),0)</f>
        <v>0</v>
      </c>
      <c r="T1561" s="445">
        <f>IF('Angaben KH-Standort'!D$30='A4'!D1561,IF('Angaben KH-Standort'!E$30="Ja",1,0),0)</f>
        <v>0</v>
      </c>
      <c r="U1561" s="445">
        <f>IF('Angaben KH-Standort'!D$31='A4'!D1561,IF('Angaben KH-Standort'!E$31="Ja",1,0),0)</f>
        <v>0</v>
      </c>
    </row>
    <row r="1562" spans="2:21" ht="15" customHeight="1" x14ac:dyDescent="0.3">
      <c r="B1562" s="70" t="str">
        <f t="shared" si="187"/>
        <v>!!!</v>
      </c>
      <c r="C1562" s="265" t="str">
        <f>IF(ISERROR(IF(LEN(E1562)&gt;0,VLOOKUP(TEXT($E1562,0),'Angaben Stationen'!$E$14:$J$213,5,0),"")),"?",IF(LEN(E1562)&gt;0,VLOOKUP(TEXT($E1562,0),'Angaben Stationen'!$E$14:$J$213,5,0),""))</f>
        <v/>
      </c>
      <c r="D1562" s="232" t="str">
        <f>IF(ISERROR(IF(LEN(E1562)&gt;0,VLOOKUP(TEXT($E1562,0),'Angaben Stationen'!$E$14:$J$213,6,0),"")),"STATION IST NICHT VORHANDEN",IF(LEN(E1562)&gt;0,VLOOKUP(TEXT($E1562,0),'Angaben Stationen'!$E$14:$J$213,6,0),""))</f>
        <v/>
      </c>
      <c r="E1562" s="287"/>
      <c r="F1562" s="234"/>
      <c r="G1562" s="234"/>
      <c r="H1562" s="263"/>
      <c r="I1562" s="169"/>
      <c r="K1562" s="445" t="str">
        <f t="shared" si="188"/>
        <v>Leer</v>
      </c>
      <c r="L1562" s="445" t="str">
        <f>VLOOKUP($D1562,{"29 - Psychiatrie (Erwachsene)","BGI";"297 - stationsäquivalente Behandlung in der Erwachsenenpsychiatrie (29)","BGI";"30 - Kinder- und Jugendpsychiatrie","BGII";"307 - stationsäquivalente Behandlung in der Kinder- und Jugendpsychiatrie (30)","BGII";"31 - Psychosomatik","BGI";"","Leer"},2,0)</f>
        <v>Leer</v>
      </c>
      <c r="M1562" s="445">
        <f t="shared" si="185"/>
        <v>0</v>
      </c>
      <c r="N1562" s="445">
        <f t="shared" si="186"/>
        <v>0</v>
      </c>
      <c r="O1562" s="445">
        <f t="shared" si="189"/>
        <v>0</v>
      </c>
      <c r="P1562" s="445">
        <f t="shared" si="190"/>
        <v>0</v>
      </c>
      <c r="Q1562" s="445">
        <f t="shared" si="191"/>
        <v>0</v>
      </c>
      <c r="R1562" s="415" t="str">
        <f t="shared" si="192"/>
        <v>Leer</v>
      </c>
      <c r="S1562" s="445">
        <f>IF('Angaben KH-Standort'!D$29='A4'!D1562,IF('Angaben KH-Standort'!E$29="Ja",1,0),0)</f>
        <v>0</v>
      </c>
      <c r="T1562" s="445">
        <f>IF('Angaben KH-Standort'!D$30='A4'!D1562,IF('Angaben KH-Standort'!E$30="Ja",1,0),0)</f>
        <v>0</v>
      </c>
      <c r="U1562" s="445">
        <f>IF('Angaben KH-Standort'!D$31='A4'!D1562,IF('Angaben KH-Standort'!E$31="Ja",1,0),0)</f>
        <v>0</v>
      </c>
    </row>
    <row r="1563" spans="2:21" ht="15" customHeight="1" x14ac:dyDescent="0.3">
      <c r="B1563" s="70" t="str">
        <f t="shared" si="187"/>
        <v>!!!</v>
      </c>
      <c r="C1563" s="265" t="str">
        <f>IF(ISERROR(IF(LEN(E1563)&gt;0,VLOOKUP(TEXT($E1563,0),'Angaben Stationen'!$E$14:$J$213,5,0),"")),"?",IF(LEN(E1563)&gt;0,VLOOKUP(TEXT($E1563,0),'Angaben Stationen'!$E$14:$J$213,5,0),""))</f>
        <v/>
      </c>
      <c r="D1563" s="232" t="str">
        <f>IF(ISERROR(IF(LEN(E1563)&gt;0,VLOOKUP(TEXT($E1563,0),'Angaben Stationen'!$E$14:$J$213,6,0),"")),"STATION IST NICHT VORHANDEN",IF(LEN(E1563)&gt;0,VLOOKUP(TEXT($E1563,0),'Angaben Stationen'!$E$14:$J$213,6,0),""))</f>
        <v/>
      </c>
      <c r="E1563" s="287"/>
      <c r="F1563" s="234"/>
      <c r="G1563" s="234"/>
      <c r="H1563" s="263"/>
      <c r="I1563" s="169"/>
      <c r="K1563" s="445" t="str">
        <f t="shared" si="188"/>
        <v>Leer</v>
      </c>
      <c r="L1563" s="445" t="str">
        <f>VLOOKUP($D1563,{"29 - Psychiatrie (Erwachsene)","BGI";"297 - stationsäquivalente Behandlung in der Erwachsenenpsychiatrie (29)","BGI";"30 - Kinder- und Jugendpsychiatrie","BGII";"307 - stationsäquivalente Behandlung in der Kinder- und Jugendpsychiatrie (30)","BGII";"31 - Psychosomatik","BGI";"","Leer"},2,0)</f>
        <v>Leer</v>
      </c>
      <c r="M1563" s="445">
        <f t="shared" si="185"/>
        <v>0</v>
      </c>
      <c r="N1563" s="445">
        <f t="shared" si="186"/>
        <v>0</v>
      </c>
      <c r="O1563" s="445">
        <f t="shared" si="189"/>
        <v>0</v>
      </c>
      <c r="P1563" s="445">
        <f t="shared" si="190"/>
        <v>0</v>
      </c>
      <c r="Q1563" s="445">
        <f t="shared" si="191"/>
        <v>0</v>
      </c>
      <c r="R1563" s="415" t="str">
        <f t="shared" si="192"/>
        <v>Leer</v>
      </c>
      <c r="S1563" s="445">
        <f>IF('Angaben KH-Standort'!D$29='A4'!D1563,IF('Angaben KH-Standort'!E$29="Ja",1,0),0)</f>
        <v>0</v>
      </c>
      <c r="T1563" s="445">
        <f>IF('Angaben KH-Standort'!D$30='A4'!D1563,IF('Angaben KH-Standort'!E$30="Ja",1,0),0)</f>
        <v>0</v>
      </c>
      <c r="U1563" s="445">
        <f>IF('Angaben KH-Standort'!D$31='A4'!D1563,IF('Angaben KH-Standort'!E$31="Ja",1,0),0)</f>
        <v>0</v>
      </c>
    </row>
    <row r="1564" spans="2:21" ht="15" customHeight="1" x14ac:dyDescent="0.3">
      <c r="B1564" s="70" t="str">
        <f t="shared" si="187"/>
        <v>!!!</v>
      </c>
      <c r="C1564" s="265" t="str">
        <f>IF(ISERROR(IF(LEN(E1564)&gt;0,VLOOKUP(TEXT($E1564,0),'Angaben Stationen'!$E$14:$J$213,5,0),"")),"?",IF(LEN(E1564)&gt;0,VLOOKUP(TEXT($E1564,0),'Angaben Stationen'!$E$14:$J$213,5,0),""))</f>
        <v/>
      </c>
      <c r="D1564" s="232" t="str">
        <f>IF(ISERROR(IF(LEN(E1564)&gt;0,VLOOKUP(TEXT($E1564,0),'Angaben Stationen'!$E$14:$J$213,6,0),"")),"STATION IST NICHT VORHANDEN",IF(LEN(E1564)&gt;0,VLOOKUP(TEXT($E1564,0),'Angaben Stationen'!$E$14:$J$213,6,0),""))</f>
        <v/>
      </c>
      <c r="E1564" s="287"/>
      <c r="F1564" s="234"/>
      <c r="G1564" s="234"/>
      <c r="H1564" s="263"/>
      <c r="I1564" s="169"/>
      <c r="K1564" s="445" t="str">
        <f t="shared" si="188"/>
        <v>Leer</v>
      </c>
      <c r="L1564" s="445" t="str">
        <f>VLOOKUP($D1564,{"29 - Psychiatrie (Erwachsene)","BGI";"297 - stationsäquivalente Behandlung in der Erwachsenenpsychiatrie (29)","BGI";"30 - Kinder- und Jugendpsychiatrie","BGII";"307 - stationsäquivalente Behandlung in der Kinder- und Jugendpsychiatrie (30)","BGII";"31 - Psychosomatik","BGI";"","Leer"},2,0)</f>
        <v>Leer</v>
      </c>
      <c r="M1564" s="445">
        <f t="shared" si="185"/>
        <v>0</v>
      </c>
      <c r="N1564" s="445">
        <f t="shared" si="186"/>
        <v>0</v>
      </c>
      <c r="O1564" s="445">
        <f t="shared" si="189"/>
        <v>0</v>
      </c>
      <c r="P1564" s="445">
        <f t="shared" si="190"/>
        <v>0</v>
      </c>
      <c r="Q1564" s="445">
        <f t="shared" si="191"/>
        <v>0</v>
      </c>
      <c r="R1564" s="415" t="str">
        <f t="shared" si="192"/>
        <v>Leer</v>
      </c>
      <c r="S1564" s="445">
        <f>IF('Angaben KH-Standort'!D$29='A4'!D1564,IF('Angaben KH-Standort'!E$29="Ja",1,0),0)</f>
        <v>0</v>
      </c>
      <c r="T1564" s="445">
        <f>IF('Angaben KH-Standort'!D$30='A4'!D1564,IF('Angaben KH-Standort'!E$30="Ja",1,0),0)</f>
        <v>0</v>
      </c>
      <c r="U1564" s="445">
        <f>IF('Angaben KH-Standort'!D$31='A4'!D1564,IF('Angaben KH-Standort'!E$31="Ja",1,0),0)</f>
        <v>0</v>
      </c>
    </row>
    <row r="1565" spans="2:21" ht="15" customHeight="1" x14ac:dyDescent="0.3">
      <c r="B1565" s="70" t="str">
        <f t="shared" si="187"/>
        <v>!!!</v>
      </c>
      <c r="C1565" s="265" t="str">
        <f>IF(ISERROR(IF(LEN(E1565)&gt;0,VLOOKUP(TEXT($E1565,0),'Angaben Stationen'!$E$14:$J$213,5,0),"")),"?",IF(LEN(E1565)&gt;0,VLOOKUP(TEXT($E1565,0),'Angaben Stationen'!$E$14:$J$213,5,0),""))</f>
        <v/>
      </c>
      <c r="D1565" s="232" t="str">
        <f>IF(ISERROR(IF(LEN(E1565)&gt;0,VLOOKUP(TEXT($E1565,0),'Angaben Stationen'!$E$14:$J$213,6,0),"")),"STATION IST NICHT VORHANDEN",IF(LEN(E1565)&gt;0,VLOOKUP(TEXT($E1565,0),'Angaben Stationen'!$E$14:$J$213,6,0),""))</f>
        <v/>
      </c>
      <c r="E1565" s="287"/>
      <c r="F1565" s="234"/>
      <c r="G1565" s="234"/>
      <c r="H1565" s="263"/>
      <c r="I1565" s="169"/>
      <c r="K1565" s="445" t="str">
        <f t="shared" si="188"/>
        <v>Leer</v>
      </c>
      <c r="L1565" s="445" t="str">
        <f>VLOOKUP($D1565,{"29 - Psychiatrie (Erwachsene)","BGI";"297 - stationsäquivalente Behandlung in der Erwachsenenpsychiatrie (29)","BGI";"30 - Kinder- und Jugendpsychiatrie","BGII";"307 - stationsäquivalente Behandlung in der Kinder- und Jugendpsychiatrie (30)","BGII";"31 - Psychosomatik","BGI";"","Leer"},2,0)</f>
        <v>Leer</v>
      </c>
      <c r="M1565" s="445">
        <f t="shared" si="185"/>
        <v>0</v>
      </c>
      <c r="N1565" s="445">
        <f t="shared" si="186"/>
        <v>0</v>
      </c>
      <c r="O1565" s="445">
        <f t="shared" si="189"/>
        <v>0</v>
      </c>
      <c r="P1565" s="445">
        <f t="shared" si="190"/>
        <v>0</v>
      </c>
      <c r="Q1565" s="445">
        <f t="shared" si="191"/>
        <v>0</v>
      </c>
      <c r="R1565" s="415" t="str">
        <f t="shared" si="192"/>
        <v>Leer</v>
      </c>
      <c r="S1565" s="445">
        <f>IF('Angaben KH-Standort'!D$29='A4'!D1565,IF('Angaben KH-Standort'!E$29="Ja",1,0),0)</f>
        <v>0</v>
      </c>
      <c r="T1565" s="445">
        <f>IF('Angaben KH-Standort'!D$30='A4'!D1565,IF('Angaben KH-Standort'!E$30="Ja",1,0),0)</f>
        <v>0</v>
      </c>
      <c r="U1565" s="445">
        <f>IF('Angaben KH-Standort'!D$31='A4'!D1565,IF('Angaben KH-Standort'!E$31="Ja",1,0),0)</f>
        <v>0</v>
      </c>
    </row>
    <row r="1566" spans="2:21" ht="15" customHeight="1" x14ac:dyDescent="0.3">
      <c r="B1566" s="70" t="str">
        <f t="shared" si="187"/>
        <v>!!!</v>
      </c>
      <c r="C1566" s="265" t="str">
        <f>IF(ISERROR(IF(LEN(E1566)&gt;0,VLOOKUP(TEXT($E1566,0),'Angaben Stationen'!$E$14:$J$213,5,0),"")),"?",IF(LEN(E1566)&gt;0,VLOOKUP(TEXT($E1566,0),'Angaben Stationen'!$E$14:$J$213,5,0),""))</f>
        <v/>
      </c>
      <c r="D1566" s="232" t="str">
        <f>IF(ISERROR(IF(LEN(E1566)&gt;0,VLOOKUP(TEXT($E1566,0),'Angaben Stationen'!$E$14:$J$213,6,0),"")),"STATION IST NICHT VORHANDEN",IF(LEN(E1566)&gt;0,VLOOKUP(TEXT($E1566,0),'Angaben Stationen'!$E$14:$J$213,6,0),""))</f>
        <v/>
      </c>
      <c r="E1566" s="287"/>
      <c r="F1566" s="234"/>
      <c r="G1566" s="234"/>
      <c r="H1566" s="263"/>
      <c r="I1566" s="169"/>
      <c r="K1566" s="445" t="str">
        <f t="shared" si="188"/>
        <v>Leer</v>
      </c>
      <c r="L1566" s="445" t="str">
        <f>VLOOKUP($D1566,{"29 - Psychiatrie (Erwachsene)","BGI";"297 - stationsäquivalente Behandlung in der Erwachsenenpsychiatrie (29)","BGI";"30 - Kinder- und Jugendpsychiatrie","BGII";"307 - stationsäquivalente Behandlung in der Kinder- und Jugendpsychiatrie (30)","BGII";"31 - Psychosomatik","BGI";"","Leer"},2,0)</f>
        <v>Leer</v>
      </c>
      <c r="M1566" s="445">
        <f t="shared" si="185"/>
        <v>0</v>
      </c>
      <c r="N1566" s="445">
        <f t="shared" si="186"/>
        <v>0</v>
      </c>
      <c r="O1566" s="445">
        <f t="shared" si="189"/>
        <v>0</v>
      </c>
      <c r="P1566" s="445">
        <f t="shared" si="190"/>
        <v>0</v>
      </c>
      <c r="Q1566" s="445">
        <f t="shared" si="191"/>
        <v>0</v>
      </c>
      <c r="R1566" s="415" t="str">
        <f t="shared" si="192"/>
        <v>Leer</v>
      </c>
      <c r="S1566" s="445">
        <f>IF('Angaben KH-Standort'!D$29='A4'!D1566,IF('Angaben KH-Standort'!E$29="Ja",1,0),0)</f>
        <v>0</v>
      </c>
      <c r="T1566" s="445">
        <f>IF('Angaben KH-Standort'!D$30='A4'!D1566,IF('Angaben KH-Standort'!E$30="Ja",1,0),0)</f>
        <v>0</v>
      </c>
      <c r="U1566" s="445">
        <f>IF('Angaben KH-Standort'!D$31='A4'!D1566,IF('Angaben KH-Standort'!E$31="Ja",1,0),0)</f>
        <v>0</v>
      </c>
    </row>
    <row r="1567" spans="2:21" ht="15" customHeight="1" x14ac:dyDescent="0.3">
      <c r="B1567" s="70" t="str">
        <f t="shared" si="187"/>
        <v>!!!</v>
      </c>
      <c r="C1567" s="265" t="str">
        <f>IF(ISERROR(IF(LEN(E1567)&gt;0,VLOOKUP(TEXT($E1567,0),'Angaben Stationen'!$E$14:$J$213,5,0),"")),"?",IF(LEN(E1567)&gt;0,VLOOKUP(TEXT($E1567,0),'Angaben Stationen'!$E$14:$J$213,5,0),""))</f>
        <v/>
      </c>
      <c r="D1567" s="232" t="str">
        <f>IF(ISERROR(IF(LEN(E1567)&gt;0,VLOOKUP(TEXT($E1567,0),'Angaben Stationen'!$E$14:$J$213,6,0),"")),"STATION IST NICHT VORHANDEN",IF(LEN(E1567)&gt;0,VLOOKUP(TEXT($E1567,0),'Angaben Stationen'!$E$14:$J$213,6,0),""))</f>
        <v/>
      </c>
      <c r="E1567" s="287"/>
      <c r="F1567" s="234"/>
      <c r="G1567" s="234"/>
      <c r="H1567" s="263"/>
      <c r="I1567" s="169"/>
      <c r="K1567" s="445" t="str">
        <f t="shared" si="188"/>
        <v>Leer</v>
      </c>
      <c r="L1567" s="445" t="str">
        <f>VLOOKUP($D1567,{"29 - Psychiatrie (Erwachsene)","BGI";"297 - stationsäquivalente Behandlung in der Erwachsenenpsychiatrie (29)","BGI";"30 - Kinder- und Jugendpsychiatrie","BGII";"307 - stationsäquivalente Behandlung in der Kinder- und Jugendpsychiatrie (30)","BGII";"31 - Psychosomatik","BGI";"","Leer"},2,0)</f>
        <v>Leer</v>
      </c>
      <c r="M1567" s="445">
        <f t="shared" si="185"/>
        <v>0</v>
      </c>
      <c r="N1567" s="445">
        <f t="shared" si="186"/>
        <v>0</v>
      </c>
      <c r="O1567" s="445">
        <f t="shared" si="189"/>
        <v>0</v>
      </c>
      <c r="P1567" s="445">
        <f t="shared" si="190"/>
        <v>0</v>
      </c>
      <c r="Q1567" s="445">
        <f t="shared" si="191"/>
        <v>0</v>
      </c>
      <c r="R1567" s="415" t="str">
        <f t="shared" si="192"/>
        <v>Leer</v>
      </c>
      <c r="S1567" s="445">
        <f>IF('Angaben KH-Standort'!D$29='A4'!D1567,IF('Angaben KH-Standort'!E$29="Ja",1,0),0)</f>
        <v>0</v>
      </c>
      <c r="T1567" s="445">
        <f>IF('Angaben KH-Standort'!D$30='A4'!D1567,IF('Angaben KH-Standort'!E$30="Ja",1,0),0)</f>
        <v>0</v>
      </c>
      <c r="U1567" s="445">
        <f>IF('Angaben KH-Standort'!D$31='A4'!D1567,IF('Angaben KH-Standort'!E$31="Ja",1,0),0)</f>
        <v>0</v>
      </c>
    </row>
    <row r="1568" spans="2:21" ht="15" customHeight="1" x14ac:dyDescent="0.3">
      <c r="B1568" s="70" t="str">
        <f t="shared" si="187"/>
        <v>!!!</v>
      </c>
      <c r="C1568" s="265" t="str">
        <f>IF(ISERROR(IF(LEN(E1568)&gt;0,VLOOKUP(TEXT($E1568,0),'Angaben Stationen'!$E$14:$J$213,5,0),"")),"?",IF(LEN(E1568)&gt;0,VLOOKUP(TEXT($E1568,0),'Angaben Stationen'!$E$14:$J$213,5,0),""))</f>
        <v/>
      </c>
      <c r="D1568" s="232" t="str">
        <f>IF(ISERROR(IF(LEN(E1568)&gt;0,VLOOKUP(TEXT($E1568,0),'Angaben Stationen'!$E$14:$J$213,6,0),"")),"STATION IST NICHT VORHANDEN",IF(LEN(E1568)&gt;0,VLOOKUP(TEXT($E1568,0),'Angaben Stationen'!$E$14:$J$213,6,0),""))</f>
        <v/>
      </c>
      <c r="E1568" s="287"/>
      <c r="F1568" s="234"/>
      <c r="G1568" s="234"/>
      <c r="H1568" s="263"/>
      <c r="I1568" s="169"/>
      <c r="K1568" s="445" t="str">
        <f t="shared" si="188"/>
        <v>Leer</v>
      </c>
      <c r="L1568" s="445" t="str">
        <f>VLOOKUP($D1568,{"29 - Psychiatrie (Erwachsene)","BGI";"297 - stationsäquivalente Behandlung in der Erwachsenenpsychiatrie (29)","BGI";"30 - Kinder- und Jugendpsychiatrie","BGII";"307 - stationsäquivalente Behandlung in der Kinder- und Jugendpsychiatrie (30)","BGII";"31 - Psychosomatik","BGI";"","Leer"},2,0)</f>
        <v>Leer</v>
      </c>
      <c r="M1568" s="445">
        <f t="shared" si="185"/>
        <v>0</v>
      </c>
      <c r="N1568" s="445">
        <f t="shared" si="186"/>
        <v>0</v>
      </c>
      <c r="O1568" s="445">
        <f t="shared" si="189"/>
        <v>0</v>
      </c>
      <c r="P1568" s="445">
        <f t="shared" si="190"/>
        <v>0</v>
      </c>
      <c r="Q1568" s="445">
        <f t="shared" si="191"/>
        <v>0</v>
      </c>
      <c r="R1568" s="415" t="str">
        <f t="shared" si="192"/>
        <v>Leer</v>
      </c>
      <c r="S1568" s="445">
        <f>IF('Angaben KH-Standort'!D$29='A4'!D1568,IF('Angaben KH-Standort'!E$29="Ja",1,0),0)</f>
        <v>0</v>
      </c>
      <c r="T1568" s="445">
        <f>IF('Angaben KH-Standort'!D$30='A4'!D1568,IF('Angaben KH-Standort'!E$30="Ja",1,0),0)</f>
        <v>0</v>
      </c>
      <c r="U1568" s="445">
        <f>IF('Angaben KH-Standort'!D$31='A4'!D1568,IF('Angaben KH-Standort'!E$31="Ja",1,0),0)</f>
        <v>0</v>
      </c>
    </row>
    <row r="1569" spans="2:21" ht="15" customHeight="1" x14ac:dyDescent="0.3">
      <c r="B1569" s="70" t="str">
        <f t="shared" si="187"/>
        <v>!!!</v>
      </c>
      <c r="C1569" s="265" t="str">
        <f>IF(ISERROR(IF(LEN(E1569)&gt;0,VLOOKUP(TEXT($E1569,0),'Angaben Stationen'!$E$14:$J$213,5,0),"")),"?",IF(LEN(E1569)&gt;0,VLOOKUP(TEXT($E1569,0),'Angaben Stationen'!$E$14:$J$213,5,0),""))</f>
        <v/>
      </c>
      <c r="D1569" s="232" t="str">
        <f>IF(ISERROR(IF(LEN(E1569)&gt;0,VLOOKUP(TEXT($E1569,0),'Angaben Stationen'!$E$14:$J$213,6,0),"")),"STATION IST NICHT VORHANDEN",IF(LEN(E1569)&gt;0,VLOOKUP(TEXT($E1569,0),'Angaben Stationen'!$E$14:$J$213,6,0),""))</f>
        <v/>
      </c>
      <c r="E1569" s="287"/>
      <c r="F1569" s="234"/>
      <c r="G1569" s="234"/>
      <c r="H1569" s="263"/>
      <c r="I1569" s="169"/>
      <c r="K1569" s="445" t="str">
        <f t="shared" si="188"/>
        <v>Leer</v>
      </c>
      <c r="L1569" s="445" t="str">
        <f>VLOOKUP($D1569,{"29 - Psychiatrie (Erwachsene)","BGI";"297 - stationsäquivalente Behandlung in der Erwachsenenpsychiatrie (29)","BGI";"30 - Kinder- und Jugendpsychiatrie","BGII";"307 - stationsäquivalente Behandlung in der Kinder- und Jugendpsychiatrie (30)","BGII";"31 - Psychosomatik","BGI";"","Leer"},2,0)</f>
        <v>Leer</v>
      </c>
      <c r="M1569" s="445">
        <f t="shared" si="185"/>
        <v>0</v>
      </c>
      <c r="N1569" s="445">
        <f t="shared" si="186"/>
        <v>0</v>
      </c>
      <c r="O1569" s="445">
        <f t="shared" si="189"/>
        <v>0</v>
      </c>
      <c r="P1569" s="445">
        <f t="shared" si="190"/>
        <v>0</v>
      </c>
      <c r="Q1569" s="445">
        <f t="shared" si="191"/>
        <v>0</v>
      </c>
      <c r="R1569" s="415" t="str">
        <f t="shared" si="192"/>
        <v>Leer</v>
      </c>
      <c r="S1569" s="445">
        <f>IF('Angaben KH-Standort'!D$29='A4'!D1569,IF('Angaben KH-Standort'!E$29="Ja",1,0),0)</f>
        <v>0</v>
      </c>
      <c r="T1569" s="445">
        <f>IF('Angaben KH-Standort'!D$30='A4'!D1569,IF('Angaben KH-Standort'!E$30="Ja",1,0),0)</f>
        <v>0</v>
      </c>
      <c r="U1569" s="445">
        <f>IF('Angaben KH-Standort'!D$31='A4'!D1569,IF('Angaben KH-Standort'!E$31="Ja",1,0),0)</f>
        <v>0</v>
      </c>
    </row>
    <row r="1570" spans="2:21" ht="15" customHeight="1" x14ac:dyDescent="0.3">
      <c r="B1570" s="70" t="str">
        <f t="shared" si="187"/>
        <v>!!!</v>
      </c>
      <c r="C1570" s="265" t="str">
        <f>IF(ISERROR(IF(LEN(E1570)&gt;0,VLOOKUP(TEXT($E1570,0),'Angaben Stationen'!$E$14:$J$213,5,0),"")),"?",IF(LEN(E1570)&gt;0,VLOOKUP(TEXT($E1570,0),'Angaben Stationen'!$E$14:$J$213,5,0),""))</f>
        <v/>
      </c>
      <c r="D1570" s="232" t="str">
        <f>IF(ISERROR(IF(LEN(E1570)&gt;0,VLOOKUP(TEXT($E1570,0),'Angaben Stationen'!$E$14:$J$213,6,0),"")),"STATION IST NICHT VORHANDEN",IF(LEN(E1570)&gt;0,VLOOKUP(TEXT($E1570,0),'Angaben Stationen'!$E$14:$J$213,6,0),""))</f>
        <v/>
      </c>
      <c r="E1570" s="287"/>
      <c r="F1570" s="234"/>
      <c r="G1570" s="234"/>
      <c r="H1570" s="263"/>
      <c r="I1570" s="169"/>
      <c r="K1570" s="445" t="str">
        <f t="shared" si="188"/>
        <v>Leer</v>
      </c>
      <c r="L1570" s="445" t="str">
        <f>VLOOKUP($D1570,{"29 - Psychiatrie (Erwachsene)","BGI";"297 - stationsäquivalente Behandlung in der Erwachsenenpsychiatrie (29)","BGI";"30 - Kinder- und Jugendpsychiatrie","BGII";"307 - stationsäquivalente Behandlung in der Kinder- und Jugendpsychiatrie (30)","BGII";"31 - Psychosomatik","BGI";"","Leer"},2,0)</f>
        <v>Leer</v>
      </c>
      <c r="M1570" s="445">
        <f t="shared" ref="M1570:M1633" si="193">IF(LEN(B1570)&gt;0,0,1)</f>
        <v>0</v>
      </c>
      <c r="N1570" s="445">
        <f t="shared" ref="N1570:N1633" si="194">IF(E1570&lt;&gt;"",1,0)</f>
        <v>0</v>
      </c>
      <c r="O1570" s="445">
        <f t="shared" si="189"/>
        <v>0</v>
      </c>
      <c r="P1570" s="445">
        <f t="shared" si="190"/>
        <v>0</v>
      </c>
      <c r="Q1570" s="445">
        <f t="shared" si="191"/>
        <v>0</v>
      </c>
      <c r="R1570" s="415" t="str">
        <f t="shared" si="192"/>
        <v>Leer</v>
      </c>
      <c r="S1570" s="445">
        <f>IF('Angaben KH-Standort'!D$29='A4'!D1570,IF('Angaben KH-Standort'!E$29="Ja",1,0),0)</f>
        <v>0</v>
      </c>
      <c r="T1570" s="445">
        <f>IF('Angaben KH-Standort'!D$30='A4'!D1570,IF('Angaben KH-Standort'!E$30="Ja",1,0),0)</f>
        <v>0</v>
      </c>
      <c r="U1570" s="445">
        <f>IF('Angaben KH-Standort'!D$31='A4'!D1570,IF('Angaben KH-Standort'!E$31="Ja",1,0),0)</f>
        <v>0</v>
      </c>
    </row>
    <row r="1571" spans="2:21" ht="15" customHeight="1" x14ac:dyDescent="0.3">
      <c r="B1571" s="70" t="str">
        <f t="shared" ref="B1571:B1634" si="195">IF(SUM(N1571:Q1571)&lt;4,"!!!","")</f>
        <v>!!!</v>
      </c>
      <c r="C1571" s="265" t="str">
        <f>IF(ISERROR(IF(LEN(E1571)&gt;0,VLOOKUP(TEXT($E1571,0),'Angaben Stationen'!$E$14:$J$213,5,0),"")),"?",IF(LEN(E1571)&gt;0,VLOOKUP(TEXT($E1571,0),'Angaben Stationen'!$E$14:$J$213,5,0),""))</f>
        <v/>
      </c>
      <c r="D1571" s="232" t="str">
        <f>IF(ISERROR(IF(LEN(E1571)&gt;0,VLOOKUP(TEXT($E1571,0),'Angaben Stationen'!$E$14:$J$213,6,0),"")),"STATION IST NICHT VORHANDEN",IF(LEN(E1571)&gt;0,VLOOKUP(TEXT($E1571,0),'Angaben Stationen'!$E$14:$J$213,6,0),""))</f>
        <v/>
      </c>
      <c r="E1571" s="287"/>
      <c r="F1571" s="234"/>
      <c r="G1571" s="234"/>
      <c r="H1571" s="263"/>
      <c r="I1571" s="169"/>
      <c r="K1571" s="445" t="str">
        <f t="shared" ref="K1571:K1634" si="196">IF($E1571&lt;&gt;"","Monat","Leer")</f>
        <v>Leer</v>
      </c>
      <c r="L1571" s="445" t="str">
        <f>VLOOKUP($D1571,{"29 - Psychiatrie (Erwachsene)","BGI";"297 - stationsäquivalente Behandlung in der Erwachsenenpsychiatrie (29)","BGI";"30 - Kinder- und Jugendpsychiatrie","BGII";"307 - stationsäquivalente Behandlung in der Kinder- und Jugendpsychiatrie (30)","BGII";"31 - Psychosomatik","BGI";"","Leer"},2,0)</f>
        <v>Leer</v>
      </c>
      <c r="M1571" s="445">
        <f t="shared" si="193"/>
        <v>0</v>
      </c>
      <c r="N1571" s="445">
        <f t="shared" si="194"/>
        <v>0</v>
      </c>
      <c r="O1571" s="445">
        <f t="shared" ref="O1571:O1634" si="197">IF(VALUE($F1571)&gt;0,1,0)</f>
        <v>0</v>
      </c>
      <c r="P1571" s="445">
        <f t="shared" ref="P1571:P1634" si="198">IF(LEN($G1571)&gt;0,1,0)</f>
        <v>0</v>
      </c>
      <c r="Q1571" s="445">
        <f t="shared" ref="Q1571:Q1634" si="199">IF(LEN($H1571)&gt;0,1,0)</f>
        <v>0</v>
      </c>
      <c r="R1571" s="415" t="str">
        <f t="shared" ref="R1571:R1634" si="200">IF(D1571&lt;&gt;"",IF(SUM(S1571:U1571)&gt;0,"Ja","Nein"),"Leer")</f>
        <v>Leer</v>
      </c>
      <c r="S1571" s="445">
        <f>IF('Angaben KH-Standort'!D$29='A4'!D1571,IF('Angaben KH-Standort'!E$29="Ja",1,0),0)</f>
        <v>0</v>
      </c>
      <c r="T1571" s="445">
        <f>IF('Angaben KH-Standort'!D$30='A4'!D1571,IF('Angaben KH-Standort'!E$30="Ja",1,0),0)</f>
        <v>0</v>
      </c>
      <c r="U1571" s="445">
        <f>IF('Angaben KH-Standort'!D$31='A4'!D1571,IF('Angaben KH-Standort'!E$31="Ja",1,0),0)</f>
        <v>0</v>
      </c>
    </row>
    <row r="1572" spans="2:21" ht="15" customHeight="1" x14ac:dyDescent="0.3">
      <c r="B1572" s="70" t="str">
        <f t="shared" si="195"/>
        <v>!!!</v>
      </c>
      <c r="C1572" s="265" t="str">
        <f>IF(ISERROR(IF(LEN(E1572)&gt;0,VLOOKUP(TEXT($E1572,0),'Angaben Stationen'!$E$14:$J$213,5,0),"")),"?",IF(LEN(E1572)&gt;0,VLOOKUP(TEXT($E1572,0),'Angaben Stationen'!$E$14:$J$213,5,0),""))</f>
        <v/>
      </c>
      <c r="D1572" s="232" t="str">
        <f>IF(ISERROR(IF(LEN(E1572)&gt;0,VLOOKUP(TEXT($E1572,0),'Angaben Stationen'!$E$14:$J$213,6,0),"")),"STATION IST NICHT VORHANDEN",IF(LEN(E1572)&gt;0,VLOOKUP(TEXT($E1572,0),'Angaben Stationen'!$E$14:$J$213,6,0),""))</f>
        <v/>
      </c>
      <c r="E1572" s="287"/>
      <c r="F1572" s="234"/>
      <c r="G1572" s="234"/>
      <c r="H1572" s="263"/>
      <c r="I1572" s="169"/>
      <c r="K1572" s="445" t="str">
        <f t="shared" si="196"/>
        <v>Leer</v>
      </c>
      <c r="L1572" s="445" t="str">
        <f>VLOOKUP($D1572,{"29 - Psychiatrie (Erwachsene)","BGI";"297 - stationsäquivalente Behandlung in der Erwachsenenpsychiatrie (29)","BGI";"30 - Kinder- und Jugendpsychiatrie","BGII";"307 - stationsäquivalente Behandlung in der Kinder- und Jugendpsychiatrie (30)","BGII";"31 - Psychosomatik","BGI";"","Leer"},2,0)</f>
        <v>Leer</v>
      </c>
      <c r="M1572" s="445">
        <f t="shared" si="193"/>
        <v>0</v>
      </c>
      <c r="N1572" s="445">
        <f t="shared" si="194"/>
        <v>0</v>
      </c>
      <c r="O1572" s="445">
        <f t="shared" si="197"/>
        <v>0</v>
      </c>
      <c r="P1572" s="445">
        <f t="shared" si="198"/>
        <v>0</v>
      </c>
      <c r="Q1572" s="445">
        <f t="shared" si="199"/>
        <v>0</v>
      </c>
      <c r="R1572" s="415" t="str">
        <f t="shared" si="200"/>
        <v>Leer</v>
      </c>
      <c r="S1572" s="445">
        <f>IF('Angaben KH-Standort'!D$29='A4'!D1572,IF('Angaben KH-Standort'!E$29="Ja",1,0),0)</f>
        <v>0</v>
      </c>
      <c r="T1572" s="445">
        <f>IF('Angaben KH-Standort'!D$30='A4'!D1572,IF('Angaben KH-Standort'!E$30="Ja",1,0),0)</f>
        <v>0</v>
      </c>
      <c r="U1572" s="445">
        <f>IF('Angaben KH-Standort'!D$31='A4'!D1572,IF('Angaben KH-Standort'!E$31="Ja",1,0),0)</f>
        <v>0</v>
      </c>
    </row>
    <row r="1573" spans="2:21" ht="15" customHeight="1" x14ac:dyDescent="0.3">
      <c r="B1573" s="70" t="str">
        <f t="shared" si="195"/>
        <v>!!!</v>
      </c>
      <c r="C1573" s="265" t="str">
        <f>IF(ISERROR(IF(LEN(E1573)&gt;0,VLOOKUP(TEXT($E1573,0),'Angaben Stationen'!$E$14:$J$213,5,0),"")),"?",IF(LEN(E1573)&gt;0,VLOOKUP(TEXT($E1573,0),'Angaben Stationen'!$E$14:$J$213,5,0),""))</f>
        <v/>
      </c>
      <c r="D1573" s="232" t="str">
        <f>IF(ISERROR(IF(LEN(E1573)&gt;0,VLOOKUP(TEXT($E1573,0),'Angaben Stationen'!$E$14:$J$213,6,0),"")),"STATION IST NICHT VORHANDEN",IF(LEN(E1573)&gt;0,VLOOKUP(TEXT($E1573,0),'Angaben Stationen'!$E$14:$J$213,6,0),""))</f>
        <v/>
      </c>
      <c r="E1573" s="287"/>
      <c r="F1573" s="234"/>
      <c r="G1573" s="234"/>
      <c r="H1573" s="263"/>
      <c r="I1573" s="169"/>
      <c r="K1573" s="445" t="str">
        <f t="shared" si="196"/>
        <v>Leer</v>
      </c>
      <c r="L1573" s="445" t="str">
        <f>VLOOKUP($D1573,{"29 - Psychiatrie (Erwachsene)","BGI";"297 - stationsäquivalente Behandlung in der Erwachsenenpsychiatrie (29)","BGI";"30 - Kinder- und Jugendpsychiatrie","BGII";"307 - stationsäquivalente Behandlung in der Kinder- und Jugendpsychiatrie (30)","BGII";"31 - Psychosomatik","BGI";"","Leer"},2,0)</f>
        <v>Leer</v>
      </c>
      <c r="M1573" s="445">
        <f t="shared" si="193"/>
        <v>0</v>
      </c>
      <c r="N1573" s="445">
        <f t="shared" si="194"/>
        <v>0</v>
      </c>
      <c r="O1573" s="445">
        <f t="shared" si="197"/>
        <v>0</v>
      </c>
      <c r="P1573" s="445">
        <f t="shared" si="198"/>
        <v>0</v>
      </c>
      <c r="Q1573" s="445">
        <f t="shared" si="199"/>
        <v>0</v>
      </c>
      <c r="R1573" s="415" t="str">
        <f t="shared" si="200"/>
        <v>Leer</v>
      </c>
      <c r="S1573" s="445">
        <f>IF('Angaben KH-Standort'!D$29='A4'!D1573,IF('Angaben KH-Standort'!E$29="Ja",1,0),0)</f>
        <v>0</v>
      </c>
      <c r="T1573" s="445">
        <f>IF('Angaben KH-Standort'!D$30='A4'!D1573,IF('Angaben KH-Standort'!E$30="Ja",1,0),0)</f>
        <v>0</v>
      </c>
      <c r="U1573" s="445">
        <f>IF('Angaben KH-Standort'!D$31='A4'!D1573,IF('Angaben KH-Standort'!E$31="Ja",1,0),0)</f>
        <v>0</v>
      </c>
    </row>
    <row r="1574" spans="2:21" ht="15" customHeight="1" x14ac:dyDescent="0.3">
      <c r="B1574" s="70" t="str">
        <f t="shared" si="195"/>
        <v>!!!</v>
      </c>
      <c r="C1574" s="265" t="str">
        <f>IF(ISERROR(IF(LEN(E1574)&gt;0,VLOOKUP(TEXT($E1574,0),'Angaben Stationen'!$E$14:$J$213,5,0),"")),"?",IF(LEN(E1574)&gt;0,VLOOKUP(TEXT($E1574,0),'Angaben Stationen'!$E$14:$J$213,5,0),""))</f>
        <v/>
      </c>
      <c r="D1574" s="232" t="str">
        <f>IF(ISERROR(IF(LEN(E1574)&gt;0,VLOOKUP(TEXT($E1574,0),'Angaben Stationen'!$E$14:$J$213,6,0),"")),"STATION IST NICHT VORHANDEN",IF(LEN(E1574)&gt;0,VLOOKUP(TEXT($E1574,0),'Angaben Stationen'!$E$14:$J$213,6,0),""))</f>
        <v/>
      </c>
      <c r="E1574" s="287"/>
      <c r="F1574" s="234"/>
      <c r="G1574" s="234"/>
      <c r="H1574" s="263"/>
      <c r="I1574" s="169"/>
      <c r="K1574" s="445" t="str">
        <f t="shared" si="196"/>
        <v>Leer</v>
      </c>
      <c r="L1574" s="445" t="str">
        <f>VLOOKUP($D1574,{"29 - Psychiatrie (Erwachsene)","BGI";"297 - stationsäquivalente Behandlung in der Erwachsenenpsychiatrie (29)","BGI";"30 - Kinder- und Jugendpsychiatrie","BGII";"307 - stationsäquivalente Behandlung in der Kinder- und Jugendpsychiatrie (30)","BGII";"31 - Psychosomatik","BGI";"","Leer"},2,0)</f>
        <v>Leer</v>
      </c>
      <c r="M1574" s="445">
        <f t="shared" si="193"/>
        <v>0</v>
      </c>
      <c r="N1574" s="445">
        <f t="shared" si="194"/>
        <v>0</v>
      </c>
      <c r="O1574" s="445">
        <f t="shared" si="197"/>
        <v>0</v>
      </c>
      <c r="P1574" s="445">
        <f t="shared" si="198"/>
        <v>0</v>
      </c>
      <c r="Q1574" s="445">
        <f t="shared" si="199"/>
        <v>0</v>
      </c>
      <c r="R1574" s="415" t="str">
        <f t="shared" si="200"/>
        <v>Leer</v>
      </c>
      <c r="S1574" s="445">
        <f>IF('Angaben KH-Standort'!D$29='A4'!D1574,IF('Angaben KH-Standort'!E$29="Ja",1,0),0)</f>
        <v>0</v>
      </c>
      <c r="T1574" s="445">
        <f>IF('Angaben KH-Standort'!D$30='A4'!D1574,IF('Angaben KH-Standort'!E$30="Ja",1,0),0)</f>
        <v>0</v>
      </c>
      <c r="U1574" s="445">
        <f>IF('Angaben KH-Standort'!D$31='A4'!D1574,IF('Angaben KH-Standort'!E$31="Ja",1,0),0)</f>
        <v>0</v>
      </c>
    </row>
    <row r="1575" spans="2:21" ht="15" customHeight="1" x14ac:dyDescent="0.3">
      <c r="B1575" s="70" t="str">
        <f t="shared" si="195"/>
        <v>!!!</v>
      </c>
      <c r="C1575" s="265" t="str">
        <f>IF(ISERROR(IF(LEN(E1575)&gt;0,VLOOKUP(TEXT($E1575,0),'Angaben Stationen'!$E$14:$J$213,5,0),"")),"?",IF(LEN(E1575)&gt;0,VLOOKUP(TEXT($E1575,0),'Angaben Stationen'!$E$14:$J$213,5,0),""))</f>
        <v/>
      </c>
      <c r="D1575" s="232" t="str">
        <f>IF(ISERROR(IF(LEN(E1575)&gt;0,VLOOKUP(TEXT($E1575,0),'Angaben Stationen'!$E$14:$J$213,6,0),"")),"STATION IST NICHT VORHANDEN",IF(LEN(E1575)&gt;0,VLOOKUP(TEXT($E1575,0),'Angaben Stationen'!$E$14:$J$213,6,0),""))</f>
        <v/>
      </c>
      <c r="E1575" s="287"/>
      <c r="F1575" s="234"/>
      <c r="G1575" s="234"/>
      <c r="H1575" s="263"/>
      <c r="I1575" s="169"/>
      <c r="K1575" s="445" t="str">
        <f t="shared" si="196"/>
        <v>Leer</v>
      </c>
      <c r="L1575" s="445" t="str">
        <f>VLOOKUP($D1575,{"29 - Psychiatrie (Erwachsene)","BGI";"297 - stationsäquivalente Behandlung in der Erwachsenenpsychiatrie (29)","BGI";"30 - Kinder- und Jugendpsychiatrie","BGII";"307 - stationsäquivalente Behandlung in der Kinder- und Jugendpsychiatrie (30)","BGII";"31 - Psychosomatik","BGI";"","Leer"},2,0)</f>
        <v>Leer</v>
      </c>
      <c r="M1575" s="445">
        <f t="shared" si="193"/>
        <v>0</v>
      </c>
      <c r="N1575" s="445">
        <f t="shared" si="194"/>
        <v>0</v>
      </c>
      <c r="O1575" s="445">
        <f t="shared" si="197"/>
        <v>0</v>
      </c>
      <c r="P1575" s="445">
        <f t="shared" si="198"/>
        <v>0</v>
      </c>
      <c r="Q1575" s="445">
        <f t="shared" si="199"/>
        <v>0</v>
      </c>
      <c r="R1575" s="415" t="str">
        <f t="shared" si="200"/>
        <v>Leer</v>
      </c>
      <c r="S1575" s="445">
        <f>IF('Angaben KH-Standort'!D$29='A4'!D1575,IF('Angaben KH-Standort'!E$29="Ja",1,0),0)</f>
        <v>0</v>
      </c>
      <c r="T1575" s="445">
        <f>IF('Angaben KH-Standort'!D$30='A4'!D1575,IF('Angaben KH-Standort'!E$30="Ja",1,0),0)</f>
        <v>0</v>
      </c>
      <c r="U1575" s="445">
        <f>IF('Angaben KH-Standort'!D$31='A4'!D1575,IF('Angaben KH-Standort'!E$31="Ja",1,0),0)</f>
        <v>0</v>
      </c>
    </row>
    <row r="1576" spans="2:21" ht="15" customHeight="1" x14ac:dyDescent="0.3">
      <c r="B1576" s="70" t="str">
        <f t="shared" si="195"/>
        <v>!!!</v>
      </c>
      <c r="C1576" s="265" t="str">
        <f>IF(ISERROR(IF(LEN(E1576)&gt;0,VLOOKUP(TEXT($E1576,0),'Angaben Stationen'!$E$14:$J$213,5,0),"")),"?",IF(LEN(E1576)&gt;0,VLOOKUP(TEXT($E1576,0),'Angaben Stationen'!$E$14:$J$213,5,0),""))</f>
        <v/>
      </c>
      <c r="D1576" s="232" t="str">
        <f>IF(ISERROR(IF(LEN(E1576)&gt;0,VLOOKUP(TEXT($E1576,0),'Angaben Stationen'!$E$14:$J$213,6,0),"")),"STATION IST NICHT VORHANDEN",IF(LEN(E1576)&gt;0,VLOOKUP(TEXT($E1576,0),'Angaben Stationen'!$E$14:$J$213,6,0),""))</f>
        <v/>
      </c>
      <c r="E1576" s="287"/>
      <c r="F1576" s="234"/>
      <c r="G1576" s="234"/>
      <c r="H1576" s="263"/>
      <c r="I1576" s="169"/>
      <c r="K1576" s="445" t="str">
        <f t="shared" si="196"/>
        <v>Leer</v>
      </c>
      <c r="L1576" s="445" t="str">
        <f>VLOOKUP($D1576,{"29 - Psychiatrie (Erwachsene)","BGI";"297 - stationsäquivalente Behandlung in der Erwachsenenpsychiatrie (29)","BGI";"30 - Kinder- und Jugendpsychiatrie","BGII";"307 - stationsäquivalente Behandlung in der Kinder- und Jugendpsychiatrie (30)","BGII";"31 - Psychosomatik","BGI";"","Leer"},2,0)</f>
        <v>Leer</v>
      </c>
      <c r="M1576" s="445">
        <f t="shared" si="193"/>
        <v>0</v>
      </c>
      <c r="N1576" s="445">
        <f t="shared" si="194"/>
        <v>0</v>
      </c>
      <c r="O1576" s="445">
        <f t="shared" si="197"/>
        <v>0</v>
      </c>
      <c r="P1576" s="445">
        <f t="shared" si="198"/>
        <v>0</v>
      </c>
      <c r="Q1576" s="445">
        <f t="shared" si="199"/>
        <v>0</v>
      </c>
      <c r="R1576" s="415" t="str">
        <f t="shared" si="200"/>
        <v>Leer</v>
      </c>
      <c r="S1576" s="445">
        <f>IF('Angaben KH-Standort'!D$29='A4'!D1576,IF('Angaben KH-Standort'!E$29="Ja",1,0),0)</f>
        <v>0</v>
      </c>
      <c r="T1576" s="445">
        <f>IF('Angaben KH-Standort'!D$30='A4'!D1576,IF('Angaben KH-Standort'!E$30="Ja",1,0),0)</f>
        <v>0</v>
      </c>
      <c r="U1576" s="445">
        <f>IF('Angaben KH-Standort'!D$31='A4'!D1576,IF('Angaben KH-Standort'!E$31="Ja",1,0),0)</f>
        <v>0</v>
      </c>
    </row>
    <row r="1577" spans="2:21" ht="15" customHeight="1" x14ac:dyDescent="0.3">
      <c r="B1577" s="70" t="str">
        <f t="shared" si="195"/>
        <v>!!!</v>
      </c>
      <c r="C1577" s="265" t="str">
        <f>IF(ISERROR(IF(LEN(E1577)&gt;0,VLOOKUP(TEXT($E1577,0),'Angaben Stationen'!$E$14:$J$213,5,0),"")),"?",IF(LEN(E1577)&gt;0,VLOOKUP(TEXT($E1577,0),'Angaben Stationen'!$E$14:$J$213,5,0),""))</f>
        <v/>
      </c>
      <c r="D1577" s="232" t="str">
        <f>IF(ISERROR(IF(LEN(E1577)&gt;0,VLOOKUP(TEXT($E1577,0),'Angaben Stationen'!$E$14:$J$213,6,0),"")),"STATION IST NICHT VORHANDEN",IF(LEN(E1577)&gt;0,VLOOKUP(TEXT($E1577,0),'Angaben Stationen'!$E$14:$J$213,6,0),""))</f>
        <v/>
      </c>
      <c r="E1577" s="287"/>
      <c r="F1577" s="234"/>
      <c r="G1577" s="234"/>
      <c r="H1577" s="263"/>
      <c r="I1577" s="169"/>
      <c r="K1577" s="445" t="str">
        <f t="shared" si="196"/>
        <v>Leer</v>
      </c>
      <c r="L1577" s="445" t="str">
        <f>VLOOKUP($D1577,{"29 - Psychiatrie (Erwachsene)","BGI";"297 - stationsäquivalente Behandlung in der Erwachsenenpsychiatrie (29)","BGI";"30 - Kinder- und Jugendpsychiatrie","BGII";"307 - stationsäquivalente Behandlung in der Kinder- und Jugendpsychiatrie (30)","BGII";"31 - Psychosomatik","BGI";"","Leer"},2,0)</f>
        <v>Leer</v>
      </c>
      <c r="M1577" s="445">
        <f t="shared" si="193"/>
        <v>0</v>
      </c>
      <c r="N1577" s="445">
        <f t="shared" si="194"/>
        <v>0</v>
      </c>
      <c r="O1577" s="445">
        <f t="shared" si="197"/>
        <v>0</v>
      </c>
      <c r="P1577" s="445">
        <f t="shared" si="198"/>
        <v>0</v>
      </c>
      <c r="Q1577" s="445">
        <f t="shared" si="199"/>
        <v>0</v>
      </c>
      <c r="R1577" s="415" t="str">
        <f t="shared" si="200"/>
        <v>Leer</v>
      </c>
      <c r="S1577" s="445">
        <f>IF('Angaben KH-Standort'!D$29='A4'!D1577,IF('Angaben KH-Standort'!E$29="Ja",1,0),0)</f>
        <v>0</v>
      </c>
      <c r="T1577" s="445">
        <f>IF('Angaben KH-Standort'!D$30='A4'!D1577,IF('Angaben KH-Standort'!E$30="Ja",1,0),0)</f>
        <v>0</v>
      </c>
      <c r="U1577" s="445">
        <f>IF('Angaben KH-Standort'!D$31='A4'!D1577,IF('Angaben KH-Standort'!E$31="Ja",1,0),0)</f>
        <v>0</v>
      </c>
    </row>
    <row r="1578" spans="2:21" ht="15" customHeight="1" x14ac:dyDescent="0.3">
      <c r="B1578" s="70" t="str">
        <f t="shared" si="195"/>
        <v>!!!</v>
      </c>
      <c r="C1578" s="265" t="str">
        <f>IF(ISERROR(IF(LEN(E1578)&gt;0,VLOOKUP(TEXT($E1578,0),'Angaben Stationen'!$E$14:$J$213,5,0),"")),"?",IF(LEN(E1578)&gt;0,VLOOKUP(TEXT($E1578,0),'Angaben Stationen'!$E$14:$J$213,5,0),""))</f>
        <v/>
      </c>
      <c r="D1578" s="232" t="str">
        <f>IF(ISERROR(IF(LEN(E1578)&gt;0,VLOOKUP(TEXT($E1578,0),'Angaben Stationen'!$E$14:$J$213,6,0),"")),"STATION IST NICHT VORHANDEN",IF(LEN(E1578)&gt;0,VLOOKUP(TEXT($E1578,0),'Angaben Stationen'!$E$14:$J$213,6,0),""))</f>
        <v/>
      </c>
      <c r="E1578" s="287"/>
      <c r="F1578" s="234"/>
      <c r="G1578" s="234"/>
      <c r="H1578" s="263"/>
      <c r="I1578" s="169"/>
      <c r="K1578" s="445" t="str">
        <f t="shared" si="196"/>
        <v>Leer</v>
      </c>
      <c r="L1578" s="445" t="str">
        <f>VLOOKUP($D1578,{"29 - Psychiatrie (Erwachsene)","BGI";"297 - stationsäquivalente Behandlung in der Erwachsenenpsychiatrie (29)","BGI";"30 - Kinder- und Jugendpsychiatrie","BGII";"307 - stationsäquivalente Behandlung in der Kinder- und Jugendpsychiatrie (30)","BGII";"31 - Psychosomatik","BGI";"","Leer"},2,0)</f>
        <v>Leer</v>
      </c>
      <c r="M1578" s="445">
        <f t="shared" si="193"/>
        <v>0</v>
      </c>
      <c r="N1578" s="445">
        <f t="shared" si="194"/>
        <v>0</v>
      </c>
      <c r="O1578" s="445">
        <f t="shared" si="197"/>
        <v>0</v>
      </c>
      <c r="P1578" s="445">
        <f t="shared" si="198"/>
        <v>0</v>
      </c>
      <c r="Q1578" s="445">
        <f t="shared" si="199"/>
        <v>0</v>
      </c>
      <c r="R1578" s="415" t="str">
        <f t="shared" si="200"/>
        <v>Leer</v>
      </c>
      <c r="S1578" s="445">
        <f>IF('Angaben KH-Standort'!D$29='A4'!D1578,IF('Angaben KH-Standort'!E$29="Ja",1,0),0)</f>
        <v>0</v>
      </c>
      <c r="T1578" s="445">
        <f>IF('Angaben KH-Standort'!D$30='A4'!D1578,IF('Angaben KH-Standort'!E$30="Ja",1,0),0)</f>
        <v>0</v>
      </c>
      <c r="U1578" s="445">
        <f>IF('Angaben KH-Standort'!D$31='A4'!D1578,IF('Angaben KH-Standort'!E$31="Ja",1,0),0)</f>
        <v>0</v>
      </c>
    </row>
    <row r="1579" spans="2:21" ht="15" customHeight="1" x14ac:dyDescent="0.3">
      <c r="B1579" s="70" t="str">
        <f t="shared" si="195"/>
        <v>!!!</v>
      </c>
      <c r="C1579" s="265" t="str">
        <f>IF(ISERROR(IF(LEN(E1579)&gt;0,VLOOKUP(TEXT($E1579,0),'Angaben Stationen'!$E$14:$J$213,5,0),"")),"?",IF(LEN(E1579)&gt;0,VLOOKUP(TEXT($E1579,0),'Angaben Stationen'!$E$14:$J$213,5,0),""))</f>
        <v/>
      </c>
      <c r="D1579" s="232" t="str">
        <f>IF(ISERROR(IF(LEN(E1579)&gt;0,VLOOKUP(TEXT($E1579,0),'Angaben Stationen'!$E$14:$J$213,6,0),"")),"STATION IST NICHT VORHANDEN",IF(LEN(E1579)&gt;0,VLOOKUP(TEXT($E1579,0),'Angaben Stationen'!$E$14:$J$213,6,0),""))</f>
        <v/>
      </c>
      <c r="E1579" s="287"/>
      <c r="F1579" s="234"/>
      <c r="G1579" s="234"/>
      <c r="H1579" s="263"/>
      <c r="I1579" s="169"/>
      <c r="K1579" s="445" t="str">
        <f t="shared" si="196"/>
        <v>Leer</v>
      </c>
      <c r="L1579" s="445" t="str">
        <f>VLOOKUP($D1579,{"29 - Psychiatrie (Erwachsene)","BGI";"297 - stationsäquivalente Behandlung in der Erwachsenenpsychiatrie (29)","BGI";"30 - Kinder- und Jugendpsychiatrie","BGII";"307 - stationsäquivalente Behandlung in der Kinder- und Jugendpsychiatrie (30)","BGII";"31 - Psychosomatik","BGI";"","Leer"},2,0)</f>
        <v>Leer</v>
      </c>
      <c r="M1579" s="445">
        <f t="shared" si="193"/>
        <v>0</v>
      </c>
      <c r="N1579" s="445">
        <f t="shared" si="194"/>
        <v>0</v>
      </c>
      <c r="O1579" s="445">
        <f t="shared" si="197"/>
        <v>0</v>
      </c>
      <c r="P1579" s="445">
        <f t="shared" si="198"/>
        <v>0</v>
      </c>
      <c r="Q1579" s="445">
        <f t="shared" si="199"/>
        <v>0</v>
      </c>
      <c r="R1579" s="415" t="str">
        <f t="shared" si="200"/>
        <v>Leer</v>
      </c>
      <c r="S1579" s="445">
        <f>IF('Angaben KH-Standort'!D$29='A4'!D1579,IF('Angaben KH-Standort'!E$29="Ja",1,0),0)</f>
        <v>0</v>
      </c>
      <c r="T1579" s="445">
        <f>IF('Angaben KH-Standort'!D$30='A4'!D1579,IF('Angaben KH-Standort'!E$30="Ja",1,0),0)</f>
        <v>0</v>
      </c>
      <c r="U1579" s="445">
        <f>IF('Angaben KH-Standort'!D$31='A4'!D1579,IF('Angaben KH-Standort'!E$31="Ja",1,0),0)</f>
        <v>0</v>
      </c>
    </row>
    <row r="1580" spans="2:21" ht="15" customHeight="1" x14ac:dyDescent="0.3">
      <c r="B1580" s="70" t="str">
        <f t="shared" si="195"/>
        <v>!!!</v>
      </c>
      <c r="C1580" s="265" t="str">
        <f>IF(ISERROR(IF(LEN(E1580)&gt;0,VLOOKUP(TEXT($E1580,0),'Angaben Stationen'!$E$14:$J$213,5,0),"")),"?",IF(LEN(E1580)&gt;0,VLOOKUP(TEXT($E1580,0),'Angaben Stationen'!$E$14:$J$213,5,0),""))</f>
        <v/>
      </c>
      <c r="D1580" s="232" t="str">
        <f>IF(ISERROR(IF(LEN(E1580)&gt;0,VLOOKUP(TEXT($E1580,0),'Angaben Stationen'!$E$14:$J$213,6,0),"")),"STATION IST NICHT VORHANDEN",IF(LEN(E1580)&gt;0,VLOOKUP(TEXT($E1580,0),'Angaben Stationen'!$E$14:$J$213,6,0),""))</f>
        <v/>
      </c>
      <c r="E1580" s="287"/>
      <c r="F1580" s="234"/>
      <c r="G1580" s="234"/>
      <c r="H1580" s="263"/>
      <c r="I1580" s="169"/>
      <c r="K1580" s="445" t="str">
        <f t="shared" si="196"/>
        <v>Leer</v>
      </c>
      <c r="L1580" s="445" t="str">
        <f>VLOOKUP($D1580,{"29 - Psychiatrie (Erwachsene)","BGI";"297 - stationsäquivalente Behandlung in der Erwachsenenpsychiatrie (29)","BGI";"30 - Kinder- und Jugendpsychiatrie","BGII";"307 - stationsäquivalente Behandlung in der Kinder- und Jugendpsychiatrie (30)","BGII";"31 - Psychosomatik","BGI";"","Leer"},2,0)</f>
        <v>Leer</v>
      </c>
      <c r="M1580" s="445">
        <f t="shared" si="193"/>
        <v>0</v>
      </c>
      <c r="N1580" s="445">
        <f t="shared" si="194"/>
        <v>0</v>
      </c>
      <c r="O1580" s="445">
        <f t="shared" si="197"/>
        <v>0</v>
      </c>
      <c r="P1580" s="445">
        <f t="shared" si="198"/>
        <v>0</v>
      </c>
      <c r="Q1580" s="445">
        <f t="shared" si="199"/>
        <v>0</v>
      </c>
      <c r="R1580" s="415" t="str">
        <f t="shared" si="200"/>
        <v>Leer</v>
      </c>
      <c r="S1580" s="445">
        <f>IF('Angaben KH-Standort'!D$29='A4'!D1580,IF('Angaben KH-Standort'!E$29="Ja",1,0),0)</f>
        <v>0</v>
      </c>
      <c r="T1580" s="445">
        <f>IF('Angaben KH-Standort'!D$30='A4'!D1580,IF('Angaben KH-Standort'!E$30="Ja",1,0),0)</f>
        <v>0</v>
      </c>
      <c r="U1580" s="445">
        <f>IF('Angaben KH-Standort'!D$31='A4'!D1580,IF('Angaben KH-Standort'!E$31="Ja",1,0),0)</f>
        <v>0</v>
      </c>
    </row>
    <row r="1581" spans="2:21" ht="15" customHeight="1" x14ac:dyDescent="0.3">
      <c r="B1581" s="70" t="str">
        <f t="shared" si="195"/>
        <v>!!!</v>
      </c>
      <c r="C1581" s="265" t="str">
        <f>IF(ISERROR(IF(LEN(E1581)&gt;0,VLOOKUP(TEXT($E1581,0),'Angaben Stationen'!$E$14:$J$213,5,0),"")),"?",IF(LEN(E1581)&gt;0,VLOOKUP(TEXT($E1581,0),'Angaben Stationen'!$E$14:$J$213,5,0),""))</f>
        <v/>
      </c>
      <c r="D1581" s="232" t="str">
        <f>IF(ISERROR(IF(LEN(E1581)&gt;0,VLOOKUP(TEXT($E1581,0),'Angaben Stationen'!$E$14:$J$213,6,0),"")),"STATION IST NICHT VORHANDEN",IF(LEN(E1581)&gt;0,VLOOKUP(TEXT($E1581,0),'Angaben Stationen'!$E$14:$J$213,6,0),""))</f>
        <v/>
      </c>
      <c r="E1581" s="287"/>
      <c r="F1581" s="234"/>
      <c r="G1581" s="234"/>
      <c r="H1581" s="263"/>
      <c r="I1581" s="169"/>
      <c r="K1581" s="445" t="str">
        <f t="shared" si="196"/>
        <v>Leer</v>
      </c>
      <c r="L1581" s="445" t="str">
        <f>VLOOKUP($D1581,{"29 - Psychiatrie (Erwachsene)","BGI";"297 - stationsäquivalente Behandlung in der Erwachsenenpsychiatrie (29)","BGI";"30 - Kinder- und Jugendpsychiatrie","BGII";"307 - stationsäquivalente Behandlung in der Kinder- und Jugendpsychiatrie (30)","BGII";"31 - Psychosomatik","BGI";"","Leer"},2,0)</f>
        <v>Leer</v>
      </c>
      <c r="M1581" s="445">
        <f t="shared" si="193"/>
        <v>0</v>
      </c>
      <c r="N1581" s="445">
        <f t="shared" si="194"/>
        <v>0</v>
      </c>
      <c r="O1581" s="445">
        <f t="shared" si="197"/>
        <v>0</v>
      </c>
      <c r="P1581" s="445">
        <f t="shared" si="198"/>
        <v>0</v>
      </c>
      <c r="Q1581" s="445">
        <f t="shared" si="199"/>
        <v>0</v>
      </c>
      <c r="R1581" s="415" t="str">
        <f t="shared" si="200"/>
        <v>Leer</v>
      </c>
      <c r="S1581" s="445">
        <f>IF('Angaben KH-Standort'!D$29='A4'!D1581,IF('Angaben KH-Standort'!E$29="Ja",1,0),0)</f>
        <v>0</v>
      </c>
      <c r="T1581" s="445">
        <f>IF('Angaben KH-Standort'!D$30='A4'!D1581,IF('Angaben KH-Standort'!E$30="Ja",1,0),0)</f>
        <v>0</v>
      </c>
      <c r="U1581" s="445">
        <f>IF('Angaben KH-Standort'!D$31='A4'!D1581,IF('Angaben KH-Standort'!E$31="Ja",1,0),0)</f>
        <v>0</v>
      </c>
    </row>
    <row r="1582" spans="2:21" ht="15" customHeight="1" x14ac:dyDescent="0.3">
      <c r="B1582" s="70" t="str">
        <f t="shared" si="195"/>
        <v>!!!</v>
      </c>
      <c r="C1582" s="265" t="str">
        <f>IF(ISERROR(IF(LEN(E1582)&gt;0,VLOOKUP(TEXT($E1582,0),'Angaben Stationen'!$E$14:$J$213,5,0),"")),"?",IF(LEN(E1582)&gt;0,VLOOKUP(TEXT($E1582,0),'Angaben Stationen'!$E$14:$J$213,5,0),""))</f>
        <v/>
      </c>
      <c r="D1582" s="232" t="str">
        <f>IF(ISERROR(IF(LEN(E1582)&gt;0,VLOOKUP(TEXT($E1582,0),'Angaben Stationen'!$E$14:$J$213,6,0),"")),"STATION IST NICHT VORHANDEN",IF(LEN(E1582)&gt;0,VLOOKUP(TEXT($E1582,0),'Angaben Stationen'!$E$14:$J$213,6,0),""))</f>
        <v/>
      </c>
      <c r="E1582" s="287"/>
      <c r="F1582" s="234"/>
      <c r="G1582" s="234"/>
      <c r="H1582" s="263"/>
      <c r="I1582" s="169"/>
      <c r="K1582" s="445" t="str">
        <f t="shared" si="196"/>
        <v>Leer</v>
      </c>
      <c r="L1582" s="445" t="str">
        <f>VLOOKUP($D1582,{"29 - Psychiatrie (Erwachsene)","BGI";"297 - stationsäquivalente Behandlung in der Erwachsenenpsychiatrie (29)","BGI";"30 - Kinder- und Jugendpsychiatrie","BGII";"307 - stationsäquivalente Behandlung in der Kinder- und Jugendpsychiatrie (30)","BGII";"31 - Psychosomatik","BGI";"","Leer"},2,0)</f>
        <v>Leer</v>
      </c>
      <c r="M1582" s="445">
        <f t="shared" si="193"/>
        <v>0</v>
      </c>
      <c r="N1582" s="445">
        <f t="shared" si="194"/>
        <v>0</v>
      </c>
      <c r="O1582" s="445">
        <f t="shared" si="197"/>
        <v>0</v>
      </c>
      <c r="P1582" s="445">
        <f t="shared" si="198"/>
        <v>0</v>
      </c>
      <c r="Q1582" s="445">
        <f t="shared" si="199"/>
        <v>0</v>
      </c>
      <c r="R1582" s="415" t="str">
        <f t="shared" si="200"/>
        <v>Leer</v>
      </c>
      <c r="S1582" s="445">
        <f>IF('Angaben KH-Standort'!D$29='A4'!D1582,IF('Angaben KH-Standort'!E$29="Ja",1,0),0)</f>
        <v>0</v>
      </c>
      <c r="T1582" s="445">
        <f>IF('Angaben KH-Standort'!D$30='A4'!D1582,IF('Angaben KH-Standort'!E$30="Ja",1,0),0)</f>
        <v>0</v>
      </c>
      <c r="U1582" s="445">
        <f>IF('Angaben KH-Standort'!D$31='A4'!D1582,IF('Angaben KH-Standort'!E$31="Ja",1,0),0)</f>
        <v>0</v>
      </c>
    </row>
    <row r="1583" spans="2:21" ht="15" customHeight="1" x14ac:dyDescent="0.3">
      <c r="B1583" s="70" t="str">
        <f t="shared" si="195"/>
        <v>!!!</v>
      </c>
      <c r="C1583" s="265" t="str">
        <f>IF(ISERROR(IF(LEN(E1583)&gt;0,VLOOKUP(TEXT($E1583,0),'Angaben Stationen'!$E$14:$J$213,5,0),"")),"?",IF(LEN(E1583)&gt;0,VLOOKUP(TEXT($E1583,0),'Angaben Stationen'!$E$14:$J$213,5,0),""))</f>
        <v/>
      </c>
      <c r="D1583" s="232" t="str">
        <f>IF(ISERROR(IF(LEN(E1583)&gt;0,VLOOKUP(TEXT($E1583,0),'Angaben Stationen'!$E$14:$J$213,6,0),"")),"STATION IST NICHT VORHANDEN",IF(LEN(E1583)&gt;0,VLOOKUP(TEXT($E1583,0),'Angaben Stationen'!$E$14:$J$213,6,0),""))</f>
        <v/>
      </c>
      <c r="E1583" s="287"/>
      <c r="F1583" s="234"/>
      <c r="G1583" s="234"/>
      <c r="H1583" s="263"/>
      <c r="I1583" s="169"/>
      <c r="K1583" s="445" t="str">
        <f t="shared" si="196"/>
        <v>Leer</v>
      </c>
      <c r="L1583" s="445" t="str">
        <f>VLOOKUP($D1583,{"29 - Psychiatrie (Erwachsene)","BGI";"297 - stationsäquivalente Behandlung in der Erwachsenenpsychiatrie (29)","BGI";"30 - Kinder- und Jugendpsychiatrie","BGII";"307 - stationsäquivalente Behandlung in der Kinder- und Jugendpsychiatrie (30)","BGII";"31 - Psychosomatik","BGI";"","Leer"},2,0)</f>
        <v>Leer</v>
      </c>
      <c r="M1583" s="445">
        <f t="shared" si="193"/>
        <v>0</v>
      </c>
      <c r="N1583" s="445">
        <f t="shared" si="194"/>
        <v>0</v>
      </c>
      <c r="O1583" s="445">
        <f t="shared" si="197"/>
        <v>0</v>
      </c>
      <c r="P1583" s="445">
        <f t="shared" si="198"/>
        <v>0</v>
      </c>
      <c r="Q1583" s="445">
        <f t="shared" si="199"/>
        <v>0</v>
      </c>
      <c r="R1583" s="415" t="str">
        <f t="shared" si="200"/>
        <v>Leer</v>
      </c>
      <c r="S1583" s="445">
        <f>IF('Angaben KH-Standort'!D$29='A4'!D1583,IF('Angaben KH-Standort'!E$29="Ja",1,0),0)</f>
        <v>0</v>
      </c>
      <c r="T1583" s="445">
        <f>IF('Angaben KH-Standort'!D$30='A4'!D1583,IF('Angaben KH-Standort'!E$30="Ja",1,0),0)</f>
        <v>0</v>
      </c>
      <c r="U1583" s="445">
        <f>IF('Angaben KH-Standort'!D$31='A4'!D1583,IF('Angaben KH-Standort'!E$31="Ja",1,0),0)</f>
        <v>0</v>
      </c>
    </row>
    <row r="1584" spans="2:21" ht="15" customHeight="1" x14ac:dyDescent="0.3">
      <c r="B1584" s="70" t="str">
        <f t="shared" si="195"/>
        <v>!!!</v>
      </c>
      <c r="C1584" s="265" t="str">
        <f>IF(ISERROR(IF(LEN(E1584)&gt;0,VLOOKUP(TEXT($E1584,0),'Angaben Stationen'!$E$14:$J$213,5,0),"")),"?",IF(LEN(E1584)&gt;0,VLOOKUP(TEXT($E1584,0),'Angaben Stationen'!$E$14:$J$213,5,0),""))</f>
        <v/>
      </c>
      <c r="D1584" s="232" t="str">
        <f>IF(ISERROR(IF(LEN(E1584)&gt;0,VLOOKUP(TEXT($E1584,0),'Angaben Stationen'!$E$14:$J$213,6,0),"")),"STATION IST NICHT VORHANDEN",IF(LEN(E1584)&gt;0,VLOOKUP(TEXT($E1584,0),'Angaben Stationen'!$E$14:$J$213,6,0),""))</f>
        <v/>
      </c>
      <c r="E1584" s="287"/>
      <c r="F1584" s="234"/>
      <c r="G1584" s="234"/>
      <c r="H1584" s="263"/>
      <c r="I1584" s="169"/>
      <c r="K1584" s="445" t="str">
        <f t="shared" si="196"/>
        <v>Leer</v>
      </c>
      <c r="L1584" s="445" t="str">
        <f>VLOOKUP($D1584,{"29 - Psychiatrie (Erwachsene)","BGI";"297 - stationsäquivalente Behandlung in der Erwachsenenpsychiatrie (29)","BGI";"30 - Kinder- und Jugendpsychiatrie","BGII";"307 - stationsäquivalente Behandlung in der Kinder- und Jugendpsychiatrie (30)","BGII";"31 - Psychosomatik","BGI";"","Leer"},2,0)</f>
        <v>Leer</v>
      </c>
      <c r="M1584" s="445">
        <f t="shared" si="193"/>
        <v>0</v>
      </c>
      <c r="N1584" s="445">
        <f t="shared" si="194"/>
        <v>0</v>
      </c>
      <c r="O1584" s="445">
        <f t="shared" si="197"/>
        <v>0</v>
      </c>
      <c r="P1584" s="445">
        <f t="shared" si="198"/>
        <v>0</v>
      </c>
      <c r="Q1584" s="445">
        <f t="shared" si="199"/>
        <v>0</v>
      </c>
      <c r="R1584" s="415" t="str">
        <f t="shared" si="200"/>
        <v>Leer</v>
      </c>
      <c r="S1584" s="445">
        <f>IF('Angaben KH-Standort'!D$29='A4'!D1584,IF('Angaben KH-Standort'!E$29="Ja",1,0),0)</f>
        <v>0</v>
      </c>
      <c r="T1584" s="445">
        <f>IF('Angaben KH-Standort'!D$30='A4'!D1584,IF('Angaben KH-Standort'!E$30="Ja",1,0),0)</f>
        <v>0</v>
      </c>
      <c r="U1584" s="445">
        <f>IF('Angaben KH-Standort'!D$31='A4'!D1584,IF('Angaben KH-Standort'!E$31="Ja",1,0),0)</f>
        <v>0</v>
      </c>
    </row>
    <row r="1585" spans="2:21" ht="15" customHeight="1" x14ac:dyDescent="0.3">
      <c r="B1585" s="70" t="str">
        <f t="shared" si="195"/>
        <v>!!!</v>
      </c>
      <c r="C1585" s="265" t="str">
        <f>IF(ISERROR(IF(LEN(E1585)&gt;0,VLOOKUP(TEXT($E1585,0),'Angaben Stationen'!$E$14:$J$213,5,0),"")),"?",IF(LEN(E1585)&gt;0,VLOOKUP(TEXT($E1585,0),'Angaben Stationen'!$E$14:$J$213,5,0),""))</f>
        <v/>
      </c>
      <c r="D1585" s="232" t="str">
        <f>IF(ISERROR(IF(LEN(E1585)&gt;0,VLOOKUP(TEXT($E1585,0),'Angaben Stationen'!$E$14:$J$213,6,0),"")),"STATION IST NICHT VORHANDEN",IF(LEN(E1585)&gt;0,VLOOKUP(TEXT($E1585,0),'Angaben Stationen'!$E$14:$J$213,6,0),""))</f>
        <v/>
      </c>
      <c r="E1585" s="287"/>
      <c r="F1585" s="234"/>
      <c r="G1585" s="234"/>
      <c r="H1585" s="263"/>
      <c r="I1585" s="169"/>
      <c r="K1585" s="445" t="str">
        <f t="shared" si="196"/>
        <v>Leer</v>
      </c>
      <c r="L1585" s="445" t="str">
        <f>VLOOKUP($D1585,{"29 - Psychiatrie (Erwachsene)","BGI";"297 - stationsäquivalente Behandlung in der Erwachsenenpsychiatrie (29)","BGI";"30 - Kinder- und Jugendpsychiatrie","BGII";"307 - stationsäquivalente Behandlung in der Kinder- und Jugendpsychiatrie (30)","BGII";"31 - Psychosomatik","BGI";"","Leer"},2,0)</f>
        <v>Leer</v>
      </c>
      <c r="M1585" s="445">
        <f t="shared" si="193"/>
        <v>0</v>
      </c>
      <c r="N1585" s="445">
        <f t="shared" si="194"/>
        <v>0</v>
      </c>
      <c r="O1585" s="445">
        <f t="shared" si="197"/>
        <v>0</v>
      </c>
      <c r="P1585" s="445">
        <f t="shared" si="198"/>
        <v>0</v>
      </c>
      <c r="Q1585" s="445">
        <f t="shared" si="199"/>
        <v>0</v>
      </c>
      <c r="R1585" s="415" t="str">
        <f t="shared" si="200"/>
        <v>Leer</v>
      </c>
      <c r="S1585" s="445">
        <f>IF('Angaben KH-Standort'!D$29='A4'!D1585,IF('Angaben KH-Standort'!E$29="Ja",1,0),0)</f>
        <v>0</v>
      </c>
      <c r="T1585" s="445">
        <f>IF('Angaben KH-Standort'!D$30='A4'!D1585,IF('Angaben KH-Standort'!E$30="Ja",1,0),0)</f>
        <v>0</v>
      </c>
      <c r="U1585" s="445">
        <f>IF('Angaben KH-Standort'!D$31='A4'!D1585,IF('Angaben KH-Standort'!E$31="Ja",1,0),0)</f>
        <v>0</v>
      </c>
    </row>
    <row r="1586" spans="2:21" ht="15" customHeight="1" x14ac:dyDescent="0.3">
      <c r="B1586" s="70" t="str">
        <f t="shared" si="195"/>
        <v>!!!</v>
      </c>
      <c r="C1586" s="265" t="str">
        <f>IF(ISERROR(IF(LEN(E1586)&gt;0,VLOOKUP(TEXT($E1586,0),'Angaben Stationen'!$E$14:$J$213,5,0),"")),"?",IF(LEN(E1586)&gt;0,VLOOKUP(TEXT($E1586,0),'Angaben Stationen'!$E$14:$J$213,5,0),""))</f>
        <v/>
      </c>
      <c r="D1586" s="232" t="str">
        <f>IF(ISERROR(IF(LEN(E1586)&gt;0,VLOOKUP(TEXT($E1586,0),'Angaben Stationen'!$E$14:$J$213,6,0),"")),"STATION IST NICHT VORHANDEN",IF(LEN(E1586)&gt;0,VLOOKUP(TEXT($E1586,0),'Angaben Stationen'!$E$14:$J$213,6,0),""))</f>
        <v/>
      </c>
      <c r="E1586" s="287"/>
      <c r="F1586" s="234"/>
      <c r="G1586" s="234"/>
      <c r="H1586" s="263"/>
      <c r="I1586" s="169"/>
      <c r="K1586" s="445" t="str">
        <f t="shared" si="196"/>
        <v>Leer</v>
      </c>
      <c r="L1586" s="445" t="str">
        <f>VLOOKUP($D1586,{"29 - Psychiatrie (Erwachsene)","BGI";"297 - stationsäquivalente Behandlung in der Erwachsenenpsychiatrie (29)","BGI";"30 - Kinder- und Jugendpsychiatrie","BGII";"307 - stationsäquivalente Behandlung in der Kinder- und Jugendpsychiatrie (30)","BGII";"31 - Psychosomatik","BGI";"","Leer"},2,0)</f>
        <v>Leer</v>
      </c>
      <c r="M1586" s="445">
        <f t="shared" si="193"/>
        <v>0</v>
      </c>
      <c r="N1586" s="445">
        <f t="shared" si="194"/>
        <v>0</v>
      </c>
      <c r="O1586" s="445">
        <f t="shared" si="197"/>
        <v>0</v>
      </c>
      <c r="P1586" s="445">
        <f t="shared" si="198"/>
        <v>0</v>
      </c>
      <c r="Q1586" s="445">
        <f t="shared" si="199"/>
        <v>0</v>
      </c>
      <c r="R1586" s="415" t="str">
        <f t="shared" si="200"/>
        <v>Leer</v>
      </c>
      <c r="S1586" s="445">
        <f>IF('Angaben KH-Standort'!D$29='A4'!D1586,IF('Angaben KH-Standort'!E$29="Ja",1,0),0)</f>
        <v>0</v>
      </c>
      <c r="T1586" s="445">
        <f>IF('Angaben KH-Standort'!D$30='A4'!D1586,IF('Angaben KH-Standort'!E$30="Ja",1,0),0)</f>
        <v>0</v>
      </c>
      <c r="U1586" s="445">
        <f>IF('Angaben KH-Standort'!D$31='A4'!D1586,IF('Angaben KH-Standort'!E$31="Ja",1,0),0)</f>
        <v>0</v>
      </c>
    </row>
    <row r="1587" spans="2:21" ht="15" customHeight="1" x14ac:dyDescent="0.3">
      <c r="B1587" s="70" t="str">
        <f t="shared" si="195"/>
        <v>!!!</v>
      </c>
      <c r="C1587" s="265" t="str">
        <f>IF(ISERROR(IF(LEN(E1587)&gt;0,VLOOKUP(TEXT($E1587,0),'Angaben Stationen'!$E$14:$J$213,5,0),"")),"?",IF(LEN(E1587)&gt;0,VLOOKUP(TEXT($E1587,0),'Angaben Stationen'!$E$14:$J$213,5,0),""))</f>
        <v/>
      </c>
      <c r="D1587" s="232" t="str">
        <f>IF(ISERROR(IF(LEN(E1587)&gt;0,VLOOKUP(TEXT($E1587,0),'Angaben Stationen'!$E$14:$J$213,6,0),"")),"STATION IST NICHT VORHANDEN",IF(LEN(E1587)&gt;0,VLOOKUP(TEXT($E1587,0),'Angaben Stationen'!$E$14:$J$213,6,0),""))</f>
        <v/>
      </c>
      <c r="E1587" s="287"/>
      <c r="F1587" s="234"/>
      <c r="G1587" s="234"/>
      <c r="H1587" s="263"/>
      <c r="I1587" s="169"/>
      <c r="K1587" s="445" t="str">
        <f t="shared" si="196"/>
        <v>Leer</v>
      </c>
      <c r="L1587" s="445" t="str">
        <f>VLOOKUP($D1587,{"29 - Psychiatrie (Erwachsene)","BGI";"297 - stationsäquivalente Behandlung in der Erwachsenenpsychiatrie (29)","BGI";"30 - Kinder- und Jugendpsychiatrie","BGII";"307 - stationsäquivalente Behandlung in der Kinder- und Jugendpsychiatrie (30)","BGII";"31 - Psychosomatik","BGI";"","Leer"},2,0)</f>
        <v>Leer</v>
      </c>
      <c r="M1587" s="445">
        <f t="shared" si="193"/>
        <v>0</v>
      </c>
      <c r="N1587" s="445">
        <f t="shared" si="194"/>
        <v>0</v>
      </c>
      <c r="O1587" s="445">
        <f t="shared" si="197"/>
        <v>0</v>
      </c>
      <c r="P1587" s="445">
        <f t="shared" si="198"/>
        <v>0</v>
      </c>
      <c r="Q1587" s="445">
        <f t="shared" si="199"/>
        <v>0</v>
      </c>
      <c r="R1587" s="415" t="str">
        <f t="shared" si="200"/>
        <v>Leer</v>
      </c>
      <c r="S1587" s="445">
        <f>IF('Angaben KH-Standort'!D$29='A4'!D1587,IF('Angaben KH-Standort'!E$29="Ja",1,0),0)</f>
        <v>0</v>
      </c>
      <c r="T1587" s="445">
        <f>IF('Angaben KH-Standort'!D$30='A4'!D1587,IF('Angaben KH-Standort'!E$30="Ja",1,0),0)</f>
        <v>0</v>
      </c>
      <c r="U1587" s="445">
        <f>IF('Angaben KH-Standort'!D$31='A4'!D1587,IF('Angaben KH-Standort'!E$31="Ja",1,0),0)</f>
        <v>0</v>
      </c>
    </row>
    <row r="1588" spans="2:21" ht="15" customHeight="1" x14ac:dyDescent="0.3">
      <c r="B1588" s="70" t="str">
        <f t="shared" si="195"/>
        <v>!!!</v>
      </c>
      <c r="C1588" s="265" t="str">
        <f>IF(ISERROR(IF(LEN(E1588)&gt;0,VLOOKUP(TEXT($E1588,0),'Angaben Stationen'!$E$14:$J$213,5,0),"")),"?",IF(LEN(E1588)&gt;0,VLOOKUP(TEXT($E1588,0),'Angaben Stationen'!$E$14:$J$213,5,0),""))</f>
        <v/>
      </c>
      <c r="D1588" s="232" t="str">
        <f>IF(ISERROR(IF(LEN(E1588)&gt;0,VLOOKUP(TEXT($E1588,0),'Angaben Stationen'!$E$14:$J$213,6,0),"")),"STATION IST NICHT VORHANDEN",IF(LEN(E1588)&gt;0,VLOOKUP(TEXT($E1588,0),'Angaben Stationen'!$E$14:$J$213,6,0),""))</f>
        <v/>
      </c>
      <c r="E1588" s="287"/>
      <c r="F1588" s="234"/>
      <c r="G1588" s="234"/>
      <c r="H1588" s="263"/>
      <c r="I1588" s="169"/>
      <c r="K1588" s="445" t="str">
        <f t="shared" si="196"/>
        <v>Leer</v>
      </c>
      <c r="L1588" s="445" t="str">
        <f>VLOOKUP($D1588,{"29 - Psychiatrie (Erwachsene)","BGI";"297 - stationsäquivalente Behandlung in der Erwachsenenpsychiatrie (29)","BGI";"30 - Kinder- und Jugendpsychiatrie","BGII";"307 - stationsäquivalente Behandlung in der Kinder- und Jugendpsychiatrie (30)","BGII";"31 - Psychosomatik","BGI";"","Leer"},2,0)</f>
        <v>Leer</v>
      </c>
      <c r="M1588" s="445">
        <f t="shared" si="193"/>
        <v>0</v>
      </c>
      <c r="N1588" s="445">
        <f t="shared" si="194"/>
        <v>0</v>
      </c>
      <c r="O1588" s="445">
        <f t="shared" si="197"/>
        <v>0</v>
      </c>
      <c r="P1588" s="445">
        <f t="shared" si="198"/>
        <v>0</v>
      </c>
      <c r="Q1588" s="445">
        <f t="shared" si="199"/>
        <v>0</v>
      </c>
      <c r="R1588" s="415" t="str">
        <f t="shared" si="200"/>
        <v>Leer</v>
      </c>
      <c r="S1588" s="445">
        <f>IF('Angaben KH-Standort'!D$29='A4'!D1588,IF('Angaben KH-Standort'!E$29="Ja",1,0),0)</f>
        <v>0</v>
      </c>
      <c r="T1588" s="445">
        <f>IF('Angaben KH-Standort'!D$30='A4'!D1588,IF('Angaben KH-Standort'!E$30="Ja",1,0),0)</f>
        <v>0</v>
      </c>
      <c r="U1588" s="445">
        <f>IF('Angaben KH-Standort'!D$31='A4'!D1588,IF('Angaben KH-Standort'!E$31="Ja",1,0),0)</f>
        <v>0</v>
      </c>
    </row>
    <row r="1589" spans="2:21" ht="15" customHeight="1" x14ac:dyDescent="0.3">
      <c r="B1589" s="70" t="str">
        <f t="shared" si="195"/>
        <v>!!!</v>
      </c>
      <c r="C1589" s="265" t="str">
        <f>IF(ISERROR(IF(LEN(E1589)&gt;0,VLOOKUP(TEXT($E1589,0),'Angaben Stationen'!$E$14:$J$213,5,0),"")),"?",IF(LEN(E1589)&gt;0,VLOOKUP(TEXT($E1589,0),'Angaben Stationen'!$E$14:$J$213,5,0),""))</f>
        <v/>
      </c>
      <c r="D1589" s="232" t="str">
        <f>IF(ISERROR(IF(LEN(E1589)&gt;0,VLOOKUP(TEXT($E1589,0),'Angaben Stationen'!$E$14:$J$213,6,0),"")),"STATION IST NICHT VORHANDEN",IF(LEN(E1589)&gt;0,VLOOKUP(TEXT($E1589,0),'Angaben Stationen'!$E$14:$J$213,6,0),""))</f>
        <v/>
      </c>
      <c r="E1589" s="287"/>
      <c r="F1589" s="234"/>
      <c r="G1589" s="234"/>
      <c r="H1589" s="263"/>
      <c r="I1589" s="169"/>
      <c r="K1589" s="445" t="str">
        <f t="shared" si="196"/>
        <v>Leer</v>
      </c>
      <c r="L1589" s="445" t="str">
        <f>VLOOKUP($D1589,{"29 - Psychiatrie (Erwachsene)","BGI";"297 - stationsäquivalente Behandlung in der Erwachsenenpsychiatrie (29)","BGI";"30 - Kinder- und Jugendpsychiatrie","BGII";"307 - stationsäquivalente Behandlung in der Kinder- und Jugendpsychiatrie (30)","BGII";"31 - Psychosomatik","BGI";"","Leer"},2,0)</f>
        <v>Leer</v>
      </c>
      <c r="M1589" s="445">
        <f t="shared" si="193"/>
        <v>0</v>
      </c>
      <c r="N1589" s="445">
        <f t="shared" si="194"/>
        <v>0</v>
      </c>
      <c r="O1589" s="445">
        <f t="shared" si="197"/>
        <v>0</v>
      </c>
      <c r="P1589" s="445">
        <f t="shared" si="198"/>
        <v>0</v>
      </c>
      <c r="Q1589" s="445">
        <f t="shared" si="199"/>
        <v>0</v>
      </c>
      <c r="R1589" s="415" t="str">
        <f t="shared" si="200"/>
        <v>Leer</v>
      </c>
      <c r="S1589" s="445">
        <f>IF('Angaben KH-Standort'!D$29='A4'!D1589,IF('Angaben KH-Standort'!E$29="Ja",1,0),0)</f>
        <v>0</v>
      </c>
      <c r="T1589" s="445">
        <f>IF('Angaben KH-Standort'!D$30='A4'!D1589,IF('Angaben KH-Standort'!E$30="Ja",1,0),0)</f>
        <v>0</v>
      </c>
      <c r="U1589" s="445">
        <f>IF('Angaben KH-Standort'!D$31='A4'!D1589,IF('Angaben KH-Standort'!E$31="Ja",1,0),0)</f>
        <v>0</v>
      </c>
    </row>
    <row r="1590" spans="2:21" ht="15" customHeight="1" x14ac:dyDescent="0.3">
      <c r="B1590" s="70" t="str">
        <f t="shared" si="195"/>
        <v>!!!</v>
      </c>
      <c r="C1590" s="265" t="str">
        <f>IF(ISERROR(IF(LEN(E1590)&gt;0,VLOOKUP(TEXT($E1590,0),'Angaben Stationen'!$E$14:$J$213,5,0),"")),"?",IF(LEN(E1590)&gt;0,VLOOKUP(TEXT($E1590,0),'Angaben Stationen'!$E$14:$J$213,5,0),""))</f>
        <v/>
      </c>
      <c r="D1590" s="232" t="str">
        <f>IF(ISERROR(IF(LEN(E1590)&gt;0,VLOOKUP(TEXT($E1590,0),'Angaben Stationen'!$E$14:$J$213,6,0),"")),"STATION IST NICHT VORHANDEN",IF(LEN(E1590)&gt;0,VLOOKUP(TEXT($E1590,0),'Angaben Stationen'!$E$14:$J$213,6,0),""))</f>
        <v/>
      </c>
      <c r="E1590" s="287"/>
      <c r="F1590" s="234"/>
      <c r="G1590" s="234"/>
      <c r="H1590" s="263"/>
      <c r="I1590" s="169"/>
      <c r="K1590" s="445" t="str">
        <f t="shared" si="196"/>
        <v>Leer</v>
      </c>
      <c r="L1590" s="445" t="str">
        <f>VLOOKUP($D1590,{"29 - Psychiatrie (Erwachsene)","BGI";"297 - stationsäquivalente Behandlung in der Erwachsenenpsychiatrie (29)","BGI";"30 - Kinder- und Jugendpsychiatrie","BGII";"307 - stationsäquivalente Behandlung in der Kinder- und Jugendpsychiatrie (30)","BGII";"31 - Psychosomatik","BGI";"","Leer"},2,0)</f>
        <v>Leer</v>
      </c>
      <c r="M1590" s="445">
        <f t="shared" si="193"/>
        <v>0</v>
      </c>
      <c r="N1590" s="445">
        <f t="shared" si="194"/>
        <v>0</v>
      </c>
      <c r="O1590" s="445">
        <f t="shared" si="197"/>
        <v>0</v>
      </c>
      <c r="P1590" s="445">
        <f t="shared" si="198"/>
        <v>0</v>
      </c>
      <c r="Q1590" s="445">
        <f t="shared" si="199"/>
        <v>0</v>
      </c>
      <c r="R1590" s="415" t="str">
        <f t="shared" si="200"/>
        <v>Leer</v>
      </c>
      <c r="S1590" s="445">
        <f>IF('Angaben KH-Standort'!D$29='A4'!D1590,IF('Angaben KH-Standort'!E$29="Ja",1,0),0)</f>
        <v>0</v>
      </c>
      <c r="T1590" s="445">
        <f>IF('Angaben KH-Standort'!D$30='A4'!D1590,IF('Angaben KH-Standort'!E$30="Ja",1,0),0)</f>
        <v>0</v>
      </c>
      <c r="U1590" s="445">
        <f>IF('Angaben KH-Standort'!D$31='A4'!D1590,IF('Angaben KH-Standort'!E$31="Ja",1,0),0)</f>
        <v>0</v>
      </c>
    </row>
    <row r="1591" spans="2:21" ht="15" customHeight="1" x14ac:dyDescent="0.3">
      <c r="B1591" s="70" t="str">
        <f t="shared" si="195"/>
        <v>!!!</v>
      </c>
      <c r="C1591" s="265" t="str">
        <f>IF(ISERROR(IF(LEN(E1591)&gt;0,VLOOKUP(TEXT($E1591,0),'Angaben Stationen'!$E$14:$J$213,5,0),"")),"?",IF(LEN(E1591)&gt;0,VLOOKUP(TEXT($E1591,0),'Angaben Stationen'!$E$14:$J$213,5,0),""))</f>
        <v/>
      </c>
      <c r="D1591" s="232" t="str">
        <f>IF(ISERROR(IF(LEN(E1591)&gt;0,VLOOKUP(TEXT($E1591,0),'Angaben Stationen'!$E$14:$J$213,6,0),"")),"STATION IST NICHT VORHANDEN",IF(LEN(E1591)&gt;0,VLOOKUP(TEXT($E1591,0),'Angaben Stationen'!$E$14:$J$213,6,0),""))</f>
        <v/>
      </c>
      <c r="E1591" s="287"/>
      <c r="F1591" s="234"/>
      <c r="G1591" s="234"/>
      <c r="H1591" s="263"/>
      <c r="I1591" s="169"/>
      <c r="K1591" s="445" t="str">
        <f t="shared" si="196"/>
        <v>Leer</v>
      </c>
      <c r="L1591" s="445" t="str">
        <f>VLOOKUP($D1591,{"29 - Psychiatrie (Erwachsene)","BGI";"297 - stationsäquivalente Behandlung in der Erwachsenenpsychiatrie (29)","BGI";"30 - Kinder- und Jugendpsychiatrie","BGII";"307 - stationsäquivalente Behandlung in der Kinder- und Jugendpsychiatrie (30)","BGII";"31 - Psychosomatik","BGI";"","Leer"},2,0)</f>
        <v>Leer</v>
      </c>
      <c r="M1591" s="445">
        <f t="shared" si="193"/>
        <v>0</v>
      </c>
      <c r="N1591" s="445">
        <f t="shared" si="194"/>
        <v>0</v>
      </c>
      <c r="O1591" s="445">
        <f t="shared" si="197"/>
        <v>0</v>
      </c>
      <c r="P1591" s="445">
        <f t="shared" si="198"/>
        <v>0</v>
      </c>
      <c r="Q1591" s="445">
        <f t="shared" si="199"/>
        <v>0</v>
      </c>
      <c r="R1591" s="415" t="str">
        <f t="shared" si="200"/>
        <v>Leer</v>
      </c>
      <c r="S1591" s="445">
        <f>IF('Angaben KH-Standort'!D$29='A4'!D1591,IF('Angaben KH-Standort'!E$29="Ja",1,0),0)</f>
        <v>0</v>
      </c>
      <c r="T1591" s="445">
        <f>IF('Angaben KH-Standort'!D$30='A4'!D1591,IF('Angaben KH-Standort'!E$30="Ja",1,0),0)</f>
        <v>0</v>
      </c>
      <c r="U1591" s="445">
        <f>IF('Angaben KH-Standort'!D$31='A4'!D1591,IF('Angaben KH-Standort'!E$31="Ja",1,0),0)</f>
        <v>0</v>
      </c>
    </row>
    <row r="1592" spans="2:21" ht="15" customHeight="1" x14ac:dyDescent="0.3">
      <c r="B1592" s="70" t="str">
        <f t="shared" si="195"/>
        <v>!!!</v>
      </c>
      <c r="C1592" s="265" t="str">
        <f>IF(ISERROR(IF(LEN(E1592)&gt;0,VLOOKUP(TEXT($E1592,0),'Angaben Stationen'!$E$14:$J$213,5,0),"")),"?",IF(LEN(E1592)&gt;0,VLOOKUP(TEXT($E1592,0),'Angaben Stationen'!$E$14:$J$213,5,0),""))</f>
        <v/>
      </c>
      <c r="D1592" s="232" t="str">
        <f>IF(ISERROR(IF(LEN(E1592)&gt;0,VLOOKUP(TEXT($E1592,0),'Angaben Stationen'!$E$14:$J$213,6,0),"")),"STATION IST NICHT VORHANDEN",IF(LEN(E1592)&gt;0,VLOOKUP(TEXT($E1592,0),'Angaben Stationen'!$E$14:$J$213,6,0),""))</f>
        <v/>
      </c>
      <c r="E1592" s="287"/>
      <c r="F1592" s="234"/>
      <c r="G1592" s="234"/>
      <c r="H1592" s="263"/>
      <c r="I1592" s="169"/>
      <c r="K1592" s="445" t="str">
        <f t="shared" si="196"/>
        <v>Leer</v>
      </c>
      <c r="L1592" s="445" t="str">
        <f>VLOOKUP($D1592,{"29 - Psychiatrie (Erwachsene)","BGI";"297 - stationsäquivalente Behandlung in der Erwachsenenpsychiatrie (29)","BGI";"30 - Kinder- und Jugendpsychiatrie","BGII";"307 - stationsäquivalente Behandlung in der Kinder- und Jugendpsychiatrie (30)","BGII";"31 - Psychosomatik","BGI";"","Leer"},2,0)</f>
        <v>Leer</v>
      </c>
      <c r="M1592" s="445">
        <f t="shared" si="193"/>
        <v>0</v>
      </c>
      <c r="N1592" s="445">
        <f t="shared" si="194"/>
        <v>0</v>
      </c>
      <c r="O1592" s="445">
        <f t="shared" si="197"/>
        <v>0</v>
      </c>
      <c r="P1592" s="445">
        <f t="shared" si="198"/>
        <v>0</v>
      </c>
      <c r="Q1592" s="445">
        <f t="shared" si="199"/>
        <v>0</v>
      </c>
      <c r="R1592" s="415" t="str">
        <f t="shared" si="200"/>
        <v>Leer</v>
      </c>
      <c r="S1592" s="445">
        <f>IF('Angaben KH-Standort'!D$29='A4'!D1592,IF('Angaben KH-Standort'!E$29="Ja",1,0),0)</f>
        <v>0</v>
      </c>
      <c r="T1592" s="445">
        <f>IF('Angaben KH-Standort'!D$30='A4'!D1592,IF('Angaben KH-Standort'!E$30="Ja",1,0),0)</f>
        <v>0</v>
      </c>
      <c r="U1592" s="445">
        <f>IF('Angaben KH-Standort'!D$31='A4'!D1592,IF('Angaben KH-Standort'!E$31="Ja",1,0),0)</f>
        <v>0</v>
      </c>
    </row>
    <row r="1593" spans="2:21" ht="15" customHeight="1" x14ac:dyDescent="0.3">
      <c r="B1593" s="70" t="str">
        <f t="shared" si="195"/>
        <v>!!!</v>
      </c>
      <c r="C1593" s="265" t="str">
        <f>IF(ISERROR(IF(LEN(E1593)&gt;0,VLOOKUP(TEXT($E1593,0),'Angaben Stationen'!$E$14:$J$213,5,0),"")),"?",IF(LEN(E1593)&gt;0,VLOOKUP(TEXT($E1593,0),'Angaben Stationen'!$E$14:$J$213,5,0),""))</f>
        <v/>
      </c>
      <c r="D1593" s="232" t="str">
        <f>IF(ISERROR(IF(LEN(E1593)&gt;0,VLOOKUP(TEXT($E1593,0),'Angaben Stationen'!$E$14:$J$213,6,0),"")),"STATION IST NICHT VORHANDEN",IF(LEN(E1593)&gt;0,VLOOKUP(TEXT($E1593,0),'Angaben Stationen'!$E$14:$J$213,6,0),""))</f>
        <v/>
      </c>
      <c r="E1593" s="287"/>
      <c r="F1593" s="234"/>
      <c r="G1593" s="234"/>
      <c r="H1593" s="263"/>
      <c r="I1593" s="169"/>
      <c r="K1593" s="445" t="str">
        <f t="shared" si="196"/>
        <v>Leer</v>
      </c>
      <c r="L1593" s="445" t="str">
        <f>VLOOKUP($D1593,{"29 - Psychiatrie (Erwachsene)","BGI";"297 - stationsäquivalente Behandlung in der Erwachsenenpsychiatrie (29)","BGI";"30 - Kinder- und Jugendpsychiatrie","BGII";"307 - stationsäquivalente Behandlung in der Kinder- und Jugendpsychiatrie (30)","BGII";"31 - Psychosomatik","BGI";"","Leer"},2,0)</f>
        <v>Leer</v>
      </c>
      <c r="M1593" s="445">
        <f t="shared" si="193"/>
        <v>0</v>
      </c>
      <c r="N1593" s="445">
        <f t="shared" si="194"/>
        <v>0</v>
      </c>
      <c r="O1593" s="445">
        <f t="shared" si="197"/>
        <v>0</v>
      </c>
      <c r="P1593" s="445">
        <f t="shared" si="198"/>
        <v>0</v>
      </c>
      <c r="Q1593" s="445">
        <f t="shared" si="199"/>
        <v>0</v>
      </c>
      <c r="R1593" s="415" t="str">
        <f t="shared" si="200"/>
        <v>Leer</v>
      </c>
      <c r="S1593" s="445">
        <f>IF('Angaben KH-Standort'!D$29='A4'!D1593,IF('Angaben KH-Standort'!E$29="Ja",1,0),0)</f>
        <v>0</v>
      </c>
      <c r="T1593" s="445">
        <f>IF('Angaben KH-Standort'!D$30='A4'!D1593,IF('Angaben KH-Standort'!E$30="Ja",1,0),0)</f>
        <v>0</v>
      </c>
      <c r="U1593" s="445">
        <f>IF('Angaben KH-Standort'!D$31='A4'!D1593,IF('Angaben KH-Standort'!E$31="Ja",1,0),0)</f>
        <v>0</v>
      </c>
    </row>
    <row r="1594" spans="2:21" ht="15" customHeight="1" x14ac:dyDescent="0.3">
      <c r="B1594" s="70" t="str">
        <f t="shared" si="195"/>
        <v>!!!</v>
      </c>
      <c r="C1594" s="265" t="str">
        <f>IF(ISERROR(IF(LEN(E1594)&gt;0,VLOOKUP(TEXT($E1594,0),'Angaben Stationen'!$E$14:$J$213,5,0),"")),"?",IF(LEN(E1594)&gt;0,VLOOKUP(TEXT($E1594,0),'Angaben Stationen'!$E$14:$J$213,5,0),""))</f>
        <v/>
      </c>
      <c r="D1594" s="232" t="str">
        <f>IF(ISERROR(IF(LEN(E1594)&gt;0,VLOOKUP(TEXT($E1594,0),'Angaben Stationen'!$E$14:$J$213,6,0),"")),"STATION IST NICHT VORHANDEN",IF(LEN(E1594)&gt;0,VLOOKUP(TEXT($E1594,0),'Angaben Stationen'!$E$14:$J$213,6,0),""))</f>
        <v/>
      </c>
      <c r="E1594" s="287"/>
      <c r="F1594" s="234"/>
      <c r="G1594" s="234"/>
      <c r="H1594" s="263"/>
      <c r="I1594" s="169"/>
      <c r="K1594" s="445" t="str">
        <f t="shared" si="196"/>
        <v>Leer</v>
      </c>
      <c r="L1594" s="445" t="str">
        <f>VLOOKUP($D1594,{"29 - Psychiatrie (Erwachsene)","BGI";"297 - stationsäquivalente Behandlung in der Erwachsenenpsychiatrie (29)","BGI";"30 - Kinder- und Jugendpsychiatrie","BGII";"307 - stationsäquivalente Behandlung in der Kinder- und Jugendpsychiatrie (30)","BGII";"31 - Psychosomatik","BGI";"","Leer"},2,0)</f>
        <v>Leer</v>
      </c>
      <c r="M1594" s="445">
        <f t="shared" si="193"/>
        <v>0</v>
      </c>
      <c r="N1594" s="445">
        <f t="shared" si="194"/>
        <v>0</v>
      </c>
      <c r="O1594" s="445">
        <f t="shared" si="197"/>
        <v>0</v>
      </c>
      <c r="P1594" s="445">
        <f t="shared" si="198"/>
        <v>0</v>
      </c>
      <c r="Q1594" s="445">
        <f t="shared" si="199"/>
        <v>0</v>
      </c>
      <c r="R1594" s="415" t="str">
        <f t="shared" si="200"/>
        <v>Leer</v>
      </c>
      <c r="S1594" s="445">
        <f>IF('Angaben KH-Standort'!D$29='A4'!D1594,IF('Angaben KH-Standort'!E$29="Ja",1,0),0)</f>
        <v>0</v>
      </c>
      <c r="T1594" s="445">
        <f>IF('Angaben KH-Standort'!D$30='A4'!D1594,IF('Angaben KH-Standort'!E$30="Ja",1,0),0)</f>
        <v>0</v>
      </c>
      <c r="U1594" s="445">
        <f>IF('Angaben KH-Standort'!D$31='A4'!D1594,IF('Angaben KH-Standort'!E$31="Ja",1,0),0)</f>
        <v>0</v>
      </c>
    </row>
    <row r="1595" spans="2:21" ht="15" customHeight="1" x14ac:dyDescent="0.3">
      <c r="B1595" s="70" t="str">
        <f t="shared" si="195"/>
        <v>!!!</v>
      </c>
      <c r="C1595" s="265" t="str">
        <f>IF(ISERROR(IF(LEN(E1595)&gt;0,VLOOKUP(TEXT($E1595,0),'Angaben Stationen'!$E$14:$J$213,5,0),"")),"?",IF(LEN(E1595)&gt;0,VLOOKUP(TEXT($E1595,0),'Angaben Stationen'!$E$14:$J$213,5,0),""))</f>
        <v/>
      </c>
      <c r="D1595" s="232" t="str">
        <f>IF(ISERROR(IF(LEN(E1595)&gt;0,VLOOKUP(TEXT($E1595,0),'Angaben Stationen'!$E$14:$J$213,6,0),"")),"STATION IST NICHT VORHANDEN",IF(LEN(E1595)&gt;0,VLOOKUP(TEXT($E1595,0),'Angaben Stationen'!$E$14:$J$213,6,0),""))</f>
        <v/>
      </c>
      <c r="E1595" s="287"/>
      <c r="F1595" s="234"/>
      <c r="G1595" s="234"/>
      <c r="H1595" s="263"/>
      <c r="I1595" s="169"/>
      <c r="K1595" s="445" t="str">
        <f t="shared" si="196"/>
        <v>Leer</v>
      </c>
      <c r="L1595" s="445" t="str">
        <f>VLOOKUP($D1595,{"29 - Psychiatrie (Erwachsene)","BGI";"297 - stationsäquivalente Behandlung in der Erwachsenenpsychiatrie (29)","BGI";"30 - Kinder- und Jugendpsychiatrie","BGII";"307 - stationsäquivalente Behandlung in der Kinder- und Jugendpsychiatrie (30)","BGII";"31 - Psychosomatik","BGI";"","Leer"},2,0)</f>
        <v>Leer</v>
      </c>
      <c r="M1595" s="445">
        <f t="shared" si="193"/>
        <v>0</v>
      </c>
      <c r="N1595" s="445">
        <f t="shared" si="194"/>
        <v>0</v>
      </c>
      <c r="O1595" s="445">
        <f t="shared" si="197"/>
        <v>0</v>
      </c>
      <c r="P1595" s="445">
        <f t="shared" si="198"/>
        <v>0</v>
      </c>
      <c r="Q1595" s="445">
        <f t="shared" si="199"/>
        <v>0</v>
      </c>
      <c r="R1595" s="415" t="str">
        <f t="shared" si="200"/>
        <v>Leer</v>
      </c>
      <c r="S1595" s="445">
        <f>IF('Angaben KH-Standort'!D$29='A4'!D1595,IF('Angaben KH-Standort'!E$29="Ja",1,0),0)</f>
        <v>0</v>
      </c>
      <c r="T1595" s="445">
        <f>IF('Angaben KH-Standort'!D$30='A4'!D1595,IF('Angaben KH-Standort'!E$30="Ja",1,0),0)</f>
        <v>0</v>
      </c>
      <c r="U1595" s="445">
        <f>IF('Angaben KH-Standort'!D$31='A4'!D1595,IF('Angaben KH-Standort'!E$31="Ja",1,0),0)</f>
        <v>0</v>
      </c>
    </row>
    <row r="1596" spans="2:21" ht="15" customHeight="1" x14ac:dyDescent="0.3">
      <c r="B1596" s="70" t="str">
        <f t="shared" si="195"/>
        <v>!!!</v>
      </c>
      <c r="C1596" s="265" t="str">
        <f>IF(ISERROR(IF(LEN(E1596)&gt;0,VLOOKUP(TEXT($E1596,0),'Angaben Stationen'!$E$14:$J$213,5,0),"")),"?",IF(LEN(E1596)&gt;0,VLOOKUP(TEXT($E1596,0),'Angaben Stationen'!$E$14:$J$213,5,0),""))</f>
        <v/>
      </c>
      <c r="D1596" s="232" t="str">
        <f>IF(ISERROR(IF(LEN(E1596)&gt;0,VLOOKUP(TEXT($E1596,0),'Angaben Stationen'!$E$14:$J$213,6,0),"")),"STATION IST NICHT VORHANDEN",IF(LEN(E1596)&gt;0,VLOOKUP(TEXT($E1596,0),'Angaben Stationen'!$E$14:$J$213,6,0),""))</f>
        <v/>
      </c>
      <c r="E1596" s="287"/>
      <c r="F1596" s="234"/>
      <c r="G1596" s="234"/>
      <c r="H1596" s="263"/>
      <c r="I1596" s="169"/>
      <c r="K1596" s="445" t="str">
        <f t="shared" si="196"/>
        <v>Leer</v>
      </c>
      <c r="L1596" s="445" t="str">
        <f>VLOOKUP($D1596,{"29 - Psychiatrie (Erwachsene)","BGI";"297 - stationsäquivalente Behandlung in der Erwachsenenpsychiatrie (29)","BGI";"30 - Kinder- und Jugendpsychiatrie","BGII";"307 - stationsäquivalente Behandlung in der Kinder- und Jugendpsychiatrie (30)","BGII";"31 - Psychosomatik","BGI";"","Leer"},2,0)</f>
        <v>Leer</v>
      </c>
      <c r="M1596" s="445">
        <f t="shared" si="193"/>
        <v>0</v>
      </c>
      <c r="N1596" s="445">
        <f t="shared" si="194"/>
        <v>0</v>
      </c>
      <c r="O1596" s="445">
        <f t="shared" si="197"/>
        <v>0</v>
      </c>
      <c r="P1596" s="445">
        <f t="shared" si="198"/>
        <v>0</v>
      </c>
      <c r="Q1596" s="445">
        <f t="shared" si="199"/>
        <v>0</v>
      </c>
      <c r="R1596" s="415" t="str">
        <f t="shared" si="200"/>
        <v>Leer</v>
      </c>
      <c r="S1596" s="445">
        <f>IF('Angaben KH-Standort'!D$29='A4'!D1596,IF('Angaben KH-Standort'!E$29="Ja",1,0),0)</f>
        <v>0</v>
      </c>
      <c r="T1596" s="445">
        <f>IF('Angaben KH-Standort'!D$30='A4'!D1596,IF('Angaben KH-Standort'!E$30="Ja",1,0),0)</f>
        <v>0</v>
      </c>
      <c r="U1596" s="445">
        <f>IF('Angaben KH-Standort'!D$31='A4'!D1596,IF('Angaben KH-Standort'!E$31="Ja",1,0),0)</f>
        <v>0</v>
      </c>
    </row>
    <row r="1597" spans="2:21" ht="15" customHeight="1" x14ac:dyDescent="0.3">
      <c r="B1597" s="70" t="str">
        <f t="shared" si="195"/>
        <v>!!!</v>
      </c>
      <c r="C1597" s="265" t="str">
        <f>IF(ISERROR(IF(LEN(E1597)&gt;0,VLOOKUP(TEXT($E1597,0),'Angaben Stationen'!$E$14:$J$213,5,0),"")),"?",IF(LEN(E1597)&gt;0,VLOOKUP(TEXT($E1597,0),'Angaben Stationen'!$E$14:$J$213,5,0),""))</f>
        <v/>
      </c>
      <c r="D1597" s="232" t="str">
        <f>IF(ISERROR(IF(LEN(E1597)&gt;0,VLOOKUP(TEXT($E1597,0),'Angaben Stationen'!$E$14:$J$213,6,0),"")),"STATION IST NICHT VORHANDEN",IF(LEN(E1597)&gt;0,VLOOKUP(TEXT($E1597,0),'Angaben Stationen'!$E$14:$J$213,6,0),""))</f>
        <v/>
      </c>
      <c r="E1597" s="287"/>
      <c r="F1597" s="234"/>
      <c r="G1597" s="234"/>
      <c r="H1597" s="263"/>
      <c r="I1597" s="169"/>
      <c r="K1597" s="445" t="str">
        <f t="shared" si="196"/>
        <v>Leer</v>
      </c>
      <c r="L1597" s="445" t="str">
        <f>VLOOKUP($D1597,{"29 - Psychiatrie (Erwachsene)","BGI";"297 - stationsäquivalente Behandlung in der Erwachsenenpsychiatrie (29)","BGI";"30 - Kinder- und Jugendpsychiatrie","BGII";"307 - stationsäquivalente Behandlung in der Kinder- und Jugendpsychiatrie (30)","BGII";"31 - Psychosomatik","BGI";"","Leer"},2,0)</f>
        <v>Leer</v>
      </c>
      <c r="M1597" s="445">
        <f t="shared" si="193"/>
        <v>0</v>
      </c>
      <c r="N1597" s="445">
        <f t="shared" si="194"/>
        <v>0</v>
      </c>
      <c r="O1597" s="445">
        <f t="shared" si="197"/>
        <v>0</v>
      </c>
      <c r="P1597" s="445">
        <f t="shared" si="198"/>
        <v>0</v>
      </c>
      <c r="Q1597" s="445">
        <f t="shared" si="199"/>
        <v>0</v>
      </c>
      <c r="R1597" s="415" t="str">
        <f t="shared" si="200"/>
        <v>Leer</v>
      </c>
      <c r="S1597" s="445">
        <f>IF('Angaben KH-Standort'!D$29='A4'!D1597,IF('Angaben KH-Standort'!E$29="Ja",1,0),0)</f>
        <v>0</v>
      </c>
      <c r="T1597" s="445">
        <f>IF('Angaben KH-Standort'!D$30='A4'!D1597,IF('Angaben KH-Standort'!E$30="Ja",1,0),0)</f>
        <v>0</v>
      </c>
      <c r="U1597" s="445">
        <f>IF('Angaben KH-Standort'!D$31='A4'!D1597,IF('Angaben KH-Standort'!E$31="Ja",1,0),0)</f>
        <v>0</v>
      </c>
    </row>
    <row r="1598" spans="2:21" ht="15" customHeight="1" x14ac:dyDescent="0.3">
      <c r="B1598" s="70" t="str">
        <f t="shared" si="195"/>
        <v>!!!</v>
      </c>
      <c r="C1598" s="265" t="str">
        <f>IF(ISERROR(IF(LEN(E1598)&gt;0,VLOOKUP(TEXT($E1598,0),'Angaben Stationen'!$E$14:$J$213,5,0),"")),"?",IF(LEN(E1598)&gt;0,VLOOKUP(TEXT($E1598,0),'Angaben Stationen'!$E$14:$J$213,5,0),""))</f>
        <v/>
      </c>
      <c r="D1598" s="232" t="str">
        <f>IF(ISERROR(IF(LEN(E1598)&gt;0,VLOOKUP(TEXT($E1598,0),'Angaben Stationen'!$E$14:$J$213,6,0),"")),"STATION IST NICHT VORHANDEN",IF(LEN(E1598)&gt;0,VLOOKUP(TEXT($E1598,0),'Angaben Stationen'!$E$14:$J$213,6,0),""))</f>
        <v/>
      </c>
      <c r="E1598" s="287"/>
      <c r="F1598" s="234"/>
      <c r="G1598" s="234"/>
      <c r="H1598" s="263"/>
      <c r="I1598" s="169"/>
      <c r="K1598" s="445" t="str">
        <f t="shared" si="196"/>
        <v>Leer</v>
      </c>
      <c r="L1598" s="445" t="str">
        <f>VLOOKUP($D1598,{"29 - Psychiatrie (Erwachsene)","BGI";"297 - stationsäquivalente Behandlung in der Erwachsenenpsychiatrie (29)","BGI";"30 - Kinder- und Jugendpsychiatrie","BGII";"307 - stationsäquivalente Behandlung in der Kinder- und Jugendpsychiatrie (30)","BGII";"31 - Psychosomatik","BGI";"","Leer"},2,0)</f>
        <v>Leer</v>
      </c>
      <c r="M1598" s="445">
        <f t="shared" si="193"/>
        <v>0</v>
      </c>
      <c r="N1598" s="445">
        <f t="shared" si="194"/>
        <v>0</v>
      </c>
      <c r="O1598" s="445">
        <f t="shared" si="197"/>
        <v>0</v>
      </c>
      <c r="P1598" s="445">
        <f t="shared" si="198"/>
        <v>0</v>
      </c>
      <c r="Q1598" s="445">
        <f t="shared" si="199"/>
        <v>0</v>
      </c>
      <c r="R1598" s="415" t="str">
        <f t="shared" si="200"/>
        <v>Leer</v>
      </c>
      <c r="S1598" s="445">
        <f>IF('Angaben KH-Standort'!D$29='A4'!D1598,IF('Angaben KH-Standort'!E$29="Ja",1,0),0)</f>
        <v>0</v>
      </c>
      <c r="T1598" s="445">
        <f>IF('Angaben KH-Standort'!D$30='A4'!D1598,IF('Angaben KH-Standort'!E$30="Ja",1,0),0)</f>
        <v>0</v>
      </c>
      <c r="U1598" s="445">
        <f>IF('Angaben KH-Standort'!D$31='A4'!D1598,IF('Angaben KH-Standort'!E$31="Ja",1,0),0)</f>
        <v>0</v>
      </c>
    </row>
    <row r="1599" spans="2:21" ht="15" customHeight="1" x14ac:dyDescent="0.3">
      <c r="B1599" s="70" t="str">
        <f t="shared" si="195"/>
        <v>!!!</v>
      </c>
      <c r="C1599" s="265" t="str">
        <f>IF(ISERROR(IF(LEN(E1599)&gt;0,VLOOKUP(TEXT($E1599,0),'Angaben Stationen'!$E$14:$J$213,5,0),"")),"?",IF(LEN(E1599)&gt;0,VLOOKUP(TEXT($E1599,0),'Angaben Stationen'!$E$14:$J$213,5,0),""))</f>
        <v/>
      </c>
      <c r="D1599" s="232" t="str">
        <f>IF(ISERROR(IF(LEN(E1599)&gt;0,VLOOKUP(TEXT($E1599,0),'Angaben Stationen'!$E$14:$J$213,6,0),"")),"STATION IST NICHT VORHANDEN",IF(LEN(E1599)&gt;0,VLOOKUP(TEXT($E1599,0),'Angaben Stationen'!$E$14:$J$213,6,0),""))</f>
        <v/>
      </c>
      <c r="E1599" s="287"/>
      <c r="F1599" s="234"/>
      <c r="G1599" s="234"/>
      <c r="H1599" s="263"/>
      <c r="I1599" s="169"/>
      <c r="K1599" s="445" t="str">
        <f t="shared" si="196"/>
        <v>Leer</v>
      </c>
      <c r="L1599" s="445" t="str">
        <f>VLOOKUP($D1599,{"29 - Psychiatrie (Erwachsene)","BGI";"297 - stationsäquivalente Behandlung in der Erwachsenenpsychiatrie (29)","BGI";"30 - Kinder- und Jugendpsychiatrie","BGII";"307 - stationsäquivalente Behandlung in der Kinder- und Jugendpsychiatrie (30)","BGII";"31 - Psychosomatik","BGI";"","Leer"},2,0)</f>
        <v>Leer</v>
      </c>
      <c r="M1599" s="445">
        <f t="shared" si="193"/>
        <v>0</v>
      </c>
      <c r="N1599" s="445">
        <f t="shared" si="194"/>
        <v>0</v>
      </c>
      <c r="O1599" s="445">
        <f t="shared" si="197"/>
        <v>0</v>
      </c>
      <c r="P1599" s="445">
        <f t="shared" si="198"/>
        <v>0</v>
      </c>
      <c r="Q1599" s="445">
        <f t="shared" si="199"/>
        <v>0</v>
      </c>
      <c r="R1599" s="415" t="str">
        <f t="shared" si="200"/>
        <v>Leer</v>
      </c>
      <c r="S1599" s="445">
        <f>IF('Angaben KH-Standort'!D$29='A4'!D1599,IF('Angaben KH-Standort'!E$29="Ja",1,0),0)</f>
        <v>0</v>
      </c>
      <c r="T1599" s="445">
        <f>IF('Angaben KH-Standort'!D$30='A4'!D1599,IF('Angaben KH-Standort'!E$30="Ja",1,0),0)</f>
        <v>0</v>
      </c>
      <c r="U1599" s="445">
        <f>IF('Angaben KH-Standort'!D$31='A4'!D1599,IF('Angaben KH-Standort'!E$31="Ja",1,0),0)</f>
        <v>0</v>
      </c>
    </row>
    <row r="1600" spans="2:21" ht="15" customHeight="1" x14ac:dyDescent="0.3">
      <c r="B1600" s="70" t="str">
        <f t="shared" si="195"/>
        <v>!!!</v>
      </c>
      <c r="C1600" s="265" t="str">
        <f>IF(ISERROR(IF(LEN(E1600)&gt;0,VLOOKUP(TEXT($E1600,0),'Angaben Stationen'!$E$14:$J$213,5,0),"")),"?",IF(LEN(E1600)&gt;0,VLOOKUP(TEXT($E1600,0),'Angaben Stationen'!$E$14:$J$213,5,0),""))</f>
        <v/>
      </c>
      <c r="D1600" s="232" t="str">
        <f>IF(ISERROR(IF(LEN(E1600)&gt;0,VLOOKUP(TEXT($E1600,0),'Angaben Stationen'!$E$14:$J$213,6,0),"")),"STATION IST NICHT VORHANDEN",IF(LEN(E1600)&gt;0,VLOOKUP(TEXT($E1600,0),'Angaben Stationen'!$E$14:$J$213,6,0),""))</f>
        <v/>
      </c>
      <c r="E1600" s="287"/>
      <c r="F1600" s="234"/>
      <c r="G1600" s="234"/>
      <c r="H1600" s="263"/>
      <c r="I1600" s="169"/>
      <c r="K1600" s="445" t="str">
        <f t="shared" si="196"/>
        <v>Leer</v>
      </c>
      <c r="L1600" s="445" t="str">
        <f>VLOOKUP($D1600,{"29 - Psychiatrie (Erwachsene)","BGI";"297 - stationsäquivalente Behandlung in der Erwachsenenpsychiatrie (29)","BGI";"30 - Kinder- und Jugendpsychiatrie","BGII";"307 - stationsäquivalente Behandlung in der Kinder- und Jugendpsychiatrie (30)","BGII";"31 - Psychosomatik","BGI";"","Leer"},2,0)</f>
        <v>Leer</v>
      </c>
      <c r="M1600" s="445">
        <f t="shared" si="193"/>
        <v>0</v>
      </c>
      <c r="N1600" s="445">
        <f t="shared" si="194"/>
        <v>0</v>
      </c>
      <c r="O1600" s="445">
        <f t="shared" si="197"/>
        <v>0</v>
      </c>
      <c r="P1600" s="445">
        <f t="shared" si="198"/>
        <v>0</v>
      </c>
      <c r="Q1600" s="445">
        <f t="shared" si="199"/>
        <v>0</v>
      </c>
      <c r="R1600" s="415" t="str">
        <f t="shared" si="200"/>
        <v>Leer</v>
      </c>
      <c r="S1600" s="445">
        <f>IF('Angaben KH-Standort'!D$29='A4'!D1600,IF('Angaben KH-Standort'!E$29="Ja",1,0),0)</f>
        <v>0</v>
      </c>
      <c r="T1600" s="445">
        <f>IF('Angaben KH-Standort'!D$30='A4'!D1600,IF('Angaben KH-Standort'!E$30="Ja",1,0),0)</f>
        <v>0</v>
      </c>
      <c r="U1600" s="445">
        <f>IF('Angaben KH-Standort'!D$31='A4'!D1600,IF('Angaben KH-Standort'!E$31="Ja",1,0),0)</f>
        <v>0</v>
      </c>
    </row>
    <row r="1601" spans="2:21" ht="15" customHeight="1" x14ac:dyDescent="0.3">
      <c r="B1601" s="70" t="str">
        <f t="shared" si="195"/>
        <v>!!!</v>
      </c>
      <c r="C1601" s="265" t="str">
        <f>IF(ISERROR(IF(LEN(E1601)&gt;0,VLOOKUP(TEXT($E1601,0),'Angaben Stationen'!$E$14:$J$213,5,0),"")),"?",IF(LEN(E1601)&gt;0,VLOOKUP(TEXT($E1601,0),'Angaben Stationen'!$E$14:$J$213,5,0),""))</f>
        <v/>
      </c>
      <c r="D1601" s="232" t="str">
        <f>IF(ISERROR(IF(LEN(E1601)&gt;0,VLOOKUP(TEXT($E1601,0),'Angaben Stationen'!$E$14:$J$213,6,0),"")),"STATION IST NICHT VORHANDEN",IF(LEN(E1601)&gt;0,VLOOKUP(TEXT($E1601,0),'Angaben Stationen'!$E$14:$J$213,6,0),""))</f>
        <v/>
      </c>
      <c r="E1601" s="287"/>
      <c r="F1601" s="234"/>
      <c r="G1601" s="234"/>
      <c r="H1601" s="263"/>
      <c r="I1601" s="169"/>
      <c r="K1601" s="445" t="str">
        <f t="shared" si="196"/>
        <v>Leer</v>
      </c>
      <c r="L1601" s="445" t="str">
        <f>VLOOKUP($D1601,{"29 - Psychiatrie (Erwachsene)","BGI";"297 - stationsäquivalente Behandlung in der Erwachsenenpsychiatrie (29)","BGI";"30 - Kinder- und Jugendpsychiatrie","BGII";"307 - stationsäquivalente Behandlung in der Kinder- und Jugendpsychiatrie (30)","BGII";"31 - Psychosomatik","BGI";"","Leer"},2,0)</f>
        <v>Leer</v>
      </c>
      <c r="M1601" s="445">
        <f t="shared" si="193"/>
        <v>0</v>
      </c>
      <c r="N1601" s="445">
        <f t="shared" si="194"/>
        <v>0</v>
      </c>
      <c r="O1601" s="445">
        <f t="shared" si="197"/>
        <v>0</v>
      </c>
      <c r="P1601" s="445">
        <f t="shared" si="198"/>
        <v>0</v>
      </c>
      <c r="Q1601" s="445">
        <f t="shared" si="199"/>
        <v>0</v>
      </c>
      <c r="R1601" s="415" t="str">
        <f t="shared" si="200"/>
        <v>Leer</v>
      </c>
      <c r="S1601" s="445">
        <f>IF('Angaben KH-Standort'!D$29='A4'!D1601,IF('Angaben KH-Standort'!E$29="Ja",1,0),0)</f>
        <v>0</v>
      </c>
      <c r="T1601" s="445">
        <f>IF('Angaben KH-Standort'!D$30='A4'!D1601,IF('Angaben KH-Standort'!E$30="Ja",1,0),0)</f>
        <v>0</v>
      </c>
      <c r="U1601" s="445">
        <f>IF('Angaben KH-Standort'!D$31='A4'!D1601,IF('Angaben KH-Standort'!E$31="Ja",1,0),0)</f>
        <v>0</v>
      </c>
    </row>
    <row r="1602" spans="2:21" ht="15" customHeight="1" x14ac:dyDescent="0.3">
      <c r="B1602" s="70" t="str">
        <f t="shared" si="195"/>
        <v>!!!</v>
      </c>
      <c r="C1602" s="265" t="str">
        <f>IF(ISERROR(IF(LEN(E1602)&gt;0,VLOOKUP(TEXT($E1602,0),'Angaben Stationen'!$E$14:$J$213,5,0),"")),"?",IF(LEN(E1602)&gt;0,VLOOKUP(TEXT($E1602,0),'Angaben Stationen'!$E$14:$J$213,5,0),""))</f>
        <v/>
      </c>
      <c r="D1602" s="232" t="str">
        <f>IF(ISERROR(IF(LEN(E1602)&gt;0,VLOOKUP(TEXT($E1602,0),'Angaben Stationen'!$E$14:$J$213,6,0),"")),"STATION IST NICHT VORHANDEN",IF(LEN(E1602)&gt;0,VLOOKUP(TEXT($E1602,0),'Angaben Stationen'!$E$14:$J$213,6,0),""))</f>
        <v/>
      </c>
      <c r="E1602" s="287"/>
      <c r="F1602" s="234"/>
      <c r="G1602" s="234"/>
      <c r="H1602" s="263"/>
      <c r="I1602" s="169"/>
      <c r="K1602" s="445" t="str">
        <f t="shared" si="196"/>
        <v>Leer</v>
      </c>
      <c r="L1602" s="445" t="str">
        <f>VLOOKUP($D1602,{"29 - Psychiatrie (Erwachsene)","BGI";"297 - stationsäquivalente Behandlung in der Erwachsenenpsychiatrie (29)","BGI";"30 - Kinder- und Jugendpsychiatrie","BGII";"307 - stationsäquivalente Behandlung in der Kinder- und Jugendpsychiatrie (30)","BGII";"31 - Psychosomatik","BGI";"","Leer"},2,0)</f>
        <v>Leer</v>
      </c>
      <c r="M1602" s="445">
        <f t="shared" si="193"/>
        <v>0</v>
      </c>
      <c r="N1602" s="445">
        <f t="shared" si="194"/>
        <v>0</v>
      </c>
      <c r="O1602" s="445">
        <f t="shared" si="197"/>
        <v>0</v>
      </c>
      <c r="P1602" s="445">
        <f t="shared" si="198"/>
        <v>0</v>
      </c>
      <c r="Q1602" s="445">
        <f t="shared" si="199"/>
        <v>0</v>
      </c>
      <c r="R1602" s="415" t="str">
        <f t="shared" si="200"/>
        <v>Leer</v>
      </c>
      <c r="S1602" s="445">
        <f>IF('Angaben KH-Standort'!D$29='A4'!D1602,IF('Angaben KH-Standort'!E$29="Ja",1,0),0)</f>
        <v>0</v>
      </c>
      <c r="T1602" s="445">
        <f>IF('Angaben KH-Standort'!D$30='A4'!D1602,IF('Angaben KH-Standort'!E$30="Ja",1,0),0)</f>
        <v>0</v>
      </c>
      <c r="U1602" s="445">
        <f>IF('Angaben KH-Standort'!D$31='A4'!D1602,IF('Angaben KH-Standort'!E$31="Ja",1,0),0)</f>
        <v>0</v>
      </c>
    </row>
    <row r="1603" spans="2:21" ht="15" customHeight="1" x14ac:dyDescent="0.3">
      <c r="B1603" s="70" t="str">
        <f t="shared" si="195"/>
        <v>!!!</v>
      </c>
      <c r="C1603" s="265" t="str">
        <f>IF(ISERROR(IF(LEN(E1603)&gt;0,VLOOKUP(TEXT($E1603,0),'Angaben Stationen'!$E$14:$J$213,5,0),"")),"?",IF(LEN(E1603)&gt;0,VLOOKUP(TEXT($E1603,0),'Angaben Stationen'!$E$14:$J$213,5,0),""))</f>
        <v/>
      </c>
      <c r="D1603" s="232" t="str">
        <f>IF(ISERROR(IF(LEN(E1603)&gt;0,VLOOKUP(TEXT($E1603,0),'Angaben Stationen'!$E$14:$J$213,6,0),"")),"STATION IST NICHT VORHANDEN",IF(LEN(E1603)&gt;0,VLOOKUP(TEXT($E1603,0),'Angaben Stationen'!$E$14:$J$213,6,0),""))</f>
        <v/>
      </c>
      <c r="E1603" s="287"/>
      <c r="F1603" s="234"/>
      <c r="G1603" s="234"/>
      <c r="H1603" s="263"/>
      <c r="I1603" s="169"/>
      <c r="K1603" s="445" t="str">
        <f t="shared" si="196"/>
        <v>Leer</v>
      </c>
      <c r="L1603" s="445" t="str">
        <f>VLOOKUP($D1603,{"29 - Psychiatrie (Erwachsene)","BGI";"297 - stationsäquivalente Behandlung in der Erwachsenenpsychiatrie (29)","BGI";"30 - Kinder- und Jugendpsychiatrie","BGII";"307 - stationsäquivalente Behandlung in der Kinder- und Jugendpsychiatrie (30)","BGII";"31 - Psychosomatik","BGI";"","Leer"},2,0)</f>
        <v>Leer</v>
      </c>
      <c r="M1603" s="445">
        <f t="shared" si="193"/>
        <v>0</v>
      </c>
      <c r="N1603" s="445">
        <f t="shared" si="194"/>
        <v>0</v>
      </c>
      <c r="O1603" s="445">
        <f t="shared" si="197"/>
        <v>0</v>
      </c>
      <c r="P1603" s="445">
        <f t="shared" si="198"/>
        <v>0</v>
      </c>
      <c r="Q1603" s="445">
        <f t="shared" si="199"/>
        <v>0</v>
      </c>
      <c r="R1603" s="415" t="str">
        <f t="shared" si="200"/>
        <v>Leer</v>
      </c>
      <c r="S1603" s="445">
        <f>IF('Angaben KH-Standort'!D$29='A4'!D1603,IF('Angaben KH-Standort'!E$29="Ja",1,0),0)</f>
        <v>0</v>
      </c>
      <c r="T1603" s="445">
        <f>IF('Angaben KH-Standort'!D$30='A4'!D1603,IF('Angaben KH-Standort'!E$30="Ja",1,0),0)</f>
        <v>0</v>
      </c>
      <c r="U1603" s="445">
        <f>IF('Angaben KH-Standort'!D$31='A4'!D1603,IF('Angaben KH-Standort'!E$31="Ja",1,0),0)</f>
        <v>0</v>
      </c>
    </row>
    <row r="1604" spans="2:21" ht="15" customHeight="1" x14ac:dyDescent="0.3">
      <c r="B1604" s="70" t="str">
        <f t="shared" si="195"/>
        <v>!!!</v>
      </c>
      <c r="C1604" s="265" t="str">
        <f>IF(ISERROR(IF(LEN(E1604)&gt;0,VLOOKUP(TEXT($E1604,0),'Angaben Stationen'!$E$14:$J$213,5,0),"")),"?",IF(LEN(E1604)&gt;0,VLOOKUP(TEXT($E1604,0),'Angaben Stationen'!$E$14:$J$213,5,0),""))</f>
        <v/>
      </c>
      <c r="D1604" s="232" t="str">
        <f>IF(ISERROR(IF(LEN(E1604)&gt;0,VLOOKUP(TEXT($E1604,0),'Angaben Stationen'!$E$14:$J$213,6,0),"")),"STATION IST NICHT VORHANDEN",IF(LEN(E1604)&gt;0,VLOOKUP(TEXT($E1604,0),'Angaben Stationen'!$E$14:$J$213,6,0),""))</f>
        <v/>
      </c>
      <c r="E1604" s="287"/>
      <c r="F1604" s="234"/>
      <c r="G1604" s="234"/>
      <c r="H1604" s="263"/>
      <c r="I1604" s="169"/>
      <c r="K1604" s="445" t="str">
        <f t="shared" si="196"/>
        <v>Leer</v>
      </c>
      <c r="L1604" s="445" t="str">
        <f>VLOOKUP($D1604,{"29 - Psychiatrie (Erwachsene)","BGI";"297 - stationsäquivalente Behandlung in der Erwachsenenpsychiatrie (29)","BGI";"30 - Kinder- und Jugendpsychiatrie","BGII";"307 - stationsäquivalente Behandlung in der Kinder- und Jugendpsychiatrie (30)","BGII";"31 - Psychosomatik","BGI";"","Leer"},2,0)</f>
        <v>Leer</v>
      </c>
      <c r="M1604" s="445">
        <f t="shared" si="193"/>
        <v>0</v>
      </c>
      <c r="N1604" s="445">
        <f t="shared" si="194"/>
        <v>0</v>
      </c>
      <c r="O1604" s="445">
        <f t="shared" si="197"/>
        <v>0</v>
      </c>
      <c r="P1604" s="445">
        <f t="shared" si="198"/>
        <v>0</v>
      </c>
      <c r="Q1604" s="445">
        <f t="shared" si="199"/>
        <v>0</v>
      </c>
      <c r="R1604" s="415" t="str">
        <f t="shared" si="200"/>
        <v>Leer</v>
      </c>
      <c r="S1604" s="445">
        <f>IF('Angaben KH-Standort'!D$29='A4'!D1604,IF('Angaben KH-Standort'!E$29="Ja",1,0),0)</f>
        <v>0</v>
      </c>
      <c r="T1604" s="445">
        <f>IF('Angaben KH-Standort'!D$30='A4'!D1604,IF('Angaben KH-Standort'!E$30="Ja",1,0),0)</f>
        <v>0</v>
      </c>
      <c r="U1604" s="445">
        <f>IF('Angaben KH-Standort'!D$31='A4'!D1604,IF('Angaben KH-Standort'!E$31="Ja",1,0),0)</f>
        <v>0</v>
      </c>
    </row>
    <row r="1605" spans="2:21" ht="15" customHeight="1" x14ac:dyDescent="0.3">
      <c r="B1605" s="70" t="str">
        <f t="shared" si="195"/>
        <v>!!!</v>
      </c>
      <c r="C1605" s="265" t="str">
        <f>IF(ISERROR(IF(LEN(E1605)&gt;0,VLOOKUP(TEXT($E1605,0),'Angaben Stationen'!$E$14:$J$213,5,0),"")),"?",IF(LEN(E1605)&gt;0,VLOOKUP(TEXT($E1605,0),'Angaben Stationen'!$E$14:$J$213,5,0),""))</f>
        <v/>
      </c>
      <c r="D1605" s="232" t="str">
        <f>IF(ISERROR(IF(LEN(E1605)&gt;0,VLOOKUP(TEXT($E1605,0),'Angaben Stationen'!$E$14:$J$213,6,0),"")),"STATION IST NICHT VORHANDEN",IF(LEN(E1605)&gt;0,VLOOKUP(TEXT($E1605,0),'Angaben Stationen'!$E$14:$J$213,6,0),""))</f>
        <v/>
      </c>
      <c r="E1605" s="287"/>
      <c r="F1605" s="234"/>
      <c r="G1605" s="234"/>
      <c r="H1605" s="263"/>
      <c r="I1605" s="169"/>
      <c r="K1605" s="445" t="str">
        <f t="shared" si="196"/>
        <v>Leer</v>
      </c>
      <c r="L1605" s="445" t="str">
        <f>VLOOKUP($D1605,{"29 - Psychiatrie (Erwachsene)","BGI";"297 - stationsäquivalente Behandlung in der Erwachsenenpsychiatrie (29)","BGI";"30 - Kinder- und Jugendpsychiatrie","BGII";"307 - stationsäquivalente Behandlung in der Kinder- und Jugendpsychiatrie (30)","BGII";"31 - Psychosomatik","BGI";"","Leer"},2,0)</f>
        <v>Leer</v>
      </c>
      <c r="M1605" s="445">
        <f t="shared" si="193"/>
        <v>0</v>
      </c>
      <c r="N1605" s="445">
        <f t="shared" si="194"/>
        <v>0</v>
      </c>
      <c r="O1605" s="445">
        <f t="shared" si="197"/>
        <v>0</v>
      </c>
      <c r="P1605" s="445">
        <f t="shared" si="198"/>
        <v>0</v>
      </c>
      <c r="Q1605" s="445">
        <f t="shared" si="199"/>
        <v>0</v>
      </c>
      <c r="R1605" s="415" t="str">
        <f t="shared" si="200"/>
        <v>Leer</v>
      </c>
      <c r="S1605" s="445">
        <f>IF('Angaben KH-Standort'!D$29='A4'!D1605,IF('Angaben KH-Standort'!E$29="Ja",1,0),0)</f>
        <v>0</v>
      </c>
      <c r="T1605" s="445">
        <f>IF('Angaben KH-Standort'!D$30='A4'!D1605,IF('Angaben KH-Standort'!E$30="Ja",1,0),0)</f>
        <v>0</v>
      </c>
      <c r="U1605" s="445">
        <f>IF('Angaben KH-Standort'!D$31='A4'!D1605,IF('Angaben KH-Standort'!E$31="Ja",1,0),0)</f>
        <v>0</v>
      </c>
    </row>
    <row r="1606" spans="2:21" ht="15" customHeight="1" x14ac:dyDescent="0.3">
      <c r="B1606" s="70" t="str">
        <f t="shared" si="195"/>
        <v>!!!</v>
      </c>
      <c r="C1606" s="265" t="str">
        <f>IF(ISERROR(IF(LEN(E1606)&gt;0,VLOOKUP(TEXT($E1606,0),'Angaben Stationen'!$E$14:$J$213,5,0),"")),"?",IF(LEN(E1606)&gt;0,VLOOKUP(TEXT($E1606,0),'Angaben Stationen'!$E$14:$J$213,5,0),""))</f>
        <v/>
      </c>
      <c r="D1606" s="232" t="str">
        <f>IF(ISERROR(IF(LEN(E1606)&gt;0,VLOOKUP(TEXT($E1606,0),'Angaben Stationen'!$E$14:$J$213,6,0),"")),"STATION IST NICHT VORHANDEN",IF(LEN(E1606)&gt;0,VLOOKUP(TEXT($E1606,0),'Angaben Stationen'!$E$14:$J$213,6,0),""))</f>
        <v/>
      </c>
      <c r="E1606" s="287"/>
      <c r="F1606" s="234"/>
      <c r="G1606" s="234"/>
      <c r="H1606" s="263"/>
      <c r="I1606" s="169"/>
      <c r="K1606" s="445" t="str">
        <f t="shared" si="196"/>
        <v>Leer</v>
      </c>
      <c r="L1606" s="445" t="str">
        <f>VLOOKUP($D1606,{"29 - Psychiatrie (Erwachsene)","BGI";"297 - stationsäquivalente Behandlung in der Erwachsenenpsychiatrie (29)","BGI";"30 - Kinder- und Jugendpsychiatrie","BGII";"307 - stationsäquivalente Behandlung in der Kinder- und Jugendpsychiatrie (30)","BGII";"31 - Psychosomatik","BGI";"","Leer"},2,0)</f>
        <v>Leer</v>
      </c>
      <c r="M1606" s="445">
        <f t="shared" si="193"/>
        <v>0</v>
      </c>
      <c r="N1606" s="445">
        <f t="shared" si="194"/>
        <v>0</v>
      </c>
      <c r="O1606" s="445">
        <f t="shared" si="197"/>
        <v>0</v>
      </c>
      <c r="P1606" s="445">
        <f t="shared" si="198"/>
        <v>0</v>
      </c>
      <c r="Q1606" s="445">
        <f t="shared" si="199"/>
        <v>0</v>
      </c>
      <c r="R1606" s="415" t="str">
        <f t="shared" si="200"/>
        <v>Leer</v>
      </c>
      <c r="S1606" s="445">
        <f>IF('Angaben KH-Standort'!D$29='A4'!D1606,IF('Angaben KH-Standort'!E$29="Ja",1,0),0)</f>
        <v>0</v>
      </c>
      <c r="T1606" s="445">
        <f>IF('Angaben KH-Standort'!D$30='A4'!D1606,IF('Angaben KH-Standort'!E$30="Ja",1,0),0)</f>
        <v>0</v>
      </c>
      <c r="U1606" s="445">
        <f>IF('Angaben KH-Standort'!D$31='A4'!D1606,IF('Angaben KH-Standort'!E$31="Ja",1,0),0)</f>
        <v>0</v>
      </c>
    </row>
    <row r="1607" spans="2:21" ht="15" customHeight="1" x14ac:dyDescent="0.3">
      <c r="B1607" s="70" t="str">
        <f t="shared" si="195"/>
        <v>!!!</v>
      </c>
      <c r="C1607" s="265" t="str">
        <f>IF(ISERROR(IF(LEN(E1607)&gt;0,VLOOKUP(TEXT($E1607,0),'Angaben Stationen'!$E$14:$J$213,5,0),"")),"?",IF(LEN(E1607)&gt;0,VLOOKUP(TEXT($E1607,0),'Angaben Stationen'!$E$14:$J$213,5,0),""))</f>
        <v/>
      </c>
      <c r="D1607" s="232" t="str">
        <f>IF(ISERROR(IF(LEN(E1607)&gt;0,VLOOKUP(TEXT($E1607,0),'Angaben Stationen'!$E$14:$J$213,6,0),"")),"STATION IST NICHT VORHANDEN",IF(LEN(E1607)&gt;0,VLOOKUP(TEXT($E1607,0),'Angaben Stationen'!$E$14:$J$213,6,0),""))</f>
        <v/>
      </c>
      <c r="E1607" s="287"/>
      <c r="F1607" s="234"/>
      <c r="G1607" s="234"/>
      <c r="H1607" s="263"/>
      <c r="I1607" s="169"/>
      <c r="K1607" s="445" t="str">
        <f t="shared" si="196"/>
        <v>Leer</v>
      </c>
      <c r="L1607" s="445" t="str">
        <f>VLOOKUP($D1607,{"29 - Psychiatrie (Erwachsene)","BGI";"297 - stationsäquivalente Behandlung in der Erwachsenenpsychiatrie (29)","BGI";"30 - Kinder- und Jugendpsychiatrie","BGII";"307 - stationsäquivalente Behandlung in der Kinder- und Jugendpsychiatrie (30)","BGII";"31 - Psychosomatik","BGI";"","Leer"},2,0)</f>
        <v>Leer</v>
      </c>
      <c r="M1607" s="445">
        <f t="shared" si="193"/>
        <v>0</v>
      </c>
      <c r="N1607" s="445">
        <f t="shared" si="194"/>
        <v>0</v>
      </c>
      <c r="O1607" s="445">
        <f t="shared" si="197"/>
        <v>0</v>
      </c>
      <c r="P1607" s="445">
        <f t="shared" si="198"/>
        <v>0</v>
      </c>
      <c r="Q1607" s="445">
        <f t="shared" si="199"/>
        <v>0</v>
      </c>
      <c r="R1607" s="415" t="str">
        <f t="shared" si="200"/>
        <v>Leer</v>
      </c>
      <c r="S1607" s="445">
        <f>IF('Angaben KH-Standort'!D$29='A4'!D1607,IF('Angaben KH-Standort'!E$29="Ja",1,0),0)</f>
        <v>0</v>
      </c>
      <c r="T1607" s="445">
        <f>IF('Angaben KH-Standort'!D$30='A4'!D1607,IF('Angaben KH-Standort'!E$30="Ja",1,0),0)</f>
        <v>0</v>
      </c>
      <c r="U1607" s="445">
        <f>IF('Angaben KH-Standort'!D$31='A4'!D1607,IF('Angaben KH-Standort'!E$31="Ja",1,0),0)</f>
        <v>0</v>
      </c>
    </row>
    <row r="1608" spans="2:21" ht="15" customHeight="1" x14ac:dyDescent="0.3">
      <c r="B1608" s="70" t="str">
        <f t="shared" si="195"/>
        <v>!!!</v>
      </c>
      <c r="C1608" s="265" t="str">
        <f>IF(ISERROR(IF(LEN(E1608)&gt;0,VLOOKUP(TEXT($E1608,0),'Angaben Stationen'!$E$14:$J$213,5,0),"")),"?",IF(LEN(E1608)&gt;0,VLOOKUP(TEXT($E1608,0),'Angaben Stationen'!$E$14:$J$213,5,0),""))</f>
        <v/>
      </c>
      <c r="D1608" s="232" t="str">
        <f>IF(ISERROR(IF(LEN(E1608)&gt;0,VLOOKUP(TEXT($E1608,0),'Angaben Stationen'!$E$14:$J$213,6,0),"")),"STATION IST NICHT VORHANDEN",IF(LEN(E1608)&gt;0,VLOOKUP(TEXT($E1608,0),'Angaben Stationen'!$E$14:$J$213,6,0),""))</f>
        <v/>
      </c>
      <c r="E1608" s="287"/>
      <c r="F1608" s="234"/>
      <c r="G1608" s="234"/>
      <c r="H1608" s="263"/>
      <c r="I1608" s="169"/>
      <c r="K1608" s="445" t="str">
        <f t="shared" si="196"/>
        <v>Leer</v>
      </c>
      <c r="L1608" s="445" t="str">
        <f>VLOOKUP($D1608,{"29 - Psychiatrie (Erwachsene)","BGI";"297 - stationsäquivalente Behandlung in der Erwachsenenpsychiatrie (29)","BGI";"30 - Kinder- und Jugendpsychiatrie","BGII";"307 - stationsäquivalente Behandlung in der Kinder- und Jugendpsychiatrie (30)","BGII";"31 - Psychosomatik","BGI";"","Leer"},2,0)</f>
        <v>Leer</v>
      </c>
      <c r="M1608" s="445">
        <f t="shared" si="193"/>
        <v>0</v>
      </c>
      <c r="N1608" s="445">
        <f t="shared" si="194"/>
        <v>0</v>
      </c>
      <c r="O1608" s="445">
        <f t="shared" si="197"/>
        <v>0</v>
      </c>
      <c r="P1608" s="445">
        <f t="shared" si="198"/>
        <v>0</v>
      </c>
      <c r="Q1608" s="445">
        <f t="shared" si="199"/>
        <v>0</v>
      </c>
      <c r="R1608" s="415" t="str">
        <f t="shared" si="200"/>
        <v>Leer</v>
      </c>
      <c r="S1608" s="445">
        <f>IF('Angaben KH-Standort'!D$29='A4'!D1608,IF('Angaben KH-Standort'!E$29="Ja",1,0),0)</f>
        <v>0</v>
      </c>
      <c r="T1608" s="445">
        <f>IF('Angaben KH-Standort'!D$30='A4'!D1608,IF('Angaben KH-Standort'!E$30="Ja",1,0),0)</f>
        <v>0</v>
      </c>
      <c r="U1608" s="445">
        <f>IF('Angaben KH-Standort'!D$31='A4'!D1608,IF('Angaben KH-Standort'!E$31="Ja",1,0),0)</f>
        <v>0</v>
      </c>
    </row>
    <row r="1609" spans="2:21" ht="15" customHeight="1" x14ac:dyDescent="0.3">
      <c r="B1609" s="70" t="str">
        <f t="shared" si="195"/>
        <v>!!!</v>
      </c>
      <c r="C1609" s="265" t="str">
        <f>IF(ISERROR(IF(LEN(E1609)&gt;0,VLOOKUP(TEXT($E1609,0),'Angaben Stationen'!$E$14:$J$213,5,0),"")),"?",IF(LEN(E1609)&gt;0,VLOOKUP(TEXT($E1609,0),'Angaben Stationen'!$E$14:$J$213,5,0),""))</f>
        <v/>
      </c>
      <c r="D1609" s="232" t="str">
        <f>IF(ISERROR(IF(LEN(E1609)&gt;0,VLOOKUP(TEXT($E1609,0),'Angaben Stationen'!$E$14:$J$213,6,0),"")),"STATION IST NICHT VORHANDEN",IF(LEN(E1609)&gt;0,VLOOKUP(TEXT($E1609,0),'Angaben Stationen'!$E$14:$J$213,6,0),""))</f>
        <v/>
      </c>
      <c r="E1609" s="287"/>
      <c r="F1609" s="234"/>
      <c r="G1609" s="234"/>
      <c r="H1609" s="263"/>
      <c r="I1609" s="169"/>
      <c r="K1609" s="445" t="str">
        <f t="shared" si="196"/>
        <v>Leer</v>
      </c>
      <c r="L1609" s="445" t="str">
        <f>VLOOKUP($D1609,{"29 - Psychiatrie (Erwachsene)","BGI";"297 - stationsäquivalente Behandlung in der Erwachsenenpsychiatrie (29)","BGI";"30 - Kinder- und Jugendpsychiatrie","BGII";"307 - stationsäquivalente Behandlung in der Kinder- und Jugendpsychiatrie (30)","BGII";"31 - Psychosomatik","BGI";"","Leer"},2,0)</f>
        <v>Leer</v>
      </c>
      <c r="M1609" s="445">
        <f t="shared" si="193"/>
        <v>0</v>
      </c>
      <c r="N1609" s="445">
        <f t="shared" si="194"/>
        <v>0</v>
      </c>
      <c r="O1609" s="445">
        <f t="shared" si="197"/>
        <v>0</v>
      </c>
      <c r="P1609" s="445">
        <f t="shared" si="198"/>
        <v>0</v>
      </c>
      <c r="Q1609" s="445">
        <f t="shared" si="199"/>
        <v>0</v>
      </c>
      <c r="R1609" s="415" t="str">
        <f t="shared" si="200"/>
        <v>Leer</v>
      </c>
      <c r="S1609" s="445">
        <f>IF('Angaben KH-Standort'!D$29='A4'!D1609,IF('Angaben KH-Standort'!E$29="Ja",1,0),0)</f>
        <v>0</v>
      </c>
      <c r="T1609" s="445">
        <f>IF('Angaben KH-Standort'!D$30='A4'!D1609,IF('Angaben KH-Standort'!E$30="Ja",1,0),0)</f>
        <v>0</v>
      </c>
      <c r="U1609" s="445">
        <f>IF('Angaben KH-Standort'!D$31='A4'!D1609,IF('Angaben KH-Standort'!E$31="Ja",1,0),0)</f>
        <v>0</v>
      </c>
    </row>
    <row r="1610" spans="2:21" ht="15" customHeight="1" x14ac:dyDescent="0.3">
      <c r="B1610" s="70" t="str">
        <f t="shared" si="195"/>
        <v>!!!</v>
      </c>
      <c r="C1610" s="265" t="str">
        <f>IF(ISERROR(IF(LEN(E1610)&gt;0,VLOOKUP(TEXT($E1610,0),'Angaben Stationen'!$E$14:$J$213,5,0),"")),"?",IF(LEN(E1610)&gt;0,VLOOKUP(TEXT($E1610,0),'Angaben Stationen'!$E$14:$J$213,5,0),""))</f>
        <v/>
      </c>
      <c r="D1610" s="232" t="str">
        <f>IF(ISERROR(IF(LEN(E1610)&gt;0,VLOOKUP(TEXT($E1610,0),'Angaben Stationen'!$E$14:$J$213,6,0),"")),"STATION IST NICHT VORHANDEN",IF(LEN(E1610)&gt;0,VLOOKUP(TEXT($E1610,0),'Angaben Stationen'!$E$14:$J$213,6,0),""))</f>
        <v/>
      </c>
      <c r="E1610" s="287"/>
      <c r="F1610" s="234"/>
      <c r="G1610" s="234"/>
      <c r="H1610" s="263"/>
      <c r="I1610" s="169"/>
      <c r="K1610" s="445" t="str">
        <f t="shared" si="196"/>
        <v>Leer</v>
      </c>
      <c r="L1610" s="445" t="str">
        <f>VLOOKUP($D1610,{"29 - Psychiatrie (Erwachsene)","BGI";"297 - stationsäquivalente Behandlung in der Erwachsenenpsychiatrie (29)","BGI";"30 - Kinder- und Jugendpsychiatrie","BGII";"307 - stationsäquivalente Behandlung in der Kinder- und Jugendpsychiatrie (30)","BGII";"31 - Psychosomatik","BGI";"","Leer"},2,0)</f>
        <v>Leer</v>
      </c>
      <c r="M1610" s="445">
        <f t="shared" si="193"/>
        <v>0</v>
      </c>
      <c r="N1610" s="445">
        <f t="shared" si="194"/>
        <v>0</v>
      </c>
      <c r="O1610" s="445">
        <f t="shared" si="197"/>
        <v>0</v>
      </c>
      <c r="P1610" s="445">
        <f t="shared" si="198"/>
        <v>0</v>
      </c>
      <c r="Q1610" s="445">
        <f t="shared" si="199"/>
        <v>0</v>
      </c>
      <c r="R1610" s="415" t="str">
        <f t="shared" si="200"/>
        <v>Leer</v>
      </c>
      <c r="S1610" s="445">
        <f>IF('Angaben KH-Standort'!D$29='A4'!D1610,IF('Angaben KH-Standort'!E$29="Ja",1,0),0)</f>
        <v>0</v>
      </c>
      <c r="T1610" s="445">
        <f>IF('Angaben KH-Standort'!D$30='A4'!D1610,IF('Angaben KH-Standort'!E$30="Ja",1,0),0)</f>
        <v>0</v>
      </c>
      <c r="U1610" s="445">
        <f>IF('Angaben KH-Standort'!D$31='A4'!D1610,IF('Angaben KH-Standort'!E$31="Ja",1,0),0)</f>
        <v>0</v>
      </c>
    </row>
    <row r="1611" spans="2:21" ht="15" customHeight="1" x14ac:dyDescent="0.3">
      <c r="B1611" s="70" t="str">
        <f t="shared" si="195"/>
        <v>!!!</v>
      </c>
      <c r="C1611" s="265" t="str">
        <f>IF(ISERROR(IF(LEN(E1611)&gt;0,VLOOKUP(TEXT($E1611,0),'Angaben Stationen'!$E$14:$J$213,5,0),"")),"?",IF(LEN(E1611)&gt;0,VLOOKUP(TEXT($E1611,0),'Angaben Stationen'!$E$14:$J$213,5,0),""))</f>
        <v/>
      </c>
      <c r="D1611" s="232" t="str">
        <f>IF(ISERROR(IF(LEN(E1611)&gt;0,VLOOKUP(TEXT($E1611,0),'Angaben Stationen'!$E$14:$J$213,6,0),"")),"STATION IST NICHT VORHANDEN",IF(LEN(E1611)&gt;0,VLOOKUP(TEXT($E1611,0),'Angaben Stationen'!$E$14:$J$213,6,0),""))</f>
        <v/>
      </c>
      <c r="E1611" s="287"/>
      <c r="F1611" s="234"/>
      <c r="G1611" s="234"/>
      <c r="H1611" s="263"/>
      <c r="I1611" s="169"/>
      <c r="K1611" s="445" t="str">
        <f t="shared" si="196"/>
        <v>Leer</v>
      </c>
      <c r="L1611" s="445" t="str">
        <f>VLOOKUP($D1611,{"29 - Psychiatrie (Erwachsene)","BGI";"297 - stationsäquivalente Behandlung in der Erwachsenenpsychiatrie (29)","BGI";"30 - Kinder- und Jugendpsychiatrie","BGII";"307 - stationsäquivalente Behandlung in der Kinder- und Jugendpsychiatrie (30)","BGII";"31 - Psychosomatik","BGI";"","Leer"},2,0)</f>
        <v>Leer</v>
      </c>
      <c r="M1611" s="445">
        <f t="shared" si="193"/>
        <v>0</v>
      </c>
      <c r="N1611" s="445">
        <f t="shared" si="194"/>
        <v>0</v>
      </c>
      <c r="O1611" s="445">
        <f t="shared" si="197"/>
        <v>0</v>
      </c>
      <c r="P1611" s="445">
        <f t="shared" si="198"/>
        <v>0</v>
      </c>
      <c r="Q1611" s="445">
        <f t="shared" si="199"/>
        <v>0</v>
      </c>
      <c r="R1611" s="415" t="str">
        <f t="shared" si="200"/>
        <v>Leer</v>
      </c>
      <c r="S1611" s="445">
        <f>IF('Angaben KH-Standort'!D$29='A4'!D1611,IF('Angaben KH-Standort'!E$29="Ja",1,0),0)</f>
        <v>0</v>
      </c>
      <c r="T1611" s="445">
        <f>IF('Angaben KH-Standort'!D$30='A4'!D1611,IF('Angaben KH-Standort'!E$30="Ja",1,0),0)</f>
        <v>0</v>
      </c>
      <c r="U1611" s="445">
        <f>IF('Angaben KH-Standort'!D$31='A4'!D1611,IF('Angaben KH-Standort'!E$31="Ja",1,0),0)</f>
        <v>0</v>
      </c>
    </row>
    <row r="1612" spans="2:21" ht="15" customHeight="1" x14ac:dyDescent="0.3">
      <c r="B1612" s="70" t="str">
        <f t="shared" si="195"/>
        <v>!!!</v>
      </c>
      <c r="C1612" s="265" t="str">
        <f>IF(ISERROR(IF(LEN(E1612)&gt;0,VLOOKUP(TEXT($E1612,0),'Angaben Stationen'!$E$14:$J$213,5,0),"")),"?",IF(LEN(E1612)&gt;0,VLOOKUP(TEXT($E1612,0),'Angaben Stationen'!$E$14:$J$213,5,0),""))</f>
        <v/>
      </c>
      <c r="D1612" s="232" t="str">
        <f>IF(ISERROR(IF(LEN(E1612)&gt;0,VLOOKUP(TEXT($E1612,0),'Angaben Stationen'!$E$14:$J$213,6,0),"")),"STATION IST NICHT VORHANDEN",IF(LEN(E1612)&gt;0,VLOOKUP(TEXT($E1612,0),'Angaben Stationen'!$E$14:$J$213,6,0),""))</f>
        <v/>
      </c>
      <c r="E1612" s="287"/>
      <c r="F1612" s="234"/>
      <c r="G1612" s="234"/>
      <c r="H1612" s="263"/>
      <c r="I1612" s="169"/>
      <c r="K1612" s="445" t="str">
        <f t="shared" si="196"/>
        <v>Leer</v>
      </c>
      <c r="L1612" s="445" t="str">
        <f>VLOOKUP($D1612,{"29 - Psychiatrie (Erwachsene)","BGI";"297 - stationsäquivalente Behandlung in der Erwachsenenpsychiatrie (29)","BGI";"30 - Kinder- und Jugendpsychiatrie","BGII";"307 - stationsäquivalente Behandlung in der Kinder- und Jugendpsychiatrie (30)","BGII";"31 - Psychosomatik","BGI";"","Leer"},2,0)</f>
        <v>Leer</v>
      </c>
      <c r="M1612" s="445">
        <f t="shared" si="193"/>
        <v>0</v>
      </c>
      <c r="N1612" s="445">
        <f t="shared" si="194"/>
        <v>0</v>
      </c>
      <c r="O1612" s="445">
        <f t="shared" si="197"/>
        <v>0</v>
      </c>
      <c r="P1612" s="445">
        <f t="shared" si="198"/>
        <v>0</v>
      </c>
      <c r="Q1612" s="445">
        <f t="shared" si="199"/>
        <v>0</v>
      </c>
      <c r="R1612" s="415" t="str">
        <f t="shared" si="200"/>
        <v>Leer</v>
      </c>
      <c r="S1612" s="445">
        <f>IF('Angaben KH-Standort'!D$29='A4'!D1612,IF('Angaben KH-Standort'!E$29="Ja",1,0),0)</f>
        <v>0</v>
      </c>
      <c r="T1612" s="445">
        <f>IF('Angaben KH-Standort'!D$30='A4'!D1612,IF('Angaben KH-Standort'!E$30="Ja",1,0),0)</f>
        <v>0</v>
      </c>
      <c r="U1612" s="445">
        <f>IF('Angaben KH-Standort'!D$31='A4'!D1612,IF('Angaben KH-Standort'!E$31="Ja",1,0),0)</f>
        <v>0</v>
      </c>
    </row>
    <row r="1613" spans="2:21" ht="15" customHeight="1" x14ac:dyDescent="0.3">
      <c r="B1613" s="70" t="str">
        <f t="shared" si="195"/>
        <v>!!!</v>
      </c>
      <c r="C1613" s="265" t="str">
        <f>IF(ISERROR(IF(LEN(E1613)&gt;0,VLOOKUP(TEXT($E1613,0),'Angaben Stationen'!$E$14:$J$213,5,0),"")),"?",IF(LEN(E1613)&gt;0,VLOOKUP(TEXT($E1613,0),'Angaben Stationen'!$E$14:$J$213,5,0),""))</f>
        <v/>
      </c>
      <c r="D1613" s="232" t="str">
        <f>IF(ISERROR(IF(LEN(E1613)&gt;0,VLOOKUP(TEXT($E1613,0),'Angaben Stationen'!$E$14:$J$213,6,0),"")),"STATION IST NICHT VORHANDEN",IF(LEN(E1613)&gt;0,VLOOKUP(TEXT($E1613,0),'Angaben Stationen'!$E$14:$J$213,6,0),""))</f>
        <v/>
      </c>
      <c r="E1613" s="287"/>
      <c r="F1613" s="234"/>
      <c r="G1613" s="234"/>
      <c r="H1613" s="263"/>
      <c r="I1613" s="169"/>
      <c r="K1613" s="445" t="str">
        <f t="shared" si="196"/>
        <v>Leer</v>
      </c>
      <c r="L1613" s="445" t="str">
        <f>VLOOKUP($D1613,{"29 - Psychiatrie (Erwachsene)","BGI";"297 - stationsäquivalente Behandlung in der Erwachsenenpsychiatrie (29)","BGI";"30 - Kinder- und Jugendpsychiatrie","BGII";"307 - stationsäquivalente Behandlung in der Kinder- und Jugendpsychiatrie (30)","BGII";"31 - Psychosomatik","BGI";"","Leer"},2,0)</f>
        <v>Leer</v>
      </c>
      <c r="M1613" s="445">
        <f t="shared" si="193"/>
        <v>0</v>
      </c>
      <c r="N1613" s="445">
        <f t="shared" si="194"/>
        <v>0</v>
      </c>
      <c r="O1613" s="445">
        <f t="shared" si="197"/>
        <v>0</v>
      </c>
      <c r="P1613" s="445">
        <f t="shared" si="198"/>
        <v>0</v>
      </c>
      <c r="Q1613" s="445">
        <f t="shared" si="199"/>
        <v>0</v>
      </c>
      <c r="R1613" s="415" t="str">
        <f t="shared" si="200"/>
        <v>Leer</v>
      </c>
      <c r="S1613" s="445">
        <f>IF('Angaben KH-Standort'!D$29='A4'!D1613,IF('Angaben KH-Standort'!E$29="Ja",1,0),0)</f>
        <v>0</v>
      </c>
      <c r="T1613" s="445">
        <f>IF('Angaben KH-Standort'!D$30='A4'!D1613,IF('Angaben KH-Standort'!E$30="Ja",1,0),0)</f>
        <v>0</v>
      </c>
      <c r="U1613" s="445">
        <f>IF('Angaben KH-Standort'!D$31='A4'!D1613,IF('Angaben KH-Standort'!E$31="Ja",1,0),0)</f>
        <v>0</v>
      </c>
    </row>
    <row r="1614" spans="2:21" ht="15" customHeight="1" x14ac:dyDescent="0.3">
      <c r="B1614" s="70" t="str">
        <f t="shared" si="195"/>
        <v>!!!</v>
      </c>
      <c r="C1614" s="265" t="str">
        <f>IF(ISERROR(IF(LEN(E1614)&gt;0,VLOOKUP(TEXT($E1614,0),'Angaben Stationen'!$E$14:$J$213,5,0),"")),"?",IF(LEN(E1614)&gt;0,VLOOKUP(TEXT($E1614,0),'Angaben Stationen'!$E$14:$J$213,5,0),""))</f>
        <v/>
      </c>
      <c r="D1614" s="232" t="str">
        <f>IF(ISERROR(IF(LEN(E1614)&gt;0,VLOOKUP(TEXT($E1614,0),'Angaben Stationen'!$E$14:$J$213,6,0),"")),"STATION IST NICHT VORHANDEN",IF(LEN(E1614)&gt;0,VLOOKUP(TEXT($E1614,0),'Angaben Stationen'!$E$14:$J$213,6,0),""))</f>
        <v/>
      </c>
      <c r="E1614" s="287"/>
      <c r="F1614" s="234"/>
      <c r="G1614" s="234"/>
      <c r="H1614" s="263"/>
      <c r="I1614" s="169"/>
      <c r="K1614" s="445" t="str">
        <f t="shared" si="196"/>
        <v>Leer</v>
      </c>
      <c r="L1614" s="445" t="str">
        <f>VLOOKUP($D1614,{"29 - Psychiatrie (Erwachsene)","BGI";"297 - stationsäquivalente Behandlung in der Erwachsenenpsychiatrie (29)","BGI";"30 - Kinder- und Jugendpsychiatrie","BGII";"307 - stationsäquivalente Behandlung in der Kinder- und Jugendpsychiatrie (30)","BGII";"31 - Psychosomatik","BGI";"","Leer"},2,0)</f>
        <v>Leer</v>
      </c>
      <c r="M1614" s="445">
        <f t="shared" si="193"/>
        <v>0</v>
      </c>
      <c r="N1614" s="445">
        <f t="shared" si="194"/>
        <v>0</v>
      </c>
      <c r="O1614" s="445">
        <f t="shared" si="197"/>
        <v>0</v>
      </c>
      <c r="P1614" s="445">
        <f t="shared" si="198"/>
        <v>0</v>
      </c>
      <c r="Q1614" s="445">
        <f t="shared" si="199"/>
        <v>0</v>
      </c>
      <c r="R1614" s="415" t="str">
        <f t="shared" si="200"/>
        <v>Leer</v>
      </c>
      <c r="S1614" s="445">
        <f>IF('Angaben KH-Standort'!D$29='A4'!D1614,IF('Angaben KH-Standort'!E$29="Ja",1,0),0)</f>
        <v>0</v>
      </c>
      <c r="T1614" s="445">
        <f>IF('Angaben KH-Standort'!D$30='A4'!D1614,IF('Angaben KH-Standort'!E$30="Ja",1,0),0)</f>
        <v>0</v>
      </c>
      <c r="U1614" s="445">
        <f>IF('Angaben KH-Standort'!D$31='A4'!D1614,IF('Angaben KH-Standort'!E$31="Ja",1,0),0)</f>
        <v>0</v>
      </c>
    </row>
    <row r="1615" spans="2:21" ht="15" customHeight="1" x14ac:dyDescent="0.3">
      <c r="B1615" s="70" t="str">
        <f t="shared" si="195"/>
        <v>!!!</v>
      </c>
      <c r="C1615" s="265" t="str">
        <f>IF(ISERROR(IF(LEN(E1615)&gt;0,VLOOKUP(TEXT($E1615,0),'Angaben Stationen'!$E$14:$J$213,5,0),"")),"?",IF(LEN(E1615)&gt;0,VLOOKUP(TEXT($E1615,0),'Angaben Stationen'!$E$14:$J$213,5,0),""))</f>
        <v/>
      </c>
      <c r="D1615" s="232" t="str">
        <f>IF(ISERROR(IF(LEN(E1615)&gt;0,VLOOKUP(TEXT($E1615,0),'Angaben Stationen'!$E$14:$J$213,6,0),"")),"STATION IST NICHT VORHANDEN",IF(LEN(E1615)&gt;0,VLOOKUP(TEXT($E1615,0),'Angaben Stationen'!$E$14:$J$213,6,0),""))</f>
        <v/>
      </c>
      <c r="E1615" s="287"/>
      <c r="F1615" s="234"/>
      <c r="G1615" s="234"/>
      <c r="H1615" s="263"/>
      <c r="I1615" s="169"/>
      <c r="K1615" s="445" t="str">
        <f t="shared" si="196"/>
        <v>Leer</v>
      </c>
      <c r="L1615" s="445" t="str">
        <f>VLOOKUP($D1615,{"29 - Psychiatrie (Erwachsene)","BGI";"297 - stationsäquivalente Behandlung in der Erwachsenenpsychiatrie (29)","BGI";"30 - Kinder- und Jugendpsychiatrie","BGII";"307 - stationsäquivalente Behandlung in der Kinder- und Jugendpsychiatrie (30)","BGII";"31 - Psychosomatik","BGI";"","Leer"},2,0)</f>
        <v>Leer</v>
      </c>
      <c r="M1615" s="445">
        <f t="shared" si="193"/>
        <v>0</v>
      </c>
      <c r="N1615" s="445">
        <f t="shared" si="194"/>
        <v>0</v>
      </c>
      <c r="O1615" s="445">
        <f t="shared" si="197"/>
        <v>0</v>
      </c>
      <c r="P1615" s="445">
        <f t="shared" si="198"/>
        <v>0</v>
      </c>
      <c r="Q1615" s="445">
        <f t="shared" si="199"/>
        <v>0</v>
      </c>
      <c r="R1615" s="415" t="str">
        <f t="shared" si="200"/>
        <v>Leer</v>
      </c>
      <c r="S1615" s="445">
        <f>IF('Angaben KH-Standort'!D$29='A4'!D1615,IF('Angaben KH-Standort'!E$29="Ja",1,0),0)</f>
        <v>0</v>
      </c>
      <c r="T1615" s="445">
        <f>IF('Angaben KH-Standort'!D$30='A4'!D1615,IF('Angaben KH-Standort'!E$30="Ja",1,0),0)</f>
        <v>0</v>
      </c>
      <c r="U1615" s="445">
        <f>IF('Angaben KH-Standort'!D$31='A4'!D1615,IF('Angaben KH-Standort'!E$31="Ja",1,0),0)</f>
        <v>0</v>
      </c>
    </row>
    <row r="1616" spans="2:21" ht="15" customHeight="1" x14ac:dyDescent="0.3">
      <c r="B1616" s="70" t="str">
        <f t="shared" si="195"/>
        <v>!!!</v>
      </c>
      <c r="C1616" s="265" t="str">
        <f>IF(ISERROR(IF(LEN(E1616)&gt;0,VLOOKUP(TEXT($E1616,0),'Angaben Stationen'!$E$14:$J$213,5,0),"")),"?",IF(LEN(E1616)&gt;0,VLOOKUP(TEXT($E1616,0),'Angaben Stationen'!$E$14:$J$213,5,0),""))</f>
        <v/>
      </c>
      <c r="D1616" s="232" t="str">
        <f>IF(ISERROR(IF(LEN(E1616)&gt;0,VLOOKUP(TEXT($E1616,0),'Angaben Stationen'!$E$14:$J$213,6,0),"")),"STATION IST NICHT VORHANDEN",IF(LEN(E1616)&gt;0,VLOOKUP(TEXT($E1616,0),'Angaben Stationen'!$E$14:$J$213,6,0),""))</f>
        <v/>
      </c>
      <c r="E1616" s="287"/>
      <c r="F1616" s="234"/>
      <c r="G1616" s="234"/>
      <c r="H1616" s="263"/>
      <c r="I1616" s="169"/>
      <c r="K1616" s="445" t="str">
        <f t="shared" si="196"/>
        <v>Leer</v>
      </c>
      <c r="L1616" s="445" t="str">
        <f>VLOOKUP($D1616,{"29 - Psychiatrie (Erwachsene)","BGI";"297 - stationsäquivalente Behandlung in der Erwachsenenpsychiatrie (29)","BGI";"30 - Kinder- und Jugendpsychiatrie","BGII";"307 - stationsäquivalente Behandlung in der Kinder- und Jugendpsychiatrie (30)","BGII";"31 - Psychosomatik","BGI";"","Leer"},2,0)</f>
        <v>Leer</v>
      </c>
      <c r="M1616" s="445">
        <f t="shared" si="193"/>
        <v>0</v>
      </c>
      <c r="N1616" s="445">
        <f t="shared" si="194"/>
        <v>0</v>
      </c>
      <c r="O1616" s="445">
        <f t="shared" si="197"/>
        <v>0</v>
      </c>
      <c r="P1616" s="445">
        <f t="shared" si="198"/>
        <v>0</v>
      </c>
      <c r="Q1616" s="445">
        <f t="shared" si="199"/>
        <v>0</v>
      </c>
      <c r="R1616" s="415" t="str">
        <f t="shared" si="200"/>
        <v>Leer</v>
      </c>
      <c r="S1616" s="445">
        <f>IF('Angaben KH-Standort'!D$29='A4'!D1616,IF('Angaben KH-Standort'!E$29="Ja",1,0),0)</f>
        <v>0</v>
      </c>
      <c r="T1616" s="445">
        <f>IF('Angaben KH-Standort'!D$30='A4'!D1616,IF('Angaben KH-Standort'!E$30="Ja",1,0),0)</f>
        <v>0</v>
      </c>
      <c r="U1616" s="445">
        <f>IF('Angaben KH-Standort'!D$31='A4'!D1616,IF('Angaben KH-Standort'!E$31="Ja",1,0),0)</f>
        <v>0</v>
      </c>
    </row>
    <row r="1617" spans="2:21" ht="15" customHeight="1" x14ac:dyDescent="0.3">
      <c r="B1617" s="70" t="str">
        <f t="shared" si="195"/>
        <v>!!!</v>
      </c>
      <c r="C1617" s="265" t="str">
        <f>IF(ISERROR(IF(LEN(E1617)&gt;0,VLOOKUP(TEXT($E1617,0),'Angaben Stationen'!$E$14:$J$213,5,0),"")),"?",IF(LEN(E1617)&gt;0,VLOOKUP(TEXT($E1617,0),'Angaben Stationen'!$E$14:$J$213,5,0),""))</f>
        <v/>
      </c>
      <c r="D1617" s="232" t="str">
        <f>IF(ISERROR(IF(LEN(E1617)&gt;0,VLOOKUP(TEXT($E1617,0),'Angaben Stationen'!$E$14:$J$213,6,0),"")),"STATION IST NICHT VORHANDEN",IF(LEN(E1617)&gt;0,VLOOKUP(TEXT($E1617,0),'Angaben Stationen'!$E$14:$J$213,6,0),""))</f>
        <v/>
      </c>
      <c r="E1617" s="287"/>
      <c r="F1617" s="234"/>
      <c r="G1617" s="234"/>
      <c r="H1617" s="263"/>
      <c r="I1617" s="169"/>
      <c r="K1617" s="445" t="str">
        <f t="shared" si="196"/>
        <v>Leer</v>
      </c>
      <c r="L1617" s="445" t="str">
        <f>VLOOKUP($D1617,{"29 - Psychiatrie (Erwachsene)","BGI";"297 - stationsäquivalente Behandlung in der Erwachsenenpsychiatrie (29)","BGI";"30 - Kinder- und Jugendpsychiatrie","BGII";"307 - stationsäquivalente Behandlung in der Kinder- und Jugendpsychiatrie (30)","BGII";"31 - Psychosomatik","BGI";"","Leer"},2,0)</f>
        <v>Leer</v>
      </c>
      <c r="M1617" s="445">
        <f t="shared" si="193"/>
        <v>0</v>
      </c>
      <c r="N1617" s="445">
        <f t="shared" si="194"/>
        <v>0</v>
      </c>
      <c r="O1617" s="445">
        <f t="shared" si="197"/>
        <v>0</v>
      </c>
      <c r="P1617" s="445">
        <f t="shared" si="198"/>
        <v>0</v>
      </c>
      <c r="Q1617" s="445">
        <f t="shared" si="199"/>
        <v>0</v>
      </c>
      <c r="R1617" s="415" t="str">
        <f t="shared" si="200"/>
        <v>Leer</v>
      </c>
      <c r="S1617" s="445">
        <f>IF('Angaben KH-Standort'!D$29='A4'!D1617,IF('Angaben KH-Standort'!E$29="Ja",1,0),0)</f>
        <v>0</v>
      </c>
      <c r="T1617" s="445">
        <f>IF('Angaben KH-Standort'!D$30='A4'!D1617,IF('Angaben KH-Standort'!E$30="Ja",1,0),0)</f>
        <v>0</v>
      </c>
      <c r="U1617" s="445">
        <f>IF('Angaben KH-Standort'!D$31='A4'!D1617,IF('Angaben KH-Standort'!E$31="Ja",1,0),0)</f>
        <v>0</v>
      </c>
    </row>
    <row r="1618" spans="2:21" ht="15" customHeight="1" x14ac:dyDescent="0.3">
      <c r="B1618" s="70" t="str">
        <f t="shared" si="195"/>
        <v>!!!</v>
      </c>
      <c r="C1618" s="265" t="str">
        <f>IF(ISERROR(IF(LEN(E1618)&gt;0,VLOOKUP(TEXT($E1618,0),'Angaben Stationen'!$E$14:$J$213,5,0),"")),"?",IF(LEN(E1618)&gt;0,VLOOKUP(TEXT($E1618,0),'Angaben Stationen'!$E$14:$J$213,5,0),""))</f>
        <v/>
      </c>
      <c r="D1618" s="232" t="str">
        <f>IF(ISERROR(IF(LEN(E1618)&gt;0,VLOOKUP(TEXT($E1618,0),'Angaben Stationen'!$E$14:$J$213,6,0),"")),"STATION IST NICHT VORHANDEN",IF(LEN(E1618)&gt;0,VLOOKUP(TEXT($E1618,0),'Angaben Stationen'!$E$14:$J$213,6,0),""))</f>
        <v/>
      </c>
      <c r="E1618" s="287"/>
      <c r="F1618" s="234"/>
      <c r="G1618" s="234"/>
      <c r="H1618" s="263"/>
      <c r="I1618" s="169"/>
      <c r="K1618" s="445" t="str">
        <f t="shared" si="196"/>
        <v>Leer</v>
      </c>
      <c r="L1618" s="445" t="str">
        <f>VLOOKUP($D1618,{"29 - Psychiatrie (Erwachsene)","BGI";"297 - stationsäquivalente Behandlung in der Erwachsenenpsychiatrie (29)","BGI";"30 - Kinder- und Jugendpsychiatrie","BGII";"307 - stationsäquivalente Behandlung in der Kinder- und Jugendpsychiatrie (30)","BGII";"31 - Psychosomatik","BGI";"","Leer"},2,0)</f>
        <v>Leer</v>
      </c>
      <c r="M1618" s="445">
        <f t="shared" si="193"/>
        <v>0</v>
      </c>
      <c r="N1618" s="445">
        <f t="shared" si="194"/>
        <v>0</v>
      </c>
      <c r="O1618" s="445">
        <f t="shared" si="197"/>
        <v>0</v>
      </c>
      <c r="P1618" s="445">
        <f t="shared" si="198"/>
        <v>0</v>
      </c>
      <c r="Q1618" s="445">
        <f t="shared" si="199"/>
        <v>0</v>
      </c>
      <c r="R1618" s="415" t="str">
        <f t="shared" si="200"/>
        <v>Leer</v>
      </c>
      <c r="S1618" s="445">
        <f>IF('Angaben KH-Standort'!D$29='A4'!D1618,IF('Angaben KH-Standort'!E$29="Ja",1,0),0)</f>
        <v>0</v>
      </c>
      <c r="T1618" s="445">
        <f>IF('Angaben KH-Standort'!D$30='A4'!D1618,IF('Angaben KH-Standort'!E$30="Ja",1,0),0)</f>
        <v>0</v>
      </c>
      <c r="U1618" s="445">
        <f>IF('Angaben KH-Standort'!D$31='A4'!D1618,IF('Angaben KH-Standort'!E$31="Ja",1,0),0)</f>
        <v>0</v>
      </c>
    </row>
    <row r="1619" spans="2:21" ht="15" customHeight="1" x14ac:dyDescent="0.3">
      <c r="B1619" s="70" t="str">
        <f t="shared" si="195"/>
        <v>!!!</v>
      </c>
      <c r="C1619" s="265" t="str">
        <f>IF(ISERROR(IF(LEN(E1619)&gt;0,VLOOKUP(TEXT($E1619,0),'Angaben Stationen'!$E$14:$J$213,5,0),"")),"?",IF(LEN(E1619)&gt;0,VLOOKUP(TEXT($E1619,0),'Angaben Stationen'!$E$14:$J$213,5,0),""))</f>
        <v/>
      </c>
      <c r="D1619" s="232" t="str">
        <f>IF(ISERROR(IF(LEN(E1619)&gt;0,VLOOKUP(TEXT($E1619,0),'Angaben Stationen'!$E$14:$J$213,6,0),"")),"STATION IST NICHT VORHANDEN",IF(LEN(E1619)&gt;0,VLOOKUP(TEXT($E1619,0),'Angaben Stationen'!$E$14:$J$213,6,0),""))</f>
        <v/>
      </c>
      <c r="E1619" s="287"/>
      <c r="F1619" s="234"/>
      <c r="G1619" s="234"/>
      <c r="H1619" s="263"/>
      <c r="I1619" s="169"/>
      <c r="K1619" s="445" t="str">
        <f t="shared" si="196"/>
        <v>Leer</v>
      </c>
      <c r="L1619" s="445" t="str">
        <f>VLOOKUP($D1619,{"29 - Psychiatrie (Erwachsene)","BGI";"297 - stationsäquivalente Behandlung in der Erwachsenenpsychiatrie (29)","BGI";"30 - Kinder- und Jugendpsychiatrie","BGII";"307 - stationsäquivalente Behandlung in der Kinder- und Jugendpsychiatrie (30)","BGII";"31 - Psychosomatik","BGI";"","Leer"},2,0)</f>
        <v>Leer</v>
      </c>
      <c r="M1619" s="445">
        <f t="shared" si="193"/>
        <v>0</v>
      </c>
      <c r="N1619" s="445">
        <f t="shared" si="194"/>
        <v>0</v>
      </c>
      <c r="O1619" s="445">
        <f t="shared" si="197"/>
        <v>0</v>
      </c>
      <c r="P1619" s="445">
        <f t="shared" si="198"/>
        <v>0</v>
      </c>
      <c r="Q1619" s="445">
        <f t="shared" si="199"/>
        <v>0</v>
      </c>
      <c r="R1619" s="415" t="str">
        <f t="shared" si="200"/>
        <v>Leer</v>
      </c>
      <c r="S1619" s="445">
        <f>IF('Angaben KH-Standort'!D$29='A4'!D1619,IF('Angaben KH-Standort'!E$29="Ja",1,0),0)</f>
        <v>0</v>
      </c>
      <c r="T1619" s="445">
        <f>IF('Angaben KH-Standort'!D$30='A4'!D1619,IF('Angaben KH-Standort'!E$30="Ja",1,0),0)</f>
        <v>0</v>
      </c>
      <c r="U1619" s="445">
        <f>IF('Angaben KH-Standort'!D$31='A4'!D1619,IF('Angaben KH-Standort'!E$31="Ja",1,0),0)</f>
        <v>0</v>
      </c>
    </row>
    <row r="1620" spans="2:21" ht="15" customHeight="1" x14ac:dyDescent="0.3">
      <c r="B1620" s="70" t="str">
        <f t="shared" si="195"/>
        <v>!!!</v>
      </c>
      <c r="C1620" s="265" t="str">
        <f>IF(ISERROR(IF(LEN(E1620)&gt;0,VLOOKUP(TEXT($E1620,0),'Angaben Stationen'!$E$14:$J$213,5,0),"")),"?",IF(LEN(E1620)&gt;0,VLOOKUP(TEXT($E1620,0),'Angaben Stationen'!$E$14:$J$213,5,0),""))</f>
        <v/>
      </c>
      <c r="D1620" s="232" t="str">
        <f>IF(ISERROR(IF(LEN(E1620)&gt;0,VLOOKUP(TEXT($E1620,0),'Angaben Stationen'!$E$14:$J$213,6,0),"")),"STATION IST NICHT VORHANDEN",IF(LEN(E1620)&gt;0,VLOOKUP(TEXT($E1620,0),'Angaben Stationen'!$E$14:$J$213,6,0),""))</f>
        <v/>
      </c>
      <c r="E1620" s="287"/>
      <c r="F1620" s="234"/>
      <c r="G1620" s="234"/>
      <c r="H1620" s="263"/>
      <c r="I1620" s="169"/>
      <c r="K1620" s="445" t="str">
        <f t="shared" si="196"/>
        <v>Leer</v>
      </c>
      <c r="L1620" s="445" t="str">
        <f>VLOOKUP($D1620,{"29 - Psychiatrie (Erwachsene)","BGI";"297 - stationsäquivalente Behandlung in der Erwachsenenpsychiatrie (29)","BGI";"30 - Kinder- und Jugendpsychiatrie","BGII";"307 - stationsäquivalente Behandlung in der Kinder- und Jugendpsychiatrie (30)","BGII";"31 - Psychosomatik","BGI";"","Leer"},2,0)</f>
        <v>Leer</v>
      </c>
      <c r="M1620" s="445">
        <f t="shared" si="193"/>
        <v>0</v>
      </c>
      <c r="N1620" s="445">
        <f t="shared" si="194"/>
        <v>0</v>
      </c>
      <c r="O1620" s="445">
        <f t="shared" si="197"/>
        <v>0</v>
      </c>
      <c r="P1620" s="445">
        <f t="shared" si="198"/>
        <v>0</v>
      </c>
      <c r="Q1620" s="445">
        <f t="shared" si="199"/>
        <v>0</v>
      </c>
      <c r="R1620" s="415" t="str">
        <f t="shared" si="200"/>
        <v>Leer</v>
      </c>
      <c r="S1620" s="445">
        <f>IF('Angaben KH-Standort'!D$29='A4'!D1620,IF('Angaben KH-Standort'!E$29="Ja",1,0),0)</f>
        <v>0</v>
      </c>
      <c r="T1620" s="445">
        <f>IF('Angaben KH-Standort'!D$30='A4'!D1620,IF('Angaben KH-Standort'!E$30="Ja",1,0),0)</f>
        <v>0</v>
      </c>
      <c r="U1620" s="445">
        <f>IF('Angaben KH-Standort'!D$31='A4'!D1620,IF('Angaben KH-Standort'!E$31="Ja",1,0),0)</f>
        <v>0</v>
      </c>
    </row>
    <row r="1621" spans="2:21" ht="15" customHeight="1" x14ac:dyDescent="0.3">
      <c r="B1621" s="70" t="str">
        <f t="shared" si="195"/>
        <v>!!!</v>
      </c>
      <c r="C1621" s="265" t="str">
        <f>IF(ISERROR(IF(LEN(E1621)&gt;0,VLOOKUP(TEXT($E1621,0),'Angaben Stationen'!$E$14:$J$213,5,0),"")),"?",IF(LEN(E1621)&gt;0,VLOOKUP(TEXT($E1621,0),'Angaben Stationen'!$E$14:$J$213,5,0),""))</f>
        <v/>
      </c>
      <c r="D1621" s="232" t="str">
        <f>IF(ISERROR(IF(LEN(E1621)&gt;0,VLOOKUP(TEXT($E1621,0),'Angaben Stationen'!$E$14:$J$213,6,0),"")),"STATION IST NICHT VORHANDEN",IF(LEN(E1621)&gt;0,VLOOKUP(TEXT($E1621,0),'Angaben Stationen'!$E$14:$J$213,6,0),""))</f>
        <v/>
      </c>
      <c r="E1621" s="287"/>
      <c r="F1621" s="234"/>
      <c r="G1621" s="234"/>
      <c r="H1621" s="263"/>
      <c r="I1621" s="169"/>
      <c r="K1621" s="445" t="str">
        <f t="shared" si="196"/>
        <v>Leer</v>
      </c>
      <c r="L1621" s="445" t="str">
        <f>VLOOKUP($D1621,{"29 - Psychiatrie (Erwachsene)","BGI";"297 - stationsäquivalente Behandlung in der Erwachsenenpsychiatrie (29)","BGI";"30 - Kinder- und Jugendpsychiatrie","BGII";"307 - stationsäquivalente Behandlung in der Kinder- und Jugendpsychiatrie (30)","BGII";"31 - Psychosomatik","BGI";"","Leer"},2,0)</f>
        <v>Leer</v>
      </c>
      <c r="M1621" s="445">
        <f t="shared" si="193"/>
        <v>0</v>
      </c>
      <c r="N1621" s="445">
        <f t="shared" si="194"/>
        <v>0</v>
      </c>
      <c r="O1621" s="445">
        <f t="shared" si="197"/>
        <v>0</v>
      </c>
      <c r="P1621" s="445">
        <f t="shared" si="198"/>
        <v>0</v>
      </c>
      <c r="Q1621" s="445">
        <f t="shared" si="199"/>
        <v>0</v>
      </c>
      <c r="R1621" s="415" t="str">
        <f t="shared" si="200"/>
        <v>Leer</v>
      </c>
      <c r="S1621" s="445">
        <f>IF('Angaben KH-Standort'!D$29='A4'!D1621,IF('Angaben KH-Standort'!E$29="Ja",1,0),0)</f>
        <v>0</v>
      </c>
      <c r="T1621" s="445">
        <f>IF('Angaben KH-Standort'!D$30='A4'!D1621,IF('Angaben KH-Standort'!E$30="Ja",1,0),0)</f>
        <v>0</v>
      </c>
      <c r="U1621" s="445">
        <f>IF('Angaben KH-Standort'!D$31='A4'!D1621,IF('Angaben KH-Standort'!E$31="Ja",1,0),0)</f>
        <v>0</v>
      </c>
    </row>
    <row r="1622" spans="2:21" ht="15" customHeight="1" x14ac:dyDescent="0.3">
      <c r="B1622" s="70" t="str">
        <f t="shared" si="195"/>
        <v>!!!</v>
      </c>
      <c r="C1622" s="265" t="str">
        <f>IF(ISERROR(IF(LEN(E1622)&gt;0,VLOOKUP(TEXT($E1622,0),'Angaben Stationen'!$E$14:$J$213,5,0),"")),"?",IF(LEN(E1622)&gt;0,VLOOKUP(TEXT($E1622,0),'Angaben Stationen'!$E$14:$J$213,5,0),""))</f>
        <v/>
      </c>
      <c r="D1622" s="232" t="str">
        <f>IF(ISERROR(IF(LEN(E1622)&gt;0,VLOOKUP(TEXT($E1622,0),'Angaben Stationen'!$E$14:$J$213,6,0),"")),"STATION IST NICHT VORHANDEN",IF(LEN(E1622)&gt;0,VLOOKUP(TEXT($E1622,0),'Angaben Stationen'!$E$14:$J$213,6,0),""))</f>
        <v/>
      </c>
      <c r="E1622" s="287"/>
      <c r="F1622" s="234"/>
      <c r="G1622" s="234"/>
      <c r="H1622" s="263"/>
      <c r="I1622" s="169"/>
      <c r="K1622" s="445" t="str">
        <f t="shared" si="196"/>
        <v>Leer</v>
      </c>
      <c r="L1622" s="445" t="str">
        <f>VLOOKUP($D1622,{"29 - Psychiatrie (Erwachsene)","BGI";"297 - stationsäquivalente Behandlung in der Erwachsenenpsychiatrie (29)","BGI";"30 - Kinder- und Jugendpsychiatrie","BGII";"307 - stationsäquivalente Behandlung in der Kinder- und Jugendpsychiatrie (30)","BGII";"31 - Psychosomatik","BGI";"","Leer"},2,0)</f>
        <v>Leer</v>
      </c>
      <c r="M1622" s="445">
        <f t="shared" si="193"/>
        <v>0</v>
      </c>
      <c r="N1622" s="445">
        <f t="shared" si="194"/>
        <v>0</v>
      </c>
      <c r="O1622" s="445">
        <f t="shared" si="197"/>
        <v>0</v>
      </c>
      <c r="P1622" s="445">
        <f t="shared" si="198"/>
        <v>0</v>
      </c>
      <c r="Q1622" s="445">
        <f t="shared" si="199"/>
        <v>0</v>
      </c>
      <c r="R1622" s="415" t="str">
        <f t="shared" si="200"/>
        <v>Leer</v>
      </c>
      <c r="S1622" s="445">
        <f>IF('Angaben KH-Standort'!D$29='A4'!D1622,IF('Angaben KH-Standort'!E$29="Ja",1,0),0)</f>
        <v>0</v>
      </c>
      <c r="T1622" s="445">
        <f>IF('Angaben KH-Standort'!D$30='A4'!D1622,IF('Angaben KH-Standort'!E$30="Ja",1,0),0)</f>
        <v>0</v>
      </c>
      <c r="U1622" s="445">
        <f>IF('Angaben KH-Standort'!D$31='A4'!D1622,IF('Angaben KH-Standort'!E$31="Ja",1,0),0)</f>
        <v>0</v>
      </c>
    </row>
    <row r="1623" spans="2:21" ht="15" customHeight="1" x14ac:dyDescent="0.3">
      <c r="B1623" s="70" t="str">
        <f t="shared" si="195"/>
        <v>!!!</v>
      </c>
      <c r="C1623" s="265" t="str">
        <f>IF(ISERROR(IF(LEN(E1623)&gt;0,VLOOKUP(TEXT($E1623,0),'Angaben Stationen'!$E$14:$J$213,5,0),"")),"?",IF(LEN(E1623)&gt;0,VLOOKUP(TEXT($E1623,0),'Angaben Stationen'!$E$14:$J$213,5,0),""))</f>
        <v/>
      </c>
      <c r="D1623" s="232" t="str">
        <f>IF(ISERROR(IF(LEN(E1623)&gt;0,VLOOKUP(TEXT($E1623,0),'Angaben Stationen'!$E$14:$J$213,6,0),"")),"STATION IST NICHT VORHANDEN",IF(LEN(E1623)&gt;0,VLOOKUP(TEXT($E1623,0),'Angaben Stationen'!$E$14:$J$213,6,0),""))</f>
        <v/>
      </c>
      <c r="E1623" s="287"/>
      <c r="F1623" s="234"/>
      <c r="G1623" s="234"/>
      <c r="H1623" s="263"/>
      <c r="I1623" s="169"/>
      <c r="K1623" s="445" t="str">
        <f t="shared" si="196"/>
        <v>Leer</v>
      </c>
      <c r="L1623" s="445" t="str">
        <f>VLOOKUP($D1623,{"29 - Psychiatrie (Erwachsene)","BGI";"297 - stationsäquivalente Behandlung in der Erwachsenenpsychiatrie (29)","BGI";"30 - Kinder- und Jugendpsychiatrie","BGII";"307 - stationsäquivalente Behandlung in der Kinder- und Jugendpsychiatrie (30)","BGII";"31 - Psychosomatik","BGI";"","Leer"},2,0)</f>
        <v>Leer</v>
      </c>
      <c r="M1623" s="445">
        <f t="shared" si="193"/>
        <v>0</v>
      </c>
      <c r="N1623" s="445">
        <f t="shared" si="194"/>
        <v>0</v>
      </c>
      <c r="O1623" s="445">
        <f t="shared" si="197"/>
        <v>0</v>
      </c>
      <c r="P1623" s="445">
        <f t="shared" si="198"/>
        <v>0</v>
      </c>
      <c r="Q1623" s="445">
        <f t="shared" si="199"/>
        <v>0</v>
      </c>
      <c r="R1623" s="415" t="str">
        <f t="shared" si="200"/>
        <v>Leer</v>
      </c>
      <c r="S1623" s="445">
        <f>IF('Angaben KH-Standort'!D$29='A4'!D1623,IF('Angaben KH-Standort'!E$29="Ja",1,0),0)</f>
        <v>0</v>
      </c>
      <c r="T1623" s="445">
        <f>IF('Angaben KH-Standort'!D$30='A4'!D1623,IF('Angaben KH-Standort'!E$30="Ja",1,0),0)</f>
        <v>0</v>
      </c>
      <c r="U1623" s="445">
        <f>IF('Angaben KH-Standort'!D$31='A4'!D1623,IF('Angaben KH-Standort'!E$31="Ja",1,0),0)</f>
        <v>0</v>
      </c>
    </row>
    <row r="1624" spans="2:21" ht="15" customHeight="1" x14ac:dyDescent="0.3">
      <c r="B1624" s="70" t="str">
        <f t="shared" si="195"/>
        <v>!!!</v>
      </c>
      <c r="C1624" s="265" t="str">
        <f>IF(ISERROR(IF(LEN(E1624)&gt;0,VLOOKUP(TEXT($E1624,0),'Angaben Stationen'!$E$14:$J$213,5,0),"")),"?",IF(LEN(E1624)&gt;0,VLOOKUP(TEXT($E1624,0),'Angaben Stationen'!$E$14:$J$213,5,0),""))</f>
        <v/>
      </c>
      <c r="D1624" s="232" t="str">
        <f>IF(ISERROR(IF(LEN(E1624)&gt;0,VLOOKUP(TEXT($E1624,0),'Angaben Stationen'!$E$14:$J$213,6,0),"")),"STATION IST NICHT VORHANDEN",IF(LEN(E1624)&gt;0,VLOOKUP(TEXT($E1624,0),'Angaben Stationen'!$E$14:$J$213,6,0),""))</f>
        <v/>
      </c>
      <c r="E1624" s="287"/>
      <c r="F1624" s="234"/>
      <c r="G1624" s="234"/>
      <c r="H1624" s="263"/>
      <c r="I1624" s="169"/>
      <c r="K1624" s="445" t="str">
        <f t="shared" si="196"/>
        <v>Leer</v>
      </c>
      <c r="L1624" s="445" t="str">
        <f>VLOOKUP($D1624,{"29 - Psychiatrie (Erwachsene)","BGI";"297 - stationsäquivalente Behandlung in der Erwachsenenpsychiatrie (29)","BGI";"30 - Kinder- und Jugendpsychiatrie","BGII";"307 - stationsäquivalente Behandlung in der Kinder- und Jugendpsychiatrie (30)","BGII";"31 - Psychosomatik","BGI";"","Leer"},2,0)</f>
        <v>Leer</v>
      </c>
      <c r="M1624" s="445">
        <f t="shared" si="193"/>
        <v>0</v>
      </c>
      <c r="N1624" s="445">
        <f t="shared" si="194"/>
        <v>0</v>
      </c>
      <c r="O1624" s="445">
        <f t="shared" si="197"/>
        <v>0</v>
      </c>
      <c r="P1624" s="445">
        <f t="shared" si="198"/>
        <v>0</v>
      </c>
      <c r="Q1624" s="445">
        <f t="shared" si="199"/>
        <v>0</v>
      </c>
      <c r="R1624" s="415" t="str">
        <f t="shared" si="200"/>
        <v>Leer</v>
      </c>
      <c r="S1624" s="445">
        <f>IF('Angaben KH-Standort'!D$29='A4'!D1624,IF('Angaben KH-Standort'!E$29="Ja",1,0),0)</f>
        <v>0</v>
      </c>
      <c r="T1624" s="445">
        <f>IF('Angaben KH-Standort'!D$30='A4'!D1624,IF('Angaben KH-Standort'!E$30="Ja",1,0),0)</f>
        <v>0</v>
      </c>
      <c r="U1624" s="445">
        <f>IF('Angaben KH-Standort'!D$31='A4'!D1624,IF('Angaben KH-Standort'!E$31="Ja",1,0),0)</f>
        <v>0</v>
      </c>
    </row>
    <row r="1625" spans="2:21" ht="15" customHeight="1" x14ac:dyDescent="0.3">
      <c r="B1625" s="70" t="str">
        <f t="shared" si="195"/>
        <v>!!!</v>
      </c>
      <c r="C1625" s="265" t="str">
        <f>IF(ISERROR(IF(LEN(E1625)&gt;0,VLOOKUP(TEXT($E1625,0),'Angaben Stationen'!$E$14:$J$213,5,0),"")),"?",IF(LEN(E1625)&gt;0,VLOOKUP(TEXT($E1625,0),'Angaben Stationen'!$E$14:$J$213,5,0),""))</f>
        <v/>
      </c>
      <c r="D1625" s="232" t="str">
        <f>IF(ISERROR(IF(LEN(E1625)&gt;0,VLOOKUP(TEXT($E1625,0),'Angaben Stationen'!$E$14:$J$213,6,0),"")),"STATION IST NICHT VORHANDEN",IF(LEN(E1625)&gt;0,VLOOKUP(TEXT($E1625,0),'Angaben Stationen'!$E$14:$J$213,6,0),""))</f>
        <v/>
      </c>
      <c r="E1625" s="287"/>
      <c r="F1625" s="234"/>
      <c r="G1625" s="234"/>
      <c r="H1625" s="263"/>
      <c r="I1625" s="169"/>
      <c r="K1625" s="445" t="str">
        <f t="shared" si="196"/>
        <v>Leer</v>
      </c>
      <c r="L1625" s="445" t="str">
        <f>VLOOKUP($D1625,{"29 - Psychiatrie (Erwachsene)","BGI";"297 - stationsäquivalente Behandlung in der Erwachsenenpsychiatrie (29)","BGI";"30 - Kinder- und Jugendpsychiatrie","BGII";"307 - stationsäquivalente Behandlung in der Kinder- und Jugendpsychiatrie (30)","BGII";"31 - Psychosomatik","BGI";"","Leer"},2,0)</f>
        <v>Leer</v>
      </c>
      <c r="M1625" s="445">
        <f t="shared" si="193"/>
        <v>0</v>
      </c>
      <c r="N1625" s="445">
        <f t="shared" si="194"/>
        <v>0</v>
      </c>
      <c r="O1625" s="445">
        <f t="shared" si="197"/>
        <v>0</v>
      </c>
      <c r="P1625" s="445">
        <f t="shared" si="198"/>
        <v>0</v>
      </c>
      <c r="Q1625" s="445">
        <f t="shared" si="199"/>
        <v>0</v>
      </c>
      <c r="R1625" s="415" t="str">
        <f t="shared" si="200"/>
        <v>Leer</v>
      </c>
      <c r="S1625" s="445">
        <f>IF('Angaben KH-Standort'!D$29='A4'!D1625,IF('Angaben KH-Standort'!E$29="Ja",1,0),0)</f>
        <v>0</v>
      </c>
      <c r="T1625" s="445">
        <f>IF('Angaben KH-Standort'!D$30='A4'!D1625,IF('Angaben KH-Standort'!E$30="Ja",1,0),0)</f>
        <v>0</v>
      </c>
      <c r="U1625" s="445">
        <f>IF('Angaben KH-Standort'!D$31='A4'!D1625,IF('Angaben KH-Standort'!E$31="Ja",1,0),0)</f>
        <v>0</v>
      </c>
    </row>
    <row r="1626" spans="2:21" ht="15" customHeight="1" x14ac:dyDescent="0.3">
      <c r="B1626" s="70" t="str">
        <f t="shared" si="195"/>
        <v>!!!</v>
      </c>
      <c r="C1626" s="265" t="str">
        <f>IF(ISERROR(IF(LEN(E1626)&gt;0,VLOOKUP(TEXT($E1626,0),'Angaben Stationen'!$E$14:$J$213,5,0),"")),"?",IF(LEN(E1626)&gt;0,VLOOKUP(TEXT($E1626,0),'Angaben Stationen'!$E$14:$J$213,5,0),""))</f>
        <v/>
      </c>
      <c r="D1626" s="232" t="str">
        <f>IF(ISERROR(IF(LEN(E1626)&gt;0,VLOOKUP(TEXT($E1626,0),'Angaben Stationen'!$E$14:$J$213,6,0),"")),"STATION IST NICHT VORHANDEN",IF(LEN(E1626)&gt;0,VLOOKUP(TEXT($E1626,0),'Angaben Stationen'!$E$14:$J$213,6,0),""))</f>
        <v/>
      </c>
      <c r="E1626" s="287"/>
      <c r="F1626" s="234"/>
      <c r="G1626" s="234"/>
      <c r="H1626" s="263"/>
      <c r="I1626" s="169"/>
      <c r="K1626" s="445" t="str">
        <f t="shared" si="196"/>
        <v>Leer</v>
      </c>
      <c r="L1626" s="445" t="str">
        <f>VLOOKUP($D1626,{"29 - Psychiatrie (Erwachsene)","BGI";"297 - stationsäquivalente Behandlung in der Erwachsenenpsychiatrie (29)","BGI";"30 - Kinder- und Jugendpsychiatrie","BGII";"307 - stationsäquivalente Behandlung in der Kinder- und Jugendpsychiatrie (30)","BGII";"31 - Psychosomatik","BGI";"","Leer"},2,0)</f>
        <v>Leer</v>
      </c>
      <c r="M1626" s="445">
        <f t="shared" si="193"/>
        <v>0</v>
      </c>
      <c r="N1626" s="445">
        <f t="shared" si="194"/>
        <v>0</v>
      </c>
      <c r="O1626" s="445">
        <f t="shared" si="197"/>
        <v>0</v>
      </c>
      <c r="P1626" s="445">
        <f t="shared" si="198"/>
        <v>0</v>
      </c>
      <c r="Q1626" s="445">
        <f t="shared" si="199"/>
        <v>0</v>
      </c>
      <c r="R1626" s="415" t="str">
        <f t="shared" si="200"/>
        <v>Leer</v>
      </c>
      <c r="S1626" s="445">
        <f>IF('Angaben KH-Standort'!D$29='A4'!D1626,IF('Angaben KH-Standort'!E$29="Ja",1,0),0)</f>
        <v>0</v>
      </c>
      <c r="T1626" s="445">
        <f>IF('Angaben KH-Standort'!D$30='A4'!D1626,IF('Angaben KH-Standort'!E$30="Ja",1,0),0)</f>
        <v>0</v>
      </c>
      <c r="U1626" s="445">
        <f>IF('Angaben KH-Standort'!D$31='A4'!D1626,IF('Angaben KH-Standort'!E$31="Ja",1,0),0)</f>
        <v>0</v>
      </c>
    </row>
    <row r="1627" spans="2:21" ht="15" customHeight="1" x14ac:dyDescent="0.3">
      <c r="B1627" s="70" t="str">
        <f t="shared" si="195"/>
        <v>!!!</v>
      </c>
      <c r="C1627" s="265" t="str">
        <f>IF(ISERROR(IF(LEN(E1627)&gt;0,VLOOKUP(TEXT($E1627,0),'Angaben Stationen'!$E$14:$J$213,5,0),"")),"?",IF(LEN(E1627)&gt;0,VLOOKUP(TEXT($E1627,0),'Angaben Stationen'!$E$14:$J$213,5,0),""))</f>
        <v/>
      </c>
      <c r="D1627" s="232" t="str">
        <f>IF(ISERROR(IF(LEN(E1627)&gt;0,VLOOKUP(TEXT($E1627,0),'Angaben Stationen'!$E$14:$J$213,6,0),"")),"STATION IST NICHT VORHANDEN",IF(LEN(E1627)&gt;0,VLOOKUP(TEXT($E1627,0),'Angaben Stationen'!$E$14:$J$213,6,0),""))</f>
        <v/>
      </c>
      <c r="E1627" s="287"/>
      <c r="F1627" s="234"/>
      <c r="G1627" s="234"/>
      <c r="H1627" s="263"/>
      <c r="I1627" s="169"/>
      <c r="K1627" s="445" t="str">
        <f t="shared" si="196"/>
        <v>Leer</v>
      </c>
      <c r="L1627" s="445" t="str">
        <f>VLOOKUP($D1627,{"29 - Psychiatrie (Erwachsene)","BGI";"297 - stationsäquivalente Behandlung in der Erwachsenenpsychiatrie (29)","BGI";"30 - Kinder- und Jugendpsychiatrie","BGII";"307 - stationsäquivalente Behandlung in der Kinder- und Jugendpsychiatrie (30)","BGII";"31 - Psychosomatik","BGI";"","Leer"},2,0)</f>
        <v>Leer</v>
      </c>
      <c r="M1627" s="445">
        <f t="shared" si="193"/>
        <v>0</v>
      </c>
      <c r="N1627" s="445">
        <f t="shared" si="194"/>
        <v>0</v>
      </c>
      <c r="O1627" s="445">
        <f t="shared" si="197"/>
        <v>0</v>
      </c>
      <c r="P1627" s="445">
        <f t="shared" si="198"/>
        <v>0</v>
      </c>
      <c r="Q1627" s="445">
        <f t="shared" si="199"/>
        <v>0</v>
      </c>
      <c r="R1627" s="415" t="str">
        <f t="shared" si="200"/>
        <v>Leer</v>
      </c>
      <c r="S1627" s="445">
        <f>IF('Angaben KH-Standort'!D$29='A4'!D1627,IF('Angaben KH-Standort'!E$29="Ja",1,0),0)</f>
        <v>0</v>
      </c>
      <c r="T1627" s="445">
        <f>IF('Angaben KH-Standort'!D$30='A4'!D1627,IF('Angaben KH-Standort'!E$30="Ja",1,0),0)</f>
        <v>0</v>
      </c>
      <c r="U1627" s="445">
        <f>IF('Angaben KH-Standort'!D$31='A4'!D1627,IF('Angaben KH-Standort'!E$31="Ja",1,0),0)</f>
        <v>0</v>
      </c>
    </row>
    <row r="1628" spans="2:21" ht="15" customHeight="1" x14ac:dyDescent="0.3">
      <c r="B1628" s="70" t="str">
        <f t="shared" si="195"/>
        <v>!!!</v>
      </c>
      <c r="C1628" s="265" t="str">
        <f>IF(ISERROR(IF(LEN(E1628)&gt;0,VLOOKUP(TEXT($E1628,0),'Angaben Stationen'!$E$14:$J$213,5,0),"")),"?",IF(LEN(E1628)&gt;0,VLOOKUP(TEXT($E1628,0),'Angaben Stationen'!$E$14:$J$213,5,0),""))</f>
        <v/>
      </c>
      <c r="D1628" s="232" t="str">
        <f>IF(ISERROR(IF(LEN(E1628)&gt;0,VLOOKUP(TEXT($E1628,0),'Angaben Stationen'!$E$14:$J$213,6,0),"")),"STATION IST NICHT VORHANDEN",IF(LEN(E1628)&gt;0,VLOOKUP(TEXT($E1628,0),'Angaben Stationen'!$E$14:$J$213,6,0),""))</f>
        <v/>
      </c>
      <c r="E1628" s="287"/>
      <c r="F1628" s="234"/>
      <c r="G1628" s="234"/>
      <c r="H1628" s="263"/>
      <c r="I1628" s="169"/>
      <c r="K1628" s="445" t="str">
        <f t="shared" si="196"/>
        <v>Leer</v>
      </c>
      <c r="L1628" s="445" t="str">
        <f>VLOOKUP($D1628,{"29 - Psychiatrie (Erwachsene)","BGI";"297 - stationsäquivalente Behandlung in der Erwachsenenpsychiatrie (29)","BGI";"30 - Kinder- und Jugendpsychiatrie","BGII";"307 - stationsäquivalente Behandlung in der Kinder- und Jugendpsychiatrie (30)","BGII";"31 - Psychosomatik","BGI";"","Leer"},2,0)</f>
        <v>Leer</v>
      </c>
      <c r="M1628" s="445">
        <f t="shared" si="193"/>
        <v>0</v>
      </c>
      <c r="N1628" s="445">
        <f t="shared" si="194"/>
        <v>0</v>
      </c>
      <c r="O1628" s="445">
        <f t="shared" si="197"/>
        <v>0</v>
      </c>
      <c r="P1628" s="445">
        <f t="shared" si="198"/>
        <v>0</v>
      </c>
      <c r="Q1628" s="445">
        <f t="shared" si="199"/>
        <v>0</v>
      </c>
      <c r="R1628" s="415" t="str">
        <f t="shared" si="200"/>
        <v>Leer</v>
      </c>
      <c r="S1628" s="445">
        <f>IF('Angaben KH-Standort'!D$29='A4'!D1628,IF('Angaben KH-Standort'!E$29="Ja",1,0),0)</f>
        <v>0</v>
      </c>
      <c r="T1628" s="445">
        <f>IF('Angaben KH-Standort'!D$30='A4'!D1628,IF('Angaben KH-Standort'!E$30="Ja",1,0),0)</f>
        <v>0</v>
      </c>
      <c r="U1628" s="445">
        <f>IF('Angaben KH-Standort'!D$31='A4'!D1628,IF('Angaben KH-Standort'!E$31="Ja",1,0),0)</f>
        <v>0</v>
      </c>
    </row>
    <row r="1629" spans="2:21" ht="15" customHeight="1" x14ac:dyDescent="0.3">
      <c r="B1629" s="70" t="str">
        <f t="shared" si="195"/>
        <v>!!!</v>
      </c>
      <c r="C1629" s="265" t="str">
        <f>IF(ISERROR(IF(LEN(E1629)&gt;0,VLOOKUP(TEXT($E1629,0),'Angaben Stationen'!$E$14:$J$213,5,0),"")),"?",IF(LEN(E1629)&gt;0,VLOOKUP(TEXT($E1629,0),'Angaben Stationen'!$E$14:$J$213,5,0),""))</f>
        <v/>
      </c>
      <c r="D1629" s="232" t="str">
        <f>IF(ISERROR(IF(LEN(E1629)&gt;0,VLOOKUP(TEXT($E1629,0),'Angaben Stationen'!$E$14:$J$213,6,0),"")),"STATION IST NICHT VORHANDEN",IF(LEN(E1629)&gt;0,VLOOKUP(TEXT($E1629,0),'Angaben Stationen'!$E$14:$J$213,6,0),""))</f>
        <v/>
      </c>
      <c r="E1629" s="287"/>
      <c r="F1629" s="234"/>
      <c r="G1629" s="234"/>
      <c r="H1629" s="263"/>
      <c r="I1629" s="169"/>
      <c r="K1629" s="445" t="str">
        <f t="shared" si="196"/>
        <v>Leer</v>
      </c>
      <c r="L1629" s="445" t="str">
        <f>VLOOKUP($D1629,{"29 - Psychiatrie (Erwachsene)","BGI";"297 - stationsäquivalente Behandlung in der Erwachsenenpsychiatrie (29)","BGI";"30 - Kinder- und Jugendpsychiatrie","BGII";"307 - stationsäquivalente Behandlung in der Kinder- und Jugendpsychiatrie (30)","BGII";"31 - Psychosomatik","BGI";"","Leer"},2,0)</f>
        <v>Leer</v>
      </c>
      <c r="M1629" s="445">
        <f t="shared" si="193"/>
        <v>0</v>
      </c>
      <c r="N1629" s="445">
        <f t="shared" si="194"/>
        <v>0</v>
      </c>
      <c r="O1629" s="445">
        <f t="shared" si="197"/>
        <v>0</v>
      </c>
      <c r="P1629" s="445">
        <f t="shared" si="198"/>
        <v>0</v>
      </c>
      <c r="Q1629" s="445">
        <f t="shared" si="199"/>
        <v>0</v>
      </c>
      <c r="R1629" s="415" t="str">
        <f t="shared" si="200"/>
        <v>Leer</v>
      </c>
      <c r="S1629" s="445">
        <f>IF('Angaben KH-Standort'!D$29='A4'!D1629,IF('Angaben KH-Standort'!E$29="Ja",1,0),0)</f>
        <v>0</v>
      </c>
      <c r="T1629" s="445">
        <f>IF('Angaben KH-Standort'!D$30='A4'!D1629,IF('Angaben KH-Standort'!E$30="Ja",1,0),0)</f>
        <v>0</v>
      </c>
      <c r="U1629" s="445">
        <f>IF('Angaben KH-Standort'!D$31='A4'!D1629,IF('Angaben KH-Standort'!E$31="Ja",1,0),0)</f>
        <v>0</v>
      </c>
    </row>
    <row r="1630" spans="2:21" ht="15" customHeight="1" x14ac:dyDescent="0.3">
      <c r="B1630" s="70" t="str">
        <f t="shared" si="195"/>
        <v>!!!</v>
      </c>
      <c r="C1630" s="265" t="str">
        <f>IF(ISERROR(IF(LEN(E1630)&gt;0,VLOOKUP(TEXT($E1630,0),'Angaben Stationen'!$E$14:$J$213,5,0),"")),"?",IF(LEN(E1630)&gt;0,VLOOKUP(TEXT($E1630,0),'Angaben Stationen'!$E$14:$J$213,5,0),""))</f>
        <v/>
      </c>
      <c r="D1630" s="232" t="str">
        <f>IF(ISERROR(IF(LEN(E1630)&gt;0,VLOOKUP(TEXT($E1630,0),'Angaben Stationen'!$E$14:$J$213,6,0),"")),"STATION IST NICHT VORHANDEN",IF(LEN(E1630)&gt;0,VLOOKUP(TEXT($E1630,0),'Angaben Stationen'!$E$14:$J$213,6,0),""))</f>
        <v/>
      </c>
      <c r="E1630" s="287"/>
      <c r="F1630" s="234"/>
      <c r="G1630" s="234"/>
      <c r="H1630" s="263"/>
      <c r="I1630" s="169"/>
      <c r="K1630" s="445" t="str">
        <f t="shared" si="196"/>
        <v>Leer</v>
      </c>
      <c r="L1630" s="445" t="str">
        <f>VLOOKUP($D1630,{"29 - Psychiatrie (Erwachsene)","BGI";"297 - stationsäquivalente Behandlung in der Erwachsenenpsychiatrie (29)","BGI";"30 - Kinder- und Jugendpsychiatrie","BGII";"307 - stationsäquivalente Behandlung in der Kinder- und Jugendpsychiatrie (30)","BGII";"31 - Psychosomatik","BGI";"","Leer"},2,0)</f>
        <v>Leer</v>
      </c>
      <c r="M1630" s="445">
        <f t="shared" si="193"/>
        <v>0</v>
      </c>
      <c r="N1630" s="445">
        <f t="shared" si="194"/>
        <v>0</v>
      </c>
      <c r="O1630" s="445">
        <f t="shared" si="197"/>
        <v>0</v>
      </c>
      <c r="P1630" s="445">
        <f t="shared" si="198"/>
        <v>0</v>
      </c>
      <c r="Q1630" s="445">
        <f t="shared" si="199"/>
        <v>0</v>
      </c>
      <c r="R1630" s="415" t="str">
        <f t="shared" si="200"/>
        <v>Leer</v>
      </c>
      <c r="S1630" s="445">
        <f>IF('Angaben KH-Standort'!D$29='A4'!D1630,IF('Angaben KH-Standort'!E$29="Ja",1,0),0)</f>
        <v>0</v>
      </c>
      <c r="T1630" s="445">
        <f>IF('Angaben KH-Standort'!D$30='A4'!D1630,IF('Angaben KH-Standort'!E$30="Ja",1,0),0)</f>
        <v>0</v>
      </c>
      <c r="U1630" s="445">
        <f>IF('Angaben KH-Standort'!D$31='A4'!D1630,IF('Angaben KH-Standort'!E$31="Ja",1,0),0)</f>
        <v>0</v>
      </c>
    </row>
    <row r="1631" spans="2:21" ht="15" customHeight="1" x14ac:dyDescent="0.3">
      <c r="B1631" s="70" t="str">
        <f t="shared" si="195"/>
        <v>!!!</v>
      </c>
      <c r="C1631" s="265" t="str">
        <f>IF(ISERROR(IF(LEN(E1631)&gt;0,VLOOKUP(TEXT($E1631,0),'Angaben Stationen'!$E$14:$J$213,5,0),"")),"?",IF(LEN(E1631)&gt;0,VLOOKUP(TEXT($E1631,0),'Angaben Stationen'!$E$14:$J$213,5,0),""))</f>
        <v/>
      </c>
      <c r="D1631" s="232" t="str">
        <f>IF(ISERROR(IF(LEN(E1631)&gt;0,VLOOKUP(TEXT($E1631,0),'Angaben Stationen'!$E$14:$J$213,6,0),"")),"STATION IST NICHT VORHANDEN",IF(LEN(E1631)&gt;0,VLOOKUP(TEXT($E1631,0),'Angaben Stationen'!$E$14:$J$213,6,0),""))</f>
        <v/>
      </c>
      <c r="E1631" s="287"/>
      <c r="F1631" s="234"/>
      <c r="G1631" s="234"/>
      <c r="H1631" s="263"/>
      <c r="I1631" s="169"/>
      <c r="K1631" s="445" t="str">
        <f t="shared" si="196"/>
        <v>Leer</v>
      </c>
      <c r="L1631" s="445" t="str">
        <f>VLOOKUP($D1631,{"29 - Psychiatrie (Erwachsene)","BGI";"297 - stationsäquivalente Behandlung in der Erwachsenenpsychiatrie (29)","BGI";"30 - Kinder- und Jugendpsychiatrie","BGII";"307 - stationsäquivalente Behandlung in der Kinder- und Jugendpsychiatrie (30)","BGII";"31 - Psychosomatik","BGI";"","Leer"},2,0)</f>
        <v>Leer</v>
      </c>
      <c r="M1631" s="445">
        <f t="shared" si="193"/>
        <v>0</v>
      </c>
      <c r="N1631" s="445">
        <f t="shared" si="194"/>
        <v>0</v>
      </c>
      <c r="O1631" s="445">
        <f t="shared" si="197"/>
        <v>0</v>
      </c>
      <c r="P1631" s="445">
        <f t="shared" si="198"/>
        <v>0</v>
      </c>
      <c r="Q1631" s="445">
        <f t="shared" si="199"/>
        <v>0</v>
      </c>
      <c r="R1631" s="415" t="str">
        <f t="shared" si="200"/>
        <v>Leer</v>
      </c>
      <c r="S1631" s="445">
        <f>IF('Angaben KH-Standort'!D$29='A4'!D1631,IF('Angaben KH-Standort'!E$29="Ja",1,0),0)</f>
        <v>0</v>
      </c>
      <c r="T1631" s="445">
        <f>IF('Angaben KH-Standort'!D$30='A4'!D1631,IF('Angaben KH-Standort'!E$30="Ja",1,0),0)</f>
        <v>0</v>
      </c>
      <c r="U1631" s="445">
        <f>IF('Angaben KH-Standort'!D$31='A4'!D1631,IF('Angaben KH-Standort'!E$31="Ja",1,0),0)</f>
        <v>0</v>
      </c>
    </row>
    <row r="1632" spans="2:21" ht="15" customHeight="1" x14ac:dyDescent="0.3">
      <c r="B1632" s="70" t="str">
        <f t="shared" si="195"/>
        <v>!!!</v>
      </c>
      <c r="C1632" s="265" t="str">
        <f>IF(ISERROR(IF(LEN(E1632)&gt;0,VLOOKUP(TEXT($E1632,0),'Angaben Stationen'!$E$14:$J$213,5,0),"")),"?",IF(LEN(E1632)&gt;0,VLOOKUP(TEXT($E1632,0),'Angaben Stationen'!$E$14:$J$213,5,0),""))</f>
        <v/>
      </c>
      <c r="D1632" s="232" t="str">
        <f>IF(ISERROR(IF(LEN(E1632)&gt;0,VLOOKUP(TEXT($E1632,0),'Angaben Stationen'!$E$14:$J$213,6,0),"")),"STATION IST NICHT VORHANDEN",IF(LEN(E1632)&gt;0,VLOOKUP(TEXT($E1632,0),'Angaben Stationen'!$E$14:$J$213,6,0),""))</f>
        <v/>
      </c>
      <c r="E1632" s="287"/>
      <c r="F1632" s="234"/>
      <c r="G1632" s="234"/>
      <c r="H1632" s="263"/>
      <c r="I1632" s="169"/>
      <c r="K1632" s="445" t="str">
        <f t="shared" si="196"/>
        <v>Leer</v>
      </c>
      <c r="L1632" s="445" t="str">
        <f>VLOOKUP($D1632,{"29 - Psychiatrie (Erwachsene)","BGI";"297 - stationsäquivalente Behandlung in der Erwachsenenpsychiatrie (29)","BGI";"30 - Kinder- und Jugendpsychiatrie","BGII";"307 - stationsäquivalente Behandlung in der Kinder- und Jugendpsychiatrie (30)","BGII";"31 - Psychosomatik","BGI";"","Leer"},2,0)</f>
        <v>Leer</v>
      </c>
      <c r="M1632" s="445">
        <f t="shared" si="193"/>
        <v>0</v>
      </c>
      <c r="N1632" s="445">
        <f t="shared" si="194"/>
        <v>0</v>
      </c>
      <c r="O1632" s="445">
        <f t="shared" si="197"/>
        <v>0</v>
      </c>
      <c r="P1632" s="445">
        <f t="shared" si="198"/>
        <v>0</v>
      </c>
      <c r="Q1632" s="445">
        <f t="shared" si="199"/>
        <v>0</v>
      </c>
      <c r="R1632" s="415" t="str">
        <f t="shared" si="200"/>
        <v>Leer</v>
      </c>
      <c r="S1632" s="445">
        <f>IF('Angaben KH-Standort'!D$29='A4'!D1632,IF('Angaben KH-Standort'!E$29="Ja",1,0),0)</f>
        <v>0</v>
      </c>
      <c r="T1632" s="445">
        <f>IF('Angaben KH-Standort'!D$30='A4'!D1632,IF('Angaben KH-Standort'!E$30="Ja",1,0),0)</f>
        <v>0</v>
      </c>
      <c r="U1632" s="445">
        <f>IF('Angaben KH-Standort'!D$31='A4'!D1632,IF('Angaben KH-Standort'!E$31="Ja",1,0),0)</f>
        <v>0</v>
      </c>
    </row>
    <row r="1633" spans="2:21" ht="15" customHeight="1" x14ac:dyDescent="0.3">
      <c r="B1633" s="70" t="str">
        <f t="shared" si="195"/>
        <v>!!!</v>
      </c>
      <c r="C1633" s="265" t="str">
        <f>IF(ISERROR(IF(LEN(E1633)&gt;0,VLOOKUP(TEXT($E1633,0),'Angaben Stationen'!$E$14:$J$213,5,0),"")),"?",IF(LEN(E1633)&gt;0,VLOOKUP(TEXT($E1633,0),'Angaben Stationen'!$E$14:$J$213,5,0),""))</f>
        <v/>
      </c>
      <c r="D1633" s="232" t="str">
        <f>IF(ISERROR(IF(LEN(E1633)&gt;0,VLOOKUP(TEXT($E1633,0),'Angaben Stationen'!$E$14:$J$213,6,0),"")),"STATION IST NICHT VORHANDEN",IF(LEN(E1633)&gt;0,VLOOKUP(TEXT($E1633,0),'Angaben Stationen'!$E$14:$J$213,6,0),""))</f>
        <v/>
      </c>
      <c r="E1633" s="287"/>
      <c r="F1633" s="234"/>
      <c r="G1633" s="234"/>
      <c r="H1633" s="263"/>
      <c r="I1633" s="169"/>
      <c r="K1633" s="445" t="str">
        <f t="shared" si="196"/>
        <v>Leer</v>
      </c>
      <c r="L1633" s="445" t="str">
        <f>VLOOKUP($D1633,{"29 - Psychiatrie (Erwachsene)","BGI";"297 - stationsäquivalente Behandlung in der Erwachsenenpsychiatrie (29)","BGI";"30 - Kinder- und Jugendpsychiatrie","BGII";"307 - stationsäquivalente Behandlung in der Kinder- und Jugendpsychiatrie (30)","BGII";"31 - Psychosomatik","BGI";"","Leer"},2,0)</f>
        <v>Leer</v>
      </c>
      <c r="M1633" s="445">
        <f t="shared" si="193"/>
        <v>0</v>
      </c>
      <c r="N1633" s="445">
        <f t="shared" si="194"/>
        <v>0</v>
      </c>
      <c r="O1633" s="445">
        <f t="shared" si="197"/>
        <v>0</v>
      </c>
      <c r="P1633" s="445">
        <f t="shared" si="198"/>
        <v>0</v>
      </c>
      <c r="Q1633" s="445">
        <f t="shared" si="199"/>
        <v>0</v>
      </c>
      <c r="R1633" s="415" t="str">
        <f t="shared" si="200"/>
        <v>Leer</v>
      </c>
      <c r="S1633" s="445">
        <f>IF('Angaben KH-Standort'!D$29='A4'!D1633,IF('Angaben KH-Standort'!E$29="Ja",1,0),0)</f>
        <v>0</v>
      </c>
      <c r="T1633" s="445">
        <f>IF('Angaben KH-Standort'!D$30='A4'!D1633,IF('Angaben KH-Standort'!E$30="Ja",1,0),0)</f>
        <v>0</v>
      </c>
      <c r="U1633" s="445">
        <f>IF('Angaben KH-Standort'!D$31='A4'!D1633,IF('Angaben KH-Standort'!E$31="Ja",1,0),0)</f>
        <v>0</v>
      </c>
    </row>
    <row r="1634" spans="2:21" ht="15" customHeight="1" x14ac:dyDescent="0.3">
      <c r="B1634" s="70" t="str">
        <f t="shared" si="195"/>
        <v>!!!</v>
      </c>
      <c r="C1634" s="265" t="str">
        <f>IF(ISERROR(IF(LEN(E1634)&gt;0,VLOOKUP(TEXT($E1634,0),'Angaben Stationen'!$E$14:$J$213,5,0),"")),"?",IF(LEN(E1634)&gt;0,VLOOKUP(TEXT($E1634,0),'Angaben Stationen'!$E$14:$J$213,5,0),""))</f>
        <v/>
      </c>
      <c r="D1634" s="232" t="str">
        <f>IF(ISERROR(IF(LEN(E1634)&gt;0,VLOOKUP(TEXT($E1634,0),'Angaben Stationen'!$E$14:$J$213,6,0),"")),"STATION IST NICHT VORHANDEN",IF(LEN(E1634)&gt;0,VLOOKUP(TEXT($E1634,0),'Angaben Stationen'!$E$14:$J$213,6,0),""))</f>
        <v/>
      </c>
      <c r="E1634" s="287"/>
      <c r="F1634" s="234"/>
      <c r="G1634" s="234"/>
      <c r="H1634" s="263"/>
      <c r="I1634" s="169"/>
      <c r="K1634" s="445" t="str">
        <f t="shared" si="196"/>
        <v>Leer</v>
      </c>
      <c r="L1634" s="445" t="str">
        <f>VLOOKUP($D1634,{"29 - Psychiatrie (Erwachsene)","BGI";"297 - stationsäquivalente Behandlung in der Erwachsenenpsychiatrie (29)","BGI";"30 - Kinder- und Jugendpsychiatrie","BGII";"307 - stationsäquivalente Behandlung in der Kinder- und Jugendpsychiatrie (30)","BGII";"31 - Psychosomatik","BGI";"","Leer"},2,0)</f>
        <v>Leer</v>
      </c>
      <c r="M1634" s="445">
        <f t="shared" ref="M1634:M1697" si="201">IF(LEN(B1634)&gt;0,0,1)</f>
        <v>0</v>
      </c>
      <c r="N1634" s="445">
        <f t="shared" ref="N1634:N1697" si="202">IF(E1634&lt;&gt;"",1,0)</f>
        <v>0</v>
      </c>
      <c r="O1634" s="445">
        <f t="shared" si="197"/>
        <v>0</v>
      </c>
      <c r="P1634" s="445">
        <f t="shared" si="198"/>
        <v>0</v>
      </c>
      <c r="Q1634" s="445">
        <f t="shared" si="199"/>
        <v>0</v>
      </c>
      <c r="R1634" s="415" t="str">
        <f t="shared" si="200"/>
        <v>Leer</v>
      </c>
      <c r="S1634" s="445">
        <f>IF('Angaben KH-Standort'!D$29='A4'!D1634,IF('Angaben KH-Standort'!E$29="Ja",1,0),0)</f>
        <v>0</v>
      </c>
      <c r="T1634" s="445">
        <f>IF('Angaben KH-Standort'!D$30='A4'!D1634,IF('Angaben KH-Standort'!E$30="Ja",1,0),0)</f>
        <v>0</v>
      </c>
      <c r="U1634" s="445">
        <f>IF('Angaben KH-Standort'!D$31='A4'!D1634,IF('Angaben KH-Standort'!E$31="Ja",1,0),0)</f>
        <v>0</v>
      </c>
    </row>
    <row r="1635" spans="2:21" ht="15" customHeight="1" x14ac:dyDescent="0.3">
      <c r="B1635" s="70" t="str">
        <f t="shared" ref="B1635:B1698" si="203">IF(SUM(N1635:Q1635)&lt;4,"!!!","")</f>
        <v>!!!</v>
      </c>
      <c r="C1635" s="265" t="str">
        <f>IF(ISERROR(IF(LEN(E1635)&gt;0,VLOOKUP(TEXT($E1635,0),'Angaben Stationen'!$E$14:$J$213,5,0),"")),"?",IF(LEN(E1635)&gt;0,VLOOKUP(TEXT($E1635,0),'Angaben Stationen'!$E$14:$J$213,5,0),""))</f>
        <v/>
      </c>
      <c r="D1635" s="232" t="str">
        <f>IF(ISERROR(IF(LEN(E1635)&gt;0,VLOOKUP(TEXT($E1635,0),'Angaben Stationen'!$E$14:$J$213,6,0),"")),"STATION IST NICHT VORHANDEN",IF(LEN(E1635)&gt;0,VLOOKUP(TEXT($E1635,0),'Angaben Stationen'!$E$14:$J$213,6,0),""))</f>
        <v/>
      </c>
      <c r="E1635" s="287"/>
      <c r="F1635" s="234"/>
      <c r="G1635" s="234"/>
      <c r="H1635" s="263"/>
      <c r="I1635" s="169"/>
      <c r="K1635" s="445" t="str">
        <f t="shared" ref="K1635:K1698" si="204">IF($E1635&lt;&gt;"","Monat","Leer")</f>
        <v>Leer</v>
      </c>
      <c r="L1635" s="445" t="str">
        <f>VLOOKUP($D1635,{"29 - Psychiatrie (Erwachsene)","BGI";"297 - stationsäquivalente Behandlung in der Erwachsenenpsychiatrie (29)","BGI";"30 - Kinder- und Jugendpsychiatrie","BGII";"307 - stationsäquivalente Behandlung in der Kinder- und Jugendpsychiatrie (30)","BGII";"31 - Psychosomatik","BGI";"","Leer"},2,0)</f>
        <v>Leer</v>
      </c>
      <c r="M1635" s="445">
        <f t="shared" si="201"/>
        <v>0</v>
      </c>
      <c r="N1635" s="445">
        <f t="shared" si="202"/>
        <v>0</v>
      </c>
      <c r="O1635" s="445">
        <f t="shared" ref="O1635:O1698" si="205">IF(VALUE($F1635)&gt;0,1,0)</f>
        <v>0</v>
      </c>
      <c r="P1635" s="445">
        <f t="shared" ref="P1635:P1698" si="206">IF(LEN($G1635)&gt;0,1,0)</f>
        <v>0</v>
      </c>
      <c r="Q1635" s="445">
        <f t="shared" ref="Q1635:Q1698" si="207">IF(LEN($H1635)&gt;0,1,0)</f>
        <v>0</v>
      </c>
      <c r="R1635" s="415" t="str">
        <f t="shared" ref="R1635:R1698" si="208">IF(D1635&lt;&gt;"",IF(SUM(S1635:U1635)&gt;0,"Ja","Nein"),"Leer")</f>
        <v>Leer</v>
      </c>
      <c r="S1635" s="445">
        <f>IF('Angaben KH-Standort'!D$29='A4'!D1635,IF('Angaben KH-Standort'!E$29="Ja",1,0),0)</f>
        <v>0</v>
      </c>
      <c r="T1635" s="445">
        <f>IF('Angaben KH-Standort'!D$30='A4'!D1635,IF('Angaben KH-Standort'!E$30="Ja",1,0),0)</f>
        <v>0</v>
      </c>
      <c r="U1635" s="445">
        <f>IF('Angaben KH-Standort'!D$31='A4'!D1635,IF('Angaben KH-Standort'!E$31="Ja",1,0),0)</f>
        <v>0</v>
      </c>
    </row>
    <row r="1636" spans="2:21" ht="15" customHeight="1" x14ac:dyDescent="0.3">
      <c r="B1636" s="70" t="str">
        <f t="shared" si="203"/>
        <v>!!!</v>
      </c>
      <c r="C1636" s="265" t="str">
        <f>IF(ISERROR(IF(LEN(E1636)&gt;0,VLOOKUP(TEXT($E1636,0),'Angaben Stationen'!$E$14:$J$213,5,0),"")),"?",IF(LEN(E1636)&gt;0,VLOOKUP(TEXT($E1636,0),'Angaben Stationen'!$E$14:$J$213,5,0),""))</f>
        <v/>
      </c>
      <c r="D1636" s="232" t="str">
        <f>IF(ISERROR(IF(LEN(E1636)&gt;0,VLOOKUP(TEXT($E1636,0),'Angaben Stationen'!$E$14:$J$213,6,0),"")),"STATION IST NICHT VORHANDEN",IF(LEN(E1636)&gt;0,VLOOKUP(TEXT($E1636,0),'Angaben Stationen'!$E$14:$J$213,6,0),""))</f>
        <v/>
      </c>
      <c r="E1636" s="287"/>
      <c r="F1636" s="234"/>
      <c r="G1636" s="234"/>
      <c r="H1636" s="263"/>
      <c r="I1636" s="169"/>
      <c r="K1636" s="445" t="str">
        <f t="shared" si="204"/>
        <v>Leer</v>
      </c>
      <c r="L1636" s="445" t="str">
        <f>VLOOKUP($D1636,{"29 - Psychiatrie (Erwachsene)","BGI";"297 - stationsäquivalente Behandlung in der Erwachsenenpsychiatrie (29)","BGI";"30 - Kinder- und Jugendpsychiatrie","BGII";"307 - stationsäquivalente Behandlung in der Kinder- und Jugendpsychiatrie (30)","BGII";"31 - Psychosomatik","BGI";"","Leer"},2,0)</f>
        <v>Leer</v>
      </c>
      <c r="M1636" s="445">
        <f t="shared" si="201"/>
        <v>0</v>
      </c>
      <c r="N1636" s="445">
        <f t="shared" si="202"/>
        <v>0</v>
      </c>
      <c r="O1636" s="445">
        <f t="shared" si="205"/>
        <v>0</v>
      </c>
      <c r="P1636" s="445">
        <f t="shared" si="206"/>
        <v>0</v>
      </c>
      <c r="Q1636" s="445">
        <f t="shared" si="207"/>
        <v>0</v>
      </c>
      <c r="R1636" s="415" t="str">
        <f t="shared" si="208"/>
        <v>Leer</v>
      </c>
      <c r="S1636" s="445">
        <f>IF('Angaben KH-Standort'!D$29='A4'!D1636,IF('Angaben KH-Standort'!E$29="Ja",1,0),0)</f>
        <v>0</v>
      </c>
      <c r="T1636" s="445">
        <f>IF('Angaben KH-Standort'!D$30='A4'!D1636,IF('Angaben KH-Standort'!E$30="Ja",1,0),0)</f>
        <v>0</v>
      </c>
      <c r="U1636" s="445">
        <f>IF('Angaben KH-Standort'!D$31='A4'!D1636,IF('Angaben KH-Standort'!E$31="Ja",1,0),0)</f>
        <v>0</v>
      </c>
    </row>
    <row r="1637" spans="2:21" ht="15" customHeight="1" x14ac:dyDescent="0.3">
      <c r="B1637" s="70" t="str">
        <f t="shared" si="203"/>
        <v>!!!</v>
      </c>
      <c r="C1637" s="265" t="str">
        <f>IF(ISERROR(IF(LEN(E1637)&gt;0,VLOOKUP(TEXT($E1637,0),'Angaben Stationen'!$E$14:$J$213,5,0),"")),"?",IF(LEN(E1637)&gt;0,VLOOKUP(TEXT($E1637,0),'Angaben Stationen'!$E$14:$J$213,5,0),""))</f>
        <v/>
      </c>
      <c r="D1637" s="232" t="str">
        <f>IF(ISERROR(IF(LEN(E1637)&gt;0,VLOOKUP(TEXT($E1637,0),'Angaben Stationen'!$E$14:$J$213,6,0),"")),"STATION IST NICHT VORHANDEN",IF(LEN(E1637)&gt;0,VLOOKUP(TEXT($E1637,0),'Angaben Stationen'!$E$14:$J$213,6,0),""))</f>
        <v/>
      </c>
      <c r="E1637" s="287"/>
      <c r="F1637" s="234"/>
      <c r="G1637" s="234"/>
      <c r="H1637" s="263"/>
      <c r="I1637" s="169"/>
      <c r="K1637" s="445" t="str">
        <f t="shared" si="204"/>
        <v>Leer</v>
      </c>
      <c r="L1637" s="445" t="str">
        <f>VLOOKUP($D1637,{"29 - Psychiatrie (Erwachsene)","BGI";"297 - stationsäquivalente Behandlung in der Erwachsenenpsychiatrie (29)","BGI";"30 - Kinder- und Jugendpsychiatrie","BGII";"307 - stationsäquivalente Behandlung in der Kinder- und Jugendpsychiatrie (30)","BGII";"31 - Psychosomatik","BGI";"","Leer"},2,0)</f>
        <v>Leer</v>
      </c>
      <c r="M1637" s="445">
        <f t="shared" si="201"/>
        <v>0</v>
      </c>
      <c r="N1637" s="445">
        <f t="shared" si="202"/>
        <v>0</v>
      </c>
      <c r="O1637" s="445">
        <f t="shared" si="205"/>
        <v>0</v>
      </c>
      <c r="P1637" s="445">
        <f t="shared" si="206"/>
        <v>0</v>
      </c>
      <c r="Q1637" s="445">
        <f t="shared" si="207"/>
        <v>0</v>
      </c>
      <c r="R1637" s="415" t="str">
        <f t="shared" si="208"/>
        <v>Leer</v>
      </c>
      <c r="S1637" s="445">
        <f>IF('Angaben KH-Standort'!D$29='A4'!D1637,IF('Angaben KH-Standort'!E$29="Ja",1,0),0)</f>
        <v>0</v>
      </c>
      <c r="T1637" s="445">
        <f>IF('Angaben KH-Standort'!D$30='A4'!D1637,IF('Angaben KH-Standort'!E$30="Ja",1,0),0)</f>
        <v>0</v>
      </c>
      <c r="U1637" s="445">
        <f>IF('Angaben KH-Standort'!D$31='A4'!D1637,IF('Angaben KH-Standort'!E$31="Ja",1,0),0)</f>
        <v>0</v>
      </c>
    </row>
    <row r="1638" spans="2:21" ht="15" customHeight="1" x14ac:dyDescent="0.3">
      <c r="B1638" s="70" t="str">
        <f t="shared" si="203"/>
        <v>!!!</v>
      </c>
      <c r="C1638" s="265" t="str">
        <f>IF(ISERROR(IF(LEN(E1638)&gt;0,VLOOKUP(TEXT($E1638,0),'Angaben Stationen'!$E$14:$J$213,5,0),"")),"?",IF(LEN(E1638)&gt;0,VLOOKUP(TEXT($E1638,0),'Angaben Stationen'!$E$14:$J$213,5,0),""))</f>
        <v/>
      </c>
      <c r="D1638" s="232" t="str">
        <f>IF(ISERROR(IF(LEN(E1638)&gt;0,VLOOKUP(TEXT($E1638,0),'Angaben Stationen'!$E$14:$J$213,6,0),"")),"STATION IST NICHT VORHANDEN",IF(LEN(E1638)&gt;0,VLOOKUP(TEXT($E1638,0),'Angaben Stationen'!$E$14:$J$213,6,0),""))</f>
        <v/>
      </c>
      <c r="E1638" s="287"/>
      <c r="F1638" s="234"/>
      <c r="G1638" s="234"/>
      <c r="H1638" s="263"/>
      <c r="I1638" s="169"/>
      <c r="K1638" s="445" t="str">
        <f t="shared" si="204"/>
        <v>Leer</v>
      </c>
      <c r="L1638" s="445" t="str">
        <f>VLOOKUP($D1638,{"29 - Psychiatrie (Erwachsene)","BGI";"297 - stationsäquivalente Behandlung in der Erwachsenenpsychiatrie (29)","BGI";"30 - Kinder- und Jugendpsychiatrie","BGII";"307 - stationsäquivalente Behandlung in der Kinder- und Jugendpsychiatrie (30)","BGII";"31 - Psychosomatik","BGI";"","Leer"},2,0)</f>
        <v>Leer</v>
      </c>
      <c r="M1638" s="445">
        <f t="shared" si="201"/>
        <v>0</v>
      </c>
      <c r="N1638" s="445">
        <f t="shared" si="202"/>
        <v>0</v>
      </c>
      <c r="O1638" s="445">
        <f t="shared" si="205"/>
        <v>0</v>
      </c>
      <c r="P1638" s="445">
        <f t="shared" si="206"/>
        <v>0</v>
      </c>
      <c r="Q1638" s="445">
        <f t="shared" si="207"/>
        <v>0</v>
      </c>
      <c r="R1638" s="415" t="str">
        <f t="shared" si="208"/>
        <v>Leer</v>
      </c>
      <c r="S1638" s="445">
        <f>IF('Angaben KH-Standort'!D$29='A4'!D1638,IF('Angaben KH-Standort'!E$29="Ja",1,0),0)</f>
        <v>0</v>
      </c>
      <c r="T1638" s="445">
        <f>IF('Angaben KH-Standort'!D$30='A4'!D1638,IF('Angaben KH-Standort'!E$30="Ja",1,0),0)</f>
        <v>0</v>
      </c>
      <c r="U1638" s="445">
        <f>IF('Angaben KH-Standort'!D$31='A4'!D1638,IF('Angaben KH-Standort'!E$31="Ja",1,0),0)</f>
        <v>0</v>
      </c>
    </row>
    <row r="1639" spans="2:21" ht="15" customHeight="1" x14ac:dyDescent="0.3">
      <c r="B1639" s="70" t="str">
        <f t="shared" si="203"/>
        <v>!!!</v>
      </c>
      <c r="C1639" s="265" t="str">
        <f>IF(ISERROR(IF(LEN(E1639)&gt;0,VLOOKUP(TEXT($E1639,0),'Angaben Stationen'!$E$14:$J$213,5,0),"")),"?",IF(LEN(E1639)&gt;0,VLOOKUP(TEXT($E1639,0),'Angaben Stationen'!$E$14:$J$213,5,0),""))</f>
        <v/>
      </c>
      <c r="D1639" s="232" t="str">
        <f>IF(ISERROR(IF(LEN(E1639)&gt;0,VLOOKUP(TEXT($E1639,0),'Angaben Stationen'!$E$14:$J$213,6,0),"")),"STATION IST NICHT VORHANDEN",IF(LEN(E1639)&gt;0,VLOOKUP(TEXT($E1639,0),'Angaben Stationen'!$E$14:$J$213,6,0),""))</f>
        <v/>
      </c>
      <c r="E1639" s="287"/>
      <c r="F1639" s="234"/>
      <c r="G1639" s="234"/>
      <c r="H1639" s="263"/>
      <c r="I1639" s="169"/>
      <c r="K1639" s="445" t="str">
        <f t="shared" si="204"/>
        <v>Leer</v>
      </c>
      <c r="L1639" s="445" t="str">
        <f>VLOOKUP($D1639,{"29 - Psychiatrie (Erwachsene)","BGI";"297 - stationsäquivalente Behandlung in der Erwachsenenpsychiatrie (29)","BGI";"30 - Kinder- und Jugendpsychiatrie","BGII";"307 - stationsäquivalente Behandlung in der Kinder- und Jugendpsychiatrie (30)","BGII";"31 - Psychosomatik","BGI";"","Leer"},2,0)</f>
        <v>Leer</v>
      </c>
      <c r="M1639" s="445">
        <f t="shared" si="201"/>
        <v>0</v>
      </c>
      <c r="N1639" s="445">
        <f t="shared" si="202"/>
        <v>0</v>
      </c>
      <c r="O1639" s="445">
        <f t="shared" si="205"/>
        <v>0</v>
      </c>
      <c r="P1639" s="445">
        <f t="shared" si="206"/>
        <v>0</v>
      </c>
      <c r="Q1639" s="445">
        <f t="shared" si="207"/>
        <v>0</v>
      </c>
      <c r="R1639" s="415" t="str">
        <f t="shared" si="208"/>
        <v>Leer</v>
      </c>
      <c r="S1639" s="445">
        <f>IF('Angaben KH-Standort'!D$29='A4'!D1639,IF('Angaben KH-Standort'!E$29="Ja",1,0),0)</f>
        <v>0</v>
      </c>
      <c r="T1639" s="445">
        <f>IF('Angaben KH-Standort'!D$30='A4'!D1639,IF('Angaben KH-Standort'!E$30="Ja",1,0),0)</f>
        <v>0</v>
      </c>
      <c r="U1639" s="445">
        <f>IF('Angaben KH-Standort'!D$31='A4'!D1639,IF('Angaben KH-Standort'!E$31="Ja",1,0),0)</f>
        <v>0</v>
      </c>
    </row>
    <row r="1640" spans="2:21" ht="15" customHeight="1" x14ac:dyDescent="0.3">
      <c r="B1640" s="70" t="str">
        <f t="shared" si="203"/>
        <v>!!!</v>
      </c>
      <c r="C1640" s="265" t="str">
        <f>IF(ISERROR(IF(LEN(E1640)&gt;0,VLOOKUP(TEXT($E1640,0),'Angaben Stationen'!$E$14:$J$213,5,0),"")),"?",IF(LEN(E1640)&gt;0,VLOOKUP(TEXT($E1640,0),'Angaben Stationen'!$E$14:$J$213,5,0),""))</f>
        <v/>
      </c>
      <c r="D1640" s="232" t="str">
        <f>IF(ISERROR(IF(LEN(E1640)&gt;0,VLOOKUP(TEXT($E1640,0),'Angaben Stationen'!$E$14:$J$213,6,0),"")),"STATION IST NICHT VORHANDEN",IF(LEN(E1640)&gt;0,VLOOKUP(TEXT($E1640,0),'Angaben Stationen'!$E$14:$J$213,6,0),""))</f>
        <v/>
      </c>
      <c r="E1640" s="287"/>
      <c r="F1640" s="234"/>
      <c r="G1640" s="234"/>
      <c r="H1640" s="263"/>
      <c r="I1640" s="169"/>
      <c r="K1640" s="445" t="str">
        <f t="shared" si="204"/>
        <v>Leer</v>
      </c>
      <c r="L1640" s="445" t="str">
        <f>VLOOKUP($D1640,{"29 - Psychiatrie (Erwachsene)","BGI";"297 - stationsäquivalente Behandlung in der Erwachsenenpsychiatrie (29)","BGI";"30 - Kinder- und Jugendpsychiatrie","BGII";"307 - stationsäquivalente Behandlung in der Kinder- und Jugendpsychiatrie (30)","BGII";"31 - Psychosomatik","BGI";"","Leer"},2,0)</f>
        <v>Leer</v>
      </c>
      <c r="M1640" s="445">
        <f t="shared" si="201"/>
        <v>0</v>
      </c>
      <c r="N1640" s="445">
        <f t="shared" si="202"/>
        <v>0</v>
      </c>
      <c r="O1640" s="445">
        <f t="shared" si="205"/>
        <v>0</v>
      </c>
      <c r="P1640" s="445">
        <f t="shared" si="206"/>
        <v>0</v>
      </c>
      <c r="Q1640" s="445">
        <f t="shared" si="207"/>
        <v>0</v>
      </c>
      <c r="R1640" s="415" t="str">
        <f t="shared" si="208"/>
        <v>Leer</v>
      </c>
      <c r="S1640" s="445">
        <f>IF('Angaben KH-Standort'!D$29='A4'!D1640,IF('Angaben KH-Standort'!E$29="Ja",1,0),0)</f>
        <v>0</v>
      </c>
      <c r="T1640" s="445">
        <f>IF('Angaben KH-Standort'!D$30='A4'!D1640,IF('Angaben KH-Standort'!E$30="Ja",1,0),0)</f>
        <v>0</v>
      </c>
      <c r="U1640" s="445">
        <f>IF('Angaben KH-Standort'!D$31='A4'!D1640,IF('Angaben KH-Standort'!E$31="Ja",1,0),0)</f>
        <v>0</v>
      </c>
    </row>
    <row r="1641" spans="2:21" ht="15" customHeight="1" x14ac:dyDescent="0.3">
      <c r="B1641" s="70" t="str">
        <f t="shared" si="203"/>
        <v>!!!</v>
      </c>
      <c r="C1641" s="265" t="str">
        <f>IF(ISERROR(IF(LEN(E1641)&gt;0,VLOOKUP(TEXT($E1641,0),'Angaben Stationen'!$E$14:$J$213,5,0),"")),"?",IF(LEN(E1641)&gt;0,VLOOKUP(TEXT($E1641,0),'Angaben Stationen'!$E$14:$J$213,5,0),""))</f>
        <v/>
      </c>
      <c r="D1641" s="232" t="str">
        <f>IF(ISERROR(IF(LEN(E1641)&gt;0,VLOOKUP(TEXT($E1641,0),'Angaben Stationen'!$E$14:$J$213,6,0),"")),"STATION IST NICHT VORHANDEN",IF(LEN(E1641)&gt;0,VLOOKUP(TEXT($E1641,0),'Angaben Stationen'!$E$14:$J$213,6,0),""))</f>
        <v/>
      </c>
      <c r="E1641" s="287"/>
      <c r="F1641" s="234"/>
      <c r="G1641" s="234"/>
      <c r="H1641" s="263"/>
      <c r="I1641" s="169"/>
      <c r="K1641" s="445" t="str">
        <f t="shared" si="204"/>
        <v>Leer</v>
      </c>
      <c r="L1641" s="445" t="str">
        <f>VLOOKUP($D1641,{"29 - Psychiatrie (Erwachsene)","BGI";"297 - stationsäquivalente Behandlung in der Erwachsenenpsychiatrie (29)","BGI";"30 - Kinder- und Jugendpsychiatrie","BGII";"307 - stationsäquivalente Behandlung in der Kinder- und Jugendpsychiatrie (30)","BGII";"31 - Psychosomatik","BGI";"","Leer"},2,0)</f>
        <v>Leer</v>
      </c>
      <c r="M1641" s="445">
        <f t="shared" si="201"/>
        <v>0</v>
      </c>
      <c r="N1641" s="445">
        <f t="shared" si="202"/>
        <v>0</v>
      </c>
      <c r="O1641" s="445">
        <f t="shared" si="205"/>
        <v>0</v>
      </c>
      <c r="P1641" s="445">
        <f t="shared" si="206"/>
        <v>0</v>
      </c>
      <c r="Q1641" s="445">
        <f t="shared" si="207"/>
        <v>0</v>
      </c>
      <c r="R1641" s="415" t="str">
        <f t="shared" si="208"/>
        <v>Leer</v>
      </c>
      <c r="S1641" s="445">
        <f>IF('Angaben KH-Standort'!D$29='A4'!D1641,IF('Angaben KH-Standort'!E$29="Ja",1,0),0)</f>
        <v>0</v>
      </c>
      <c r="T1641" s="445">
        <f>IF('Angaben KH-Standort'!D$30='A4'!D1641,IF('Angaben KH-Standort'!E$30="Ja",1,0),0)</f>
        <v>0</v>
      </c>
      <c r="U1641" s="445">
        <f>IF('Angaben KH-Standort'!D$31='A4'!D1641,IF('Angaben KH-Standort'!E$31="Ja",1,0),0)</f>
        <v>0</v>
      </c>
    </row>
    <row r="1642" spans="2:21" ht="15" customHeight="1" x14ac:dyDescent="0.3">
      <c r="B1642" s="70" t="str">
        <f t="shared" si="203"/>
        <v>!!!</v>
      </c>
      <c r="C1642" s="265" t="str">
        <f>IF(ISERROR(IF(LEN(E1642)&gt;0,VLOOKUP(TEXT($E1642,0),'Angaben Stationen'!$E$14:$J$213,5,0),"")),"?",IF(LEN(E1642)&gt;0,VLOOKUP(TEXT($E1642,0),'Angaben Stationen'!$E$14:$J$213,5,0),""))</f>
        <v/>
      </c>
      <c r="D1642" s="232" t="str">
        <f>IF(ISERROR(IF(LEN(E1642)&gt;0,VLOOKUP(TEXT($E1642,0),'Angaben Stationen'!$E$14:$J$213,6,0),"")),"STATION IST NICHT VORHANDEN",IF(LEN(E1642)&gt;0,VLOOKUP(TEXT($E1642,0),'Angaben Stationen'!$E$14:$J$213,6,0),""))</f>
        <v/>
      </c>
      <c r="E1642" s="287"/>
      <c r="F1642" s="234"/>
      <c r="G1642" s="234"/>
      <c r="H1642" s="263"/>
      <c r="I1642" s="169"/>
      <c r="K1642" s="445" t="str">
        <f t="shared" si="204"/>
        <v>Leer</v>
      </c>
      <c r="L1642" s="445" t="str">
        <f>VLOOKUP($D1642,{"29 - Psychiatrie (Erwachsene)","BGI";"297 - stationsäquivalente Behandlung in der Erwachsenenpsychiatrie (29)","BGI";"30 - Kinder- und Jugendpsychiatrie","BGII";"307 - stationsäquivalente Behandlung in der Kinder- und Jugendpsychiatrie (30)","BGII";"31 - Psychosomatik","BGI";"","Leer"},2,0)</f>
        <v>Leer</v>
      </c>
      <c r="M1642" s="445">
        <f t="shared" si="201"/>
        <v>0</v>
      </c>
      <c r="N1642" s="445">
        <f t="shared" si="202"/>
        <v>0</v>
      </c>
      <c r="O1642" s="445">
        <f t="shared" si="205"/>
        <v>0</v>
      </c>
      <c r="P1642" s="445">
        <f t="shared" si="206"/>
        <v>0</v>
      </c>
      <c r="Q1642" s="445">
        <f t="shared" si="207"/>
        <v>0</v>
      </c>
      <c r="R1642" s="415" t="str">
        <f t="shared" si="208"/>
        <v>Leer</v>
      </c>
      <c r="S1642" s="445">
        <f>IF('Angaben KH-Standort'!D$29='A4'!D1642,IF('Angaben KH-Standort'!E$29="Ja",1,0),0)</f>
        <v>0</v>
      </c>
      <c r="T1642" s="445">
        <f>IF('Angaben KH-Standort'!D$30='A4'!D1642,IF('Angaben KH-Standort'!E$30="Ja",1,0),0)</f>
        <v>0</v>
      </c>
      <c r="U1642" s="445">
        <f>IF('Angaben KH-Standort'!D$31='A4'!D1642,IF('Angaben KH-Standort'!E$31="Ja",1,0),0)</f>
        <v>0</v>
      </c>
    </row>
    <row r="1643" spans="2:21" ht="15" customHeight="1" x14ac:dyDescent="0.3">
      <c r="B1643" s="70" t="str">
        <f t="shared" si="203"/>
        <v>!!!</v>
      </c>
      <c r="C1643" s="265" t="str">
        <f>IF(ISERROR(IF(LEN(E1643)&gt;0,VLOOKUP(TEXT($E1643,0),'Angaben Stationen'!$E$14:$J$213,5,0),"")),"?",IF(LEN(E1643)&gt;0,VLOOKUP(TEXT($E1643,0),'Angaben Stationen'!$E$14:$J$213,5,0),""))</f>
        <v/>
      </c>
      <c r="D1643" s="232" t="str">
        <f>IF(ISERROR(IF(LEN(E1643)&gt;0,VLOOKUP(TEXT($E1643,0),'Angaben Stationen'!$E$14:$J$213,6,0),"")),"STATION IST NICHT VORHANDEN",IF(LEN(E1643)&gt;0,VLOOKUP(TEXT($E1643,0),'Angaben Stationen'!$E$14:$J$213,6,0),""))</f>
        <v/>
      </c>
      <c r="E1643" s="287"/>
      <c r="F1643" s="234"/>
      <c r="G1643" s="234"/>
      <c r="H1643" s="263"/>
      <c r="I1643" s="169"/>
      <c r="K1643" s="445" t="str">
        <f t="shared" si="204"/>
        <v>Leer</v>
      </c>
      <c r="L1643" s="445" t="str">
        <f>VLOOKUP($D1643,{"29 - Psychiatrie (Erwachsene)","BGI";"297 - stationsäquivalente Behandlung in der Erwachsenenpsychiatrie (29)","BGI";"30 - Kinder- und Jugendpsychiatrie","BGII";"307 - stationsäquivalente Behandlung in der Kinder- und Jugendpsychiatrie (30)","BGII";"31 - Psychosomatik","BGI";"","Leer"},2,0)</f>
        <v>Leer</v>
      </c>
      <c r="M1643" s="445">
        <f t="shared" si="201"/>
        <v>0</v>
      </c>
      <c r="N1643" s="445">
        <f t="shared" si="202"/>
        <v>0</v>
      </c>
      <c r="O1643" s="445">
        <f t="shared" si="205"/>
        <v>0</v>
      </c>
      <c r="P1643" s="445">
        <f t="shared" si="206"/>
        <v>0</v>
      </c>
      <c r="Q1643" s="445">
        <f t="shared" si="207"/>
        <v>0</v>
      </c>
      <c r="R1643" s="415" t="str">
        <f t="shared" si="208"/>
        <v>Leer</v>
      </c>
      <c r="S1643" s="445">
        <f>IF('Angaben KH-Standort'!D$29='A4'!D1643,IF('Angaben KH-Standort'!E$29="Ja",1,0),0)</f>
        <v>0</v>
      </c>
      <c r="T1643" s="445">
        <f>IF('Angaben KH-Standort'!D$30='A4'!D1643,IF('Angaben KH-Standort'!E$30="Ja",1,0),0)</f>
        <v>0</v>
      </c>
      <c r="U1643" s="445">
        <f>IF('Angaben KH-Standort'!D$31='A4'!D1643,IF('Angaben KH-Standort'!E$31="Ja",1,0),0)</f>
        <v>0</v>
      </c>
    </row>
    <row r="1644" spans="2:21" ht="15" customHeight="1" x14ac:dyDescent="0.3">
      <c r="B1644" s="70" t="str">
        <f t="shared" si="203"/>
        <v>!!!</v>
      </c>
      <c r="C1644" s="265" t="str">
        <f>IF(ISERROR(IF(LEN(E1644)&gt;0,VLOOKUP(TEXT($E1644,0),'Angaben Stationen'!$E$14:$J$213,5,0),"")),"?",IF(LEN(E1644)&gt;0,VLOOKUP(TEXT($E1644,0),'Angaben Stationen'!$E$14:$J$213,5,0),""))</f>
        <v/>
      </c>
      <c r="D1644" s="232" t="str">
        <f>IF(ISERROR(IF(LEN(E1644)&gt;0,VLOOKUP(TEXT($E1644,0),'Angaben Stationen'!$E$14:$J$213,6,0),"")),"STATION IST NICHT VORHANDEN",IF(LEN(E1644)&gt;0,VLOOKUP(TEXT($E1644,0),'Angaben Stationen'!$E$14:$J$213,6,0),""))</f>
        <v/>
      </c>
      <c r="E1644" s="287"/>
      <c r="F1644" s="234"/>
      <c r="G1644" s="234"/>
      <c r="H1644" s="263"/>
      <c r="I1644" s="169"/>
      <c r="K1644" s="445" t="str">
        <f t="shared" si="204"/>
        <v>Leer</v>
      </c>
      <c r="L1644" s="445" t="str">
        <f>VLOOKUP($D1644,{"29 - Psychiatrie (Erwachsene)","BGI";"297 - stationsäquivalente Behandlung in der Erwachsenenpsychiatrie (29)","BGI";"30 - Kinder- und Jugendpsychiatrie","BGII";"307 - stationsäquivalente Behandlung in der Kinder- und Jugendpsychiatrie (30)","BGII";"31 - Psychosomatik","BGI";"","Leer"},2,0)</f>
        <v>Leer</v>
      </c>
      <c r="M1644" s="445">
        <f t="shared" si="201"/>
        <v>0</v>
      </c>
      <c r="N1644" s="445">
        <f t="shared" si="202"/>
        <v>0</v>
      </c>
      <c r="O1644" s="445">
        <f t="shared" si="205"/>
        <v>0</v>
      </c>
      <c r="P1644" s="445">
        <f t="shared" si="206"/>
        <v>0</v>
      </c>
      <c r="Q1644" s="445">
        <f t="shared" si="207"/>
        <v>0</v>
      </c>
      <c r="R1644" s="415" t="str">
        <f t="shared" si="208"/>
        <v>Leer</v>
      </c>
      <c r="S1644" s="445">
        <f>IF('Angaben KH-Standort'!D$29='A4'!D1644,IF('Angaben KH-Standort'!E$29="Ja",1,0),0)</f>
        <v>0</v>
      </c>
      <c r="T1644" s="445">
        <f>IF('Angaben KH-Standort'!D$30='A4'!D1644,IF('Angaben KH-Standort'!E$30="Ja",1,0),0)</f>
        <v>0</v>
      </c>
      <c r="U1644" s="445">
        <f>IF('Angaben KH-Standort'!D$31='A4'!D1644,IF('Angaben KH-Standort'!E$31="Ja",1,0),0)</f>
        <v>0</v>
      </c>
    </row>
    <row r="1645" spans="2:21" ht="15" customHeight="1" x14ac:dyDescent="0.3">
      <c r="B1645" s="70" t="str">
        <f t="shared" si="203"/>
        <v>!!!</v>
      </c>
      <c r="C1645" s="265" t="str">
        <f>IF(ISERROR(IF(LEN(E1645)&gt;0,VLOOKUP(TEXT($E1645,0),'Angaben Stationen'!$E$14:$J$213,5,0),"")),"?",IF(LEN(E1645)&gt;0,VLOOKUP(TEXT($E1645,0),'Angaben Stationen'!$E$14:$J$213,5,0),""))</f>
        <v/>
      </c>
      <c r="D1645" s="232" t="str">
        <f>IF(ISERROR(IF(LEN(E1645)&gt;0,VLOOKUP(TEXT($E1645,0),'Angaben Stationen'!$E$14:$J$213,6,0),"")),"STATION IST NICHT VORHANDEN",IF(LEN(E1645)&gt;0,VLOOKUP(TEXT($E1645,0),'Angaben Stationen'!$E$14:$J$213,6,0),""))</f>
        <v/>
      </c>
      <c r="E1645" s="287"/>
      <c r="F1645" s="234"/>
      <c r="G1645" s="234"/>
      <c r="H1645" s="263"/>
      <c r="I1645" s="169"/>
      <c r="K1645" s="445" t="str">
        <f t="shared" si="204"/>
        <v>Leer</v>
      </c>
      <c r="L1645" s="445" t="str">
        <f>VLOOKUP($D1645,{"29 - Psychiatrie (Erwachsene)","BGI";"297 - stationsäquivalente Behandlung in der Erwachsenenpsychiatrie (29)","BGI";"30 - Kinder- und Jugendpsychiatrie","BGII";"307 - stationsäquivalente Behandlung in der Kinder- und Jugendpsychiatrie (30)","BGII";"31 - Psychosomatik","BGI";"","Leer"},2,0)</f>
        <v>Leer</v>
      </c>
      <c r="M1645" s="445">
        <f t="shared" si="201"/>
        <v>0</v>
      </c>
      <c r="N1645" s="445">
        <f t="shared" si="202"/>
        <v>0</v>
      </c>
      <c r="O1645" s="445">
        <f t="shared" si="205"/>
        <v>0</v>
      </c>
      <c r="P1645" s="445">
        <f t="shared" si="206"/>
        <v>0</v>
      </c>
      <c r="Q1645" s="445">
        <f t="shared" si="207"/>
        <v>0</v>
      </c>
      <c r="R1645" s="415" t="str">
        <f t="shared" si="208"/>
        <v>Leer</v>
      </c>
      <c r="S1645" s="445">
        <f>IF('Angaben KH-Standort'!D$29='A4'!D1645,IF('Angaben KH-Standort'!E$29="Ja",1,0),0)</f>
        <v>0</v>
      </c>
      <c r="T1645" s="445">
        <f>IF('Angaben KH-Standort'!D$30='A4'!D1645,IF('Angaben KH-Standort'!E$30="Ja",1,0),0)</f>
        <v>0</v>
      </c>
      <c r="U1645" s="445">
        <f>IF('Angaben KH-Standort'!D$31='A4'!D1645,IF('Angaben KH-Standort'!E$31="Ja",1,0),0)</f>
        <v>0</v>
      </c>
    </row>
    <row r="1646" spans="2:21" ht="15" customHeight="1" x14ac:dyDescent="0.3">
      <c r="B1646" s="70" t="str">
        <f t="shared" si="203"/>
        <v>!!!</v>
      </c>
      <c r="C1646" s="265" t="str">
        <f>IF(ISERROR(IF(LEN(E1646)&gt;0,VLOOKUP(TEXT($E1646,0),'Angaben Stationen'!$E$14:$J$213,5,0),"")),"?",IF(LEN(E1646)&gt;0,VLOOKUP(TEXT($E1646,0),'Angaben Stationen'!$E$14:$J$213,5,0),""))</f>
        <v/>
      </c>
      <c r="D1646" s="232" t="str">
        <f>IF(ISERROR(IF(LEN(E1646)&gt;0,VLOOKUP(TEXT($E1646,0),'Angaben Stationen'!$E$14:$J$213,6,0),"")),"STATION IST NICHT VORHANDEN",IF(LEN(E1646)&gt;0,VLOOKUP(TEXT($E1646,0),'Angaben Stationen'!$E$14:$J$213,6,0),""))</f>
        <v/>
      </c>
      <c r="E1646" s="287"/>
      <c r="F1646" s="234"/>
      <c r="G1646" s="234"/>
      <c r="H1646" s="263"/>
      <c r="I1646" s="169"/>
      <c r="K1646" s="445" t="str">
        <f t="shared" si="204"/>
        <v>Leer</v>
      </c>
      <c r="L1646" s="445" t="str">
        <f>VLOOKUP($D1646,{"29 - Psychiatrie (Erwachsene)","BGI";"297 - stationsäquivalente Behandlung in der Erwachsenenpsychiatrie (29)","BGI";"30 - Kinder- und Jugendpsychiatrie","BGII";"307 - stationsäquivalente Behandlung in der Kinder- und Jugendpsychiatrie (30)","BGII";"31 - Psychosomatik","BGI";"","Leer"},2,0)</f>
        <v>Leer</v>
      </c>
      <c r="M1646" s="445">
        <f t="shared" si="201"/>
        <v>0</v>
      </c>
      <c r="N1646" s="445">
        <f t="shared" si="202"/>
        <v>0</v>
      </c>
      <c r="O1646" s="445">
        <f t="shared" si="205"/>
        <v>0</v>
      </c>
      <c r="P1646" s="445">
        <f t="shared" si="206"/>
        <v>0</v>
      </c>
      <c r="Q1646" s="445">
        <f t="shared" si="207"/>
        <v>0</v>
      </c>
      <c r="R1646" s="415" t="str">
        <f t="shared" si="208"/>
        <v>Leer</v>
      </c>
      <c r="S1646" s="445">
        <f>IF('Angaben KH-Standort'!D$29='A4'!D1646,IF('Angaben KH-Standort'!E$29="Ja",1,0),0)</f>
        <v>0</v>
      </c>
      <c r="T1646" s="445">
        <f>IF('Angaben KH-Standort'!D$30='A4'!D1646,IF('Angaben KH-Standort'!E$30="Ja",1,0),0)</f>
        <v>0</v>
      </c>
      <c r="U1646" s="445">
        <f>IF('Angaben KH-Standort'!D$31='A4'!D1646,IF('Angaben KH-Standort'!E$31="Ja",1,0),0)</f>
        <v>0</v>
      </c>
    </row>
    <row r="1647" spans="2:21" ht="15" customHeight="1" x14ac:dyDescent="0.3">
      <c r="B1647" s="70" t="str">
        <f t="shared" si="203"/>
        <v>!!!</v>
      </c>
      <c r="C1647" s="265" t="str">
        <f>IF(ISERROR(IF(LEN(E1647)&gt;0,VLOOKUP(TEXT($E1647,0),'Angaben Stationen'!$E$14:$J$213,5,0),"")),"?",IF(LEN(E1647)&gt;0,VLOOKUP(TEXT($E1647,0),'Angaben Stationen'!$E$14:$J$213,5,0),""))</f>
        <v/>
      </c>
      <c r="D1647" s="232" t="str">
        <f>IF(ISERROR(IF(LEN(E1647)&gt;0,VLOOKUP(TEXT($E1647,0),'Angaben Stationen'!$E$14:$J$213,6,0),"")),"STATION IST NICHT VORHANDEN",IF(LEN(E1647)&gt;0,VLOOKUP(TEXT($E1647,0),'Angaben Stationen'!$E$14:$J$213,6,0),""))</f>
        <v/>
      </c>
      <c r="E1647" s="287"/>
      <c r="F1647" s="234"/>
      <c r="G1647" s="234"/>
      <c r="H1647" s="263"/>
      <c r="I1647" s="169"/>
      <c r="K1647" s="445" t="str">
        <f t="shared" si="204"/>
        <v>Leer</v>
      </c>
      <c r="L1647" s="445" t="str">
        <f>VLOOKUP($D1647,{"29 - Psychiatrie (Erwachsene)","BGI";"297 - stationsäquivalente Behandlung in der Erwachsenenpsychiatrie (29)","BGI";"30 - Kinder- und Jugendpsychiatrie","BGII";"307 - stationsäquivalente Behandlung in der Kinder- und Jugendpsychiatrie (30)","BGII";"31 - Psychosomatik","BGI";"","Leer"},2,0)</f>
        <v>Leer</v>
      </c>
      <c r="M1647" s="445">
        <f t="shared" si="201"/>
        <v>0</v>
      </c>
      <c r="N1647" s="445">
        <f t="shared" si="202"/>
        <v>0</v>
      </c>
      <c r="O1647" s="445">
        <f t="shared" si="205"/>
        <v>0</v>
      </c>
      <c r="P1647" s="445">
        <f t="shared" si="206"/>
        <v>0</v>
      </c>
      <c r="Q1647" s="445">
        <f t="shared" si="207"/>
        <v>0</v>
      </c>
      <c r="R1647" s="415" t="str">
        <f t="shared" si="208"/>
        <v>Leer</v>
      </c>
      <c r="S1647" s="445">
        <f>IF('Angaben KH-Standort'!D$29='A4'!D1647,IF('Angaben KH-Standort'!E$29="Ja",1,0),0)</f>
        <v>0</v>
      </c>
      <c r="T1647" s="445">
        <f>IF('Angaben KH-Standort'!D$30='A4'!D1647,IF('Angaben KH-Standort'!E$30="Ja",1,0),0)</f>
        <v>0</v>
      </c>
      <c r="U1647" s="445">
        <f>IF('Angaben KH-Standort'!D$31='A4'!D1647,IF('Angaben KH-Standort'!E$31="Ja",1,0),0)</f>
        <v>0</v>
      </c>
    </row>
    <row r="1648" spans="2:21" ht="15" customHeight="1" x14ac:dyDescent="0.3">
      <c r="B1648" s="70" t="str">
        <f t="shared" si="203"/>
        <v>!!!</v>
      </c>
      <c r="C1648" s="265" t="str">
        <f>IF(ISERROR(IF(LEN(E1648)&gt;0,VLOOKUP(TEXT($E1648,0),'Angaben Stationen'!$E$14:$J$213,5,0),"")),"?",IF(LEN(E1648)&gt;0,VLOOKUP(TEXT($E1648,0),'Angaben Stationen'!$E$14:$J$213,5,0),""))</f>
        <v/>
      </c>
      <c r="D1648" s="232" t="str">
        <f>IF(ISERROR(IF(LEN(E1648)&gt;0,VLOOKUP(TEXT($E1648,0),'Angaben Stationen'!$E$14:$J$213,6,0),"")),"STATION IST NICHT VORHANDEN",IF(LEN(E1648)&gt;0,VLOOKUP(TEXT($E1648,0),'Angaben Stationen'!$E$14:$J$213,6,0),""))</f>
        <v/>
      </c>
      <c r="E1648" s="287"/>
      <c r="F1648" s="234"/>
      <c r="G1648" s="234"/>
      <c r="H1648" s="263"/>
      <c r="I1648" s="169"/>
      <c r="K1648" s="445" t="str">
        <f t="shared" si="204"/>
        <v>Leer</v>
      </c>
      <c r="L1648" s="445" t="str">
        <f>VLOOKUP($D1648,{"29 - Psychiatrie (Erwachsene)","BGI";"297 - stationsäquivalente Behandlung in der Erwachsenenpsychiatrie (29)","BGI";"30 - Kinder- und Jugendpsychiatrie","BGII";"307 - stationsäquivalente Behandlung in der Kinder- und Jugendpsychiatrie (30)","BGII";"31 - Psychosomatik","BGI";"","Leer"},2,0)</f>
        <v>Leer</v>
      </c>
      <c r="M1648" s="445">
        <f t="shared" si="201"/>
        <v>0</v>
      </c>
      <c r="N1648" s="445">
        <f t="shared" si="202"/>
        <v>0</v>
      </c>
      <c r="O1648" s="445">
        <f t="shared" si="205"/>
        <v>0</v>
      </c>
      <c r="P1648" s="445">
        <f t="shared" si="206"/>
        <v>0</v>
      </c>
      <c r="Q1648" s="445">
        <f t="shared" si="207"/>
        <v>0</v>
      </c>
      <c r="R1648" s="415" t="str">
        <f t="shared" si="208"/>
        <v>Leer</v>
      </c>
      <c r="S1648" s="445">
        <f>IF('Angaben KH-Standort'!D$29='A4'!D1648,IF('Angaben KH-Standort'!E$29="Ja",1,0),0)</f>
        <v>0</v>
      </c>
      <c r="T1648" s="445">
        <f>IF('Angaben KH-Standort'!D$30='A4'!D1648,IF('Angaben KH-Standort'!E$30="Ja",1,0),0)</f>
        <v>0</v>
      </c>
      <c r="U1648" s="445">
        <f>IF('Angaben KH-Standort'!D$31='A4'!D1648,IF('Angaben KH-Standort'!E$31="Ja",1,0),0)</f>
        <v>0</v>
      </c>
    </row>
    <row r="1649" spans="2:21" ht="15" customHeight="1" x14ac:dyDescent="0.3">
      <c r="B1649" s="70" t="str">
        <f t="shared" si="203"/>
        <v>!!!</v>
      </c>
      <c r="C1649" s="265" t="str">
        <f>IF(ISERROR(IF(LEN(E1649)&gt;0,VLOOKUP(TEXT($E1649,0),'Angaben Stationen'!$E$14:$J$213,5,0),"")),"?",IF(LEN(E1649)&gt;0,VLOOKUP(TEXT($E1649,0),'Angaben Stationen'!$E$14:$J$213,5,0),""))</f>
        <v/>
      </c>
      <c r="D1649" s="232" t="str">
        <f>IF(ISERROR(IF(LEN(E1649)&gt;0,VLOOKUP(TEXT($E1649,0),'Angaben Stationen'!$E$14:$J$213,6,0),"")),"STATION IST NICHT VORHANDEN",IF(LEN(E1649)&gt;0,VLOOKUP(TEXT($E1649,0),'Angaben Stationen'!$E$14:$J$213,6,0),""))</f>
        <v/>
      </c>
      <c r="E1649" s="287"/>
      <c r="F1649" s="234"/>
      <c r="G1649" s="234"/>
      <c r="H1649" s="263"/>
      <c r="I1649" s="169"/>
      <c r="K1649" s="445" t="str">
        <f t="shared" si="204"/>
        <v>Leer</v>
      </c>
      <c r="L1649" s="445" t="str">
        <f>VLOOKUP($D1649,{"29 - Psychiatrie (Erwachsene)","BGI";"297 - stationsäquivalente Behandlung in der Erwachsenenpsychiatrie (29)","BGI";"30 - Kinder- und Jugendpsychiatrie","BGII";"307 - stationsäquivalente Behandlung in der Kinder- und Jugendpsychiatrie (30)","BGII";"31 - Psychosomatik","BGI";"","Leer"},2,0)</f>
        <v>Leer</v>
      </c>
      <c r="M1649" s="445">
        <f t="shared" si="201"/>
        <v>0</v>
      </c>
      <c r="N1649" s="445">
        <f t="shared" si="202"/>
        <v>0</v>
      </c>
      <c r="O1649" s="445">
        <f t="shared" si="205"/>
        <v>0</v>
      </c>
      <c r="P1649" s="445">
        <f t="shared" si="206"/>
        <v>0</v>
      </c>
      <c r="Q1649" s="445">
        <f t="shared" si="207"/>
        <v>0</v>
      </c>
      <c r="R1649" s="415" t="str">
        <f t="shared" si="208"/>
        <v>Leer</v>
      </c>
      <c r="S1649" s="445">
        <f>IF('Angaben KH-Standort'!D$29='A4'!D1649,IF('Angaben KH-Standort'!E$29="Ja",1,0),0)</f>
        <v>0</v>
      </c>
      <c r="T1649" s="445">
        <f>IF('Angaben KH-Standort'!D$30='A4'!D1649,IF('Angaben KH-Standort'!E$30="Ja",1,0),0)</f>
        <v>0</v>
      </c>
      <c r="U1649" s="445">
        <f>IF('Angaben KH-Standort'!D$31='A4'!D1649,IF('Angaben KH-Standort'!E$31="Ja",1,0),0)</f>
        <v>0</v>
      </c>
    </row>
    <row r="1650" spans="2:21" ht="15" customHeight="1" x14ac:dyDescent="0.3">
      <c r="B1650" s="70" t="str">
        <f t="shared" si="203"/>
        <v>!!!</v>
      </c>
      <c r="C1650" s="265" t="str">
        <f>IF(ISERROR(IF(LEN(E1650)&gt;0,VLOOKUP(TEXT($E1650,0),'Angaben Stationen'!$E$14:$J$213,5,0),"")),"?",IF(LEN(E1650)&gt;0,VLOOKUP(TEXT($E1650,0),'Angaben Stationen'!$E$14:$J$213,5,0),""))</f>
        <v/>
      </c>
      <c r="D1650" s="232" t="str">
        <f>IF(ISERROR(IF(LEN(E1650)&gt;0,VLOOKUP(TEXT($E1650,0),'Angaben Stationen'!$E$14:$J$213,6,0),"")),"STATION IST NICHT VORHANDEN",IF(LEN(E1650)&gt;0,VLOOKUP(TEXT($E1650,0),'Angaben Stationen'!$E$14:$J$213,6,0),""))</f>
        <v/>
      </c>
      <c r="E1650" s="287"/>
      <c r="F1650" s="234"/>
      <c r="G1650" s="234"/>
      <c r="H1650" s="263"/>
      <c r="I1650" s="169"/>
      <c r="K1650" s="445" t="str">
        <f t="shared" si="204"/>
        <v>Leer</v>
      </c>
      <c r="L1650" s="445" t="str">
        <f>VLOOKUP($D1650,{"29 - Psychiatrie (Erwachsene)","BGI";"297 - stationsäquivalente Behandlung in der Erwachsenenpsychiatrie (29)","BGI";"30 - Kinder- und Jugendpsychiatrie","BGII";"307 - stationsäquivalente Behandlung in der Kinder- und Jugendpsychiatrie (30)","BGII";"31 - Psychosomatik","BGI";"","Leer"},2,0)</f>
        <v>Leer</v>
      </c>
      <c r="M1650" s="445">
        <f t="shared" si="201"/>
        <v>0</v>
      </c>
      <c r="N1650" s="445">
        <f t="shared" si="202"/>
        <v>0</v>
      </c>
      <c r="O1650" s="445">
        <f t="shared" si="205"/>
        <v>0</v>
      </c>
      <c r="P1650" s="445">
        <f t="shared" si="206"/>
        <v>0</v>
      </c>
      <c r="Q1650" s="445">
        <f t="shared" si="207"/>
        <v>0</v>
      </c>
      <c r="R1650" s="415" t="str">
        <f t="shared" si="208"/>
        <v>Leer</v>
      </c>
      <c r="S1650" s="445">
        <f>IF('Angaben KH-Standort'!D$29='A4'!D1650,IF('Angaben KH-Standort'!E$29="Ja",1,0),0)</f>
        <v>0</v>
      </c>
      <c r="T1650" s="445">
        <f>IF('Angaben KH-Standort'!D$30='A4'!D1650,IF('Angaben KH-Standort'!E$30="Ja",1,0),0)</f>
        <v>0</v>
      </c>
      <c r="U1650" s="445">
        <f>IF('Angaben KH-Standort'!D$31='A4'!D1650,IF('Angaben KH-Standort'!E$31="Ja",1,0),0)</f>
        <v>0</v>
      </c>
    </row>
    <row r="1651" spans="2:21" ht="15" customHeight="1" x14ac:dyDescent="0.3">
      <c r="B1651" s="70" t="str">
        <f t="shared" si="203"/>
        <v>!!!</v>
      </c>
      <c r="C1651" s="265" t="str">
        <f>IF(ISERROR(IF(LEN(E1651)&gt;0,VLOOKUP(TEXT($E1651,0),'Angaben Stationen'!$E$14:$J$213,5,0),"")),"?",IF(LEN(E1651)&gt;0,VLOOKUP(TEXT($E1651,0),'Angaben Stationen'!$E$14:$J$213,5,0),""))</f>
        <v/>
      </c>
      <c r="D1651" s="232" t="str">
        <f>IF(ISERROR(IF(LEN(E1651)&gt;0,VLOOKUP(TEXT($E1651,0),'Angaben Stationen'!$E$14:$J$213,6,0),"")),"STATION IST NICHT VORHANDEN",IF(LEN(E1651)&gt;0,VLOOKUP(TEXT($E1651,0),'Angaben Stationen'!$E$14:$J$213,6,0),""))</f>
        <v/>
      </c>
      <c r="E1651" s="287"/>
      <c r="F1651" s="234"/>
      <c r="G1651" s="234"/>
      <c r="H1651" s="263"/>
      <c r="I1651" s="169"/>
      <c r="K1651" s="445" t="str">
        <f t="shared" si="204"/>
        <v>Leer</v>
      </c>
      <c r="L1651" s="445" t="str">
        <f>VLOOKUP($D1651,{"29 - Psychiatrie (Erwachsene)","BGI";"297 - stationsäquivalente Behandlung in der Erwachsenenpsychiatrie (29)","BGI";"30 - Kinder- und Jugendpsychiatrie","BGII";"307 - stationsäquivalente Behandlung in der Kinder- und Jugendpsychiatrie (30)","BGII";"31 - Psychosomatik","BGI";"","Leer"},2,0)</f>
        <v>Leer</v>
      </c>
      <c r="M1651" s="445">
        <f t="shared" si="201"/>
        <v>0</v>
      </c>
      <c r="N1651" s="445">
        <f t="shared" si="202"/>
        <v>0</v>
      </c>
      <c r="O1651" s="445">
        <f t="shared" si="205"/>
        <v>0</v>
      </c>
      <c r="P1651" s="445">
        <f t="shared" si="206"/>
        <v>0</v>
      </c>
      <c r="Q1651" s="445">
        <f t="shared" si="207"/>
        <v>0</v>
      </c>
      <c r="R1651" s="415" t="str">
        <f t="shared" si="208"/>
        <v>Leer</v>
      </c>
      <c r="S1651" s="445">
        <f>IF('Angaben KH-Standort'!D$29='A4'!D1651,IF('Angaben KH-Standort'!E$29="Ja",1,0),0)</f>
        <v>0</v>
      </c>
      <c r="T1651" s="445">
        <f>IF('Angaben KH-Standort'!D$30='A4'!D1651,IF('Angaben KH-Standort'!E$30="Ja",1,0),0)</f>
        <v>0</v>
      </c>
      <c r="U1651" s="445">
        <f>IF('Angaben KH-Standort'!D$31='A4'!D1651,IF('Angaben KH-Standort'!E$31="Ja",1,0),0)</f>
        <v>0</v>
      </c>
    </row>
    <row r="1652" spans="2:21" ht="15" customHeight="1" x14ac:dyDescent="0.3">
      <c r="B1652" s="70" t="str">
        <f t="shared" si="203"/>
        <v>!!!</v>
      </c>
      <c r="C1652" s="265" t="str">
        <f>IF(ISERROR(IF(LEN(E1652)&gt;0,VLOOKUP(TEXT($E1652,0),'Angaben Stationen'!$E$14:$J$213,5,0),"")),"?",IF(LEN(E1652)&gt;0,VLOOKUP(TEXT($E1652,0),'Angaben Stationen'!$E$14:$J$213,5,0),""))</f>
        <v/>
      </c>
      <c r="D1652" s="232" t="str">
        <f>IF(ISERROR(IF(LEN(E1652)&gt;0,VLOOKUP(TEXT($E1652,0),'Angaben Stationen'!$E$14:$J$213,6,0),"")),"STATION IST NICHT VORHANDEN",IF(LEN(E1652)&gt;0,VLOOKUP(TEXT($E1652,0),'Angaben Stationen'!$E$14:$J$213,6,0),""))</f>
        <v/>
      </c>
      <c r="E1652" s="287"/>
      <c r="F1652" s="234"/>
      <c r="G1652" s="234"/>
      <c r="H1652" s="263"/>
      <c r="I1652" s="169"/>
      <c r="K1652" s="445" t="str">
        <f t="shared" si="204"/>
        <v>Leer</v>
      </c>
      <c r="L1652" s="445" t="str">
        <f>VLOOKUP($D1652,{"29 - Psychiatrie (Erwachsene)","BGI";"297 - stationsäquivalente Behandlung in der Erwachsenenpsychiatrie (29)","BGI";"30 - Kinder- und Jugendpsychiatrie","BGII";"307 - stationsäquivalente Behandlung in der Kinder- und Jugendpsychiatrie (30)","BGII";"31 - Psychosomatik","BGI";"","Leer"},2,0)</f>
        <v>Leer</v>
      </c>
      <c r="M1652" s="445">
        <f t="shared" si="201"/>
        <v>0</v>
      </c>
      <c r="N1652" s="445">
        <f t="shared" si="202"/>
        <v>0</v>
      </c>
      <c r="O1652" s="445">
        <f t="shared" si="205"/>
        <v>0</v>
      </c>
      <c r="P1652" s="445">
        <f t="shared" si="206"/>
        <v>0</v>
      </c>
      <c r="Q1652" s="445">
        <f t="shared" si="207"/>
        <v>0</v>
      </c>
      <c r="R1652" s="415" t="str">
        <f t="shared" si="208"/>
        <v>Leer</v>
      </c>
      <c r="S1652" s="445">
        <f>IF('Angaben KH-Standort'!D$29='A4'!D1652,IF('Angaben KH-Standort'!E$29="Ja",1,0),0)</f>
        <v>0</v>
      </c>
      <c r="T1652" s="445">
        <f>IF('Angaben KH-Standort'!D$30='A4'!D1652,IF('Angaben KH-Standort'!E$30="Ja",1,0),0)</f>
        <v>0</v>
      </c>
      <c r="U1652" s="445">
        <f>IF('Angaben KH-Standort'!D$31='A4'!D1652,IF('Angaben KH-Standort'!E$31="Ja",1,0),0)</f>
        <v>0</v>
      </c>
    </row>
    <row r="1653" spans="2:21" ht="15" customHeight="1" x14ac:dyDescent="0.3">
      <c r="B1653" s="70" t="str">
        <f t="shared" si="203"/>
        <v>!!!</v>
      </c>
      <c r="C1653" s="265" t="str">
        <f>IF(ISERROR(IF(LEN(E1653)&gt;0,VLOOKUP(TEXT($E1653,0),'Angaben Stationen'!$E$14:$J$213,5,0),"")),"?",IF(LEN(E1653)&gt;0,VLOOKUP(TEXT($E1653,0),'Angaben Stationen'!$E$14:$J$213,5,0),""))</f>
        <v/>
      </c>
      <c r="D1653" s="232" t="str">
        <f>IF(ISERROR(IF(LEN(E1653)&gt;0,VLOOKUP(TEXT($E1653,0),'Angaben Stationen'!$E$14:$J$213,6,0),"")),"STATION IST NICHT VORHANDEN",IF(LEN(E1653)&gt;0,VLOOKUP(TEXT($E1653,0),'Angaben Stationen'!$E$14:$J$213,6,0),""))</f>
        <v/>
      </c>
      <c r="E1653" s="287"/>
      <c r="F1653" s="234"/>
      <c r="G1653" s="234"/>
      <c r="H1653" s="263"/>
      <c r="I1653" s="169"/>
      <c r="K1653" s="445" t="str">
        <f t="shared" si="204"/>
        <v>Leer</v>
      </c>
      <c r="L1653" s="445" t="str">
        <f>VLOOKUP($D1653,{"29 - Psychiatrie (Erwachsene)","BGI";"297 - stationsäquivalente Behandlung in der Erwachsenenpsychiatrie (29)","BGI";"30 - Kinder- und Jugendpsychiatrie","BGII";"307 - stationsäquivalente Behandlung in der Kinder- und Jugendpsychiatrie (30)","BGII";"31 - Psychosomatik","BGI";"","Leer"},2,0)</f>
        <v>Leer</v>
      </c>
      <c r="M1653" s="445">
        <f t="shared" si="201"/>
        <v>0</v>
      </c>
      <c r="N1653" s="445">
        <f t="shared" si="202"/>
        <v>0</v>
      </c>
      <c r="O1653" s="445">
        <f t="shared" si="205"/>
        <v>0</v>
      </c>
      <c r="P1653" s="445">
        <f t="shared" si="206"/>
        <v>0</v>
      </c>
      <c r="Q1653" s="445">
        <f t="shared" si="207"/>
        <v>0</v>
      </c>
      <c r="R1653" s="415" t="str">
        <f t="shared" si="208"/>
        <v>Leer</v>
      </c>
      <c r="S1653" s="445">
        <f>IF('Angaben KH-Standort'!D$29='A4'!D1653,IF('Angaben KH-Standort'!E$29="Ja",1,0),0)</f>
        <v>0</v>
      </c>
      <c r="T1653" s="445">
        <f>IF('Angaben KH-Standort'!D$30='A4'!D1653,IF('Angaben KH-Standort'!E$30="Ja",1,0),0)</f>
        <v>0</v>
      </c>
      <c r="U1653" s="445">
        <f>IF('Angaben KH-Standort'!D$31='A4'!D1653,IF('Angaben KH-Standort'!E$31="Ja",1,0),0)</f>
        <v>0</v>
      </c>
    </row>
    <row r="1654" spans="2:21" ht="15" customHeight="1" x14ac:dyDescent="0.3">
      <c r="B1654" s="70" t="str">
        <f t="shared" si="203"/>
        <v>!!!</v>
      </c>
      <c r="C1654" s="265" t="str">
        <f>IF(ISERROR(IF(LEN(E1654)&gt;0,VLOOKUP(TEXT($E1654,0),'Angaben Stationen'!$E$14:$J$213,5,0),"")),"?",IF(LEN(E1654)&gt;0,VLOOKUP(TEXT($E1654,0),'Angaben Stationen'!$E$14:$J$213,5,0),""))</f>
        <v/>
      </c>
      <c r="D1654" s="232" t="str">
        <f>IF(ISERROR(IF(LEN(E1654)&gt;0,VLOOKUP(TEXT($E1654,0),'Angaben Stationen'!$E$14:$J$213,6,0),"")),"STATION IST NICHT VORHANDEN",IF(LEN(E1654)&gt;0,VLOOKUP(TEXT($E1654,0),'Angaben Stationen'!$E$14:$J$213,6,0),""))</f>
        <v/>
      </c>
      <c r="E1654" s="287"/>
      <c r="F1654" s="234"/>
      <c r="G1654" s="234"/>
      <c r="H1654" s="263"/>
      <c r="I1654" s="169"/>
      <c r="K1654" s="445" t="str">
        <f t="shared" si="204"/>
        <v>Leer</v>
      </c>
      <c r="L1654" s="445" t="str">
        <f>VLOOKUP($D1654,{"29 - Psychiatrie (Erwachsene)","BGI";"297 - stationsäquivalente Behandlung in der Erwachsenenpsychiatrie (29)","BGI";"30 - Kinder- und Jugendpsychiatrie","BGII";"307 - stationsäquivalente Behandlung in der Kinder- und Jugendpsychiatrie (30)","BGII";"31 - Psychosomatik","BGI";"","Leer"},2,0)</f>
        <v>Leer</v>
      </c>
      <c r="M1654" s="445">
        <f t="shared" si="201"/>
        <v>0</v>
      </c>
      <c r="N1654" s="445">
        <f t="shared" si="202"/>
        <v>0</v>
      </c>
      <c r="O1654" s="445">
        <f t="shared" si="205"/>
        <v>0</v>
      </c>
      <c r="P1654" s="445">
        <f t="shared" si="206"/>
        <v>0</v>
      </c>
      <c r="Q1654" s="445">
        <f t="shared" si="207"/>
        <v>0</v>
      </c>
      <c r="R1654" s="415" t="str">
        <f t="shared" si="208"/>
        <v>Leer</v>
      </c>
      <c r="S1654" s="445">
        <f>IF('Angaben KH-Standort'!D$29='A4'!D1654,IF('Angaben KH-Standort'!E$29="Ja",1,0),0)</f>
        <v>0</v>
      </c>
      <c r="T1654" s="445">
        <f>IF('Angaben KH-Standort'!D$30='A4'!D1654,IF('Angaben KH-Standort'!E$30="Ja",1,0),0)</f>
        <v>0</v>
      </c>
      <c r="U1654" s="445">
        <f>IF('Angaben KH-Standort'!D$31='A4'!D1654,IF('Angaben KH-Standort'!E$31="Ja",1,0),0)</f>
        <v>0</v>
      </c>
    </row>
    <row r="1655" spans="2:21" ht="15" customHeight="1" x14ac:dyDescent="0.3">
      <c r="B1655" s="70" t="str">
        <f t="shared" si="203"/>
        <v>!!!</v>
      </c>
      <c r="C1655" s="265" t="str">
        <f>IF(ISERROR(IF(LEN(E1655)&gt;0,VLOOKUP(TEXT($E1655,0),'Angaben Stationen'!$E$14:$J$213,5,0),"")),"?",IF(LEN(E1655)&gt;0,VLOOKUP(TEXT($E1655,0),'Angaben Stationen'!$E$14:$J$213,5,0),""))</f>
        <v/>
      </c>
      <c r="D1655" s="232" t="str">
        <f>IF(ISERROR(IF(LEN(E1655)&gt;0,VLOOKUP(TEXT($E1655,0),'Angaben Stationen'!$E$14:$J$213,6,0),"")),"STATION IST NICHT VORHANDEN",IF(LEN(E1655)&gt;0,VLOOKUP(TEXT($E1655,0),'Angaben Stationen'!$E$14:$J$213,6,0),""))</f>
        <v/>
      </c>
      <c r="E1655" s="287"/>
      <c r="F1655" s="234"/>
      <c r="G1655" s="234"/>
      <c r="H1655" s="263"/>
      <c r="I1655" s="169"/>
      <c r="K1655" s="445" t="str">
        <f t="shared" si="204"/>
        <v>Leer</v>
      </c>
      <c r="L1655" s="445" t="str">
        <f>VLOOKUP($D1655,{"29 - Psychiatrie (Erwachsene)","BGI";"297 - stationsäquivalente Behandlung in der Erwachsenenpsychiatrie (29)","BGI";"30 - Kinder- und Jugendpsychiatrie","BGII";"307 - stationsäquivalente Behandlung in der Kinder- und Jugendpsychiatrie (30)","BGII";"31 - Psychosomatik","BGI";"","Leer"},2,0)</f>
        <v>Leer</v>
      </c>
      <c r="M1655" s="445">
        <f t="shared" si="201"/>
        <v>0</v>
      </c>
      <c r="N1655" s="445">
        <f t="shared" si="202"/>
        <v>0</v>
      </c>
      <c r="O1655" s="445">
        <f t="shared" si="205"/>
        <v>0</v>
      </c>
      <c r="P1655" s="445">
        <f t="shared" si="206"/>
        <v>0</v>
      </c>
      <c r="Q1655" s="445">
        <f t="shared" si="207"/>
        <v>0</v>
      </c>
      <c r="R1655" s="415" t="str">
        <f t="shared" si="208"/>
        <v>Leer</v>
      </c>
      <c r="S1655" s="445">
        <f>IF('Angaben KH-Standort'!D$29='A4'!D1655,IF('Angaben KH-Standort'!E$29="Ja",1,0),0)</f>
        <v>0</v>
      </c>
      <c r="T1655" s="445">
        <f>IF('Angaben KH-Standort'!D$30='A4'!D1655,IF('Angaben KH-Standort'!E$30="Ja",1,0),0)</f>
        <v>0</v>
      </c>
      <c r="U1655" s="445">
        <f>IF('Angaben KH-Standort'!D$31='A4'!D1655,IF('Angaben KH-Standort'!E$31="Ja",1,0),0)</f>
        <v>0</v>
      </c>
    </row>
    <row r="1656" spans="2:21" ht="15" customHeight="1" x14ac:dyDescent="0.3">
      <c r="B1656" s="70" t="str">
        <f t="shared" si="203"/>
        <v>!!!</v>
      </c>
      <c r="C1656" s="265" t="str">
        <f>IF(ISERROR(IF(LEN(E1656)&gt;0,VLOOKUP(TEXT($E1656,0),'Angaben Stationen'!$E$14:$J$213,5,0),"")),"?",IF(LEN(E1656)&gt;0,VLOOKUP(TEXT($E1656,0),'Angaben Stationen'!$E$14:$J$213,5,0),""))</f>
        <v/>
      </c>
      <c r="D1656" s="232" t="str">
        <f>IF(ISERROR(IF(LEN(E1656)&gt;0,VLOOKUP(TEXT($E1656,0),'Angaben Stationen'!$E$14:$J$213,6,0),"")),"STATION IST NICHT VORHANDEN",IF(LEN(E1656)&gt;0,VLOOKUP(TEXT($E1656,0),'Angaben Stationen'!$E$14:$J$213,6,0),""))</f>
        <v/>
      </c>
      <c r="E1656" s="287"/>
      <c r="F1656" s="234"/>
      <c r="G1656" s="234"/>
      <c r="H1656" s="263"/>
      <c r="I1656" s="169"/>
      <c r="K1656" s="445" t="str">
        <f t="shared" si="204"/>
        <v>Leer</v>
      </c>
      <c r="L1656" s="445" t="str">
        <f>VLOOKUP($D1656,{"29 - Psychiatrie (Erwachsene)","BGI";"297 - stationsäquivalente Behandlung in der Erwachsenenpsychiatrie (29)","BGI";"30 - Kinder- und Jugendpsychiatrie","BGII";"307 - stationsäquivalente Behandlung in der Kinder- und Jugendpsychiatrie (30)","BGII";"31 - Psychosomatik","BGI";"","Leer"},2,0)</f>
        <v>Leer</v>
      </c>
      <c r="M1656" s="445">
        <f t="shared" si="201"/>
        <v>0</v>
      </c>
      <c r="N1656" s="445">
        <f t="shared" si="202"/>
        <v>0</v>
      </c>
      <c r="O1656" s="445">
        <f t="shared" si="205"/>
        <v>0</v>
      </c>
      <c r="P1656" s="445">
        <f t="shared" si="206"/>
        <v>0</v>
      </c>
      <c r="Q1656" s="445">
        <f t="shared" si="207"/>
        <v>0</v>
      </c>
      <c r="R1656" s="415" t="str">
        <f t="shared" si="208"/>
        <v>Leer</v>
      </c>
      <c r="S1656" s="445">
        <f>IF('Angaben KH-Standort'!D$29='A4'!D1656,IF('Angaben KH-Standort'!E$29="Ja",1,0),0)</f>
        <v>0</v>
      </c>
      <c r="T1656" s="445">
        <f>IF('Angaben KH-Standort'!D$30='A4'!D1656,IF('Angaben KH-Standort'!E$30="Ja",1,0),0)</f>
        <v>0</v>
      </c>
      <c r="U1656" s="445">
        <f>IF('Angaben KH-Standort'!D$31='A4'!D1656,IF('Angaben KH-Standort'!E$31="Ja",1,0),0)</f>
        <v>0</v>
      </c>
    </row>
    <row r="1657" spans="2:21" ht="15" customHeight="1" x14ac:dyDescent="0.3">
      <c r="B1657" s="70" t="str">
        <f t="shared" si="203"/>
        <v>!!!</v>
      </c>
      <c r="C1657" s="265" t="str">
        <f>IF(ISERROR(IF(LEN(E1657)&gt;0,VLOOKUP(TEXT($E1657,0),'Angaben Stationen'!$E$14:$J$213,5,0),"")),"?",IF(LEN(E1657)&gt;0,VLOOKUP(TEXT($E1657,0),'Angaben Stationen'!$E$14:$J$213,5,0),""))</f>
        <v/>
      </c>
      <c r="D1657" s="232" t="str">
        <f>IF(ISERROR(IF(LEN(E1657)&gt;0,VLOOKUP(TEXT($E1657,0),'Angaben Stationen'!$E$14:$J$213,6,0),"")),"STATION IST NICHT VORHANDEN",IF(LEN(E1657)&gt;0,VLOOKUP(TEXT($E1657,0),'Angaben Stationen'!$E$14:$J$213,6,0),""))</f>
        <v/>
      </c>
      <c r="E1657" s="287"/>
      <c r="F1657" s="234"/>
      <c r="G1657" s="234"/>
      <c r="H1657" s="263"/>
      <c r="I1657" s="169"/>
      <c r="K1657" s="445" t="str">
        <f t="shared" si="204"/>
        <v>Leer</v>
      </c>
      <c r="L1657" s="445" t="str">
        <f>VLOOKUP($D1657,{"29 - Psychiatrie (Erwachsene)","BGI";"297 - stationsäquivalente Behandlung in der Erwachsenenpsychiatrie (29)","BGI";"30 - Kinder- und Jugendpsychiatrie","BGII";"307 - stationsäquivalente Behandlung in der Kinder- und Jugendpsychiatrie (30)","BGII";"31 - Psychosomatik","BGI";"","Leer"},2,0)</f>
        <v>Leer</v>
      </c>
      <c r="M1657" s="445">
        <f t="shared" si="201"/>
        <v>0</v>
      </c>
      <c r="N1657" s="445">
        <f t="shared" si="202"/>
        <v>0</v>
      </c>
      <c r="O1657" s="445">
        <f t="shared" si="205"/>
        <v>0</v>
      </c>
      <c r="P1657" s="445">
        <f t="shared" si="206"/>
        <v>0</v>
      </c>
      <c r="Q1657" s="445">
        <f t="shared" si="207"/>
        <v>0</v>
      </c>
      <c r="R1657" s="415" t="str">
        <f t="shared" si="208"/>
        <v>Leer</v>
      </c>
      <c r="S1657" s="445">
        <f>IF('Angaben KH-Standort'!D$29='A4'!D1657,IF('Angaben KH-Standort'!E$29="Ja",1,0),0)</f>
        <v>0</v>
      </c>
      <c r="T1657" s="445">
        <f>IF('Angaben KH-Standort'!D$30='A4'!D1657,IF('Angaben KH-Standort'!E$30="Ja",1,0),0)</f>
        <v>0</v>
      </c>
      <c r="U1657" s="445">
        <f>IF('Angaben KH-Standort'!D$31='A4'!D1657,IF('Angaben KH-Standort'!E$31="Ja",1,0),0)</f>
        <v>0</v>
      </c>
    </row>
    <row r="1658" spans="2:21" ht="15" customHeight="1" x14ac:dyDescent="0.3">
      <c r="B1658" s="70" t="str">
        <f t="shared" si="203"/>
        <v>!!!</v>
      </c>
      <c r="C1658" s="265" t="str">
        <f>IF(ISERROR(IF(LEN(E1658)&gt;0,VLOOKUP(TEXT($E1658,0),'Angaben Stationen'!$E$14:$J$213,5,0),"")),"?",IF(LEN(E1658)&gt;0,VLOOKUP(TEXT($E1658,0),'Angaben Stationen'!$E$14:$J$213,5,0),""))</f>
        <v/>
      </c>
      <c r="D1658" s="232" t="str">
        <f>IF(ISERROR(IF(LEN(E1658)&gt;0,VLOOKUP(TEXT($E1658,0),'Angaben Stationen'!$E$14:$J$213,6,0),"")),"STATION IST NICHT VORHANDEN",IF(LEN(E1658)&gt;0,VLOOKUP(TEXT($E1658,0),'Angaben Stationen'!$E$14:$J$213,6,0),""))</f>
        <v/>
      </c>
      <c r="E1658" s="287"/>
      <c r="F1658" s="234"/>
      <c r="G1658" s="234"/>
      <c r="H1658" s="263"/>
      <c r="I1658" s="169"/>
      <c r="K1658" s="445" t="str">
        <f t="shared" si="204"/>
        <v>Leer</v>
      </c>
      <c r="L1658" s="445" t="str">
        <f>VLOOKUP($D1658,{"29 - Psychiatrie (Erwachsene)","BGI";"297 - stationsäquivalente Behandlung in der Erwachsenenpsychiatrie (29)","BGI";"30 - Kinder- und Jugendpsychiatrie","BGII";"307 - stationsäquivalente Behandlung in der Kinder- und Jugendpsychiatrie (30)","BGII";"31 - Psychosomatik","BGI";"","Leer"},2,0)</f>
        <v>Leer</v>
      </c>
      <c r="M1658" s="445">
        <f t="shared" si="201"/>
        <v>0</v>
      </c>
      <c r="N1658" s="445">
        <f t="shared" si="202"/>
        <v>0</v>
      </c>
      <c r="O1658" s="445">
        <f t="shared" si="205"/>
        <v>0</v>
      </c>
      <c r="P1658" s="445">
        <f t="shared" si="206"/>
        <v>0</v>
      </c>
      <c r="Q1658" s="445">
        <f t="shared" si="207"/>
        <v>0</v>
      </c>
      <c r="R1658" s="415" t="str">
        <f t="shared" si="208"/>
        <v>Leer</v>
      </c>
      <c r="S1658" s="445">
        <f>IF('Angaben KH-Standort'!D$29='A4'!D1658,IF('Angaben KH-Standort'!E$29="Ja",1,0),0)</f>
        <v>0</v>
      </c>
      <c r="T1658" s="445">
        <f>IF('Angaben KH-Standort'!D$30='A4'!D1658,IF('Angaben KH-Standort'!E$30="Ja",1,0),0)</f>
        <v>0</v>
      </c>
      <c r="U1658" s="445">
        <f>IF('Angaben KH-Standort'!D$31='A4'!D1658,IF('Angaben KH-Standort'!E$31="Ja",1,0),0)</f>
        <v>0</v>
      </c>
    </row>
    <row r="1659" spans="2:21" ht="15" customHeight="1" x14ac:dyDescent="0.3">
      <c r="B1659" s="70" t="str">
        <f t="shared" si="203"/>
        <v>!!!</v>
      </c>
      <c r="C1659" s="265" t="str">
        <f>IF(ISERROR(IF(LEN(E1659)&gt;0,VLOOKUP(TEXT($E1659,0),'Angaben Stationen'!$E$14:$J$213,5,0),"")),"?",IF(LEN(E1659)&gt;0,VLOOKUP(TEXT($E1659,0),'Angaben Stationen'!$E$14:$J$213,5,0),""))</f>
        <v/>
      </c>
      <c r="D1659" s="232" t="str">
        <f>IF(ISERROR(IF(LEN(E1659)&gt;0,VLOOKUP(TEXT($E1659,0),'Angaben Stationen'!$E$14:$J$213,6,0),"")),"STATION IST NICHT VORHANDEN",IF(LEN(E1659)&gt;0,VLOOKUP(TEXT($E1659,0),'Angaben Stationen'!$E$14:$J$213,6,0),""))</f>
        <v/>
      </c>
      <c r="E1659" s="287"/>
      <c r="F1659" s="234"/>
      <c r="G1659" s="234"/>
      <c r="H1659" s="263"/>
      <c r="I1659" s="169"/>
      <c r="K1659" s="445" t="str">
        <f t="shared" si="204"/>
        <v>Leer</v>
      </c>
      <c r="L1659" s="445" t="str">
        <f>VLOOKUP($D1659,{"29 - Psychiatrie (Erwachsene)","BGI";"297 - stationsäquivalente Behandlung in der Erwachsenenpsychiatrie (29)","BGI";"30 - Kinder- und Jugendpsychiatrie","BGII";"307 - stationsäquivalente Behandlung in der Kinder- und Jugendpsychiatrie (30)","BGII";"31 - Psychosomatik","BGI";"","Leer"},2,0)</f>
        <v>Leer</v>
      </c>
      <c r="M1659" s="445">
        <f t="shared" si="201"/>
        <v>0</v>
      </c>
      <c r="N1659" s="445">
        <f t="shared" si="202"/>
        <v>0</v>
      </c>
      <c r="O1659" s="445">
        <f t="shared" si="205"/>
        <v>0</v>
      </c>
      <c r="P1659" s="445">
        <f t="shared" si="206"/>
        <v>0</v>
      </c>
      <c r="Q1659" s="445">
        <f t="shared" si="207"/>
        <v>0</v>
      </c>
      <c r="R1659" s="415" t="str">
        <f t="shared" si="208"/>
        <v>Leer</v>
      </c>
      <c r="S1659" s="445">
        <f>IF('Angaben KH-Standort'!D$29='A4'!D1659,IF('Angaben KH-Standort'!E$29="Ja",1,0),0)</f>
        <v>0</v>
      </c>
      <c r="T1659" s="445">
        <f>IF('Angaben KH-Standort'!D$30='A4'!D1659,IF('Angaben KH-Standort'!E$30="Ja",1,0),0)</f>
        <v>0</v>
      </c>
      <c r="U1659" s="445">
        <f>IF('Angaben KH-Standort'!D$31='A4'!D1659,IF('Angaben KH-Standort'!E$31="Ja",1,0),0)</f>
        <v>0</v>
      </c>
    </row>
    <row r="1660" spans="2:21" ht="15" customHeight="1" x14ac:dyDescent="0.3">
      <c r="B1660" s="70" t="str">
        <f t="shared" si="203"/>
        <v>!!!</v>
      </c>
      <c r="C1660" s="265" t="str">
        <f>IF(ISERROR(IF(LEN(E1660)&gt;0,VLOOKUP(TEXT($E1660,0),'Angaben Stationen'!$E$14:$J$213,5,0),"")),"?",IF(LEN(E1660)&gt;0,VLOOKUP(TEXT($E1660,0),'Angaben Stationen'!$E$14:$J$213,5,0),""))</f>
        <v/>
      </c>
      <c r="D1660" s="232" t="str">
        <f>IF(ISERROR(IF(LEN(E1660)&gt;0,VLOOKUP(TEXT($E1660,0),'Angaben Stationen'!$E$14:$J$213,6,0),"")),"STATION IST NICHT VORHANDEN",IF(LEN(E1660)&gt;0,VLOOKUP(TEXT($E1660,0),'Angaben Stationen'!$E$14:$J$213,6,0),""))</f>
        <v/>
      </c>
      <c r="E1660" s="287"/>
      <c r="F1660" s="234"/>
      <c r="G1660" s="234"/>
      <c r="H1660" s="263"/>
      <c r="I1660" s="169"/>
      <c r="K1660" s="445" t="str">
        <f t="shared" si="204"/>
        <v>Leer</v>
      </c>
      <c r="L1660" s="445" t="str">
        <f>VLOOKUP($D1660,{"29 - Psychiatrie (Erwachsene)","BGI";"297 - stationsäquivalente Behandlung in der Erwachsenenpsychiatrie (29)","BGI";"30 - Kinder- und Jugendpsychiatrie","BGII";"307 - stationsäquivalente Behandlung in der Kinder- und Jugendpsychiatrie (30)","BGII";"31 - Psychosomatik","BGI";"","Leer"},2,0)</f>
        <v>Leer</v>
      </c>
      <c r="M1660" s="445">
        <f t="shared" si="201"/>
        <v>0</v>
      </c>
      <c r="N1660" s="445">
        <f t="shared" si="202"/>
        <v>0</v>
      </c>
      <c r="O1660" s="445">
        <f t="shared" si="205"/>
        <v>0</v>
      </c>
      <c r="P1660" s="445">
        <f t="shared" si="206"/>
        <v>0</v>
      </c>
      <c r="Q1660" s="445">
        <f t="shared" si="207"/>
        <v>0</v>
      </c>
      <c r="R1660" s="415" t="str">
        <f t="shared" si="208"/>
        <v>Leer</v>
      </c>
      <c r="S1660" s="445">
        <f>IF('Angaben KH-Standort'!D$29='A4'!D1660,IF('Angaben KH-Standort'!E$29="Ja",1,0),0)</f>
        <v>0</v>
      </c>
      <c r="T1660" s="445">
        <f>IF('Angaben KH-Standort'!D$30='A4'!D1660,IF('Angaben KH-Standort'!E$30="Ja",1,0),0)</f>
        <v>0</v>
      </c>
      <c r="U1660" s="445">
        <f>IF('Angaben KH-Standort'!D$31='A4'!D1660,IF('Angaben KH-Standort'!E$31="Ja",1,0),0)</f>
        <v>0</v>
      </c>
    </row>
    <row r="1661" spans="2:21" ht="15" customHeight="1" x14ac:dyDescent="0.3">
      <c r="B1661" s="70" t="str">
        <f t="shared" si="203"/>
        <v>!!!</v>
      </c>
      <c r="C1661" s="265" t="str">
        <f>IF(ISERROR(IF(LEN(E1661)&gt;0,VLOOKUP(TEXT($E1661,0),'Angaben Stationen'!$E$14:$J$213,5,0),"")),"?",IF(LEN(E1661)&gt;0,VLOOKUP(TEXT($E1661,0),'Angaben Stationen'!$E$14:$J$213,5,0),""))</f>
        <v/>
      </c>
      <c r="D1661" s="232" t="str">
        <f>IF(ISERROR(IF(LEN(E1661)&gt;0,VLOOKUP(TEXT($E1661,0),'Angaben Stationen'!$E$14:$J$213,6,0),"")),"STATION IST NICHT VORHANDEN",IF(LEN(E1661)&gt;0,VLOOKUP(TEXT($E1661,0),'Angaben Stationen'!$E$14:$J$213,6,0),""))</f>
        <v/>
      </c>
      <c r="E1661" s="287"/>
      <c r="F1661" s="234"/>
      <c r="G1661" s="234"/>
      <c r="H1661" s="263"/>
      <c r="I1661" s="169"/>
      <c r="K1661" s="445" t="str">
        <f t="shared" si="204"/>
        <v>Leer</v>
      </c>
      <c r="L1661" s="445" t="str">
        <f>VLOOKUP($D1661,{"29 - Psychiatrie (Erwachsene)","BGI";"297 - stationsäquivalente Behandlung in der Erwachsenenpsychiatrie (29)","BGI";"30 - Kinder- und Jugendpsychiatrie","BGII";"307 - stationsäquivalente Behandlung in der Kinder- und Jugendpsychiatrie (30)","BGII";"31 - Psychosomatik","BGI";"","Leer"},2,0)</f>
        <v>Leer</v>
      </c>
      <c r="M1661" s="445">
        <f t="shared" si="201"/>
        <v>0</v>
      </c>
      <c r="N1661" s="445">
        <f t="shared" si="202"/>
        <v>0</v>
      </c>
      <c r="O1661" s="445">
        <f t="shared" si="205"/>
        <v>0</v>
      </c>
      <c r="P1661" s="445">
        <f t="shared" si="206"/>
        <v>0</v>
      </c>
      <c r="Q1661" s="445">
        <f t="shared" si="207"/>
        <v>0</v>
      </c>
      <c r="R1661" s="415" t="str">
        <f t="shared" si="208"/>
        <v>Leer</v>
      </c>
      <c r="S1661" s="445">
        <f>IF('Angaben KH-Standort'!D$29='A4'!D1661,IF('Angaben KH-Standort'!E$29="Ja",1,0),0)</f>
        <v>0</v>
      </c>
      <c r="T1661" s="445">
        <f>IF('Angaben KH-Standort'!D$30='A4'!D1661,IF('Angaben KH-Standort'!E$30="Ja",1,0),0)</f>
        <v>0</v>
      </c>
      <c r="U1661" s="445">
        <f>IF('Angaben KH-Standort'!D$31='A4'!D1661,IF('Angaben KH-Standort'!E$31="Ja",1,0),0)</f>
        <v>0</v>
      </c>
    </row>
    <row r="1662" spans="2:21" ht="15" customHeight="1" x14ac:dyDescent="0.3">
      <c r="B1662" s="70" t="str">
        <f t="shared" si="203"/>
        <v>!!!</v>
      </c>
      <c r="C1662" s="265" t="str">
        <f>IF(ISERROR(IF(LEN(E1662)&gt;0,VLOOKUP(TEXT($E1662,0),'Angaben Stationen'!$E$14:$J$213,5,0),"")),"?",IF(LEN(E1662)&gt;0,VLOOKUP(TEXT($E1662,0),'Angaben Stationen'!$E$14:$J$213,5,0),""))</f>
        <v/>
      </c>
      <c r="D1662" s="232" t="str">
        <f>IF(ISERROR(IF(LEN(E1662)&gt;0,VLOOKUP(TEXT($E1662,0),'Angaben Stationen'!$E$14:$J$213,6,0),"")),"STATION IST NICHT VORHANDEN",IF(LEN(E1662)&gt;0,VLOOKUP(TEXT($E1662,0),'Angaben Stationen'!$E$14:$J$213,6,0),""))</f>
        <v/>
      </c>
      <c r="E1662" s="287"/>
      <c r="F1662" s="234"/>
      <c r="G1662" s="234"/>
      <c r="H1662" s="263"/>
      <c r="I1662" s="169"/>
      <c r="K1662" s="445" t="str">
        <f t="shared" si="204"/>
        <v>Leer</v>
      </c>
      <c r="L1662" s="445" t="str">
        <f>VLOOKUP($D1662,{"29 - Psychiatrie (Erwachsene)","BGI";"297 - stationsäquivalente Behandlung in der Erwachsenenpsychiatrie (29)","BGI";"30 - Kinder- und Jugendpsychiatrie","BGII";"307 - stationsäquivalente Behandlung in der Kinder- und Jugendpsychiatrie (30)","BGII";"31 - Psychosomatik","BGI";"","Leer"},2,0)</f>
        <v>Leer</v>
      </c>
      <c r="M1662" s="445">
        <f t="shared" si="201"/>
        <v>0</v>
      </c>
      <c r="N1662" s="445">
        <f t="shared" si="202"/>
        <v>0</v>
      </c>
      <c r="O1662" s="445">
        <f t="shared" si="205"/>
        <v>0</v>
      </c>
      <c r="P1662" s="445">
        <f t="shared" si="206"/>
        <v>0</v>
      </c>
      <c r="Q1662" s="445">
        <f t="shared" si="207"/>
        <v>0</v>
      </c>
      <c r="R1662" s="415" t="str">
        <f t="shared" si="208"/>
        <v>Leer</v>
      </c>
      <c r="S1662" s="445">
        <f>IF('Angaben KH-Standort'!D$29='A4'!D1662,IF('Angaben KH-Standort'!E$29="Ja",1,0),0)</f>
        <v>0</v>
      </c>
      <c r="T1662" s="445">
        <f>IF('Angaben KH-Standort'!D$30='A4'!D1662,IF('Angaben KH-Standort'!E$30="Ja",1,0),0)</f>
        <v>0</v>
      </c>
      <c r="U1662" s="445">
        <f>IF('Angaben KH-Standort'!D$31='A4'!D1662,IF('Angaben KH-Standort'!E$31="Ja",1,0),0)</f>
        <v>0</v>
      </c>
    </row>
    <row r="1663" spans="2:21" ht="15" customHeight="1" x14ac:dyDescent="0.3">
      <c r="B1663" s="70" t="str">
        <f t="shared" si="203"/>
        <v>!!!</v>
      </c>
      <c r="C1663" s="265" t="str">
        <f>IF(ISERROR(IF(LEN(E1663)&gt;0,VLOOKUP(TEXT($E1663,0),'Angaben Stationen'!$E$14:$J$213,5,0),"")),"?",IF(LEN(E1663)&gt;0,VLOOKUP(TEXT($E1663,0),'Angaben Stationen'!$E$14:$J$213,5,0),""))</f>
        <v/>
      </c>
      <c r="D1663" s="232" t="str">
        <f>IF(ISERROR(IF(LEN(E1663)&gt;0,VLOOKUP(TEXT($E1663,0),'Angaben Stationen'!$E$14:$J$213,6,0),"")),"STATION IST NICHT VORHANDEN",IF(LEN(E1663)&gt;0,VLOOKUP(TEXT($E1663,0),'Angaben Stationen'!$E$14:$J$213,6,0),""))</f>
        <v/>
      </c>
      <c r="E1663" s="287"/>
      <c r="F1663" s="234"/>
      <c r="G1663" s="234"/>
      <c r="H1663" s="263"/>
      <c r="I1663" s="169"/>
      <c r="K1663" s="445" t="str">
        <f t="shared" si="204"/>
        <v>Leer</v>
      </c>
      <c r="L1663" s="445" t="str">
        <f>VLOOKUP($D1663,{"29 - Psychiatrie (Erwachsene)","BGI";"297 - stationsäquivalente Behandlung in der Erwachsenenpsychiatrie (29)","BGI";"30 - Kinder- und Jugendpsychiatrie","BGII";"307 - stationsäquivalente Behandlung in der Kinder- und Jugendpsychiatrie (30)","BGII";"31 - Psychosomatik","BGI";"","Leer"},2,0)</f>
        <v>Leer</v>
      </c>
      <c r="M1663" s="445">
        <f t="shared" si="201"/>
        <v>0</v>
      </c>
      <c r="N1663" s="445">
        <f t="shared" si="202"/>
        <v>0</v>
      </c>
      <c r="O1663" s="445">
        <f t="shared" si="205"/>
        <v>0</v>
      </c>
      <c r="P1663" s="445">
        <f t="shared" si="206"/>
        <v>0</v>
      </c>
      <c r="Q1663" s="445">
        <f t="shared" si="207"/>
        <v>0</v>
      </c>
      <c r="R1663" s="415" t="str">
        <f t="shared" si="208"/>
        <v>Leer</v>
      </c>
      <c r="S1663" s="445">
        <f>IF('Angaben KH-Standort'!D$29='A4'!D1663,IF('Angaben KH-Standort'!E$29="Ja",1,0),0)</f>
        <v>0</v>
      </c>
      <c r="T1663" s="445">
        <f>IF('Angaben KH-Standort'!D$30='A4'!D1663,IF('Angaben KH-Standort'!E$30="Ja",1,0),0)</f>
        <v>0</v>
      </c>
      <c r="U1663" s="445">
        <f>IF('Angaben KH-Standort'!D$31='A4'!D1663,IF('Angaben KH-Standort'!E$31="Ja",1,0),0)</f>
        <v>0</v>
      </c>
    </row>
    <row r="1664" spans="2:21" ht="15" customHeight="1" x14ac:dyDescent="0.3">
      <c r="B1664" s="70" t="str">
        <f t="shared" si="203"/>
        <v>!!!</v>
      </c>
      <c r="C1664" s="265" t="str">
        <f>IF(ISERROR(IF(LEN(E1664)&gt;0,VLOOKUP(TEXT($E1664,0),'Angaben Stationen'!$E$14:$J$213,5,0),"")),"?",IF(LEN(E1664)&gt;0,VLOOKUP(TEXT($E1664,0),'Angaben Stationen'!$E$14:$J$213,5,0),""))</f>
        <v/>
      </c>
      <c r="D1664" s="232" t="str">
        <f>IF(ISERROR(IF(LEN(E1664)&gt;0,VLOOKUP(TEXT($E1664,0),'Angaben Stationen'!$E$14:$J$213,6,0),"")),"STATION IST NICHT VORHANDEN",IF(LEN(E1664)&gt;0,VLOOKUP(TEXT($E1664,0),'Angaben Stationen'!$E$14:$J$213,6,0),""))</f>
        <v/>
      </c>
      <c r="E1664" s="287"/>
      <c r="F1664" s="234"/>
      <c r="G1664" s="234"/>
      <c r="H1664" s="263"/>
      <c r="I1664" s="169"/>
      <c r="K1664" s="445" t="str">
        <f t="shared" si="204"/>
        <v>Leer</v>
      </c>
      <c r="L1664" s="445" t="str">
        <f>VLOOKUP($D1664,{"29 - Psychiatrie (Erwachsene)","BGI";"297 - stationsäquivalente Behandlung in der Erwachsenenpsychiatrie (29)","BGI";"30 - Kinder- und Jugendpsychiatrie","BGII";"307 - stationsäquivalente Behandlung in der Kinder- und Jugendpsychiatrie (30)","BGII";"31 - Psychosomatik","BGI";"","Leer"},2,0)</f>
        <v>Leer</v>
      </c>
      <c r="M1664" s="445">
        <f t="shared" si="201"/>
        <v>0</v>
      </c>
      <c r="N1664" s="445">
        <f t="shared" si="202"/>
        <v>0</v>
      </c>
      <c r="O1664" s="445">
        <f t="shared" si="205"/>
        <v>0</v>
      </c>
      <c r="P1664" s="445">
        <f t="shared" si="206"/>
        <v>0</v>
      </c>
      <c r="Q1664" s="445">
        <f t="shared" si="207"/>
        <v>0</v>
      </c>
      <c r="R1664" s="415" t="str">
        <f t="shared" si="208"/>
        <v>Leer</v>
      </c>
      <c r="S1664" s="445">
        <f>IF('Angaben KH-Standort'!D$29='A4'!D1664,IF('Angaben KH-Standort'!E$29="Ja",1,0),0)</f>
        <v>0</v>
      </c>
      <c r="T1664" s="445">
        <f>IF('Angaben KH-Standort'!D$30='A4'!D1664,IF('Angaben KH-Standort'!E$30="Ja",1,0),0)</f>
        <v>0</v>
      </c>
      <c r="U1664" s="445">
        <f>IF('Angaben KH-Standort'!D$31='A4'!D1664,IF('Angaben KH-Standort'!E$31="Ja",1,0),0)</f>
        <v>0</v>
      </c>
    </row>
    <row r="1665" spans="2:21" ht="15" customHeight="1" x14ac:dyDescent="0.3">
      <c r="B1665" s="70" t="str">
        <f t="shared" si="203"/>
        <v>!!!</v>
      </c>
      <c r="C1665" s="265" t="str">
        <f>IF(ISERROR(IF(LEN(E1665)&gt;0,VLOOKUP(TEXT($E1665,0),'Angaben Stationen'!$E$14:$J$213,5,0),"")),"?",IF(LEN(E1665)&gt;0,VLOOKUP(TEXT($E1665,0),'Angaben Stationen'!$E$14:$J$213,5,0),""))</f>
        <v/>
      </c>
      <c r="D1665" s="232" t="str">
        <f>IF(ISERROR(IF(LEN(E1665)&gt;0,VLOOKUP(TEXT($E1665,0),'Angaben Stationen'!$E$14:$J$213,6,0),"")),"STATION IST NICHT VORHANDEN",IF(LEN(E1665)&gt;0,VLOOKUP(TEXT($E1665,0),'Angaben Stationen'!$E$14:$J$213,6,0),""))</f>
        <v/>
      </c>
      <c r="E1665" s="287"/>
      <c r="F1665" s="234"/>
      <c r="G1665" s="234"/>
      <c r="H1665" s="263"/>
      <c r="I1665" s="169"/>
      <c r="K1665" s="445" t="str">
        <f t="shared" si="204"/>
        <v>Leer</v>
      </c>
      <c r="L1665" s="445" t="str">
        <f>VLOOKUP($D1665,{"29 - Psychiatrie (Erwachsene)","BGI";"297 - stationsäquivalente Behandlung in der Erwachsenenpsychiatrie (29)","BGI";"30 - Kinder- und Jugendpsychiatrie","BGII";"307 - stationsäquivalente Behandlung in der Kinder- und Jugendpsychiatrie (30)","BGII";"31 - Psychosomatik","BGI";"","Leer"},2,0)</f>
        <v>Leer</v>
      </c>
      <c r="M1665" s="445">
        <f t="shared" si="201"/>
        <v>0</v>
      </c>
      <c r="N1665" s="445">
        <f t="shared" si="202"/>
        <v>0</v>
      </c>
      <c r="O1665" s="445">
        <f t="shared" si="205"/>
        <v>0</v>
      </c>
      <c r="P1665" s="445">
        <f t="shared" si="206"/>
        <v>0</v>
      </c>
      <c r="Q1665" s="445">
        <f t="shared" si="207"/>
        <v>0</v>
      </c>
      <c r="R1665" s="415" t="str">
        <f t="shared" si="208"/>
        <v>Leer</v>
      </c>
      <c r="S1665" s="445">
        <f>IF('Angaben KH-Standort'!D$29='A4'!D1665,IF('Angaben KH-Standort'!E$29="Ja",1,0),0)</f>
        <v>0</v>
      </c>
      <c r="T1665" s="445">
        <f>IF('Angaben KH-Standort'!D$30='A4'!D1665,IF('Angaben KH-Standort'!E$30="Ja",1,0),0)</f>
        <v>0</v>
      </c>
      <c r="U1665" s="445">
        <f>IF('Angaben KH-Standort'!D$31='A4'!D1665,IF('Angaben KH-Standort'!E$31="Ja",1,0),0)</f>
        <v>0</v>
      </c>
    </row>
    <row r="1666" spans="2:21" ht="15" customHeight="1" x14ac:dyDescent="0.3">
      <c r="B1666" s="70" t="str">
        <f t="shared" si="203"/>
        <v>!!!</v>
      </c>
      <c r="C1666" s="265" t="str">
        <f>IF(ISERROR(IF(LEN(E1666)&gt;0,VLOOKUP(TEXT($E1666,0),'Angaben Stationen'!$E$14:$J$213,5,0),"")),"?",IF(LEN(E1666)&gt;0,VLOOKUP(TEXT($E1666,0),'Angaben Stationen'!$E$14:$J$213,5,0),""))</f>
        <v/>
      </c>
      <c r="D1666" s="232" t="str">
        <f>IF(ISERROR(IF(LEN(E1666)&gt;0,VLOOKUP(TEXT($E1666,0),'Angaben Stationen'!$E$14:$J$213,6,0),"")),"STATION IST NICHT VORHANDEN",IF(LEN(E1666)&gt;0,VLOOKUP(TEXT($E1666,0),'Angaben Stationen'!$E$14:$J$213,6,0),""))</f>
        <v/>
      </c>
      <c r="E1666" s="287"/>
      <c r="F1666" s="234"/>
      <c r="G1666" s="234"/>
      <c r="H1666" s="263"/>
      <c r="I1666" s="169"/>
      <c r="K1666" s="445" t="str">
        <f t="shared" si="204"/>
        <v>Leer</v>
      </c>
      <c r="L1666" s="445" t="str">
        <f>VLOOKUP($D1666,{"29 - Psychiatrie (Erwachsene)","BGI";"297 - stationsäquivalente Behandlung in der Erwachsenenpsychiatrie (29)","BGI";"30 - Kinder- und Jugendpsychiatrie","BGII";"307 - stationsäquivalente Behandlung in der Kinder- und Jugendpsychiatrie (30)","BGII";"31 - Psychosomatik","BGI";"","Leer"},2,0)</f>
        <v>Leer</v>
      </c>
      <c r="M1666" s="445">
        <f t="shared" si="201"/>
        <v>0</v>
      </c>
      <c r="N1666" s="445">
        <f t="shared" si="202"/>
        <v>0</v>
      </c>
      <c r="O1666" s="445">
        <f t="shared" si="205"/>
        <v>0</v>
      </c>
      <c r="P1666" s="445">
        <f t="shared" si="206"/>
        <v>0</v>
      </c>
      <c r="Q1666" s="445">
        <f t="shared" si="207"/>
        <v>0</v>
      </c>
      <c r="R1666" s="415" t="str">
        <f t="shared" si="208"/>
        <v>Leer</v>
      </c>
      <c r="S1666" s="445">
        <f>IF('Angaben KH-Standort'!D$29='A4'!D1666,IF('Angaben KH-Standort'!E$29="Ja",1,0),0)</f>
        <v>0</v>
      </c>
      <c r="T1666" s="445">
        <f>IF('Angaben KH-Standort'!D$30='A4'!D1666,IF('Angaben KH-Standort'!E$30="Ja",1,0),0)</f>
        <v>0</v>
      </c>
      <c r="U1666" s="445">
        <f>IF('Angaben KH-Standort'!D$31='A4'!D1666,IF('Angaben KH-Standort'!E$31="Ja",1,0),0)</f>
        <v>0</v>
      </c>
    </row>
    <row r="1667" spans="2:21" ht="15" customHeight="1" x14ac:dyDescent="0.3">
      <c r="B1667" s="70" t="str">
        <f t="shared" si="203"/>
        <v>!!!</v>
      </c>
      <c r="C1667" s="265" t="str">
        <f>IF(ISERROR(IF(LEN(E1667)&gt;0,VLOOKUP(TEXT($E1667,0),'Angaben Stationen'!$E$14:$J$213,5,0),"")),"?",IF(LEN(E1667)&gt;0,VLOOKUP(TEXT($E1667,0),'Angaben Stationen'!$E$14:$J$213,5,0),""))</f>
        <v/>
      </c>
      <c r="D1667" s="232" t="str">
        <f>IF(ISERROR(IF(LEN(E1667)&gt;0,VLOOKUP(TEXT($E1667,0),'Angaben Stationen'!$E$14:$J$213,6,0),"")),"STATION IST NICHT VORHANDEN",IF(LEN(E1667)&gt;0,VLOOKUP(TEXT($E1667,0),'Angaben Stationen'!$E$14:$J$213,6,0),""))</f>
        <v/>
      </c>
      <c r="E1667" s="287"/>
      <c r="F1667" s="234"/>
      <c r="G1667" s="234"/>
      <c r="H1667" s="263"/>
      <c r="I1667" s="169"/>
      <c r="K1667" s="445" t="str">
        <f t="shared" si="204"/>
        <v>Leer</v>
      </c>
      <c r="L1667" s="445" t="str">
        <f>VLOOKUP($D1667,{"29 - Psychiatrie (Erwachsene)","BGI";"297 - stationsäquivalente Behandlung in der Erwachsenenpsychiatrie (29)","BGI";"30 - Kinder- und Jugendpsychiatrie","BGII";"307 - stationsäquivalente Behandlung in der Kinder- und Jugendpsychiatrie (30)","BGII";"31 - Psychosomatik","BGI";"","Leer"},2,0)</f>
        <v>Leer</v>
      </c>
      <c r="M1667" s="445">
        <f t="shared" si="201"/>
        <v>0</v>
      </c>
      <c r="N1667" s="445">
        <f t="shared" si="202"/>
        <v>0</v>
      </c>
      <c r="O1667" s="445">
        <f t="shared" si="205"/>
        <v>0</v>
      </c>
      <c r="P1667" s="445">
        <f t="shared" si="206"/>
        <v>0</v>
      </c>
      <c r="Q1667" s="445">
        <f t="shared" si="207"/>
        <v>0</v>
      </c>
      <c r="R1667" s="415" t="str">
        <f t="shared" si="208"/>
        <v>Leer</v>
      </c>
      <c r="S1667" s="445">
        <f>IF('Angaben KH-Standort'!D$29='A4'!D1667,IF('Angaben KH-Standort'!E$29="Ja",1,0),0)</f>
        <v>0</v>
      </c>
      <c r="T1667" s="445">
        <f>IF('Angaben KH-Standort'!D$30='A4'!D1667,IF('Angaben KH-Standort'!E$30="Ja",1,0),0)</f>
        <v>0</v>
      </c>
      <c r="U1667" s="445">
        <f>IF('Angaben KH-Standort'!D$31='A4'!D1667,IF('Angaben KH-Standort'!E$31="Ja",1,0),0)</f>
        <v>0</v>
      </c>
    </row>
    <row r="1668" spans="2:21" ht="15" customHeight="1" x14ac:dyDescent="0.3">
      <c r="B1668" s="70" t="str">
        <f t="shared" si="203"/>
        <v>!!!</v>
      </c>
      <c r="C1668" s="265" t="str">
        <f>IF(ISERROR(IF(LEN(E1668)&gt;0,VLOOKUP(TEXT($E1668,0),'Angaben Stationen'!$E$14:$J$213,5,0),"")),"?",IF(LEN(E1668)&gt;0,VLOOKUP(TEXT($E1668,0),'Angaben Stationen'!$E$14:$J$213,5,0),""))</f>
        <v/>
      </c>
      <c r="D1668" s="232" t="str">
        <f>IF(ISERROR(IF(LEN(E1668)&gt;0,VLOOKUP(TEXT($E1668,0),'Angaben Stationen'!$E$14:$J$213,6,0),"")),"STATION IST NICHT VORHANDEN",IF(LEN(E1668)&gt;0,VLOOKUP(TEXT($E1668,0),'Angaben Stationen'!$E$14:$J$213,6,0),""))</f>
        <v/>
      </c>
      <c r="E1668" s="287"/>
      <c r="F1668" s="234"/>
      <c r="G1668" s="234"/>
      <c r="H1668" s="263"/>
      <c r="I1668" s="169"/>
      <c r="K1668" s="445" t="str">
        <f t="shared" si="204"/>
        <v>Leer</v>
      </c>
      <c r="L1668" s="445" t="str">
        <f>VLOOKUP($D1668,{"29 - Psychiatrie (Erwachsene)","BGI";"297 - stationsäquivalente Behandlung in der Erwachsenenpsychiatrie (29)","BGI";"30 - Kinder- und Jugendpsychiatrie","BGII";"307 - stationsäquivalente Behandlung in der Kinder- und Jugendpsychiatrie (30)","BGII";"31 - Psychosomatik","BGI";"","Leer"},2,0)</f>
        <v>Leer</v>
      </c>
      <c r="M1668" s="445">
        <f t="shared" si="201"/>
        <v>0</v>
      </c>
      <c r="N1668" s="445">
        <f t="shared" si="202"/>
        <v>0</v>
      </c>
      <c r="O1668" s="445">
        <f t="shared" si="205"/>
        <v>0</v>
      </c>
      <c r="P1668" s="445">
        <f t="shared" si="206"/>
        <v>0</v>
      </c>
      <c r="Q1668" s="445">
        <f t="shared" si="207"/>
        <v>0</v>
      </c>
      <c r="R1668" s="415" t="str">
        <f t="shared" si="208"/>
        <v>Leer</v>
      </c>
      <c r="S1668" s="445">
        <f>IF('Angaben KH-Standort'!D$29='A4'!D1668,IF('Angaben KH-Standort'!E$29="Ja",1,0),0)</f>
        <v>0</v>
      </c>
      <c r="T1668" s="445">
        <f>IF('Angaben KH-Standort'!D$30='A4'!D1668,IF('Angaben KH-Standort'!E$30="Ja",1,0),0)</f>
        <v>0</v>
      </c>
      <c r="U1668" s="445">
        <f>IF('Angaben KH-Standort'!D$31='A4'!D1668,IF('Angaben KH-Standort'!E$31="Ja",1,0),0)</f>
        <v>0</v>
      </c>
    </row>
    <row r="1669" spans="2:21" ht="15" customHeight="1" x14ac:dyDescent="0.3">
      <c r="B1669" s="70" t="str">
        <f t="shared" si="203"/>
        <v>!!!</v>
      </c>
      <c r="C1669" s="265" t="str">
        <f>IF(ISERROR(IF(LEN(E1669)&gt;0,VLOOKUP(TEXT($E1669,0),'Angaben Stationen'!$E$14:$J$213,5,0),"")),"?",IF(LEN(E1669)&gt;0,VLOOKUP(TEXT($E1669,0),'Angaben Stationen'!$E$14:$J$213,5,0),""))</f>
        <v/>
      </c>
      <c r="D1669" s="232" t="str">
        <f>IF(ISERROR(IF(LEN(E1669)&gt;0,VLOOKUP(TEXT($E1669,0),'Angaben Stationen'!$E$14:$J$213,6,0),"")),"STATION IST NICHT VORHANDEN",IF(LEN(E1669)&gt;0,VLOOKUP(TEXT($E1669,0),'Angaben Stationen'!$E$14:$J$213,6,0),""))</f>
        <v/>
      </c>
      <c r="E1669" s="287"/>
      <c r="F1669" s="234"/>
      <c r="G1669" s="234"/>
      <c r="H1669" s="263"/>
      <c r="I1669" s="169"/>
      <c r="K1669" s="445" t="str">
        <f t="shared" si="204"/>
        <v>Leer</v>
      </c>
      <c r="L1669" s="445" t="str">
        <f>VLOOKUP($D1669,{"29 - Psychiatrie (Erwachsene)","BGI";"297 - stationsäquivalente Behandlung in der Erwachsenenpsychiatrie (29)","BGI";"30 - Kinder- und Jugendpsychiatrie","BGII";"307 - stationsäquivalente Behandlung in der Kinder- und Jugendpsychiatrie (30)","BGII";"31 - Psychosomatik","BGI";"","Leer"},2,0)</f>
        <v>Leer</v>
      </c>
      <c r="M1669" s="445">
        <f t="shared" si="201"/>
        <v>0</v>
      </c>
      <c r="N1669" s="445">
        <f t="shared" si="202"/>
        <v>0</v>
      </c>
      <c r="O1669" s="445">
        <f t="shared" si="205"/>
        <v>0</v>
      </c>
      <c r="P1669" s="445">
        <f t="shared" si="206"/>
        <v>0</v>
      </c>
      <c r="Q1669" s="445">
        <f t="shared" si="207"/>
        <v>0</v>
      </c>
      <c r="R1669" s="415" t="str">
        <f t="shared" si="208"/>
        <v>Leer</v>
      </c>
      <c r="S1669" s="445">
        <f>IF('Angaben KH-Standort'!D$29='A4'!D1669,IF('Angaben KH-Standort'!E$29="Ja",1,0),0)</f>
        <v>0</v>
      </c>
      <c r="T1669" s="445">
        <f>IF('Angaben KH-Standort'!D$30='A4'!D1669,IF('Angaben KH-Standort'!E$30="Ja",1,0),0)</f>
        <v>0</v>
      </c>
      <c r="U1669" s="445">
        <f>IF('Angaben KH-Standort'!D$31='A4'!D1669,IF('Angaben KH-Standort'!E$31="Ja",1,0),0)</f>
        <v>0</v>
      </c>
    </row>
    <row r="1670" spans="2:21" ht="15" customHeight="1" x14ac:dyDescent="0.3">
      <c r="B1670" s="70" t="str">
        <f t="shared" si="203"/>
        <v>!!!</v>
      </c>
      <c r="C1670" s="265" t="str">
        <f>IF(ISERROR(IF(LEN(E1670)&gt;0,VLOOKUP(TEXT($E1670,0),'Angaben Stationen'!$E$14:$J$213,5,0),"")),"?",IF(LEN(E1670)&gt;0,VLOOKUP(TEXT($E1670,0),'Angaben Stationen'!$E$14:$J$213,5,0),""))</f>
        <v/>
      </c>
      <c r="D1670" s="232" t="str">
        <f>IF(ISERROR(IF(LEN(E1670)&gt;0,VLOOKUP(TEXT($E1670,0),'Angaben Stationen'!$E$14:$J$213,6,0),"")),"STATION IST NICHT VORHANDEN",IF(LEN(E1670)&gt;0,VLOOKUP(TEXT($E1670,0),'Angaben Stationen'!$E$14:$J$213,6,0),""))</f>
        <v/>
      </c>
      <c r="E1670" s="287"/>
      <c r="F1670" s="234"/>
      <c r="G1670" s="234"/>
      <c r="H1670" s="263"/>
      <c r="I1670" s="169"/>
      <c r="K1670" s="445" t="str">
        <f t="shared" si="204"/>
        <v>Leer</v>
      </c>
      <c r="L1670" s="445" t="str">
        <f>VLOOKUP($D1670,{"29 - Psychiatrie (Erwachsene)","BGI";"297 - stationsäquivalente Behandlung in der Erwachsenenpsychiatrie (29)","BGI";"30 - Kinder- und Jugendpsychiatrie","BGII";"307 - stationsäquivalente Behandlung in der Kinder- und Jugendpsychiatrie (30)","BGII";"31 - Psychosomatik","BGI";"","Leer"},2,0)</f>
        <v>Leer</v>
      </c>
      <c r="M1670" s="445">
        <f t="shared" si="201"/>
        <v>0</v>
      </c>
      <c r="N1670" s="445">
        <f t="shared" si="202"/>
        <v>0</v>
      </c>
      <c r="O1670" s="445">
        <f t="shared" si="205"/>
        <v>0</v>
      </c>
      <c r="P1670" s="445">
        <f t="shared" si="206"/>
        <v>0</v>
      </c>
      <c r="Q1670" s="445">
        <f t="shared" si="207"/>
        <v>0</v>
      </c>
      <c r="R1670" s="415" t="str">
        <f t="shared" si="208"/>
        <v>Leer</v>
      </c>
      <c r="S1670" s="445">
        <f>IF('Angaben KH-Standort'!D$29='A4'!D1670,IF('Angaben KH-Standort'!E$29="Ja",1,0),0)</f>
        <v>0</v>
      </c>
      <c r="T1670" s="445">
        <f>IF('Angaben KH-Standort'!D$30='A4'!D1670,IF('Angaben KH-Standort'!E$30="Ja",1,0),0)</f>
        <v>0</v>
      </c>
      <c r="U1670" s="445">
        <f>IF('Angaben KH-Standort'!D$31='A4'!D1670,IF('Angaben KH-Standort'!E$31="Ja",1,0),0)</f>
        <v>0</v>
      </c>
    </row>
    <row r="1671" spans="2:21" ht="15" customHeight="1" x14ac:dyDescent="0.3">
      <c r="B1671" s="70" t="str">
        <f t="shared" si="203"/>
        <v>!!!</v>
      </c>
      <c r="C1671" s="265" t="str">
        <f>IF(ISERROR(IF(LEN(E1671)&gt;0,VLOOKUP(TEXT($E1671,0),'Angaben Stationen'!$E$14:$J$213,5,0),"")),"?",IF(LEN(E1671)&gt;0,VLOOKUP(TEXT($E1671,0),'Angaben Stationen'!$E$14:$J$213,5,0),""))</f>
        <v/>
      </c>
      <c r="D1671" s="232" t="str">
        <f>IF(ISERROR(IF(LEN(E1671)&gt;0,VLOOKUP(TEXT($E1671,0),'Angaben Stationen'!$E$14:$J$213,6,0),"")),"STATION IST NICHT VORHANDEN",IF(LEN(E1671)&gt;0,VLOOKUP(TEXT($E1671,0),'Angaben Stationen'!$E$14:$J$213,6,0),""))</f>
        <v/>
      </c>
      <c r="E1671" s="287"/>
      <c r="F1671" s="234"/>
      <c r="G1671" s="234"/>
      <c r="H1671" s="263"/>
      <c r="I1671" s="169"/>
      <c r="K1671" s="445" t="str">
        <f t="shared" si="204"/>
        <v>Leer</v>
      </c>
      <c r="L1671" s="445" t="str">
        <f>VLOOKUP($D1671,{"29 - Psychiatrie (Erwachsene)","BGI";"297 - stationsäquivalente Behandlung in der Erwachsenenpsychiatrie (29)","BGI";"30 - Kinder- und Jugendpsychiatrie","BGII";"307 - stationsäquivalente Behandlung in der Kinder- und Jugendpsychiatrie (30)","BGII";"31 - Psychosomatik","BGI";"","Leer"},2,0)</f>
        <v>Leer</v>
      </c>
      <c r="M1671" s="445">
        <f t="shared" si="201"/>
        <v>0</v>
      </c>
      <c r="N1671" s="445">
        <f t="shared" si="202"/>
        <v>0</v>
      </c>
      <c r="O1671" s="445">
        <f t="shared" si="205"/>
        <v>0</v>
      </c>
      <c r="P1671" s="445">
        <f t="shared" si="206"/>
        <v>0</v>
      </c>
      <c r="Q1671" s="445">
        <f t="shared" si="207"/>
        <v>0</v>
      </c>
      <c r="R1671" s="415" t="str">
        <f t="shared" si="208"/>
        <v>Leer</v>
      </c>
      <c r="S1671" s="445">
        <f>IF('Angaben KH-Standort'!D$29='A4'!D1671,IF('Angaben KH-Standort'!E$29="Ja",1,0),0)</f>
        <v>0</v>
      </c>
      <c r="T1671" s="445">
        <f>IF('Angaben KH-Standort'!D$30='A4'!D1671,IF('Angaben KH-Standort'!E$30="Ja",1,0),0)</f>
        <v>0</v>
      </c>
      <c r="U1671" s="445">
        <f>IF('Angaben KH-Standort'!D$31='A4'!D1671,IF('Angaben KH-Standort'!E$31="Ja",1,0),0)</f>
        <v>0</v>
      </c>
    </row>
    <row r="1672" spans="2:21" ht="15" customHeight="1" x14ac:dyDescent="0.3">
      <c r="B1672" s="70" t="str">
        <f t="shared" si="203"/>
        <v>!!!</v>
      </c>
      <c r="C1672" s="265" t="str">
        <f>IF(ISERROR(IF(LEN(E1672)&gt;0,VLOOKUP(TEXT($E1672,0),'Angaben Stationen'!$E$14:$J$213,5,0),"")),"?",IF(LEN(E1672)&gt;0,VLOOKUP(TEXT($E1672,0),'Angaben Stationen'!$E$14:$J$213,5,0),""))</f>
        <v/>
      </c>
      <c r="D1672" s="232" t="str">
        <f>IF(ISERROR(IF(LEN(E1672)&gt;0,VLOOKUP(TEXT($E1672,0),'Angaben Stationen'!$E$14:$J$213,6,0),"")),"STATION IST NICHT VORHANDEN",IF(LEN(E1672)&gt;0,VLOOKUP(TEXT($E1672,0),'Angaben Stationen'!$E$14:$J$213,6,0),""))</f>
        <v/>
      </c>
      <c r="E1672" s="287"/>
      <c r="F1672" s="234"/>
      <c r="G1672" s="234"/>
      <c r="H1672" s="263"/>
      <c r="I1672" s="169"/>
      <c r="K1672" s="445" t="str">
        <f t="shared" si="204"/>
        <v>Leer</v>
      </c>
      <c r="L1672" s="445" t="str">
        <f>VLOOKUP($D1672,{"29 - Psychiatrie (Erwachsene)","BGI";"297 - stationsäquivalente Behandlung in der Erwachsenenpsychiatrie (29)","BGI";"30 - Kinder- und Jugendpsychiatrie","BGII";"307 - stationsäquivalente Behandlung in der Kinder- und Jugendpsychiatrie (30)","BGII";"31 - Psychosomatik","BGI";"","Leer"},2,0)</f>
        <v>Leer</v>
      </c>
      <c r="M1672" s="445">
        <f t="shared" si="201"/>
        <v>0</v>
      </c>
      <c r="N1672" s="445">
        <f t="shared" si="202"/>
        <v>0</v>
      </c>
      <c r="O1672" s="445">
        <f t="shared" si="205"/>
        <v>0</v>
      </c>
      <c r="P1672" s="445">
        <f t="shared" si="206"/>
        <v>0</v>
      </c>
      <c r="Q1672" s="445">
        <f t="shared" si="207"/>
        <v>0</v>
      </c>
      <c r="R1672" s="415" t="str">
        <f t="shared" si="208"/>
        <v>Leer</v>
      </c>
      <c r="S1672" s="445">
        <f>IF('Angaben KH-Standort'!D$29='A4'!D1672,IF('Angaben KH-Standort'!E$29="Ja",1,0),0)</f>
        <v>0</v>
      </c>
      <c r="T1672" s="445">
        <f>IF('Angaben KH-Standort'!D$30='A4'!D1672,IF('Angaben KH-Standort'!E$30="Ja",1,0),0)</f>
        <v>0</v>
      </c>
      <c r="U1672" s="445">
        <f>IF('Angaben KH-Standort'!D$31='A4'!D1672,IF('Angaben KH-Standort'!E$31="Ja",1,0),0)</f>
        <v>0</v>
      </c>
    </row>
    <row r="1673" spans="2:21" ht="15" customHeight="1" x14ac:dyDescent="0.3">
      <c r="B1673" s="70" t="str">
        <f t="shared" si="203"/>
        <v>!!!</v>
      </c>
      <c r="C1673" s="265" t="str">
        <f>IF(ISERROR(IF(LEN(E1673)&gt;0,VLOOKUP(TEXT($E1673,0),'Angaben Stationen'!$E$14:$J$213,5,0),"")),"?",IF(LEN(E1673)&gt;0,VLOOKUP(TEXT($E1673,0),'Angaben Stationen'!$E$14:$J$213,5,0),""))</f>
        <v/>
      </c>
      <c r="D1673" s="232" t="str">
        <f>IF(ISERROR(IF(LEN(E1673)&gt;0,VLOOKUP(TEXT($E1673,0),'Angaben Stationen'!$E$14:$J$213,6,0),"")),"STATION IST NICHT VORHANDEN",IF(LEN(E1673)&gt;0,VLOOKUP(TEXT($E1673,0),'Angaben Stationen'!$E$14:$J$213,6,0),""))</f>
        <v/>
      </c>
      <c r="E1673" s="287"/>
      <c r="F1673" s="234"/>
      <c r="G1673" s="234"/>
      <c r="H1673" s="263"/>
      <c r="I1673" s="169"/>
      <c r="K1673" s="445" t="str">
        <f t="shared" si="204"/>
        <v>Leer</v>
      </c>
      <c r="L1673" s="445" t="str">
        <f>VLOOKUP($D1673,{"29 - Psychiatrie (Erwachsene)","BGI";"297 - stationsäquivalente Behandlung in der Erwachsenenpsychiatrie (29)","BGI";"30 - Kinder- und Jugendpsychiatrie","BGII";"307 - stationsäquivalente Behandlung in der Kinder- und Jugendpsychiatrie (30)","BGII";"31 - Psychosomatik","BGI";"","Leer"},2,0)</f>
        <v>Leer</v>
      </c>
      <c r="M1673" s="445">
        <f t="shared" si="201"/>
        <v>0</v>
      </c>
      <c r="N1673" s="445">
        <f t="shared" si="202"/>
        <v>0</v>
      </c>
      <c r="O1673" s="445">
        <f t="shared" si="205"/>
        <v>0</v>
      </c>
      <c r="P1673" s="445">
        <f t="shared" si="206"/>
        <v>0</v>
      </c>
      <c r="Q1673" s="445">
        <f t="shared" si="207"/>
        <v>0</v>
      </c>
      <c r="R1673" s="415" t="str">
        <f t="shared" si="208"/>
        <v>Leer</v>
      </c>
      <c r="S1673" s="445">
        <f>IF('Angaben KH-Standort'!D$29='A4'!D1673,IF('Angaben KH-Standort'!E$29="Ja",1,0),0)</f>
        <v>0</v>
      </c>
      <c r="T1673" s="445">
        <f>IF('Angaben KH-Standort'!D$30='A4'!D1673,IF('Angaben KH-Standort'!E$30="Ja",1,0),0)</f>
        <v>0</v>
      </c>
      <c r="U1673" s="445">
        <f>IF('Angaben KH-Standort'!D$31='A4'!D1673,IF('Angaben KH-Standort'!E$31="Ja",1,0),0)</f>
        <v>0</v>
      </c>
    </row>
    <row r="1674" spans="2:21" ht="15" customHeight="1" x14ac:dyDescent="0.3">
      <c r="B1674" s="70" t="str">
        <f t="shared" si="203"/>
        <v>!!!</v>
      </c>
      <c r="C1674" s="265" t="str">
        <f>IF(ISERROR(IF(LEN(E1674)&gt;0,VLOOKUP(TEXT($E1674,0),'Angaben Stationen'!$E$14:$J$213,5,0),"")),"?",IF(LEN(E1674)&gt;0,VLOOKUP(TEXT($E1674,0),'Angaben Stationen'!$E$14:$J$213,5,0),""))</f>
        <v/>
      </c>
      <c r="D1674" s="232" t="str">
        <f>IF(ISERROR(IF(LEN(E1674)&gt;0,VLOOKUP(TEXT($E1674,0),'Angaben Stationen'!$E$14:$J$213,6,0),"")),"STATION IST NICHT VORHANDEN",IF(LEN(E1674)&gt;0,VLOOKUP(TEXT($E1674,0),'Angaben Stationen'!$E$14:$J$213,6,0),""))</f>
        <v/>
      </c>
      <c r="E1674" s="287"/>
      <c r="F1674" s="234"/>
      <c r="G1674" s="234"/>
      <c r="H1674" s="263"/>
      <c r="I1674" s="169"/>
      <c r="K1674" s="445" t="str">
        <f t="shared" si="204"/>
        <v>Leer</v>
      </c>
      <c r="L1674" s="445" t="str">
        <f>VLOOKUP($D1674,{"29 - Psychiatrie (Erwachsene)","BGI";"297 - stationsäquivalente Behandlung in der Erwachsenenpsychiatrie (29)","BGI";"30 - Kinder- und Jugendpsychiatrie","BGII";"307 - stationsäquivalente Behandlung in der Kinder- und Jugendpsychiatrie (30)","BGII";"31 - Psychosomatik","BGI";"","Leer"},2,0)</f>
        <v>Leer</v>
      </c>
      <c r="M1674" s="445">
        <f t="shared" si="201"/>
        <v>0</v>
      </c>
      <c r="N1674" s="445">
        <f t="shared" si="202"/>
        <v>0</v>
      </c>
      <c r="O1674" s="445">
        <f t="shared" si="205"/>
        <v>0</v>
      </c>
      <c r="P1674" s="445">
        <f t="shared" si="206"/>
        <v>0</v>
      </c>
      <c r="Q1674" s="445">
        <f t="shared" si="207"/>
        <v>0</v>
      </c>
      <c r="R1674" s="415" t="str">
        <f t="shared" si="208"/>
        <v>Leer</v>
      </c>
      <c r="S1674" s="445">
        <f>IF('Angaben KH-Standort'!D$29='A4'!D1674,IF('Angaben KH-Standort'!E$29="Ja",1,0),0)</f>
        <v>0</v>
      </c>
      <c r="T1674" s="445">
        <f>IF('Angaben KH-Standort'!D$30='A4'!D1674,IF('Angaben KH-Standort'!E$30="Ja",1,0),0)</f>
        <v>0</v>
      </c>
      <c r="U1674" s="445">
        <f>IF('Angaben KH-Standort'!D$31='A4'!D1674,IF('Angaben KH-Standort'!E$31="Ja",1,0),0)</f>
        <v>0</v>
      </c>
    </row>
    <row r="1675" spans="2:21" ht="15" customHeight="1" x14ac:dyDescent="0.3">
      <c r="B1675" s="70" t="str">
        <f t="shared" si="203"/>
        <v>!!!</v>
      </c>
      <c r="C1675" s="265" t="str">
        <f>IF(ISERROR(IF(LEN(E1675)&gt;0,VLOOKUP(TEXT($E1675,0),'Angaben Stationen'!$E$14:$J$213,5,0),"")),"?",IF(LEN(E1675)&gt;0,VLOOKUP(TEXT($E1675,0),'Angaben Stationen'!$E$14:$J$213,5,0),""))</f>
        <v/>
      </c>
      <c r="D1675" s="232" t="str">
        <f>IF(ISERROR(IF(LEN(E1675)&gt;0,VLOOKUP(TEXT($E1675,0),'Angaben Stationen'!$E$14:$J$213,6,0),"")),"STATION IST NICHT VORHANDEN",IF(LEN(E1675)&gt;0,VLOOKUP(TEXT($E1675,0),'Angaben Stationen'!$E$14:$J$213,6,0),""))</f>
        <v/>
      </c>
      <c r="E1675" s="287"/>
      <c r="F1675" s="234"/>
      <c r="G1675" s="234"/>
      <c r="H1675" s="263"/>
      <c r="I1675" s="169"/>
      <c r="K1675" s="445" t="str">
        <f t="shared" si="204"/>
        <v>Leer</v>
      </c>
      <c r="L1675" s="445" t="str">
        <f>VLOOKUP($D1675,{"29 - Psychiatrie (Erwachsene)","BGI";"297 - stationsäquivalente Behandlung in der Erwachsenenpsychiatrie (29)","BGI";"30 - Kinder- und Jugendpsychiatrie","BGII";"307 - stationsäquivalente Behandlung in der Kinder- und Jugendpsychiatrie (30)","BGII";"31 - Psychosomatik","BGI";"","Leer"},2,0)</f>
        <v>Leer</v>
      </c>
      <c r="M1675" s="445">
        <f t="shared" si="201"/>
        <v>0</v>
      </c>
      <c r="N1675" s="445">
        <f t="shared" si="202"/>
        <v>0</v>
      </c>
      <c r="O1675" s="445">
        <f t="shared" si="205"/>
        <v>0</v>
      </c>
      <c r="P1675" s="445">
        <f t="shared" si="206"/>
        <v>0</v>
      </c>
      <c r="Q1675" s="445">
        <f t="shared" si="207"/>
        <v>0</v>
      </c>
      <c r="R1675" s="415" t="str">
        <f t="shared" si="208"/>
        <v>Leer</v>
      </c>
      <c r="S1675" s="445">
        <f>IF('Angaben KH-Standort'!D$29='A4'!D1675,IF('Angaben KH-Standort'!E$29="Ja",1,0),0)</f>
        <v>0</v>
      </c>
      <c r="T1675" s="445">
        <f>IF('Angaben KH-Standort'!D$30='A4'!D1675,IF('Angaben KH-Standort'!E$30="Ja",1,0),0)</f>
        <v>0</v>
      </c>
      <c r="U1675" s="445">
        <f>IF('Angaben KH-Standort'!D$31='A4'!D1675,IF('Angaben KH-Standort'!E$31="Ja",1,0),0)</f>
        <v>0</v>
      </c>
    </row>
    <row r="1676" spans="2:21" ht="15" customHeight="1" x14ac:dyDescent="0.3">
      <c r="B1676" s="70" t="str">
        <f t="shared" si="203"/>
        <v>!!!</v>
      </c>
      <c r="C1676" s="265" t="str">
        <f>IF(ISERROR(IF(LEN(E1676)&gt;0,VLOOKUP(TEXT($E1676,0),'Angaben Stationen'!$E$14:$J$213,5,0),"")),"?",IF(LEN(E1676)&gt;0,VLOOKUP(TEXT($E1676,0),'Angaben Stationen'!$E$14:$J$213,5,0),""))</f>
        <v/>
      </c>
      <c r="D1676" s="232" t="str">
        <f>IF(ISERROR(IF(LEN(E1676)&gt;0,VLOOKUP(TEXT($E1676,0),'Angaben Stationen'!$E$14:$J$213,6,0),"")),"STATION IST NICHT VORHANDEN",IF(LEN(E1676)&gt;0,VLOOKUP(TEXT($E1676,0),'Angaben Stationen'!$E$14:$J$213,6,0),""))</f>
        <v/>
      </c>
      <c r="E1676" s="287"/>
      <c r="F1676" s="234"/>
      <c r="G1676" s="234"/>
      <c r="H1676" s="263"/>
      <c r="I1676" s="169"/>
      <c r="K1676" s="445" t="str">
        <f t="shared" si="204"/>
        <v>Leer</v>
      </c>
      <c r="L1676" s="445" t="str">
        <f>VLOOKUP($D1676,{"29 - Psychiatrie (Erwachsene)","BGI";"297 - stationsäquivalente Behandlung in der Erwachsenenpsychiatrie (29)","BGI";"30 - Kinder- und Jugendpsychiatrie","BGII";"307 - stationsäquivalente Behandlung in der Kinder- und Jugendpsychiatrie (30)","BGII";"31 - Psychosomatik","BGI";"","Leer"},2,0)</f>
        <v>Leer</v>
      </c>
      <c r="M1676" s="445">
        <f t="shared" si="201"/>
        <v>0</v>
      </c>
      <c r="N1676" s="445">
        <f t="shared" si="202"/>
        <v>0</v>
      </c>
      <c r="O1676" s="445">
        <f t="shared" si="205"/>
        <v>0</v>
      </c>
      <c r="P1676" s="445">
        <f t="shared" si="206"/>
        <v>0</v>
      </c>
      <c r="Q1676" s="445">
        <f t="shared" si="207"/>
        <v>0</v>
      </c>
      <c r="R1676" s="415" t="str">
        <f t="shared" si="208"/>
        <v>Leer</v>
      </c>
      <c r="S1676" s="445">
        <f>IF('Angaben KH-Standort'!D$29='A4'!D1676,IF('Angaben KH-Standort'!E$29="Ja",1,0),0)</f>
        <v>0</v>
      </c>
      <c r="T1676" s="445">
        <f>IF('Angaben KH-Standort'!D$30='A4'!D1676,IF('Angaben KH-Standort'!E$30="Ja",1,0),0)</f>
        <v>0</v>
      </c>
      <c r="U1676" s="445">
        <f>IF('Angaben KH-Standort'!D$31='A4'!D1676,IF('Angaben KH-Standort'!E$31="Ja",1,0),0)</f>
        <v>0</v>
      </c>
    </row>
    <row r="1677" spans="2:21" ht="15" customHeight="1" x14ac:dyDescent="0.3">
      <c r="B1677" s="70" t="str">
        <f t="shared" si="203"/>
        <v>!!!</v>
      </c>
      <c r="C1677" s="265" t="str">
        <f>IF(ISERROR(IF(LEN(E1677)&gt;0,VLOOKUP(TEXT($E1677,0),'Angaben Stationen'!$E$14:$J$213,5,0),"")),"?",IF(LEN(E1677)&gt;0,VLOOKUP(TEXT($E1677,0),'Angaben Stationen'!$E$14:$J$213,5,0),""))</f>
        <v/>
      </c>
      <c r="D1677" s="232" t="str">
        <f>IF(ISERROR(IF(LEN(E1677)&gt;0,VLOOKUP(TEXT($E1677,0),'Angaben Stationen'!$E$14:$J$213,6,0),"")),"STATION IST NICHT VORHANDEN",IF(LEN(E1677)&gt;0,VLOOKUP(TEXT($E1677,0),'Angaben Stationen'!$E$14:$J$213,6,0),""))</f>
        <v/>
      </c>
      <c r="E1677" s="287"/>
      <c r="F1677" s="234"/>
      <c r="G1677" s="234"/>
      <c r="H1677" s="263"/>
      <c r="I1677" s="169"/>
      <c r="K1677" s="445" t="str">
        <f t="shared" si="204"/>
        <v>Leer</v>
      </c>
      <c r="L1677" s="445" t="str">
        <f>VLOOKUP($D1677,{"29 - Psychiatrie (Erwachsene)","BGI";"297 - stationsäquivalente Behandlung in der Erwachsenenpsychiatrie (29)","BGI";"30 - Kinder- und Jugendpsychiatrie","BGII";"307 - stationsäquivalente Behandlung in der Kinder- und Jugendpsychiatrie (30)","BGII";"31 - Psychosomatik","BGI";"","Leer"},2,0)</f>
        <v>Leer</v>
      </c>
      <c r="M1677" s="445">
        <f t="shared" si="201"/>
        <v>0</v>
      </c>
      <c r="N1677" s="445">
        <f t="shared" si="202"/>
        <v>0</v>
      </c>
      <c r="O1677" s="445">
        <f t="shared" si="205"/>
        <v>0</v>
      </c>
      <c r="P1677" s="445">
        <f t="shared" si="206"/>
        <v>0</v>
      </c>
      <c r="Q1677" s="445">
        <f t="shared" si="207"/>
        <v>0</v>
      </c>
      <c r="R1677" s="415" t="str">
        <f t="shared" si="208"/>
        <v>Leer</v>
      </c>
      <c r="S1677" s="445">
        <f>IF('Angaben KH-Standort'!D$29='A4'!D1677,IF('Angaben KH-Standort'!E$29="Ja",1,0),0)</f>
        <v>0</v>
      </c>
      <c r="T1677" s="445">
        <f>IF('Angaben KH-Standort'!D$30='A4'!D1677,IF('Angaben KH-Standort'!E$30="Ja",1,0),0)</f>
        <v>0</v>
      </c>
      <c r="U1677" s="445">
        <f>IF('Angaben KH-Standort'!D$31='A4'!D1677,IF('Angaben KH-Standort'!E$31="Ja",1,0),0)</f>
        <v>0</v>
      </c>
    </row>
    <row r="1678" spans="2:21" ht="15" customHeight="1" x14ac:dyDescent="0.3">
      <c r="B1678" s="70" t="str">
        <f t="shared" si="203"/>
        <v>!!!</v>
      </c>
      <c r="C1678" s="265" t="str">
        <f>IF(ISERROR(IF(LEN(E1678)&gt;0,VLOOKUP(TEXT($E1678,0),'Angaben Stationen'!$E$14:$J$213,5,0),"")),"?",IF(LEN(E1678)&gt;0,VLOOKUP(TEXT($E1678,0),'Angaben Stationen'!$E$14:$J$213,5,0),""))</f>
        <v/>
      </c>
      <c r="D1678" s="232" t="str">
        <f>IF(ISERROR(IF(LEN(E1678)&gt;0,VLOOKUP(TEXT($E1678,0),'Angaben Stationen'!$E$14:$J$213,6,0),"")),"STATION IST NICHT VORHANDEN",IF(LEN(E1678)&gt;0,VLOOKUP(TEXT($E1678,0),'Angaben Stationen'!$E$14:$J$213,6,0),""))</f>
        <v/>
      </c>
      <c r="E1678" s="287"/>
      <c r="F1678" s="234"/>
      <c r="G1678" s="234"/>
      <c r="H1678" s="263"/>
      <c r="I1678" s="169"/>
      <c r="K1678" s="445" t="str">
        <f t="shared" si="204"/>
        <v>Leer</v>
      </c>
      <c r="L1678" s="445" t="str">
        <f>VLOOKUP($D1678,{"29 - Psychiatrie (Erwachsene)","BGI";"297 - stationsäquivalente Behandlung in der Erwachsenenpsychiatrie (29)","BGI";"30 - Kinder- und Jugendpsychiatrie","BGII";"307 - stationsäquivalente Behandlung in der Kinder- und Jugendpsychiatrie (30)","BGII";"31 - Psychosomatik","BGI";"","Leer"},2,0)</f>
        <v>Leer</v>
      </c>
      <c r="M1678" s="445">
        <f t="shared" si="201"/>
        <v>0</v>
      </c>
      <c r="N1678" s="445">
        <f t="shared" si="202"/>
        <v>0</v>
      </c>
      <c r="O1678" s="445">
        <f t="shared" si="205"/>
        <v>0</v>
      </c>
      <c r="P1678" s="445">
        <f t="shared" si="206"/>
        <v>0</v>
      </c>
      <c r="Q1678" s="445">
        <f t="shared" si="207"/>
        <v>0</v>
      </c>
      <c r="R1678" s="415" t="str">
        <f t="shared" si="208"/>
        <v>Leer</v>
      </c>
      <c r="S1678" s="445">
        <f>IF('Angaben KH-Standort'!D$29='A4'!D1678,IF('Angaben KH-Standort'!E$29="Ja",1,0),0)</f>
        <v>0</v>
      </c>
      <c r="T1678" s="445">
        <f>IF('Angaben KH-Standort'!D$30='A4'!D1678,IF('Angaben KH-Standort'!E$30="Ja",1,0),0)</f>
        <v>0</v>
      </c>
      <c r="U1678" s="445">
        <f>IF('Angaben KH-Standort'!D$31='A4'!D1678,IF('Angaben KH-Standort'!E$31="Ja",1,0),0)</f>
        <v>0</v>
      </c>
    </row>
    <row r="1679" spans="2:21" ht="15" customHeight="1" x14ac:dyDescent="0.3">
      <c r="B1679" s="70" t="str">
        <f t="shared" si="203"/>
        <v>!!!</v>
      </c>
      <c r="C1679" s="265" t="str">
        <f>IF(ISERROR(IF(LEN(E1679)&gt;0,VLOOKUP(TEXT($E1679,0),'Angaben Stationen'!$E$14:$J$213,5,0),"")),"?",IF(LEN(E1679)&gt;0,VLOOKUP(TEXT($E1679,0),'Angaben Stationen'!$E$14:$J$213,5,0),""))</f>
        <v/>
      </c>
      <c r="D1679" s="232" t="str">
        <f>IF(ISERROR(IF(LEN(E1679)&gt;0,VLOOKUP(TEXT($E1679,0),'Angaben Stationen'!$E$14:$J$213,6,0),"")),"STATION IST NICHT VORHANDEN",IF(LEN(E1679)&gt;0,VLOOKUP(TEXT($E1679,0),'Angaben Stationen'!$E$14:$J$213,6,0),""))</f>
        <v/>
      </c>
      <c r="E1679" s="287"/>
      <c r="F1679" s="234"/>
      <c r="G1679" s="234"/>
      <c r="H1679" s="263"/>
      <c r="I1679" s="169"/>
      <c r="K1679" s="445" t="str">
        <f t="shared" si="204"/>
        <v>Leer</v>
      </c>
      <c r="L1679" s="445" t="str">
        <f>VLOOKUP($D1679,{"29 - Psychiatrie (Erwachsene)","BGI";"297 - stationsäquivalente Behandlung in der Erwachsenenpsychiatrie (29)","BGI";"30 - Kinder- und Jugendpsychiatrie","BGII";"307 - stationsäquivalente Behandlung in der Kinder- und Jugendpsychiatrie (30)","BGII";"31 - Psychosomatik","BGI";"","Leer"},2,0)</f>
        <v>Leer</v>
      </c>
      <c r="M1679" s="445">
        <f t="shared" si="201"/>
        <v>0</v>
      </c>
      <c r="N1679" s="445">
        <f t="shared" si="202"/>
        <v>0</v>
      </c>
      <c r="O1679" s="445">
        <f t="shared" si="205"/>
        <v>0</v>
      </c>
      <c r="P1679" s="445">
        <f t="shared" si="206"/>
        <v>0</v>
      </c>
      <c r="Q1679" s="445">
        <f t="shared" si="207"/>
        <v>0</v>
      </c>
      <c r="R1679" s="415" t="str">
        <f t="shared" si="208"/>
        <v>Leer</v>
      </c>
      <c r="S1679" s="445">
        <f>IF('Angaben KH-Standort'!D$29='A4'!D1679,IF('Angaben KH-Standort'!E$29="Ja",1,0),0)</f>
        <v>0</v>
      </c>
      <c r="T1679" s="445">
        <f>IF('Angaben KH-Standort'!D$30='A4'!D1679,IF('Angaben KH-Standort'!E$30="Ja",1,0),0)</f>
        <v>0</v>
      </c>
      <c r="U1679" s="445">
        <f>IF('Angaben KH-Standort'!D$31='A4'!D1679,IF('Angaben KH-Standort'!E$31="Ja",1,0),0)</f>
        <v>0</v>
      </c>
    </row>
    <row r="1680" spans="2:21" ht="15" customHeight="1" x14ac:dyDescent="0.3">
      <c r="B1680" s="70" t="str">
        <f t="shared" si="203"/>
        <v>!!!</v>
      </c>
      <c r="C1680" s="265" t="str">
        <f>IF(ISERROR(IF(LEN(E1680)&gt;0,VLOOKUP(TEXT($E1680,0),'Angaben Stationen'!$E$14:$J$213,5,0),"")),"?",IF(LEN(E1680)&gt;0,VLOOKUP(TEXT($E1680,0),'Angaben Stationen'!$E$14:$J$213,5,0),""))</f>
        <v/>
      </c>
      <c r="D1680" s="232" t="str">
        <f>IF(ISERROR(IF(LEN(E1680)&gt;0,VLOOKUP(TEXT($E1680,0),'Angaben Stationen'!$E$14:$J$213,6,0),"")),"STATION IST NICHT VORHANDEN",IF(LEN(E1680)&gt;0,VLOOKUP(TEXT($E1680,0),'Angaben Stationen'!$E$14:$J$213,6,0),""))</f>
        <v/>
      </c>
      <c r="E1680" s="287"/>
      <c r="F1680" s="234"/>
      <c r="G1680" s="234"/>
      <c r="H1680" s="263"/>
      <c r="I1680" s="169"/>
      <c r="K1680" s="445" t="str">
        <f t="shared" si="204"/>
        <v>Leer</v>
      </c>
      <c r="L1680" s="445" t="str">
        <f>VLOOKUP($D1680,{"29 - Psychiatrie (Erwachsene)","BGI";"297 - stationsäquivalente Behandlung in der Erwachsenenpsychiatrie (29)","BGI";"30 - Kinder- und Jugendpsychiatrie","BGII";"307 - stationsäquivalente Behandlung in der Kinder- und Jugendpsychiatrie (30)","BGII";"31 - Psychosomatik","BGI";"","Leer"},2,0)</f>
        <v>Leer</v>
      </c>
      <c r="M1680" s="445">
        <f t="shared" si="201"/>
        <v>0</v>
      </c>
      <c r="N1680" s="445">
        <f t="shared" si="202"/>
        <v>0</v>
      </c>
      <c r="O1680" s="445">
        <f t="shared" si="205"/>
        <v>0</v>
      </c>
      <c r="P1680" s="445">
        <f t="shared" si="206"/>
        <v>0</v>
      </c>
      <c r="Q1680" s="445">
        <f t="shared" si="207"/>
        <v>0</v>
      </c>
      <c r="R1680" s="415" t="str">
        <f t="shared" si="208"/>
        <v>Leer</v>
      </c>
      <c r="S1680" s="445">
        <f>IF('Angaben KH-Standort'!D$29='A4'!D1680,IF('Angaben KH-Standort'!E$29="Ja",1,0),0)</f>
        <v>0</v>
      </c>
      <c r="T1680" s="445">
        <f>IF('Angaben KH-Standort'!D$30='A4'!D1680,IF('Angaben KH-Standort'!E$30="Ja",1,0),0)</f>
        <v>0</v>
      </c>
      <c r="U1680" s="445">
        <f>IF('Angaben KH-Standort'!D$31='A4'!D1680,IF('Angaben KH-Standort'!E$31="Ja",1,0),0)</f>
        <v>0</v>
      </c>
    </row>
    <row r="1681" spans="2:21" ht="15" customHeight="1" x14ac:dyDescent="0.3">
      <c r="B1681" s="70" t="str">
        <f t="shared" si="203"/>
        <v>!!!</v>
      </c>
      <c r="C1681" s="265" t="str">
        <f>IF(ISERROR(IF(LEN(E1681)&gt;0,VLOOKUP(TEXT($E1681,0),'Angaben Stationen'!$E$14:$J$213,5,0),"")),"?",IF(LEN(E1681)&gt;0,VLOOKUP(TEXT($E1681,0),'Angaben Stationen'!$E$14:$J$213,5,0),""))</f>
        <v/>
      </c>
      <c r="D1681" s="232" t="str">
        <f>IF(ISERROR(IF(LEN(E1681)&gt;0,VLOOKUP(TEXT($E1681,0),'Angaben Stationen'!$E$14:$J$213,6,0),"")),"STATION IST NICHT VORHANDEN",IF(LEN(E1681)&gt;0,VLOOKUP(TEXT($E1681,0),'Angaben Stationen'!$E$14:$J$213,6,0),""))</f>
        <v/>
      </c>
      <c r="E1681" s="287"/>
      <c r="F1681" s="234"/>
      <c r="G1681" s="234"/>
      <c r="H1681" s="263"/>
      <c r="I1681" s="169"/>
      <c r="K1681" s="445" t="str">
        <f t="shared" si="204"/>
        <v>Leer</v>
      </c>
      <c r="L1681" s="445" t="str">
        <f>VLOOKUP($D1681,{"29 - Psychiatrie (Erwachsene)","BGI";"297 - stationsäquivalente Behandlung in der Erwachsenenpsychiatrie (29)","BGI";"30 - Kinder- und Jugendpsychiatrie","BGII";"307 - stationsäquivalente Behandlung in der Kinder- und Jugendpsychiatrie (30)","BGII";"31 - Psychosomatik","BGI";"","Leer"},2,0)</f>
        <v>Leer</v>
      </c>
      <c r="M1681" s="445">
        <f t="shared" si="201"/>
        <v>0</v>
      </c>
      <c r="N1681" s="445">
        <f t="shared" si="202"/>
        <v>0</v>
      </c>
      <c r="O1681" s="445">
        <f t="shared" si="205"/>
        <v>0</v>
      </c>
      <c r="P1681" s="445">
        <f t="shared" si="206"/>
        <v>0</v>
      </c>
      <c r="Q1681" s="445">
        <f t="shared" si="207"/>
        <v>0</v>
      </c>
      <c r="R1681" s="415" t="str">
        <f t="shared" si="208"/>
        <v>Leer</v>
      </c>
      <c r="S1681" s="445">
        <f>IF('Angaben KH-Standort'!D$29='A4'!D1681,IF('Angaben KH-Standort'!E$29="Ja",1,0),0)</f>
        <v>0</v>
      </c>
      <c r="T1681" s="445">
        <f>IF('Angaben KH-Standort'!D$30='A4'!D1681,IF('Angaben KH-Standort'!E$30="Ja",1,0),0)</f>
        <v>0</v>
      </c>
      <c r="U1681" s="445">
        <f>IF('Angaben KH-Standort'!D$31='A4'!D1681,IF('Angaben KH-Standort'!E$31="Ja",1,0),0)</f>
        <v>0</v>
      </c>
    </row>
    <row r="1682" spans="2:21" ht="15" customHeight="1" x14ac:dyDescent="0.3">
      <c r="B1682" s="70" t="str">
        <f t="shared" si="203"/>
        <v>!!!</v>
      </c>
      <c r="C1682" s="265" t="str">
        <f>IF(ISERROR(IF(LEN(E1682)&gt;0,VLOOKUP(TEXT($E1682,0),'Angaben Stationen'!$E$14:$J$213,5,0),"")),"?",IF(LEN(E1682)&gt;0,VLOOKUP(TEXT($E1682,0),'Angaben Stationen'!$E$14:$J$213,5,0),""))</f>
        <v/>
      </c>
      <c r="D1682" s="232" t="str">
        <f>IF(ISERROR(IF(LEN(E1682)&gt;0,VLOOKUP(TEXT($E1682,0),'Angaben Stationen'!$E$14:$J$213,6,0),"")),"STATION IST NICHT VORHANDEN",IF(LEN(E1682)&gt;0,VLOOKUP(TEXT($E1682,0),'Angaben Stationen'!$E$14:$J$213,6,0),""))</f>
        <v/>
      </c>
      <c r="E1682" s="287"/>
      <c r="F1682" s="234"/>
      <c r="G1682" s="234"/>
      <c r="H1682" s="263"/>
      <c r="I1682" s="169"/>
      <c r="K1682" s="445" t="str">
        <f t="shared" si="204"/>
        <v>Leer</v>
      </c>
      <c r="L1682" s="445" t="str">
        <f>VLOOKUP($D1682,{"29 - Psychiatrie (Erwachsene)","BGI";"297 - stationsäquivalente Behandlung in der Erwachsenenpsychiatrie (29)","BGI";"30 - Kinder- und Jugendpsychiatrie","BGII";"307 - stationsäquivalente Behandlung in der Kinder- und Jugendpsychiatrie (30)","BGII";"31 - Psychosomatik","BGI";"","Leer"},2,0)</f>
        <v>Leer</v>
      </c>
      <c r="M1682" s="445">
        <f t="shared" si="201"/>
        <v>0</v>
      </c>
      <c r="N1682" s="445">
        <f t="shared" si="202"/>
        <v>0</v>
      </c>
      <c r="O1682" s="445">
        <f t="shared" si="205"/>
        <v>0</v>
      </c>
      <c r="P1682" s="445">
        <f t="shared" si="206"/>
        <v>0</v>
      </c>
      <c r="Q1682" s="445">
        <f t="shared" si="207"/>
        <v>0</v>
      </c>
      <c r="R1682" s="415" t="str">
        <f t="shared" si="208"/>
        <v>Leer</v>
      </c>
      <c r="S1682" s="445">
        <f>IF('Angaben KH-Standort'!D$29='A4'!D1682,IF('Angaben KH-Standort'!E$29="Ja",1,0),0)</f>
        <v>0</v>
      </c>
      <c r="T1682" s="445">
        <f>IF('Angaben KH-Standort'!D$30='A4'!D1682,IF('Angaben KH-Standort'!E$30="Ja",1,0),0)</f>
        <v>0</v>
      </c>
      <c r="U1682" s="445">
        <f>IF('Angaben KH-Standort'!D$31='A4'!D1682,IF('Angaben KH-Standort'!E$31="Ja",1,0),0)</f>
        <v>0</v>
      </c>
    </row>
    <row r="1683" spans="2:21" ht="15" customHeight="1" x14ac:dyDescent="0.3">
      <c r="B1683" s="70" t="str">
        <f t="shared" si="203"/>
        <v>!!!</v>
      </c>
      <c r="C1683" s="265" t="str">
        <f>IF(ISERROR(IF(LEN(E1683)&gt;0,VLOOKUP(TEXT($E1683,0),'Angaben Stationen'!$E$14:$J$213,5,0),"")),"?",IF(LEN(E1683)&gt;0,VLOOKUP(TEXT($E1683,0),'Angaben Stationen'!$E$14:$J$213,5,0),""))</f>
        <v/>
      </c>
      <c r="D1683" s="232" t="str">
        <f>IF(ISERROR(IF(LEN(E1683)&gt;0,VLOOKUP(TEXT($E1683,0),'Angaben Stationen'!$E$14:$J$213,6,0),"")),"STATION IST NICHT VORHANDEN",IF(LEN(E1683)&gt;0,VLOOKUP(TEXT($E1683,0),'Angaben Stationen'!$E$14:$J$213,6,0),""))</f>
        <v/>
      </c>
      <c r="E1683" s="287"/>
      <c r="F1683" s="234"/>
      <c r="G1683" s="234"/>
      <c r="H1683" s="263"/>
      <c r="I1683" s="169"/>
      <c r="K1683" s="445" t="str">
        <f t="shared" si="204"/>
        <v>Leer</v>
      </c>
      <c r="L1683" s="445" t="str">
        <f>VLOOKUP($D1683,{"29 - Psychiatrie (Erwachsene)","BGI";"297 - stationsäquivalente Behandlung in der Erwachsenenpsychiatrie (29)","BGI";"30 - Kinder- und Jugendpsychiatrie","BGII";"307 - stationsäquivalente Behandlung in der Kinder- und Jugendpsychiatrie (30)","BGII";"31 - Psychosomatik","BGI";"","Leer"},2,0)</f>
        <v>Leer</v>
      </c>
      <c r="M1683" s="445">
        <f t="shared" si="201"/>
        <v>0</v>
      </c>
      <c r="N1683" s="445">
        <f t="shared" si="202"/>
        <v>0</v>
      </c>
      <c r="O1683" s="445">
        <f t="shared" si="205"/>
        <v>0</v>
      </c>
      <c r="P1683" s="445">
        <f t="shared" si="206"/>
        <v>0</v>
      </c>
      <c r="Q1683" s="445">
        <f t="shared" si="207"/>
        <v>0</v>
      </c>
      <c r="R1683" s="415" t="str">
        <f t="shared" si="208"/>
        <v>Leer</v>
      </c>
      <c r="S1683" s="445">
        <f>IF('Angaben KH-Standort'!D$29='A4'!D1683,IF('Angaben KH-Standort'!E$29="Ja",1,0),0)</f>
        <v>0</v>
      </c>
      <c r="T1683" s="445">
        <f>IF('Angaben KH-Standort'!D$30='A4'!D1683,IF('Angaben KH-Standort'!E$30="Ja",1,0),0)</f>
        <v>0</v>
      </c>
      <c r="U1683" s="445">
        <f>IF('Angaben KH-Standort'!D$31='A4'!D1683,IF('Angaben KH-Standort'!E$31="Ja",1,0),0)</f>
        <v>0</v>
      </c>
    </row>
    <row r="1684" spans="2:21" ht="15" customHeight="1" x14ac:dyDescent="0.3">
      <c r="B1684" s="70" t="str">
        <f t="shared" si="203"/>
        <v>!!!</v>
      </c>
      <c r="C1684" s="265" t="str">
        <f>IF(ISERROR(IF(LEN(E1684)&gt;0,VLOOKUP(TEXT($E1684,0),'Angaben Stationen'!$E$14:$J$213,5,0),"")),"?",IF(LEN(E1684)&gt;0,VLOOKUP(TEXT($E1684,0),'Angaben Stationen'!$E$14:$J$213,5,0),""))</f>
        <v/>
      </c>
      <c r="D1684" s="232" t="str">
        <f>IF(ISERROR(IF(LEN(E1684)&gt;0,VLOOKUP(TEXT($E1684,0),'Angaben Stationen'!$E$14:$J$213,6,0),"")),"STATION IST NICHT VORHANDEN",IF(LEN(E1684)&gt;0,VLOOKUP(TEXT($E1684,0),'Angaben Stationen'!$E$14:$J$213,6,0),""))</f>
        <v/>
      </c>
      <c r="E1684" s="287"/>
      <c r="F1684" s="234"/>
      <c r="G1684" s="234"/>
      <c r="H1684" s="263"/>
      <c r="I1684" s="169"/>
      <c r="K1684" s="445" t="str">
        <f t="shared" si="204"/>
        <v>Leer</v>
      </c>
      <c r="L1684" s="445" t="str">
        <f>VLOOKUP($D1684,{"29 - Psychiatrie (Erwachsene)","BGI";"297 - stationsäquivalente Behandlung in der Erwachsenenpsychiatrie (29)","BGI";"30 - Kinder- und Jugendpsychiatrie","BGII";"307 - stationsäquivalente Behandlung in der Kinder- und Jugendpsychiatrie (30)","BGII";"31 - Psychosomatik","BGI";"","Leer"},2,0)</f>
        <v>Leer</v>
      </c>
      <c r="M1684" s="445">
        <f t="shared" si="201"/>
        <v>0</v>
      </c>
      <c r="N1684" s="445">
        <f t="shared" si="202"/>
        <v>0</v>
      </c>
      <c r="O1684" s="445">
        <f t="shared" si="205"/>
        <v>0</v>
      </c>
      <c r="P1684" s="445">
        <f t="shared" si="206"/>
        <v>0</v>
      </c>
      <c r="Q1684" s="445">
        <f t="shared" si="207"/>
        <v>0</v>
      </c>
      <c r="R1684" s="415" t="str">
        <f t="shared" si="208"/>
        <v>Leer</v>
      </c>
      <c r="S1684" s="445">
        <f>IF('Angaben KH-Standort'!D$29='A4'!D1684,IF('Angaben KH-Standort'!E$29="Ja",1,0),0)</f>
        <v>0</v>
      </c>
      <c r="T1684" s="445">
        <f>IF('Angaben KH-Standort'!D$30='A4'!D1684,IF('Angaben KH-Standort'!E$30="Ja",1,0),0)</f>
        <v>0</v>
      </c>
      <c r="U1684" s="445">
        <f>IF('Angaben KH-Standort'!D$31='A4'!D1684,IF('Angaben KH-Standort'!E$31="Ja",1,0),0)</f>
        <v>0</v>
      </c>
    </row>
    <row r="1685" spans="2:21" ht="15" customHeight="1" x14ac:dyDescent="0.3">
      <c r="B1685" s="70" t="str">
        <f t="shared" si="203"/>
        <v>!!!</v>
      </c>
      <c r="C1685" s="265" t="str">
        <f>IF(ISERROR(IF(LEN(E1685)&gt;0,VLOOKUP(TEXT($E1685,0),'Angaben Stationen'!$E$14:$J$213,5,0),"")),"?",IF(LEN(E1685)&gt;0,VLOOKUP(TEXT($E1685,0),'Angaben Stationen'!$E$14:$J$213,5,0),""))</f>
        <v/>
      </c>
      <c r="D1685" s="232" t="str">
        <f>IF(ISERROR(IF(LEN(E1685)&gt;0,VLOOKUP(TEXT($E1685,0),'Angaben Stationen'!$E$14:$J$213,6,0),"")),"STATION IST NICHT VORHANDEN",IF(LEN(E1685)&gt;0,VLOOKUP(TEXT($E1685,0),'Angaben Stationen'!$E$14:$J$213,6,0),""))</f>
        <v/>
      </c>
      <c r="E1685" s="287"/>
      <c r="F1685" s="234"/>
      <c r="G1685" s="234"/>
      <c r="H1685" s="263"/>
      <c r="I1685" s="169"/>
      <c r="K1685" s="445" t="str">
        <f t="shared" si="204"/>
        <v>Leer</v>
      </c>
      <c r="L1685" s="445" t="str">
        <f>VLOOKUP($D1685,{"29 - Psychiatrie (Erwachsene)","BGI";"297 - stationsäquivalente Behandlung in der Erwachsenenpsychiatrie (29)","BGI";"30 - Kinder- und Jugendpsychiatrie","BGII";"307 - stationsäquivalente Behandlung in der Kinder- und Jugendpsychiatrie (30)","BGII";"31 - Psychosomatik","BGI";"","Leer"},2,0)</f>
        <v>Leer</v>
      </c>
      <c r="M1685" s="445">
        <f t="shared" si="201"/>
        <v>0</v>
      </c>
      <c r="N1685" s="445">
        <f t="shared" si="202"/>
        <v>0</v>
      </c>
      <c r="O1685" s="445">
        <f t="shared" si="205"/>
        <v>0</v>
      </c>
      <c r="P1685" s="445">
        <f t="shared" si="206"/>
        <v>0</v>
      </c>
      <c r="Q1685" s="445">
        <f t="shared" si="207"/>
        <v>0</v>
      </c>
      <c r="R1685" s="415" t="str">
        <f t="shared" si="208"/>
        <v>Leer</v>
      </c>
      <c r="S1685" s="445">
        <f>IF('Angaben KH-Standort'!D$29='A4'!D1685,IF('Angaben KH-Standort'!E$29="Ja",1,0),0)</f>
        <v>0</v>
      </c>
      <c r="T1685" s="445">
        <f>IF('Angaben KH-Standort'!D$30='A4'!D1685,IF('Angaben KH-Standort'!E$30="Ja",1,0),0)</f>
        <v>0</v>
      </c>
      <c r="U1685" s="445">
        <f>IF('Angaben KH-Standort'!D$31='A4'!D1685,IF('Angaben KH-Standort'!E$31="Ja",1,0),0)</f>
        <v>0</v>
      </c>
    </row>
    <row r="1686" spans="2:21" ht="15" customHeight="1" x14ac:dyDescent="0.3">
      <c r="B1686" s="70" t="str">
        <f t="shared" si="203"/>
        <v>!!!</v>
      </c>
      <c r="C1686" s="265" t="str">
        <f>IF(ISERROR(IF(LEN(E1686)&gt;0,VLOOKUP(TEXT($E1686,0),'Angaben Stationen'!$E$14:$J$213,5,0),"")),"?",IF(LEN(E1686)&gt;0,VLOOKUP(TEXT($E1686,0),'Angaben Stationen'!$E$14:$J$213,5,0),""))</f>
        <v/>
      </c>
      <c r="D1686" s="232" t="str">
        <f>IF(ISERROR(IF(LEN(E1686)&gt;0,VLOOKUP(TEXT($E1686,0),'Angaben Stationen'!$E$14:$J$213,6,0),"")),"STATION IST NICHT VORHANDEN",IF(LEN(E1686)&gt;0,VLOOKUP(TEXT($E1686,0),'Angaben Stationen'!$E$14:$J$213,6,0),""))</f>
        <v/>
      </c>
      <c r="E1686" s="287"/>
      <c r="F1686" s="234"/>
      <c r="G1686" s="234"/>
      <c r="H1686" s="263"/>
      <c r="I1686" s="169"/>
      <c r="K1686" s="445" t="str">
        <f t="shared" si="204"/>
        <v>Leer</v>
      </c>
      <c r="L1686" s="445" t="str">
        <f>VLOOKUP($D1686,{"29 - Psychiatrie (Erwachsene)","BGI";"297 - stationsäquivalente Behandlung in der Erwachsenenpsychiatrie (29)","BGI";"30 - Kinder- und Jugendpsychiatrie","BGII";"307 - stationsäquivalente Behandlung in der Kinder- und Jugendpsychiatrie (30)","BGII";"31 - Psychosomatik","BGI";"","Leer"},2,0)</f>
        <v>Leer</v>
      </c>
      <c r="M1686" s="445">
        <f t="shared" si="201"/>
        <v>0</v>
      </c>
      <c r="N1686" s="445">
        <f t="shared" si="202"/>
        <v>0</v>
      </c>
      <c r="O1686" s="445">
        <f t="shared" si="205"/>
        <v>0</v>
      </c>
      <c r="P1686" s="445">
        <f t="shared" si="206"/>
        <v>0</v>
      </c>
      <c r="Q1686" s="445">
        <f t="shared" si="207"/>
        <v>0</v>
      </c>
      <c r="R1686" s="415" t="str">
        <f t="shared" si="208"/>
        <v>Leer</v>
      </c>
      <c r="S1686" s="445">
        <f>IF('Angaben KH-Standort'!D$29='A4'!D1686,IF('Angaben KH-Standort'!E$29="Ja",1,0),0)</f>
        <v>0</v>
      </c>
      <c r="T1686" s="445">
        <f>IF('Angaben KH-Standort'!D$30='A4'!D1686,IF('Angaben KH-Standort'!E$30="Ja",1,0),0)</f>
        <v>0</v>
      </c>
      <c r="U1686" s="445">
        <f>IF('Angaben KH-Standort'!D$31='A4'!D1686,IF('Angaben KH-Standort'!E$31="Ja",1,0),0)</f>
        <v>0</v>
      </c>
    </row>
    <row r="1687" spans="2:21" ht="15" customHeight="1" x14ac:dyDescent="0.3">
      <c r="B1687" s="70" t="str">
        <f t="shared" si="203"/>
        <v>!!!</v>
      </c>
      <c r="C1687" s="265" t="str">
        <f>IF(ISERROR(IF(LEN(E1687)&gt;0,VLOOKUP(TEXT($E1687,0),'Angaben Stationen'!$E$14:$J$213,5,0),"")),"?",IF(LEN(E1687)&gt;0,VLOOKUP(TEXT($E1687,0),'Angaben Stationen'!$E$14:$J$213,5,0),""))</f>
        <v/>
      </c>
      <c r="D1687" s="232" t="str">
        <f>IF(ISERROR(IF(LEN(E1687)&gt;0,VLOOKUP(TEXT($E1687,0),'Angaben Stationen'!$E$14:$J$213,6,0),"")),"STATION IST NICHT VORHANDEN",IF(LEN(E1687)&gt;0,VLOOKUP(TEXT($E1687,0),'Angaben Stationen'!$E$14:$J$213,6,0),""))</f>
        <v/>
      </c>
      <c r="E1687" s="287"/>
      <c r="F1687" s="234"/>
      <c r="G1687" s="234"/>
      <c r="H1687" s="263"/>
      <c r="I1687" s="169"/>
      <c r="K1687" s="445" t="str">
        <f t="shared" si="204"/>
        <v>Leer</v>
      </c>
      <c r="L1687" s="445" t="str">
        <f>VLOOKUP($D1687,{"29 - Psychiatrie (Erwachsene)","BGI";"297 - stationsäquivalente Behandlung in der Erwachsenenpsychiatrie (29)","BGI";"30 - Kinder- und Jugendpsychiatrie","BGII";"307 - stationsäquivalente Behandlung in der Kinder- und Jugendpsychiatrie (30)","BGII";"31 - Psychosomatik","BGI";"","Leer"},2,0)</f>
        <v>Leer</v>
      </c>
      <c r="M1687" s="445">
        <f t="shared" si="201"/>
        <v>0</v>
      </c>
      <c r="N1687" s="445">
        <f t="shared" si="202"/>
        <v>0</v>
      </c>
      <c r="O1687" s="445">
        <f t="shared" si="205"/>
        <v>0</v>
      </c>
      <c r="P1687" s="445">
        <f t="shared" si="206"/>
        <v>0</v>
      </c>
      <c r="Q1687" s="445">
        <f t="shared" si="207"/>
        <v>0</v>
      </c>
      <c r="R1687" s="415" t="str">
        <f t="shared" si="208"/>
        <v>Leer</v>
      </c>
      <c r="S1687" s="445">
        <f>IF('Angaben KH-Standort'!D$29='A4'!D1687,IF('Angaben KH-Standort'!E$29="Ja",1,0),0)</f>
        <v>0</v>
      </c>
      <c r="T1687" s="445">
        <f>IF('Angaben KH-Standort'!D$30='A4'!D1687,IF('Angaben KH-Standort'!E$30="Ja",1,0),0)</f>
        <v>0</v>
      </c>
      <c r="U1687" s="445">
        <f>IF('Angaben KH-Standort'!D$31='A4'!D1687,IF('Angaben KH-Standort'!E$31="Ja",1,0),0)</f>
        <v>0</v>
      </c>
    </row>
    <row r="1688" spans="2:21" ht="15" customHeight="1" x14ac:dyDescent="0.3">
      <c r="B1688" s="70" t="str">
        <f t="shared" si="203"/>
        <v>!!!</v>
      </c>
      <c r="C1688" s="265" t="str">
        <f>IF(ISERROR(IF(LEN(E1688)&gt;0,VLOOKUP(TEXT($E1688,0),'Angaben Stationen'!$E$14:$J$213,5,0),"")),"?",IF(LEN(E1688)&gt;0,VLOOKUP(TEXT($E1688,0),'Angaben Stationen'!$E$14:$J$213,5,0),""))</f>
        <v/>
      </c>
      <c r="D1688" s="232" t="str">
        <f>IF(ISERROR(IF(LEN(E1688)&gt;0,VLOOKUP(TEXT($E1688,0),'Angaben Stationen'!$E$14:$J$213,6,0),"")),"STATION IST NICHT VORHANDEN",IF(LEN(E1688)&gt;0,VLOOKUP(TEXT($E1688,0),'Angaben Stationen'!$E$14:$J$213,6,0),""))</f>
        <v/>
      </c>
      <c r="E1688" s="287"/>
      <c r="F1688" s="234"/>
      <c r="G1688" s="234"/>
      <c r="H1688" s="263"/>
      <c r="I1688" s="169"/>
      <c r="K1688" s="445" t="str">
        <f t="shared" si="204"/>
        <v>Leer</v>
      </c>
      <c r="L1688" s="445" t="str">
        <f>VLOOKUP($D1688,{"29 - Psychiatrie (Erwachsene)","BGI";"297 - stationsäquivalente Behandlung in der Erwachsenenpsychiatrie (29)","BGI";"30 - Kinder- und Jugendpsychiatrie","BGII";"307 - stationsäquivalente Behandlung in der Kinder- und Jugendpsychiatrie (30)","BGII";"31 - Psychosomatik","BGI";"","Leer"},2,0)</f>
        <v>Leer</v>
      </c>
      <c r="M1688" s="445">
        <f t="shared" si="201"/>
        <v>0</v>
      </c>
      <c r="N1688" s="445">
        <f t="shared" si="202"/>
        <v>0</v>
      </c>
      <c r="O1688" s="445">
        <f t="shared" si="205"/>
        <v>0</v>
      </c>
      <c r="P1688" s="445">
        <f t="shared" si="206"/>
        <v>0</v>
      </c>
      <c r="Q1688" s="445">
        <f t="shared" si="207"/>
        <v>0</v>
      </c>
      <c r="R1688" s="415" t="str">
        <f t="shared" si="208"/>
        <v>Leer</v>
      </c>
      <c r="S1688" s="445">
        <f>IF('Angaben KH-Standort'!D$29='A4'!D1688,IF('Angaben KH-Standort'!E$29="Ja",1,0),0)</f>
        <v>0</v>
      </c>
      <c r="T1688" s="445">
        <f>IF('Angaben KH-Standort'!D$30='A4'!D1688,IF('Angaben KH-Standort'!E$30="Ja",1,0),0)</f>
        <v>0</v>
      </c>
      <c r="U1688" s="445">
        <f>IF('Angaben KH-Standort'!D$31='A4'!D1688,IF('Angaben KH-Standort'!E$31="Ja",1,0),0)</f>
        <v>0</v>
      </c>
    </row>
    <row r="1689" spans="2:21" ht="15" customHeight="1" x14ac:dyDescent="0.3">
      <c r="B1689" s="70" t="str">
        <f t="shared" si="203"/>
        <v>!!!</v>
      </c>
      <c r="C1689" s="265" t="str">
        <f>IF(ISERROR(IF(LEN(E1689)&gt;0,VLOOKUP(TEXT($E1689,0),'Angaben Stationen'!$E$14:$J$213,5,0),"")),"?",IF(LEN(E1689)&gt;0,VLOOKUP(TEXT($E1689,0),'Angaben Stationen'!$E$14:$J$213,5,0),""))</f>
        <v/>
      </c>
      <c r="D1689" s="232" t="str">
        <f>IF(ISERROR(IF(LEN(E1689)&gt;0,VLOOKUP(TEXT($E1689,0),'Angaben Stationen'!$E$14:$J$213,6,0),"")),"STATION IST NICHT VORHANDEN",IF(LEN(E1689)&gt;0,VLOOKUP(TEXT($E1689,0),'Angaben Stationen'!$E$14:$J$213,6,0),""))</f>
        <v/>
      </c>
      <c r="E1689" s="287"/>
      <c r="F1689" s="234"/>
      <c r="G1689" s="234"/>
      <c r="H1689" s="263"/>
      <c r="I1689" s="169"/>
      <c r="K1689" s="445" t="str">
        <f t="shared" si="204"/>
        <v>Leer</v>
      </c>
      <c r="L1689" s="445" t="str">
        <f>VLOOKUP($D1689,{"29 - Psychiatrie (Erwachsene)","BGI";"297 - stationsäquivalente Behandlung in der Erwachsenenpsychiatrie (29)","BGI";"30 - Kinder- und Jugendpsychiatrie","BGII";"307 - stationsäquivalente Behandlung in der Kinder- und Jugendpsychiatrie (30)","BGII";"31 - Psychosomatik","BGI";"","Leer"},2,0)</f>
        <v>Leer</v>
      </c>
      <c r="M1689" s="445">
        <f t="shared" si="201"/>
        <v>0</v>
      </c>
      <c r="N1689" s="445">
        <f t="shared" si="202"/>
        <v>0</v>
      </c>
      <c r="O1689" s="445">
        <f t="shared" si="205"/>
        <v>0</v>
      </c>
      <c r="P1689" s="445">
        <f t="shared" si="206"/>
        <v>0</v>
      </c>
      <c r="Q1689" s="445">
        <f t="shared" si="207"/>
        <v>0</v>
      </c>
      <c r="R1689" s="415" t="str">
        <f t="shared" si="208"/>
        <v>Leer</v>
      </c>
      <c r="S1689" s="445">
        <f>IF('Angaben KH-Standort'!D$29='A4'!D1689,IF('Angaben KH-Standort'!E$29="Ja",1,0),0)</f>
        <v>0</v>
      </c>
      <c r="T1689" s="445">
        <f>IF('Angaben KH-Standort'!D$30='A4'!D1689,IF('Angaben KH-Standort'!E$30="Ja",1,0),0)</f>
        <v>0</v>
      </c>
      <c r="U1689" s="445">
        <f>IF('Angaben KH-Standort'!D$31='A4'!D1689,IF('Angaben KH-Standort'!E$31="Ja",1,0),0)</f>
        <v>0</v>
      </c>
    </row>
    <row r="1690" spans="2:21" ht="15" customHeight="1" x14ac:dyDescent="0.3">
      <c r="B1690" s="70" t="str">
        <f t="shared" si="203"/>
        <v>!!!</v>
      </c>
      <c r="C1690" s="265" t="str">
        <f>IF(ISERROR(IF(LEN(E1690)&gt;0,VLOOKUP(TEXT($E1690,0),'Angaben Stationen'!$E$14:$J$213,5,0),"")),"?",IF(LEN(E1690)&gt;0,VLOOKUP(TEXT($E1690,0),'Angaben Stationen'!$E$14:$J$213,5,0),""))</f>
        <v/>
      </c>
      <c r="D1690" s="232" t="str">
        <f>IF(ISERROR(IF(LEN(E1690)&gt;0,VLOOKUP(TEXT($E1690,0),'Angaben Stationen'!$E$14:$J$213,6,0),"")),"STATION IST NICHT VORHANDEN",IF(LEN(E1690)&gt;0,VLOOKUP(TEXT($E1690,0),'Angaben Stationen'!$E$14:$J$213,6,0),""))</f>
        <v/>
      </c>
      <c r="E1690" s="287"/>
      <c r="F1690" s="234"/>
      <c r="G1690" s="234"/>
      <c r="H1690" s="263"/>
      <c r="I1690" s="169"/>
      <c r="K1690" s="445" t="str">
        <f t="shared" si="204"/>
        <v>Leer</v>
      </c>
      <c r="L1690" s="445" t="str">
        <f>VLOOKUP($D1690,{"29 - Psychiatrie (Erwachsene)","BGI";"297 - stationsäquivalente Behandlung in der Erwachsenenpsychiatrie (29)","BGI";"30 - Kinder- und Jugendpsychiatrie","BGII";"307 - stationsäquivalente Behandlung in der Kinder- und Jugendpsychiatrie (30)","BGII";"31 - Psychosomatik","BGI";"","Leer"},2,0)</f>
        <v>Leer</v>
      </c>
      <c r="M1690" s="445">
        <f t="shared" si="201"/>
        <v>0</v>
      </c>
      <c r="N1690" s="445">
        <f t="shared" si="202"/>
        <v>0</v>
      </c>
      <c r="O1690" s="445">
        <f t="shared" si="205"/>
        <v>0</v>
      </c>
      <c r="P1690" s="445">
        <f t="shared" si="206"/>
        <v>0</v>
      </c>
      <c r="Q1690" s="445">
        <f t="shared" si="207"/>
        <v>0</v>
      </c>
      <c r="R1690" s="415" t="str">
        <f t="shared" si="208"/>
        <v>Leer</v>
      </c>
      <c r="S1690" s="445">
        <f>IF('Angaben KH-Standort'!D$29='A4'!D1690,IF('Angaben KH-Standort'!E$29="Ja",1,0),0)</f>
        <v>0</v>
      </c>
      <c r="T1690" s="445">
        <f>IF('Angaben KH-Standort'!D$30='A4'!D1690,IF('Angaben KH-Standort'!E$30="Ja",1,0),0)</f>
        <v>0</v>
      </c>
      <c r="U1690" s="445">
        <f>IF('Angaben KH-Standort'!D$31='A4'!D1690,IF('Angaben KH-Standort'!E$31="Ja",1,0),0)</f>
        <v>0</v>
      </c>
    </row>
    <row r="1691" spans="2:21" ht="15" customHeight="1" x14ac:dyDescent="0.3">
      <c r="B1691" s="70" t="str">
        <f t="shared" si="203"/>
        <v>!!!</v>
      </c>
      <c r="C1691" s="265" t="str">
        <f>IF(ISERROR(IF(LEN(E1691)&gt;0,VLOOKUP(TEXT($E1691,0),'Angaben Stationen'!$E$14:$J$213,5,0),"")),"?",IF(LEN(E1691)&gt;0,VLOOKUP(TEXT($E1691,0),'Angaben Stationen'!$E$14:$J$213,5,0),""))</f>
        <v/>
      </c>
      <c r="D1691" s="232" t="str">
        <f>IF(ISERROR(IF(LEN(E1691)&gt;0,VLOOKUP(TEXT($E1691,0),'Angaben Stationen'!$E$14:$J$213,6,0),"")),"STATION IST NICHT VORHANDEN",IF(LEN(E1691)&gt;0,VLOOKUP(TEXT($E1691,0),'Angaben Stationen'!$E$14:$J$213,6,0),""))</f>
        <v/>
      </c>
      <c r="E1691" s="287"/>
      <c r="F1691" s="234"/>
      <c r="G1691" s="234"/>
      <c r="H1691" s="263"/>
      <c r="I1691" s="169"/>
      <c r="K1691" s="445" t="str">
        <f t="shared" si="204"/>
        <v>Leer</v>
      </c>
      <c r="L1691" s="445" t="str">
        <f>VLOOKUP($D1691,{"29 - Psychiatrie (Erwachsene)","BGI";"297 - stationsäquivalente Behandlung in der Erwachsenenpsychiatrie (29)","BGI";"30 - Kinder- und Jugendpsychiatrie","BGII";"307 - stationsäquivalente Behandlung in der Kinder- und Jugendpsychiatrie (30)","BGII";"31 - Psychosomatik","BGI";"","Leer"},2,0)</f>
        <v>Leer</v>
      </c>
      <c r="M1691" s="445">
        <f t="shared" si="201"/>
        <v>0</v>
      </c>
      <c r="N1691" s="445">
        <f t="shared" si="202"/>
        <v>0</v>
      </c>
      <c r="O1691" s="445">
        <f t="shared" si="205"/>
        <v>0</v>
      </c>
      <c r="P1691" s="445">
        <f t="shared" si="206"/>
        <v>0</v>
      </c>
      <c r="Q1691" s="445">
        <f t="shared" si="207"/>
        <v>0</v>
      </c>
      <c r="R1691" s="415" t="str">
        <f t="shared" si="208"/>
        <v>Leer</v>
      </c>
      <c r="S1691" s="445">
        <f>IF('Angaben KH-Standort'!D$29='A4'!D1691,IF('Angaben KH-Standort'!E$29="Ja",1,0),0)</f>
        <v>0</v>
      </c>
      <c r="T1691" s="445">
        <f>IF('Angaben KH-Standort'!D$30='A4'!D1691,IF('Angaben KH-Standort'!E$30="Ja",1,0),0)</f>
        <v>0</v>
      </c>
      <c r="U1691" s="445">
        <f>IF('Angaben KH-Standort'!D$31='A4'!D1691,IF('Angaben KH-Standort'!E$31="Ja",1,0),0)</f>
        <v>0</v>
      </c>
    </row>
    <row r="1692" spans="2:21" ht="15" customHeight="1" x14ac:dyDescent="0.3">
      <c r="B1692" s="70" t="str">
        <f t="shared" si="203"/>
        <v>!!!</v>
      </c>
      <c r="C1692" s="265" t="str">
        <f>IF(ISERROR(IF(LEN(E1692)&gt;0,VLOOKUP(TEXT($E1692,0),'Angaben Stationen'!$E$14:$J$213,5,0),"")),"?",IF(LEN(E1692)&gt;0,VLOOKUP(TEXT($E1692,0),'Angaben Stationen'!$E$14:$J$213,5,0),""))</f>
        <v/>
      </c>
      <c r="D1692" s="232" t="str">
        <f>IF(ISERROR(IF(LEN(E1692)&gt;0,VLOOKUP(TEXT($E1692,0),'Angaben Stationen'!$E$14:$J$213,6,0),"")),"STATION IST NICHT VORHANDEN",IF(LEN(E1692)&gt;0,VLOOKUP(TEXT($E1692,0),'Angaben Stationen'!$E$14:$J$213,6,0),""))</f>
        <v/>
      </c>
      <c r="E1692" s="287"/>
      <c r="F1692" s="234"/>
      <c r="G1692" s="234"/>
      <c r="H1692" s="263"/>
      <c r="I1692" s="169"/>
      <c r="K1692" s="445" t="str">
        <f t="shared" si="204"/>
        <v>Leer</v>
      </c>
      <c r="L1692" s="445" t="str">
        <f>VLOOKUP($D1692,{"29 - Psychiatrie (Erwachsene)","BGI";"297 - stationsäquivalente Behandlung in der Erwachsenenpsychiatrie (29)","BGI";"30 - Kinder- und Jugendpsychiatrie","BGII";"307 - stationsäquivalente Behandlung in der Kinder- und Jugendpsychiatrie (30)","BGII";"31 - Psychosomatik","BGI";"","Leer"},2,0)</f>
        <v>Leer</v>
      </c>
      <c r="M1692" s="445">
        <f t="shared" si="201"/>
        <v>0</v>
      </c>
      <c r="N1692" s="445">
        <f t="shared" si="202"/>
        <v>0</v>
      </c>
      <c r="O1692" s="445">
        <f t="shared" si="205"/>
        <v>0</v>
      </c>
      <c r="P1692" s="445">
        <f t="shared" si="206"/>
        <v>0</v>
      </c>
      <c r="Q1692" s="445">
        <f t="shared" si="207"/>
        <v>0</v>
      </c>
      <c r="R1692" s="415" t="str">
        <f t="shared" si="208"/>
        <v>Leer</v>
      </c>
      <c r="S1692" s="445">
        <f>IF('Angaben KH-Standort'!D$29='A4'!D1692,IF('Angaben KH-Standort'!E$29="Ja",1,0),0)</f>
        <v>0</v>
      </c>
      <c r="T1692" s="445">
        <f>IF('Angaben KH-Standort'!D$30='A4'!D1692,IF('Angaben KH-Standort'!E$30="Ja",1,0),0)</f>
        <v>0</v>
      </c>
      <c r="U1692" s="445">
        <f>IF('Angaben KH-Standort'!D$31='A4'!D1692,IF('Angaben KH-Standort'!E$31="Ja",1,0),0)</f>
        <v>0</v>
      </c>
    </row>
    <row r="1693" spans="2:21" ht="15" customHeight="1" x14ac:dyDescent="0.3">
      <c r="B1693" s="70" t="str">
        <f t="shared" si="203"/>
        <v>!!!</v>
      </c>
      <c r="C1693" s="265" t="str">
        <f>IF(ISERROR(IF(LEN(E1693)&gt;0,VLOOKUP(TEXT($E1693,0),'Angaben Stationen'!$E$14:$J$213,5,0),"")),"?",IF(LEN(E1693)&gt;0,VLOOKUP(TEXT($E1693,0),'Angaben Stationen'!$E$14:$J$213,5,0),""))</f>
        <v/>
      </c>
      <c r="D1693" s="232" t="str">
        <f>IF(ISERROR(IF(LEN(E1693)&gt;0,VLOOKUP(TEXT($E1693,0),'Angaben Stationen'!$E$14:$J$213,6,0),"")),"STATION IST NICHT VORHANDEN",IF(LEN(E1693)&gt;0,VLOOKUP(TEXT($E1693,0),'Angaben Stationen'!$E$14:$J$213,6,0),""))</f>
        <v/>
      </c>
      <c r="E1693" s="287"/>
      <c r="F1693" s="234"/>
      <c r="G1693" s="234"/>
      <c r="H1693" s="263"/>
      <c r="I1693" s="169"/>
      <c r="K1693" s="445" t="str">
        <f t="shared" si="204"/>
        <v>Leer</v>
      </c>
      <c r="L1693" s="445" t="str">
        <f>VLOOKUP($D1693,{"29 - Psychiatrie (Erwachsene)","BGI";"297 - stationsäquivalente Behandlung in der Erwachsenenpsychiatrie (29)","BGI";"30 - Kinder- und Jugendpsychiatrie","BGII";"307 - stationsäquivalente Behandlung in der Kinder- und Jugendpsychiatrie (30)","BGII";"31 - Psychosomatik","BGI";"","Leer"},2,0)</f>
        <v>Leer</v>
      </c>
      <c r="M1693" s="445">
        <f t="shared" si="201"/>
        <v>0</v>
      </c>
      <c r="N1693" s="445">
        <f t="shared" si="202"/>
        <v>0</v>
      </c>
      <c r="O1693" s="445">
        <f t="shared" si="205"/>
        <v>0</v>
      </c>
      <c r="P1693" s="445">
        <f t="shared" si="206"/>
        <v>0</v>
      </c>
      <c r="Q1693" s="445">
        <f t="shared" si="207"/>
        <v>0</v>
      </c>
      <c r="R1693" s="415" t="str">
        <f t="shared" si="208"/>
        <v>Leer</v>
      </c>
      <c r="S1693" s="445">
        <f>IF('Angaben KH-Standort'!D$29='A4'!D1693,IF('Angaben KH-Standort'!E$29="Ja",1,0),0)</f>
        <v>0</v>
      </c>
      <c r="T1693" s="445">
        <f>IF('Angaben KH-Standort'!D$30='A4'!D1693,IF('Angaben KH-Standort'!E$30="Ja",1,0),0)</f>
        <v>0</v>
      </c>
      <c r="U1693" s="445">
        <f>IF('Angaben KH-Standort'!D$31='A4'!D1693,IF('Angaben KH-Standort'!E$31="Ja",1,0),0)</f>
        <v>0</v>
      </c>
    </row>
    <row r="1694" spans="2:21" ht="15" customHeight="1" x14ac:dyDescent="0.3">
      <c r="B1694" s="70" t="str">
        <f t="shared" si="203"/>
        <v>!!!</v>
      </c>
      <c r="C1694" s="265" t="str">
        <f>IF(ISERROR(IF(LEN(E1694)&gt;0,VLOOKUP(TEXT($E1694,0),'Angaben Stationen'!$E$14:$J$213,5,0),"")),"?",IF(LEN(E1694)&gt;0,VLOOKUP(TEXT($E1694,0),'Angaben Stationen'!$E$14:$J$213,5,0),""))</f>
        <v/>
      </c>
      <c r="D1694" s="232" t="str">
        <f>IF(ISERROR(IF(LEN(E1694)&gt;0,VLOOKUP(TEXT($E1694,0),'Angaben Stationen'!$E$14:$J$213,6,0),"")),"STATION IST NICHT VORHANDEN",IF(LEN(E1694)&gt;0,VLOOKUP(TEXT($E1694,0),'Angaben Stationen'!$E$14:$J$213,6,0),""))</f>
        <v/>
      </c>
      <c r="E1694" s="287"/>
      <c r="F1694" s="234"/>
      <c r="G1694" s="234"/>
      <c r="H1694" s="263"/>
      <c r="I1694" s="169"/>
      <c r="K1694" s="445" t="str">
        <f t="shared" si="204"/>
        <v>Leer</v>
      </c>
      <c r="L1694" s="445" t="str">
        <f>VLOOKUP($D1694,{"29 - Psychiatrie (Erwachsene)","BGI";"297 - stationsäquivalente Behandlung in der Erwachsenenpsychiatrie (29)","BGI";"30 - Kinder- und Jugendpsychiatrie","BGII";"307 - stationsäquivalente Behandlung in der Kinder- und Jugendpsychiatrie (30)","BGII";"31 - Psychosomatik","BGI";"","Leer"},2,0)</f>
        <v>Leer</v>
      </c>
      <c r="M1694" s="445">
        <f t="shared" si="201"/>
        <v>0</v>
      </c>
      <c r="N1694" s="445">
        <f t="shared" si="202"/>
        <v>0</v>
      </c>
      <c r="O1694" s="445">
        <f t="shared" si="205"/>
        <v>0</v>
      </c>
      <c r="P1694" s="445">
        <f t="shared" si="206"/>
        <v>0</v>
      </c>
      <c r="Q1694" s="445">
        <f t="shared" si="207"/>
        <v>0</v>
      </c>
      <c r="R1694" s="415" t="str">
        <f t="shared" si="208"/>
        <v>Leer</v>
      </c>
      <c r="S1694" s="445">
        <f>IF('Angaben KH-Standort'!D$29='A4'!D1694,IF('Angaben KH-Standort'!E$29="Ja",1,0),0)</f>
        <v>0</v>
      </c>
      <c r="T1694" s="445">
        <f>IF('Angaben KH-Standort'!D$30='A4'!D1694,IF('Angaben KH-Standort'!E$30="Ja",1,0),0)</f>
        <v>0</v>
      </c>
      <c r="U1694" s="445">
        <f>IF('Angaben KH-Standort'!D$31='A4'!D1694,IF('Angaben KH-Standort'!E$31="Ja",1,0),0)</f>
        <v>0</v>
      </c>
    </row>
    <row r="1695" spans="2:21" ht="15" customHeight="1" x14ac:dyDescent="0.3">
      <c r="B1695" s="70" t="str">
        <f t="shared" si="203"/>
        <v>!!!</v>
      </c>
      <c r="C1695" s="265" t="str">
        <f>IF(ISERROR(IF(LEN(E1695)&gt;0,VLOOKUP(TEXT($E1695,0),'Angaben Stationen'!$E$14:$J$213,5,0),"")),"?",IF(LEN(E1695)&gt;0,VLOOKUP(TEXT($E1695,0),'Angaben Stationen'!$E$14:$J$213,5,0),""))</f>
        <v/>
      </c>
      <c r="D1695" s="232" t="str">
        <f>IF(ISERROR(IF(LEN(E1695)&gt;0,VLOOKUP(TEXT($E1695,0),'Angaben Stationen'!$E$14:$J$213,6,0),"")),"STATION IST NICHT VORHANDEN",IF(LEN(E1695)&gt;0,VLOOKUP(TEXT($E1695,0),'Angaben Stationen'!$E$14:$J$213,6,0),""))</f>
        <v/>
      </c>
      <c r="E1695" s="287"/>
      <c r="F1695" s="234"/>
      <c r="G1695" s="234"/>
      <c r="H1695" s="263"/>
      <c r="I1695" s="169"/>
      <c r="K1695" s="445" t="str">
        <f t="shared" si="204"/>
        <v>Leer</v>
      </c>
      <c r="L1695" s="445" t="str">
        <f>VLOOKUP($D1695,{"29 - Psychiatrie (Erwachsene)","BGI";"297 - stationsäquivalente Behandlung in der Erwachsenenpsychiatrie (29)","BGI";"30 - Kinder- und Jugendpsychiatrie","BGII";"307 - stationsäquivalente Behandlung in der Kinder- und Jugendpsychiatrie (30)","BGII";"31 - Psychosomatik","BGI";"","Leer"},2,0)</f>
        <v>Leer</v>
      </c>
      <c r="M1695" s="445">
        <f t="shared" si="201"/>
        <v>0</v>
      </c>
      <c r="N1695" s="445">
        <f t="shared" si="202"/>
        <v>0</v>
      </c>
      <c r="O1695" s="445">
        <f t="shared" si="205"/>
        <v>0</v>
      </c>
      <c r="P1695" s="445">
        <f t="shared" si="206"/>
        <v>0</v>
      </c>
      <c r="Q1695" s="445">
        <f t="shared" si="207"/>
        <v>0</v>
      </c>
      <c r="R1695" s="415" t="str">
        <f t="shared" si="208"/>
        <v>Leer</v>
      </c>
      <c r="S1695" s="445">
        <f>IF('Angaben KH-Standort'!D$29='A4'!D1695,IF('Angaben KH-Standort'!E$29="Ja",1,0),0)</f>
        <v>0</v>
      </c>
      <c r="T1695" s="445">
        <f>IF('Angaben KH-Standort'!D$30='A4'!D1695,IF('Angaben KH-Standort'!E$30="Ja",1,0),0)</f>
        <v>0</v>
      </c>
      <c r="U1695" s="445">
        <f>IF('Angaben KH-Standort'!D$31='A4'!D1695,IF('Angaben KH-Standort'!E$31="Ja",1,0),0)</f>
        <v>0</v>
      </c>
    </row>
    <row r="1696" spans="2:21" ht="15" customHeight="1" x14ac:dyDescent="0.3">
      <c r="B1696" s="70" t="str">
        <f t="shared" si="203"/>
        <v>!!!</v>
      </c>
      <c r="C1696" s="265" t="str">
        <f>IF(ISERROR(IF(LEN(E1696)&gt;0,VLOOKUP(TEXT($E1696,0),'Angaben Stationen'!$E$14:$J$213,5,0),"")),"?",IF(LEN(E1696)&gt;0,VLOOKUP(TEXT($E1696,0),'Angaben Stationen'!$E$14:$J$213,5,0),""))</f>
        <v/>
      </c>
      <c r="D1696" s="232" t="str">
        <f>IF(ISERROR(IF(LEN(E1696)&gt;0,VLOOKUP(TEXT($E1696,0),'Angaben Stationen'!$E$14:$J$213,6,0),"")),"STATION IST NICHT VORHANDEN",IF(LEN(E1696)&gt;0,VLOOKUP(TEXT($E1696,0),'Angaben Stationen'!$E$14:$J$213,6,0),""))</f>
        <v/>
      </c>
      <c r="E1696" s="287"/>
      <c r="F1696" s="234"/>
      <c r="G1696" s="234"/>
      <c r="H1696" s="263"/>
      <c r="I1696" s="169"/>
      <c r="K1696" s="445" t="str">
        <f t="shared" si="204"/>
        <v>Leer</v>
      </c>
      <c r="L1696" s="445" t="str">
        <f>VLOOKUP($D1696,{"29 - Psychiatrie (Erwachsene)","BGI";"297 - stationsäquivalente Behandlung in der Erwachsenenpsychiatrie (29)","BGI";"30 - Kinder- und Jugendpsychiatrie","BGII";"307 - stationsäquivalente Behandlung in der Kinder- und Jugendpsychiatrie (30)","BGII";"31 - Psychosomatik","BGI";"","Leer"},2,0)</f>
        <v>Leer</v>
      </c>
      <c r="M1696" s="445">
        <f t="shared" si="201"/>
        <v>0</v>
      </c>
      <c r="N1696" s="445">
        <f t="shared" si="202"/>
        <v>0</v>
      </c>
      <c r="O1696" s="445">
        <f t="shared" si="205"/>
        <v>0</v>
      </c>
      <c r="P1696" s="445">
        <f t="shared" si="206"/>
        <v>0</v>
      </c>
      <c r="Q1696" s="445">
        <f t="shared" si="207"/>
        <v>0</v>
      </c>
      <c r="R1696" s="415" t="str">
        <f t="shared" si="208"/>
        <v>Leer</v>
      </c>
      <c r="S1696" s="445">
        <f>IF('Angaben KH-Standort'!D$29='A4'!D1696,IF('Angaben KH-Standort'!E$29="Ja",1,0),0)</f>
        <v>0</v>
      </c>
      <c r="T1696" s="445">
        <f>IF('Angaben KH-Standort'!D$30='A4'!D1696,IF('Angaben KH-Standort'!E$30="Ja",1,0),0)</f>
        <v>0</v>
      </c>
      <c r="U1696" s="445">
        <f>IF('Angaben KH-Standort'!D$31='A4'!D1696,IF('Angaben KH-Standort'!E$31="Ja",1,0),0)</f>
        <v>0</v>
      </c>
    </row>
    <row r="1697" spans="2:21" ht="15" customHeight="1" x14ac:dyDescent="0.3">
      <c r="B1697" s="70" t="str">
        <f t="shared" si="203"/>
        <v>!!!</v>
      </c>
      <c r="C1697" s="265" t="str">
        <f>IF(ISERROR(IF(LEN(E1697)&gt;0,VLOOKUP(TEXT($E1697,0),'Angaben Stationen'!$E$14:$J$213,5,0),"")),"?",IF(LEN(E1697)&gt;0,VLOOKUP(TEXT($E1697,0),'Angaben Stationen'!$E$14:$J$213,5,0),""))</f>
        <v/>
      </c>
      <c r="D1697" s="232" t="str">
        <f>IF(ISERROR(IF(LEN(E1697)&gt;0,VLOOKUP(TEXT($E1697,0),'Angaben Stationen'!$E$14:$J$213,6,0),"")),"STATION IST NICHT VORHANDEN",IF(LEN(E1697)&gt;0,VLOOKUP(TEXT($E1697,0),'Angaben Stationen'!$E$14:$J$213,6,0),""))</f>
        <v/>
      </c>
      <c r="E1697" s="287"/>
      <c r="F1697" s="234"/>
      <c r="G1697" s="234"/>
      <c r="H1697" s="263"/>
      <c r="I1697" s="169"/>
      <c r="K1697" s="445" t="str">
        <f t="shared" si="204"/>
        <v>Leer</v>
      </c>
      <c r="L1697" s="445" t="str">
        <f>VLOOKUP($D1697,{"29 - Psychiatrie (Erwachsene)","BGI";"297 - stationsäquivalente Behandlung in der Erwachsenenpsychiatrie (29)","BGI";"30 - Kinder- und Jugendpsychiatrie","BGII";"307 - stationsäquivalente Behandlung in der Kinder- und Jugendpsychiatrie (30)","BGII";"31 - Psychosomatik","BGI";"","Leer"},2,0)</f>
        <v>Leer</v>
      </c>
      <c r="M1697" s="445">
        <f t="shared" si="201"/>
        <v>0</v>
      </c>
      <c r="N1697" s="445">
        <f t="shared" si="202"/>
        <v>0</v>
      </c>
      <c r="O1697" s="445">
        <f t="shared" si="205"/>
        <v>0</v>
      </c>
      <c r="P1697" s="445">
        <f t="shared" si="206"/>
        <v>0</v>
      </c>
      <c r="Q1697" s="445">
        <f t="shared" si="207"/>
        <v>0</v>
      </c>
      <c r="R1697" s="415" t="str">
        <f t="shared" si="208"/>
        <v>Leer</v>
      </c>
      <c r="S1697" s="445">
        <f>IF('Angaben KH-Standort'!D$29='A4'!D1697,IF('Angaben KH-Standort'!E$29="Ja",1,0),0)</f>
        <v>0</v>
      </c>
      <c r="T1697" s="445">
        <f>IF('Angaben KH-Standort'!D$30='A4'!D1697,IF('Angaben KH-Standort'!E$30="Ja",1,0),0)</f>
        <v>0</v>
      </c>
      <c r="U1697" s="445">
        <f>IF('Angaben KH-Standort'!D$31='A4'!D1697,IF('Angaben KH-Standort'!E$31="Ja",1,0),0)</f>
        <v>0</v>
      </c>
    </row>
    <row r="1698" spans="2:21" ht="15" customHeight="1" x14ac:dyDescent="0.3">
      <c r="B1698" s="70" t="str">
        <f t="shared" si="203"/>
        <v>!!!</v>
      </c>
      <c r="C1698" s="265" t="str">
        <f>IF(ISERROR(IF(LEN(E1698)&gt;0,VLOOKUP(TEXT($E1698,0),'Angaben Stationen'!$E$14:$J$213,5,0),"")),"?",IF(LEN(E1698)&gt;0,VLOOKUP(TEXT($E1698,0),'Angaben Stationen'!$E$14:$J$213,5,0),""))</f>
        <v/>
      </c>
      <c r="D1698" s="232" t="str">
        <f>IF(ISERROR(IF(LEN(E1698)&gt;0,VLOOKUP(TEXT($E1698,0),'Angaben Stationen'!$E$14:$J$213,6,0),"")),"STATION IST NICHT VORHANDEN",IF(LEN(E1698)&gt;0,VLOOKUP(TEXT($E1698,0),'Angaben Stationen'!$E$14:$J$213,6,0),""))</f>
        <v/>
      </c>
      <c r="E1698" s="287"/>
      <c r="F1698" s="234"/>
      <c r="G1698" s="234"/>
      <c r="H1698" s="263"/>
      <c r="I1698" s="169"/>
      <c r="K1698" s="445" t="str">
        <f t="shared" si="204"/>
        <v>Leer</v>
      </c>
      <c r="L1698" s="445" t="str">
        <f>VLOOKUP($D1698,{"29 - Psychiatrie (Erwachsene)","BGI";"297 - stationsäquivalente Behandlung in der Erwachsenenpsychiatrie (29)","BGI";"30 - Kinder- und Jugendpsychiatrie","BGII";"307 - stationsäquivalente Behandlung in der Kinder- und Jugendpsychiatrie (30)","BGII";"31 - Psychosomatik","BGI";"","Leer"},2,0)</f>
        <v>Leer</v>
      </c>
      <c r="M1698" s="445">
        <f t="shared" ref="M1698:M1761" si="209">IF(LEN(B1698)&gt;0,0,1)</f>
        <v>0</v>
      </c>
      <c r="N1698" s="445">
        <f t="shared" ref="N1698:N1761" si="210">IF(E1698&lt;&gt;"",1,0)</f>
        <v>0</v>
      </c>
      <c r="O1698" s="445">
        <f t="shared" si="205"/>
        <v>0</v>
      </c>
      <c r="P1698" s="445">
        <f t="shared" si="206"/>
        <v>0</v>
      </c>
      <c r="Q1698" s="445">
        <f t="shared" si="207"/>
        <v>0</v>
      </c>
      <c r="R1698" s="415" t="str">
        <f t="shared" si="208"/>
        <v>Leer</v>
      </c>
      <c r="S1698" s="445">
        <f>IF('Angaben KH-Standort'!D$29='A4'!D1698,IF('Angaben KH-Standort'!E$29="Ja",1,0),0)</f>
        <v>0</v>
      </c>
      <c r="T1698" s="445">
        <f>IF('Angaben KH-Standort'!D$30='A4'!D1698,IF('Angaben KH-Standort'!E$30="Ja",1,0),0)</f>
        <v>0</v>
      </c>
      <c r="U1698" s="445">
        <f>IF('Angaben KH-Standort'!D$31='A4'!D1698,IF('Angaben KH-Standort'!E$31="Ja",1,0),0)</f>
        <v>0</v>
      </c>
    </row>
    <row r="1699" spans="2:21" ht="15" customHeight="1" x14ac:dyDescent="0.3">
      <c r="B1699" s="70" t="str">
        <f t="shared" ref="B1699:B1762" si="211">IF(SUM(N1699:Q1699)&lt;4,"!!!","")</f>
        <v>!!!</v>
      </c>
      <c r="C1699" s="265" t="str">
        <f>IF(ISERROR(IF(LEN(E1699)&gt;0,VLOOKUP(TEXT($E1699,0),'Angaben Stationen'!$E$14:$J$213,5,0),"")),"?",IF(LEN(E1699)&gt;0,VLOOKUP(TEXT($E1699,0),'Angaben Stationen'!$E$14:$J$213,5,0),""))</f>
        <v/>
      </c>
      <c r="D1699" s="232" t="str">
        <f>IF(ISERROR(IF(LEN(E1699)&gt;0,VLOOKUP(TEXT($E1699,0),'Angaben Stationen'!$E$14:$J$213,6,0),"")),"STATION IST NICHT VORHANDEN",IF(LEN(E1699)&gt;0,VLOOKUP(TEXT($E1699,0),'Angaben Stationen'!$E$14:$J$213,6,0),""))</f>
        <v/>
      </c>
      <c r="E1699" s="287"/>
      <c r="F1699" s="234"/>
      <c r="G1699" s="234"/>
      <c r="H1699" s="263"/>
      <c r="I1699" s="169"/>
      <c r="K1699" s="445" t="str">
        <f t="shared" ref="K1699:K1762" si="212">IF($E1699&lt;&gt;"","Monat","Leer")</f>
        <v>Leer</v>
      </c>
      <c r="L1699" s="445" t="str">
        <f>VLOOKUP($D1699,{"29 - Psychiatrie (Erwachsene)","BGI";"297 - stationsäquivalente Behandlung in der Erwachsenenpsychiatrie (29)","BGI";"30 - Kinder- und Jugendpsychiatrie","BGII";"307 - stationsäquivalente Behandlung in der Kinder- und Jugendpsychiatrie (30)","BGII";"31 - Psychosomatik","BGI";"","Leer"},2,0)</f>
        <v>Leer</v>
      </c>
      <c r="M1699" s="445">
        <f t="shared" si="209"/>
        <v>0</v>
      </c>
      <c r="N1699" s="445">
        <f t="shared" si="210"/>
        <v>0</v>
      </c>
      <c r="O1699" s="445">
        <f t="shared" ref="O1699:O1762" si="213">IF(VALUE($F1699)&gt;0,1,0)</f>
        <v>0</v>
      </c>
      <c r="P1699" s="445">
        <f t="shared" ref="P1699:P1762" si="214">IF(LEN($G1699)&gt;0,1,0)</f>
        <v>0</v>
      </c>
      <c r="Q1699" s="445">
        <f t="shared" ref="Q1699:Q1762" si="215">IF(LEN($H1699)&gt;0,1,0)</f>
        <v>0</v>
      </c>
      <c r="R1699" s="415" t="str">
        <f t="shared" ref="R1699:R1762" si="216">IF(D1699&lt;&gt;"",IF(SUM(S1699:U1699)&gt;0,"Ja","Nein"),"Leer")</f>
        <v>Leer</v>
      </c>
      <c r="S1699" s="445">
        <f>IF('Angaben KH-Standort'!D$29='A4'!D1699,IF('Angaben KH-Standort'!E$29="Ja",1,0),0)</f>
        <v>0</v>
      </c>
      <c r="T1699" s="445">
        <f>IF('Angaben KH-Standort'!D$30='A4'!D1699,IF('Angaben KH-Standort'!E$30="Ja",1,0),0)</f>
        <v>0</v>
      </c>
      <c r="U1699" s="445">
        <f>IF('Angaben KH-Standort'!D$31='A4'!D1699,IF('Angaben KH-Standort'!E$31="Ja",1,0),0)</f>
        <v>0</v>
      </c>
    </row>
    <row r="1700" spans="2:21" ht="15" customHeight="1" x14ac:dyDescent="0.3">
      <c r="B1700" s="70" t="str">
        <f t="shared" si="211"/>
        <v>!!!</v>
      </c>
      <c r="C1700" s="265" t="str">
        <f>IF(ISERROR(IF(LEN(E1700)&gt;0,VLOOKUP(TEXT($E1700,0),'Angaben Stationen'!$E$14:$J$213,5,0),"")),"?",IF(LEN(E1700)&gt;0,VLOOKUP(TEXT($E1700,0),'Angaben Stationen'!$E$14:$J$213,5,0),""))</f>
        <v/>
      </c>
      <c r="D1700" s="232" t="str">
        <f>IF(ISERROR(IF(LEN(E1700)&gt;0,VLOOKUP(TEXT($E1700,0),'Angaben Stationen'!$E$14:$J$213,6,0),"")),"STATION IST NICHT VORHANDEN",IF(LEN(E1700)&gt;0,VLOOKUP(TEXT($E1700,0),'Angaben Stationen'!$E$14:$J$213,6,0),""))</f>
        <v/>
      </c>
      <c r="E1700" s="287"/>
      <c r="F1700" s="234"/>
      <c r="G1700" s="234"/>
      <c r="H1700" s="263"/>
      <c r="I1700" s="169"/>
      <c r="K1700" s="445" t="str">
        <f t="shared" si="212"/>
        <v>Leer</v>
      </c>
      <c r="L1700" s="445" t="str">
        <f>VLOOKUP($D1700,{"29 - Psychiatrie (Erwachsene)","BGI";"297 - stationsäquivalente Behandlung in der Erwachsenenpsychiatrie (29)","BGI";"30 - Kinder- und Jugendpsychiatrie","BGII";"307 - stationsäquivalente Behandlung in der Kinder- und Jugendpsychiatrie (30)","BGII";"31 - Psychosomatik","BGI";"","Leer"},2,0)</f>
        <v>Leer</v>
      </c>
      <c r="M1700" s="445">
        <f t="shared" si="209"/>
        <v>0</v>
      </c>
      <c r="N1700" s="445">
        <f t="shared" si="210"/>
        <v>0</v>
      </c>
      <c r="O1700" s="445">
        <f t="shared" si="213"/>
        <v>0</v>
      </c>
      <c r="P1700" s="445">
        <f t="shared" si="214"/>
        <v>0</v>
      </c>
      <c r="Q1700" s="445">
        <f t="shared" si="215"/>
        <v>0</v>
      </c>
      <c r="R1700" s="415" t="str">
        <f t="shared" si="216"/>
        <v>Leer</v>
      </c>
      <c r="S1700" s="445">
        <f>IF('Angaben KH-Standort'!D$29='A4'!D1700,IF('Angaben KH-Standort'!E$29="Ja",1,0),0)</f>
        <v>0</v>
      </c>
      <c r="T1700" s="445">
        <f>IF('Angaben KH-Standort'!D$30='A4'!D1700,IF('Angaben KH-Standort'!E$30="Ja",1,0),0)</f>
        <v>0</v>
      </c>
      <c r="U1700" s="445">
        <f>IF('Angaben KH-Standort'!D$31='A4'!D1700,IF('Angaben KH-Standort'!E$31="Ja",1,0),0)</f>
        <v>0</v>
      </c>
    </row>
    <row r="1701" spans="2:21" ht="15" customHeight="1" x14ac:dyDescent="0.3">
      <c r="B1701" s="70" t="str">
        <f t="shared" si="211"/>
        <v>!!!</v>
      </c>
      <c r="C1701" s="265" t="str">
        <f>IF(ISERROR(IF(LEN(E1701)&gt;0,VLOOKUP(TEXT($E1701,0),'Angaben Stationen'!$E$14:$J$213,5,0),"")),"?",IF(LEN(E1701)&gt;0,VLOOKUP(TEXT($E1701,0),'Angaben Stationen'!$E$14:$J$213,5,0),""))</f>
        <v/>
      </c>
      <c r="D1701" s="232" t="str">
        <f>IF(ISERROR(IF(LEN(E1701)&gt;0,VLOOKUP(TEXT($E1701,0),'Angaben Stationen'!$E$14:$J$213,6,0),"")),"STATION IST NICHT VORHANDEN",IF(LEN(E1701)&gt;0,VLOOKUP(TEXT($E1701,0),'Angaben Stationen'!$E$14:$J$213,6,0),""))</f>
        <v/>
      </c>
      <c r="E1701" s="287"/>
      <c r="F1701" s="234"/>
      <c r="G1701" s="234"/>
      <c r="H1701" s="263"/>
      <c r="I1701" s="169"/>
      <c r="K1701" s="445" t="str">
        <f t="shared" si="212"/>
        <v>Leer</v>
      </c>
      <c r="L1701" s="445" t="str">
        <f>VLOOKUP($D1701,{"29 - Psychiatrie (Erwachsene)","BGI";"297 - stationsäquivalente Behandlung in der Erwachsenenpsychiatrie (29)","BGI";"30 - Kinder- und Jugendpsychiatrie","BGII";"307 - stationsäquivalente Behandlung in der Kinder- und Jugendpsychiatrie (30)","BGII";"31 - Psychosomatik","BGI";"","Leer"},2,0)</f>
        <v>Leer</v>
      </c>
      <c r="M1701" s="445">
        <f t="shared" si="209"/>
        <v>0</v>
      </c>
      <c r="N1701" s="445">
        <f t="shared" si="210"/>
        <v>0</v>
      </c>
      <c r="O1701" s="445">
        <f t="shared" si="213"/>
        <v>0</v>
      </c>
      <c r="P1701" s="445">
        <f t="shared" si="214"/>
        <v>0</v>
      </c>
      <c r="Q1701" s="445">
        <f t="shared" si="215"/>
        <v>0</v>
      </c>
      <c r="R1701" s="415" t="str">
        <f t="shared" si="216"/>
        <v>Leer</v>
      </c>
      <c r="S1701" s="445">
        <f>IF('Angaben KH-Standort'!D$29='A4'!D1701,IF('Angaben KH-Standort'!E$29="Ja",1,0),0)</f>
        <v>0</v>
      </c>
      <c r="T1701" s="445">
        <f>IF('Angaben KH-Standort'!D$30='A4'!D1701,IF('Angaben KH-Standort'!E$30="Ja",1,0),0)</f>
        <v>0</v>
      </c>
      <c r="U1701" s="445">
        <f>IF('Angaben KH-Standort'!D$31='A4'!D1701,IF('Angaben KH-Standort'!E$31="Ja",1,0),0)</f>
        <v>0</v>
      </c>
    </row>
    <row r="1702" spans="2:21" ht="15" customHeight="1" x14ac:dyDescent="0.3">
      <c r="B1702" s="70" t="str">
        <f t="shared" si="211"/>
        <v>!!!</v>
      </c>
      <c r="C1702" s="265" t="str">
        <f>IF(ISERROR(IF(LEN(E1702)&gt;0,VLOOKUP(TEXT($E1702,0),'Angaben Stationen'!$E$14:$J$213,5,0),"")),"?",IF(LEN(E1702)&gt;0,VLOOKUP(TEXT($E1702,0),'Angaben Stationen'!$E$14:$J$213,5,0),""))</f>
        <v/>
      </c>
      <c r="D1702" s="232" t="str">
        <f>IF(ISERROR(IF(LEN(E1702)&gt;0,VLOOKUP(TEXT($E1702,0),'Angaben Stationen'!$E$14:$J$213,6,0),"")),"STATION IST NICHT VORHANDEN",IF(LEN(E1702)&gt;0,VLOOKUP(TEXT($E1702,0),'Angaben Stationen'!$E$14:$J$213,6,0),""))</f>
        <v/>
      </c>
      <c r="E1702" s="287"/>
      <c r="F1702" s="234"/>
      <c r="G1702" s="234"/>
      <c r="H1702" s="263"/>
      <c r="I1702" s="169"/>
      <c r="K1702" s="445" t="str">
        <f t="shared" si="212"/>
        <v>Leer</v>
      </c>
      <c r="L1702" s="445" t="str">
        <f>VLOOKUP($D1702,{"29 - Psychiatrie (Erwachsene)","BGI";"297 - stationsäquivalente Behandlung in der Erwachsenenpsychiatrie (29)","BGI";"30 - Kinder- und Jugendpsychiatrie","BGII";"307 - stationsäquivalente Behandlung in der Kinder- und Jugendpsychiatrie (30)","BGII";"31 - Psychosomatik","BGI";"","Leer"},2,0)</f>
        <v>Leer</v>
      </c>
      <c r="M1702" s="445">
        <f t="shared" si="209"/>
        <v>0</v>
      </c>
      <c r="N1702" s="445">
        <f t="shared" si="210"/>
        <v>0</v>
      </c>
      <c r="O1702" s="445">
        <f t="shared" si="213"/>
        <v>0</v>
      </c>
      <c r="P1702" s="445">
        <f t="shared" si="214"/>
        <v>0</v>
      </c>
      <c r="Q1702" s="445">
        <f t="shared" si="215"/>
        <v>0</v>
      </c>
      <c r="R1702" s="415" t="str">
        <f t="shared" si="216"/>
        <v>Leer</v>
      </c>
      <c r="S1702" s="445">
        <f>IF('Angaben KH-Standort'!D$29='A4'!D1702,IF('Angaben KH-Standort'!E$29="Ja",1,0),0)</f>
        <v>0</v>
      </c>
      <c r="T1702" s="445">
        <f>IF('Angaben KH-Standort'!D$30='A4'!D1702,IF('Angaben KH-Standort'!E$30="Ja",1,0),0)</f>
        <v>0</v>
      </c>
      <c r="U1702" s="445">
        <f>IF('Angaben KH-Standort'!D$31='A4'!D1702,IF('Angaben KH-Standort'!E$31="Ja",1,0),0)</f>
        <v>0</v>
      </c>
    </row>
    <row r="1703" spans="2:21" ht="15" customHeight="1" x14ac:dyDescent="0.3">
      <c r="B1703" s="70" t="str">
        <f t="shared" si="211"/>
        <v>!!!</v>
      </c>
      <c r="C1703" s="265" t="str">
        <f>IF(ISERROR(IF(LEN(E1703)&gt;0,VLOOKUP(TEXT($E1703,0),'Angaben Stationen'!$E$14:$J$213,5,0),"")),"?",IF(LEN(E1703)&gt;0,VLOOKUP(TEXT($E1703,0),'Angaben Stationen'!$E$14:$J$213,5,0),""))</f>
        <v/>
      </c>
      <c r="D1703" s="232" t="str">
        <f>IF(ISERROR(IF(LEN(E1703)&gt;0,VLOOKUP(TEXT($E1703,0),'Angaben Stationen'!$E$14:$J$213,6,0),"")),"STATION IST NICHT VORHANDEN",IF(LEN(E1703)&gt;0,VLOOKUP(TEXT($E1703,0),'Angaben Stationen'!$E$14:$J$213,6,0),""))</f>
        <v/>
      </c>
      <c r="E1703" s="287"/>
      <c r="F1703" s="234"/>
      <c r="G1703" s="234"/>
      <c r="H1703" s="263"/>
      <c r="I1703" s="169"/>
      <c r="K1703" s="445" t="str">
        <f t="shared" si="212"/>
        <v>Leer</v>
      </c>
      <c r="L1703" s="445" t="str">
        <f>VLOOKUP($D1703,{"29 - Psychiatrie (Erwachsene)","BGI";"297 - stationsäquivalente Behandlung in der Erwachsenenpsychiatrie (29)","BGI";"30 - Kinder- und Jugendpsychiatrie","BGII";"307 - stationsäquivalente Behandlung in der Kinder- und Jugendpsychiatrie (30)","BGII";"31 - Psychosomatik","BGI";"","Leer"},2,0)</f>
        <v>Leer</v>
      </c>
      <c r="M1703" s="445">
        <f t="shared" si="209"/>
        <v>0</v>
      </c>
      <c r="N1703" s="445">
        <f t="shared" si="210"/>
        <v>0</v>
      </c>
      <c r="O1703" s="445">
        <f t="shared" si="213"/>
        <v>0</v>
      </c>
      <c r="P1703" s="445">
        <f t="shared" si="214"/>
        <v>0</v>
      </c>
      <c r="Q1703" s="445">
        <f t="shared" si="215"/>
        <v>0</v>
      </c>
      <c r="R1703" s="415" t="str">
        <f t="shared" si="216"/>
        <v>Leer</v>
      </c>
      <c r="S1703" s="445">
        <f>IF('Angaben KH-Standort'!D$29='A4'!D1703,IF('Angaben KH-Standort'!E$29="Ja",1,0),0)</f>
        <v>0</v>
      </c>
      <c r="T1703" s="445">
        <f>IF('Angaben KH-Standort'!D$30='A4'!D1703,IF('Angaben KH-Standort'!E$30="Ja",1,0),0)</f>
        <v>0</v>
      </c>
      <c r="U1703" s="445">
        <f>IF('Angaben KH-Standort'!D$31='A4'!D1703,IF('Angaben KH-Standort'!E$31="Ja",1,0),0)</f>
        <v>0</v>
      </c>
    </row>
    <row r="1704" spans="2:21" ht="15" customHeight="1" x14ac:dyDescent="0.3">
      <c r="B1704" s="70" t="str">
        <f t="shared" si="211"/>
        <v>!!!</v>
      </c>
      <c r="C1704" s="265" t="str">
        <f>IF(ISERROR(IF(LEN(E1704)&gt;0,VLOOKUP(TEXT($E1704,0),'Angaben Stationen'!$E$14:$J$213,5,0),"")),"?",IF(LEN(E1704)&gt;0,VLOOKUP(TEXT($E1704,0),'Angaben Stationen'!$E$14:$J$213,5,0),""))</f>
        <v/>
      </c>
      <c r="D1704" s="232" t="str">
        <f>IF(ISERROR(IF(LEN(E1704)&gt;0,VLOOKUP(TEXT($E1704,0),'Angaben Stationen'!$E$14:$J$213,6,0),"")),"STATION IST NICHT VORHANDEN",IF(LEN(E1704)&gt;0,VLOOKUP(TEXT($E1704,0),'Angaben Stationen'!$E$14:$J$213,6,0),""))</f>
        <v/>
      </c>
      <c r="E1704" s="287"/>
      <c r="F1704" s="234"/>
      <c r="G1704" s="234"/>
      <c r="H1704" s="263"/>
      <c r="I1704" s="169"/>
      <c r="K1704" s="445" t="str">
        <f t="shared" si="212"/>
        <v>Leer</v>
      </c>
      <c r="L1704" s="445" t="str">
        <f>VLOOKUP($D1704,{"29 - Psychiatrie (Erwachsene)","BGI";"297 - stationsäquivalente Behandlung in der Erwachsenenpsychiatrie (29)","BGI";"30 - Kinder- und Jugendpsychiatrie","BGII";"307 - stationsäquivalente Behandlung in der Kinder- und Jugendpsychiatrie (30)","BGII";"31 - Psychosomatik","BGI";"","Leer"},2,0)</f>
        <v>Leer</v>
      </c>
      <c r="M1704" s="445">
        <f t="shared" si="209"/>
        <v>0</v>
      </c>
      <c r="N1704" s="445">
        <f t="shared" si="210"/>
        <v>0</v>
      </c>
      <c r="O1704" s="445">
        <f t="shared" si="213"/>
        <v>0</v>
      </c>
      <c r="P1704" s="445">
        <f t="shared" si="214"/>
        <v>0</v>
      </c>
      <c r="Q1704" s="445">
        <f t="shared" si="215"/>
        <v>0</v>
      </c>
      <c r="R1704" s="415" t="str">
        <f t="shared" si="216"/>
        <v>Leer</v>
      </c>
      <c r="S1704" s="445">
        <f>IF('Angaben KH-Standort'!D$29='A4'!D1704,IF('Angaben KH-Standort'!E$29="Ja",1,0),0)</f>
        <v>0</v>
      </c>
      <c r="T1704" s="445">
        <f>IF('Angaben KH-Standort'!D$30='A4'!D1704,IF('Angaben KH-Standort'!E$30="Ja",1,0),0)</f>
        <v>0</v>
      </c>
      <c r="U1704" s="445">
        <f>IF('Angaben KH-Standort'!D$31='A4'!D1704,IF('Angaben KH-Standort'!E$31="Ja",1,0),0)</f>
        <v>0</v>
      </c>
    </row>
    <row r="1705" spans="2:21" ht="15" customHeight="1" x14ac:dyDescent="0.3">
      <c r="B1705" s="70" t="str">
        <f t="shared" si="211"/>
        <v>!!!</v>
      </c>
      <c r="C1705" s="265" t="str">
        <f>IF(ISERROR(IF(LEN(E1705)&gt;0,VLOOKUP(TEXT($E1705,0),'Angaben Stationen'!$E$14:$J$213,5,0),"")),"?",IF(LEN(E1705)&gt;0,VLOOKUP(TEXT($E1705,0),'Angaben Stationen'!$E$14:$J$213,5,0),""))</f>
        <v/>
      </c>
      <c r="D1705" s="232" t="str">
        <f>IF(ISERROR(IF(LEN(E1705)&gt;0,VLOOKUP(TEXT($E1705,0),'Angaben Stationen'!$E$14:$J$213,6,0),"")),"STATION IST NICHT VORHANDEN",IF(LEN(E1705)&gt;0,VLOOKUP(TEXT($E1705,0),'Angaben Stationen'!$E$14:$J$213,6,0),""))</f>
        <v/>
      </c>
      <c r="E1705" s="287"/>
      <c r="F1705" s="234"/>
      <c r="G1705" s="234"/>
      <c r="H1705" s="263"/>
      <c r="I1705" s="169"/>
      <c r="K1705" s="445" t="str">
        <f t="shared" si="212"/>
        <v>Leer</v>
      </c>
      <c r="L1705" s="445" t="str">
        <f>VLOOKUP($D1705,{"29 - Psychiatrie (Erwachsene)","BGI";"297 - stationsäquivalente Behandlung in der Erwachsenenpsychiatrie (29)","BGI";"30 - Kinder- und Jugendpsychiatrie","BGII";"307 - stationsäquivalente Behandlung in der Kinder- und Jugendpsychiatrie (30)","BGII";"31 - Psychosomatik","BGI";"","Leer"},2,0)</f>
        <v>Leer</v>
      </c>
      <c r="M1705" s="445">
        <f t="shared" si="209"/>
        <v>0</v>
      </c>
      <c r="N1705" s="445">
        <f t="shared" si="210"/>
        <v>0</v>
      </c>
      <c r="O1705" s="445">
        <f t="shared" si="213"/>
        <v>0</v>
      </c>
      <c r="P1705" s="445">
        <f t="shared" si="214"/>
        <v>0</v>
      </c>
      <c r="Q1705" s="445">
        <f t="shared" si="215"/>
        <v>0</v>
      </c>
      <c r="R1705" s="415" t="str">
        <f t="shared" si="216"/>
        <v>Leer</v>
      </c>
      <c r="S1705" s="445">
        <f>IF('Angaben KH-Standort'!D$29='A4'!D1705,IF('Angaben KH-Standort'!E$29="Ja",1,0),0)</f>
        <v>0</v>
      </c>
      <c r="T1705" s="445">
        <f>IF('Angaben KH-Standort'!D$30='A4'!D1705,IF('Angaben KH-Standort'!E$30="Ja",1,0),0)</f>
        <v>0</v>
      </c>
      <c r="U1705" s="445">
        <f>IF('Angaben KH-Standort'!D$31='A4'!D1705,IF('Angaben KH-Standort'!E$31="Ja",1,0),0)</f>
        <v>0</v>
      </c>
    </row>
    <row r="1706" spans="2:21" ht="15" customHeight="1" x14ac:dyDescent="0.3">
      <c r="B1706" s="70" t="str">
        <f t="shared" si="211"/>
        <v>!!!</v>
      </c>
      <c r="C1706" s="265" t="str">
        <f>IF(ISERROR(IF(LEN(E1706)&gt;0,VLOOKUP(TEXT($E1706,0),'Angaben Stationen'!$E$14:$J$213,5,0),"")),"?",IF(LEN(E1706)&gt;0,VLOOKUP(TEXT($E1706,0),'Angaben Stationen'!$E$14:$J$213,5,0),""))</f>
        <v/>
      </c>
      <c r="D1706" s="232" t="str">
        <f>IF(ISERROR(IF(LEN(E1706)&gt;0,VLOOKUP(TEXT($E1706,0),'Angaben Stationen'!$E$14:$J$213,6,0),"")),"STATION IST NICHT VORHANDEN",IF(LEN(E1706)&gt;0,VLOOKUP(TEXT($E1706,0),'Angaben Stationen'!$E$14:$J$213,6,0),""))</f>
        <v/>
      </c>
      <c r="E1706" s="287"/>
      <c r="F1706" s="234"/>
      <c r="G1706" s="234"/>
      <c r="H1706" s="263"/>
      <c r="I1706" s="169"/>
      <c r="K1706" s="445" t="str">
        <f t="shared" si="212"/>
        <v>Leer</v>
      </c>
      <c r="L1706" s="445" t="str">
        <f>VLOOKUP($D1706,{"29 - Psychiatrie (Erwachsene)","BGI";"297 - stationsäquivalente Behandlung in der Erwachsenenpsychiatrie (29)","BGI";"30 - Kinder- und Jugendpsychiatrie","BGII";"307 - stationsäquivalente Behandlung in der Kinder- und Jugendpsychiatrie (30)","BGII";"31 - Psychosomatik","BGI";"","Leer"},2,0)</f>
        <v>Leer</v>
      </c>
      <c r="M1706" s="445">
        <f t="shared" si="209"/>
        <v>0</v>
      </c>
      <c r="N1706" s="445">
        <f t="shared" si="210"/>
        <v>0</v>
      </c>
      <c r="O1706" s="445">
        <f t="shared" si="213"/>
        <v>0</v>
      </c>
      <c r="P1706" s="445">
        <f t="shared" si="214"/>
        <v>0</v>
      </c>
      <c r="Q1706" s="445">
        <f t="shared" si="215"/>
        <v>0</v>
      </c>
      <c r="R1706" s="415" t="str">
        <f t="shared" si="216"/>
        <v>Leer</v>
      </c>
      <c r="S1706" s="445">
        <f>IF('Angaben KH-Standort'!D$29='A4'!D1706,IF('Angaben KH-Standort'!E$29="Ja",1,0),0)</f>
        <v>0</v>
      </c>
      <c r="T1706" s="445">
        <f>IF('Angaben KH-Standort'!D$30='A4'!D1706,IF('Angaben KH-Standort'!E$30="Ja",1,0),0)</f>
        <v>0</v>
      </c>
      <c r="U1706" s="445">
        <f>IF('Angaben KH-Standort'!D$31='A4'!D1706,IF('Angaben KH-Standort'!E$31="Ja",1,0),0)</f>
        <v>0</v>
      </c>
    </row>
    <row r="1707" spans="2:21" ht="15" customHeight="1" x14ac:dyDescent="0.3">
      <c r="B1707" s="70" t="str">
        <f t="shared" si="211"/>
        <v>!!!</v>
      </c>
      <c r="C1707" s="265" t="str">
        <f>IF(ISERROR(IF(LEN(E1707)&gt;0,VLOOKUP(TEXT($E1707,0),'Angaben Stationen'!$E$14:$J$213,5,0),"")),"?",IF(LEN(E1707)&gt;0,VLOOKUP(TEXT($E1707,0),'Angaben Stationen'!$E$14:$J$213,5,0),""))</f>
        <v/>
      </c>
      <c r="D1707" s="232" t="str">
        <f>IF(ISERROR(IF(LEN(E1707)&gt;0,VLOOKUP(TEXT($E1707,0),'Angaben Stationen'!$E$14:$J$213,6,0),"")),"STATION IST NICHT VORHANDEN",IF(LEN(E1707)&gt;0,VLOOKUP(TEXT($E1707,0),'Angaben Stationen'!$E$14:$J$213,6,0),""))</f>
        <v/>
      </c>
      <c r="E1707" s="287"/>
      <c r="F1707" s="234"/>
      <c r="G1707" s="234"/>
      <c r="H1707" s="263"/>
      <c r="I1707" s="169"/>
      <c r="K1707" s="445" t="str">
        <f t="shared" si="212"/>
        <v>Leer</v>
      </c>
      <c r="L1707" s="445" t="str">
        <f>VLOOKUP($D1707,{"29 - Psychiatrie (Erwachsene)","BGI";"297 - stationsäquivalente Behandlung in der Erwachsenenpsychiatrie (29)","BGI";"30 - Kinder- und Jugendpsychiatrie","BGII";"307 - stationsäquivalente Behandlung in der Kinder- und Jugendpsychiatrie (30)","BGII";"31 - Psychosomatik","BGI";"","Leer"},2,0)</f>
        <v>Leer</v>
      </c>
      <c r="M1707" s="445">
        <f t="shared" si="209"/>
        <v>0</v>
      </c>
      <c r="N1707" s="445">
        <f t="shared" si="210"/>
        <v>0</v>
      </c>
      <c r="O1707" s="445">
        <f t="shared" si="213"/>
        <v>0</v>
      </c>
      <c r="P1707" s="445">
        <f t="shared" si="214"/>
        <v>0</v>
      </c>
      <c r="Q1707" s="445">
        <f t="shared" si="215"/>
        <v>0</v>
      </c>
      <c r="R1707" s="415" t="str">
        <f t="shared" si="216"/>
        <v>Leer</v>
      </c>
      <c r="S1707" s="445">
        <f>IF('Angaben KH-Standort'!D$29='A4'!D1707,IF('Angaben KH-Standort'!E$29="Ja",1,0),0)</f>
        <v>0</v>
      </c>
      <c r="T1707" s="445">
        <f>IF('Angaben KH-Standort'!D$30='A4'!D1707,IF('Angaben KH-Standort'!E$30="Ja",1,0),0)</f>
        <v>0</v>
      </c>
      <c r="U1707" s="445">
        <f>IF('Angaben KH-Standort'!D$31='A4'!D1707,IF('Angaben KH-Standort'!E$31="Ja",1,0),0)</f>
        <v>0</v>
      </c>
    </row>
    <row r="1708" spans="2:21" ht="15" customHeight="1" x14ac:dyDescent="0.3">
      <c r="B1708" s="70" t="str">
        <f t="shared" si="211"/>
        <v>!!!</v>
      </c>
      <c r="C1708" s="265" t="str">
        <f>IF(ISERROR(IF(LEN(E1708)&gt;0,VLOOKUP(TEXT($E1708,0),'Angaben Stationen'!$E$14:$J$213,5,0),"")),"?",IF(LEN(E1708)&gt;0,VLOOKUP(TEXT($E1708,0),'Angaben Stationen'!$E$14:$J$213,5,0),""))</f>
        <v/>
      </c>
      <c r="D1708" s="232" t="str">
        <f>IF(ISERROR(IF(LEN(E1708)&gt;0,VLOOKUP(TEXT($E1708,0),'Angaben Stationen'!$E$14:$J$213,6,0),"")),"STATION IST NICHT VORHANDEN",IF(LEN(E1708)&gt;0,VLOOKUP(TEXT($E1708,0),'Angaben Stationen'!$E$14:$J$213,6,0),""))</f>
        <v/>
      </c>
      <c r="E1708" s="287"/>
      <c r="F1708" s="234"/>
      <c r="G1708" s="234"/>
      <c r="H1708" s="263"/>
      <c r="I1708" s="169"/>
      <c r="K1708" s="445" t="str">
        <f t="shared" si="212"/>
        <v>Leer</v>
      </c>
      <c r="L1708" s="445" t="str">
        <f>VLOOKUP($D1708,{"29 - Psychiatrie (Erwachsene)","BGI";"297 - stationsäquivalente Behandlung in der Erwachsenenpsychiatrie (29)","BGI";"30 - Kinder- und Jugendpsychiatrie","BGII";"307 - stationsäquivalente Behandlung in der Kinder- und Jugendpsychiatrie (30)","BGII";"31 - Psychosomatik","BGI";"","Leer"},2,0)</f>
        <v>Leer</v>
      </c>
      <c r="M1708" s="445">
        <f t="shared" si="209"/>
        <v>0</v>
      </c>
      <c r="N1708" s="445">
        <f t="shared" si="210"/>
        <v>0</v>
      </c>
      <c r="O1708" s="445">
        <f t="shared" si="213"/>
        <v>0</v>
      </c>
      <c r="P1708" s="445">
        <f t="shared" si="214"/>
        <v>0</v>
      </c>
      <c r="Q1708" s="445">
        <f t="shared" si="215"/>
        <v>0</v>
      </c>
      <c r="R1708" s="415" t="str">
        <f t="shared" si="216"/>
        <v>Leer</v>
      </c>
      <c r="S1708" s="445">
        <f>IF('Angaben KH-Standort'!D$29='A4'!D1708,IF('Angaben KH-Standort'!E$29="Ja",1,0),0)</f>
        <v>0</v>
      </c>
      <c r="T1708" s="445">
        <f>IF('Angaben KH-Standort'!D$30='A4'!D1708,IF('Angaben KH-Standort'!E$30="Ja",1,0),0)</f>
        <v>0</v>
      </c>
      <c r="U1708" s="445">
        <f>IF('Angaben KH-Standort'!D$31='A4'!D1708,IF('Angaben KH-Standort'!E$31="Ja",1,0),0)</f>
        <v>0</v>
      </c>
    </row>
    <row r="1709" spans="2:21" ht="15" customHeight="1" x14ac:dyDescent="0.3">
      <c r="B1709" s="70" t="str">
        <f t="shared" si="211"/>
        <v>!!!</v>
      </c>
      <c r="C1709" s="265" t="str">
        <f>IF(ISERROR(IF(LEN(E1709)&gt;0,VLOOKUP(TEXT($E1709,0),'Angaben Stationen'!$E$14:$J$213,5,0),"")),"?",IF(LEN(E1709)&gt;0,VLOOKUP(TEXT($E1709,0),'Angaben Stationen'!$E$14:$J$213,5,0),""))</f>
        <v/>
      </c>
      <c r="D1709" s="232" t="str">
        <f>IF(ISERROR(IF(LEN(E1709)&gt;0,VLOOKUP(TEXT($E1709,0),'Angaben Stationen'!$E$14:$J$213,6,0),"")),"STATION IST NICHT VORHANDEN",IF(LEN(E1709)&gt;0,VLOOKUP(TEXT($E1709,0),'Angaben Stationen'!$E$14:$J$213,6,0),""))</f>
        <v/>
      </c>
      <c r="E1709" s="287"/>
      <c r="F1709" s="234"/>
      <c r="G1709" s="234"/>
      <c r="H1709" s="263"/>
      <c r="I1709" s="169"/>
      <c r="K1709" s="445" t="str">
        <f t="shared" si="212"/>
        <v>Leer</v>
      </c>
      <c r="L1709" s="445" t="str">
        <f>VLOOKUP($D1709,{"29 - Psychiatrie (Erwachsene)","BGI";"297 - stationsäquivalente Behandlung in der Erwachsenenpsychiatrie (29)","BGI";"30 - Kinder- und Jugendpsychiatrie","BGII";"307 - stationsäquivalente Behandlung in der Kinder- und Jugendpsychiatrie (30)","BGII";"31 - Psychosomatik","BGI";"","Leer"},2,0)</f>
        <v>Leer</v>
      </c>
      <c r="M1709" s="445">
        <f t="shared" si="209"/>
        <v>0</v>
      </c>
      <c r="N1709" s="445">
        <f t="shared" si="210"/>
        <v>0</v>
      </c>
      <c r="O1709" s="445">
        <f t="shared" si="213"/>
        <v>0</v>
      </c>
      <c r="P1709" s="445">
        <f t="shared" si="214"/>
        <v>0</v>
      </c>
      <c r="Q1709" s="445">
        <f t="shared" si="215"/>
        <v>0</v>
      </c>
      <c r="R1709" s="415" t="str">
        <f t="shared" si="216"/>
        <v>Leer</v>
      </c>
      <c r="S1709" s="445">
        <f>IF('Angaben KH-Standort'!D$29='A4'!D1709,IF('Angaben KH-Standort'!E$29="Ja",1,0),0)</f>
        <v>0</v>
      </c>
      <c r="T1709" s="445">
        <f>IF('Angaben KH-Standort'!D$30='A4'!D1709,IF('Angaben KH-Standort'!E$30="Ja",1,0),0)</f>
        <v>0</v>
      </c>
      <c r="U1709" s="445">
        <f>IF('Angaben KH-Standort'!D$31='A4'!D1709,IF('Angaben KH-Standort'!E$31="Ja",1,0),0)</f>
        <v>0</v>
      </c>
    </row>
    <row r="1710" spans="2:21" ht="15" customHeight="1" x14ac:dyDescent="0.3">
      <c r="B1710" s="70" t="str">
        <f t="shared" si="211"/>
        <v>!!!</v>
      </c>
      <c r="C1710" s="265" t="str">
        <f>IF(ISERROR(IF(LEN(E1710)&gt;0,VLOOKUP(TEXT($E1710,0),'Angaben Stationen'!$E$14:$J$213,5,0),"")),"?",IF(LEN(E1710)&gt;0,VLOOKUP(TEXT($E1710,0),'Angaben Stationen'!$E$14:$J$213,5,0),""))</f>
        <v/>
      </c>
      <c r="D1710" s="232" t="str">
        <f>IF(ISERROR(IF(LEN(E1710)&gt;0,VLOOKUP(TEXT($E1710,0),'Angaben Stationen'!$E$14:$J$213,6,0),"")),"STATION IST NICHT VORHANDEN",IF(LEN(E1710)&gt;0,VLOOKUP(TEXT($E1710,0),'Angaben Stationen'!$E$14:$J$213,6,0),""))</f>
        <v/>
      </c>
      <c r="E1710" s="287"/>
      <c r="F1710" s="234"/>
      <c r="G1710" s="234"/>
      <c r="H1710" s="263"/>
      <c r="I1710" s="169"/>
      <c r="K1710" s="445" t="str">
        <f t="shared" si="212"/>
        <v>Leer</v>
      </c>
      <c r="L1710" s="445" t="str">
        <f>VLOOKUP($D1710,{"29 - Psychiatrie (Erwachsene)","BGI";"297 - stationsäquivalente Behandlung in der Erwachsenenpsychiatrie (29)","BGI";"30 - Kinder- und Jugendpsychiatrie","BGII";"307 - stationsäquivalente Behandlung in der Kinder- und Jugendpsychiatrie (30)","BGII";"31 - Psychosomatik","BGI";"","Leer"},2,0)</f>
        <v>Leer</v>
      </c>
      <c r="M1710" s="445">
        <f t="shared" si="209"/>
        <v>0</v>
      </c>
      <c r="N1710" s="445">
        <f t="shared" si="210"/>
        <v>0</v>
      </c>
      <c r="O1710" s="445">
        <f t="shared" si="213"/>
        <v>0</v>
      </c>
      <c r="P1710" s="445">
        <f t="shared" si="214"/>
        <v>0</v>
      </c>
      <c r="Q1710" s="445">
        <f t="shared" si="215"/>
        <v>0</v>
      </c>
      <c r="R1710" s="415" t="str">
        <f t="shared" si="216"/>
        <v>Leer</v>
      </c>
      <c r="S1710" s="445">
        <f>IF('Angaben KH-Standort'!D$29='A4'!D1710,IF('Angaben KH-Standort'!E$29="Ja",1,0),0)</f>
        <v>0</v>
      </c>
      <c r="T1710" s="445">
        <f>IF('Angaben KH-Standort'!D$30='A4'!D1710,IF('Angaben KH-Standort'!E$30="Ja",1,0),0)</f>
        <v>0</v>
      </c>
      <c r="U1710" s="445">
        <f>IF('Angaben KH-Standort'!D$31='A4'!D1710,IF('Angaben KH-Standort'!E$31="Ja",1,0),0)</f>
        <v>0</v>
      </c>
    </row>
    <row r="1711" spans="2:21" ht="15" customHeight="1" x14ac:dyDescent="0.3">
      <c r="B1711" s="70" t="str">
        <f t="shared" si="211"/>
        <v>!!!</v>
      </c>
      <c r="C1711" s="265" t="str">
        <f>IF(ISERROR(IF(LEN(E1711)&gt;0,VLOOKUP(TEXT($E1711,0),'Angaben Stationen'!$E$14:$J$213,5,0),"")),"?",IF(LEN(E1711)&gt;0,VLOOKUP(TEXT($E1711,0),'Angaben Stationen'!$E$14:$J$213,5,0),""))</f>
        <v/>
      </c>
      <c r="D1711" s="232" t="str">
        <f>IF(ISERROR(IF(LEN(E1711)&gt;0,VLOOKUP(TEXT($E1711,0),'Angaben Stationen'!$E$14:$J$213,6,0),"")),"STATION IST NICHT VORHANDEN",IF(LEN(E1711)&gt;0,VLOOKUP(TEXT($E1711,0),'Angaben Stationen'!$E$14:$J$213,6,0),""))</f>
        <v/>
      </c>
      <c r="E1711" s="287"/>
      <c r="F1711" s="234"/>
      <c r="G1711" s="234"/>
      <c r="H1711" s="263"/>
      <c r="I1711" s="169"/>
      <c r="K1711" s="445" t="str">
        <f t="shared" si="212"/>
        <v>Leer</v>
      </c>
      <c r="L1711" s="445" t="str">
        <f>VLOOKUP($D1711,{"29 - Psychiatrie (Erwachsene)","BGI";"297 - stationsäquivalente Behandlung in der Erwachsenenpsychiatrie (29)","BGI";"30 - Kinder- und Jugendpsychiatrie","BGII";"307 - stationsäquivalente Behandlung in der Kinder- und Jugendpsychiatrie (30)","BGII";"31 - Psychosomatik","BGI";"","Leer"},2,0)</f>
        <v>Leer</v>
      </c>
      <c r="M1711" s="445">
        <f t="shared" si="209"/>
        <v>0</v>
      </c>
      <c r="N1711" s="445">
        <f t="shared" si="210"/>
        <v>0</v>
      </c>
      <c r="O1711" s="445">
        <f t="shared" si="213"/>
        <v>0</v>
      </c>
      <c r="P1711" s="445">
        <f t="shared" si="214"/>
        <v>0</v>
      </c>
      <c r="Q1711" s="445">
        <f t="shared" si="215"/>
        <v>0</v>
      </c>
      <c r="R1711" s="415" t="str">
        <f t="shared" si="216"/>
        <v>Leer</v>
      </c>
      <c r="S1711" s="445">
        <f>IF('Angaben KH-Standort'!D$29='A4'!D1711,IF('Angaben KH-Standort'!E$29="Ja",1,0),0)</f>
        <v>0</v>
      </c>
      <c r="T1711" s="445">
        <f>IF('Angaben KH-Standort'!D$30='A4'!D1711,IF('Angaben KH-Standort'!E$30="Ja",1,0),0)</f>
        <v>0</v>
      </c>
      <c r="U1711" s="445">
        <f>IF('Angaben KH-Standort'!D$31='A4'!D1711,IF('Angaben KH-Standort'!E$31="Ja",1,0),0)</f>
        <v>0</v>
      </c>
    </row>
    <row r="1712" spans="2:21" ht="15" customHeight="1" x14ac:dyDescent="0.3">
      <c r="B1712" s="70" t="str">
        <f t="shared" si="211"/>
        <v>!!!</v>
      </c>
      <c r="C1712" s="265" t="str">
        <f>IF(ISERROR(IF(LEN(E1712)&gt;0,VLOOKUP(TEXT($E1712,0),'Angaben Stationen'!$E$14:$J$213,5,0),"")),"?",IF(LEN(E1712)&gt;0,VLOOKUP(TEXT($E1712,0),'Angaben Stationen'!$E$14:$J$213,5,0),""))</f>
        <v/>
      </c>
      <c r="D1712" s="232" t="str">
        <f>IF(ISERROR(IF(LEN(E1712)&gt;0,VLOOKUP(TEXT($E1712,0),'Angaben Stationen'!$E$14:$J$213,6,0),"")),"STATION IST NICHT VORHANDEN",IF(LEN(E1712)&gt;0,VLOOKUP(TEXT($E1712,0),'Angaben Stationen'!$E$14:$J$213,6,0),""))</f>
        <v/>
      </c>
      <c r="E1712" s="287"/>
      <c r="F1712" s="234"/>
      <c r="G1712" s="234"/>
      <c r="H1712" s="263"/>
      <c r="I1712" s="169"/>
      <c r="K1712" s="445" t="str">
        <f t="shared" si="212"/>
        <v>Leer</v>
      </c>
      <c r="L1712" s="445" t="str">
        <f>VLOOKUP($D1712,{"29 - Psychiatrie (Erwachsene)","BGI";"297 - stationsäquivalente Behandlung in der Erwachsenenpsychiatrie (29)","BGI";"30 - Kinder- und Jugendpsychiatrie","BGII";"307 - stationsäquivalente Behandlung in der Kinder- und Jugendpsychiatrie (30)","BGII";"31 - Psychosomatik","BGI";"","Leer"},2,0)</f>
        <v>Leer</v>
      </c>
      <c r="M1712" s="445">
        <f t="shared" si="209"/>
        <v>0</v>
      </c>
      <c r="N1712" s="445">
        <f t="shared" si="210"/>
        <v>0</v>
      </c>
      <c r="O1712" s="445">
        <f t="shared" si="213"/>
        <v>0</v>
      </c>
      <c r="P1712" s="445">
        <f t="shared" si="214"/>
        <v>0</v>
      </c>
      <c r="Q1712" s="445">
        <f t="shared" si="215"/>
        <v>0</v>
      </c>
      <c r="R1712" s="415" t="str">
        <f t="shared" si="216"/>
        <v>Leer</v>
      </c>
      <c r="S1712" s="445">
        <f>IF('Angaben KH-Standort'!D$29='A4'!D1712,IF('Angaben KH-Standort'!E$29="Ja",1,0),0)</f>
        <v>0</v>
      </c>
      <c r="T1712" s="445">
        <f>IF('Angaben KH-Standort'!D$30='A4'!D1712,IF('Angaben KH-Standort'!E$30="Ja",1,0),0)</f>
        <v>0</v>
      </c>
      <c r="U1712" s="445">
        <f>IF('Angaben KH-Standort'!D$31='A4'!D1712,IF('Angaben KH-Standort'!E$31="Ja",1,0),0)</f>
        <v>0</v>
      </c>
    </row>
    <row r="1713" spans="2:21" ht="15" customHeight="1" x14ac:dyDescent="0.3">
      <c r="B1713" s="70" t="str">
        <f t="shared" si="211"/>
        <v>!!!</v>
      </c>
      <c r="C1713" s="265" t="str">
        <f>IF(ISERROR(IF(LEN(E1713)&gt;0,VLOOKUP(TEXT($E1713,0),'Angaben Stationen'!$E$14:$J$213,5,0),"")),"?",IF(LEN(E1713)&gt;0,VLOOKUP(TEXT($E1713,0),'Angaben Stationen'!$E$14:$J$213,5,0),""))</f>
        <v/>
      </c>
      <c r="D1713" s="232" t="str">
        <f>IF(ISERROR(IF(LEN(E1713)&gt;0,VLOOKUP(TEXT($E1713,0),'Angaben Stationen'!$E$14:$J$213,6,0),"")),"STATION IST NICHT VORHANDEN",IF(LEN(E1713)&gt;0,VLOOKUP(TEXT($E1713,0),'Angaben Stationen'!$E$14:$J$213,6,0),""))</f>
        <v/>
      </c>
      <c r="E1713" s="287"/>
      <c r="F1713" s="234"/>
      <c r="G1713" s="234"/>
      <c r="H1713" s="263"/>
      <c r="I1713" s="169"/>
      <c r="K1713" s="445" t="str">
        <f t="shared" si="212"/>
        <v>Leer</v>
      </c>
      <c r="L1713" s="445" t="str">
        <f>VLOOKUP($D1713,{"29 - Psychiatrie (Erwachsene)","BGI";"297 - stationsäquivalente Behandlung in der Erwachsenenpsychiatrie (29)","BGI";"30 - Kinder- und Jugendpsychiatrie","BGII";"307 - stationsäquivalente Behandlung in der Kinder- und Jugendpsychiatrie (30)","BGII";"31 - Psychosomatik","BGI";"","Leer"},2,0)</f>
        <v>Leer</v>
      </c>
      <c r="M1713" s="445">
        <f t="shared" si="209"/>
        <v>0</v>
      </c>
      <c r="N1713" s="445">
        <f t="shared" si="210"/>
        <v>0</v>
      </c>
      <c r="O1713" s="445">
        <f t="shared" si="213"/>
        <v>0</v>
      </c>
      <c r="P1713" s="445">
        <f t="shared" si="214"/>
        <v>0</v>
      </c>
      <c r="Q1713" s="445">
        <f t="shared" si="215"/>
        <v>0</v>
      </c>
      <c r="R1713" s="415" t="str">
        <f t="shared" si="216"/>
        <v>Leer</v>
      </c>
      <c r="S1713" s="445">
        <f>IF('Angaben KH-Standort'!D$29='A4'!D1713,IF('Angaben KH-Standort'!E$29="Ja",1,0),0)</f>
        <v>0</v>
      </c>
      <c r="T1713" s="445">
        <f>IF('Angaben KH-Standort'!D$30='A4'!D1713,IF('Angaben KH-Standort'!E$30="Ja",1,0),0)</f>
        <v>0</v>
      </c>
      <c r="U1713" s="445">
        <f>IF('Angaben KH-Standort'!D$31='A4'!D1713,IF('Angaben KH-Standort'!E$31="Ja",1,0),0)</f>
        <v>0</v>
      </c>
    </row>
    <row r="1714" spans="2:21" ht="15" customHeight="1" x14ac:dyDescent="0.3">
      <c r="B1714" s="70" t="str">
        <f t="shared" si="211"/>
        <v>!!!</v>
      </c>
      <c r="C1714" s="265" t="str">
        <f>IF(ISERROR(IF(LEN(E1714)&gt;0,VLOOKUP(TEXT($E1714,0),'Angaben Stationen'!$E$14:$J$213,5,0),"")),"?",IF(LEN(E1714)&gt;0,VLOOKUP(TEXT($E1714,0),'Angaben Stationen'!$E$14:$J$213,5,0),""))</f>
        <v/>
      </c>
      <c r="D1714" s="232" t="str">
        <f>IF(ISERROR(IF(LEN(E1714)&gt;0,VLOOKUP(TEXT($E1714,0),'Angaben Stationen'!$E$14:$J$213,6,0),"")),"STATION IST NICHT VORHANDEN",IF(LEN(E1714)&gt;0,VLOOKUP(TEXT($E1714,0),'Angaben Stationen'!$E$14:$J$213,6,0),""))</f>
        <v/>
      </c>
      <c r="E1714" s="287"/>
      <c r="F1714" s="234"/>
      <c r="G1714" s="234"/>
      <c r="H1714" s="263"/>
      <c r="I1714" s="169"/>
      <c r="K1714" s="445" t="str">
        <f t="shared" si="212"/>
        <v>Leer</v>
      </c>
      <c r="L1714" s="445" t="str">
        <f>VLOOKUP($D1714,{"29 - Psychiatrie (Erwachsene)","BGI";"297 - stationsäquivalente Behandlung in der Erwachsenenpsychiatrie (29)","BGI";"30 - Kinder- und Jugendpsychiatrie","BGII";"307 - stationsäquivalente Behandlung in der Kinder- und Jugendpsychiatrie (30)","BGII";"31 - Psychosomatik","BGI";"","Leer"},2,0)</f>
        <v>Leer</v>
      </c>
      <c r="M1714" s="445">
        <f t="shared" si="209"/>
        <v>0</v>
      </c>
      <c r="N1714" s="445">
        <f t="shared" si="210"/>
        <v>0</v>
      </c>
      <c r="O1714" s="445">
        <f t="shared" si="213"/>
        <v>0</v>
      </c>
      <c r="P1714" s="445">
        <f t="shared" si="214"/>
        <v>0</v>
      </c>
      <c r="Q1714" s="445">
        <f t="shared" si="215"/>
        <v>0</v>
      </c>
      <c r="R1714" s="415" t="str">
        <f t="shared" si="216"/>
        <v>Leer</v>
      </c>
      <c r="S1714" s="445">
        <f>IF('Angaben KH-Standort'!D$29='A4'!D1714,IF('Angaben KH-Standort'!E$29="Ja",1,0),0)</f>
        <v>0</v>
      </c>
      <c r="T1714" s="445">
        <f>IF('Angaben KH-Standort'!D$30='A4'!D1714,IF('Angaben KH-Standort'!E$30="Ja",1,0),0)</f>
        <v>0</v>
      </c>
      <c r="U1714" s="445">
        <f>IF('Angaben KH-Standort'!D$31='A4'!D1714,IF('Angaben KH-Standort'!E$31="Ja",1,0),0)</f>
        <v>0</v>
      </c>
    </row>
    <row r="1715" spans="2:21" ht="15" customHeight="1" x14ac:dyDescent="0.3">
      <c r="B1715" s="70" t="str">
        <f t="shared" si="211"/>
        <v>!!!</v>
      </c>
      <c r="C1715" s="265" t="str">
        <f>IF(ISERROR(IF(LEN(E1715)&gt;0,VLOOKUP(TEXT($E1715,0),'Angaben Stationen'!$E$14:$J$213,5,0),"")),"?",IF(LEN(E1715)&gt;0,VLOOKUP(TEXT($E1715,0),'Angaben Stationen'!$E$14:$J$213,5,0),""))</f>
        <v/>
      </c>
      <c r="D1715" s="232" t="str">
        <f>IF(ISERROR(IF(LEN(E1715)&gt;0,VLOOKUP(TEXT($E1715,0),'Angaben Stationen'!$E$14:$J$213,6,0),"")),"STATION IST NICHT VORHANDEN",IF(LEN(E1715)&gt;0,VLOOKUP(TEXT($E1715,0),'Angaben Stationen'!$E$14:$J$213,6,0),""))</f>
        <v/>
      </c>
      <c r="E1715" s="287"/>
      <c r="F1715" s="234"/>
      <c r="G1715" s="234"/>
      <c r="H1715" s="263"/>
      <c r="I1715" s="169"/>
      <c r="K1715" s="445" t="str">
        <f t="shared" si="212"/>
        <v>Leer</v>
      </c>
      <c r="L1715" s="445" t="str">
        <f>VLOOKUP($D1715,{"29 - Psychiatrie (Erwachsene)","BGI";"297 - stationsäquivalente Behandlung in der Erwachsenenpsychiatrie (29)","BGI";"30 - Kinder- und Jugendpsychiatrie","BGII";"307 - stationsäquivalente Behandlung in der Kinder- und Jugendpsychiatrie (30)","BGII";"31 - Psychosomatik","BGI";"","Leer"},2,0)</f>
        <v>Leer</v>
      </c>
      <c r="M1715" s="445">
        <f t="shared" si="209"/>
        <v>0</v>
      </c>
      <c r="N1715" s="445">
        <f t="shared" si="210"/>
        <v>0</v>
      </c>
      <c r="O1715" s="445">
        <f t="shared" si="213"/>
        <v>0</v>
      </c>
      <c r="P1715" s="445">
        <f t="shared" si="214"/>
        <v>0</v>
      </c>
      <c r="Q1715" s="445">
        <f t="shared" si="215"/>
        <v>0</v>
      </c>
      <c r="R1715" s="415" t="str">
        <f t="shared" si="216"/>
        <v>Leer</v>
      </c>
      <c r="S1715" s="445">
        <f>IF('Angaben KH-Standort'!D$29='A4'!D1715,IF('Angaben KH-Standort'!E$29="Ja",1,0),0)</f>
        <v>0</v>
      </c>
      <c r="T1715" s="445">
        <f>IF('Angaben KH-Standort'!D$30='A4'!D1715,IF('Angaben KH-Standort'!E$30="Ja",1,0),0)</f>
        <v>0</v>
      </c>
      <c r="U1715" s="445">
        <f>IF('Angaben KH-Standort'!D$31='A4'!D1715,IF('Angaben KH-Standort'!E$31="Ja",1,0),0)</f>
        <v>0</v>
      </c>
    </row>
    <row r="1716" spans="2:21" ht="15" customHeight="1" x14ac:dyDescent="0.3">
      <c r="B1716" s="70" t="str">
        <f t="shared" si="211"/>
        <v>!!!</v>
      </c>
      <c r="C1716" s="265" t="str">
        <f>IF(ISERROR(IF(LEN(E1716)&gt;0,VLOOKUP(TEXT($E1716,0),'Angaben Stationen'!$E$14:$J$213,5,0),"")),"?",IF(LEN(E1716)&gt;0,VLOOKUP(TEXT($E1716,0),'Angaben Stationen'!$E$14:$J$213,5,0),""))</f>
        <v/>
      </c>
      <c r="D1716" s="232" t="str">
        <f>IF(ISERROR(IF(LEN(E1716)&gt;0,VLOOKUP(TEXT($E1716,0),'Angaben Stationen'!$E$14:$J$213,6,0),"")),"STATION IST NICHT VORHANDEN",IF(LEN(E1716)&gt;0,VLOOKUP(TEXT($E1716,0),'Angaben Stationen'!$E$14:$J$213,6,0),""))</f>
        <v/>
      </c>
      <c r="E1716" s="287"/>
      <c r="F1716" s="234"/>
      <c r="G1716" s="234"/>
      <c r="H1716" s="263"/>
      <c r="I1716" s="169"/>
      <c r="K1716" s="445" t="str">
        <f t="shared" si="212"/>
        <v>Leer</v>
      </c>
      <c r="L1716" s="445" t="str">
        <f>VLOOKUP($D1716,{"29 - Psychiatrie (Erwachsene)","BGI";"297 - stationsäquivalente Behandlung in der Erwachsenenpsychiatrie (29)","BGI";"30 - Kinder- und Jugendpsychiatrie","BGII";"307 - stationsäquivalente Behandlung in der Kinder- und Jugendpsychiatrie (30)","BGII";"31 - Psychosomatik","BGI";"","Leer"},2,0)</f>
        <v>Leer</v>
      </c>
      <c r="M1716" s="445">
        <f t="shared" si="209"/>
        <v>0</v>
      </c>
      <c r="N1716" s="445">
        <f t="shared" si="210"/>
        <v>0</v>
      </c>
      <c r="O1716" s="445">
        <f t="shared" si="213"/>
        <v>0</v>
      </c>
      <c r="P1716" s="445">
        <f t="shared" si="214"/>
        <v>0</v>
      </c>
      <c r="Q1716" s="445">
        <f t="shared" si="215"/>
        <v>0</v>
      </c>
      <c r="R1716" s="415" t="str">
        <f t="shared" si="216"/>
        <v>Leer</v>
      </c>
      <c r="S1716" s="445">
        <f>IF('Angaben KH-Standort'!D$29='A4'!D1716,IF('Angaben KH-Standort'!E$29="Ja",1,0),0)</f>
        <v>0</v>
      </c>
      <c r="T1716" s="445">
        <f>IF('Angaben KH-Standort'!D$30='A4'!D1716,IF('Angaben KH-Standort'!E$30="Ja",1,0),0)</f>
        <v>0</v>
      </c>
      <c r="U1716" s="445">
        <f>IF('Angaben KH-Standort'!D$31='A4'!D1716,IF('Angaben KH-Standort'!E$31="Ja",1,0),0)</f>
        <v>0</v>
      </c>
    </row>
    <row r="1717" spans="2:21" ht="15" customHeight="1" x14ac:dyDescent="0.3">
      <c r="B1717" s="70" t="str">
        <f t="shared" si="211"/>
        <v>!!!</v>
      </c>
      <c r="C1717" s="265" t="str">
        <f>IF(ISERROR(IF(LEN(E1717)&gt;0,VLOOKUP(TEXT($E1717,0),'Angaben Stationen'!$E$14:$J$213,5,0),"")),"?",IF(LEN(E1717)&gt;0,VLOOKUP(TEXT($E1717,0),'Angaben Stationen'!$E$14:$J$213,5,0),""))</f>
        <v/>
      </c>
      <c r="D1717" s="232" t="str">
        <f>IF(ISERROR(IF(LEN(E1717)&gt;0,VLOOKUP(TEXT($E1717,0),'Angaben Stationen'!$E$14:$J$213,6,0),"")),"STATION IST NICHT VORHANDEN",IF(LEN(E1717)&gt;0,VLOOKUP(TEXT($E1717,0),'Angaben Stationen'!$E$14:$J$213,6,0),""))</f>
        <v/>
      </c>
      <c r="E1717" s="287"/>
      <c r="F1717" s="234"/>
      <c r="G1717" s="234"/>
      <c r="H1717" s="263"/>
      <c r="I1717" s="169"/>
      <c r="K1717" s="445" t="str">
        <f t="shared" si="212"/>
        <v>Leer</v>
      </c>
      <c r="L1717" s="445" t="str">
        <f>VLOOKUP($D1717,{"29 - Psychiatrie (Erwachsene)","BGI";"297 - stationsäquivalente Behandlung in der Erwachsenenpsychiatrie (29)","BGI";"30 - Kinder- und Jugendpsychiatrie","BGII";"307 - stationsäquivalente Behandlung in der Kinder- und Jugendpsychiatrie (30)","BGII";"31 - Psychosomatik","BGI";"","Leer"},2,0)</f>
        <v>Leer</v>
      </c>
      <c r="M1717" s="445">
        <f t="shared" si="209"/>
        <v>0</v>
      </c>
      <c r="N1717" s="445">
        <f t="shared" si="210"/>
        <v>0</v>
      </c>
      <c r="O1717" s="445">
        <f t="shared" si="213"/>
        <v>0</v>
      </c>
      <c r="P1717" s="445">
        <f t="shared" si="214"/>
        <v>0</v>
      </c>
      <c r="Q1717" s="445">
        <f t="shared" si="215"/>
        <v>0</v>
      </c>
      <c r="R1717" s="415" t="str">
        <f t="shared" si="216"/>
        <v>Leer</v>
      </c>
      <c r="S1717" s="445">
        <f>IF('Angaben KH-Standort'!D$29='A4'!D1717,IF('Angaben KH-Standort'!E$29="Ja",1,0),0)</f>
        <v>0</v>
      </c>
      <c r="T1717" s="445">
        <f>IF('Angaben KH-Standort'!D$30='A4'!D1717,IF('Angaben KH-Standort'!E$30="Ja",1,0),0)</f>
        <v>0</v>
      </c>
      <c r="U1717" s="445">
        <f>IF('Angaben KH-Standort'!D$31='A4'!D1717,IF('Angaben KH-Standort'!E$31="Ja",1,0),0)</f>
        <v>0</v>
      </c>
    </row>
    <row r="1718" spans="2:21" ht="15" customHeight="1" x14ac:dyDescent="0.3">
      <c r="B1718" s="70" t="str">
        <f t="shared" si="211"/>
        <v>!!!</v>
      </c>
      <c r="C1718" s="265" t="str">
        <f>IF(ISERROR(IF(LEN(E1718)&gt;0,VLOOKUP(TEXT($E1718,0),'Angaben Stationen'!$E$14:$J$213,5,0),"")),"?",IF(LEN(E1718)&gt;0,VLOOKUP(TEXT($E1718,0),'Angaben Stationen'!$E$14:$J$213,5,0),""))</f>
        <v/>
      </c>
      <c r="D1718" s="232" t="str">
        <f>IF(ISERROR(IF(LEN(E1718)&gt;0,VLOOKUP(TEXT($E1718,0),'Angaben Stationen'!$E$14:$J$213,6,0),"")),"STATION IST NICHT VORHANDEN",IF(LEN(E1718)&gt;0,VLOOKUP(TEXT($E1718,0),'Angaben Stationen'!$E$14:$J$213,6,0),""))</f>
        <v/>
      </c>
      <c r="E1718" s="287"/>
      <c r="F1718" s="234"/>
      <c r="G1718" s="234"/>
      <c r="H1718" s="263"/>
      <c r="I1718" s="169"/>
      <c r="K1718" s="445" t="str">
        <f t="shared" si="212"/>
        <v>Leer</v>
      </c>
      <c r="L1718" s="445" t="str">
        <f>VLOOKUP($D1718,{"29 - Psychiatrie (Erwachsene)","BGI";"297 - stationsäquivalente Behandlung in der Erwachsenenpsychiatrie (29)","BGI";"30 - Kinder- und Jugendpsychiatrie","BGII";"307 - stationsäquivalente Behandlung in der Kinder- und Jugendpsychiatrie (30)","BGII";"31 - Psychosomatik","BGI";"","Leer"},2,0)</f>
        <v>Leer</v>
      </c>
      <c r="M1718" s="445">
        <f t="shared" si="209"/>
        <v>0</v>
      </c>
      <c r="N1718" s="445">
        <f t="shared" si="210"/>
        <v>0</v>
      </c>
      <c r="O1718" s="445">
        <f t="shared" si="213"/>
        <v>0</v>
      </c>
      <c r="P1718" s="445">
        <f t="shared" si="214"/>
        <v>0</v>
      </c>
      <c r="Q1718" s="445">
        <f t="shared" si="215"/>
        <v>0</v>
      </c>
      <c r="R1718" s="415" t="str">
        <f t="shared" si="216"/>
        <v>Leer</v>
      </c>
      <c r="S1718" s="445">
        <f>IF('Angaben KH-Standort'!D$29='A4'!D1718,IF('Angaben KH-Standort'!E$29="Ja",1,0),0)</f>
        <v>0</v>
      </c>
      <c r="T1718" s="445">
        <f>IF('Angaben KH-Standort'!D$30='A4'!D1718,IF('Angaben KH-Standort'!E$30="Ja",1,0),0)</f>
        <v>0</v>
      </c>
      <c r="U1718" s="445">
        <f>IF('Angaben KH-Standort'!D$31='A4'!D1718,IF('Angaben KH-Standort'!E$31="Ja",1,0),0)</f>
        <v>0</v>
      </c>
    </row>
    <row r="1719" spans="2:21" ht="15" customHeight="1" x14ac:dyDescent="0.3">
      <c r="B1719" s="70" t="str">
        <f t="shared" si="211"/>
        <v>!!!</v>
      </c>
      <c r="C1719" s="265" t="str">
        <f>IF(ISERROR(IF(LEN(E1719)&gt;0,VLOOKUP(TEXT($E1719,0),'Angaben Stationen'!$E$14:$J$213,5,0),"")),"?",IF(LEN(E1719)&gt;0,VLOOKUP(TEXT($E1719,0),'Angaben Stationen'!$E$14:$J$213,5,0),""))</f>
        <v/>
      </c>
      <c r="D1719" s="232" t="str">
        <f>IF(ISERROR(IF(LEN(E1719)&gt;0,VLOOKUP(TEXT($E1719,0),'Angaben Stationen'!$E$14:$J$213,6,0),"")),"STATION IST NICHT VORHANDEN",IF(LEN(E1719)&gt;0,VLOOKUP(TEXT($E1719,0),'Angaben Stationen'!$E$14:$J$213,6,0),""))</f>
        <v/>
      </c>
      <c r="E1719" s="287"/>
      <c r="F1719" s="234"/>
      <c r="G1719" s="234"/>
      <c r="H1719" s="263"/>
      <c r="I1719" s="169"/>
      <c r="K1719" s="445" t="str">
        <f t="shared" si="212"/>
        <v>Leer</v>
      </c>
      <c r="L1719" s="445" t="str">
        <f>VLOOKUP($D1719,{"29 - Psychiatrie (Erwachsene)","BGI";"297 - stationsäquivalente Behandlung in der Erwachsenenpsychiatrie (29)","BGI";"30 - Kinder- und Jugendpsychiatrie","BGII";"307 - stationsäquivalente Behandlung in der Kinder- und Jugendpsychiatrie (30)","BGII";"31 - Psychosomatik","BGI";"","Leer"},2,0)</f>
        <v>Leer</v>
      </c>
      <c r="M1719" s="445">
        <f t="shared" si="209"/>
        <v>0</v>
      </c>
      <c r="N1719" s="445">
        <f t="shared" si="210"/>
        <v>0</v>
      </c>
      <c r="O1719" s="445">
        <f t="shared" si="213"/>
        <v>0</v>
      </c>
      <c r="P1719" s="445">
        <f t="shared" si="214"/>
        <v>0</v>
      </c>
      <c r="Q1719" s="445">
        <f t="shared" si="215"/>
        <v>0</v>
      </c>
      <c r="R1719" s="415" t="str">
        <f t="shared" si="216"/>
        <v>Leer</v>
      </c>
      <c r="S1719" s="445">
        <f>IF('Angaben KH-Standort'!D$29='A4'!D1719,IF('Angaben KH-Standort'!E$29="Ja",1,0),0)</f>
        <v>0</v>
      </c>
      <c r="T1719" s="445">
        <f>IF('Angaben KH-Standort'!D$30='A4'!D1719,IF('Angaben KH-Standort'!E$30="Ja",1,0),0)</f>
        <v>0</v>
      </c>
      <c r="U1719" s="445">
        <f>IF('Angaben KH-Standort'!D$31='A4'!D1719,IF('Angaben KH-Standort'!E$31="Ja",1,0),0)</f>
        <v>0</v>
      </c>
    </row>
    <row r="1720" spans="2:21" ht="15" customHeight="1" x14ac:dyDescent="0.3">
      <c r="B1720" s="70" t="str">
        <f t="shared" si="211"/>
        <v>!!!</v>
      </c>
      <c r="C1720" s="265" t="str">
        <f>IF(ISERROR(IF(LEN(E1720)&gt;0,VLOOKUP(TEXT($E1720,0),'Angaben Stationen'!$E$14:$J$213,5,0),"")),"?",IF(LEN(E1720)&gt;0,VLOOKUP(TEXT($E1720,0),'Angaben Stationen'!$E$14:$J$213,5,0),""))</f>
        <v/>
      </c>
      <c r="D1720" s="232" t="str">
        <f>IF(ISERROR(IF(LEN(E1720)&gt;0,VLOOKUP(TEXT($E1720,0),'Angaben Stationen'!$E$14:$J$213,6,0),"")),"STATION IST NICHT VORHANDEN",IF(LEN(E1720)&gt;0,VLOOKUP(TEXT($E1720,0),'Angaben Stationen'!$E$14:$J$213,6,0),""))</f>
        <v/>
      </c>
      <c r="E1720" s="287"/>
      <c r="F1720" s="234"/>
      <c r="G1720" s="234"/>
      <c r="H1720" s="263"/>
      <c r="I1720" s="169"/>
      <c r="K1720" s="445" t="str">
        <f t="shared" si="212"/>
        <v>Leer</v>
      </c>
      <c r="L1720" s="445" t="str">
        <f>VLOOKUP($D1720,{"29 - Psychiatrie (Erwachsene)","BGI";"297 - stationsäquivalente Behandlung in der Erwachsenenpsychiatrie (29)","BGI";"30 - Kinder- und Jugendpsychiatrie","BGII";"307 - stationsäquivalente Behandlung in der Kinder- und Jugendpsychiatrie (30)","BGII";"31 - Psychosomatik","BGI";"","Leer"},2,0)</f>
        <v>Leer</v>
      </c>
      <c r="M1720" s="445">
        <f t="shared" si="209"/>
        <v>0</v>
      </c>
      <c r="N1720" s="445">
        <f t="shared" si="210"/>
        <v>0</v>
      </c>
      <c r="O1720" s="445">
        <f t="shared" si="213"/>
        <v>0</v>
      </c>
      <c r="P1720" s="445">
        <f t="shared" si="214"/>
        <v>0</v>
      </c>
      <c r="Q1720" s="445">
        <f t="shared" si="215"/>
        <v>0</v>
      </c>
      <c r="R1720" s="415" t="str">
        <f t="shared" si="216"/>
        <v>Leer</v>
      </c>
      <c r="S1720" s="445">
        <f>IF('Angaben KH-Standort'!D$29='A4'!D1720,IF('Angaben KH-Standort'!E$29="Ja",1,0),0)</f>
        <v>0</v>
      </c>
      <c r="T1720" s="445">
        <f>IF('Angaben KH-Standort'!D$30='A4'!D1720,IF('Angaben KH-Standort'!E$30="Ja",1,0),0)</f>
        <v>0</v>
      </c>
      <c r="U1720" s="445">
        <f>IF('Angaben KH-Standort'!D$31='A4'!D1720,IF('Angaben KH-Standort'!E$31="Ja",1,0),0)</f>
        <v>0</v>
      </c>
    </row>
    <row r="1721" spans="2:21" ht="15" customHeight="1" x14ac:dyDescent="0.3">
      <c r="B1721" s="70" t="str">
        <f t="shared" si="211"/>
        <v>!!!</v>
      </c>
      <c r="C1721" s="265" t="str">
        <f>IF(ISERROR(IF(LEN(E1721)&gt;0,VLOOKUP(TEXT($E1721,0),'Angaben Stationen'!$E$14:$J$213,5,0),"")),"?",IF(LEN(E1721)&gt;0,VLOOKUP(TEXT($E1721,0),'Angaben Stationen'!$E$14:$J$213,5,0),""))</f>
        <v/>
      </c>
      <c r="D1721" s="232" t="str">
        <f>IF(ISERROR(IF(LEN(E1721)&gt;0,VLOOKUP(TEXT($E1721,0),'Angaben Stationen'!$E$14:$J$213,6,0),"")),"STATION IST NICHT VORHANDEN",IF(LEN(E1721)&gt;0,VLOOKUP(TEXT($E1721,0),'Angaben Stationen'!$E$14:$J$213,6,0),""))</f>
        <v/>
      </c>
      <c r="E1721" s="287"/>
      <c r="F1721" s="234"/>
      <c r="G1721" s="234"/>
      <c r="H1721" s="263"/>
      <c r="I1721" s="169"/>
      <c r="K1721" s="445" t="str">
        <f t="shared" si="212"/>
        <v>Leer</v>
      </c>
      <c r="L1721" s="445" t="str">
        <f>VLOOKUP($D1721,{"29 - Psychiatrie (Erwachsene)","BGI";"297 - stationsäquivalente Behandlung in der Erwachsenenpsychiatrie (29)","BGI";"30 - Kinder- und Jugendpsychiatrie","BGII";"307 - stationsäquivalente Behandlung in der Kinder- und Jugendpsychiatrie (30)","BGII";"31 - Psychosomatik","BGI";"","Leer"},2,0)</f>
        <v>Leer</v>
      </c>
      <c r="M1721" s="445">
        <f t="shared" si="209"/>
        <v>0</v>
      </c>
      <c r="N1721" s="445">
        <f t="shared" si="210"/>
        <v>0</v>
      </c>
      <c r="O1721" s="445">
        <f t="shared" si="213"/>
        <v>0</v>
      </c>
      <c r="P1721" s="445">
        <f t="shared" si="214"/>
        <v>0</v>
      </c>
      <c r="Q1721" s="445">
        <f t="shared" si="215"/>
        <v>0</v>
      </c>
      <c r="R1721" s="415" t="str">
        <f t="shared" si="216"/>
        <v>Leer</v>
      </c>
      <c r="S1721" s="445">
        <f>IF('Angaben KH-Standort'!D$29='A4'!D1721,IF('Angaben KH-Standort'!E$29="Ja",1,0),0)</f>
        <v>0</v>
      </c>
      <c r="T1721" s="445">
        <f>IF('Angaben KH-Standort'!D$30='A4'!D1721,IF('Angaben KH-Standort'!E$30="Ja",1,0),0)</f>
        <v>0</v>
      </c>
      <c r="U1721" s="445">
        <f>IF('Angaben KH-Standort'!D$31='A4'!D1721,IF('Angaben KH-Standort'!E$31="Ja",1,0),0)</f>
        <v>0</v>
      </c>
    </row>
    <row r="1722" spans="2:21" ht="15" customHeight="1" x14ac:dyDescent="0.3">
      <c r="B1722" s="70" t="str">
        <f t="shared" si="211"/>
        <v>!!!</v>
      </c>
      <c r="C1722" s="265" t="str">
        <f>IF(ISERROR(IF(LEN(E1722)&gt;0,VLOOKUP(TEXT($E1722,0),'Angaben Stationen'!$E$14:$J$213,5,0),"")),"?",IF(LEN(E1722)&gt;0,VLOOKUP(TEXT($E1722,0),'Angaben Stationen'!$E$14:$J$213,5,0),""))</f>
        <v/>
      </c>
      <c r="D1722" s="232" t="str">
        <f>IF(ISERROR(IF(LEN(E1722)&gt;0,VLOOKUP(TEXT($E1722,0),'Angaben Stationen'!$E$14:$J$213,6,0),"")),"STATION IST NICHT VORHANDEN",IF(LEN(E1722)&gt;0,VLOOKUP(TEXT($E1722,0),'Angaben Stationen'!$E$14:$J$213,6,0),""))</f>
        <v/>
      </c>
      <c r="E1722" s="287"/>
      <c r="F1722" s="234"/>
      <c r="G1722" s="234"/>
      <c r="H1722" s="263"/>
      <c r="I1722" s="169"/>
      <c r="K1722" s="445" t="str">
        <f t="shared" si="212"/>
        <v>Leer</v>
      </c>
      <c r="L1722" s="445" t="str">
        <f>VLOOKUP($D1722,{"29 - Psychiatrie (Erwachsene)","BGI";"297 - stationsäquivalente Behandlung in der Erwachsenenpsychiatrie (29)","BGI";"30 - Kinder- und Jugendpsychiatrie","BGII";"307 - stationsäquivalente Behandlung in der Kinder- und Jugendpsychiatrie (30)","BGII";"31 - Psychosomatik","BGI";"","Leer"},2,0)</f>
        <v>Leer</v>
      </c>
      <c r="M1722" s="445">
        <f t="shared" si="209"/>
        <v>0</v>
      </c>
      <c r="N1722" s="445">
        <f t="shared" si="210"/>
        <v>0</v>
      </c>
      <c r="O1722" s="445">
        <f t="shared" si="213"/>
        <v>0</v>
      </c>
      <c r="P1722" s="445">
        <f t="shared" si="214"/>
        <v>0</v>
      </c>
      <c r="Q1722" s="445">
        <f t="shared" si="215"/>
        <v>0</v>
      </c>
      <c r="R1722" s="415" t="str">
        <f t="shared" si="216"/>
        <v>Leer</v>
      </c>
      <c r="S1722" s="445">
        <f>IF('Angaben KH-Standort'!D$29='A4'!D1722,IF('Angaben KH-Standort'!E$29="Ja",1,0),0)</f>
        <v>0</v>
      </c>
      <c r="T1722" s="445">
        <f>IF('Angaben KH-Standort'!D$30='A4'!D1722,IF('Angaben KH-Standort'!E$30="Ja",1,0),0)</f>
        <v>0</v>
      </c>
      <c r="U1722" s="445">
        <f>IF('Angaben KH-Standort'!D$31='A4'!D1722,IF('Angaben KH-Standort'!E$31="Ja",1,0),0)</f>
        <v>0</v>
      </c>
    </row>
    <row r="1723" spans="2:21" ht="15" customHeight="1" x14ac:dyDescent="0.3">
      <c r="B1723" s="70" t="str">
        <f t="shared" si="211"/>
        <v>!!!</v>
      </c>
      <c r="C1723" s="265" t="str">
        <f>IF(ISERROR(IF(LEN(E1723)&gt;0,VLOOKUP(TEXT($E1723,0),'Angaben Stationen'!$E$14:$J$213,5,0),"")),"?",IF(LEN(E1723)&gt;0,VLOOKUP(TEXT($E1723,0),'Angaben Stationen'!$E$14:$J$213,5,0),""))</f>
        <v/>
      </c>
      <c r="D1723" s="232" t="str">
        <f>IF(ISERROR(IF(LEN(E1723)&gt;0,VLOOKUP(TEXT($E1723,0),'Angaben Stationen'!$E$14:$J$213,6,0),"")),"STATION IST NICHT VORHANDEN",IF(LEN(E1723)&gt;0,VLOOKUP(TEXT($E1723,0),'Angaben Stationen'!$E$14:$J$213,6,0),""))</f>
        <v/>
      </c>
      <c r="E1723" s="287"/>
      <c r="F1723" s="234"/>
      <c r="G1723" s="234"/>
      <c r="H1723" s="263"/>
      <c r="I1723" s="169"/>
      <c r="K1723" s="445" t="str">
        <f t="shared" si="212"/>
        <v>Leer</v>
      </c>
      <c r="L1723" s="445" t="str">
        <f>VLOOKUP($D1723,{"29 - Psychiatrie (Erwachsene)","BGI";"297 - stationsäquivalente Behandlung in der Erwachsenenpsychiatrie (29)","BGI";"30 - Kinder- und Jugendpsychiatrie","BGII";"307 - stationsäquivalente Behandlung in der Kinder- und Jugendpsychiatrie (30)","BGII";"31 - Psychosomatik","BGI";"","Leer"},2,0)</f>
        <v>Leer</v>
      </c>
      <c r="M1723" s="445">
        <f t="shared" si="209"/>
        <v>0</v>
      </c>
      <c r="N1723" s="445">
        <f t="shared" si="210"/>
        <v>0</v>
      </c>
      <c r="O1723" s="445">
        <f t="shared" si="213"/>
        <v>0</v>
      </c>
      <c r="P1723" s="445">
        <f t="shared" si="214"/>
        <v>0</v>
      </c>
      <c r="Q1723" s="445">
        <f t="shared" si="215"/>
        <v>0</v>
      </c>
      <c r="R1723" s="415" t="str">
        <f t="shared" si="216"/>
        <v>Leer</v>
      </c>
      <c r="S1723" s="445">
        <f>IF('Angaben KH-Standort'!D$29='A4'!D1723,IF('Angaben KH-Standort'!E$29="Ja",1,0),0)</f>
        <v>0</v>
      </c>
      <c r="T1723" s="445">
        <f>IF('Angaben KH-Standort'!D$30='A4'!D1723,IF('Angaben KH-Standort'!E$30="Ja",1,0),0)</f>
        <v>0</v>
      </c>
      <c r="U1723" s="445">
        <f>IF('Angaben KH-Standort'!D$31='A4'!D1723,IF('Angaben KH-Standort'!E$31="Ja",1,0),0)</f>
        <v>0</v>
      </c>
    </row>
    <row r="1724" spans="2:21" ht="15" customHeight="1" x14ac:dyDescent="0.3">
      <c r="B1724" s="70" t="str">
        <f t="shared" si="211"/>
        <v>!!!</v>
      </c>
      <c r="C1724" s="265" t="str">
        <f>IF(ISERROR(IF(LEN(E1724)&gt;0,VLOOKUP(TEXT($E1724,0),'Angaben Stationen'!$E$14:$J$213,5,0),"")),"?",IF(LEN(E1724)&gt;0,VLOOKUP(TEXT($E1724,0),'Angaben Stationen'!$E$14:$J$213,5,0),""))</f>
        <v/>
      </c>
      <c r="D1724" s="232" t="str">
        <f>IF(ISERROR(IF(LEN(E1724)&gt;0,VLOOKUP(TEXT($E1724,0),'Angaben Stationen'!$E$14:$J$213,6,0),"")),"STATION IST NICHT VORHANDEN",IF(LEN(E1724)&gt;0,VLOOKUP(TEXT($E1724,0),'Angaben Stationen'!$E$14:$J$213,6,0),""))</f>
        <v/>
      </c>
      <c r="E1724" s="287"/>
      <c r="F1724" s="234"/>
      <c r="G1724" s="234"/>
      <c r="H1724" s="263"/>
      <c r="I1724" s="169"/>
      <c r="K1724" s="445" t="str">
        <f t="shared" si="212"/>
        <v>Leer</v>
      </c>
      <c r="L1724" s="445" t="str">
        <f>VLOOKUP($D1724,{"29 - Psychiatrie (Erwachsene)","BGI";"297 - stationsäquivalente Behandlung in der Erwachsenenpsychiatrie (29)","BGI";"30 - Kinder- und Jugendpsychiatrie","BGII";"307 - stationsäquivalente Behandlung in der Kinder- und Jugendpsychiatrie (30)","BGII";"31 - Psychosomatik","BGI";"","Leer"},2,0)</f>
        <v>Leer</v>
      </c>
      <c r="M1724" s="445">
        <f t="shared" si="209"/>
        <v>0</v>
      </c>
      <c r="N1724" s="445">
        <f t="shared" si="210"/>
        <v>0</v>
      </c>
      <c r="O1724" s="445">
        <f t="shared" si="213"/>
        <v>0</v>
      </c>
      <c r="P1724" s="445">
        <f t="shared" si="214"/>
        <v>0</v>
      </c>
      <c r="Q1724" s="445">
        <f t="shared" si="215"/>
        <v>0</v>
      </c>
      <c r="R1724" s="415" t="str">
        <f t="shared" si="216"/>
        <v>Leer</v>
      </c>
      <c r="S1724" s="445">
        <f>IF('Angaben KH-Standort'!D$29='A4'!D1724,IF('Angaben KH-Standort'!E$29="Ja",1,0),0)</f>
        <v>0</v>
      </c>
      <c r="T1724" s="445">
        <f>IF('Angaben KH-Standort'!D$30='A4'!D1724,IF('Angaben KH-Standort'!E$30="Ja",1,0),0)</f>
        <v>0</v>
      </c>
      <c r="U1724" s="445">
        <f>IF('Angaben KH-Standort'!D$31='A4'!D1724,IF('Angaben KH-Standort'!E$31="Ja",1,0),0)</f>
        <v>0</v>
      </c>
    </row>
    <row r="1725" spans="2:21" ht="15" customHeight="1" x14ac:dyDescent="0.3">
      <c r="B1725" s="70" t="str">
        <f t="shared" si="211"/>
        <v>!!!</v>
      </c>
      <c r="C1725" s="265" t="str">
        <f>IF(ISERROR(IF(LEN(E1725)&gt;0,VLOOKUP(TEXT($E1725,0),'Angaben Stationen'!$E$14:$J$213,5,0),"")),"?",IF(LEN(E1725)&gt;0,VLOOKUP(TEXT($E1725,0),'Angaben Stationen'!$E$14:$J$213,5,0),""))</f>
        <v/>
      </c>
      <c r="D1725" s="232" t="str">
        <f>IF(ISERROR(IF(LEN(E1725)&gt;0,VLOOKUP(TEXT($E1725,0),'Angaben Stationen'!$E$14:$J$213,6,0),"")),"STATION IST NICHT VORHANDEN",IF(LEN(E1725)&gt;0,VLOOKUP(TEXT($E1725,0),'Angaben Stationen'!$E$14:$J$213,6,0),""))</f>
        <v/>
      </c>
      <c r="E1725" s="287"/>
      <c r="F1725" s="234"/>
      <c r="G1725" s="234"/>
      <c r="H1725" s="263"/>
      <c r="I1725" s="169"/>
      <c r="K1725" s="445" t="str">
        <f t="shared" si="212"/>
        <v>Leer</v>
      </c>
      <c r="L1725" s="445" t="str">
        <f>VLOOKUP($D1725,{"29 - Psychiatrie (Erwachsene)","BGI";"297 - stationsäquivalente Behandlung in der Erwachsenenpsychiatrie (29)","BGI";"30 - Kinder- und Jugendpsychiatrie","BGII";"307 - stationsäquivalente Behandlung in der Kinder- und Jugendpsychiatrie (30)","BGII";"31 - Psychosomatik","BGI";"","Leer"},2,0)</f>
        <v>Leer</v>
      </c>
      <c r="M1725" s="445">
        <f t="shared" si="209"/>
        <v>0</v>
      </c>
      <c r="N1725" s="445">
        <f t="shared" si="210"/>
        <v>0</v>
      </c>
      <c r="O1725" s="445">
        <f t="shared" si="213"/>
        <v>0</v>
      </c>
      <c r="P1725" s="445">
        <f t="shared" si="214"/>
        <v>0</v>
      </c>
      <c r="Q1725" s="445">
        <f t="shared" si="215"/>
        <v>0</v>
      </c>
      <c r="R1725" s="415" t="str">
        <f t="shared" si="216"/>
        <v>Leer</v>
      </c>
      <c r="S1725" s="445">
        <f>IF('Angaben KH-Standort'!D$29='A4'!D1725,IF('Angaben KH-Standort'!E$29="Ja",1,0),0)</f>
        <v>0</v>
      </c>
      <c r="T1725" s="445">
        <f>IF('Angaben KH-Standort'!D$30='A4'!D1725,IF('Angaben KH-Standort'!E$30="Ja",1,0),0)</f>
        <v>0</v>
      </c>
      <c r="U1725" s="445">
        <f>IF('Angaben KH-Standort'!D$31='A4'!D1725,IF('Angaben KH-Standort'!E$31="Ja",1,0),0)</f>
        <v>0</v>
      </c>
    </row>
    <row r="1726" spans="2:21" ht="15" customHeight="1" x14ac:dyDescent="0.3">
      <c r="B1726" s="70" t="str">
        <f t="shared" si="211"/>
        <v>!!!</v>
      </c>
      <c r="C1726" s="265" t="str">
        <f>IF(ISERROR(IF(LEN(E1726)&gt;0,VLOOKUP(TEXT($E1726,0),'Angaben Stationen'!$E$14:$J$213,5,0),"")),"?",IF(LEN(E1726)&gt;0,VLOOKUP(TEXT($E1726,0),'Angaben Stationen'!$E$14:$J$213,5,0),""))</f>
        <v/>
      </c>
      <c r="D1726" s="232" t="str">
        <f>IF(ISERROR(IF(LEN(E1726)&gt;0,VLOOKUP(TEXT($E1726,0),'Angaben Stationen'!$E$14:$J$213,6,0),"")),"STATION IST NICHT VORHANDEN",IF(LEN(E1726)&gt;0,VLOOKUP(TEXT($E1726,0),'Angaben Stationen'!$E$14:$J$213,6,0),""))</f>
        <v/>
      </c>
      <c r="E1726" s="287"/>
      <c r="F1726" s="234"/>
      <c r="G1726" s="234"/>
      <c r="H1726" s="263"/>
      <c r="I1726" s="169"/>
      <c r="K1726" s="445" t="str">
        <f t="shared" si="212"/>
        <v>Leer</v>
      </c>
      <c r="L1726" s="445" t="str">
        <f>VLOOKUP($D1726,{"29 - Psychiatrie (Erwachsene)","BGI";"297 - stationsäquivalente Behandlung in der Erwachsenenpsychiatrie (29)","BGI";"30 - Kinder- und Jugendpsychiatrie","BGII";"307 - stationsäquivalente Behandlung in der Kinder- und Jugendpsychiatrie (30)","BGII";"31 - Psychosomatik","BGI";"","Leer"},2,0)</f>
        <v>Leer</v>
      </c>
      <c r="M1726" s="445">
        <f t="shared" si="209"/>
        <v>0</v>
      </c>
      <c r="N1726" s="445">
        <f t="shared" si="210"/>
        <v>0</v>
      </c>
      <c r="O1726" s="445">
        <f t="shared" si="213"/>
        <v>0</v>
      </c>
      <c r="P1726" s="445">
        <f t="shared" si="214"/>
        <v>0</v>
      </c>
      <c r="Q1726" s="445">
        <f t="shared" si="215"/>
        <v>0</v>
      </c>
      <c r="R1726" s="415" t="str">
        <f t="shared" si="216"/>
        <v>Leer</v>
      </c>
      <c r="S1726" s="445">
        <f>IF('Angaben KH-Standort'!D$29='A4'!D1726,IF('Angaben KH-Standort'!E$29="Ja",1,0),0)</f>
        <v>0</v>
      </c>
      <c r="T1726" s="445">
        <f>IF('Angaben KH-Standort'!D$30='A4'!D1726,IF('Angaben KH-Standort'!E$30="Ja",1,0),0)</f>
        <v>0</v>
      </c>
      <c r="U1726" s="445">
        <f>IF('Angaben KH-Standort'!D$31='A4'!D1726,IF('Angaben KH-Standort'!E$31="Ja",1,0),0)</f>
        <v>0</v>
      </c>
    </row>
    <row r="1727" spans="2:21" ht="15" customHeight="1" x14ac:dyDescent="0.3">
      <c r="B1727" s="70" t="str">
        <f t="shared" si="211"/>
        <v>!!!</v>
      </c>
      <c r="C1727" s="265" t="str">
        <f>IF(ISERROR(IF(LEN(E1727)&gt;0,VLOOKUP(TEXT($E1727,0),'Angaben Stationen'!$E$14:$J$213,5,0),"")),"?",IF(LEN(E1727)&gt;0,VLOOKUP(TEXT($E1727,0),'Angaben Stationen'!$E$14:$J$213,5,0),""))</f>
        <v/>
      </c>
      <c r="D1727" s="232" t="str">
        <f>IF(ISERROR(IF(LEN(E1727)&gt;0,VLOOKUP(TEXT($E1727,0),'Angaben Stationen'!$E$14:$J$213,6,0),"")),"STATION IST NICHT VORHANDEN",IF(LEN(E1727)&gt;0,VLOOKUP(TEXT($E1727,0),'Angaben Stationen'!$E$14:$J$213,6,0),""))</f>
        <v/>
      </c>
      <c r="E1727" s="287"/>
      <c r="F1727" s="234"/>
      <c r="G1727" s="234"/>
      <c r="H1727" s="263"/>
      <c r="I1727" s="169"/>
      <c r="K1727" s="445" t="str">
        <f t="shared" si="212"/>
        <v>Leer</v>
      </c>
      <c r="L1727" s="445" t="str">
        <f>VLOOKUP($D1727,{"29 - Psychiatrie (Erwachsene)","BGI";"297 - stationsäquivalente Behandlung in der Erwachsenenpsychiatrie (29)","BGI";"30 - Kinder- und Jugendpsychiatrie","BGII";"307 - stationsäquivalente Behandlung in der Kinder- und Jugendpsychiatrie (30)","BGII";"31 - Psychosomatik","BGI";"","Leer"},2,0)</f>
        <v>Leer</v>
      </c>
      <c r="M1727" s="445">
        <f t="shared" si="209"/>
        <v>0</v>
      </c>
      <c r="N1727" s="445">
        <f t="shared" si="210"/>
        <v>0</v>
      </c>
      <c r="O1727" s="445">
        <f t="shared" si="213"/>
        <v>0</v>
      </c>
      <c r="P1727" s="445">
        <f t="shared" si="214"/>
        <v>0</v>
      </c>
      <c r="Q1727" s="445">
        <f t="shared" si="215"/>
        <v>0</v>
      </c>
      <c r="R1727" s="415" t="str">
        <f t="shared" si="216"/>
        <v>Leer</v>
      </c>
      <c r="S1727" s="445">
        <f>IF('Angaben KH-Standort'!D$29='A4'!D1727,IF('Angaben KH-Standort'!E$29="Ja",1,0),0)</f>
        <v>0</v>
      </c>
      <c r="T1727" s="445">
        <f>IF('Angaben KH-Standort'!D$30='A4'!D1727,IF('Angaben KH-Standort'!E$30="Ja",1,0),0)</f>
        <v>0</v>
      </c>
      <c r="U1727" s="445">
        <f>IF('Angaben KH-Standort'!D$31='A4'!D1727,IF('Angaben KH-Standort'!E$31="Ja",1,0),0)</f>
        <v>0</v>
      </c>
    </row>
    <row r="1728" spans="2:21" ht="15" customHeight="1" x14ac:dyDescent="0.3">
      <c r="B1728" s="70" t="str">
        <f t="shared" si="211"/>
        <v>!!!</v>
      </c>
      <c r="C1728" s="265" t="str">
        <f>IF(ISERROR(IF(LEN(E1728)&gt;0,VLOOKUP(TEXT($E1728,0),'Angaben Stationen'!$E$14:$J$213,5,0),"")),"?",IF(LEN(E1728)&gt;0,VLOOKUP(TEXT($E1728,0),'Angaben Stationen'!$E$14:$J$213,5,0),""))</f>
        <v/>
      </c>
      <c r="D1728" s="232" t="str">
        <f>IF(ISERROR(IF(LEN(E1728)&gt;0,VLOOKUP(TEXT($E1728,0),'Angaben Stationen'!$E$14:$J$213,6,0),"")),"STATION IST NICHT VORHANDEN",IF(LEN(E1728)&gt;0,VLOOKUP(TEXT($E1728,0),'Angaben Stationen'!$E$14:$J$213,6,0),""))</f>
        <v/>
      </c>
      <c r="E1728" s="287"/>
      <c r="F1728" s="234"/>
      <c r="G1728" s="234"/>
      <c r="H1728" s="263"/>
      <c r="I1728" s="169"/>
      <c r="K1728" s="445" t="str">
        <f t="shared" si="212"/>
        <v>Leer</v>
      </c>
      <c r="L1728" s="445" t="str">
        <f>VLOOKUP($D1728,{"29 - Psychiatrie (Erwachsene)","BGI";"297 - stationsäquivalente Behandlung in der Erwachsenenpsychiatrie (29)","BGI";"30 - Kinder- und Jugendpsychiatrie","BGII";"307 - stationsäquivalente Behandlung in der Kinder- und Jugendpsychiatrie (30)","BGII";"31 - Psychosomatik","BGI";"","Leer"},2,0)</f>
        <v>Leer</v>
      </c>
      <c r="M1728" s="445">
        <f t="shared" si="209"/>
        <v>0</v>
      </c>
      <c r="N1728" s="445">
        <f t="shared" si="210"/>
        <v>0</v>
      </c>
      <c r="O1728" s="445">
        <f t="shared" si="213"/>
        <v>0</v>
      </c>
      <c r="P1728" s="445">
        <f t="shared" si="214"/>
        <v>0</v>
      </c>
      <c r="Q1728" s="445">
        <f t="shared" si="215"/>
        <v>0</v>
      </c>
      <c r="R1728" s="415" t="str">
        <f t="shared" si="216"/>
        <v>Leer</v>
      </c>
      <c r="S1728" s="445">
        <f>IF('Angaben KH-Standort'!D$29='A4'!D1728,IF('Angaben KH-Standort'!E$29="Ja",1,0),0)</f>
        <v>0</v>
      </c>
      <c r="T1728" s="445">
        <f>IF('Angaben KH-Standort'!D$30='A4'!D1728,IF('Angaben KH-Standort'!E$30="Ja",1,0),0)</f>
        <v>0</v>
      </c>
      <c r="U1728" s="445">
        <f>IF('Angaben KH-Standort'!D$31='A4'!D1728,IF('Angaben KH-Standort'!E$31="Ja",1,0),0)</f>
        <v>0</v>
      </c>
    </row>
    <row r="1729" spans="2:21" ht="15" customHeight="1" x14ac:dyDescent="0.3">
      <c r="B1729" s="70" t="str">
        <f t="shared" si="211"/>
        <v>!!!</v>
      </c>
      <c r="C1729" s="265" t="str">
        <f>IF(ISERROR(IF(LEN(E1729)&gt;0,VLOOKUP(TEXT($E1729,0),'Angaben Stationen'!$E$14:$J$213,5,0),"")),"?",IF(LEN(E1729)&gt;0,VLOOKUP(TEXT($E1729,0),'Angaben Stationen'!$E$14:$J$213,5,0),""))</f>
        <v/>
      </c>
      <c r="D1729" s="232" t="str">
        <f>IF(ISERROR(IF(LEN(E1729)&gt;0,VLOOKUP(TEXT($E1729,0),'Angaben Stationen'!$E$14:$J$213,6,0),"")),"STATION IST NICHT VORHANDEN",IF(LEN(E1729)&gt;0,VLOOKUP(TEXT($E1729,0),'Angaben Stationen'!$E$14:$J$213,6,0),""))</f>
        <v/>
      </c>
      <c r="E1729" s="287"/>
      <c r="F1729" s="234"/>
      <c r="G1729" s="234"/>
      <c r="H1729" s="263"/>
      <c r="I1729" s="169"/>
      <c r="K1729" s="445" t="str">
        <f t="shared" si="212"/>
        <v>Leer</v>
      </c>
      <c r="L1729" s="445" t="str">
        <f>VLOOKUP($D1729,{"29 - Psychiatrie (Erwachsene)","BGI";"297 - stationsäquivalente Behandlung in der Erwachsenenpsychiatrie (29)","BGI";"30 - Kinder- und Jugendpsychiatrie","BGII";"307 - stationsäquivalente Behandlung in der Kinder- und Jugendpsychiatrie (30)","BGII";"31 - Psychosomatik","BGI";"","Leer"},2,0)</f>
        <v>Leer</v>
      </c>
      <c r="M1729" s="445">
        <f t="shared" si="209"/>
        <v>0</v>
      </c>
      <c r="N1729" s="445">
        <f t="shared" si="210"/>
        <v>0</v>
      </c>
      <c r="O1729" s="445">
        <f t="shared" si="213"/>
        <v>0</v>
      </c>
      <c r="P1729" s="445">
        <f t="shared" si="214"/>
        <v>0</v>
      </c>
      <c r="Q1729" s="445">
        <f t="shared" si="215"/>
        <v>0</v>
      </c>
      <c r="R1729" s="415" t="str">
        <f t="shared" si="216"/>
        <v>Leer</v>
      </c>
      <c r="S1729" s="445">
        <f>IF('Angaben KH-Standort'!D$29='A4'!D1729,IF('Angaben KH-Standort'!E$29="Ja",1,0),0)</f>
        <v>0</v>
      </c>
      <c r="T1729" s="445">
        <f>IF('Angaben KH-Standort'!D$30='A4'!D1729,IF('Angaben KH-Standort'!E$30="Ja",1,0),0)</f>
        <v>0</v>
      </c>
      <c r="U1729" s="445">
        <f>IF('Angaben KH-Standort'!D$31='A4'!D1729,IF('Angaben KH-Standort'!E$31="Ja",1,0),0)</f>
        <v>0</v>
      </c>
    </row>
    <row r="1730" spans="2:21" ht="15" customHeight="1" x14ac:dyDescent="0.3">
      <c r="B1730" s="70" t="str">
        <f t="shared" si="211"/>
        <v>!!!</v>
      </c>
      <c r="C1730" s="265" t="str">
        <f>IF(ISERROR(IF(LEN(E1730)&gt;0,VLOOKUP(TEXT($E1730,0),'Angaben Stationen'!$E$14:$J$213,5,0),"")),"?",IF(LEN(E1730)&gt;0,VLOOKUP(TEXT($E1730,0),'Angaben Stationen'!$E$14:$J$213,5,0),""))</f>
        <v/>
      </c>
      <c r="D1730" s="232" t="str">
        <f>IF(ISERROR(IF(LEN(E1730)&gt;0,VLOOKUP(TEXT($E1730,0),'Angaben Stationen'!$E$14:$J$213,6,0),"")),"STATION IST NICHT VORHANDEN",IF(LEN(E1730)&gt;0,VLOOKUP(TEXT($E1730,0),'Angaben Stationen'!$E$14:$J$213,6,0),""))</f>
        <v/>
      </c>
      <c r="E1730" s="287"/>
      <c r="F1730" s="234"/>
      <c r="G1730" s="234"/>
      <c r="H1730" s="263"/>
      <c r="I1730" s="169"/>
      <c r="K1730" s="445" t="str">
        <f t="shared" si="212"/>
        <v>Leer</v>
      </c>
      <c r="L1730" s="445" t="str">
        <f>VLOOKUP($D1730,{"29 - Psychiatrie (Erwachsene)","BGI";"297 - stationsäquivalente Behandlung in der Erwachsenenpsychiatrie (29)","BGI";"30 - Kinder- und Jugendpsychiatrie","BGII";"307 - stationsäquivalente Behandlung in der Kinder- und Jugendpsychiatrie (30)","BGII";"31 - Psychosomatik","BGI";"","Leer"},2,0)</f>
        <v>Leer</v>
      </c>
      <c r="M1730" s="445">
        <f t="shared" si="209"/>
        <v>0</v>
      </c>
      <c r="N1730" s="445">
        <f t="shared" si="210"/>
        <v>0</v>
      </c>
      <c r="O1730" s="445">
        <f t="shared" si="213"/>
        <v>0</v>
      </c>
      <c r="P1730" s="445">
        <f t="shared" si="214"/>
        <v>0</v>
      </c>
      <c r="Q1730" s="445">
        <f t="shared" si="215"/>
        <v>0</v>
      </c>
      <c r="R1730" s="415" t="str">
        <f t="shared" si="216"/>
        <v>Leer</v>
      </c>
      <c r="S1730" s="445">
        <f>IF('Angaben KH-Standort'!D$29='A4'!D1730,IF('Angaben KH-Standort'!E$29="Ja",1,0),0)</f>
        <v>0</v>
      </c>
      <c r="T1730" s="445">
        <f>IF('Angaben KH-Standort'!D$30='A4'!D1730,IF('Angaben KH-Standort'!E$30="Ja",1,0),0)</f>
        <v>0</v>
      </c>
      <c r="U1730" s="445">
        <f>IF('Angaben KH-Standort'!D$31='A4'!D1730,IF('Angaben KH-Standort'!E$31="Ja",1,0),0)</f>
        <v>0</v>
      </c>
    </row>
    <row r="1731" spans="2:21" ht="15" customHeight="1" x14ac:dyDescent="0.3">
      <c r="B1731" s="70" t="str">
        <f t="shared" si="211"/>
        <v>!!!</v>
      </c>
      <c r="C1731" s="265" t="str">
        <f>IF(ISERROR(IF(LEN(E1731)&gt;0,VLOOKUP(TEXT($E1731,0),'Angaben Stationen'!$E$14:$J$213,5,0),"")),"?",IF(LEN(E1731)&gt;0,VLOOKUP(TEXT($E1731,0),'Angaben Stationen'!$E$14:$J$213,5,0),""))</f>
        <v/>
      </c>
      <c r="D1731" s="232" t="str">
        <f>IF(ISERROR(IF(LEN(E1731)&gt;0,VLOOKUP(TEXT($E1731,0),'Angaben Stationen'!$E$14:$J$213,6,0),"")),"STATION IST NICHT VORHANDEN",IF(LEN(E1731)&gt;0,VLOOKUP(TEXT($E1731,0),'Angaben Stationen'!$E$14:$J$213,6,0),""))</f>
        <v/>
      </c>
      <c r="E1731" s="287"/>
      <c r="F1731" s="234"/>
      <c r="G1731" s="234"/>
      <c r="H1731" s="263"/>
      <c r="I1731" s="169"/>
      <c r="K1731" s="445" t="str">
        <f t="shared" si="212"/>
        <v>Leer</v>
      </c>
      <c r="L1731" s="445" t="str">
        <f>VLOOKUP($D1731,{"29 - Psychiatrie (Erwachsene)","BGI";"297 - stationsäquivalente Behandlung in der Erwachsenenpsychiatrie (29)","BGI";"30 - Kinder- und Jugendpsychiatrie","BGII";"307 - stationsäquivalente Behandlung in der Kinder- und Jugendpsychiatrie (30)","BGII";"31 - Psychosomatik","BGI";"","Leer"},2,0)</f>
        <v>Leer</v>
      </c>
      <c r="M1731" s="445">
        <f t="shared" si="209"/>
        <v>0</v>
      </c>
      <c r="N1731" s="445">
        <f t="shared" si="210"/>
        <v>0</v>
      </c>
      <c r="O1731" s="445">
        <f t="shared" si="213"/>
        <v>0</v>
      </c>
      <c r="P1731" s="445">
        <f t="shared" si="214"/>
        <v>0</v>
      </c>
      <c r="Q1731" s="445">
        <f t="shared" si="215"/>
        <v>0</v>
      </c>
      <c r="R1731" s="415" t="str">
        <f t="shared" si="216"/>
        <v>Leer</v>
      </c>
      <c r="S1731" s="445">
        <f>IF('Angaben KH-Standort'!D$29='A4'!D1731,IF('Angaben KH-Standort'!E$29="Ja",1,0),0)</f>
        <v>0</v>
      </c>
      <c r="T1731" s="445">
        <f>IF('Angaben KH-Standort'!D$30='A4'!D1731,IF('Angaben KH-Standort'!E$30="Ja",1,0),0)</f>
        <v>0</v>
      </c>
      <c r="U1731" s="445">
        <f>IF('Angaben KH-Standort'!D$31='A4'!D1731,IF('Angaben KH-Standort'!E$31="Ja",1,0),0)</f>
        <v>0</v>
      </c>
    </row>
    <row r="1732" spans="2:21" ht="15" customHeight="1" x14ac:dyDescent="0.3">
      <c r="B1732" s="70" t="str">
        <f t="shared" si="211"/>
        <v>!!!</v>
      </c>
      <c r="C1732" s="265" t="str">
        <f>IF(ISERROR(IF(LEN(E1732)&gt;0,VLOOKUP(TEXT($E1732,0),'Angaben Stationen'!$E$14:$J$213,5,0),"")),"?",IF(LEN(E1732)&gt;0,VLOOKUP(TEXT($E1732,0),'Angaben Stationen'!$E$14:$J$213,5,0),""))</f>
        <v/>
      </c>
      <c r="D1732" s="232" t="str">
        <f>IF(ISERROR(IF(LEN(E1732)&gt;0,VLOOKUP(TEXT($E1732,0),'Angaben Stationen'!$E$14:$J$213,6,0),"")),"STATION IST NICHT VORHANDEN",IF(LEN(E1732)&gt;0,VLOOKUP(TEXT($E1732,0),'Angaben Stationen'!$E$14:$J$213,6,0),""))</f>
        <v/>
      </c>
      <c r="E1732" s="287"/>
      <c r="F1732" s="234"/>
      <c r="G1732" s="234"/>
      <c r="H1732" s="263"/>
      <c r="I1732" s="169"/>
      <c r="K1732" s="445" t="str">
        <f t="shared" si="212"/>
        <v>Leer</v>
      </c>
      <c r="L1732" s="445" t="str">
        <f>VLOOKUP($D1732,{"29 - Psychiatrie (Erwachsene)","BGI";"297 - stationsäquivalente Behandlung in der Erwachsenenpsychiatrie (29)","BGI";"30 - Kinder- und Jugendpsychiatrie","BGII";"307 - stationsäquivalente Behandlung in der Kinder- und Jugendpsychiatrie (30)","BGII";"31 - Psychosomatik","BGI";"","Leer"},2,0)</f>
        <v>Leer</v>
      </c>
      <c r="M1732" s="445">
        <f t="shared" si="209"/>
        <v>0</v>
      </c>
      <c r="N1732" s="445">
        <f t="shared" si="210"/>
        <v>0</v>
      </c>
      <c r="O1732" s="445">
        <f t="shared" si="213"/>
        <v>0</v>
      </c>
      <c r="P1732" s="445">
        <f t="shared" si="214"/>
        <v>0</v>
      </c>
      <c r="Q1732" s="445">
        <f t="shared" si="215"/>
        <v>0</v>
      </c>
      <c r="R1732" s="415" t="str">
        <f t="shared" si="216"/>
        <v>Leer</v>
      </c>
      <c r="S1732" s="445">
        <f>IF('Angaben KH-Standort'!D$29='A4'!D1732,IF('Angaben KH-Standort'!E$29="Ja",1,0),0)</f>
        <v>0</v>
      </c>
      <c r="T1732" s="445">
        <f>IF('Angaben KH-Standort'!D$30='A4'!D1732,IF('Angaben KH-Standort'!E$30="Ja",1,0),0)</f>
        <v>0</v>
      </c>
      <c r="U1732" s="445">
        <f>IF('Angaben KH-Standort'!D$31='A4'!D1732,IF('Angaben KH-Standort'!E$31="Ja",1,0),0)</f>
        <v>0</v>
      </c>
    </row>
    <row r="1733" spans="2:21" ht="15" customHeight="1" x14ac:dyDescent="0.3">
      <c r="B1733" s="70" t="str">
        <f t="shared" si="211"/>
        <v>!!!</v>
      </c>
      <c r="C1733" s="265" t="str">
        <f>IF(ISERROR(IF(LEN(E1733)&gt;0,VLOOKUP(TEXT($E1733,0),'Angaben Stationen'!$E$14:$J$213,5,0),"")),"?",IF(LEN(E1733)&gt;0,VLOOKUP(TEXT($E1733,0),'Angaben Stationen'!$E$14:$J$213,5,0),""))</f>
        <v/>
      </c>
      <c r="D1733" s="232" t="str">
        <f>IF(ISERROR(IF(LEN(E1733)&gt;0,VLOOKUP(TEXT($E1733,0),'Angaben Stationen'!$E$14:$J$213,6,0),"")),"STATION IST NICHT VORHANDEN",IF(LEN(E1733)&gt;0,VLOOKUP(TEXT($E1733,0),'Angaben Stationen'!$E$14:$J$213,6,0),""))</f>
        <v/>
      </c>
      <c r="E1733" s="287"/>
      <c r="F1733" s="234"/>
      <c r="G1733" s="234"/>
      <c r="H1733" s="263"/>
      <c r="I1733" s="169"/>
      <c r="K1733" s="445" t="str">
        <f t="shared" si="212"/>
        <v>Leer</v>
      </c>
      <c r="L1733" s="445" t="str">
        <f>VLOOKUP($D1733,{"29 - Psychiatrie (Erwachsene)","BGI";"297 - stationsäquivalente Behandlung in der Erwachsenenpsychiatrie (29)","BGI";"30 - Kinder- und Jugendpsychiatrie","BGII";"307 - stationsäquivalente Behandlung in der Kinder- und Jugendpsychiatrie (30)","BGII";"31 - Psychosomatik","BGI";"","Leer"},2,0)</f>
        <v>Leer</v>
      </c>
      <c r="M1733" s="445">
        <f t="shared" si="209"/>
        <v>0</v>
      </c>
      <c r="N1733" s="445">
        <f t="shared" si="210"/>
        <v>0</v>
      </c>
      <c r="O1733" s="445">
        <f t="shared" si="213"/>
        <v>0</v>
      </c>
      <c r="P1733" s="445">
        <f t="shared" si="214"/>
        <v>0</v>
      </c>
      <c r="Q1733" s="445">
        <f t="shared" si="215"/>
        <v>0</v>
      </c>
      <c r="R1733" s="415" t="str">
        <f t="shared" si="216"/>
        <v>Leer</v>
      </c>
      <c r="S1733" s="445">
        <f>IF('Angaben KH-Standort'!D$29='A4'!D1733,IF('Angaben KH-Standort'!E$29="Ja",1,0),0)</f>
        <v>0</v>
      </c>
      <c r="T1733" s="445">
        <f>IF('Angaben KH-Standort'!D$30='A4'!D1733,IF('Angaben KH-Standort'!E$30="Ja",1,0),0)</f>
        <v>0</v>
      </c>
      <c r="U1733" s="445">
        <f>IF('Angaben KH-Standort'!D$31='A4'!D1733,IF('Angaben KH-Standort'!E$31="Ja",1,0),0)</f>
        <v>0</v>
      </c>
    </row>
    <row r="1734" spans="2:21" ht="15" customHeight="1" x14ac:dyDescent="0.3">
      <c r="B1734" s="70" t="str">
        <f t="shared" si="211"/>
        <v>!!!</v>
      </c>
      <c r="C1734" s="265" t="str">
        <f>IF(ISERROR(IF(LEN(E1734)&gt;0,VLOOKUP(TEXT($E1734,0),'Angaben Stationen'!$E$14:$J$213,5,0),"")),"?",IF(LEN(E1734)&gt;0,VLOOKUP(TEXT($E1734,0),'Angaben Stationen'!$E$14:$J$213,5,0),""))</f>
        <v/>
      </c>
      <c r="D1734" s="232" t="str">
        <f>IF(ISERROR(IF(LEN(E1734)&gt;0,VLOOKUP(TEXT($E1734,0),'Angaben Stationen'!$E$14:$J$213,6,0),"")),"STATION IST NICHT VORHANDEN",IF(LEN(E1734)&gt;0,VLOOKUP(TEXT($E1734,0),'Angaben Stationen'!$E$14:$J$213,6,0),""))</f>
        <v/>
      </c>
      <c r="E1734" s="287"/>
      <c r="F1734" s="234"/>
      <c r="G1734" s="234"/>
      <c r="H1734" s="263"/>
      <c r="I1734" s="169"/>
      <c r="K1734" s="445" t="str">
        <f t="shared" si="212"/>
        <v>Leer</v>
      </c>
      <c r="L1734" s="445" t="str">
        <f>VLOOKUP($D1734,{"29 - Psychiatrie (Erwachsene)","BGI";"297 - stationsäquivalente Behandlung in der Erwachsenenpsychiatrie (29)","BGI";"30 - Kinder- und Jugendpsychiatrie","BGII";"307 - stationsäquivalente Behandlung in der Kinder- und Jugendpsychiatrie (30)","BGII";"31 - Psychosomatik","BGI";"","Leer"},2,0)</f>
        <v>Leer</v>
      </c>
      <c r="M1734" s="445">
        <f t="shared" si="209"/>
        <v>0</v>
      </c>
      <c r="N1734" s="445">
        <f t="shared" si="210"/>
        <v>0</v>
      </c>
      <c r="O1734" s="445">
        <f t="shared" si="213"/>
        <v>0</v>
      </c>
      <c r="P1734" s="445">
        <f t="shared" si="214"/>
        <v>0</v>
      </c>
      <c r="Q1734" s="445">
        <f t="shared" si="215"/>
        <v>0</v>
      </c>
      <c r="R1734" s="415" t="str">
        <f t="shared" si="216"/>
        <v>Leer</v>
      </c>
      <c r="S1734" s="445">
        <f>IF('Angaben KH-Standort'!D$29='A4'!D1734,IF('Angaben KH-Standort'!E$29="Ja",1,0),0)</f>
        <v>0</v>
      </c>
      <c r="T1734" s="445">
        <f>IF('Angaben KH-Standort'!D$30='A4'!D1734,IF('Angaben KH-Standort'!E$30="Ja",1,0),0)</f>
        <v>0</v>
      </c>
      <c r="U1734" s="445">
        <f>IF('Angaben KH-Standort'!D$31='A4'!D1734,IF('Angaben KH-Standort'!E$31="Ja",1,0),0)</f>
        <v>0</v>
      </c>
    </row>
    <row r="1735" spans="2:21" ht="15" customHeight="1" x14ac:dyDescent="0.3">
      <c r="B1735" s="70" t="str">
        <f t="shared" si="211"/>
        <v>!!!</v>
      </c>
      <c r="C1735" s="265" t="str">
        <f>IF(ISERROR(IF(LEN(E1735)&gt;0,VLOOKUP(TEXT($E1735,0),'Angaben Stationen'!$E$14:$J$213,5,0),"")),"?",IF(LEN(E1735)&gt;0,VLOOKUP(TEXT($E1735,0),'Angaben Stationen'!$E$14:$J$213,5,0),""))</f>
        <v/>
      </c>
      <c r="D1735" s="232" t="str">
        <f>IF(ISERROR(IF(LEN(E1735)&gt;0,VLOOKUP(TEXT($E1735,0),'Angaben Stationen'!$E$14:$J$213,6,0),"")),"STATION IST NICHT VORHANDEN",IF(LEN(E1735)&gt;0,VLOOKUP(TEXT($E1735,0),'Angaben Stationen'!$E$14:$J$213,6,0),""))</f>
        <v/>
      </c>
      <c r="E1735" s="287"/>
      <c r="F1735" s="234"/>
      <c r="G1735" s="234"/>
      <c r="H1735" s="263"/>
      <c r="I1735" s="169"/>
      <c r="K1735" s="445" t="str">
        <f t="shared" si="212"/>
        <v>Leer</v>
      </c>
      <c r="L1735" s="445" t="str">
        <f>VLOOKUP($D1735,{"29 - Psychiatrie (Erwachsene)","BGI";"297 - stationsäquivalente Behandlung in der Erwachsenenpsychiatrie (29)","BGI";"30 - Kinder- und Jugendpsychiatrie","BGII";"307 - stationsäquivalente Behandlung in der Kinder- und Jugendpsychiatrie (30)","BGII";"31 - Psychosomatik","BGI";"","Leer"},2,0)</f>
        <v>Leer</v>
      </c>
      <c r="M1735" s="445">
        <f t="shared" si="209"/>
        <v>0</v>
      </c>
      <c r="N1735" s="445">
        <f t="shared" si="210"/>
        <v>0</v>
      </c>
      <c r="O1735" s="445">
        <f t="shared" si="213"/>
        <v>0</v>
      </c>
      <c r="P1735" s="445">
        <f t="shared" si="214"/>
        <v>0</v>
      </c>
      <c r="Q1735" s="445">
        <f t="shared" si="215"/>
        <v>0</v>
      </c>
      <c r="R1735" s="415" t="str">
        <f t="shared" si="216"/>
        <v>Leer</v>
      </c>
      <c r="S1735" s="445">
        <f>IF('Angaben KH-Standort'!D$29='A4'!D1735,IF('Angaben KH-Standort'!E$29="Ja",1,0),0)</f>
        <v>0</v>
      </c>
      <c r="T1735" s="445">
        <f>IF('Angaben KH-Standort'!D$30='A4'!D1735,IF('Angaben KH-Standort'!E$30="Ja",1,0),0)</f>
        <v>0</v>
      </c>
      <c r="U1735" s="445">
        <f>IF('Angaben KH-Standort'!D$31='A4'!D1735,IF('Angaben KH-Standort'!E$31="Ja",1,0),0)</f>
        <v>0</v>
      </c>
    </row>
    <row r="1736" spans="2:21" ht="15" customHeight="1" x14ac:dyDescent="0.3">
      <c r="B1736" s="70" t="str">
        <f t="shared" si="211"/>
        <v>!!!</v>
      </c>
      <c r="C1736" s="265" t="str">
        <f>IF(ISERROR(IF(LEN(E1736)&gt;0,VLOOKUP(TEXT($E1736,0),'Angaben Stationen'!$E$14:$J$213,5,0),"")),"?",IF(LEN(E1736)&gt;0,VLOOKUP(TEXT($E1736,0),'Angaben Stationen'!$E$14:$J$213,5,0),""))</f>
        <v/>
      </c>
      <c r="D1736" s="232" t="str">
        <f>IF(ISERROR(IF(LEN(E1736)&gt;0,VLOOKUP(TEXT($E1736,0),'Angaben Stationen'!$E$14:$J$213,6,0),"")),"STATION IST NICHT VORHANDEN",IF(LEN(E1736)&gt;0,VLOOKUP(TEXT($E1736,0),'Angaben Stationen'!$E$14:$J$213,6,0),""))</f>
        <v/>
      </c>
      <c r="E1736" s="287"/>
      <c r="F1736" s="234"/>
      <c r="G1736" s="234"/>
      <c r="H1736" s="263"/>
      <c r="I1736" s="169"/>
      <c r="K1736" s="445" t="str">
        <f t="shared" si="212"/>
        <v>Leer</v>
      </c>
      <c r="L1736" s="445" t="str">
        <f>VLOOKUP($D1736,{"29 - Psychiatrie (Erwachsene)","BGI";"297 - stationsäquivalente Behandlung in der Erwachsenenpsychiatrie (29)","BGI";"30 - Kinder- und Jugendpsychiatrie","BGII";"307 - stationsäquivalente Behandlung in der Kinder- und Jugendpsychiatrie (30)","BGII";"31 - Psychosomatik","BGI";"","Leer"},2,0)</f>
        <v>Leer</v>
      </c>
      <c r="M1736" s="445">
        <f t="shared" si="209"/>
        <v>0</v>
      </c>
      <c r="N1736" s="445">
        <f t="shared" si="210"/>
        <v>0</v>
      </c>
      <c r="O1736" s="445">
        <f t="shared" si="213"/>
        <v>0</v>
      </c>
      <c r="P1736" s="445">
        <f t="shared" si="214"/>
        <v>0</v>
      </c>
      <c r="Q1736" s="445">
        <f t="shared" si="215"/>
        <v>0</v>
      </c>
      <c r="R1736" s="415" t="str">
        <f t="shared" si="216"/>
        <v>Leer</v>
      </c>
      <c r="S1736" s="445">
        <f>IF('Angaben KH-Standort'!D$29='A4'!D1736,IF('Angaben KH-Standort'!E$29="Ja",1,0),0)</f>
        <v>0</v>
      </c>
      <c r="T1736" s="445">
        <f>IF('Angaben KH-Standort'!D$30='A4'!D1736,IF('Angaben KH-Standort'!E$30="Ja",1,0),0)</f>
        <v>0</v>
      </c>
      <c r="U1736" s="445">
        <f>IF('Angaben KH-Standort'!D$31='A4'!D1736,IF('Angaben KH-Standort'!E$31="Ja",1,0),0)</f>
        <v>0</v>
      </c>
    </row>
    <row r="1737" spans="2:21" ht="15" customHeight="1" x14ac:dyDescent="0.3">
      <c r="B1737" s="70" t="str">
        <f t="shared" si="211"/>
        <v>!!!</v>
      </c>
      <c r="C1737" s="265" t="str">
        <f>IF(ISERROR(IF(LEN(E1737)&gt;0,VLOOKUP(TEXT($E1737,0),'Angaben Stationen'!$E$14:$J$213,5,0),"")),"?",IF(LEN(E1737)&gt;0,VLOOKUP(TEXT($E1737,0),'Angaben Stationen'!$E$14:$J$213,5,0),""))</f>
        <v/>
      </c>
      <c r="D1737" s="232" t="str">
        <f>IF(ISERROR(IF(LEN(E1737)&gt;0,VLOOKUP(TEXT($E1737,0),'Angaben Stationen'!$E$14:$J$213,6,0),"")),"STATION IST NICHT VORHANDEN",IF(LEN(E1737)&gt;0,VLOOKUP(TEXT($E1737,0),'Angaben Stationen'!$E$14:$J$213,6,0),""))</f>
        <v/>
      </c>
      <c r="E1737" s="287"/>
      <c r="F1737" s="234"/>
      <c r="G1737" s="234"/>
      <c r="H1737" s="263"/>
      <c r="I1737" s="169"/>
      <c r="K1737" s="445" t="str">
        <f t="shared" si="212"/>
        <v>Leer</v>
      </c>
      <c r="L1737" s="445" t="str">
        <f>VLOOKUP($D1737,{"29 - Psychiatrie (Erwachsene)","BGI";"297 - stationsäquivalente Behandlung in der Erwachsenenpsychiatrie (29)","BGI";"30 - Kinder- und Jugendpsychiatrie","BGII";"307 - stationsäquivalente Behandlung in der Kinder- und Jugendpsychiatrie (30)","BGII";"31 - Psychosomatik","BGI";"","Leer"},2,0)</f>
        <v>Leer</v>
      </c>
      <c r="M1737" s="445">
        <f t="shared" si="209"/>
        <v>0</v>
      </c>
      <c r="N1737" s="445">
        <f t="shared" si="210"/>
        <v>0</v>
      </c>
      <c r="O1737" s="445">
        <f t="shared" si="213"/>
        <v>0</v>
      </c>
      <c r="P1737" s="445">
        <f t="shared" si="214"/>
        <v>0</v>
      </c>
      <c r="Q1737" s="445">
        <f t="shared" si="215"/>
        <v>0</v>
      </c>
      <c r="R1737" s="415" t="str">
        <f t="shared" si="216"/>
        <v>Leer</v>
      </c>
      <c r="S1737" s="445">
        <f>IF('Angaben KH-Standort'!D$29='A4'!D1737,IF('Angaben KH-Standort'!E$29="Ja",1,0),0)</f>
        <v>0</v>
      </c>
      <c r="T1737" s="445">
        <f>IF('Angaben KH-Standort'!D$30='A4'!D1737,IF('Angaben KH-Standort'!E$30="Ja",1,0),0)</f>
        <v>0</v>
      </c>
      <c r="U1737" s="445">
        <f>IF('Angaben KH-Standort'!D$31='A4'!D1737,IF('Angaben KH-Standort'!E$31="Ja",1,0),0)</f>
        <v>0</v>
      </c>
    </row>
    <row r="1738" spans="2:21" ht="15" customHeight="1" x14ac:dyDescent="0.3">
      <c r="B1738" s="70" t="str">
        <f t="shared" si="211"/>
        <v>!!!</v>
      </c>
      <c r="C1738" s="265" t="str">
        <f>IF(ISERROR(IF(LEN(E1738)&gt;0,VLOOKUP(TEXT($E1738,0),'Angaben Stationen'!$E$14:$J$213,5,0),"")),"?",IF(LEN(E1738)&gt;0,VLOOKUP(TEXT($E1738,0),'Angaben Stationen'!$E$14:$J$213,5,0),""))</f>
        <v/>
      </c>
      <c r="D1738" s="232" t="str">
        <f>IF(ISERROR(IF(LEN(E1738)&gt;0,VLOOKUP(TEXT($E1738,0),'Angaben Stationen'!$E$14:$J$213,6,0),"")),"STATION IST NICHT VORHANDEN",IF(LEN(E1738)&gt;0,VLOOKUP(TEXT($E1738,0),'Angaben Stationen'!$E$14:$J$213,6,0),""))</f>
        <v/>
      </c>
      <c r="E1738" s="287"/>
      <c r="F1738" s="234"/>
      <c r="G1738" s="234"/>
      <c r="H1738" s="263"/>
      <c r="I1738" s="169"/>
      <c r="K1738" s="445" t="str">
        <f t="shared" si="212"/>
        <v>Leer</v>
      </c>
      <c r="L1738" s="445" t="str">
        <f>VLOOKUP($D1738,{"29 - Psychiatrie (Erwachsene)","BGI";"297 - stationsäquivalente Behandlung in der Erwachsenenpsychiatrie (29)","BGI";"30 - Kinder- und Jugendpsychiatrie","BGII";"307 - stationsäquivalente Behandlung in der Kinder- und Jugendpsychiatrie (30)","BGII";"31 - Psychosomatik","BGI";"","Leer"},2,0)</f>
        <v>Leer</v>
      </c>
      <c r="M1738" s="445">
        <f t="shared" si="209"/>
        <v>0</v>
      </c>
      <c r="N1738" s="445">
        <f t="shared" si="210"/>
        <v>0</v>
      </c>
      <c r="O1738" s="445">
        <f t="shared" si="213"/>
        <v>0</v>
      </c>
      <c r="P1738" s="445">
        <f t="shared" si="214"/>
        <v>0</v>
      </c>
      <c r="Q1738" s="445">
        <f t="shared" si="215"/>
        <v>0</v>
      </c>
      <c r="R1738" s="415" t="str">
        <f t="shared" si="216"/>
        <v>Leer</v>
      </c>
      <c r="S1738" s="445">
        <f>IF('Angaben KH-Standort'!D$29='A4'!D1738,IF('Angaben KH-Standort'!E$29="Ja",1,0),0)</f>
        <v>0</v>
      </c>
      <c r="T1738" s="445">
        <f>IF('Angaben KH-Standort'!D$30='A4'!D1738,IF('Angaben KH-Standort'!E$30="Ja",1,0),0)</f>
        <v>0</v>
      </c>
      <c r="U1738" s="445">
        <f>IF('Angaben KH-Standort'!D$31='A4'!D1738,IF('Angaben KH-Standort'!E$31="Ja",1,0),0)</f>
        <v>0</v>
      </c>
    </row>
    <row r="1739" spans="2:21" ht="15" customHeight="1" x14ac:dyDescent="0.3">
      <c r="B1739" s="70" t="str">
        <f t="shared" si="211"/>
        <v>!!!</v>
      </c>
      <c r="C1739" s="265" t="str">
        <f>IF(ISERROR(IF(LEN(E1739)&gt;0,VLOOKUP(TEXT($E1739,0),'Angaben Stationen'!$E$14:$J$213,5,0),"")),"?",IF(LEN(E1739)&gt;0,VLOOKUP(TEXT($E1739,0),'Angaben Stationen'!$E$14:$J$213,5,0),""))</f>
        <v/>
      </c>
      <c r="D1739" s="232" t="str">
        <f>IF(ISERROR(IF(LEN(E1739)&gt;0,VLOOKUP(TEXT($E1739,0),'Angaben Stationen'!$E$14:$J$213,6,0),"")),"STATION IST NICHT VORHANDEN",IF(LEN(E1739)&gt;0,VLOOKUP(TEXT($E1739,0),'Angaben Stationen'!$E$14:$J$213,6,0),""))</f>
        <v/>
      </c>
      <c r="E1739" s="287"/>
      <c r="F1739" s="234"/>
      <c r="G1739" s="234"/>
      <c r="H1739" s="263"/>
      <c r="I1739" s="169"/>
      <c r="K1739" s="445" t="str">
        <f t="shared" si="212"/>
        <v>Leer</v>
      </c>
      <c r="L1739" s="445" t="str">
        <f>VLOOKUP($D1739,{"29 - Psychiatrie (Erwachsene)","BGI";"297 - stationsäquivalente Behandlung in der Erwachsenenpsychiatrie (29)","BGI";"30 - Kinder- und Jugendpsychiatrie","BGII";"307 - stationsäquivalente Behandlung in der Kinder- und Jugendpsychiatrie (30)","BGII";"31 - Psychosomatik","BGI";"","Leer"},2,0)</f>
        <v>Leer</v>
      </c>
      <c r="M1739" s="445">
        <f t="shared" si="209"/>
        <v>0</v>
      </c>
      <c r="N1739" s="445">
        <f t="shared" si="210"/>
        <v>0</v>
      </c>
      <c r="O1739" s="445">
        <f t="shared" si="213"/>
        <v>0</v>
      </c>
      <c r="P1739" s="445">
        <f t="shared" si="214"/>
        <v>0</v>
      </c>
      <c r="Q1739" s="445">
        <f t="shared" si="215"/>
        <v>0</v>
      </c>
      <c r="R1739" s="415" t="str">
        <f t="shared" si="216"/>
        <v>Leer</v>
      </c>
      <c r="S1739" s="445">
        <f>IF('Angaben KH-Standort'!D$29='A4'!D1739,IF('Angaben KH-Standort'!E$29="Ja",1,0),0)</f>
        <v>0</v>
      </c>
      <c r="T1739" s="445">
        <f>IF('Angaben KH-Standort'!D$30='A4'!D1739,IF('Angaben KH-Standort'!E$30="Ja",1,0),0)</f>
        <v>0</v>
      </c>
      <c r="U1739" s="445">
        <f>IF('Angaben KH-Standort'!D$31='A4'!D1739,IF('Angaben KH-Standort'!E$31="Ja",1,0),0)</f>
        <v>0</v>
      </c>
    </row>
    <row r="1740" spans="2:21" ht="15" customHeight="1" x14ac:dyDescent="0.3">
      <c r="B1740" s="70" t="str">
        <f t="shared" si="211"/>
        <v>!!!</v>
      </c>
      <c r="C1740" s="265" t="str">
        <f>IF(ISERROR(IF(LEN(E1740)&gt;0,VLOOKUP(TEXT($E1740,0),'Angaben Stationen'!$E$14:$J$213,5,0),"")),"?",IF(LEN(E1740)&gt;0,VLOOKUP(TEXT($E1740,0),'Angaben Stationen'!$E$14:$J$213,5,0),""))</f>
        <v/>
      </c>
      <c r="D1740" s="232" t="str">
        <f>IF(ISERROR(IF(LEN(E1740)&gt;0,VLOOKUP(TEXT($E1740,0),'Angaben Stationen'!$E$14:$J$213,6,0),"")),"STATION IST NICHT VORHANDEN",IF(LEN(E1740)&gt;0,VLOOKUP(TEXT($E1740,0),'Angaben Stationen'!$E$14:$J$213,6,0),""))</f>
        <v/>
      </c>
      <c r="E1740" s="287"/>
      <c r="F1740" s="234"/>
      <c r="G1740" s="234"/>
      <c r="H1740" s="263"/>
      <c r="I1740" s="169"/>
      <c r="K1740" s="445" t="str">
        <f t="shared" si="212"/>
        <v>Leer</v>
      </c>
      <c r="L1740" s="445" t="str">
        <f>VLOOKUP($D1740,{"29 - Psychiatrie (Erwachsene)","BGI";"297 - stationsäquivalente Behandlung in der Erwachsenenpsychiatrie (29)","BGI";"30 - Kinder- und Jugendpsychiatrie","BGII";"307 - stationsäquivalente Behandlung in der Kinder- und Jugendpsychiatrie (30)","BGII";"31 - Psychosomatik","BGI";"","Leer"},2,0)</f>
        <v>Leer</v>
      </c>
      <c r="M1740" s="445">
        <f t="shared" si="209"/>
        <v>0</v>
      </c>
      <c r="N1740" s="445">
        <f t="shared" si="210"/>
        <v>0</v>
      </c>
      <c r="O1740" s="445">
        <f t="shared" si="213"/>
        <v>0</v>
      </c>
      <c r="P1740" s="445">
        <f t="shared" si="214"/>
        <v>0</v>
      </c>
      <c r="Q1740" s="445">
        <f t="shared" si="215"/>
        <v>0</v>
      </c>
      <c r="R1740" s="415" t="str">
        <f t="shared" si="216"/>
        <v>Leer</v>
      </c>
      <c r="S1740" s="445">
        <f>IF('Angaben KH-Standort'!D$29='A4'!D1740,IF('Angaben KH-Standort'!E$29="Ja",1,0),0)</f>
        <v>0</v>
      </c>
      <c r="T1740" s="445">
        <f>IF('Angaben KH-Standort'!D$30='A4'!D1740,IF('Angaben KH-Standort'!E$30="Ja",1,0),0)</f>
        <v>0</v>
      </c>
      <c r="U1740" s="445">
        <f>IF('Angaben KH-Standort'!D$31='A4'!D1740,IF('Angaben KH-Standort'!E$31="Ja",1,0),0)</f>
        <v>0</v>
      </c>
    </row>
    <row r="1741" spans="2:21" ht="15" customHeight="1" x14ac:dyDescent="0.3">
      <c r="B1741" s="70" t="str">
        <f t="shared" si="211"/>
        <v>!!!</v>
      </c>
      <c r="C1741" s="265" t="str">
        <f>IF(ISERROR(IF(LEN(E1741)&gt;0,VLOOKUP(TEXT($E1741,0),'Angaben Stationen'!$E$14:$J$213,5,0),"")),"?",IF(LEN(E1741)&gt;0,VLOOKUP(TEXT($E1741,0),'Angaben Stationen'!$E$14:$J$213,5,0),""))</f>
        <v/>
      </c>
      <c r="D1741" s="232" t="str">
        <f>IF(ISERROR(IF(LEN(E1741)&gt;0,VLOOKUP(TEXT($E1741,0),'Angaben Stationen'!$E$14:$J$213,6,0),"")),"STATION IST NICHT VORHANDEN",IF(LEN(E1741)&gt;0,VLOOKUP(TEXT($E1741,0),'Angaben Stationen'!$E$14:$J$213,6,0),""))</f>
        <v/>
      </c>
      <c r="E1741" s="287"/>
      <c r="F1741" s="234"/>
      <c r="G1741" s="234"/>
      <c r="H1741" s="263"/>
      <c r="I1741" s="169"/>
      <c r="K1741" s="445" t="str">
        <f t="shared" si="212"/>
        <v>Leer</v>
      </c>
      <c r="L1741" s="445" t="str">
        <f>VLOOKUP($D1741,{"29 - Psychiatrie (Erwachsene)","BGI";"297 - stationsäquivalente Behandlung in der Erwachsenenpsychiatrie (29)","BGI";"30 - Kinder- und Jugendpsychiatrie","BGII";"307 - stationsäquivalente Behandlung in der Kinder- und Jugendpsychiatrie (30)","BGII";"31 - Psychosomatik","BGI";"","Leer"},2,0)</f>
        <v>Leer</v>
      </c>
      <c r="M1741" s="445">
        <f t="shared" si="209"/>
        <v>0</v>
      </c>
      <c r="N1741" s="445">
        <f t="shared" si="210"/>
        <v>0</v>
      </c>
      <c r="O1741" s="445">
        <f t="shared" si="213"/>
        <v>0</v>
      </c>
      <c r="P1741" s="445">
        <f t="shared" si="214"/>
        <v>0</v>
      </c>
      <c r="Q1741" s="445">
        <f t="shared" si="215"/>
        <v>0</v>
      </c>
      <c r="R1741" s="415" t="str">
        <f t="shared" si="216"/>
        <v>Leer</v>
      </c>
      <c r="S1741" s="445">
        <f>IF('Angaben KH-Standort'!D$29='A4'!D1741,IF('Angaben KH-Standort'!E$29="Ja",1,0),0)</f>
        <v>0</v>
      </c>
      <c r="T1741" s="445">
        <f>IF('Angaben KH-Standort'!D$30='A4'!D1741,IF('Angaben KH-Standort'!E$30="Ja",1,0),0)</f>
        <v>0</v>
      </c>
      <c r="U1741" s="445">
        <f>IF('Angaben KH-Standort'!D$31='A4'!D1741,IF('Angaben KH-Standort'!E$31="Ja",1,0),0)</f>
        <v>0</v>
      </c>
    </row>
    <row r="1742" spans="2:21" ht="15" customHeight="1" x14ac:dyDescent="0.3">
      <c r="B1742" s="70" t="str">
        <f t="shared" si="211"/>
        <v>!!!</v>
      </c>
      <c r="C1742" s="265" t="str">
        <f>IF(ISERROR(IF(LEN(E1742)&gt;0,VLOOKUP(TEXT($E1742,0),'Angaben Stationen'!$E$14:$J$213,5,0),"")),"?",IF(LEN(E1742)&gt;0,VLOOKUP(TEXT($E1742,0),'Angaben Stationen'!$E$14:$J$213,5,0),""))</f>
        <v/>
      </c>
      <c r="D1742" s="232" t="str">
        <f>IF(ISERROR(IF(LEN(E1742)&gt;0,VLOOKUP(TEXT($E1742,0),'Angaben Stationen'!$E$14:$J$213,6,0),"")),"STATION IST NICHT VORHANDEN",IF(LEN(E1742)&gt;0,VLOOKUP(TEXT($E1742,0),'Angaben Stationen'!$E$14:$J$213,6,0),""))</f>
        <v/>
      </c>
      <c r="E1742" s="287"/>
      <c r="F1742" s="234"/>
      <c r="G1742" s="234"/>
      <c r="H1742" s="263"/>
      <c r="I1742" s="169"/>
      <c r="K1742" s="445" t="str">
        <f t="shared" si="212"/>
        <v>Leer</v>
      </c>
      <c r="L1742" s="445" t="str">
        <f>VLOOKUP($D1742,{"29 - Psychiatrie (Erwachsene)","BGI";"297 - stationsäquivalente Behandlung in der Erwachsenenpsychiatrie (29)","BGI";"30 - Kinder- und Jugendpsychiatrie","BGII";"307 - stationsäquivalente Behandlung in der Kinder- und Jugendpsychiatrie (30)","BGII";"31 - Psychosomatik","BGI";"","Leer"},2,0)</f>
        <v>Leer</v>
      </c>
      <c r="M1742" s="445">
        <f t="shared" si="209"/>
        <v>0</v>
      </c>
      <c r="N1742" s="445">
        <f t="shared" si="210"/>
        <v>0</v>
      </c>
      <c r="O1742" s="445">
        <f t="shared" si="213"/>
        <v>0</v>
      </c>
      <c r="P1742" s="445">
        <f t="shared" si="214"/>
        <v>0</v>
      </c>
      <c r="Q1742" s="445">
        <f t="shared" si="215"/>
        <v>0</v>
      </c>
      <c r="R1742" s="415" t="str">
        <f t="shared" si="216"/>
        <v>Leer</v>
      </c>
      <c r="S1742" s="445">
        <f>IF('Angaben KH-Standort'!D$29='A4'!D1742,IF('Angaben KH-Standort'!E$29="Ja",1,0),0)</f>
        <v>0</v>
      </c>
      <c r="T1742" s="445">
        <f>IF('Angaben KH-Standort'!D$30='A4'!D1742,IF('Angaben KH-Standort'!E$30="Ja",1,0),0)</f>
        <v>0</v>
      </c>
      <c r="U1742" s="445">
        <f>IF('Angaben KH-Standort'!D$31='A4'!D1742,IF('Angaben KH-Standort'!E$31="Ja",1,0),0)</f>
        <v>0</v>
      </c>
    </row>
    <row r="1743" spans="2:21" ht="15" customHeight="1" x14ac:dyDescent="0.3">
      <c r="B1743" s="70" t="str">
        <f t="shared" si="211"/>
        <v>!!!</v>
      </c>
      <c r="C1743" s="265" t="str">
        <f>IF(ISERROR(IF(LEN(E1743)&gt;0,VLOOKUP(TEXT($E1743,0),'Angaben Stationen'!$E$14:$J$213,5,0),"")),"?",IF(LEN(E1743)&gt;0,VLOOKUP(TEXT($E1743,0),'Angaben Stationen'!$E$14:$J$213,5,0),""))</f>
        <v/>
      </c>
      <c r="D1743" s="232" t="str">
        <f>IF(ISERROR(IF(LEN(E1743)&gt;0,VLOOKUP(TEXT($E1743,0),'Angaben Stationen'!$E$14:$J$213,6,0),"")),"STATION IST NICHT VORHANDEN",IF(LEN(E1743)&gt;0,VLOOKUP(TEXT($E1743,0),'Angaben Stationen'!$E$14:$J$213,6,0),""))</f>
        <v/>
      </c>
      <c r="E1743" s="287"/>
      <c r="F1743" s="234"/>
      <c r="G1743" s="234"/>
      <c r="H1743" s="263"/>
      <c r="I1743" s="169"/>
      <c r="K1743" s="445" t="str">
        <f t="shared" si="212"/>
        <v>Leer</v>
      </c>
      <c r="L1743" s="445" t="str">
        <f>VLOOKUP($D1743,{"29 - Psychiatrie (Erwachsene)","BGI";"297 - stationsäquivalente Behandlung in der Erwachsenenpsychiatrie (29)","BGI";"30 - Kinder- und Jugendpsychiatrie","BGII";"307 - stationsäquivalente Behandlung in der Kinder- und Jugendpsychiatrie (30)","BGII";"31 - Psychosomatik","BGI";"","Leer"},2,0)</f>
        <v>Leer</v>
      </c>
      <c r="M1743" s="445">
        <f t="shared" si="209"/>
        <v>0</v>
      </c>
      <c r="N1743" s="445">
        <f t="shared" si="210"/>
        <v>0</v>
      </c>
      <c r="O1743" s="445">
        <f t="shared" si="213"/>
        <v>0</v>
      </c>
      <c r="P1743" s="445">
        <f t="shared" si="214"/>
        <v>0</v>
      </c>
      <c r="Q1743" s="445">
        <f t="shared" si="215"/>
        <v>0</v>
      </c>
      <c r="R1743" s="415" t="str">
        <f t="shared" si="216"/>
        <v>Leer</v>
      </c>
      <c r="S1743" s="445">
        <f>IF('Angaben KH-Standort'!D$29='A4'!D1743,IF('Angaben KH-Standort'!E$29="Ja",1,0),0)</f>
        <v>0</v>
      </c>
      <c r="T1743" s="445">
        <f>IF('Angaben KH-Standort'!D$30='A4'!D1743,IF('Angaben KH-Standort'!E$30="Ja",1,0),0)</f>
        <v>0</v>
      </c>
      <c r="U1743" s="445">
        <f>IF('Angaben KH-Standort'!D$31='A4'!D1743,IF('Angaben KH-Standort'!E$31="Ja",1,0),0)</f>
        <v>0</v>
      </c>
    </row>
    <row r="1744" spans="2:21" ht="15" customHeight="1" x14ac:dyDescent="0.3">
      <c r="B1744" s="70" t="str">
        <f t="shared" si="211"/>
        <v>!!!</v>
      </c>
      <c r="C1744" s="265" t="str">
        <f>IF(ISERROR(IF(LEN(E1744)&gt;0,VLOOKUP(TEXT($E1744,0),'Angaben Stationen'!$E$14:$J$213,5,0),"")),"?",IF(LEN(E1744)&gt;0,VLOOKUP(TEXT($E1744,0),'Angaben Stationen'!$E$14:$J$213,5,0),""))</f>
        <v/>
      </c>
      <c r="D1744" s="232" t="str">
        <f>IF(ISERROR(IF(LEN(E1744)&gt;0,VLOOKUP(TEXT($E1744,0),'Angaben Stationen'!$E$14:$J$213,6,0),"")),"STATION IST NICHT VORHANDEN",IF(LEN(E1744)&gt;0,VLOOKUP(TEXT($E1744,0),'Angaben Stationen'!$E$14:$J$213,6,0),""))</f>
        <v/>
      </c>
      <c r="E1744" s="287"/>
      <c r="F1744" s="234"/>
      <c r="G1744" s="234"/>
      <c r="H1744" s="263"/>
      <c r="I1744" s="169"/>
      <c r="K1744" s="445" t="str">
        <f t="shared" si="212"/>
        <v>Leer</v>
      </c>
      <c r="L1744" s="445" t="str">
        <f>VLOOKUP($D1744,{"29 - Psychiatrie (Erwachsene)","BGI";"297 - stationsäquivalente Behandlung in der Erwachsenenpsychiatrie (29)","BGI";"30 - Kinder- und Jugendpsychiatrie","BGII";"307 - stationsäquivalente Behandlung in der Kinder- und Jugendpsychiatrie (30)","BGII";"31 - Psychosomatik","BGI";"","Leer"},2,0)</f>
        <v>Leer</v>
      </c>
      <c r="M1744" s="445">
        <f t="shared" si="209"/>
        <v>0</v>
      </c>
      <c r="N1744" s="445">
        <f t="shared" si="210"/>
        <v>0</v>
      </c>
      <c r="O1744" s="445">
        <f t="shared" si="213"/>
        <v>0</v>
      </c>
      <c r="P1744" s="445">
        <f t="shared" si="214"/>
        <v>0</v>
      </c>
      <c r="Q1744" s="445">
        <f t="shared" si="215"/>
        <v>0</v>
      </c>
      <c r="R1744" s="415" t="str">
        <f t="shared" si="216"/>
        <v>Leer</v>
      </c>
      <c r="S1744" s="445">
        <f>IF('Angaben KH-Standort'!D$29='A4'!D1744,IF('Angaben KH-Standort'!E$29="Ja",1,0),0)</f>
        <v>0</v>
      </c>
      <c r="T1744" s="445">
        <f>IF('Angaben KH-Standort'!D$30='A4'!D1744,IF('Angaben KH-Standort'!E$30="Ja",1,0),0)</f>
        <v>0</v>
      </c>
      <c r="U1744" s="445">
        <f>IF('Angaben KH-Standort'!D$31='A4'!D1744,IF('Angaben KH-Standort'!E$31="Ja",1,0),0)</f>
        <v>0</v>
      </c>
    </row>
    <row r="1745" spans="2:21" ht="15" customHeight="1" x14ac:dyDescent="0.3">
      <c r="B1745" s="70" t="str">
        <f t="shared" si="211"/>
        <v>!!!</v>
      </c>
      <c r="C1745" s="265" t="str">
        <f>IF(ISERROR(IF(LEN(E1745)&gt;0,VLOOKUP(TEXT($E1745,0),'Angaben Stationen'!$E$14:$J$213,5,0),"")),"?",IF(LEN(E1745)&gt;0,VLOOKUP(TEXT($E1745,0),'Angaben Stationen'!$E$14:$J$213,5,0),""))</f>
        <v/>
      </c>
      <c r="D1745" s="232" t="str">
        <f>IF(ISERROR(IF(LEN(E1745)&gt;0,VLOOKUP(TEXT($E1745,0),'Angaben Stationen'!$E$14:$J$213,6,0),"")),"STATION IST NICHT VORHANDEN",IF(LEN(E1745)&gt;0,VLOOKUP(TEXT($E1745,0),'Angaben Stationen'!$E$14:$J$213,6,0),""))</f>
        <v/>
      </c>
      <c r="E1745" s="287"/>
      <c r="F1745" s="234"/>
      <c r="G1745" s="234"/>
      <c r="H1745" s="263"/>
      <c r="I1745" s="169"/>
      <c r="K1745" s="445" t="str">
        <f t="shared" si="212"/>
        <v>Leer</v>
      </c>
      <c r="L1745" s="445" t="str">
        <f>VLOOKUP($D1745,{"29 - Psychiatrie (Erwachsene)","BGI";"297 - stationsäquivalente Behandlung in der Erwachsenenpsychiatrie (29)","BGI";"30 - Kinder- und Jugendpsychiatrie","BGII";"307 - stationsäquivalente Behandlung in der Kinder- und Jugendpsychiatrie (30)","BGII";"31 - Psychosomatik","BGI";"","Leer"},2,0)</f>
        <v>Leer</v>
      </c>
      <c r="M1745" s="445">
        <f t="shared" si="209"/>
        <v>0</v>
      </c>
      <c r="N1745" s="445">
        <f t="shared" si="210"/>
        <v>0</v>
      </c>
      <c r="O1745" s="445">
        <f t="shared" si="213"/>
        <v>0</v>
      </c>
      <c r="P1745" s="445">
        <f t="shared" si="214"/>
        <v>0</v>
      </c>
      <c r="Q1745" s="445">
        <f t="shared" si="215"/>
        <v>0</v>
      </c>
      <c r="R1745" s="415" t="str">
        <f t="shared" si="216"/>
        <v>Leer</v>
      </c>
      <c r="S1745" s="445">
        <f>IF('Angaben KH-Standort'!D$29='A4'!D1745,IF('Angaben KH-Standort'!E$29="Ja",1,0),0)</f>
        <v>0</v>
      </c>
      <c r="T1745" s="445">
        <f>IF('Angaben KH-Standort'!D$30='A4'!D1745,IF('Angaben KH-Standort'!E$30="Ja",1,0),0)</f>
        <v>0</v>
      </c>
      <c r="U1745" s="445">
        <f>IF('Angaben KH-Standort'!D$31='A4'!D1745,IF('Angaben KH-Standort'!E$31="Ja",1,0),0)</f>
        <v>0</v>
      </c>
    </row>
    <row r="1746" spans="2:21" ht="15" customHeight="1" x14ac:dyDescent="0.3">
      <c r="B1746" s="70" t="str">
        <f t="shared" si="211"/>
        <v>!!!</v>
      </c>
      <c r="C1746" s="265" t="str">
        <f>IF(ISERROR(IF(LEN(E1746)&gt;0,VLOOKUP(TEXT($E1746,0),'Angaben Stationen'!$E$14:$J$213,5,0),"")),"?",IF(LEN(E1746)&gt;0,VLOOKUP(TEXT($E1746,0),'Angaben Stationen'!$E$14:$J$213,5,0),""))</f>
        <v/>
      </c>
      <c r="D1746" s="232" t="str">
        <f>IF(ISERROR(IF(LEN(E1746)&gt;0,VLOOKUP(TEXT($E1746,0),'Angaben Stationen'!$E$14:$J$213,6,0),"")),"STATION IST NICHT VORHANDEN",IF(LEN(E1746)&gt;0,VLOOKUP(TEXT($E1746,0),'Angaben Stationen'!$E$14:$J$213,6,0),""))</f>
        <v/>
      </c>
      <c r="E1746" s="287"/>
      <c r="F1746" s="234"/>
      <c r="G1746" s="234"/>
      <c r="H1746" s="263"/>
      <c r="I1746" s="169"/>
      <c r="K1746" s="445" t="str">
        <f t="shared" si="212"/>
        <v>Leer</v>
      </c>
      <c r="L1746" s="445" t="str">
        <f>VLOOKUP($D1746,{"29 - Psychiatrie (Erwachsene)","BGI";"297 - stationsäquivalente Behandlung in der Erwachsenenpsychiatrie (29)","BGI";"30 - Kinder- und Jugendpsychiatrie","BGII";"307 - stationsäquivalente Behandlung in der Kinder- und Jugendpsychiatrie (30)","BGII";"31 - Psychosomatik","BGI";"","Leer"},2,0)</f>
        <v>Leer</v>
      </c>
      <c r="M1746" s="445">
        <f t="shared" si="209"/>
        <v>0</v>
      </c>
      <c r="N1746" s="445">
        <f t="shared" si="210"/>
        <v>0</v>
      </c>
      <c r="O1746" s="445">
        <f t="shared" si="213"/>
        <v>0</v>
      </c>
      <c r="P1746" s="445">
        <f t="shared" si="214"/>
        <v>0</v>
      </c>
      <c r="Q1746" s="445">
        <f t="shared" si="215"/>
        <v>0</v>
      </c>
      <c r="R1746" s="415" t="str">
        <f t="shared" si="216"/>
        <v>Leer</v>
      </c>
      <c r="S1746" s="445">
        <f>IF('Angaben KH-Standort'!D$29='A4'!D1746,IF('Angaben KH-Standort'!E$29="Ja",1,0),0)</f>
        <v>0</v>
      </c>
      <c r="T1746" s="445">
        <f>IF('Angaben KH-Standort'!D$30='A4'!D1746,IF('Angaben KH-Standort'!E$30="Ja",1,0),0)</f>
        <v>0</v>
      </c>
      <c r="U1746" s="445">
        <f>IF('Angaben KH-Standort'!D$31='A4'!D1746,IF('Angaben KH-Standort'!E$31="Ja",1,0),0)</f>
        <v>0</v>
      </c>
    </row>
    <row r="1747" spans="2:21" ht="15" customHeight="1" x14ac:dyDescent="0.3">
      <c r="B1747" s="70" t="str">
        <f t="shared" si="211"/>
        <v>!!!</v>
      </c>
      <c r="C1747" s="265" t="str">
        <f>IF(ISERROR(IF(LEN(E1747)&gt;0,VLOOKUP(TEXT($E1747,0),'Angaben Stationen'!$E$14:$J$213,5,0),"")),"?",IF(LEN(E1747)&gt;0,VLOOKUP(TEXT($E1747,0),'Angaben Stationen'!$E$14:$J$213,5,0),""))</f>
        <v/>
      </c>
      <c r="D1747" s="232" t="str">
        <f>IF(ISERROR(IF(LEN(E1747)&gt;0,VLOOKUP(TEXT($E1747,0),'Angaben Stationen'!$E$14:$J$213,6,0),"")),"STATION IST NICHT VORHANDEN",IF(LEN(E1747)&gt;0,VLOOKUP(TEXT($E1747,0),'Angaben Stationen'!$E$14:$J$213,6,0),""))</f>
        <v/>
      </c>
      <c r="E1747" s="287"/>
      <c r="F1747" s="234"/>
      <c r="G1747" s="234"/>
      <c r="H1747" s="263"/>
      <c r="I1747" s="169"/>
      <c r="K1747" s="445" t="str">
        <f t="shared" si="212"/>
        <v>Leer</v>
      </c>
      <c r="L1747" s="445" t="str">
        <f>VLOOKUP($D1747,{"29 - Psychiatrie (Erwachsene)","BGI";"297 - stationsäquivalente Behandlung in der Erwachsenenpsychiatrie (29)","BGI";"30 - Kinder- und Jugendpsychiatrie","BGII";"307 - stationsäquivalente Behandlung in der Kinder- und Jugendpsychiatrie (30)","BGII";"31 - Psychosomatik","BGI";"","Leer"},2,0)</f>
        <v>Leer</v>
      </c>
      <c r="M1747" s="445">
        <f t="shared" si="209"/>
        <v>0</v>
      </c>
      <c r="N1747" s="445">
        <f t="shared" si="210"/>
        <v>0</v>
      </c>
      <c r="O1747" s="445">
        <f t="shared" si="213"/>
        <v>0</v>
      </c>
      <c r="P1747" s="445">
        <f t="shared" si="214"/>
        <v>0</v>
      </c>
      <c r="Q1747" s="445">
        <f t="shared" si="215"/>
        <v>0</v>
      </c>
      <c r="R1747" s="415" t="str">
        <f t="shared" si="216"/>
        <v>Leer</v>
      </c>
      <c r="S1747" s="445">
        <f>IF('Angaben KH-Standort'!D$29='A4'!D1747,IF('Angaben KH-Standort'!E$29="Ja",1,0),0)</f>
        <v>0</v>
      </c>
      <c r="T1747" s="445">
        <f>IF('Angaben KH-Standort'!D$30='A4'!D1747,IF('Angaben KH-Standort'!E$30="Ja",1,0),0)</f>
        <v>0</v>
      </c>
      <c r="U1747" s="445">
        <f>IF('Angaben KH-Standort'!D$31='A4'!D1747,IF('Angaben KH-Standort'!E$31="Ja",1,0),0)</f>
        <v>0</v>
      </c>
    </row>
    <row r="1748" spans="2:21" ht="15" customHeight="1" x14ac:dyDescent="0.3">
      <c r="B1748" s="70" t="str">
        <f t="shared" si="211"/>
        <v>!!!</v>
      </c>
      <c r="C1748" s="265" t="str">
        <f>IF(ISERROR(IF(LEN(E1748)&gt;0,VLOOKUP(TEXT($E1748,0),'Angaben Stationen'!$E$14:$J$213,5,0),"")),"?",IF(LEN(E1748)&gt;0,VLOOKUP(TEXT($E1748,0),'Angaben Stationen'!$E$14:$J$213,5,0),""))</f>
        <v/>
      </c>
      <c r="D1748" s="232" t="str">
        <f>IF(ISERROR(IF(LEN(E1748)&gt;0,VLOOKUP(TEXT($E1748,0),'Angaben Stationen'!$E$14:$J$213,6,0),"")),"STATION IST NICHT VORHANDEN",IF(LEN(E1748)&gt;0,VLOOKUP(TEXT($E1748,0),'Angaben Stationen'!$E$14:$J$213,6,0),""))</f>
        <v/>
      </c>
      <c r="E1748" s="287"/>
      <c r="F1748" s="234"/>
      <c r="G1748" s="234"/>
      <c r="H1748" s="263"/>
      <c r="I1748" s="169"/>
      <c r="K1748" s="445" t="str">
        <f t="shared" si="212"/>
        <v>Leer</v>
      </c>
      <c r="L1748" s="445" t="str">
        <f>VLOOKUP($D1748,{"29 - Psychiatrie (Erwachsene)","BGI";"297 - stationsäquivalente Behandlung in der Erwachsenenpsychiatrie (29)","BGI";"30 - Kinder- und Jugendpsychiatrie","BGII";"307 - stationsäquivalente Behandlung in der Kinder- und Jugendpsychiatrie (30)","BGII";"31 - Psychosomatik","BGI";"","Leer"},2,0)</f>
        <v>Leer</v>
      </c>
      <c r="M1748" s="445">
        <f t="shared" si="209"/>
        <v>0</v>
      </c>
      <c r="N1748" s="445">
        <f t="shared" si="210"/>
        <v>0</v>
      </c>
      <c r="O1748" s="445">
        <f t="shared" si="213"/>
        <v>0</v>
      </c>
      <c r="P1748" s="445">
        <f t="shared" si="214"/>
        <v>0</v>
      </c>
      <c r="Q1748" s="445">
        <f t="shared" si="215"/>
        <v>0</v>
      </c>
      <c r="R1748" s="415" t="str">
        <f t="shared" si="216"/>
        <v>Leer</v>
      </c>
      <c r="S1748" s="445">
        <f>IF('Angaben KH-Standort'!D$29='A4'!D1748,IF('Angaben KH-Standort'!E$29="Ja",1,0),0)</f>
        <v>0</v>
      </c>
      <c r="T1748" s="445">
        <f>IF('Angaben KH-Standort'!D$30='A4'!D1748,IF('Angaben KH-Standort'!E$30="Ja",1,0),0)</f>
        <v>0</v>
      </c>
      <c r="U1748" s="445">
        <f>IF('Angaben KH-Standort'!D$31='A4'!D1748,IF('Angaben KH-Standort'!E$31="Ja",1,0),0)</f>
        <v>0</v>
      </c>
    </row>
    <row r="1749" spans="2:21" ht="15" customHeight="1" x14ac:dyDescent="0.3">
      <c r="B1749" s="70" t="str">
        <f t="shared" si="211"/>
        <v>!!!</v>
      </c>
      <c r="C1749" s="265" t="str">
        <f>IF(ISERROR(IF(LEN(E1749)&gt;0,VLOOKUP(TEXT($E1749,0),'Angaben Stationen'!$E$14:$J$213,5,0),"")),"?",IF(LEN(E1749)&gt;0,VLOOKUP(TEXT($E1749,0),'Angaben Stationen'!$E$14:$J$213,5,0),""))</f>
        <v/>
      </c>
      <c r="D1749" s="232" t="str">
        <f>IF(ISERROR(IF(LEN(E1749)&gt;0,VLOOKUP(TEXT($E1749,0),'Angaben Stationen'!$E$14:$J$213,6,0),"")),"STATION IST NICHT VORHANDEN",IF(LEN(E1749)&gt;0,VLOOKUP(TEXT($E1749,0),'Angaben Stationen'!$E$14:$J$213,6,0),""))</f>
        <v/>
      </c>
      <c r="E1749" s="287"/>
      <c r="F1749" s="234"/>
      <c r="G1749" s="234"/>
      <c r="H1749" s="263"/>
      <c r="I1749" s="169"/>
      <c r="K1749" s="445" t="str">
        <f t="shared" si="212"/>
        <v>Leer</v>
      </c>
      <c r="L1749" s="445" t="str">
        <f>VLOOKUP($D1749,{"29 - Psychiatrie (Erwachsene)","BGI";"297 - stationsäquivalente Behandlung in der Erwachsenenpsychiatrie (29)","BGI";"30 - Kinder- und Jugendpsychiatrie","BGII";"307 - stationsäquivalente Behandlung in der Kinder- und Jugendpsychiatrie (30)","BGII";"31 - Psychosomatik","BGI";"","Leer"},2,0)</f>
        <v>Leer</v>
      </c>
      <c r="M1749" s="445">
        <f t="shared" si="209"/>
        <v>0</v>
      </c>
      <c r="N1749" s="445">
        <f t="shared" si="210"/>
        <v>0</v>
      </c>
      <c r="O1749" s="445">
        <f t="shared" si="213"/>
        <v>0</v>
      </c>
      <c r="P1749" s="445">
        <f t="shared" si="214"/>
        <v>0</v>
      </c>
      <c r="Q1749" s="445">
        <f t="shared" si="215"/>
        <v>0</v>
      </c>
      <c r="R1749" s="415" t="str">
        <f t="shared" si="216"/>
        <v>Leer</v>
      </c>
      <c r="S1749" s="445">
        <f>IF('Angaben KH-Standort'!D$29='A4'!D1749,IF('Angaben KH-Standort'!E$29="Ja",1,0),0)</f>
        <v>0</v>
      </c>
      <c r="T1749" s="445">
        <f>IF('Angaben KH-Standort'!D$30='A4'!D1749,IF('Angaben KH-Standort'!E$30="Ja",1,0),0)</f>
        <v>0</v>
      </c>
      <c r="U1749" s="445">
        <f>IF('Angaben KH-Standort'!D$31='A4'!D1749,IF('Angaben KH-Standort'!E$31="Ja",1,0),0)</f>
        <v>0</v>
      </c>
    </row>
    <row r="1750" spans="2:21" ht="15" customHeight="1" x14ac:dyDescent="0.3">
      <c r="B1750" s="70" t="str">
        <f t="shared" si="211"/>
        <v>!!!</v>
      </c>
      <c r="C1750" s="265" t="str">
        <f>IF(ISERROR(IF(LEN(E1750)&gt;0,VLOOKUP(TEXT($E1750,0),'Angaben Stationen'!$E$14:$J$213,5,0),"")),"?",IF(LEN(E1750)&gt;0,VLOOKUP(TEXT($E1750,0),'Angaben Stationen'!$E$14:$J$213,5,0),""))</f>
        <v/>
      </c>
      <c r="D1750" s="232" t="str">
        <f>IF(ISERROR(IF(LEN(E1750)&gt;0,VLOOKUP(TEXT($E1750,0),'Angaben Stationen'!$E$14:$J$213,6,0),"")),"STATION IST NICHT VORHANDEN",IF(LEN(E1750)&gt;0,VLOOKUP(TEXT($E1750,0),'Angaben Stationen'!$E$14:$J$213,6,0),""))</f>
        <v/>
      </c>
      <c r="E1750" s="287"/>
      <c r="F1750" s="234"/>
      <c r="G1750" s="234"/>
      <c r="H1750" s="263"/>
      <c r="I1750" s="169"/>
      <c r="K1750" s="445" t="str">
        <f t="shared" si="212"/>
        <v>Leer</v>
      </c>
      <c r="L1750" s="445" t="str">
        <f>VLOOKUP($D1750,{"29 - Psychiatrie (Erwachsene)","BGI";"297 - stationsäquivalente Behandlung in der Erwachsenenpsychiatrie (29)","BGI";"30 - Kinder- und Jugendpsychiatrie","BGII";"307 - stationsäquivalente Behandlung in der Kinder- und Jugendpsychiatrie (30)","BGII";"31 - Psychosomatik","BGI";"","Leer"},2,0)</f>
        <v>Leer</v>
      </c>
      <c r="M1750" s="445">
        <f t="shared" si="209"/>
        <v>0</v>
      </c>
      <c r="N1750" s="445">
        <f t="shared" si="210"/>
        <v>0</v>
      </c>
      <c r="O1750" s="445">
        <f t="shared" si="213"/>
        <v>0</v>
      </c>
      <c r="P1750" s="445">
        <f t="shared" si="214"/>
        <v>0</v>
      </c>
      <c r="Q1750" s="445">
        <f t="shared" si="215"/>
        <v>0</v>
      </c>
      <c r="R1750" s="415" t="str">
        <f t="shared" si="216"/>
        <v>Leer</v>
      </c>
      <c r="S1750" s="445">
        <f>IF('Angaben KH-Standort'!D$29='A4'!D1750,IF('Angaben KH-Standort'!E$29="Ja",1,0),0)</f>
        <v>0</v>
      </c>
      <c r="T1750" s="445">
        <f>IF('Angaben KH-Standort'!D$30='A4'!D1750,IF('Angaben KH-Standort'!E$30="Ja",1,0),0)</f>
        <v>0</v>
      </c>
      <c r="U1750" s="445">
        <f>IF('Angaben KH-Standort'!D$31='A4'!D1750,IF('Angaben KH-Standort'!E$31="Ja",1,0),0)</f>
        <v>0</v>
      </c>
    </row>
    <row r="1751" spans="2:21" ht="15" customHeight="1" x14ac:dyDescent="0.3">
      <c r="B1751" s="70" t="str">
        <f t="shared" si="211"/>
        <v>!!!</v>
      </c>
      <c r="C1751" s="265" t="str">
        <f>IF(ISERROR(IF(LEN(E1751)&gt;0,VLOOKUP(TEXT($E1751,0),'Angaben Stationen'!$E$14:$J$213,5,0),"")),"?",IF(LEN(E1751)&gt;0,VLOOKUP(TEXT($E1751,0),'Angaben Stationen'!$E$14:$J$213,5,0),""))</f>
        <v/>
      </c>
      <c r="D1751" s="232" t="str">
        <f>IF(ISERROR(IF(LEN(E1751)&gt;0,VLOOKUP(TEXT($E1751,0),'Angaben Stationen'!$E$14:$J$213,6,0),"")),"STATION IST NICHT VORHANDEN",IF(LEN(E1751)&gt;0,VLOOKUP(TEXT($E1751,0),'Angaben Stationen'!$E$14:$J$213,6,0),""))</f>
        <v/>
      </c>
      <c r="E1751" s="287"/>
      <c r="F1751" s="234"/>
      <c r="G1751" s="234"/>
      <c r="H1751" s="263"/>
      <c r="I1751" s="169"/>
      <c r="K1751" s="445" t="str">
        <f t="shared" si="212"/>
        <v>Leer</v>
      </c>
      <c r="L1751" s="445" t="str">
        <f>VLOOKUP($D1751,{"29 - Psychiatrie (Erwachsene)","BGI";"297 - stationsäquivalente Behandlung in der Erwachsenenpsychiatrie (29)","BGI";"30 - Kinder- und Jugendpsychiatrie","BGII";"307 - stationsäquivalente Behandlung in der Kinder- und Jugendpsychiatrie (30)","BGII";"31 - Psychosomatik","BGI";"","Leer"},2,0)</f>
        <v>Leer</v>
      </c>
      <c r="M1751" s="445">
        <f t="shared" si="209"/>
        <v>0</v>
      </c>
      <c r="N1751" s="445">
        <f t="shared" si="210"/>
        <v>0</v>
      </c>
      <c r="O1751" s="445">
        <f t="shared" si="213"/>
        <v>0</v>
      </c>
      <c r="P1751" s="445">
        <f t="shared" si="214"/>
        <v>0</v>
      </c>
      <c r="Q1751" s="445">
        <f t="shared" si="215"/>
        <v>0</v>
      </c>
      <c r="R1751" s="415" t="str">
        <f t="shared" si="216"/>
        <v>Leer</v>
      </c>
      <c r="S1751" s="445">
        <f>IF('Angaben KH-Standort'!D$29='A4'!D1751,IF('Angaben KH-Standort'!E$29="Ja",1,0),0)</f>
        <v>0</v>
      </c>
      <c r="T1751" s="445">
        <f>IF('Angaben KH-Standort'!D$30='A4'!D1751,IF('Angaben KH-Standort'!E$30="Ja",1,0),0)</f>
        <v>0</v>
      </c>
      <c r="U1751" s="445">
        <f>IF('Angaben KH-Standort'!D$31='A4'!D1751,IF('Angaben KH-Standort'!E$31="Ja",1,0),0)</f>
        <v>0</v>
      </c>
    </row>
    <row r="1752" spans="2:21" ht="15" customHeight="1" x14ac:dyDescent="0.3">
      <c r="B1752" s="70" t="str">
        <f t="shared" si="211"/>
        <v>!!!</v>
      </c>
      <c r="C1752" s="265" t="str">
        <f>IF(ISERROR(IF(LEN(E1752)&gt;0,VLOOKUP(TEXT($E1752,0),'Angaben Stationen'!$E$14:$J$213,5,0),"")),"?",IF(LEN(E1752)&gt;0,VLOOKUP(TEXT($E1752,0),'Angaben Stationen'!$E$14:$J$213,5,0),""))</f>
        <v/>
      </c>
      <c r="D1752" s="232" t="str">
        <f>IF(ISERROR(IF(LEN(E1752)&gt;0,VLOOKUP(TEXT($E1752,0),'Angaben Stationen'!$E$14:$J$213,6,0),"")),"STATION IST NICHT VORHANDEN",IF(LEN(E1752)&gt;0,VLOOKUP(TEXT($E1752,0),'Angaben Stationen'!$E$14:$J$213,6,0),""))</f>
        <v/>
      </c>
      <c r="E1752" s="287"/>
      <c r="F1752" s="234"/>
      <c r="G1752" s="234"/>
      <c r="H1752" s="263"/>
      <c r="I1752" s="169"/>
      <c r="K1752" s="445" t="str">
        <f t="shared" si="212"/>
        <v>Leer</v>
      </c>
      <c r="L1752" s="445" t="str">
        <f>VLOOKUP($D1752,{"29 - Psychiatrie (Erwachsene)","BGI";"297 - stationsäquivalente Behandlung in der Erwachsenenpsychiatrie (29)","BGI";"30 - Kinder- und Jugendpsychiatrie","BGII";"307 - stationsäquivalente Behandlung in der Kinder- und Jugendpsychiatrie (30)","BGII";"31 - Psychosomatik","BGI";"","Leer"},2,0)</f>
        <v>Leer</v>
      </c>
      <c r="M1752" s="445">
        <f t="shared" si="209"/>
        <v>0</v>
      </c>
      <c r="N1752" s="445">
        <f t="shared" si="210"/>
        <v>0</v>
      </c>
      <c r="O1752" s="445">
        <f t="shared" si="213"/>
        <v>0</v>
      </c>
      <c r="P1752" s="445">
        <f t="shared" si="214"/>
        <v>0</v>
      </c>
      <c r="Q1752" s="445">
        <f t="shared" si="215"/>
        <v>0</v>
      </c>
      <c r="R1752" s="415" t="str">
        <f t="shared" si="216"/>
        <v>Leer</v>
      </c>
      <c r="S1752" s="445">
        <f>IF('Angaben KH-Standort'!D$29='A4'!D1752,IF('Angaben KH-Standort'!E$29="Ja",1,0),0)</f>
        <v>0</v>
      </c>
      <c r="T1752" s="445">
        <f>IF('Angaben KH-Standort'!D$30='A4'!D1752,IF('Angaben KH-Standort'!E$30="Ja",1,0),0)</f>
        <v>0</v>
      </c>
      <c r="U1752" s="445">
        <f>IF('Angaben KH-Standort'!D$31='A4'!D1752,IF('Angaben KH-Standort'!E$31="Ja",1,0),0)</f>
        <v>0</v>
      </c>
    </row>
    <row r="1753" spans="2:21" ht="15" customHeight="1" x14ac:dyDescent="0.3">
      <c r="B1753" s="70" t="str">
        <f t="shared" si="211"/>
        <v>!!!</v>
      </c>
      <c r="C1753" s="265" t="str">
        <f>IF(ISERROR(IF(LEN(E1753)&gt;0,VLOOKUP(TEXT($E1753,0),'Angaben Stationen'!$E$14:$J$213,5,0),"")),"?",IF(LEN(E1753)&gt;0,VLOOKUP(TEXT($E1753,0),'Angaben Stationen'!$E$14:$J$213,5,0),""))</f>
        <v/>
      </c>
      <c r="D1753" s="232" t="str">
        <f>IF(ISERROR(IF(LEN(E1753)&gt;0,VLOOKUP(TEXT($E1753,0),'Angaben Stationen'!$E$14:$J$213,6,0),"")),"STATION IST NICHT VORHANDEN",IF(LEN(E1753)&gt;0,VLOOKUP(TEXT($E1753,0),'Angaben Stationen'!$E$14:$J$213,6,0),""))</f>
        <v/>
      </c>
      <c r="E1753" s="287"/>
      <c r="F1753" s="234"/>
      <c r="G1753" s="234"/>
      <c r="H1753" s="263"/>
      <c r="I1753" s="169"/>
      <c r="K1753" s="445" t="str">
        <f t="shared" si="212"/>
        <v>Leer</v>
      </c>
      <c r="L1753" s="445" t="str">
        <f>VLOOKUP($D1753,{"29 - Psychiatrie (Erwachsene)","BGI";"297 - stationsäquivalente Behandlung in der Erwachsenenpsychiatrie (29)","BGI";"30 - Kinder- und Jugendpsychiatrie","BGII";"307 - stationsäquivalente Behandlung in der Kinder- und Jugendpsychiatrie (30)","BGII";"31 - Psychosomatik","BGI";"","Leer"},2,0)</f>
        <v>Leer</v>
      </c>
      <c r="M1753" s="445">
        <f t="shared" si="209"/>
        <v>0</v>
      </c>
      <c r="N1753" s="445">
        <f t="shared" si="210"/>
        <v>0</v>
      </c>
      <c r="O1753" s="445">
        <f t="shared" si="213"/>
        <v>0</v>
      </c>
      <c r="P1753" s="445">
        <f t="shared" si="214"/>
        <v>0</v>
      </c>
      <c r="Q1753" s="445">
        <f t="shared" si="215"/>
        <v>0</v>
      </c>
      <c r="R1753" s="415" t="str">
        <f t="shared" si="216"/>
        <v>Leer</v>
      </c>
      <c r="S1753" s="445">
        <f>IF('Angaben KH-Standort'!D$29='A4'!D1753,IF('Angaben KH-Standort'!E$29="Ja",1,0),0)</f>
        <v>0</v>
      </c>
      <c r="T1753" s="445">
        <f>IF('Angaben KH-Standort'!D$30='A4'!D1753,IF('Angaben KH-Standort'!E$30="Ja",1,0),0)</f>
        <v>0</v>
      </c>
      <c r="U1753" s="445">
        <f>IF('Angaben KH-Standort'!D$31='A4'!D1753,IF('Angaben KH-Standort'!E$31="Ja",1,0),0)</f>
        <v>0</v>
      </c>
    </row>
    <row r="1754" spans="2:21" ht="15" customHeight="1" x14ac:dyDescent="0.3">
      <c r="B1754" s="70" t="str">
        <f t="shared" si="211"/>
        <v>!!!</v>
      </c>
      <c r="C1754" s="265" t="str">
        <f>IF(ISERROR(IF(LEN(E1754)&gt;0,VLOOKUP(TEXT($E1754,0),'Angaben Stationen'!$E$14:$J$213,5,0),"")),"?",IF(LEN(E1754)&gt;0,VLOOKUP(TEXT($E1754,0),'Angaben Stationen'!$E$14:$J$213,5,0),""))</f>
        <v/>
      </c>
      <c r="D1754" s="232" t="str">
        <f>IF(ISERROR(IF(LEN(E1754)&gt;0,VLOOKUP(TEXT($E1754,0),'Angaben Stationen'!$E$14:$J$213,6,0),"")),"STATION IST NICHT VORHANDEN",IF(LEN(E1754)&gt;0,VLOOKUP(TEXT($E1754,0),'Angaben Stationen'!$E$14:$J$213,6,0),""))</f>
        <v/>
      </c>
      <c r="E1754" s="287"/>
      <c r="F1754" s="234"/>
      <c r="G1754" s="234"/>
      <c r="H1754" s="263"/>
      <c r="I1754" s="169"/>
      <c r="K1754" s="445" t="str">
        <f t="shared" si="212"/>
        <v>Leer</v>
      </c>
      <c r="L1754" s="445" t="str">
        <f>VLOOKUP($D1754,{"29 - Psychiatrie (Erwachsene)","BGI";"297 - stationsäquivalente Behandlung in der Erwachsenenpsychiatrie (29)","BGI";"30 - Kinder- und Jugendpsychiatrie","BGII";"307 - stationsäquivalente Behandlung in der Kinder- und Jugendpsychiatrie (30)","BGII";"31 - Psychosomatik","BGI";"","Leer"},2,0)</f>
        <v>Leer</v>
      </c>
      <c r="M1754" s="445">
        <f t="shared" si="209"/>
        <v>0</v>
      </c>
      <c r="N1754" s="445">
        <f t="shared" si="210"/>
        <v>0</v>
      </c>
      <c r="O1754" s="445">
        <f t="shared" si="213"/>
        <v>0</v>
      </c>
      <c r="P1754" s="445">
        <f t="shared" si="214"/>
        <v>0</v>
      </c>
      <c r="Q1754" s="445">
        <f t="shared" si="215"/>
        <v>0</v>
      </c>
      <c r="R1754" s="415" t="str">
        <f t="shared" si="216"/>
        <v>Leer</v>
      </c>
      <c r="S1754" s="445">
        <f>IF('Angaben KH-Standort'!D$29='A4'!D1754,IF('Angaben KH-Standort'!E$29="Ja",1,0),0)</f>
        <v>0</v>
      </c>
      <c r="T1754" s="445">
        <f>IF('Angaben KH-Standort'!D$30='A4'!D1754,IF('Angaben KH-Standort'!E$30="Ja",1,0),0)</f>
        <v>0</v>
      </c>
      <c r="U1754" s="445">
        <f>IF('Angaben KH-Standort'!D$31='A4'!D1754,IF('Angaben KH-Standort'!E$31="Ja",1,0),0)</f>
        <v>0</v>
      </c>
    </row>
    <row r="1755" spans="2:21" ht="15" customHeight="1" x14ac:dyDescent="0.3">
      <c r="B1755" s="70" t="str">
        <f t="shared" si="211"/>
        <v>!!!</v>
      </c>
      <c r="C1755" s="265" t="str">
        <f>IF(ISERROR(IF(LEN(E1755)&gt;0,VLOOKUP(TEXT($E1755,0),'Angaben Stationen'!$E$14:$J$213,5,0),"")),"?",IF(LEN(E1755)&gt;0,VLOOKUP(TEXT($E1755,0),'Angaben Stationen'!$E$14:$J$213,5,0),""))</f>
        <v/>
      </c>
      <c r="D1755" s="232" t="str">
        <f>IF(ISERROR(IF(LEN(E1755)&gt;0,VLOOKUP(TEXT($E1755,0),'Angaben Stationen'!$E$14:$J$213,6,0),"")),"STATION IST NICHT VORHANDEN",IF(LEN(E1755)&gt;0,VLOOKUP(TEXT($E1755,0),'Angaben Stationen'!$E$14:$J$213,6,0),""))</f>
        <v/>
      </c>
      <c r="E1755" s="287"/>
      <c r="F1755" s="234"/>
      <c r="G1755" s="234"/>
      <c r="H1755" s="263"/>
      <c r="I1755" s="169"/>
      <c r="K1755" s="445" t="str">
        <f t="shared" si="212"/>
        <v>Leer</v>
      </c>
      <c r="L1755" s="445" t="str">
        <f>VLOOKUP($D1755,{"29 - Psychiatrie (Erwachsene)","BGI";"297 - stationsäquivalente Behandlung in der Erwachsenenpsychiatrie (29)","BGI";"30 - Kinder- und Jugendpsychiatrie","BGII";"307 - stationsäquivalente Behandlung in der Kinder- und Jugendpsychiatrie (30)","BGII";"31 - Psychosomatik","BGI";"","Leer"},2,0)</f>
        <v>Leer</v>
      </c>
      <c r="M1755" s="445">
        <f t="shared" si="209"/>
        <v>0</v>
      </c>
      <c r="N1755" s="445">
        <f t="shared" si="210"/>
        <v>0</v>
      </c>
      <c r="O1755" s="445">
        <f t="shared" si="213"/>
        <v>0</v>
      </c>
      <c r="P1755" s="445">
        <f t="shared" si="214"/>
        <v>0</v>
      </c>
      <c r="Q1755" s="445">
        <f t="shared" si="215"/>
        <v>0</v>
      </c>
      <c r="R1755" s="415" t="str">
        <f t="shared" si="216"/>
        <v>Leer</v>
      </c>
      <c r="S1755" s="445">
        <f>IF('Angaben KH-Standort'!D$29='A4'!D1755,IF('Angaben KH-Standort'!E$29="Ja",1,0),0)</f>
        <v>0</v>
      </c>
      <c r="T1755" s="445">
        <f>IF('Angaben KH-Standort'!D$30='A4'!D1755,IF('Angaben KH-Standort'!E$30="Ja",1,0),0)</f>
        <v>0</v>
      </c>
      <c r="U1755" s="445">
        <f>IF('Angaben KH-Standort'!D$31='A4'!D1755,IF('Angaben KH-Standort'!E$31="Ja",1,0),0)</f>
        <v>0</v>
      </c>
    </row>
    <row r="1756" spans="2:21" ht="15" customHeight="1" x14ac:dyDescent="0.3">
      <c r="B1756" s="70" t="str">
        <f t="shared" si="211"/>
        <v>!!!</v>
      </c>
      <c r="C1756" s="265" t="str">
        <f>IF(ISERROR(IF(LEN(E1756)&gt;0,VLOOKUP(TEXT($E1756,0),'Angaben Stationen'!$E$14:$J$213,5,0),"")),"?",IF(LEN(E1756)&gt;0,VLOOKUP(TEXT($E1756,0),'Angaben Stationen'!$E$14:$J$213,5,0),""))</f>
        <v/>
      </c>
      <c r="D1756" s="232" t="str">
        <f>IF(ISERROR(IF(LEN(E1756)&gt;0,VLOOKUP(TEXT($E1756,0),'Angaben Stationen'!$E$14:$J$213,6,0),"")),"STATION IST NICHT VORHANDEN",IF(LEN(E1756)&gt;0,VLOOKUP(TEXT($E1756,0),'Angaben Stationen'!$E$14:$J$213,6,0),""))</f>
        <v/>
      </c>
      <c r="E1756" s="287"/>
      <c r="F1756" s="234"/>
      <c r="G1756" s="234"/>
      <c r="H1756" s="263"/>
      <c r="I1756" s="169"/>
      <c r="K1756" s="445" t="str">
        <f t="shared" si="212"/>
        <v>Leer</v>
      </c>
      <c r="L1756" s="445" t="str">
        <f>VLOOKUP($D1756,{"29 - Psychiatrie (Erwachsene)","BGI";"297 - stationsäquivalente Behandlung in der Erwachsenenpsychiatrie (29)","BGI";"30 - Kinder- und Jugendpsychiatrie","BGII";"307 - stationsäquivalente Behandlung in der Kinder- und Jugendpsychiatrie (30)","BGII";"31 - Psychosomatik","BGI";"","Leer"},2,0)</f>
        <v>Leer</v>
      </c>
      <c r="M1756" s="445">
        <f t="shared" si="209"/>
        <v>0</v>
      </c>
      <c r="N1756" s="445">
        <f t="shared" si="210"/>
        <v>0</v>
      </c>
      <c r="O1756" s="445">
        <f t="shared" si="213"/>
        <v>0</v>
      </c>
      <c r="P1756" s="445">
        <f t="shared" si="214"/>
        <v>0</v>
      </c>
      <c r="Q1756" s="445">
        <f t="shared" si="215"/>
        <v>0</v>
      </c>
      <c r="R1756" s="415" t="str">
        <f t="shared" si="216"/>
        <v>Leer</v>
      </c>
      <c r="S1756" s="445">
        <f>IF('Angaben KH-Standort'!D$29='A4'!D1756,IF('Angaben KH-Standort'!E$29="Ja",1,0),0)</f>
        <v>0</v>
      </c>
      <c r="T1756" s="445">
        <f>IF('Angaben KH-Standort'!D$30='A4'!D1756,IF('Angaben KH-Standort'!E$30="Ja",1,0),0)</f>
        <v>0</v>
      </c>
      <c r="U1756" s="445">
        <f>IF('Angaben KH-Standort'!D$31='A4'!D1756,IF('Angaben KH-Standort'!E$31="Ja",1,0),0)</f>
        <v>0</v>
      </c>
    </row>
    <row r="1757" spans="2:21" ht="15" customHeight="1" x14ac:dyDescent="0.3">
      <c r="B1757" s="70" t="str">
        <f t="shared" si="211"/>
        <v>!!!</v>
      </c>
      <c r="C1757" s="265" t="str">
        <f>IF(ISERROR(IF(LEN(E1757)&gt;0,VLOOKUP(TEXT($E1757,0),'Angaben Stationen'!$E$14:$J$213,5,0),"")),"?",IF(LEN(E1757)&gt;0,VLOOKUP(TEXT($E1757,0),'Angaben Stationen'!$E$14:$J$213,5,0),""))</f>
        <v/>
      </c>
      <c r="D1757" s="232" t="str">
        <f>IF(ISERROR(IF(LEN(E1757)&gt;0,VLOOKUP(TEXT($E1757,0),'Angaben Stationen'!$E$14:$J$213,6,0),"")),"STATION IST NICHT VORHANDEN",IF(LEN(E1757)&gt;0,VLOOKUP(TEXT($E1757,0),'Angaben Stationen'!$E$14:$J$213,6,0),""))</f>
        <v/>
      </c>
      <c r="E1757" s="287"/>
      <c r="F1757" s="234"/>
      <c r="G1757" s="234"/>
      <c r="H1757" s="263"/>
      <c r="I1757" s="169"/>
      <c r="K1757" s="445" t="str">
        <f t="shared" si="212"/>
        <v>Leer</v>
      </c>
      <c r="L1757" s="445" t="str">
        <f>VLOOKUP($D1757,{"29 - Psychiatrie (Erwachsene)","BGI";"297 - stationsäquivalente Behandlung in der Erwachsenenpsychiatrie (29)","BGI";"30 - Kinder- und Jugendpsychiatrie","BGII";"307 - stationsäquivalente Behandlung in der Kinder- und Jugendpsychiatrie (30)","BGII";"31 - Psychosomatik","BGI";"","Leer"},2,0)</f>
        <v>Leer</v>
      </c>
      <c r="M1757" s="445">
        <f t="shared" si="209"/>
        <v>0</v>
      </c>
      <c r="N1757" s="445">
        <f t="shared" si="210"/>
        <v>0</v>
      </c>
      <c r="O1757" s="445">
        <f t="shared" si="213"/>
        <v>0</v>
      </c>
      <c r="P1757" s="445">
        <f t="shared" si="214"/>
        <v>0</v>
      </c>
      <c r="Q1757" s="445">
        <f t="shared" si="215"/>
        <v>0</v>
      </c>
      <c r="R1757" s="415" t="str">
        <f t="shared" si="216"/>
        <v>Leer</v>
      </c>
      <c r="S1757" s="445">
        <f>IF('Angaben KH-Standort'!D$29='A4'!D1757,IF('Angaben KH-Standort'!E$29="Ja",1,0),0)</f>
        <v>0</v>
      </c>
      <c r="T1757" s="445">
        <f>IF('Angaben KH-Standort'!D$30='A4'!D1757,IF('Angaben KH-Standort'!E$30="Ja",1,0),0)</f>
        <v>0</v>
      </c>
      <c r="U1757" s="445">
        <f>IF('Angaben KH-Standort'!D$31='A4'!D1757,IF('Angaben KH-Standort'!E$31="Ja",1,0),0)</f>
        <v>0</v>
      </c>
    </row>
    <row r="1758" spans="2:21" ht="15" customHeight="1" x14ac:dyDescent="0.3">
      <c r="B1758" s="70" t="str">
        <f t="shared" si="211"/>
        <v>!!!</v>
      </c>
      <c r="C1758" s="265" t="str">
        <f>IF(ISERROR(IF(LEN(E1758)&gt;0,VLOOKUP(TEXT($E1758,0),'Angaben Stationen'!$E$14:$J$213,5,0),"")),"?",IF(LEN(E1758)&gt;0,VLOOKUP(TEXT($E1758,0),'Angaben Stationen'!$E$14:$J$213,5,0),""))</f>
        <v/>
      </c>
      <c r="D1758" s="232" t="str">
        <f>IF(ISERROR(IF(LEN(E1758)&gt;0,VLOOKUP(TEXT($E1758,0),'Angaben Stationen'!$E$14:$J$213,6,0),"")),"STATION IST NICHT VORHANDEN",IF(LEN(E1758)&gt;0,VLOOKUP(TEXT($E1758,0),'Angaben Stationen'!$E$14:$J$213,6,0),""))</f>
        <v/>
      </c>
      <c r="E1758" s="287"/>
      <c r="F1758" s="234"/>
      <c r="G1758" s="234"/>
      <c r="H1758" s="263"/>
      <c r="I1758" s="169"/>
      <c r="K1758" s="445" t="str">
        <f t="shared" si="212"/>
        <v>Leer</v>
      </c>
      <c r="L1758" s="445" t="str">
        <f>VLOOKUP($D1758,{"29 - Psychiatrie (Erwachsene)","BGI";"297 - stationsäquivalente Behandlung in der Erwachsenenpsychiatrie (29)","BGI";"30 - Kinder- und Jugendpsychiatrie","BGII";"307 - stationsäquivalente Behandlung in der Kinder- und Jugendpsychiatrie (30)","BGII";"31 - Psychosomatik","BGI";"","Leer"},2,0)</f>
        <v>Leer</v>
      </c>
      <c r="M1758" s="445">
        <f t="shared" si="209"/>
        <v>0</v>
      </c>
      <c r="N1758" s="445">
        <f t="shared" si="210"/>
        <v>0</v>
      </c>
      <c r="O1758" s="445">
        <f t="shared" si="213"/>
        <v>0</v>
      </c>
      <c r="P1758" s="445">
        <f t="shared" si="214"/>
        <v>0</v>
      </c>
      <c r="Q1758" s="445">
        <f t="shared" si="215"/>
        <v>0</v>
      </c>
      <c r="R1758" s="415" t="str">
        <f t="shared" si="216"/>
        <v>Leer</v>
      </c>
      <c r="S1758" s="445">
        <f>IF('Angaben KH-Standort'!D$29='A4'!D1758,IF('Angaben KH-Standort'!E$29="Ja",1,0),0)</f>
        <v>0</v>
      </c>
      <c r="T1758" s="445">
        <f>IF('Angaben KH-Standort'!D$30='A4'!D1758,IF('Angaben KH-Standort'!E$30="Ja",1,0),0)</f>
        <v>0</v>
      </c>
      <c r="U1758" s="445">
        <f>IF('Angaben KH-Standort'!D$31='A4'!D1758,IF('Angaben KH-Standort'!E$31="Ja",1,0),0)</f>
        <v>0</v>
      </c>
    </row>
    <row r="1759" spans="2:21" ht="15" customHeight="1" x14ac:dyDescent="0.3">
      <c r="B1759" s="70" t="str">
        <f t="shared" si="211"/>
        <v>!!!</v>
      </c>
      <c r="C1759" s="265" t="str">
        <f>IF(ISERROR(IF(LEN(E1759)&gt;0,VLOOKUP(TEXT($E1759,0),'Angaben Stationen'!$E$14:$J$213,5,0),"")),"?",IF(LEN(E1759)&gt;0,VLOOKUP(TEXT($E1759,0),'Angaben Stationen'!$E$14:$J$213,5,0),""))</f>
        <v/>
      </c>
      <c r="D1759" s="232" t="str">
        <f>IF(ISERROR(IF(LEN(E1759)&gt;0,VLOOKUP(TEXT($E1759,0),'Angaben Stationen'!$E$14:$J$213,6,0),"")),"STATION IST NICHT VORHANDEN",IF(LEN(E1759)&gt;0,VLOOKUP(TEXT($E1759,0),'Angaben Stationen'!$E$14:$J$213,6,0),""))</f>
        <v/>
      </c>
      <c r="E1759" s="287"/>
      <c r="F1759" s="234"/>
      <c r="G1759" s="234"/>
      <c r="H1759" s="263"/>
      <c r="I1759" s="169"/>
      <c r="K1759" s="445" t="str">
        <f t="shared" si="212"/>
        <v>Leer</v>
      </c>
      <c r="L1759" s="445" t="str">
        <f>VLOOKUP($D1759,{"29 - Psychiatrie (Erwachsene)","BGI";"297 - stationsäquivalente Behandlung in der Erwachsenenpsychiatrie (29)","BGI";"30 - Kinder- und Jugendpsychiatrie","BGII";"307 - stationsäquivalente Behandlung in der Kinder- und Jugendpsychiatrie (30)","BGII";"31 - Psychosomatik","BGI";"","Leer"},2,0)</f>
        <v>Leer</v>
      </c>
      <c r="M1759" s="445">
        <f t="shared" si="209"/>
        <v>0</v>
      </c>
      <c r="N1759" s="445">
        <f t="shared" si="210"/>
        <v>0</v>
      </c>
      <c r="O1759" s="445">
        <f t="shared" si="213"/>
        <v>0</v>
      </c>
      <c r="P1759" s="445">
        <f t="shared" si="214"/>
        <v>0</v>
      </c>
      <c r="Q1759" s="445">
        <f t="shared" si="215"/>
        <v>0</v>
      </c>
      <c r="R1759" s="415" t="str">
        <f t="shared" si="216"/>
        <v>Leer</v>
      </c>
      <c r="S1759" s="445">
        <f>IF('Angaben KH-Standort'!D$29='A4'!D1759,IF('Angaben KH-Standort'!E$29="Ja",1,0),0)</f>
        <v>0</v>
      </c>
      <c r="T1759" s="445">
        <f>IF('Angaben KH-Standort'!D$30='A4'!D1759,IF('Angaben KH-Standort'!E$30="Ja",1,0),0)</f>
        <v>0</v>
      </c>
      <c r="U1759" s="445">
        <f>IF('Angaben KH-Standort'!D$31='A4'!D1759,IF('Angaben KH-Standort'!E$31="Ja",1,0),0)</f>
        <v>0</v>
      </c>
    </row>
    <row r="1760" spans="2:21" ht="15" customHeight="1" x14ac:dyDescent="0.3">
      <c r="B1760" s="70" t="str">
        <f t="shared" si="211"/>
        <v>!!!</v>
      </c>
      <c r="C1760" s="265" t="str">
        <f>IF(ISERROR(IF(LEN(E1760)&gt;0,VLOOKUP(TEXT($E1760,0),'Angaben Stationen'!$E$14:$J$213,5,0),"")),"?",IF(LEN(E1760)&gt;0,VLOOKUP(TEXT($E1760,0),'Angaben Stationen'!$E$14:$J$213,5,0),""))</f>
        <v/>
      </c>
      <c r="D1760" s="232" t="str">
        <f>IF(ISERROR(IF(LEN(E1760)&gt;0,VLOOKUP(TEXT($E1760,0),'Angaben Stationen'!$E$14:$J$213,6,0),"")),"STATION IST NICHT VORHANDEN",IF(LEN(E1760)&gt;0,VLOOKUP(TEXT($E1760,0),'Angaben Stationen'!$E$14:$J$213,6,0),""))</f>
        <v/>
      </c>
      <c r="E1760" s="287"/>
      <c r="F1760" s="234"/>
      <c r="G1760" s="234"/>
      <c r="H1760" s="263"/>
      <c r="I1760" s="169"/>
      <c r="K1760" s="445" t="str">
        <f t="shared" si="212"/>
        <v>Leer</v>
      </c>
      <c r="L1760" s="445" t="str">
        <f>VLOOKUP($D1760,{"29 - Psychiatrie (Erwachsene)","BGI";"297 - stationsäquivalente Behandlung in der Erwachsenenpsychiatrie (29)","BGI";"30 - Kinder- und Jugendpsychiatrie","BGII";"307 - stationsäquivalente Behandlung in der Kinder- und Jugendpsychiatrie (30)","BGII";"31 - Psychosomatik","BGI";"","Leer"},2,0)</f>
        <v>Leer</v>
      </c>
      <c r="M1760" s="445">
        <f t="shared" si="209"/>
        <v>0</v>
      </c>
      <c r="N1760" s="445">
        <f t="shared" si="210"/>
        <v>0</v>
      </c>
      <c r="O1760" s="445">
        <f t="shared" si="213"/>
        <v>0</v>
      </c>
      <c r="P1760" s="445">
        <f t="shared" si="214"/>
        <v>0</v>
      </c>
      <c r="Q1760" s="445">
        <f t="shared" si="215"/>
        <v>0</v>
      </c>
      <c r="R1760" s="415" t="str">
        <f t="shared" si="216"/>
        <v>Leer</v>
      </c>
      <c r="S1760" s="445">
        <f>IF('Angaben KH-Standort'!D$29='A4'!D1760,IF('Angaben KH-Standort'!E$29="Ja",1,0),0)</f>
        <v>0</v>
      </c>
      <c r="T1760" s="445">
        <f>IF('Angaben KH-Standort'!D$30='A4'!D1760,IF('Angaben KH-Standort'!E$30="Ja",1,0),0)</f>
        <v>0</v>
      </c>
      <c r="U1760" s="445">
        <f>IF('Angaben KH-Standort'!D$31='A4'!D1760,IF('Angaben KH-Standort'!E$31="Ja",1,0),0)</f>
        <v>0</v>
      </c>
    </row>
    <row r="1761" spans="2:21" ht="15" customHeight="1" x14ac:dyDescent="0.3">
      <c r="B1761" s="70" t="str">
        <f t="shared" si="211"/>
        <v>!!!</v>
      </c>
      <c r="C1761" s="265" t="str">
        <f>IF(ISERROR(IF(LEN(E1761)&gt;0,VLOOKUP(TEXT($E1761,0),'Angaben Stationen'!$E$14:$J$213,5,0),"")),"?",IF(LEN(E1761)&gt;0,VLOOKUP(TEXT($E1761,0),'Angaben Stationen'!$E$14:$J$213,5,0),""))</f>
        <v/>
      </c>
      <c r="D1761" s="232" t="str">
        <f>IF(ISERROR(IF(LEN(E1761)&gt;0,VLOOKUP(TEXT($E1761,0),'Angaben Stationen'!$E$14:$J$213,6,0),"")),"STATION IST NICHT VORHANDEN",IF(LEN(E1761)&gt;0,VLOOKUP(TEXT($E1761,0),'Angaben Stationen'!$E$14:$J$213,6,0),""))</f>
        <v/>
      </c>
      <c r="E1761" s="287"/>
      <c r="F1761" s="234"/>
      <c r="G1761" s="234"/>
      <c r="H1761" s="263"/>
      <c r="I1761" s="169"/>
      <c r="K1761" s="445" t="str">
        <f t="shared" si="212"/>
        <v>Leer</v>
      </c>
      <c r="L1761" s="445" t="str">
        <f>VLOOKUP($D1761,{"29 - Psychiatrie (Erwachsene)","BGI";"297 - stationsäquivalente Behandlung in der Erwachsenenpsychiatrie (29)","BGI";"30 - Kinder- und Jugendpsychiatrie","BGII";"307 - stationsäquivalente Behandlung in der Kinder- und Jugendpsychiatrie (30)","BGII";"31 - Psychosomatik","BGI";"","Leer"},2,0)</f>
        <v>Leer</v>
      </c>
      <c r="M1761" s="445">
        <f t="shared" si="209"/>
        <v>0</v>
      </c>
      <c r="N1761" s="445">
        <f t="shared" si="210"/>
        <v>0</v>
      </c>
      <c r="O1761" s="445">
        <f t="shared" si="213"/>
        <v>0</v>
      </c>
      <c r="P1761" s="445">
        <f t="shared" si="214"/>
        <v>0</v>
      </c>
      <c r="Q1761" s="445">
        <f t="shared" si="215"/>
        <v>0</v>
      </c>
      <c r="R1761" s="415" t="str">
        <f t="shared" si="216"/>
        <v>Leer</v>
      </c>
      <c r="S1761" s="445">
        <f>IF('Angaben KH-Standort'!D$29='A4'!D1761,IF('Angaben KH-Standort'!E$29="Ja",1,0),0)</f>
        <v>0</v>
      </c>
      <c r="T1761" s="445">
        <f>IF('Angaben KH-Standort'!D$30='A4'!D1761,IF('Angaben KH-Standort'!E$30="Ja",1,0),0)</f>
        <v>0</v>
      </c>
      <c r="U1761" s="445">
        <f>IF('Angaben KH-Standort'!D$31='A4'!D1761,IF('Angaben KH-Standort'!E$31="Ja",1,0),0)</f>
        <v>0</v>
      </c>
    </row>
    <row r="1762" spans="2:21" ht="15" customHeight="1" x14ac:dyDescent="0.3">
      <c r="B1762" s="70" t="str">
        <f t="shared" si="211"/>
        <v>!!!</v>
      </c>
      <c r="C1762" s="265" t="str">
        <f>IF(ISERROR(IF(LEN(E1762)&gt;0,VLOOKUP(TEXT($E1762,0),'Angaben Stationen'!$E$14:$J$213,5,0),"")),"?",IF(LEN(E1762)&gt;0,VLOOKUP(TEXT($E1762,0),'Angaben Stationen'!$E$14:$J$213,5,0),""))</f>
        <v/>
      </c>
      <c r="D1762" s="232" t="str">
        <f>IF(ISERROR(IF(LEN(E1762)&gt;0,VLOOKUP(TEXT($E1762,0),'Angaben Stationen'!$E$14:$J$213,6,0),"")),"STATION IST NICHT VORHANDEN",IF(LEN(E1762)&gt;0,VLOOKUP(TEXT($E1762,0),'Angaben Stationen'!$E$14:$J$213,6,0),""))</f>
        <v/>
      </c>
      <c r="E1762" s="287"/>
      <c r="F1762" s="234"/>
      <c r="G1762" s="234"/>
      <c r="H1762" s="263"/>
      <c r="I1762" s="169"/>
      <c r="K1762" s="445" t="str">
        <f t="shared" si="212"/>
        <v>Leer</v>
      </c>
      <c r="L1762" s="445" t="str">
        <f>VLOOKUP($D1762,{"29 - Psychiatrie (Erwachsene)","BGI";"297 - stationsäquivalente Behandlung in der Erwachsenenpsychiatrie (29)","BGI";"30 - Kinder- und Jugendpsychiatrie","BGII";"307 - stationsäquivalente Behandlung in der Kinder- und Jugendpsychiatrie (30)","BGII";"31 - Psychosomatik","BGI";"","Leer"},2,0)</f>
        <v>Leer</v>
      </c>
      <c r="M1762" s="445">
        <f t="shared" ref="M1762:M1825" si="217">IF(LEN(B1762)&gt;0,0,1)</f>
        <v>0</v>
      </c>
      <c r="N1762" s="445">
        <f t="shared" ref="N1762:N1825" si="218">IF(E1762&lt;&gt;"",1,0)</f>
        <v>0</v>
      </c>
      <c r="O1762" s="445">
        <f t="shared" si="213"/>
        <v>0</v>
      </c>
      <c r="P1762" s="445">
        <f t="shared" si="214"/>
        <v>0</v>
      </c>
      <c r="Q1762" s="445">
        <f t="shared" si="215"/>
        <v>0</v>
      </c>
      <c r="R1762" s="415" t="str">
        <f t="shared" si="216"/>
        <v>Leer</v>
      </c>
      <c r="S1762" s="445">
        <f>IF('Angaben KH-Standort'!D$29='A4'!D1762,IF('Angaben KH-Standort'!E$29="Ja",1,0),0)</f>
        <v>0</v>
      </c>
      <c r="T1762" s="445">
        <f>IF('Angaben KH-Standort'!D$30='A4'!D1762,IF('Angaben KH-Standort'!E$30="Ja",1,0),0)</f>
        <v>0</v>
      </c>
      <c r="U1762" s="445">
        <f>IF('Angaben KH-Standort'!D$31='A4'!D1762,IF('Angaben KH-Standort'!E$31="Ja",1,0),0)</f>
        <v>0</v>
      </c>
    </row>
    <row r="1763" spans="2:21" ht="15" customHeight="1" x14ac:dyDescent="0.3">
      <c r="B1763" s="70" t="str">
        <f t="shared" ref="B1763:B1826" si="219">IF(SUM(N1763:Q1763)&lt;4,"!!!","")</f>
        <v>!!!</v>
      </c>
      <c r="C1763" s="265" t="str">
        <f>IF(ISERROR(IF(LEN(E1763)&gt;0,VLOOKUP(TEXT($E1763,0),'Angaben Stationen'!$E$14:$J$213,5,0),"")),"?",IF(LEN(E1763)&gt;0,VLOOKUP(TEXT($E1763,0),'Angaben Stationen'!$E$14:$J$213,5,0),""))</f>
        <v/>
      </c>
      <c r="D1763" s="232" t="str">
        <f>IF(ISERROR(IF(LEN(E1763)&gt;0,VLOOKUP(TEXT($E1763,0),'Angaben Stationen'!$E$14:$J$213,6,0),"")),"STATION IST NICHT VORHANDEN",IF(LEN(E1763)&gt;0,VLOOKUP(TEXT($E1763,0),'Angaben Stationen'!$E$14:$J$213,6,0),""))</f>
        <v/>
      </c>
      <c r="E1763" s="287"/>
      <c r="F1763" s="234"/>
      <c r="G1763" s="234"/>
      <c r="H1763" s="263"/>
      <c r="I1763" s="169"/>
      <c r="K1763" s="445" t="str">
        <f t="shared" ref="K1763:K1826" si="220">IF($E1763&lt;&gt;"","Monat","Leer")</f>
        <v>Leer</v>
      </c>
      <c r="L1763" s="445" t="str">
        <f>VLOOKUP($D1763,{"29 - Psychiatrie (Erwachsene)","BGI";"297 - stationsäquivalente Behandlung in der Erwachsenenpsychiatrie (29)","BGI";"30 - Kinder- und Jugendpsychiatrie","BGII";"307 - stationsäquivalente Behandlung in der Kinder- und Jugendpsychiatrie (30)","BGII";"31 - Psychosomatik","BGI";"","Leer"},2,0)</f>
        <v>Leer</v>
      </c>
      <c r="M1763" s="445">
        <f t="shared" si="217"/>
        <v>0</v>
      </c>
      <c r="N1763" s="445">
        <f t="shared" si="218"/>
        <v>0</v>
      </c>
      <c r="O1763" s="445">
        <f t="shared" ref="O1763:O1826" si="221">IF(VALUE($F1763)&gt;0,1,0)</f>
        <v>0</v>
      </c>
      <c r="P1763" s="445">
        <f t="shared" ref="P1763:P1826" si="222">IF(LEN($G1763)&gt;0,1,0)</f>
        <v>0</v>
      </c>
      <c r="Q1763" s="445">
        <f t="shared" ref="Q1763:Q1826" si="223">IF(LEN($H1763)&gt;0,1,0)</f>
        <v>0</v>
      </c>
      <c r="R1763" s="415" t="str">
        <f t="shared" ref="R1763:R1826" si="224">IF(D1763&lt;&gt;"",IF(SUM(S1763:U1763)&gt;0,"Ja","Nein"),"Leer")</f>
        <v>Leer</v>
      </c>
      <c r="S1763" s="445">
        <f>IF('Angaben KH-Standort'!D$29='A4'!D1763,IF('Angaben KH-Standort'!E$29="Ja",1,0),0)</f>
        <v>0</v>
      </c>
      <c r="T1763" s="445">
        <f>IF('Angaben KH-Standort'!D$30='A4'!D1763,IF('Angaben KH-Standort'!E$30="Ja",1,0),0)</f>
        <v>0</v>
      </c>
      <c r="U1763" s="445">
        <f>IF('Angaben KH-Standort'!D$31='A4'!D1763,IF('Angaben KH-Standort'!E$31="Ja",1,0),0)</f>
        <v>0</v>
      </c>
    </row>
    <row r="1764" spans="2:21" ht="15" customHeight="1" x14ac:dyDescent="0.3">
      <c r="B1764" s="70" t="str">
        <f t="shared" si="219"/>
        <v>!!!</v>
      </c>
      <c r="C1764" s="265" t="str">
        <f>IF(ISERROR(IF(LEN(E1764)&gt;0,VLOOKUP(TEXT($E1764,0),'Angaben Stationen'!$E$14:$J$213,5,0),"")),"?",IF(LEN(E1764)&gt;0,VLOOKUP(TEXT($E1764,0),'Angaben Stationen'!$E$14:$J$213,5,0),""))</f>
        <v/>
      </c>
      <c r="D1764" s="232" t="str">
        <f>IF(ISERROR(IF(LEN(E1764)&gt;0,VLOOKUP(TEXT($E1764,0),'Angaben Stationen'!$E$14:$J$213,6,0),"")),"STATION IST NICHT VORHANDEN",IF(LEN(E1764)&gt;0,VLOOKUP(TEXT($E1764,0),'Angaben Stationen'!$E$14:$J$213,6,0),""))</f>
        <v/>
      </c>
      <c r="E1764" s="287"/>
      <c r="F1764" s="234"/>
      <c r="G1764" s="234"/>
      <c r="H1764" s="263"/>
      <c r="I1764" s="169"/>
      <c r="K1764" s="445" t="str">
        <f t="shared" si="220"/>
        <v>Leer</v>
      </c>
      <c r="L1764" s="445" t="str">
        <f>VLOOKUP($D1764,{"29 - Psychiatrie (Erwachsene)","BGI";"297 - stationsäquivalente Behandlung in der Erwachsenenpsychiatrie (29)","BGI";"30 - Kinder- und Jugendpsychiatrie","BGII";"307 - stationsäquivalente Behandlung in der Kinder- und Jugendpsychiatrie (30)","BGII";"31 - Psychosomatik","BGI";"","Leer"},2,0)</f>
        <v>Leer</v>
      </c>
      <c r="M1764" s="445">
        <f t="shared" si="217"/>
        <v>0</v>
      </c>
      <c r="N1764" s="445">
        <f t="shared" si="218"/>
        <v>0</v>
      </c>
      <c r="O1764" s="445">
        <f t="shared" si="221"/>
        <v>0</v>
      </c>
      <c r="P1764" s="445">
        <f t="shared" si="222"/>
        <v>0</v>
      </c>
      <c r="Q1764" s="445">
        <f t="shared" si="223"/>
        <v>0</v>
      </c>
      <c r="R1764" s="415" t="str">
        <f t="shared" si="224"/>
        <v>Leer</v>
      </c>
      <c r="S1764" s="445">
        <f>IF('Angaben KH-Standort'!D$29='A4'!D1764,IF('Angaben KH-Standort'!E$29="Ja",1,0),0)</f>
        <v>0</v>
      </c>
      <c r="T1764" s="445">
        <f>IF('Angaben KH-Standort'!D$30='A4'!D1764,IF('Angaben KH-Standort'!E$30="Ja",1,0),0)</f>
        <v>0</v>
      </c>
      <c r="U1764" s="445">
        <f>IF('Angaben KH-Standort'!D$31='A4'!D1764,IF('Angaben KH-Standort'!E$31="Ja",1,0),0)</f>
        <v>0</v>
      </c>
    </row>
    <row r="1765" spans="2:21" ht="15" customHeight="1" x14ac:dyDescent="0.3">
      <c r="B1765" s="70" t="str">
        <f t="shared" si="219"/>
        <v>!!!</v>
      </c>
      <c r="C1765" s="265" t="str">
        <f>IF(ISERROR(IF(LEN(E1765)&gt;0,VLOOKUP(TEXT($E1765,0),'Angaben Stationen'!$E$14:$J$213,5,0),"")),"?",IF(LEN(E1765)&gt;0,VLOOKUP(TEXT($E1765,0),'Angaben Stationen'!$E$14:$J$213,5,0),""))</f>
        <v/>
      </c>
      <c r="D1765" s="232" t="str">
        <f>IF(ISERROR(IF(LEN(E1765)&gt;0,VLOOKUP(TEXT($E1765,0),'Angaben Stationen'!$E$14:$J$213,6,0),"")),"STATION IST NICHT VORHANDEN",IF(LEN(E1765)&gt;0,VLOOKUP(TEXT($E1765,0),'Angaben Stationen'!$E$14:$J$213,6,0),""))</f>
        <v/>
      </c>
      <c r="E1765" s="287"/>
      <c r="F1765" s="234"/>
      <c r="G1765" s="234"/>
      <c r="H1765" s="263"/>
      <c r="I1765" s="169"/>
      <c r="K1765" s="445" t="str">
        <f t="shared" si="220"/>
        <v>Leer</v>
      </c>
      <c r="L1765" s="445" t="str">
        <f>VLOOKUP($D1765,{"29 - Psychiatrie (Erwachsene)","BGI";"297 - stationsäquivalente Behandlung in der Erwachsenenpsychiatrie (29)","BGI";"30 - Kinder- und Jugendpsychiatrie","BGII";"307 - stationsäquivalente Behandlung in der Kinder- und Jugendpsychiatrie (30)","BGII";"31 - Psychosomatik","BGI";"","Leer"},2,0)</f>
        <v>Leer</v>
      </c>
      <c r="M1765" s="445">
        <f t="shared" si="217"/>
        <v>0</v>
      </c>
      <c r="N1765" s="445">
        <f t="shared" si="218"/>
        <v>0</v>
      </c>
      <c r="O1765" s="445">
        <f t="shared" si="221"/>
        <v>0</v>
      </c>
      <c r="P1765" s="445">
        <f t="shared" si="222"/>
        <v>0</v>
      </c>
      <c r="Q1765" s="445">
        <f t="shared" si="223"/>
        <v>0</v>
      </c>
      <c r="R1765" s="415" t="str">
        <f t="shared" si="224"/>
        <v>Leer</v>
      </c>
      <c r="S1765" s="445">
        <f>IF('Angaben KH-Standort'!D$29='A4'!D1765,IF('Angaben KH-Standort'!E$29="Ja",1,0),0)</f>
        <v>0</v>
      </c>
      <c r="T1765" s="445">
        <f>IF('Angaben KH-Standort'!D$30='A4'!D1765,IF('Angaben KH-Standort'!E$30="Ja",1,0),0)</f>
        <v>0</v>
      </c>
      <c r="U1765" s="445">
        <f>IF('Angaben KH-Standort'!D$31='A4'!D1765,IF('Angaben KH-Standort'!E$31="Ja",1,0),0)</f>
        <v>0</v>
      </c>
    </row>
    <row r="1766" spans="2:21" ht="15" customHeight="1" x14ac:dyDescent="0.3">
      <c r="B1766" s="70" t="str">
        <f t="shared" si="219"/>
        <v>!!!</v>
      </c>
      <c r="C1766" s="265" t="str">
        <f>IF(ISERROR(IF(LEN(E1766)&gt;0,VLOOKUP(TEXT($E1766,0),'Angaben Stationen'!$E$14:$J$213,5,0),"")),"?",IF(LEN(E1766)&gt;0,VLOOKUP(TEXT($E1766,0),'Angaben Stationen'!$E$14:$J$213,5,0),""))</f>
        <v/>
      </c>
      <c r="D1766" s="232" t="str">
        <f>IF(ISERROR(IF(LEN(E1766)&gt;0,VLOOKUP(TEXT($E1766,0),'Angaben Stationen'!$E$14:$J$213,6,0),"")),"STATION IST NICHT VORHANDEN",IF(LEN(E1766)&gt;0,VLOOKUP(TEXT($E1766,0),'Angaben Stationen'!$E$14:$J$213,6,0),""))</f>
        <v/>
      </c>
      <c r="E1766" s="287"/>
      <c r="F1766" s="234"/>
      <c r="G1766" s="234"/>
      <c r="H1766" s="263"/>
      <c r="I1766" s="169"/>
      <c r="K1766" s="445" t="str">
        <f t="shared" si="220"/>
        <v>Leer</v>
      </c>
      <c r="L1766" s="445" t="str">
        <f>VLOOKUP($D1766,{"29 - Psychiatrie (Erwachsene)","BGI";"297 - stationsäquivalente Behandlung in der Erwachsenenpsychiatrie (29)","BGI";"30 - Kinder- und Jugendpsychiatrie","BGII";"307 - stationsäquivalente Behandlung in der Kinder- und Jugendpsychiatrie (30)","BGII";"31 - Psychosomatik","BGI";"","Leer"},2,0)</f>
        <v>Leer</v>
      </c>
      <c r="M1766" s="445">
        <f t="shared" si="217"/>
        <v>0</v>
      </c>
      <c r="N1766" s="445">
        <f t="shared" si="218"/>
        <v>0</v>
      </c>
      <c r="O1766" s="445">
        <f t="shared" si="221"/>
        <v>0</v>
      </c>
      <c r="P1766" s="445">
        <f t="shared" si="222"/>
        <v>0</v>
      </c>
      <c r="Q1766" s="445">
        <f t="shared" si="223"/>
        <v>0</v>
      </c>
      <c r="R1766" s="415" t="str">
        <f t="shared" si="224"/>
        <v>Leer</v>
      </c>
      <c r="S1766" s="445">
        <f>IF('Angaben KH-Standort'!D$29='A4'!D1766,IF('Angaben KH-Standort'!E$29="Ja",1,0),0)</f>
        <v>0</v>
      </c>
      <c r="T1766" s="445">
        <f>IF('Angaben KH-Standort'!D$30='A4'!D1766,IF('Angaben KH-Standort'!E$30="Ja",1,0),0)</f>
        <v>0</v>
      </c>
      <c r="U1766" s="445">
        <f>IF('Angaben KH-Standort'!D$31='A4'!D1766,IF('Angaben KH-Standort'!E$31="Ja",1,0),0)</f>
        <v>0</v>
      </c>
    </row>
    <row r="1767" spans="2:21" ht="15" customHeight="1" x14ac:dyDescent="0.3">
      <c r="B1767" s="70" t="str">
        <f t="shared" si="219"/>
        <v>!!!</v>
      </c>
      <c r="C1767" s="265" t="str">
        <f>IF(ISERROR(IF(LEN(E1767)&gt;0,VLOOKUP(TEXT($E1767,0),'Angaben Stationen'!$E$14:$J$213,5,0),"")),"?",IF(LEN(E1767)&gt;0,VLOOKUP(TEXT($E1767,0),'Angaben Stationen'!$E$14:$J$213,5,0),""))</f>
        <v/>
      </c>
      <c r="D1767" s="232" t="str">
        <f>IF(ISERROR(IF(LEN(E1767)&gt;0,VLOOKUP(TEXT($E1767,0),'Angaben Stationen'!$E$14:$J$213,6,0),"")),"STATION IST NICHT VORHANDEN",IF(LEN(E1767)&gt;0,VLOOKUP(TEXT($E1767,0),'Angaben Stationen'!$E$14:$J$213,6,0),""))</f>
        <v/>
      </c>
      <c r="E1767" s="287"/>
      <c r="F1767" s="234"/>
      <c r="G1767" s="234"/>
      <c r="H1767" s="263"/>
      <c r="I1767" s="169"/>
      <c r="K1767" s="445" t="str">
        <f t="shared" si="220"/>
        <v>Leer</v>
      </c>
      <c r="L1767" s="445" t="str">
        <f>VLOOKUP($D1767,{"29 - Psychiatrie (Erwachsene)","BGI";"297 - stationsäquivalente Behandlung in der Erwachsenenpsychiatrie (29)","BGI";"30 - Kinder- und Jugendpsychiatrie","BGII";"307 - stationsäquivalente Behandlung in der Kinder- und Jugendpsychiatrie (30)","BGII";"31 - Psychosomatik","BGI";"","Leer"},2,0)</f>
        <v>Leer</v>
      </c>
      <c r="M1767" s="445">
        <f t="shared" si="217"/>
        <v>0</v>
      </c>
      <c r="N1767" s="445">
        <f t="shared" si="218"/>
        <v>0</v>
      </c>
      <c r="O1767" s="445">
        <f t="shared" si="221"/>
        <v>0</v>
      </c>
      <c r="P1767" s="445">
        <f t="shared" si="222"/>
        <v>0</v>
      </c>
      <c r="Q1767" s="445">
        <f t="shared" si="223"/>
        <v>0</v>
      </c>
      <c r="R1767" s="415" t="str">
        <f t="shared" si="224"/>
        <v>Leer</v>
      </c>
      <c r="S1767" s="445">
        <f>IF('Angaben KH-Standort'!D$29='A4'!D1767,IF('Angaben KH-Standort'!E$29="Ja",1,0),0)</f>
        <v>0</v>
      </c>
      <c r="T1767" s="445">
        <f>IF('Angaben KH-Standort'!D$30='A4'!D1767,IF('Angaben KH-Standort'!E$30="Ja",1,0),0)</f>
        <v>0</v>
      </c>
      <c r="U1767" s="445">
        <f>IF('Angaben KH-Standort'!D$31='A4'!D1767,IF('Angaben KH-Standort'!E$31="Ja",1,0),0)</f>
        <v>0</v>
      </c>
    </row>
    <row r="1768" spans="2:21" ht="15" customHeight="1" x14ac:dyDescent="0.3">
      <c r="B1768" s="70" t="str">
        <f t="shared" si="219"/>
        <v>!!!</v>
      </c>
      <c r="C1768" s="265" t="str">
        <f>IF(ISERROR(IF(LEN(E1768)&gt;0,VLOOKUP(TEXT($E1768,0),'Angaben Stationen'!$E$14:$J$213,5,0),"")),"?",IF(LEN(E1768)&gt;0,VLOOKUP(TEXT($E1768,0),'Angaben Stationen'!$E$14:$J$213,5,0),""))</f>
        <v/>
      </c>
      <c r="D1768" s="232" t="str">
        <f>IF(ISERROR(IF(LEN(E1768)&gt;0,VLOOKUP(TEXT($E1768,0),'Angaben Stationen'!$E$14:$J$213,6,0),"")),"STATION IST NICHT VORHANDEN",IF(LEN(E1768)&gt;0,VLOOKUP(TEXT($E1768,0),'Angaben Stationen'!$E$14:$J$213,6,0),""))</f>
        <v/>
      </c>
      <c r="E1768" s="287"/>
      <c r="F1768" s="234"/>
      <c r="G1768" s="234"/>
      <c r="H1768" s="263"/>
      <c r="I1768" s="169"/>
      <c r="K1768" s="445" t="str">
        <f t="shared" si="220"/>
        <v>Leer</v>
      </c>
      <c r="L1768" s="445" t="str">
        <f>VLOOKUP($D1768,{"29 - Psychiatrie (Erwachsene)","BGI";"297 - stationsäquivalente Behandlung in der Erwachsenenpsychiatrie (29)","BGI";"30 - Kinder- und Jugendpsychiatrie","BGII";"307 - stationsäquivalente Behandlung in der Kinder- und Jugendpsychiatrie (30)","BGII";"31 - Psychosomatik","BGI";"","Leer"},2,0)</f>
        <v>Leer</v>
      </c>
      <c r="M1768" s="445">
        <f t="shared" si="217"/>
        <v>0</v>
      </c>
      <c r="N1768" s="445">
        <f t="shared" si="218"/>
        <v>0</v>
      </c>
      <c r="O1768" s="445">
        <f t="shared" si="221"/>
        <v>0</v>
      </c>
      <c r="P1768" s="445">
        <f t="shared" si="222"/>
        <v>0</v>
      </c>
      <c r="Q1768" s="445">
        <f t="shared" si="223"/>
        <v>0</v>
      </c>
      <c r="R1768" s="415" t="str">
        <f t="shared" si="224"/>
        <v>Leer</v>
      </c>
      <c r="S1768" s="445">
        <f>IF('Angaben KH-Standort'!D$29='A4'!D1768,IF('Angaben KH-Standort'!E$29="Ja",1,0),0)</f>
        <v>0</v>
      </c>
      <c r="T1768" s="445">
        <f>IF('Angaben KH-Standort'!D$30='A4'!D1768,IF('Angaben KH-Standort'!E$30="Ja",1,0),0)</f>
        <v>0</v>
      </c>
      <c r="U1768" s="445">
        <f>IF('Angaben KH-Standort'!D$31='A4'!D1768,IF('Angaben KH-Standort'!E$31="Ja",1,0),0)</f>
        <v>0</v>
      </c>
    </row>
    <row r="1769" spans="2:21" ht="15" customHeight="1" x14ac:dyDescent="0.3">
      <c r="B1769" s="70" t="str">
        <f t="shared" si="219"/>
        <v>!!!</v>
      </c>
      <c r="C1769" s="265" t="str">
        <f>IF(ISERROR(IF(LEN(E1769)&gt;0,VLOOKUP(TEXT($E1769,0),'Angaben Stationen'!$E$14:$J$213,5,0),"")),"?",IF(LEN(E1769)&gt;0,VLOOKUP(TEXT($E1769,0),'Angaben Stationen'!$E$14:$J$213,5,0),""))</f>
        <v/>
      </c>
      <c r="D1769" s="232" t="str">
        <f>IF(ISERROR(IF(LEN(E1769)&gt;0,VLOOKUP(TEXT($E1769,0),'Angaben Stationen'!$E$14:$J$213,6,0),"")),"STATION IST NICHT VORHANDEN",IF(LEN(E1769)&gt;0,VLOOKUP(TEXT($E1769,0),'Angaben Stationen'!$E$14:$J$213,6,0),""))</f>
        <v/>
      </c>
      <c r="E1769" s="287"/>
      <c r="F1769" s="234"/>
      <c r="G1769" s="234"/>
      <c r="H1769" s="263"/>
      <c r="I1769" s="169"/>
      <c r="K1769" s="445" t="str">
        <f t="shared" si="220"/>
        <v>Leer</v>
      </c>
      <c r="L1769" s="445" t="str">
        <f>VLOOKUP($D1769,{"29 - Psychiatrie (Erwachsene)","BGI";"297 - stationsäquivalente Behandlung in der Erwachsenenpsychiatrie (29)","BGI";"30 - Kinder- und Jugendpsychiatrie","BGII";"307 - stationsäquivalente Behandlung in der Kinder- und Jugendpsychiatrie (30)","BGII";"31 - Psychosomatik","BGI";"","Leer"},2,0)</f>
        <v>Leer</v>
      </c>
      <c r="M1769" s="445">
        <f t="shared" si="217"/>
        <v>0</v>
      </c>
      <c r="N1769" s="445">
        <f t="shared" si="218"/>
        <v>0</v>
      </c>
      <c r="O1769" s="445">
        <f t="shared" si="221"/>
        <v>0</v>
      </c>
      <c r="P1769" s="445">
        <f t="shared" si="222"/>
        <v>0</v>
      </c>
      <c r="Q1769" s="445">
        <f t="shared" si="223"/>
        <v>0</v>
      </c>
      <c r="R1769" s="415" t="str">
        <f t="shared" si="224"/>
        <v>Leer</v>
      </c>
      <c r="S1769" s="445">
        <f>IF('Angaben KH-Standort'!D$29='A4'!D1769,IF('Angaben KH-Standort'!E$29="Ja",1,0),0)</f>
        <v>0</v>
      </c>
      <c r="T1769" s="445">
        <f>IF('Angaben KH-Standort'!D$30='A4'!D1769,IF('Angaben KH-Standort'!E$30="Ja",1,0),0)</f>
        <v>0</v>
      </c>
      <c r="U1769" s="445">
        <f>IF('Angaben KH-Standort'!D$31='A4'!D1769,IF('Angaben KH-Standort'!E$31="Ja",1,0),0)</f>
        <v>0</v>
      </c>
    </row>
    <row r="1770" spans="2:21" ht="15" customHeight="1" x14ac:dyDescent="0.3">
      <c r="B1770" s="70" t="str">
        <f t="shared" si="219"/>
        <v>!!!</v>
      </c>
      <c r="C1770" s="265" t="str">
        <f>IF(ISERROR(IF(LEN(E1770)&gt;0,VLOOKUP(TEXT($E1770,0),'Angaben Stationen'!$E$14:$J$213,5,0),"")),"?",IF(LEN(E1770)&gt;0,VLOOKUP(TEXT($E1770,0),'Angaben Stationen'!$E$14:$J$213,5,0),""))</f>
        <v/>
      </c>
      <c r="D1770" s="232" t="str">
        <f>IF(ISERROR(IF(LEN(E1770)&gt;0,VLOOKUP(TEXT($E1770,0),'Angaben Stationen'!$E$14:$J$213,6,0),"")),"STATION IST NICHT VORHANDEN",IF(LEN(E1770)&gt;0,VLOOKUP(TEXT($E1770,0),'Angaben Stationen'!$E$14:$J$213,6,0),""))</f>
        <v/>
      </c>
      <c r="E1770" s="287"/>
      <c r="F1770" s="234"/>
      <c r="G1770" s="234"/>
      <c r="H1770" s="263"/>
      <c r="I1770" s="169"/>
      <c r="K1770" s="445" t="str">
        <f t="shared" si="220"/>
        <v>Leer</v>
      </c>
      <c r="L1770" s="445" t="str">
        <f>VLOOKUP($D1770,{"29 - Psychiatrie (Erwachsene)","BGI";"297 - stationsäquivalente Behandlung in der Erwachsenenpsychiatrie (29)","BGI";"30 - Kinder- und Jugendpsychiatrie","BGII";"307 - stationsäquivalente Behandlung in der Kinder- und Jugendpsychiatrie (30)","BGII";"31 - Psychosomatik","BGI";"","Leer"},2,0)</f>
        <v>Leer</v>
      </c>
      <c r="M1770" s="445">
        <f t="shared" si="217"/>
        <v>0</v>
      </c>
      <c r="N1770" s="445">
        <f t="shared" si="218"/>
        <v>0</v>
      </c>
      <c r="O1770" s="445">
        <f t="shared" si="221"/>
        <v>0</v>
      </c>
      <c r="P1770" s="445">
        <f t="shared" si="222"/>
        <v>0</v>
      </c>
      <c r="Q1770" s="445">
        <f t="shared" si="223"/>
        <v>0</v>
      </c>
      <c r="R1770" s="415" t="str">
        <f t="shared" si="224"/>
        <v>Leer</v>
      </c>
      <c r="S1770" s="445">
        <f>IF('Angaben KH-Standort'!D$29='A4'!D1770,IF('Angaben KH-Standort'!E$29="Ja",1,0),0)</f>
        <v>0</v>
      </c>
      <c r="T1770" s="445">
        <f>IF('Angaben KH-Standort'!D$30='A4'!D1770,IF('Angaben KH-Standort'!E$30="Ja",1,0),0)</f>
        <v>0</v>
      </c>
      <c r="U1770" s="445">
        <f>IF('Angaben KH-Standort'!D$31='A4'!D1770,IF('Angaben KH-Standort'!E$31="Ja",1,0),0)</f>
        <v>0</v>
      </c>
    </row>
    <row r="1771" spans="2:21" ht="15" customHeight="1" x14ac:dyDescent="0.3">
      <c r="B1771" s="70" t="str">
        <f t="shared" si="219"/>
        <v>!!!</v>
      </c>
      <c r="C1771" s="265" t="str">
        <f>IF(ISERROR(IF(LEN(E1771)&gt;0,VLOOKUP(TEXT($E1771,0),'Angaben Stationen'!$E$14:$J$213,5,0),"")),"?",IF(LEN(E1771)&gt;0,VLOOKUP(TEXT($E1771,0),'Angaben Stationen'!$E$14:$J$213,5,0),""))</f>
        <v/>
      </c>
      <c r="D1771" s="232" t="str">
        <f>IF(ISERROR(IF(LEN(E1771)&gt;0,VLOOKUP(TEXT($E1771,0),'Angaben Stationen'!$E$14:$J$213,6,0),"")),"STATION IST NICHT VORHANDEN",IF(LEN(E1771)&gt;0,VLOOKUP(TEXT($E1771,0),'Angaben Stationen'!$E$14:$J$213,6,0),""))</f>
        <v/>
      </c>
      <c r="E1771" s="287"/>
      <c r="F1771" s="234"/>
      <c r="G1771" s="234"/>
      <c r="H1771" s="263"/>
      <c r="I1771" s="169"/>
      <c r="K1771" s="445" t="str">
        <f t="shared" si="220"/>
        <v>Leer</v>
      </c>
      <c r="L1771" s="445" t="str">
        <f>VLOOKUP($D1771,{"29 - Psychiatrie (Erwachsene)","BGI";"297 - stationsäquivalente Behandlung in der Erwachsenenpsychiatrie (29)","BGI";"30 - Kinder- und Jugendpsychiatrie","BGII";"307 - stationsäquivalente Behandlung in der Kinder- und Jugendpsychiatrie (30)","BGII";"31 - Psychosomatik","BGI";"","Leer"},2,0)</f>
        <v>Leer</v>
      </c>
      <c r="M1771" s="445">
        <f t="shared" si="217"/>
        <v>0</v>
      </c>
      <c r="N1771" s="445">
        <f t="shared" si="218"/>
        <v>0</v>
      </c>
      <c r="O1771" s="445">
        <f t="shared" si="221"/>
        <v>0</v>
      </c>
      <c r="P1771" s="445">
        <f t="shared" si="222"/>
        <v>0</v>
      </c>
      <c r="Q1771" s="445">
        <f t="shared" si="223"/>
        <v>0</v>
      </c>
      <c r="R1771" s="415" t="str">
        <f t="shared" si="224"/>
        <v>Leer</v>
      </c>
      <c r="S1771" s="445">
        <f>IF('Angaben KH-Standort'!D$29='A4'!D1771,IF('Angaben KH-Standort'!E$29="Ja",1,0),0)</f>
        <v>0</v>
      </c>
      <c r="T1771" s="445">
        <f>IF('Angaben KH-Standort'!D$30='A4'!D1771,IF('Angaben KH-Standort'!E$30="Ja",1,0),0)</f>
        <v>0</v>
      </c>
      <c r="U1771" s="445">
        <f>IF('Angaben KH-Standort'!D$31='A4'!D1771,IF('Angaben KH-Standort'!E$31="Ja",1,0),0)</f>
        <v>0</v>
      </c>
    </row>
    <row r="1772" spans="2:21" ht="15" customHeight="1" x14ac:dyDescent="0.3">
      <c r="B1772" s="70" t="str">
        <f t="shared" si="219"/>
        <v>!!!</v>
      </c>
      <c r="C1772" s="265" t="str">
        <f>IF(ISERROR(IF(LEN(E1772)&gt;0,VLOOKUP(TEXT($E1772,0),'Angaben Stationen'!$E$14:$J$213,5,0),"")),"?",IF(LEN(E1772)&gt;0,VLOOKUP(TEXT($E1772,0),'Angaben Stationen'!$E$14:$J$213,5,0),""))</f>
        <v/>
      </c>
      <c r="D1772" s="232" t="str">
        <f>IF(ISERROR(IF(LEN(E1772)&gt;0,VLOOKUP(TEXT($E1772,0),'Angaben Stationen'!$E$14:$J$213,6,0),"")),"STATION IST NICHT VORHANDEN",IF(LEN(E1772)&gt;0,VLOOKUP(TEXT($E1772,0),'Angaben Stationen'!$E$14:$J$213,6,0),""))</f>
        <v/>
      </c>
      <c r="E1772" s="287"/>
      <c r="F1772" s="234"/>
      <c r="G1772" s="234"/>
      <c r="H1772" s="263"/>
      <c r="I1772" s="169"/>
      <c r="K1772" s="445" t="str">
        <f t="shared" si="220"/>
        <v>Leer</v>
      </c>
      <c r="L1772" s="445" t="str">
        <f>VLOOKUP($D1772,{"29 - Psychiatrie (Erwachsene)","BGI";"297 - stationsäquivalente Behandlung in der Erwachsenenpsychiatrie (29)","BGI";"30 - Kinder- und Jugendpsychiatrie","BGII";"307 - stationsäquivalente Behandlung in der Kinder- und Jugendpsychiatrie (30)","BGII";"31 - Psychosomatik","BGI";"","Leer"},2,0)</f>
        <v>Leer</v>
      </c>
      <c r="M1772" s="445">
        <f t="shared" si="217"/>
        <v>0</v>
      </c>
      <c r="N1772" s="445">
        <f t="shared" si="218"/>
        <v>0</v>
      </c>
      <c r="O1772" s="445">
        <f t="shared" si="221"/>
        <v>0</v>
      </c>
      <c r="P1772" s="445">
        <f t="shared" si="222"/>
        <v>0</v>
      </c>
      <c r="Q1772" s="445">
        <f t="shared" si="223"/>
        <v>0</v>
      </c>
      <c r="R1772" s="415" t="str">
        <f t="shared" si="224"/>
        <v>Leer</v>
      </c>
      <c r="S1772" s="445">
        <f>IF('Angaben KH-Standort'!D$29='A4'!D1772,IF('Angaben KH-Standort'!E$29="Ja",1,0),0)</f>
        <v>0</v>
      </c>
      <c r="T1772" s="445">
        <f>IF('Angaben KH-Standort'!D$30='A4'!D1772,IF('Angaben KH-Standort'!E$30="Ja",1,0),0)</f>
        <v>0</v>
      </c>
      <c r="U1772" s="445">
        <f>IF('Angaben KH-Standort'!D$31='A4'!D1772,IF('Angaben KH-Standort'!E$31="Ja",1,0),0)</f>
        <v>0</v>
      </c>
    </row>
    <row r="1773" spans="2:21" ht="15" customHeight="1" x14ac:dyDescent="0.3">
      <c r="B1773" s="70" t="str">
        <f t="shared" si="219"/>
        <v>!!!</v>
      </c>
      <c r="C1773" s="265" t="str">
        <f>IF(ISERROR(IF(LEN(E1773)&gt;0,VLOOKUP(TEXT($E1773,0),'Angaben Stationen'!$E$14:$J$213,5,0),"")),"?",IF(LEN(E1773)&gt;0,VLOOKUP(TEXT($E1773,0),'Angaben Stationen'!$E$14:$J$213,5,0),""))</f>
        <v/>
      </c>
      <c r="D1773" s="232" t="str">
        <f>IF(ISERROR(IF(LEN(E1773)&gt;0,VLOOKUP(TEXT($E1773,0),'Angaben Stationen'!$E$14:$J$213,6,0),"")),"STATION IST NICHT VORHANDEN",IF(LEN(E1773)&gt;0,VLOOKUP(TEXT($E1773,0),'Angaben Stationen'!$E$14:$J$213,6,0),""))</f>
        <v/>
      </c>
      <c r="E1773" s="287"/>
      <c r="F1773" s="234"/>
      <c r="G1773" s="234"/>
      <c r="H1773" s="263"/>
      <c r="I1773" s="169"/>
      <c r="K1773" s="445" t="str">
        <f t="shared" si="220"/>
        <v>Leer</v>
      </c>
      <c r="L1773" s="445" t="str">
        <f>VLOOKUP($D1773,{"29 - Psychiatrie (Erwachsene)","BGI";"297 - stationsäquivalente Behandlung in der Erwachsenenpsychiatrie (29)","BGI";"30 - Kinder- und Jugendpsychiatrie","BGII";"307 - stationsäquivalente Behandlung in der Kinder- und Jugendpsychiatrie (30)","BGII";"31 - Psychosomatik","BGI";"","Leer"},2,0)</f>
        <v>Leer</v>
      </c>
      <c r="M1773" s="445">
        <f t="shared" si="217"/>
        <v>0</v>
      </c>
      <c r="N1773" s="445">
        <f t="shared" si="218"/>
        <v>0</v>
      </c>
      <c r="O1773" s="445">
        <f t="shared" si="221"/>
        <v>0</v>
      </c>
      <c r="P1773" s="445">
        <f t="shared" si="222"/>
        <v>0</v>
      </c>
      <c r="Q1773" s="445">
        <f t="shared" si="223"/>
        <v>0</v>
      </c>
      <c r="R1773" s="415" t="str">
        <f t="shared" si="224"/>
        <v>Leer</v>
      </c>
      <c r="S1773" s="445">
        <f>IF('Angaben KH-Standort'!D$29='A4'!D1773,IF('Angaben KH-Standort'!E$29="Ja",1,0),0)</f>
        <v>0</v>
      </c>
      <c r="T1773" s="445">
        <f>IF('Angaben KH-Standort'!D$30='A4'!D1773,IF('Angaben KH-Standort'!E$30="Ja",1,0),0)</f>
        <v>0</v>
      </c>
      <c r="U1773" s="445">
        <f>IF('Angaben KH-Standort'!D$31='A4'!D1773,IF('Angaben KH-Standort'!E$31="Ja",1,0),0)</f>
        <v>0</v>
      </c>
    </row>
    <row r="1774" spans="2:21" ht="15" customHeight="1" x14ac:dyDescent="0.3">
      <c r="B1774" s="70" t="str">
        <f t="shared" si="219"/>
        <v>!!!</v>
      </c>
      <c r="C1774" s="265" t="str">
        <f>IF(ISERROR(IF(LEN(E1774)&gt;0,VLOOKUP(TEXT($E1774,0),'Angaben Stationen'!$E$14:$J$213,5,0),"")),"?",IF(LEN(E1774)&gt;0,VLOOKUP(TEXT($E1774,0),'Angaben Stationen'!$E$14:$J$213,5,0),""))</f>
        <v/>
      </c>
      <c r="D1774" s="232" t="str">
        <f>IF(ISERROR(IF(LEN(E1774)&gt;0,VLOOKUP(TEXT($E1774,0),'Angaben Stationen'!$E$14:$J$213,6,0),"")),"STATION IST NICHT VORHANDEN",IF(LEN(E1774)&gt;0,VLOOKUP(TEXT($E1774,0),'Angaben Stationen'!$E$14:$J$213,6,0),""))</f>
        <v/>
      </c>
      <c r="E1774" s="287"/>
      <c r="F1774" s="234"/>
      <c r="G1774" s="234"/>
      <c r="H1774" s="263"/>
      <c r="I1774" s="169"/>
      <c r="K1774" s="445" t="str">
        <f t="shared" si="220"/>
        <v>Leer</v>
      </c>
      <c r="L1774" s="445" t="str">
        <f>VLOOKUP($D1774,{"29 - Psychiatrie (Erwachsene)","BGI";"297 - stationsäquivalente Behandlung in der Erwachsenenpsychiatrie (29)","BGI";"30 - Kinder- und Jugendpsychiatrie","BGII";"307 - stationsäquivalente Behandlung in der Kinder- und Jugendpsychiatrie (30)","BGII";"31 - Psychosomatik","BGI";"","Leer"},2,0)</f>
        <v>Leer</v>
      </c>
      <c r="M1774" s="445">
        <f t="shared" si="217"/>
        <v>0</v>
      </c>
      <c r="N1774" s="445">
        <f t="shared" si="218"/>
        <v>0</v>
      </c>
      <c r="O1774" s="445">
        <f t="shared" si="221"/>
        <v>0</v>
      </c>
      <c r="P1774" s="445">
        <f t="shared" si="222"/>
        <v>0</v>
      </c>
      <c r="Q1774" s="445">
        <f t="shared" si="223"/>
        <v>0</v>
      </c>
      <c r="R1774" s="415" t="str">
        <f t="shared" si="224"/>
        <v>Leer</v>
      </c>
      <c r="S1774" s="445">
        <f>IF('Angaben KH-Standort'!D$29='A4'!D1774,IF('Angaben KH-Standort'!E$29="Ja",1,0),0)</f>
        <v>0</v>
      </c>
      <c r="T1774" s="445">
        <f>IF('Angaben KH-Standort'!D$30='A4'!D1774,IF('Angaben KH-Standort'!E$30="Ja",1,0),0)</f>
        <v>0</v>
      </c>
      <c r="U1774" s="445">
        <f>IF('Angaben KH-Standort'!D$31='A4'!D1774,IF('Angaben KH-Standort'!E$31="Ja",1,0),0)</f>
        <v>0</v>
      </c>
    </row>
    <row r="1775" spans="2:21" ht="15" customHeight="1" x14ac:dyDescent="0.3">
      <c r="B1775" s="70" t="str">
        <f t="shared" si="219"/>
        <v>!!!</v>
      </c>
      <c r="C1775" s="265" t="str">
        <f>IF(ISERROR(IF(LEN(E1775)&gt;0,VLOOKUP(TEXT($E1775,0),'Angaben Stationen'!$E$14:$J$213,5,0),"")),"?",IF(LEN(E1775)&gt;0,VLOOKUP(TEXT($E1775,0),'Angaben Stationen'!$E$14:$J$213,5,0),""))</f>
        <v/>
      </c>
      <c r="D1775" s="232" t="str">
        <f>IF(ISERROR(IF(LEN(E1775)&gt;0,VLOOKUP(TEXT($E1775,0),'Angaben Stationen'!$E$14:$J$213,6,0),"")),"STATION IST NICHT VORHANDEN",IF(LEN(E1775)&gt;0,VLOOKUP(TEXT($E1775,0),'Angaben Stationen'!$E$14:$J$213,6,0),""))</f>
        <v/>
      </c>
      <c r="E1775" s="287"/>
      <c r="F1775" s="234"/>
      <c r="G1775" s="234"/>
      <c r="H1775" s="263"/>
      <c r="I1775" s="169"/>
      <c r="K1775" s="445" t="str">
        <f t="shared" si="220"/>
        <v>Leer</v>
      </c>
      <c r="L1775" s="445" t="str">
        <f>VLOOKUP($D1775,{"29 - Psychiatrie (Erwachsene)","BGI";"297 - stationsäquivalente Behandlung in der Erwachsenenpsychiatrie (29)","BGI";"30 - Kinder- und Jugendpsychiatrie","BGII";"307 - stationsäquivalente Behandlung in der Kinder- und Jugendpsychiatrie (30)","BGII";"31 - Psychosomatik","BGI";"","Leer"},2,0)</f>
        <v>Leer</v>
      </c>
      <c r="M1775" s="445">
        <f t="shared" si="217"/>
        <v>0</v>
      </c>
      <c r="N1775" s="445">
        <f t="shared" si="218"/>
        <v>0</v>
      </c>
      <c r="O1775" s="445">
        <f t="shared" si="221"/>
        <v>0</v>
      </c>
      <c r="P1775" s="445">
        <f t="shared" si="222"/>
        <v>0</v>
      </c>
      <c r="Q1775" s="445">
        <f t="shared" si="223"/>
        <v>0</v>
      </c>
      <c r="R1775" s="415" t="str">
        <f t="shared" si="224"/>
        <v>Leer</v>
      </c>
      <c r="S1775" s="445">
        <f>IF('Angaben KH-Standort'!D$29='A4'!D1775,IF('Angaben KH-Standort'!E$29="Ja",1,0),0)</f>
        <v>0</v>
      </c>
      <c r="T1775" s="445">
        <f>IF('Angaben KH-Standort'!D$30='A4'!D1775,IF('Angaben KH-Standort'!E$30="Ja",1,0),0)</f>
        <v>0</v>
      </c>
      <c r="U1775" s="445">
        <f>IF('Angaben KH-Standort'!D$31='A4'!D1775,IF('Angaben KH-Standort'!E$31="Ja",1,0),0)</f>
        <v>0</v>
      </c>
    </row>
    <row r="1776" spans="2:21" ht="15" customHeight="1" x14ac:dyDescent="0.3">
      <c r="B1776" s="70" t="str">
        <f t="shared" si="219"/>
        <v>!!!</v>
      </c>
      <c r="C1776" s="265" t="str">
        <f>IF(ISERROR(IF(LEN(E1776)&gt;0,VLOOKUP(TEXT($E1776,0),'Angaben Stationen'!$E$14:$J$213,5,0),"")),"?",IF(LEN(E1776)&gt;0,VLOOKUP(TEXT($E1776,0),'Angaben Stationen'!$E$14:$J$213,5,0),""))</f>
        <v/>
      </c>
      <c r="D1776" s="232" t="str">
        <f>IF(ISERROR(IF(LEN(E1776)&gt;0,VLOOKUP(TEXT($E1776,0),'Angaben Stationen'!$E$14:$J$213,6,0),"")),"STATION IST NICHT VORHANDEN",IF(LEN(E1776)&gt;0,VLOOKUP(TEXT($E1776,0),'Angaben Stationen'!$E$14:$J$213,6,0),""))</f>
        <v/>
      </c>
      <c r="E1776" s="287"/>
      <c r="F1776" s="234"/>
      <c r="G1776" s="234"/>
      <c r="H1776" s="263"/>
      <c r="I1776" s="169"/>
      <c r="K1776" s="445" t="str">
        <f t="shared" si="220"/>
        <v>Leer</v>
      </c>
      <c r="L1776" s="445" t="str">
        <f>VLOOKUP($D1776,{"29 - Psychiatrie (Erwachsene)","BGI";"297 - stationsäquivalente Behandlung in der Erwachsenenpsychiatrie (29)","BGI";"30 - Kinder- und Jugendpsychiatrie","BGII";"307 - stationsäquivalente Behandlung in der Kinder- und Jugendpsychiatrie (30)","BGII";"31 - Psychosomatik","BGI";"","Leer"},2,0)</f>
        <v>Leer</v>
      </c>
      <c r="M1776" s="445">
        <f t="shared" si="217"/>
        <v>0</v>
      </c>
      <c r="N1776" s="445">
        <f t="shared" si="218"/>
        <v>0</v>
      </c>
      <c r="O1776" s="445">
        <f t="shared" si="221"/>
        <v>0</v>
      </c>
      <c r="P1776" s="445">
        <f t="shared" si="222"/>
        <v>0</v>
      </c>
      <c r="Q1776" s="445">
        <f t="shared" si="223"/>
        <v>0</v>
      </c>
      <c r="R1776" s="415" t="str">
        <f t="shared" si="224"/>
        <v>Leer</v>
      </c>
      <c r="S1776" s="445">
        <f>IF('Angaben KH-Standort'!D$29='A4'!D1776,IF('Angaben KH-Standort'!E$29="Ja",1,0),0)</f>
        <v>0</v>
      </c>
      <c r="T1776" s="445">
        <f>IF('Angaben KH-Standort'!D$30='A4'!D1776,IF('Angaben KH-Standort'!E$30="Ja",1,0),0)</f>
        <v>0</v>
      </c>
      <c r="U1776" s="445">
        <f>IF('Angaben KH-Standort'!D$31='A4'!D1776,IF('Angaben KH-Standort'!E$31="Ja",1,0),0)</f>
        <v>0</v>
      </c>
    </row>
    <row r="1777" spans="2:21" ht="15" customHeight="1" x14ac:dyDescent="0.3">
      <c r="B1777" s="70" t="str">
        <f t="shared" si="219"/>
        <v>!!!</v>
      </c>
      <c r="C1777" s="265" t="str">
        <f>IF(ISERROR(IF(LEN(E1777)&gt;0,VLOOKUP(TEXT($E1777,0),'Angaben Stationen'!$E$14:$J$213,5,0),"")),"?",IF(LEN(E1777)&gt;0,VLOOKUP(TEXT($E1777,0),'Angaben Stationen'!$E$14:$J$213,5,0),""))</f>
        <v/>
      </c>
      <c r="D1777" s="232" t="str">
        <f>IF(ISERROR(IF(LEN(E1777)&gt;0,VLOOKUP(TEXT($E1777,0),'Angaben Stationen'!$E$14:$J$213,6,0),"")),"STATION IST NICHT VORHANDEN",IF(LEN(E1777)&gt;0,VLOOKUP(TEXT($E1777,0),'Angaben Stationen'!$E$14:$J$213,6,0),""))</f>
        <v/>
      </c>
      <c r="E1777" s="287"/>
      <c r="F1777" s="234"/>
      <c r="G1777" s="234"/>
      <c r="H1777" s="263"/>
      <c r="I1777" s="169"/>
      <c r="K1777" s="445" t="str">
        <f t="shared" si="220"/>
        <v>Leer</v>
      </c>
      <c r="L1777" s="445" t="str">
        <f>VLOOKUP($D1777,{"29 - Psychiatrie (Erwachsene)","BGI";"297 - stationsäquivalente Behandlung in der Erwachsenenpsychiatrie (29)","BGI";"30 - Kinder- und Jugendpsychiatrie","BGII";"307 - stationsäquivalente Behandlung in der Kinder- und Jugendpsychiatrie (30)","BGII";"31 - Psychosomatik","BGI";"","Leer"},2,0)</f>
        <v>Leer</v>
      </c>
      <c r="M1777" s="445">
        <f t="shared" si="217"/>
        <v>0</v>
      </c>
      <c r="N1777" s="445">
        <f t="shared" si="218"/>
        <v>0</v>
      </c>
      <c r="O1777" s="445">
        <f t="shared" si="221"/>
        <v>0</v>
      </c>
      <c r="P1777" s="445">
        <f t="shared" si="222"/>
        <v>0</v>
      </c>
      <c r="Q1777" s="445">
        <f t="shared" si="223"/>
        <v>0</v>
      </c>
      <c r="R1777" s="415" t="str">
        <f t="shared" si="224"/>
        <v>Leer</v>
      </c>
      <c r="S1777" s="445">
        <f>IF('Angaben KH-Standort'!D$29='A4'!D1777,IF('Angaben KH-Standort'!E$29="Ja",1,0),0)</f>
        <v>0</v>
      </c>
      <c r="T1777" s="445">
        <f>IF('Angaben KH-Standort'!D$30='A4'!D1777,IF('Angaben KH-Standort'!E$30="Ja",1,0),0)</f>
        <v>0</v>
      </c>
      <c r="U1777" s="445">
        <f>IF('Angaben KH-Standort'!D$31='A4'!D1777,IF('Angaben KH-Standort'!E$31="Ja",1,0),0)</f>
        <v>0</v>
      </c>
    </row>
    <row r="1778" spans="2:21" ht="15" customHeight="1" x14ac:dyDescent="0.3">
      <c r="B1778" s="70" t="str">
        <f t="shared" si="219"/>
        <v>!!!</v>
      </c>
      <c r="C1778" s="265" t="str">
        <f>IF(ISERROR(IF(LEN(E1778)&gt;0,VLOOKUP(TEXT($E1778,0),'Angaben Stationen'!$E$14:$J$213,5,0),"")),"?",IF(LEN(E1778)&gt;0,VLOOKUP(TEXT($E1778,0),'Angaben Stationen'!$E$14:$J$213,5,0),""))</f>
        <v/>
      </c>
      <c r="D1778" s="232" t="str">
        <f>IF(ISERROR(IF(LEN(E1778)&gt;0,VLOOKUP(TEXT($E1778,0),'Angaben Stationen'!$E$14:$J$213,6,0),"")),"STATION IST NICHT VORHANDEN",IF(LEN(E1778)&gt;0,VLOOKUP(TEXT($E1778,0),'Angaben Stationen'!$E$14:$J$213,6,0),""))</f>
        <v/>
      </c>
      <c r="E1778" s="287"/>
      <c r="F1778" s="234"/>
      <c r="G1778" s="234"/>
      <c r="H1778" s="263"/>
      <c r="I1778" s="169"/>
      <c r="K1778" s="445" t="str">
        <f t="shared" si="220"/>
        <v>Leer</v>
      </c>
      <c r="L1778" s="445" t="str">
        <f>VLOOKUP($D1778,{"29 - Psychiatrie (Erwachsene)","BGI";"297 - stationsäquivalente Behandlung in der Erwachsenenpsychiatrie (29)","BGI";"30 - Kinder- und Jugendpsychiatrie","BGII";"307 - stationsäquivalente Behandlung in der Kinder- und Jugendpsychiatrie (30)","BGII";"31 - Psychosomatik","BGI";"","Leer"},2,0)</f>
        <v>Leer</v>
      </c>
      <c r="M1778" s="445">
        <f t="shared" si="217"/>
        <v>0</v>
      </c>
      <c r="N1778" s="445">
        <f t="shared" si="218"/>
        <v>0</v>
      </c>
      <c r="O1778" s="445">
        <f t="shared" si="221"/>
        <v>0</v>
      </c>
      <c r="P1778" s="445">
        <f t="shared" si="222"/>
        <v>0</v>
      </c>
      <c r="Q1778" s="445">
        <f t="shared" si="223"/>
        <v>0</v>
      </c>
      <c r="R1778" s="415" t="str">
        <f t="shared" si="224"/>
        <v>Leer</v>
      </c>
      <c r="S1778" s="445">
        <f>IF('Angaben KH-Standort'!D$29='A4'!D1778,IF('Angaben KH-Standort'!E$29="Ja",1,0),0)</f>
        <v>0</v>
      </c>
      <c r="T1778" s="445">
        <f>IF('Angaben KH-Standort'!D$30='A4'!D1778,IF('Angaben KH-Standort'!E$30="Ja",1,0),0)</f>
        <v>0</v>
      </c>
      <c r="U1778" s="445">
        <f>IF('Angaben KH-Standort'!D$31='A4'!D1778,IF('Angaben KH-Standort'!E$31="Ja",1,0),0)</f>
        <v>0</v>
      </c>
    </row>
    <row r="1779" spans="2:21" ht="15" customHeight="1" x14ac:dyDescent="0.3">
      <c r="B1779" s="70" t="str">
        <f t="shared" si="219"/>
        <v>!!!</v>
      </c>
      <c r="C1779" s="265" t="str">
        <f>IF(ISERROR(IF(LEN(E1779)&gt;0,VLOOKUP(TEXT($E1779,0),'Angaben Stationen'!$E$14:$J$213,5,0),"")),"?",IF(LEN(E1779)&gt;0,VLOOKUP(TEXT($E1779,0),'Angaben Stationen'!$E$14:$J$213,5,0),""))</f>
        <v/>
      </c>
      <c r="D1779" s="232" t="str">
        <f>IF(ISERROR(IF(LEN(E1779)&gt;0,VLOOKUP(TEXT($E1779,0),'Angaben Stationen'!$E$14:$J$213,6,0),"")),"STATION IST NICHT VORHANDEN",IF(LEN(E1779)&gt;0,VLOOKUP(TEXT($E1779,0),'Angaben Stationen'!$E$14:$J$213,6,0),""))</f>
        <v/>
      </c>
      <c r="E1779" s="287"/>
      <c r="F1779" s="234"/>
      <c r="G1779" s="234"/>
      <c r="H1779" s="263"/>
      <c r="I1779" s="169"/>
      <c r="K1779" s="445" t="str">
        <f t="shared" si="220"/>
        <v>Leer</v>
      </c>
      <c r="L1779" s="445" t="str">
        <f>VLOOKUP($D1779,{"29 - Psychiatrie (Erwachsene)","BGI";"297 - stationsäquivalente Behandlung in der Erwachsenenpsychiatrie (29)","BGI";"30 - Kinder- und Jugendpsychiatrie","BGII";"307 - stationsäquivalente Behandlung in der Kinder- und Jugendpsychiatrie (30)","BGII";"31 - Psychosomatik","BGI";"","Leer"},2,0)</f>
        <v>Leer</v>
      </c>
      <c r="M1779" s="445">
        <f t="shared" si="217"/>
        <v>0</v>
      </c>
      <c r="N1779" s="445">
        <f t="shared" si="218"/>
        <v>0</v>
      </c>
      <c r="O1779" s="445">
        <f t="shared" si="221"/>
        <v>0</v>
      </c>
      <c r="P1779" s="445">
        <f t="shared" si="222"/>
        <v>0</v>
      </c>
      <c r="Q1779" s="445">
        <f t="shared" si="223"/>
        <v>0</v>
      </c>
      <c r="R1779" s="415" t="str">
        <f t="shared" si="224"/>
        <v>Leer</v>
      </c>
      <c r="S1779" s="445">
        <f>IF('Angaben KH-Standort'!D$29='A4'!D1779,IF('Angaben KH-Standort'!E$29="Ja",1,0),0)</f>
        <v>0</v>
      </c>
      <c r="T1779" s="445">
        <f>IF('Angaben KH-Standort'!D$30='A4'!D1779,IF('Angaben KH-Standort'!E$30="Ja",1,0),0)</f>
        <v>0</v>
      </c>
      <c r="U1779" s="445">
        <f>IF('Angaben KH-Standort'!D$31='A4'!D1779,IF('Angaben KH-Standort'!E$31="Ja",1,0),0)</f>
        <v>0</v>
      </c>
    </row>
    <row r="1780" spans="2:21" ht="15" customHeight="1" x14ac:dyDescent="0.3">
      <c r="B1780" s="70" t="str">
        <f t="shared" si="219"/>
        <v>!!!</v>
      </c>
      <c r="C1780" s="265" t="str">
        <f>IF(ISERROR(IF(LEN(E1780)&gt;0,VLOOKUP(TEXT($E1780,0),'Angaben Stationen'!$E$14:$J$213,5,0),"")),"?",IF(LEN(E1780)&gt;0,VLOOKUP(TEXT($E1780,0),'Angaben Stationen'!$E$14:$J$213,5,0),""))</f>
        <v/>
      </c>
      <c r="D1780" s="232" t="str">
        <f>IF(ISERROR(IF(LEN(E1780)&gt;0,VLOOKUP(TEXT($E1780,0),'Angaben Stationen'!$E$14:$J$213,6,0),"")),"STATION IST NICHT VORHANDEN",IF(LEN(E1780)&gt;0,VLOOKUP(TEXT($E1780,0),'Angaben Stationen'!$E$14:$J$213,6,0),""))</f>
        <v/>
      </c>
      <c r="E1780" s="287"/>
      <c r="F1780" s="234"/>
      <c r="G1780" s="234"/>
      <c r="H1780" s="263"/>
      <c r="I1780" s="169"/>
      <c r="K1780" s="445" t="str">
        <f t="shared" si="220"/>
        <v>Leer</v>
      </c>
      <c r="L1780" s="445" t="str">
        <f>VLOOKUP($D1780,{"29 - Psychiatrie (Erwachsene)","BGI";"297 - stationsäquivalente Behandlung in der Erwachsenenpsychiatrie (29)","BGI";"30 - Kinder- und Jugendpsychiatrie","BGII";"307 - stationsäquivalente Behandlung in der Kinder- und Jugendpsychiatrie (30)","BGII";"31 - Psychosomatik","BGI";"","Leer"},2,0)</f>
        <v>Leer</v>
      </c>
      <c r="M1780" s="445">
        <f t="shared" si="217"/>
        <v>0</v>
      </c>
      <c r="N1780" s="445">
        <f t="shared" si="218"/>
        <v>0</v>
      </c>
      <c r="O1780" s="445">
        <f t="shared" si="221"/>
        <v>0</v>
      </c>
      <c r="P1780" s="445">
        <f t="shared" si="222"/>
        <v>0</v>
      </c>
      <c r="Q1780" s="445">
        <f t="shared" si="223"/>
        <v>0</v>
      </c>
      <c r="R1780" s="415" t="str">
        <f t="shared" si="224"/>
        <v>Leer</v>
      </c>
      <c r="S1780" s="445">
        <f>IF('Angaben KH-Standort'!D$29='A4'!D1780,IF('Angaben KH-Standort'!E$29="Ja",1,0),0)</f>
        <v>0</v>
      </c>
      <c r="T1780" s="445">
        <f>IF('Angaben KH-Standort'!D$30='A4'!D1780,IF('Angaben KH-Standort'!E$30="Ja",1,0),0)</f>
        <v>0</v>
      </c>
      <c r="U1780" s="445">
        <f>IF('Angaben KH-Standort'!D$31='A4'!D1780,IF('Angaben KH-Standort'!E$31="Ja",1,0),0)</f>
        <v>0</v>
      </c>
    </row>
    <row r="1781" spans="2:21" ht="15" customHeight="1" x14ac:dyDescent="0.3">
      <c r="B1781" s="70" t="str">
        <f t="shared" si="219"/>
        <v>!!!</v>
      </c>
      <c r="C1781" s="265" t="str">
        <f>IF(ISERROR(IF(LEN(E1781)&gt;0,VLOOKUP(TEXT($E1781,0),'Angaben Stationen'!$E$14:$J$213,5,0),"")),"?",IF(LEN(E1781)&gt;0,VLOOKUP(TEXT($E1781,0),'Angaben Stationen'!$E$14:$J$213,5,0),""))</f>
        <v/>
      </c>
      <c r="D1781" s="232" t="str">
        <f>IF(ISERROR(IF(LEN(E1781)&gt;0,VLOOKUP(TEXT($E1781,0),'Angaben Stationen'!$E$14:$J$213,6,0),"")),"STATION IST NICHT VORHANDEN",IF(LEN(E1781)&gt;0,VLOOKUP(TEXT($E1781,0),'Angaben Stationen'!$E$14:$J$213,6,0),""))</f>
        <v/>
      </c>
      <c r="E1781" s="287"/>
      <c r="F1781" s="234"/>
      <c r="G1781" s="234"/>
      <c r="H1781" s="263"/>
      <c r="I1781" s="169"/>
      <c r="K1781" s="445" t="str">
        <f t="shared" si="220"/>
        <v>Leer</v>
      </c>
      <c r="L1781" s="445" t="str">
        <f>VLOOKUP($D1781,{"29 - Psychiatrie (Erwachsene)","BGI";"297 - stationsäquivalente Behandlung in der Erwachsenenpsychiatrie (29)","BGI";"30 - Kinder- und Jugendpsychiatrie","BGII";"307 - stationsäquivalente Behandlung in der Kinder- und Jugendpsychiatrie (30)","BGII";"31 - Psychosomatik","BGI";"","Leer"},2,0)</f>
        <v>Leer</v>
      </c>
      <c r="M1781" s="445">
        <f t="shared" si="217"/>
        <v>0</v>
      </c>
      <c r="N1781" s="445">
        <f t="shared" si="218"/>
        <v>0</v>
      </c>
      <c r="O1781" s="445">
        <f t="shared" si="221"/>
        <v>0</v>
      </c>
      <c r="P1781" s="445">
        <f t="shared" si="222"/>
        <v>0</v>
      </c>
      <c r="Q1781" s="445">
        <f t="shared" si="223"/>
        <v>0</v>
      </c>
      <c r="R1781" s="415" t="str">
        <f t="shared" si="224"/>
        <v>Leer</v>
      </c>
      <c r="S1781" s="445">
        <f>IF('Angaben KH-Standort'!D$29='A4'!D1781,IF('Angaben KH-Standort'!E$29="Ja",1,0),0)</f>
        <v>0</v>
      </c>
      <c r="T1781" s="445">
        <f>IF('Angaben KH-Standort'!D$30='A4'!D1781,IF('Angaben KH-Standort'!E$30="Ja",1,0),0)</f>
        <v>0</v>
      </c>
      <c r="U1781" s="445">
        <f>IF('Angaben KH-Standort'!D$31='A4'!D1781,IF('Angaben KH-Standort'!E$31="Ja",1,0),0)</f>
        <v>0</v>
      </c>
    </row>
    <row r="1782" spans="2:21" ht="15" customHeight="1" x14ac:dyDescent="0.3">
      <c r="B1782" s="70" t="str">
        <f t="shared" si="219"/>
        <v>!!!</v>
      </c>
      <c r="C1782" s="265" t="str">
        <f>IF(ISERROR(IF(LEN(E1782)&gt;0,VLOOKUP(TEXT($E1782,0),'Angaben Stationen'!$E$14:$J$213,5,0),"")),"?",IF(LEN(E1782)&gt;0,VLOOKUP(TEXT($E1782,0),'Angaben Stationen'!$E$14:$J$213,5,0),""))</f>
        <v/>
      </c>
      <c r="D1782" s="232" t="str">
        <f>IF(ISERROR(IF(LEN(E1782)&gt;0,VLOOKUP(TEXT($E1782,0),'Angaben Stationen'!$E$14:$J$213,6,0),"")),"STATION IST NICHT VORHANDEN",IF(LEN(E1782)&gt;0,VLOOKUP(TEXT($E1782,0),'Angaben Stationen'!$E$14:$J$213,6,0),""))</f>
        <v/>
      </c>
      <c r="E1782" s="287"/>
      <c r="F1782" s="234"/>
      <c r="G1782" s="234"/>
      <c r="H1782" s="263"/>
      <c r="I1782" s="169"/>
      <c r="K1782" s="445" t="str">
        <f t="shared" si="220"/>
        <v>Leer</v>
      </c>
      <c r="L1782" s="445" t="str">
        <f>VLOOKUP($D1782,{"29 - Psychiatrie (Erwachsene)","BGI";"297 - stationsäquivalente Behandlung in der Erwachsenenpsychiatrie (29)","BGI";"30 - Kinder- und Jugendpsychiatrie","BGII";"307 - stationsäquivalente Behandlung in der Kinder- und Jugendpsychiatrie (30)","BGII";"31 - Psychosomatik","BGI";"","Leer"},2,0)</f>
        <v>Leer</v>
      </c>
      <c r="M1782" s="445">
        <f t="shared" si="217"/>
        <v>0</v>
      </c>
      <c r="N1782" s="445">
        <f t="shared" si="218"/>
        <v>0</v>
      </c>
      <c r="O1782" s="445">
        <f t="shared" si="221"/>
        <v>0</v>
      </c>
      <c r="P1782" s="445">
        <f t="shared" si="222"/>
        <v>0</v>
      </c>
      <c r="Q1782" s="445">
        <f t="shared" si="223"/>
        <v>0</v>
      </c>
      <c r="R1782" s="415" t="str">
        <f t="shared" si="224"/>
        <v>Leer</v>
      </c>
      <c r="S1782" s="445">
        <f>IF('Angaben KH-Standort'!D$29='A4'!D1782,IF('Angaben KH-Standort'!E$29="Ja",1,0),0)</f>
        <v>0</v>
      </c>
      <c r="T1782" s="445">
        <f>IF('Angaben KH-Standort'!D$30='A4'!D1782,IF('Angaben KH-Standort'!E$30="Ja",1,0),0)</f>
        <v>0</v>
      </c>
      <c r="U1782" s="445">
        <f>IF('Angaben KH-Standort'!D$31='A4'!D1782,IF('Angaben KH-Standort'!E$31="Ja",1,0),0)</f>
        <v>0</v>
      </c>
    </row>
    <row r="1783" spans="2:21" ht="15" customHeight="1" x14ac:dyDescent="0.3">
      <c r="B1783" s="70" t="str">
        <f t="shared" si="219"/>
        <v>!!!</v>
      </c>
      <c r="C1783" s="265" t="str">
        <f>IF(ISERROR(IF(LEN(E1783)&gt;0,VLOOKUP(TEXT($E1783,0),'Angaben Stationen'!$E$14:$J$213,5,0),"")),"?",IF(LEN(E1783)&gt;0,VLOOKUP(TEXT($E1783,0),'Angaben Stationen'!$E$14:$J$213,5,0),""))</f>
        <v/>
      </c>
      <c r="D1783" s="232" t="str">
        <f>IF(ISERROR(IF(LEN(E1783)&gt;0,VLOOKUP(TEXT($E1783,0),'Angaben Stationen'!$E$14:$J$213,6,0),"")),"STATION IST NICHT VORHANDEN",IF(LEN(E1783)&gt;0,VLOOKUP(TEXT($E1783,0),'Angaben Stationen'!$E$14:$J$213,6,0),""))</f>
        <v/>
      </c>
      <c r="E1783" s="287"/>
      <c r="F1783" s="234"/>
      <c r="G1783" s="234"/>
      <c r="H1783" s="263"/>
      <c r="I1783" s="169"/>
      <c r="K1783" s="445" t="str">
        <f t="shared" si="220"/>
        <v>Leer</v>
      </c>
      <c r="L1783" s="445" t="str">
        <f>VLOOKUP($D1783,{"29 - Psychiatrie (Erwachsene)","BGI";"297 - stationsäquivalente Behandlung in der Erwachsenenpsychiatrie (29)","BGI";"30 - Kinder- und Jugendpsychiatrie","BGII";"307 - stationsäquivalente Behandlung in der Kinder- und Jugendpsychiatrie (30)","BGII";"31 - Psychosomatik","BGI";"","Leer"},2,0)</f>
        <v>Leer</v>
      </c>
      <c r="M1783" s="445">
        <f t="shared" si="217"/>
        <v>0</v>
      </c>
      <c r="N1783" s="445">
        <f t="shared" si="218"/>
        <v>0</v>
      </c>
      <c r="O1783" s="445">
        <f t="shared" si="221"/>
        <v>0</v>
      </c>
      <c r="P1783" s="445">
        <f t="shared" si="222"/>
        <v>0</v>
      </c>
      <c r="Q1783" s="445">
        <f t="shared" si="223"/>
        <v>0</v>
      </c>
      <c r="R1783" s="415" t="str">
        <f t="shared" si="224"/>
        <v>Leer</v>
      </c>
      <c r="S1783" s="445">
        <f>IF('Angaben KH-Standort'!D$29='A4'!D1783,IF('Angaben KH-Standort'!E$29="Ja",1,0),0)</f>
        <v>0</v>
      </c>
      <c r="T1783" s="445">
        <f>IF('Angaben KH-Standort'!D$30='A4'!D1783,IF('Angaben KH-Standort'!E$30="Ja",1,0),0)</f>
        <v>0</v>
      </c>
      <c r="U1783" s="445">
        <f>IF('Angaben KH-Standort'!D$31='A4'!D1783,IF('Angaben KH-Standort'!E$31="Ja",1,0),0)</f>
        <v>0</v>
      </c>
    </row>
    <row r="1784" spans="2:21" ht="15" customHeight="1" x14ac:dyDescent="0.3">
      <c r="B1784" s="70" t="str">
        <f t="shared" si="219"/>
        <v>!!!</v>
      </c>
      <c r="C1784" s="265" t="str">
        <f>IF(ISERROR(IF(LEN(E1784)&gt;0,VLOOKUP(TEXT($E1784,0),'Angaben Stationen'!$E$14:$J$213,5,0),"")),"?",IF(LEN(E1784)&gt;0,VLOOKUP(TEXT($E1784,0),'Angaben Stationen'!$E$14:$J$213,5,0),""))</f>
        <v/>
      </c>
      <c r="D1784" s="232" t="str">
        <f>IF(ISERROR(IF(LEN(E1784)&gt;0,VLOOKUP(TEXT($E1784,0),'Angaben Stationen'!$E$14:$J$213,6,0),"")),"STATION IST NICHT VORHANDEN",IF(LEN(E1784)&gt;0,VLOOKUP(TEXT($E1784,0),'Angaben Stationen'!$E$14:$J$213,6,0),""))</f>
        <v/>
      </c>
      <c r="E1784" s="287"/>
      <c r="F1784" s="234"/>
      <c r="G1784" s="234"/>
      <c r="H1784" s="263"/>
      <c r="I1784" s="169"/>
      <c r="K1784" s="445" t="str">
        <f t="shared" si="220"/>
        <v>Leer</v>
      </c>
      <c r="L1784" s="445" t="str">
        <f>VLOOKUP($D1784,{"29 - Psychiatrie (Erwachsene)","BGI";"297 - stationsäquivalente Behandlung in der Erwachsenenpsychiatrie (29)","BGI";"30 - Kinder- und Jugendpsychiatrie","BGII";"307 - stationsäquivalente Behandlung in der Kinder- und Jugendpsychiatrie (30)","BGII";"31 - Psychosomatik","BGI";"","Leer"},2,0)</f>
        <v>Leer</v>
      </c>
      <c r="M1784" s="445">
        <f t="shared" si="217"/>
        <v>0</v>
      </c>
      <c r="N1784" s="445">
        <f t="shared" si="218"/>
        <v>0</v>
      </c>
      <c r="O1784" s="445">
        <f t="shared" si="221"/>
        <v>0</v>
      </c>
      <c r="P1784" s="445">
        <f t="shared" si="222"/>
        <v>0</v>
      </c>
      <c r="Q1784" s="445">
        <f t="shared" si="223"/>
        <v>0</v>
      </c>
      <c r="R1784" s="415" t="str">
        <f t="shared" si="224"/>
        <v>Leer</v>
      </c>
      <c r="S1784" s="445">
        <f>IF('Angaben KH-Standort'!D$29='A4'!D1784,IF('Angaben KH-Standort'!E$29="Ja",1,0),0)</f>
        <v>0</v>
      </c>
      <c r="T1784" s="445">
        <f>IF('Angaben KH-Standort'!D$30='A4'!D1784,IF('Angaben KH-Standort'!E$30="Ja",1,0),0)</f>
        <v>0</v>
      </c>
      <c r="U1784" s="445">
        <f>IF('Angaben KH-Standort'!D$31='A4'!D1784,IF('Angaben KH-Standort'!E$31="Ja",1,0),0)</f>
        <v>0</v>
      </c>
    </row>
    <row r="1785" spans="2:21" ht="15" customHeight="1" x14ac:dyDescent="0.3">
      <c r="B1785" s="70" t="str">
        <f t="shared" si="219"/>
        <v>!!!</v>
      </c>
      <c r="C1785" s="265" t="str">
        <f>IF(ISERROR(IF(LEN(E1785)&gt;0,VLOOKUP(TEXT($E1785,0),'Angaben Stationen'!$E$14:$J$213,5,0),"")),"?",IF(LEN(E1785)&gt;0,VLOOKUP(TEXT($E1785,0),'Angaben Stationen'!$E$14:$J$213,5,0),""))</f>
        <v/>
      </c>
      <c r="D1785" s="232" t="str">
        <f>IF(ISERROR(IF(LEN(E1785)&gt;0,VLOOKUP(TEXT($E1785,0),'Angaben Stationen'!$E$14:$J$213,6,0),"")),"STATION IST NICHT VORHANDEN",IF(LEN(E1785)&gt;0,VLOOKUP(TEXT($E1785,0),'Angaben Stationen'!$E$14:$J$213,6,0),""))</f>
        <v/>
      </c>
      <c r="E1785" s="287"/>
      <c r="F1785" s="234"/>
      <c r="G1785" s="234"/>
      <c r="H1785" s="263"/>
      <c r="I1785" s="169"/>
      <c r="K1785" s="445" t="str">
        <f t="shared" si="220"/>
        <v>Leer</v>
      </c>
      <c r="L1785" s="445" t="str">
        <f>VLOOKUP($D1785,{"29 - Psychiatrie (Erwachsene)","BGI";"297 - stationsäquivalente Behandlung in der Erwachsenenpsychiatrie (29)","BGI";"30 - Kinder- und Jugendpsychiatrie","BGII";"307 - stationsäquivalente Behandlung in der Kinder- und Jugendpsychiatrie (30)","BGII";"31 - Psychosomatik","BGI";"","Leer"},2,0)</f>
        <v>Leer</v>
      </c>
      <c r="M1785" s="445">
        <f t="shared" si="217"/>
        <v>0</v>
      </c>
      <c r="N1785" s="445">
        <f t="shared" si="218"/>
        <v>0</v>
      </c>
      <c r="O1785" s="445">
        <f t="shared" si="221"/>
        <v>0</v>
      </c>
      <c r="P1785" s="445">
        <f t="shared" si="222"/>
        <v>0</v>
      </c>
      <c r="Q1785" s="445">
        <f t="shared" si="223"/>
        <v>0</v>
      </c>
      <c r="R1785" s="415" t="str">
        <f t="shared" si="224"/>
        <v>Leer</v>
      </c>
      <c r="S1785" s="445">
        <f>IF('Angaben KH-Standort'!D$29='A4'!D1785,IF('Angaben KH-Standort'!E$29="Ja",1,0),0)</f>
        <v>0</v>
      </c>
      <c r="T1785" s="445">
        <f>IF('Angaben KH-Standort'!D$30='A4'!D1785,IF('Angaben KH-Standort'!E$30="Ja",1,0),0)</f>
        <v>0</v>
      </c>
      <c r="U1785" s="445">
        <f>IF('Angaben KH-Standort'!D$31='A4'!D1785,IF('Angaben KH-Standort'!E$31="Ja",1,0),0)</f>
        <v>0</v>
      </c>
    </row>
    <row r="1786" spans="2:21" ht="15" customHeight="1" x14ac:dyDescent="0.3">
      <c r="B1786" s="70" t="str">
        <f t="shared" si="219"/>
        <v>!!!</v>
      </c>
      <c r="C1786" s="265" t="str">
        <f>IF(ISERROR(IF(LEN(E1786)&gt;0,VLOOKUP(TEXT($E1786,0),'Angaben Stationen'!$E$14:$J$213,5,0),"")),"?",IF(LEN(E1786)&gt;0,VLOOKUP(TEXT($E1786,0),'Angaben Stationen'!$E$14:$J$213,5,0),""))</f>
        <v/>
      </c>
      <c r="D1786" s="232" t="str">
        <f>IF(ISERROR(IF(LEN(E1786)&gt;0,VLOOKUP(TEXT($E1786,0),'Angaben Stationen'!$E$14:$J$213,6,0),"")),"STATION IST NICHT VORHANDEN",IF(LEN(E1786)&gt;0,VLOOKUP(TEXT($E1786,0),'Angaben Stationen'!$E$14:$J$213,6,0),""))</f>
        <v/>
      </c>
      <c r="E1786" s="287"/>
      <c r="F1786" s="234"/>
      <c r="G1786" s="234"/>
      <c r="H1786" s="263"/>
      <c r="I1786" s="169"/>
      <c r="K1786" s="445" t="str">
        <f t="shared" si="220"/>
        <v>Leer</v>
      </c>
      <c r="L1786" s="445" t="str">
        <f>VLOOKUP($D1786,{"29 - Psychiatrie (Erwachsene)","BGI";"297 - stationsäquivalente Behandlung in der Erwachsenenpsychiatrie (29)","BGI";"30 - Kinder- und Jugendpsychiatrie","BGII";"307 - stationsäquivalente Behandlung in der Kinder- und Jugendpsychiatrie (30)","BGII";"31 - Psychosomatik","BGI";"","Leer"},2,0)</f>
        <v>Leer</v>
      </c>
      <c r="M1786" s="445">
        <f t="shared" si="217"/>
        <v>0</v>
      </c>
      <c r="N1786" s="445">
        <f t="shared" si="218"/>
        <v>0</v>
      </c>
      <c r="O1786" s="445">
        <f t="shared" si="221"/>
        <v>0</v>
      </c>
      <c r="P1786" s="445">
        <f t="shared" si="222"/>
        <v>0</v>
      </c>
      <c r="Q1786" s="445">
        <f t="shared" si="223"/>
        <v>0</v>
      </c>
      <c r="R1786" s="415" t="str">
        <f t="shared" si="224"/>
        <v>Leer</v>
      </c>
      <c r="S1786" s="445">
        <f>IF('Angaben KH-Standort'!D$29='A4'!D1786,IF('Angaben KH-Standort'!E$29="Ja",1,0),0)</f>
        <v>0</v>
      </c>
      <c r="T1786" s="445">
        <f>IF('Angaben KH-Standort'!D$30='A4'!D1786,IF('Angaben KH-Standort'!E$30="Ja",1,0),0)</f>
        <v>0</v>
      </c>
      <c r="U1786" s="445">
        <f>IF('Angaben KH-Standort'!D$31='A4'!D1786,IF('Angaben KH-Standort'!E$31="Ja",1,0),0)</f>
        <v>0</v>
      </c>
    </row>
    <row r="1787" spans="2:21" ht="15" customHeight="1" x14ac:dyDescent="0.3">
      <c r="B1787" s="70" t="str">
        <f t="shared" si="219"/>
        <v>!!!</v>
      </c>
      <c r="C1787" s="265" t="str">
        <f>IF(ISERROR(IF(LEN(E1787)&gt;0,VLOOKUP(TEXT($E1787,0),'Angaben Stationen'!$E$14:$J$213,5,0),"")),"?",IF(LEN(E1787)&gt;0,VLOOKUP(TEXT($E1787,0),'Angaben Stationen'!$E$14:$J$213,5,0),""))</f>
        <v/>
      </c>
      <c r="D1787" s="232" t="str">
        <f>IF(ISERROR(IF(LEN(E1787)&gt;0,VLOOKUP(TEXT($E1787,0),'Angaben Stationen'!$E$14:$J$213,6,0),"")),"STATION IST NICHT VORHANDEN",IF(LEN(E1787)&gt;0,VLOOKUP(TEXT($E1787,0),'Angaben Stationen'!$E$14:$J$213,6,0),""))</f>
        <v/>
      </c>
      <c r="E1787" s="287"/>
      <c r="F1787" s="234"/>
      <c r="G1787" s="234"/>
      <c r="H1787" s="263"/>
      <c r="I1787" s="169"/>
      <c r="K1787" s="445" t="str">
        <f t="shared" si="220"/>
        <v>Leer</v>
      </c>
      <c r="L1787" s="445" t="str">
        <f>VLOOKUP($D1787,{"29 - Psychiatrie (Erwachsene)","BGI";"297 - stationsäquivalente Behandlung in der Erwachsenenpsychiatrie (29)","BGI";"30 - Kinder- und Jugendpsychiatrie","BGII";"307 - stationsäquivalente Behandlung in der Kinder- und Jugendpsychiatrie (30)","BGII";"31 - Psychosomatik","BGI";"","Leer"},2,0)</f>
        <v>Leer</v>
      </c>
      <c r="M1787" s="445">
        <f t="shared" si="217"/>
        <v>0</v>
      </c>
      <c r="N1787" s="445">
        <f t="shared" si="218"/>
        <v>0</v>
      </c>
      <c r="O1787" s="445">
        <f t="shared" si="221"/>
        <v>0</v>
      </c>
      <c r="P1787" s="445">
        <f t="shared" si="222"/>
        <v>0</v>
      </c>
      <c r="Q1787" s="445">
        <f t="shared" si="223"/>
        <v>0</v>
      </c>
      <c r="R1787" s="415" t="str">
        <f t="shared" si="224"/>
        <v>Leer</v>
      </c>
      <c r="S1787" s="445">
        <f>IF('Angaben KH-Standort'!D$29='A4'!D1787,IF('Angaben KH-Standort'!E$29="Ja",1,0),0)</f>
        <v>0</v>
      </c>
      <c r="T1787" s="445">
        <f>IF('Angaben KH-Standort'!D$30='A4'!D1787,IF('Angaben KH-Standort'!E$30="Ja",1,0),0)</f>
        <v>0</v>
      </c>
      <c r="U1787" s="445">
        <f>IF('Angaben KH-Standort'!D$31='A4'!D1787,IF('Angaben KH-Standort'!E$31="Ja",1,0),0)</f>
        <v>0</v>
      </c>
    </row>
    <row r="1788" spans="2:21" ht="15" customHeight="1" x14ac:dyDescent="0.3">
      <c r="B1788" s="70" t="str">
        <f t="shared" si="219"/>
        <v>!!!</v>
      </c>
      <c r="C1788" s="265" t="str">
        <f>IF(ISERROR(IF(LEN(E1788)&gt;0,VLOOKUP(TEXT($E1788,0),'Angaben Stationen'!$E$14:$J$213,5,0),"")),"?",IF(LEN(E1788)&gt;0,VLOOKUP(TEXT($E1788,0),'Angaben Stationen'!$E$14:$J$213,5,0),""))</f>
        <v/>
      </c>
      <c r="D1788" s="232" t="str">
        <f>IF(ISERROR(IF(LEN(E1788)&gt;0,VLOOKUP(TEXT($E1788,0),'Angaben Stationen'!$E$14:$J$213,6,0),"")),"STATION IST NICHT VORHANDEN",IF(LEN(E1788)&gt;0,VLOOKUP(TEXT($E1788,0),'Angaben Stationen'!$E$14:$J$213,6,0),""))</f>
        <v/>
      </c>
      <c r="E1788" s="287"/>
      <c r="F1788" s="234"/>
      <c r="G1788" s="234"/>
      <c r="H1788" s="263"/>
      <c r="I1788" s="169"/>
      <c r="K1788" s="445" t="str">
        <f t="shared" si="220"/>
        <v>Leer</v>
      </c>
      <c r="L1788" s="445" t="str">
        <f>VLOOKUP($D1788,{"29 - Psychiatrie (Erwachsene)","BGI";"297 - stationsäquivalente Behandlung in der Erwachsenenpsychiatrie (29)","BGI";"30 - Kinder- und Jugendpsychiatrie","BGII";"307 - stationsäquivalente Behandlung in der Kinder- und Jugendpsychiatrie (30)","BGII";"31 - Psychosomatik","BGI";"","Leer"},2,0)</f>
        <v>Leer</v>
      </c>
      <c r="M1788" s="445">
        <f t="shared" si="217"/>
        <v>0</v>
      </c>
      <c r="N1788" s="445">
        <f t="shared" si="218"/>
        <v>0</v>
      </c>
      <c r="O1788" s="445">
        <f t="shared" si="221"/>
        <v>0</v>
      </c>
      <c r="P1788" s="445">
        <f t="shared" si="222"/>
        <v>0</v>
      </c>
      <c r="Q1788" s="445">
        <f t="shared" si="223"/>
        <v>0</v>
      </c>
      <c r="R1788" s="415" t="str">
        <f t="shared" si="224"/>
        <v>Leer</v>
      </c>
      <c r="S1788" s="445">
        <f>IF('Angaben KH-Standort'!D$29='A4'!D1788,IF('Angaben KH-Standort'!E$29="Ja",1,0),0)</f>
        <v>0</v>
      </c>
      <c r="T1788" s="445">
        <f>IF('Angaben KH-Standort'!D$30='A4'!D1788,IF('Angaben KH-Standort'!E$30="Ja",1,0),0)</f>
        <v>0</v>
      </c>
      <c r="U1788" s="445">
        <f>IF('Angaben KH-Standort'!D$31='A4'!D1788,IF('Angaben KH-Standort'!E$31="Ja",1,0),0)</f>
        <v>0</v>
      </c>
    </row>
    <row r="1789" spans="2:21" ht="15" customHeight="1" x14ac:dyDescent="0.3">
      <c r="B1789" s="70" t="str">
        <f t="shared" si="219"/>
        <v>!!!</v>
      </c>
      <c r="C1789" s="265" t="str">
        <f>IF(ISERROR(IF(LEN(E1789)&gt;0,VLOOKUP(TEXT($E1789,0),'Angaben Stationen'!$E$14:$J$213,5,0),"")),"?",IF(LEN(E1789)&gt;0,VLOOKUP(TEXT($E1789,0),'Angaben Stationen'!$E$14:$J$213,5,0),""))</f>
        <v/>
      </c>
      <c r="D1789" s="232" t="str">
        <f>IF(ISERROR(IF(LEN(E1789)&gt;0,VLOOKUP(TEXT($E1789,0),'Angaben Stationen'!$E$14:$J$213,6,0),"")),"STATION IST NICHT VORHANDEN",IF(LEN(E1789)&gt;0,VLOOKUP(TEXT($E1789,0),'Angaben Stationen'!$E$14:$J$213,6,0),""))</f>
        <v/>
      </c>
      <c r="E1789" s="287"/>
      <c r="F1789" s="234"/>
      <c r="G1789" s="234"/>
      <c r="H1789" s="263"/>
      <c r="I1789" s="169"/>
      <c r="K1789" s="445" t="str">
        <f t="shared" si="220"/>
        <v>Leer</v>
      </c>
      <c r="L1789" s="445" t="str">
        <f>VLOOKUP($D1789,{"29 - Psychiatrie (Erwachsene)","BGI";"297 - stationsäquivalente Behandlung in der Erwachsenenpsychiatrie (29)","BGI";"30 - Kinder- und Jugendpsychiatrie","BGII";"307 - stationsäquivalente Behandlung in der Kinder- und Jugendpsychiatrie (30)","BGII";"31 - Psychosomatik","BGI";"","Leer"},2,0)</f>
        <v>Leer</v>
      </c>
      <c r="M1789" s="445">
        <f t="shared" si="217"/>
        <v>0</v>
      </c>
      <c r="N1789" s="445">
        <f t="shared" si="218"/>
        <v>0</v>
      </c>
      <c r="O1789" s="445">
        <f t="shared" si="221"/>
        <v>0</v>
      </c>
      <c r="P1789" s="445">
        <f t="shared" si="222"/>
        <v>0</v>
      </c>
      <c r="Q1789" s="445">
        <f t="shared" si="223"/>
        <v>0</v>
      </c>
      <c r="R1789" s="415" t="str">
        <f t="shared" si="224"/>
        <v>Leer</v>
      </c>
      <c r="S1789" s="445">
        <f>IF('Angaben KH-Standort'!D$29='A4'!D1789,IF('Angaben KH-Standort'!E$29="Ja",1,0),0)</f>
        <v>0</v>
      </c>
      <c r="T1789" s="445">
        <f>IF('Angaben KH-Standort'!D$30='A4'!D1789,IF('Angaben KH-Standort'!E$30="Ja",1,0),0)</f>
        <v>0</v>
      </c>
      <c r="U1789" s="445">
        <f>IF('Angaben KH-Standort'!D$31='A4'!D1789,IF('Angaben KH-Standort'!E$31="Ja",1,0),0)</f>
        <v>0</v>
      </c>
    </row>
    <row r="1790" spans="2:21" ht="15" customHeight="1" x14ac:dyDescent="0.3">
      <c r="B1790" s="70" t="str">
        <f t="shared" si="219"/>
        <v>!!!</v>
      </c>
      <c r="C1790" s="265" t="str">
        <f>IF(ISERROR(IF(LEN(E1790)&gt;0,VLOOKUP(TEXT($E1790,0),'Angaben Stationen'!$E$14:$J$213,5,0),"")),"?",IF(LEN(E1790)&gt;0,VLOOKUP(TEXT($E1790,0),'Angaben Stationen'!$E$14:$J$213,5,0),""))</f>
        <v/>
      </c>
      <c r="D1790" s="232" t="str">
        <f>IF(ISERROR(IF(LEN(E1790)&gt;0,VLOOKUP(TEXT($E1790,0),'Angaben Stationen'!$E$14:$J$213,6,0),"")),"STATION IST NICHT VORHANDEN",IF(LEN(E1790)&gt;0,VLOOKUP(TEXT($E1790,0),'Angaben Stationen'!$E$14:$J$213,6,0),""))</f>
        <v/>
      </c>
      <c r="E1790" s="287"/>
      <c r="F1790" s="234"/>
      <c r="G1790" s="234"/>
      <c r="H1790" s="263"/>
      <c r="I1790" s="169"/>
      <c r="K1790" s="445" t="str">
        <f t="shared" si="220"/>
        <v>Leer</v>
      </c>
      <c r="L1790" s="445" t="str">
        <f>VLOOKUP($D1790,{"29 - Psychiatrie (Erwachsene)","BGI";"297 - stationsäquivalente Behandlung in der Erwachsenenpsychiatrie (29)","BGI";"30 - Kinder- und Jugendpsychiatrie","BGII";"307 - stationsäquivalente Behandlung in der Kinder- und Jugendpsychiatrie (30)","BGII";"31 - Psychosomatik","BGI";"","Leer"},2,0)</f>
        <v>Leer</v>
      </c>
      <c r="M1790" s="445">
        <f t="shared" si="217"/>
        <v>0</v>
      </c>
      <c r="N1790" s="445">
        <f t="shared" si="218"/>
        <v>0</v>
      </c>
      <c r="O1790" s="445">
        <f t="shared" si="221"/>
        <v>0</v>
      </c>
      <c r="P1790" s="445">
        <f t="shared" si="222"/>
        <v>0</v>
      </c>
      <c r="Q1790" s="445">
        <f t="shared" si="223"/>
        <v>0</v>
      </c>
      <c r="R1790" s="415" t="str">
        <f t="shared" si="224"/>
        <v>Leer</v>
      </c>
      <c r="S1790" s="445">
        <f>IF('Angaben KH-Standort'!D$29='A4'!D1790,IF('Angaben KH-Standort'!E$29="Ja",1,0),0)</f>
        <v>0</v>
      </c>
      <c r="T1790" s="445">
        <f>IF('Angaben KH-Standort'!D$30='A4'!D1790,IF('Angaben KH-Standort'!E$30="Ja",1,0),0)</f>
        <v>0</v>
      </c>
      <c r="U1790" s="445">
        <f>IF('Angaben KH-Standort'!D$31='A4'!D1790,IF('Angaben KH-Standort'!E$31="Ja",1,0),0)</f>
        <v>0</v>
      </c>
    </row>
    <row r="1791" spans="2:21" ht="15" customHeight="1" x14ac:dyDescent="0.3">
      <c r="B1791" s="70" t="str">
        <f t="shared" si="219"/>
        <v>!!!</v>
      </c>
      <c r="C1791" s="265" t="str">
        <f>IF(ISERROR(IF(LEN(E1791)&gt;0,VLOOKUP(TEXT($E1791,0),'Angaben Stationen'!$E$14:$J$213,5,0),"")),"?",IF(LEN(E1791)&gt;0,VLOOKUP(TEXT($E1791,0),'Angaben Stationen'!$E$14:$J$213,5,0),""))</f>
        <v/>
      </c>
      <c r="D1791" s="232" t="str">
        <f>IF(ISERROR(IF(LEN(E1791)&gt;0,VLOOKUP(TEXT($E1791,0),'Angaben Stationen'!$E$14:$J$213,6,0),"")),"STATION IST NICHT VORHANDEN",IF(LEN(E1791)&gt;0,VLOOKUP(TEXT($E1791,0),'Angaben Stationen'!$E$14:$J$213,6,0),""))</f>
        <v/>
      </c>
      <c r="E1791" s="287"/>
      <c r="F1791" s="234"/>
      <c r="G1791" s="234"/>
      <c r="H1791" s="263"/>
      <c r="I1791" s="169"/>
      <c r="K1791" s="445" t="str">
        <f t="shared" si="220"/>
        <v>Leer</v>
      </c>
      <c r="L1791" s="445" t="str">
        <f>VLOOKUP($D1791,{"29 - Psychiatrie (Erwachsene)","BGI";"297 - stationsäquivalente Behandlung in der Erwachsenenpsychiatrie (29)","BGI";"30 - Kinder- und Jugendpsychiatrie","BGII";"307 - stationsäquivalente Behandlung in der Kinder- und Jugendpsychiatrie (30)","BGII";"31 - Psychosomatik","BGI";"","Leer"},2,0)</f>
        <v>Leer</v>
      </c>
      <c r="M1791" s="445">
        <f t="shared" si="217"/>
        <v>0</v>
      </c>
      <c r="N1791" s="445">
        <f t="shared" si="218"/>
        <v>0</v>
      </c>
      <c r="O1791" s="445">
        <f t="shared" si="221"/>
        <v>0</v>
      </c>
      <c r="P1791" s="445">
        <f t="shared" si="222"/>
        <v>0</v>
      </c>
      <c r="Q1791" s="445">
        <f t="shared" si="223"/>
        <v>0</v>
      </c>
      <c r="R1791" s="415" t="str">
        <f t="shared" si="224"/>
        <v>Leer</v>
      </c>
      <c r="S1791" s="445">
        <f>IF('Angaben KH-Standort'!D$29='A4'!D1791,IF('Angaben KH-Standort'!E$29="Ja",1,0),0)</f>
        <v>0</v>
      </c>
      <c r="T1791" s="445">
        <f>IF('Angaben KH-Standort'!D$30='A4'!D1791,IF('Angaben KH-Standort'!E$30="Ja",1,0),0)</f>
        <v>0</v>
      </c>
      <c r="U1791" s="445">
        <f>IF('Angaben KH-Standort'!D$31='A4'!D1791,IF('Angaben KH-Standort'!E$31="Ja",1,0),0)</f>
        <v>0</v>
      </c>
    </row>
    <row r="1792" spans="2:21" ht="15" customHeight="1" x14ac:dyDescent="0.3">
      <c r="B1792" s="70" t="str">
        <f t="shared" si="219"/>
        <v>!!!</v>
      </c>
      <c r="C1792" s="265" t="str">
        <f>IF(ISERROR(IF(LEN(E1792)&gt;0,VLOOKUP(TEXT($E1792,0),'Angaben Stationen'!$E$14:$J$213,5,0),"")),"?",IF(LEN(E1792)&gt;0,VLOOKUP(TEXT($E1792,0),'Angaben Stationen'!$E$14:$J$213,5,0),""))</f>
        <v/>
      </c>
      <c r="D1792" s="232" t="str">
        <f>IF(ISERROR(IF(LEN(E1792)&gt;0,VLOOKUP(TEXT($E1792,0),'Angaben Stationen'!$E$14:$J$213,6,0),"")),"STATION IST NICHT VORHANDEN",IF(LEN(E1792)&gt;0,VLOOKUP(TEXT($E1792,0),'Angaben Stationen'!$E$14:$J$213,6,0),""))</f>
        <v/>
      </c>
      <c r="E1792" s="287"/>
      <c r="F1792" s="234"/>
      <c r="G1792" s="234"/>
      <c r="H1792" s="263"/>
      <c r="I1792" s="169"/>
      <c r="K1792" s="445" t="str">
        <f t="shared" si="220"/>
        <v>Leer</v>
      </c>
      <c r="L1792" s="445" t="str">
        <f>VLOOKUP($D1792,{"29 - Psychiatrie (Erwachsene)","BGI";"297 - stationsäquivalente Behandlung in der Erwachsenenpsychiatrie (29)","BGI";"30 - Kinder- und Jugendpsychiatrie","BGII";"307 - stationsäquivalente Behandlung in der Kinder- und Jugendpsychiatrie (30)","BGII";"31 - Psychosomatik","BGI";"","Leer"},2,0)</f>
        <v>Leer</v>
      </c>
      <c r="M1792" s="445">
        <f t="shared" si="217"/>
        <v>0</v>
      </c>
      <c r="N1792" s="445">
        <f t="shared" si="218"/>
        <v>0</v>
      </c>
      <c r="O1792" s="445">
        <f t="shared" si="221"/>
        <v>0</v>
      </c>
      <c r="P1792" s="445">
        <f t="shared" si="222"/>
        <v>0</v>
      </c>
      <c r="Q1792" s="445">
        <f t="shared" si="223"/>
        <v>0</v>
      </c>
      <c r="R1792" s="415" t="str">
        <f t="shared" si="224"/>
        <v>Leer</v>
      </c>
      <c r="S1792" s="445">
        <f>IF('Angaben KH-Standort'!D$29='A4'!D1792,IF('Angaben KH-Standort'!E$29="Ja",1,0),0)</f>
        <v>0</v>
      </c>
      <c r="T1792" s="445">
        <f>IF('Angaben KH-Standort'!D$30='A4'!D1792,IF('Angaben KH-Standort'!E$30="Ja",1,0),0)</f>
        <v>0</v>
      </c>
      <c r="U1792" s="445">
        <f>IF('Angaben KH-Standort'!D$31='A4'!D1792,IF('Angaben KH-Standort'!E$31="Ja",1,0),0)</f>
        <v>0</v>
      </c>
    </row>
    <row r="1793" spans="2:21" ht="15" customHeight="1" x14ac:dyDescent="0.3">
      <c r="B1793" s="70" t="str">
        <f t="shared" si="219"/>
        <v>!!!</v>
      </c>
      <c r="C1793" s="265" t="str">
        <f>IF(ISERROR(IF(LEN(E1793)&gt;0,VLOOKUP(TEXT($E1793,0),'Angaben Stationen'!$E$14:$J$213,5,0),"")),"?",IF(LEN(E1793)&gt;0,VLOOKUP(TEXT($E1793,0),'Angaben Stationen'!$E$14:$J$213,5,0),""))</f>
        <v/>
      </c>
      <c r="D1793" s="232" t="str">
        <f>IF(ISERROR(IF(LEN(E1793)&gt;0,VLOOKUP(TEXT($E1793,0),'Angaben Stationen'!$E$14:$J$213,6,0),"")),"STATION IST NICHT VORHANDEN",IF(LEN(E1793)&gt;0,VLOOKUP(TEXT($E1793,0),'Angaben Stationen'!$E$14:$J$213,6,0),""))</f>
        <v/>
      </c>
      <c r="E1793" s="287"/>
      <c r="F1793" s="234"/>
      <c r="G1793" s="234"/>
      <c r="H1793" s="263"/>
      <c r="I1793" s="169"/>
      <c r="K1793" s="445" t="str">
        <f t="shared" si="220"/>
        <v>Leer</v>
      </c>
      <c r="L1793" s="445" t="str">
        <f>VLOOKUP($D1793,{"29 - Psychiatrie (Erwachsene)","BGI";"297 - stationsäquivalente Behandlung in der Erwachsenenpsychiatrie (29)","BGI";"30 - Kinder- und Jugendpsychiatrie","BGII";"307 - stationsäquivalente Behandlung in der Kinder- und Jugendpsychiatrie (30)","BGII";"31 - Psychosomatik","BGI";"","Leer"},2,0)</f>
        <v>Leer</v>
      </c>
      <c r="M1793" s="445">
        <f t="shared" si="217"/>
        <v>0</v>
      </c>
      <c r="N1793" s="445">
        <f t="shared" si="218"/>
        <v>0</v>
      </c>
      <c r="O1793" s="445">
        <f t="shared" si="221"/>
        <v>0</v>
      </c>
      <c r="P1793" s="445">
        <f t="shared" si="222"/>
        <v>0</v>
      </c>
      <c r="Q1793" s="445">
        <f t="shared" si="223"/>
        <v>0</v>
      </c>
      <c r="R1793" s="415" t="str">
        <f t="shared" si="224"/>
        <v>Leer</v>
      </c>
      <c r="S1793" s="445">
        <f>IF('Angaben KH-Standort'!D$29='A4'!D1793,IF('Angaben KH-Standort'!E$29="Ja",1,0),0)</f>
        <v>0</v>
      </c>
      <c r="T1793" s="445">
        <f>IF('Angaben KH-Standort'!D$30='A4'!D1793,IF('Angaben KH-Standort'!E$30="Ja",1,0),0)</f>
        <v>0</v>
      </c>
      <c r="U1793" s="445">
        <f>IF('Angaben KH-Standort'!D$31='A4'!D1793,IF('Angaben KH-Standort'!E$31="Ja",1,0),0)</f>
        <v>0</v>
      </c>
    </row>
    <row r="1794" spans="2:21" ht="15" customHeight="1" x14ac:dyDescent="0.3">
      <c r="B1794" s="70" t="str">
        <f t="shared" si="219"/>
        <v>!!!</v>
      </c>
      <c r="C1794" s="265" t="str">
        <f>IF(ISERROR(IF(LEN(E1794)&gt;0,VLOOKUP(TEXT($E1794,0),'Angaben Stationen'!$E$14:$J$213,5,0),"")),"?",IF(LEN(E1794)&gt;0,VLOOKUP(TEXT($E1794,0),'Angaben Stationen'!$E$14:$J$213,5,0),""))</f>
        <v/>
      </c>
      <c r="D1794" s="232" t="str">
        <f>IF(ISERROR(IF(LEN(E1794)&gt;0,VLOOKUP(TEXT($E1794,0),'Angaben Stationen'!$E$14:$J$213,6,0),"")),"STATION IST NICHT VORHANDEN",IF(LEN(E1794)&gt;0,VLOOKUP(TEXT($E1794,0),'Angaben Stationen'!$E$14:$J$213,6,0),""))</f>
        <v/>
      </c>
      <c r="E1794" s="287"/>
      <c r="F1794" s="234"/>
      <c r="G1794" s="234"/>
      <c r="H1794" s="263"/>
      <c r="I1794" s="169"/>
      <c r="K1794" s="445" t="str">
        <f t="shared" si="220"/>
        <v>Leer</v>
      </c>
      <c r="L1794" s="445" t="str">
        <f>VLOOKUP($D1794,{"29 - Psychiatrie (Erwachsene)","BGI";"297 - stationsäquivalente Behandlung in der Erwachsenenpsychiatrie (29)","BGI";"30 - Kinder- und Jugendpsychiatrie","BGII";"307 - stationsäquivalente Behandlung in der Kinder- und Jugendpsychiatrie (30)","BGII";"31 - Psychosomatik","BGI";"","Leer"},2,0)</f>
        <v>Leer</v>
      </c>
      <c r="M1794" s="445">
        <f t="shared" si="217"/>
        <v>0</v>
      </c>
      <c r="N1794" s="445">
        <f t="shared" si="218"/>
        <v>0</v>
      </c>
      <c r="O1794" s="445">
        <f t="shared" si="221"/>
        <v>0</v>
      </c>
      <c r="P1794" s="445">
        <f t="shared" si="222"/>
        <v>0</v>
      </c>
      <c r="Q1794" s="445">
        <f t="shared" si="223"/>
        <v>0</v>
      </c>
      <c r="R1794" s="415" t="str">
        <f t="shared" si="224"/>
        <v>Leer</v>
      </c>
      <c r="S1794" s="445">
        <f>IF('Angaben KH-Standort'!D$29='A4'!D1794,IF('Angaben KH-Standort'!E$29="Ja",1,0),0)</f>
        <v>0</v>
      </c>
      <c r="T1794" s="445">
        <f>IF('Angaben KH-Standort'!D$30='A4'!D1794,IF('Angaben KH-Standort'!E$30="Ja",1,0),0)</f>
        <v>0</v>
      </c>
      <c r="U1794" s="445">
        <f>IF('Angaben KH-Standort'!D$31='A4'!D1794,IF('Angaben KH-Standort'!E$31="Ja",1,0),0)</f>
        <v>0</v>
      </c>
    </row>
    <row r="1795" spans="2:21" ht="15" customHeight="1" x14ac:dyDescent="0.3">
      <c r="B1795" s="70" t="str">
        <f t="shared" si="219"/>
        <v>!!!</v>
      </c>
      <c r="C1795" s="265" t="str">
        <f>IF(ISERROR(IF(LEN(E1795)&gt;0,VLOOKUP(TEXT($E1795,0),'Angaben Stationen'!$E$14:$J$213,5,0),"")),"?",IF(LEN(E1795)&gt;0,VLOOKUP(TEXT($E1795,0),'Angaben Stationen'!$E$14:$J$213,5,0),""))</f>
        <v/>
      </c>
      <c r="D1795" s="232" t="str">
        <f>IF(ISERROR(IF(LEN(E1795)&gt;0,VLOOKUP(TEXT($E1795,0),'Angaben Stationen'!$E$14:$J$213,6,0),"")),"STATION IST NICHT VORHANDEN",IF(LEN(E1795)&gt;0,VLOOKUP(TEXT($E1795,0),'Angaben Stationen'!$E$14:$J$213,6,0),""))</f>
        <v/>
      </c>
      <c r="E1795" s="287"/>
      <c r="F1795" s="234"/>
      <c r="G1795" s="234"/>
      <c r="H1795" s="263"/>
      <c r="I1795" s="169"/>
      <c r="K1795" s="445" t="str">
        <f t="shared" si="220"/>
        <v>Leer</v>
      </c>
      <c r="L1795" s="445" t="str">
        <f>VLOOKUP($D1795,{"29 - Psychiatrie (Erwachsene)","BGI";"297 - stationsäquivalente Behandlung in der Erwachsenenpsychiatrie (29)","BGI";"30 - Kinder- und Jugendpsychiatrie","BGII";"307 - stationsäquivalente Behandlung in der Kinder- und Jugendpsychiatrie (30)","BGII";"31 - Psychosomatik","BGI";"","Leer"},2,0)</f>
        <v>Leer</v>
      </c>
      <c r="M1795" s="445">
        <f t="shared" si="217"/>
        <v>0</v>
      </c>
      <c r="N1795" s="445">
        <f t="shared" si="218"/>
        <v>0</v>
      </c>
      <c r="O1795" s="445">
        <f t="shared" si="221"/>
        <v>0</v>
      </c>
      <c r="P1795" s="445">
        <f t="shared" si="222"/>
        <v>0</v>
      </c>
      <c r="Q1795" s="445">
        <f t="shared" si="223"/>
        <v>0</v>
      </c>
      <c r="R1795" s="415" t="str">
        <f t="shared" si="224"/>
        <v>Leer</v>
      </c>
      <c r="S1795" s="445">
        <f>IF('Angaben KH-Standort'!D$29='A4'!D1795,IF('Angaben KH-Standort'!E$29="Ja",1,0),0)</f>
        <v>0</v>
      </c>
      <c r="T1795" s="445">
        <f>IF('Angaben KH-Standort'!D$30='A4'!D1795,IF('Angaben KH-Standort'!E$30="Ja",1,0),0)</f>
        <v>0</v>
      </c>
      <c r="U1795" s="445">
        <f>IF('Angaben KH-Standort'!D$31='A4'!D1795,IF('Angaben KH-Standort'!E$31="Ja",1,0),0)</f>
        <v>0</v>
      </c>
    </row>
    <row r="1796" spans="2:21" ht="15" customHeight="1" x14ac:dyDescent="0.3">
      <c r="B1796" s="70" t="str">
        <f t="shared" si="219"/>
        <v>!!!</v>
      </c>
      <c r="C1796" s="265" t="str">
        <f>IF(ISERROR(IF(LEN(E1796)&gt;0,VLOOKUP(TEXT($E1796,0),'Angaben Stationen'!$E$14:$J$213,5,0),"")),"?",IF(LEN(E1796)&gt;0,VLOOKUP(TEXT($E1796,0),'Angaben Stationen'!$E$14:$J$213,5,0),""))</f>
        <v/>
      </c>
      <c r="D1796" s="232" t="str">
        <f>IF(ISERROR(IF(LEN(E1796)&gt;0,VLOOKUP(TEXT($E1796,0),'Angaben Stationen'!$E$14:$J$213,6,0),"")),"STATION IST NICHT VORHANDEN",IF(LEN(E1796)&gt;0,VLOOKUP(TEXT($E1796,0),'Angaben Stationen'!$E$14:$J$213,6,0),""))</f>
        <v/>
      </c>
      <c r="E1796" s="287"/>
      <c r="F1796" s="234"/>
      <c r="G1796" s="234"/>
      <c r="H1796" s="263"/>
      <c r="I1796" s="169"/>
      <c r="K1796" s="445" t="str">
        <f t="shared" si="220"/>
        <v>Leer</v>
      </c>
      <c r="L1796" s="445" t="str">
        <f>VLOOKUP($D1796,{"29 - Psychiatrie (Erwachsene)","BGI";"297 - stationsäquivalente Behandlung in der Erwachsenenpsychiatrie (29)","BGI";"30 - Kinder- und Jugendpsychiatrie","BGII";"307 - stationsäquivalente Behandlung in der Kinder- und Jugendpsychiatrie (30)","BGII";"31 - Psychosomatik","BGI";"","Leer"},2,0)</f>
        <v>Leer</v>
      </c>
      <c r="M1796" s="445">
        <f t="shared" si="217"/>
        <v>0</v>
      </c>
      <c r="N1796" s="445">
        <f t="shared" si="218"/>
        <v>0</v>
      </c>
      <c r="O1796" s="445">
        <f t="shared" si="221"/>
        <v>0</v>
      </c>
      <c r="P1796" s="445">
        <f t="shared" si="222"/>
        <v>0</v>
      </c>
      <c r="Q1796" s="445">
        <f t="shared" si="223"/>
        <v>0</v>
      </c>
      <c r="R1796" s="415" t="str">
        <f t="shared" si="224"/>
        <v>Leer</v>
      </c>
      <c r="S1796" s="445">
        <f>IF('Angaben KH-Standort'!D$29='A4'!D1796,IF('Angaben KH-Standort'!E$29="Ja",1,0),0)</f>
        <v>0</v>
      </c>
      <c r="T1796" s="445">
        <f>IF('Angaben KH-Standort'!D$30='A4'!D1796,IF('Angaben KH-Standort'!E$30="Ja",1,0),0)</f>
        <v>0</v>
      </c>
      <c r="U1796" s="445">
        <f>IF('Angaben KH-Standort'!D$31='A4'!D1796,IF('Angaben KH-Standort'!E$31="Ja",1,0),0)</f>
        <v>0</v>
      </c>
    </row>
    <row r="1797" spans="2:21" ht="15" customHeight="1" x14ac:dyDescent="0.3">
      <c r="B1797" s="70" t="str">
        <f t="shared" si="219"/>
        <v>!!!</v>
      </c>
      <c r="C1797" s="265" t="str">
        <f>IF(ISERROR(IF(LEN(E1797)&gt;0,VLOOKUP(TEXT($E1797,0),'Angaben Stationen'!$E$14:$J$213,5,0),"")),"?",IF(LEN(E1797)&gt;0,VLOOKUP(TEXT($E1797,0),'Angaben Stationen'!$E$14:$J$213,5,0),""))</f>
        <v/>
      </c>
      <c r="D1797" s="232" t="str">
        <f>IF(ISERROR(IF(LEN(E1797)&gt;0,VLOOKUP(TEXT($E1797,0),'Angaben Stationen'!$E$14:$J$213,6,0),"")),"STATION IST NICHT VORHANDEN",IF(LEN(E1797)&gt;0,VLOOKUP(TEXT($E1797,0),'Angaben Stationen'!$E$14:$J$213,6,0),""))</f>
        <v/>
      </c>
      <c r="E1797" s="287"/>
      <c r="F1797" s="234"/>
      <c r="G1797" s="234"/>
      <c r="H1797" s="263"/>
      <c r="I1797" s="169"/>
      <c r="K1797" s="445" t="str">
        <f t="shared" si="220"/>
        <v>Leer</v>
      </c>
      <c r="L1797" s="445" t="str">
        <f>VLOOKUP($D1797,{"29 - Psychiatrie (Erwachsene)","BGI";"297 - stationsäquivalente Behandlung in der Erwachsenenpsychiatrie (29)","BGI";"30 - Kinder- und Jugendpsychiatrie","BGII";"307 - stationsäquivalente Behandlung in der Kinder- und Jugendpsychiatrie (30)","BGII";"31 - Psychosomatik","BGI";"","Leer"},2,0)</f>
        <v>Leer</v>
      </c>
      <c r="M1797" s="445">
        <f t="shared" si="217"/>
        <v>0</v>
      </c>
      <c r="N1797" s="445">
        <f t="shared" si="218"/>
        <v>0</v>
      </c>
      <c r="O1797" s="445">
        <f t="shared" si="221"/>
        <v>0</v>
      </c>
      <c r="P1797" s="445">
        <f t="shared" si="222"/>
        <v>0</v>
      </c>
      <c r="Q1797" s="445">
        <f t="shared" si="223"/>
        <v>0</v>
      </c>
      <c r="R1797" s="415" t="str">
        <f t="shared" si="224"/>
        <v>Leer</v>
      </c>
      <c r="S1797" s="445">
        <f>IF('Angaben KH-Standort'!D$29='A4'!D1797,IF('Angaben KH-Standort'!E$29="Ja",1,0),0)</f>
        <v>0</v>
      </c>
      <c r="T1797" s="445">
        <f>IF('Angaben KH-Standort'!D$30='A4'!D1797,IF('Angaben KH-Standort'!E$30="Ja",1,0),0)</f>
        <v>0</v>
      </c>
      <c r="U1797" s="445">
        <f>IF('Angaben KH-Standort'!D$31='A4'!D1797,IF('Angaben KH-Standort'!E$31="Ja",1,0),0)</f>
        <v>0</v>
      </c>
    </row>
    <row r="1798" spans="2:21" ht="15" customHeight="1" x14ac:dyDescent="0.3">
      <c r="B1798" s="70" t="str">
        <f t="shared" si="219"/>
        <v>!!!</v>
      </c>
      <c r="C1798" s="265" t="str">
        <f>IF(ISERROR(IF(LEN(E1798)&gt;0,VLOOKUP(TEXT($E1798,0),'Angaben Stationen'!$E$14:$J$213,5,0),"")),"?",IF(LEN(E1798)&gt;0,VLOOKUP(TEXT($E1798,0),'Angaben Stationen'!$E$14:$J$213,5,0),""))</f>
        <v/>
      </c>
      <c r="D1798" s="232" t="str">
        <f>IF(ISERROR(IF(LEN(E1798)&gt;0,VLOOKUP(TEXT($E1798,0),'Angaben Stationen'!$E$14:$J$213,6,0),"")),"STATION IST NICHT VORHANDEN",IF(LEN(E1798)&gt;0,VLOOKUP(TEXT($E1798,0),'Angaben Stationen'!$E$14:$J$213,6,0),""))</f>
        <v/>
      </c>
      <c r="E1798" s="287"/>
      <c r="F1798" s="234"/>
      <c r="G1798" s="234"/>
      <c r="H1798" s="263"/>
      <c r="I1798" s="169"/>
      <c r="K1798" s="445" t="str">
        <f t="shared" si="220"/>
        <v>Leer</v>
      </c>
      <c r="L1798" s="445" t="str">
        <f>VLOOKUP($D1798,{"29 - Psychiatrie (Erwachsene)","BGI";"297 - stationsäquivalente Behandlung in der Erwachsenenpsychiatrie (29)","BGI";"30 - Kinder- und Jugendpsychiatrie","BGII";"307 - stationsäquivalente Behandlung in der Kinder- und Jugendpsychiatrie (30)","BGII";"31 - Psychosomatik","BGI";"","Leer"},2,0)</f>
        <v>Leer</v>
      </c>
      <c r="M1798" s="445">
        <f t="shared" si="217"/>
        <v>0</v>
      </c>
      <c r="N1798" s="445">
        <f t="shared" si="218"/>
        <v>0</v>
      </c>
      <c r="O1798" s="445">
        <f t="shared" si="221"/>
        <v>0</v>
      </c>
      <c r="P1798" s="445">
        <f t="shared" si="222"/>
        <v>0</v>
      </c>
      <c r="Q1798" s="445">
        <f t="shared" si="223"/>
        <v>0</v>
      </c>
      <c r="R1798" s="415" t="str">
        <f t="shared" si="224"/>
        <v>Leer</v>
      </c>
      <c r="S1798" s="445">
        <f>IF('Angaben KH-Standort'!D$29='A4'!D1798,IF('Angaben KH-Standort'!E$29="Ja",1,0),0)</f>
        <v>0</v>
      </c>
      <c r="T1798" s="445">
        <f>IF('Angaben KH-Standort'!D$30='A4'!D1798,IF('Angaben KH-Standort'!E$30="Ja",1,0),0)</f>
        <v>0</v>
      </c>
      <c r="U1798" s="445">
        <f>IF('Angaben KH-Standort'!D$31='A4'!D1798,IF('Angaben KH-Standort'!E$31="Ja",1,0),0)</f>
        <v>0</v>
      </c>
    </row>
    <row r="1799" spans="2:21" ht="15" customHeight="1" x14ac:dyDescent="0.3">
      <c r="B1799" s="70" t="str">
        <f t="shared" si="219"/>
        <v>!!!</v>
      </c>
      <c r="C1799" s="265" t="str">
        <f>IF(ISERROR(IF(LEN(E1799)&gt;0,VLOOKUP(TEXT($E1799,0),'Angaben Stationen'!$E$14:$J$213,5,0),"")),"?",IF(LEN(E1799)&gt;0,VLOOKUP(TEXT($E1799,0),'Angaben Stationen'!$E$14:$J$213,5,0),""))</f>
        <v/>
      </c>
      <c r="D1799" s="232" t="str">
        <f>IF(ISERROR(IF(LEN(E1799)&gt;0,VLOOKUP(TEXT($E1799,0),'Angaben Stationen'!$E$14:$J$213,6,0),"")),"STATION IST NICHT VORHANDEN",IF(LEN(E1799)&gt;0,VLOOKUP(TEXT($E1799,0),'Angaben Stationen'!$E$14:$J$213,6,0),""))</f>
        <v/>
      </c>
      <c r="E1799" s="287"/>
      <c r="F1799" s="234"/>
      <c r="G1799" s="234"/>
      <c r="H1799" s="263"/>
      <c r="I1799" s="169"/>
      <c r="K1799" s="445" t="str">
        <f t="shared" si="220"/>
        <v>Leer</v>
      </c>
      <c r="L1799" s="445" t="str">
        <f>VLOOKUP($D1799,{"29 - Psychiatrie (Erwachsene)","BGI";"297 - stationsäquivalente Behandlung in der Erwachsenenpsychiatrie (29)","BGI";"30 - Kinder- und Jugendpsychiatrie","BGII";"307 - stationsäquivalente Behandlung in der Kinder- und Jugendpsychiatrie (30)","BGII";"31 - Psychosomatik","BGI";"","Leer"},2,0)</f>
        <v>Leer</v>
      </c>
      <c r="M1799" s="445">
        <f t="shared" si="217"/>
        <v>0</v>
      </c>
      <c r="N1799" s="445">
        <f t="shared" si="218"/>
        <v>0</v>
      </c>
      <c r="O1799" s="445">
        <f t="shared" si="221"/>
        <v>0</v>
      </c>
      <c r="P1799" s="445">
        <f t="shared" si="222"/>
        <v>0</v>
      </c>
      <c r="Q1799" s="445">
        <f t="shared" si="223"/>
        <v>0</v>
      </c>
      <c r="R1799" s="415" t="str">
        <f t="shared" si="224"/>
        <v>Leer</v>
      </c>
      <c r="S1799" s="445">
        <f>IF('Angaben KH-Standort'!D$29='A4'!D1799,IF('Angaben KH-Standort'!E$29="Ja",1,0),0)</f>
        <v>0</v>
      </c>
      <c r="T1799" s="445">
        <f>IF('Angaben KH-Standort'!D$30='A4'!D1799,IF('Angaben KH-Standort'!E$30="Ja",1,0),0)</f>
        <v>0</v>
      </c>
      <c r="U1799" s="445">
        <f>IF('Angaben KH-Standort'!D$31='A4'!D1799,IF('Angaben KH-Standort'!E$31="Ja",1,0),0)</f>
        <v>0</v>
      </c>
    </row>
    <row r="1800" spans="2:21" ht="15" customHeight="1" x14ac:dyDescent="0.3">
      <c r="B1800" s="70" t="str">
        <f t="shared" si="219"/>
        <v>!!!</v>
      </c>
      <c r="C1800" s="265" t="str">
        <f>IF(ISERROR(IF(LEN(E1800)&gt;0,VLOOKUP(TEXT($E1800,0),'Angaben Stationen'!$E$14:$J$213,5,0),"")),"?",IF(LEN(E1800)&gt;0,VLOOKUP(TEXT($E1800,0),'Angaben Stationen'!$E$14:$J$213,5,0),""))</f>
        <v/>
      </c>
      <c r="D1800" s="232" t="str">
        <f>IF(ISERROR(IF(LEN(E1800)&gt;0,VLOOKUP(TEXT($E1800,0),'Angaben Stationen'!$E$14:$J$213,6,0),"")),"STATION IST NICHT VORHANDEN",IF(LEN(E1800)&gt;0,VLOOKUP(TEXT($E1800,0),'Angaben Stationen'!$E$14:$J$213,6,0),""))</f>
        <v/>
      </c>
      <c r="E1800" s="287"/>
      <c r="F1800" s="234"/>
      <c r="G1800" s="234"/>
      <c r="H1800" s="263"/>
      <c r="I1800" s="169"/>
      <c r="K1800" s="445" t="str">
        <f t="shared" si="220"/>
        <v>Leer</v>
      </c>
      <c r="L1800" s="445" t="str">
        <f>VLOOKUP($D1800,{"29 - Psychiatrie (Erwachsene)","BGI";"297 - stationsäquivalente Behandlung in der Erwachsenenpsychiatrie (29)","BGI";"30 - Kinder- und Jugendpsychiatrie","BGII";"307 - stationsäquivalente Behandlung in der Kinder- und Jugendpsychiatrie (30)","BGII";"31 - Psychosomatik","BGI";"","Leer"},2,0)</f>
        <v>Leer</v>
      </c>
      <c r="M1800" s="445">
        <f t="shared" si="217"/>
        <v>0</v>
      </c>
      <c r="N1800" s="445">
        <f t="shared" si="218"/>
        <v>0</v>
      </c>
      <c r="O1800" s="445">
        <f t="shared" si="221"/>
        <v>0</v>
      </c>
      <c r="P1800" s="445">
        <f t="shared" si="222"/>
        <v>0</v>
      </c>
      <c r="Q1800" s="445">
        <f t="shared" si="223"/>
        <v>0</v>
      </c>
      <c r="R1800" s="415" t="str">
        <f t="shared" si="224"/>
        <v>Leer</v>
      </c>
      <c r="S1800" s="445">
        <f>IF('Angaben KH-Standort'!D$29='A4'!D1800,IF('Angaben KH-Standort'!E$29="Ja",1,0),0)</f>
        <v>0</v>
      </c>
      <c r="T1800" s="445">
        <f>IF('Angaben KH-Standort'!D$30='A4'!D1800,IF('Angaben KH-Standort'!E$30="Ja",1,0),0)</f>
        <v>0</v>
      </c>
      <c r="U1800" s="445">
        <f>IF('Angaben KH-Standort'!D$31='A4'!D1800,IF('Angaben KH-Standort'!E$31="Ja",1,0),0)</f>
        <v>0</v>
      </c>
    </row>
    <row r="1801" spans="2:21" ht="15" customHeight="1" x14ac:dyDescent="0.3">
      <c r="B1801" s="70" t="str">
        <f t="shared" si="219"/>
        <v>!!!</v>
      </c>
      <c r="C1801" s="265" t="str">
        <f>IF(ISERROR(IF(LEN(E1801)&gt;0,VLOOKUP(TEXT($E1801,0),'Angaben Stationen'!$E$14:$J$213,5,0),"")),"?",IF(LEN(E1801)&gt;0,VLOOKUP(TEXT($E1801,0),'Angaben Stationen'!$E$14:$J$213,5,0),""))</f>
        <v/>
      </c>
      <c r="D1801" s="232" t="str">
        <f>IF(ISERROR(IF(LEN(E1801)&gt;0,VLOOKUP(TEXT($E1801,0),'Angaben Stationen'!$E$14:$J$213,6,0),"")),"STATION IST NICHT VORHANDEN",IF(LEN(E1801)&gt;0,VLOOKUP(TEXT($E1801,0),'Angaben Stationen'!$E$14:$J$213,6,0),""))</f>
        <v/>
      </c>
      <c r="E1801" s="287"/>
      <c r="F1801" s="234"/>
      <c r="G1801" s="234"/>
      <c r="H1801" s="263"/>
      <c r="I1801" s="169"/>
      <c r="K1801" s="445" t="str">
        <f t="shared" si="220"/>
        <v>Leer</v>
      </c>
      <c r="L1801" s="445" t="str">
        <f>VLOOKUP($D1801,{"29 - Psychiatrie (Erwachsene)","BGI";"297 - stationsäquivalente Behandlung in der Erwachsenenpsychiatrie (29)","BGI";"30 - Kinder- und Jugendpsychiatrie","BGII";"307 - stationsäquivalente Behandlung in der Kinder- und Jugendpsychiatrie (30)","BGII";"31 - Psychosomatik","BGI";"","Leer"},2,0)</f>
        <v>Leer</v>
      </c>
      <c r="M1801" s="445">
        <f t="shared" si="217"/>
        <v>0</v>
      </c>
      <c r="N1801" s="445">
        <f t="shared" si="218"/>
        <v>0</v>
      </c>
      <c r="O1801" s="445">
        <f t="shared" si="221"/>
        <v>0</v>
      </c>
      <c r="P1801" s="445">
        <f t="shared" si="222"/>
        <v>0</v>
      </c>
      <c r="Q1801" s="445">
        <f t="shared" si="223"/>
        <v>0</v>
      </c>
      <c r="R1801" s="415" t="str">
        <f t="shared" si="224"/>
        <v>Leer</v>
      </c>
      <c r="S1801" s="445">
        <f>IF('Angaben KH-Standort'!D$29='A4'!D1801,IF('Angaben KH-Standort'!E$29="Ja",1,0),0)</f>
        <v>0</v>
      </c>
      <c r="T1801" s="445">
        <f>IF('Angaben KH-Standort'!D$30='A4'!D1801,IF('Angaben KH-Standort'!E$30="Ja",1,0),0)</f>
        <v>0</v>
      </c>
      <c r="U1801" s="445">
        <f>IF('Angaben KH-Standort'!D$31='A4'!D1801,IF('Angaben KH-Standort'!E$31="Ja",1,0),0)</f>
        <v>0</v>
      </c>
    </row>
    <row r="1802" spans="2:21" ht="15" customHeight="1" x14ac:dyDescent="0.3">
      <c r="B1802" s="70" t="str">
        <f t="shared" si="219"/>
        <v>!!!</v>
      </c>
      <c r="C1802" s="265" t="str">
        <f>IF(ISERROR(IF(LEN(E1802)&gt;0,VLOOKUP(TEXT($E1802,0),'Angaben Stationen'!$E$14:$J$213,5,0),"")),"?",IF(LEN(E1802)&gt;0,VLOOKUP(TEXT($E1802,0),'Angaben Stationen'!$E$14:$J$213,5,0),""))</f>
        <v/>
      </c>
      <c r="D1802" s="232" t="str">
        <f>IF(ISERROR(IF(LEN(E1802)&gt;0,VLOOKUP(TEXT($E1802,0),'Angaben Stationen'!$E$14:$J$213,6,0),"")),"STATION IST NICHT VORHANDEN",IF(LEN(E1802)&gt;0,VLOOKUP(TEXT($E1802,0),'Angaben Stationen'!$E$14:$J$213,6,0),""))</f>
        <v/>
      </c>
      <c r="E1802" s="287"/>
      <c r="F1802" s="234"/>
      <c r="G1802" s="234"/>
      <c r="H1802" s="263"/>
      <c r="I1802" s="169"/>
      <c r="K1802" s="445" t="str">
        <f t="shared" si="220"/>
        <v>Leer</v>
      </c>
      <c r="L1802" s="445" t="str">
        <f>VLOOKUP($D1802,{"29 - Psychiatrie (Erwachsene)","BGI";"297 - stationsäquivalente Behandlung in der Erwachsenenpsychiatrie (29)","BGI";"30 - Kinder- und Jugendpsychiatrie","BGII";"307 - stationsäquivalente Behandlung in der Kinder- und Jugendpsychiatrie (30)","BGII";"31 - Psychosomatik","BGI";"","Leer"},2,0)</f>
        <v>Leer</v>
      </c>
      <c r="M1802" s="445">
        <f t="shared" si="217"/>
        <v>0</v>
      </c>
      <c r="N1802" s="445">
        <f t="shared" si="218"/>
        <v>0</v>
      </c>
      <c r="O1802" s="445">
        <f t="shared" si="221"/>
        <v>0</v>
      </c>
      <c r="P1802" s="445">
        <f t="shared" si="222"/>
        <v>0</v>
      </c>
      <c r="Q1802" s="445">
        <f t="shared" si="223"/>
        <v>0</v>
      </c>
      <c r="R1802" s="415" t="str">
        <f t="shared" si="224"/>
        <v>Leer</v>
      </c>
      <c r="S1802" s="445">
        <f>IF('Angaben KH-Standort'!D$29='A4'!D1802,IF('Angaben KH-Standort'!E$29="Ja",1,0),0)</f>
        <v>0</v>
      </c>
      <c r="T1802" s="445">
        <f>IF('Angaben KH-Standort'!D$30='A4'!D1802,IF('Angaben KH-Standort'!E$30="Ja",1,0),0)</f>
        <v>0</v>
      </c>
      <c r="U1802" s="445">
        <f>IF('Angaben KH-Standort'!D$31='A4'!D1802,IF('Angaben KH-Standort'!E$31="Ja",1,0),0)</f>
        <v>0</v>
      </c>
    </row>
    <row r="1803" spans="2:21" ht="15" customHeight="1" x14ac:dyDescent="0.3">
      <c r="B1803" s="70" t="str">
        <f t="shared" si="219"/>
        <v>!!!</v>
      </c>
      <c r="C1803" s="265" t="str">
        <f>IF(ISERROR(IF(LEN(E1803)&gt;0,VLOOKUP(TEXT($E1803,0),'Angaben Stationen'!$E$14:$J$213,5,0),"")),"?",IF(LEN(E1803)&gt;0,VLOOKUP(TEXT($E1803,0),'Angaben Stationen'!$E$14:$J$213,5,0),""))</f>
        <v/>
      </c>
      <c r="D1803" s="232" t="str">
        <f>IF(ISERROR(IF(LEN(E1803)&gt;0,VLOOKUP(TEXT($E1803,0),'Angaben Stationen'!$E$14:$J$213,6,0),"")),"STATION IST NICHT VORHANDEN",IF(LEN(E1803)&gt;0,VLOOKUP(TEXT($E1803,0),'Angaben Stationen'!$E$14:$J$213,6,0),""))</f>
        <v/>
      </c>
      <c r="E1803" s="287"/>
      <c r="F1803" s="234"/>
      <c r="G1803" s="234"/>
      <c r="H1803" s="263"/>
      <c r="I1803" s="169"/>
      <c r="K1803" s="445" t="str">
        <f t="shared" si="220"/>
        <v>Leer</v>
      </c>
      <c r="L1803" s="445" t="str">
        <f>VLOOKUP($D1803,{"29 - Psychiatrie (Erwachsene)","BGI";"297 - stationsäquivalente Behandlung in der Erwachsenenpsychiatrie (29)","BGI";"30 - Kinder- und Jugendpsychiatrie","BGII";"307 - stationsäquivalente Behandlung in der Kinder- und Jugendpsychiatrie (30)","BGII";"31 - Psychosomatik","BGI";"","Leer"},2,0)</f>
        <v>Leer</v>
      </c>
      <c r="M1803" s="445">
        <f t="shared" si="217"/>
        <v>0</v>
      </c>
      <c r="N1803" s="445">
        <f t="shared" si="218"/>
        <v>0</v>
      </c>
      <c r="O1803" s="445">
        <f t="shared" si="221"/>
        <v>0</v>
      </c>
      <c r="P1803" s="445">
        <f t="shared" si="222"/>
        <v>0</v>
      </c>
      <c r="Q1803" s="445">
        <f t="shared" si="223"/>
        <v>0</v>
      </c>
      <c r="R1803" s="415" t="str">
        <f t="shared" si="224"/>
        <v>Leer</v>
      </c>
      <c r="S1803" s="445">
        <f>IF('Angaben KH-Standort'!D$29='A4'!D1803,IF('Angaben KH-Standort'!E$29="Ja",1,0),0)</f>
        <v>0</v>
      </c>
      <c r="T1803" s="445">
        <f>IF('Angaben KH-Standort'!D$30='A4'!D1803,IF('Angaben KH-Standort'!E$30="Ja",1,0),0)</f>
        <v>0</v>
      </c>
      <c r="U1803" s="445">
        <f>IF('Angaben KH-Standort'!D$31='A4'!D1803,IF('Angaben KH-Standort'!E$31="Ja",1,0),0)</f>
        <v>0</v>
      </c>
    </row>
    <row r="1804" spans="2:21" ht="15" customHeight="1" x14ac:dyDescent="0.3">
      <c r="B1804" s="70" t="str">
        <f t="shared" si="219"/>
        <v>!!!</v>
      </c>
      <c r="C1804" s="265" t="str">
        <f>IF(ISERROR(IF(LEN(E1804)&gt;0,VLOOKUP(TEXT($E1804,0),'Angaben Stationen'!$E$14:$J$213,5,0),"")),"?",IF(LEN(E1804)&gt;0,VLOOKUP(TEXT($E1804,0),'Angaben Stationen'!$E$14:$J$213,5,0),""))</f>
        <v/>
      </c>
      <c r="D1804" s="232" t="str">
        <f>IF(ISERROR(IF(LEN(E1804)&gt;0,VLOOKUP(TEXT($E1804,0),'Angaben Stationen'!$E$14:$J$213,6,0),"")),"STATION IST NICHT VORHANDEN",IF(LEN(E1804)&gt;0,VLOOKUP(TEXT($E1804,0),'Angaben Stationen'!$E$14:$J$213,6,0),""))</f>
        <v/>
      </c>
      <c r="E1804" s="287"/>
      <c r="F1804" s="234"/>
      <c r="G1804" s="234"/>
      <c r="H1804" s="263"/>
      <c r="I1804" s="169"/>
      <c r="K1804" s="445" t="str">
        <f t="shared" si="220"/>
        <v>Leer</v>
      </c>
      <c r="L1804" s="445" t="str">
        <f>VLOOKUP($D1804,{"29 - Psychiatrie (Erwachsene)","BGI";"297 - stationsäquivalente Behandlung in der Erwachsenenpsychiatrie (29)","BGI";"30 - Kinder- und Jugendpsychiatrie","BGII";"307 - stationsäquivalente Behandlung in der Kinder- und Jugendpsychiatrie (30)","BGII";"31 - Psychosomatik","BGI";"","Leer"},2,0)</f>
        <v>Leer</v>
      </c>
      <c r="M1804" s="445">
        <f t="shared" si="217"/>
        <v>0</v>
      </c>
      <c r="N1804" s="445">
        <f t="shared" si="218"/>
        <v>0</v>
      </c>
      <c r="O1804" s="445">
        <f t="shared" si="221"/>
        <v>0</v>
      </c>
      <c r="P1804" s="445">
        <f t="shared" si="222"/>
        <v>0</v>
      </c>
      <c r="Q1804" s="445">
        <f t="shared" si="223"/>
        <v>0</v>
      </c>
      <c r="R1804" s="415" t="str">
        <f t="shared" si="224"/>
        <v>Leer</v>
      </c>
      <c r="S1804" s="445">
        <f>IF('Angaben KH-Standort'!D$29='A4'!D1804,IF('Angaben KH-Standort'!E$29="Ja",1,0),0)</f>
        <v>0</v>
      </c>
      <c r="T1804" s="445">
        <f>IF('Angaben KH-Standort'!D$30='A4'!D1804,IF('Angaben KH-Standort'!E$30="Ja",1,0),0)</f>
        <v>0</v>
      </c>
      <c r="U1804" s="445">
        <f>IF('Angaben KH-Standort'!D$31='A4'!D1804,IF('Angaben KH-Standort'!E$31="Ja",1,0),0)</f>
        <v>0</v>
      </c>
    </row>
    <row r="1805" spans="2:21" ht="15" customHeight="1" x14ac:dyDescent="0.3">
      <c r="B1805" s="70" t="str">
        <f t="shared" si="219"/>
        <v>!!!</v>
      </c>
      <c r="C1805" s="265" t="str">
        <f>IF(ISERROR(IF(LEN(E1805)&gt;0,VLOOKUP(TEXT($E1805,0),'Angaben Stationen'!$E$14:$J$213,5,0),"")),"?",IF(LEN(E1805)&gt;0,VLOOKUP(TEXT($E1805,0),'Angaben Stationen'!$E$14:$J$213,5,0),""))</f>
        <v/>
      </c>
      <c r="D1805" s="232" t="str">
        <f>IF(ISERROR(IF(LEN(E1805)&gt;0,VLOOKUP(TEXT($E1805,0),'Angaben Stationen'!$E$14:$J$213,6,0),"")),"STATION IST NICHT VORHANDEN",IF(LEN(E1805)&gt;0,VLOOKUP(TEXT($E1805,0),'Angaben Stationen'!$E$14:$J$213,6,0),""))</f>
        <v/>
      </c>
      <c r="E1805" s="287"/>
      <c r="F1805" s="234"/>
      <c r="G1805" s="234"/>
      <c r="H1805" s="263"/>
      <c r="I1805" s="169"/>
      <c r="K1805" s="445" t="str">
        <f t="shared" si="220"/>
        <v>Leer</v>
      </c>
      <c r="L1805" s="445" t="str">
        <f>VLOOKUP($D1805,{"29 - Psychiatrie (Erwachsene)","BGI";"297 - stationsäquivalente Behandlung in der Erwachsenenpsychiatrie (29)","BGI";"30 - Kinder- und Jugendpsychiatrie","BGII";"307 - stationsäquivalente Behandlung in der Kinder- und Jugendpsychiatrie (30)","BGII";"31 - Psychosomatik","BGI";"","Leer"},2,0)</f>
        <v>Leer</v>
      </c>
      <c r="M1805" s="445">
        <f t="shared" si="217"/>
        <v>0</v>
      </c>
      <c r="N1805" s="445">
        <f t="shared" si="218"/>
        <v>0</v>
      </c>
      <c r="O1805" s="445">
        <f t="shared" si="221"/>
        <v>0</v>
      </c>
      <c r="P1805" s="445">
        <f t="shared" si="222"/>
        <v>0</v>
      </c>
      <c r="Q1805" s="445">
        <f t="shared" si="223"/>
        <v>0</v>
      </c>
      <c r="R1805" s="415" t="str">
        <f t="shared" si="224"/>
        <v>Leer</v>
      </c>
      <c r="S1805" s="445">
        <f>IF('Angaben KH-Standort'!D$29='A4'!D1805,IF('Angaben KH-Standort'!E$29="Ja",1,0),0)</f>
        <v>0</v>
      </c>
      <c r="T1805" s="445">
        <f>IF('Angaben KH-Standort'!D$30='A4'!D1805,IF('Angaben KH-Standort'!E$30="Ja",1,0),0)</f>
        <v>0</v>
      </c>
      <c r="U1805" s="445">
        <f>IF('Angaben KH-Standort'!D$31='A4'!D1805,IF('Angaben KH-Standort'!E$31="Ja",1,0),0)</f>
        <v>0</v>
      </c>
    </row>
    <row r="1806" spans="2:21" ht="15" customHeight="1" x14ac:dyDescent="0.3">
      <c r="B1806" s="70" t="str">
        <f t="shared" si="219"/>
        <v>!!!</v>
      </c>
      <c r="C1806" s="265" t="str">
        <f>IF(ISERROR(IF(LEN(E1806)&gt;0,VLOOKUP(TEXT($E1806,0),'Angaben Stationen'!$E$14:$J$213,5,0),"")),"?",IF(LEN(E1806)&gt;0,VLOOKUP(TEXT($E1806,0),'Angaben Stationen'!$E$14:$J$213,5,0),""))</f>
        <v/>
      </c>
      <c r="D1806" s="232" t="str">
        <f>IF(ISERROR(IF(LEN(E1806)&gt;0,VLOOKUP(TEXT($E1806,0),'Angaben Stationen'!$E$14:$J$213,6,0),"")),"STATION IST NICHT VORHANDEN",IF(LEN(E1806)&gt;0,VLOOKUP(TEXT($E1806,0),'Angaben Stationen'!$E$14:$J$213,6,0),""))</f>
        <v/>
      </c>
      <c r="E1806" s="287"/>
      <c r="F1806" s="234"/>
      <c r="G1806" s="234"/>
      <c r="H1806" s="263"/>
      <c r="I1806" s="169"/>
      <c r="K1806" s="445" t="str">
        <f t="shared" si="220"/>
        <v>Leer</v>
      </c>
      <c r="L1806" s="445" t="str">
        <f>VLOOKUP($D1806,{"29 - Psychiatrie (Erwachsene)","BGI";"297 - stationsäquivalente Behandlung in der Erwachsenenpsychiatrie (29)","BGI";"30 - Kinder- und Jugendpsychiatrie","BGII";"307 - stationsäquivalente Behandlung in der Kinder- und Jugendpsychiatrie (30)","BGII";"31 - Psychosomatik","BGI";"","Leer"},2,0)</f>
        <v>Leer</v>
      </c>
      <c r="M1806" s="445">
        <f t="shared" si="217"/>
        <v>0</v>
      </c>
      <c r="N1806" s="445">
        <f t="shared" si="218"/>
        <v>0</v>
      </c>
      <c r="O1806" s="445">
        <f t="shared" si="221"/>
        <v>0</v>
      </c>
      <c r="P1806" s="445">
        <f t="shared" si="222"/>
        <v>0</v>
      </c>
      <c r="Q1806" s="445">
        <f t="shared" si="223"/>
        <v>0</v>
      </c>
      <c r="R1806" s="415" t="str">
        <f t="shared" si="224"/>
        <v>Leer</v>
      </c>
      <c r="S1806" s="445">
        <f>IF('Angaben KH-Standort'!D$29='A4'!D1806,IF('Angaben KH-Standort'!E$29="Ja",1,0),0)</f>
        <v>0</v>
      </c>
      <c r="T1806" s="445">
        <f>IF('Angaben KH-Standort'!D$30='A4'!D1806,IF('Angaben KH-Standort'!E$30="Ja",1,0),0)</f>
        <v>0</v>
      </c>
      <c r="U1806" s="445">
        <f>IF('Angaben KH-Standort'!D$31='A4'!D1806,IF('Angaben KH-Standort'!E$31="Ja",1,0),0)</f>
        <v>0</v>
      </c>
    </row>
    <row r="1807" spans="2:21" ht="15" customHeight="1" x14ac:dyDescent="0.3">
      <c r="B1807" s="70" t="str">
        <f t="shared" si="219"/>
        <v>!!!</v>
      </c>
      <c r="C1807" s="265" t="str">
        <f>IF(ISERROR(IF(LEN(E1807)&gt;0,VLOOKUP(TEXT($E1807,0),'Angaben Stationen'!$E$14:$J$213,5,0),"")),"?",IF(LEN(E1807)&gt;0,VLOOKUP(TEXT($E1807,0),'Angaben Stationen'!$E$14:$J$213,5,0),""))</f>
        <v/>
      </c>
      <c r="D1807" s="232" t="str">
        <f>IF(ISERROR(IF(LEN(E1807)&gt;0,VLOOKUP(TEXT($E1807,0),'Angaben Stationen'!$E$14:$J$213,6,0),"")),"STATION IST NICHT VORHANDEN",IF(LEN(E1807)&gt;0,VLOOKUP(TEXT($E1807,0),'Angaben Stationen'!$E$14:$J$213,6,0),""))</f>
        <v/>
      </c>
      <c r="E1807" s="287"/>
      <c r="F1807" s="234"/>
      <c r="G1807" s="234"/>
      <c r="H1807" s="263"/>
      <c r="I1807" s="169"/>
      <c r="K1807" s="445" t="str">
        <f t="shared" si="220"/>
        <v>Leer</v>
      </c>
      <c r="L1807" s="445" t="str">
        <f>VLOOKUP($D1807,{"29 - Psychiatrie (Erwachsene)","BGI";"297 - stationsäquivalente Behandlung in der Erwachsenenpsychiatrie (29)","BGI";"30 - Kinder- und Jugendpsychiatrie","BGII";"307 - stationsäquivalente Behandlung in der Kinder- und Jugendpsychiatrie (30)","BGII";"31 - Psychosomatik","BGI";"","Leer"},2,0)</f>
        <v>Leer</v>
      </c>
      <c r="M1807" s="445">
        <f t="shared" si="217"/>
        <v>0</v>
      </c>
      <c r="N1807" s="445">
        <f t="shared" si="218"/>
        <v>0</v>
      </c>
      <c r="O1807" s="445">
        <f t="shared" si="221"/>
        <v>0</v>
      </c>
      <c r="P1807" s="445">
        <f t="shared" si="222"/>
        <v>0</v>
      </c>
      <c r="Q1807" s="445">
        <f t="shared" si="223"/>
        <v>0</v>
      </c>
      <c r="R1807" s="415" t="str">
        <f t="shared" si="224"/>
        <v>Leer</v>
      </c>
      <c r="S1807" s="445">
        <f>IF('Angaben KH-Standort'!D$29='A4'!D1807,IF('Angaben KH-Standort'!E$29="Ja",1,0),0)</f>
        <v>0</v>
      </c>
      <c r="T1807" s="445">
        <f>IF('Angaben KH-Standort'!D$30='A4'!D1807,IF('Angaben KH-Standort'!E$30="Ja",1,0),0)</f>
        <v>0</v>
      </c>
      <c r="U1807" s="445">
        <f>IF('Angaben KH-Standort'!D$31='A4'!D1807,IF('Angaben KH-Standort'!E$31="Ja",1,0),0)</f>
        <v>0</v>
      </c>
    </row>
    <row r="1808" spans="2:21" ht="15" customHeight="1" x14ac:dyDescent="0.3">
      <c r="B1808" s="70" t="str">
        <f t="shared" si="219"/>
        <v>!!!</v>
      </c>
      <c r="C1808" s="265" t="str">
        <f>IF(ISERROR(IF(LEN(E1808)&gt;0,VLOOKUP(TEXT($E1808,0),'Angaben Stationen'!$E$14:$J$213,5,0),"")),"?",IF(LEN(E1808)&gt;0,VLOOKUP(TEXT($E1808,0),'Angaben Stationen'!$E$14:$J$213,5,0),""))</f>
        <v/>
      </c>
      <c r="D1808" s="232" t="str">
        <f>IF(ISERROR(IF(LEN(E1808)&gt;0,VLOOKUP(TEXT($E1808,0),'Angaben Stationen'!$E$14:$J$213,6,0),"")),"STATION IST NICHT VORHANDEN",IF(LEN(E1808)&gt;0,VLOOKUP(TEXT($E1808,0),'Angaben Stationen'!$E$14:$J$213,6,0),""))</f>
        <v/>
      </c>
      <c r="E1808" s="287"/>
      <c r="F1808" s="234"/>
      <c r="G1808" s="234"/>
      <c r="H1808" s="263"/>
      <c r="I1808" s="169"/>
      <c r="K1808" s="445" t="str">
        <f t="shared" si="220"/>
        <v>Leer</v>
      </c>
      <c r="L1808" s="445" t="str">
        <f>VLOOKUP($D1808,{"29 - Psychiatrie (Erwachsene)","BGI";"297 - stationsäquivalente Behandlung in der Erwachsenenpsychiatrie (29)","BGI";"30 - Kinder- und Jugendpsychiatrie","BGII";"307 - stationsäquivalente Behandlung in der Kinder- und Jugendpsychiatrie (30)","BGII";"31 - Psychosomatik","BGI";"","Leer"},2,0)</f>
        <v>Leer</v>
      </c>
      <c r="M1808" s="445">
        <f t="shared" si="217"/>
        <v>0</v>
      </c>
      <c r="N1808" s="445">
        <f t="shared" si="218"/>
        <v>0</v>
      </c>
      <c r="O1808" s="445">
        <f t="shared" si="221"/>
        <v>0</v>
      </c>
      <c r="P1808" s="445">
        <f t="shared" si="222"/>
        <v>0</v>
      </c>
      <c r="Q1808" s="445">
        <f t="shared" si="223"/>
        <v>0</v>
      </c>
      <c r="R1808" s="415" t="str">
        <f t="shared" si="224"/>
        <v>Leer</v>
      </c>
      <c r="S1808" s="445">
        <f>IF('Angaben KH-Standort'!D$29='A4'!D1808,IF('Angaben KH-Standort'!E$29="Ja",1,0),0)</f>
        <v>0</v>
      </c>
      <c r="T1808" s="445">
        <f>IF('Angaben KH-Standort'!D$30='A4'!D1808,IF('Angaben KH-Standort'!E$30="Ja",1,0),0)</f>
        <v>0</v>
      </c>
      <c r="U1808" s="445">
        <f>IF('Angaben KH-Standort'!D$31='A4'!D1808,IF('Angaben KH-Standort'!E$31="Ja",1,0),0)</f>
        <v>0</v>
      </c>
    </row>
    <row r="1809" spans="2:21" ht="15" customHeight="1" x14ac:dyDescent="0.3">
      <c r="B1809" s="70" t="str">
        <f t="shared" si="219"/>
        <v>!!!</v>
      </c>
      <c r="C1809" s="265" t="str">
        <f>IF(ISERROR(IF(LEN(E1809)&gt;0,VLOOKUP(TEXT($E1809,0),'Angaben Stationen'!$E$14:$J$213,5,0),"")),"?",IF(LEN(E1809)&gt;0,VLOOKUP(TEXT($E1809,0),'Angaben Stationen'!$E$14:$J$213,5,0),""))</f>
        <v/>
      </c>
      <c r="D1809" s="232" t="str">
        <f>IF(ISERROR(IF(LEN(E1809)&gt;0,VLOOKUP(TEXT($E1809,0),'Angaben Stationen'!$E$14:$J$213,6,0),"")),"STATION IST NICHT VORHANDEN",IF(LEN(E1809)&gt;0,VLOOKUP(TEXT($E1809,0),'Angaben Stationen'!$E$14:$J$213,6,0),""))</f>
        <v/>
      </c>
      <c r="E1809" s="287"/>
      <c r="F1809" s="234"/>
      <c r="G1809" s="234"/>
      <c r="H1809" s="263"/>
      <c r="I1809" s="169"/>
      <c r="K1809" s="445" t="str">
        <f t="shared" si="220"/>
        <v>Leer</v>
      </c>
      <c r="L1809" s="445" t="str">
        <f>VLOOKUP($D1809,{"29 - Psychiatrie (Erwachsene)","BGI";"297 - stationsäquivalente Behandlung in der Erwachsenenpsychiatrie (29)","BGI";"30 - Kinder- und Jugendpsychiatrie","BGII";"307 - stationsäquivalente Behandlung in der Kinder- und Jugendpsychiatrie (30)","BGII";"31 - Psychosomatik","BGI";"","Leer"},2,0)</f>
        <v>Leer</v>
      </c>
      <c r="M1809" s="445">
        <f t="shared" si="217"/>
        <v>0</v>
      </c>
      <c r="N1809" s="445">
        <f t="shared" si="218"/>
        <v>0</v>
      </c>
      <c r="O1809" s="445">
        <f t="shared" si="221"/>
        <v>0</v>
      </c>
      <c r="P1809" s="445">
        <f t="shared" si="222"/>
        <v>0</v>
      </c>
      <c r="Q1809" s="445">
        <f t="shared" si="223"/>
        <v>0</v>
      </c>
      <c r="R1809" s="415" t="str">
        <f t="shared" si="224"/>
        <v>Leer</v>
      </c>
      <c r="S1809" s="445">
        <f>IF('Angaben KH-Standort'!D$29='A4'!D1809,IF('Angaben KH-Standort'!E$29="Ja",1,0),0)</f>
        <v>0</v>
      </c>
      <c r="T1809" s="445">
        <f>IF('Angaben KH-Standort'!D$30='A4'!D1809,IF('Angaben KH-Standort'!E$30="Ja",1,0),0)</f>
        <v>0</v>
      </c>
      <c r="U1809" s="445">
        <f>IF('Angaben KH-Standort'!D$31='A4'!D1809,IF('Angaben KH-Standort'!E$31="Ja",1,0),0)</f>
        <v>0</v>
      </c>
    </row>
    <row r="1810" spans="2:21" ht="15" customHeight="1" x14ac:dyDescent="0.3">
      <c r="B1810" s="70" t="str">
        <f t="shared" si="219"/>
        <v>!!!</v>
      </c>
      <c r="C1810" s="265" t="str">
        <f>IF(ISERROR(IF(LEN(E1810)&gt;0,VLOOKUP(TEXT($E1810,0),'Angaben Stationen'!$E$14:$J$213,5,0),"")),"?",IF(LEN(E1810)&gt;0,VLOOKUP(TEXT($E1810,0),'Angaben Stationen'!$E$14:$J$213,5,0),""))</f>
        <v/>
      </c>
      <c r="D1810" s="232" t="str">
        <f>IF(ISERROR(IF(LEN(E1810)&gt;0,VLOOKUP(TEXT($E1810,0),'Angaben Stationen'!$E$14:$J$213,6,0),"")),"STATION IST NICHT VORHANDEN",IF(LEN(E1810)&gt;0,VLOOKUP(TEXT($E1810,0),'Angaben Stationen'!$E$14:$J$213,6,0),""))</f>
        <v/>
      </c>
      <c r="E1810" s="287"/>
      <c r="F1810" s="234"/>
      <c r="G1810" s="234"/>
      <c r="H1810" s="263"/>
      <c r="I1810" s="169"/>
      <c r="K1810" s="445" t="str">
        <f t="shared" si="220"/>
        <v>Leer</v>
      </c>
      <c r="L1810" s="445" t="str">
        <f>VLOOKUP($D1810,{"29 - Psychiatrie (Erwachsene)","BGI";"297 - stationsäquivalente Behandlung in der Erwachsenenpsychiatrie (29)","BGI";"30 - Kinder- und Jugendpsychiatrie","BGII";"307 - stationsäquivalente Behandlung in der Kinder- und Jugendpsychiatrie (30)","BGII";"31 - Psychosomatik","BGI";"","Leer"},2,0)</f>
        <v>Leer</v>
      </c>
      <c r="M1810" s="445">
        <f t="shared" si="217"/>
        <v>0</v>
      </c>
      <c r="N1810" s="445">
        <f t="shared" si="218"/>
        <v>0</v>
      </c>
      <c r="O1810" s="445">
        <f t="shared" si="221"/>
        <v>0</v>
      </c>
      <c r="P1810" s="445">
        <f t="shared" si="222"/>
        <v>0</v>
      </c>
      <c r="Q1810" s="445">
        <f t="shared" si="223"/>
        <v>0</v>
      </c>
      <c r="R1810" s="415" t="str">
        <f t="shared" si="224"/>
        <v>Leer</v>
      </c>
      <c r="S1810" s="445">
        <f>IF('Angaben KH-Standort'!D$29='A4'!D1810,IF('Angaben KH-Standort'!E$29="Ja",1,0),0)</f>
        <v>0</v>
      </c>
      <c r="T1810" s="445">
        <f>IF('Angaben KH-Standort'!D$30='A4'!D1810,IF('Angaben KH-Standort'!E$30="Ja",1,0),0)</f>
        <v>0</v>
      </c>
      <c r="U1810" s="445">
        <f>IF('Angaben KH-Standort'!D$31='A4'!D1810,IF('Angaben KH-Standort'!E$31="Ja",1,0),0)</f>
        <v>0</v>
      </c>
    </row>
    <row r="1811" spans="2:21" ht="15" customHeight="1" x14ac:dyDescent="0.3">
      <c r="B1811" s="70" t="str">
        <f t="shared" si="219"/>
        <v>!!!</v>
      </c>
      <c r="C1811" s="265" t="str">
        <f>IF(ISERROR(IF(LEN(E1811)&gt;0,VLOOKUP(TEXT($E1811,0),'Angaben Stationen'!$E$14:$J$213,5,0),"")),"?",IF(LEN(E1811)&gt;0,VLOOKUP(TEXT($E1811,0),'Angaben Stationen'!$E$14:$J$213,5,0),""))</f>
        <v/>
      </c>
      <c r="D1811" s="232" t="str">
        <f>IF(ISERROR(IF(LEN(E1811)&gt;0,VLOOKUP(TEXT($E1811,0),'Angaben Stationen'!$E$14:$J$213,6,0),"")),"STATION IST NICHT VORHANDEN",IF(LEN(E1811)&gt;0,VLOOKUP(TEXT($E1811,0),'Angaben Stationen'!$E$14:$J$213,6,0),""))</f>
        <v/>
      </c>
      <c r="E1811" s="287"/>
      <c r="F1811" s="234"/>
      <c r="G1811" s="234"/>
      <c r="H1811" s="263"/>
      <c r="I1811" s="169"/>
      <c r="K1811" s="445" t="str">
        <f t="shared" si="220"/>
        <v>Leer</v>
      </c>
      <c r="L1811" s="445" t="str">
        <f>VLOOKUP($D1811,{"29 - Psychiatrie (Erwachsene)","BGI";"297 - stationsäquivalente Behandlung in der Erwachsenenpsychiatrie (29)","BGI";"30 - Kinder- und Jugendpsychiatrie","BGII";"307 - stationsäquivalente Behandlung in der Kinder- und Jugendpsychiatrie (30)","BGII";"31 - Psychosomatik","BGI";"","Leer"},2,0)</f>
        <v>Leer</v>
      </c>
      <c r="M1811" s="445">
        <f t="shared" si="217"/>
        <v>0</v>
      </c>
      <c r="N1811" s="445">
        <f t="shared" si="218"/>
        <v>0</v>
      </c>
      <c r="O1811" s="445">
        <f t="shared" si="221"/>
        <v>0</v>
      </c>
      <c r="P1811" s="445">
        <f t="shared" si="222"/>
        <v>0</v>
      </c>
      <c r="Q1811" s="445">
        <f t="shared" si="223"/>
        <v>0</v>
      </c>
      <c r="R1811" s="415" t="str">
        <f t="shared" si="224"/>
        <v>Leer</v>
      </c>
      <c r="S1811" s="445">
        <f>IF('Angaben KH-Standort'!D$29='A4'!D1811,IF('Angaben KH-Standort'!E$29="Ja",1,0),0)</f>
        <v>0</v>
      </c>
      <c r="T1811" s="445">
        <f>IF('Angaben KH-Standort'!D$30='A4'!D1811,IF('Angaben KH-Standort'!E$30="Ja",1,0),0)</f>
        <v>0</v>
      </c>
      <c r="U1811" s="445">
        <f>IF('Angaben KH-Standort'!D$31='A4'!D1811,IF('Angaben KH-Standort'!E$31="Ja",1,0),0)</f>
        <v>0</v>
      </c>
    </row>
    <row r="1812" spans="2:21" ht="15" customHeight="1" x14ac:dyDescent="0.3">
      <c r="B1812" s="70" t="str">
        <f t="shared" si="219"/>
        <v>!!!</v>
      </c>
      <c r="C1812" s="265" t="str">
        <f>IF(ISERROR(IF(LEN(E1812)&gt;0,VLOOKUP(TEXT($E1812,0),'Angaben Stationen'!$E$14:$J$213,5,0),"")),"?",IF(LEN(E1812)&gt;0,VLOOKUP(TEXT($E1812,0),'Angaben Stationen'!$E$14:$J$213,5,0),""))</f>
        <v/>
      </c>
      <c r="D1812" s="232" t="str">
        <f>IF(ISERROR(IF(LEN(E1812)&gt;0,VLOOKUP(TEXT($E1812,0),'Angaben Stationen'!$E$14:$J$213,6,0),"")),"STATION IST NICHT VORHANDEN",IF(LEN(E1812)&gt;0,VLOOKUP(TEXT($E1812,0),'Angaben Stationen'!$E$14:$J$213,6,0),""))</f>
        <v/>
      </c>
      <c r="E1812" s="287"/>
      <c r="F1812" s="234"/>
      <c r="G1812" s="234"/>
      <c r="H1812" s="263"/>
      <c r="I1812" s="169"/>
      <c r="K1812" s="445" t="str">
        <f t="shared" si="220"/>
        <v>Leer</v>
      </c>
      <c r="L1812" s="445" t="str">
        <f>VLOOKUP($D1812,{"29 - Psychiatrie (Erwachsene)","BGI";"297 - stationsäquivalente Behandlung in der Erwachsenenpsychiatrie (29)","BGI";"30 - Kinder- und Jugendpsychiatrie","BGII";"307 - stationsäquivalente Behandlung in der Kinder- und Jugendpsychiatrie (30)","BGII";"31 - Psychosomatik","BGI";"","Leer"},2,0)</f>
        <v>Leer</v>
      </c>
      <c r="M1812" s="445">
        <f t="shared" si="217"/>
        <v>0</v>
      </c>
      <c r="N1812" s="445">
        <f t="shared" si="218"/>
        <v>0</v>
      </c>
      <c r="O1812" s="445">
        <f t="shared" si="221"/>
        <v>0</v>
      </c>
      <c r="P1812" s="445">
        <f t="shared" si="222"/>
        <v>0</v>
      </c>
      <c r="Q1812" s="445">
        <f t="shared" si="223"/>
        <v>0</v>
      </c>
      <c r="R1812" s="415" t="str">
        <f t="shared" si="224"/>
        <v>Leer</v>
      </c>
      <c r="S1812" s="445">
        <f>IF('Angaben KH-Standort'!D$29='A4'!D1812,IF('Angaben KH-Standort'!E$29="Ja",1,0),0)</f>
        <v>0</v>
      </c>
      <c r="T1812" s="445">
        <f>IF('Angaben KH-Standort'!D$30='A4'!D1812,IF('Angaben KH-Standort'!E$30="Ja",1,0),0)</f>
        <v>0</v>
      </c>
      <c r="U1812" s="445">
        <f>IF('Angaben KH-Standort'!D$31='A4'!D1812,IF('Angaben KH-Standort'!E$31="Ja",1,0),0)</f>
        <v>0</v>
      </c>
    </row>
    <row r="1813" spans="2:21" ht="15" customHeight="1" x14ac:dyDescent="0.3">
      <c r="B1813" s="70" t="str">
        <f t="shared" si="219"/>
        <v>!!!</v>
      </c>
      <c r="C1813" s="265" t="str">
        <f>IF(ISERROR(IF(LEN(E1813)&gt;0,VLOOKUP(TEXT($E1813,0),'Angaben Stationen'!$E$14:$J$213,5,0),"")),"?",IF(LEN(E1813)&gt;0,VLOOKUP(TEXT($E1813,0),'Angaben Stationen'!$E$14:$J$213,5,0),""))</f>
        <v/>
      </c>
      <c r="D1813" s="232" t="str">
        <f>IF(ISERROR(IF(LEN(E1813)&gt;0,VLOOKUP(TEXT($E1813,0),'Angaben Stationen'!$E$14:$J$213,6,0),"")),"STATION IST NICHT VORHANDEN",IF(LEN(E1813)&gt;0,VLOOKUP(TEXT($E1813,0),'Angaben Stationen'!$E$14:$J$213,6,0),""))</f>
        <v/>
      </c>
      <c r="E1813" s="287"/>
      <c r="F1813" s="234"/>
      <c r="G1813" s="234"/>
      <c r="H1813" s="263"/>
      <c r="I1813" s="169"/>
      <c r="K1813" s="445" t="str">
        <f t="shared" si="220"/>
        <v>Leer</v>
      </c>
      <c r="L1813" s="445" t="str">
        <f>VLOOKUP($D1813,{"29 - Psychiatrie (Erwachsene)","BGI";"297 - stationsäquivalente Behandlung in der Erwachsenenpsychiatrie (29)","BGI";"30 - Kinder- und Jugendpsychiatrie","BGII";"307 - stationsäquivalente Behandlung in der Kinder- und Jugendpsychiatrie (30)","BGII";"31 - Psychosomatik","BGI";"","Leer"},2,0)</f>
        <v>Leer</v>
      </c>
      <c r="M1813" s="445">
        <f t="shared" si="217"/>
        <v>0</v>
      </c>
      <c r="N1813" s="445">
        <f t="shared" si="218"/>
        <v>0</v>
      </c>
      <c r="O1813" s="445">
        <f t="shared" si="221"/>
        <v>0</v>
      </c>
      <c r="P1813" s="445">
        <f t="shared" si="222"/>
        <v>0</v>
      </c>
      <c r="Q1813" s="445">
        <f t="shared" si="223"/>
        <v>0</v>
      </c>
      <c r="R1813" s="415" t="str">
        <f t="shared" si="224"/>
        <v>Leer</v>
      </c>
      <c r="S1813" s="445">
        <f>IF('Angaben KH-Standort'!D$29='A4'!D1813,IF('Angaben KH-Standort'!E$29="Ja",1,0),0)</f>
        <v>0</v>
      </c>
      <c r="T1813" s="445">
        <f>IF('Angaben KH-Standort'!D$30='A4'!D1813,IF('Angaben KH-Standort'!E$30="Ja",1,0),0)</f>
        <v>0</v>
      </c>
      <c r="U1813" s="445">
        <f>IF('Angaben KH-Standort'!D$31='A4'!D1813,IF('Angaben KH-Standort'!E$31="Ja",1,0),0)</f>
        <v>0</v>
      </c>
    </row>
    <row r="1814" spans="2:21" ht="15" customHeight="1" x14ac:dyDescent="0.3">
      <c r="B1814" s="70" t="str">
        <f t="shared" si="219"/>
        <v>!!!</v>
      </c>
      <c r="C1814" s="265" t="str">
        <f>IF(ISERROR(IF(LEN(E1814)&gt;0,VLOOKUP(TEXT($E1814,0),'Angaben Stationen'!$E$14:$J$213,5,0),"")),"?",IF(LEN(E1814)&gt;0,VLOOKUP(TEXT($E1814,0),'Angaben Stationen'!$E$14:$J$213,5,0),""))</f>
        <v/>
      </c>
      <c r="D1814" s="232" t="str">
        <f>IF(ISERROR(IF(LEN(E1814)&gt;0,VLOOKUP(TEXT($E1814,0),'Angaben Stationen'!$E$14:$J$213,6,0),"")),"STATION IST NICHT VORHANDEN",IF(LEN(E1814)&gt;0,VLOOKUP(TEXT($E1814,0),'Angaben Stationen'!$E$14:$J$213,6,0),""))</f>
        <v/>
      </c>
      <c r="E1814" s="287"/>
      <c r="F1814" s="234"/>
      <c r="G1814" s="234"/>
      <c r="H1814" s="263"/>
      <c r="I1814" s="169"/>
      <c r="K1814" s="445" t="str">
        <f t="shared" si="220"/>
        <v>Leer</v>
      </c>
      <c r="L1814" s="445" t="str">
        <f>VLOOKUP($D1814,{"29 - Psychiatrie (Erwachsene)","BGI";"297 - stationsäquivalente Behandlung in der Erwachsenenpsychiatrie (29)","BGI";"30 - Kinder- und Jugendpsychiatrie","BGII";"307 - stationsäquivalente Behandlung in der Kinder- und Jugendpsychiatrie (30)","BGII";"31 - Psychosomatik","BGI";"","Leer"},2,0)</f>
        <v>Leer</v>
      </c>
      <c r="M1814" s="445">
        <f t="shared" si="217"/>
        <v>0</v>
      </c>
      <c r="N1814" s="445">
        <f t="shared" si="218"/>
        <v>0</v>
      </c>
      <c r="O1814" s="445">
        <f t="shared" si="221"/>
        <v>0</v>
      </c>
      <c r="P1814" s="445">
        <f t="shared" si="222"/>
        <v>0</v>
      </c>
      <c r="Q1814" s="445">
        <f t="shared" si="223"/>
        <v>0</v>
      </c>
      <c r="R1814" s="415" t="str">
        <f t="shared" si="224"/>
        <v>Leer</v>
      </c>
      <c r="S1814" s="445">
        <f>IF('Angaben KH-Standort'!D$29='A4'!D1814,IF('Angaben KH-Standort'!E$29="Ja",1,0),0)</f>
        <v>0</v>
      </c>
      <c r="T1814" s="445">
        <f>IF('Angaben KH-Standort'!D$30='A4'!D1814,IF('Angaben KH-Standort'!E$30="Ja",1,0),0)</f>
        <v>0</v>
      </c>
      <c r="U1814" s="445">
        <f>IF('Angaben KH-Standort'!D$31='A4'!D1814,IF('Angaben KH-Standort'!E$31="Ja",1,0),0)</f>
        <v>0</v>
      </c>
    </row>
    <row r="1815" spans="2:21" ht="15" customHeight="1" x14ac:dyDescent="0.3">
      <c r="B1815" s="70" t="str">
        <f t="shared" si="219"/>
        <v>!!!</v>
      </c>
      <c r="C1815" s="265" t="str">
        <f>IF(ISERROR(IF(LEN(E1815)&gt;0,VLOOKUP(TEXT($E1815,0),'Angaben Stationen'!$E$14:$J$213,5,0),"")),"?",IF(LEN(E1815)&gt;0,VLOOKUP(TEXT($E1815,0),'Angaben Stationen'!$E$14:$J$213,5,0),""))</f>
        <v/>
      </c>
      <c r="D1815" s="232" t="str">
        <f>IF(ISERROR(IF(LEN(E1815)&gt;0,VLOOKUP(TEXT($E1815,0),'Angaben Stationen'!$E$14:$J$213,6,0),"")),"STATION IST NICHT VORHANDEN",IF(LEN(E1815)&gt;0,VLOOKUP(TEXT($E1815,0),'Angaben Stationen'!$E$14:$J$213,6,0),""))</f>
        <v/>
      </c>
      <c r="E1815" s="287"/>
      <c r="F1815" s="234"/>
      <c r="G1815" s="234"/>
      <c r="H1815" s="263"/>
      <c r="I1815" s="169"/>
      <c r="K1815" s="445" t="str">
        <f t="shared" si="220"/>
        <v>Leer</v>
      </c>
      <c r="L1815" s="445" t="str">
        <f>VLOOKUP($D1815,{"29 - Psychiatrie (Erwachsene)","BGI";"297 - stationsäquivalente Behandlung in der Erwachsenenpsychiatrie (29)","BGI";"30 - Kinder- und Jugendpsychiatrie","BGII";"307 - stationsäquivalente Behandlung in der Kinder- und Jugendpsychiatrie (30)","BGII";"31 - Psychosomatik","BGI";"","Leer"},2,0)</f>
        <v>Leer</v>
      </c>
      <c r="M1815" s="445">
        <f t="shared" si="217"/>
        <v>0</v>
      </c>
      <c r="N1815" s="445">
        <f t="shared" si="218"/>
        <v>0</v>
      </c>
      <c r="O1815" s="445">
        <f t="shared" si="221"/>
        <v>0</v>
      </c>
      <c r="P1815" s="445">
        <f t="shared" si="222"/>
        <v>0</v>
      </c>
      <c r="Q1815" s="445">
        <f t="shared" si="223"/>
        <v>0</v>
      </c>
      <c r="R1815" s="415" t="str">
        <f t="shared" si="224"/>
        <v>Leer</v>
      </c>
      <c r="S1815" s="445">
        <f>IF('Angaben KH-Standort'!D$29='A4'!D1815,IF('Angaben KH-Standort'!E$29="Ja",1,0),0)</f>
        <v>0</v>
      </c>
      <c r="T1815" s="445">
        <f>IF('Angaben KH-Standort'!D$30='A4'!D1815,IF('Angaben KH-Standort'!E$30="Ja",1,0),0)</f>
        <v>0</v>
      </c>
      <c r="U1815" s="445">
        <f>IF('Angaben KH-Standort'!D$31='A4'!D1815,IF('Angaben KH-Standort'!E$31="Ja",1,0),0)</f>
        <v>0</v>
      </c>
    </row>
    <row r="1816" spans="2:21" ht="15" customHeight="1" x14ac:dyDescent="0.3">
      <c r="B1816" s="70" t="str">
        <f t="shared" si="219"/>
        <v>!!!</v>
      </c>
      <c r="C1816" s="265" t="str">
        <f>IF(ISERROR(IF(LEN(E1816)&gt;0,VLOOKUP(TEXT($E1816,0),'Angaben Stationen'!$E$14:$J$213,5,0),"")),"?",IF(LEN(E1816)&gt;0,VLOOKUP(TEXT($E1816,0),'Angaben Stationen'!$E$14:$J$213,5,0),""))</f>
        <v/>
      </c>
      <c r="D1816" s="232" t="str">
        <f>IF(ISERROR(IF(LEN(E1816)&gt;0,VLOOKUP(TEXT($E1816,0),'Angaben Stationen'!$E$14:$J$213,6,0),"")),"STATION IST NICHT VORHANDEN",IF(LEN(E1816)&gt;0,VLOOKUP(TEXT($E1816,0),'Angaben Stationen'!$E$14:$J$213,6,0),""))</f>
        <v/>
      </c>
      <c r="E1816" s="287"/>
      <c r="F1816" s="234"/>
      <c r="G1816" s="234"/>
      <c r="H1816" s="263"/>
      <c r="I1816" s="169"/>
      <c r="K1816" s="445" t="str">
        <f t="shared" si="220"/>
        <v>Leer</v>
      </c>
      <c r="L1816" s="445" t="str">
        <f>VLOOKUP($D1816,{"29 - Psychiatrie (Erwachsene)","BGI";"297 - stationsäquivalente Behandlung in der Erwachsenenpsychiatrie (29)","BGI";"30 - Kinder- und Jugendpsychiatrie","BGII";"307 - stationsäquivalente Behandlung in der Kinder- und Jugendpsychiatrie (30)","BGII";"31 - Psychosomatik","BGI";"","Leer"},2,0)</f>
        <v>Leer</v>
      </c>
      <c r="M1816" s="445">
        <f t="shared" si="217"/>
        <v>0</v>
      </c>
      <c r="N1816" s="445">
        <f t="shared" si="218"/>
        <v>0</v>
      </c>
      <c r="O1816" s="445">
        <f t="shared" si="221"/>
        <v>0</v>
      </c>
      <c r="P1816" s="445">
        <f t="shared" si="222"/>
        <v>0</v>
      </c>
      <c r="Q1816" s="445">
        <f t="shared" si="223"/>
        <v>0</v>
      </c>
      <c r="R1816" s="415" t="str">
        <f t="shared" si="224"/>
        <v>Leer</v>
      </c>
      <c r="S1816" s="445">
        <f>IF('Angaben KH-Standort'!D$29='A4'!D1816,IF('Angaben KH-Standort'!E$29="Ja",1,0),0)</f>
        <v>0</v>
      </c>
      <c r="T1816" s="445">
        <f>IF('Angaben KH-Standort'!D$30='A4'!D1816,IF('Angaben KH-Standort'!E$30="Ja",1,0),0)</f>
        <v>0</v>
      </c>
      <c r="U1816" s="445">
        <f>IF('Angaben KH-Standort'!D$31='A4'!D1816,IF('Angaben KH-Standort'!E$31="Ja",1,0),0)</f>
        <v>0</v>
      </c>
    </row>
    <row r="1817" spans="2:21" ht="15" customHeight="1" x14ac:dyDescent="0.3">
      <c r="B1817" s="70" t="str">
        <f t="shared" si="219"/>
        <v>!!!</v>
      </c>
      <c r="C1817" s="265" t="str">
        <f>IF(ISERROR(IF(LEN(E1817)&gt;0,VLOOKUP(TEXT($E1817,0),'Angaben Stationen'!$E$14:$J$213,5,0),"")),"?",IF(LEN(E1817)&gt;0,VLOOKUP(TEXT($E1817,0),'Angaben Stationen'!$E$14:$J$213,5,0),""))</f>
        <v/>
      </c>
      <c r="D1817" s="232" t="str">
        <f>IF(ISERROR(IF(LEN(E1817)&gt;0,VLOOKUP(TEXT($E1817,0),'Angaben Stationen'!$E$14:$J$213,6,0),"")),"STATION IST NICHT VORHANDEN",IF(LEN(E1817)&gt;0,VLOOKUP(TEXT($E1817,0),'Angaben Stationen'!$E$14:$J$213,6,0),""))</f>
        <v/>
      </c>
      <c r="E1817" s="287"/>
      <c r="F1817" s="234"/>
      <c r="G1817" s="234"/>
      <c r="H1817" s="263"/>
      <c r="I1817" s="169"/>
      <c r="K1817" s="445" t="str">
        <f t="shared" si="220"/>
        <v>Leer</v>
      </c>
      <c r="L1817" s="445" t="str">
        <f>VLOOKUP($D1817,{"29 - Psychiatrie (Erwachsene)","BGI";"297 - stationsäquivalente Behandlung in der Erwachsenenpsychiatrie (29)","BGI";"30 - Kinder- und Jugendpsychiatrie","BGII";"307 - stationsäquivalente Behandlung in der Kinder- und Jugendpsychiatrie (30)","BGII";"31 - Psychosomatik","BGI";"","Leer"},2,0)</f>
        <v>Leer</v>
      </c>
      <c r="M1817" s="445">
        <f t="shared" si="217"/>
        <v>0</v>
      </c>
      <c r="N1817" s="445">
        <f t="shared" si="218"/>
        <v>0</v>
      </c>
      <c r="O1817" s="445">
        <f t="shared" si="221"/>
        <v>0</v>
      </c>
      <c r="P1817" s="445">
        <f t="shared" si="222"/>
        <v>0</v>
      </c>
      <c r="Q1817" s="445">
        <f t="shared" si="223"/>
        <v>0</v>
      </c>
      <c r="R1817" s="415" t="str">
        <f t="shared" si="224"/>
        <v>Leer</v>
      </c>
      <c r="S1817" s="445">
        <f>IF('Angaben KH-Standort'!D$29='A4'!D1817,IF('Angaben KH-Standort'!E$29="Ja",1,0),0)</f>
        <v>0</v>
      </c>
      <c r="T1817" s="445">
        <f>IF('Angaben KH-Standort'!D$30='A4'!D1817,IF('Angaben KH-Standort'!E$30="Ja",1,0),0)</f>
        <v>0</v>
      </c>
      <c r="U1817" s="445">
        <f>IF('Angaben KH-Standort'!D$31='A4'!D1817,IF('Angaben KH-Standort'!E$31="Ja",1,0),0)</f>
        <v>0</v>
      </c>
    </row>
    <row r="1818" spans="2:21" ht="15" customHeight="1" x14ac:dyDescent="0.3">
      <c r="B1818" s="70" t="str">
        <f t="shared" si="219"/>
        <v>!!!</v>
      </c>
      <c r="C1818" s="265" t="str">
        <f>IF(ISERROR(IF(LEN(E1818)&gt;0,VLOOKUP(TEXT($E1818,0),'Angaben Stationen'!$E$14:$J$213,5,0),"")),"?",IF(LEN(E1818)&gt;0,VLOOKUP(TEXT($E1818,0),'Angaben Stationen'!$E$14:$J$213,5,0),""))</f>
        <v/>
      </c>
      <c r="D1818" s="232" t="str">
        <f>IF(ISERROR(IF(LEN(E1818)&gt;0,VLOOKUP(TEXT($E1818,0),'Angaben Stationen'!$E$14:$J$213,6,0),"")),"STATION IST NICHT VORHANDEN",IF(LEN(E1818)&gt;0,VLOOKUP(TEXT($E1818,0),'Angaben Stationen'!$E$14:$J$213,6,0),""))</f>
        <v/>
      </c>
      <c r="E1818" s="287"/>
      <c r="F1818" s="234"/>
      <c r="G1818" s="234"/>
      <c r="H1818" s="263"/>
      <c r="I1818" s="169"/>
      <c r="K1818" s="445" t="str">
        <f t="shared" si="220"/>
        <v>Leer</v>
      </c>
      <c r="L1818" s="445" t="str">
        <f>VLOOKUP($D1818,{"29 - Psychiatrie (Erwachsene)","BGI";"297 - stationsäquivalente Behandlung in der Erwachsenenpsychiatrie (29)","BGI";"30 - Kinder- und Jugendpsychiatrie","BGII";"307 - stationsäquivalente Behandlung in der Kinder- und Jugendpsychiatrie (30)","BGII";"31 - Psychosomatik","BGI";"","Leer"},2,0)</f>
        <v>Leer</v>
      </c>
      <c r="M1818" s="445">
        <f t="shared" si="217"/>
        <v>0</v>
      </c>
      <c r="N1818" s="445">
        <f t="shared" si="218"/>
        <v>0</v>
      </c>
      <c r="O1818" s="445">
        <f t="shared" si="221"/>
        <v>0</v>
      </c>
      <c r="P1818" s="445">
        <f t="shared" si="222"/>
        <v>0</v>
      </c>
      <c r="Q1818" s="445">
        <f t="shared" si="223"/>
        <v>0</v>
      </c>
      <c r="R1818" s="415" t="str">
        <f t="shared" si="224"/>
        <v>Leer</v>
      </c>
      <c r="S1818" s="445">
        <f>IF('Angaben KH-Standort'!D$29='A4'!D1818,IF('Angaben KH-Standort'!E$29="Ja",1,0),0)</f>
        <v>0</v>
      </c>
      <c r="T1818" s="445">
        <f>IF('Angaben KH-Standort'!D$30='A4'!D1818,IF('Angaben KH-Standort'!E$30="Ja",1,0),0)</f>
        <v>0</v>
      </c>
      <c r="U1818" s="445">
        <f>IF('Angaben KH-Standort'!D$31='A4'!D1818,IF('Angaben KH-Standort'!E$31="Ja",1,0),0)</f>
        <v>0</v>
      </c>
    </row>
    <row r="1819" spans="2:21" ht="15" customHeight="1" x14ac:dyDescent="0.3">
      <c r="B1819" s="70" t="str">
        <f t="shared" si="219"/>
        <v>!!!</v>
      </c>
      <c r="C1819" s="265" t="str">
        <f>IF(ISERROR(IF(LEN(E1819)&gt;0,VLOOKUP(TEXT($E1819,0),'Angaben Stationen'!$E$14:$J$213,5,0),"")),"?",IF(LEN(E1819)&gt;0,VLOOKUP(TEXT($E1819,0),'Angaben Stationen'!$E$14:$J$213,5,0),""))</f>
        <v/>
      </c>
      <c r="D1819" s="232" t="str">
        <f>IF(ISERROR(IF(LEN(E1819)&gt;0,VLOOKUP(TEXT($E1819,0),'Angaben Stationen'!$E$14:$J$213,6,0),"")),"STATION IST NICHT VORHANDEN",IF(LEN(E1819)&gt;0,VLOOKUP(TEXT($E1819,0),'Angaben Stationen'!$E$14:$J$213,6,0),""))</f>
        <v/>
      </c>
      <c r="E1819" s="287"/>
      <c r="F1819" s="234"/>
      <c r="G1819" s="234"/>
      <c r="H1819" s="263"/>
      <c r="I1819" s="169"/>
      <c r="K1819" s="445" t="str">
        <f t="shared" si="220"/>
        <v>Leer</v>
      </c>
      <c r="L1819" s="445" t="str">
        <f>VLOOKUP($D1819,{"29 - Psychiatrie (Erwachsene)","BGI";"297 - stationsäquivalente Behandlung in der Erwachsenenpsychiatrie (29)","BGI";"30 - Kinder- und Jugendpsychiatrie","BGII";"307 - stationsäquivalente Behandlung in der Kinder- und Jugendpsychiatrie (30)","BGII";"31 - Psychosomatik","BGI";"","Leer"},2,0)</f>
        <v>Leer</v>
      </c>
      <c r="M1819" s="445">
        <f t="shared" si="217"/>
        <v>0</v>
      </c>
      <c r="N1819" s="445">
        <f t="shared" si="218"/>
        <v>0</v>
      </c>
      <c r="O1819" s="445">
        <f t="shared" si="221"/>
        <v>0</v>
      </c>
      <c r="P1819" s="445">
        <f t="shared" si="222"/>
        <v>0</v>
      </c>
      <c r="Q1819" s="445">
        <f t="shared" si="223"/>
        <v>0</v>
      </c>
      <c r="R1819" s="415" t="str">
        <f t="shared" si="224"/>
        <v>Leer</v>
      </c>
      <c r="S1819" s="445">
        <f>IF('Angaben KH-Standort'!D$29='A4'!D1819,IF('Angaben KH-Standort'!E$29="Ja",1,0),0)</f>
        <v>0</v>
      </c>
      <c r="T1819" s="445">
        <f>IF('Angaben KH-Standort'!D$30='A4'!D1819,IF('Angaben KH-Standort'!E$30="Ja",1,0),0)</f>
        <v>0</v>
      </c>
      <c r="U1819" s="445">
        <f>IF('Angaben KH-Standort'!D$31='A4'!D1819,IF('Angaben KH-Standort'!E$31="Ja",1,0),0)</f>
        <v>0</v>
      </c>
    </row>
    <row r="1820" spans="2:21" ht="15" customHeight="1" x14ac:dyDescent="0.3">
      <c r="B1820" s="70" t="str">
        <f t="shared" si="219"/>
        <v>!!!</v>
      </c>
      <c r="C1820" s="265" t="str">
        <f>IF(ISERROR(IF(LEN(E1820)&gt;0,VLOOKUP(TEXT($E1820,0),'Angaben Stationen'!$E$14:$J$213,5,0),"")),"?",IF(LEN(E1820)&gt;0,VLOOKUP(TEXT($E1820,0),'Angaben Stationen'!$E$14:$J$213,5,0),""))</f>
        <v/>
      </c>
      <c r="D1820" s="232" t="str">
        <f>IF(ISERROR(IF(LEN(E1820)&gt;0,VLOOKUP(TEXT($E1820,0),'Angaben Stationen'!$E$14:$J$213,6,0),"")),"STATION IST NICHT VORHANDEN",IF(LEN(E1820)&gt;0,VLOOKUP(TEXT($E1820,0),'Angaben Stationen'!$E$14:$J$213,6,0),""))</f>
        <v/>
      </c>
      <c r="E1820" s="287"/>
      <c r="F1820" s="234"/>
      <c r="G1820" s="234"/>
      <c r="H1820" s="263"/>
      <c r="I1820" s="169"/>
      <c r="K1820" s="445" t="str">
        <f t="shared" si="220"/>
        <v>Leer</v>
      </c>
      <c r="L1820" s="445" t="str">
        <f>VLOOKUP($D1820,{"29 - Psychiatrie (Erwachsene)","BGI";"297 - stationsäquivalente Behandlung in der Erwachsenenpsychiatrie (29)","BGI";"30 - Kinder- und Jugendpsychiatrie","BGII";"307 - stationsäquivalente Behandlung in der Kinder- und Jugendpsychiatrie (30)","BGII";"31 - Psychosomatik","BGI";"","Leer"},2,0)</f>
        <v>Leer</v>
      </c>
      <c r="M1820" s="445">
        <f t="shared" si="217"/>
        <v>0</v>
      </c>
      <c r="N1820" s="445">
        <f t="shared" si="218"/>
        <v>0</v>
      </c>
      <c r="O1820" s="445">
        <f t="shared" si="221"/>
        <v>0</v>
      </c>
      <c r="P1820" s="445">
        <f t="shared" si="222"/>
        <v>0</v>
      </c>
      <c r="Q1820" s="445">
        <f t="shared" si="223"/>
        <v>0</v>
      </c>
      <c r="R1820" s="415" t="str">
        <f t="shared" si="224"/>
        <v>Leer</v>
      </c>
      <c r="S1820" s="445">
        <f>IF('Angaben KH-Standort'!D$29='A4'!D1820,IF('Angaben KH-Standort'!E$29="Ja",1,0),0)</f>
        <v>0</v>
      </c>
      <c r="T1820" s="445">
        <f>IF('Angaben KH-Standort'!D$30='A4'!D1820,IF('Angaben KH-Standort'!E$30="Ja",1,0),0)</f>
        <v>0</v>
      </c>
      <c r="U1820" s="445">
        <f>IF('Angaben KH-Standort'!D$31='A4'!D1820,IF('Angaben KH-Standort'!E$31="Ja",1,0),0)</f>
        <v>0</v>
      </c>
    </row>
    <row r="1821" spans="2:21" ht="15" customHeight="1" x14ac:dyDescent="0.3">
      <c r="B1821" s="70" t="str">
        <f t="shared" si="219"/>
        <v>!!!</v>
      </c>
      <c r="C1821" s="265" t="str">
        <f>IF(ISERROR(IF(LEN(E1821)&gt;0,VLOOKUP(TEXT($E1821,0),'Angaben Stationen'!$E$14:$J$213,5,0),"")),"?",IF(LEN(E1821)&gt;0,VLOOKUP(TEXT($E1821,0),'Angaben Stationen'!$E$14:$J$213,5,0),""))</f>
        <v/>
      </c>
      <c r="D1821" s="232" t="str">
        <f>IF(ISERROR(IF(LEN(E1821)&gt;0,VLOOKUP(TEXT($E1821,0),'Angaben Stationen'!$E$14:$J$213,6,0),"")),"STATION IST NICHT VORHANDEN",IF(LEN(E1821)&gt;0,VLOOKUP(TEXT($E1821,0),'Angaben Stationen'!$E$14:$J$213,6,0),""))</f>
        <v/>
      </c>
      <c r="E1821" s="287"/>
      <c r="F1821" s="234"/>
      <c r="G1821" s="234"/>
      <c r="H1821" s="263"/>
      <c r="I1821" s="169"/>
      <c r="K1821" s="445" t="str">
        <f t="shared" si="220"/>
        <v>Leer</v>
      </c>
      <c r="L1821" s="445" t="str">
        <f>VLOOKUP($D1821,{"29 - Psychiatrie (Erwachsene)","BGI";"297 - stationsäquivalente Behandlung in der Erwachsenenpsychiatrie (29)","BGI";"30 - Kinder- und Jugendpsychiatrie","BGII";"307 - stationsäquivalente Behandlung in der Kinder- und Jugendpsychiatrie (30)","BGII";"31 - Psychosomatik","BGI";"","Leer"},2,0)</f>
        <v>Leer</v>
      </c>
      <c r="M1821" s="445">
        <f t="shared" si="217"/>
        <v>0</v>
      </c>
      <c r="N1821" s="445">
        <f t="shared" si="218"/>
        <v>0</v>
      </c>
      <c r="O1821" s="445">
        <f t="shared" si="221"/>
        <v>0</v>
      </c>
      <c r="P1821" s="445">
        <f t="shared" si="222"/>
        <v>0</v>
      </c>
      <c r="Q1821" s="445">
        <f t="shared" si="223"/>
        <v>0</v>
      </c>
      <c r="R1821" s="415" t="str">
        <f t="shared" si="224"/>
        <v>Leer</v>
      </c>
      <c r="S1821" s="445">
        <f>IF('Angaben KH-Standort'!D$29='A4'!D1821,IF('Angaben KH-Standort'!E$29="Ja",1,0),0)</f>
        <v>0</v>
      </c>
      <c r="T1821" s="445">
        <f>IF('Angaben KH-Standort'!D$30='A4'!D1821,IF('Angaben KH-Standort'!E$30="Ja",1,0),0)</f>
        <v>0</v>
      </c>
      <c r="U1821" s="445">
        <f>IF('Angaben KH-Standort'!D$31='A4'!D1821,IF('Angaben KH-Standort'!E$31="Ja",1,0),0)</f>
        <v>0</v>
      </c>
    </row>
    <row r="1822" spans="2:21" ht="15" customHeight="1" x14ac:dyDescent="0.3">
      <c r="B1822" s="70" t="str">
        <f t="shared" si="219"/>
        <v>!!!</v>
      </c>
      <c r="C1822" s="265" t="str">
        <f>IF(ISERROR(IF(LEN(E1822)&gt;0,VLOOKUP(TEXT($E1822,0),'Angaben Stationen'!$E$14:$J$213,5,0),"")),"?",IF(LEN(E1822)&gt;0,VLOOKUP(TEXT($E1822,0),'Angaben Stationen'!$E$14:$J$213,5,0),""))</f>
        <v/>
      </c>
      <c r="D1822" s="232" t="str">
        <f>IF(ISERROR(IF(LEN(E1822)&gt;0,VLOOKUP(TEXT($E1822,0),'Angaben Stationen'!$E$14:$J$213,6,0),"")),"STATION IST NICHT VORHANDEN",IF(LEN(E1822)&gt;0,VLOOKUP(TEXT($E1822,0),'Angaben Stationen'!$E$14:$J$213,6,0),""))</f>
        <v/>
      </c>
      <c r="E1822" s="287"/>
      <c r="F1822" s="234"/>
      <c r="G1822" s="234"/>
      <c r="H1822" s="263"/>
      <c r="I1822" s="169"/>
      <c r="K1822" s="445" t="str">
        <f t="shared" si="220"/>
        <v>Leer</v>
      </c>
      <c r="L1822" s="445" t="str">
        <f>VLOOKUP($D1822,{"29 - Psychiatrie (Erwachsene)","BGI";"297 - stationsäquivalente Behandlung in der Erwachsenenpsychiatrie (29)","BGI";"30 - Kinder- und Jugendpsychiatrie","BGII";"307 - stationsäquivalente Behandlung in der Kinder- und Jugendpsychiatrie (30)","BGII";"31 - Psychosomatik","BGI";"","Leer"},2,0)</f>
        <v>Leer</v>
      </c>
      <c r="M1822" s="445">
        <f t="shared" si="217"/>
        <v>0</v>
      </c>
      <c r="N1822" s="445">
        <f t="shared" si="218"/>
        <v>0</v>
      </c>
      <c r="O1822" s="445">
        <f t="shared" si="221"/>
        <v>0</v>
      </c>
      <c r="P1822" s="445">
        <f t="shared" si="222"/>
        <v>0</v>
      </c>
      <c r="Q1822" s="445">
        <f t="shared" si="223"/>
        <v>0</v>
      </c>
      <c r="R1822" s="415" t="str">
        <f t="shared" si="224"/>
        <v>Leer</v>
      </c>
      <c r="S1822" s="445">
        <f>IF('Angaben KH-Standort'!D$29='A4'!D1822,IF('Angaben KH-Standort'!E$29="Ja",1,0),0)</f>
        <v>0</v>
      </c>
      <c r="T1822" s="445">
        <f>IF('Angaben KH-Standort'!D$30='A4'!D1822,IF('Angaben KH-Standort'!E$30="Ja",1,0),0)</f>
        <v>0</v>
      </c>
      <c r="U1822" s="445">
        <f>IF('Angaben KH-Standort'!D$31='A4'!D1822,IF('Angaben KH-Standort'!E$31="Ja",1,0),0)</f>
        <v>0</v>
      </c>
    </row>
    <row r="1823" spans="2:21" ht="15" customHeight="1" x14ac:dyDescent="0.3">
      <c r="B1823" s="70" t="str">
        <f t="shared" si="219"/>
        <v>!!!</v>
      </c>
      <c r="C1823" s="265" t="str">
        <f>IF(ISERROR(IF(LEN(E1823)&gt;0,VLOOKUP(TEXT($E1823,0),'Angaben Stationen'!$E$14:$J$213,5,0),"")),"?",IF(LEN(E1823)&gt;0,VLOOKUP(TEXT($E1823,0),'Angaben Stationen'!$E$14:$J$213,5,0),""))</f>
        <v/>
      </c>
      <c r="D1823" s="232" t="str">
        <f>IF(ISERROR(IF(LEN(E1823)&gt;0,VLOOKUP(TEXT($E1823,0),'Angaben Stationen'!$E$14:$J$213,6,0),"")),"STATION IST NICHT VORHANDEN",IF(LEN(E1823)&gt;0,VLOOKUP(TEXT($E1823,0),'Angaben Stationen'!$E$14:$J$213,6,0),""))</f>
        <v/>
      </c>
      <c r="E1823" s="287"/>
      <c r="F1823" s="234"/>
      <c r="G1823" s="234"/>
      <c r="H1823" s="263"/>
      <c r="I1823" s="169"/>
      <c r="K1823" s="445" t="str">
        <f t="shared" si="220"/>
        <v>Leer</v>
      </c>
      <c r="L1823" s="445" t="str">
        <f>VLOOKUP($D1823,{"29 - Psychiatrie (Erwachsene)","BGI";"297 - stationsäquivalente Behandlung in der Erwachsenenpsychiatrie (29)","BGI";"30 - Kinder- und Jugendpsychiatrie","BGII";"307 - stationsäquivalente Behandlung in der Kinder- und Jugendpsychiatrie (30)","BGII";"31 - Psychosomatik","BGI";"","Leer"},2,0)</f>
        <v>Leer</v>
      </c>
      <c r="M1823" s="445">
        <f t="shared" si="217"/>
        <v>0</v>
      </c>
      <c r="N1823" s="445">
        <f t="shared" si="218"/>
        <v>0</v>
      </c>
      <c r="O1823" s="445">
        <f t="shared" si="221"/>
        <v>0</v>
      </c>
      <c r="P1823" s="445">
        <f t="shared" si="222"/>
        <v>0</v>
      </c>
      <c r="Q1823" s="445">
        <f t="shared" si="223"/>
        <v>0</v>
      </c>
      <c r="R1823" s="415" t="str">
        <f t="shared" si="224"/>
        <v>Leer</v>
      </c>
      <c r="S1823" s="445">
        <f>IF('Angaben KH-Standort'!D$29='A4'!D1823,IF('Angaben KH-Standort'!E$29="Ja",1,0),0)</f>
        <v>0</v>
      </c>
      <c r="T1823" s="445">
        <f>IF('Angaben KH-Standort'!D$30='A4'!D1823,IF('Angaben KH-Standort'!E$30="Ja",1,0),0)</f>
        <v>0</v>
      </c>
      <c r="U1823" s="445">
        <f>IF('Angaben KH-Standort'!D$31='A4'!D1823,IF('Angaben KH-Standort'!E$31="Ja",1,0),0)</f>
        <v>0</v>
      </c>
    </row>
    <row r="1824" spans="2:21" ht="15" customHeight="1" x14ac:dyDescent="0.3">
      <c r="B1824" s="70" t="str">
        <f t="shared" si="219"/>
        <v>!!!</v>
      </c>
      <c r="C1824" s="265" t="str">
        <f>IF(ISERROR(IF(LEN(E1824)&gt;0,VLOOKUP(TEXT($E1824,0),'Angaben Stationen'!$E$14:$J$213,5,0),"")),"?",IF(LEN(E1824)&gt;0,VLOOKUP(TEXT($E1824,0),'Angaben Stationen'!$E$14:$J$213,5,0),""))</f>
        <v/>
      </c>
      <c r="D1824" s="232" t="str">
        <f>IF(ISERROR(IF(LEN(E1824)&gt;0,VLOOKUP(TEXT($E1824,0),'Angaben Stationen'!$E$14:$J$213,6,0),"")),"STATION IST NICHT VORHANDEN",IF(LEN(E1824)&gt;0,VLOOKUP(TEXT($E1824,0),'Angaben Stationen'!$E$14:$J$213,6,0),""))</f>
        <v/>
      </c>
      <c r="E1824" s="287"/>
      <c r="F1824" s="234"/>
      <c r="G1824" s="234"/>
      <c r="H1824" s="263"/>
      <c r="I1824" s="169"/>
      <c r="K1824" s="445" t="str">
        <f t="shared" si="220"/>
        <v>Leer</v>
      </c>
      <c r="L1824" s="445" t="str">
        <f>VLOOKUP($D1824,{"29 - Psychiatrie (Erwachsene)","BGI";"297 - stationsäquivalente Behandlung in der Erwachsenenpsychiatrie (29)","BGI";"30 - Kinder- und Jugendpsychiatrie","BGII";"307 - stationsäquivalente Behandlung in der Kinder- und Jugendpsychiatrie (30)","BGII";"31 - Psychosomatik","BGI";"","Leer"},2,0)</f>
        <v>Leer</v>
      </c>
      <c r="M1824" s="445">
        <f t="shared" si="217"/>
        <v>0</v>
      </c>
      <c r="N1824" s="445">
        <f t="shared" si="218"/>
        <v>0</v>
      </c>
      <c r="O1824" s="445">
        <f t="shared" si="221"/>
        <v>0</v>
      </c>
      <c r="P1824" s="445">
        <f t="shared" si="222"/>
        <v>0</v>
      </c>
      <c r="Q1824" s="445">
        <f t="shared" si="223"/>
        <v>0</v>
      </c>
      <c r="R1824" s="415" t="str">
        <f t="shared" si="224"/>
        <v>Leer</v>
      </c>
      <c r="S1824" s="445">
        <f>IF('Angaben KH-Standort'!D$29='A4'!D1824,IF('Angaben KH-Standort'!E$29="Ja",1,0),0)</f>
        <v>0</v>
      </c>
      <c r="T1824" s="445">
        <f>IF('Angaben KH-Standort'!D$30='A4'!D1824,IF('Angaben KH-Standort'!E$30="Ja",1,0),0)</f>
        <v>0</v>
      </c>
      <c r="U1824" s="445">
        <f>IF('Angaben KH-Standort'!D$31='A4'!D1824,IF('Angaben KH-Standort'!E$31="Ja",1,0),0)</f>
        <v>0</v>
      </c>
    </row>
    <row r="1825" spans="2:21" ht="15" customHeight="1" x14ac:dyDescent="0.3">
      <c r="B1825" s="70" t="str">
        <f t="shared" si="219"/>
        <v>!!!</v>
      </c>
      <c r="C1825" s="265" t="str">
        <f>IF(ISERROR(IF(LEN(E1825)&gt;0,VLOOKUP(TEXT($E1825,0),'Angaben Stationen'!$E$14:$J$213,5,0),"")),"?",IF(LEN(E1825)&gt;0,VLOOKUP(TEXT($E1825,0),'Angaben Stationen'!$E$14:$J$213,5,0),""))</f>
        <v/>
      </c>
      <c r="D1825" s="232" t="str">
        <f>IF(ISERROR(IF(LEN(E1825)&gt;0,VLOOKUP(TEXT($E1825,0),'Angaben Stationen'!$E$14:$J$213,6,0),"")),"STATION IST NICHT VORHANDEN",IF(LEN(E1825)&gt;0,VLOOKUP(TEXT($E1825,0),'Angaben Stationen'!$E$14:$J$213,6,0),""))</f>
        <v/>
      </c>
      <c r="E1825" s="287"/>
      <c r="F1825" s="234"/>
      <c r="G1825" s="234"/>
      <c r="H1825" s="263"/>
      <c r="I1825" s="169"/>
      <c r="K1825" s="445" t="str">
        <f t="shared" si="220"/>
        <v>Leer</v>
      </c>
      <c r="L1825" s="445" t="str">
        <f>VLOOKUP($D1825,{"29 - Psychiatrie (Erwachsene)","BGI";"297 - stationsäquivalente Behandlung in der Erwachsenenpsychiatrie (29)","BGI";"30 - Kinder- und Jugendpsychiatrie","BGII";"307 - stationsäquivalente Behandlung in der Kinder- und Jugendpsychiatrie (30)","BGII";"31 - Psychosomatik","BGI";"","Leer"},2,0)</f>
        <v>Leer</v>
      </c>
      <c r="M1825" s="445">
        <f t="shared" si="217"/>
        <v>0</v>
      </c>
      <c r="N1825" s="445">
        <f t="shared" si="218"/>
        <v>0</v>
      </c>
      <c r="O1825" s="445">
        <f t="shared" si="221"/>
        <v>0</v>
      </c>
      <c r="P1825" s="445">
        <f t="shared" si="222"/>
        <v>0</v>
      </c>
      <c r="Q1825" s="445">
        <f t="shared" si="223"/>
        <v>0</v>
      </c>
      <c r="R1825" s="415" t="str">
        <f t="shared" si="224"/>
        <v>Leer</v>
      </c>
      <c r="S1825" s="445">
        <f>IF('Angaben KH-Standort'!D$29='A4'!D1825,IF('Angaben KH-Standort'!E$29="Ja",1,0),0)</f>
        <v>0</v>
      </c>
      <c r="T1825" s="445">
        <f>IF('Angaben KH-Standort'!D$30='A4'!D1825,IF('Angaben KH-Standort'!E$30="Ja",1,0),0)</f>
        <v>0</v>
      </c>
      <c r="U1825" s="445">
        <f>IF('Angaben KH-Standort'!D$31='A4'!D1825,IF('Angaben KH-Standort'!E$31="Ja",1,0),0)</f>
        <v>0</v>
      </c>
    </row>
    <row r="1826" spans="2:21" ht="15" customHeight="1" x14ac:dyDescent="0.3">
      <c r="B1826" s="70" t="str">
        <f t="shared" si="219"/>
        <v>!!!</v>
      </c>
      <c r="C1826" s="265" t="str">
        <f>IF(ISERROR(IF(LEN(E1826)&gt;0,VLOOKUP(TEXT($E1826,0),'Angaben Stationen'!$E$14:$J$213,5,0),"")),"?",IF(LEN(E1826)&gt;0,VLOOKUP(TEXT($E1826,0),'Angaben Stationen'!$E$14:$J$213,5,0),""))</f>
        <v/>
      </c>
      <c r="D1826" s="232" t="str">
        <f>IF(ISERROR(IF(LEN(E1826)&gt;0,VLOOKUP(TEXT($E1826,0),'Angaben Stationen'!$E$14:$J$213,6,0),"")),"STATION IST NICHT VORHANDEN",IF(LEN(E1826)&gt;0,VLOOKUP(TEXT($E1826,0),'Angaben Stationen'!$E$14:$J$213,6,0),""))</f>
        <v/>
      </c>
      <c r="E1826" s="287"/>
      <c r="F1826" s="234"/>
      <c r="G1826" s="234"/>
      <c r="H1826" s="263"/>
      <c r="I1826" s="169"/>
      <c r="K1826" s="445" t="str">
        <f t="shared" si="220"/>
        <v>Leer</v>
      </c>
      <c r="L1826" s="445" t="str">
        <f>VLOOKUP($D1826,{"29 - Psychiatrie (Erwachsene)","BGI";"297 - stationsäquivalente Behandlung in der Erwachsenenpsychiatrie (29)","BGI";"30 - Kinder- und Jugendpsychiatrie","BGII";"307 - stationsäquivalente Behandlung in der Kinder- und Jugendpsychiatrie (30)","BGII";"31 - Psychosomatik","BGI";"","Leer"},2,0)</f>
        <v>Leer</v>
      </c>
      <c r="M1826" s="445">
        <f t="shared" ref="M1826:M1889" si="225">IF(LEN(B1826)&gt;0,0,1)</f>
        <v>0</v>
      </c>
      <c r="N1826" s="445">
        <f t="shared" ref="N1826:N1889" si="226">IF(E1826&lt;&gt;"",1,0)</f>
        <v>0</v>
      </c>
      <c r="O1826" s="445">
        <f t="shared" si="221"/>
        <v>0</v>
      </c>
      <c r="P1826" s="445">
        <f t="shared" si="222"/>
        <v>0</v>
      </c>
      <c r="Q1826" s="445">
        <f t="shared" si="223"/>
        <v>0</v>
      </c>
      <c r="R1826" s="415" t="str">
        <f t="shared" si="224"/>
        <v>Leer</v>
      </c>
      <c r="S1826" s="445">
        <f>IF('Angaben KH-Standort'!D$29='A4'!D1826,IF('Angaben KH-Standort'!E$29="Ja",1,0),0)</f>
        <v>0</v>
      </c>
      <c r="T1826" s="445">
        <f>IF('Angaben KH-Standort'!D$30='A4'!D1826,IF('Angaben KH-Standort'!E$30="Ja",1,0),0)</f>
        <v>0</v>
      </c>
      <c r="U1826" s="445">
        <f>IF('Angaben KH-Standort'!D$31='A4'!D1826,IF('Angaben KH-Standort'!E$31="Ja",1,0),0)</f>
        <v>0</v>
      </c>
    </row>
    <row r="1827" spans="2:21" ht="15" customHeight="1" x14ac:dyDescent="0.3">
      <c r="B1827" s="70" t="str">
        <f t="shared" ref="B1827:B1890" si="227">IF(SUM(N1827:Q1827)&lt;4,"!!!","")</f>
        <v>!!!</v>
      </c>
      <c r="C1827" s="265" t="str">
        <f>IF(ISERROR(IF(LEN(E1827)&gt;0,VLOOKUP(TEXT($E1827,0),'Angaben Stationen'!$E$14:$J$213,5,0),"")),"?",IF(LEN(E1827)&gt;0,VLOOKUP(TEXT($E1827,0),'Angaben Stationen'!$E$14:$J$213,5,0),""))</f>
        <v/>
      </c>
      <c r="D1827" s="232" t="str">
        <f>IF(ISERROR(IF(LEN(E1827)&gt;0,VLOOKUP(TEXT($E1827,0),'Angaben Stationen'!$E$14:$J$213,6,0),"")),"STATION IST NICHT VORHANDEN",IF(LEN(E1827)&gt;0,VLOOKUP(TEXT($E1827,0),'Angaben Stationen'!$E$14:$J$213,6,0),""))</f>
        <v/>
      </c>
      <c r="E1827" s="287"/>
      <c r="F1827" s="234"/>
      <c r="G1827" s="234"/>
      <c r="H1827" s="263"/>
      <c r="I1827" s="169"/>
      <c r="K1827" s="445" t="str">
        <f t="shared" ref="K1827:K1890" si="228">IF($E1827&lt;&gt;"","Monat","Leer")</f>
        <v>Leer</v>
      </c>
      <c r="L1827" s="445" t="str">
        <f>VLOOKUP($D1827,{"29 - Psychiatrie (Erwachsene)","BGI";"297 - stationsäquivalente Behandlung in der Erwachsenenpsychiatrie (29)","BGI";"30 - Kinder- und Jugendpsychiatrie","BGII";"307 - stationsäquivalente Behandlung in der Kinder- und Jugendpsychiatrie (30)","BGII";"31 - Psychosomatik","BGI";"","Leer"},2,0)</f>
        <v>Leer</v>
      </c>
      <c r="M1827" s="445">
        <f t="shared" si="225"/>
        <v>0</v>
      </c>
      <c r="N1827" s="445">
        <f t="shared" si="226"/>
        <v>0</v>
      </c>
      <c r="O1827" s="445">
        <f t="shared" ref="O1827:O1890" si="229">IF(VALUE($F1827)&gt;0,1,0)</f>
        <v>0</v>
      </c>
      <c r="P1827" s="445">
        <f t="shared" ref="P1827:P1890" si="230">IF(LEN($G1827)&gt;0,1,0)</f>
        <v>0</v>
      </c>
      <c r="Q1827" s="445">
        <f t="shared" ref="Q1827:Q1890" si="231">IF(LEN($H1827)&gt;0,1,0)</f>
        <v>0</v>
      </c>
      <c r="R1827" s="415" t="str">
        <f t="shared" ref="R1827:R1890" si="232">IF(D1827&lt;&gt;"",IF(SUM(S1827:U1827)&gt;0,"Ja","Nein"),"Leer")</f>
        <v>Leer</v>
      </c>
      <c r="S1827" s="445">
        <f>IF('Angaben KH-Standort'!D$29='A4'!D1827,IF('Angaben KH-Standort'!E$29="Ja",1,0),0)</f>
        <v>0</v>
      </c>
      <c r="T1827" s="445">
        <f>IF('Angaben KH-Standort'!D$30='A4'!D1827,IF('Angaben KH-Standort'!E$30="Ja",1,0),0)</f>
        <v>0</v>
      </c>
      <c r="U1827" s="445">
        <f>IF('Angaben KH-Standort'!D$31='A4'!D1827,IF('Angaben KH-Standort'!E$31="Ja",1,0),0)</f>
        <v>0</v>
      </c>
    </row>
    <row r="1828" spans="2:21" ht="15" customHeight="1" x14ac:dyDescent="0.3">
      <c r="B1828" s="70" t="str">
        <f t="shared" si="227"/>
        <v>!!!</v>
      </c>
      <c r="C1828" s="265" t="str">
        <f>IF(ISERROR(IF(LEN(E1828)&gt;0,VLOOKUP(TEXT($E1828,0),'Angaben Stationen'!$E$14:$J$213,5,0),"")),"?",IF(LEN(E1828)&gt;0,VLOOKUP(TEXT($E1828,0),'Angaben Stationen'!$E$14:$J$213,5,0),""))</f>
        <v/>
      </c>
      <c r="D1828" s="232" t="str">
        <f>IF(ISERROR(IF(LEN(E1828)&gt;0,VLOOKUP(TEXT($E1828,0),'Angaben Stationen'!$E$14:$J$213,6,0),"")),"STATION IST NICHT VORHANDEN",IF(LEN(E1828)&gt;0,VLOOKUP(TEXT($E1828,0),'Angaben Stationen'!$E$14:$J$213,6,0),""))</f>
        <v/>
      </c>
      <c r="E1828" s="287"/>
      <c r="F1828" s="234"/>
      <c r="G1828" s="234"/>
      <c r="H1828" s="263"/>
      <c r="I1828" s="169"/>
      <c r="K1828" s="445" t="str">
        <f t="shared" si="228"/>
        <v>Leer</v>
      </c>
      <c r="L1828" s="445" t="str">
        <f>VLOOKUP($D1828,{"29 - Psychiatrie (Erwachsene)","BGI";"297 - stationsäquivalente Behandlung in der Erwachsenenpsychiatrie (29)","BGI";"30 - Kinder- und Jugendpsychiatrie","BGII";"307 - stationsäquivalente Behandlung in der Kinder- und Jugendpsychiatrie (30)","BGII";"31 - Psychosomatik","BGI";"","Leer"},2,0)</f>
        <v>Leer</v>
      </c>
      <c r="M1828" s="445">
        <f t="shared" si="225"/>
        <v>0</v>
      </c>
      <c r="N1828" s="445">
        <f t="shared" si="226"/>
        <v>0</v>
      </c>
      <c r="O1828" s="445">
        <f t="shared" si="229"/>
        <v>0</v>
      </c>
      <c r="P1828" s="445">
        <f t="shared" si="230"/>
        <v>0</v>
      </c>
      <c r="Q1828" s="445">
        <f t="shared" si="231"/>
        <v>0</v>
      </c>
      <c r="R1828" s="415" t="str">
        <f t="shared" si="232"/>
        <v>Leer</v>
      </c>
      <c r="S1828" s="445">
        <f>IF('Angaben KH-Standort'!D$29='A4'!D1828,IF('Angaben KH-Standort'!E$29="Ja",1,0),0)</f>
        <v>0</v>
      </c>
      <c r="T1828" s="445">
        <f>IF('Angaben KH-Standort'!D$30='A4'!D1828,IF('Angaben KH-Standort'!E$30="Ja",1,0),0)</f>
        <v>0</v>
      </c>
      <c r="U1828" s="445">
        <f>IF('Angaben KH-Standort'!D$31='A4'!D1828,IF('Angaben KH-Standort'!E$31="Ja",1,0),0)</f>
        <v>0</v>
      </c>
    </row>
    <row r="1829" spans="2:21" ht="15" customHeight="1" x14ac:dyDescent="0.3">
      <c r="B1829" s="70" t="str">
        <f t="shared" si="227"/>
        <v>!!!</v>
      </c>
      <c r="C1829" s="265" t="str">
        <f>IF(ISERROR(IF(LEN(E1829)&gt;0,VLOOKUP(TEXT($E1829,0),'Angaben Stationen'!$E$14:$J$213,5,0),"")),"?",IF(LEN(E1829)&gt;0,VLOOKUP(TEXT($E1829,0),'Angaben Stationen'!$E$14:$J$213,5,0),""))</f>
        <v/>
      </c>
      <c r="D1829" s="232" t="str">
        <f>IF(ISERROR(IF(LEN(E1829)&gt;0,VLOOKUP(TEXT($E1829,0),'Angaben Stationen'!$E$14:$J$213,6,0),"")),"STATION IST NICHT VORHANDEN",IF(LEN(E1829)&gt;0,VLOOKUP(TEXT($E1829,0),'Angaben Stationen'!$E$14:$J$213,6,0),""))</f>
        <v/>
      </c>
      <c r="E1829" s="287"/>
      <c r="F1829" s="234"/>
      <c r="G1829" s="234"/>
      <c r="H1829" s="263"/>
      <c r="I1829" s="169"/>
      <c r="K1829" s="445" t="str">
        <f t="shared" si="228"/>
        <v>Leer</v>
      </c>
      <c r="L1829" s="445" t="str">
        <f>VLOOKUP($D1829,{"29 - Psychiatrie (Erwachsene)","BGI";"297 - stationsäquivalente Behandlung in der Erwachsenenpsychiatrie (29)","BGI";"30 - Kinder- und Jugendpsychiatrie","BGII";"307 - stationsäquivalente Behandlung in der Kinder- und Jugendpsychiatrie (30)","BGII";"31 - Psychosomatik","BGI";"","Leer"},2,0)</f>
        <v>Leer</v>
      </c>
      <c r="M1829" s="445">
        <f t="shared" si="225"/>
        <v>0</v>
      </c>
      <c r="N1829" s="445">
        <f t="shared" si="226"/>
        <v>0</v>
      </c>
      <c r="O1829" s="445">
        <f t="shared" si="229"/>
        <v>0</v>
      </c>
      <c r="P1829" s="445">
        <f t="shared" si="230"/>
        <v>0</v>
      </c>
      <c r="Q1829" s="445">
        <f t="shared" si="231"/>
        <v>0</v>
      </c>
      <c r="R1829" s="415" t="str">
        <f t="shared" si="232"/>
        <v>Leer</v>
      </c>
      <c r="S1829" s="445">
        <f>IF('Angaben KH-Standort'!D$29='A4'!D1829,IF('Angaben KH-Standort'!E$29="Ja",1,0),0)</f>
        <v>0</v>
      </c>
      <c r="T1829" s="445">
        <f>IF('Angaben KH-Standort'!D$30='A4'!D1829,IF('Angaben KH-Standort'!E$30="Ja",1,0),0)</f>
        <v>0</v>
      </c>
      <c r="U1829" s="445">
        <f>IF('Angaben KH-Standort'!D$31='A4'!D1829,IF('Angaben KH-Standort'!E$31="Ja",1,0),0)</f>
        <v>0</v>
      </c>
    </row>
    <row r="1830" spans="2:21" ht="15" customHeight="1" x14ac:dyDescent="0.3">
      <c r="B1830" s="70" t="str">
        <f t="shared" si="227"/>
        <v>!!!</v>
      </c>
      <c r="C1830" s="265" t="str">
        <f>IF(ISERROR(IF(LEN(E1830)&gt;0,VLOOKUP(TEXT($E1830,0),'Angaben Stationen'!$E$14:$J$213,5,0),"")),"?",IF(LEN(E1830)&gt;0,VLOOKUP(TEXT($E1830,0),'Angaben Stationen'!$E$14:$J$213,5,0),""))</f>
        <v/>
      </c>
      <c r="D1830" s="232" t="str">
        <f>IF(ISERROR(IF(LEN(E1830)&gt;0,VLOOKUP(TEXT($E1830,0),'Angaben Stationen'!$E$14:$J$213,6,0),"")),"STATION IST NICHT VORHANDEN",IF(LEN(E1830)&gt;0,VLOOKUP(TEXT($E1830,0),'Angaben Stationen'!$E$14:$J$213,6,0),""))</f>
        <v/>
      </c>
      <c r="E1830" s="287"/>
      <c r="F1830" s="234"/>
      <c r="G1830" s="234"/>
      <c r="H1830" s="263"/>
      <c r="I1830" s="169"/>
      <c r="K1830" s="445" t="str">
        <f t="shared" si="228"/>
        <v>Leer</v>
      </c>
      <c r="L1830" s="445" t="str">
        <f>VLOOKUP($D1830,{"29 - Psychiatrie (Erwachsene)","BGI";"297 - stationsäquivalente Behandlung in der Erwachsenenpsychiatrie (29)","BGI";"30 - Kinder- und Jugendpsychiatrie","BGII";"307 - stationsäquivalente Behandlung in der Kinder- und Jugendpsychiatrie (30)","BGII";"31 - Psychosomatik","BGI";"","Leer"},2,0)</f>
        <v>Leer</v>
      </c>
      <c r="M1830" s="445">
        <f t="shared" si="225"/>
        <v>0</v>
      </c>
      <c r="N1830" s="445">
        <f t="shared" si="226"/>
        <v>0</v>
      </c>
      <c r="O1830" s="445">
        <f t="shared" si="229"/>
        <v>0</v>
      </c>
      <c r="P1830" s="445">
        <f t="shared" si="230"/>
        <v>0</v>
      </c>
      <c r="Q1830" s="445">
        <f t="shared" si="231"/>
        <v>0</v>
      </c>
      <c r="R1830" s="415" t="str">
        <f t="shared" si="232"/>
        <v>Leer</v>
      </c>
      <c r="S1830" s="445">
        <f>IF('Angaben KH-Standort'!D$29='A4'!D1830,IF('Angaben KH-Standort'!E$29="Ja",1,0),0)</f>
        <v>0</v>
      </c>
      <c r="T1830" s="445">
        <f>IF('Angaben KH-Standort'!D$30='A4'!D1830,IF('Angaben KH-Standort'!E$30="Ja",1,0),0)</f>
        <v>0</v>
      </c>
      <c r="U1830" s="445">
        <f>IF('Angaben KH-Standort'!D$31='A4'!D1830,IF('Angaben KH-Standort'!E$31="Ja",1,0),0)</f>
        <v>0</v>
      </c>
    </row>
    <row r="1831" spans="2:21" ht="15" customHeight="1" x14ac:dyDescent="0.3">
      <c r="B1831" s="70" t="str">
        <f t="shared" si="227"/>
        <v>!!!</v>
      </c>
      <c r="C1831" s="265" t="str">
        <f>IF(ISERROR(IF(LEN(E1831)&gt;0,VLOOKUP(TEXT($E1831,0),'Angaben Stationen'!$E$14:$J$213,5,0),"")),"?",IF(LEN(E1831)&gt;0,VLOOKUP(TEXT($E1831,0),'Angaben Stationen'!$E$14:$J$213,5,0),""))</f>
        <v/>
      </c>
      <c r="D1831" s="232" t="str">
        <f>IF(ISERROR(IF(LEN(E1831)&gt;0,VLOOKUP(TEXT($E1831,0),'Angaben Stationen'!$E$14:$J$213,6,0),"")),"STATION IST NICHT VORHANDEN",IF(LEN(E1831)&gt;0,VLOOKUP(TEXT($E1831,0),'Angaben Stationen'!$E$14:$J$213,6,0),""))</f>
        <v/>
      </c>
      <c r="E1831" s="287"/>
      <c r="F1831" s="234"/>
      <c r="G1831" s="234"/>
      <c r="H1831" s="263"/>
      <c r="I1831" s="169"/>
      <c r="K1831" s="445" t="str">
        <f t="shared" si="228"/>
        <v>Leer</v>
      </c>
      <c r="L1831" s="445" t="str">
        <f>VLOOKUP($D1831,{"29 - Psychiatrie (Erwachsene)","BGI";"297 - stationsäquivalente Behandlung in der Erwachsenenpsychiatrie (29)","BGI";"30 - Kinder- und Jugendpsychiatrie","BGII";"307 - stationsäquivalente Behandlung in der Kinder- und Jugendpsychiatrie (30)","BGII";"31 - Psychosomatik","BGI";"","Leer"},2,0)</f>
        <v>Leer</v>
      </c>
      <c r="M1831" s="445">
        <f t="shared" si="225"/>
        <v>0</v>
      </c>
      <c r="N1831" s="445">
        <f t="shared" si="226"/>
        <v>0</v>
      </c>
      <c r="O1831" s="445">
        <f t="shared" si="229"/>
        <v>0</v>
      </c>
      <c r="P1831" s="445">
        <f t="shared" si="230"/>
        <v>0</v>
      </c>
      <c r="Q1831" s="445">
        <f t="shared" si="231"/>
        <v>0</v>
      </c>
      <c r="R1831" s="415" t="str">
        <f t="shared" si="232"/>
        <v>Leer</v>
      </c>
      <c r="S1831" s="445">
        <f>IF('Angaben KH-Standort'!D$29='A4'!D1831,IF('Angaben KH-Standort'!E$29="Ja",1,0),0)</f>
        <v>0</v>
      </c>
      <c r="T1831" s="445">
        <f>IF('Angaben KH-Standort'!D$30='A4'!D1831,IF('Angaben KH-Standort'!E$30="Ja",1,0),0)</f>
        <v>0</v>
      </c>
      <c r="U1831" s="445">
        <f>IF('Angaben KH-Standort'!D$31='A4'!D1831,IF('Angaben KH-Standort'!E$31="Ja",1,0),0)</f>
        <v>0</v>
      </c>
    </row>
    <row r="1832" spans="2:21" ht="15" customHeight="1" x14ac:dyDescent="0.3">
      <c r="B1832" s="70" t="str">
        <f t="shared" si="227"/>
        <v>!!!</v>
      </c>
      <c r="C1832" s="265" t="str">
        <f>IF(ISERROR(IF(LEN(E1832)&gt;0,VLOOKUP(TEXT($E1832,0),'Angaben Stationen'!$E$14:$J$213,5,0),"")),"?",IF(LEN(E1832)&gt;0,VLOOKUP(TEXT($E1832,0),'Angaben Stationen'!$E$14:$J$213,5,0),""))</f>
        <v/>
      </c>
      <c r="D1832" s="232" t="str">
        <f>IF(ISERROR(IF(LEN(E1832)&gt;0,VLOOKUP(TEXT($E1832,0),'Angaben Stationen'!$E$14:$J$213,6,0),"")),"STATION IST NICHT VORHANDEN",IF(LEN(E1832)&gt;0,VLOOKUP(TEXT($E1832,0),'Angaben Stationen'!$E$14:$J$213,6,0),""))</f>
        <v/>
      </c>
      <c r="E1832" s="287"/>
      <c r="F1832" s="234"/>
      <c r="G1832" s="234"/>
      <c r="H1832" s="263"/>
      <c r="I1832" s="169"/>
      <c r="K1832" s="445" t="str">
        <f t="shared" si="228"/>
        <v>Leer</v>
      </c>
      <c r="L1832" s="445" t="str">
        <f>VLOOKUP($D1832,{"29 - Psychiatrie (Erwachsene)","BGI";"297 - stationsäquivalente Behandlung in der Erwachsenenpsychiatrie (29)","BGI";"30 - Kinder- und Jugendpsychiatrie","BGII";"307 - stationsäquivalente Behandlung in der Kinder- und Jugendpsychiatrie (30)","BGII";"31 - Psychosomatik","BGI";"","Leer"},2,0)</f>
        <v>Leer</v>
      </c>
      <c r="M1832" s="445">
        <f t="shared" si="225"/>
        <v>0</v>
      </c>
      <c r="N1832" s="445">
        <f t="shared" si="226"/>
        <v>0</v>
      </c>
      <c r="O1832" s="445">
        <f t="shared" si="229"/>
        <v>0</v>
      </c>
      <c r="P1832" s="445">
        <f t="shared" si="230"/>
        <v>0</v>
      </c>
      <c r="Q1832" s="445">
        <f t="shared" si="231"/>
        <v>0</v>
      </c>
      <c r="R1832" s="415" t="str">
        <f t="shared" si="232"/>
        <v>Leer</v>
      </c>
      <c r="S1832" s="445">
        <f>IF('Angaben KH-Standort'!D$29='A4'!D1832,IF('Angaben KH-Standort'!E$29="Ja",1,0),0)</f>
        <v>0</v>
      </c>
      <c r="T1832" s="445">
        <f>IF('Angaben KH-Standort'!D$30='A4'!D1832,IF('Angaben KH-Standort'!E$30="Ja",1,0),0)</f>
        <v>0</v>
      </c>
      <c r="U1832" s="445">
        <f>IF('Angaben KH-Standort'!D$31='A4'!D1832,IF('Angaben KH-Standort'!E$31="Ja",1,0),0)</f>
        <v>0</v>
      </c>
    </row>
    <row r="1833" spans="2:21" ht="15" customHeight="1" x14ac:dyDescent="0.3">
      <c r="B1833" s="70" t="str">
        <f t="shared" si="227"/>
        <v>!!!</v>
      </c>
      <c r="C1833" s="265" t="str">
        <f>IF(ISERROR(IF(LEN(E1833)&gt;0,VLOOKUP(TEXT($E1833,0),'Angaben Stationen'!$E$14:$J$213,5,0),"")),"?",IF(LEN(E1833)&gt;0,VLOOKUP(TEXT($E1833,0),'Angaben Stationen'!$E$14:$J$213,5,0),""))</f>
        <v/>
      </c>
      <c r="D1833" s="232" t="str">
        <f>IF(ISERROR(IF(LEN(E1833)&gt;0,VLOOKUP(TEXT($E1833,0),'Angaben Stationen'!$E$14:$J$213,6,0),"")),"STATION IST NICHT VORHANDEN",IF(LEN(E1833)&gt;0,VLOOKUP(TEXT($E1833,0),'Angaben Stationen'!$E$14:$J$213,6,0),""))</f>
        <v/>
      </c>
      <c r="E1833" s="287"/>
      <c r="F1833" s="234"/>
      <c r="G1833" s="234"/>
      <c r="H1833" s="263"/>
      <c r="I1833" s="169"/>
      <c r="K1833" s="445" t="str">
        <f t="shared" si="228"/>
        <v>Leer</v>
      </c>
      <c r="L1833" s="445" t="str">
        <f>VLOOKUP($D1833,{"29 - Psychiatrie (Erwachsene)","BGI";"297 - stationsäquivalente Behandlung in der Erwachsenenpsychiatrie (29)","BGI";"30 - Kinder- und Jugendpsychiatrie","BGII";"307 - stationsäquivalente Behandlung in der Kinder- und Jugendpsychiatrie (30)","BGII";"31 - Psychosomatik","BGI";"","Leer"},2,0)</f>
        <v>Leer</v>
      </c>
      <c r="M1833" s="445">
        <f t="shared" si="225"/>
        <v>0</v>
      </c>
      <c r="N1833" s="445">
        <f t="shared" si="226"/>
        <v>0</v>
      </c>
      <c r="O1833" s="445">
        <f t="shared" si="229"/>
        <v>0</v>
      </c>
      <c r="P1833" s="445">
        <f t="shared" si="230"/>
        <v>0</v>
      </c>
      <c r="Q1833" s="445">
        <f t="shared" si="231"/>
        <v>0</v>
      </c>
      <c r="R1833" s="415" t="str">
        <f t="shared" si="232"/>
        <v>Leer</v>
      </c>
      <c r="S1833" s="445">
        <f>IF('Angaben KH-Standort'!D$29='A4'!D1833,IF('Angaben KH-Standort'!E$29="Ja",1,0),0)</f>
        <v>0</v>
      </c>
      <c r="T1833" s="445">
        <f>IF('Angaben KH-Standort'!D$30='A4'!D1833,IF('Angaben KH-Standort'!E$30="Ja",1,0),0)</f>
        <v>0</v>
      </c>
      <c r="U1833" s="445">
        <f>IF('Angaben KH-Standort'!D$31='A4'!D1833,IF('Angaben KH-Standort'!E$31="Ja",1,0),0)</f>
        <v>0</v>
      </c>
    </row>
    <row r="1834" spans="2:21" ht="15" customHeight="1" x14ac:dyDescent="0.3">
      <c r="B1834" s="70" t="str">
        <f t="shared" si="227"/>
        <v>!!!</v>
      </c>
      <c r="C1834" s="265" t="str">
        <f>IF(ISERROR(IF(LEN(E1834)&gt;0,VLOOKUP(TEXT($E1834,0),'Angaben Stationen'!$E$14:$J$213,5,0),"")),"?",IF(LEN(E1834)&gt;0,VLOOKUP(TEXT($E1834,0),'Angaben Stationen'!$E$14:$J$213,5,0),""))</f>
        <v/>
      </c>
      <c r="D1834" s="232" t="str">
        <f>IF(ISERROR(IF(LEN(E1834)&gt;0,VLOOKUP(TEXT($E1834,0),'Angaben Stationen'!$E$14:$J$213,6,0),"")),"STATION IST NICHT VORHANDEN",IF(LEN(E1834)&gt;0,VLOOKUP(TEXT($E1834,0),'Angaben Stationen'!$E$14:$J$213,6,0),""))</f>
        <v/>
      </c>
      <c r="E1834" s="287"/>
      <c r="F1834" s="234"/>
      <c r="G1834" s="234"/>
      <c r="H1834" s="263"/>
      <c r="I1834" s="169"/>
      <c r="K1834" s="445" t="str">
        <f t="shared" si="228"/>
        <v>Leer</v>
      </c>
      <c r="L1834" s="445" t="str">
        <f>VLOOKUP($D1834,{"29 - Psychiatrie (Erwachsene)","BGI";"297 - stationsäquivalente Behandlung in der Erwachsenenpsychiatrie (29)","BGI";"30 - Kinder- und Jugendpsychiatrie","BGII";"307 - stationsäquivalente Behandlung in der Kinder- und Jugendpsychiatrie (30)","BGII";"31 - Psychosomatik","BGI";"","Leer"},2,0)</f>
        <v>Leer</v>
      </c>
      <c r="M1834" s="445">
        <f t="shared" si="225"/>
        <v>0</v>
      </c>
      <c r="N1834" s="445">
        <f t="shared" si="226"/>
        <v>0</v>
      </c>
      <c r="O1834" s="445">
        <f t="shared" si="229"/>
        <v>0</v>
      </c>
      <c r="P1834" s="445">
        <f t="shared" si="230"/>
        <v>0</v>
      </c>
      <c r="Q1834" s="445">
        <f t="shared" si="231"/>
        <v>0</v>
      </c>
      <c r="R1834" s="415" t="str">
        <f t="shared" si="232"/>
        <v>Leer</v>
      </c>
      <c r="S1834" s="445">
        <f>IF('Angaben KH-Standort'!D$29='A4'!D1834,IF('Angaben KH-Standort'!E$29="Ja",1,0),0)</f>
        <v>0</v>
      </c>
      <c r="T1834" s="445">
        <f>IF('Angaben KH-Standort'!D$30='A4'!D1834,IF('Angaben KH-Standort'!E$30="Ja",1,0),0)</f>
        <v>0</v>
      </c>
      <c r="U1834" s="445">
        <f>IF('Angaben KH-Standort'!D$31='A4'!D1834,IF('Angaben KH-Standort'!E$31="Ja",1,0),0)</f>
        <v>0</v>
      </c>
    </row>
    <row r="1835" spans="2:21" ht="15" customHeight="1" x14ac:dyDescent="0.3">
      <c r="B1835" s="70" t="str">
        <f t="shared" si="227"/>
        <v>!!!</v>
      </c>
      <c r="C1835" s="265" t="str">
        <f>IF(ISERROR(IF(LEN(E1835)&gt;0,VLOOKUP(TEXT($E1835,0),'Angaben Stationen'!$E$14:$J$213,5,0),"")),"?",IF(LEN(E1835)&gt;0,VLOOKUP(TEXT($E1835,0),'Angaben Stationen'!$E$14:$J$213,5,0),""))</f>
        <v/>
      </c>
      <c r="D1835" s="232" t="str">
        <f>IF(ISERROR(IF(LEN(E1835)&gt;0,VLOOKUP(TEXT($E1835,0),'Angaben Stationen'!$E$14:$J$213,6,0),"")),"STATION IST NICHT VORHANDEN",IF(LEN(E1835)&gt;0,VLOOKUP(TEXT($E1835,0),'Angaben Stationen'!$E$14:$J$213,6,0),""))</f>
        <v/>
      </c>
      <c r="E1835" s="287"/>
      <c r="F1835" s="234"/>
      <c r="G1835" s="234"/>
      <c r="H1835" s="263"/>
      <c r="I1835" s="169"/>
      <c r="K1835" s="445" t="str">
        <f t="shared" si="228"/>
        <v>Leer</v>
      </c>
      <c r="L1835" s="445" t="str">
        <f>VLOOKUP($D1835,{"29 - Psychiatrie (Erwachsene)","BGI";"297 - stationsäquivalente Behandlung in der Erwachsenenpsychiatrie (29)","BGI";"30 - Kinder- und Jugendpsychiatrie","BGII";"307 - stationsäquivalente Behandlung in der Kinder- und Jugendpsychiatrie (30)","BGII";"31 - Psychosomatik","BGI";"","Leer"},2,0)</f>
        <v>Leer</v>
      </c>
      <c r="M1835" s="445">
        <f t="shared" si="225"/>
        <v>0</v>
      </c>
      <c r="N1835" s="445">
        <f t="shared" si="226"/>
        <v>0</v>
      </c>
      <c r="O1835" s="445">
        <f t="shared" si="229"/>
        <v>0</v>
      </c>
      <c r="P1835" s="445">
        <f t="shared" si="230"/>
        <v>0</v>
      </c>
      <c r="Q1835" s="445">
        <f t="shared" si="231"/>
        <v>0</v>
      </c>
      <c r="R1835" s="415" t="str">
        <f t="shared" si="232"/>
        <v>Leer</v>
      </c>
      <c r="S1835" s="445">
        <f>IF('Angaben KH-Standort'!D$29='A4'!D1835,IF('Angaben KH-Standort'!E$29="Ja",1,0),0)</f>
        <v>0</v>
      </c>
      <c r="T1835" s="445">
        <f>IF('Angaben KH-Standort'!D$30='A4'!D1835,IF('Angaben KH-Standort'!E$30="Ja",1,0),0)</f>
        <v>0</v>
      </c>
      <c r="U1835" s="445">
        <f>IF('Angaben KH-Standort'!D$31='A4'!D1835,IF('Angaben KH-Standort'!E$31="Ja",1,0),0)</f>
        <v>0</v>
      </c>
    </row>
    <row r="1836" spans="2:21" ht="15" customHeight="1" x14ac:dyDescent="0.3">
      <c r="B1836" s="70" t="str">
        <f t="shared" si="227"/>
        <v>!!!</v>
      </c>
      <c r="C1836" s="265" t="str">
        <f>IF(ISERROR(IF(LEN(E1836)&gt;0,VLOOKUP(TEXT($E1836,0),'Angaben Stationen'!$E$14:$J$213,5,0),"")),"?",IF(LEN(E1836)&gt;0,VLOOKUP(TEXT($E1836,0),'Angaben Stationen'!$E$14:$J$213,5,0),""))</f>
        <v/>
      </c>
      <c r="D1836" s="232" t="str">
        <f>IF(ISERROR(IF(LEN(E1836)&gt;0,VLOOKUP(TEXT($E1836,0),'Angaben Stationen'!$E$14:$J$213,6,0),"")),"STATION IST NICHT VORHANDEN",IF(LEN(E1836)&gt;0,VLOOKUP(TEXT($E1836,0),'Angaben Stationen'!$E$14:$J$213,6,0),""))</f>
        <v/>
      </c>
      <c r="E1836" s="287"/>
      <c r="F1836" s="234"/>
      <c r="G1836" s="234"/>
      <c r="H1836" s="263"/>
      <c r="I1836" s="169"/>
      <c r="K1836" s="445" t="str">
        <f t="shared" si="228"/>
        <v>Leer</v>
      </c>
      <c r="L1836" s="445" t="str">
        <f>VLOOKUP($D1836,{"29 - Psychiatrie (Erwachsene)","BGI";"297 - stationsäquivalente Behandlung in der Erwachsenenpsychiatrie (29)","BGI";"30 - Kinder- und Jugendpsychiatrie","BGII";"307 - stationsäquivalente Behandlung in der Kinder- und Jugendpsychiatrie (30)","BGII";"31 - Psychosomatik","BGI";"","Leer"},2,0)</f>
        <v>Leer</v>
      </c>
      <c r="M1836" s="445">
        <f t="shared" si="225"/>
        <v>0</v>
      </c>
      <c r="N1836" s="445">
        <f t="shared" si="226"/>
        <v>0</v>
      </c>
      <c r="O1836" s="445">
        <f t="shared" si="229"/>
        <v>0</v>
      </c>
      <c r="P1836" s="445">
        <f t="shared" si="230"/>
        <v>0</v>
      </c>
      <c r="Q1836" s="445">
        <f t="shared" si="231"/>
        <v>0</v>
      </c>
      <c r="R1836" s="415" t="str">
        <f t="shared" si="232"/>
        <v>Leer</v>
      </c>
      <c r="S1836" s="445">
        <f>IF('Angaben KH-Standort'!D$29='A4'!D1836,IF('Angaben KH-Standort'!E$29="Ja",1,0),0)</f>
        <v>0</v>
      </c>
      <c r="T1836" s="445">
        <f>IF('Angaben KH-Standort'!D$30='A4'!D1836,IF('Angaben KH-Standort'!E$30="Ja",1,0),0)</f>
        <v>0</v>
      </c>
      <c r="U1836" s="445">
        <f>IF('Angaben KH-Standort'!D$31='A4'!D1836,IF('Angaben KH-Standort'!E$31="Ja",1,0),0)</f>
        <v>0</v>
      </c>
    </row>
    <row r="1837" spans="2:21" ht="15" customHeight="1" x14ac:dyDescent="0.3">
      <c r="B1837" s="70" t="str">
        <f t="shared" si="227"/>
        <v>!!!</v>
      </c>
      <c r="C1837" s="265" t="str">
        <f>IF(ISERROR(IF(LEN(E1837)&gt;0,VLOOKUP(TEXT($E1837,0),'Angaben Stationen'!$E$14:$J$213,5,0),"")),"?",IF(LEN(E1837)&gt;0,VLOOKUP(TEXT($E1837,0),'Angaben Stationen'!$E$14:$J$213,5,0),""))</f>
        <v/>
      </c>
      <c r="D1837" s="232" t="str">
        <f>IF(ISERROR(IF(LEN(E1837)&gt;0,VLOOKUP(TEXT($E1837,0),'Angaben Stationen'!$E$14:$J$213,6,0),"")),"STATION IST NICHT VORHANDEN",IF(LEN(E1837)&gt;0,VLOOKUP(TEXT($E1837,0),'Angaben Stationen'!$E$14:$J$213,6,0),""))</f>
        <v/>
      </c>
      <c r="E1837" s="287"/>
      <c r="F1837" s="234"/>
      <c r="G1837" s="234"/>
      <c r="H1837" s="263"/>
      <c r="I1837" s="169"/>
      <c r="K1837" s="445" t="str">
        <f t="shared" si="228"/>
        <v>Leer</v>
      </c>
      <c r="L1837" s="445" t="str">
        <f>VLOOKUP($D1837,{"29 - Psychiatrie (Erwachsene)","BGI";"297 - stationsäquivalente Behandlung in der Erwachsenenpsychiatrie (29)","BGI";"30 - Kinder- und Jugendpsychiatrie","BGII";"307 - stationsäquivalente Behandlung in der Kinder- und Jugendpsychiatrie (30)","BGII";"31 - Psychosomatik","BGI";"","Leer"},2,0)</f>
        <v>Leer</v>
      </c>
      <c r="M1837" s="445">
        <f t="shared" si="225"/>
        <v>0</v>
      </c>
      <c r="N1837" s="445">
        <f t="shared" si="226"/>
        <v>0</v>
      </c>
      <c r="O1837" s="445">
        <f t="shared" si="229"/>
        <v>0</v>
      </c>
      <c r="P1837" s="445">
        <f t="shared" si="230"/>
        <v>0</v>
      </c>
      <c r="Q1837" s="445">
        <f t="shared" si="231"/>
        <v>0</v>
      </c>
      <c r="R1837" s="415" t="str">
        <f t="shared" si="232"/>
        <v>Leer</v>
      </c>
      <c r="S1837" s="445">
        <f>IF('Angaben KH-Standort'!D$29='A4'!D1837,IF('Angaben KH-Standort'!E$29="Ja",1,0),0)</f>
        <v>0</v>
      </c>
      <c r="T1837" s="445">
        <f>IF('Angaben KH-Standort'!D$30='A4'!D1837,IF('Angaben KH-Standort'!E$30="Ja",1,0),0)</f>
        <v>0</v>
      </c>
      <c r="U1837" s="445">
        <f>IF('Angaben KH-Standort'!D$31='A4'!D1837,IF('Angaben KH-Standort'!E$31="Ja",1,0),0)</f>
        <v>0</v>
      </c>
    </row>
    <row r="1838" spans="2:21" ht="15" customHeight="1" x14ac:dyDescent="0.3">
      <c r="B1838" s="70" t="str">
        <f t="shared" si="227"/>
        <v>!!!</v>
      </c>
      <c r="C1838" s="265" t="str">
        <f>IF(ISERROR(IF(LEN(E1838)&gt;0,VLOOKUP(TEXT($E1838,0),'Angaben Stationen'!$E$14:$J$213,5,0),"")),"?",IF(LEN(E1838)&gt;0,VLOOKUP(TEXT($E1838,0),'Angaben Stationen'!$E$14:$J$213,5,0),""))</f>
        <v/>
      </c>
      <c r="D1838" s="232" t="str">
        <f>IF(ISERROR(IF(LEN(E1838)&gt;0,VLOOKUP(TEXT($E1838,0),'Angaben Stationen'!$E$14:$J$213,6,0),"")),"STATION IST NICHT VORHANDEN",IF(LEN(E1838)&gt;0,VLOOKUP(TEXT($E1838,0),'Angaben Stationen'!$E$14:$J$213,6,0),""))</f>
        <v/>
      </c>
      <c r="E1838" s="287"/>
      <c r="F1838" s="234"/>
      <c r="G1838" s="234"/>
      <c r="H1838" s="263"/>
      <c r="I1838" s="169"/>
      <c r="K1838" s="445" t="str">
        <f t="shared" si="228"/>
        <v>Leer</v>
      </c>
      <c r="L1838" s="445" t="str">
        <f>VLOOKUP($D1838,{"29 - Psychiatrie (Erwachsene)","BGI";"297 - stationsäquivalente Behandlung in der Erwachsenenpsychiatrie (29)","BGI";"30 - Kinder- und Jugendpsychiatrie","BGII";"307 - stationsäquivalente Behandlung in der Kinder- und Jugendpsychiatrie (30)","BGII";"31 - Psychosomatik","BGI";"","Leer"},2,0)</f>
        <v>Leer</v>
      </c>
      <c r="M1838" s="445">
        <f t="shared" si="225"/>
        <v>0</v>
      </c>
      <c r="N1838" s="445">
        <f t="shared" si="226"/>
        <v>0</v>
      </c>
      <c r="O1838" s="445">
        <f t="shared" si="229"/>
        <v>0</v>
      </c>
      <c r="P1838" s="445">
        <f t="shared" si="230"/>
        <v>0</v>
      </c>
      <c r="Q1838" s="445">
        <f t="shared" si="231"/>
        <v>0</v>
      </c>
      <c r="R1838" s="415" t="str">
        <f t="shared" si="232"/>
        <v>Leer</v>
      </c>
      <c r="S1838" s="445">
        <f>IF('Angaben KH-Standort'!D$29='A4'!D1838,IF('Angaben KH-Standort'!E$29="Ja",1,0),0)</f>
        <v>0</v>
      </c>
      <c r="T1838" s="445">
        <f>IF('Angaben KH-Standort'!D$30='A4'!D1838,IF('Angaben KH-Standort'!E$30="Ja",1,0),0)</f>
        <v>0</v>
      </c>
      <c r="U1838" s="445">
        <f>IF('Angaben KH-Standort'!D$31='A4'!D1838,IF('Angaben KH-Standort'!E$31="Ja",1,0),0)</f>
        <v>0</v>
      </c>
    </row>
    <row r="1839" spans="2:21" ht="15" customHeight="1" x14ac:dyDescent="0.3">
      <c r="B1839" s="70" t="str">
        <f t="shared" si="227"/>
        <v>!!!</v>
      </c>
      <c r="C1839" s="265" t="str">
        <f>IF(ISERROR(IF(LEN(E1839)&gt;0,VLOOKUP(TEXT($E1839,0),'Angaben Stationen'!$E$14:$J$213,5,0),"")),"?",IF(LEN(E1839)&gt;0,VLOOKUP(TEXT($E1839,0),'Angaben Stationen'!$E$14:$J$213,5,0),""))</f>
        <v/>
      </c>
      <c r="D1839" s="232" t="str">
        <f>IF(ISERROR(IF(LEN(E1839)&gt;0,VLOOKUP(TEXT($E1839,0),'Angaben Stationen'!$E$14:$J$213,6,0),"")),"STATION IST NICHT VORHANDEN",IF(LEN(E1839)&gt;0,VLOOKUP(TEXT($E1839,0),'Angaben Stationen'!$E$14:$J$213,6,0),""))</f>
        <v/>
      </c>
      <c r="E1839" s="287"/>
      <c r="F1839" s="234"/>
      <c r="G1839" s="234"/>
      <c r="H1839" s="263"/>
      <c r="I1839" s="169"/>
      <c r="K1839" s="445" t="str">
        <f t="shared" si="228"/>
        <v>Leer</v>
      </c>
      <c r="L1839" s="445" t="str">
        <f>VLOOKUP($D1839,{"29 - Psychiatrie (Erwachsene)","BGI";"297 - stationsäquivalente Behandlung in der Erwachsenenpsychiatrie (29)","BGI";"30 - Kinder- und Jugendpsychiatrie","BGII";"307 - stationsäquivalente Behandlung in der Kinder- und Jugendpsychiatrie (30)","BGII";"31 - Psychosomatik","BGI";"","Leer"},2,0)</f>
        <v>Leer</v>
      </c>
      <c r="M1839" s="445">
        <f t="shared" si="225"/>
        <v>0</v>
      </c>
      <c r="N1839" s="445">
        <f t="shared" si="226"/>
        <v>0</v>
      </c>
      <c r="O1839" s="445">
        <f t="shared" si="229"/>
        <v>0</v>
      </c>
      <c r="P1839" s="445">
        <f t="shared" si="230"/>
        <v>0</v>
      </c>
      <c r="Q1839" s="445">
        <f t="shared" si="231"/>
        <v>0</v>
      </c>
      <c r="R1839" s="415" t="str">
        <f t="shared" si="232"/>
        <v>Leer</v>
      </c>
      <c r="S1839" s="445">
        <f>IF('Angaben KH-Standort'!D$29='A4'!D1839,IF('Angaben KH-Standort'!E$29="Ja",1,0),0)</f>
        <v>0</v>
      </c>
      <c r="T1839" s="445">
        <f>IF('Angaben KH-Standort'!D$30='A4'!D1839,IF('Angaben KH-Standort'!E$30="Ja",1,0),0)</f>
        <v>0</v>
      </c>
      <c r="U1839" s="445">
        <f>IF('Angaben KH-Standort'!D$31='A4'!D1839,IF('Angaben KH-Standort'!E$31="Ja",1,0),0)</f>
        <v>0</v>
      </c>
    </row>
    <row r="1840" spans="2:21" ht="15" customHeight="1" x14ac:dyDescent="0.3">
      <c r="B1840" s="70" t="str">
        <f t="shared" si="227"/>
        <v>!!!</v>
      </c>
      <c r="C1840" s="265" t="str">
        <f>IF(ISERROR(IF(LEN(E1840)&gt;0,VLOOKUP(TEXT($E1840,0),'Angaben Stationen'!$E$14:$J$213,5,0),"")),"?",IF(LEN(E1840)&gt;0,VLOOKUP(TEXT($E1840,0),'Angaben Stationen'!$E$14:$J$213,5,0),""))</f>
        <v/>
      </c>
      <c r="D1840" s="232" t="str">
        <f>IF(ISERROR(IF(LEN(E1840)&gt;0,VLOOKUP(TEXT($E1840,0),'Angaben Stationen'!$E$14:$J$213,6,0),"")),"STATION IST NICHT VORHANDEN",IF(LEN(E1840)&gt;0,VLOOKUP(TEXT($E1840,0),'Angaben Stationen'!$E$14:$J$213,6,0),""))</f>
        <v/>
      </c>
      <c r="E1840" s="287"/>
      <c r="F1840" s="234"/>
      <c r="G1840" s="234"/>
      <c r="H1840" s="263"/>
      <c r="I1840" s="169"/>
      <c r="K1840" s="445" t="str">
        <f t="shared" si="228"/>
        <v>Leer</v>
      </c>
      <c r="L1840" s="445" t="str">
        <f>VLOOKUP($D1840,{"29 - Psychiatrie (Erwachsene)","BGI";"297 - stationsäquivalente Behandlung in der Erwachsenenpsychiatrie (29)","BGI";"30 - Kinder- und Jugendpsychiatrie","BGII";"307 - stationsäquivalente Behandlung in der Kinder- und Jugendpsychiatrie (30)","BGII";"31 - Psychosomatik","BGI";"","Leer"},2,0)</f>
        <v>Leer</v>
      </c>
      <c r="M1840" s="445">
        <f t="shared" si="225"/>
        <v>0</v>
      </c>
      <c r="N1840" s="445">
        <f t="shared" si="226"/>
        <v>0</v>
      </c>
      <c r="O1840" s="445">
        <f t="shared" si="229"/>
        <v>0</v>
      </c>
      <c r="P1840" s="445">
        <f t="shared" si="230"/>
        <v>0</v>
      </c>
      <c r="Q1840" s="445">
        <f t="shared" si="231"/>
        <v>0</v>
      </c>
      <c r="R1840" s="415" t="str">
        <f t="shared" si="232"/>
        <v>Leer</v>
      </c>
      <c r="S1840" s="445">
        <f>IF('Angaben KH-Standort'!D$29='A4'!D1840,IF('Angaben KH-Standort'!E$29="Ja",1,0),0)</f>
        <v>0</v>
      </c>
      <c r="T1840" s="445">
        <f>IF('Angaben KH-Standort'!D$30='A4'!D1840,IF('Angaben KH-Standort'!E$30="Ja",1,0),0)</f>
        <v>0</v>
      </c>
      <c r="U1840" s="445">
        <f>IF('Angaben KH-Standort'!D$31='A4'!D1840,IF('Angaben KH-Standort'!E$31="Ja",1,0),0)</f>
        <v>0</v>
      </c>
    </row>
    <row r="1841" spans="2:21" ht="15" customHeight="1" x14ac:dyDescent="0.3">
      <c r="B1841" s="70" t="str">
        <f t="shared" si="227"/>
        <v>!!!</v>
      </c>
      <c r="C1841" s="265" t="str">
        <f>IF(ISERROR(IF(LEN(E1841)&gt;0,VLOOKUP(TEXT($E1841,0),'Angaben Stationen'!$E$14:$J$213,5,0),"")),"?",IF(LEN(E1841)&gt;0,VLOOKUP(TEXT($E1841,0),'Angaben Stationen'!$E$14:$J$213,5,0),""))</f>
        <v/>
      </c>
      <c r="D1841" s="232" t="str">
        <f>IF(ISERROR(IF(LEN(E1841)&gt;0,VLOOKUP(TEXT($E1841,0),'Angaben Stationen'!$E$14:$J$213,6,0),"")),"STATION IST NICHT VORHANDEN",IF(LEN(E1841)&gt;0,VLOOKUP(TEXT($E1841,0),'Angaben Stationen'!$E$14:$J$213,6,0),""))</f>
        <v/>
      </c>
      <c r="E1841" s="287"/>
      <c r="F1841" s="234"/>
      <c r="G1841" s="234"/>
      <c r="H1841" s="263"/>
      <c r="I1841" s="169"/>
      <c r="K1841" s="445" t="str">
        <f t="shared" si="228"/>
        <v>Leer</v>
      </c>
      <c r="L1841" s="445" t="str">
        <f>VLOOKUP($D1841,{"29 - Psychiatrie (Erwachsene)","BGI";"297 - stationsäquivalente Behandlung in der Erwachsenenpsychiatrie (29)","BGI";"30 - Kinder- und Jugendpsychiatrie","BGII";"307 - stationsäquivalente Behandlung in der Kinder- und Jugendpsychiatrie (30)","BGII";"31 - Psychosomatik","BGI";"","Leer"},2,0)</f>
        <v>Leer</v>
      </c>
      <c r="M1841" s="445">
        <f t="shared" si="225"/>
        <v>0</v>
      </c>
      <c r="N1841" s="445">
        <f t="shared" si="226"/>
        <v>0</v>
      </c>
      <c r="O1841" s="445">
        <f t="shared" si="229"/>
        <v>0</v>
      </c>
      <c r="P1841" s="445">
        <f t="shared" si="230"/>
        <v>0</v>
      </c>
      <c r="Q1841" s="445">
        <f t="shared" si="231"/>
        <v>0</v>
      </c>
      <c r="R1841" s="415" t="str">
        <f t="shared" si="232"/>
        <v>Leer</v>
      </c>
      <c r="S1841" s="445">
        <f>IF('Angaben KH-Standort'!D$29='A4'!D1841,IF('Angaben KH-Standort'!E$29="Ja",1,0),0)</f>
        <v>0</v>
      </c>
      <c r="T1841" s="445">
        <f>IF('Angaben KH-Standort'!D$30='A4'!D1841,IF('Angaben KH-Standort'!E$30="Ja",1,0),0)</f>
        <v>0</v>
      </c>
      <c r="U1841" s="445">
        <f>IF('Angaben KH-Standort'!D$31='A4'!D1841,IF('Angaben KH-Standort'!E$31="Ja",1,0),0)</f>
        <v>0</v>
      </c>
    </row>
    <row r="1842" spans="2:21" ht="15" customHeight="1" x14ac:dyDescent="0.3">
      <c r="B1842" s="70" t="str">
        <f t="shared" si="227"/>
        <v>!!!</v>
      </c>
      <c r="C1842" s="265" t="str">
        <f>IF(ISERROR(IF(LEN(E1842)&gt;0,VLOOKUP(TEXT($E1842,0),'Angaben Stationen'!$E$14:$J$213,5,0),"")),"?",IF(LEN(E1842)&gt;0,VLOOKUP(TEXT($E1842,0),'Angaben Stationen'!$E$14:$J$213,5,0),""))</f>
        <v/>
      </c>
      <c r="D1842" s="232" t="str">
        <f>IF(ISERROR(IF(LEN(E1842)&gt;0,VLOOKUP(TEXT($E1842,0),'Angaben Stationen'!$E$14:$J$213,6,0),"")),"STATION IST NICHT VORHANDEN",IF(LEN(E1842)&gt;0,VLOOKUP(TEXT($E1842,0),'Angaben Stationen'!$E$14:$J$213,6,0),""))</f>
        <v/>
      </c>
      <c r="E1842" s="287"/>
      <c r="F1842" s="234"/>
      <c r="G1842" s="234"/>
      <c r="H1842" s="263"/>
      <c r="I1842" s="169"/>
      <c r="K1842" s="445" t="str">
        <f t="shared" si="228"/>
        <v>Leer</v>
      </c>
      <c r="L1842" s="445" t="str">
        <f>VLOOKUP($D1842,{"29 - Psychiatrie (Erwachsene)","BGI";"297 - stationsäquivalente Behandlung in der Erwachsenenpsychiatrie (29)","BGI";"30 - Kinder- und Jugendpsychiatrie","BGII";"307 - stationsäquivalente Behandlung in der Kinder- und Jugendpsychiatrie (30)","BGII";"31 - Psychosomatik","BGI";"","Leer"},2,0)</f>
        <v>Leer</v>
      </c>
      <c r="M1842" s="445">
        <f t="shared" si="225"/>
        <v>0</v>
      </c>
      <c r="N1842" s="445">
        <f t="shared" si="226"/>
        <v>0</v>
      </c>
      <c r="O1842" s="445">
        <f t="shared" si="229"/>
        <v>0</v>
      </c>
      <c r="P1842" s="445">
        <f t="shared" si="230"/>
        <v>0</v>
      </c>
      <c r="Q1842" s="445">
        <f t="shared" si="231"/>
        <v>0</v>
      </c>
      <c r="R1842" s="415" t="str">
        <f t="shared" si="232"/>
        <v>Leer</v>
      </c>
      <c r="S1842" s="445">
        <f>IF('Angaben KH-Standort'!D$29='A4'!D1842,IF('Angaben KH-Standort'!E$29="Ja",1,0),0)</f>
        <v>0</v>
      </c>
      <c r="T1842" s="445">
        <f>IF('Angaben KH-Standort'!D$30='A4'!D1842,IF('Angaben KH-Standort'!E$30="Ja",1,0),0)</f>
        <v>0</v>
      </c>
      <c r="U1842" s="445">
        <f>IF('Angaben KH-Standort'!D$31='A4'!D1842,IF('Angaben KH-Standort'!E$31="Ja",1,0),0)</f>
        <v>0</v>
      </c>
    </row>
    <row r="1843" spans="2:21" ht="15" customHeight="1" x14ac:dyDescent="0.3">
      <c r="B1843" s="70" t="str">
        <f t="shared" si="227"/>
        <v>!!!</v>
      </c>
      <c r="C1843" s="265" t="str">
        <f>IF(ISERROR(IF(LEN(E1843)&gt;0,VLOOKUP(TEXT($E1843,0),'Angaben Stationen'!$E$14:$J$213,5,0),"")),"?",IF(LEN(E1843)&gt;0,VLOOKUP(TEXT($E1843,0),'Angaben Stationen'!$E$14:$J$213,5,0),""))</f>
        <v/>
      </c>
      <c r="D1843" s="232" t="str">
        <f>IF(ISERROR(IF(LEN(E1843)&gt;0,VLOOKUP(TEXT($E1843,0),'Angaben Stationen'!$E$14:$J$213,6,0),"")),"STATION IST NICHT VORHANDEN",IF(LEN(E1843)&gt;0,VLOOKUP(TEXT($E1843,0),'Angaben Stationen'!$E$14:$J$213,6,0),""))</f>
        <v/>
      </c>
      <c r="E1843" s="287"/>
      <c r="F1843" s="234"/>
      <c r="G1843" s="234"/>
      <c r="H1843" s="263"/>
      <c r="I1843" s="169"/>
      <c r="K1843" s="445" t="str">
        <f t="shared" si="228"/>
        <v>Leer</v>
      </c>
      <c r="L1843" s="445" t="str">
        <f>VLOOKUP($D1843,{"29 - Psychiatrie (Erwachsene)","BGI";"297 - stationsäquivalente Behandlung in der Erwachsenenpsychiatrie (29)","BGI";"30 - Kinder- und Jugendpsychiatrie","BGII";"307 - stationsäquivalente Behandlung in der Kinder- und Jugendpsychiatrie (30)","BGII";"31 - Psychosomatik","BGI";"","Leer"},2,0)</f>
        <v>Leer</v>
      </c>
      <c r="M1843" s="445">
        <f t="shared" si="225"/>
        <v>0</v>
      </c>
      <c r="N1843" s="445">
        <f t="shared" si="226"/>
        <v>0</v>
      </c>
      <c r="O1843" s="445">
        <f t="shared" si="229"/>
        <v>0</v>
      </c>
      <c r="P1843" s="445">
        <f t="shared" si="230"/>
        <v>0</v>
      </c>
      <c r="Q1843" s="445">
        <f t="shared" si="231"/>
        <v>0</v>
      </c>
      <c r="R1843" s="415" t="str">
        <f t="shared" si="232"/>
        <v>Leer</v>
      </c>
      <c r="S1843" s="445">
        <f>IF('Angaben KH-Standort'!D$29='A4'!D1843,IF('Angaben KH-Standort'!E$29="Ja",1,0),0)</f>
        <v>0</v>
      </c>
      <c r="T1843" s="445">
        <f>IF('Angaben KH-Standort'!D$30='A4'!D1843,IF('Angaben KH-Standort'!E$30="Ja",1,0),0)</f>
        <v>0</v>
      </c>
      <c r="U1843" s="445">
        <f>IF('Angaben KH-Standort'!D$31='A4'!D1843,IF('Angaben KH-Standort'!E$31="Ja",1,0),0)</f>
        <v>0</v>
      </c>
    </row>
    <row r="1844" spans="2:21" ht="15" customHeight="1" x14ac:dyDescent="0.3">
      <c r="B1844" s="70" t="str">
        <f t="shared" si="227"/>
        <v>!!!</v>
      </c>
      <c r="C1844" s="265" t="str">
        <f>IF(ISERROR(IF(LEN(E1844)&gt;0,VLOOKUP(TEXT($E1844,0),'Angaben Stationen'!$E$14:$J$213,5,0),"")),"?",IF(LEN(E1844)&gt;0,VLOOKUP(TEXT($E1844,0),'Angaben Stationen'!$E$14:$J$213,5,0),""))</f>
        <v/>
      </c>
      <c r="D1844" s="232" t="str">
        <f>IF(ISERROR(IF(LEN(E1844)&gt;0,VLOOKUP(TEXT($E1844,0),'Angaben Stationen'!$E$14:$J$213,6,0),"")),"STATION IST NICHT VORHANDEN",IF(LEN(E1844)&gt;0,VLOOKUP(TEXT($E1844,0),'Angaben Stationen'!$E$14:$J$213,6,0),""))</f>
        <v/>
      </c>
      <c r="E1844" s="287"/>
      <c r="F1844" s="234"/>
      <c r="G1844" s="234"/>
      <c r="H1844" s="263"/>
      <c r="I1844" s="169"/>
      <c r="K1844" s="445" t="str">
        <f t="shared" si="228"/>
        <v>Leer</v>
      </c>
      <c r="L1844" s="445" t="str">
        <f>VLOOKUP($D1844,{"29 - Psychiatrie (Erwachsene)","BGI";"297 - stationsäquivalente Behandlung in der Erwachsenenpsychiatrie (29)","BGI";"30 - Kinder- und Jugendpsychiatrie","BGII";"307 - stationsäquivalente Behandlung in der Kinder- und Jugendpsychiatrie (30)","BGII";"31 - Psychosomatik","BGI";"","Leer"},2,0)</f>
        <v>Leer</v>
      </c>
      <c r="M1844" s="445">
        <f t="shared" si="225"/>
        <v>0</v>
      </c>
      <c r="N1844" s="445">
        <f t="shared" si="226"/>
        <v>0</v>
      </c>
      <c r="O1844" s="445">
        <f t="shared" si="229"/>
        <v>0</v>
      </c>
      <c r="P1844" s="445">
        <f t="shared" si="230"/>
        <v>0</v>
      </c>
      <c r="Q1844" s="445">
        <f t="shared" si="231"/>
        <v>0</v>
      </c>
      <c r="R1844" s="415" t="str">
        <f t="shared" si="232"/>
        <v>Leer</v>
      </c>
      <c r="S1844" s="445">
        <f>IF('Angaben KH-Standort'!D$29='A4'!D1844,IF('Angaben KH-Standort'!E$29="Ja",1,0),0)</f>
        <v>0</v>
      </c>
      <c r="T1844" s="445">
        <f>IF('Angaben KH-Standort'!D$30='A4'!D1844,IF('Angaben KH-Standort'!E$30="Ja",1,0),0)</f>
        <v>0</v>
      </c>
      <c r="U1844" s="445">
        <f>IF('Angaben KH-Standort'!D$31='A4'!D1844,IF('Angaben KH-Standort'!E$31="Ja",1,0),0)</f>
        <v>0</v>
      </c>
    </row>
    <row r="1845" spans="2:21" ht="15" customHeight="1" x14ac:dyDescent="0.3">
      <c r="B1845" s="70" t="str">
        <f t="shared" si="227"/>
        <v>!!!</v>
      </c>
      <c r="C1845" s="265" t="str">
        <f>IF(ISERROR(IF(LEN(E1845)&gt;0,VLOOKUP(TEXT($E1845,0),'Angaben Stationen'!$E$14:$J$213,5,0),"")),"?",IF(LEN(E1845)&gt;0,VLOOKUP(TEXT($E1845,0),'Angaben Stationen'!$E$14:$J$213,5,0),""))</f>
        <v/>
      </c>
      <c r="D1845" s="232" t="str">
        <f>IF(ISERROR(IF(LEN(E1845)&gt;0,VLOOKUP(TEXT($E1845,0),'Angaben Stationen'!$E$14:$J$213,6,0),"")),"STATION IST NICHT VORHANDEN",IF(LEN(E1845)&gt;0,VLOOKUP(TEXT($E1845,0),'Angaben Stationen'!$E$14:$J$213,6,0),""))</f>
        <v/>
      </c>
      <c r="E1845" s="287"/>
      <c r="F1845" s="234"/>
      <c r="G1845" s="234"/>
      <c r="H1845" s="263"/>
      <c r="I1845" s="169"/>
      <c r="K1845" s="445" t="str">
        <f t="shared" si="228"/>
        <v>Leer</v>
      </c>
      <c r="L1845" s="445" t="str">
        <f>VLOOKUP($D1845,{"29 - Psychiatrie (Erwachsene)","BGI";"297 - stationsäquivalente Behandlung in der Erwachsenenpsychiatrie (29)","BGI";"30 - Kinder- und Jugendpsychiatrie","BGII";"307 - stationsäquivalente Behandlung in der Kinder- und Jugendpsychiatrie (30)","BGII";"31 - Psychosomatik","BGI";"","Leer"},2,0)</f>
        <v>Leer</v>
      </c>
      <c r="M1845" s="445">
        <f t="shared" si="225"/>
        <v>0</v>
      </c>
      <c r="N1845" s="445">
        <f t="shared" si="226"/>
        <v>0</v>
      </c>
      <c r="O1845" s="445">
        <f t="shared" si="229"/>
        <v>0</v>
      </c>
      <c r="P1845" s="445">
        <f t="shared" si="230"/>
        <v>0</v>
      </c>
      <c r="Q1845" s="445">
        <f t="shared" si="231"/>
        <v>0</v>
      </c>
      <c r="R1845" s="415" t="str">
        <f t="shared" si="232"/>
        <v>Leer</v>
      </c>
      <c r="S1845" s="445">
        <f>IF('Angaben KH-Standort'!D$29='A4'!D1845,IF('Angaben KH-Standort'!E$29="Ja",1,0),0)</f>
        <v>0</v>
      </c>
      <c r="T1845" s="445">
        <f>IF('Angaben KH-Standort'!D$30='A4'!D1845,IF('Angaben KH-Standort'!E$30="Ja",1,0),0)</f>
        <v>0</v>
      </c>
      <c r="U1845" s="445">
        <f>IF('Angaben KH-Standort'!D$31='A4'!D1845,IF('Angaben KH-Standort'!E$31="Ja",1,0),0)</f>
        <v>0</v>
      </c>
    </row>
    <row r="1846" spans="2:21" ht="15" customHeight="1" x14ac:dyDescent="0.3">
      <c r="B1846" s="70" t="str">
        <f t="shared" si="227"/>
        <v>!!!</v>
      </c>
      <c r="C1846" s="265" t="str">
        <f>IF(ISERROR(IF(LEN(E1846)&gt;0,VLOOKUP(TEXT($E1846,0),'Angaben Stationen'!$E$14:$J$213,5,0),"")),"?",IF(LEN(E1846)&gt;0,VLOOKUP(TEXT($E1846,0),'Angaben Stationen'!$E$14:$J$213,5,0),""))</f>
        <v/>
      </c>
      <c r="D1846" s="232" t="str">
        <f>IF(ISERROR(IF(LEN(E1846)&gt;0,VLOOKUP(TEXT($E1846,0),'Angaben Stationen'!$E$14:$J$213,6,0),"")),"STATION IST NICHT VORHANDEN",IF(LEN(E1846)&gt;0,VLOOKUP(TEXT($E1846,0),'Angaben Stationen'!$E$14:$J$213,6,0),""))</f>
        <v/>
      </c>
      <c r="E1846" s="287"/>
      <c r="F1846" s="234"/>
      <c r="G1846" s="234"/>
      <c r="H1846" s="263"/>
      <c r="I1846" s="169"/>
      <c r="K1846" s="445" t="str">
        <f t="shared" si="228"/>
        <v>Leer</v>
      </c>
      <c r="L1846" s="445" t="str">
        <f>VLOOKUP($D1846,{"29 - Psychiatrie (Erwachsene)","BGI";"297 - stationsäquivalente Behandlung in der Erwachsenenpsychiatrie (29)","BGI";"30 - Kinder- und Jugendpsychiatrie","BGII";"307 - stationsäquivalente Behandlung in der Kinder- und Jugendpsychiatrie (30)","BGII";"31 - Psychosomatik","BGI";"","Leer"},2,0)</f>
        <v>Leer</v>
      </c>
      <c r="M1846" s="445">
        <f t="shared" si="225"/>
        <v>0</v>
      </c>
      <c r="N1846" s="445">
        <f t="shared" si="226"/>
        <v>0</v>
      </c>
      <c r="O1846" s="445">
        <f t="shared" si="229"/>
        <v>0</v>
      </c>
      <c r="P1846" s="445">
        <f t="shared" si="230"/>
        <v>0</v>
      </c>
      <c r="Q1846" s="445">
        <f t="shared" si="231"/>
        <v>0</v>
      </c>
      <c r="R1846" s="415" t="str">
        <f t="shared" si="232"/>
        <v>Leer</v>
      </c>
      <c r="S1846" s="445">
        <f>IF('Angaben KH-Standort'!D$29='A4'!D1846,IF('Angaben KH-Standort'!E$29="Ja",1,0),0)</f>
        <v>0</v>
      </c>
      <c r="T1846" s="445">
        <f>IF('Angaben KH-Standort'!D$30='A4'!D1846,IF('Angaben KH-Standort'!E$30="Ja",1,0),0)</f>
        <v>0</v>
      </c>
      <c r="U1846" s="445">
        <f>IF('Angaben KH-Standort'!D$31='A4'!D1846,IF('Angaben KH-Standort'!E$31="Ja",1,0),0)</f>
        <v>0</v>
      </c>
    </row>
    <row r="1847" spans="2:21" ht="15" customHeight="1" x14ac:dyDescent="0.3">
      <c r="B1847" s="70" t="str">
        <f t="shared" si="227"/>
        <v>!!!</v>
      </c>
      <c r="C1847" s="265" t="str">
        <f>IF(ISERROR(IF(LEN(E1847)&gt;0,VLOOKUP(TEXT($E1847,0),'Angaben Stationen'!$E$14:$J$213,5,0),"")),"?",IF(LEN(E1847)&gt;0,VLOOKUP(TEXT($E1847,0),'Angaben Stationen'!$E$14:$J$213,5,0),""))</f>
        <v/>
      </c>
      <c r="D1847" s="232" t="str">
        <f>IF(ISERROR(IF(LEN(E1847)&gt;0,VLOOKUP(TEXT($E1847,0),'Angaben Stationen'!$E$14:$J$213,6,0),"")),"STATION IST NICHT VORHANDEN",IF(LEN(E1847)&gt;0,VLOOKUP(TEXT($E1847,0),'Angaben Stationen'!$E$14:$J$213,6,0),""))</f>
        <v/>
      </c>
      <c r="E1847" s="287"/>
      <c r="F1847" s="234"/>
      <c r="G1847" s="234"/>
      <c r="H1847" s="263"/>
      <c r="I1847" s="169"/>
      <c r="K1847" s="445" t="str">
        <f t="shared" si="228"/>
        <v>Leer</v>
      </c>
      <c r="L1847" s="445" t="str">
        <f>VLOOKUP($D1847,{"29 - Psychiatrie (Erwachsene)","BGI";"297 - stationsäquivalente Behandlung in der Erwachsenenpsychiatrie (29)","BGI";"30 - Kinder- und Jugendpsychiatrie","BGII";"307 - stationsäquivalente Behandlung in der Kinder- und Jugendpsychiatrie (30)","BGII";"31 - Psychosomatik","BGI";"","Leer"},2,0)</f>
        <v>Leer</v>
      </c>
      <c r="M1847" s="445">
        <f t="shared" si="225"/>
        <v>0</v>
      </c>
      <c r="N1847" s="445">
        <f t="shared" si="226"/>
        <v>0</v>
      </c>
      <c r="O1847" s="445">
        <f t="shared" si="229"/>
        <v>0</v>
      </c>
      <c r="P1847" s="445">
        <f t="shared" si="230"/>
        <v>0</v>
      </c>
      <c r="Q1847" s="445">
        <f t="shared" si="231"/>
        <v>0</v>
      </c>
      <c r="R1847" s="415" t="str">
        <f t="shared" si="232"/>
        <v>Leer</v>
      </c>
      <c r="S1847" s="445">
        <f>IF('Angaben KH-Standort'!D$29='A4'!D1847,IF('Angaben KH-Standort'!E$29="Ja",1,0),0)</f>
        <v>0</v>
      </c>
      <c r="T1847" s="445">
        <f>IF('Angaben KH-Standort'!D$30='A4'!D1847,IF('Angaben KH-Standort'!E$30="Ja",1,0),0)</f>
        <v>0</v>
      </c>
      <c r="U1847" s="445">
        <f>IF('Angaben KH-Standort'!D$31='A4'!D1847,IF('Angaben KH-Standort'!E$31="Ja",1,0),0)</f>
        <v>0</v>
      </c>
    </row>
    <row r="1848" spans="2:21" ht="15" customHeight="1" x14ac:dyDescent="0.3">
      <c r="B1848" s="70" t="str">
        <f t="shared" si="227"/>
        <v>!!!</v>
      </c>
      <c r="C1848" s="265" t="str">
        <f>IF(ISERROR(IF(LEN(E1848)&gt;0,VLOOKUP(TEXT($E1848,0),'Angaben Stationen'!$E$14:$J$213,5,0),"")),"?",IF(LEN(E1848)&gt;0,VLOOKUP(TEXT($E1848,0),'Angaben Stationen'!$E$14:$J$213,5,0),""))</f>
        <v/>
      </c>
      <c r="D1848" s="232" t="str">
        <f>IF(ISERROR(IF(LEN(E1848)&gt;0,VLOOKUP(TEXT($E1848,0),'Angaben Stationen'!$E$14:$J$213,6,0),"")),"STATION IST NICHT VORHANDEN",IF(LEN(E1848)&gt;0,VLOOKUP(TEXT($E1848,0),'Angaben Stationen'!$E$14:$J$213,6,0),""))</f>
        <v/>
      </c>
      <c r="E1848" s="287"/>
      <c r="F1848" s="234"/>
      <c r="G1848" s="234"/>
      <c r="H1848" s="263"/>
      <c r="I1848" s="169"/>
      <c r="K1848" s="445" t="str">
        <f t="shared" si="228"/>
        <v>Leer</v>
      </c>
      <c r="L1848" s="445" t="str">
        <f>VLOOKUP($D1848,{"29 - Psychiatrie (Erwachsene)","BGI";"297 - stationsäquivalente Behandlung in der Erwachsenenpsychiatrie (29)","BGI";"30 - Kinder- und Jugendpsychiatrie","BGII";"307 - stationsäquivalente Behandlung in der Kinder- und Jugendpsychiatrie (30)","BGII";"31 - Psychosomatik","BGI";"","Leer"},2,0)</f>
        <v>Leer</v>
      </c>
      <c r="M1848" s="445">
        <f t="shared" si="225"/>
        <v>0</v>
      </c>
      <c r="N1848" s="445">
        <f t="shared" si="226"/>
        <v>0</v>
      </c>
      <c r="O1848" s="445">
        <f t="shared" si="229"/>
        <v>0</v>
      </c>
      <c r="P1848" s="445">
        <f t="shared" si="230"/>
        <v>0</v>
      </c>
      <c r="Q1848" s="445">
        <f t="shared" si="231"/>
        <v>0</v>
      </c>
      <c r="R1848" s="415" t="str">
        <f t="shared" si="232"/>
        <v>Leer</v>
      </c>
      <c r="S1848" s="445">
        <f>IF('Angaben KH-Standort'!D$29='A4'!D1848,IF('Angaben KH-Standort'!E$29="Ja",1,0),0)</f>
        <v>0</v>
      </c>
      <c r="T1848" s="445">
        <f>IF('Angaben KH-Standort'!D$30='A4'!D1848,IF('Angaben KH-Standort'!E$30="Ja",1,0),0)</f>
        <v>0</v>
      </c>
      <c r="U1848" s="445">
        <f>IF('Angaben KH-Standort'!D$31='A4'!D1848,IF('Angaben KH-Standort'!E$31="Ja",1,0),0)</f>
        <v>0</v>
      </c>
    </row>
    <row r="1849" spans="2:21" ht="15" customHeight="1" x14ac:dyDescent="0.3">
      <c r="B1849" s="70" t="str">
        <f t="shared" si="227"/>
        <v>!!!</v>
      </c>
      <c r="C1849" s="265" t="str">
        <f>IF(ISERROR(IF(LEN(E1849)&gt;0,VLOOKUP(TEXT($E1849,0),'Angaben Stationen'!$E$14:$J$213,5,0),"")),"?",IF(LEN(E1849)&gt;0,VLOOKUP(TEXT($E1849,0),'Angaben Stationen'!$E$14:$J$213,5,0),""))</f>
        <v/>
      </c>
      <c r="D1849" s="232" t="str">
        <f>IF(ISERROR(IF(LEN(E1849)&gt;0,VLOOKUP(TEXT($E1849,0),'Angaben Stationen'!$E$14:$J$213,6,0),"")),"STATION IST NICHT VORHANDEN",IF(LEN(E1849)&gt;0,VLOOKUP(TEXT($E1849,0),'Angaben Stationen'!$E$14:$J$213,6,0),""))</f>
        <v/>
      </c>
      <c r="E1849" s="287"/>
      <c r="F1849" s="234"/>
      <c r="G1849" s="234"/>
      <c r="H1849" s="263"/>
      <c r="I1849" s="169"/>
      <c r="K1849" s="445" t="str">
        <f t="shared" si="228"/>
        <v>Leer</v>
      </c>
      <c r="L1849" s="445" t="str">
        <f>VLOOKUP($D1849,{"29 - Psychiatrie (Erwachsene)","BGI";"297 - stationsäquivalente Behandlung in der Erwachsenenpsychiatrie (29)","BGI";"30 - Kinder- und Jugendpsychiatrie","BGII";"307 - stationsäquivalente Behandlung in der Kinder- und Jugendpsychiatrie (30)","BGII";"31 - Psychosomatik","BGI";"","Leer"},2,0)</f>
        <v>Leer</v>
      </c>
      <c r="M1849" s="445">
        <f t="shared" si="225"/>
        <v>0</v>
      </c>
      <c r="N1849" s="445">
        <f t="shared" si="226"/>
        <v>0</v>
      </c>
      <c r="O1849" s="445">
        <f t="shared" si="229"/>
        <v>0</v>
      </c>
      <c r="P1849" s="445">
        <f t="shared" si="230"/>
        <v>0</v>
      </c>
      <c r="Q1849" s="445">
        <f t="shared" si="231"/>
        <v>0</v>
      </c>
      <c r="R1849" s="415" t="str">
        <f t="shared" si="232"/>
        <v>Leer</v>
      </c>
      <c r="S1849" s="445">
        <f>IF('Angaben KH-Standort'!D$29='A4'!D1849,IF('Angaben KH-Standort'!E$29="Ja",1,0),0)</f>
        <v>0</v>
      </c>
      <c r="T1849" s="445">
        <f>IF('Angaben KH-Standort'!D$30='A4'!D1849,IF('Angaben KH-Standort'!E$30="Ja",1,0),0)</f>
        <v>0</v>
      </c>
      <c r="U1849" s="445">
        <f>IF('Angaben KH-Standort'!D$31='A4'!D1849,IF('Angaben KH-Standort'!E$31="Ja",1,0),0)</f>
        <v>0</v>
      </c>
    </row>
    <row r="1850" spans="2:21" ht="15" customHeight="1" x14ac:dyDescent="0.3">
      <c r="B1850" s="70" t="str">
        <f t="shared" si="227"/>
        <v>!!!</v>
      </c>
      <c r="C1850" s="265" t="str">
        <f>IF(ISERROR(IF(LEN(E1850)&gt;0,VLOOKUP(TEXT($E1850,0),'Angaben Stationen'!$E$14:$J$213,5,0),"")),"?",IF(LEN(E1850)&gt;0,VLOOKUP(TEXT($E1850,0),'Angaben Stationen'!$E$14:$J$213,5,0),""))</f>
        <v/>
      </c>
      <c r="D1850" s="232" t="str">
        <f>IF(ISERROR(IF(LEN(E1850)&gt;0,VLOOKUP(TEXT($E1850,0),'Angaben Stationen'!$E$14:$J$213,6,0),"")),"STATION IST NICHT VORHANDEN",IF(LEN(E1850)&gt;0,VLOOKUP(TEXT($E1850,0),'Angaben Stationen'!$E$14:$J$213,6,0),""))</f>
        <v/>
      </c>
      <c r="E1850" s="287"/>
      <c r="F1850" s="234"/>
      <c r="G1850" s="234"/>
      <c r="H1850" s="263"/>
      <c r="I1850" s="169"/>
      <c r="K1850" s="445" t="str">
        <f t="shared" si="228"/>
        <v>Leer</v>
      </c>
      <c r="L1850" s="445" t="str">
        <f>VLOOKUP($D1850,{"29 - Psychiatrie (Erwachsene)","BGI";"297 - stationsäquivalente Behandlung in der Erwachsenenpsychiatrie (29)","BGI";"30 - Kinder- und Jugendpsychiatrie","BGII";"307 - stationsäquivalente Behandlung in der Kinder- und Jugendpsychiatrie (30)","BGII";"31 - Psychosomatik","BGI";"","Leer"},2,0)</f>
        <v>Leer</v>
      </c>
      <c r="M1850" s="445">
        <f t="shared" si="225"/>
        <v>0</v>
      </c>
      <c r="N1850" s="445">
        <f t="shared" si="226"/>
        <v>0</v>
      </c>
      <c r="O1850" s="445">
        <f t="shared" si="229"/>
        <v>0</v>
      </c>
      <c r="P1850" s="445">
        <f t="shared" si="230"/>
        <v>0</v>
      </c>
      <c r="Q1850" s="445">
        <f t="shared" si="231"/>
        <v>0</v>
      </c>
      <c r="R1850" s="415" t="str">
        <f t="shared" si="232"/>
        <v>Leer</v>
      </c>
      <c r="S1850" s="445">
        <f>IF('Angaben KH-Standort'!D$29='A4'!D1850,IF('Angaben KH-Standort'!E$29="Ja",1,0),0)</f>
        <v>0</v>
      </c>
      <c r="T1850" s="445">
        <f>IF('Angaben KH-Standort'!D$30='A4'!D1850,IF('Angaben KH-Standort'!E$30="Ja",1,0),0)</f>
        <v>0</v>
      </c>
      <c r="U1850" s="445">
        <f>IF('Angaben KH-Standort'!D$31='A4'!D1850,IF('Angaben KH-Standort'!E$31="Ja",1,0),0)</f>
        <v>0</v>
      </c>
    </row>
    <row r="1851" spans="2:21" ht="15" customHeight="1" x14ac:dyDescent="0.3">
      <c r="B1851" s="70" t="str">
        <f t="shared" si="227"/>
        <v>!!!</v>
      </c>
      <c r="C1851" s="265" t="str">
        <f>IF(ISERROR(IF(LEN(E1851)&gt;0,VLOOKUP(TEXT($E1851,0),'Angaben Stationen'!$E$14:$J$213,5,0),"")),"?",IF(LEN(E1851)&gt;0,VLOOKUP(TEXT($E1851,0),'Angaben Stationen'!$E$14:$J$213,5,0),""))</f>
        <v/>
      </c>
      <c r="D1851" s="232" t="str">
        <f>IF(ISERROR(IF(LEN(E1851)&gt;0,VLOOKUP(TEXT($E1851,0),'Angaben Stationen'!$E$14:$J$213,6,0),"")),"STATION IST NICHT VORHANDEN",IF(LEN(E1851)&gt;0,VLOOKUP(TEXT($E1851,0),'Angaben Stationen'!$E$14:$J$213,6,0),""))</f>
        <v/>
      </c>
      <c r="E1851" s="287"/>
      <c r="F1851" s="234"/>
      <c r="G1851" s="234"/>
      <c r="H1851" s="263"/>
      <c r="I1851" s="169"/>
      <c r="K1851" s="445" t="str">
        <f t="shared" si="228"/>
        <v>Leer</v>
      </c>
      <c r="L1851" s="445" t="str">
        <f>VLOOKUP($D1851,{"29 - Psychiatrie (Erwachsene)","BGI";"297 - stationsäquivalente Behandlung in der Erwachsenenpsychiatrie (29)","BGI";"30 - Kinder- und Jugendpsychiatrie","BGII";"307 - stationsäquivalente Behandlung in der Kinder- und Jugendpsychiatrie (30)","BGII";"31 - Psychosomatik","BGI";"","Leer"},2,0)</f>
        <v>Leer</v>
      </c>
      <c r="M1851" s="445">
        <f t="shared" si="225"/>
        <v>0</v>
      </c>
      <c r="N1851" s="445">
        <f t="shared" si="226"/>
        <v>0</v>
      </c>
      <c r="O1851" s="445">
        <f t="shared" si="229"/>
        <v>0</v>
      </c>
      <c r="P1851" s="445">
        <f t="shared" si="230"/>
        <v>0</v>
      </c>
      <c r="Q1851" s="445">
        <f t="shared" si="231"/>
        <v>0</v>
      </c>
      <c r="R1851" s="415" t="str">
        <f t="shared" si="232"/>
        <v>Leer</v>
      </c>
      <c r="S1851" s="445">
        <f>IF('Angaben KH-Standort'!D$29='A4'!D1851,IF('Angaben KH-Standort'!E$29="Ja",1,0),0)</f>
        <v>0</v>
      </c>
      <c r="T1851" s="445">
        <f>IF('Angaben KH-Standort'!D$30='A4'!D1851,IF('Angaben KH-Standort'!E$30="Ja",1,0),0)</f>
        <v>0</v>
      </c>
      <c r="U1851" s="445">
        <f>IF('Angaben KH-Standort'!D$31='A4'!D1851,IF('Angaben KH-Standort'!E$31="Ja",1,0),0)</f>
        <v>0</v>
      </c>
    </row>
    <row r="1852" spans="2:21" ht="15" customHeight="1" x14ac:dyDescent="0.3">
      <c r="B1852" s="70" t="str">
        <f t="shared" si="227"/>
        <v>!!!</v>
      </c>
      <c r="C1852" s="265" t="str">
        <f>IF(ISERROR(IF(LEN(E1852)&gt;0,VLOOKUP(TEXT($E1852,0),'Angaben Stationen'!$E$14:$J$213,5,0),"")),"?",IF(LEN(E1852)&gt;0,VLOOKUP(TEXT($E1852,0),'Angaben Stationen'!$E$14:$J$213,5,0),""))</f>
        <v/>
      </c>
      <c r="D1852" s="232" t="str">
        <f>IF(ISERROR(IF(LEN(E1852)&gt;0,VLOOKUP(TEXT($E1852,0),'Angaben Stationen'!$E$14:$J$213,6,0),"")),"STATION IST NICHT VORHANDEN",IF(LEN(E1852)&gt;0,VLOOKUP(TEXT($E1852,0),'Angaben Stationen'!$E$14:$J$213,6,0),""))</f>
        <v/>
      </c>
      <c r="E1852" s="287"/>
      <c r="F1852" s="234"/>
      <c r="G1852" s="234"/>
      <c r="H1852" s="263"/>
      <c r="I1852" s="169"/>
      <c r="K1852" s="445" t="str">
        <f t="shared" si="228"/>
        <v>Leer</v>
      </c>
      <c r="L1852" s="445" t="str">
        <f>VLOOKUP($D1852,{"29 - Psychiatrie (Erwachsene)","BGI";"297 - stationsäquivalente Behandlung in der Erwachsenenpsychiatrie (29)","BGI";"30 - Kinder- und Jugendpsychiatrie","BGII";"307 - stationsäquivalente Behandlung in der Kinder- und Jugendpsychiatrie (30)","BGII";"31 - Psychosomatik","BGI";"","Leer"},2,0)</f>
        <v>Leer</v>
      </c>
      <c r="M1852" s="445">
        <f t="shared" si="225"/>
        <v>0</v>
      </c>
      <c r="N1852" s="445">
        <f t="shared" si="226"/>
        <v>0</v>
      </c>
      <c r="O1852" s="445">
        <f t="shared" si="229"/>
        <v>0</v>
      </c>
      <c r="P1852" s="445">
        <f t="shared" si="230"/>
        <v>0</v>
      </c>
      <c r="Q1852" s="445">
        <f t="shared" si="231"/>
        <v>0</v>
      </c>
      <c r="R1852" s="415" t="str">
        <f t="shared" si="232"/>
        <v>Leer</v>
      </c>
      <c r="S1852" s="445">
        <f>IF('Angaben KH-Standort'!D$29='A4'!D1852,IF('Angaben KH-Standort'!E$29="Ja",1,0),0)</f>
        <v>0</v>
      </c>
      <c r="T1852" s="445">
        <f>IF('Angaben KH-Standort'!D$30='A4'!D1852,IF('Angaben KH-Standort'!E$30="Ja",1,0),0)</f>
        <v>0</v>
      </c>
      <c r="U1852" s="445">
        <f>IF('Angaben KH-Standort'!D$31='A4'!D1852,IF('Angaben KH-Standort'!E$31="Ja",1,0),0)</f>
        <v>0</v>
      </c>
    </row>
    <row r="1853" spans="2:21" ht="15" customHeight="1" x14ac:dyDescent="0.3">
      <c r="B1853" s="70" t="str">
        <f t="shared" si="227"/>
        <v>!!!</v>
      </c>
      <c r="C1853" s="265" t="str">
        <f>IF(ISERROR(IF(LEN(E1853)&gt;0,VLOOKUP(TEXT($E1853,0),'Angaben Stationen'!$E$14:$J$213,5,0),"")),"?",IF(LEN(E1853)&gt;0,VLOOKUP(TEXT($E1853,0),'Angaben Stationen'!$E$14:$J$213,5,0),""))</f>
        <v/>
      </c>
      <c r="D1853" s="232" t="str">
        <f>IF(ISERROR(IF(LEN(E1853)&gt;0,VLOOKUP(TEXT($E1853,0),'Angaben Stationen'!$E$14:$J$213,6,0),"")),"STATION IST NICHT VORHANDEN",IF(LEN(E1853)&gt;0,VLOOKUP(TEXT($E1853,0),'Angaben Stationen'!$E$14:$J$213,6,0),""))</f>
        <v/>
      </c>
      <c r="E1853" s="287"/>
      <c r="F1853" s="234"/>
      <c r="G1853" s="234"/>
      <c r="H1853" s="263"/>
      <c r="I1853" s="169"/>
      <c r="K1853" s="445" t="str">
        <f t="shared" si="228"/>
        <v>Leer</v>
      </c>
      <c r="L1853" s="445" t="str">
        <f>VLOOKUP($D1853,{"29 - Psychiatrie (Erwachsene)","BGI";"297 - stationsäquivalente Behandlung in der Erwachsenenpsychiatrie (29)","BGI";"30 - Kinder- und Jugendpsychiatrie","BGII";"307 - stationsäquivalente Behandlung in der Kinder- und Jugendpsychiatrie (30)","BGII";"31 - Psychosomatik","BGI";"","Leer"},2,0)</f>
        <v>Leer</v>
      </c>
      <c r="M1853" s="445">
        <f t="shared" si="225"/>
        <v>0</v>
      </c>
      <c r="N1853" s="445">
        <f t="shared" si="226"/>
        <v>0</v>
      </c>
      <c r="O1853" s="445">
        <f t="shared" si="229"/>
        <v>0</v>
      </c>
      <c r="P1853" s="445">
        <f t="shared" si="230"/>
        <v>0</v>
      </c>
      <c r="Q1853" s="445">
        <f t="shared" si="231"/>
        <v>0</v>
      </c>
      <c r="R1853" s="415" t="str">
        <f t="shared" si="232"/>
        <v>Leer</v>
      </c>
      <c r="S1853" s="445">
        <f>IF('Angaben KH-Standort'!D$29='A4'!D1853,IF('Angaben KH-Standort'!E$29="Ja",1,0),0)</f>
        <v>0</v>
      </c>
      <c r="T1853" s="445">
        <f>IF('Angaben KH-Standort'!D$30='A4'!D1853,IF('Angaben KH-Standort'!E$30="Ja",1,0),0)</f>
        <v>0</v>
      </c>
      <c r="U1853" s="445">
        <f>IF('Angaben KH-Standort'!D$31='A4'!D1853,IF('Angaben KH-Standort'!E$31="Ja",1,0),0)</f>
        <v>0</v>
      </c>
    </row>
    <row r="1854" spans="2:21" ht="15" customHeight="1" x14ac:dyDescent="0.3">
      <c r="B1854" s="70" t="str">
        <f t="shared" si="227"/>
        <v>!!!</v>
      </c>
      <c r="C1854" s="265" t="str">
        <f>IF(ISERROR(IF(LEN(E1854)&gt;0,VLOOKUP(TEXT($E1854,0),'Angaben Stationen'!$E$14:$J$213,5,0),"")),"?",IF(LEN(E1854)&gt;0,VLOOKUP(TEXT($E1854,0),'Angaben Stationen'!$E$14:$J$213,5,0),""))</f>
        <v/>
      </c>
      <c r="D1854" s="232" t="str">
        <f>IF(ISERROR(IF(LEN(E1854)&gt;0,VLOOKUP(TEXT($E1854,0),'Angaben Stationen'!$E$14:$J$213,6,0),"")),"STATION IST NICHT VORHANDEN",IF(LEN(E1854)&gt;0,VLOOKUP(TEXT($E1854,0),'Angaben Stationen'!$E$14:$J$213,6,0),""))</f>
        <v/>
      </c>
      <c r="E1854" s="287"/>
      <c r="F1854" s="234"/>
      <c r="G1854" s="234"/>
      <c r="H1854" s="263"/>
      <c r="I1854" s="169"/>
      <c r="K1854" s="445" t="str">
        <f t="shared" si="228"/>
        <v>Leer</v>
      </c>
      <c r="L1854" s="445" t="str">
        <f>VLOOKUP($D1854,{"29 - Psychiatrie (Erwachsene)","BGI";"297 - stationsäquivalente Behandlung in der Erwachsenenpsychiatrie (29)","BGI";"30 - Kinder- und Jugendpsychiatrie","BGII";"307 - stationsäquivalente Behandlung in der Kinder- und Jugendpsychiatrie (30)","BGII";"31 - Psychosomatik","BGI";"","Leer"},2,0)</f>
        <v>Leer</v>
      </c>
      <c r="M1854" s="445">
        <f t="shared" si="225"/>
        <v>0</v>
      </c>
      <c r="N1854" s="445">
        <f t="shared" si="226"/>
        <v>0</v>
      </c>
      <c r="O1854" s="445">
        <f t="shared" si="229"/>
        <v>0</v>
      </c>
      <c r="P1854" s="445">
        <f t="shared" si="230"/>
        <v>0</v>
      </c>
      <c r="Q1854" s="445">
        <f t="shared" si="231"/>
        <v>0</v>
      </c>
      <c r="R1854" s="415" t="str">
        <f t="shared" si="232"/>
        <v>Leer</v>
      </c>
      <c r="S1854" s="445">
        <f>IF('Angaben KH-Standort'!D$29='A4'!D1854,IF('Angaben KH-Standort'!E$29="Ja",1,0),0)</f>
        <v>0</v>
      </c>
      <c r="T1854" s="445">
        <f>IF('Angaben KH-Standort'!D$30='A4'!D1854,IF('Angaben KH-Standort'!E$30="Ja",1,0),0)</f>
        <v>0</v>
      </c>
      <c r="U1854" s="445">
        <f>IF('Angaben KH-Standort'!D$31='A4'!D1854,IF('Angaben KH-Standort'!E$31="Ja",1,0),0)</f>
        <v>0</v>
      </c>
    </row>
    <row r="1855" spans="2:21" ht="15" customHeight="1" x14ac:dyDescent="0.3">
      <c r="B1855" s="70" t="str">
        <f t="shared" si="227"/>
        <v>!!!</v>
      </c>
      <c r="C1855" s="265" t="str">
        <f>IF(ISERROR(IF(LEN(E1855)&gt;0,VLOOKUP(TEXT($E1855,0),'Angaben Stationen'!$E$14:$J$213,5,0),"")),"?",IF(LEN(E1855)&gt;0,VLOOKUP(TEXT($E1855,0),'Angaben Stationen'!$E$14:$J$213,5,0),""))</f>
        <v/>
      </c>
      <c r="D1855" s="232" t="str">
        <f>IF(ISERROR(IF(LEN(E1855)&gt;0,VLOOKUP(TEXT($E1855,0),'Angaben Stationen'!$E$14:$J$213,6,0),"")),"STATION IST NICHT VORHANDEN",IF(LEN(E1855)&gt;0,VLOOKUP(TEXT($E1855,0),'Angaben Stationen'!$E$14:$J$213,6,0),""))</f>
        <v/>
      </c>
      <c r="E1855" s="287"/>
      <c r="F1855" s="234"/>
      <c r="G1855" s="234"/>
      <c r="H1855" s="263"/>
      <c r="I1855" s="169"/>
      <c r="K1855" s="445" t="str">
        <f t="shared" si="228"/>
        <v>Leer</v>
      </c>
      <c r="L1855" s="445" t="str">
        <f>VLOOKUP($D1855,{"29 - Psychiatrie (Erwachsene)","BGI";"297 - stationsäquivalente Behandlung in der Erwachsenenpsychiatrie (29)","BGI";"30 - Kinder- und Jugendpsychiatrie","BGII";"307 - stationsäquivalente Behandlung in der Kinder- und Jugendpsychiatrie (30)","BGII";"31 - Psychosomatik","BGI";"","Leer"},2,0)</f>
        <v>Leer</v>
      </c>
      <c r="M1855" s="445">
        <f t="shared" si="225"/>
        <v>0</v>
      </c>
      <c r="N1855" s="445">
        <f t="shared" si="226"/>
        <v>0</v>
      </c>
      <c r="O1855" s="445">
        <f t="shared" si="229"/>
        <v>0</v>
      </c>
      <c r="P1855" s="445">
        <f t="shared" si="230"/>
        <v>0</v>
      </c>
      <c r="Q1855" s="445">
        <f t="shared" si="231"/>
        <v>0</v>
      </c>
      <c r="R1855" s="415" t="str">
        <f t="shared" si="232"/>
        <v>Leer</v>
      </c>
      <c r="S1855" s="445">
        <f>IF('Angaben KH-Standort'!D$29='A4'!D1855,IF('Angaben KH-Standort'!E$29="Ja",1,0),0)</f>
        <v>0</v>
      </c>
      <c r="T1855" s="445">
        <f>IF('Angaben KH-Standort'!D$30='A4'!D1855,IF('Angaben KH-Standort'!E$30="Ja",1,0),0)</f>
        <v>0</v>
      </c>
      <c r="U1855" s="445">
        <f>IF('Angaben KH-Standort'!D$31='A4'!D1855,IF('Angaben KH-Standort'!E$31="Ja",1,0),0)</f>
        <v>0</v>
      </c>
    </row>
    <row r="1856" spans="2:21" ht="15" customHeight="1" x14ac:dyDescent="0.3">
      <c r="B1856" s="70" t="str">
        <f t="shared" si="227"/>
        <v>!!!</v>
      </c>
      <c r="C1856" s="265" t="str">
        <f>IF(ISERROR(IF(LEN(E1856)&gt;0,VLOOKUP(TEXT($E1856,0),'Angaben Stationen'!$E$14:$J$213,5,0),"")),"?",IF(LEN(E1856)&gt;0,VLOOKUP(TEXT($E1856,0),'Angaben Stationen'!$E$14:$J$213,5,0),""))</f>
        <v/>
      </c>
      <c r="D1856" s="232" t="str">
        <f>IF(ISERROR(IF(LEN(E1856)&gt;0,VLOOKUP(TEXT($E1856,0),'Angaben Stationen'!$E$14:$J$213,6,0),"")),"STATION IST NICHT VORHANDEN",IF(LEN(E1856)&gt;0,VLOOKUP(TEXT($E1856,0),'Angaben Stationen'!$E$14:$J$213,6,0),""))</f>
        <v/>
      </c>
      <c r="E1856" s="287"/>
      <c r="F1856" s="234"/>
      <c r="G1856" s="234"/>
      <c r="H1856" s="263"/>
      <c r="I1856" s="169"/>
      <c r="K1856" s="445" t="str">
        <f t="shared" si="228"/>
        <v>Leer</v>
      </c>
      <c r="L1856" s="445" t="str">
        <f>VLOOKUP($D1856,{"29 - Psychiatrie (Erwachsene)","BGI";"297 - stationsäquivalente Behandlung in der Erwachsenenpsychiatrie (29)","BGI";"30 - Kinder- und Jugendpsychiatrie","BGII";"307 - stationsäquivalente Behandlung in der Kinder- und Jugendpsychiatrie (30)","BGII";"31 - Psychosomatik","BGI";"","Leer"},2,0)</f>
        <v>Leer</v>
      </c>
      <c r="M1856" s="445">
        <f t="shared" si="225"/>
        <v>0</v>
      </c>
      <c r="N1856" s="445">
        <f t="shared" si="226"/>
        <v>0</v>
      </c>
      <c r="O1856" s="445">
        <f t="shared" si="229"/>
        <v>0</v>
      </c>
      <c r="P1856" s="445">
        <f t="shared" si="230"/>
        <v>0</v>
      </c>
      <c r="Q1856" s="445">
        <f t="shared" si="231"/>
        <v>0</v>
      </c>
      <c r="R1856" s="415" t="str">
        <f t="shared" si="232"/>
        <v>Leer</v>
      </c>
      <c r="S1856" s="445">
        <f>IF('Angaben KH-Standort'!D$29='A4'!D1856,IF('Angaben KH-Standort'!E$29="Ja",1,0),0)</f>
        <v>0</v>
      </c>
      <c r="T1856" s="445">
        <f>IF('Angaben KH-Standort'!D$30='A4'!D1856,IF('Angaben KH-Standort'!E$30="Ja",1,0),0)</f>
        <v>0</v>
      </c>
      <c r="U1856" s="445">
        <f>IF('Angaben KH-Standort'!D$31='A4'!D1856,IF('Angaben KH-Standort'!E$31="Ja",1,0),0)</f>
        <v>0</v>
      </c>
    </row>
    <row r="1857" spans="2:21" ht="15" customHeight="1" x14ac:dyDescent="0.3">
      <c r="B1857" s="70" t="str">
        <f t="shared" si="227"/>
        <v>!!!</v>
      </c>
      <c r="C1857" s="265" t="str">
        <f>IF(ISERROR(IF(LEN(E1857)&gt;0,VLOOKUP(TEXT($E1857,0),'Angaben Stationen'!$E$14:$J$213,5,0),"")),"?",IF(LEN(E1857)&gt;0,VLOOKUP(TEXT($E1857,0),'Angaben Stationen'!$E$14:$J$213,5,0),""))</f>
        <v/>
      </c>
      <c r="D1857" s="232" t="str">
        <f>IF(ISERROR(IF(LEN(E1857)&gt;0,VLOOKUP(TEXT($E1857,0),'Angaben Stationen'!$E$14:$J$213,6,0),"")),"STATION IST NICHT VORHANDEN",IF(LEN(E1857)&gt;0,VLOOKUP(TEXT($E1857,0),'Angaben Stationen'!$E$14:$J$213,6,0),""))</f>
        <v/>
      </c>
      <c r="E1857" s="287"/>
      <c r="F1857" s="234"/>
      <c r="G1857" s="234"/>
      <c r="H1857" s="263"/>
      <c r="I1857" s="169"/>
      <c r="K1857" s="445" t="str">
        <f t="shared" si="228"/>
        <v>Leer</v>
      </c>
      <c r="L1857" s="445" t="str">
        <f>VLOOKUP($D1857,{"29 - Psychiatrie (Erwachsene)","BGI";"297 - stationsäquivalente Behandlung in der Erwachsenenpsychiatrie (29)","BGI";"30 - Kinder- und Jugendpsychiatrie","BGII";"307 - stationsäquivalente Behandlung in der Kinder- und Jugendpsychiatrie (30)","BGII";"31 - Psychosomatik","BGI";"","Leer"},2,0)</f>
        <v>Leer</v>
      </c>
      <c r="M1857" s="445">
        <f t="shared" si="225"/>
        <v>0</v>
      </c>
      <c r="N1857" s="445">
        <f t="shared" si="226"/>
        <v>0</v>
      </c>
      <c r="O1857" s="445">
        <f t="shared" si="229"/>
        <v>0</v>
      </c>
      <c r="P1857" s="445">
        <f t="shared" si="230"/>
        <v>0</v>
      </c>
      <c r="Q1857" s="445">
        <f t="shared" si="231"/>
        <v>0</v>
      </c>
      <c r="R1857" s="415" t="str">
        <f t="shared" si="232"/>
        <v>Leer</v>
      </c>
      <c r="S1857" s="445">
        <f>IF('Angaben KH-Standort'!D$29='A4'!D1857,IF('Angaben KH-Standort'!E$29="Ja",1,0),0)</f>
        <v>0</v>
      </c>
      <c r="T1857" s="445">
        <f>IF('Angaben KH-Standort'!D$30='A4'!D1857,IF('Angaben KH-Standort'!E$30="Ja",1,0),0)</f>
        <v>0</v>
      </c>
      <c r="U1857" s="445">
        <f>IF('Angaben KH-Standort'!D$31='A4'!D1857,IF('Angaben KH-Standort'!E$31="Ja",1,0),0)</f>
        <v>0</v>
      </c>
    </row>
    <row r="1858" spans="2:21" ht="15" customHeight="1" x14ac:dyDescent="0.3">
      <c r="B1858" s="70" t="str">
        <f t="shared" si="227"/>
        <v>!!!</v>
      </c>
      <c r="C1858" s="265" t="str">
        <f>IF(ISERROR(IF(LEN(E1858)&gt;0,VLOOKUP(TEXT($E1858,0),'Angaben Stationen'!$E$14:$J$213,5,0),"")),"?",IF(LEN(E1858)&gt;0,VLOOKUP(TEXT($E1858,0),'Angaben Stationen'!$E$14:$J$213,5,0),""))</f>
        <v/>
      </c>
      <c r="D1858" s="232" t="str">
        <f>IF(ISERROR(IF(LEN(E1858)&gt;0,VLOOKUP(TEXT($E1858,0),'Angaben Stationen'!$E$14:$J$213,6,0),"")),"STATION IST NICHT VORHANDEN",IF(LEN(E1858)&gt;0,VLOOKUP(TEXT($E1858,0),'Angaben Stationen'!$E$14:$J$213,6,0),""))</f>
        <v/>
      </c>
      <c r="E1858" s="287"/>
      <c r="F1858" s="234"/>
      <c r="G1858" s="234"/>
      <c r="H1858" s="263"/>
      <c r="I1858" s="169"/>
      <c r="K1858" s="445" t="str">
        <f t="shared" si="228"/>
        <v>Leer</v>
      </c>
      <c r="L1858" s="445" t="str">
        <f>VLOOKUP($D1858,{"29 - Psychiatrie (Erwachsene)","BGI";"297 - stationsäquivalente Behandlung in der Erwachsenenpsychiatrie (29)","BGI";"30 - Kinder- und Jugendpsychiatrie","BGII";"307 - stationsäquivalente Behandlung in der Kinder- und Jugendpsychiatrie (30)","BGII";"31 - Psychosomatik","BGI";"","Leer"},2,0)</f>
        <v>Leer</v>
      </c>
      <c r="M1858" s="445">
        <f t="shared" si="225"/>
        <v>0</v>
      </c>
      <c r="N1858" s="445">
        <f t="shared" si="226"/>
        <v>0</v>
      </c>
      <c r="O1858" s="445">
        <f t="shared" si="229"/>
        <v>0</v>
      </c>
      <c r="P1858" s="445">
        <f t="shared" si="230"/>
        <v>0</v>
      </c>
      <c r="Q1858" s="445">
        <f t="shared" si="231"/>
        <v>0</v>
      </c>
      <c r="R1858" s="415" t="str">
        <f t="shared" si="232"/>
        <v>Leer</v>
      </c>
      <c r="S1858" s="445">
        <f>IF('Angaben KH-Standort'!D$29='A4'!D1858,IF('Angaben KH-Standort'!E$29="Ja",1,0),0)</f>
        <v>0</v>
      </c>
      <c r="T1858" s="445">
        <f>IF('Angaben KH-Standort'!D$30='A4'!D1858,IF('Angaben KH-Standort'!E$30="Ja",1,0),0)</f>
        <v>0</v>
      </c>
      <c r="U1858" s="445">
        <f>IF('Angaben KH-Standort'!D$31='A4'!D1858,IF('Angaben KH-Standort'!E$31="Ja",1,0),0)</f>
        <v>0</v>
      </c>
    </row>
    <row r="1859" spans="2:21" ht="15" customHeight="1" x14ac:dyDescent="0.3">
      <c r="B1859" s="70" t="str">
        <f t="shared" si="227"/>
        <v>!!!</v>
      </c>
      <c r="C1859" s="265" t="str">
        <f>IF(ISERROR(IF(LEN(E1859)&gt;0,VLOOKUP(TEXT($E1859,0),'Angaben Stationen'!$E$14:$J$213,5,0),"")),"?",IF(LEN(E1859)&gt;0,VLOOKUP(TEXT($E1859,0),'Angaben Stationen'!$E$14:$J$213,5,0),""))</f>
        <v/>
      </c>
      <c r="D1859" s="232" t="str">
        <f>IF(ISERROR(IF(LEN(E1859)&gt;0,VLOOKUP(TEXT($E1859,0),'Angaben Stationen'!$E$14:$J$213,6,0),"")),"STATION IST NICHT VORHANDEN",IF(LEN(E1859)&gt;0,VLOOKUP(TEXT($E1859,0),'Angaben Stationen'!$E$14:$J$213,6,0),""))</f>
        <v/>
      </c>
      <c r="E1859" s="287"/>
      <c r="F1859" s="234"/>
      <c r="G1859" s="234"/>
      <c r="H1859" s="263"/>
      <c r="I1859" s="169"/>
      <c r="K1859" s="445" t="str">
        <f t="shared" si="228"/>
        <v>Leer</v>
      </c>
      <c r="L1859" s="445" t="str">
        <f>VLOOKUP($D1859,{"29 - Psychiatrie (Erwachsene)","BGI";"297 - stationsäquivalente Behandlung in der Erwachsenenpsychiatrie (29)","BGI";"30 - Kinder- und Jugendpsychiatrie","BGII";"307 - stationsäquivalente Behandlung in der Kinder- und Jugendpsychiatrie (30)","BGII";"31 - Psychosomatik","BGI";"","Leer"},2,0)</f>
        <v>Leer</v>
      </c>
      <c r="M1859" s="445">
        <f t="shared" si="225"/>
        <v>0</v>
      </c>
      <c r="N1859" s="445">
        <f t="shared" si="226"/>
        <v>0</v>
      </c>
      <c r="O1859" s="445">
        <f t="shared" si="229"/>
        <v>0</v>
      </c>
      <c r="P1859" s="445">
        <f t="shared" si="230"/>
        <v>0</v>
      </c>
      <c r="Q1859" s="445">
        <f t="shared" si="231"/>
        <v>0</v>
      </c>
      <c r="R1859" s="415" t="str">
        <f t="shared" si="232"/>
        <v>Leer</v>
      </c>
      <c r="S1859" s="445">
        <f>IF('Angaben KH-Standort'!D$29='A4'!D1859,IF('Angaben KH-Standort'!E$29="Ja",1,0),0)</f>
        <v>0</v>
      </c>
      <c r="T1859" s="445">
        <f>IF('Angaben KH-Standort'!D$30='A4'!D1859,IF('Angaben KH-Standort'!E$30="Ja",1,0),0)</f>
        <v>0</v>
      </c>
      <c r="U1859" s="445">
        <f>IF('Angaben KH-Standort'!D$31='A4'!D1859,IF('Angaben KH-Standort'!E$31="Ja",1,0),0)</f>
        <v>0</v>
      </c>
    </row>
    <row r="1860" spans="2:21" ht="15" customHeight="1" x14ac:dyDescent="0.3">
      <c r="B1860" s="70" t="str">
        <f t="shared" si="227"/>
        <v>!!!</v>
      </c>
      <c r="C1860" s="265" t="str">
        <f>IF(ISERROR(IF(LEN(E1860)&gt;0,VLOOKUP(TEXT($E1860,0),'Angaben Stationen'!$E$14:$J$213,5,0),"")),"?",IF(LEN(E1860)&gt;0,VLOOKUP(TEXT($E1860,0),'Angaben Stationen'!$E$14:$J$213,5,0),""))</f>
        <v/>
      </c>
      <c r="D1860" s="232" t="str">
        <f>IF(ISERROR(IF(LEN(E1860)&gt;0,VLOOKUP(TEXT($E1860,0),'Angaben Stationen'!$E$14:$J$213,6,0),"")),"STATION IST NICHT VORHANDEN",IF(LEN(E1860)&gt;0,VLOOKUP(TEXT($E1860,0),'Angaben Stationen'!$E$14:$J$213,6,0),""))</f>
        <v/>
      </c>
      <c r="E1860" s="287"/>
      <c r="F1860" s="234"/>
      <c r="G1860" s="234"/>
      <c r="H1860" s="263"/>
      <c r="I1860" s="169"/>
      <c r="K1860" s="445" t="str">
        <f t="shared" si="228"/>
        <v>Leer</v>
      </c>
      <c r="L1860" s="445" t="str">
        <f>VLOOKUP($D1860,{"29 - Psychiatrie (Erwachsene)","BGI";"297 - stationsäquivalente Behandlung in der Erwachsenenpsychiatrie (29)","BGI";"30 - Kinder- und Jugendpsychiatrie","BGII";"307 - stationsäquivalente Behandlung in der Kinder- und Jugendpsychiatrie (30)","BGII";"31 - Psychosomatik","BGI";"","Leer"},2,0)</f>
        <v>Leer</v>
      </c>
      <c r="M1860" s="445">
        <f t="shared" si="225"/>
        <v>0</v>
      </c>
      <c r="N1860" s="445">
        <f t="shared" si="226"/>
        <v>0</v>
      </c>
      <c r="O1860" s="445">
        <f t="shared" si="229"/>
        <v>0</v>
      </c>
      <c r="P1860" s="445">
        <f t="shared" si="230"/>
        <v>0</v>
      </c>
      <c r="Q1860" s="445">
        <f t="shared" si="231"/>
        <v>0</v>
      </c>
      <c r="R1860" s="415" t="str">
        <f t="shared" si="232"/>
        <v>Leer</v>
      </c>
      <c r="S1860" s="445">
        <f>IF('Angaben KH-Standort'!D$29='A4'!D1860,IF('Angaben KH-Standort'!E$29="Ja",1,0),0)</f>
        <v>0</v>
      </c>
      <c r="T1860" s="445">
        <f>IF('Angaben KH-Standort'!D$30='A4'!D1860,IF('Angaben KH-Standort'!E$30="Ja",1,0),0)</f>
        <v>0</v>
      </c>
      <c r="U1860" s="445">
        <f>IF('Angaben KH-Standort'!D$31='A4'!D1860,IF('Angaben KH-Standort'!E$31="Ja",1,0),0)</f>
        <v>0</v>
      </c>
    </row>
    <row r="1861" spans="2:21" ht="15" customHeight="1" x14ac:dyDescent="0.3">
      <c r="B1861" s="70" t="str">
        <f t="shared" si="227"/>
        <v>!!!</v>
      </c>
      <c r="C1861" s="265" t="str">
        <f>IF(ISERROR(IF(LEN(E1861)&gt;0,VLOOKUP(TEXT($E1861,0),'Angaben Stationen'!$E$14:$J$213,5,0),"")),"?",IF(LEN(E1861)&gt;0,VLOOKUP(TEXT($E1861,0),'Angaben Stationen'!$E$14:$J$213,5,0),""))</f>
        <v/>
      </c>
      <c r="D1861" s="232" t="str">
        <f>IF(ISERROR(IF(LEN(E1861)&gt;0,VLOOKUP(TEXT($E1861,0),'Angaben Stationen'!$E$14:$J$213,6,0),"")),"STATION IST NICHT VORHANDEN",IF(LEN(E1861)&gt;0,VLOOKUP(TEXT($E1861,0),'Angaben Stationen'!$E$14:$J$213,6,0),""))</f>
        <v/>
      </c>
      <c r="E1861" s="287"/>
      <c r="F1861" s="234"/>
      <c r="G1861" s="234"/>
      <c r="H1861" s="263"/>
      <c r="I1861" s="169"/>
      <c r="K1861" s="445" t="str">
        <f t="shared" si="228"/>
        <v>Leer</v>
      </c>
      <c r="L1861" s="445" t="str">
        <f>VLOOKUP($D1861,{"29 - Psychiatrie (Erwachsene)","BGI";"297 - stationsäquivalente Behandlung in der Erwachsenenpsychiatrie (29)","BGI";"30 - Kinder- und Jugendpsychiatrie","BGII";"307 - stationsäquivalente Behandlung in der Kinder- und Jugendpsychiatrie (30)","BGII";"31 - Psychosomatik","BGI";"","Leer"},2,0)</f>
        <v>Leer</v>
      </c>
      <c r="M1861" s="445">
        <f t="shared" si="225"/>
        <v>0</v>
      </c>
      <c r="N1861" s="445">
        <f t="shared" si="226"/>
        <v>0</v>
      </c>
      <c r="O1861" s="445">
        <f t="shared" si="229"/>
        <v>0</v>
      </c>
      <c r="P1861" s="445">
        <f t="shared" si="230"/>
        <v>0</v>
      </c>
      <c r="Q1861" s="445">
        <f t="shared" si="231"/>
        <v>0</v>
      </c>
      <c r="R1861" s="415" t="str">
        <f t="shared" si="232"/>
        <v>Leer</v>
      </c>
      <c r="S1861" s="445">
        <f>IF('Angaben KH-Standort'!D$29='A4'!D1861,IF('Angaben KH-Standort'!E$29="Ja",1,0),0)</f>
        <v>0</v>
      </c>
      <c r="T1861" s="445">
        <f>IF('Angaben KH-Standort'!D$30='A4'!D1861,IF('Angaben KH-Standort'!E$30="Ja",1,0),0)</f>
        <v>0</v>
      </c>
      <c r="U1861" s="445">
        <f>IF('Angaben KH-Standort'!D$31='A4'!D1861,IF('Angaben KH-Standort'!E$31="Ja",1,0),0)</f>
        <v>0</v>
      </c>
    </row>
    <row r="1862" spans="2:21" ht="15" customHeight="1" x14ac:dyDescent="0.3">
      <c r="B1862" s="70" t="str">
        <f t="shared" si="227"/>
        <v>!!!</v>
      </c>
      <c r="C1862" s="265" t="str">
        <f>IF(ISERROR(IF(LEN(E1862)&gt;0,VLOOKUP(TEXT($E1862,0),'Angaben Stationen'!$E$14:$J$213,5,0),"")),"?",IF(LEN(E1862)&gt;0,VLOOKUP(TEXT($E1862,0),'Angaben Stationen'!$E$14:$J$213,5,0),""))</f>
        <v/>
      </c>
      <c r="D1862" s="232" t="str">
        <f>IF(ISERROR(IF(LEN(E1862)&gt;0,VLOOKUP(TEXT($E1862,0),'Angaben Stationen'!$E$14:$J$213,6,0),"")),"STATION IST NICHT VORHANDEN",IF(LEN(E1862)&gt;0,VLOOKUP(TEXT($E1862,0),'Angaben Stationen'!$E$14:$J$213,6,0),""))</f>
        <v/>
      </c>
      <c r="E1862" s="287"/>
      <c r="F1862" s="234"/>
      <c r="G1862" s="234"/>
      <c r="H1862" s="263"/>
      <c r="I1862" s="169"/>
      <c r="K1862" s="445" t="str">
        <f t="shared" si="228"/>
        <v>Leer</v>
      </c>
      <c r="L1862" s="445" t="str">
        <f>VLOOKUP($D1862,{"29 - Psychiatrie (Erwachsene)","BGI";"297 - stationsäquivalente Behandlung in der Erwachsenenpsychiatrie (29)","BGI";"30 - Kinder- und Jugendpsychiatrie","BGII";"307 - stationsäquivalente Behandlung in der Kinder- und Jugendpsychiatrie (30)","BGII";"31 - Psychosomatik","BGI";"","Leer"},2,0)</f>
        <v>Leer</v>
      </c>
      <c r="M1862" s="445">
        <f t="shared" si="225"/>
        <v>0</v>
      </c>
      <c r="N1862" s="445">
        <f t="shared" si="226"/>
        <v>0</v>
      </c>
      <c r="O1862" s="445">
        <f t="shared" si="229"/>
        <v>0</v>
      </c>
      <c r="P1862" s="445">
        <f t="shared" si="230"/>
        <v>0</v>
      </c>
      <c r="Q1862" s="445">
        <f t="shared" si="231"/>
        <v>0</v>
      </c>
      <c r="R1862" s="415" t="str">
        <f t="shared" si="232"/>
        <v>Leer</v>
      </c>
      <c r="S1862" s="445">
        <f>IF('Angaben KH-Standort'!D$29='A4'!D1862,IF('Angaben KH-Standort'!E$29="Ja",1,0),0)</f>
        <v>0</v>
      </c>
      <c r="T1862" s="445">
        <f>IF('Angaben KH-Standort'!D$30='A4'!D1862,IF('Angaben KH-Standort'!E$30="Ja",1,0),0)</f>
        <v>0</v>
      </c>
      <c r="U1862" s="445">
        <f>IF('Angaben KH-Standort'!D$31='A4'!D1862,IF('Angaben KH-Standort'!E$31="Ja",1,0),0)</f>
        <v>0</v>
      </c>
    </row>
    <row r="1863" spans="2:21" ht="15" customHeight="1" x14ac:dyDescent="0.3">
      <c r="B1863" s="70" t="str">
        <f t="shared" si="227"/>
        <v>!!!</v>
      </c>
      <c r="C1863" s="265" t="str">
        <f>IF(ISERROR(IF(LEN(E1863)&gt;0,VLOOKUP(TEXT($E1863,0),'Angaben Stationen'!$E$14:$J$213,5,0),"")),"?",IF(LEN(E1863)&gt;0,VLOOKUP(TEXT($E1863,0),'Angaben Stationen'!$E$14:$J$213,5,0),""))</f>
        <v/>
      </c>
      <c r="D1863" s="232" t="str">
        <f>IF(ISERROR(IF(LEN(E1863)&gt;0,VLOOKUP(TEXT($E1863,0),'Angaben Stationen'!$E$14:$J$213,6,0),"")),"STATION IST NICHT VORHANDEN",IF(LEN(E1863)&gt;0,VLOOKUP(TEXT($E1863,0),'Angaben Stationen'!$E$14:$J$213,6,0),""))</f>
        <v/>
      </c>
      <c r="E1863" s="287"/>
      <c r="F1863" s="234"/>
      <c r="G1863" s="234"/>
      <c r="H1863" s="263"/>
      <c r="I1863" s="169"/>
      <c r="K1863" s="445" t="str">
        <f t="shared" si="228"/>
        <v>Leer</v>
      </c>
      <c r="L1863" s="445" t="str">
        <f>VLOOKUP($D1863,{"29 - Psychiatrie (Erwachsene)","BGI";"297 - stationsäquivalente Behandlung in der Erwachsenenpsychiatrie (29)","BGI";"30 - Kinder- und Jugendpsychiatrie","BGII";"307 - stationsäquivalente Behandlung in der Kinder- und Jugendpsychiatrie (30)","BGII";"31 - Psychosomatik","BGI";"","Leer"},2,0)</f>
        <v>Leer</v>
      </c>
      <c r="M1863" s="445">
        <f t="shared" si="225"/>
        <v>0</v>
      </c>
      <c r="N1863" s="445">
        <f t="shared" si="226"/>
        <v>0</v>
      </c>
      <c r="O1863" s="445">
        <f t="shared" si="229"/>
        <v>0</v>
      </c>
      <c r="P1863" s="445">
        <f t="shared" si="230"/>
        <v>0</v>
      </c>
      <c r="Q1863" s="445">
        <f t="shared" si="231"/>
        <v>0</v>
      </c>
      <c r="R1863" s="415" t="str">
        <f t="shared" si="232"/>
        <v>Leer</v>
      </c>
      <c r="S1863" s="445">
        <f>IF('Angaben KH-Standort'!D$29='A4'!D1863,IF('Angaben KH-Standort'!E$29="Ja",1,0),0)</f>
        <v>0</v>
      </c>
      <c r="T1863" s="445">
        <f>IF('Angaben KH-Standort'!D$30='A4'!D1863,IF('Angaben KH-Standort'!E$30="Ja",1,0),0)</f>
        <v>0</v>
      </c>
      <c r="U1863" s="445">
        <f>IF('Angaben KH-Standort'!D$31='A4'!D1863,IF('Angaben KH-Standort'!E$31="Ja",1,0),0)</f>
        <v>0</v>
      </c>
    </row>
    <row r="1864" spans="2:21" ht="15" customHeight="1" x14ac:dyDescent="0.3">
      <c r="B1864" s="70" t="str">
        <f t="shared" si="227"/>
        <v>!!!</v>
      </c>
      <c r="C1864" s="265" t="str">
        <f>IF(ISERROR(IF(LEN(E1864)&gt;0,VLOOKUP(TEXT($E1864,0),'Angaben Stationen'!$E$14:$J$213,5,0),"")),"?",IF(LEN(E1864)&gt;0,VLOOKUP(TEXT($E1864,0),'Angaben Stationen'!$E$14:$J$213,5,0),""))</f>
        <v/>
      </c>
      <c r="D1864" s="232" t="str">
        <f>IF(ISERROR(IF(LEN(E1864)&gt;0,VLOOKUP(TEXT($E1864,0),'Angaben Stationen'!$E$14:$J$213,6,0),"")),"STATION IST NICHT VORHANDEN",IF(LEN(E1864)&gt;0,VLOOKUP(TEXT($E1864,0),'Angaben Stationen'!$E$14:$J$213,6,0),""))</f>
        <v/>
      </c>
      <c r="E1864" s="287"/>
      <c r="F1864" s="234"/>
      <c r="G1864" s="234"/>
      <c r="H1864" s="263"/>
      <c r="I1864" s="169"/>
      <c r="K1864" s="445" t="str">
        <f t="shared" si="228"/>
        <v>Leer</v>
      </c>
      <c r="L1864" s="445" t="str">
        <f>VLOOKUP($D1864,{"29 - Psychiatrie (Erwachsene)","BGI";"297 - stationsäquivalente Behandlung in der Erwachsenenpsychiatrie (29)","BGI";"30 - Kinder- und Jugendpsychiatrie","BGII";"307 - stationsäquivalente Behandlung in der Kinder- und Jugendpsychiatrie (30)","BGII";"31 - Psychosomatik","BGI";"","Leer"},2,0)</f>
        <v>Leer</v>
      </c>
      <c r="M1864" s="445">
        <f t="shared" si="225"/>
        <v>0</v>
      </c>
      <c r="N1864" s="445">
        <f t="shared" si="226"/>
        <v>0</v>
      </c>
      <c r="O1864" s="445">
        <f t="shared" si="229"/>
        <v>0</v>
      </c>
      <c r="P1864" s="445">
        <f t="shared" si="230"/>
        <v>0</v>
      </c>
      <c r="Q1864" s="445">
        <f t="shared" si="231"/>
        <v>0</v>
      </c>
      <c r="R1864" s="415" t="str">
        <f t="shared" si="232"/>
        <v>Leer</v>
      </c>
      <c r="S1864" s="445">
        <f>IF('Angaben KH-Standort'!D$29='A4'!D1864,IF('Angaben KH-Standort'!E$29="Ja",1,0),0)</f>
        <v>0</v>
      </c>
      <c r="T1864" s="445">
        <f>IF('Angaben KH-Standort'!D$30='A4'!D1864,IF('Angaben KH-Standort'!E$30="Ja",1,0),0)</f>
        <v>0</v>
      </c>
      <c r="U1864" s="445">
        <f>IF('Angaben KH-Standort'!D$31='A4'!D1864,IF('Angaben KH-Standort'!E$31="Ja",1,0),0)</f>
        <v>0</v>
      </c>
    </row>
    <row r="1865" spans="2:21" ht="15" customHeight="1" x14ac:dyDescent="0.3">
      <c r="B1865" s="70" t="str">
        <f t="shared" si="227"/>
        <v>!!!</v>
      </c>
      <c r="C1865" s="265" t="str">
        <f>IF(ISERROR(IF(LEN(E1865)&gt;0,VLOOKUP(TEXT($E1865,0),'Angaben Stationen'!$E$14:$J$213,5,0),"")),"?",IF(LEN(E1865)&gt;0,VLOOKUP(TEXT($E1865,0),'Angaben Stationen'!$E$14:$J$213,5,0),""))</f>
        <v/>
      </c>
      <c r="D1865" s="232" t="str">
        <f>IF(ISERROR(IF(LEN(E1865)&gt;0,VLOOKUP(TEXT($E1865,0),'Angaben Stationen'!$E$14:$J$213,6,0),"")),"STATION IST NICHT VORHANDEN",IF(LEN(E1865)&gt;0,VLOOKUP(TEXT($E1865,0),'Angaben Stationen'!$E$14:$J$213,6,0),""))</f>
        <v/>
      </c>
      <c r="E1865" s="287"/>
      <c r="F1865" s="234"/>
      <c r="G1865" s="234"/>
      <c r="H1865" s="263"/>
      <c r="I1865" s="169"/>
      <c r="K1865" s="445" t="str">
        <f t="shared" si="228"/>
        <v>Leer</v>
      </c>
      <c r="L1865" s="445" t="str">
        <f>VLOOKUP($D1865,{"29 - Psychiatrie (Erwachsene)","BGI";"297 - stationsäquivalente Behandlung in der Erwachsenenpsychiatrie (29)","BGI";"30 - Kinder- und Jugendpsychiatrie","BGII";"307 - stationsäquivalente Behandlung in der Kinder- und Jugendpsychiatrie (30)","BGII";"31 - Psychosomatik","BGI";"","Leer"},2,0)</f>
        <v>Leer</v>
      </c>
      <c r="M1865" s="445">
        <f t="shared" si="225"/>
        <v>0</v>
      </c>
      <c r="N1865" s="445">
        <f t="shared" si="226"/>
        <v>0</v>
      </c>
      <c r="O1865" s="445">
        <f t="shared" si="229"/>
        <v>0</v>
      </c>
      <c r="P1865" s="445">
        <f t="shared" si="230"/>
        <v>0</v>
      </c>
      <c r="Q1865" s="445">
        <f t="shared" si="231"/>
        <v>0</v>
      </c>
      <c r="R1865" s="415" t="str">
        <f t="shared" si="232"/>
        <v>Leer</v>
      </c>
      <c r="S1865" s="445">
        <f>IF('Angaben KH-Standort'!D$29='A4'!D1865,IF('Angaben KH-Standort'!E$29="Ja",1,0),0)</f>
        <v>0</v>
      </c>
      <c r="T1865" s="445">
        <f>IF('Angaben KH-Standort'!D$30='A4'!D1865,IF('Angaben KH-Standort'!E$30="Ja",1,0),0)</f>
        <v>0</v>
      </c>
      <c r="U1865" s="445">
        <f>IF('Angaben KH-Standort'!D$31='A4'!D1865,IF('Angaben KH-Standort'!E$31="Ja",1,0),0)</f>
        <v>0</v>
      </c>
    </row>
    <row r="1866" spans="2:21" ht="15" customHeight="1" x14ac:dyDescent="0.3">
      <c r="B1866" s="70" t="str">
        <f t="shared" si="227"/>
        <v>!!!</v>
      </c>
      <c r="C1866" s="265" t="str">
        <f>IF(ISERROR(IF(LEN(E1866)&gt;0,VLOOKUP(TEXT($E1866,0),'Angaben Stationen'!$E$14:$J$213,5,0),"")),"?",IF(LEN(E1866)&gt;0,VLOOKUP(TEXT($E1866,0),'Angaben Stationen'!$E$14:$J$213,5,0),""))</f>
        <v/>
      </c>
      <c r="D1866" s="232" t="str">
        <f>IF(ISERROR(IF(LEN(E1866)&gt;0,VLOOKUP(TEXT($E1866,0),'Angaben Stationen'!$E$14:$J$213,6,0),"")),"STATION IST NICHT VORHANDEN",IF(LEN(E1866)&gt;0,VLOOKUP(TEXT($E1866,0),'Angaben Stationen'!$E$14:$J$213,6,0),""))</f>
        <v/>
      </c>
      <c r="E1866" s="287"/>
      <c r="F1866" s="234"/>
      <c r="G1866" s="234"/>
      <c r="H1866" s="263"/>
      <c r="I1866" s="169"/>
      <c r="K1866" s="445" t="str">
        <f t="shared" si="228"/>
        <v>Leer</v>
      </c>
      <c r="L1866" s="445" t="str">
        <f>VLOOKUP($D1866,{"29 - Psychiatrie (Erwachsene)","BGI";"297 - stationsäquivalente Behandlung in der Erwachsenenpsychiatrie (29)","BGI";"30 - Kinder- und Jugendpsychiatrie","BGII";"307 - stationsäquivalente Behandlung in der Kinder- und Jugendpsychiatrie (30)","BGII";"31 - Psychosomatik","BGI";"","Leer"},2,0)</f>
        <v>Leer</v>
      </c>
      <c r="M1866" s="445">
        <f t="shared" si="225"/>
        <v>0</v>
      </c>
      <c r="N1866" s="445">
        <f t="shared" si="226"/>
        <v>0</v>
      </c>
      <c r="O1866" s="445">
        <f t="shared" si="229"/>
        <v>0</v>
      </c>
      <c r="P1866" s="445">
        <f t="shared" si="230"/>
        <v>0</v>
      </c>
      <c r="Q1866" s="445">
        <f t="shared" si="231"/>
        <v>0</v>
      </c>
      <c r="R1866" s="415" t="str">
        <f t="shared" si="232"/>
        <v>Leer</v>
      </c>
      <c r="S1866" s="445">
        <f>IF('Angaben KH-Standort'!D$29='A4'!D1866,IF('Angaben KH-Standort'!E$29="Ja",1,0),0)</f>
        <v>0</v>
      </c>
      <c r="T1866" s="445">
        <f>IF('Angaben KH-Standort'!D$30='A4'!D1866,IF('Angaben KH-Standort'!E$30="Ja",1,0),0)</f>
        <v>0</v>
      </c>
      <c r="U1866" s="445">
        <f>IF('Angaben KH-Standort'!D$31='A4'!D1866,IF('Angaben KH-Standort'!E$31="Ja",1,0),0)</f>
        <v>0</v>
      </c>
    </row>
    <row r="1867" spans="2:21" ht="15" customHeight="1" x14ac:dyDescent="0.3">
      <c r="B1867" s="70" t="str">
        <f t="shared" si="227"/>
        <v>!!!</v>
      </c>
      <c r="C1867" s="265" t="str">
        <f>IF(ISERROR(IF(LEN(E1867)&gt;0,VLOOKUP(TEXT($E1867,0),'Angaben Stationen'!$E$14:$J$213,5,0),"")),"?",IF(LEN(E1867)&gt;0,VLOOKUP(TEXT($E1867,0),'Angaben Stationen'!$E$14:$J$213,5,0),""))</f>
        <v/>
      </c>
      <c r="D1867" s="232" t="str">
        <f>IF(ISERROR(IF(LEN(E1867)&gt;0,VLOOKUP(TEXT($E1867,0),'Angaben Stationen'!$E$14:$J$213,6,0),"")),"STATION IST NICHT VORHANDEN",IF(LEN(E1867)&gt;0,VLOOKUP(TEXT($E1867,0),'Angaben Stationen'!$E$14:$J$213,6,0),""))</f>
        <v/>
      </c>
      <c r="E1867" s="287"/>
      <c r="F1867" s="234"/>
      <c r="G1867" s="234"/>
      <c r="H1867" s="263"/>
      <c r="I1867" s="169"/>
      <c r="K1867" s="445" t="str">
        <f t="shared" si="228"/>
        <v>Leer</v>
      </c>
      <c r="L1867" s="445" t="str">
        <f>VLOOKUP($D1867,{"29 - Psychiatrie (Erwachsene)","BGI";"297 - stationsäquivalente Behandlung in der Erwachsenenpsychiatrie (29)","BGI";"30 - Kinder- und Jugendpsychiatrie","BGII";"307 - stationsäquivalente Behandlung in der Kinder- und Jugendpsychiatrie (30)","BGII";"31 - Psychosomatik","BGI";"","Leer"},2,0)</f>
        <v>Leer</v>
      </c>
      <c r="M1867" s="445">
        <f t="shared" si="225"/>
        <v>0</v>
      </c>
      <c r="N1867" s="445">
        <f t="shared" si="226"/>
        <v>0</v>
      </c>
      <c r="O1867" s="445">
        <f t="shared" si="229"/>
        <v>0</v>
      </c>
      <c r="P1867" s="445">
        <f t="shared" si="230"/>
        <v>0</v>
      </c>
      <c r="Q1867" s="445">
        <f t="shared" si="231"/>
        <v>0</v>
      </c>
      <c r="R1867" s="415" t="str">
        <f t="shared" si="232"/>
        <v>Leer</v>
      </c>
      <c r="S1867" s="445">
        <f>IF('Angaben KH-Standort'!D$29='A4'!D1867,IF('Angaben KH-Standort'!E$29="Ja",1,0),0)</f>
        <v>0</v>
      </c>
      <c r="T1867" s="445">
        <f>IF('Angaben KH-Standort'!D$30='A4'!D1867,IF('Angaben KH-Standort'!E$30="Ja",1,0),0)</f>
        <v>0</v>
      </c>
      <c r="U1867" s="445">
        <f>IF('Angaben KH-Standort'!D$31='A4'!D1867,IF('Angaben KH-Standort'!E$31="Ja",1,0),0)</f>
        <v>0</v>
      </c>
    </row>
    <row r="1868" spans="2:21" ht="15" customHeight="1" x14ac:dyDescent="0.3">
      <c r="B1868" s="70" t="str">
        <f t="shared" si="227"/>
        <v>!!!</v>
      </c>
      <c r="C1868" s="265" t="str">
        <f>IF(ISERROR(IF(LEN(E1868)&gt;0,VLOOKUP(TEXT($E1868,0),'Angaben Stationen'!$E$14:$J$213,5,0),"")),"?",IF(LEN(E1868)&gt;0,VLOOKUP(TEXT($E1868,0),'Angaben Stationen'!$E$14:$J$213,5,0),""))</f>
        <v/>
      </c>
      <c r="D1868" s="232" t="str">
        <f>IF(ISERROR(IF(LEN(E1868)&gt;0,VLOOKUP(TEXT($E1868,0),'Angaben Stationen'!$E$14:$J$213,6,0),"")),"STATION IST NICHT VORHANDEN",IF(LEN(E1868)&gt;0,VLOOKUP(TEXT($E1868,0),'Angaben Stationen'!$E$14:$J$213,6,0),""))</f>
        <v/>
      </c>
      <c r="E1868" s="287"/>
      <c r="F1868" s="234"/>
      <c r="G1868" s="234"/>
      <c r="H1868" s="263"/>
      <c r="I1868" s="169"/>
      <c r="K1868" s="445" t="str">
        <f t="shared" si="228"/>
        <v>Leer</v>
      </c>
      <c r="L1868" s="445" t="str">
        <f>VLOOKUP($D1868,{"29 - Psychiatrie (Erwachsene)","BGI";"297 - stationsäquivalente Behandlung in der Erwachsenenpsychiatrie (29)","BGI";"30 - Kinder- und Jugendpsychiatrie","BGII";"307 - stationsäquivalente Behandlung in der Kinder- und Jugendpsychiatrie (30)","BGII";"31 - Psychosomatik","BGI";"","Leer"},2,0)</f>
        <v>Leer</v>
      </c>
      <c r="M1868" s="445">
        <f t="shared" si="225"/>
        <v>0</v>
      </c>
      <c r="N1868" s="445">
        <f t="shared" si="226"/>
        <v>0</v>
      </c>
      <c r="O1868" s="445">
        <f t="shared" si="229"/>
        <v>0</v>
      </c>
      <c r="P1868" s="445">
        <f t="shared" si="230"/>
        <v>0</v>
      </c>
      <c r="Q1868" s="445">
        <f t="shared" si="231"/>
        <v>0</v>
      </c>
      <c r="R1868" s="415" t="str">
        <f t="shared" si="232"/>
        <v>Leer</v>
      </c>
      <c r="S1868" s="445">
        <f>IF('Angaben KH-Standort'!D$29='A4'!D1868,IF('Angaben KH-Standort'!E$29="Ja",1,0),0)</f>
        <v>0</v>
      </c>
      <c r="T1868" s="445">
        <f>IF('Angaben KH-Standort'!D$30='A4'!D1868,IF('Angaben KH-Standort'!E$30="Ja",1,0),0)</f>
        <v>0</v>
      </c>
      <c r="U1868" s="445">
        <f>IF('Angaben KH-Standort'!D$31='A4'!D1868,IF('Angaben KH-Standort'!E$31="Ja",1,0),0)</f>
        <v>0</v>
      </c>
    </row>
    <row r="1869" spans="2:21" ht="15" customHeight="1" x14ac:dyDescent="0.3">
      <c r="B1869" s="70" t="str">
        <f t="shared" si="227"/>
        <v>!!!</v>
      </c>
      <c r="C1869" s="265" t="str">
        <f>IF(ISERROR(IF(LEN(E1869)&gt;0,VLOOKUP(TEXT($E1869,0),'Angaben Stationen'!$E$14:$J$213,5,0),"")),"?",IF(LEN(E1869)&gt;0,VLOOKUP(TEXT($E1869,0),'Angaben Stationen'!$E$14:$J$213,5,0),""))</f>
        <v/>
      </c>
      <c r="D1869" s="232" t="str">
        <f>IF(ISERROR(IF(LEN(E1869)&gt;0,VLOOKUP(TEXT($E1869,0),'Angaben Stationen'!$E$14:$J$213,6,0),"")),"STATION IST NICHT VORHANDEN",IF(LEN(E1869)&gt;0,VLOOKUP(TEXT($E1869,0),'Angaben Stationen'!$E$14:$J$213,6,0),""))</f>
        <v/>
      </c>
      <c r="E1869" s="287"/>
      <c r="F1869" s="234"/>
      <c r="G1869" s="234"/>
      <c r="H1869" s="263"/>
      <c r="I1869" s="169"/>
      <c r="K1869" s="445" t="str">
        <f t="shared" si="228"/>
        <v>Leer</v>
      </c>
      <c r="L1869" s="445" t="str">
        <f>VLOOKUP($D1869,{"29 - Psychiatrie (Erwachsene)","BGI";"297 - stationsäquivalente Behandlung in der Erwachsenenpsychiatrie (29)","BGI";"30 - Kinder- und Jugendpsychiatrie","BGII";"307 - stationsäquivalente Behandlung in der Kinder- und Jugendpsychiatrie (30)","BGII";"31 - Psychosomatik","BGI";"","Leer"},2,0)</f>
        <v>Leer</v>
      </c>
      <c r="M1869" s="445">
        <f t="shared" si="225"/>
        <v>0</v>
      </c>
      <c r="N1869" s="445">
        <f t="shared" si="226"/>
        <v>0</v>
      </c>
      <c r="O1869" s="445">
        <f t="shared" si="229"/>
        <v>0</v>
      </c>
      <c r="P1869" s="445">
        <f t="shared" si="230"/>
        <v>0</v>
      </c>
      <c r="Q1869" s="445">
        <f t="shared" si="231"/>
        <v>0</v>
      </c>
      <c r="R1869" s="415" t="str">
        <f t="shared" si="232"/>
        <v>Leer</v>
      </c>
      <c r="S1869" s="445">
        <f>IF('Angaben KH-Standort'!D$29='A4'!D1869,IF('Angaben KH-Standort'!E$29="Ja",1,0),0)</f>
        <v>0</v>
      </c>
      <c r="T1869" s="445">
        <f>IF('Angaben KH-Standort'!D$30='A4'!D1869,IF('Angaben KH-Standort'!E$30="Ja",1,0),0)</f>
        <v>0</v>
      </c>
      <c r="U1869" s="445">
        <f>IF('Angaben KH-Standort'!D$31='A4'!D1869,IF('Angaben KH-Standort'!E$31="Ja",1,0),0)</f>
        <v>0</v>
      </c>
    </row>
    <row r="1870" spans="2:21" ht="15" customHeight="1" x14ac:dyDescent="0.3">
      <c r="B1870" s="70" t="str">
        <f t="shared" si="227"/>
        <v>!!!</v>
      </c>
      <c r="C1870" s="265" t="str">
        <f>IF(ISERROR(IF(LEN(E1870)&gt;0,VLOOKUP(TEXT($E1870,0),'Angaben Stationen'!$E$14:$J$213,5,0),"")),"?",IF(LEN(E1870)&gt;0,VLOOKUP(TEXT($E1870,0),'Angaben Stationen'!$E$14:$J$213,5,0),""))</f>
        <v/>
      </c>
      <c r="D1870" s="232" t="str">
        <f>IF(ISERROR(IF(LEN(E1870)&gt;0,VLOOKUP(TEXT($E1870,0),'Angaben Stationen'!$E$14:$J$213,6,0),"")),"STATION IST NICHT VORHANDEN",IF(LEN(E1870)&gt;0,VLOOKUP(TEXT($E1870,0),'Angaben Stationen'!$E$14:$J$213,6,0),""))</f>
        <v/>
      </c>
      <c r="E1870" s="287"/>
      <c r="F1870" s="234"/>
      <c r="G1870" s="234"/>
      <c r="H1870" s="263"/>
      <c r="I1870" s="169"/>
      <c r="K1870" s="445" t="str">
        <f t="shared" si="228"/>
        <v>Leer</v>
      </c>
      <c r="L1870" s="445" t="str">
        <f>VLOOKUP($D1870,{"29 - Psychiatrie (Erwachsene)","BGI";"297 - stationsäquivalente Behandlung in der Erwachsenenpsychiatrie (29)","BGI";"30 - Kinder- und Jugendpsychiatrie","BGII";"307 - stationsäquivalente Behandlung in der Kinder- und Jugendpsychiatrie (30)","BGII";"31 - Psychosomatik","BGI";"","Leer"},2,0)</f>
        <v>Leer</v>
      </c>
      <c r="M1870" s="445">
        <f t="shared" si="225"/>
        <v>0</v>
      </c>
      <c r="N1870" s="445">
        <f t="shared" si="226"/>
        <v>0</v>
      </c>
      <c r="O1870" s="445">
        <f t="shared" si="229"/>
        <v>0</v>
      </c>
      <c r="P1870" s="445">
        <f t="shared" si="230"/>
        <v>0</v>
      </c>
      <c r="Q1870" s="445">
        <f t="shared" si="231"/>
        <v>0</v>
      </c>
      <c r="R1870" s="415" t="str">
        <f t="shared" si="232"/>
        <v>Leer</v>
      </c>
      <c r="S1870" s="445">
        <f>IF('Angaben KH-Standort'!D$29='A4'!D1870,IF('Angaben KH-Standort'!E$29="Ja",1,0),0)</f>
        <v>0</v>
      </c>
      <c r="T1870" s="445">
        <f>IF('Angaben KH-Standort'!D$30='A4'!D1870,IF('Angaben KH-Standort'!E$30="Ja",1,0),0)</f>
        <v>0</v>
      </c>
      <c r="U1870" s="445">
        <f>IF('Angaben KH-Standort'!D$31='A4'!D1870,IF('Angaben KH-Standort'!E$31="Ja",1,0),0)</f>
        <v>0</v>
      </c>
    </row>
    <row r="1871" spans="2:21" ht="15" customHeight="1" x14ac:dyDescent="0.3">
      <c r="B1871" s="70" t="str">
        <f t="shared" si="227"/>
        <v>!!!</v>
      </c>
      <c r="C1871" s="265" t="str">
        <f>IF(ISERROR(IF(LEN(E1871)&gt;0,VLOOKUP(TEXT($E1871,0),'Angaben Stationen'!$E$14:$J$213,5,0),"")),"?",IF(LEN(E1871)&gt;0,VLOOKUP(TEXT($E1871,0),'Angaben Stationen'!$E$14:$J$213,5,0),""))</f>
        <v/>
      </c>
      <c r="D1871" s="232" t="str">
        <f>IF(ISERROR(IF(LEN(E1871)&gt;0,VLOOKUP(TEXT($E1871,0),'Angaben Stationen'!$E$14:$J$213,6,0),"")),"STATION IST NICHT VORHANDEN",IF(LEN(E1871)&gt;0,VLOOKUP(TEXT($E1871,0),'Angaben Stationen'!$E$14:$J$213,6,0),""))</f>
        <v/>
      </c>
      <c r="E1871" s="287"/>
      <c r="F1871" s="234"/>
      <c r="G1871" s="234"/>
      <c r="H1871" s="263"/>
      <c r="I1871" s="169"/>
      <c r="K1871" s="445" t="str">
        <f t="shared" si="228"/>
        <v>Leer</v>
      </c>
      <c r="L1871" s="445" t="str">
        <f>VLOOKUP($D1871,{"29 - Psychiatrie (Erwachsene)","BGI";"297 - stationsäquivalente Behandlung in der Erwachsenenpsychiatrie (29)","BGI";"30 - Kinder- und Jugendpsychiatrie","BGII";"307 - stationsäquivalente Behandlung in der Kinder- und Jugendpsychiatrie (30)","BGII";"31 - Psychosomatik","BGI";"","Leer"},2,0)</f>
        <v>Leer</v>
      </c>
      <c r="M1871" s="445">
        <f t="shared" si="225"/>
        <v>0</v>
      </c>
      <c r="N1871" s="445">
        <f t="shared" si="226"/>
        <v>0</v>
      </c>
      <c r="O1871" s="445">
        <f t="shared" si="229"/>
        <v>0</v>
      </c>
      <c r="P1871" s="445">
        <f t="shared" si="230"/>
        <v>0</v>
      </c>
      <c r="Q1871" s="445">
        <f t="shared" si="231"/>
        <v>0</v>
      </c>
      <c r="R1871" s="415" t="str">
        <f t="shared" si="232"/>
        <v>Leer</v>
      </c>
      <c r="S1871" s="445">
        <f>IF('Angaben KH-Standort'!D$29='A4'!D1871,IF('Angaben KH-Standort'!E$29="Ja",1,0),0)</f>
        <v>0</v>
      </c>
      <c r="T1871" s="445">
        <f>IF('Angaben KH-Standort'!D$30='A4'!D1871,IF('Angaben KH-Standort'!E$30="Ja",1,0),0)</f>
        <v>0</v>
      </c>
      <c r="U1871" s="445">
        <f>IF('Angaben KH-Standort'!D$31='A4'!D1871,IF('Angaben KH-Standort'!E$31="Ja",1,0),0)</f>
        <v>0</v>
      </c>
    </row>
    <row r="1872" spans="2:21" ht="15" customHeight="1" x14ac:dyDescent="0.3">
      <c r="B1872" s="70" t="str">
        <f t="shared" si="227"/>
        <v>!!!</v>
      </c>
      <c r="C1872" s="265" t="str">
        <f>IF(ISERROR(IF(LEN(E1872)&gt;0,VLOOKUP(TEXT($E1872,0),'Angaben Stationen'!$E$14:$J$213,5,0),"")),"?",IF(LEN(E1872)&gt;0,VLOOKUP(TEXT($E1872,0),'Angaben Stationen'!$E$14:$J$213,5,0),""))</f>
        <v/>
      </c>
      <c r="D1872" s="232" t="str">
        <f>IF(ISERROR(IF(LEN(E1872)&gt;0,VLOOKUP(TEXT($E1872,0),'Angaben Stationen'!$E$14:$J$213,6,0),"")),"STATION IST NICHT VORHANDEN",IF(LEN(E1872)&gt;0,VLOOKUP(TEXT($E1872,0),'Angaben Stationen'!$E$14:$J$213,6,0),""))</f>
        <v/>
      </c>
      <c r="E1872" s="287"/>
      <c r="F1872" s="234"/>
      <c r="G1872" s="234"/>
      <c r="H1872" s="263"/>
      <c r="I1872" s="169"/>
      <c r="K1872" s="445" t="str">
        <f t="shared" si="228"/>
        <v>Leer</v>
      </c>
      <c r="L1872" s="445" t="str">
        <f>VLOOKUP($D1872,{"29 - Psychiatrie (Erwachsene)","BGI";"297 - stationsäquivalente Behandlung in der Erwachsenenpsychiatrie (29)","BGI";"30 - Kinder- und Jugendpsychiatrie","BGII";"307 - stationsäquivalente Behandlung in der Kinder- und Jugendpsychiatrie (30)","BGII";"31 - Psychosomatik","BGI";"","Leer"},2,0)</f>
        <v>Leer</v>
      </c>
      <c r="M1872" s="445">
        <f t="shared" si="225"/>
        <v>0</v>
      </c>
      <c r="N1872" s="445">
        <f t="shared" si="226"/>
        <v>0</v>
      </c>
      <c r="O1872" s="445">
        <f t="shared" si="229"/>
        <v>0</v>
      </c>
      <c r="P1872" s="445">
        <f t="shared" si="230"/>
        <v>0</v>
      </c>
      <c r="Q1872" s="445">
        <f t="shared" si="231"/>
        <v>0</v>
      </c>
      <c r="R1872" s="415" t="str">
        <f t="shared" si="232"/>
        <v>Leer</v>
      </c>
      <c r="S1872" s="445">
        <f>IF('Angaben KH-Standort'!D$29='A4'!D1872,IF('Angaben KH-Standort'!E$29="Ja",1,0),0)</f>
        <v>0</v>
      </c>
      <c r="T1872" s="445">
        <f>IF('Angaben KH-Standort'!D$30='A4'!D1872,IF('Angaben KH-Standort'!E$30="Ja",1,0),0)</f>
        <v>0</v>
      </c>
      <c r="U1872" s="445">
        <f>IF('Angaben KH-Standort'!D$31='A4'!D1872,IF('Angaben KH-Standort'!E$31="Ja",1,0),0)</f>
        <v>0</v>
      </c>
    </row>
    <row r="1873" spans="2:21" ht="15" customHeight="1" x14ac:dyDescent="0.3">
      <c r="B1873" s="70" t="str">
        <f t="shared" si="227"/>
        <v>!!!</v>
      </c>
      <c r="C1873" s="265" t="str">
        <f>IF(ISERROR(IF(LEN(E1873)&gt;0,VLOOKUP(TEXT($E1873,0),'Angaben Stationen'!$E$14:$J$213,5,0),"")),"?",IF(LEN(E1873)&gt;0,VLOOKUP(TEXT($E1873,0),'Angaben Stationen'!$E$14:$J$213,5,0),""))</f>
        <v/>
      </c>
      <c r="D1873" s="232" t="str">
        <f>IF(ISERROR(IF(LEN(E1873)&gt;0,VLOOKUP(TEXT($E1873,0),'Angaben Stationen'!$E$14:$J$213,6,0),"")),"STATION IST NICHT VORHANDEN",IF(LEN(E1873)&gt;0,VLOOKUP(TEXT($E1873,0),'Angaben Stationen'!$E$14:$J$213,6,0),""))</f>
        <v/>
      </c>
      <c r="E1873" s="287"/>
      <c r="F1873" s="234"/>
      <c r="G1873" s="234"/>
      <c r="H1873" s="263"/>
      <c r="I1873" s="169"/>
      <c r="K1873" s="445" t="str">
        <f t="shared" si="228"/>
        <v>Leer</v>
      </c>
      <c r="L1873" s="445" t="str">
        <f>VLOOKUP($D1873,{"29 - Psychiatrie (Erwachsene)","BGI";"297 - stationsäquivalente Behandlung in der Erwachsenenpsychiatrie (29)","BGI";"30 - Kinder- und Jugendpsychiatrie","BGII";"307 - stationsäquivalente Behandlung in der Kinder- und Jugendpsychiatrie (30)","BGII";"31 - Psychosomatik","BGI";"","Leer"},2,0)</f>
        <v>Leer</v>
      </c>
      <c r="M1873" s="445">
        <f t="shared" si="225"/>
        <v>0</v>
      </c>
      <c r="N1873" s="445">
        <f t="shared" si="226"/>
        <v>0</v>
      </c>
      <c r="O1873" s="445">
        <f t="shared" si="229"/>
        <v>0</v>
      </c>
      <c r="P1873" s="445">
        <f t="shared" si="230"/>
        <v>0</v>
      </c>
      <c r="Q1873" s="445">
        <f t="shared" si="231"/>
        <v>0</v>
      </c>
      <c r="R1873" s="415" t="str">
        <f t="shared" si="232"/>
        <v>Leer</v>
      </c>
      <c r="S1873" s="445">
        <f>IF('Angaben KH-Standort'!D$29='A4'!D1873,IF('Angaben KH-Standort'!E$29="Ja",1,0),0)</f>
        <v>0</v>
      </c>
      <c r="T1873" s="445">
        <f>IF('Angaben KH-Standort'!D$30='A4'!D1873,IF('Angaben KH-Standort'!E$30="Ja",1,0),0)</f>
        <v>0</v>
      </c>
      <c r="U1873" s="445">
        <f>IF('Angaben KH-Standort'!D$31='A4'!D1873,IF('Angaben KH-Standort'!E$31="Ja",1,0),0)</f>
        <v>0</v>
      </c>
    </row>
    <row r="1874" spans="2:21" ht="15" customHeight="1" x14ac:dyDescent="0.3">
      <c r="B1874" s="70" t="str">
        <f t="shared" si="227"/>
        <v>!!!</v>
      </c>
      <c r="C1874" s="265" t="str">
        <f>IF(ISERROR(IF(LEN(E1874)&gt;0,VLOOKUP(TEXT($E1874,0),'Angaben Stationen'!$E$14:$J$213,5,0),"")),"?",IF(LEN(E1874)&gt;0,VLOOKUP(TEXT($E1874,0),'Angaben Stationen'!$E$14:$J$213,5,0),""))</f>
        <v/>
      </c>
      <c r="D1874" s="232" t="str">
        <f>IF(ISERROR(IF(LEN(E1874)&gt;0,VLOOKUP(TEXT($E1874,0),'Angaben Stationen'!$E$14:$J$213,6,0),"")),"STATION IST NICHT VORHANDEN",IF(LEN(E1874)&gt;0,VLOOKUP(TEXT($E1874,0),'Angaben Stationen'!$E$14:$J$213,6,0),""))</f>
        <v/>
      </c>
      <c r="E1874" s="287"/>
      <c r="F1874" s="234"/>
      <c r="G1874" s="234"/>
      <c r="H1874" s="263"/>
      <c r="I1874" s="169"/>
      <c r="K1874" s="445" t="str">
        <f t="shared" si="228"/>
        <v>Leer</v>
      </c>
      <c r="L1874" s="445" t="str">
        <f>VLOOKUP($D1874,{"29 - Psychiatrie (Erwachsene)","BGI";"297 - stationsäquivalente Behandlung in der Erwachsenenpsychiatrie (29)","BGI";"30 - Kinder- und Jugendpsychiatrie","BGII";"307 - stationsäquivalente Behandlung in der Kinder- und Jugendpsychiatrie (30)","BGII";"31 - Psychosomatik","BGI";"","Leer"},2,0)</f>
        <v>Leer</v>
      </c>
      <c r="M1874" s="445">
        <f t="shared" si="225"/>
        <v>0</v>
      </c>
      <c r="N1874" s="445">
        <f t="shared" si="226"/>
        <v>0</v>
      </c>
      <c r="O1874" s="445">
        <f t="shared" si="229"/>
        <v>0</v>
      </c>
      <c r="P1874" s="445">
        <f t="shared" si="230"/>
        <v>0</v>
      </c>
      <c r="Q1874" s="445">
        <f t="shared" si="231"/>
        <v>0</v>
      </c>
      <c r="R1874" s="415" t="str">
        <f t="shared" si="232"/>
        <v>Leer</v>
      </c>
      <c r="S1874" s="445">
        <f>IF('Angaben KH-Standort'!D$29='A4'!D1874,IF('Angaben KH-Standort'!E$29="Ja",1,0),0)</f>
        <v>0</v>
      </c>
      <c r="T1874" s="445">
        <f>IF('Angaben KH-Standort'!D$30='A4'!D1874,IF('Angaben KH-Standort'!E$30="Ja",1,0),0)</f>
        <v>0</v>
      </c>
      <c r="U1874" s="445">
        <f>IF('Angaben KH-Standort'!D$31='A4'!D1874,IF('Angaben KH-Standort'!E$31="Ja",1,0),0)</f>
        <v>0</v>
      </c>
    </row>
    <row r="1875" spans="2:21" ht="15" customHeight="1" x14ac:dyDescent="0.3">
      <c r="B1875" s="70" t="str">
        <f t="shared" si="227"/>
        <v>!!!</v>
      </c>
      <c r="C1875" s="265" t="str">
        <f>IF(ISERROR(IF(LEN(E1875)&gt;0,VLOOKUP(TEXT($E1875,0),'Angaben Stationen'!$E$14:$J$213,5,0),"")),"?",IF(LEN(E1875)&gt;0,VLOOKUP(TEXT($E1875,0),'Angaben Stationen'!$E$14:$J$213,5,0),""))</f>
        <v/>
      </c>
      <c r="D1875" s="232" t="str">
        <f>IF(ISERROR(IF(LEN(E1875)&gt;0,VLOOKUP(TEXT($E1875,0),'Angaben Stationen'!$E$14:$J$213,6,0),"")),"STATION IST NICHT VORHANDEN",IF(LEN(E1875)&gt;0,VLOOKUP(TEXT($E1875,0),'Angaben Stationen'!$E$14:$J$213,6,0),""))</f>
        <v/>
      </c>
      <c r="E1875" s="287"/>
      <c r="F1875" s="234"/>
      <c r="G1875" s="234"/>
      <c r="H1875" s="263"/>
      <c r="I1875" s="169"/>
      <c r="K1875" s="445" t="str">
        <f t="shared" si="228"/>
        <v>Leer</v>
      </c>
      <c r="L1875" s="445" t="str">
        <f>VLOOKUP($D1875,{"29 - Psychiatrie (Erwachsene)","BGI";"297 - stationsäquivalente Behandlung in der Erwachsenenpsychiatrie (29)","BGI";"30 - Kinder- und Jugendpsychiatrie","BGII";"307 - stationsäquivalente Behandlung in der Kinder- und Jugendpsychiatrie (30)","BGII";"31 - Psychosomatik","BGI";"","Leer"},2,0)</f>
        <v>Leer</v>
      </c>
      <c r="M1875" s="445">
        <f t="shared" si="225"/>
        <v>0</v>
      </c>
      <c r="N1875" s="445">
        <f t="shared" si="226"/>
        <v>0</v>
      </c>
      <c r="O1875" s="445">
        <f t="shared" si="229"/>
        <v>0</v>
      </c>
      <c r="P1875" s="445">
        <f t="shared" si="230"/>
        <v>0</v>
      </c>
      <c r="Q1875" s="445">
        <f t="shared" si="231"/>
        <v>0</v>
      </c>
      <c r="R1875" s="415" t="str">
        <f t="shared" si="232"/>
        <v>Leer</v>
      </c>
      <c r="S1875" s="445">
        <f>IF('Angaben KH-Standort'!D$29='A4'!D1875,IF('Angaben KH-Standort'!E$29="Ja",1,0),0)</f>
        <v>0</v>
      </c>
      <c r="T1875" s="445">
        <f>IF('Angaben KH-Standort'!D$30='A4'!D1875,IF('Angaben KH-Standort'!E$30="Ja",1,0),0)</f>
        <v>0</v>
      </c>
      <c r="U1875" s="445">
        <f>IF('Angaben KH-Standort'!D$31='A4'!D1875,IF('Angaben KH-Standort'!E$31="Ja",1,0),0)</f>
        <v>0</v>
      </c>
    </row>
    <row r="1876" spans="2:21" ht="15" customHeight="1" x14ac:dyDescent="0.3">
      <c r="B1876" s="70" t="str">
        <f t="shared" si="227"/>
        <v>!!!</v>
      </c>
      <c r="C1876" s="265" t="str">
        <f>IF(ISERROR(IF(LEN(E1876)&gt;0,VLOOKUP(TEXT($E1876,0),'Angaben Stationen'!$E$14:$J$213,5,0),"")),"?",IF(LEN(E1876)&gt;0,VLOOKUP(TEXT($E1876,0),'Angaben Stationen'!$E$14:$J$213,5,0),""))</f>
        <v/>
      </c>
      <c r="D1876" s="232" t="str">
        <f>IF(ISERROR(IF(LEN(E1876)&gt;0,VLOOKUP(TEXT($E1876,0),'Angaben Stationen'!$E$14:$J$213,6,0),"")),"STATION IST NICHT VORHANDEN",IF(LEN(E1876)&gt;0,VLOOKUP(TEXT($E1876,0),'Angaben Stationen'!$E$14:$J$213,6,0),""))</f>
        <v/>
      </c>
      <c r="E1876" s="287"/>
      <c r="F1876" s="234"/>
      <c r="G1876" s="234"/>
      <c r="H1876" s="263"/>
      <c r="I1876" s="169"/>
      <c r="K1876" s="445" t="str">
        <f t="shared" si="228"/>
        <v>Leer</v>
      </c>
      <c r="L1876" s="445" t="str">
        <f>VLOOKUP($D1876,{"29 - Psychiatrie (Erwachsene)","BGI";"297 - stationsäquivalente Behandlung in der Erwachsenenpsychiatrie (29)","BGI";"30 - Kinder- und Jugendpsychiatrie","BGII";"307 - stationsäquivalente Behandlung in der Kinder- und Jugendpsychiatrie (30)","BGII";"31 - Psychosomatik","BGI";"","Leer"},2,0)</f>
        <v>Leer</v>
      </c>
      <c r="M1876" s="445">
        <f t="shared" si="225"/>
        <v>0</v>
      </c>
      <c r="N1876" s="445">
        <f t="shared" si="226"/>
        <v>0</v>
      </c>
      <c r="O1876" s="445">
        <f t="shared" si="229"/>
        <v>0</v>
      </c>
      <c r="P1876" s="445">
        <f t="shared" si="230"/>
        <v>0</v>
      </c>
      <c r="Q1876" s="445">
        <f t="shared" si="231"/>
        <v>0</v>
      </c>
      <c r="R1876" s="415" t="str">
        <f t="shared" si="232"/>
        <v>Leer</v>
      </c>
      <c r="S1876" s="445">
        <f>IF('Angaben KH-Standort'!D$29='A4'!D1876,IF('Angaben KH-Standort'!E$29="Ja",1,0),0)</f>
        <v>0</v>
      </c>
      <c r="T1876" s="445">
        <f>IF('Angaben KH-Standort'!D$30='A4'!D1876,IF('Angaben KH-Standort'!E$30="Ja",1,0),0)</f>
        <v>0</v>
      </c>
      <c r="U1876" s="445">
        <f>IF('Angaben KH-Standort'!D$31='A4'!D1876,IF('Angaben KH-Standort'!E$31="Ja",1,0),0)</f>
        <v>0</v>
      </c>
    </row>
    <row r="1877" spans="2:21" ht="15" customHeight="1" x14ac:dyDescent="0.3">
      <c r="B1877" s="70" t="str">
        <f t="shared" si="227"/>
        <v>!!!</v>
      </c>
      <c r="C1877" s="265" t="str">
        <f>IF(ISERROR(IF(LEN(E1877)&gt;0,VLOOKUP(TEXT($E1877,0),'Angaben Stationen'!$E$14:$J$213,5,0),"")),"?",IF(LEN(E1877)&gt;0,VLOOKUP(TEXT($E1877,0),'Angaben Stationen'!$E$14:$J$213,5,0),""))</f>
        <v/>
      </c>
      <c r="D1877" s="232" t="str">
        <f>IF(ISERROR(IF(LEN(E1877)&gt;0,VLOOKUP(TEXT($E1877,0),'Angaben Stationen'!$E$14:$J$213,6,0),"")),"STATION IST NICHT VORHANDEN",IF(LEN(E1877)&gt;0,VLOOKUP(TEXT($E1877,0),'Angaben Stationen'!$E$14:$J$213,6,0),""))</f>
        <v/>
      </c>
      <c r="E1877" s="287"/>
      <c r="F1877" s="234"/>
      <c r="G1877" s="234"/>
      <c r="H1877" s="263"/>
      <c r="I1877" s="169"/>
      <c r="K1877" s="445" t="str">
        <f t="shared" si="228"/>
        <v>Leer</v>
      </c>
      <c r="L1877" s="445" t="str">
        <f>VLOOKUP($D1877,{"29 - Psychiatrie (Erwachsene)","BGI";"297 - stationsäquivalente Behandlung in der Erwachsenenpsychiatrie (29)","BGI";"30 - Kinder- und Jugendpsychiatrie","BGII";"307 - stationsäquivalente Behandlung in der Kinder- und Jugendpsychiatrie (30)","BGII";"31 - Psychosomatik","BGI";"","Leer"},2,0)</f>
        <v>Leer</v>
      </c>
      <c r="M1877" s="445">
        <f t="shared" si="225"/>
        <v>0</v>
      </c>
      <c r="N1877" s="445">
        <f t="shared" si="226"/>
        <v>0</v>
      </c>
      <c r="O1877" s="445">
        <f t="shared" si="229"/>
        <v>0</v>
      </c>
      <c r="P1877" s="445">
        <f t="shared" si="230"/>
        <v>0</v>
      </c>
      <c r="Q1877" s="445">
        <f t="shared" si="231"/>
        <v>0</v>
      </c>
      <c r="R1877" s="415" t="str">
        <f t="shared" si="232"/>
        <v>Leer</v>
      </c>
      <c r="S1877" s="445">
        <f>IF('Angaben KH-Standort'!D$29='A4'!D1877,IF('Angaben KH-Standort'!E$29="Ja",1,0),0)</f>
        <v>0</v>
      </c>
      <c r="T1877" s="445">
        <f>IF('Angaben KH-Standort'!D$30='A4'!D1877,IF('Angaben KH-Standort'!E$30="Ja",1,0),0)</f>
        <v>0</v>
      </c>
      <c r="U1877" s="445">
        <f>IF('Angaben KH-Standort'!D$31='A4'!D1877,IF('Angaben KH-Standort'!E$31="Ja",1,0),0)</f>
        <v>0</v>
      </c>
    </row>
    <row r="1878" spans="2:21" ht="15" customHeight="1" x14ac:dyDescent="0.3">
      <c r="B1878" s="70" t="str">
        <f t="shared" si="227"/>
        <v>!!!</v>
      </c>
      <c r="C1878" s="265" t="str">
        <f>IF(ISERROR(IF(LEN(E1878)&gt;0,VLOOKUP(TEXT($E1878,0),'Angaben Stationen'!$E$14:$J$213,5,0),"")),"?",IF(LEN(E1878)&gt;0,VLOOKUP(TEXT($E1878,0),'Angaben Stationen'!$E$14:$J$213,5,0),""))</f>
        <v/>
      </c>
      <c r="D1878" s="232" t="str">
        <f>IF(ISERROR(IF(LEN(E1878)&gt;0,VLOOKUP(TEXT($E1878,0),'Angaben Stationen'!$E$14:$J$213,6,0),"")),"STATION IST NICHT VORHANDEN",IF(LEN(E1878)&gt;0,VLOOKUP(TEXT($E1878,0),'Angaben Stationen'!$E$14:$J$213,6,0),""))</f>
        <v/>
      </c>
      <c r="E1878" s="287"/>
      <c r="F1878" s="234"/>
      <c r="G1878" s="234"/>
      <c r="H1878" s="263"/>
      <c r="I1878" s="169"/>
      <c r="K1878" s="445" t="str">
        <f t="shared" si="228"/>
        <v>Leer</v>
      </c>
      <c r="L1878" s="445" t="str">
        <f>VLOOKUP($D1878,{"29 - Psychiatrie (Erwachsene)","BGI";"297 - stationsäquivalente Behandlung in der Erwachsenenpsychiatrie (29)","BGI";"30 - Kinder- und Jugendpsychiatrie","BGII";"307 - stationsäquivalente Behandlung in der Kinder- und Jugendpsychiatrie (30)","BGII";"31 - Psychosomatik","BGI";"","Leer"},2,0)</f>
        <v>Leer</v>
      </c>
      <c r="M1878" s="445">
        <f t="shared" si="225"/>
        <v>0</v>
      </c>
      <c r="N1878" s="445">
        <f t="shared" si="226"/>
        <v>0</v>
      </c>
      <c r="O1878" s="445">
        <f t="shared" si="229"/>
        <v>0</v>
      </c>
      <c r="P1878" s="445">
        <f t="shared" si="230"/>
        <v>0</v>
      </c>
      <c r="Q1878" s="445">
        <f t="shared" si="231"/>
        <v>0</v>
      </c>
      <c r="R1878" s="415" t="str">
        <f t="shared" si="232"/>
        <v>Leer</v>
      </c>
      <c r="S1878" s="445">
        <f>IF('Angaben KH-Standort'!D$29='A4'!D1878,IF('Angaben KH-Standort'!E$29="Ja",1,0),0)</f>
        <v>0</v>
      </c>
      <c r="T1878" s="445">
        <f>IF('Angaben KH-Standort'!D$30='A4'!D1878,IF('Angaben KH-Standort'!E$30="Ja",1,0),0)</f>
        <v>0</v>
      </c>
      <c r="U1878" s="445">
        <f>IF('Angaben KH-Standort'!D$31='A4'!D1878,IF('Angaben KH-Standort'!E$31="Ja",1,0),0)</f>
        <v>0</v>
      </c>
    </row>
    <row r="1879" spans="2:21" ht="15" customHeight="1" x14ac:dyDescent="0.3">
      <c r="B1879" s="70" t="str">
        <f t="shared" si="227"/>
        <v>!!!</v>
      </c>
      <c r="C1879" s="265" t="str">
        <f>IF(ISERROR(IF(LEN(E1879)&gt;0,VLOOKUP(TEXT($E1879,0),'Angaben Stationen'!$E$14:$J$213,5,0),"")),"?",IF(LEN(E1879)&gt;0,VLOOKUP(TEXT($E1879,0),'Angaben Stationen'!$E$14:$J$213,5,0),""))</f>
        <v/>
      </c>
      <c r="D1879" s="232" t="str">
        <f>IF(ISERROR(IF(LEN(E1879)&gt;0,VLOOKUP(TEXT($E1879,0),'Angaben Stationen'!$E$14:$J$213,6,0),"")),"STATION IST NICHT VORHANDEN",IF(LEN(E1879)&gt;0,VLOOKUP(TEXT($E1879,0),'Angaben Stationen'!$E$14:$J$213,6,0),""))</f>
        <v/>
      </c>
      <c r="E1879" s="287"/>
      <c r="F1879" s="234"/>
      <c r="G1879" s="234"/>
      <c r="H1879" s="263"/>
      <c r="I1879" s="169"/>
      <c r="K1879" s="445" t="str">
        <f t="shared" si="228"/>
        <v>Leer</v>
      </c>
      <c r="L1879" s="445" t="str">
        <f>VLOOKUP($D1879,{"29 - Psychiatrie (Erwachsene)","BGI";"297 - stationsäquivalente Behandlung in der Erwachsenenpsychiatrie (29)","BGI";"30 - Kinder- und Jugendpsychiatrie","BGII";"307 - stationsäquivalente Behandlung in der Kinder- und Jugendpsychiatrie (30)","BGII";"31 - Psychosomatik","BGI";"","Leer"},2,0)</f>
        <v>Leer</v>
      </c>
      <c r="M1879" s="445">
        <f t="shared" si="225"/>
        <v>0</v>
      </c>
      <c r="N1879" s="445">
        <f t="shared" si="226"/>
        <v>0</v>
      </c>
      <c r="O1879" s="445">
        <f t="shared" si="229"/>
        <v>0</v>
      </c>
      <c r="P1879" s="445">
        <f t="shared" si="230"/>
        <v>0</v>
      </c>
      <c r="Q1879" s="445">
        <f t="shared" si="231"/>
        <v>0</v>
      </c>
      <c r="R1879" s="415" t="str">
        <f t="shared" si="232"/>
        <v>Leer</v>
      </c>
      <c r="S1879" s="445">
        <f>IF('Angaben KH-Standort'!D$29='A4'!D1879,IF('Angaben KH-Standort'!E$29="Ja",1,0),0)</f>
        <v>0</v>
      </c>
      <c r="T1879" s="445">
        <f>IF('Angaben KH-Standort'!D$30='A4'!D1879,IF('Angaben KH-Standort'!E$30="Ja",1,0),0)</f>
        <v>0</v>
      </c>
      <c r="U1879" s="445">
        <f>IF('Angaben KH-Standort'!D$31='A4'!D1879,IF('Angaben KH-Standort'!E$31="Ja",1,0),0)</f>
        <v>0</v>
      </c>
    </row>
    <row r="1880" spans="2:21" ht="15" customHeight="1" x14ac:dyDescent="0.3">
      <c r="B1880" s="70" t="str">
        <f t="shared" si="227"/>
        <v>!!!</v>
      </c>
      <c r="C1880" s="265" t="str">
        <f>IF(ISERROR(IF(LEN(E1880)&gt;0,VLOOKUP(TEXT($E1880,0),'Angaben Stationen'!$E$14:$J$213,5,0),"")),"?",IF(LEN(E1880)&gt;0,VLOOKUP(TEXT($E1880,0),'Angaben Stationen'!$E$14:$J$213,5,0),""))</f>
        <v/>
      </c>
      <c r="D1880" s="232" t="str">
        <f>IF(ISERROR(IF(LEN(E1880)&gt;0,VLOOKUP(TEXT($E1880,0),'Angaben Stationen'!$E$14:$J$213,6,0),"")),"STATION IST NICHT VORHANDEN",IF(LEN(E1880)&gt;0,VLOOKUP(TEXT($E1880,0),'Angaben Stationen'!$E$14:$J$213,6,0),""))</f>
        <v/>
      </c>
      <c r="E1880" s="287"/>
      <c r="F1880" s="234"/>
      <c r="G1880" s="234"/>
      <c r="H1880" s="263"/>
      <c r="I1880" s="169"/>
      <c r="K1880" s="445" t="str">
        <f t="shared" si="228"/>
        <v>Leer</v>
      </c>
      <c r="L1880" s="445" t="str">
        <f>VLOOKUP($D1880,{"29 - Psychiatrie (Erwachsene)","BGI";"297 - stationsäquivalente Behandlung in der Erwachsenenpsychiatrie (29)","BGI";"30 - Kinder- und Jugendpsychiatrie","BGII";"307 - stationsäquivalente Behandlung in der Kinder- und Jugendpsychiatrie (30)","BGII";"31 - Psychosomatik","BGI";"","Leer"},2,0)</f>
        <v>Leer</v>
      </c>
      <c r="M1880" s="445">
        <f t="shared" si="225"/>
        <v>0</v>
      </c>
      <c r="N1880" s="445">
        <f t="shared" si="226"/>
        <v>0</v>
      </c>
      <c r="O1880" s="445">
        <f t="shared" si="229"/>
        <v>0</v>
      </c>
      <c r="P1880" s="445">
        <f t="shared" si="230"/>
        <v>0</v>
      </c>
      <c r="Q1880" s="445">
        <f t="shared" si="231"/>
        <v>0</v>
      </c>
      <c r="R1880" s="415" t="str">
        <f t="shared" si="232"/>
        <v>Leer</v>
      </c>
      <c r="S1880" s="445">
        <f>IF('Angaben KH-Standort'!D$29='A4'!D1880,IF('Angaben KH-Standort'!E$29="Ja",1,0),0)</f>
        <v>0</v>
      </c>
      <c r="T1880" s="445">
        <f>IF('Angaben KH-Standort'!D$30='A4'!D1880,IF('Angaben KH-Standort'!E$30="Ja",1,0),0)</f>
        <v>0</v>
      </c>
      <c r="U1880" s="445">
        <f>IF('Angaben KH-Standort'!D$31='A4'!D1880,IF('Angaben KH-Standort'!E$31="Ja",1,0),0)</f>
        <v>0</v>
      </c>
    </row>
    <row r="1881" spans="2:21" ht="15" customHeight="1" x14ac:dyDescent="0.3">
      <c r="B1881" s="70" t="str">
        <f t="shared" si="227"/>
        <v>!!!</v>
      </c>
      <c r="C1881" s="265" t="str">
        <f>IF(ISERROR(IF(LEN(E1881)&gt;0,VLOOKUP(TEXT($E1881,0),'Angaben Stationen'!$E$14:$J$213,5,0),"")),"?",IF(LEN(E1881)&gt;0,VLOOKUP(TEXT($E1881,0),'Angaben Stationen'!$E$14:$J$213,5,0),""))</f>
        <v/>
      </c>
      <c r="D1881" s="232" t="str">
        <f>IF(ISERROR(IF(LEN(E1881)&gt;0,VLOOKUP(TEXT($E1881,0),'Angaben Stationen'!$E$14:$J$213,6,0),"")),"STATION IST NICHT VORHANDEN",IF(LEN(E1881)&gt;0,VLOOKUP(TEXT($E1881,0),'Angaben Stationen'!$E$14:$J$213,6,0),""))</f>
        <v/>
      </c>
      <c r="E1881" s="287"/>
      <c r="F1881" s="234"/>
      <c r="G1881" s="234"/>
      <c r="H1881" s="263"/>
      <c r="I1881" s="169"/>
      <c r="K1881" s="445" t="str">
        <f t="shared" si="228"/>
        <v>Leer</v>
      </c>
      <c r="L1881" s="445" t="str">
        <f>VLOOKUP($D1881,{"29 - Psychiatrie (Erwachsene)","BGI";"297 - stationsäquivalente Behandlung in der Erwachsenenpsychiatrie (29)","BGI";"30 - Kinder- und Jugendpsychiatrie","BGII";"307 - stationsäquivalente Behandlung in der Kinder- und Jugendpsychiatrie (30)","BGII";"31 - Psychosomatik","BGI";"","Leer"},2,0)</f>
        <v>Leer</v>
      </c>
      <c r="M1881" s="445">
        <f t="shared" si="225"/>
        <v>0</v>
      </c>
      <c r="N1881" s="445">
        <f t="shared" si="226"/>
        <v>0</v>
      </c>
      <c r="O1881" s="445">
        <f t="shared" si="229"/>
        <v>0</v>
      </c>
      <c r="P1881" s="445">
        <f t="shared" si="230"/>
        <v>0</v>
      </c>
      <c r="Q1881" s="445">
        <f t="shared" si="231"/>
        <v>0</v>
      </c>
      <c r="R1881" s="415" t="str">
        <f t="shared" si="232"/>
        <v>Leer</v>
      </c>
      <c r="S1881" s="445">
        <f>IF('Angaben KH-Standort'!D$29='A4'!D1881,IF('Angaben KH-Standort'!E$29="Ja",1,0),0)</f>
        <v>0</v>
      </c>
      <c r="T1881" s="445">
        <f>IF('Angaben KH-Standort'!D$30='A4'!D1881,IF('Angaben KH-Standort'!E$30="Ja",1,0),0)</f>
        <v>0</v>
      </c>
      <c r="U1881" s="445">
        <f>IF('Angaben KH-Standort'!D$31='A4'!D1881,IF('Angaben KH-Standort'!E$31="Ja",1,0),0)</f>
        <v>0</v>
      </c>
    </row>
    <row r="1882" spans="2:21" ht="15" customHeight="1" x14ac:dyDescent="0.3">
      <c r="B1882" s="70" t="str">
        <f t="shared" si="227"/>
        <v>!!!</v>
      </c>
      <c r="C1882" s="265" t="str">
        <f>IF(ISERROR(IF(LEN(E1882)&gt;0,VLOOKUP(TEXT($E1882,0),'Angaben Stationen'!$E$14:$J$213,5,0),"")),"?",IF(LEN(E1882)&gt;0,VLOOKUP(TEXT($E1882,0),'Angaben Stationen'!$E$14:$J$213,5,0),""))</f>
        <v/>
      </c>
      <c r="D1882" s="232" t="str">
        <f>IF(ISERROR(IF(LEN(E1882)&gt;0,VLOOKUP(TEXT($E1882,0),'Angaben Stationen'!$E$14:$J$213,6,0),"")),"STATION IST NICHT VORHANDEN",IF(LEN(E1882)&gt;0,VLOOKUP(TEXT($E1882,0),'Angaben Stationen'!$E$14:$J$213,6,0),""))</f>
        <v/>
      </c>
      <c r="E1882" s="287"/>
      <c r="F1882" s="234"/>
      <c r="G1882" s="234"/>
      <c r="H1882" s="263"/>
      <c r="I1882" s="169"/>
      <c r="K1882" s="445" t="str">
        <f t="shared" si="228"/>
        <v>Leer</v>
      </c>
      <c r="L1882" s="445" t="str">
        <f>VLOOKUP($D1882,{"29 - Psychiatrie (Erwachsene)","BGI";"297 - stationsäquivalente Behandlung in der Erwachsenenpsychiatrie (29)","BGI";"30 - Kinder- und Jugendpsychiatrie","BGII";"307 - stationsäquivalente Behandlung in der Kinder- und Jugendpsychiatrie (30)","BGII";"31 - Psychosomatik","BGI";"","Leer"},2,0)</f>
        <v>Leer</v>
      </c>
      <c r="M1882" s="445">
        <f t="shared" si="225"/>
        <v>0</v>
      </c>
      <c r="N1882" s="445">
        <f t="shared" si="226"/>
        <v>0</v>
      </c>
      <c r="O1882" s="445">
        <f t="shared" si="229"/>
        <v>0</v>
      </c>
      <c r="P1882" s="445">
        <f t="shared" si="230"/>
        <v>0</v>
      </c>
      <c r="Q1882" s="445">
        <f t="shared" si="231"/>
        <v>0</v>
      </c>
      <c r="R1882" s="415" t="str">
        <f t="shared" si="232"/>
        <v>Leer</v>
      </c>
      <c r="S1882" s="445">
        <f>IF('Angaben KH-Standort'!D$29='A4'!D1882,IF('Angaben KH-Standort'!E$29="Ja",1,0),0)</f>
        <v>0</v>
      </c>
      <c r="T1882" s="445">
        <f>IF('Angaben KH-Standort'!D$30='A4'!D1882,IF('Angaben KH-Standort'!E$30="Ja",1,0),0)</f>
        <v>0</v>
      </c>
      <c r="U1882" s="445">
        <f>IF('Angaben KH-Standort'!D$31='A4'!D1882,IF('Angaben KH-Standort'!E$31="Ja",1,0),0)</f>
        <v>0</v>
      </c>
    </row>
    <row r="1883" spans="2:21" ht="15" customHeight="1" x14ac:dyDescent="0.3">
      <c r="B1883" s="70" t="str">
        <f t="shared" si="227"/>
        <v>!!!</v>
      </c>
      <c r="C1883" s="265" t="str">
        <f>IF(ISERROR(IF(LEN(E1883)&gt;0,VLOOKUP(TEXT($E1883,0),'Angaben Stationen'!$E$14:$J$213,5,0),"")),"?",IF(LEN(E1883)&gt;0,VLOOKUP(TEXT($E1883,0),'Angaben Stationen'!$E$14:$J$213,5,0),""))</f>
        <v/>
      </c>
      <c r="D1883" s="232" t="str">
        <f>IF(ISERROR(IF(LEN(E1883)&gt;0,VLOOKUP(TEXT($E1883,0),'Angaben Stationen'!$E$14:$J$213,6,0),"")),"STATION IST NICHT VORHANDEN",IF(LEN(E1883)&gt;0,VLOOKUP(TEXT($E1883,0),'Angaben Stationen'!$E$14:$J$213,6,0),""))</f>
        <v/>
      </c>
      <c r="E1883" s="287"/>
      <c r="F1883" s="234"/>
      <c r="G1883" s="234"/>
      <c r="H1883" s="263"/>
      <c r="I1883" s="169"/>
      <c r="K1883" s="445" t="str">
        <f t="shared" si="228"/>
        <v>Leer</v>
      </c>
      <c r="L1883" s="445" t="str">
        <f>VLOOKUP($D1883,{"29 - Psychiatrie (Erwachsene)","BGI";"297 - stationsäquivalente Behandlung in der Erwachsenenpsychiatrie (29)","BGI";"30 - Kinder- und Jugendpsychiatrie","BGII";"307 - stationsäquivalente Behandlung in der Kinder- und Jugendpsychiatrie (30)","BGII";"31 - Psychosomatik","BGI";"","Leer"},2,0)</f>
        <v>Leer</v>
      </c>
      <c r="M1883" s="445">
        <f t="shared" si="225"/>
        <v>0</v>
      </c>
      <c r="N1883" s="445">
        <f t="shared" si="226"/>
        <v>0</v>
      </c>
      <c r="O1883" s="445">
        <f t="shared" si="229"/>
        <v>0</v>
      </c>
      <c r="P1883" s="445">
        <f t="shared" si="230"/>
        <v>0</v>
      </c>
      <c r="Q1883" s="445">
        <f t="shared" si="231"/>
        <v>0</v>
      </c>
      <c r="R1883" s="415" t="str">
        <f t="shared" si="232"/>
        <v>Leer</v>
      </c>
      <c r="S1883" s="445">
        <f>IF('Angaben KH-Standort'!D$29='A4'!D1883,IF('Angaben KH-Standort'!E$29="Ja",1,0),0)</f>
        <v>0</v>
      </c>
      <c r="T1883" s="445">
        <f>IF('Angaben KH-Standort'!D$30='A4'!D1883,IF('Angaben KH-Standort'!E$30="Ja",1,0),0)</f>
        <v>0</v>
      </c>
      <c r="U1883" s="445">
        <f>IF('Angaben KH-Standort'!D$31='A4'!D1883,IF('Angaben KH-Standort'!E$31="Ja",1,0),0)</f>
        <v>0</v>
      </c>
    </row>
    <row r="1884" spans="2:21" ht="15" customHeight="1" x14ac:dyDescent="0.3">
      <c r="B1884" s="70" t="str">
        <f t="shared" si="227"/>
        <v>!!!</v>
      </c>
      <c r="C1884" s="265" t="str">
        <f>IF(ISERROR(IF(LEN(E1884)&gt;0,VLOOKUP(TEXT($E1884,0),'Angaben Stationen'!$E$14:$J$213,5,0),"")),"?",IF(LEN(E1884)&gt;0,VLOOKUP(TEXT($E1884,0),'Angaben Stationen'!$E$14:$J$213,5,0),""))</f>
        <v/>
      </c>
      <c r="D1884" s="232" t="str">
        <f>IF(ISERROR(IF(LEN(E1884)&gt;0,VLOOKUP(TEXT($E1884,0),'Angaben Stationen'!$E$14:$J$213,6,0),"")),"STATION IST NICHT VORHANDEN",IF(LEN(E1884)&gt;0,VLOOKUP(TEXT($E1884,0),'Angaben Stationen'!$E$14:$J$213,6,0),""))</f>
        <v/>
      </c>
      <c r="E1884" s="287"/>
      <c r="F1884" s="234"/>
      <c r="G1884" s="234"/>
      <c r="H1884" s="263"/>
      <c r="I1884" s="169"/>
      <c r="K1884" s="445" t="str">
        <f t="shared" si="228"/>
        <v>Leer</v>
      </c>
      <c r="L1884" s="445" t="str">
        <f>VLOOKUP($D1884,{"29 - Psychiatrie (Erwachsene)","BGI";"297 - stationsäquivalente Behandlung in der Erwachsenenpsychiatrie (29)","BGI";"30 - Kinder- und Jugendpsychiatrie","BGII";"307 - stationsäquivalente Behandlung in der Kinder- und Jugendpsychiatrie (30)","BGII";"31 - Psychosomatik","BGI";"","Leer"},2,0)</f>
        <v>Leer</v>
      </c>
      <c r="M1884" s="445">
        <f t="shared" si="225"/>
        <v>0</v>
      </c>
      <c r="N1884" s="445">
        <f t="shared" si="226"/>
        <v>0</v>
      </c>
      <c r="O1884" s="445">
        <f t="shared" si="229"/>
        <v>0</v>
      </c>
      <c r="P1884" s="445">
        <f t="shared" si="230"/>
        <v>0</v>
      </c>
      <c r="Q1884" s="445">
        <f t="shared" si="231"/>
        <v>0</v>
      </c>
      <c r="R1884" s="415" t="str">
        <f t="shared" si="232"/>
        <v>Leer</v>
      </c>
      <c r="S1884" s="445">
        <f>IF('Angaben KH-Standort'!D$29='A4'!D1884,IF('Angaben KH-Standort'!E$29="Ja",1,0),0)</f>
        <v>0</v>
      </c>
      <c r="T1884" s="445">
        <f>IF('Angaben KH-Standort'!D$30='A4'!D1884,IF('Angaben KH-Standort'!E$30="Ja",1,0),0)</f>
        <v>0</v>
      </c>
      <c r="U1884" s="445">
        <f>IF('Angaben KH-Standort'!D$31='A4'!D1884,IF('Angaben KH-Standort'!E$31="Ja",1,0),0)</f>
        <v>0</v>
      </c>
    </row>
    <row r="1885" spans="2:21" ht="15" customHeight="1" x14ac:dyDescent="0.3">
      <c r="B1885" s="70" t="str">
        <f t="shared" si="227"/>
        <v>!!!</v>
      </c>
      <c r="C1885" s="265" t="str">
        <f>IF(ISERROR(IF(LEN(E1885)&gt;0,VLOOKUP(TEXT($E1885,0),'Angaben Stationen'!$E$14:$J$213,5,0),"")),"?",IF(LEN(E1885)&gt;0,VLOOKUP(TEXT($E1885,0),'Angaben Stationen'!$E$14:$J$213,5,0),""))</f>
        <v/>
      </c>
      <c r="D1885" s="232" t="str">
        <f>IF(ISERROR(IF(LEN(E1885)&gt;0,VLOOKUP(TEXT($E1885,0),'Angaben Stationen'!$E$14:$J$213,6,0),"")),"STATION IST NICHT VORHANDEN",IF(LEN(E1885)&gt;0,VLOOKUP(TEXT($E1885,0),'Angaben Stationen'!$E$14:$J$213,6,0),""))</f>
        <v/>
      </c>
      <c r="E1885" s="287"/>
      <c r="F1885" s="234"/>
      <c r="G1885" s="234"/>
      <c r="H1885" s="263"/>
      <c r="I1885" s="169"/>
      <c r="K1885" s="445" t="str">
        <f t="shared" si="228"/>
        <v>Leer</v>
      </c>
      <c r="L1885" s="445" t="str">
        <f>VLOOKUP($D1885,{"29 - Psychiatrie (Erwachsene)","BGI";"297 - stationsäquivalente Behandlung in der Erwachsenenpsychiatrie (29)","BGI";"30 - Kinder- und Jugendpsychiatrie","BGII";"307 - stationsäquivalente Behandlung in der Kinder- und Jugendpsychiatrie (30)","BGII";"31 - Psychosomatik","BGI";"","Leer"},2,0)</f>
        <v>Leer</v>
      </c>
      <c r="M1885" s="445">
        <f t="shared" si="225"/>
        <v>0</v>
      </c>
      <c r="N1885" s="445">
        <f t="shared" si="226"/>
        <v>0</v>
      </c>
      <c r="O1885" s="445">
        <f t="shared" si="229"/>
        <v>0</v>
      </c>
      <c r="P1885" s="445">
        <f t="shared" si="230"/>
        <v>0</v>
      </c>
      <c r="Q1885" s="445">
        <f t="shared" si="231"/>
        <v>0</v>
      </c>
      <c r="R1885" s="415" t="str">
        <f t="shared" si="232"/>
        <v>Leer</v>
      </c>
      <c r="S1885" s="445">
        <f>IF('Angaben KH-Standort'!D$29='A4'!D1885,IF('Angaben KH-Standort'!E$29="Ja",1,0),0)</f>
        <v>0</v>
      </c>
      <c r="T1885" s="445">
        <f>IF('Angaben KH-Standort'!D$30='A4'!D1885,IF('Angaben KH-Standort'!E$30="Ja",1,0),0)</f>
        <v>0</v>
      </c>
      <c r="U1885" s="445">
        <f>IF('Angaben KH-Standort'!D$31='A4'!D1885,IF('Angaben KH-Standort'!E$31="Ja",1,0),0)</f>
        <v>0</v>
      </c>
    </row>
    <row r="1886" spans="2:21" ht="15" customHeight="1" x14ac:dyDescent="0.3">
      <c r="B1886" s="70" t="str">
        <f t="shared" si="227"/>
        <v>!!!</v>
      </c>
      <c r="C1886" s="265" t="str">
        <f>IF(ISERROR(IF(LEN(E1886)&gt;0,VLOOKUP(TEXT($E1886,0),'Angaben Stationen'!$E$14:$J$213,5,0),"")),"?",IF(LEN(E1886)&gt;0,VLOOKUP(TEXT($E1886,0),'Angaben Stationen'!$E$14:$J$213,5,0),""))</f>
        <v/>
      </c>
      <c r="D1886" s="232" t="str">
        <f>IF(ISERROR(IF(LEN(E1886)&gt;0,VLOOKUP(TEXT($E1886,0),'Angaben Stationen'!$E$14:$J$213,6,0),"")),"STATION IST NICHT VORHANDEN",IF(LEN(E1886)&gt;0,VLOOKUP(TEXT($E1886,0),'Angaben Stationen'!$E$14:$J$213,6,0),""))</f>
        <v/>
      </c>
      <c r="E1886" s="287"/>
      <c r="F1886" s="234"/>
      <c r="G1886" s="234"/>
      <c r="H1886" s="263"/>
      <c r="I1886" s="169"/>
      <c r="K1886" s="445" t="str">
        <f t="shared" si="228"/>
        <v>Leer</v>
      </c>
      <c r="L1886" s="445" t="str">
        <f>VLOOKUP($D1886,{"29 - Psychiatrie (Erwachsene)","BGI";"297 - stationsäquivalente Behandlung in der Erwachsenenpsychiatrie (29)","BGI";"30 - Kinder- und Jugendpsychiatrie","BGII";"307 - stationsäquivalente Behandlung in der Kinder- und Jugendpsychiatrie (30)","BGII";"31 - Psychosomatik","BGI";"","Leer"},2,0)</f>
        <v>Leer</v>
      </c>
      <c r="M1886" s="445">
        <f t="shared" si="225"/>
        <v>0</v>
      </c>
      <c r="N1886" s="445">
        <f t="shared" si="226"/>
        <v>0</v>
      </c>
      <c r="O1886" s="445">
        <f t="shared" si="229"/>
        <v>0</v>
      </c>
      <c r="P1886" s="445">
        <f t="shared" si="230"/>
        <v>0</v>
      </c>
      <c r="Q1886" s="445">
        <f t="shared" si="231"/>
        <v>0</v>
      </c>
      <c r="R1886" s="415" t="str">
        <f t="shared" si="232"/>
        <v>Leer</v>
      </c>
      <c r="S1886" s="445">
        <f>IF('Angaben KH-Standort'!D$29='A4'!D1886,IF('Angaben KH-Standort'!E$29="Ja",1,0),0)</f>
        <v>0</v>
      </c>
      <c r="T1886" s="445">
        <f>IF('Angaben KH-Standort'!D$30='A4'!D1886,IF('Angaben KH-Standort'!E$30="Ja",1,0),0)</f>
        <v>0</v>
      </c>
      <c r="U1886" s="445">
        <f>IF('Angaben KH-Standort'!D$31='A4'!D1886,IF('Angaben KH-Standort'!E$31="Ja",1,0),0)</f>
        <v>0</v>
      </c>
    </row>
    <row r="1887" spans="2:21" ht="15" customHeight="1" x14ac:dyDescent="0.3">
      <c r="B1887" s="70" t="str">
        <f t="shared" si="227"/>
        <v>!!!</v>
      </c>
      <c r="C1887" s="265" t="str">
        <f>IF(ISERROR(IF(LEN(E1887)&gt;0,VLOOKUP(TEXT($E1887,0),'Angaben Stationen'!$E$14:$J$213,5,0),"")),"?",IF(LEN(E1887)&gt;0,VLOOKUP(TEXT($E1887,0),'Angaben Stationen'!$E$14:$J$213,5,0),""))</f>
        <v/>
      </c>
      <c r="D1887" s="232" t="str">
        <f>IF(ISERROR(IF(LEN(E1887)&gt;0,VLOOKUP(TEXT($E1887,0),'Angaben Stationen'!$E$14:$J$213,6,0),"")),"STATION IST NICHT VORHANDEN",IF(LEN(E1887)&gt;0,VLOOKUP(TEXT($E1887,0),'Angaben Stationen'!$E$14:$J$213,6,0),""))</f>
        <v/>
      </c>
      <c r="E1887" s="287"/>
      <c r="F1887" s="234"/>
      <c r="G1887" s="234"/>
      <c r="H1887" s="263"/>
      <c r="I1887" s="169"/>
      <c r="K1887" s="445" t="str">
        <f t="shared" si="228"/>
        <v>Leer</v>
      </c>
      <c r="L1887" s="445" t="str">
        <f>VLOOKUP($D1887,{"29 - Psychiatrie (Erwachsene)","BGI";"297 - stationsäquivalente Behandlung in der Erwachsenenpsychiatrie (29)","BGI";"30 - Kinder- und Jugendpsychiatrie","BGII";"307 - stationsäquivalente Behandlung in der Kinder- und Jugendpsychiatrie (30)","BGII";"31 - Psychosomatik","BGI";"","Leer"},2,0)</f>
        <v>Leer</v>
      </c>
      <c r="M1887" s="445">
        <f t="shared" si="225"/>
        <v>0</v>
      </c>
      <c r="N1887" s="445">
        <f t="shared" si="226"/>
        <v>0</v>
      </c>
      <c r="O1887" s="445">
        <f t="shared" si="229"/>
        <v>0</v>
      </c>
      <c r="P1887" s="445">
        <f t="shared" si="230"/>
        <v>0</v>
      </c>
      <c r="Q1887" s="445">
        <f t="shared" si="231"/>
        <v>0</v>
      </c>
      <c r="R1887" s="415" t="str">
        <f t="shared" si="232"/>
        <v>Leer</v>
      </c>
      <c r="S1887" s="445">
        <f>IF('Angaben KH-Standort'!D$29='A4'!D1887,IF('Angaben KH-Standort'!E$29="Ja",1,0),0)</f>
        <v>0</v>
      </c>
      <c r="T1887" s="445">
        <f>IF('Angaben KH-Standort'!D$30='A4'!D1887,IF('Angaben KH-Standort'!E$30="Ja",1,0),0)</f>
        <v>0</v>
      </c>
      <c r="U1887" s="445">
        <f>IF('Angaben KH-Standort'!D$31='A4'!D1887,IF('Angaben KH-Standort'!E$31="Ja",1,0),0)</f>
        <v>0</v>
      </c>
    </row>
    <row r="1888" spans="2:21" ht="15" customHeight="1" x14ac:dyDescent="0.3">
      <c r="B1888" s="70" t="str">
        <f t="shared" si="227"/>
        <v>!!!</v>
      </c>
      <c r="C1888" s="265" t="str">
        <f>IF(ISERROR(IF(LEN(E1888)&gt;0,VLOOKUP(TEXT($E1888,0),'Angaben Stationen'!$E$14:$J$213,5,0),"")),"?",IF(LEN(E1888)&gt;0,VLOOKUP(TEXT($E1888,0),'Angaben Stationen'!$E$14:$J$213,5,0),""))</f>
        <v/>
      </c>
      <c r="D1888" s="232" t="str">
        <f>IF(ISERROR(IF(LEN(E1888)&gt;0,VLOOKUP(TEXT($E1888,0),'Angaben Stationen'!$E$14:$J$213,6,0),"")),"STATION IST NICHT VORHANDEN",IF(LEN(E1888)&gt;0,VLOOKUP(TEXT($E1888,0),'Angaben Stationen'!$E$14:$J$213,6,0),""))</f>
        <v/>
      </c>
      <c r="E1888" s="287"/>
      <c r="F1888" s="234"/>
      <c r="G1888" s="234"/>
      <c r="H1888" s="263"/>
      <c r="I1888" s="169"/>
      <c r="K1888" s="445" t="str">
        <f t="shared" si="228"/>
        <v>Leer</v>
      </c>
      <c r="L1888" s="445" t="str">
        <f>VLOOKUP($D1888,{"29 - Psychiatrie (Erwachsene)","BGI";"297 - stationsäquivalente Behandlung in der Erwachsenenpsychiatrie (29)","BGI";"30 - Kinder- und Jugendpsychiatrie","BGII";"307 - stationsäquivalente Behandlung in der Kinder- und Jugendpsychiatrie (30)","BGII";"31 - Psychosomatik","BGI";"","Leer"},2,0)</f>
        <v>Leer</v>
      </c>
      <c r="M1888" s="445">
        <f t="shared" si="225"/>
        <v>0</v>
      </c>
      <c r="N1888" s="445">
        <f t="shared" si="226"/>
        <v>0</v>
      </c>
      <c r="O1888" s="445">
        <f t="shared" si="229"/>
        <v>0</v>
      </c>
      <c r="P1888" s="445">
        <f t="shared" si="230"/>
        <v>0</v>
      </c>
      <c r="Q1888" s="445">
        <f t="shared" si="231"/>
        <v>0</v>
      </c>
      <c r="R1888" s="415" t="str">
        <f t="shared" si="232"/>
        <v>Leer</v>
      </c>
      <c r="S1888" s="445">
        <f>IF('Angaben KH-Standort'!D$29='A4'!D1888,IF('Angaben KH-Standort'!E$29="Ja",1,0),0)</f>
        <v>0</v>
      </c>
      <c r="T1888" s="445">
        <f>IF('Angaben KH-Standort'!D$30='A4'!D1888,IF('Angaben KH-Standort'!E$30="Ja",1,0),0)</f>
        <v>0</v>
      </c>
      <c r="U1888" s="445">
        <f>IF('Angaben KH-Standort'!D$31='A4'!D1888,IF('Angaben KH-Standort'!E$31="Ja",1,0),0)</f>
        <v>0</v>
      </c>
    </row>
    <row r="1889" spans="2:21" ht="15" customHeight="1" x14ac:dyDescent="0.3">
      <c r="B1889" s="70" t="str">
        <f t="shared" si="227"/>
        <v>!!!</v>
      </c>
      <c r="C1889" s="265" t="str">
        <f>IF(ISERROR(IF(LEN(E1889)&gt;0,VLOOKUP(TEXT($E1889,0),'Angaben Stationen'!$E$14:$J$213,5,0),"")),"?",IF(LEN(E1889)&gt;0,VLOOKUP(TEXT($E1889,0),'Angaben Stationen'!$E$14:$J$213,5,0),""))</f>
        <v/>
      </c>
      <c r="D1889" s="232" t="str">
        <f>IF(ISERROR(IF(LEN(E1889)&gt;0,VLOOKUP(TEXT($E1889,0),'Angaben Stationen'!$E$14:$J$213,6,0),"")),"STATION IST NICHT VORHANDEN",IF(LEN(E1889)&gt;0,VLOOKUP(TEXT($E1889,0),'Angaben Stationen'!$E$14:$J$213,6,0),""))</f>
        <v/>
      </c>
      <c r="E1889" s="287"/>
      <c r="F1889" s="234"/>
      <c r="G1889" s="234"/>
      <c r="H1889" s="263"/>
      <c r="I1889" s="169"/>
      <c r="K1889" s="445" t="str">
        <f t="shared" si="228"/>
        <v>Leer</v>
      </c>
      <c r="L1889" s="445" t="str">
        <f>VLOOKUP($D1889,{"29 - Psychiatrie (Erwachsene)","BGI";"297 - stationsäquivalente Behandlung in der Erwachsenenpsychiatrie (29)","BGI";"30 - Kinder- und Jugendpsychiatrie","BGII";"307 - stationsäquivalente Behandlung in der Kinder- und Jugendpsychiatrie (30)","BGII";"31 - Psychosomatik","BGI";"","Leer"},2,0)</f>
        <v>Leer</v>
      </c>
      <c r="M1889" s="445">
        <f t="shared" si="225"/>
        <v>0</v>
      </c>
      <c r="N1889" s="445">
        <f t="shared" si="226"/>
        <v>0</v>
      </c>
      <c r="O1889" s="445">
        <f t="shared" si="229"/>
        <v>0</v>
      </c>
      <c r="P1889" s="445">
        <f t="shared" si="230"/>
        <v>0</v>
      </c>
      <c r="Q1889" s="445">
        <f t="shared" si="231"/>
        <v>0</v>
      </c>
      <c r="R1889" s="415" t="str">
        <f t="shared" si="232"/>
        <v>Leer</v>
      </c>
      <c r="S1889" s="445">
        <f>IF('Angaben KH-Standort'!D$29='A4'!D1889,IF('Angaben KH-Standort'!E$29="Ja",1,0),0)</f>
        <v>0</v>
      </c>
      <c r="T1889" s="445">
        <f>IF('Angaben KH-Standort'!D$30='A4'!D1889,IF('Angaben KH-Standort'!E$30="Ja",1,0),0)</f>
        <v>0</v>
      </c>
      <c r="U1889" s="445">
        <f>IF('Angaben KH-Standort'!D$31='A4'!D1889,IF('Angaben KH-Standort'!E$31="Ja",1,0),0)</f>
        <v>0</v>
      </c>
    </row>
    <row r="1890" spans="2:21" ht="15" customHeight="1" x14ac:dyDescent="0.3">
      <c r="B1890" s="70" t="str">
        <f t="shared" si="227"/>
        <v>!!!</v>
      </c>
      <c r="C1890" s="265" t="str">
        <f>IF(ISERROR(IF(LEN(E1890)&gt;0,VLOOKUP(TEXT($E1890,0),'Angaben Stationen'!$E$14:$J$213,5,0),"")),"?",IF(LEN(E1890)&gt;0,VLOOKUP(TEXT($E1890,0),'Angaben Stationen'!$E$14:$J$213,5,0),""))</f>
        <v/>
      </c>
      <c r="D1890" s="232" t="str">
        <f>IF(ISERROR(IF(LEN(E1890)&gt;0,VLOOKUP(TEXT($E1890,0),'Angaben Stationen'!$E$14:$J$213,6,0),"")),"STATION IST NICHT VORHANDEN",IF(LEN(E1890)&gt;0,VLOOKUP(TEXT($E1890,0),'Angaben Stationen'!$E$14:$J$213,6,0),""))</f>
        <v/>
      </c>
      <c r="E1890" s="287"/>
      <c r="F1890" s="234"/>
      <c r="G1890" s="234"/>
      <c r="H1890" s="263"/>
      <c r="I1890" s="169"/>
      <c r="K1890" s="445" t="str">
        <f t="shared" si="228"/>
        <v>Leer</v>
      </c>
      <c r="L1890" s="445" t="str">
        <f>VLOOKUP($D1890,{"29 - Psychiatrie (Erwachsene)","BGI";"297 - stationsäquivalente Behandlung in der Erwachsenenpsychiatrie (29)","BGI";"30 - Kinder- und Jugendpsychiatrie","BGII";"307 - stationsäquivalente Behandlung in der Kinder- und Jugendpsychiatrie (30)","BGII";"31 - Psychosomatik","BGI";"","Leer"},2,0)</f>
        <v>Leer</v>
      </c>
      <c r="M1890" s="445">
        <f t="shared" ref="M1890:M1953" si="233">IF(LEN(B1890)&gt;0,0,1)</f>
        <v>0</v>
      </c>
      <c r="N1890" s="445">
        <f t="shared" ref="N1890:N1953" si="234">IF(E1890&lt;&gt;"",1,0)</f>
        <v>0</v>
      </c>
      <c r="O1890" s="445">
        <f t="shared" si="229"/>
        <v>0</v>
      </c>
      <c r="P1890" s="445">
        <f t="shared" si="230"/>
        <v>0</v>
      </c>
      <c r="Q1890" s="445">
        <f t="shared" si="231"/>
        <v>0</v>
      </c>
      <c r="R1890" s="415" t="str">
        <f t="shared" si="232"/>
        <v>Leer</v>
      </c>
      <c r="S1890" s="445">
        <f>IF('Angaben KH-Standort'!D$29='A4'!D1890,IF('Angaben KH-Standort'!E$29="Ja",1,0),0)</f>
        <v>0</v>
      </c>
      <c r="T1890" s="445">
        <f>IF('Angaben KH-Standort'!D$30='A4'!D1890,IF('Angaben KH-Standort'!E$30="Ja",1,0),0)</f>
        <v>0</v>
      </c>
      <c r="U1890" s="445">
        <f>IF('Angaben KH-Standort'!D$31='A4'!D1890,IF('Angaben KH-Standort'!E$31="Ja",1,0),0)</f>
        <v>0</v>
      </c>
    </row>
    <row r="1891" spans="2:21" ht="15" customHeight="1" x14ac:dyDescent="0.3">
      <c r="B1891" s="70" t="str">
        <f t="shared" ref="B1891:B1954" si="235">IF(SUM(N1891:Q1891)&lt;4,"!!!","")</f>
        <v>!!!</v>
      </c>
      <c r="C1891" s="265" t="str">
        <f>IF(ISERROR(IF(LEN(E1891)&gt;0,VLOOKUP(TEXT($E1891,0),'Angaben Stationen'!$E$14:$J$213,5,0),"")),"?",IF(LEN(E1891)&gt;0,VLOOKUP(TEXT($E1891,0),'Angaben Stationen'!$E$14:$J$213,5,0),""))</f>
        <v/>
      </c>
      <c r="D1891" s="232" t="str">
        <f>IF(ISERROR(IF(LEN(E1891)&gt;0,VLOOKUP(TEXT($E1891,0),'Angaben Stationen'!$E$14:$J$213,6,0),"")),"STATION IST NICHT VORHANDEN",IF(LEN(E1891)&gt;0,VLOOKUP(TEXT($E1891,0),'Angaben Stationen'!$E$14:$J$213,6,0),""))</f>
        <v/>
      </c>
      <c r="E1891" s="287"/>
      <c r="F1891" s="234"/>
      <c r="G1891" s="234"/>
      <c r="H1891" s="263"/>
      <c r="I1891" s="169"/>
      <c r="K1891" s="445" t="str">
        <f t="shared" ref="K1891:K1954" si="236">IF($E1891&lt;&gt;"","Monat","Leer")</f>
        <v>Leer</v>
      </c>
      <c r="L1891" s="445" t="str">
        <f>VLOOKUP($D1891,{"29 - Psychiatrie (Erwachsene)","BGI";"297 - stationsäquivalente Behandlung in der Erwachsenenpsychiatrie (29)","BGI";"30 - Kinder- und Jugendpsychiatrie","BGII";"307 - stationsäquivalente Behandlung in der Kinder- und Jugendpsychiatrie (30)","BGII";"31 - Psychosomatik","BGI";"","Leer"},2,0)</f>
        <v>Leer</v>
      </c>
      <c r="M1891" s="445">
        <f t="shared" si="233"/>
        <v>0</v>
      </c>
      <c r="N1891" s="445">
        <f t="shared" si="234"/>
        <v>0</v>
      </c>
      <c r="O1891" s="445">
        <f t="shared" ref="O1891:O1954" si="237">IF(VALUE($F1891)&gt;0,1,0)</f>
        <v>0</v>
      </c>
      <c r="P1891" s="445">
        <f t="shared" ref="P1891:P1954" si="238">IF(LEN($G1891)&gt;0,1,0)</f>
        <v>0</v>
      </c>
      <c r="Q1891" s="445">
        <f t="shared" ref="Q1891:Q1954" si="239">IF(LEN($H1891)&gt;0,1,0)</f>
        <v>0</v>
      </c>
      <c r="R1891" s="415" t="str">
        <f t="shared" ref="R1891:R1954" si="240">IF(D1891&lt;&gt;"",IF(SUM(S1891:U1891)&gt;0,"Ja","Nein"),"Leer")</f>
        <v>Leer</v>
      </c>
      <c r="S1891" s="445">
        <f>IF('Angaben KH-Standort'!D$29='A4'!D1891,IF('Angaben KH-Standort'!E$29="Ja",1,0),0)</f>
        <v>0</v>
      </c>
      <c r="T1891" s="445">
        <f>IF('Angaben KH-Standort'!D$30='A4'!D1891,IF('Angaben KH-Standort'!E$30="Ja",1,0),0)</f>
        <v>0</v>
      </c>
      <c r="U1891" s="445">
        <f>IF('Angaben KH-Standort'!D$31='A4'!D1891,IF('Angaben KH-Standort'!E$31="Ja",1,0),0)</f>
        <v>0</v>
      </c>
    </row>
    <row r="1892" spans="2:21" ht="15" customHeight="1" x14ac:dyDescent="0.3">
      <c r="B1892" s="70" t="str">
        <f t="shared" si="235"/>
        <v>!!!</v>
      </c>
      <c r="C1892" s="265" t="str">
        <f>IF(ISERROR(IF(LEN(E1892)&gt;0,VLOOKUP(TEXT($E1892,0),'Angaben Stationen'!$E$14:$J$213,5,0),"")),"?",IF(LEN(E1892)&gt;0,VLOOKUP(TEXT($E1892,0),'Angaben Stationen'!$E$14:$J$213,5,0),""))</f>
        <v/>
      </c>
      <c r="D1892" s="232" t="str">
        <f>IF(ISERROR(IF(LEN(E1892)&gt;0,VLOOKUP(TEXT($E1892,0),'Angaben Stationen'!$E$14:$J$213,6,0),"")),"STATION IST NICHT VORHANDEN",IF(LEN(E1892)&gt;0,VLOOKUP(TEXT($E1892,0),'Angaben Stationen'!$E$14:$J$213,6,0),""))</f>
        <v/>
      </c>
      <c r="E1892" s="287"/>
      <c r="F1892" s="234"/>
      <c r="G1892" s="234"/>
      <c r="H1892" s="263"/>
      <c r="I1892" s="169"/>
      <c r="K1892" s="445" t="str">
        <f t="shared" si="236"/>
        <v>Leer</v>
      </c>
      <c r="L1892" s="445" t="str">
        <f>VLOOKUP($D1892,{"29 - Psychiatrie (Erwachsene)","BGI";"297 - stationsäquivalente Behandlung in der Erwachsenenpsychiatrie (29)","BGI";"30 - Kinder- und Jugendpsychiatrie","BGII";"307 - stationsäquivalente Behandlung in der Kinder- und Jugendpsychiatrie (30)","BGII";"31 - Psychosomatik","BGI";"","Leer"},2,0)</f>
        <v>Leer</v>
      </c>
      <c r="M1892" s="445">
        <f t="shared" si="233"/>
        <v>0</v>
      </c>
      <c r="N1892" s="445">
        <f t="shared" si="234"/>
        <v>0</v>
      </c>
      <c r="O1892" s="445">
        <f t="shared" si="237"/>
        <v>0</v>
      </c>
      <c r="P1892" s="445">
        <f t="shared" si="238"/>
        <v>0</v>
      </c>
      <c r="Q1892" s="445">
        <f t="shared" si="239"/>
        <v>0</v>
      </c>
      <c r="R1892" s="415" t="str">
        <f t="shared" si="240"/>
        <v>Leer</v>
      </c>
      <c r="S1892" s="445">
        <f>IF('Angaben KH-Standort'!D$29='A4'!D1892,IF('Angaben KH-Standort'!E$29="Ja",1,0),0)</f>
        <v>0</v>
      </c>
      <c r="T1892" s="445">
        <f>IF('Angaben KH-Standort'!D$30='A4'!D1892,IF('Angaben KH-Standort'!E$30="Ja",1,0),0)</f>
        <v>0</v>
      </c>
      <c r="U1892" s="445">
        <f>IF('Angaben KH-Standort'!D$31='A4'!D1892,IF('Angaben KH-Standort'!E$31="Ja",1,0),0)</f>
        <v>0</v>
      </c>
    </row>
    <row r="1893" spans="2:21" ht="15" customHeight="1" x14ac:dyDescent="0.3">
      <c r="B1893" s="70" t="str">
        <f t="shared" si="235"/>
        <v>!!!</v>
      </c>
      <c r="C1893" s="265" t="str">
        <f>IF(ISERROR(IF(LEN(E1893)&gt;0,VLOOKUP(TEXT($E1893,0),'Angaben Stationen'!$E$14:$J$213,5,0),"")),"?",IF(LEN(E1893)&gt;0,VLOOKUP(TEXT($E1893,0),'Angaben Stationen'!$E$14:$J$213,5,0),""))</f>
        <v/>
      </c>
      <c r="D1893" s="232" t="str">
        <f>IF(ISERROR(IF(LEN(E1893)&gt;0,VLOOKUP(TEXT($E1893,0),'Angaben Stationen'!$E$14:$J$213,6,0),"")),"STATION IST NICHT VORHANDEN",IF(LEN(E1893)&gt;0,VLOOKUP(TEXT($E1893,0),'Angaben Stationen'!$E$14:$J$213,6,0),""))</f>
        <v/>
      </c>
      <c r="E1893" s="287"/>
      <c r="F1893" s="234"/>
      <c r="G1893" s="234"/>
      <c r="H1893" s="263"/>
      <c r="I1893" s="169"/>
      <c r="K1893" s="445" t="str">
        <f t="shared" si="236"/>
        <v>Leer</v>
      </c>
      <c r="L1893" s="445" t="str">
        <f>VLOOKUP($D1893,{"29 - Psychiatrie (Erwachsene)","BGI";"297 - stationsäquivalente Behandlung in der Erwachsenenpsychiatrie (29)","BGI";"30 - Kinder- und Jugendpsychiatrie","BGII";"307 - stationsäquivalente Behandlung in der Kinder- und Jugendpsychiatrie (30)","BGII";"31 - Psychosomatik","BGI";"","Leer"},2,0)</f>
        <v>Leer</v>
      </c>
      <c r="M1893" s="445">
        <f t="shared" si="233"/>
        <v>0</v>
      </c>
      <c r="N1893" s="445">
        <f t="shared" si="234"/>
        <v>0</v>
      </c>
      <c r="O1893" s="445">
        <f t="shared" si="237"/>
        <v>0</v>
      </c>
      <c r="P1893" s="445">
        <f t="shared" si="238"/>
        <v>0</v>
      </c>
      <c r="Q1893" s="445">
        <f t="shared" si="239"/>
        <v>0</v>
      </c>
      <c r="R1893" s="415" t="str">
        <f t="shared" si="240"/>
        <v>Leer</v>
      </c>
      <c r="S1893" s="445">
        <f>IF('Angaben KH-Standort'!D$29='A4'!D1893,IF('Angaben KH-Standort'!E$29="Ja",1,0),0)</f>
        <v>0</v>
      </c>
      <c r="T1893" s="445">
        <f>IF('Angaben KH-Standort'!D$30='A4'!D1893,IF('Angaben KH-Standort'!E$30="Ja",1,0),0)</f>
        <v>0</v>
      </c>
      <c r="U1893" s="445">
        <f>IF('Angaben KH-Standort'!D$31='A4'!D1893,IF('Angaben KH-Standort'!E$31="Ja",1,0),0)</f>
        <v>0</v>
      </c>
    </row>
    <row r="1894" spans="2:21" ht="15" customHeight="1" x14ac:dyDescent="0.3">
      <c r="B1894" s="70" t="str">
        <f t="shared" si="235"/>
        <v>!!!</v>
      </c>
      <c r="C1894" s="265" t="str">
        <f>IF(ISERROR(IF(LEN(E1894)&gt;0,VLOOKUP(TEXT($E1894,0),'Angaben Stationen'!$E$14:$J$213,5,0),"")),"?",IF(LEN(E1894)&gt;0,VLOOKUP(TEXT($E1894,0),'Angaben Stationen'!$E$14:$J$213,5,0),""))</f>
        <v/>
      </c>
      <c r="D1894" s="232" t="str">
        <f>IF(ISERROR(IF(LEN(E1894)&gt;0,VLOOKUP(TEXT($E1894,0),'Angaben Stationen'!$E$14:$J$213,6,0),"")),"STATION IST NICHT VORHANDEN",IF(LEN(E1894)&gt;0,VLOOKUP(TEXT($E1894,0),'Angaben Stationen'!$E$14:$J$213,6,0),""))</f>
        <v/>
      </c>
      <c r="E1894" s="287"/>
      <c r="F1894" s="234"/>
      <c r="G1894" s="234"/>
      <c r="H1894" s="263"/>
      <c r="I1894" s="169"/>
      <c r="K1894" s="445" t="str">
        <f t="shared" si="236"/>
        <v>Leer</v>
      </c>
      <c r="L1894" s="445" t="str">
        <f>VLOOKUP($D1894,{"29 - Psychiatrie (Erwachsene)","BGI";"297 - stationsäquivalente Behandlung in der Erwachsenenpsychiatrie (29)","BGI";"30 - Kinder- und Jugendpsychiatrie","BGII";"307 - stationsäquivalente Behandlung in der Kinder- und Jugendpsychiatrie (30)","BGII";"31 - Psychosomatik","BGI";"","Leer"},2,0)</f>
        <v>Leer</v>
      </c>
      <c r="M1894" s="445">
        <f t="shared" si="233"/>
        <v>0</v>
      </c>
      <c r="N1894" s="445">
        <f t="shared" si="234"/>
        <v>0</v>
      </c>
      <c r="O1894" s="445">
        <f t="shared" si="237"/>
        <v>0</v>
      </c>
      <c r="P1894" s="445">
        <f t="shared" si="238"/>
        <v>0</v>
      </c>
      <c r="Q1894" s="445">
        <f t="shared" si="239"/>
        <v>0</v>
      </c>
      <c r="R1894" s="415" t="str">
        <f t="shared" si="240"/>
        <v>Leer</v>
      </c>
      <c r="S1894" s="445">
        <f>IF('Angaben KH-Standort'!D$29='A4'!D1894,IF('Angaben KH-Standort'!E$29="Ja",1,0),0)</f>
        <v>0</v>
      </c>
      <c r="T1894" s="445">
        <f>IF('Angaben KH-Standort'!D$30='A4'!D1894,IF('Angaben KH-Standort'!E$30="Ja",1,0),0)</f>
        <v>0</v>
      </c>
      <c r="U1894" s="445">
        <f>IF('Angaben KH-Standort'!D$31='A4'!D1894,IF('Angaben KH-Standort'!E$31="Ja",1,0),0)</f>
        <v>0</v>
      </c>
    </row>
    <row r="1895" spans="2:21" ht="15" customHeight="1" x14ac:dyDescent="0.3">
      <c r="B1895" s="70" t="str">
        <f t="shared" si="235"/>
        <v>!!!</v>
      </c>
      <c r="C1895" s="265" t="str">
        <f>IF(ISERROR(IF(LEN(E1895)&gt;0,VLOOKUP(TEXT($E1895,0),'Angaben Stationen'!$E$14:$J$213,5,0),"")),"?",IF(LEN(E1895)&gt;0,VLOOKUP(TEXT($E1895,0),'Angaben Stationen'!$E$14:$J$213,5,0),""))</f>
        <v/>
      </c>
      <c r="D1895" s="232" t="str">
        <f>IF(ISERROR(IF(LEN(E1895)&gt;0,VLOOKUP(TEXT($E1895,0),'Angaben Stationen'!$E$14:$J$213,6,0),"")),"STATION IST NICHT VORHANDEN",IF(LEN(E1895)&gt;0,VLOOKUP(TEXT($E1895,0),'Angaben Stationen'!$E$14:$J$213,6,0),""))</f>
        <v/>
      </c>
      <c r="E1895" s="287"/>
      <c r="F1895" s="234"/>
      <c r="G1895" s="234"/>
      <c r="H1895" s="263"/>
      <c r="I1895" s="169"/>
      <c r="K1895" s="445" t="str">
        <f t="shared" si="236"/>
        <v>Leer</v>
      </c>
      <c r="L1895" s="445" t="str">
        <f>VLOOKUP($D1895,{"29 - Psychiatrie (Erwachsene)","BGI";"297 - stationsäquivalente Behandlung in der Erwachsenenpsychiatrie (29)","BGI";"30 - Kinder- und Jugendpsychiatrie","BGII";"307 - stationsäquivalente Behandlung in der Kinder- und Jugendpsychiatrie (30)","BGII";"31 - Psychosomatik","BGI";"","Leer"},2,0)</f>
        <v>Leer</v>
      </c>
      <c r="M1895" s="445">
        <f t="shared" si="233"/>
        <v>0</v>
      </c>
      <c r="N1895" s="445">
        <f t="shared" si="234"/>
        <v>0</v>
      </c>
      <c r="O1895" s="445">
        <f t="shared" si="237"/>
        <v>0</v>
      </c>
      <c r="P1895" s="445">
        <f t="shared" si="238"/>
        <v>0</v>
      </c>
      <c r="Q1895" s="445">
        <f t="shared" si="239"/>
        <v>0</v>
      </c>
      <c r="R1895" s="415" t="str">
        <f t="shared" si="240"/>
        <v>Leer</v>
      </c>
      <c r="S1895" s="445">
        <f>IF('Angaben KH-Standort'!D$29='A4'!D1895,IF('Angaben KH-Standort'!E$29="Ja",1,0),0)</f>
        <v>0</v>
      </c>
      <c r="T1895" s="445">
        <f>IF('Angaben KH-Standort'!D$30='A4'!D1895,IF('Angaben KH-Standort'!E$30="Ja",1,0),0)</f>
        <v>0</v>
      </c>
      <c r="U1895" s="445">
        <f>IF('Angaben KH-Standort'!D$31='A4'!D1895,IF('Angaben KH-Standort'!E$31="Ja",1,0),0)</f>
        <v>0</v>
      </c>
    </row>
    <row r="1896" spans="2:21" ht="15" customHeight="1" x14ac:dyDescent="0.3">
      <c r="B1896" s="70" t="str">
        <f t="shared" si="235"/>
        <v>!!!</v>
      </c>
      <c r="C1896" s="265" t="str">
        <f>IF(ISERROR(IF(LEN(E1896)&gt;0,VLOOKUP(TEXT($E1896,0),'Angaben Stationen'!$E$14:$J$213,5,0),"")),"?",IF(LEN(E1896)&gt;0,VLOOKUP(TEXT($E1896,0),'Angaben Stationen'!$E$14:$J$213,5,0),""))</f>
        <v/>
      </c>
      <c r="D1896" s="232" t="str">
        <f>IF(ISERROR(IF(LEN(E1896)&gt;0,VLOOKUP(TEXT($E1896,0),'Angaben Stationen'!$E$14:$J$213,6,0),"")),"STATION IST NICHT VORHANDEN",IF(LEN(E1896)&gt;0,VLOOKUP(TEXT($E1896,0),'Angaben Stationen'!$E$14:$J$213,6,0),""))</f>
        <v/>
      </c>
      <c r="E1896" s="287"/>
      <c r="F1896" s="234"/>
      <c r="G1896" s="234"/>
      <c r="H1896" s="263"/>
      <c r="I1896" s="169"/>
      <c r="K1896" s="445" t="str">
        <f t="shared" si="236"/>
        <v>Leer</v>
      </c>
      <c r="L1896" s="445" t="str">
        <f>VLOOKUP($D1896,{"29 - Psychiatrie (Erwachsene)","BGI";"297 - stationsäquivalente Behandlung in der Erwachsenenpsychiatrie (29)","BGI";"30 - Kinder- und Jugendpsychiatrie","BGII";"307 - stationsäquivalente Behandlung in der Kinder- und Jugendpsychiatrie (30)","BGII";"31 - Psychosomatik","BGI";"","Leer"},2,0)</f>
        <v>Leer</v>
      </c>
      <c r="M1896" s="445">
        <f t="shared" si="233"/>
        <v>0</v>
      </c>
      <c r="N1896" s="445">
        <f t="shared" si="234"/>
        <v>0</v>
      </c>
      <c r="O1896" s="445">
        <f t="shared" si="237"/>
        <v>0</v>
      </c>
      <c r="P1896" s="445">
        <f t="shared" si="238"/>
        <v>0</v>
      </c>
      <c r="Q1896" s="445">
        <f t="shared" si="239"/>
        <v>0</v>
      </c>
      <c r="R1896" s="415" t="str">
        <f t="shared" si="240"/>
        <v>Leer</v>
      </c>
      <c r="S1896" s="445">
        <f>IF('Angaben KH-Standort'!D$29='A4'!D1896,IF('Angaben KH-Standort'!E$29="Ja",1,0),0)</f>
        <v>0</v>
      </c>
      <c r="T1896" s="445">
        <f>IF('Angaben KH-Standort'!D$30='A4'!D1896,IF('Angaben KH-Standort'!E$30="Ja",1,0),0)</f>
        <v>0</v>
      </c>
      <c r="U1896" s="445">
        <f>IF('Angaben KH-Standort'!D$31='A4'!D1896,IF('Angaben KH-Standort'!E$31="Ja",1,0),0)</f>
        <v>0</v>
      </c>
    </row>
    <row r="1897" spans="2:21" ht="15" customHeight="1" x14ac:dyDescent="0.3">
      <c r="B1897" s="70" t="str">
        <f t="shared" si="235"/>
        <v>!!!</v>
      </c>
      <c r="C1897" s="265" t="str">
        <f>IF(ISERROR(IF(LEN(E1897)&gt;0,VLOOKUP(TEXT($E1897,0),'Angaben Stationen'!$E$14:$J$213,5,0),"")),"?",IF(LEN(E1897)&gt;0,VLOOKUP(TEXT($E1897,0),'Angaben Stationen'!$E$14:$J$213,5,0),""))</f>
        <v/>
      </c>
      <c r="D1897" s="232" t="str">
        <f>IF(ISERROR(IF(LEN(E1897)&gt;0,VLOOKUP(TEXT($E1897,0),'Angaben Stationen'!$E$14:$J$213,6,0),"")),"STATION IST NICHT VORHANDEN",IF(LEN(E1897)&gt;0,VLOOKUP(TEXT($E1897,0),'Angaben Stationen'!$E$14:$J$213,6,0),""))</f>
        <v/>
      </c>
      <c r="E1897" s="287"/>
      <c r="F1897" s="234"/>
      <c r="G1897" s="234"/>
      <c r="H1897" s="263"/>
      <c r="I1897" s="169"/>
      <c r="K1897" s="445" t="str">
        <f t="shared" si="236"/>
        <v>Leer</v>
      </c>
      <c r="L1897" s="445" t="str">
        <f>VLOOKUP($D1897,{"29 - Psychiatrie (Erwachsene)","BGI";"297 - stationsäquivalente Behandlung in der Erwachsenenpsychiatrie (29)","BGI";"30 - Kinder- und Jugendpsychiatrie","BGII";"307 - stationsäquivalente Behandlung in der Kinder- und Jugendpsychiatrie (30)","BGII";"31 - Psychosomatik","BGI";"","Leer"},2,0)</f>
        <v>Leer</v>
      </c>
      <c r="M1897" s="445">
        <f t="shared" si="233"/>
        <v>0</v>
      </c>
      <c r="N1897" s="445">
        <f t="shared" si="234"/>
        <v>0</v>
      </c>
      <c r="O1897" s="445">
        <f t="shared" si="237"/>
        <v>0</v>
      </c>
      <c r="P1897" s="445">
        <f t="shared" si="238"/>
        <v>0</v>
      </c>
      <c r="Q1897" s="445">
        <f t="shared" si="239"/>
        <v>0</v>
      </c>
      <c r="R1897" s="415" t="str">
        <f t="shared" si="240"/>
        <v>Leer</v>
      </c>
      <c r="S1897" s="445">
        <f>IF('Angaben KH-Standort'!D$29='A4'!D1897,IF('Angaben KH-Standort'!E$29="Ja",1,0),0)</f>
        <v>0</v>
      </c>
      <c r="T1897" s="445">
        <f>IF('Angaben KH-Standort'!D$30='A4'!D1897,IF('Angaben KH-Standort'!E$30="Ja",1,0),0)</f>
        <v>0</v>
      </c>
      <c r="U1897" s="445">
        <f>IF('Angaben KH-Standort'!D$31='A4'!D1897,IF('Angaben KH-Standort'!E$31="Ja",1,0),0)</f>
        <v>0</v>
      </c>
    </row>
    <row r="1898" spans="2:21" ht="15" customHeight="1" x14ac:dyDescent="0.3">
      <c r="B1898" s="70" t="str">
        <f t="shared" si="235"/>
        <v>!!!</v>
      </c>
      <c r="C1898" s="265" t="str">
        <f>IF(ISERROR(IF(LEN(E1898)&gt;0,VLOOKUP(TEXT($E1898,0),'Angaben Stationen'!$E$14:$J$213,5,0),"")),"?",IF(LEN(E1898)&gt;0,VLOOKUP(TEXT($E1898,0),'Angaben Stationen'!$E$14:$J$213,5,0),""))</f>
        <v/>
      </c>
      <c r="D1898" s="232" t="str">
        <f>IF(ISERROR(IF(LEN(E1898)&gt;0,VLOOKUP(TEXT($E1898,0),'Angaben Stationen'!$E$14:$J$213,6,0),"")),"STATION IST NICHT VORHANDEN",IF(LEN(E1898)&gt;0,VLOOKUP(TEXT($E1898,0),'Angaben Stationen'!$E$14:$J$213,6,0),""))</f>
        <v/>
      </c>
      <c r="E1898" s="287"/>
      <c r="F1898" s="234"/>
      <c r="G1898" s="234"/>
      <c r="H1898" s="263"/>
      <c r="I1898" s="169"/>
      <c r="K1898" s="445" t="str">
        <f t="shared" si="236"/>
        <v>Leer</v>
      </c>
      <c r="L1898" s="445" t="str">
        <f>VLOOKUP($D1898,{"29 - Psychiatrie (Erwachsene)","BGI";"297 - stationsäquivalente Behandlung in der Erwachsenenpsychiatrie (29)","BGI";"30 - Kinder- und Jugendpsychiatrie","BGII";"307 - stationsäquivalente Behandlung in der Kinder- und Jugendpsychiatrie (30)","BGII";"31 - Psychosomatik","BGI";"","Leer"},2,0)</f>
        <v>Leer</v>
      </c>
      <c r="M1898" s="445">
        <f t="shared" si="233"/>
        <v>0</v>
      </c>
      <c r="N1898" s="445">
        <f t="shared" si="234"/>
        <v>0</v>
      </c>
      <c r="O1898" s="445">
        <f t="shared" si="237"/>
        <v>0</v>
      </c>
      <c r="P1898" s="445">
        <f t="shared" si="238"/>
        <v>0</v>
      </c>
      <c r="Q1898" s="445">
        <f t="shared" si="239"/>
        <v>0</v>
      </c>
      <c r="R1898" s="415" t="str">
        <f t="shared" si="240"/>
        <v>Leer</v>
      </c>
      <c r="S1898" s="445">
        <f>IF('Angaben KH-Standort'!D$29='A4'!D1898,IF('Angaben KH-Standort'!E$29="Ja",1,0),0)</f>
        <v>0</v>
      </c>
      <c r="T1898" s="445">
        <f>IF('Angaben KH-Standort'!D$30='A4'!D1898,IF('Angaben KH-Standort'!E$30="Ja",1,0),0)</f>
        <v>0</v>
      </c>
      <c r="U1898" s="445">
        <f>IF('Angaben KH-Standort'!D$31='A4'!D1898,IF('Angaben KH-Standort'!E$31="Ja",1,0),0)</f>
        <v>0</v>
      </c>
    </row>
    <row r="1899" spans="2:21" ht="15" customHeight="1" x14ac:dyDescent="0.3">
      <c r="B1899" s="70" t="str">
        <f t="shared" si="235"/>
        <v>!!!</v>
      </c>
      <c r="C1899" s="265" t="str">
        <f>IF(ISERROR(IF(LEN(E1899)&gt;0,VLOOKUP(TEXT($E1899,0),'Angaben Stationen'!$E$14:$J$213,5,0),"")),"?",IF(LEN(E1899)&gt;0,VLOOKUP(TEXT($E1899,0),'Angaben Stationen'!$E$14:$J$213,5,0),""))</f>
        <v/>
      </c>
      <c r="D1899" s="232" t="str">
        <f>IF(ISERROR(IF(LEN(E1899)&gt;0,VLOOKUP(TEXT($E1899,0),'Angaben Stationen'!$E$14:$J$213,6,0),"")),"STATION IST NICHT VORHANDEN",IF(LEN(E1899)&gt;0,VLOOKUP(TEXT($E1899,0),'Angaben Stationen'!$E$14:$J$213,6,0),""))</f>
        <v/>
      </c>
      <c r="E1899" s="287"/>
      <c r="F1899" s="234"/>
      <c r="G1899" s="234"/>
      <c r="H1899" s="263"/>
      <c r="I1899" s="169"/>
      <c r="K1899" s="445" t="str">
        <f t="shared" si="236"/>
        <v>Leer</v>
      </c>
      <c r="L1899" s="445" t="str">
        <f>VLOOKUP($D1899,{"29 - Psychiatrie (Erwachsene)","BGI";"297 - stationsäquivalente Behandlung in der Erwachsenenpsychiatrie (29)","BGI";"30 - Kinder- und Jugendpsychiatrie","BGII";"307 - stationsäquivalente Behandlung in der Kinder- und Jugendpsychiatrie (30)","BGII";"31 - Psychosomatik","BGI";"","Leer"},2,0)</f>
        <v>Leer</v>
      </c>
      <c r="M1899" s="445">
        <f t="shared" si="233"/>
        <v>0</v>
      </c>
      <c r="N1899" s="445">
        <f t="shared" si="234"/>
        <v>0</v>
      </c>
      <c r="O1899" s="445">
        <f t="shared" si="237"/>
        <v>0</v>
      </c>
      <c r="P1899" s="445">
        <f t="shared" si="238"/>
        <v>0</v>
      </c>
      <c r="Q1899" s="445">
        <f t="shared" si="239"/>
        <v>0</v>
      </c>
      <c r="R1899" s="415" t="str">
        <f t="shared" si="240"/>
        <v>Leer</v>
      </c>
      <c r="S1899" s="445">
        <f>IF('Angaben KH-Standort'!D$29='A4'!D1899,IF('Angaben KH-Standort'!E$29="Ja",1,0),0)</f>
        <v>0</v>
      </c>
      <c r="T1899" s="445">
        <f>IF('Angaben KH-Standort'!D$30='A4'!D1899,IF('Angaben KH-Standort'!E$30="Ja",1,0),0)</f>
        <v>0</v>
      </c>
      <c r="U1899" s="445">
        <f>IF('Angaben KH-Standort'!D$31='A4'!D1899,IF('Angaben KH-Standort'!E$31="Ja",1,0),0)</f>
        <v>0</v>
      </c>
    </row>
    <row r="1900" spans="2:21" ht="15" customHeight="1" x14ac:dyDescent="0.3">
      <c r="B1900" s="70" t="str">
        <f t="shared" si="235"/>
        <v>!!!</v>
      </c>
      <c r="C1900" s="265" t="str">
        <f>IF(ISERROR(IF(LEN(E1900)&gt;0,VLOOKUP(TEXT($E1900,0),'Angaben Stationen'!$E$14:$J$213,5,0),"")),"?",IF(LEN(E1900)&gt;0,VLOOKUP(TEXT($E1900,0),'Angaben Stationen'!$E$14:$J$213,5,0),""))</f>
        <v/>
      </c>
      <c r="D1900" s="232" t="str">
        <f>IF(ISERROR(IF(LEN(E1900)&gt;0,VLOOKUP(TEXT($E1900,0),'Angaben Stationen'!$E$14:$J$213,6,0),"")),"STATION IST NICHT VORHANDEN",IF(LEN(E1900)&gt;0,VLOOKUP(TEXT($E1900,0),'Angaben Stationen'!$E$14:$J$213,6,0),""))</f>
        <v/>
      </c>
      <c r="E1900" s="287"/>
      <c r="F1900" s="234"/>
      <c r="G1900" s="234"/>
      <c r="H1900" s="263"/>
      <c r="I1900" s="169"/>
      <c r="K1900" s="445" t="str">
        <f t="shared" si="236"/>
        <v>Leer</v>
      </c>
      <c r="L1900" s="445" t="str">
        <f>VLOOKUP($D1900,{"29 - Psychiatrie (Erwachsene)","BGI";"297 - stationsäquivalente Behandlung in der Erwachsenenpsychiatrie (29)","BGI";"30 - Kinder- und Jugendpsychiatrie","BGII";"307 - stationsäquivalente Behandlung in der Kinder- und Jugendpsychiatrie (30)","BGII";"31 - Psychosomatik","BGI";"","Leer"},2,0)</f>
        <v>Leer</v>
      </c>
      <c r="M1900" s="445">
        <f t="shared" si="233"/>
        <v>0</v>
      </c>
      <c r="N1900" s="445">
        <f t="shared" si="234"/>
        <v>0</v>
      </c>
      <c r="O1900" s="445">
        <f t="shared" si="237"/>
        <v>0</v>
      </c>
      <c r="P1900" s="445">
        <f t="shared" si="238"/>
        <v>0</v>
      </c>
      <c r="Q1900" s="445">
        <f t="shared" si="239"/>
        <v>0</v>
      </c>
      <c r="R1900" s="415" t="str">
        <f t="shared" si="240"/>
        <v>Leer</v>
      </c>
      <c r="S1900" s="445">
        <f>IF('Angaben KH-Standort'!D$29='A4'!D1900,IF('Angaben KH-Standort'!E$29="Ja",1,0),0)</f>
        <v>0</v>
      </c>
      <c r="T1900" s="445">
        <f>IF('Angaben KH-Standort'!D$30='A4'!D1900,IF('Angaben KH-Standort'!E$30="Ja",1,0),0)</f>
        <v>0</v>
      </c>
      <c r="U1900" s="445">
        <f>IF('Angaben KH-Standort'!D$31='A4'!D1900,IF('Angaben KH-Standort'!E$31="Ja",1,0),0)</f>
        <v>0</v>
      </c>
    </row>
    <row r="1901" spans="2:21" ht="15" customHeight="1" x14ac:dyDescent="0.3">
      <c r="B1901" s="70" t="str">
        <f t="shared" si="235"/>
        <v>!!!</v>
      </c>
      <c r="C1901" s="265" t="str">
        <f>IF(ISERROR(IF(LEN(E1901)&gt;0,VLOOKUP(TEXT($E1901,0),'Angaben Stationen'!$E$14:$J$213,5,0),"")),"?",IF(LEN(E1901)&gt;0,VLOOKUP(TEXT($E1901,0),'Angaben Stationen'!$E$14:$J$213,5,0),""))</f>
        <v/>
      </c>
      <c r="D1901" s="232" t="str">
        <f>IF(ISERROR(IF(LEN(E1901)&gt;0,VLOOKUP(TEXT($E1901,0),'Angaben Stationen'!$E$14:$J$213,6,0),"")),"STATION IST NICHT VORHANDEN",IF(LEN(E1901)&gt;0,VLOOKUP(TEXT($E1901,0),'Angaben Stationen'!$E$14:$J$213,6,0),""))</f>
        <v/>
      </c>
      <c r="E1901" s="287"/>
      <c r="F1901" s="234"/>
      <c r="G1901" s="234"/>
      <c r="H1901" s="263"/>
      <c r="I1901" s="169"/>
      <c r="K1901" s="445" t="str">
        <f t="shared" si="236"/>
        <v>Leer</v>
      </c>
      <c r="L1901" s="445" t="str">
        <f>VLOOKUP($D1901,{"29 - Psychiatrie (Erwachsene)","BGI";"297 - stationsäquivalente Behandlung in der Erwachsenenpsychiatrie (29)","BGI";"30 - Kinder- und Jugendpsychiatrie","BGII";"307 - stationsäquivalente Behandlung in der Kinder- und Jugendpsychiatrie (30)","BGII";"31 - Psychosomatik","BGI";"","Leer"},2,0)</f>
        <v>Leer</v>
      </c>
      <c r="M1901" s="445">
        <f t="shared" si="233"/>
        <v>0</v>
      </c>
      <c r="N1901" s="445">
        <f t="shared" si="234"/>
        <v>0</v>
      </c>
      <c r="O1901" s="445">
        <f t="shared" si="237"/>
        <v>0</v>
      </c>
      <c r="P1901" s="445">
        <f t="shared" si="238"/>
        <v>0</v>
      </c>
      <c r="Q1901" s="445">
        <f t="shared" si="239"/>
        <v>0</v>
      </c>
      <c r="R1901" s="415" t="str">
        <f t="shared" si="240"/>
        <v>Leer</v>
      </c>
      <c r="S1901" s="445">
        <f>IF('Angaben KH-Standort'!D$29='A4'!D1901,IF('Angaben KH-Standort'!E$29="Ja",1,0),0)</f>
        <v>0</v>
      </c>
      <c r="T1901" s="445">
        <f>IF('Angaben KH-Standort'!D$30='A4'!D1901,IF('Angaben KH-Standort'!E$30="Ja",1,0),0)</f>
        <v>0</v>
      </c>
      <c r="U1901" s="445">
        <f>IF('Angaben KH-Standort'!D$31='A4'!D1901,IF('Angaben KH-Standort'!E$31="Ja",1,0),0)</f>
        <v>0</v>
      </c>
    </row>
    <row r="1902" spans="2:21" ht="15" customHeight="1" x14ac:dyDescent="0.3">
      <c r="B1902" s="70" t="str">
        <f t="shared" si="235"/>
        <v>!!!</v>
      </c>
      <c r="C1902" s="265" t="str">
        <f>IF(ISERROR(IF(LEN(E1902)&gt;0,VLOOKUP(TEXT($E1902,0),'Angaben Stationen'!$E$14:$J$213,5,0),"")),"?",IF(LEN(E1902)&gt;0,VLOOKUP(TEXT($E1902,0),'Angaben Stationen'!$E$14:$J$213,5,0),""))</f>
        <v/>
      </c>
      <c r="D1902" s="232" t="str">
        <f>IF(ISERROR(IF(LEN(E1902)&gt;0,VLOOKUP(TEXT($E1902,0),'Angaben Stationen'!$E$14:$J$213,6,0),"")),"STATION IST NICHT VORHANDEN",IF(LEN(E1902)&gt;0,VLOOKUP(TEXT($E1902,0),'Angaben Stationen'!$E$14:$J$213,6,0),""))</f>
        <v/>
      </c>
      <c r="E1902" s="287"/>
      <c r="F1902" s="234"/>
      <c r="G1902" s="234"/>
      <c r="H1902" s="263"/>
      <c r="I1902" s="169"/>
      <c r="K1902" s="445" t="str">
        <f t="shared" si="236"/>
        <v>Leer</v>
      </c>
      <c r="L1902" s="445" t="str">
        <f>VLOOKUP($D1902,{"29 - Psychiatrie (Erwachsene)","BGI";"297 - stationsäquivalente Behandlung in der Erwachsenenpsychiatrie (29)","BGI";"30 - Kinder- und Jugendpsychiatrie","BGII";"307 - stationsäquivalente Behandlung in der Kinder- und Jugendpsychiatrie (30)","BGII";"31 - Psychosomatik","BGI";"","Leer"},2,0)</f>
        <v>Leer</v>
      </c>
      <c r="M1902" s="445">
        <f t="shared" si="233"/>
        <v>0</v>
      </c>
      <c r="N1902" s="445">
        <f t="shared" si="234"/>
        <v>0</v>
      </c>
      <c r="O1902" s="445">
        <f t="shared" si="237"/>
        <v>0</v>
      </c>
      <c r="P1902" s="445">
        <f t="shared" si="238"/>
        <v>0</v>
      </c>
      <c r="Q1902" s="445">
        <f t="shared" si="239"/>
        <v>0</v>
      </c>
      <c r="R1902" s="415" t="str">
        <f t="shared" si="240"/>
        <v>Leer</v>
      </c>
      <c r="S1902" s="445">
        <f>IF('Angaben KH-Standort'!D$29='A4'!D1902,IF('Angaben KH-Standort'!E$29="Ja",1,0),0)</f>
        <v>0</v>
      </c>
      <c r="T1902" s="445">
        <f>IF('Angaben KH-Standort'!D$30='A4'!D1902,IF('Angaben KH-Standort'!E$30="Ja",1,0),0)</f>
        <v>0</v>
      </c>
      <c r="U1902" s="445">
        <f>IF('Angaben KH-Standort'!D$31='A4'!D1902,IF('Angaben KH-Standort'!E$31="Ja",1,0),0)</f>
        <v>0</v>
      </c>
    </row>
    <row r="1903" spans="2:21" ht="15" customHeight="1" x14ac:dyDescent="0.3">
      <c r="B1903" s="70" t="str">
        <f t="shared" si="235"/>
        <v>!!!</v>
      </c>
      <c r="C1903" s="265" t="str">
        <f>IF(ISERROR(IF(LEN(E1903)&gt;0,VLOOKUP(TEXT($E1903,0),'Angaben Stationen'!$E$14:$J$213,5,0),"")),"?",IF(LEN(E1903)&gt;0,VLOOKUP(TEXT($E1903,0),'Angaben Stationen'!$E$14:$J$213,5,0),""))</f>
        <v/>
      </c>
      <c r="D1903" s="232" t="str">
        <f>IF(ISERROR(IF(LEN(E1903)&gt;0,VLOOKUP(TEXT($E1903,0),'Angaben Stationen'!$E$14:$J$213,6,0),"")),"STATION IST NICHT VORHANDEN",IF(LEN(E1903)&gt;0,VLOOKUP(TEXT($E1903,0),'Angaben Stationen'!$E$14:$J$213,6,0),""))</f>
        <v/>
      </c>
      <c r="E1903" s="287"/>
      <c r="F1903" s="234"/>
      <c r="G1903" s="234"/>
      <c r="H1903" s="263"/>
      <c r="I1903" s="169"/>
      <c r="K1903" s="445" t="str">
        <f t="shared" si="236"/>
        <v>Leer</v>
      </c>
      <c r="L1903" s="445" t="str">
        <f>VLOOKUP($D1903,{"29 - Psychiatrie (Erwachsene)","BGI";"297 - stationsäquivalente Behandlung in der Erwachsenenpsychiatrie (29)","BGI";"30 - Kinder- und Jugendpsychiatrie","BGII";"307 - stationsäquivalente Behandlung in der Kinder- und Jugendpsychiatrie (30)","BGII";"31 - Psychosomatik","BGI";"","Leer"},2,0)</f>
        <v>Leer</v>
      </c>
      <c r="M1903" s="445">
        <f t="shared" si="233"/>
        <v>0</v>
      </c>
      <c r="N1903" s="445">
        <f t="shared" si="234"/>
        <v>0</v>
      </c>
      <c r="O1903" s="445">
        <f t="shared" si="237"/>
        <v>0</v>
      </c>
      <c r="P1903" s="445">
        <f t="shared" si="238"/>
        <v>0</v>
      </c>
      <c r="Q1903" s="445">
        <f t="shared" si="239"/>
        <v>0</v>
      </c>
      <c r="R1903" s="415" t="str">
        <f t="shared" si="240"/>
        <v>Leer</v>
      </c>
      <c r="S1903" s="445">
        <f>IF('Angaben KH-Standort'!D$29='A4'!D1903,IF('Angaben KH-Standort'!E$29="Ja",1,0),0)</f>
        <v>0</v>
      </c>
      <c r="T1903" s="445">
        <f>IF('Angaben KH-Standort'!D$30='A4'!D1903,IF('Angaben KH-Standort'!E$30="Ja",1,0),0)</f>
        <v>0</v>
      </c>
      <c r="U1903" s="445">
        <f>IF('Angaben KH-Standort'!D$31='A4'!D1903,IF('Angaben KH-Standort'!E$31="Ja",1,0),0)</f>
        <v>0</v>
      </c>
    </row>
    <row r="1904" spans="2:21" ht="15" customHeight="1" x14ac:dyDescent="0.3">
      <c r="B1904" s="70" t="str">
        <f t="shared" si="235"/>
        <v>!!!</v>
      </c>
      <c r="C1904" s="265" t="str">
        <f>IF(ISERROR(IF(LEN(E1904)&gt;0,VLOOKUP(TEXT($E1904,0),'Angaben Stationen'!$E$14:$J$213,5,0),"")),"?",IF(LEN(E1904)&gt;0,VLOOKUP(TEXT($E1904,0),'Angaben Stationen'!$E$14:$J$213,5,0),""))</f>
        <v/>
      </c>
      <c r="D1904" s="232" t="str">
        <f>IF(ISERROR(IF(LEN(E1904)&gt;0,VLOOKUP(TEXT($E1904,0),'Angaben Stationen'!$E$14:$J$213,6,0),"")),"STATION IST NICHT VORHANDEN",IF(LEN(E1904)&gt;0,VLOOKUP(TEXT($E1904,0),'Angaben Stationen'!$E$14:$J$213,6,0),""))</f>
        <v/>
      </c>
      <c r="E1904" s="287"/>
      <c r="F1904" s="234"/>
      <c r="G1904" s="234"/>
      <c r="H1904" s="263"/>
      <c r="I1904" s="169"/>
      <c r="K1904" s="445" t="str">
        <f t="shared" si="236"/>
        <v>Leer</v>
      </c>
      <c r="L1904" s="445" t="str">
        <f>VLOOKUP($D1904,{"29 - Psychiatrie (Erwachsene)","BGI";"297 - stationsäquivalente Behandlung in der Erwachsenenpsychiatrie (29)","BGI";"30 - Kinder- und Jugendpsychiatrie","BGII";"307 - stationsäquivalente Behandlung in der Kinder- und Jugendpsychiatrie (30)","BGII";"31 - Psychosomatik","BGI";"","Leer"},2,0)</f>
        <v>Leer</v>
      </c>
      <c r="M1904" s="445">
        <f t="shared" si="233"/>
        <v>0</v>
      </c>
      <c r="N1904" s="445">
        <f t="shared" si="234"/>
        <v>0</v>
      </c>
      <c r="O1904" s="445">
        <f t="shared" si="237"/>
        <v>0</v>
      </c>
      <c r="P1904" s="445">
        <f t="shared" si="238"/>
        <v>0</v>
      </c>
      <c r="Q1904" s="445">
        <f t="shared" si="239"/>
        <v>0</v>
      </c>
      <c r="R1904" s="415" t="str">
        <f t="shared" si="240"/>
        <v>Leer</v>
      </c>
      <c r="S1904" s="445">
        <f>IF('Angaben KH-Standort'!D$29='A4'!D1904,IF('Angaben KH-Standort'!E$29="Ja",1,0),0)</f>
        <v>0</v>
      </c>
      <c r="T1904" s="445">
        <f>IF('Angaben KH-Standort'!D$30='A4'!D1904,IF('Angaben KH-Standort'!E$30="Ja",1,0),0)</f>
        <v>0</v>
      </c>
      <c r="U1904" s="445">
        <f>IF('Angaben KH-Standort'!D$31='A4'!D1904,IF('Angaben KH-Standort'!E$31="Ja",1,0),0)</f>
        <v>0</v>
      </c>
    </row>
    <row r="1905" spans="2:21" ht="15" customHeight="1" x14ac:dyDescent="0.3">
      <c r="B1905" s="70" t="str">
        <f t="shared" si="235"/>
        <v>!!!</v>
      </c>
      <c r="C1905" s="265" t="str">
        <f>IF(ISERROR(IF(LEN(E1905)&gt;0,VLOOKUP(TEXT($E1905,0),'Angaben Stationen'!$E$14:$J$213,5,0),"")),"?",IF(LEN(E1905)&gt;0,VLOOKUP(TEXT($E1905,0),'Angaben Stationen'!$E$14:$J$213,5,0),""))</f>
        <v/>
      </c>
      <c r="D1905" s="232" t="str">
        <f>IF(ISERROR(IF(LEN(E1905)&gt;0,VLOOKUP(TEXT($E1905,0),'Angaben Stationen'!$E$14:$J$213,6,0),"")),"STATION IST NICHT VORHANDEN",IF(LEN(E1905)&gt;0,VLOOKUP(TEXT($E1905,0),'Angaben Stationen'!$E$14:$J$213,6,0),""))</f>
        <v/>
      </c>
      <c r="E1905" s="287"/>
      <c r="F1905" s="234"/>
      <c r="G1905" s="234"/>
      <c r="H1905" s="263"/>
      <c r="I1905" s="169"/>
      <c r="K1905" s="445" t="str">
        <f t="shared" si="236"/>
        <v>Leer</v>
      </c>
      <c r="L1905" s="445" t="str">
        <f>VLOOKUP($D1905,{"29 - Psychiatrie (Erwachsene)","BGI";"297 - stationsäquivalente Behandlung in der Erwachsenenpsychiatrie (29)","BGI";"30 - Kinder- und Jugendpsychiatrie","BGII";"307 - stationsäquivalente Behandlung in der Kinder- und Jugendpsychiatrie (30)","BGII";"31 - Psychosomatik","BGI";"","Leer"},2,0)</f>
        <v>Leer</v>
      </c>
      <c r="M1905" s="445">
        <f t="shared" si="233"/>
        <v>0</v>
      </c>
      <c r="N1905" s="445">
        <f t="shared" si="234"/>
        <v>0</v>
      </c>
      <c r="O1905" s="445">
        <f t="shared" si="237"/>
        <v>0</v>
      </c>
      <c r="P1905" s="445">
        <f t="shared" si="238"/>
        <v>0</v>
      </c>
      <c r="Q1905" s="445">
        <f t="shared" si="239"/>
        <v>0</v>
      </c>
      <c r="R1905" s="415" t="str">
        <f t="shared" si="240"/>
        <v>Leer</v>
      </c>
      <c r="S1905" s="445">
        <f>IF('Angaben KH-Standort'!D$29='A4'!D1905,IF('Angaben KH-Standort'!E$29="Ja",1,0),0)</f>
        <v>0</v>
      </c>
      <c r="T1905" s="445">
        <f>IF('Angaben KH-Standort'!D$30='A4'!D1905,IF('Angaben KH-Standort'!E$30="Ja",1,0),0)</f>
        <v>0</v>
      </c>
      <c r="U1905" s="445">
        <f>IF('Angaben KH-Standort'!D$31='A4'!D1905,IF('Angaben KH-Standort'!E$31="Ja",1,0),0)</f>
        <v>0</v>
      </c>
    </row>
    <row r="1906" spans="2:21" ht="15" customHeight="1" x14ac:dyDescent="0.3">
      <c r="B1906" s="70" t="str">
        <f t="shared" si="235"/>
        <v>!!!</v>
      </c>
      <c r="C1906" s="265" t="str">
        <f>IF(ISERROR(IF(LEN(E1906)&gt;0,VLOOKUP(TEXT($E1906,0),'Angaben Stationen'!$E$14:$J$213,5,0),"")),"?",IF(LEN(E1906)&gt;0,VLOOKUP(TEXT($E1906,0),'Angaben Stationen'!$E$14:$J$213,5,0),""))</f>
        <v/>
      </c>
      <c r="D1906" s="232" t="str">
        <f>IF(ISERROR(IF(LEN(E1906)&gt;0,VLOOKUP(TEXT($E1906,0),'Angaben Stationen'!$E$14:$J$213,6,0),"")),"STATION IST NICHT VORHANDEN",IF(LEN(E1906)&gt;0,VLOOKUP(TEXT($E1906,0),'Angaben Stationen'!$E$14:$J$213,6,0),""))</f>
        <v/>
      </c>
      <c r="E1906" s="287"/>
      <c r="F1906" s="234"/>
      <c r="G1906" s="234"/>
      <c r="H1906" s="263"/>
      <c r="I1906" s="169"/>
      <c r="K1906" s="445" t="str">
        <f t="shared" si="236"/>
        <v>Leer</v>
      </c>
      <c r="L1906" s="445" t="str">
        <f>VLOOKUP($D1906,{"29 - Psychiatrie (Erwachsene)","BGI";"297 - stationsäquivalente Behandlung in der Erwachsenenpsychiatrie (29)","BGI";"30 - Kinder- und Jugendpsychiatrie","BGII";"307 - stationsäquivalente Behandlung in der Kinder- und Jugendpsychiatrie (30)","BGII";"31 - Psychosomatik","BGI";"","Leer"},2,0)</f>
        <v>Leer</v>
      </c>
      <c r="M1906" s="445">
        <f t="shared" si="233"/>
        <v>0</v>
      </c>
      <c r="N1906" s="445">
        <f t="shared" si="234"/>
        <v>0</v>
      </c>
      <c r="O1906" s="445">
        <f t="shared" si="237"/>
        <v>0</v>
      </c>
      <c r="P1906" s="445">
        <f t="shared" si="238"/>
        <v>0</v>
      </c>
      <c r="Q1906" s="445">
        <f t="shared" si="239"/>
        <v>0</v>
      </c>
      <c r="R1906" s="415" t="str">
        <f t="shared" si="240"/>
        <v>Leer</v>
      </c>
      <c r="S1906" s="445">
        <f>IF('Angaben KH-Standort'!D$29='A4'!D1906,IF('Angaben KH-Standort'!E$29="Ja",1,0),0)</f>
        <v>0</v>
      </c>
      <c r="T1906" s="445">
        <f>IF('Angaben KH-Standort'!D$30='A4'!D1906,IF('Angaben KH-Standort'!E$30="Ja",1,0),0)</f>
        <v>0</v>
      </c>
      <c r="U1906" s="445">
        <f>IF('Angaben KH-Standort'!D$31='A4'!D1906,IF('Angaben KH-Standort'!E$31="Ja",1,0),0)</f>
        <v>0</v>
      </c>
    </row>
    <row r="1907" spans="2:21" ht="15" customHeight="1" x14ac:dyDescent="0.3">
      <c r="B1907" s="70" t="str">
        <f t="shared" si="235"/>
        <v>!!!</v>
      </c>
      <c r="C1907" s="265" t="str">
        <f>IF(ISERROR(IF(LEN(E1907)&gt;0,VLOOKUP(TEXT($E1907,0),'Angaben Stationen'!$E$14:$J$213,5,0),"")),"?",IF(LEN(E1907)&gt;0,VLOOKUP(TEXT($E1907,0),'Angaben Stationen'!$E$14:$J$213,5,0),""))</f>
        <v/>
      </c>
      <c r="D1907" s="232" t="str">
        <f>IF(ISERROR(IF(LEN(E1907)&gt;0,VLOOKUP(TEXT($E1907,0),'Angaben Stationen'!$E$14:$J$213,6,0),"")),"STATION IST NICHT VORHANDEN",IF(LEN(E1907)&gt;0,VLOOKUP(TEXT($E1907,0),'Angaben Stationen'!$E$14:$J$213,6,0),""))</f>
        <v/>
      </c>
      <c r="E1907" s="287"/>
      <c r="F1907" s="234"/>
      <c r="G1907" s="234"/>
      <c r="H1907" s="263"/>
      <c r="I1907" s="169"/>
      <c r="K1907" s="445" t="str">
        <f t="shared" si="236"/>
        <v>Leer</v>
      </c>
      <c r="L1907" s="445" t="str">
        <f>VLOOKUP($D1907,{"29 - Psychiatrie (Erwachsene)","BGI";"297 - stationsäquivalente Behandlung in der Erwachsenenpsychiatrie (29)","BGI";"30 - Kinder- und Jugendpsychiatrie","BGII";"307 - stationsäquivalente Behandlung in der Kinder- und Jugendpsychiatrie (30)","BGII";"31 - Psychosomatik","BGI";"","Leer"},2,0)</f>
        <v>Leer</v>
      </c>
      <c r="M1907" s="445">
        <f t="shared" si="233"/>
        <v>0</v>
      </c>
      <c r="N1907" s="445">
        <f t="shared" si="234"/>
        <v>0</v>
      </c>
      <c r="O1907" s="445">
        <f t="shared" si="237"/>
        <v>0</v>
      </c>
      <c r="P1907" s="445">
        <f t="shared" si="238"/>
        <v>0</v>
      </c>
      <c r="Q1907" s="445">
        <f t="shared" si="239"/>
        <v>0</v>
      </c>
      <c r="R1907" s="415" t="str">
        <f t="shared" si="240"/>
        <v>Leer</v>
      </c>
      <c r="S1907" s="445">
        <f>IF('Angaben KH-Standort'!D$29='A4'!D1907,IF('Angaben KH-Standort'!E$29="Ja",1,0),0)</f>
        <v>0</v>
      </c>
      <c r="T1907" s="445">
        <f>IF('Angaben KH-Standort'!D$30='A4'!D1907,IF('Angaben KH-Standort'!E$30="Ja",1,0),0)</f>
        <v>0</v>
      </c>
      <c r="U1907" s="445">
        <f>IF('Angaben KH-Standort'!D$31='A4'!D1907,IF('Angaben KH-Standort'!E$31="Ja",1,0),0)</f>
        <v>0</v>
      </c>
    </row>
    <row r="1908" spans="2:21" ht="15" customHeight="1" x14ac:dyDescent="0.3">
      <c r="B1908" s="70" t="str">
        <f t="shared" si="235"/>
        <v>!!!</v>
      </c>
      <c r="C1908" s="265" t="str">
        <f>IF(ISERROR(IF(LEN(E1908)&gt;0,VLOOKUP(TEXT($E1908,0),'Angaben Stationen'!$E$14:$J$213,5,0),"")),"?",IF(LEN(E1908)&gt;0,VLOOKUP(TEXT($E1908,0),'Angaben Stationen'!$E$14:$J$213,5,0),""))</f>
        <v/>
      </c>
      <c r="D1908" s="232" t="str">
        <f>IF(ISERROR(IF(LEN(E1908)&gt;0,VLOOKUP(TEXT($E1908,0),'Angaben Stationen'!$E$14:$J$213,6,0),"")),"STATION IST NICHT VORHANDEN",IF(LEN(E1908)&gt;0,VLOOKUP(TEXT($E1908,0),'Angaben Stationen'!$E$14:$J$213,6,0),""))</f>
        <v/>
      </c>
      <c r="E1908" s="287"/>
      <c r="F1908" s="234"/>
      <c r="G1908" s="234"/>
      <c r="H1908" s="263"/>
      <c r="I1908" s="169"/>
      <c r="K1908" s="445" t="str">
        <f t="shared" si="236"/>
        <v>Leer</v>
      </c>
      <c r="L1908" s="445" t="str">
        <f>VLOOKUP($D1908,{"29 - Psychiatrie (Erwachsene)","BGI";"297 - stationsäquivalente Behandlung in der Erwachsenenpsychiatrie (29)","BGI";"30 - Kinder- und Jugendpsychiatrie","BGII";"307 - stationsäquivalente Behandlung in der Kinder- und Jugendpsychiatrie (30)","BGII";"31 - Psychosomatik","BGI";"","Leer"},2,0)</f>
        <v>Leer</v>
      </c>
      <c r="M1908" s="445">
        <f t="shared" si="233"/>
        <v>0</v>
      </c>
      <c r="N1908" s="445">
        <f t="shared" si="234"/>
        <v>0</v>
      </c>
      <c r="O1908" s="445">
        <f t="shared" si="237"/>
        <v>0</v>
      </c>
      <c r="P1908" s="445">
        <f t="shared" si="238"/>
        <v>0</v>
      </c>
      <c r="Q1908" s="445">
        <f t="shared" si="239"/>
        <v>0</v>
      </c>
      <c r="R1908" s="415" t="str">
        <f t="shared" si="240"/>
        <v>Leer</v>
      </c>
      <c r="S1908" s="445">
        <f>IF('Angaben KH-Standort'!D$29='A4'!D1908,IF('Angaben KH-Standort'!E$29="Ja",1,0),0)</f>
        <v>0</v>
      </c>
      <c r="T1908" s="445">
        <f>IF('Angaben KH-Standort'!D$30='A4'!D1908,IF('Angaben KH-Standort'!E$30="Ja",1,0),0)</f>
        <v>0</v>
      </c>
      <c r="U1908" s="445">
        <f>IF('Angaben KH-Standort'!D$31='A4'!D1908,IF('Angaben KH-Standort'!E$31="Ja",1,0),0)</f>
        <v>0</v>
      </c>
    </row>
    <row r="1909" spans="2:21" ht="15" customHeight="1" x14ac:dyDescent="0.3">
      <c r="B1909" s="70" t="str">
        <f t="shared" si="235"/>
        <v>!!!</v>
      </c>
      <c r="C1909" s="265" t="str">
        <f>IF(ISERROR(IF(LEN(E1909)&gt;0,VLOOKUP(TEXT($E1909,0),'Angaben Stationen'!$E$14:$J$213,5,0),"")),"?",IF(LEN(E1909)&gt;0,VLOOKUP(TEXT($E1909,0),'Angaben Stationen'!$E$14:$J$213,5,0),""))</f>
        <v/>
      </c>
      <c r="D1909" s="232" t="str">
        <f>IF(ISERROR(IF(LEN(E1909)&gt;0,VLOOKUP(TEXT($E1909,0),'Angaben Stationen'!$E$14:$J$213,6,0),"")),"STATION IST NICHT VORHANDEN",IF(LEN(E1909)&gt;0,VLOOKUP(TEXT($E1909,0),'Angaben Stationen'!$E$14:$J$213,6,0),""))</f>
        <v/>
      </c>
      <c r="E1909" s="287"/>
      <c r="F1909" s="234"/>
      <c r="G1909" s="234"/>
      <c r="H1909" s="263"/>
      <c r="I1909" s="169"/>
      <c r="K1909" s="445" t="str">
        <f t="shared" si="236"/>
        <v>Leer</v>
      </c>
      <c r="L1909" s="445" t="str">
        <f>VLOOKUP($D1909,{"29 - Psychiatrie (Erwachsene)","BGI";"297 - stationsäquivalente Behandlung in der Erwachsenenpsychiatrie (29)","BGI";"30 - Kinder- und Jugendpsychiatrie","BGII";"307 - stationsäquivalente Behandlung in der Kinder- und Jugendpsychiatrie (30)","BGII";"31 - Psychosomatik","BGI";"","Leer"},2,0)</f>
        <v>Leer</v>
      </c>
      <c r="M1909" s="445">
        <f t="shared" si="233"/>
        <v>0</v>
      </c>
      <c r="N1909" s="445">
        <f t="shared" si="234"/>
        <v>0</v>
      </c>
      <c r="O1909" s="445">
        <f t="shared" si="237"/>
        <v>0</v>
      </c>
      <c r="P1909" s="445">
        <f t="shared" si="238"/>
        <v>0</v>
      </c>
      <c r="Q1909" s="445">
        <f t="shared" si="239"/>
        <v>0</v>
      </c>
      <c r="R1909" s="415" t="str">
        <f t="shared" si="240"/>
        <v>Leer</v>
      </c>
      <c r="S1909" s="445">
        <f>IF('Angaben KH-Standort'!D$29='A4'!D1909,IF('Angaben KH-Standort'!E$29="Ja",1,0),0)</f>
        <v>0</v>
      </c>
      <c r="T1909" s="445">
        <f>IF('Angaben KH-Standort'!D$30='A4'!D1909,IF('Angaben KH-Standort'!E$30="Ja",1,0),0)</f>
        <v>0</v>
      </c>
      <c r="U1909" s="445">
        <f>IF('Angaben KH-Standort'!D$31='A4'!D1909,IF('Angaben KH-Standort'!E$31="Ja",1,0),0)</f>
        <v>0</v>
      </c>
    </row>
    <row r="1910" spans="2:21" ht="15" customHeight="1" x14ac:dyDescent="0.3">
      <c r="B1910" s="70" t="str">
        <f t="shared" si="235"/>
        <v>!!!</v>
      </c>
      <c r="C1910" s="265" t="str">
        <f>IF(ISERROR(IF(LEN(E1910)&gt;0,VLOOKUP(TEXT($E1910,0),'Angaben Stationen'!$E$14:$J$213,5,0),"")),"?",IF(LEN(E1910)&gt;0,VLOOKUP(TEXT($E1910,0),'Angaben Stationen'!$E$14:$J$213,5,0),""))</f>
        <v/>
      </c>
      <c r="D1910" s="232" t="str">
        <f>IF(ISERROR(IF(LEN(E1910)&gt;0,VLOOKUP(TEXT($E1910,0),'Angaben Stationen'!$E$14:$J$213,6,0),"")),"STATION IST NICHT VORHANDEN",IF(LEN(E1910)&gt;0,VLOOKUP(TEXT($E1910,0),'Angaben Stationen'!$E$14:$J$213,6,0),""))</f>
        <v/>
      </c>
      <c r="E1910" s="287"/>
      <c r="F1910" s="234"/>
      <c r="G1910" s="234"/>
      <c r="H1910" s="263"/>
      <c r="I1910" s="169"/>
      <c r="K1910" s="445" t="str">
        <f t="shared" si="236"/>
        <v>Leer</v>
      </c>
      <c r="L1910" s="445" t="str">
        <f>VLOOKUP($D1910,{"29 - Psychiatrie (Erwachsene)","BGI";"297 - stationsäquivalente Behandlung in der Erwachsenenpsychiatrie (29)","BGI";"30 - Kinder- und Jugendpsychiatrie","BGII";"307 - stationsäquivalente Behandlung in der Kinder- und Jugendpsychiatrie (30)","BGII";"31 - Psychosomatik","BGI";"","Leer"},2,0)</f>
        <v>Leer</v>
      </c>
      <c r="M1910" s="445">
        <f t="shared" si="233"/>
        <v>0</v>
      </c>
      <c r="N1910" s="445">
        <f t="shared" si="234"/>
        <v>0</v>
      </c>
      <c r="O1910" s="445">
        <f t="shared" si="237"/>
        <v>0</v>
      </c>
      <c r="P1910" s="445">
        <f t="shared" si="238"/>
        <v>0</v>
      </c>
      <c r="Q1910" s="445">
        <f t="shared" si="239"/>
        <v>0</v>
      </c>
      <c r="R1910" s="415" t="str">
        <f t="shared" si="240"/>
        <v>Leer</v>
      </c>
      <c r="S1910" s="445">
        <f>IF('Angaben KH-Standort'!D$29='A4'!D1910,IF('Angaben KH-Standort'!E$29="Ja",1,0),0)</f>
        <v>0</v>
      </c>
      <c r="T1910" s="445">
        <f>IF('Angaben KH-Standort'!D$30='A4'!D1910,IF('Angaben KH-Standort'!E$30="Ja",1,0),0)</f>
        <v>0</v>
      </c>
      <c r="U1910" s="445">
        <f>IF('Angaben KH-Standort'!D$31='A4'!D1910,IF('Angaben KH-Standort'!E$31="Ja",1,0),0)</f>
        <v>0</v>
      </c>
    </row>
    <row r="1911" spans="2:21" ht="15" customHeight="1" x14ac:dyDescent="0.3">
      <c r="B1911" s="70" t="str">
        <f t="shared" si="235"/>
        <v>!!!</v>
      </c>
      <c r="C1911" s="265" t="str">
        <f>IF(ISERROR(IF(LEN(E1911)&gt;0,VLOOKUP(TEXT($E1911,0),'Angaben Stationen'!$E$14:$J$213,5,0),"")),"?",IF(LEN(E1911)&gt;0,VLOOKUP(TEXT($E1911,0),'Angaben Stationen'!$E$14:$J$213,5,0),""))</f>
        <v/>
      </c>
      <c r="D1911" s="232" t="str">
        <f>IF(ISERROR(IF(LEN(E1911)&gt;0,VLOOKUP(TEXT($E1911,0),'Angaben Stationen'!$E$14:$J$213,6,0),"")),"STATION IST NICHT VORHANDEN",IF(LEN(E1911)&gt;0,VLOOKUP(TEXT($E1911,0),'Angaben Stationen'!$E$14:$J$213,6,0),""))</f>
        <v/>
      </c>
      <c r="E1911" s="287"/>
      <c r="F1911" s="234"/>
      <c r="G1911" s="234"/>
      <c r="H1911" s="263"/>
      <c r="I1911" s="169"/>
      <c r="K1911" s="445" t="str">
        <f t="shared" si="236"/>
        <v>Leer</v>
      </c>
      <c r="L1911" s="445" t="str">
        <f>VLOOKUP($D1911,{"29 - Psychiatrie (Erwachsene)","BGI";"297 - stationsäquivalente Behandlung in der Erwachsenenpsychiatrie (29)","BGI";"30 - Kinder- und Jugendpsychiatrie","BGII";"307 - stationsäquivalente Behandlung in der Kinder- und Jugendpsychiatrie (30)","BGII";"31 - Psychosomatik","BGI";"","Leer"},2,0)</f>
        <v>Leer</v>
      </c>
      <c r="M1911" s="445">
        <f t="shared" si="233"/>
        <v>0</v>
      </c>
      <c r="N1911" s="445">
        <f t="shared" si="234"/>
        <v>0</v>
      </c>
      <c r="O1911" s="445">
        <f t="shared" si="237"/>
        <v>0</v>
      </c>
      <c r="P1911" s="445">
        <f t="shared" si="238"/>
        <v>0</v>
      </c>
      <c r="Q1911" s="445">
        <f t="shared" si="239"/>
        <v>0</v>
      </c>
      <c r="R1911" s="415" t="str">
        <f t="shared" si="240"/>
        <v>Leer</v>
      </c>
      <c r="S1911" s="445">
        <f>IF('Angaben KH-Standort'!D$29='A4'!D1911,IF('Angaben KH-Standort'!E$29="Ja",1,0),0)</f>
        <v>0</v>
      </c>
      <c r="T1911" s="445">
        <f>IF('Angaben KH-Standort'!D$30='A4'!D1911,IF('Angaben KH-Standort'!E$30="Ja",1,0),0)</f>
        <v>0</v>
      </c>
      <c r="U1911" s="445">
        <f>IF('Angaben KH-Standort'!D$31='A4'!D1911,IF('Angaben KH-Standort'!E$31="Ja",1,0),0)</f>
        <v>0</v>
      </c>
    </row>
    <row r="1912" spans="2:21" ht="15" customHeight="1" x14ac:dyDescent="0.3">
      <c r="B1912" s="70" t="str">
        <f t="shared" si="235"/>
        <v>!!!</v>
      </c>
      <c r="C1912" s="265" t="str">
        <f>IF(ISERROR(IF(LEN(E1912)&gt;0,VLOOKUP(TEXT($E1912,0),'Angaben Stationen'!$E$14:$J$213,5,0),"")),"?",IF(LEN(E1912)&gt;0,VLOOKUP(TEXT($E1912,0),'Angaben Stationen'!$E$14:$J$213,5,0),""))</f>
        <v/>
      </c>
      <c r="D1912" s="232" t="str">
        <f>IF(ISERROR(IF(LEN(E1912)&gt;0,VLOOKUP(TEXT($E1912,0),'Angaben Stationen'!$E$14:$J$213,6,0),"")),"STATION IST NICHT VORHANDEN",IF(LEN(E1912)&gt;0,VLOOKUP(TEXT($E1912,0),'Angaben Stationen'!$E$14:$J$213,6,0),""))</f>
        <v/>
      </c>
      <c r="E1912" s="287"/>
      <c r="F1912" s="234"/>
      <c r="G1912" s="234"/>
      <c r="H1912" s="263"/>
      <c r="I1912" s="169"/>
      <c r="K1912" s="445" t="str">
        <f t="shared" si="236"/>
        <v>Leer</v>
      </c>
      <c r="L1912" s="445" t="str">
        <f>VLOOKUP($D1912,{"29 - Psychiatrie (Erwachsene)","BGI";"297 - stationsäquivalente Behandlung in der Erwachsenenpsychiatrie (29)","BGI";"30 - Kinder- und Jugendpsychiatrie","BGII";"307 - stationsäquivalente Behandlung in der Kinder- und Jugendpsychiatrie (30)","BGII";"31 - Psychosomatik","BGI";"","Leer"},2,0)</f>
        <v>Leer</v>
      </c>
      <c r="M1912" s="445">
        <f t="shared" si="233"/>
        <v>0</v>
      </c>
      <c r="N1912" s="445">
        <f t="shared" si="234"/>
        <v>0</v>
      </c>
      <c r="O1912" s="445">
        <f t="shared" si="237"/>
        <v>0</v>
      </c>
      <c r="P1912" s="445">
        <f t="shared" si="238"/>
        <v>0</v>
      </c>
      <c r="Q1912" s="445">
        <f t="shared" si="239"/>
        <v>0</v>
      </c>
      <c r="R1912" s="415" t="str">
        <f t="shared" si="240"/>
        <v>Leer</v>
      </c>
      <c r="S1912" s="445">
        <f>IF('Angaben KH-Standort'!D$29='A4'!D1912,IF('Angaben KH-Standort'!E$29="Ja",1,0),0)</f>
        <v>0</v>
      </c>
      <c r="T1912" s="445">
        <f>IF('Angaben KH-Standort'!D$30='A4'!D1912,IF('Angaben KH-Standort'!E$30="Ja",1,0),0)</f>
        <v>0</v>
      </c>
      <c r="U1912" s="445">
        <f>IF('Angaben KH-Standort'!D$31='A4'!D1912,IF('Angaben KH-Standort'!E$31="Ja",1,0),0)</f>
        <v>0</v>
      </c>
    </row>
    <row r="1913" spans="2:21" ht="15" customHeight="1" x14ac:dyDescent="0.3">
      <c r="B1913" s="70" t="str">
        <f t="shared" si="235"/>
        <v>!!!</v>
      </c>
      <c r="C1913" s="265" t="str">
        <f>IF(ISERROR(IF(LEN(E1913)&gt;0,VLOOKUP(TEXT($E1913,0),'Angaben Stationen'!$E$14:$J$213,5,0),"")),"?",IF(LEN(E1913)&gt;0,VLOOKUP(TEXT($E1913,0),'Angaben Stationen'!$E$14:$J$213,5,0),""))</f>
        <v/>
      </c>
      <c r="D1913" s="232" t="str">
        <f>IF(ISERROR(IF(LEN(E1913)&gt;0,VLOOKUP(TEXT($E1913,0),'Angaben Stationen'!$E$14:$J$213,6,0),"")),"STATION IST NICHT VORHANDEN",IF(LEN(E1913)&gt;0,VLOOKUP(TEXT($E1913,0),'Angaben Stationen'!$E$14:$J$213,6,0),""))</f>
        <v/>
      </c>
      <c r="E1913" s="287"/>
      <c r="F1913" s="234"/>
      <c r="G1913" s="234"/>
      <c r="H1913" s="263"/>
      <c r="I1913" s="169"/>
      <c r="K1913" s="445" t="str">
        <f t="shared" si="236"/>
        <v>Leer</v>
      </c>
      <c r="L1913" s="445" t="str">
        <f>VLOOKUP($D1913,{"29 - Psychiatrie (Erwachsene)","BGI";"297 - stationsäquivalente Behandlung in der Erwachsenenpsychiatrie (29)","BGI";"30 - Kinder- und Jugendpsychiatrie","BGII";"307 - stationsäquivalente Behandlung in der Kinder- und Jugendpsychiatrie (30)","BGII";"31 - Psychosomatik","BGI";"","Leer"},2,0)</f>
        <v>Leer</v>
      </c>
      <c r="M1913" s="445">
        <f t="shared" si="233"/>
        <v>0</v>
      </c>
      <c r="N1913" s="445">
        <f t="shared" si="234"/>
        <v>0</v>
      </c>
      <c r="O1913" s="445">
        <f t="shared" si="237"/>
        <v>0</v>
      </c>
      <c r="P1913" s="445">
        <f t="shared" si="238"/>
        <v>0</v>
      </c>
      <c r="Q1913" s="445">
        <f t="shared" si="239"/>
        <v>0</v>
      </c>
      <c r="R1913" s="415" t="str">
        <f t="shared" si="240"/>
        <v>Leer</v>
      </c>
      <c r="S1913" s="445">
        <f>IF('Angaben KH-Standort'!D$29='A4'!D1913,IF('Angaben KH-Standort'!E$29="Ja",1,0),0)</f>
        <v>0</v>
      </c>
      <c r="T1913" s="445">
        <f>IF('Angaben KH-Standort'!D$30='A4'!D1913,IF('Angaben KH-Standort'!E$30="Ja",1,0),0)</f>
        <v>0</v>
      </c>
      <c r="U1913" s="445">
        <f>IF('Angaben KH-Standort'!D$31='A4'!D1913,IF('Angaben KH-Standort'!E$31="Ja",1,0),0)</f>
        <v>0</v>
      </c>
    </row>
    <row r="1914" spans="2:21" ht="15" customHeight="1" x14ac:dyDescent="0.3">
      <c r="B1914" s="70" t="str">
        <f t="shared" si="235"/>
        <v>!!!</v>
      </c>
      <c r="C1914" s="265" t="str">
        <f>IF(ISERROR(IF(LEN(E1914)&gt;0,VLOOKUP(TEXT($E1914,0),'Angaben Stationen'!$E$14:$J$213,5,0),"")),"?",IF(LEN(E1914)&gt;0,VLOOKUP(TEXT($E1914,0),'Angaben Stationen'!$E$14:$J$213,5,0),""))</f>
        <v/>
      </c>
      <c r="D1914" s="232" t="str">
        <f>IF(ISERROR(IF(LEN(E1914)&gt;0,VLOOKUP(TEXT($E1914,0),'Angaben Stationen'!$E$14:$J$213,6,0),"")),"STATION IST NICHT VORHANDEN",IF(LEN(E1914)&gt;0,VLOOKUP(TEXT($E1914,0),'Angaben Stationen'!$E$14:$J$213,6,0),""))</f>
        <v/>
      </c>
      <c r="E1914" s="287"/>
      <c r="F1914" s="234"/>
      <c r="G1914" s="234"/>
      <c r="H1914" s="263"/>
      <c r="I1914" s="169"/>
      <c r="K1914" s="445" t="str">
        <f t="shared" si="236"/>
        <v>Leer</v>
      </c>
      <c r="L1914" s="445" t="str">
        <f>VLOOKUP($D1914,{"29 - Psychiatrie (Erwachsene)","BGI";"297 - stationsäquivalente Behandlung in der Erwachsenenpsychiatrie (29)","BGI";"30 - Kinder- und Jugendpsychiatrie","BGII";"307 - stationsäquivalente Behandlung in der Kinder- und Jugendpsychiatrie (30)","BGII";"31 - Psychosomatik","BGI";"","Leer"},2,0)</f>
        <v>Leer</v>
      </c>
      <c r="M1914" s="445">
        <f t="shared" si="233"/>
        <v>0</v>
      </c>
      <c r="N1914" s="445">
        <f t="shared" si="234"/>
        <v>0</v>
      </c>
      <c r="O1914" s="445">
        <f t="shared" si="237"/>
        <v>0</v>
      </c>
      <c r="P1914" s="445">
        <f t="shared" si="238"/>
        <v>0</v>
      </c>
      <c r="Q1914" s="445">
        <f t="shared" si="239"/>
        <v>0</v>
      </c>
      <c r="R1914" s="415" t="str">
        <f t="shared" si="240"/>
        <v>Leer</v>
      </c>
      <c r="S1914" s="445">
        <f>IF('Angaben KH-Standort'!D$29='A4'!D1914,IF('Angaben KH-Standort'!E$29="Ja",1,0),0)</f>
        <v>0</v>
      </c>
      <c r="T1914" s="445">
        <f>IF('Angaben KH-Standort'!D$30='A4'!D1914,IF('Angaben KH-Standort'!E$30="Ja",1,0),0)</f>
        <v>0</v>
      </c>
      <c r="U1914" s="445">
        <f>IF('Angaben KH-Standort'!D$31='A4'!D1914,IF('Angaben KH-Standort'!E$31="Ja",1,0),0)</f>
        <v>0</v>
      </c>
    </row>
    <row r="1915" spans="2:21" ht="15" customHeight="1" x14ac:dyDescent="0.3">
      <c r="B1915" s="70" t="str">
        <f t="shared" si="235"/>
        <v>!!!</v>
      </c>
      <c r="C1915" s="265" t="str">
        <f>IF(ISERROR(IF(LEN(E1915)&gt;0,VLOOKUP(TEXT($E1915,0),'Angaben Stationen'!$E$14:$J$213,5,0),"")),"?",IF(LEN(E1915)&gt;0,VLOOKUP(TEXT($E1915,0),'Angaben Stationen'!$E$14:$J$213,5,0),""))</f>
        <v/>
      </c>
      <c r="D1915" s="232" t="str">
        <f>IF(ISERROR(IF(LEN(E1915)&gt;0,VLOOKUP(TEXT($E1915,0),'Angaben Stationen'!$E$14:$J$213,6,0),"")),"STATION IST NICHT VORHANDEN",IF(LEN(E1915)&gt;0,VLOOKUP(TEXT($E1915,0),'Angaben Stationen'!$E$14:$J$213,6,0),""))</f>
        <v/>
      </c>
      <c r="E1915" s="287"/>
      <c r="F1915" s="234"/>
      <c r="G1915" s="234"/>
      <c r="H1915" s="263"/>
      <c r="I1915" s="169"/>
      <c r="K1915" s="445" t="str">
        <f t="shared" si="236"/>
        <v>Leer</v>
      </c>
      <c r="L1915" s="445" t="str">
        <f>VLOOKUP($D1915,{"29 - Psychiatrie (Erwachsene)","BGI";"297 - stationsäquivalente Behandlung in der Erwachsenenpsychiatrie (29)","BGI";"30 - Kinder- und Jugendpsychiatrie","BGII";"307 - stationsäquivalente Behandlung in der Kinder- und Jugendpsychiatrie (30)","BGII";"31 - Psychosomatik","BGI";"","Leer"},2,0)</f>
        <v>Leer</v>
      </c>
      <c r="M1915" s="445">
        <f t="shared" si="233"/>
        <v>0</v>
      </c>
      <c r="N1915" s="445">
        <f t="shared" si="234"/>
        <v>0</v>
      </c>
      <c r="O1915" s="445">
        <f t="shared" si="237"/>
        <v>0</v>
      </c>
      <c r="P1915" s="445">
        <f t="shared" si="238"/>
        <v>0</v>
      </c>
      <c r="Q1915" s="445">
        <f t="shared" si="239"/>
        <v>0</v>
      </c>
      <c r="R1915" s="415" t="str">
        <f t="shared" si="240"/>
        <v>Leer</v>
      </c>
      <c r="S1915" s="445">
        <f>IF('Angaben KH-Standort'!D$29='A4'!D1915,IF('Angaben KH-Standort'!E$29="Ja",1,0),0)</f>
        <v>0</v>
      </c>
      <c r="T1915" s="445">
        <f>IF('Angaben KH-Standort'!D$30='A4'!D1915,IF('Angaben KH-Standort'!E$30="Ja",1,0),0)</f>
        <v>0</v>
      </c>
      <c r="U1915" s="445">
        <f>IF('Angaben KH-Standort'!D$31='A4'!D1915,IF('Angaben KH-Standort'!E$31="Ja",1,0),0)</f>
        <v>0</v>
      </c>
    </row>
    <row r="1916" spans="2:21" ht="15" customHeight="1" x14ac:dyDescent="0.3">
      <c r="B1916" s="70" t="str">
        <f t="shared" si="235"/>
        <v>!!!</v>
      </c>
      <c r="C1916" s="265" t="str">
        <f>IF(ISERROR(IF(LEN(E1916)&gt;0,VLOOKUP(TEXT($E1916,0),'Angaben Stationen'!$E$14:$J$213,5,0),"")),"?",IF(LEN(E1916)&gt;0,VLOOKUP(TEXT($E1916,0),'Angaben Stationen'!$E$14:$J$213,5,0),""))</f>
        <v/>
      </c>
      <c r="D1916" s="232" t="str">
        <f>IF(ISERROR(IF(LEN(E1916)&gt;0,VLOOKUP(TEXT($E1916,0),'Angaben Stationen'!$E$14:$J$213,6,0),"")),"STATION IST NICHT VORHANDEN",IF(LEN(E1916)&gt;0,VLOOKUP(TEXT($E1916,0),'Angaben Stationen'!$E$14:$J$213,6,0),""))</f>
        <v/>
      </c>
      <c r="E1916" s="287"/>
      <c r="F1916" s="234"/>
      <c r="G1916" s="234"/>
      <c r="H1916" s="263"/>
      <c r="I1916" s="169"/>
      <c r="K1916" s="445" t="str">
        <f t="shared" si="236"/>
        <v>Leer</v>
      </c>
      <c r="L1916" s="445" t="str">
        <f>VLOOKUP($D1916,{"29 - Psychiatrie (Erwachsene)","BGI";"297 - stationsäquivalente Behandlung in der Erwachsenenpsychiatrie (29)","BGI";"30 - Kinder- und Jugendpsychiatrie","BGII";"307 - stationsäquivalente Behandlung in der Kinder- und Jugendpsychiatrie (30)","BGII";"31 - Psychosomatik","BGI";"","Leer"},2,0)</f>
        <v>Leer</v>
      </c>
      <c r="M1916" s="445">
        <f t="shared" si="233"/>
        <v>0</v>
      </c>
      <c r="N1916" s="445">
        <f t="shared" si="234"/>
        <v>0</v>
      </c>
      <c r="O1916" s="445">
        <f t="shared" si="237"/>
        <v>0</v>
      </c>
      <c r="P1916" s="445">
        <f t="shared" si="238"/>
        <v>0</v>
      </c>
      <c r="Q1916" s="445">
        <f t="shared" si="239"/>
        <v>0</v>
      </c>
      <c r="R1916" s="415" t="str">
        <f t="shared" si="240"/>
        <v>Leer</v>
      </c>
      <c r="S1916" s="445">
        <f>IF('Angaben KH-Standort'!D$29='A4'!D1916,IF('Angaben KH-Standort'!E$29="Ja",1,0),0)</f>
        <v>0</v>
      </c>
      <c r="T1916" s="445">
        <f>IF('Angaben KH-Standort'!D$30='A4'!D1916,IF('Angaben KH-Standort'!E$30="Ja",1,0),0)</f>
        <v>0</v>
      </c>
      <c r="U1916" s="445">
        <f>IF('Angaben KH-Standort'!D$31='A4'!D1916,IF('Angaben KH-Standort'!E$31="Ja",1,0),0)</f>
        <v>0</v>
      </c>
    </row>
    <row r="1917" spans="2:21" ht="15" customHeight="1" x14ac:dyDescent="0.3">
      <c r="B1917" s="70" t="str">
        <f t="shared" si="235"/>
        <v>!!!</v>
      </c>
      <c r="C1917" s="265" t="str">
        <f>IF(ISERROR(IF(LEN(E1917)&gt;0,VLOOKUP(TEXT($E1917,0),'Angaben Stationen'!$E$14:$J$213,5,0),"")),"?",IF(LEN(E1917)&gt;0,VLOOKUP(TEXT($E1917,0),'Angaben Stationen'!$E$14:$J$213,5,0),""))</f>
        <v/>
      </c>
      <c r="D1917" s="232" t="str">
        <f>IF(ISERROR(IF(LEN(E1917)&gt;0,VLOOKUP(TEXT($E1917,0),'Angaben Stationen'!$E$14:$J$213,6,0),"")),"STATION IST NICHT VORHANDEN",IF(LEN(E1917)&gt;0,VLOOKUP(TEXT($E1917,0),'Angaben Stationen'!$E$14:$J$213,6,0),""))</f>
        <v/>
      </c>
      <c r="E1917" s="287"/>
      <c r="F1917" s="234"/>
      <c r="G1917" s="234"/>
      <c r="H1917" s="263"/>
      <c r="I1917" s="169"/>
      <c r="K1917" s="445" t="str">
        <f t="shared" si="236"/>
        <v>Leer</v>
      </c>
      <c r="L1917" s="445" t="str">
        <f>VLOOKUP($D1917,{"29 - Psychiatrie (Erwachsene)","BGI";"297 - stationsäquivalente Behandlung in der Erwachsenenpsychiatrie (29)","BGI";"30 - Kinder- und Jugendpsychiatrie","BGII";"307 - stationsäquivalente Behandlung in der Kinder- und Jugendpsychiatrie (30)","BGII";"31 - Psychosomatik","BGI";"","Leer"},2,0)</f>
        <v>Leer</v>
      </c>
      <c r="M1917" s="445">
        <f t="shared" si="233"/>
        <v>0</v>
      </c>
      <c r="N1917" s="445">
        <f t="shared" si="234"/>
        <v>0</v>
      </c>
      <c r="O1917" s="445">
        <f t="shared" si="237"/>
        <v>0</v>
      </c>
      <c r="P1917" s="445">
        <f t="shared" si="238"/>
        <v>0</v>
      </c>
      <c r="Q1917" s="445">
        <f t="shared" si="239"/>
        <v>0</v>
      </c>
      <c r="R1917" s="415" t="str">
        <f t="shared" si="240"/>
        <v>Leer</v>
      </c>
      <c r="S1917" s="445">
        <f>IF('Angaben KH-Standort'!D$29='A4'!D1917,IF('Angaben KH-Standort'!E$29="Ja",1,0),0)</f>
        <v>0</v>
      </c>
      <c r="T1917" s="445">
        <f>IF('Angaben KH-Standort'!D$30='A4'!D1917,IF('Angaben KH-Standort'!E$30="Ja",1,0),0)</f>
        <v>0</v>
      </c>
      <c r="U1917" s="445">
        <f>IF('Angaben KH-Standort'!D$31='A4'!D1917,IF('Angaben KH-Standort'!E$31="Ja",1,0),0)</f>
        <v>0</v>
      </c>
    </row>
    <row r="1918" spans="2:21" ht="15" customHeight="1" x14ac:dyDescent="0.3">
      <c r="B1918" s="70" t="str">
        <f t="shared" si="235"/>
        <v>!!!</v>
      </c>
      <c r="C1918" s="265" t="str">
        <f>IF(ISERROR(IF(LEN(E1918)&gt;0,VLOOKUP(TEXT($E1918,0),'Angaben Stationen'!$E$14:$J$213,5,0),"")),"?",IF(LEN(E1918)&gt;0,VLOOKUP(TEXT($E1918,0),'Angaben Stationen'!$E$14:$J$213,5,0),""))</f>
        <v/>
      </c>
      <c r="D1918" s="232" t="str">
        <f>IF(ISERROR(IF(LEN(E1918)&gt;0,VLOOKUP(TEXT($E1918,0),'Angaben Stationen'!$E$14:$J$213,6,0),"")),"STATION IST NICHT VORHANDEN",IF(LEN(E1918)&gt;0,VLOOKUP(TEXT($E1918,0),'Angaben Stationen'!$E$14:$J$213,6,0),""))</f>
        <v/>
      </c>
      <c r="E1918" s="287"/>
      <c r="F1918" s="234"/>
      <c r="G1918" s="234"/>
      <c r="H1918" s="263"/>
      <c r="I1918" s="169"/>
      <c r="K1918" s="445" t="str">
        <f t="shared" si="236"/>
        <v>Leer</v>
      </c>
      <c r="L1918" s="445" t="str">
        <f>VLOOKUP($D1918,{"29 - Psychiatrie (Erwachsene)","BGI";"297 - stationsäquivalente Behandlung in der Erwachsenenpsychiatrie (29)","BGI";"30 - Kinder- und Jugendpsychiatrie","BGII";"307 - stationsäquivalente Behandlung in der Kinder- und Jugendpsychiatrie (30)","BGII";"31 - Psychosomatik","BGI";"","Leer"},2,0)</f>
        <v>Leer</v>
      </c>
      <c r="M1918" s="445">
        <f t="shared" si="233"/>
        <v>0</v>
      </c>
      <c r="N1918" s="445">
        <f t="shared" si="234"/>
        <v>0</v>
      </c>
      <c r="O1918" s="445">
        <f t="shared" si="237"/>
        <v>0</v>
      </c>
      <c r="P1918" s="445">
        <f t="shared" si="238"/>
        <v>0</v>
      </c>
      <c r="Q1918" s="445">
        <f t="shared" si="239"/>
        <v>0</v>
      </c>
      <c r="R1918" s="415" t="str">
        <f t="shared" si="240"/>
        <v>Leer</v>
      </c>
      <c r="S1918" s="445">
        <f>IF('Angaben KH-Standort'!D$29='A4'!D1918,IF('Angaben KH-Standort'!E$29="Ja",1,0),0)</f>
        <v>0</v>
      </c>
      <c r="T1918" s="445">
        <f>IF('Angaben KH-Standort'!D$30='A4'!D1918,IF('Angaben KH-Standort'!E$30="Ja",1,0),0)</f>
        <v>0</v>
      </c>
      <c r="U1918" s="445">
        <f>IF('Angaben KH-Standort'!D$31='A4'!D1918,IF('Angaben KH-Standort'!E$31="Ja",1,0),0)</f>
        <v>0</v>
      </c>
    </row>
    <row r="1919" spans="2:21" ht="15" customHeight="1" x14ac:dyDescent="0.3">
      <c r="B1919" s="70" t="str">
        <f t="shared" si="235"/>
        <v>!!!</v>
      </c>
      <c r="C1919" s="265" t="str">
        <f>IF(ISERROR(IF(LEN(E1919)&gt;0,VLOOKUP(TEXT($E1919,0),'Angaben Stationen'!$E$14:$J$213,5,0),"")),"?",IF(LEN(E1919)&gt;0,VLOOKUP(TEXT($E1919,0),'Angaben Stationen'!$E$14:$J$213,5,0),""))</f>
        <v/>
      </c>
      <c r="D1919" s="232" t="str">
        <f>IF(ISERROR(IF(LEN(E1919)&gt;0,VLOOKUP(TEXT($E1919,0),'Angaben Stationen'!$E$14:$J$213,6,0),"")),"STATION IST NICHT VORHANDEN",IF(LEN(E1919)&gt;0,VLOOKUP(TEXT($E1919,0),'Angaben Stationen'!$E$14:$J$213,6,0),""))</f>
        <v/>
      </c>
      <c r="E1919" s="287"/>
      <c r="F1919" s="234"/>
      <c r="G1919" s="234"/>
      <c r="H1919" s="263"/>
      <c r="I1919" s="169"/>
      <c r="K1919" s="445" t="str">
        <f t="shared" si="236"/>
        <v>Leer</v>
      </c>
      <c r="L1919" s="445" t="str">
        <f>VLOOKUP($D1919,{"29 - Psychiatrie (Erwachsene)","BGI";"297 - stationsäquivalente Behandlung in der Erwachsenenpsychiatrie (29)","BGI";"30 - Kinder- und Jugendpsychiatrie","BGII";"307 - stationsäquivalente Behandlung in der Kinder- und Jugendpsychiatrie (30)","BGII";"31 - Psychosomatik","BGI";"","Leer"},2,0)</f>
        <v>Leer</v>
      </c>
      <c r="M1919" s="445">
        <f t="shared" si="233"/>
        <v>0</v>
      </c>
      <c r="N1919" s="445">
        <f t="shared" si="234"/>
        <v>0</v>
      </c>
      <c r="O1919" s="445">
        <f t="shared" si="237"/>
        <v>0</v>
      </c>
      <c r="P1919" s="445">
        <f t="shared" si="238"/>
        <v>0</v>
      </c>
      <c r="Q1919" s="445">
        <f t="shared" si="239"/>
        <v>0</v>
      </c>
      <c r="R1919" s="415" t="str">
        <f t="shared" si="240"/>
        <v>Leer</v>
      </c>
      <c r="S1919" s="445">
        <f>IF('Angaben KH-Standort'!D$29='A4'!D1919,IF('Angaben KH-Standort'!E$29="Ja",1,0),0)</f>
        <v>0</v>
      </c>
      <c r="T1919" s="445">
        <f>IF('Angaben KH-Standort'!D$30='A4'!D1919,IF('Angaben KH-Standort'!E$30="Ja",1,0),0)</f>
        <v>0</v>
      </c>
      <c r="U1919" s="445">
        <f>IF('Angaben KH-Standort'!D$31='A4'!D1919,IF('Angaben KH-Standort'!E$31="Ja",1,0),0)</f>
        <v>0</v>
      </c>
    </row>
    <row r="1920" spans="2:21" ht="15" customHeight="1" x14ac:dyDescent="0.3">
      <c r="B1920" s="70" t="str">
        <f t="shared" si="235"/>
        <v>!!!</v>
      </c>
      <c r="C1920" s="265" t="str">
        <f>IF(ISERROR(IF(LEN(E1920)&gt;0,VLOOKUP(TEXT($E1920,0),'Angaben Stationen'!$E$14:$J$213,5,0),"")),"?",IF(LEN(E1920)&gt;0,VLOOKUP(TEXT($E1920,0),'Angaben Stationen'!$E$14:$J$213,5,0),""))</f>
        <v/>
      </c>
      <c r="D1920" s="232" t="str">
        <f>IF(ISERROR(IF(LEN(E1920)&gt;0,VLOOKUP(TEXT($E1920,0),'Angaben Stationen'!$E$14:$J$213,6,0),"")),"STATION IST NICHT VORHANDEN",IF(LEN(E1920)&gt;0,VLOOKUP(TEXT($E1920,0),'Angaben Stationen'!$E$14:$J$213,6,0),""))</f>
        <v/>
      </c>
      <c r="E1920" s="287"/>
      <c r="F1920" s="234"/>
      <c r="G1920" s="234"/>
      <c r="H1920" s="263"/>
      <c r="I1920" s="169"/>
      <c r="K1920" s="445" t="str">
        <f t="shared" si="236"/>
        <v>Leer</v>
      </c>
      <c r="L1920" s="445" t="str">
        <f>VLOOKUP($D1920,{"29 - Psychiatrie (Erwachsene)","BGI";"297 - stationsäquivalente Behandlung in der Erwachsenenpsychiatrie (29)","BGI";"30 - Kinder- und Jugendpsychiatrie","BGII";"307 - stationsäquivalente Behandlung in der Kinder- und Jugendpsychiatrie (30)","BGII";"31 - Psychosomatik","BGI";"","Leer"},2,0)</f>
        <v>Leer</v>
      </c>
      <c r="M1920" s="445">
        <f t="shared" si="233"/>
        <v>0</v>
      </c>
      <c r="N1920" s="445">
        <f t="shared" si="234"/>
        <v>0</v>
      </c>
      <c r="O1920" s="445">
        <f t="shared" si="237"/>
        <v>0</v>
      </c>
      <c r="P1920" s="445">
        <f t="shared" si="238"/>
        <v>0</v>
      </c>
      <c r="Q1920" s="445">
        <f t="shared" si="239"/>
        <v>0</v>
      </c>
      <c r="R1920" s="415" t="str">
        <f t="shared" si="240"/>
        <v>Leer</v>
      </c>
      <c r="S1920" s="445">
        <f>IF('Angaben KH-Standort'!D$29='A4'!D1920,IF('Angaben KH-Standort'!E$29="Ja",1,0),0)</f>
        <v>0</v>
      </c>
      <c r="T1920" s="445">
        <f>IF('Angaben KH-Standort'!D$30='A4'!D1920,IF('Angaben KH-Standort'!E$30="Ja",1,0),0)</f>
        <v>0</v>
      </c>
      <c r="U1920" s="445">
        <f>IF('Angaben KH-Standort'!D$31='A4'!D1920,IF('Angaben KH-Standort'!E$31="Ja",1,0),0)</f>
        <v>0</v>
      </c>
    </row>
    <row r="1921" spans="2:21" ht="15" customHeight="1" x14ac:dyDescent="0.3">
      <c r="B1921" s="70" t="str">
        <f t="shared" si="235"/>
        <v>!!!</v>
      </c>
      <c r="C1921" s="265" t="str">
        <f>IF(ISERROR(IF(LEN(E1921)&gt;0,VLOOKUP(TEXT($E1921,0),'Angaben Stationen'!$E$14:$J$213,5,0),"")),"?",IF(LEN(E1921)&gt;0,VLOOKUP(TEXT($E1921,0),'Angaben Stationen'!$E$14:$J$213,5,0),""))</f>
        <v/>
      </c>
      <c r="D1921" s="232" t="str">
        <f>IF(ISERROR(IF(LEN(E1921)&gt;0,VLOOKUP(TEXT($E1921,0),'Angaben Stationen'!$E$14:$J$213,6,0),"")),"STATION IST NICHT VORHANDEN",IF(LEN(E1921)&gt;0,VLOOKUP(TEXT($E1921,0),'Angaben Stationen'!$E$14:$J$213,6,0),""))</f>
        <v/>
      </c>
      <c r="E1921" s="287"/>
      <c r="F1921" s="234"/>
      <c r="G1921" s="234"/>
      <c r="H1921" s="263"/>
      <c r="I1921" s="169"/>
      <c r="K1921" s="445" t="str">
        <f t="shared" si="236"/>
        <v>Leer</v>
      </c>
      <c r="L1921" s="445" t="str">
        <f>VLOOKUP($D1921,{"29 - Psychiatrie (Erwachsene)","BGI";"297 - stationsäquivalente Behandlung in der Erwachsenenpsychiatrie (29)","BGI";"30 - Kinder- und Jugendpsychiatrie","BGII";"307 - stationsäquivalente Behandlung in der Kinder- und Jugendpsychiatrie (30)","BGII";"31 - Psychosomatik","BGI";"","Leer"},2,0)</f>
        <v>Leer</v>
      </c>
      <c r="M1921" s="445">
        <f t="shared" si="233"/>
        <v>0</v>
      </c>
      <c r="N1921" s="445">
        <f t="shared" si="234"/>
        <v>0</v>
      </c>
      <c r="O1921" s="445">
        <f t="shared" si="237"/>
        <v>0</v>
      </c>
      <c r="P1921" s="445">
        <f t="shared" si="238"/>
        <v>0</v>
      </c>
      <c r="Q1921" s="445">
        <f t="shared" si="239"/>
        <v>0</v>
      </c>
      <c r="R1921" s="415" t="str">
        <f t="shared" si="240"/>
        <v>Leer</v>
      </c>
      <c r="S1921" s="445">
        <f>IF('Angaben KH-Standort'!D$29='A4'!D1921,IF('Angaben KH-Standort'!E$29="Ja",1,0),0)</f>
        <v>0</v>
      </c>
      <c r="T1921" s="445">
        <f>IF('Angaben KH-Standort'!D$30='A4'!D1921,IF('Angaben KH-Standort'!E$30="Ja",1,0),0)</f>
        <v>0</v>
      </c>
      <c r="U1921" s="445">
        <f>IF('Angaben KH-Standort'!D$31='A4'!D1921,IF('Angaben KH-Standort'!E$31="Ja",1,0),0)</f>
        <v>0</v>
      </c>
    </row>
    <row r="1922" spans="2:21" ht="15" customHeight="1" x14ac:dyDescent="0.3">
      <c r="B1922" s="70" t="str">
        <f t="shared" si="235"/>
        <v>!!!</v>
      </c>
      <c r="C1922" s="265" t="str">
        <f>IF(ISERROR(IF(LEN(E1922)&gt;0,VLOOKUP(TEXT($E1922,0),'Angaben Stationen'!$E$14:$J$213,5,0),"")),"?",IF(LEN(E1922)&gt;0,VLOOKUP(TEXT($E1922,0),'Angaben Stationen'!$E$14:$J$213,5,0),""))</f>
        <v/>
      </c>
      <c r="D1922" s="232" t="str">
        <f>IF(ISERROR(IF(LEN(E1922)&gt;0,VLOOKUP(TEXT($E1922,0),'Angaben Stationen'!$E$14:$J$213,6,0),"")),"STATION IST NICHT VORHANDEN",IF(LEN(E1922)&gt;0,VLOOKUP(TEXT($E1922,0),'Angaben Stationen'!$E$14:$J$213,6,0),""))</f>
        <v/>
      </c>
      <c r="E1922" s="287"/>
      <c r="F1922" s="234"/>
      <c r="G1922" s="234"/>
      <c r="H1922" s="263"/>
      <c r="I1922" s="169"/>
      <c r="K1922" s="445" t="str">
        <f t="shared" si="236"/>
        <v>Leer</v>
      </c>
      <c r="L1922" s="445" t="str">
        <f>VLOOKUP($D1922,{"29 - Psychiatrie (Erwachsene)","BGI";"297 - stationsäquivalente Behandlung in der Erwachsenenpsychiatrie (29)","BGI";"30 - Kinder- und Jugendpsychiatrie","BGII";"307 - stationsäquivalente Behandlung in der Kinder- und Jugendpsychiatrie (30)","BGII";"31 - Psychosomatik","BGI";"","Leer"},2,0)</f>
        <v>Leer</v>
      </c>
      <c r="M1922" s="445">
        <f t="shared" si="233"/>
        <v>0</v>
      </c>
      <c r="N1922" s="445">
        <f t="shared" si="234"/>
        <v>0</v>
      </c>
      <c r="O1922" s="445">
        <f t="shared" si="237"/>
        <v>0</v>
      </c>
      <c r="P1922" s="445">
        <f t="shared" si="238"/>
        <v>0</v>
      </c>
      <c r="Q1922" s="445">
        <f t="shared" si="239"/>
        <v>0</v>
      </c>
      <c r="R1922" s="415" t="str">
        <f t="shared" si="240"/>
        <v>Leer</v>
      </c>
      <c r="S1922" s="445">
        <f>IF('Angaben KH-Standort'!D$29='A4'!D1922,IF('Angaben KH-Standort'!E$29="Ja",1,0),0)</f>
        <v>0</v>
      </c>
      <c r="T1922" s="445">
        <f>IF('Angaben KH-Standort'!D$30='A4'!D1922,IF('Angaben KH-Standort'!E$30="Ja",1,0),0)</f>
        <v>0</v>
      </c>
      <c r="U1922" s="445">
        <f>IF('Angaben KH-Standort'!D$31='A4'!D1922,IF('Angaben KH-Standort'!E$31="Ja",1,0),0)</f>
        <v>0</v>
      </c>
    </row>
    <row r="1923" spans="2:21" ht="15" customHeight="1" x14ac:dyDescent="0.3">
      <c r="B1923" s="70" t="str">
        <f t="shared" si="235"/>
        <v>!!!</v>
      </c>
      <c r="C1923" s="265" t="str">
        <f>IF(ISERROR(IF(LEN(E1923)&gt;0,VLOOKUP(TEXT($E1923,0),'Angaben Stationen'!$E$14:$J$213,5,0),"")),"?",IF(LEN(E1923)&gt;0,VLOOKUP(TEXT($E1923,0),'Angaben Stationen'!$E$14:$J$213,5,0),""))</f>
        <v/>
      </c>
      <c r="D1923" s="232" t="str">
        <f>IF(ISERROR(IF(LEN(E1923)&gt;0,VLOOKUP(TEXT($E1923,0),'Angaben Stationen'!$E$14:$J$213,6,0),"")),"STATION IST NICHT VORHANDEN",IF(LEN(E1923)&gt;0,VLOOKUP(TEXT($E1923,0),'Angaben Stationen'!$E$14:$J$213,6,0),""))</f>
        <v/>
      </c>
      <c r="E1923" s="287"/>
      <c r="F1923" s="234"/>
      <c r="G1923" s="234"/>
      <c r="H1923" s="263"/>
      <c r="I1923" s="169"/>
      <c r="K1923" s="445" t="str">
        <f t="shared" si="236"/>
        <v>Leer</v>
      </c>
      <c r="L1923" s="445" t="str">
        <f>VLOOKUP($D1923,{"29 - Psychiatrie (Erwachsene)","BGI";"297 - stationsäquivalente Behandlung in der Erwachsenenpsychiatrie (29)","BGI";"30 - Kinder- und Jugendpsychiatrie","BGII";"307 - stationsäquivalente Behandlung in der Kinder- und Jugendpsychiatrie (30)","BGII";"31 - Psychosomatik","BGI";"","Leer"},2,0)</f>
        <v>Leer</v>
      </c>
      <c r="M1923" s="445">
        <f t="shared" si="233"/>
        <v>0</v>
      </c>
      <c r="N1923" s="445">
        <f t="shared" si="234"/>
        <v>0</v>
      </c>
      <c r="O1923" s="445">
        <f t="shared" si="237"/>
        <v>0</v>
      </c>
      <c r="P1923" s="445">
        <f t="shared" si="238"/>
        <v>0</v>
      </c>
      <c r="Q1923" s="445">
        <f t="shared" si="239"/>
        <v>0</v>
      </c>
      <c r="R1923" s="415" t="str">
        <f t="shared" si="240"/>
        <v>Leer</v>
      </c>
      <c r="S1923" s="445">
        <f>IF('Angaben KH-Standort'!D$29='A4'!D1923,IF('Angaben KH-Standort'!E$29="Ja",1,0),0)</f>
        <v>0</v>
      </c>
      <c r="T1923" s="445">
        <f>IF('Angaben KH-Standort'!D$30='A4'!D1923,IF('Angaben KH-Standort'!E$30="Ja",1,0),0)</f>
        <v>0</v>
      </c>
      <c r="U1923" s="445">
        <f>IF('Angaben KH-Standort'!D$31='A4'!D1923,IF('Angaben KH-Standort'!E$31="Ja",1,0),0)</f>
        <v>0</v>
      </c>
    </row>
    <row r="1924" spans="2:21" ht="15" customHeight="1" x14ac:dyDescent="0.3">
      <c r="B1924" s="70" t="str">
        <f t="shared" si="235"/>
        <v>!!!</v>
      </c>
      <c r="C1924" s="265" t="str">
        <f>IF(ISERROR(IF(LEN(E1924)&gt;0,VLOOKUP(TEXT($E1924,0),'Angaben Stationen'!$E$14:$J$213,5,0),"")),"?",IF(LEN(E1924)&gt;0,VLOOKUP(TEXT($E1924,0),'Angaben Stationen'!$E$14:$J$213,5,0),""))</f>
        <v/>
      </c>
      <c r="D1924" s="232" t="str">
        <f>IF(ISERROR(IF(LEN(E1924)&gt;0,VLOOKUP(TEXT($E1924,0),'Angaben Stationen'!$E$14:$J$213,6,0),"")),"STATION IST NICHT VORHANDEN",IF(LEN(E1924)&gt;0,VLOOKUP(TEXT($E1924,0),'Angaben Stationen'!$E$14:$J$213,6,0),""))</f>
        <v/>
      </c>
      <c r="E1924" s="287"/>
      <c r="F1924" s="234"/>
      <c r="G1924" s="234"/>
      <c r="H1924" s="263"/>
      <c r="I1924" s="169"/>
      <c r="K1924" s="445" t="str">
        <f t="shared" si="236"/>
        <v>Leer</v>
      </c>
      <c r="L1924" s="445" t="str">
        <f>VLOOKUP($D1924,{"29 - Psychiatrie (Erwachsene)","BGI";"297 - stationsäquivalente Behandlung in der Erwachsenenpsychiatrie (29)","BGI";"30 - Kinder- und Jugendpsychiatrie","BGII";"307 - stationsäquivalente Behandlung in der Kinder- und Jugendpsychiatrie (30)","BGII";"31 - Psychosomatik","BGI";"","Leer"},2,0)</f>
        <v>Leer</v>
      </c>
      <c r="M1924" s="445">
        <f t="shared" si="233"/>
        <v>0</v>
      </c>
      <c r="N1924" s="445">
        <f t="shared" si="234"/>
        <v>0</v>
      </c>
      <c r="O1924" s="445">
        <f t="shared" si="237"/>
        <v>0</v>
      </c>
      <c r="P1924" s="445">
        <f t="shared" si="238"/>
        <v>0</v>
      </c>
      <c r="Q1924" s="445">
        <f t="shared" si="239"/>
        <v>0</v>
      </c>
      <c r="R1924" s="415" t="str">
        <f t="shared" si="240"/>
        <v>Leer</v>
      </c>
      <c r="S1924" s="445">
        <f>IF('Angaben KH-Standort'!D$29='A4'!D1924,IF('Angaben KH-Standort'!E$29="Ja",1,0),0)</f>
        <v>0</v>
      </c>
      <c r="T1924" s="445">
        <f>IF('Angaben KH-Standort'!D$30='A4'!D1924,IF('Angaben KH-Standort'!E$30="Ja",1,0),0)</f>
        <v>0</v>
      </c>
      <c r="U1924" s="445">
        <f>IF('Angaben KH-Standort'!D$31='A4'!D1924,IF('Angaben KH-Standort'!E$31="Ja",1,0),0)</f>
        <v>0</v>
      </c>
    </row>
    <row r="1925" spans="2:21" ht="15" customHeight="1" x14ac:dyDescent="0.3">
      <c r="B1925" s="70" t="str">
        <f t="shared" si="235"/>
        <v>!!!</v>
      </c>
      <c r="C1925" s="265" t="str">
        <f>IF(ISERROR(IF(LEN(E1925)&gt;0,VLOOKUP(TEXT($E1925,0),'Angaben Stationen'!$E$14:$J$213,5,0),"")),"?",IF(LEN(E1925)&gt;0,VLOOKUP(TEXT($E1925,0),'Angaben Stationen'!$E$14:$J$213,5,0),""))</f>
        <v/>
      </c>
      <c r="D1925" s="232" t="str">
        <f>IF(ISERROR(IF(LEN(E1925)&gt;0,VLOOKUP(TEXT($E1925,0),'Angaben Stationen'!$E$14:$J$213,6,0),"")),"STATION IST NICHT VORHANDEN",IF(LEN(E1925)&gt;0,VLOOKUP(TEXT($E1925,0),'Angaben Stationen'!$E$14:$J$213,6,0),""))</f>
        <v/>
      </c>
      <c r="E1925" s="287"/>
      <c r="F1925" s="234"/>
      <c r="G1925" s="234"/>
      <c r="H1925" s="263"/>
      <c r="I1925" s="169"/>
      <c r="K1925" s="445" t="str">
        <f t="shared" si="236"/>
        <v>Leer</v>
      </c>
      <c r="L1925" s="445" t="str">
        <f>VLOOKUP($D1925,{"29 - Psychiatrie (Erwachsene)","BGI";"297 - stationsäquivalente Behandlung in der Erwachsenenpsychiatrie (29)","BGI";"30 - Kinder- und Jugendpsychiatrie","BGII";"307 - stationsäquivalente Behandlung in der Kinder- und Jugendpsychiatrie (30)","BGII";"31 - Psychosomatik","BGI";"","Leer"},2,0)</f>
        <v>Leer</v>
      </c>
      <c r="M1925" s="445">
        <f t="shared" si="233"/>
        <v>0</v>
      </c>
      <c r="N1925" s="445">
        <f t="shared" si="234"/>
        <v>0</v>
      </c>
      <c r="O1925" s="445">
        <f t="shared" si="237"/>
        <v>0</v>
      </c>
      <c r="P1925" s="445">
        <f t="shared" si="238"/>
        <v>0</v>
      </c>
      <c r="Q1925" s="445">
        <f t="shared" si="239"/>
        <v>0</v>
      </c>
      <c r="R1925" s="415" t="str">
        <f t="shared" si="240"/>
        <v>Leer</v>
      </c>
      <c r="S1925" s="445">
        <f>IF('Angaben KH-Standort'!D$29='A4'!D1925,IF('Angaben KH-Standort'!E$29="Ja",1,0),0)</f>
        <v>0</v>
      </c>
      <c r="T1925" s="445">
        <f>IF('Angaben KH-Standort'!D$30='A4'!D1925,IF('Angaben KH-Standort'!E$30="Ja",1,0),0)</f>
        <v>0</v>
      </c>
      <c r="U1925" s="445">
        <f>IF('Angaben KH-Standort'!D$31='A4'!D1925,IF('Angaben KH-Standort'!E$31="Ja",1,0),0)</f>
        <v>0</v>
      </c>
    </row>
    <row r="1926" spans="2:21" ht="15" customHeight="1" x14ac:dyDescent="0.3">
      <c r="B1926" s="70" t="str">
        <f t="shared" si="235"/>
        <v>!!!</v>
      </c>
      <c r="C1926" s="265" t="str">
        <f>IF(ISERROR(IF(LEN(E1926)&gt;0,VLOOKUP(TEXT($E1926,0),'Angaben Stationen'!$E$14:$J$213,5,0),"")),"?",IF(LEN(E1926)&gt;0,VLOOKUP(TEXT($E1926,0),'Angaben Stationen'!$E$14:$J$213,5,0),""))</f>
        <v/>
      </c>
      <c r="D1926" s="232" t="str">
        <f>IF(ISERROR(IF(LEN(E1926)&gt;0,VLOOKUP(TEXT($E1926,0),'Angaben Stationen'!$E$14:$J$213,6,0),"")),"STATION IST NICHT VORHANDEN",IF(LEN(E1926)&gt;0,VLOOKUP(TEXT($E1926,0),'Angaben Stationen'!$E$14:$J$213,6,0),""))</f>
        <v/>
      </c>
      <c r="E1926" s="287"/>
      <c r="F1926" s="234"/>
      <c r="G1926" s="234"/>
      <c r="H1926" s="263"/>
      <c r="I1926" s="169"/>
      <c r="K1926" s="445" t="str">
        <f t="shared" si="236"/>
        <v>Leer</v>
      </c>
      <c r="L1926" s="445" t="str">
        <f>VLOOKUP($D1926,{"29 - Psychiatrie (Erwachsene)","BGI";"297 - stationsäquivalente Behandlung in der Erwachsenenpsychiatrie (29)","BGI";"30 - Kinder- und Jugendpsychiatrie","BGII";"307 - stationsäquivalente Behandlung in der Kinder- und Jugendpsychiatrie (30)","BGII";"31 - Psychosomatik","BGI";"","Leer"},2,0)</f>
        <v>Leer</v>
      </c>
      <c r="M1926" s="445">
        <f t="shared" si="233"/>
        <v>0</v>
      </c>
      <c r="N1926" s="445">
        <f t="shared" si="234"/>
        <v>0</v>
      </c>
      <c r="O1926" s="445">
        <f t="shared" si="237"/>
        <v>0</v>
      </c>
      <c r="P1926" s="445">
        <f t="shared" si="238"/>
        <v>0</v>
      </c>
      <c r="Q1926" s="445">
        <f t="shared" si="239"/>
        <v>0</v>
      </c>
      <c r="R1926" s="415" t="str">
        <f t="shared" si="240"/>
        <v>Leer</v>
      </c>
      <c r="S1926" s="445">
        <f>IF('Angaben KH-Standort'!D$29='A4'!D1926,IF('Angaben KH-Standort'!E$29="Ja",1,0),0)</f>
        <v>0</v>
      </c>
      <c r="T1926" s="445">
        <f>IF('Angaben KH-Standort'!D$30='A4'!D1926,IF('Angaben KH-Standort'!E$30="Ja",1,0),0)</f>
        <v>0</v>
      </c>
      <c r="U1926" s="445">
        <f>IF('Angaben KH-Standort'!D$31='A4'!D1926,IF('Angaben KH-Standort'!E$31="Ja",1,0),0)</f>
        <v>0</v>
      </c>
    </row>
    <row r="1927" spans="2:21" ht="15" customHeight="1" x14ac:dyDescent="0.3">
      <c r="B1927" s="70" t="str">
        <f t="shared" si="235"/>
        <v>!!!</v>
      </c>
      <c r="C1927" s="265" t="str">
        <f>IF(ISERROR(IF(LEN(E1927)&gt;0,VLOOKUP(TEXT($E1927,0),'Angaben Stationen'!$E$14:$J$213,5,0),"")),"?",IF(LEN(E1927)&gt;0,VLOOKUP(TEXT($E1927,0),'Angaben Stationen'!$E$14:$J$213,5,0),""))</f>
        <v/>
      </c>
      <c r="D1927" s="232" t="str">
        <f>IF(ISERROR(IF(LEN(E1927)&gt;0,VLOOKUP(TEXT($E1927,0),'Angaben Stationen'!$E$14:$J$213,6,0),"")),"STATION IST NICHT VORHANDEN",IF(LEN(E1927)&gt;0,VLOOKUP(TEXT($E1927,0),'Angaben Stationen'!$E$14:$J$213,6,0),""))</f>
        <v/>
      </c>
      <c r="E1927" s="287"/>
      <c r="F1927" s="234"/>
      <c r="G1927" s="234"/>
      <c r="H1927" s="263"/>
      <c r="I1927" s="169"/>
      <c r="K1927" s="445" t="str">
        <f t="shared" si="236"/>
        <v>Leer</v>
      </c>
      <c r="L1927" s="445" t="str">
        <f>VLOOKUP($D1927,{"29 - Psychiatrie (Erwachsene)","BGI";"297 - stationsäquivalente Behandlung in der Erwachsenenpsychiatrie (29)","BGI";"30 - Kinder- und Jugendpsychiatrie","BGII";"307 - stationsäquivalente Behandlung in der Kinder- und Jugendpsychiatrie (30)","BGII";"31 - Psychosomatik","BGI";"","Leer"},2,0)</f>
        <v>Leer</v>
      </c>
      <c r="M1927" s="445">
        <f t="shared" si="233"/>
        <v>0</v>
      </c>
      <c r="N1927" s="445">
        <f t="shared" si="234"/>
        <v>0</v>
      </c>
      <c r="O1927" s="445">
        <f t="shared" si="237"/>
        <v>0</v>
      </c>
      <c r="P1927" s="445">
        <f t="shared" si="238"/>
        <v>0</v>
      </c>
      <c r="Q1927" s="445">
        <f t="shared" si="239"/>
        <v>0</v>
      </c>
      <c r="R1927" s="415" t="str">
        <f t="shared" si="240"/>
        <v>Leer</v>
      </c>
      <c r="S1927" s="445">
        <f>IF('Angaben KH-Standort'!D$29='A4'!D1927,IF('Angaben KH-Standort'!E$29="Ja",1,0),0)</f>
        <v>0</v>
      </c>
      <c r="T1927" s="445">
        <f>IF('Angaben KH-Standort'!D$30='A4'!D1927,IF('Angaben KH-Standort'!E$30="Ja",1,0),0)</f>
        <v>0</v>
      </c>
      <c r="U1927" s="445">
        <f>IF('Angaben KH-Standort'!D$31='A4'!D1927,IF('Angaben KH-Standort'!E$31="Ja",1,0),0)</f>
        <v>0</v>
      </c>
    </row>
    <row r="1928" spans="2:21" ht="15" customHeight="1" x14ac:dyDescent="0.3">
      <c r="B1928" s="70" t="str">
        <f t="shared" si="235"/>
        <v>!!!</v>
      </c>
      <c r="C1928" s="265" t="str">
        <f>IF(ISERROR(IF(LEN(E1928)&gt;0,VLOOKUP(TEXT($E1928,0),'Angaben Stationen'!$E$14:$J$213,5,0),"")),"?",IF(LEN(E1928)&gt;0,VLOOKUP(TEXT($E1928,0),'Angaben Stationen'!$E$14:$J$213,5,0),""))</f>
        <v/>
      </c>
      <c r="D1928" s="232" t="str">
        <f>IF(ISERROR(IF(LEN(E1928)&gt;0,VLOOKUP(TEXT($E1928,0),'Angaben Stationen'!$E$14:$J$213,6,0),"")),"STATION IST NICHT VORHANDEN",IF(LEN(E1928)&gt;0,VLOOKUP(TEXT($E1928,0),'Angaben Stationen'!$E$14:$J$213,6,0),""))</f>
        <v/>
      </c>
      <c r="E1928" s="287"/>
      <c r="F1928" s="234"/>
      <c r="G1928" s="234"/>
      <c r="H1928" s="263"/>
      <c r="I1928" s="169"/>
      <c r="K1928" s="445" t="str">
        <f t="shared" si="236"/>
        <v>Leer</v>
      </c>
      <c r="L1928" s="445" t="str">
        <f>VLOOKUP($D1928,{"29 - Psychiatrie (Erwachsene)","BGI";"297 - stationsäquivalente Behandlung in der Erwachsenenpsychiatrie (29)","BGI";"30 - Kinder- und Jugendpsychiatrie","BGII";"307 - stationsäquivalente Behandlung in der Kinder- und Jugendpsychiatrie (30)","BGII";"31 - Psychosomatik","BGI";"","Leer"},2,0)</f>
        <v>Leer</v>
      </c>
      <c r="M1928" s="445">
        <f t="shared" si="233"/>
        <v>0</v>
      </c>
      <c r="N1928" s="445">
        <f t="shared" si="234"/>
        <v>0</v>
      </c>
      <c r="O1928" s="445">
        <f t="shared" si="237"/>
        <v>0</v>
      </c>
      <c r="P1928" s="445">
        <f t="shared" si="238"/>
        <v>0</v>
      </c>
      <c r="Q1928" s="445">
        <f t="shared" si="239"/>
        <v>0</v>
      </c>
      <c r="R1928" s="415" t="str">
        <f t="shared" si="240"/>
        <v>Leer</v>
      </c>
      <c r="S1928" s="445">
        <f>IF('Angaben KH-Standort'!D$29='A4'!D1928,IF('Angaben KH-Standort'!E$29="Ja",1,0),0)</f>
        <v>0</v>
      </c>
      <c r="T1928" s="445">
        <f>IF('Angaben KH-Standort'!D$30='A4'!D1928,IF('Angaben KH-Standort'!E$30="Ja",1,0),0)</f>
        <v>0</v>
      </c>
      <c r="U1928" s="445">
        <f>IF('Angaben KH-Standort'!D$31='A4'!D1928,IF('Angaben KH-Standort'!E$31="Ja",1,0),0)</f>
        <v>0</v>
      </c>
    </row>
    <row r="1929" spans="2:21" ht="15" customHeight="1" x14ac:dyDescent="0.3">
      <c r="B1929" s="70" t="str">
        <f t="shared" si="235"/>
        <v>!!!</v>
      </c>
      <c r="C1929" s="265" t="str">
        <f>IF(ISERROR(IF(LEN(E1929)&gt;0,VLOOKUP(TEXT($E1929,0),'Angaben Stationen'!$E$14:$J$213,5,0),"")),"?",IF(LEN(E1929)&gt;0,VLOOKUP(TEXT($E1929,0),'Angaben Stationen'!$E$14:$J$213,5,0),""))</f>
        <v/>
      </c>
      <c r="D1929" s="232" t="str">
        <f>IF(ISERROR(IF(LEN(E1929)&gt;0,VLOOKUP(TEXT($E1929,0),'Angaben Stationen'!$E$14:$J$213,6,0),"")),"STATION IST NICHT VORHANDEN",IF(LEN(E1929)&gt;0,VLOOKUP(TEXT($E1929,0),'Angaben Stationen'!$E$14:$J$213,6,0),""))</f>
        <v/>
      </c>
      <c r="E1929" s="287"/>
      <c r="F1929" s="234"/>
      <c r="G1929" s="234"/>
      <c r="H1929" s="263"/>
      <c r="I1929" s="169"/>
      <c r="K1929" s="445" t="str">
        <f t="shared" si="236"/>
        <v>Leer</v>
      </c>
      <c r="L1929" s="445" t="str">
        <f>VLOOKUP($D1929,{"29 - Psychiatrie (Erwachsene)","BGI";"297 - stationsäquivalente Behandlung in der Erwachsenenpsychiatrie (29)","BGI";"30 - Kinder- und Jugendpsychiatrie","BGII";"307 - stationsäquivalente Behandlung in der Kinder- und Jugendpsychiatrie (30)","BGII";"31 - Psychosomatik","BGI";"","Leer"},2,0)</f>
        <v>Leer</v>
      </c>
      <c r="M1929" s="445">
        <f t="shared" si="233"/>
        <v>0</v>
      </c>
      <c r="N1929" s="445">
        <f t="shared" si="234"/>
        <v>0</v>
      </c>
      <c r="O1929" s="445">
        <f t="shared" si="237"/>
        <v>0</v>
      </c>
      <c r="P1929" s="445">
        <f t="shared" si="238"/>
        <v>0</v>
      </c>
      <c r="Q1929" s="445">
        <f t="shared" si="239"/>
        <v>0</v>
      </c>
      <c r="R1929" s="415" t="str">
        <f t="shared" si="240"/>
        <v>Leer</v>
      </c>
      <c r="S1929" s="445">
        <f>IF('Angaben KH-Standort'!D$29='A4'!D1929,IF('Angaben KH-Standort'!E$29="Ja",1,0),0)</f>
        <v>0</v>
      </c>
      <c r="T1929" s="445">
        <f>IF('Angaben KH-Standort'!D$30='A4'!D1929,IF('Angaben KH-Standort'!E$30="Ja",1,0),0)</f>
        <v>0</v>
      </c>
      <c r="U1929" s="445">
        <f>IF('Angaben KH-Standort'!D$31='A4'!D1929,IF('Angaben KH-Standort'!E$31="Ja",1,0),0)</f>
        <v>0</v>
      </c>
    </row>
    <row r="1930" spans="2:21" ht="15" customHeight="1" x14ac:dyDescent="0.3">
      <c r="B1930" s="70" t="str">
        <f t="shared" si="235"/>
        <v>!!!</v>
      </c>
      <c r="C1930" s="265" t="str">
        <f>IF(ISERROR(IF(LEN(E1930)&gt;0,VLOOKUP(TEXT($E1930,0),'Angaben Stationen'!$E$14:$J$213,5,0),"")),"?",IF(LEN(E1930)&gt;0,VLOOKUP(TEXT($E1930,0),'Angaben Stationen'!$E$14:$J$213,5,0),""))</f>
        <v/>
      </c>
      <c r="D1930" s="232" t="str">
        <f>IF(ISERROR(IF(LEN(E1930)&gt;0,VLOOKUP(TEXT($E1930,0),'Angaben Stationen'!$E$14:$J$213,6,0),"")),"STATION IST NICHT VORHANDEN",IF(LEN(E1930)&gt;0,VLOOKUP(TEXT($E1930,0),'Angaben Stationen'!$E$14:$J$213,6,0),""))</f>
        <v/>
      </c>
      <c r="E1930" s="287"/>
      <c r="F1930" s="234"/>
      <c r="G1930" s="234"/>
      <c r="H1930" s="263"/>
      <c r="I1930" s="169"/>
      <c r="K1930" s="445" t="str">
        <f t="shared" si="236"/>
        <v>Leer</v>
      </c>
      <c r="L1930" s="445" t="str">
        <f>VLOOKUP($D1930,{"29 - Psychiatrie (Erwachsene)","BGI";"297 - stationsäquivalente Behandlung in der Erwachsenenpsychiatrie (29)","BGI";"30 - Kinder- und Jugendpsychiatrie","BGII";"307 - stationsäquivalente Behandlung in der Kinder- und Jugendpsychiatrie (30)","BGII";"31 - Psychosomatik","BGI";"","Leer"},2,0)</f>
        <v>Leer</v>
      </c>
      <c r="M1930" s="445">
        <f t="shared" si="233"/>
        <v>0</v>
      </c>
      <c r="N1930" s="445">
        <f t="shared" si="234"/>
        <v>0</v>
      </c>
      <c r="O1930" s="445">
        <f t="shared" si="237"/>
        <v>0</v>
      </c>
      <c r="P1930" s="445">
        <f t="shared" si="238"/>
        <v>0</v>
      </c>
      <c r="Q1930" s="445">
        <f t="shared" si="239"/>
        <v>0</v>
      </c>
      <c r="R1930" s="415" t="str">
        <f t="shared" si="240"/>
        <v>Leer</v>
      </c>
      <c r="S1930" s="445">
        <f>IF('Angaben KH-Standort'!D$29='A4'!D1930,IF('Angaben KH-Standort'!E$29="Ja",1,0),0)</f>
        <v>0</v>
      </c>
      <c r="T1930" s="445">
        <f>IF('Angaben KH-Standort'!D$30='A4'!D1930,IF('Angaben KH-Standort'!E$30="Ja",1,0),0)</f>
        <v>0</v>
      </c>
      <c r="U1930" s="445">
        <f>IF('Angaben KH-Standort'!D$31='A4'!D1930,IF('Angaben KH-Standort'!E$31="Ja",1,0),0)</f>
        <v>0</v>
      </c>
    </row>
    <row r="1931" spans="2:21" ht="15" customHeight="1" x14ac:dyDescent="0.3">
      <c r="B1931" s="70" t="str">
        <f t="shared" si="235"/>
        <v>!!!</v>
      </c>
      <c r="C1931" s="265" t="str">
        <f>IF(ISERROR(IF(LEN(E1931)&gt;0,VLOOKUP(TEXT($E1931,0),'Angaben Stationen'!$E$14:$J$213,5,0),"")),"?",IF(LEN(E1931)&gt;0,VLOOKUP(TEXT($E1931,0),'Angaben Stationen'!$E$14:$J$213,5,0),""))</f>
        <v/>
      </c>
      <c r="D1931" s="232" t="str">
        <f>IF(ISERROR(IF(LEN(E1931)&gt;0,VLOOKUP(TEXT($E1931,0),'Angaben Stationen'!$E$14:$J$213,6,0),"")),"STATION IST NICHT VORHANDEN",IF(LEN(E1931)&gt;0,VLOOKUP(TEXT($E1931,0),'Angaben Stationen'!$E$14:$J$213,6,0),""))</f>
        <v/>
      </c>
      <c r="E1931" s="287"/>
      <c r="F1931" s="234"/>
      <c r="G1931" s="234"/>
      <c r="H1931" s="263"/>
      <c r="I1931" s="169"/>
      <c r="K1931" s="445" t="str">
        <f t="shared" si="236"/>
        <v>Leer</v>
      </c>
      <c r="L1931" s="445" t="str">
        <f>VLOOKUP($D1931,{"29 - Psychiatrie (Erwachsene)","BGI";"297 - stationsäquivalente Behandlung in der Erwachsenenpsychiatrie (29)","BGI";"30 - Kinder- und Jugendpsychiatrie","BGII";"307 - stationsäquivalente Behandlung in der Kinder- und Jugendpsychiatrie (30)","BGII";"31 - Psychosomatik","BGI";"","Leer"},2,0)</f>
        <v>Leer</v>
      </c>
      <c r="M1931" s="445">
        <f t="shared" si="233"/>
        <v>0</v>
      </c>
      <c r="N1931" s="445">
        <f t="shared" si="234"/>
        <v>0</v>
      </c>
      <c r="O1931" s="445">
        <f t="shared" si="237"/>
        <v>0</v>
      </c>
      <c r="P1931" s="445">
        <f t="shared" si="238"/>
        <v>0</v>
      </c>
      <c r="Q1931" s="445">
        <f t="shared" si="239"/>
        <v>0</v>
      </c>
      <c r="R1931" s="415" t="str">
        <f t="shared" si="240"/>
        <v>Leer</v>
      </c>
      <c r="S1931" s="445">
        <f>IF('Angaben KH-Standort'!D$29='A4'!D1931,IF('Angaben KH-Standort'!E$29="Ja",1,0),0)</f>
        <v>0</v>
      </c>
      <c r="T1931" s="445">
        <f>IF('Angaben KH-Standort'!D$30='A4'!D1931,IF('Angaben KH-Standort'!E$30="Ja",1,0),0)</f>
        <v>0</v>
      </c>
      <c r="U1931" s="445">
        <f>IF('Angaben KH-Standort'!D$31='A4'!D1931,IF('Angaben KH-Standort'!E$31="Ja",1,0),0)</f>
        <v>0</v>
      </c>
    </row>
    <row r="1932" spans="2:21" ht="15" customHeight="1" x14ac:dyDescent="0.3">
      <c r="B1932" s="70" t="str">
        <f t="shared" si="235"/>
        <v>!!!</v>
      </c>
      <c r="C1932" s="265" t="str">
        <f>IF(ISERROR(IF(LEN(E1932)&gt;0,VLOOKUP(TEXT($E1932,0),'Angaben Stationen'!$E$14:$J$213,5,0),"")),"?",IF(LEN(E1932)&gt;0,VLOOKUP(TEXT($E1932,0),'Angaben Stationen'!$E$14:$J$213,5,0),""))</f>
        <v/>
      </c>
      <c r="D1932" s="232" t="str">
        <f>IF(ISERROR(IF(LEN(E1932)&gt;0,VLOOKUP(TEXT($E1932,0),'Angaben Stationen'!$E$14:$J$213,6,0),"")),"STATION IST NICHT VORHANDEN",IF(LEN(E1932)&gt;0,VLOOKUP(TEXT($E1932,0),'Angaben Stationen'!$E$14:$J$213,6,0),""))</f>
        <v/>
      </c>
      <c r="E1932" s="287"/>
      <c r="F1932" s="234"/>
      <c r="G1932" s="234"/>
      <c r="H1932" s="263"/>
      <c r="I1932" s="169"/>
      <c r="K1932" s="445" t="str">
        <f t="shared" si="236"/>
        <v>Leer</v>
      </c>
      <c r="L1932" s="445" t="str">
        <f>VLOOKUP($D1932,{"29 - Psychiatrie (Erwachsene)","BGI";"297 - stationsäquivalente Behandlung in der Erwachsenenpsychiatrie (29)","BGI";"30 - Kinder- und Jugendpsychiatrie","BGII";"307 - stationsäquivalente Behandlung in der Kinder- und Jugendpsychiatrie (30)","BGII";"31 - Psychosomatik","BGI";"","Leer"},2,0)</f>
        <v>Leer</v>
      </c>
      <c r="M1932" s="445">
        <f t="shared" si="233"/>
        <v>0</v>
      </c>
      <c r="N1932" s="445">
        <f t="shared" si="234"/>
        <v>0</v>
      </c>
      <c r="O1932" s="445">
        <f t="shared" si="237"/>
        <v>0</v>
      </c>
      <c r="P1932" s="445">
        <f t="shared" si="238"/>
        <v>0</v>
      </c>
      <c r="Q1932" s="445">
        <f t="shared" si="239"/>
        <v>0</v>
      </c>
      <c r="R1932" s="415" t="str">
        <f t="shared" si="240"/>
        <v>Leer</v>
      </c>
      <c r="S1932" s="445">
        <f>IF('Angaben KH-Standort'!D$29='A4'!D1932,IF('Angaben KH-Standort'!E$29="Ja",1,0),0)</f>
        <v>0</v>
      </c>
      <c r="T1932" s="445">
        <f>IF('Angaben KH-Standort'!D$30='A4'!D1932,IF('Angaben KH-Standort'!E$30="Ja",1,0),0)</f>
        <v>0</v>
      </c>
      <c r="U1932" s="445">
        <f>IF('Angaben KH-Standort'!D$31='A4'!D1932,IF('Angaben KH-Standort'!E$31="Ja",1,0),0)</f>
        <v>0</v>
      </c>
    </row>
    <row r="1933" spans="2:21" ht="15" customHeight="1" x14ac:dyDescent="0.3">
      <c r="B1933" s="70" t="str">
        <f t="shared" si="235"/>
        <v>!!!</v>
      </c>
      <c r="C1933" s="265" t="str">
        <f>IF(ISERROR(IF(LEN(E1933)&gt;0,VLOOKUP(TEXT($E1933,0),'Angaben Stationen'!$E$14:$J$213,5,0),"")),"?",IF(LEN(E1933)&gt;0,VLOOKUP(TEXT($E1933,0),'Angaben Stationen'!$E$14:$J$213,5,0),""))</f>
        <v/>
      </c>
      <c r="D1933" s="232" t="str">
        <f>IF(ISERROR(IF(LEN(E1933)&gt;0,VLOOKUP(TEXT($E1933,0),'Angaben Stationen'!$E$14:$J$213,6,0),"")),"STATION IST NICHT VORHANDEN",IF(LEN(E1933)&gt;0,VLOOKUP(TEXT($E1933,0),'Angaben Stationen'!$E$14:$J$213,6,0),""))</f>
        <v/>
      </c>
      <c r="E1933" s="287"/>
      <c r="F1933" s="234"/>
      <c r="G1933" s="234"/>
      <c r="H1933" s="263"/>
      <c r="I1933" s="169"/>
      <c r="K1933" s="445" t="str">
        <f t="shared" si="236"/>
        <v>Leer</v>
      </c>
      <c r="L1933" s="445" t="str">
        <f>VLOOKUP($D1933,{"29 - Psychiatrie (Erwachsene)","BGI";"297 - stationsäquivalente Behandlung in der Erwachsenenpsychiatrie (29)","BGI";"30 - Kinder- und Jugendpsychiatrie","BGII";"307 - stationsäquivalente Behandlung in der Kinder- und Jugendpsychiatrie (30)","BGII";"31 - Psychosomatik","BGI";"","Leer"},2,0)</f>
        <v>Leer</v>
      </c>
      <c r="M1933" s="445">
        <f t="shared" si="233"/>
        <v>0</v>
      </c>
      <c r="N1933" s="445">
        <f t="shared" si="234"/>
        <v>0</v>
      </c>
      <c r="O1933" s="445">
        <f t="shared" si="237"/>
        <v>0</v>
      </c>
      <c r="P1933" s="445">
        <f t="shared" si="238"/>
        <v>0</v>
      </c>
      <c r="Q1933" s="445">
        <f t="shared" si="239"/>
        <v>0</v>
      </c>
      <c r="R1933" s="415" t="str">
        <f t="shared" si="240"/>
        <v>Leer</v>
      </c>
      <c r="S1933" s="445">
        <f>IF('Angaben KH-Standort'!D$29='A4'!D1933,IF('Angaben KH-Standort'!E$29="Ja",1,0),0)</f>
        <v>0</v>
      </c>
      <c r="T1933" s="445">
        <f>IF('Angaben KH-Standort'!D$30='A4'!D1933,IF('Angaben KH-Standort'!E$30="Ja",1,0),0)</f>
        <v>0</v>
      </c>
      <c r="U1933" s="445">
        <f>IF('Angaben KH-Standort'!D$31='A4'!D1933,IF('Angaben KH-Standort'!E$31="Ja",1,0),0)</f>
        <v>0</v>
      </c>
    </row>
    <row r="1934" spans="2:21" ht="15" customHeight="1" x14ac:dyDescent="0.3">
      <c r="B1934" s="70" t="str">
        <f t="shared" si="235"/>
        <v>!!!</v>
      </c>
      <c r="C1934" s="265" t="str">
        <f>IF(ISERROR(IF(LEN(E1934)&gt;0,VLOOKUP(TEXT($E1934,0),'Angaben Stationen'!$E$14:$J$213,5,0),"")),"?",IF(LEN(E1934)&gt;0,VLOOKUP(TEXT($E1934,0),'Angaben Stationen'!$E$14:$J$213,5,0),""))</f>
        <v/>
      </c>
      <c r="D1934" s="232" t="str">
        <f>IF(ISERROR(IF(LEN(E1934)&gt;0,VLOOKUP(TEXT($E1934,0),'Angaben Stationen'!$E$14:$J$213,6,0),"")),"STATION IST NICHT VORHANDEN",IF(LEN(E1934)&gt;0,VLOOKUP(TEXT($E1934,0),'Angaben Stationen'!$E$14:$J$213,6,0),""))</f>
        <v/>
      </c>
      <c r="E1934" s="287"/>
      <c r="F1934" s="234"/>
      <c r="G1934" s="234"/>
      <c r="H1934" s="263"/>
      <c r="I1934" s="169"/>
      <c r="K1934" s="445" t="str">
        <f t="shared" si="236"/>
        <v>Leer</v>
      </c>
      <c r="L1934" s="445" t="str">
        <f>VLOOKUP($D1934,{"29 - Psychiatrie (Erwachsene)","BGI";"297 - stationsäquivalente Behandlung in der Erwachsenenpsychiatrie (29)","BGI";"30 - Kinder- und Jugendpsychiatrie","BGII";"307 - stationsäquivalente Behandlung in der Kinder- und Jugendpsychiatrie (30)","BGII";"31 - Psychosomatik","BGI";"","Leer"},2,0)</f>
        <v>Leer</v>
      </c>
      <c r="M1934" s="445">
        <f t="shared" si="233"/>
        <v>0</v>
      </c>
      <c r="N1934" s="445">
        <f t="shared" si="234"/>
        <v>0</v>
      </c>
      <c r="O1934" s="445">
        <f t="shared" si="237"/>
        <v>0</v>
      </c>
      <c r="P1934" s="445">
        <f t="shared" si="238"/>
        <v>0</v>
      </c>
      <c r="Q1934" s="445">
        <f t="shared" si="239"/>
        <v>0</v>
      </c>
      <c r="R1934" s="415" t="str">
        <f t="shared" si="240"/>
        <v>Leer</v>
      </c>
      <c r="S1934" s="445">
        <f>IF('Angaben KH-Standort'!D$29='A4'!D1934,IF('Angaben KH-Standort'!E$29="Ja",1,0),0)</f>
        <v>0</v>
      </c>
      <c r="T1934" s="445">
        <f>IF('Angaben KH-Standort'!D$30='A4'!D1934,IF('Angaben KH-Standort'!E$30="Ja",1,0),0)</f>
        <v>0</v>
      </c>
      <c r="U1934" s="445">
        <f>IF('Angaben KH-Standort'!D$31='A4'!D1934,IF('Angaben KH-Standort'!E$31="Ja",1,0),0)</f>
        <v>0</v>
      </c>
    </row>
    <row r="1935" spans="2:21" ht="15" customHeight="1" x14ac:dyDescent="0.3">
      <c r="B1935" s="70" t="str">
        <f t="shared" si="235"/>
        <v>!!!</v>
      </c>
      <c r="C1935" s="265" t="str">
        <f>IF(ISERROR(IF(LEN(E1935)&gt;0,VLOOKUP(TEXT($E1935,0),'Angaben Stationen'!$E$14:$J$213,5,0),"")),"?",IF(LEN(E1935)&gt;0,VLOOKUP(TEXT($E1935,0),'Angaben Stationen'!$E$14:$J$213,5,0),""))</f>
        <v/>
      </c>
      <c r="D1935" s="232" t="str">
        <f>IF(ISERROR(IF(LEN(E1935)&gt;0,VLOOKUP(TEXT($E1935,0),'Angaben Stationen'!$E$14:$J$213,6,0),"")),"STATION IST NICHT VORHANDEN",IF(LEN(E1935)&gt;0,VLOOKUP(TEXT($E1935,0),'Angaben Stationen'!$E$14:$J$213,6,0),""))</f>
        <v/>
      </c>
      <c r="E1935" s="287"/>
      <c r="F1935" s="234"/>
      <c r="G1935" s="234"/>
      <c r="H1935" s="263"/>
      <c r="I1935" s="169"/>
      <c r="K1935" s="445" t="str">
        <f t="shared" si="236"/>
        <v>Leer</v>
      </c>
      <c r="L1935" s="445" t="str">
        <f>VLOOKUP($D1935,{"29 - Psychiatrie (Erwachsene)","BGI";"297 - stationsäquivalente Behandlung in der Erwachsenenpsychiatrie (29)","BGI";"30 - Kinder- und Jugendpsychiatrie","BGII";"307 - stationsäquivalente Behandlung in der Kinder- und Jugendpsychiatrie (30)","BGII";"31 - Psychosomatik","BGI";"","Leer"},2,0)</f>
        <v>Leer</v>
      </c>
      <c r="M1935" s="445">
        <f t="shared" si="233"/>
        <v>0</v>
      </c>
      <c r="N1935" s="445">
        <f t="shared" si="234"/>
        <v>0</v>
      </c>
      <c r="O1935" s="445">
        <f t="shared" si="237"/>
        <v>0</v>
      </c>
      <c r="P1935" s="445">
        <f t="shared" si="238"/>
        <v>0</v>
      </c>
      <c r="Q1935" s="445">
        <f t="shared" si="239"/>
        <v>0</v>
      </c>
      <c r="R1935" s="415" t="str">
        <f t="shared" si="240"/>
        <v>Leer</v>
      </c>
      <c r="S1935" s="445">
        <f>IF('Angaben KH-Standort'!D$29='A4'!D1935,IF('Angaben KH-Standort'!E$29="Ja",1,0),0)</f>
        <v>0</v>
      </c>
      <c r="T1935" s="445">
        <f>IF('Angaben KH-Standort'!D$30='A4'!D1935,IF('Angaben KH-Standort'!E$30="Ja",1,0),0)</f>
        <v>0</v>
      </c>
      <c r="U1935" s="445">
        <f>IF('Angaben KH-Standort'!D$31='A4'!D1935,IF('Angaben KH-Standort'!E$31="Ja",1,0),0)</f>
        <v>0</v>
      </c>
    </row>
    <row r="1936" spans="2:21" ht="15" customHeight="1" x14ac:dyDescent="0.3">
      <c r="B1936" s="70" t="str">
        <f t="shared" si="235"/>
        <v>!!!</v>
      </c>
      <c r="C1936" s="265" t="str">
        <f>IF(ISERROR(IF(LEN(E1936)&gt;0,VLOOKUP(TEXT($E1936,0),'Angaben Stationen'!$E$14:$J$213,5,0),"")),"?",IF(LEN(E1936)&gt;0,VLOOKUP(TEXT($E1936,0),'Angaben Stationen'!$E$14:$J$213,5,0),""))</f>
        <v/>
      </c>
      <c r="D1936" s="232" t="str">
        <f>IF(ISERROR(IF(LEN(E1936)&gt;0,VLOOKUP(TEXT($E1936,0),'Angaben Stationen'!$E$14:$J$213,6,0),"")),"STATION IST NICHT VORHANDEN",IF(LEN(E1936)&gt;0,VLOOKUP(TEXT($E1936,0),'Angaben Stationen'!$E$14:$J$213,6,0),""))</f>
        <v/>
      </c>
      <c r="E1936" s="287"/>
      <c r="F1936" s="234"/>
      <c r="G1936" s="234"/>
      <c r="H1936" s="263"/>
      <c r="I1936" s="169"/>
      <c r="K1936" s="445" t="str">
        <f t="shared" si="236"/>
        <v>Leer</v>
      </c>
      <c r="L1936" s="445" t="str">
        <f>VLOOKUP($D1936,{"29 - Psychiatrie (Erwachsene)","BGI";"297 - stationsäquivalente Behandlung in der Erwachsenenpsychiatrie (29)","BGI";"30 - Kinder- und Jugendpsychiatrie","BGII";"307 - stationsäquivalente Behandlung in der Kinder- und Jugendpsychiatrie (30)","BGII";"31 - Psychosomatik","BGI";"","Leer"},2,0)</f>
        <v>Leer</v>
      </c>
      <c r="M1936" s="445">
        <f t="shared" si="233"/>
        <v>0</v>
      </c>
      <c r="N1936" s="445">
        <f t="shared" si="234"/>
        <v>0</v>
      </c>
      <c r="O1936" s="445">
        <f t="shared" si="237"/>
        <v>0</v>
      </c>
      <c r="P1936" s="445">
        <f t="shared" si="238"/>
        <v>0</v>
      </c>
      <c r="Q1936" s="445">
        <f t="shared" si="239"/>
        <v>0</v>
      </c>
      <c r="R1936" s="415" t="str">
        <f t="shared" si="240"/>
        <v>Leer</v>
      </c>
      <c r="S1936" s="445">
        <f>IF('Angaben KH-Standort'!D$29='A4'!D1936,IF('Angaben KH-Standort'!E$29="Ja",1,0),0)</f>
        <v>0</v>
      </c>
      <c r="T1936" s="445">
        <f>IF('Angaben KH-Standort'!D$30='A4'!D1936,IF('Angaben KH-Standort'!E$30="Ja",1,0),0)</f>
        <v>0</v>
      </c>
      <c r="U1936" s="445">
        <f>IF('Angaben KH-Standort'!D$31='A4'!D1936,IF('Angaben KH-Standort'!E$31="Ja",1,0),0)</f>
        <v>0</v>
      </c>
    </row>
    <row r="1937" spans="2:21" ht="15" customHeight="1" x14ac:dyDescent="0.3">
      <c r="B1937" s="70" t="str">
        <f t="shared" si="235"/>
        <v>!!!</v>
      </c>
      <c r="C1937" s="265" t="str">
        <f>IF(ISERROR(IF(LEN(E1937)&gt;0,VLOOKUP(TEXT($E1937,0),'Angaben Stationen'!$E$14:$J$213,5,0),"")),"?",IF(LEN(E1937)&gt;0,VLOOKUP(TEXT($E1937,0),'Angaben Stationen'!$E$14:$J$213,5,0),""))</f>
        <v/>
      </c>
      <c r="D1937" s="232" t="str">
        <f>IF(ISERROR(IF(LEN(E1937)&gt;0,VLOOKUP(TEXT($E1937,0),'Angaben Stationen'!$E$14:$J$213,6,0),"")),"STATION IST NICHT VORHANDEN",IF(LEN(E1937)&gt;0,VLOOKUP(TEXT($E1937,0),'Angaben Stationen'!$E$14:$J$213,6,0),""))</f>
        <v/>
      </c>
      <c r="E1937" s="287"/>
      <c r="F1937" s="234"/>
      <c r="G1937" s="234"/>
      <c r="H1937" s="263"/>
      <c r="I1937" s="169"/>
      <c r="K1937" s="445" t="str">
        <f t="shared" si="236"/>
        <v>Leer</v>
      </c>
      <c r="L1937" s="445" t="str">
        <f>VLOOKUP($D1937,{"29 - Psychiatrie (Erwachsene)","BGI";"297 - stationsäquivalente Behandlung in der Erwachsenenpsychiatrie (29)","BGI";"30 - Kinder- und Jugendpsychiatrie","BGII";"307 - stationsäquivalente Behandlung in der Kinder- und Jugendpsychiatrie (30)","BGII";"31 - Psychosomatik","BGI";"","Leer"},2,0)</f>
        <v>Leer</v>
      </c>
      <c r="M1937" s="445">
        <f t="shared" si="233"/>
        <v>0</v>
      </c>
      <c r="N1937" s="445">
        <f t="shared" si="234"/>
        <v>0</v>
      </c>
      <c r="O1937" s="445">
        <f t="shared" si="237"/>
        <v>0</v>
      </c>
      <c r="P1937" s="445">
        <f t="shared" si="238"/>
        <v>0</v>
      </c>
      <c r="Q1937" s="445">
        <f t="shared" si="239"/>
        <v>0</v>
      </c>
      <c r="R1937" s="415" t="str">
        <f t="shared" si="240"/>
        <v>Leer</v>
      </c>
      <c r="S1937" s="445">
        <f>IF('Angaben KH-Standort'!D$29='A4'!D1937,IF('Angaben KH-Standort'!E$29="Ja",1,0),0)</f>
        <v>0</v>
      </c>
      <c r="T1937" s="445">
        <f>IF('Angaben KH-Standort'!D$30='A4'!D1937,IF('Angaben KH-Standort'!E$30="Ja",1,0),0)</f>
        <v>0</v>
      </c>
      <c r="U1937" s="445">
        <f>IF('Angaben KH-Standort'!D$31='A4'!D1937,IF('Angaben KH-Standort'!E$31="Ja",1,0),0)</f>
        <v>0</v>
      </c>
    </row>
    <row r="1938" spans="2:21" ht="15" customHeight="1" x14ac:dyDescent="0.3">
      <c r="B1938" s="70" t="str">
        <f t="shared" si="235"/>
        <v>!!!</v>
      </c>
      <c r="C1938" s="265" t="str">
        <f>IF(ISERROR(IF(LEN(E1938)&gt;0,VLOOKUP(TEXT($E1938,0),'Angaben Stationen'!$E$14:$J$213,5,0),"")),"?",IF(LEN(E1938)&gt;0,VLOOKUP(TEXT($E1938,0),'Angaben Stationen'!$E$14:$J$213,5,0),""))</f>
        <v/>
      </c>
      <c r="D1938" s="232" t="str">
        <f>IF(ISERROR(IF(LEN(E1938)&gt;0,VLOOKUP(TEXT($E1938,0),'Angaben Stationen'!$E$14:$J$213,6,0),"")),"STATION IST NICHT VORHANDEN",IF(LEN(E1938)&gt;0,VLOOKUP(TEXT($E1938,0),'Angaben Stationen'!$E$14:$J$213,6,0),""))</f>
        <v/>
      </c>
      <c r="E1938" s="287"/>
      <c r="F1938" s="234"/>
      <c r="G1938" s="234"/>
      <c r="H1938" s="263"/>
      <c r="I1938" s="169"/>
      <c r="K1938" s="445" t="str">
        <f t="shared" si="236"/>
        <v>Leer</v>
      </c>
      <c r="L1938" s="445" t="str">
        <f>VLOOKUP($D1938,{"29 - Psychiatrie (Erwachsene)","BGI";"297 - stationsäquivalente Behandlung in der Erwachsenenpsychiatrie (29)","BGI";"30 - Kinder- und Jugendpsychiatrie","BGII";"307 - stationsäquivalente Behandlung in der Kinder- und Jugendpsychiatrie (30)","BGII";"31 - Psychosomatik","BGI";"","Leer"},2,0)</f>
        <v>Leer</v>
      </c>
      <c r="M1938" s="445">
        <f t="shared" si="233"/>
        <v>0</v>
      </c>
      <c r="N1938" s="445">
        <f t="shared" si="234"/>
        <v>0</v>
      </c>
      <c r="O1938" s="445">
        <f t="shared" si="237"/>
        <v>0</v>
      </c>
      <c r="P1938" s="445">
        <f t="shared" si="238"/>
        <v>0</v>
      </c>
      <c r="Q1938" s="445">
        <f t="shared" si="239"/>
        <v>0</v>
      </c>
      <c r="R1938" s="415" t="str">
        <f t="shared" si="240"/>
        <v>Leer</v>
      </c>
      <c r="S1938" s="445">
        <f>IF('Angaben KH-Standort'!D$29='A4'!D1938,IF('Angaben KH-Standort'!E$29="Ja",1,0),0)</f>
        <v>0</v>
      </c>
      <c r="T1938" s="445">
        <f>IF('Angaben KH-Standort'!D$30='A4'!D1938,IF('Angaben KH-Standort'!E$30="Ja",1,0),0)</f>
        <v>0</v>
      </c>
      <c r="U1938" s="445">
        <f>IF('Angaben KH-Standort'!D$31='A4'!D1938,IF('Angaben KH-Standort'!E$31="Ja",1,0),0)</f>
        <v>0</v>
      </c>
    </row>
    <row r="1939" spans="2:21" ht="15" customHeight="1" x14ac:dyDescent="0.3">
      <c r="B1939" s="70" t="str">
        <f t="shared" si="235"/>
        <v>!!!</v>
      </c>
      <c r="C1939" s="265" t="str">
        <f>IF(ISERROR(IF(LEN(E1939)&gt;0,VLOOKUP(TEXT($E1939,0),'Angaben Stationen'!$E$14:$J$213,5,0),"")),"?",IF(LEN(E1939)&gt;0,VLOOKUP(TEXT($E1939,0),'Angaben Stationen'!$E$14:$J$213,5,0),""))</f>
        <v/>
      </c>
      <c r="D1939" s="232" t="str">
        <f>IF(ISERROR(IF(LEN(E1939)&gt;0,VLOOKUP(TEXT($E1939,0),'Angaben Stationen'!$E$14:$J$213,6,0),"")),"STATION IST NICHT VORHANDEN",IF(LEN(E1939)&gt;0,VLOOKUP(TEXT($E1939,0),'Angaben Stationen'!$E$14:$J$213,6,0),""))</f>
        <v/>
      </c>
      <c r="E1939" s="287"/>
      <c r="F1939" s="234"/>
      <c r="G1939" s="234"/>
      <c r="H1939" s="263"/>
      <c r="I1939" s="169"/>
      <c r="K1939" s="445" t="str">
        <f t="shared" si="236"/>
        <v>Leer</v>
      </c>
      <c r="L1939" s="445" t="str">
        <f>VLOOKUP($D1939,{"29 - Psychiatrie (Erwachsene)","BGI";"297 - stationsäquivalente Behandlung in der Erwachsenenpsychiatrie (29)","BGI";"30 - Kinder- und Jugendpsychiatrie","BGII";"307 - stationsäquivalente Behandlung in der Kinder- und Jugendpsychiatrie (30)","BGII";"31 - Psychosomatik","BGI";"","Leer"},2,0)</f>
        <v>Leer</v>
      </c>
      <c r="M1939" s="445">
        <f t="shared" si="233"/>
        <v>0</v>
      </c>
      <c r="N1939" s="445">
        <f t="shared" si="234"/>
        <v>0</v>
      </c>
      <c r="O1939" s="445">
        <f t="shared" si="237"/>
        <v>0</v>
      </c>
      <c r="P1939" s="445">
        <f t="shared" si="238"/>
        <v>0</v>
      </c>
      <c r="Q1939" s="445">
        <f t="shared" si="239"/>
        <v>0</v>
      </c>
      <c r="R1939" s="415" t="str">
        <f t="shared" si="240"/>
        <v>Leer</v>
      </c>
      <c r="S1939" s="445">
        <f>IF('Angaben KH-Standort'!D$29='A4'!D1939,IF('Angaben KH-Standort'!E$29="Ja",1,0),0)</f>
        <v>0</v>
      </c>
      <c r="T1939" s="445">
        <f>IF('Angaben KH-Standort'!D$30='A4'!D1939,IF('Angaben KH-Standort'!E$30="Ja",1,0),0)</f>
        <v>0</v>
      </c>
      <c r="U1939" s="445">
        <f>IF('Angaben KH-Standort'!D$31='A4'!D1939,IF('Angaben KH-Standort'!E$31="Ja",1,0),0)</f>
        <v>0</v>
      </c>
    </row>
    <row r="1940" spans="2:21" ht="15" customHeight="1" x14ac:dyDescent="0.3">
      <c r="B1940" s="70" t="str">
        <f t="shared" si="235"/>
        <v>!!!</v>
      </c>
      <c r="C1940" s="265" t="str">
        <f>IF(ISERROR(IF(LEN(E1940)&gt;0,VLOOKUP(TEXT($E1940,0),'Angaben Stationen'!$E$14:$J$213,5,0),"")),"?",IF(LEN(E1940)&gt;0,VLOOKUP(TEXT($E1940,0),'Angaben Stationen'!$E$14:$J$213,5,0),""))</f>
        <v/>
      </c>
      <c r="D1940" s="232" t="str">
        <f>IF(ISERROR(IF(LEN(E1940)&gt;0,VLOOKUP(TEXT($E1940,0),'Angaben Stationen'!$E$14:$J$213,6,0),"")),"STATION IST NICHT VORHANDEN",IF(LEN(E1940)&gt;0,VLOOKUP(TEXT($E1940,0),'Angaben Stationen'!$E$14:$J$213,6,0),""))</f>
        <v/>
      </c>
      <c r="E1940" s="287"/>
      <c r="F1940" s="234"/>
      <c r="G1940" s="234"/>
      <c r="H1940" s="263"/>
      <c r="I1940" s="169"/>
      <c r="K1940" s="445" t="str">
        <f t="shared" si="236"/>
        <v>Leer</v>
      </c>
      <c r="L1940" s="445" t="str">
        <f>VLOOKUP($D1940,{"29 - Psychiatrie (Erwachsene)","BGI";"297 - stationsäquivalente Behandlung in der Erwachsenenpsychiatrie (29)","BGI";"30 - Kinder- und Jugendpsychiatrie","BGII";"307 - stationsäquivalente Behandlung in der Kinder- und Jugendpsychiatrie (30)","BGII";"31 - Psychosomatik","BGI";"","Leer"},2,0)</f>
        <v>Leer</v>
      </c>
      <c r="M1940" s="445">
        <f t="shared" si="233"/>
        <v>0</v>
      </c>
      <c r="N1940" s="445">
        <f t="shared" si="234"/>
        <v>0</v>
      </c>
      <c r="O1940" s="445">
        <f t="shared" si="237"/>
        <v>0</v>
      </c>
      <c r="P1940" s="445">
        <f t="shared" si="238"/>
        <v>0</v>
      </c>
      <c r="Q1940" s="445">
        <f t="shared" si="239"/>
        <v>0</v>
      </c>
      <c r="R1940" s="415" t="str">
        <f t="shared" si="240"/>
        <v>Leer</v>
      </c>
      <c r="S1940" s="445">
        <f>IF('Angaben KH-Standort'!D$29='A4'!D1940,IF('Angaben KH-Standort'!E$29="Ja",1,0),0)</f>
        <v>0</v>
      </c>
      <c r="T1940" s="445">
        <f>IF('Angaben KH-Standort'!D$30='A4'!D1940,IF('Angaben KH-Standort'!E$30="Ja",1,0),0)</f>
        <v>0</v>
      </c>
      <c r="U1940" s="445">
        <f>IF('Angaben KH-Standort'!D$31='A4'!D1940,IF('Angaben KH-Standort'!E$31="Ja",1,0),0)</f>
        <v>0</v>
      </c>
    </row>
    <row r="1941" spans="2:21" ht="15" customHeight="1" x14ac:dyDescent="0.3">
      <c r="B1941" s="70" t="str">
        <f t="shared" si="235"/>
        <v>!!!</v>
      </c>
      <c r="C1941" s="265" t="str">
        <f>IF(ISERROR(IF(LEN(E1941)&gt;0,VLOOKUP(TEXT($E1941,0),'Angaben Stationen'!$E$14:$J$213,5,0),"")),"?",IF(LEN(E1941)&gt;0,VLOOKUP(TEXT($E1941,0),'Angaben Stationen'!$E$14:$J$213,5,0),""))</f>
        <v/>
      </c>
      <c r="D1941" s="232" t="str">
        <f>IF(ISERROR(IF(LEN(E1941)&gt;0,VLOOKUP(TEXT($E1941,0),'Angaben Stationen'!$E$14:$J$213,6,0),"")),"STATION IST NICHT VORHANDEN",IF(LEN(E1941)&gt;0,VLOOKUP(TEXT($E1941,0),'Angaben Stationen'!$E$14:$J$213,6,0),""))</f>
        <v/>
      </c>
      <c r="E1941" s="287"/>
      <c r="F1941" s="234"/>
      <c r="G1941" s="234"/>
      <c r="H1941" s="263"/>
      <c r="I1941" s="169"/>
      <c r="K1941" s="445" t="str">
        <f t="shared" si="236"/>
        <v>Leer</v>
      </c>
      <c r="L1941" s="445" t="str">
        <f>VLOOKUP($D1941,{"29 - Psychiatrie (Erwachsene)","BGI";"297 - stationsäquivalente Behandlung in der Erwachsenenpsychiatrie (29)","BGI";"30 - Kinder- und Jugendpsychiatrie","BGII";"307 - stationsäquivalente Behandlung in der Kinder- und Jugendpsychiatrie (30)","BGII";"31 - Psychosomatik","BGI";"","Leer"},2,0)</f>
        <v>Leer</v>
      </c>
      <c r="M1941" s="445">
        <f t="shared" si="233"/>
        <v>0</v>
      </c>
      <c r="N1941" s="445">
        <f t="shared" si="234"/>
        <v>0</v>
      </c>
      <c r="O1941" s="445">
        <f t="shared" si="237"/>
        <v>0</v>
      </c>
      <c r="P1941" s="445">
        <f t="shared" si="238"/>
        <v>0</v>
      </c>
      <c r="Q1941" s="445">
        <f t="shared" si="239"/>
        <v>0</v>
      </c>
      <c r="R1941" s="415" t="str">
        <f t="shared" si="240"/>
        <v>Leer</v>
      </c>
      <c r="S1941" s="445">
        <f>IF('Angaben KH-Standort'!D$29='A4'!D1941,IF('Angaben KH-Standort'!E$29="Ja",1,0),0)</f>
        <v>0</v>
      </c>
      <c r="T1941" s="445">
        <f>IF('Angaben KH-Standort'!D$30='A4'!D1941,IF('Angaben KH-Standort'!E$30="Ja",1,0),0)</f>
        <v>0</v>
      </c>
      <c r="U1941" s="445">
        <f>IF('Angaben KH-Standort'!D$31='A4'!D1941,IF('Angaben KH-Standort'!E$31="Ja",1,0),0)</f>
        <v>0</v>
      </c>
    </row>
    <row r="1942" spans="2:21" ht="15" customHeight="1" x14ac:dyDescent="0.3">
      <c r="B1942" s="70" t="str">
        <f t="shared" si="235"/>
        <v>!!!</v>
      </c>
      <c r="C1942" s="265" t="str">
        <f>IF(ISERROR(IF(LEN(E1942)&gt;0,VLOOKUP(TEXT($E1942,0),'Angaben Stationen'!$E$14:$J$213,5,0),"")),"?",IF(LEN(E1942)&gt;0,VLOOKUP(TEXT($E1942,0),'Angaben Stationen'!$E$14:$J$213,5,0),""))</f>
        <v/>
      </c>
      <c r="D1942" s="232" t="str">
        <f>IF(ISERROR(IF(LEN(E1942)&gt;0,VLOOKUP(TEXT($E1942,0),'Angaben Stationen'!$E$14:$J$213,6,0),"")),"STATION IST NICHT VORHANDEN",IF(LEN(E1942)&gt;0,VLOOKUP(TEXT($E1942,0),'Angaben Stationen'!$E$14:$J$213,6,0),""))</f>
        <v/>
      </c>
      <c r="E1942" s="287"/>
      <c r="F1942" s="234"/>
      <c r="G1942" s="234"/>
      <c r="H1942" s="263"/>
      <c r="I1942" s="169"/>
      <c r="K1942" s="445" t="str">
        <f t="shared" si="236"/>
        <v>Leer</v>
      </c>
      <c r="L1942" s="445" t="str">
        <f>VLOOKUP($D1942,{"29 - Psychiatrie (Erwachsene)","BGI";"297 - stationsäquivalente Behandlung in der Erwachsenenpsychiatrie (29)","BGI";"30 - Kinder- und Jugendpsychiatrie","BGII";"307 - stationsäquivalente Behandlung in der Kinder- und Jugendpsychiatrie (30)","BGII";"31 - Psychosomatik","BGI";"","Leer"},2,0)</f>
        <v>Leer</v>
      </c>
      <c r="M1942" s="445">
        <f t="shared" si="233"/>
        <v>0</v>
      </c>
      <c r="N1942" s="445">
        <f t="shared" si="234"/>
        <v>0</v>
      </c>
      <c r="O1942" s="445">
        <f t="shared" si="237"/>
        <v>0</v>
      </c>
      <c r="P1942" s="445">
        <f t="shared" si="238"/>
        <v>0</v>
      </c>
      <c r="Q1942" s="445">
        <f t="shared" si="239"/>
        <v>0</v>
      </c>
      <c r="R1942" s="415" t="str">
        <f t="shared" si="240"/>
        <v>Leer</v>
      </c>
      <c r="S1942" s="445">
        <f>IF('Angaben KH-Standort'!D$29='A4'!D1942,IF('Angaben KH-Standort'!E$29="Ja",1,0),0)</f>
        <v>0</v>
      </c>
      <c r="T1942" s="445">
        <f>IF('Angaben KH-Standort'!D$30='A4'!D1942,IF('Angaben KH-Standort'!E$30="Ja",1,0),0)</f>
        <v>0</v>
      </c>
      <c r="U1942" s="445">
        <f>IF('Angaben KH-Standort'!D$31='A4'!D1942,IF('Angaben KH-Standort'!E$31="Ja",1,0),0)</f>
        <v>0</v>
      </c>
    </row>
    <row r="1943" spans="2:21" ht="15" customHeight="1" x14ac:dyDescent="0.3">
      <c r="B1943" s="70" t="str">
        <f t="shared" si="235"/>
        <v>!!!</v>
      </c>
      <c r="C1943" s="265" t="str">
        <f>IF(ISERROR(IF(LEN(E1943)&gt;0,VLOOKUP(TEXT($E1943,0),'Angaben Stationen'!$E$14:$J$213,5,0),"")),"?",IF(LEN(E1943)&gt;0,VLOOKUP(TEXT($E1943,0),'Angaben Stationen'!$E$14:$J$213,5,0),""))</f>
        <v/>
      </c>
      <c r="D1943" s="232" t="str">
        <f>IF(ISERROR(IF(LEN(E1943)&gt;0,VLOOKUP(TEXT($E1943,0),'Angaben Stationen'!$E$14:$J$213,6,0),"")),"STATION IST NICHT VORHANDEN",IF(LEN(E1943)&gt;0,VLOOKUP(TEXT($E1943,0),'Angaben Stationen'!$E$14:$J$213,6,0),""))</f>
        <v/>
      </c>
      <c r="E1943" s="287"/>
      <c r="F1943" s="234"/>
      <c r="G1943" s="234"/>
      <c r="H1943" s="263"/>
      <c r="I1943" s="169"/>
      <c r="K1943" s="445" t="str">
        <f t="shared" si="236"/>
        <v>Leer</v>
      </c>
      <c r="L1943" s="445" t="str">
        <f>VLOOKUP($D1943,{"29 - Psychiatrie (Erwachsene)","BGI";"297 - stationsäquivalente Behandlung in der Erwachsenenpsychiatrie (29)","BGI";"30 - Kinder- und Jugendpsychiatrie","BGII";"307 - stationsäquivalente Behandlung in der Kinder- und Jugendpsychiatrie (30)","BGII";"31 - Psychosomatik","BGI";"","Leer"},2,0)</f>
        <v>Leer</v>
      </c>
      <c r="M1943" s="445">
        <f t="shared" si="233"/>
        <v>0</v>
      </c>
      <c r="N1943" s="445">
        <f t="shared" si="234"/>
        <v>0</v>
      </c>
      <c r="O1943" s="445">
        <f t="shared" si="237"/>
        <v>0</v>
      </c>
      <c r="P1943" s="445">
        <f t="shared" si="238"/>
        <v>0</v>
      </c>
      <c r="Q1943" s="445">
        <f t="shared" si="239"/>
        <v>0</v>
      </c>
      <c r="R1943" s="415" t="str">
        <f t="shared" si="240"/>
        <v>Leer</v>
      </c>
      <c r="S1943" s="445">
        <f>IF('Angaben KH-Standort'!D$29='A4'!D1943,IF('Angaben KH-Standort'!E$29="Ja",1,0),0)</f>
        <v>0</v>
      </c>
      <c r="T1943" s="445">
        <f>IF('Angaben KH-Standort'!D$30='A4'!D1943,IF('Angaben KH-Standort'!E$30="Ja",1,0),0)</f>
        <v>0</v>
      </c>
      <c r="U1943" s="445">
        <f>IF('Angaben KH-Standort'!D$31='A4'!D1943,IF('Angaben KH-Standort'!E$31="Ja",1,0),0)</f>
        <v>0</v>
      </c>
    </row>
    <row r="1944" spans="2:21" ht="15" customHeight="1" x14ac:dyDescent="0.3">
      <c r="B1944" s="70" t="str">
        <f t="shared" si="235"/>
        <v>!!!</v>
      </c>
      <c r="C1944" s="265" t="str">
        <f>IF(ISERROR(IF(LEN(E1944)&gt;0,VLOOKUP(TEXT($E1944,0),'Angaben Stationen'!$E$14:$J$213,5,0),"")),"?",IF(LEN(E1944)&gt;0,VLOOKUP(TEXT($E1944,0),'Angaben Stationen'!$E$14:$J$213,5,0),""))</f>
        <v/>
      </c>
      <c r="D1944" s="232" t="str">
        <f>IF(ISERROR(IF(LEN(E1944)&gt;0,VLOOKUP(TEXT($E1944,0),'Angaben Stationen'!$E$14:$J$213,6,0),"")),"STATION IST NICHT VORHANDEN",IF(LEN(E1944)&gt;0,VLOOKUP(TEXT($E1944,0),'Angaben Stationen'!$E$14:$J$213,6,0),""))</f>
        <v/>
      </c>
      <c r="E1944" s="287"/>
      <c r="F1944" s="234"/>
      <c r="G1944" s="234"/>
      <c r="H1944" s="263"/>
      <c r="I1944" s="169"/>
      <c r="K1944" s="445" t="str">
        <f t="shared" si="236"/>
        <v>Leer</v>
      </c>
      <c r="L1944" s="445" t="str">
        <f>VLOOKUP($D1944,{"29 - Psychiatrie (Erwachsene)","BGI";"297 - stationsäquivalente Behandlung in der Erwachsenenpsychiatrie (29)","BGI";"30 - Kinder- und Jugendpsychiatrie","BGII";"307 - stationsäquivalente Behandlung in der Kinder- und Jugendpsychiatrie (30)","BGII";"31 - Psychosomatik","BGI";"","Leer"},2,0)</f>
        <v>Leer</v>
      </c>
      <c r="M1944" s="445">
        <f t="shared" si="233"/>
        <v>0</v>
      </c>
      <c r="N1944" s="445">
        <f t="shared" si="234"/>
        <v>0</v>
      </c>
      <c r="O1944" s="445">
        <f t="shared" si="237"/>
        <v>0</v>
      </c>
      <c r="P1944" s="445">
        <f t="shared" si="238"/>
        <v>0</v>
      </c>
      <c r="Q1944" s="445">
        <f t="shared" si="239"/>
        <v>0</v>
      </c>
      <c r="R1944" s="415" t="str">
        <f t="shared" si="240"/>
        <v>Leer</v>
      </c>
      <c r="S1944" s="445">
        <f>IF('Angaben KH-Standort'!D$29='A4'!D1944,IF('Angaben KH-Standort'!E$29="Ja",1,0),0)</f>
        <v>0</v>
      </c>
      <c r="T1944" s="445">
        <f>IF('Angaben KH-Standort'!D$30='A4'!D1944,IF('Angaben KH-Standort'!E$30="Ja",1,0),0)</f>
        <v>0</v>
      </c>
      <c r="U1944" s="445">
        <f>IF('Angaben KH-Standort'!D$31='A4'!D1944,IF('Angaben KH-Standort'!E$31="Ja",1,0),0)</f>
        <v>0</v>
      </c>
    </row>
    <row r="1945" spans="2:21" ht="15" customHeight="1" x14ac:dyDescent="0.3">
      <c r="B1945" s="70" t="str">
        <f t="shared" si="235"/>
        <v>!!!</v>
      </c>
      <c r="C1945" s="265" t="str">
        <f>IF(ISERROR(IF(LEN(E1945)&gt;0,VLOOKUP(TEXT($E1945,0),'Angaben Stationen'!$E$14:$J$213,5,0),"")),"?",IF(LEN(E1945)&gt;0,VLOOKUP(TEXT($E1945,0),'Angaben Stationen'!$E$14:$J$213,5,0),""))</f>
        <v/>
      </c>
      <c r="D1945" s="232" t="str">
        <f>IF(ISERROR(IF(LEN(E1945)&gt;0,VLOOKUP(TEXT($E1945,0),'Angaben Stationen'!$E$14:$J$213,6,0),"")),"STATION IST NICHT VORHANDEN",IF(LEN(E1945)&gt;0,VLOOKUP(TEXT($E1945,0),'Angaben Stationen'!$E$14:$J$213,6,0),""))</f>
        <v/>
      </c>
      <c r="E1945" s="287"/>
      <c r="F1945" s="234"/>
      <c r="G1945" s="234"/>
      <c r="H1945" s="263"/>
      <c r="I1945" s="169"/>
      <c r="K1945" s="445" t="str">
        <f t="shared" si="236"/>
        <v>Leer</v>
      </c>
      <c r="L1945" s="445" t="str">
        <f>VLOOKUP($D1945,{"29 - Psychiatrie (Erwachsene)","BGI";"297 - stationsäquivalente Behandlung in der Erwachsenenpsychiatrie (29)","BGI";"30 - Kinder- und Jugendpsychiatrie","BGII";"307 - stationsäquivalente Behandlung in der Kinder- und Jugendpsychiatrie (30)","BGII";"31 - Psychosomatik","BGI";"","Leer"},2,0)</f>
        <v>Leer</v>
      </c>
      <c r="M1945" s="445">
        <f t="shared" si="233"/>
        <v>0</v>
      </c>
      <c r="N1945" s="445">
        <f t="shared" si="234"/>
        <v>0</v>
      </c>
      <c r="O1945" s="445">
        <f t="shared" si="237"/>
        <v>0</v>
      </c>
      <c r="P1945" s="445">
        <f t="shared" si="238"/>
        <v>0</v>
      </c>
      <c r="Q1945" s="445">
        <f t="shared" si="239"/>
        <v>0</v>
      </c>
      <c r="R1945" s="415" t="str">
        <f t="shared" si="240"/>
        <v>Leer</v>
      </c>
      <c r="S1945" s="445">
        <f>IF('Angaben KH-Standort'!D$29='A4'!D1945,IF('Angaben KH-Standort'!E$29="Ja",1,0),0)</f>
        <v>0</v>
      </c>
      <c r="T1945" s="445">
        <f>IF('Angaben KH-Standort'!D$30='A4'!D1945,IF('Angaben KH-Standort'!E$30="Ja",1,0),0)</f>
        <v>0</v>
      </c>
      <c r="U1945" s="445">
        <f>IF('Angaben KH-Standort'!D$31='A4'!D1945,IF('Angaben KH-Standort'!E$31="Ja",1,0),0)</f>
        <v>0</v>
      </c>
    </row>
    <row r="1946" spans="2:21" ht="15" customHeight="1" x14ac:dyDescent="0.3">
      <c r="B1946" s="70" t="str">
        <f t="shared" si="235"/>
        <v>!!!</v>
      </c>
      <c r="C1946" s="265" t="str">
        <f>IF(ISERROR(IF(LEN(E1946)&gt;0,VLOOKUP(TEXT($E1946,0),'Angaben Stationen'!$E$14:$J$213,5,0),"")),"?",IF(LEN(E1946)&gt;0,VLOOKUP(TEXT($E1946,0),'Angaben Stationen'!$E$14:$J$213,5,0),""))</f>
        <v/>
      </c>
      <c r="D1946" s="232" t="str">
        <f>IF(ISERROR(IF(LEN(E1946)&gt;0,VLOOKUP(TEXT($E1946,0),'Angaben Stationen'!$E$14:$J$213,6,0),"")),"STATION IST NICHT VORHANDEN",IF(LEN(E1946)&gt;0,VLOOKUP(TEXT($E1946,0),'Angaben Stationen'!$E$14:$J$213,6,0),""))</f>
        <v/>
      </c>
      <c r="E1946" s="287"/>
      <c r="F1946" s="234"/>
      <c r="G1946" s="234"/>
      <c r="H1946" s="263"/>
      <c r="I1946" s="169"/>
      <c r="K1946" s="445" t="str">
        <f t="shared" si="236"/>
        <v>Leer</v>
      </c>
      <c r="L1946" s="445" t="str">
        <f>VLOOKUP($D1946,{"29 - Psychiatrie (Erwachsene)","BGI";"297 - stationsäquivalente Behandlung in der Erwachsenenpsychiatrie (29)","BGI";"30 - Kinder- und Jugendpsychiatrie","BGII";"307 - stationsäquivalente Behandlung in der Kinder- und Jugendpsychiatrie (30)","BGII";"31 - Psychosomatik","BGI";"","Leer"},2,0)</f>
        <v>Leer</v>
      </c>
      <c r="M1946" s="445">
        <f t="shared" si="233"/>
        <v>0</v>
      </c>
      <c r="N1946" s="445">
        <f t="shared" si="234"/>
        <v>0</v>
      </c>
      <c r="O1946" s="445">
        <f t="shared" si="237"/>
        <v>0</v>
      </c>
      <c r="P1946" s="445">
        <f t="shared" si="238"/>
        <v>0</v>
      </c>
      <c r="Q1946" s="445">
        <f t="shared" si="239"/>
        <v>0</v>
      </c>
      <c r="R1946" s="415" t="str">
        <f t="shared" si="240"/>
        <v>Leer</v>
      </c>
      <c r="S1946" s="445">
        <f>IF('Angaben KH-Standort'!D$29='A4'!D1946,IF('Angaben KH-Standort'!E$29="Ja",1,0),0)</f>
        <v>0</v>
      </c>
      <c r="T1946" s="445">
        <f>IF('Angaben KH-Standort'!D$30='A4'!D1946,IF('Angaben KH-Standort'!E$30="Ja",1,0),0)</f>
        <v>0</v>
      </c>
      <c r="U1946" s="445">
        <f>IF('Angaben KH-Standort'!D$31='A4'!D1946,IF('Angaben KH-Standort'!E$31="Ja",1,0),0)</f>
        <v>0</v>
      </c>
    </row>
    <row r="1947" spans="2:21" ht="15" customHeight="1" x14ac:dyDescent="0.3">
      <c r="B1947" s="70" t="str">
        <f t="shared" si="235"/>
        <v>!!!</v>
      </c>
      <c r="C1947" s="265" t="str">
        <f>IF(ISERROR(IF(LEN(E1947)&gt;0,VLOOKUP(TEXT($E1947,0),'Angaben Stationen'!$E$14:$J$213,5,0),"")),"?",IF(LEN(E1947)&gt;0,VLOOKUP(TEXT($E1947,0),'Angaben Stationen'!$E$14:$J$213,5,0),""))</f>
        <v/>
      </c>
      <c r="D1947" s="232" t="str">
        <f>IF(ISERROR(IF(LEN(E1947)&gt;0,VLOOKUP(TEXT($E1947,0),'Angaben Stationen'!$E$14:$J$213,6,0),"")),"STATION IST NICHT VORHANDEN",IF(LEN(E1947)&gt;0,VLOOKUP(TEXT($E1947,0),'Angaben Stationen'!$E$14:$J$213,6,0),""))</f>
        <v/>
      </c>
      <c r="E1947" s="287"/>
      <c r="F1947" s="234"/>
      <c r="G1947" s="234"/>
      <c r="H1947" s="263"/>
      <c r="I1947" s="169"/>
      <c r="K1947" s="445" t="str">
        <f t="shared" si="236"/>
        <v>Leer</v>
      </c>
      <c r="L1947" s="445" t="str">
        <f>VLOOKUP($D1947,{"29 - Psychiatrie (Erwachsene)","BGI";"297 - stationsäquivalente Behandlung in der Erwachsenenpsychiatrie (29)","BGI";"30 - Kinder- und Jugendpsychiatrie","BGII";"307 - stationsäquivalente Behandlung in der Kinder- und Jugendpsychiatrie (30)","BGII";"31 - Psychosomatik","BGI";"","Leer"},2,0)</f>
        <v>Leer</v>
      </c>
      <c r="M1947" s="445">
        <f t="shared" si="233"/>
        <v>0</v>
      </c>
      <c r="N1947" s="445">
        <f t="shared" si="234"/>
        <v>0</v>
      </c>
      <c r="O1947" s="445">
        <f t="shared" si="237"/>
        <v>0</v>
      </c>
      <c r="P1947" s="445">
        <f t="shared" si="238"/>
        <v>0</v>
      </c>
      <c r="Q1947" s="445">
        <f t="shared" si="239"/>
        <v>0</v>
      </c>
      <c r="R1947" s="415" t="str">
        <f t="shared" si="240"/>
        <v>Leer</v>
      </c>
      <c r="S1947" s="445">
        <f>IF('Angaben KH-Standort'!D$29='A4'!D1947,IF('Angaben KH-Standort'!E$29="Ja",1,0),0)</f>
        <v>0</v>
      </c>
      <c r="T1947" s="445">
        <f>IF('Angaben KH-Standort'!D$30='A4'!D1947,IF('Angaben KH-Standort'!E$30="Ja",1,0),0)</f>
        <v>0</v>
      </c>
      <c r="U1947" s="445">
        <f>IF('Angaben KH-Standort'!D$31='A4'!D1947,IF('Angaben KH-Standort'!E$31="Ja",1,0),0)</f>
        <v>0</v>
      </c>
    </row>
    <row r="1948" spans="2:21" ht="15" customHeight="1" x14ac:dyDescent="0.3">
      <c r="B1948" s="70" t="str">
        <f t="shared" si="235"/>
        <v>!!!</v>
      </c>
      <c r="C1948" s="265" t="str">
        <f>IF(ISERROR(IF(LEN(E1948)&gt;0,VLOOKUP(TEXT($E1948,0),'Angaben Stationen'!$E$14:$J$213,5,0),"")),"?",IF(LEN(E1948)&gt;0,VLOOKUP(TEXT($E1948,0),'Angaben Stationen'!$E$14:$J$213,5,0),""))</f>
        <v/>
      </c>
      <c r="D1948" s="232" t="str">
        <f>IF(ISERROR(IF(LEN(E1948)&gt;0,VLOOKUP(TEXT($E1948,0),'Angaben Stationen'!$E$14:$J$213,6,0),"")),"STATION IST NICHT VORHANDEN",IF(LEN(E1948)&gt;0,VLOOKUP(TEXT($E1948,0),'Angaben Stationen'!$E$14:$J$213,6,0),""))</f>
        <v/>
      </c>
      <c r="E1948" s="287"/>
      <c r="F1948" s="234"/>
      <c r="G1948" s="234"/>
      <c r="H1948" s="263"/>
      <c r="I1948" s="169"/>
      <c r="K1948" s="445" t="str">
        <f t="shared" si="236"/>
        <v>Leer</v>
      </c>
      <c r="L1948" s="445" t="str">
        <f>VLOOKUP($D1948,{"29 - Psychiatrie (Erwachsene)","BGI";"297 - stationsäquivalente Behandlung in der Erwachsenenpsychiatrie (29)","BGI";"30 - Kinder- und Jugendpsychiatrie","BGII";"307 - stationsäquivalente Behandlung in der Kinder- und Jugendpsychiatrie (30)","BGII";"31 - Psychosomatik","BGI";"","Leer"},2,0)</f>
        <v>Leer</v>
      </c>
      <c r="M1948" s="445">
        <f t="shared" si="233"/>
        <v>0</v>
      </c>
      <c r="N1948" s="445">
        <f t="shared" si="234"/>
        <v>0</v>
      </c>
      <c r="O1948" s="445">
        <f t="shared" si="237"/>
        <v>0</v>
      </c>
      <c r="P1948" s="445">
        <f t="shared" si="238"/>
        <v>0</v>
      </c>
      <c r="Q1948" s="445">
        <f t="shared" si="239"/>
        <v>0</v>
      </c>
      <c r="R1948" s="415" t="str">
        <f t="shared" si="240"/>
        <v>Leer</v>
      </c>
      <c r="S1948" s="445">
        <f>IF('Angaben KH-Standort'!D$29='A4'!D1948,IF('Angaben KH-Standort'!E$29="Ja",1,0),0)</f>
        <v>0</v>
      </c>
      <c r="T1948" s="445">
        <f>IF('Angaben KH-Standort'!D$30='A4'!D1948,IF('Angaben KH-Standort'!E$30="Ja",1,0),0)</f>
        <v>0</v>
      </c>
      <c r="U1948" s="445">
        <f>IF('Angaben KH-Standort'!D$31='A4'!D1948,IF('Angaben KH-Standort'!E$31="Ja",1,0),0)</f>
        <v>0</v>
      </c>
    </row>
    <row r="1949" spans="2:21" ht="15" customHeight="1" x14ac:dyDescent="0.3">
      <c r="B1949" s="70" t="str">
        <f t="shared" si="235"/>
        <v>!!!</v>
      </c>
      <c r="C1949" s="265" t="str">
        <f>IF(ISERROR(IF(LEN(E1949)&gt;0,VLOOKUP(TEXT($E1949,0),'Angaben Stationen'!$E$14:$J$213,5,0),"")),"?",IF(LEN(E1949)&gt;0,VLOOKUP(TEXT($E1949,0),'Angaben Stationen'!$E$14:$J$213,5,0),""))</f>
        <v/>
      </c>
      <c r="D1949" s="232" t="str">
        <f>IF(ISERROR(IF(LEN(E1949)&gt;0,VLOOKUP(TEXT($E1949,0),'Angaben Stationen'!$E$14:$J$213,6,0),"")),"STATION IST NICHT VORHANDEN",IF(LEN(E1949)&gt;0,VLOOKUP(TEXT($E1949,0),'Angaben Stationen'!$E$14:$J$213,6,0),""))</f>
        <v/>
      </c>
      <c r="E1949" s="287"/>
      <c r="F1949" s="234"/>
      <c r="G1949" s="234"/>
      <c r="H1949" s="263"/>
      <c r="I1949" s="169"/>
      <c r="K1949" s="445" t="str">
        <f t="shared" si="236"/>
        <v>Leer</v>
      </c>
      <c r="L1949" s="445" t="str">
        <f>VLOOKUP($D1949,{"29 - Psychiatrie (Erwachsene)","BGI";"297 - stationsäquivalente Behandlung in der Erwachsenenpsychiatrie (29)","BGI";"30 - Kinder- und Jugendpsychiatrie","BGII";"307 - stationsäquivalente Behandlung in der Kinder- und Jugendpsychiatrie (30)","BGII";"31 - Psychosomatik","BGI";"","Leer"},2,0)</f>
        <v>Leer</v>
      </c>
      <c r="M1949" s="445">
        <f t="shared" si="233"/>
        <v>0</v>
      </c>
      <c r="N1949" s="445">
        <f t="shared" si="234"/>
        <v>0</v>
      </c>
      <c r="O1949" s="445">
        <f t="shared" si="237"/>
        <v>0</v>
      </c>
      <c r="P1949" s="445">
        <f t="shared" si="238"/>
        <v>0</v>
      </c>
      <c r="Q1949" s="445">
        <f t="shared" si="239"/>
        <v>0</v>
      </c>
      <c r="R1949" s="415" t="str">
        <f t="shared" si="240"/>
        <v>Leer</v>
      </c>
      <c r="S1949" s="445">
        <f>IF('Angaben KH-Standort'!D$29='A4'!D1949,IF('Angaben KH-Standort'!E$29="Ja",1,0),0)</f>
        <v>0</v>
      </c>
      <c r="T1949" s="445">
        <f>IF('Angaben KH-Standort'!D$30='A4'!D1949,IF('Angaben KH-Standort'!E$30="Ja",1,0),0)</f>
        <v>0</v>
      </c>
      <c r="U1949" s="445">
        <f>IF('Angaben KH-Standort'!D$31='A4'!D1949,IF('Angaben KH-Standort'!E$31="Ja",1,0),0)</f>
        <v>0</v>
      </c>
    </row>
    <row r="1950" spans="2:21" ht="15" customHeight="1" x14ac:dyDescent="0.3">
      <c r="B1950" s="70" t="str">
        <f t="shared" si="235"/>
        <v>!!!</v>
      </c>
      <c r="C1950" s="265" t="str">
        <f>IF(ISERROR(IF(LEN(E1950)&gt;0,VLOOKUP(TEXT($E1950,0),'Angaben Stationen'!$E$14:$J$213,5,0),"")),"?",IF(LEN(E1950)&gt;0,VLOOKUP(TEXT($E1950,0),'Angaben Stationen'!$E$14:$J$213,5,0),""))</f>
        <v/>
      </c>
      <c r="D1950" s="232" t="str">
        <f>IF(ISERROR(IF(LEN(E1950)&gt;0,VLOOKUP(TEXT($E1950,0),'Angaben Stationen'!$E$14:$J$213,6,0),"")),"STATION IST NICHT VORHANDEN",IF(LEN(E1950)&gt;0,VLOOKUP(TEXT($E1950,0),'Angaben Stationen'!$E$14:$J$213,6,0),""))</f>
        <v/>
      </c>
      <c r="E1950" s="287"/>
      <c r="F1950" s="234"/>
      <c r="G1950" s="234"/>
      <c r="H1950" s="263"/>
      <c r="I1950" s="169"/>
      <c r="K1950" s="445" t="str">
        <f t="shared" si="236"/>
        <v>Leer</v>
      </c>
      <c r="L1950" s="445" t="str">
        <f>VLOOKUP($D1950,{"29 - Psychiatrie (Erwachsene)","BGI";"297 - stationsäquivalente Behandlung in der Erwachsenenpsychiatrie (29)","BGI";"30 - Kinder- und Jugendpsychiatrie","BGII";"307 - stationsäquivalente Behandlung in der Kinder- und Jugendpsychiatrie (30)","BGII";"31 - Psychosomatik","BGI";"","Leer"},2,0)</f>
        <v>Leer</v>
      </c>
      <c r="M1950" s="445">
        <f t="shared" si="233"/>
        <v>0</v>
      </c>
      <c r="N1950" s="445">
        <f t="shared" si="234"/>
        <v>0</v>
      </c>
      <c r="O1950" s="445">
        <f t="shared" si="237"/>
        <v>0</v>
      </c>
      <c r="P1950" s="445">
        <f t="shared" si="238"/>
        <v>0</v>
      </c>
      <c r="Q1950" s="445">
        <f t="shared" si="239"/>
        <v>0</v>
      </c>
      <c r="R1950" s="415" t="str">
        <f t="shared" si="240"/>
        <v>Leer</v>
      </c>
      <c r="S1950" s="445">
        <f>IF('Angaben KH-Standort'!D$29='A4'!D1950,IF('Angaben KH-Standort'!E$29="Ja",1,0),0)</f>
        <v>0</v>
      </c>
      <c r="T1950" s="445">
        <f>IF('Angaben KH-Standort'!D$30='A4'!D1950,IF('Angaben KH-Standort'!E$30="Ja",1,0),0)</f>
        <v>0</v>
      </c>
      <c r="U1950" s="445">
        <f>IF('Angaben KH-Standort'!D$31='A4'!D1950,IF('Angaben KH-Standort'!E$31="Ja",1,0),0)</f>
        <v>0</v>
      </c>
    </row>
    <row r="1951" spans="2:21" ht="15" customHeight="1" x14ac:dyDescent="0.3">
      <c r="B1951" s="70" t="str">
        <f t="shared" si="235"/>
        <v>!!!</v>
      </c>
      <c r="C1951" s="265" t="str">
        <f>IF(ISERROR(IF(LEN(E1951)&gt;0,VLOOKUP(TEXT($E1951,0),'Angaben Stationen'!$E$14:$J$213,5,0),"")),"?",IF(LEN(E1951)&gt;0,VLOOKUP(TEXT($E1951,0),'Angaben Stationen'!$E$14:$J$213,5,0),""))</f>
        <v/>
      </c>
      <c r="D1951" s="232" t="str">
        <f>IF(ISERROR(IF(LEN(E1951)&gt;0,VLOOKUP(TEXT($E1951,0),'Angaben Stationen'!$E$14:$J$213,6,0),"")),"STATION IST NICHT VORHANDEN",IF(LEN(E1951)&gt;0,VLOOKUP(TEXT($E1951,0),'Angaben Stationen'!$E$14:$J$213,6,0),""))</f>
        <v/>
      </c>
      <c r="E1951" s="287"/>
      <c r="F1951" s="234"/>
      <c r="G1951" s="234"/>
      <c r="H1951" s="263"/>
      <c r="I1951" s="169"/>
      <c r="K1951" s="445" t="str">
        <f t="shared" si="236"/>
        <v>Leer</v>
      </c>
      <c r="L1951" s="445" t="str">
        <f>VLOOKUP($D1951,{"29 - Psychiatrie (Erwachsene)","BGI";"297 - stationsäquivalente Behandlung in der Erwachsenenpsychiatrie (29)","BGI";"30 - Kinder- und Jugendpsychiatrie","BGII";"307 - stationsäquivalente Behandlung in der Kinder- und Jugendpsychiatrie (30)","BGII";"31 - Psychosomatik","BGI";"","Leer"},2,0)</f>
        <v>Leer</v>
      </c>
      <c r="M1951" s="445">
        <f t="shared" si="233"/>
        <v>0</v>
      </c>
      <c r="N1951" s="445">
        <f t="shared" si="234"/>
        <v>0</v>
      </c>
      <c r="O1951" s="445">
        <f t="shared" si="237"/>
        <v>0</v>
      </c>
      <c r="P1951" s="445">
        <f t="shared" si="238"/>
        <v>0</v>
      </c>
      <c r="Q1951" s="445">
        <f t="shared" si="239"/>
        <v>0</v>
      </c>
      <c r="R1951" s="415" t="str">
        <f t="shared" si="240"/>
        <v>Leer</v>
      </c>
      <c r="S1951" s="445">
        <f>IF('Angaben KH-Standort'!D$29='A4'!D1951,IF('Angaben KH-Standort'!E$29="Ja",1,0),0)</f>
        <v>0</v>
      </c>
      <c r="T1951" s="445">
        <f>IF('Angaben KH-Standort'!D$30='A4'!D1951,IF('Angaben KH-Standort'!E$30="Ja",1,0),0)</f>
        <v>0</v>
      </c>
      <c r="U1951" s="445">
        <f>IF('Angaben KH-Standort'!D$31='A4'!D1951,IF('Angaben KH-Standort'!E$31="Ja",1,0),0)</f>
        <v>0</v>
      </c>
    </row>
    <row r="1952" spans="2:21" ht="15" customHeight="1" x14ac:dyDescent="0.3">
      <c r="B1952" s="70" t="str">
        <f t="shared" si="235"/>
        <v>!!!</v>
      </c>
      <c r="C1952" s="265" t="str">
        <f>IF(ISERROR(IF(LEN(E1952)&gt;0,VLOOKUP(TEXT($E1952,0),'Angaben Stationen'!$E$14:$J$213,5,0),"")),"?",IF(LEN(E1952)&gt;0,VLOOKUP(TEXT($E1952,0),'Angaben Stationen'!$E$14:$J$213,5,0),""))</f>
        <v/>
      </c>
      <c r="D1952" s="232" t="str">
        <f>IF(ISERROR(IF(LEN(E1952)&gt;0,VLOOKUP(TEXT($E1952,0),'Angaben Stationen'!$E$14:$J$213,6,0),"")),"STATION IST NICHT VORHANDEN",IF(LEN(E1952)&gt;0,VLOOKUP(TEXT($E1952,0),'Angaben Stationen'!$E$14:$J$213,6,0),""))</f>
        <v/>
      </c>
      <c r="E1952" s="287"/>
      <c r="F1952" s="234"/>
      <c r="G1952" s="234"/>
      <c r="H1952" s="263"/>
      <c r="I1952" s="169"/>
      <c r="K1952" s="445" t="str">
        <f t="shared" si="236"/>
        <v>Leer</v>
      </c>
      <c r="L1952" s="445" t="str">
        <f>VLOOKUP($D1952,{"29 - Psychiatrie (Erwachsene)","BGI";"297 - stationsäquivalente Behandlung in der Erwachsenenpsychiatrie (29)","BGI";"30 - Kinder- und Jugendpsychiatrie","BGII";"307 - stationsäquivalente Behandlung in der Kinder- und Jugendpsychiatrie (30)","BGII";"31 - Psychosomatik","BGI";"","Leer"},2,0)</f>
        <v>Leer</v>
      </c>
      <c r="M1952" s="445">
        <f t="shared" si="233"/>
        <v>0</v>
      </c>
      <c r="N1952" s="445">
        <f t="shared" si="234"/>
        <v>0</v>
      </c>
      <c r="O1952" s="445">
        <f t="shared" si="237"/>
        <v>0</v>
      </c>
      <c r="P1952" s="445">
        <f t="shared" si="238"/>
        <v>0</v>
      </c>
      <c r="Q1952" s="445">
        <f t="shared" si="239"/>
        <v>0</v>
      </c>
      <c r="R1952" s="415" t="str">
        <f t="shared" si="240"/>
        <v>Leer</v>
      </c>
      <c r="S1952" s="445">
        <f>IF('Angaben KH-Standort'!D$29='A4'!D1952,IF('Angaben KH-Standort'!E$29="Ja",1,0),0)</f>
        <v>0</v>
      </c>
      <c r="T1952" s="445">
        <f>IF('Angaben KH-Standort'!D$30='A4'!D1952,IF('Angaben KH-Standort'!E$30="Ja",1,0),0)</f>
        <v>0</v>
      </c>
      <c r="U1952" s="445">
        <f>IF('Angaben KH-Standort'!D$31='A4'!D1952,IF('Angaben KH-Standort'!E$31="Ja",1,0),0)</f>
        <v>0</v>
      </c>
    </row>
    <row r="1953" spans="2:21" ht="15" customHeight="1" x14ac:dyDescent="0.3">
      <c r="B1953" s="70" t="str">
        <f t="shared" si="235"/>
        <v>!!!</v>
      </c>
      <c r="C1953" s="265" t="str">
        <f>IF(ISERROR(IF(LEN(E1953)&gt;0,VLOOKUP(TEXT($E1953,0),'Angaben Stationen'!$E$14:$J$213,5,0),"")),"?",IF(LEN(E1953)&gt;0,VLOOKUP(TEXT($E1953,0),'Angaben Stationen'!$E$14:$J$213,5,0),""))</f>
        <v/>
      </c>
      <c r="D1953" s="232" t="str">
        <f>IF(ISERROR(IF(LEN(E1953)&gt;0,VLOOKUP(TEXT($E1953,0),'Angaben Stationen'!$E$14:$J$213,6,0),"")),"STATION IST NICHT VORHANDEN",IF(LEN(E1953)&gt;0,VLOOKUP(TEXT($E1953,0),'Angaben Stationen'!$E$14:$J$213,6,0),""))</f>
        <v/>
      </c>
      <c r="E1953" s="287"/>
      <c r="F1953" s="234"/>
      <c r="G1953" s="234"/>
      <c r="H1953" s="263"/>
      <c r="I1953" s="169"/>
      <c r="K1953" s="445" t="str">
        <f t="shared" si="236"/>
        <v>Leer</v>
      </c>
      <c r="L1953" s="445" t="str">
        <f>VLOOKUP($D1953,{"29 - Psychiatrie (Erwachsene)","BGI";"297 - stationsäquivalente Behandlung in der Erwachsenenpsychiatrie (29)","BGI";"30 - Kinder- und Jugendpsychiatrie","BGII";"307 - stationsäquivalente Behandlung in der Kinder- und Jugendpsychiatrie (30)","BGII";"31 - Psychosomatik","BGI";"","Leer"},2,0)</f>
        <v>Leer</v>
      </c>
      <c r="M1953" s="445">
        <f t="shared" si="233"/>
        <v>0</v>
      </c>
      <c r="N1953" s="445">
        <f t="shared" si="234"/>
        <v>0</v>
      </c>
      <c r="O1953" s="445">
        <f t="shared" si="237"/>
        <v>0</v>
      </c>
      <c r="P1953" s="445">
        <f t="shared" si="238"/>
        <v>0</v>
      </c>
      <c r="Q1953" s="445">
        <f t="shared" si="239"/>
        <v>0</v>
      </c>
      <c r="R1953" s="415" t="str">
        <f t="shared" si="240"/>
        <v>Leer</v>
      </c>
      <c r="S1953" s="445">
        <f>IF('Angaben KH-Standort'!D$29='A4'!D1953,IF('Angaben KH-Standort'!E$29="Ja",1,0),0)</f>
        <v>0</v>
      </c>
      <c r="T1953" s="445">
        <f>IF('Angaben KH-Standort'!D$30='A4'!D1953,IF('Angaben KH-Standort'!E$30="Ja",1,0),0)</f>
        <v>0</v>
      </c>
      <c r="U1953" s="445">
        <f>IF('Angaben KH-Standort'!D$31='A4'!D1953,IF('Angaben KH-Standort'!E$31="Ja",1,0),0)</f>
        <v>0</v>
      </c>
    </row>
    <row r="1954" spans="2:21" ht="15" customHeight="1" x14ac:dyDescent="0.3">
      <c r="B1954" s="70" t="str">
        <f t="shared" si="235"/>
        <v>!!!</v>
      </c>
      <c r="C1954" s="265" t="str">
        <f>IF(ISERROR(IF(LEN(E1954)&gt;0,VLOOKUP(TEXT($E1954,0),'Angaben Stationen'!$E$14:$J$213,5,0),"")),"?",IF(LEN(E1954)&gt;0,VLOOKUP(TEXT($E1954,0),'Angaben Stationen'!$E$14:$J$213,5,0),""))</f>
        <v/>
      </c>
      <c r="D1954" s="232" t="str">
        <f>IF(ISERROR(IF(LEN(E1954)&gt;0,VLOOKUP(TEXT($E1954,0),'Angaben Stationen'!$E$14:$J$213,6,0),"")),"STATION IST NICHT VORHANDEN",IF(LEN(E1954)&gt;0,VLOOKUP(TEXT($E1954,0),'Angaben Stationen'!$E$14:$J$213,6,0),""))</f>
        <v/>
      </c>
      <c r="E1954" s="287"/>
      <c r="F1954" s="234"/>
      <c r="G1954" s="234"/>
      <c r="H1954" s="263"/>
      <c r="I1954" s="169"/>
      <c r="K1954" s="445" t="str">
        <f t="shared" si="236"/>
        <v>Leer</v>
      </c>
      <c r="L1954" s="445" t="str">
        <f>VLOOKUP($D1954,{"29 - Psychiatrie (Erwachsene)","BGI";"297 - stationsäquivalente Behandlung in der Erwachsenenpsychiatrie (29)","BGI";"30 - Kinder- und Jugendpsychiatrie","BGII";"307 - stationsäquivalente Behandlung in der Kinder- und Jugendpsychiatrie (30)","BGII";"31 - Psychosomatik","BGI";"","Leer"},2,0)</f>
        <v>Leer</v>
      </c>
      <c r="M1954" s="445">
        <f t="shared" ref="M1954:M2017" si="241">IF(LEN(B1954)&gt;0,0,1)</f>
        <v>0</v>
      </c>
      <c r="N1954" s="445">
        <f t="shared" ref="N1954:N2017" si="242">IF(E1954&lt;&gt;"",1,0)</f>
        <v>0</v>
      </c>
      <c r="O1954" s="445">
        <f t="shared" si="237"/>
        <v>0</v>
      </c>
      <c r="P1954" s="445">
        <f t="shared" si="238"/>
        <v>0</v>
      </c>
      <c r="Q1954" s="445">
        <f t="shared" si="239"/>
        <v>0</v>
      </c>
      <c r="R1954" s="415" t="str">
        <f t="shared" si="240"/>
        <v>Leer</v>
      </c>
      <c r="S1954" s="445">
        <f>IF('Angaben KH-Standort'!D$29='A4'!D1954,IF('Angaben KH-Standort'!E$29="Ja",1,0),0)</f>
        <v>0</v>
      </c>
      <c r="T1954" s="445">
        <f>IF('Angaben KH-Standort'!D$30='A4'!D1954,IF('Angaben KH-Standort'!E$30="Ja",1,0),0)</f>
        <v>0</v>
      </c>
      <c r="U1954" s="445">
        <f>IF('Angaben KH-Standort'!D$31='A4'!D1954,IF('Angaben KH-Standort'!E$31="Ja",1,0),0)</f>
        <v>0</v>
      </c>
    </row>
    <row r="1955" spans="2:21" ht="15" customHeight="1" x14ac:dyDescent="0.3">
      <c r="B1955" s="70" t="str">
        <f t="shared" ref="B1955:B2018" si="243">IF(SUM(N1955:Q1955)&lt;4,"!!!","")</f>
        <v>!!!</v>
      </c>
      <c r="C1955" s="265" t="str">
        <f>IF(ISERROR(IF(LEN(E1955)&gt;0,VLOOKUP(TEXT($E1955,0),'Angaben Stationen'!$E$14:$J$213,5,0),"")),"?",IF(LEN(E1955)&gt;0,VLOOKUP(TEXT($E1955,0),'Angaben Stationen'!$E$14:$J$213,5,0),""))</f>
        <v/>
      </c>
      <c r="D1955" s="232" t="str">
        <f>IF(ISERROR(IF(LEN(E1955)&gt;0,VLOOKUP(TEXT($E1955,0),'Angaben Stationen'!$E$14:$J$213,6,0),"")),"STATION IST NICHT VORHANDEN",IF(LEN(E1955)&gt;0,VLOOKUP(TEXT($E1955,0),'Angaben Stationen'!$E$14:$J$213,6,0),""))</f>
        <v/>
      </c>
      <c r="E1955" s="287"/>
      <c r="F1955" s="234"/>
      <c r="G1955" s="234"/>
      <c r="H1955" s="263"/>
      <c r="I1955" s="169"/>
      <c r="K1955" s="445" t="str">
        <f t="shared" ref="K1955:K2018" si="244">IF($E1955&lt;&gt;"","Monat","Leer")</f>
        <v>Leer</v>
      </c>
      <c r="L1955" s="445" t="str">
        <f>VLOOKUP($D1955,{"29 - Psychiatrie (Erwachsene)","BGI";"297 - stationsäquivalente Behandlung in der Erwachsenenpsychiatrie (29)","BGI";"30 - Kinder- und Jugendpsychiatrie","BGII";"307 - stationsäquivalente Behandlung in der Kinder- und Jugendpsychiatrie (30)","BGII";"31 - Psychosomatik","BGI";"","Leer"},2,0)</f>
        <v>Leer</v>
      </c>
      <c r="M1955" s="445">
        <f t="shared" si="241"/>
        <v>0</v>
      </c>
      <c r="N1955" s="445">
        <f t="shared" si="242"/>
        <v>0</v>
      </c>
      <c r="O1955" s="445">
        <f t="shared" ref="O1955:O2018" si="245">IF(VALUE($F1955)&gt;0,1,0)</f>
        <v>0</v>
      </c>
      <c r="P1955" s="445">
        <f t="shared" ref="P1955:P2018" si="246">IF(LEN($G1955)&gt;0,1,0)</f>
        <v>0</v>
      </c>
      <c r="Q1955" s="445">
        <f t="shared" ref="Q1955:Q2018" si="247">IF(LEN($H1955)&gt;0,1,0)</f>
        <v>0</v>
      </c>
      <c r="R1955" s="415" t="str">
        <f t="shared" ref="R1955:R2018" si="248">IF(D1955&lt;&gt;"",IF(SUM(S1955:U1955)&gt;0,"Ja","Nein"),"Leer")</f>
        <v>Leer</v>
      </c>
      <c r="S1955" s="445">
        <f>IF('Angaben KH-Standort'!D$29='A4'!D1955,IF('Angaben KH-Standort'!E$29="Ja",1,0),0)</f>
        <v>0</v>
      </c>
      <c r="T1955" s="445">
        <f>IF('Angaben KH-Standort'!D$30='A4'!D1955,IF('Angaben KH-Standort'!E$30="Ja",1,0),0)</f>
        <v>0</v>
      </c>
      <c r="U1955" s="445">
        <f>IF('Angaben KH-Standort'!D$31='A4'!D1955,IF('Angaben KH-Standort'!E$31="Ja",1,0),0)</f>
        <v>0</v>
      </c>
    </row>
    <row r="1956" spans="2:21" ht="15" customHeight="1" x14ac:dyDescent="0.3">
      <c r="B1956" s="70" t="str">
        <f t="shared" si="243"/>
        <v>!!!</v>
      </c>
      <c r="C1956" s="265" t="str">
        <f>IF(ISERROR(IF(LEN(E1956)&gt;0,VLOOKUP(TEXT($E1956,0),'Angaben Stationen'!$E$14:$J$213,5,0),"")),"?",IF(LEN(E1956)&gt;0,VLOOKUP(TEXT($E1956,0),'Angaben Stationen'!$E$14:$J$213,5,0),""))</f>
        <v/>
      </c>
      <c r="D1956" s="232" t="str">
        <f>IF(ISERROR(IF(LEN(E1956)&gt;0,VLOOKUP(TEXT($E1956,0),'Angaben Stationen'!$E$14:$J$213,6,0),"")),"STATION IST NICHT VORHANDEN",IF(LEN(E1956)&gt;0,VLOOKUP(TEXT($E1956,0),'Angaben Stationen'!$E$14:$J$213,6,0),""))</f>
        <v/>
      </c>
      <c r="E1956" s="287"/>
      <c r="F1956" s="234"/>
      <c r="G1956" s="234"/>
      <c r="H1956" s="263"/>
      <c r="I1956" s="169"/>
      <c r="K1956" s="445" t="str">
        <f t="shared" si="244"/>
        <v>Leer</v>
      </c>
      <c r="L1956" s="445" t="str">
        <f>VLOOKUP($D1956,{"29 - Psychiatrie (Erwachsene)","BGI";"297 - stationsäquivalente Behandlung in der Erwachsenenpsychiatrie (29)","BGI";"30 - Kinder- und Jugendpsychiatrie","BGII";"307 - stationsäquivalente Behandlung in der Kinder- und Jugendpsychiatrie (30)","BGII";"31 - Psychosomatik","BGI";"","Leer"},2,0)</f>
        <v>Leer</v>
      </c>
      <c r="M1956" s="445">
        <f t="shared" si="241"/>
        <v>0</v>
      </c>
      <c r="N1956" s="445">
        <f t="shared" si="242"/>
        <v>0</v>
      </c>
      <c r="O1956" s="445">
        <f t="shared" si="245"/>
        <v>0</v>
      </c>
      <c r="P1956" s="445">
        <f t="shared" si="246"/>
        <v>0</v>
      </c>
      <c r="Q1956" s="445">
        <f t="shared" si="247"/>
        <v>0</v>
      </c>
      <c r="R1956" s="415" t="str">
        <f t="shared" si="248"/>
        <v>Leer</v>
      </c>
      <c r="S1956" s="445">
        <f>IF('Angaben KH-Standort'!D$29='A4'!D1956,IF('Angaben KH-Standort'!E$29="Ja",1,0),0)</f>
        <v>0</v>
      </c>
      <c r="T1956" s="445">
        <f>IF('Angaben KH-Standort'!D$30='A4'!D1956,IF('Angaben KH-Standort'!E$30="Ja",1,0),0)</f>
        <v>0</v>
      </c>
      <c r="U1956" s="445">
        <f>IF('Angaben KH-Standort'!D$31='A4'!D1956,IF('Angaben KH-Standort'!E$31="Ja",1,0),0)</f>
        <v>0</v>
      </c>
    </row>
    <row r="1957" spans="2:21" ht="15" customHeight="1" x14ac:dyDescent="0.3">
      <c r="B1957" s="70" t="str">
        <f t="shared" si="243"/>
        <v>!!!</v>
      </c>
      <c r="C1957" s="265" t="str">
        <f>IF(ISERROR(IF(LEN(E1957)&gt;0,VLOOKUP(TEXT($E1957,0),'Angaben Stationen'!$E$14:$J$213,5,0),"")),"?",IF(LEN(E1957)&gt;0,VLOOKUP(TEXT($E1957,0),'Angaben Stationen'!$E$14:$J$213,5,0),""))</f>
        <v/>
      </c>
      <c r="D1957" s="232" t="str">
        <f>IF(ISERROR(IF(LEN(E1957)&gt;0,VLOOKUP(TEXT($E1957,0),'Angaben Stationen'!$E$14:$J$213,6,0),"")),"STATION IST NICHT VORHANDEN",IF(LEN(E1957)&gt;0,VLOOKUP(TEXT($E1957,0),'Angaben Stationen'!$E$14:$J$213,6,0),""))</f>
        <v/>
      </c>
      <c r="E1957" s="287"/>
      <c r="F1957" s="234"/>
      <c r="G1957" s="234"/>
      <c r="H1957" s="263"/>
      <c r="I1957" s="169"/>
      <c r="K1957" s="445" t="str">
        <f t="shared" si="244"/>
        <v>Leer</v>
      </c>
      <c r="L1957" s="445" t="str">
        <f>VLOOKUP($D1957,{"29 - Psychiatrie (Erwachsene)","BGI";"297 - stationsäquivalente Behandlung in der Erwachsenenpsychiatrie (29)","BGI";"30 - Kinder- und Jugendpsychiatrie","BGII";"307 - stationsäquivalente Behandlung in der Kinder- und Jugendpsychiatrie (30)","BGII";"31 - Psychosomatik","BGI";"","Leer"},2,0)</f>
        <v>Leer</v>
      </c>
      <c r="M1957" s="445">
        <f t="shared" si="241"/>
        <v>0</v>
      </c>
      <c r="N1957" s="445">
        <f t="shared" si="242"/>
        <v>0</v>
      </c>
      <c r="O1957" s="445">
        <f t="shared" si="245"/>
        <v>0</v>
      </c>
      <c r="P1957" s="445">
        <f t="shared" si="246"/>
        <v>0</v>
      </c>
      <c r="Q1957" s="445">
        <f t="shared" si="247"/>
        <v>0</v>
      </c>
      <c r="R1957" s="415" t="str">
        <f t="shared" si="248"/>
        <v>Leer</v>
      </c>
      <c r="S1957" s="445">
        <f>IF('Angaben KH-Standort'!D$29='A4'!D1957,IF('Angaben KH-Standort'!E$29="Ja",1,0),0)</f>
        <v>0</v>
      </c>
      <c r="T1957" s="445">
        <f>IF('Angaben KH-Standort'!D$30='A4'!D1957,IF('Angaben KH-Standort'!E$30="Ja",1,0),0)</f>
        <v>0</v>
      </c>
      <c r="U1957" s="445">
        <f>IF('Angaben KH-Standort'!D$31='A4'!D1957,IF('Angaben KH-Standort'!E$31="Ja",1,0),0)</f>
        <v>0</v>
      </c>
    </row>
    <row r="1958" spans="2:21" ht="15" customHeight="1" x14ac:dyDescent="0.3">
      <c r="B1958" s="70" t="str">
        <f t="shared" si="243"/>
        <v>!!!</v>
      </c>
      <c r="C1958" s="265" t="str">
        <f>IF(ISERROR(IF(LEN(E1958)&gt;0,VLOOKUP(TEXT($E1958,0),'Angaben Stationen'!$E$14:$J$213,5,0),"")),"?",IF(LEN(E1958)&gt;0,VLOOKUP(TEXT($E1958,0),'Angaben Stationen'!$E$14:$J$213,5,0),""))</f>
        <v/>
      </c>
      <c r="D1958" s="232" t="str">
        <f>IF(ISERROR(IF(LEN(E1958)&gt;0,VLOOKUP(TEXT($E1958,0),'Angaben Stationen'!$E$14:$J$213,6,0),"")),"STATION IST NICHT VORHANDEN",IF(LEN(E1958)&gt;0,VLOOKUP(TEXT($E1958,0),'Angaben Stationen'!$E$14:$J$213,6,0),""))</f>
        <v/>
      </c>
      <c r="E1958" s="287"/>
      <c r="F1958" s="234"/>
      <c r="G1958" s="234"/>
      <c r="H1958" s="263"/>
      <c r="I1958" s="169"/>
      <c r="K1958" s="445" t="str">
        <f t="shared" si="244"/>
        <v>Leer</v>
      </c>
      <c r="L1958" s="445" t="str">
        <f>VLOOKUP($D1958,{"29 - Psychiatrie (Erwachsene)","BGI";"297 - stationsäquivalente Behandlung in der Erwachsenenpsychiatrie (29)","BGI";"30 - Kinder- und Jugendpsychiatrie","BGII";"307 - stationsäquivalente Behandlung in der Kinder- und Jugendpsychiatrie (30)","BGII";"31 - Psychosomatik","BGI";"","Leer"},2,0)</f>
        <v>Leer</v>
      </c>
      <c r="M1958" s="445">
        <f t="shared" si="241"/>
        <v>0</v>
      </c>
      <c r="N1958" s="445">
        <f t="shared" si="242"/>
        <v>0</v>
      </c>
      <c r="O1958" s="445">
        <f t="shared" si="245"/>
        <v>0</v>
      </c>
      <c r="P1958" s="445">
        <f t="shared" si="246"/>
        <v>0</v>
      </c>
      <c r="Q1958" s="445">
        <f t="shared" si="247"/>
        <v>0</v>
      </c>
      <c r="R1958" s="415" t="str">
        <f t="shared" si="248"/>
        <v>Leer</v>
      </c>
      <c r="S1958" s="445">
        <f>IF('Angaben KH-Standort'!D$29='A4'!D1958,IF('Angaben KH-Standort'!E$29="Ja",1,0),0)</f>
        <v>0</v>
      </c>
      <c r="T1958" s="445">
        <f>IF('Angaben KH-Standort'!D$30='A4'!D1958,IF('Angaben KH-Standort'!E$30="Ja",1,0),0)</f>
        <v>0</v>
      </c>
      <c r="U1958" s="445">
        <f>IF('Angaben KH-Standort'!D$31='A4'!D1958,IF('Angaben KH-Standort'!E$31="Ja",1,0),0)</f>
        <v>0</v>
      </c>
    </row>
    <row r="1959" spans="2:21" ht="15" customHeight="1" x14ac:dyDescent="0.3">
      <c r="B1959" s="70" t="str">
        <f t="shared" si="243"/>
        <v>!!!</v>
      </c>
      <c r="C1959" s="265" t="str">
        <f>IF(ISERROR(IF(LEN(E1959)&gt;0,VLOOKUP(TEXT($E1959,0),'Angaben Stationen'!$E$14:$J$213,5,0),"")),"?",IF(LEN(E1959)&gt;0,VLOOKUP(TEXT($E1959,0),'Angaben Stationen'!$E$14:$J$213,5,0),""))</f>
        <v/>
      </c>
      <c r="D1959" s="232" t="str">
        <f>IF(ISERROR(IF(LEN(E1959)&gt;0,VLOOKUP(TEXT($E1959,0),'Angaben Stationen'!$E$14:$J$213,6,0),"")),"STATION IST NICHT VORHANDEN",IF(LEN(E1959)&gt;0,VLOOKUP(TEXT($E1959,0),'Angaben Stationen'!$E$14:$J$213,6,0),""))</f>
        <v/>
      </c>
      <c r="E1959" s="287"/>
      <c r="F1959" s="234"/>
      <c r="G1959" s="234"/>
      <c r="H1959" s="263"/>
      <c r="I1959" s="169"/>
      <c r="K1959" s="445" t="str">
        <f t="shared" si="244"/>
        <v>Leer</v>
      </c>
      <c r="L1959" s="445" t="str">
        <f>VLOOKUP($D1959,{"29 - Psychiatrie (Erwachsene)","BGI";"297 - stationsäquivalente Behandlung in der Erwachsenenpsychiatrie (29)","BGI";"30 - Kinder- und Jugendpsychiatrie","BGII";"307 - stationsäquivalente Behandlung in der Kinder- und Jugendpsychiatrie (30)","BGII";"31 - Psychosomatik","BGI";"","Leer"},2,0)</f>
        <v>Leer</v>
      </c>
      <c r="M1959" s="445">
        <f t="shared" si="241"/>
        <v>0</v>
      </c>
      <c r="N1959" s="445">
        <f t="shared" si="242"/>
        <v>0</v>
      </c>
      <c r="O1959" s="445">
        <f t="shared" si="245"/>
        <v>0</v>
      </c>
      <c r="P1959" s="445">
        <f t="shared" si="246"/>
        <v>0</v>
      </c>
      <c r="Q1959" s="445">
        <f t="shared" si="247"/>
        <v>0</v>
      </c>
      <c r="R1959" s="415" t="str">
        <f t="shared" si="248"/>
        <v>Leer</v>
      </c>
      <c r="S1959" s="445">
        <f>IF('Angaben KH-Standort'!D$29='A4'!D1959,IF('Angaben KH-Standort'!E$29="Ja",1,0),0)</f>
        <v>0</v>
      </c>
      <c r="T1959" s="445">
        <f>IF('Angaben KH-Standort'!D$30='A4'!D1959,IF('Angaben KH-Standort'!E$30="Ja",1,0),0)</f>
        <v>0</v>
      </c>
      <c r="U1959" s="445">
        <f>IF('Angaben KH-Standort'!D$31='A4'!D1959,IF('Angaben KH-Standort'!E$31="Ja",1,0),0)</f>
        <v>0</v>
      </c>
    </row>
    <row r="1960" spans="2:21" ht="15" customHeight="1" x14ac:dyDescent="0.3">
      <c r="B1960" s="70" t="str">
        <f t="shared" si="243"/>
        <v>!!!</v>
      </c>
      <c r="C1960" s="265" t="str">
        <f>IF(ISERROR(IF(LEN(E1960)&gt;0,VLOOKUP(TEXT($E1960,0),'Angaben Stationen'!$E$14:$J$213,5,0),"")),"?",IF(LEN(E1960)&gt;0,VLOOKUP(TEXT($E1960,0),'Angaben Stationen'!$E$14:$J$213,5,0),""))</f>
        <v/>
      </c>
      <c r="D1960" s="232" t="str">
        <f>IF(ISERROR(IF(LEN(E1960)&gt;0,VLOOKUP(TEXT($E1960,0),'Angaben Stationen'!$E$14:$J$213,6,0),"")),"STATION IST NICHT VORHANDEN",IF(LEN(E1960)&gt;0,VLOOKUP(TEXT($E1960,0),'Angaben Stationen'!$E$14:$J$213,6,0),""))</f>
        <v/>
      </c>
      <c r="E1960" s="287"/>
      <c r="F1960" s="234"/>
      <c r="G1960" s="234"/>
      <c r="H1960" s="263"/>
      <c r="I1960" s="169"/>
      <c r="K1960" s="445" t="str">
        <f t="shared" si="244"/>
        <v>Leer</v>
      </c>
      <c r="L1960" s="445" t="str">
        <f>VLOOKUP($D1960,{"29 - Psychiatrie (Erwachsene)","BGI";"297 - stationsäquivalente Behandlung in der Erwachsenenpsychiatrie (29)","BGI";"30 - Kinder- und Jugendpsychiatrie","BGII";"307 - stationsäquivalente Behandlung in der Kinder- und Jugendpsychiatrie (30)","BGII";"31 - Psychosomatik","BGI";"","Leer"},2,0)</f>
        <v>Leer</v>
      </c>
      <c r="M1960" s="445">
        <f t="shared" si="241"/>
        <v>0</v>
      </c>
      <c r="N1960" s="445">
        <f t="shared" si="242"/>
        <v>0</v>
      </c>
      <c r="O1960" s="445">
        <f t="shared" si="245"/>
        <v>0</v>
      </c>
      <c r="P1960" s="445">
        <f t="shared" si="246"/>
        <v>0</v>
      </c>
      <c r="Q1960" s="445">
        <f t="shared" si="247"/>
        <v>0</v>
      </c>
      <c r="R1960" s="415" t="str">
        <f t="shared" si="248"/>
        <v>Leer</v>
      </c>
      <c r="S1960" s="445">
        <f>IF('Angaben KH-Standort'!D$29='A4'!D1960,IF('Angaben KH-Standort'!E$29="Ja",1,0),0)</f>
        <v>0</v>
      </c>
      <c r="T1960" s="445">
        <f>IF('Angaben KH-Standort'!D$30='A4'!D1960,IF('Angaben KH-Standort'!E$30="Ja",1,0),0)</f>
        <v>0</v>
      </c>
      <c r="U1960" s="445">
        <f>IF('Angaben KH-Standort'!D$31='A4'!D1960,IF('Angaben KH-Standort'!E$31="Ja",1,0),0)</f>
        <v>0</v>
      </c>
    </row>
    <row r="1961" spans="2:21" ht="15" customHeight="1" x14ac:dyDescent="0.3">
      <c r="B1961" s="70" t="str">
        <f t="shared" si="243"/>
        <v>!!!</v>
      </c>
      <c r="C1961" s="265" t="str">
        <f>IF(ISERROR(IF(LEN(E1961)&gt;0,VLOOKUP(TEXT($E1961,0),'Angaben Stationen'!$E$14:$J$213,5,0),"")),"?",IF(LEN(E1961)&gt;0,VLOOKUP(TEXT($E1961,0),'Angaben Stationen'!$E$14:$J$213,5,0),""))</f>
        <v/>
      </c>
      <c r="D1961" s="232" t="str">
        <f>IF(ISERROR(IF(LEN(E1961)&gt;0,VLOOKUP(TEXT($E1961,0),'Angaben Stationen'!$E$14:$J$213,6,0),"")),"STATION IST NICHT VORHANDEN",IF(LEN(E1961)&gt;0,VLOOKUP(TEXT($E1961,0),'Angaben Stationen'!$E$14:$J$213,6,0),""))</f>
        <v/>
      </c>
      <c r="E1961" s="287"/>
      <c r="F1961" s="234"/>
      <c r="G1961" s="234"/>
      <c r="H1961" s="263"/>
      <c r="I1961" s="169"/>
      <c r="K1961" s="445" t="str">
        <f t="shared" si="244"/>
        <v>Leer</v>
      </c>
      <c r="L1961" s="445" t="str">
        <f>VLOOKUP($D1961,{"29 - Psychiatrie (Erwachsene)","BGI";"297 - stationsäquivalente Behandlung in der Erwachsenenpsychiatrie (29)","BGI";"30 - Kinder- und Jugendpsychiatrie","BGII";"307 - stationsäquivalente Behandlung in der Kinder- und Jugendpsychiatrie (30)","BGII";"31 - Psychosomatik","BGI";"","Leer"},2,0)</f>
        <v>Leer</v>
      </c>
      <c r="M1961" s="445">
        <f t="shared" si="241"/>
        <v>0</v>
      </c>
      <c r="N1961" s="445">
        <f t="shared" si="242"/>
        <v>0</v>
      </c>
      <c r="O1961" s="445">
        <f t="shared" si="245"/>
        <v>0</v>
      </c>
      <c r="P1961" s="445">
        <f t="shared" si="246"/>
        <v>0</v>
      </c>
      <c r="Q1961" s="445">
        <f t="shared" si="247"/>
        <v>0</v>
      </c>
      <c r="R1961" s="415" t="str">
        <f t="shared" si="248"/>
        <v>Leer</v>
      </c>
      <c r="S1961" s="445">
        <f>IF('Angaben KH-Standort'!D$29='A4'!D1961,IF('Angaben KH-Standort'!E$29="Ja",1,0),0)</f>
        <v>0</v>
      </c>
      <c r="T1961" s="445">
        <f>IF('Angaben KH-Standort'!D$30='A4'!D1961,IF('Angaben KH-Standort'!E$30="Ja",1,0),0)</f>
        <v>0</v>
      </c>
      <c r="U1961" s="445">
        <f>IF('Angaben KH-Standort'!D$31='A4'!D1961,IF('Angaben KH-Standort'!E$31="Ja",1,0),0)</f>
        <v>0</v>
      </c>
    </row>
    <row r="1962" spans="2:21" ht="15" customHeight="1" x14ac:dyDescent="0.3">
      <c r="B1962" s="70" t="str">
        <f t="shared" si="243"/>
        <v>!!!</v>
      </c>
      <c r="C1962" s="265" t="str">
        <f>IF(ISERROR(IF(LEN(E1962)&gt;0,VLOOKUP(TEXT($E1962,0),'Angaben Stationen'!$E$14:$J$213,5,0),"")),"?",IF(LEN(E1962)&gt;0,VLOOKUP(TEXT($E1962,0),'Angaben Stationen'!$E$14:$J$213,5,0),""))</f>
        <v/>
      </c>
      <c r="D1962" s="232" t="str">
        <f>IF(ISERROR(IF(LEN(E1962)&gt;0,VLOOKUP(TEXT($E1962,0),'Angaben Stationen'!$E$14:$J$213,6,0),"")),"STATION IST NICHT VORHANDEN",IF(LEN(E1962)&gt;0,VLOOKUP(TEXT($E1962,0),'Angaben Stationen'!$E$14:$J$213,6,0),""))</f>
        <v/>
      </c>
      <c r="E1962" s="287"/>
      <c r="F1962" s="234"/>
      <c r="G1962" s="234"/>
      <c r="H1962" s="263"/>
      <c r="I1962" s="169"/>
      <c r="K1962" s="445" t="str">
        <f t="shared" si="244"/>
        <v>Leer</v>
      </c>
      <c r="L1962" s="445" t="str">
        <f>VLOOKUP($D1962,{"29 - Psychiatrie (Erwachsene)","BGI";"297 - stationsäquivalente Behandlung in der Erwachsenenpsychiatrie (29)","BGI";"30 - Kinder- und Jugendpsychiatrie","BGII";"307 - stationsäquivalente Behandlung in der Kinder- und Jugendpsychiatrie (30)","BGII";"31 - Psychosomatik","BGI";"","Leer"},2,0)</f>
        <v>Leer</v>
      </c>
      <c r="M1962" s="445">
        <f t="shared" si="241"/>
        <v>0</v>
      </c>
      <c r="N1962" s="445">
        <f t="shared" si="242"/>
        <v>0</v>
      </c>
      <c r="O1962" s="445">
        <f t="shared" si="245"/>
        <v>0</v>
      </c>
      <c r="P1962" s="445">
        <f t="shared" si="246"/>
        <v>0</v>
      </c>
      <c r="Q1962" s="445">
        <f t="shared" si="247"/>
        <v>0</v>
      </c>
      <c r="R1962" s="415" t="str">
        <f t="shared" si="248"/>
        <v>Leer</v>
      </c>
      <c r="S1962" s="445">
        <f>IF('Angaben KH-Standort'!D$29='A4'!D1962,IF('Angaben KH-Standort'!E$29="Ja",1,0),0)</f>
        <v>0</v>
      </c>
      <c r="T1962" s="445">
        <f>IF('Angaben KH-Standort'!D$30='A4'!D1962,IF('Angaben KH-Standort'!E$30="Ja",1,0),0)</f>
        <v>0</v>
      </c>
      <c r="U1962" s="445">
        <f>IF('Angaben KH-Standort'!D$31='A4'!D1962,IF('Angaben KH-Standort'!E$31="Ja",1,0),0)</f>
        <v>0</v>
      </c>
    </row>
    <row r="1963" spans="2:21" ht="15" customHeight="1" x14ac:dyDescent="0.3">
      <c r="B1963" s="70" t="str">
        <f t="shared" si="243"/>
        <v>!!!</v>
      </c>
      <c r="C1963" s="265" t="str">
        <f>IF(ISERROR(IF(LEN(E1963)&gt;0,VLOOKUP(TEXT($E1963,0),'Angaben Stationen'!$E$14:$J$213,5,0),"")),"?",IF(LEN(E1963)&gt;0,VLOOKUP(TEXT($E1963,0),'Angaben Stationen'!$E$14:$J$213,5,0),""))</f>
        <v/>
      </c>
      <c r="D1963" s="232" t="str">
        <f>IF(ISERROR(IF(LEN(E1963)&gt;0,VLOOKUP(TEXT($E1963,0),'Angaben Stationen'!$E$14:$J$213,6,0),"")),"STATION IST NICHT VORHANDEN",IF(LEN(E1963)&gt;0,VLOOKUP(TEXT($E1963,0),'Angaben Stationen'!$E$14:$J$213,6,0),""))</f>
        <v/>
      </c>
      <c r="E1963" s="287"/>
      <c r="F1963" s="234"/>
      <c r="G1963" s="234"/>
      <c r="H1963" s="263"/>
      <c r="I1963" s="169"/>
      <c r="K1963" s="445" t="str">
        <f t="shared" si="244"/>
        <v>Leer</v>
      </c>
      <c r="L1963" s="445" t="str">
        <f>VLOOKUP($D1963,{"29 - Psychiatrie (Erwachsene)","BGI";"297 - stationsäquivalente Behandlung in der Erwachsenenpsychiatrie (29)","BGI";"30 - Kinder- und Jugendpsychiatrie","BGII";"307 - stationsäquivalente Behandlung in der Kinder- und Jugendpsychiatrie (30)","BGII";"31 - Psychosomatik","BGI";"","Leer"},2,0)</f>
        <v>Leer</v>
      </c>
      <c r="M1963" s="445">
        <f t="shared" si="241"/>
        <v>0</v>
      </c>
      <c r="N1963" s="445">
        <f t="shared" si="242"/>
        <v>0</v>
      </c>
      <c r="O1963" s="445">
        <f t="shared" si="245"/>
        <v>0</v>
      </c>
      <c r="P1963" s="445">
        <f t="shared" si="246"/>
        <v>0</v>
      </c>
      <c r="Q1963" s="445">
        <f t="shared" si="247"/>
        <v>0</v>
      </c>
      <c r="R1963" s="415" t="str">
        <f t="shared" si="248"/>
        <v>Leer</v>
      </c>
      <c r="S1963" s="445">
        <f>IF('Angaben KH-Standort'!D$29='A4'!D1963,IF('Angaben KH-Standort'!E$29="Ja",1,0),0)</f>
        <v>0</v>
      </c>
      <c r="T1963" s="445">
        <f>IF('Angaben KH-Standort'!D$30='A4'!D1963,IF('Angaben KH-Standort'!E$30="Ja",1,0),0)</f>
        <v>0</v>
      </c>
      <c r="U1963" s="445">
        <f>IF('Angaben KH-Standort'!D$31='A4'!D1963,IF('Angaben KH-Standort'!E$31="Ja",1,0),0)</f>
        <v>0</v>
      </c>
    </row>
    <row r="1964" spans="2:21" ht="15" customHeight="1" x14ac:dyDescent="0.3">
      <c r="B1964" s="70" t="str">
        <f t="shared" si="243"/>
        <v>!!!</v>
      </c>
      <c r="C1964" s="265" t="str">
        <f>IF(ISERROR(IF(LEN(E1964)&gt;0,VLOOKUP(TEXT($E1964,0),'Angaben Stationen'!$E$14:$J$213,5,0),"")),"?",IF(LEN(E1964)&gt;0,VLOOKUP(TEXT($E1964,0),'Angaben Stationen'!$E$14:$J$213,5,0),""))</f>
        <v/>
      </c>
      <c r="D1964" s="232" t="str">
        <f>IF(ISERROR(IF(LEN(E1964)&gt;0,VLOOKUP(TEXT($E1964,0),'Angaben Stationen'!$E$14:$J$213,6,0),"")),"STATION IST NICHT VORHANDEN",IF(LEN(E1964)&gt;0,VLOOKUP(TEXT($E1964,0),'Angaben Stationen'!$E$14:$J$213,6,0),""))</f>
        <v/>
      </c>
      <c r="E1964" s="287"/>
      <c r="F1964" s="234"/>
      <c r="G1964" s="234"/>
      <c r="H1964" s="263"/>
      <c r="I1964" s="169"/>
      <c r="K1964" s="445" t="str">
        <f t="shared" si="244"/>
        <v>Leer</v>
      </c>
      <c r="L1964" s="445" t="str">
        <f>VLOOKUP($D1964,{"29 - Psychiatrie (Erwachsene)","BGI";"297 - stationsäquivalente Behandlung in der Erwachsenenpsychiatrie (29)","BGI";"30 - Kinder- und Jugendpsychiatrie","BGII";"307 - stationsäquivalente Behandlung in der Kinder- und Jugendpsychiatrie (30)","BGII";"31 - Psychosomatik","BGI";"","Leer"},2,0)</f>
        <v>Leer</v>
      </c>
      <c r="M1964" s="445">
        <f t="shared" si="241"/>
        <v>0</v>
      </c>
      <c r="N1964" s="445">
        <f t="shared" si="242"/>
        <v>0</v>
      </c>
      <c r="O1964" s="445">
        <f t="shared" si="245"/>
        <v>0</v>
      </c>
      <c r="P1964" s="445">
        <f t="shared" si="246"/>
        <v>0</v>
      </c>
      <c r="Q1964" s="445">
        <f t="shared" si="247"/>
        <v>0</v>
      </c>
      <c r="R1964" s="415" t="str">
        <f t="shared" si="248"/>
        <v>Leer</v>
      </c>
      <c r="S1964" s="445">
        <f>IF('Angaben KH-Standort'!D$29='A4'!D1964,IF('Angaben KH-Standort'!E$29="Ja",1,0),0)</f>
        <v>0</v>
      </c>
      <c r="T1964" s="445">
        <f>IF('Angaben KH-Standort'!D$30='A4'!D1964,IF('Angaben KH-Standort'!E$30="Ja",1,0),0)</f>
        <v>0</v>
      </c>
      <c r="U1964" s="445">
        <f>IF('Angaben KH-Standort'!D$31='A4'!D1964,IF('Angaben KH-Standort'!E$31="Ja",1,0),0)</f>
        <v>0</v>
      </c>
    </row>
    <row r="1965" spans="2:21" ht="15" customHeight="1" x14ac:dyDescent="0.3">
      <c r="B1965" s="70" t="str">
        <f t="shared" si="243"/>
        <v>!!!</v>
      </c>
      <c r="C1965" s="265" t="str">
        <f>IF(ISERROR(IF(LEN(E1965)&gt;0,VLOOKUP(TEXT($E1965,0),'Angaben Stationen'!$E$14:$J$213,5,0),"")),"?",IF(LEN(E1965)&gt;0,VLOOKUP(TEXT($E1965,0),'Angaben Stationen'!$E$14:$J$213,5,0),""))</f>
        <v/>
      </c>
      <c r="D1965" s="232" t="str">
        <f>IF(ISERROR(IF(LEN(E1965)&gt;0,VLOOKUP(TEXT($E1965,0),'Angaben Stationen'!$E$14:$J$213,6,0),"")),"STATION IST NICHT VORHANDEN",IF(LEN(E1965)&gt;0,VLOOKUP(TEXT($E1965,0),'Angaben Stationen'!$E$14:$J$213,6,0),""))</f>
        <v/>
      </c>
      <c r="E1965" s="287"/>
      <c r="F1965" s="234"/>
      <c r="G1965" s="234"/>
      <c r="H1965" s="263"/>
      <c r="I1965" s="169"/>
      <c r="K1965" s="445" t="str">
        <f t="shared" si="244"/>
        <v>Leer</v>
      </c>
      <c r="L1965" s="445" t="str">
        <f>VLOOKUP($D1965,{"29 - Psychiatrie (Erwachsene)","BGI";"297 - stationsäquivalente Behandlung in der Erwachsenenpsychiatrie (29)","BGI";"30 - Kinder- und Jugendpsychiatrie","BGII";"307 - stationsäquivalente Behandlung in der Kinder- und Jugendpsychiatrie (30)","BGII";"31 - Psychosomatik","BGI";"","Leer"},2,0)</f>
        <v>Leer</v>
      </c>
      <c r="M1965" s="445">
        <f t="shared" si="241"/>
        <v>0</v>
      </c>
      <c r="N1965" s="445">
        <f t="shared" si="242"/>
        <v>0</v>
      </c>
      <c r="O1965" s="445">
        <f t="shared" si="245"/>
        <v>0</v>
      </c>
      <c r="P1965" s="445">
        <f t="shared" si="246"/>
        <v>0</v>
      </c>
      <c r="Q1965" s="445">
        <f t="shared" si="247"/>
        <v>0</v>
      </c>
      <c r="R1965" s="415" t="str">
        <f t="shared" si="248"/>
        <v>Leer</v>
      </c>
      <c r="S1965" s="445">
        <f>IF('Angaben KH-Standort'!D$29='A4'!D1965,IF('Angaben KH-Standort'!E$29="Ja",1,0),0)</f>
        <v>0</v>
      </c>
      <c r="T1965" s="445">
        <f>IF('Angaben KH-Standort'!D$30='A4'!D1965,IF('Angaben KH-Standort'!E$30="Ja",1,0),0)</f>
        <v>0</v>
      </c>
      <c r="U1965" s="445">
        <f>IF('Angaben KH-Standort'!D$31='A4'!D1965,IF('Angaben KH-Standort'!E$31="Ja",1,0),0)</f>
        <v>0</v>
      </c>
    </row>
    <row r="1966" spans="2:21" ht="15" customHeight="1" x14ac:dyDescent="0.3">
      <c r="B1966" s="70" t="str">
        <f t="shared" si="243"/>
        <v>!!!</v>
      </c>
      <c r="C1966" s="265" t="str">
        <f>IF(ISERROR(IF(LEN(E1966)&gt;0,VLOOKUP(TEXT($E1966,0),'Angaben Stationen'!$E$14:$J$213,5,0),"")),"?",IF(LEN(E1966)&gt;0,VLOOKUP(TEXT($E1966,0),'Angaben Stationen'!$E$14:$J$213,5,0),""))</f>
        <v/>
      </c>
      <c r="D1966" s="232" t="str">
        <f>IF(ISERROR(IF(LEN(E1966)&gt;0,VLOOKUP(TEXT($E1966,0),'Angaben Stationen'!$E$14:$J$213,6,0),"")),"STATION IST NICHT VORHANDEN",IF(LEN(E1966)&gt;0,VLOOKUP(TEXT($E1966,0),'Angaben Stationen'!$E$14:$J$213,6,0),""))</f>
        <v/>
      </c>
      <c r="E1966" s="287"/>
      <c r="F1966" s="234"/>
      <c r="G1966" s="234"/>
      <c r="H1966" s="263"/>
      <c r="I1966" s="169"/>
      <c r="K1966" s="445" t="str">
        <f t="shared" si="244"/>
        <v>Leer</v>
      </c>
      <c r="L1966" s="445" t="str">
        <f>VLOOKUP($D1966,{"29 - Psychiatrie (Erwachsene)","BGI";"297 - stationsäquivalente Behandlung in der Erwachsenenpsychiatrie (29)","BGI";"30 - Kinder- und Jugendpsychiatrie","BGII";"307 - stationsäquivalente Behandlung in der Kinder- und Jugendpsychiatrie (30)","BGII";"31 - Psychosomatik","BGI";"","Leer"},2,0)</f>
        <v>Leer</v>
      </c>
      <c r="M1966" s="445">
        <f t="shared" si="241"/>
        <v>0</v>
      </c>
      <c r="N1966" s="445">
        <f t="shared" si="242"/>
        <v>0</v>
      </c>
      <c r="O1966" s="445">
        <f t="shared" si="245"/>
        <v>0</v>
      </c>
      <c r="P1966" s="445">
        <f t="shared" si="246"/>
        <v>0</v>
      </c>
      <c r="Q1966" s="445">
        <f t="shared" si="247"/>
        <v>0</v>
      </c>
      <c r="R1966" s="415" t="str">
        <f t="shared" si="248"/>
        <v>Leer</v>
      </c>
      <c r="S1966" s="445">
        <f>IF('Angaben KH-Standort'!D$29='A4'!D1966,IF('Angaben KH-Standort'!E$29="Ja",1,0),0)</f>
        <v>0</v>
      </c>
      <c r="T1966" s="445">
        <f>IF('Angaben KH-Standort'!D$30='A4'!D1966,IF('Angaben KH-Standort'!E$30="Ja",1,0),0)</f>
        <v>0</v>
      </c>
      <c r="U1966" s="445">
        <f>IF('Angaben KH-Standort'!D$31='A4'!D1966,IF('Angaben KH-Standort'!E$31="Ja",1,0),0)</f>
        <v>0</v>
      </c>
    </row>
    <row r="1967" spans="2:21" ht="15" customHeight="1" x14ac:dyDescent="0.3">
      <c r="B1967" s="70" t="str">
        <f t="shared" si="243"/>
        <v>!!!</v>
      </c>
      <c r="C1967" s="265" t="str">
        <f>IF(ISERROR(IF(LEN(E1967)&gt;0,VLOOKUP(TEXT($E1967,0),'Angaben Stationen'!$E$14:$J$213,5,0),"")),"?",IF(LEN(E1967)&gt;0,VLOOKUP(TEXT($E1967,0),'Angaben Stationen'!$E$14:$J$213,5,0),""))</f>
        <v/>
      </c>
      <c r="D1967" s="232" t="str">
        <f>IF(ISERROR(IF(LEN(E1967)&gt;0,VLOOKUP(TEXT($E1967,0),'Angaben Stationen'!$E$14:$J$213,6,0),"")),"STATION IST NICHT VORHANDEN",IF(LEN(E1967)&gt;0,VLOOKUP(TEXT($E1967,0),'Angaben Stationen'!$E$14:$J$213,6,0),""))</f>
        <v/>
      </c>
      <c r="E1967" s="287"/>
      <c r="F1967" s="234"/>
      <c r="G1967" s="234"/>
      <c r="H1967" s="263"/>
      <c r="I1967" s="169"/>
      <c r="K1967" s="445" t="str">
        <f t="shared" si="244"/>
        <v>Leer</v>
      </c>
      <c r="L1967" s="445" t="str">
        <f>VLOOKUP($D1967,{"29 - Psychiatrie (Erwachsene)","BGI";"297 - stationsäquivalente Behandlung in der Erwachsenenpsychiatrie (29)","BGI";"30 - Kinder- und Jugendpsychiatrie","BGII";"307 - stationsäquivalente Behandlung in der Kinder- und Jugendpsychiatrie (30)","BGII";"31 - Psychosomatik","BGI";"","Leer"},2,0)</f>
        <v>Leer</v>
      </c>
      <c r="M1967" s="445">
        <f t="shared" si="241"/>
        <v>0</v>
      </c>
      <c r="N1967" s="445">
        <f t="shared" si="242"/>
        <v>0</v>
      </c>
      <c r="O1967" s="445">
        <f t="shared" si="245"/>
        <v>0</v>
      </c>
      <c r="P1967" s="445">
        <f t="shared" si="246"/>
        <v>0</v>
      </c>
      <c r="Q1967" s="445">
        <f t="shared" si="247"/>
        <v>0</v>
      </c>
      <c r="R1967" s="415" t="str">
        <f t="shared" si="248"/>
        <v>Leer</v>
      </c>
      <c r="S1967" s="445">
        <f>IF('Angaben KH-Standort'!D$29='A4'!D1967,IF('Angaben KH-Standort'!E$29="Ja",1,0),0)</f>
        <v>0</v>
      </c>
      <c r="T1967" s="445">
        <f>IF('Angaben KH-Standort'!D$30='A4'!D1967,IF('Angaben KH-Standort'!E$30="Ja",1,0),0)</f>
        <v>0</v>
      </c>
      <c r="U1967" s="445">
        <f>IF('Angaben KH-Standort'!D$31='A4'!D1967,IF('Angaben KH-Standort'!E$31="Ja",1,0),0)</f>
        <v>0</v>
      </c>
    </row>
    <row r="1968" spans="2:21" ht="15" customHeight="1" x14ac:dyDescent="0.3">
      <c r="B1968" s="70" t="str">
        <f t="shared" si="243"/>
        <v>!!!</v>
      </c>
      <c r="C1968" s="265" t="str">
        <f>IF(ISERROR(IF(LEN(E1968)&gt;0,VLOOKUP(TEXT($E1968,0),'Angaben Stationen'!$E$14:$J$213,5,0),"")),"?",IF(LEN(E1968)&gt;0,VLOOKUP(TEXT($E1968,0),'Angaben Stationen'!$E$14:$J$213,5,0),""))</f>
        <v/>
      </c>
      <c r="D1968" s="232" t="str">
        <f>IF(ISERROR(IF(LEN(E1968)&gt;0,VLOOKUP(TEXT($E1968,0),'Angaben Stationen'!$E$14:$J$213,6,0),"")),"STATION IST NICHT VORHANDEN",IF(LEN(E1968)&gt;0,VLOOKUP(TEXT($E1968,0),'Angaben Stationen'!$E$14:$J$213,6,0),""))</f>
        <v/>
      </c>
      <c r="E1968" s="287"/>
      <c r="F1968" s="234"/>
      <c r="G1968" s="234"/>
      <c r="H1968" s="263"/>
      <c r="I1968" s="169"/>
      <c r="K1968" s="445" t="str">
        <f t="shared" si="244"/>
        <v>Leer</v>
      </c>
      <c r="L1968" s="445" t="str">
        <f>VLOOKUP($D1968,{"29 - Psychiatrie (Erwachsene)","BGI";"297 - stationsäquivalente Behandlung in der Erwachsenenpsychiatrie (29)","BGI";"30 - Kinder- und Jugendpsychiatrie","BGII";"307 - stationsäquivalente Behandlung in der Kinder- und Jugendpsychiatrie (30)","BGII";"31 - Psychosomatik","BGI";"","Leer"},2,0)</f>
        <v>Leer</v>
      </c>
      <c r="M1968" s="445">
        <f t="shared" si="241"/>
        <v>0</v>
      </c>
      <c r="N1968" s="445">
        <f t="shared" si="242"/>
        <v>0</v>
      </c>
      <c r="O1968" s="445">
        <f t="shared" si="245"/>
        <v>0</v>
      </c>
      <c r="P1968" s="445">
        <f t="shared" si="246"/>
        <v>0</v>
      </c>
      <c r="Q1968" s="445">
        <f t="shared" si="247"/>
        <v>0</v>
      </c>
      <c r="R1968" s="415" t="str">
        <f t="shared" si="248"/>
        <v>Leer</v>
      </c>
      <c r="S1968" s="445">
        <f>IF('Angaben KH-Standort'!D$29='A4'!D1968,IF('Angaben KH-Standort'!E$29="Ja",1,0),0)</f>
        <v>0</v>
      </c>
      <c r="T1968" s="445">
        <f>IF('Angaben KH-Standort'!D$30='A4'!D1968,IF('Angaben KH-Standort'!E$30="Ja",1,0),0)</f>
        <v>0</v>
      </c>
      <c r="U1968" s="445">
        <f>IF('Angaben KH-Standort'!D$31='A4'!D1968,IF('Angaben KH-Standort'!E$31="Ja",1,0),0)</f>
        <v>0</v>
      </c>
    </row>
    <row r="1969" spans="2:21" ht="15" customHeight="1" x14ac:dyDescent="0.3">
      <c r="B1969" s="70" t="str">
        <f t="shared" si="243"/>
        <v>!!!</v>
      </c>
      <c r="C1969" s="265" t="str">
        <f>IF(ISERROR(IF(LEN(E1969)&gt;0,VLOOKUP(TEXT($E1969,0),'Angaben Stationen'!$E$14:$J$213,5,0),"")),"?",IF(LEN(E1969)&gt;0,VLOOKUP(TEXT($E1969,0),'Angaben Stationen'!$E$14:$J$213,5,0),""))</f>
        <v/>
      </c>
      <c r="D1969" s="232" t="str">
        <f>IF(ISERROR(IF(LEN(E1969)&gt;0,VLOOKUP(TEXT($E1969,0),'Angaben Stationen'!$E$14:$J$213,6,0),"")),"STATION IST NICHT VORHANDEN",IF(LEN(E1969)&gt;0,VLOOKUP(TEXT($E1969,0),'Angaben Stationen'!$E$14:$J$213,6,0),""))</f>
        <v/>
      </c>
      <c r="E1969" s="287"/>
      <c r="F1969" s="234"/>
      <c r="G1969" s="234"/>
      <c r="H1969" s="263"/>
      <c r="I1969" s="169"/>
      <c r="K1969" s="445" t="str">
        <f t="shared" si="244"/>
        <v>Leer</v>
      </c>
      <c r="L1969" s="445" t="str">
        <f>VLOOKUP($D1969,{"29 - Psychiatrie (Erwachsene)","BGI";"297 - stationsäquivalente Behandlung in der Erwachsenenpsychiatrie (29)","BGI";"30 - Kinder- und Jugendpsychiatrie","BGII";"307 - stationsäquivalente Behandlung in der Kinder- und Jugendpsychiatrie (30)","BGII";"31 - Psychosomatik","BGI";"","Leer"},2,0)</f>
        <v>Leer</v>
      </c>
      <c r="M1969" s="445">
        <f t="shared" si="241"/>
        <v>0</v>
      </c>
      <c r="N1969" s="445">
        <f t="shared" si="242"/>
        <v>0</v>
      </c>
      <c r="O1969" s="445">
        <f t="shared" si="245"/>
        <v>0</v>
      </c>
      <c r="P1969" s="445">
        <f t="shared" si="246"/>
        <v>0</v>
      </c>
      <c r="Q1969" s="445">
        <f t="shared" si="247"/>
        <v>0</v>
      </c>
      <c r="R1969" s="415" t="str">
        <f t="shared" si="248"/>
        <v>Leer</v>
      </c>
      <c r="S1969" s="445">
        <f>IF('Angaben KH-Standort'!D$29='A4'!D1969,IF('Angaben KH-Standort'!E$29="Ja",1,0),0)</f>
        <v>0</v>
      </c>
      <c r="T1969" s="445">
        <f>IF('Angaben KH-Standort'!D$30='A4'!D1969,IF('Angaben KH-Standort'!E$30="Ja",1,0),0)</f>
        <v>0</v>
      </c>
      <c r="U1969" s="445">
        <f>IF('Angaben KH-Standort'!D$31='A4'!D1969,IF('Angaben KH-Standort'!E$31="Ja",1,0),0)</f>
        <v>0</v>
      </c>
    </row>
    <row r="1970" spans="2:21" ht="15" customHeight="1" x14ac:dyDescent="0.3">
      <c r="B1970" s="70" t="str">
        <f t="shared" si="243"/>
        <v>!!!</v>
      </c>
      <c r="C1970" s="265" t="str">
        <f>IF(ISERROR(IF(LEN(E1970)&gt;0,VLOOKUP(TEXT($E1970,0),'Angaben Stationen'!$E$14:$J$213,5,0),"")),"?",IF(LEN(E1970)&gt;0,VLOOKUP(TEXT($E1970,0),'Angaben Stationen'!$E$14:$J$213,5,0),""))</f>
        <v/>
      </c>
      <c r="D1970" s="232" t="str">
        <f>IF(ISERROR(IF(LEN(E1970)&gt;0,VLOOKUP(TEXT($E1970,0),'Angaben Stationen'!$E$14:$J$213,6,0),"")),"STATION IST NICHT VORHANDEN",IF(LEN(E1970)&gt;0,VLOOKUP(TEXT($E1970,0),'Angaben Stationen'!$E$14:$J$213,6,0),""))</f>
        <v/>
      </c>
      <c r="E1970" s="287"/>
      <c r="F1970" s="234"/>
      <c r="G1970" s="234"/>
      <c r="H1970" s="263"/>
      <c r="I1970" s="169"/>
      <c r="K1970" s="445" t="str">
        <f t="shared" si="244"/>
        <v>Leer</v>
      </c>
      <c r="L1970" s="445" t="str">
        <f>VLOOKUP($D1970,{"29 - Psychiatrie (Erwachsene)","BGI";"297 - stationsäquivalente Behandlung in der Erwachsenenpsychiatrie (29)","BGI";"30 - Kinder- und Jugendpsychiatrie","BGII";"307 - stationsäquivalente Behandlung in der Kinder- und Jugendpsychiatrie (30)","BGII";"31 - Psychosomatik","BGI";"","Leer"},2,0)</f>
        <v>Leer</v>
      </c>
      <c r="M1970" s="445">
        <f t="shared" si="241"/>
        <v>0</v>
      </c>
      <c r="N1970" s="445">
        <f t="shared" si="242"/>
        <v>0</v>
      </c>
      <c r="O1970" s="445">
        <f t="shared" si="245"/>
        <v>0</v>
      </c>
      <c r="P1970" s="445">
        <f t="shared" si="246"/>
        <v>0</v>
      </c>
      <c r="Q1970" s="445">
        <f t="shared" si="247"/>
        <v>0</v>
      </c>
      <c r="R1970" s="415" t="str">
        <f t="shared" si="248"/>
        <v>Leer</v>
      </c>
      <c r="S1970" s="445">
        <f>IF('Angaben KH-Standort'!D$29='A4'!D1970,IF('Angaben KH-Standort'!E$29="Ja",1,0),0)</f>
        <v>0</v>
      </c>
      <c r="T1970" s="445">
        <f>IF('Angaben KH-Standort'!D$30='A4'!D1970,IF('Angaben KH-Standort'!E$30="Ja",1,0),0)</f>
        <v>0</v>
      </c>
      <c r="U1970" s="445">
        <f>IF('Angaben KH-Standort'!D$31='A4'!D1970,IF('Angaben KH-Standort'!E$31="Ja",1,0),0)</f>
        <v>0</v>
      </c>
    </row>
    <row r="1971" spans="2:21" ht="15" customHeight="1" x14ac:dyDescent="0.3">
      <c r="B1971" s="70" t="str">
        <f t="shared" si="243"/>
        <v>!!!</v>
      </c>
      <c r="C1971" s="265" t="str">
        <f>IF(ISERROR(IF(LEN(E1971)&gt;0,VLOOKUP(TEXT($E1971,0),'Angaben Stationen'!$E$14:$J$213,5,0),"")),"?",IF(LEN(E1971)&gt;0,VLOOKUP(TEXT($E1971,0),'Angaben Stationen'!$E$14:$J$213,5,0),""))</f>
        <v/>
      </c>
      <c r="D1971" s="232" t="str">
        <f>IF(ISERROR(IF(LEN(E1971)&gt;0,VLOOKUP(TEXT($E1971,0),'Angaben Stationen'!$E$14:$J$213,6,0),"")),"STATION IST NICHT VORHANDEN",IF(LEN(E1971)&gt;0,VLOOKUP(TEXT($E1971,0),'Angaben Stationen'!$E$14:$J$213,6,0),""))</f>
        <v/>
      </c>
      <c r="E1971" s="287"/>
      <c r="F1971" s="234"/>
      <c r="G1971" s="234"/>
      <c r="H1971" s="263"/>
      <c r="I1971" s="169"/>
      <c r="K1971" s="445" t="str">
        <f t="shared" si="244"/>
        <v>Leer</v>
      </c>
      <c r="L1971" s="445" t="str">
        <f>VLOOKUP($D1971,{"29 - Psychiatrie (Erwachsene)","BGI";"297 - stationsäquivalente Behandlung in der Erwachsenenpsychiatrie (29)","BGI";"30 - Kinder- und Jugendpsychiatrie","BGII";"307 - stationsäquivalente Behandlung in der Kinder- und Jugendpsychiatrie (30)","BGII";"31 - Psychosomatik","BGI";"","Leer"},2,0)</f>
        <v>Leer</v>
      </c>
      <c r="M1971" s="445">
        <f t="shared" si="241"/>
        <v>0</v>
      </c>
      <c r="N1971" s="445">
        <f t="shared" si="242"/>
        <v>0</v>
      </c>
      <c r="O1971" s="445">
        <f t="shared" si="245"/>
        <v>0</v>
      </c>
      <c r="P1971" s="445">
        <f t="shared" si="246"/>
        <v>0</v>
      </c>
      <c r="Q1971" s="445">
        <f t="shared" si="247"/>
        <v>0</v>
      </c>
      <c r="R1971" s="415" t="str">
        <f t="shared" si="248"/>
        <v>Leer</v>
      </c>
      <c r="S1971" s="445">
        <f>IF('Angaben KH-Standort'!D$29='A4'!D1971,IF('Angaben KH-Standort'!E$29="Ja",1,0),0)</f>
        <v>0</v>
      </c>
      <c r="T1971" s="445">
        <f>IF('Angaben KH-Standort'!D$30='A4'!D1971,IF('Angaben KH-Standort'!E$30="Ja",1,0),0)</f>
        <v>0</v>
      </c>
      <c r="U1971" s="445">
        <f>IF('Angaben KH-Standort'!D$31='A4'!D1971,IF('Angaben KH-Standort'!E$31="Ja",1,0),0)</f>
        <v>0</v>
      </c>
    </row>
    <row r="1972" spans="2:21" ht="15" customHeight="1" x14ac:dyDescent="0.3">
      <c r="B1972" s="70" t="str">
        <f t="shared" si="243"/>
        <v>!!!</v>
      </c>
      <c r="C1972" s="265" t="str">
        <f>IF(ISERROR(IF(LEN(E1972)&gt;0,VLOOKUP(TEXT($E1972,0),'Angaben Stationen'!$E$14:$J$213,5,0),"")),"?",IF(LEN(E1972)&gt;0,VLOOKUP(TEXT($E1972,0),'Angaben Stationen'!$E$14:$J$213,5,0),""))</f>
        <v/>
      </c>
      <c r="D1972" s="232" t="str">
        <f>IF(ISERROR(IF(LEN(E1972)&gt;0,VLOOKUP(TEXT($E1972,0),'Angaben Stationen'!$E$14:$J$213,6,0),"")),"STATION IST NICHT VORHANDEN",IF(LEN(E1972)&gt;0,VLOOKUP(TEXT($E1972,0),'Angaben Stationen'!$E$14:$J$213,6,0),""))</f>
        <v/>
      </c>
      <c r="E1972" s="287"/>
      <c r="F1972" s="234"/>
      <c r="G1972" s="234"/>
      <c r="H1972" s="263"/>
      <c r="I1972" s="169"/>
      <c r="K1972" s="445" t="str">
        <f t="shared" si="244"/>
        <v>Leer</v>
      </c>
      <c r="L1972" s="445" t="str">
        <f>VLOOKUP($D1972,{"29 - Psychiatrie (Erwachsene)","BGI";"297 - stationsäquivalente Behandlung in der Erwachsenenpsychiatrie (29)","BGI";"30 - Kinder- und Jugendpsychiatrie","BGII";"307 - stationsäquivalente Behandlung in der Kinder- und Jugendpsychiatrie (30)","BGII";"31 - Psychosomatik","BGI";"","Leer"},2,0)</f>
        <v>Leer</v>
      </c>
      <c r="M1972" s="445">
        <f t="shared" si="241"/>
        <v>0</v>
      </c>
      <c r="N1972" s="445">
        <f t="shared" si="242"/>
        <v>0</v>
      </c>
      <c r="O1972" s="445">
        <f t="shared" si="245"/>
        <v>0</v>
      </c>
      <c r="P1972" s="445">
        <f t="shared" si="246"/>
        <v>0</v>
      </c>
      <c r="Q1972" s="445">
        <f t="shared" si="247"/>
        <v>0</v>
      </c>
      <c r="R1972" s="415" t="str">
        <f t="shared" si="248"/>
        <v>Leer</v>
      </c>
      <c r="S1972" s="445">
        <f>IF('Angaben KH-Standort'!D$29='A4'!D1972,IF('Angaben KH-Standort'!E$29="Ja",1,0),0)</f>
        <v>0</v>
      </c>
      <c r="T1972" s="445">
        <f>IF('Angaben KH-Standort'!D$30='A4'!D1972,IF('Angaben KH-Standort'!E$30="Ja",1,0),0)</f>
        <v>0</v>
      </c>
      <c r="U1972" s="445">
        <f>IF('Angaben KH-Standort'!D$31='A4'!D1972,IF('Angaben KH-Standort'!E$31="Ja",1,0),0)</f>
        <v>0</v>
      </c>
    </row>
    <row r="1973" spans="2:21" ht="15" customHeight="1" x14ac:dyDescent="0.3">
      <c r="B1973" s="70" t="str">
        <f t="shared" si="243"/>
        <v>!!!</v>
      </c>
      <c r="C1973" s="265" t="str">
        <f>IF(ISERROR(IF(LEN(E1973)&gt;0,VLOOKUP(TEXT($E1973,0),'Angaben Stationen'!$E$14:$J$213,5,0),"")),"?",IF(LEN(E1973)&gt;0,VLOOKUP(TEXT($E1973,0),'Angaben Stationen'!$E$14:$J$213,5,0),""))</f>
        <v/>
      </c>
      <c r="D1973" s="232" t="str">
        <f>IF(ISERROR(IF(LEN(E1973)&gt;0,VLOOKUP(TEXT($E1973,0),'Angaben Stationen'!$E$14:$J$213,6,0),"")),"STATION IST NICHT VORHANDEN",IF(LEN(E1973)&gt;0,VLOOKUP(TEXT($E1973,0),'Angaben Stationen'!$E$14:$J$213,6,0),""))</f>
        <v/>
      </c>
      <c r="E1973" s="287"/>
      <c r="F1973" s="234"/>
      <c r="G1973" s="234"/>
      <c r="H1973" s="263"/>
      <c r="I1973" s="169"/>
      <c r="K1973" s="445" t="str">
        <f t="shared" si="244"/>
        <v>Leer</v>
      </c>
      <c r="L1973" s="445" t="str">
        <f>VLOOKUP($D1973,{"29 - Psychiatrie (Erwachsene)","BGI";"297 - stationsäquivalente Behandlung in der Erwachsenenpsychiatrie (29)","BGI";"30 - Kinder- und Jugendpsychiatrie","BGII";"307 - stationsäquivalente Behandlung in der Kinder- und Jugendpsychiatrie (30)","BGII";"31 - Psychosomatik","BGI";"","Leer"},2,0)</f>
        <v>Leer</v>
      </c>
      <c r="M1973" s="445">
        <f t="shared" si="241"/>
        <v>0</v>
      </c>
      <c r="N1973" s="445">
        <f t="shared" si="242"/>
        <v>0</v>
      </c>
      <c r="O1973" s="445">
        <f t="shared" si="245"/>
        <v>0</v>
      </c>
      <c r="P1973" s="445">
        <f t="shared" si="246"/>
        <v>0</v>
      </c>
      <c r="Q1973" s="445">
        <f t="shared" si="247"/>
        <v>0</v>
      </c>
      <c r="R1973" s="415" t="str">
        <f t="shared" si="248"/>
        <v>Leer</v>
      </c>
      <c r="S1973" s="445">
        <f>IF('Angaben KH-Standort'!D$29='A4'!D1973,IF('Angaben KH-Standort'!E$29="Ja",1,0),0)</f>
        <v>0</v>
      </c>
      <c r="T1973" s="445">
        <f>IF('Angaben KH-Standort'!D$30='A4'!D1973,IF('Angaben KH-Standort'!E$30="Ja",1,0),0)</f>
        <v>0</v>
      </c>
      <c r="U1973" s="445">
        <f>IF('Angaben KH-Standort'!D$31='A4'!D1973,IF('Angaben KH-Standort'!E$31="Ja",1,0),0)</f>
        <v>0</v>
      </c>
    </row>
    <row r="1974" spans="2:21" ht="15" customHeight="1" x14ac:dyDescent="0.3">
      <c r="B1974" s="70" t="str">
        <f t="shared" si="243"/>
        <v>!!!</v>
      </c>
      <c r="C1974" s="265" t="str">
        <f>IF(ISERROR(IF(LEN(E1974)&gt;0,VLOOKUP(TEXT($E1974,0),'Angaben Stationen'!$E$14:$J$213,5,0),"")),"?",IF(LEN(E1974)&gt;0,VLOOKUP(TEXT($E1974,0),'Angaben Stationen'!$E$14:$J$213,5,0),""))</f>
        <v/>
      </c>
      <c r="D1974" s="232" t="str">
        <f>IF(ISERROR(IF(LEN(E1974)&gt;0,VLOOKUP(TEXT($E1974,0),'Angaben Stationen'!$E$14:$J$213,6,0),"")),"STATION IST NICHT VORHANDEN",IF(LEN(E1974)&gt;0,VLOOKUP(TEXT($E1974,0),'Angaben Stationen'!$E$14:$J$213,6,0),""))</f>
        <v/>
      </c>
      <c r="E1974" s="287"/>
      <c r="F1974" s="234"/>
      <c r="G1974" s="234"/>
      <c r="H1974" s="263"/>
      <c r="I1974" s="169"/>
      <c r="K1974" s="445" t="str">
        <f t="shared" si="244"/>
        <v>Leer</v>
      </c>
      <c r="L1974" s="445" t="str">
        <f>VLOOKUP($D1974,{"29 - Psychiatrie (Erwachsene)","BGI";"297 - stationsäquivalente Behandlung in der Erwachsenenpsychiatrie (29)","BGI";"30 - Kinder- und Jugendpsychiatrie","BGII";"307 - stationsäquivalente Behandlung in der Kinder- und Jugendpsychiatrie (30)","BGII";"31 - Psychosomatik","BGI";"","Leer"},2,0)</f>
        <v>Leer</v>
      </c>
      <c r="M1974" s="445">
        <f t="shared" si="241"/>
        <v>0</v>
      </c>
      <c r="N1974" s="445">
        <f t="shared" si="242"/>
        <v>0</v>
      </c>
      <c r="O1974" s="445">
        <f t="shared" si="245"/>
        <v>0</v>
      </c>
      <c r="P1974" s="445">
        <f t="shared" si="246"/>
        <v>0</v>
      </c>
      <c r="Q1974" s="445">
        <f t="shared" si="247"/>
        <v>0</v>
      </c>
      <c r="R1974" s="415" t="str">
        <f t="shared" si="248"/>
        <v>Leer</v>
      </c>
      <c r="S1974" s="445">
        <f>IF('Angaben KH-Standort'!D$29='A4'!D1974,IF('Angaben KH-Standort'!E$29="Ja",1,0),0)</f>
        <v>0</v>
      </c>
      <c r="T1974" s="445">
        <f>IF('Angaben KH-Standort'!D$30='A4'!D1974,IF('Angaben KH-Standort'!E$30="Ja",1,0),0)</f>
        <v>0</v>
      </c>
      <c r="U1974" s="445">
        <f>IF('Angaben KH-Standort'!D$31='A4'!D1974,IF('Angaben KH-Standort'!E$31="Ja",1,0),0)</f>
        <v>0</v>
      </c>
    </row>
    <row r="1975" spans="2:21" ht="15" customHeight="1" x14ac:dyDescent="0.3">
      <c r="B1975" s="70" t="str">
        <f t="shared" si="243"/>
        <v>!!!</v>
      </c>
      <c r="C1975" s="265" t="str">
        <f>IF(ISERROR(IF(LEN(E1975)&gt;0,VLOOKUP(TEXT($E1975,0),'Angaben Stationen'!$E$14:$J$213,5,0),"")),"?",IF(LEN(E1975)&gt;0,VLOOKUP(TEXT($E1975,0),'Angaben Stationen'!$E$14:$J$213,5,0),""))</f>
        <v/>
      </c>
      <c r="D1975" s="232" t="str">
        <f>IF(ISERROR(IF(LEN(E1975)&gt;0,VLOOKUP(TEXT($E1975,0),'Angaben Stationen'!$E$14:$J$213,6,0),"")),"STATION IST NICHT VORHANDEN",IF(LEN(E1975)&gt;0,VLOOKUP(TEXT($E1975,0),'Angaben Stationen'!$E$14:$J$213,6,0),""))</f>
        <v/>
      </c>
      <c r="E1975" s="287"/>
      <c r="F1975" s="234"/>
      <c r="G1975" s="234"/>
      <c r="H1975" s="263"/>
      <c r="I1975" s="169"/>
      <c r="K1975" s="445" t="str">
        <f t="shared" si="244"/>
        <v>Leer</v>
      </c>
      <c r="L1975" s="445" t="str">
        <f>VLOOKUP($D1975,{"29 - Psychiatrie (Erwachsene)","BGI";"297 - stationsäquivalente Behandlung in der Erwachsenenpsychiatrie (29)","BGI";"30 - Kinder- und Jugendpsychiatrie","BGII";"307 - stationsäquivalente Behandlung in der Kinder- und Jugendpsychiatrie (30)","BGII";"31 - Psychosomatik","BGI";"","Leer"},2,0)</f>
        <v>Leer</v>
      </c>
      <c r="M1975" s="445">
        <f t="shared" si="241"/>
        <v>0</v>
      </c>
      <c r="N1975" s="445">
        <f t="shared" si="242"/>
        <v>0</v>
      </c>
      <c r="O1975" s="445">
        <f t="shared" si="245"/>
        <v>0</v>
      </c>
      <c r="P1975" s="445">
        <f t="shared" si="246"/>
        <v>0</v>
      </c>
      <c r="Q1975" s="445">
        <f t="shared" si="247"/>
        <v>0</v>
      </c>
      <c r="R1975" s="415" t="str">
        <f t="shared" si="248"/>
        <v>Leer</v>
      </c>
      <c r="S1975" s="445">
        <f>IF('Angaben KH-Standort'!D$29='A4'!D1975,IF('Angaben KH-Standort'!E$29="Ja",1,0),0)</f>
        <v>0</v>
      </c>
      <c r="T1975" s="445">
        <f>IF('Angaben KH-Standort'!D$30='A4'!D1975,IF('Angaben KH-Standort'!E$30="Ja",1,0),0)</f>
        <v>0</v>
      </c>
      <c r="U1975" s="445">
        <f>IF('Angaben KH-Standort'!D$31='A4'!D1975,IF('Angaben KH-Standort'!E$31="Ja",1,0),0)</f>
        <v>0</v>
      </c>
    </row>
    <row r="1976" spans="2:21" ht="15" customHeight="1" x14ac:dyDescent="0.3">
      <c r="B1976" s="70" t="str">
        <f t="shared" si="243"/>
        <v>!!!</v>
      </c>
      <c r="C1976" s="265" t="str">
        <f>IF(ISERROR(IF(LEN(E1976)&gt;0,VLOOKUP(TEXT($E1976,0),'Angaben Stationen'!$E$14:$J$213,5,0),"")),"?",IF(LEN(E1976)&gt;0,VLOOKUP(TEXT($E1976,0),'Angaben Stationen'!$E$14:$J$213,5,0),""))</f>
        <v/>
      </c>
      <c r="D1976" s="232" t="str">
        <f>IF(ISERROR(IF(LEN(E1976)&gt;0,VLOOKUP(TEXT($E1976,0),'Angaben Stationen'!$E$14:$J$213,6,0),"")),"STATION IST NICHT VORHANDEN",IF(LEN(E1976)&gt;0,VLOOKUP(TEXT($E1976,0),'Angaben Stationen'!$E$14:$J$213,6,0),""))</f>
        <v/>
      </c>
      <c r="E1976" s="287"/>
      <c r="F1976" s="234"/>
      <c r="G1976" s="234"/>
      <c r="H1976" s="263"/>
      <c r="I1976" s="169"/>
      <c r="K1976" s="445" t="str">
        <f t="shared" si="244"/>
        <v>Leer</v>
      </c>
      <c r="L1976" s="445" t="str">
        <f>VLOOKUP($D1976,{"29 - Psychiatrie (Erwachsene)","BGI";"297 - stationsäquivalente Behandlung in der Erwachsenenpsychiatrie (29)","BGI";"30 - Kinder- und Jugendpsychiatrie","BGII";"307 - stationsäquivalente Behandlung in der Kinder- und Jugendpsychiatrie (30)","BGII";"31 - Psychosomatik","BGI";"","Leer"},2,0)</f>
        <v>Leer</v>
      </c>
      <c r="M1976" s="445">
        <f t="shared" si="241"/>
        <v>0</v>
      </c>
      <c r="N1976" s="445">
        <f t="shared" si="242"/>
        <v>0</v>
      </c>
      <c r="O1976" s="445">
        <f t="shared" si="245"/>
        <v>0</v>
      </c>
      <c r="P1976" s="445">
        <f t="shared" si="246"/>
        <v>0</v>
      </c>
      <c r="Q1976" s="445">
        <f t="shared" si="247"/>
        <v>0</v>
      </c>
      <c r="R1976" s="415" t="str">
        <f t="shared" si="248"/>
        <v>Leer</v>
      </c>
      <c r="S1976" s="445">
        <f>IF('Angaben KH-Standort'!D$29='A4'!D1976,IF('Angaben KH-Standort'!E$29="Ja",1,0),0)</f>
        <v>0</v>
      </c>
      <c r="T1976" s="445">
        <f>IF('Angaben KH-Standort'!D$30='A4'!D1976,IF('Angaben KH-Standort'!E$30="Ja",1,0),0)</f>
        <v>0</v>
      </c>
      <c r="U1976" s="445">
        <f>IF('Angaben KH-Standort'!D$31='A4'!D1976,IF('Angaben KH-Standort'!E$31="Ja",1,0),0)</f>
        <v>0</v>
      </c>
    </row>
    <row r="1977" spans="2:21" ht="15" customHeight="1" x14ac:dyDescent="0.3">
      <c r="B1977" s="70" t="str">
        <f t="shared" si="243"/>
        <v>!!!</v>
      </c>
      <c r="C1977" s="265" t="str">
        <f>IF(ISERROR(IF(LEN(E1977)&gt;0,VLOOKUP(TEXT($E1977,0),'Angaben Stationen'!$E$14:$J$213,5,0),"")),"?",IF(LEN(E1977)&gt;0,VLOOKUP(TEXT($E1977,0),'Angaben Stationen'!$E$14:$J$213,5,0),""))</f>
        <v/>
      </c>
      <c r="D1977" s="232" t="str">
        <f>IF(ISERROR(IF(LEN(E1977)&gt;0,VLOOKUP(TEXT($E1977,0),'Angaben Stationen'!$E$14:$J$213,6,0),"")),"STATION IST NICHT VORHANDEN",IF(LEN(E1977)&gt;0,VLOOKUP(TEXT($E1977,0),'Angaben Stationen'!$E$14:$J$213,6,0),""))</f>
        <v/>
      </c>
      <c r="E1977" s="287"/>
      <c r="F1977" s="234"/>
      <c r="G1977" s="234"/>
      <c r="H1977" s="263"/>
      <c r="I1977" s="169"/>
      <c r="K1977" s="445" t="str">
        <f t="shared" si="244"/>
        <v>Leer</v>
      </c>
      <c r="L1977" s="445" t="str">
        <f>VLOOKUP($D1977,{"29 - Psychiatrie (Erwachsene)","BGI";"297 - stationsäquivalente Behandlung in der Erwachsenenpsychiatrie (29)","BGI";"30 - Kinder- und Jugendpsychiatrie","BGII";"307 - stationsäquivalente Behandlung in der Kinder- und Jugendpsychiatrie (30)","BGII";"31 - Psychosomatik","BGI";"","Leer"},2,0)</f>
        <v>Leer</v>
      </c>
      <c r="M1977" s="445">
        <f t="shared" si="241"/>
        <v>0</v>
      </c>
      <c r="N1977" s="445">
        <f t="shared" si="242"/>
        <v>0</v>
      </c>
      <c r="O1977" s="445">
        <f t="shared" si="245"/>
        <v>0</v>
      </c>
      <c r="P1977" s="445">
        <f t="shared" si="246"/>
        <v>0</v>
      </c>
      <c r="Q1977" s="445">
        <f t="shared" si="247"/>
        <v>0</v>
      </c>
      <c r="R1977" s="415" t="str">
        <f t="shared" si="248"/>
        <v>Leer</v>
      </c>
      <c r="S1977" s="445">
        <f>IF('Angaben KH-Standort'!D$29='A4'!D1977,IF('Angaben KH-Standort'!E$29="Ja",1,0),0)</f>
        <v>0</v>
      </c>
      <c r="T1977" s="445">
        <f>IF('Angaben KH-Standort'!D$30='A4'!D1977,IF('Angaben KH-Standort'!E$30="Ja",1,0),0)</f>
        <v>0</v>
      </c>
      <c r="U1977" s="445">
        <f>IF('Angaben KH-Standort'!D$31='A4'!D1977,IF('Angaben KH-Standort'!E$31="Ja",1,0),0)</f>
        <v>0</v>
      </c>
    </row>
    <row r="1978" spans="2:21" ht="15" customHeight="1" x14ac:dyDescent="0.3">
      <c r="B1978" s="70" t="str">
        <f t="shared" si="243"/>
        <v>!!!</v>
      </c>
      <c r="C1978" s="265" t="str">
        <f>IF(ISERROR(IF(LEN(E1978)&gt;0,VLOOKUP(TEXT($E1978,0),'Angaben Stationen'!$E$14:$J$213,5,0),"")),"?",IF(LEN(E1978)&gt;0,VLOOKUP(TEXT($E1978,0),'Angaben Stationen'!$E$14:$J$213,5,0),""))</f>
        <v/>
      </c>
      <c r="D1978" s="232" t="str">
        <f>IF(ISERROR(IF(LEN(E1978)&gt;0,VLOOKUP(TEXT($E1978,0),'Angaben Stationen'!$E$14:$J$213,6,0),"")),"STATION IST NICHT VORHANDEN",IF(LEN(E1978)&gt;0,VLOOKUP(TEXT($E1978,0),'Angaben Stationen'!$E$14:$J$213,6,0),""))</f>
        <v/>
      </c>
      <c r="E1978" s="287"/>
      <c r="F1978" s="234"/>
      <c r="G1978" s="234"/>
      <c r="H1978" s="263"/>
      <c r="I1978" s="169"/>
      <c r="K1978" s="445" t="str">
        <f t="shared" si="244"/>
        <v>Leer</v>
      </c>
      <c r="L1978" s="445" t="str">
        <f>VLOOKUP($D1978,{"29 - Psychiatrie (Erwachsene)","BGI";"297 - stationsäquivalente Behandlung in der Erwachsenenpsychiatrie (29)","BGI";"30 - Kinder- und Jugendpsychiatrie","BGII";"307 - stationsäquivalente Behandlung in der Kinder- und Jugendpsychiatrie (30)","BGII";"31 - Psychosomatik","BGI";"","Leer"},2,0)</f>
        <v>Leer</v>
      </c>
      <c r="M1978" s="445">
        <f t="shared" si="241"/>
        <v>0</v>
      </c>
      <c r="N1978" s="445">
        <f t="shared" si="242"/>
        <v>0</v>
      </c>
      <c r="O1978" s="445">
        <f t="shared" si="245"/>
        <v>0</v>
      </c>
      <c r="P1978" s="445">
        <f t="shared" si="246"/>
        <v>0</v>
      </c>
      <c r="Q1978" s="445">
        <f t="shared" si="247"/>
        <v>0</v>
      </c>
      <c r="R1978" s="415" t="str">
        <f t="shared" si="248"/>
        <v>Leer</v>
      </c>
      <c r="S1978" s="445">
        <f>IF('Angaben KH-Standort'!D$29='A4'!D1978,IF('Angaben KH-Standort'!E$29="Ja",1,0),0)</f>
        <v>0</v>
      </c>
      <c r="T1978" s="445">
        <f>IF('Angaben KH-Standort'!D$30='A4'!D1978,IF('Angaben KH-Standort'!E$30="Ja",1,0),0)</f>
        <v>0</v>
      </c>
      <c r="U1978" s="445">
        <f>IF('Angaben KH-Standort'!D$31='A4'!D1978,IF('Angaben KH-Standort'!E$31="Ja",1,0),0)</f>
        <v>0</v>
      </c>
    </row>
    <row r="1979" spans="2:21" ht="15" customHeight="1" x14ac:dyDescent="0.3">
      <c r="B1979" s="70" t="str">
        <f t="shared" si="243"/>
        <v>!!!</v>
      </c>
      <c r="C1979" s="265" t="str">
        <f>IF(ISERROR(IF(LEN(E1979)&gt;0,VLOOKUP(TEXT($E1979,0),'Angaben Stationen'!$E$14:$J$213,5,0),"")),"?",IF(LEN(E1979)&gt;0,VLOOKUP(TEXT($E1979,0),'Angaben Stationen'!$E$14:$J$213,5,0),""))</f>
        <v/>
      </c>
      <c r="D1979" s="232" t="str">
        <f>IF(ISERROR(IF(LEN(E1979)&gt;0,VLOOKUP(TEXT($E1979,0),'Angaben Stationen'!$E$14:$J$213,6,0),"")),"STATION IST NICHT VORHANDEN",IF(LEN(E1979)&gt;0,VLOOKUP(TEXT($E1979,0),'Angaben Stationen'!$E$14:$J$213,6,0),""))</f>
        <v/>
      </c>
      <c r="E1979" s="287"/>
      <c r="F1979" s="234"/>
      <c r="G1979" s="234"/>
      <c r="H1979" s="263"/>
      <c r="I1979" s="169"/>
      <c r="K1979" s="445" t="str">
        <f t="shared" si="244"/>
        <v>Leer</v>
      </c>
      <c r="L1979" s="445" t="str">
        <f>VLOOKUP($D1979,{"29 - Psychiatrie (Erwachsene)","BGI";"297 - stationsäquivalente Behandlung in der Erwachsenenpsychiatrie (29)","BGI";"30 - Kinder- und Jugendpsychiatrie","BGII";"307 - stationsäquivalente Behandlung in der Kinder- und Jugendpsychiatrie (30)","BGII";"31 - Psychosomatik","BGI";"","Leer"},2,0)</f>
        <v>Leer</v>
      </c>
      <c r="M1979" s="445">
        <f t="shared" si="241"/>
        <v>0</v>
      </c>
      <c r="N1979" s="445">
        <f t="shared" si="242"/>
        <v>0</v>
      </c>
      <c r="O1979" s="445">
        <f t="shared" si="245"/>
        <v>0</v>
      </c>
      <c r="P1979" s="445">
        <f t="shared" si="246"/>
        <v>0</v>
      </c>
      <c r="Q1979" s="445">
        <f t="shared" si="247"/>
        <v>0</v>
      </c>
      <c r="R1979" s="415" t="str">
        <f t="shared" si="248"/>
        <v>Leer</v>
      </c>
      <c r="S1979" s="445">
        <f>IF('Angaben KH-Standort'!D$29='A4'!D1979,IF('Angaben KH-Standort'!E$29="Ja",1,0),0)</f>
        <v>0</v>
      </c>
      <c r="T1979" s="445">
        <f>IF('Angaben KH-Standort'!D$30='A4'!D1979,IF('Angaben KH-Standort'!E$30="Ja",1,0),0)</f>
        <v>0</v>
      </c>
      <c r="U1979" s="445">
        <f>IF('Angaben KH-Standort'!D$31='A4'!D1979,IF('Angaben KH-Standort'!E$31="Ja",1,0),0)</f>
        <v>0</v>
      </c>
    </row>
    <row r="1980" spans="2:21" ht="15" customHeight="1" x14ac:dyDescent="0.3">
      <c r="B1980" s="70" t="str">
        <f t="shared" si="243"/>
        <v>!!!</v>
      </c>
      <c r="C1980" s="265" t="str">
        <f>IF(ISERROR(IF(LEN(E1980)&gt;0,VLOOKUP(TEXT($E1980,0),'Angaben Stationen'!$E$14:$J$213,5,0),"")),"?",IF(LEN(E1980)&gt;0,VLOOKUP(TEXT($E1980,0),'Angaben Stationen'!$E$14:$J$213,5,0),""))</f>
        <v/>
      </c>
      <c r="D1980" s="232" t="str">
        <f>IF(ISERROR(IF(LEN(E1980)&gt;0,VLOOKUP(TEXT($E1980,0),'Angaben Stationen'!$E$14:$J$213,6,0),"")),"STATION IST NICHT VORHANDEN",IF(LEN(E1980)&gt;0,VLOOKUP(TEXT($E1980,0),'Angaben Stationen'!$E$14:$J$213,6,0),""))</f>
        <v/>
      </c>
      <c r="E1980" s="287"/>
      <c r="F1980" s="234"/>
      <c r="G1980" s="234"/>
      <c r="H1980" s="263"/>
      <c r="I1980" s="169"/>
      <c r="K1980" s="445" t="str">
        <f t="shared" si="244"/>
        <v>Leer</v>
      </c>
      <c r="L1980" s="445" t="str">
        <f>VLOOKUP($D1980,{"29 - Psychiatrie (Erwachsene)","BGI";"297 - stationsäquivalente Behandlung in der Erwachsenenpsychiatrie (29)","BGI";"30 - Kinder- und Jugendpsychiatrie","BGII";"307 - stationsäquivalente Behandlung in der Kinder- und Jugendpsychiatrie (30)","BGII";"31 - Psychosomatik","BGI";"","Leer"},2,0)</f>
        <v>Leer</v>
      </c>
      <c r="M1980" s="445">
        <f t="shared" si="241"/>
        <v>0</v>
      </c>
      <c r="N1980" s="445">
        <f t="shared" si="242"/>
        <v>0</v>
      </c>
      <c r="O1980" s="445">
        <f t="shared" si="245"/>
        <v>0</v>
      </c>
      <c r="P1980" s="445">
        <f t="shared" si="246"/>
        <v>0</v>
      </c>
      <c r="Q1980" s="445">
        <f t="shared" si="247"/>
        <v>0</v>
      </c>
      <c r="R1980" s="415" t="str">
        <f t="shared" si="248"/>
        <v>Leer</v>
      </c>
      <c r="S1980" s="445">
        <f>IF('Angaben KH-Standort'!D$29='A4'!D1980,IF('Angaben KH-Standort'!E$29="Ja",1,0),0)</f>
        <v>0</v>
      </c>
      <c r="T1980" s="445">
        <f>IF('Angaben KH-Standort'!D$30='A4'!D1980,IF('Angaben KH-Standort'!E$30="Ja",1,0),0)</f>
        <v>0</v>
      </c>
      <c r="U1980" s="445">
        <f>IF('Angaben KH-Standort'!D$31='A4'!D1980,IF('Angaben KH-Standort'!E$31="Ja",1,0),0)</f>
        <v>0</v>
      </c>
    </row>
    <row r="1981" spans="2:21" ht="15" customHeight="1" x14ac:dyDescent="0.3">
      <c r="B1981" s="70" t="str">
        <f t="shared" si="243"/>
        <v>!!!</v>
      </c>
      <c r="C1981" s="265" t="str">
        <f>IF(ISERROR(IF(LEN(E1981)&gt;0,VLOOKUP(TEXT($E1981,0),'Angaben Stationen'!$E$14:$J$213,5,0),"")),"?",IF(LEN(E1981)&gt;0,VLOOKUP(TEXT($E1981,0),'Angaben Stationen'!$E$14:$J$213,5,0),""))</f>
        <v/>
      </c>
      <c r="D1981" s="232" t="str">
        <f>IF(ISERROR(IF(LEN(E1981)&gt;0,VLOOKUP(TEXT($E1981,0),'Angaben Stationen'!$E$14:$J$213,6,0),"")),"STATION IST NICHT VORHANDEN",IF(LEN(E1981)&gt;0,VLOOKUP(TEXT($E1981,0),'Angaben Stationen'!$E$14:$J$213,6,0),""))</f>
        <v/>
      </c>
      <c r="E1981" s="287"/>
      <c r="F1981" s="234"/>
      <c r="G1981" s="234"/>
      <c r="H1981" s="263"/>
      <c r="I1981" s="169"/>
      <c r="K1981" s="445" t="str">
        <f t="shared" si="244"/>
        <v>Leer</v>
      </c>
      <c r="L1981" s="445" t="str">
        <f>VLOOKUP($D1981,{"29 - Psychiatrie (Erwachsene)","BGI";"297 - stationsäquivalente Behandlung in der Erwachsenenpsychiatrie (29)","BGI";"30 - Kinder- und Jugendpsychiatrie","BGII";"307 - stationsäquivalente Behandlung in der Kinder- und Jugendpsychiatrie (30)","BGII";"31 - Psychosomatik","BGI";"","Leer"},2,0)</f>
        <v>Leer</v>
      </c>
      <c r="M1981" s="445">
        <f t="shared" si="241"/>
        <v>0</v>
      </c>
      <c r="N1981" s="445">
        <f t="shared" si="242"/>
        <v>0</v>
      </c>
      <c r="O1981" s="445">
        <f t="shared" si="245"/>
        <v>0</v>
      </c>
      <c r="P1981" s="445">
        <f t="shared" si="246"/>
        <v>0</v>
      </c>
      <c r="Q1981" s="445">
        <f t="shared" si="247"/>
        <v>0</v>
      </c>
      <c r="R1981" s="415" t="str">
        <f t="shared" si="248"/>
        <v>Leer</v>
      </c>
      <c r="S1981" s="445">
        <f>IF('Angaben KH-Standort'!D$29='A4'!D1981,IF('Angaben KH-Standort'!E$29="Ja",1,0),0)</f>
        <v>0</v>
      </c>
      <c r="T1981" s="445">
        <f>IF('Angaben KH-Standort'!D$30='A4'!D1981,IF('Angaben KH-Standort'!E$30="Ja",1,0),0)</f>
        <v>0</v>
      </c>
      <c r="U1981" s="445">
        <f>IF('Angaben KH-Standort'!D$31='A4'!D1981,IF('Angaben KH-Standort'!E$31="Ja",1,0),0)</f>
        <v>0</v>
      </c>
    </row>
    <row r="1982" spans="2:21" ht="15" customHeight="1" x14ac:dyDescent="0.3">
      <c r="B1982" s="70" t="str">
        <f t="shared" si="243"/>
        <v>!!!</v>
      </c>
      <c r="C1982" s="265" t="str">
        <f>IF(ISERROR(IF(LEN(E1982)&gt;0,VLOOKUP(TEXT($E1982,0),'Angaben Stationen'!$E$14:$J$213,5,0),"")),"?",IF(LEN(E1982)&gt;0,VLOOKUP(TEXT($E1982,0),'Angaben Stationen'!$E$14:$J$213,5,0),""))</f>
        <v/>
      </c>
      <c r="D1982" s="232" t="str">
        <f>IF(ISERROR(IF(LEN(E1982)&gt;0,VLOOKUP(TEXT($E1982,0),'Angaben Stationen'!$E$14:$J$213,6,0),"")),"STATION IST NICHT VORHANDEN",IF(LEN(E1982)&gt;0,VLOOKUP(TEXT($E1982,0),'Angaben Stationen'!$E$14:$J$213,6,0),""))</f>
        <v/>
      </c>
      <c r="E1982" s="287"/>
      <c r="F1982" s="234"/>
      <c r="G1982" s="234"/>
      <c r="H1982" s="263"/>
      <c r="I1982" s="169"/>
      <c r="K1982" s="445" t="str">
        <f t="shared" si="244"/>
        <v>Leer</v>
      </c>
      <c r="L1982" s="445" t="str">
        <f>VLOOKUP($D1982,{"29 - Psychiatrie (Erwachsene)","BGI";"297 - stationsäquivalente Behandlung in der Erwachsenenpsychiatrie (29)","BGI";"30 - Kinder- und Jugendpsychiatrie","BGII";"307 - stationsäquivalente Behandlung in der Kinder- und Jugendpsychiatrie (30)","BGII";"31 - Psychosomatik","BGI";"","Leer"},2,0)</f>
        <v>Leer</v>
      </c>
      <c r="M1982" s="445">
        <f t="shared" si="241"/>
        <v>0</v>
      </c>
      <c r="N1982" s="445">
        <f t="shared" si="242"/>
        <v>0</v>
      </c>
      <c r="O1982" s="445">
        <f t="shared" si="245"/>
        <v>0</v>
      </c>
      <c r="P1982" s="445">
        <f t="shared" si="246"/>
        <v>0</v>
      </c>
      <c r="Q1982" s="445">
        <f t="shared" si="247"/>
        <v>0</v>
      </c>
      <c r="R1982" s="415" t="str">
        <f t="shared" si="248"/>
        <v>Leer</v>
      </c>
      <c r="S1982" s="445">
        <f>IF('Angaben KH-Standort'!D$29='A4'!D1982,IF('Angaben KH-Standort'!E$29="Ja",1,0),0)</f>
        <v>0</v>
      </c>
      <c r="T1982" s="445">
        <f>IF('Angaben KH-Standort'!D$30='A4'!D1982,IF('Angaben KH-Standort'!E$30="Ja",1,0),0)</f>
        <v>0</v>
      </c>
      <c r="U1982" s="445">
        <f>IF('Angaben KH-Standort'!D$31='A4'!D1982,IF('Angaben KH-Standort'!E$31="Ja",1,0),0)</f>
        <v>0</v>
      </c>
    </row>
    <row r="1983" spans="2:21" ht="15" customHeight="1" x14ac:dyDescent="0.3">
      <c r="B1983" s="70" t="str">
        <f t="shared" si="243"/>
        <v>!!!</v>
      </c>
      <c r="C1983" s="265" t="str">
        <f>IF(ISERROR(IF(LEN(E1983)&gt;0,VLOOKUP(TEXT($E1983,0),'Angaben Stationen'!$E$14:$J$213,5,0),"")),"?",IF(LEN(E1983)&gt;0,VLOOKUP(TEXT($E1983,0),'Angaben Stationen'!$E$14:$J$213,5,0),""))</f>
        <v/>
      </c>
      <c r="D1983" s="232" t="str">
        <f>IF(ISERROR(IF(LEN(E1983)&gt;0,VLOOKUP(TEXT($E1983,0),'Angaben Stationen'!$E$14:$J$213,6,0),"")),"STATION IST NICHT VORHANDEN",IF(LEN(E1983)&gt;0,VLOOKUP(TEXT($E1983,0),'Angaben Stationen'!$E$14:$J$213,6,0),""))</f>
        <v/>
      </c>
      <c r="E1983" s="287"/>
      <c r="F1983" s="234"/>
      <c r="G1983" s="234"/>
      <c r="H1983" s="263"/>
      <c r="I1983" s="169"/>
      <c r="K1983" s="445" t="str">
        <f t="shared" si="244"/>
        <v>Leer</v>
      </c>
      <c r="L1983" s="445" t="str">
        <f>VLOOKUP($D1983,{"29 - Psychiatrie (Erwachsene)","BGI";"297 - stationsäquivalente Behandlung in der Erwachsenenpsychiatrie (29)","BGI";"30 - Kinder- und Jugendpsychiatrie","BGII";"307 - stationsäquivalente Behandlung in der Kinder- und Jugendpsychiatrie (30)","BGII";"31 - Psychosomatik","BGI";"","Leer"},2,0)</f>
        <v>Leer</v>
      </c>
      <c r="M1983" s="445">
        <f t="shared" si="241"/>
        <v>0</v>
      </c>
      <c r="N1983" s="445">
        <f t="shared" si="242"/>
        <v>0</v>
      </c>
      <c r="O1983" s="445">
        <f t="shared" si="245"/>
        <v>0</v>
      </c>
      <c r="P1983" s="445">
        <f t="shared" si="246"/>
        <v>0</v>
      </c>
      <c r="Q1983" s="445">
        <f t="shared" si="247"/>
        <v>0</v>
      </c>
      <c r="R1983" s="415" t="str">
        <f t="shared" si="248"/>
        <v>Leer</v>
      </c>
      <c r="S1983" s="445">
        <f>IF('Angaben KH-Standort'!D$29='A4'!D1983,IF('Angaben KH-Standort'!E$29="Ja",1,0),0)</f>
        <v>0</v>
      </c>
      <c r="T1983" s="445">
        <f>IF('Angaben KH-Standort'!D$30='A4'!D1983,IF('Angaben KH-Standort'!E$30="Ja",1,0),0)</f>
        <v>0</v>
      </c>
      <c r="U1983" s="445">
        <f>IF('Angaben KH-Standort'!D$31='A4'!D1983,IF('Angaben KH-Standort'!E$31="Ja",1,0),0)</f>
        <v>0</v>
      </c>
    </row>
    <row r="1984" spans="2:21" ht="15" customHeight="1" x14ac:dyDescent="0.3">
      <c r="B1984" s="70" t="str">
        <f t="shared" si="243"/>
        <v>!!!</v>
      </c>
      <c r="C1984" s="265" t="str">
        <f>IF(ISERROR(IF(LEN(E1984)&gt;0,VLOOKUP(TEXT($E1984,0),'Angaben Stationen'!$E$14:$J$213,5,0),"")),"?",IF(LEN(E1984)&gt;0,VLOOKUP(TEXT($E1984,0),'Angaben Stationen'!$E$14:$J$213,5,0),""))</f>
        <v/>
      </c>
      <c r="D1984" s="232" t="str">
        <f>IF(ISERROR(IF(LEN(E1984)&gt;0,VLOOKUP(TEXT($E1984,0),'Angaben Stationen'!$E$14:$J$213,6,0),"")),"STATION IST NICHT VORHANDEN",IF(LEN(E1984)&gt;0,VLOOKUP(TEXT($E1984,0),'Angaben Stationen'!$E$14:$J$213,6,0),""))</f>
        <v/>
      </c>
      <c r="E1984" s="287"/>
      <c r="F1984" s="234"/>
      <c r="G1984" s="234"/>
      <c r="H1984" s="263"/>
      <c r="I1984" s="169"/>
      <c r="K1984" s="445" t="str">
        <f t="shared" si="244"/>
        <v>Leer</v>
      </c>
      <c r="L1984" s="445" t="str">
        <f>VLOOKUP($D1984,{"29 - Psychiatrie (Erwachsene)","BGI";"297 - stationsäquivalente Behandlung in der Erwachsenenpsychiatrie (29)","BGI";"30 - Kinder- und Jugendpsychiatrie","BGII";"307 - stationsäquivalente Behandlung in der Kinder- und Jugendpsychiatrie (30)","BGII";"31 - Psychosomatik","BGI";"","Leer"},2,0)</f>
        <v>Leer</v>
      </c>
      <c r="M1984" s="445">
        <f t="shared" si="241"/>
        <v>0</v>
      </c>
      <c r="N1984" s="445">
        <f t="shared" si="242"/>
        <v>0</v>
      </c>
      <c r="O1984" s="445">
        <f t="shared" si="245"/>
        <v>0</v>
      </c>
      <c r="P1984" s="445">
        <f t="shared" si="246"/>
        <v>0</v>
      </c>
      <c r="Q1984" s="445">
        <f t="shared" si="247"/>
        <v>0</v>
      </c>
      <c r="R1984" s="415" t="str">
        <f t="shared" si="248"/>
        <v>Leer</v>
      </c>
      <c r="S1984" s="445">
        <f>IF('Angaben KH-Standort'!D$29='A4'!D1984,IF('Angaben KH-Standort'!E$29="Ja",1,0),0)</f>
        <v>0</v>
      </c>
      <c r="T1984" s="445">
        <f>IF('Angaben KH-Standort'!D$30='A4'!D1984,IF('Angaben KH-Standort'!E$30="Ja",1,0),0)</f>
        <v>0</v>
      </c>
      <c r="U1984" s="445">
        <f>IF('Angaben KH-Standort'!D$31='A4'!D1984,IF('Angaben KH-Standort'!E$31="Ja",1,0),0)</f>
        <v>0</v>
      </c>
    </row>
    <row r="1985" spans="2:21" ht="15" customHeight="1" x14ac:dyDescent="0.3">
      <c r="B1985" s="70" t="str">
        <f t="shared" si="243"/>
        <v>!!!</v>
      </c>
      <c r="C1985" s="265" t="str">
        <f>IF(ISERROR(IF(LEN(E1985)&gt;0,VLOOKUP(TEXT($E1985,0),'Angaben Stationen'!$E$14:$J$213,5,0),"")),"?",IF(LEN(E1985)&gt;0,VLOOKUP(TEXT($E1985,0),'Angaben Stationen'!$E$14:$J$213,5,0),""))</f>
        <v/>
      </c>
      <c r="D1985" s="232" t="str">
        <f>IF(ISERROR(IF(LEN(E1985)&gt;0,VLOOKUP(TEXT($E1985,0),'Angaben Stationen'!$E$14:$J$213,6,0),"")),"STATION IST NICHT VORHANDEN",IF(LEN(E1985)&gt;0,VLOOKUP(TEXT($E1985,0),'Angaben Stationen'!$E$14:$J$213,6,0),""))</f>
        <v/>
      </c>
      <c r="E1985" s="287"/>
      <c r="F1985" s="234"/>
      <c r="G1985" s="234"/>
      <c r="H1985" s="263"/>
      <c r="I1985" s="169"/>
      <c r="K1985" s="445" t="str">
        <f t="shared" si="244"/>
        <v>Leer</v>
      </c>
      <c r="L1985" s="445" t="str">
        <f>VLOOKUP($D1985,{"29 - Psychiatrie (Erwachsene)","BGI";"297 - stationsäquivalente Behandlung in der Erwachsenenpsychiatrie (29)","BGI";"30 - Kinder- und Jugendpsychiatrie","BGII";"307 - stationsäquivalente Behandlung in der Kinder- und Jugendpsychiatrie (30)","BGII";"31 - Psychosomatik","BGI";"","Leer"},2,0)</f>
        <v>Leer</v>
      </c>
      <c r="M1985" s="445">
        <f t="shared" si="241"/>
        <v>0</v>
      </c>
      <c r="N1985" s="445">
        <f t="shared" si="242"/>
        <v>0</v>
      </c>
      <c r="O1985" s="445">
        <f t="shared" si="245"/>
        <v>0</v>
      </c>
      <c r="P1985" s="445">
        <f t="shared" si="246"/>
        <v>0</v>
      </c>
      <c r="Q1985" s="445">
        <f t="shared" si="247"/>
        <v>0</v>
      </c>
      <c r="R1985" s="415" t="str">
        <f t="shared" si="248"/>
        <v>Leer</v>
      </c>
      <c r="S1985" s="445">
        <f>IF('Angaben KH-Standort'!D$29='A4'!D1985,IF('Angaben KH-Standort'!E$29="Ja",1,0),0)</f>
        <v>0</v>
      </c>
      <c r="T1985" s="445">
        <f>IF('Angaben KH-Standort'!D$30='A4'!D1985,IF('Angaben KH-Standort'!E$30="Ja",1,0),0)</f>
        <v>0</v>
      </c>
      <c r="U1985" s="445">
        <f>IF('Angaben KH-Standort'!D$31='A4'!D1985,IF('Angaben KH-Standort'!E$31="Ja",1,0),0)</f>
        <v>0</v>
      </c>
    </row>
    <row r="1986" spans="2:21" ht="15" customHeight="1" x14ac:dyDescent="0.3">
      <c r="B1986" s="70" t="str">
        <f t="shared" si="243"/>
        <v>!!!</v>
      </c>
      <c r="C1986" s="265" t="str">
        <f>IF(ISERROR(IF(LEN(E1986)&gt;0,VLOOKUP(TEXT($E1986,0),'Angaben Stationen'!$E$14:$J$213,5,0),"")),"?",IF(LEN(E1986)&gt;0,VLOOKUP(TEXT($E1986,0),'Angaben Stationen'!$E$14:$J$213,5,0),""))</f>
        <v/>
      </c>
      <c r="D1986" s="232" t="str">
        <f>IF(ISERROR(IF(LEN(E1986)&gt;0,VLOOKUP(TEXT($E1986,0),'Angaben Stationen'!$E$14:$J$213,6,0),"")),"STATION IST NICHT VORHANDEN",IF(LEN(E1986)&gt;0,VLOOKUP(TEXT($E1986,0),'Angaben Stationen'!$E$14:$J$213,6,0),""))</f>
        <v/>
      </c>
      <c r="E1986" s="287"/>
      <c r="F1986" s="234"/>
      <c r="G1986" s="234"/>
      <c r="H1986" s="263"/>
      <c r="I1986" s="169"/>
      <c r="K1986" s="445" t="str">
        <f t="shared" si="244"/>
        <v>Leer</v>
      </c>
      <c r="L1986" s="445" t="str">
        <f>VLOOKUP($D1986,{"29 - Psychiatrie (Erwachsene)","BGI";"297 - stationsäquivalente Behandlung in der Erwachsenenpsychiatrie (29)","BGI";"30 - Kinder- und Jugendpsychiatrie","BGII";"307 - stationsäquivalente Behandlung in der Kinder- und Jugendpsychiatrie (30)","BGII";"31 - Psychosomatik","BGI";"","Leer"},2,0)</f>
        <v>Leer</v>
      </c>
      <c r="M1986" s="445">
        <f t="shared" si="241"/>
        <v>0</v>
      </c>
      <c r="N1986" s="445">
        <f t="shared" si="242"/>
        <v>0</v>
      </c>
      <c r="O1986" s="445">
        <f t="shared" si="245"/>
        <v>0</v>
      </c>
      <c r="P1986" s="445">
        <f t="shared" si="246"/>
        <v>0</v>
      </c>
      <c r="Q1986" s="445">
        <f t="shared" si="247"/>
        <v>0</v>
      </c>
      <c r="R1986" s="415" t="str">
        <f t="shared" si="248"/>
        <v>Leer</v>
      </c>
      <c r="S1986" s="445">
        <f>IF('Angaben KH-Standort'!D$29='A4'!D1986,IF('Angaben KH-Standort'!E$29="Ja",1,0),0)</f>
        <v>0</v>
      </c>
      <c r="T1986" s="445">
        <f>IF('Angaben KH-Standort'!D$30='A4'!D1986,IF('Angaben KH-Standort'!E$30="Ja",1,0),0)</f>
        <v>0</v>
      </c>
      <c r="U1986" s="445">
        <f>IF('Angaben KH-Standort'!D$31='A4'!D1986,IF('Angaben KH-Standort'!E$31="Ja",1,0),0)</f>
        <v>0</v>
      </c>
    </row>
    <row r="1987" spans="2:21" ht="15" customHeight="1" x14ac:dyDescent="0.3">
      <c r="B1987" s="70" t="str">
        <f t="shared" si="243"/>
        <v>!!!</v>
      </c>
      <c r="C1987" s="265" t="str">
        <f>IF(ISERROR(IF(LEN(E1987)&gt;0,VLOOKUP(TEXT($E1987,0),'Angaben Stationen'!$E$14:$J$213,5,0),"")),"?",IF(LEN(E1987)&gt;0,VLOOKUP(TEXT($E1987,0),'Angaben Stationen'!$E$14:$J$213,5,0),""))</f>
        <v/>
      </c>
      <c r="D1987" s="232" t="str">
        <f>IF(ISERROR(IF(LEN(E1987)&gt;0,VLOOKUP(TEXT($E1987,0),'Angaben Stationen'!$E$14:$J$213,6,0),"")),"STATION IST NICHT VORHANDEN",IF(LEN(E1987)&gt;0,VLOOKUP(TEXT($E1987,0),'Angaben Stationen'!$E$14:$J$213,6,0),""))</f>
        <v/>
      </c>
      <c r="E1987" s="287"/>
      <c r="F1987" s="234"/>
      <c r="G1987" s="234"/>
      <c r="H1987" s="263"/>
      <c r="I1987" s="169"/>
      <c r="K1987" s="445" t="str">
        <f t="shared" si="244"/>
        <v>Leer</v>
      </c>
      <c r="L1987" s="445" t="str">
        <f>VLOOKUP($D1987,{"29 - Psychiatrie (Erwachsene)","BGI";"297 - stationsäquivalente Behandlung in der Erwachsenenpsychiatrie (29)","BGI";"30 - Kinder- und Jugendpsychiatrie","BGII";"307 - stationsäquivalente Behandlung in der Kinder- und Jugendpsychiatrie (30)","BGII";"31 - Psychosomatik","BGI";"","Leer"},2,0)</f>
        <v>Leer</v>
      </c>
      <c r="M1987" s="445">
        <f t="shared" si="241"/>
        <v>0</v>
      </c>
      <c r="N1987" s="445">
        <f t="shared" si="242"/>
        <v>0</v>
      </c>
      <c r="O1987" s="445">
        <f t="shared" si="245"/>
        <v>0</v>
      </c>
      <c r="P1987" s="445">
        <f t="shared" si="246"/>
        <v>0</v>
      </c>
      <c r="Q1987" s="445">
        <f t="shared" si="247"/>
        <v>0</v>
      </c>
      <c r="R1987" s="415" t="str">
        <f t="shared" si="248"/>
        <v>Leer</v>
      </c>
      <c r="S1987" s="445">
        <f>IF('Angaben KH-Standort'!D$29='A4'!D1987,IF('Angaben KH-Standort'!E$29="Ja",1,0),0)</f>
        <v>0</v>
      </c>
      <c r="T1987" s="445">
        <f>IF('Angaben KH-Standort'!D$30='A4'!D1987,IF('Angaben KH-Standort'!E$30="Ja",1,0),0)</f>
        <v>0</v>
      </c>
      <c r="U1987" s="445">
        <f>IF('Angaben KH-Standort'!D$31='A4'!D1987,IF('Angaben KH-Standort'!E$31="Ja",1,0),0)</f>
        <v>0</v>
      </c>
    </row>
    <row r="1988" spans="2:21" ht="15" customHeight="1" x14ac:dyDescent="0.3">
      <c r="B1988" s="70" t="str">
        <f t="shared" si="243"/>
        <v>!!!</v>
      </c>
      <c r="C1988" s="265" t="str">
        <f>IF(ISERROR(IF(LEN(E1988)&gt;0,VLOOKUP(TEXT($E1988,0),'Angaben Stationen'!$E$14:$J$213,5,0),"")),"?",IF(LEN(E1988)&gt;0,VLOOKUP(TEXT($E1988,0),'Angaben Stationen'!$E$14:$J$213,5,0),""))</f>
        <v/>
      </c>
      <c r="D1988" s="232" t="str">
        <f>IF(ISERROR(IF(LEN(E1988)&gt;0,VLOOKUP(TEXT($E1988,0),'Angaben Stationen'!$E$14:$J$213,6,0),"")),"STATION IST NICHT VORHANDEN",IF(LEN(E1988)&gt;0,VLOOKUP(TEXT($E1988,0),'Angaben Stationen'!$E$14:$J$213,6,0),""))</f>
        <v/>
      </c>
      <c r="E1988" s="287"/>
      <c r="F1988" s="234"/>
      <c r="G1988" s="234"/>
      <c r="H1988" s="263"/>
      <c r="I1988" s="169"/>
      <c r="K1988" s="445" t="str">
        <f t="shared" si="244"/>
        <v>Leer</v>
      </c>
      <c r="L1988" s="445" t="str">
        <f>VLOOKUP($D1988,{"29 - Psychiatrie (Erwachsene)","BGI";"297 - stationsäquivalente Behandlung in der Erwachsenenpsychiatrie (29)","BGI";"30 - Kinder- und Jugendpsychiatrie","BGII";"307 - stationsäquivalente Behandlung in der Kinder- und Jugendpsychiatrie (30)","BGII";"31 - Psychosomatik","BGI";"","Leer"},2,0)</f>
        <v>Leer</v>
      </c>
      <c r="M1988" s="445">
        <f t="shared" si="241"/>
        <v>0</v>
      </c>
      <c r="N1988" s="445">
        <f t="shared" si="242"/>
        <v>0</v>
      </c>
      <c r="O1988" s="445">
        <f t="shared" si="245"/>
        <v>0</v>
      </c>
      <c r="P1988" s="445">
        <f t="shared" si="246"/>
        <v>0</v>
      </c>
      <c r="Q1988" s="445">
        <f t="shared" si="247"/>
        <v>0</v>
      </c>
      <c r="R1988" s="415" t="str">
        <f t="shared" si="248"/>
        <v>Leer</v>
      </c>
      <c r="S1988" s="445">
        <f>IF('Angaben KH-Standort'!D$29='A4'!D1988,IF('Angaben KH-Standort'!E$29="Ja",1,0),0)</f>
        <v>0</v>
      </c>
      <c r="T1988" s="445">
        <f>IF('Angaben KH-Standort'!D$30='A4'!D1988,IF('Angaben KH-Standort'!E$30="Ja",1,0),0)</f>
        <v>0</v>
      </c>
      <c r="U1988" s="445">
        <f>IF('Angaben KH-Standort'!D$31='A4'!D1988,IF('Angaben KH-Standort'!E$31="Ja",1,0),0)</f>
        <v>0</v>
      </c>
    </row>
    <row r="1989" spans="2:21" ht="15" customHeight="1" x14ac:dyDescent="0.3">
      <c r="B1989" s="70" t="str">
        <f t="shared" si="243"/>
        <v>!!!</v>
      </c>
      <c r="C1989" s="265" t="str">
        <f>IF(ISERROR(IF(LEN(E1989)&gt;0,VLOOKUP(TEXT($E1989,0),'Angaben Stationen'!$E$14:$J$213,5,0),"")),"?",IF(LEN(E1989)&gt;0,VLOOKUP(TEXT($E1989,0),'Angaben Stationen'!$E$14:$J$213,5,0),""))</f>
        <v/>
      </c>
      <c r="D1989" s="232" t="str">
        <f>IF(ISERROR(IF(LEN(E1989)&gt;0,VLOOKUP(TEXT($E1989,0),'Angaben Stationen'!$E$14:$J$213,6,0),"")),"STATION IST NICHT VORHANDEN",IF(LEN(E1989)&gt;0,VLOOKUP(TEXT($E1989,0),'Angaben Stationen'!$E$14:$J$213,6,0),""))</f>
        <v/>
      </c>
      <c r="E1989" s="287"/>
      <c r="F1989" s="234"/>
      <c r="G1989" s="234"/>
      <c r="H1989" s="263"/>
      <c r="I1989" s="169"/>
      <c r="K1989" s="445" t="str">
        <f t="shared" si="244"/>
        <v>Leer</v>
      </c>
      <c r="L1989" s="445" t="str">
        <f>VLOOKUP($D1989,{"29 - Psychiatrie (Erwachsene)","BGI";"297 - stationsäquivalente Behandlung in der Erwachsenenpsychiatrie (29)","BGI";"30 - Kinder- und Jugendpsychiatrie","BGII";"307 - stationsäquivalente Behandlung in der Kinder- und Jugendpsychiatrie (30)","BGII";"31 - Psychosomatik","BGI";"","Leer"},2,0)</f>
        <v>Leer</v>
      </c>
      <c r="M1989" s="445">
        <f t="shared" si="241"/>
        <v>0</v>
      </c>
      <c r="N1989" s="445">
        <f t="shared" si="242"/>
        <v>0</v>
      </c>
      <c r="O1989" s="445">
        <f t="shared" si="245"/>
        <v>0</v>
      </c>
      <c r="P1989" s="445">
        <f t="shared" si="246"/>
        <v>0</v>
      </c>
      <c r="Q1989" s="445">
        <f t="shared" si="247"/>
        <v>0</v>
      </c>
      <c r="R1989" s="415" t="str">
        <f t="shared" si="248"/>
        <v>Leer</v>
      </c>
      <c r="S1989" s="445">
        <f>IF('Angaben KH-Standort'!D$29='A4'!D1989,IF('Angaben KH-Standort'!E$29="Ja",1,0),0)</f>
        <v>0</v>
      </c>
      <c r="T1989" s="445">
        <f>IF('Angaben KH-Standort'!D$30='A4'!D1989,IF('Angaben KH-Standort'!E$30="Ja",1,0),0)</f>
        <v>0</v>
      </c>
      <c r="U1989" s="445">
        <f>IF('Angaben KH-Standort'!D$31='A4'!D1989,IF('Angaben KH-Standort'!E$31="Ja",1,0),0)</f>
        <v>0</v>
      </c>
    </row>
    <row r="1990" spans="2:21" ht="15" customHeight="1" x14ac:dyDescent="0.3">
      <c r="B1990" s="70" t="str">
        <f t="shared" si="243"/>
        <v>!!!</v>
      </c>
      <c r="C1990" s="265" t="str">
        <f>IF(ISERROR(IF(LEN(E1990)&gt;0,VLOOKUP(TEXT($E1990,0),'Angaben Stationen'!$E$14:$J$213,5,0),"")),"?",IF(LEN(E1990)&gt;0,VLOOKUP(TEXT($E1990,0),'Angaben Stationen'!$E$14:$J$213,5,0),""))</f>
        <v/>
      </c>
      <c r="D1990" s="232" t="str">
        <f>IF(ISERROR(IF(LEN(E1990)&gt;0,VLOOKUP(TEXT($E1990,0),'Angaben Stationen'!$E$14:$J$213,6,0),"")),"STATION IST NICHT VORHANDEN",IF(LEN(E1990)&gt;0,VLOOKUP(TEXT($E1990,0),'Angaben Stationen'!$E$14:$J$213,6,0),""))</f>
        <v/>
      </c>
      <c r="E1990" s="287"/>
      <c r="F1990" s="234"/>
      <c r="G1990" s="234"/>
      <c r="H1990" s="263"/>
      <c r="I1990" s="169"/>
      <c r="K1990" s="445" t="str">
        <f t="shared" si="244"/>
        <v>Leer</v>
      </c>
      <c r="L1990" s="445" t="str">
        <f>VLOOKUP($D1990,{"29 - Psychiatrie (Erwachsene)","BGI";"297 - stationsäquivalente Behandlung in der Erwachsenenpsychiatrie (29)","BGI";"30 - Kinder- und Jugendpsychiatrie","BGII";"307 - stationsäquivalente Behandlung in der Kinder- und Jugendpsychiatrie (30)","BGII";"31 - Psychosomatik","BGI";"","Leer"},2,0)</f>
        <v>Leer</v>
      </c>
      <c r="M1990" s="445">
        <f t="shared" si="241"/>
        <v>0</v>
      </c>
      <c r="N1990" s="445">
        <f t="shared" si="242"/>
        <v>0</v>
      </c>
      <c r="O1990" s="445">
        <f t="shared" si="245"/>
        <v>0</v>
      </c>
      <c r="P1990" s="445">
        <f t="shared" si="246"/>
        <v>0</v>
      </c>
      <c r="Q1990" s="445">
        <f t="shared" si="247"/>
        <v>0</v>
      </c>
      <c r="R1990" s="415" t="str">
        <f t="shared" si="248"/>
        <v>Leer</v>
      </c>
      <c r="S1990" s="445">
        <f>IF('Angaben KH-Standort'!D$29='A4'!D1990,IF('Angaben KH-Standort'!E$29="Ja",1,0),0)</f>
        <v>0</v>
      </c>
      <c r="T1990" s="445">
        <f>IF('Angaben KH-Standort'!D$30='A4'!D1990,IF('Angaben KH-Standort'!E$30="Ja",1,0),0)</f>
        <v>0</v>
      </c>
      <c r="U1990" s="445">
        <f>IF('Angaben KH-Standort'!D$31='A4'!D1990,IF('Angaben KH-Standort'!E$31="Ja",1,0),0)</f>
        <v>0</v>
      </c>
    </row>
    <row r="1991" spans="2:21" ht="15" customHeight="1" x14ac:dyDescent="0.3">
      <c r="B1991" s="70" t="str">
        <f t="shared" si="243"/>
        <v>!!!</v>
      </c>
      <c r="C1991" s="265" t="str">
        <f>IF(ISERROR(IF(LEN(E1991)&gt;0,VLOOKUP(TEXT($E1991,0),'Angaben Stationen'!$E$14:$J$213,5,0),"")),"?",IF(LEN(E1991)&gt;0,VLOOKUP(TEXT($E1991,0),'Angaben Stationen'!$E$14:$J$213,5,0),""))</f>
        <v/>
      </c>
      <c r="D1991" s="232" t="str">
        <f>IF(ISERROR(IF(LEN(E1991)&gt;0,VLOOKUP(TEXT($E1991,0),'Angaben Stationen'!$E$14:$J$213,6,0),"")),"STATION IST NICHT VORHANDEN",IF(LEN(E1991)&gt;0,VLOOKUP(TEXT($E1991,0),'Angaben Stationen'!$E$14:$J$213,6,0),""))</f>
        <v/>
      </c>
      <c r="E1991" s="287"/>
      <c r="F1991" s="234"/>
      <c r="G1991" s="234"/>
      <c r="H1991" s="263"/>
      <c r="I1991" s="169"/>
      <c r="K1991" s="445" t="str">
        <f t="shared" si="244"/>
        <v>Leer</v>
      </c>
      <c r="L1991" s="445" t="str">
        <f>VLOOKUP($D1991,{"29 - Psychiatrie (Erwachsene)","BGI";"297 - stationsäquivalente Behandlung in der Erwachsenenpsychiatrie (29)","BGI";"30 - Kinder- und Jugendpsychiatrie","BGII";"307 - stationsäquivalente Behandlung in der Kinder- und Jugendpsychiatrie (30)","BGII";"31 - Psychosomatik","BGI";"","Leer"},2,0)</f>
        <v>Leer</v>
      </c>
      <c r="M1991" s="445">
        <f t="shared" si="241"/>
        <v>0</v>
      </c>
      <c r="N1991" s="445">
        <f t="shared" si="242"/>
        <v>0</v>
      </c>
      <c r="O1991" s="445">
        <f t="shared" si="245"/>
        <v>0</v>
      </c>
      <c r="P1991" s="445">
        <f t="shared" si="246"/>
        <v>0</v>
      </c>
      <c r="Q1991" s="445">
        <f t="shared" si="247"/>
        <v>0</v>
      </c>
      <c r="R1991" s="415" t="str">
        <f t="shared" si="248"/>
        <v>Leer</v>
      </c>
      <c r="S1991" s="445">
        <f>IF('Angaben KH-Standort'!D$29='A4'!D1991,IF('Angaben KH-Standort'!E$29="Ja",1,0),0)</f>
        <v>0</v>
      </c>
      <c r="T1991" s="445">
        <f>IF('Angaben KH-Standort'!D$30='A4'!D1991,IF('Angaben KH-Standort'!E$30="Ja",1,0),0)</f>
        <v>0</v>
      </c>
      <c r="U1991" s="445">
        <f>IF('Angaben KH-Standort'!D$31='A4'!D1991,IF('Angaben KH-Standort'!E$31="Ja",1,0),0)</f>
        <v>0</v>
      </c>
    </row>
    <row r="1992" spans="2:21" ht="15" customHeight="1" x14ac:dyDescent="0.3">
      <c r="B1992" s="70" t="str">
        <f t="shared" si="243"/>
        <v>!!!</v>
      </c>
      <c r="C1992" s="265" t="str">
        <f>IF(ISERROR(IF(LEN(E1992)&gt;0,VLOOKUP(TEXT($E1992,0),'Angaben Stationen'!$E$14:$J$213,5,0),"")),"?",IF(LEN(E1992)&gt;0,VLOOKUP(TEXT($E1992,0),'Angaben Stationen'!$E$14:$J$213,5,0),""))</f>
        <v/>
      </c>
      <c r="D1992" s="232" t="str">
        <f>IF(ISERROR(IF(LEN(E1992)&gt;0,VLOOKUP(TEXT($E1992,0),'Angaben Stationen'!$E$14:$J$213,6,0),"")),"STATION IST NICHT VORHANDEN",IF(LEN(E1992)&gt;0,VLOOKUP(TEXT($E1992,0),'Angaben Stationen'!$E$14:$J$213,6,0),""))</f>
        <v/>
      </c>
      <c r="E1992" s="287"/>
      <c r="F1992" s="234"/>
      <c r="G1992" s="234"/>
      <c r="H1992" s="263"/>
      <c r="I1992" s="169"/>
      <c r="K1992" s="445" t="str">
        <f t="shared" si="244"/>
        <v>Leer</v>
      </c>
      <c r="L1992" s="445" t="str">
        <f>VLOOKUP($D1992,{"29 - Psychiatrie (Erwachsene)","BGI";"297 - stationsäquivalente Behandlung in der Erwachsenenpsychiatrie (29)","BGI";"30 - Kinder- und Jugendpsychiatrie","BGII";"307 - stationsäquivalente Behandlung in der Kinder- und Jugendpsychiatrie (30)","BGII";"31 - Psychosomatik","BGI";"","Leer"},2,0)</f>
        <v>Leer</v>
      </c>
      <c r="M1992" s="445">
        <f t="shared" si="241"/>
        <v>0</v>
      </c>
      <c r="N1992" s="445">
        <f t="shared" si="242"/>
        <v>0</v>
      </c>
      <c r="O1992" s="445">
        <f t="shared" si="245"/>
        <v>0</v>
      </c>
      <c r="P1992" s="445">
        <f t="shared" si="246"/>
        <v>0</v>
      </c>
      <c r="Q1992" s="445">
        <f t="shared" si="247"/>
        <v>0</v>
      </c>
      <c r="R1992" s="415" t="str">
        <f t="shared" si="248"/>
        <v>Leer</v>
      </c>
      <c r="S1992" s="445">
        <f>IF('Angaben KH-Standort'!D$29='A4'!D1992,IF('Angaben KH-Standort'!E$29="Ja",1,0),0)</f>
        <v>0</v>
      </c>
      <c r="T1992" s="445">
        <f>IF('Angaben KH-Standort'!D$30='A4'!D1992,IF('Angaben KH-Standort'!E$30="Ja",1,0),0)</f>
        <v>0</v>
      </c>
      <c r="U1992" s="445">
        <f>IF('Angaben KH-Standort'!D$31='A4'!D1992,IF('Angaben KH-Standort'!E$31="Ja",1,0),0)</f>
        <v>0</v>
      </c>
    </row>
    <row r="1993" spans="2:21" ht="15" customHeight="1" x14ac:dyDescent="0.3">
      <c r="B1993" s="70" t="str">
        <f t="shared" si="243"/>
        <v>!!!</v>
      </c>
      <c r="C1993" s="265" t="str">
        <f>IF(ISERROR(IF(LEN(E1993)&gt;0,VLOOKUP(TEXT($E1993,0),'Angaben Stationen'!$E$14:$J$213,5,0),"")),"?",IF(LEN(E1993)&gt;0,VLOOKUP(TEXT($E1993,0),'Angaben Stationen'!$E$14:$J$213,5,0),""))</f>
        <v/>
      </c>
      <c r="D1993" s="232" t="str">
        <f>IF(ISERROR(IF(LEN(E1993)&gt;0,VLOOKUP(TEXT($E1993,0),'Angaben Stationen'!$E$14:$J$213,6,0),"")),"STATION IST NICHT VORHANDEN",IF(LEN(E1993)&gt;0,VLOOKUP(TEXT($E1993,0),'Angaben Stationen'!$E$14:$J$213,6,0),""))</f>
        <v/>
      </c>
      <c r="E1993" s="287"/>
      <c r="F1993" s="234"/>
      <c r="G1993" s="234"/>
      <c r="H1993" s="263"/>
      <c r="I1993" s="169"/>
      <c r="K1993" s="445" t="str">
        <f t="shared" si="244"/>
        <v>Leer</v>
      </c>
      <c r="L1993" s="445" t="str">
        <f>VLOOKUP($D1993,{"29 - Psychiatrie (Erwachsene)","BGI";"297 - stationsäquivalente Behandlung in der Erwachsenenpsychiatrie (29)","BGI";"30 - Kinder- und Jugendpsychiatrie","BGII";"307 - stationsäquivalente Behandlung in der Kinder- und Jugendpsychiatrie (30)","BGII";"31 - Psychosomatik","BGI";"","Leer"},2,0)</f>
        <v>Leer</v>
      </c>
      <c r="M1993" s="445">
        <f t="shared" si="241"/>
        <v>0</v>
      </c>
      <c r="N1993" s="445">
        <f t="shared" si="242"/>
        <v>0</v>
      </c>
      <c r="O1993" s="445">
        <f t="shared" si="245"/>
        <v>0</v>
      </c>
      <c r="P1993" s="445">
        <f t="shared" si="246"/>
        <v>0</v>
      </c>
      <c r="Q1993" s="445">
        <f t="shared" si="247"/>
        <v>0</v>
      </c>
      <c r="R1993" s="415" t="str">
        <f t="shared" si="248"/>
        <v>Leer</v>
      </c>
      <c r="S1993" s="445">
        <f>IF('Angaben KH-Standort'!D$29='A4'!D1993,IF('Angaben KH-Standort'!E$29="Ja",1,0),0)</f>
        <v>0</v>
      </c>
      <c r="T1993" s="445">
        <f>IF('Angaben KH-Standort'!D$30='A4'!D1993,IF('Angaben KH-Standort'!E$30="Ja",1,0),0)</f>
        <v>0</v>
      </c>
      <c r="U1993" s="445">
        <f>IF('Angaben KH-Standort'!D$31='A4'!D1993,IF('Angaben KH-Standort'!E$31="Ja",1,0),0)</f>
        <v>0</v>
      </c>
    </row>
    <row r="1994" spans="2:21" ht="15" customHeight="1" x14ac:dyDescent="0.3">
      <c r="B1994" s="70" t="str">
        <f t="shared" si="243"/>
        <v>!!!</v>
      </c>
      <c r="C1994" s="265" t="str">
        <f>IF(ISERROR(IF(LEN(E1994)&gt;0,VLOOKUP(TEXT($E1994,0),'Angaben Stationen'!$E$14:$J$213,5,0),"")),"?",IF(LEN(E1994)&gt;0,VLOOKUP(TEXT($E1994,0),'Angaben Stationen'!$E$14:$J$213,5,0),""))</f>
        <v/>
      </c>
      <c r="D1994" s="232" t="str">
        <f>IF(ISERROR(IF(LEN(E1994)&gt;0,VLOOKUP(TEXT($E1994,0),'Angaben Stationen'!$E$14:$J$213,6,0),"")),"STATION IST NICHT VORHANDEN",IF(LEN(E1994)&gt;0,VLOOKUP(TEXT($E1994,0),'Angaben Stationen'!$E$14:$J$213,6,0),""))</f>
        <v/>
      </c>
      <c r="E1994" s="287"/>
      <c r="F1994" s="234"/>
      <c r="G1994" s="234"/>
      <c r="H1994" s="263"/>
      <c r="I1994" s="169"/>
      <c r="K1994" s="445" t="str">
        <f t="shared" si="244"/>
        <v>Leer</v>
      </c>
      <c r="L1994" s="445" t="str">
        <f>VLOOKUP($D1994,{"29 - Psychiatrie (Erwachsene)","BGI";"297 - stationsäquivalente Behandlung in der Erwachsenenpsychiatrie (29)","BGI";"30 - Kinder- und Jugendpsychiatrie","BGII";"307 - stationsäquivalente Behandlung in der Kinder- und Jugendpsychiatrie (30)","BGII";"31 - Psychosomatik","BGI";"","Leer"},2,0)</f>
        <v>Leer</v>
      </c>
      <c r="M1994" s="445">
        <f t="shared" si="241"/>
        <v>0</v>
      </c>
      <c r="N1994" s="445">
        <f t="shared" si="242"/>
        <v>0</v>
      </c>
      <c r="O1994" s="445">
        <f t="shared" si="245"/>
        <v>0</v>
      </c>
      <c r="P1994" s="445">
        <f t="shared" si="246"/>
        <v>0</v>
      </c>
      <c r="Q1994" s="445">
        <f t="shared" si="247"/>
        <v>0</v>
      </c>
      <c r="R1994" s="415" t="str">
        <f t="shared" si="248"/>
        <v>Leer</v>
      </c>
      <c r="S1994" s="445">
        <f>IF('Angaben KH-Standort'!D$29='A4'!D1994,IF('Angaben KH-Standort'!E$29="Ja",1,0),0)</f>
        <v>0</v>
      </c>
      <c r="T1994" s="445">
        <f>IF('Angaben KH-Standort'!D$30='A4'!D1994,IF('Angaben KH-Standort'!E$30="Ja",1,0),0)</f>
        <v>0</v>
      </c>
      <c r="U1994" s="445">
        <f>IF('Angaben KH-Standort'!D$31='A4'!D1994,IF('Angaben KH-Standort'!E$31="Ja",1,0),0)</f>
        <v>0</v>
      </c>
    </row>
    <row r="1995" spans="2:21" ht="15" customHeight="1" x14ac:dyDescent="0.3">
      <c r="B1995" s="70" t="str">
        <f t="shared" si="243"/>
        <v>!!!</v>
      </c>
      <c r="C1995" s="265" t="str">
        <f>IF(ISERROR(IF(LEN(E1995)&gt;0,VLOOKUP(TEXT($E1995,0),'Angaben Stationen'!$E$14:$J$213,5,0),"")),"?",IF(LEN(E1995)&gt;0,VLOOKUP(TEXT($E1995,0),'Angaben Stationen'!$E$14:$J$213,5,0),""))</f>
        <v/>
      </c>
      <c r="D1995" s="232" t="str">
        <f>IF(ISERROR(IF(LEN(E1995)&gt;0,VLOOKUP(TEXT($E1995,0),'Angaben Stationen'!$E$14:$J$213,6,0),"")),"STATION IST NICHT VORHANDEN",IF(LEN(E1995)&gt;0,VLOOKUP(TEXT($E1995,0),'Angaben Stationen'!$E$14:$J$213,6,0),""))</f>
        <v/>
      </c>
      <c r="E1995" s="287"/>
      <c r="F1995" s="234"/>
      <c r="G1995" s="234"/>
      <c r="H1995" s="263"/>
      <c r="I1995" s="169"/>
      <c r="K1995" s="445" t="str">
        <f t="shared" si="244"/>
        <v>Leer</v>
      </c>
      <c r="L1995" s="445" t="str">
        <f>VLOOKUP($D1995,{"29 - Psychiatrie (Erwachsene)","BGI";"297 - stationsäquivalente Behandlung in der Erwachsenenpsychiatrie (29)","BGI";"30 - Kinder- und Jugendpsychiatrie","BGII";"307 - stationsäquivalente Behandlung in der Kinder- und Jugendpsychiatrie (30)","BGII";"31 - Psychosomatik","BGI";"","Leer"},2,0)</f>
        <v>Leer</v>
      </c>
      <c r="M1995" s="445">
        <f t="shared" si="241"/>
        <v>0</v>
      </c>
      <c r="N1995" s="445">
        <f t="shared" si="242"/>
        <v>0</v>
      </c>
      <c r="O1995" s="445">
        <f t="shared" si="245"/>
        <v>0</v>
      </c>
      <c r="P1995" s="445">
        <f t="shared" si="246"/>
        <v>0</v>
      </c>
      <c r="Q1995" s="445">
        <f t="shared" si="247"/>
        <v>0</v>
      </c>
      <c r="R1995" s="415" t="str">
        <f t="shared" si="248"/>
        <v>Leer</v>
      </c>
      <c r="S1995" s="445">
        <f>IF('Angaben KH-Standort'!D$29='A4'!D1995,IF('Angaben KH-Standort'!E$29="Ja",1,0),0)</f>
        <v>0</v>
      </c>
      <c r="T1995" s="445">
        <f>IF('Angaben KH-Standort'!D$30='A4'!D1995,IF('Angaben KH-Standort'!E$30="Ja",1,0),0)</f>
        <v>0</v>
      </c>
      <c r="U1995" s="445">
        <f>IF('Angaben KH-Standort'!D$31='A4'!D1995,IF('Angaben KH-Standort'!E$31="Ja",1,0),0)</f>
        <v>0</v>
      </c>
    </row>
    <row r="1996" spans="2:21" ht="15" customHeight="1" x14ac:dyDescent="0.3">
      <c r="B1996" s="70" t="str">
        <f t="shared" si="243"/>
        <v>!!!</v>
      </c>
      <c r="C1996" s="265" t="str">
        <f>IF(ISERROR(IF(LEN(E1996)&gt;0,VLOOKUP(TEXT($E1996,0),'Angaben Stationen'!$E$14:$J$213,5,0),"")),"?",IF(LEN(E1996)&gt;0,VLOOKUP(TEXT($E1996,0),'Angaben Stationen'!$E$14:$J$213,5,0),""))</f>
        <v/>
      </c>
      <c r="D1996" s="232" t="str">
        <f>IF(ISERROR(IF(LEN(E1996)&gt;0,VLOOKUP(TEXT($E1996,0),'Angaben Stationen'!$E$14:$J$213,6,0),"")),"STATION IST NICHT VORHANDEN",IF(LEN(E1996)&gt;0,VLOOKUP(TEXT($E1996,0),'Angaben Stationen'!$E$14:$J$213,6,0),""))</f>
        <v/>
      </c>
      <c r="E1996" s="287"/>
      <c r="F1996" s="234"/>
      <c r="G1996" s="234"/>
      <c r="H1996" s="263"/>
      <c r="I1996" s="169"/>
      <c r="K1996" s="445" t="str">
        <f t="shared" si="244"/>
        <v>Leer</v>
      </c>
      <c r="L1996" s="445" t="str">
        <f>VLOOKUP($D1996,{"29 - Psychiatrie (Erwachsene)","BGI";"297 - stationsäquivalente Behandlung in der Erwachsenenpsychiatrie (29)","BGI";"30 - Kinder- und Jugendpsychiatrie","BGII";"307 - stationsäquivalente Behandlung in der Kinder- und Jugendpsychiatrie (30)","BGII";"31 - Psychosomatik","BGI";"","Leer"},2,0)</f>
        <v>Leer</v>
      </c>
      <c r="M1996" s="445">
        <f t="shared" si="241"/>
        <v>0</v>
      </c>
      <c r="N1996" s="445">
        <f t="shared" si="242"/>
        <v>0</v>
      </c>
      <c r="O1996" s="445">
        <f t="shared" si="245"/>
        <v>0</v>
      </c>
      <c r="P1996" s="445">
        <f t="shared" si="246"/>
        <v>0</v>
      </c>
      <c r="Q1996" s="445">
        <f t="shared" si="247"/>
        <v>0</v>
      </c>
      <c r="R1996" s="415" t="str">
        <f t="shared" si="248"/>
        <v>Leer</v>
      </c>
      <c r="S1996" s="445">
        <f>IF('Angaben KH-Standort'!D$29='A4'!D1996,IF('Angaben KH-Standort'!E$29="Ja",1,0),0)</f>
        <v>0</v>
      </c>
      <c r="T1996" s="445">
        <f>IF('Angaben KH-Standort'!D$30='A4'!D1996,IF('Angaben KH-Standort'!E$30="Ja",1,0),0)</f>
        <v>0</v>
      </c>
      <c r="U1996" s="445">
        <f>IF('Angaben KH-Standort'!D$31='A4'!D1996,IF('Angaben KH-Standort'!E$31="Ja",1,0),0)</f>
        <v>0</v>
      </c>
    </row>
    <row r="1997" spans="2:21" ht="15" customHeight="1" x14ac:dyDescent="0.3">
      <c r="B1997" s="70" t="str">
        <f t="shared" si="243"/>
        <v>!!!</v>
      </c>
      <c r="C1997" s="265" t="str">
        <f>IF(ISERROR(IF(LEN(E1997)&gt;0,VLOOKUP(TEXT($E1997,0),'Angaben Stationen'!$E$14:$J$213,5,0),"")),"?",IF(LEN(E1997)&gt;0,VLOOKUP(TEXT($E1997,0),'Angaben Stationen'!$E$14:$J$213,5,0),""))</f>
        <v/>
      </c>
      <c r="D1997" s="232" t="str">
        <f>IF(ISERROR(IF(LEN(E1997)&gt;0,VLOOKUP(TEXT($E1997,0),'Angaben Stationen'!$E$14:$J$213,6,0),"")),"STATION IST NICHT VORHANDEN",IF(LEN(E1997)&gt;0,VLOOKUP(TEXT($E1997,0),'Angaben Stationen'!$E$14:$J$213,6,0),""))</f>
        <v/>
      </c>
      <c r="E1997" s="287"/>
      <c r="F1997" s="234"/>
      <c r="G1997" s="234"/>
      <c r="H1997" s="263"/>
      <c r="I1997" s="169"/>
      <c r="K1997" s="445" t="str">
        <f t="shared" si="244"/>
        <v>Leer</v>
      </c>
      <c r="L1997" s="445" t="str">
        <f>VLOOKUP($D1997,{"29 - Psychiatrie (Erwachsene)","BGI";"297 - stationsäquivalente Behandlung in der Erwachsenenpsychiatrie (29)","BGI";"30 - Kinder- und Jugendpsychiatrie","BGII";"307 - stationsäquivalente Behandlung in der Kinder- und Jugendpsychiatrie (30)","BGII";"31 - Psychosomatik","BGI";"","Leer"},2,0)</f>
        <v>Leer</v>
      </c>
      <c r="M1997" s="445">
        <f t="shared" si="241"/>
        <v>0</v>
      </c>
      <c r="N1997" s="445">
        <f t="shared" si="242"/>
        <v>0</v>
      </c>
      <c r="O1997" s="445">
        <f t="shared" si="245"/>
        <v>0</v>
      </c>
      <c r="P1997" s="445">
        <f t="shared" si="246"/>
        <v>0</v>
      </c>
      <c r="Q1997" s="445">
        <f t="shared" si="247"/>
        <v>0</v>
      </c>
      <c r="R1997" s="415" t="str">
        <f t="shared" si="248"/>
        <v>Leer</v>
      </c>
      <c r="S1997" s="445">
        <f>IF('Angaben KH-Standort'!D$29='A4'!D1997,IF('Angaben KH-Standort'!E$29="Ja",1,0),0)</f>
        <v>0</v>
      </c>
      <c r="T1997" s="445">
        <f>IF('Angaben KH-Standort'!D$30='A4'!D1997,IF('Angaben KH-Standort'!E$30="Ja",1,0),0)</f>
        <v>0</v>
      </c>
      <c r="U1997" s="445">
        <f>IF('Angaben KH-Standort'!D$31='A4'!D1997,IF('Angaben KH-Standort'!E$31="Ja",1,0),0)</f>
        <v>0</v>
      </c>
    </row>
    <row r="1998" spans="2:21" ht="15" customHeight="1" x14ac:dyDescent="0.3">
      <c r="B1998" s="70" t="str">
        <f t="shared" si="243"/>
        <v>!!!</v>
      </c>
      <c r="C1998" s="265" t="str">
        <f>IF(ISERROR(IF(LEN(E1998)&gt;0,VLOOKUP(TEXT($E1998,0),'Angaben Stationen'!$E$14:$J$213,5,0),"")),"?",IF(LEN(E1998)&gt;0,VLOOKUP(TEXT($E1998,0),'Angaben Stationen'!$E$14:$J$213,5,0),""))</f>
        <v/>
      </c>
      <c r="D1998" s="232" t="str">
        <f>IF(ISERROR(IF(LEN(E1998)&gt;0,VLOOKUP(TEXT($E1998,0),'Angaben Stationen'!$E$14:$J$213,6,0),"")),"STATION IST NICHT VORHANDEN",IF(LEN(E1998)&gt;0,VLOOKUP(TEXT($E1998,0),'Angaben Stationen'!$E$14:$J$213,6,0),""))</f>
        <v/>
      </c>
      <c r="E1998" s="287"/>
      <c r="F1998" s="234"/>
      <c r="G1998" s="234"/>
      <c r="H1998" s="263"/>
      <c r="I1998" s="169"/>
      <c r="K1998" s="445" t="str">
        <f t="shared" si="244"/>
        <v>Leer</v>
      </c>
      <c r="L1998" s="445" t="str">
        <f>VLOOKUP($D1998,{"29 - Psychiatrie (Erwachsene)","BGI";"297 - stationsäquivalente Behandlung in der Erwachsenenpsychiatrie (29)","BGI";"30 - Kinder- und Jugendpsychiatrie","BGII";"307 - stationsäquivalente Behandlung in der Kinder- und Jugendpsychiatrie (30)","BGII";"31 - Psychosomatik","BGI";"","Leer"},2,0)</f>
        <v>Leer</v>
      </c>
      <c r="M1998" s="445">
        <f t="shared" si="241"/>
        <v>0</v>
      </c>
      <c r="N1998" s="445">
        <f t="shared" si="242"/>
        <v>0</v>
      </c>
      <c r="O1998" s="445">
        <f t="shared" si="245"/>
        <v>0</v>
      </c>
      <c r="P1998" s="445">
        <f t="shared" si="246"/>
        <v>0</v>
      </c>
      <c r="Q1998" s="445">
        <f t="shared" si="247"/>
        <v>0</v>
      </c>
      <c r="R1998" s="415" t="str">
        <f t="shared" si="248"/>
        <v>Leer</v>
      </c>
      <c r="S1998" s="445">
        <f>IF('Angaben KH-Standort'!D$29='A4'!D1998,IF('Angaben KH-Standort'!E$29="Ja",1,0),0)</f>
        <v>0</v>
      </c>
      <c r="T1998" s="445">
        <f>IF('Angaben KH-Standort'!D$30='A4'!D1998,IF('Angaben KH-Standort'!E$30="Ja",1,0),0)</f>
        <v>0</v>
      </c>
      <c r="U1998" s="445">
        <f>IF('Angaben KH-Standort'!D$31='A4'!D1998,IF('Angaben KH-Standort'!E$31="Ja",1,0),0)</f>
        <v>0</v>
      </c>
    </row>
    <row r="1999" spans="2:21" ht="15" customHeight="1" x14ac:dyDescent="0.3">
      <c r="B1999" s="70" t="str">
        <f t="shared" si="243"/>
        <v>!!!</v>
      </c>
      <c r="C1999" s="265" t="str">
        <f>IF(ISERROR(IF(LEN(E1999)&gt;0,VLOOKUP(TEXT($E1999,0),'Angaben Stationen'!$E$14:$J$213,5,0),"")),"?",IF(LEN(E1999)&gt;0,VLOOKUP(TEXT($E1999,0),'Angaben Stationen'!$E$14:$J$213,5,0),""))</f>
        <v/>
      </c>
      <c r="D1999" s="232" t="str">
        <f>IF(ISERROR(IF(LEN(E1999)&gt;0,VLOOKUP(TEXT($E1999,0),'Angaben Stationen'!$E$14:$J$213,6,0),"")),"STATION IST NICHT VORHANDEN",IF(LEN(E1999)&gt;0,VLOOKUP(TEXT($E1999,0),'Angaben Stationen'!$E$14:$J$213,6,0),""))</f>
        <v/>
      </c>
      <c r="E1999" s="287"/>
      <c r="F1999" s="234"/>
      <c r="G1999" s="234"/>
      <c r="H1999" s="263"/>
      <c r="I1999" s="169"/>
      <c r="K1999" s="445" t="str">
        <f t="shared" si="244"/>
        <v>Leer</v>
      </c>
      <c r="L1999" s="445" t="str">
        <f>VLOOKUP($D1999,{"29 - Psychiatrie (Erwachsene)","BGI";"297 - stationsäquivalente Behandlung in der Erwachsenenpsychiatrie (29)","BGI";"30 - Kinder- und Jugendpsychiatrie","BGII";"307 - stationsäquivalente Behandlung in der Kinder- und Jugendpsychiatrie (30)","BGII";"31 - Psychosomatik","BGI";"","Leer"},2,0)</f>
        <v>Leer</v>
      </c>
      <c r="M1999" s="445">
        <f t="shared" si="241"/>
        <v>0</v>
      </c>
      <c r="N1999" s="445">
        <f t="shared" si="242"/>
        <v>0</v>
      </c>
      <c r="O1999" s="445">
        <f t="shared" si="245"/>
        <v>0</v>
      </c>
      <c r="P1999" s="445">
        <f t="shared" si="246"/>
        <v>0</v>
      </c>
      <c r="Q1999" s="445">
        <f t="shared" si="247"/>
        <v>0</v>
      </c>
      <c r="R1999" s="415" t="str">
        <f t="shared" si="248"/>
        <v>Leer</v>
      </c>
      <c r="S1999" s="445">
        <f>IF('Angaben KH-Standort'!D$29='A4'!D1999,IF('Angaben KH-Standort'!E$29="Ja",1,0),0)</f>
        <v>0</v>
      </c>
      <c r="T1999" s="445">
        <f>IF('Angaben KH-Standort'!D$30='A4'!D1999,IF('Angaben KH-Standort'!E$30="Ja",1,0),0)</f>
        <v>0</v>
      </c>
      <c r="U1999" s="445">
        <f>IF('Angaben KH-Standort'!D$31='A4'!D1999,IF('Angaben KH-Standort'!E$31="Ja",1,0),0)</f>
        <v>0</v>
      </c>
    </row>
    <row r="2000" spans="2:21" ht="15" customHeight="1" x14ac:dyDescent="0.3">
      <c r="B2000" s="70" t="str">
        <f t="shared" si="243"/>
        <v>!!!</v>
      </c>
      <c r="C2000" s="265" t="str">
        <f>IF(ISERROR(IF(LEN(E2000)&gt;0,VLOOKUP(TEXT($E2000,0),'Angaben Stationen'!$E$14:$J$213,5,0),"")),"?",IF(LEN(E2000)&gt;0,VLOOKUP(TEXT($E2000,0),'Angaben Stationen'!$E$14:$J$213,5,0),""))</f>
        <v/>
      </c>
      <c r="D2000" s="232" t="str">
        <f>IF(ISERROR(IF(LEN(E2000)&gt;0,VLOOKUP(TEXT($E2000,0),'Angaben Stationen'!$E$14:$J$213,6,0),"")),"STATION IST NICHT VORHANDEN",IF(LEN(E2000)&gt;0,VLOOKUP(TEXT($E2000,0),'Angaben Stationen'!$E$14:$J$213,6,0),""))</f>
        <v/>
      </c>
      <c r="E2000" s="287"/>
      <c r="F2000" s="234"/>
      <c r="G2000" s="234"/>
      <c r="H2000" s="263"/>
      <c r="I2000" s="169"/>
      <c r="K2000" s="445" t="str">
        <f t="shared" si="244"/>
        <v>Leer</v>
      </c>
      <c r="L2000" s="445" t="str">
        <f>VLOOKUP($D2000,{"29 - Psychiatrie (Erwachsene)","BGI";"297 - stationsäquivalente Behandlung in der Erwachsenenpsychiatrie (29)","BGI";"30 - Kinder- und Jugendpsychiatrie","BGII";"307 - stationsäquivalente Behandlung in der Kinder- und Jugendpsychiatrie (30)","BGII";"31 - Psychosomatik","BGI";"","Leer"},2,0)</f>
        <v>Leer</v>
      </c>
      <c r="M2000" s="445">
        <f t="shared" si="241"/>
        <v>0</v>
      </c>
      <c r="N2000" s="445">
        <f t="shared" si="242"/>
        <v>0</v>
      </c>
      <c r="O2000" s="445">
        <f t="shared" si="245"/>
        <v>0</v>
      </c>
      <c r="P2000" s="445">
        <f t="shared" si="246"/>
        <v>0</v>
      </c>
      <c r="Q2000" s="445">
        <f t="shared" si="247"/>
        <v>0</v>
      </c>
      <c r="R2000" s="415" t="str">
        <f t="shared" si="248"/>
        <v>Leer</v>
      </c>
      <c r="S2000" s="445">
        <f>IF('Angaben KH-Standort'!D$29='A4'!D2000,IF('Angaben KH-Standort'!E$29="Ja",1,0),0)</f>
        <v>0</v>
      </c>
      <c r="T2000" s="445">
        <f>IF('Angaben KH-Standort'!D$30='A4'!D2000,IF('Angaben KH-Standort'!E$30="Ja",1,0),0)</f>
        <v>0</v>
      </c>
      <c r="U2000" s="445">
        <f>IF('Angaben KH-Standort'!D$31='A4'!D2000,IF('Angaben KH-Standort'!E$31="Ja",1,0),0)</f>
        <v>0</v>
      </c>
    </row>
    <row r="2001" spans="2:21" ht="15" customHeight="1" x14ac:dyDescent="0.3">
      <c r="B2001" s="70" t="str">
        <f t="shared" si="243"/>
        <v>!!!</v>
      </c>
      <c r="C2001" s="265" t="str">
        <f>IF(ISERROR(IF(LEN(E2001)&gt;0,VLOOKUP(TEXT($E2001,0),'Angaben Stationen'!$E$14:$J$213,5,0),"")),"?",IF(LEN(E2001)&gt;0,VLOOKUP(TEXT($E2001,0),'Angaben Stationen'!$E$14:$J$213,5,0),""))</f>
        <v/>
      </c>
      <c r="D2001" s="232" t="str">
        <f>IF(ISERROR(IF(LEN(E2001)&gt;0,VLOOKUP(TEXT($E2001,0),'Angaben Stationen'!$E$14:$J$213,6,0),"")),"STATION IST NICHT VORHANDEN",IF(LEN(E2001)&gt;0,VLOOKUP(TEXT($E2001,0),'Angaben Stationen'!$E$14:$J$213,6,0),""))</f>
        <v/>
      </c>
      <c r="E2001" s="287"/>
      <c r="F2001" s="234"/>
      <c r="G2001" s="234"/>
      <c r="H2001" s="263"/>
      <c r="I2001" s="169"/>
      <c r="K2001" s="445" t="str">
        <f t="shared" si="244"/>
        <v>Leer</v>
      </c>
      <c r="L2001" s="445" t="str">
        <f>VLOOKUP($D2001,{"29 - Psychiatrie (Erwachsene)","BGI";"297 - stationsäquivalente Behandlung in der Erwachsenenpsychiatrie (29)","BGI";"30 - Kinder- und Jugendpsychiatrie","BGII";"307 - stationsäquivalente Behandlung in der Kinder- und Jugendpsychiatrie (30)","BGII";"31 - Psychosomatik","BGI";"","Leer"},2,0)</f>
        <v>Leer</v>
      </c>
      <c r="M2001" s="445">
        <f t="shared" si="241"/>
        <v>0</v>
      </c>
      <c r="N2001" s="445">
        <f t="shared" si="242"/>
        <v>0</v>
      </c>
      <c r="O2001" s="445">
        <f t="shared" si="245"/>
        <v>0</v>
      </c>
      <c r="P2001" s="445">
        <f t="shared" si="246"/>
        <v>0</v>
      </c>
      <c r="Q2001" s="445">
        <f t="shared" si="247"/>
        <v>0</v>
      </c>
      <c r="R2001" s="415" t="str">
        <f t="shared" si="248"/>
        <v>Leer</v>
      </c>
      <c r="S2001" s="445">
        <f>IF('Angaben KH-Standort'!D$29='A4'!D2001,IF('Angaben KH-Standort'!E$29="Ja",1,0),0)</f>
        <v>0</v>
      </c>
      <c r="T2001" s="445">
        <f>IF('Angaben KH-Standort'!D$30='A4'!D2001,IF('Angaben KH-Standort'!E$30="Ja",1,0),0)</f>
        <v>0</v>
      </c>
      <c r="U2001" s="445">
        <f>IF('Angaben KH-Standort'!D$31='A4'!D2001,IF('Angaben KH-Standort'!E$31="Ja",1,0),0)</f>
        <v>0</v>
      </c>
    </row>
    <row r="2002" spans="2:21" ht="15" customHeight="1" x14ac:dyDescent="0.3">
      <c r="B2002" s="70" t="str">
        <f t="shared" si="243"/>
        <v>!!!</v>
      </c>
      <c r="C2002" s="265" t="str">
        <f>IF(ISERROR(IF(LEN(E2002)&gt;0,VLOOKUP(TEXT($E2002,0),'Angaben Stationen'!$E$14:$J$213,5,0),"")),"?",IF(LEN(E2002)&gt;0,VLOOKUP(TEXT($E2002,0),'Angaben Stationen'!$E$14:$J$213,5,0),""))</f>
        <v/>
      </c>
      <c r="D2002" s="232" t="str">
        <f>IF(ISERROR(IF(LEN(E2002)&gt;0,VLOOKUP(TEXT($E2002,0),'Angaben Stationen'!$E$14:$J$213,6,0),"")),"STATION IST NICHT VORHANDEN",IF(LEN(E2002)&gt;0,VLOOKUP(TEXT($E2002,0),'Angaben Stationen'!$E$14:$J$213,6,0),""))</f>
        <v/>
      </c>
      <c r="E2002" s="287"/>
      <c r="F2002" s="234"/>
      <c r="G2002" s="234"/>
      <c r="H2002" s="263"/>
      <c r="I2002" s="169"/>
      <c r="K2002" s="445" t="str">
        <f t="shared" si="244"/>
        <v>Leer</v>
      </c>
      <c r="L2002" s="445" t="str">
        <f>VLOOKUP($D2002,{"29 - Psychiatrie (Erwachsene)","BGI";"297 - stationsäquivalente Behandlung in der Erwachsenenpsychiatrie (29)","BGI";"30 - Kinder- und Jugendpsychiatrie","BGII";"307 - stationsäquivalente Behandlung in der Kinder- und Jugendpsychiatrie (30)","BGII";"31 - Psychosomatik","BGI";"","Leer"},2,0)</f>
        <v>Leer</v>
      </c>
      <c r="M2002" s="445">
        <f t="shared" si="241"/>
        <v>0</v>
      </c>
      <c r="N2002" s="445">
        <f t="shared" si="242"/>
        <v>0</v>
      </c>
      <c r="O2002" s="445">
        <f t="shared" si="245"/>
        <v>0</v>
      </c>
      <c r="P2002" s="445">
        <f t="shared" si="246"/>
        <v>0</v>
      </c>
      <c r="Q2002" s="445">
        <f t="shared" si="247"/>
        <v>0</v>
      </c>
      <c r="R2002" s="415" t="str">
        <f t="shared" si="248"/>
        <v>Leer</v>
      </c>
      <c r="S2002" s="445">
        <f>IF('Angaben KH-Standort'!D$29='A4'!D2002,IF('Angaben KH-Standort'!E$29="Ja",1,0),0)</f>
        <v>0</v>
      </c>
      <c r="T2002" s="445">
        <f>IF('Angaben KH-Standort'!D$30='A4'!D2002,IF('Angaben KH-Standort'!E$30="Ja",1,0),0)</f>
        <v>0</v>
      </c>
      <c r="U2002" s="445">
        <f>IF('Angaben KH-Standort'!D$31='A4'!D2002,IF('Angaben KH-Standort'!E$31="Ja",1,0),0)</f>
        <v>0</v>
      </c>
    </row>
    <row r="2003" spans="2:21" ht="15" customHeight="1" x14ac:dyDescent="0.3">
      <c r="B2003" s="70" t="str">
        <f t="shared" si="243"/>
        <v>!!!</v>
      </c>
      <c r="C2003" s="265" t="str">
        <f>IF(ISERROR(IF(LEN(E2003)&gt;0,VLOOKUP(TEXT($E2003,0),'Angaben Stationen'!$E$14:$J$213,5,0),"")),"?",IF(LEN(E2003)&gt;0,VLOOKUP(TEXT($E2003,0),'Angaben Stationen'!$E$14:$J$213,5,0),""))</f>
        <v/>
      </c>
      <c r="D2003" s="232" t="str">
        <f>IF(ISERROR(IF(LEN(E2003)&gt;0,VLOOKUP(TEXT($E2003,0),'Angaben Stationen'!$E$14:$J$213,6,0),"")),"STATION IST NICHT VORHANDEN",IF(LEN(E2003)&gt;0,VLOOKUP(TEXT($E2003,0),'Angaben Stationen'!$E$14:$J$213,6,0),""))</f>
        <v/>
      </c>
      <c r="E2003" s="287"/>
      <c r="F2003" s="234"/>
      <c r="G2003" s="234"/>
      <c r="H2003" s="263"/>
      <c r="I2003" s="169"/>
      <c r="K2003" s="445" t="str">
        <f t="shared" si="244"/>
        <v>Leer</v>
      </c>
      <c r="L2003" s="445" t="str">
        <f>VLOOKUP($D2003,{"29 - Psychiatrie (Erwachsene)","BGI";"297 - stationsäquivalente Behandlung in der Erwachsenenpsychiatrie (29)","BGI";"30 - Kinder- und Jugendpsychiatrie","BGII";"307 - stationsäquivalente Behandlung in der Kinder- und Jugendpsychiatrie (30)","BGII";"31 - Psychosomatik","BGI";"","Leer"},2,0)</f>
        <v>Leer</v>
      </c>
      <c r="M2003" s="445">
        <f t="shared" si="241"/>
        <v>0</v>
      </c>
      <c r="N2003" s="445">
        <f t="shared" si="242"/>
        <v>0</v>
      </c>
      <c r="O2003" s="445">
        <f t="shared" si="245"/>
        <v>0</v>
      </c>
      <c r="P2003" s="445">
        <f t="shared" si="246"/>
        <v>0</v>
      </c>
      <c r="Q2003" s="445">
        <f t="shared" si="247"/>
        <v>0</v>
      </c>
      <c r="R2003" s="415" t="str">
        <f t="shared" si="248"/>
        <v>Leer</v>
      </c>
      <c r="S2003" s="445">
        <f>IF('Angaben KH-Standort'!D$29='A4'!D2003,IF('Angaben KH-Standort'!E$29="Ja",1,0),0)</f>
        <v>0</v>
      </c>
      <c r="T2003" s="445">
        <f>IF('Angaben KH-Standort'!D$30='A4'!D2003,IF('Angaben KH-Standort'!E$30="Ja",1,0),0)</f>
        <v>0</v>
      </c>
      <c r="U2003" s="445">
        <f>IF('Angaben KH-Standort'!D$31='A4'!D2003,IF('Angaben KH-Standort'!E$31="Ja",1,0),0)</f>
        <v>0</v>
      </c>
    </row>
    <row r="2004" spans="2:21" ht="15" customHeight="1" x14ac:dyDescent="0.3">
      <c r="B2004" s="70" t="str">
        <f t="shared" si="243"/>
        <v>!!!</v>
      </c>
      <c r="C2004" s="265" t="str">
        <f>IF(ISERROR(IF(LEN(E2004)&gt;0,VLOOKUP(TEXT($E2004,0),'Angaben Stationen'!$E$14:$J$213,5,0),"")),"?",IF(LEN(E2004)&gt;0,VLOOKUP(TEXT($E2004,0),'Angaben Stationen'!$E$14:$J$213,5,0),""))</f>
        <v/>
      </c>
      <c r="D2004" s="232" t="str">
        <f>IF(ISERROR(IF(LEN(E2004)&gt;0,VLOOKUP(TEXT($E2004,0),'Angaben Stationen'!$E$14:$J$213,6,0),"")),"STATION IST NICHT VORHANDEN",IF(LEN(E2004)&gt;0,VLOOKUP(TEXT($E2004,0),'Angaben Stationen'!$E$14:$J$213,6,0),""))</f>
        <v/>
      </c>
      <c r="E2004" s="287"/>
      <c r="F2004" s="234"/>
      <c r="G2004" s="234"/>
      <c r="H2004" s="263"/>
      <c r="I2004" s="169"/>
      <c r="K2004" s="445" t="str">
        <f t="shared" si="244"/>
        <v>Leer</v>
      </c>
      <c r="L2004" s="445" t="str">
        <f>VLOOKUP($D2004,{"29 - Psychiatrie (Erwachsene)","BGI";"297 - stationsäquivalente Behandlung in der Erwachsenenpsychiatrie (29)","BGI";"30 - Kinder- und Jugendpsychiatrie","BGII";"307 - stationsäquivalente Behandlung in der Kinder- und Jugendpsychiatrie (30)","BGII";"31 - Psychosomatik","BGI";"","Leer"},2,0)</f>
        <v>Leer</v>
      </c>
      <c r="M2004" s="445">
        <f t="shared" si="241"/>
        <v>0</v>
      </c>
      <c r="N2004" s="445">
        <f t="shared" si="242"/>
        <v>0</v>
      </c>
      <c r="O2004" s="445">
        <f t="shared" si="245"/>
        <v>0</v>
      </c>
      <c r="P2004" s="445">
        <f t="shared" si="246"/>
        <v>0</v>
      </c>
      <c r="Q2004" s="445">
        <f t="shared" si="247"/>
        <v>0</v>
      </c>
      <c r="R2004" s="415" t="str">
        <f t="shared" si="248"/>
        <v>Leer</v>
      </c>
      <c r="S2004" s="445">
        <f>IF('Angaben KH-Standort'!D$29='A4'!D2004,IF('Angaben KH-Standort'!E$29="Ja",1,0),0)</f>
        <v>0</v>
      </c>
      <c r="T2004" s="445">
        <f>IF('Angaben KH-Standort'!D$30='A4'!D2004,IF('Angaben KH-Standort'!E$30="Ja",1,0),0)</f>
        <v>0</v>
      </c>
      <c r="U2004" s="445">
        <f>IF('Angaben KH-Standort'!D$31='A4'!D2004,IF('Angaben KH-Standort'!E$31="Ja",1,0),0)</f>
        <v>0</v>
      </c>
    </row>
    <row r="2005" spans="2:21" ht="15" customHeight="1" x14ac:dyDescent="0.3">
      <c r="B2005" s="70" t="str">
        <f t="shared" si="243"/>
        <v>!!!</v>
      </c>
      <c r="C2005" s="265" t="str">
        <f>IF(ISERROR(IF(LEN(E2005)&gt;0,VLOOKUP(TEXT($E2005,0),'Angaben Stationen'!$E$14:$J$213,5,0),"")),"?",IF(LEN(E2005)&gt;0,VLOOKUP(TEXT($E2005,0),'Angaben Stationen'!$E$14:$J$213,5,0),""))</f>
        <v/>
      </c>
      <c r="D2005" s="232" t="str">
        <f>IF(ISERROR(IF(LEN(E2005)&gt;0,VLOOKUP(TEXT($E2005,0),'Angaben Stationen'!$E$14:$J$213,6,0),"")),"STATION IST NICHT VORHANDEN",IF(LEN(E2005)&gt;0,VLOOKUP(TEXT($E2005,0),'Angaben Stationen'!$E$14:$J$213,6,0),""))</f>
        <v/>
      </c>
      <c r="E2005" s="287"/>
      <c r="F2005" s="234"/>
      <c r="G2005" s="234"/>
      <c r="H2005" s="263"/>
      <c r="I2005" s="169"/>
      <c r="K2005" s="445" t="str">
        <f t="shared" si="244"/>
        <v>Leer</v>
      </c>
      <c r="L2005" s="445" t="str">
        <f>VLOOKUP($D2005,{"29 - Psychiatrie (Erwachsene)","BGI";"297 - stationsäquivalente Behandlung in der Erwachsenenpsychiatrie (29)","BGI";"30 - Kinder- und Jugendpsychiatrie","BGII";"307 - stationsäquivalente Behandlung in der Kinder- und Jugendpsychiatrie (30)","BGII";"31 - Psychosomatik","BGI";"","Leer"},2,0)</f>
        <v>Leer</v>
      </c>
      <c r="M2005" s="445">
        <f t="shared" si="241"/>
        <v>0</v>
      </c>
      <c r="N2005" s="445">
        <f t="shared" si="242"/>
        <v>0</v>
      </c>
      <c r="O2005" s="445">
        <f t="shared" si="245"/>
        <v>0</v>
      </c>
      <c r="P2005" s="445">
        <f t="shared" si="246"/>
        <v>0</v>
      </c>
      <c r="Q2005" s="445">
        <f t="shared" si="247"/>
        <v>0</v>
      </c>
      <c r="R2005" s="415" t="str">
        <f t="shared" si="248"/>
        <v>Leer</v>
      </c>
      <c r="S2005" s="445">
        <f>IF('Angaben KH-Standort'!D$29='A4'!D2005,IF('Angaben KH-Standort'!E$29="Ja",1,0),0)</f>
        <v>0</v>
      </c>
      <c r="T2005" s="445">
        <f>IF('Angaben KH-Standort'!D$30='A4'!D2005,IF('Angaben KH-Standort'!E$30="Ja",1,0),0)</f>
        <v>0</v>
      </c>
      <c r="U2005" s="445">
        <f>IF('Angaben KH-Standort'!D$31='A4'!D2005,IF('Angaben KH-Standort'!E$31="Ja",1,0),0)</f>
        <v>0</v>
      </c>
    </row>
    <row r="2006" spans="2:21" ht="15" customHeight="1" x14ac:dyDescent="0.3">
      <c r="B2006" s="70" t="str">
        <f t="shared" si="243"/>
        <v>!!!</v>
      </c>
      <c r="C2006" s="265" t="str">
        <f>IF(ISERROR(IF(LEN(E2006)&gt;0,VLOOKUP(TEXT($E2006,0),'Angaben Stationen'!$E$14:$J$213,5,0),"")),"?",IF(LEN(E2006)&gt;0,VLOOKUP(TEXT($E2006,0),'Angaben Stationen'!$E$14:$J$213,5,0),""))</f>
        <v/>
      </c>
      <c r="D2006" s="232" t="str">
        <f>IF(ISERROR(IF(LEN(E2006)&gt;0,VLOOKUP(TEXT($E2006,0),'Angaben Stationen'!$E$14:$J$213,6,0),"")),"STATION IST NICHT VORHANDEN",IF(LEN(E2006)&gt;0,VLOOKUP(TEXT($E2006,0),'Angaben Stationen'!$E$14:$J$213,6,0),""))</f>
        <v/>
      </c>
      <c r="E2006" s="287"/>
      <c r="F2006" s="234"/>
      <c r="G2006" s="234"/>
      <c r="H2006" s="263"/>
      <c r="I2006" s="169"/>
      <c r="K2006" s="445" t="str">
        <f t="shared" si="244"/>
        <v>Leer</v>
      </c>
      <c r="L2006" s="445" t="str">
        <f>VLOOKUP($D2006,{"29 - Psychiatrie (Erwachsene)","BGI";"297 - stationsäquivalente Behandlung in der Erwachsenenpsychiatrie (29)","BGI";"30 - Kinder- und Jugendpsychiatrie","BGII";"307 - stationsäquivalente Behandlung in der Kinder- und Jugendpsychiatrie (30)","BGII";"31 - Psychosomatik","BGI";"","Leer"},2,0)</f>
        <v>Leer</v>
      </c>
      <c r="M2006" s="445">
        <f t="shared" si="241"/>
        <v>0</v>
      </c>
      <c r="N2006" s="445">
        <f t="shared" si="242"/>
        <v>0</v>
      </c>
      <c r="O2006" s="445">
        <f t="shared" si="245"/>
        <v>0</v>
      </c>
      <c r="P2006" s="445">
        <f t="shared" si="246"/>
        <v>0</v>
      </c>
      <c r="Q2006" s="445">
        <f t="shared" si="247"/>
        <v>0</v>
      </c>
      <c r="R2006" s="415" t="str">
        <f t="shared" si="248"/>
        <v>Leer</v>
      </c>
      <c r="S2006" s="445">
        <f>IF('Angaben KH-Standort'!D$29='A4'!D2006,IF('Angaben KH-Standort'!E$29="Ja",1,0),0)</f>
        <v>0</v>
      </c>
      <c r="T2006" s="445">
        <f>IF('Angaben KH-Standort'!D$30='A4'!D2006,IF('Angaben KH-Standort'!E$30="Ja",1,0),0)</f>
        <v>0</v>
      </c>
      <c r="U2006" s="445">
        <f>IF('Angaben KH-Standort'!D$31='A4'!D2006,IF('Angaben KH-Standort'!E$31="Ja",1,0),0)</f>
        <v>0</v>
      </c>
    </row>
    <row r="2007" spans="2:21" ht="15" customHeight="1" x14ac:dyDescent="0.3">
      <c r="B2007" s="70" t="str">
        <f t="shared" si="243"/>
        <v>!!!</v>
      </c>
      <c r="C2007" s="265" t="str">
        <f>IF(ISERROR(IF(LEN(E2007)&gt;0,VLOOKUP(TEXT($E2007,0),'Angaben Stationen'!$E$14:$J$213,5,0),"")),"?",IF(LEN(E2007)&gt;0,VLOOKUP(TEXT($E2007,0),'Angaben Stationen'!$E$14:$J$213,5,0),""))</f>
        <v/>
      </c>
      <c r="D2007" s="232" t="str">
        <f>IF(ISERROR(IF(LEN(E2007)&gt;0,VLOOKUP(TEXT($E2007,0),'Angaben Stationen'!$E$14:$J$213,6,0),"")),"STATION IST NICHT VORHANDEN",IF(LEN(E2007)&gt;0,VLOOKUP(TEXT($E2007,0),'Angaben Stationen'!$E$14:$J$213,6,0),""))</f>
        <v/>
      </c>
      <c r="E2007" s="287"/>
      <c r="F2007" s="234"/>
      <c r="G2007" s="234"/>
      <c r="H2007" s="263"/>
      <c r="I2007" s="169"/>
      <c r="K2007" s="445" t="str">
        <f t="shared" si="244"/>
        <v>Leer</v>
      </c>
      <c r="L2007" s="445" t="str">
        <f>VLOOKUP($D2007,{"29 - Psychiatrie (Erwachsene)","BGI";"297 - stationsäquivalente Behandlung in der Erwachsenenpsychiatrie (29)","BGI";"30 - Kinder- und Jugendpsychiatrie","BGII";"307 - stationsäquivalente Behandlung in der Kinder- und Jugendpsychiatrie (30)","BGII";"31 - Psychosomatik","BGI";"","Leer"},2,0)</f>
        <v>Leer</v>
      </c>
      <c r="M2007" s="445">
        <f t="shared" si="241"/>
        <v>0</v>
      </c>
      <c r="N2007" s="445">
        <f t="shared" si="242"/>
        <v>0</v>
      </c>
      <c r="O2007" s="445">
        <f t="shared" si="245"/>
        <v>0</v>
      </c>
      <c r="P2007" s="445">
        <f t="shared" si="246"/>
        <v>0</v>
      </c>
      <c r="Q2007" s="445">
        <f t="shared" si="247"/>
        <v>0</v>
      </c>
      <c r="R2007" s="415" t="str">
        <f t="shared" si="248"/>
        <v>Leer</v>
      </c>
      <c r="S2007" s="445">
        <f>IF('Angaben KH-Standort'!D$29='A4'!D2007,IF('Angaben KH-Standort'!E$29="Ja",1,0),0)</f>
        <v>0</v>
      </c>
      <c r="T2007" s="445">
        <f>IF('Angaben KH-Standort'!D$30='A4'!D2007,IF('Angaben KH-Standort'!E$30="Ja",1,0),0)</f>
        <v>0</v>
      </c>
      <c r="U2007" s="445">
        <f>IF('Angaben KH-Standort'!D$31='A4'!D2007,IF('Angaben KH-Standort'!E$31="Ja",1,0),0)</f>
        <v>0</v>
      </c>
    </row>
    <row r="2008" spans="2:21" ht="15" customHeight="1" x14ac:dyDescent="0.3">
      <c r="B2008" s="70" t="str">
        <f t="shared" si="243"/>
        <v>!!!</v>
      </c>
      <c r="C2008" s="265" t="str">
        <f>IF(ISERROR(IF(LEN(E2008)&gt;0,VLOOKUP(TEXT($E2008,0),'Angaben Stationen'!$E$14:$J$213,5,0),"")),"?",IF(LEN(E2008)&gt;0,VLOOKUP(TEXT($E2008,0),'Angaben Stationen'!$E$14:$J$213,5,0),""))</f>
        <v/>
      </c>
      <c r="D2008" s="232" t="str">
        <f>IF(ISERROR(IF(LEN(E2008)&gt;0,VLOOKUP(TEXT($E2008,0),'Angaben Stationen'!$E$14:$J$213,6,0),"")),"STATION IST NICHT VORHANDEN",IF(LEN(E2008)&gt;0,VLOOKUP(TEXT($E2008,0),'Angaben Stationen'!$E$14:$J$213,6,0),""))</f>
        <v/>
      </c>
      <c r="E2008" s="287"/>
      <c r="F2008" s="234"/>
      <c r="G2008" s="234"/>
      <c r="H2008" s="263"/>
      <c r="I2008" s="169"/>
      <c r="K2008" s="445" t="str">
        <f t="shared" si="244"/>
        <v>Leer</v>
      </c>
      <c r="L2008" s="445" t="str">
        <f>VLOOKUP($D2008,{"29 - Psychiatrie (Erwachsene)","BGI";"297 - stationsäquivalente Behandlung in der Erwachsenenpsychiatrie (29)","BGI";"30 - Kinder- und Jugendpsychiatrie","BGII";"307 - stationsäquivalente Behandlung in der Kinder- und Jugendpsychiatrie (30)","BGII";"31 - Psychosomatik","BGI";"","Leer"},2,0)</f>
        <v>Leer</v>
      </c>
      <c r="M2008" s="445">
        <f t="shared" si="241"/>
        <v>0</v>
      </c>
      <c r="N2008" s="445">
        <f t="shared" si="242"/>
        <v>0</v>
      </c>
      <c r="O2008" s="445">
        <f t="shared" si="245"/>
        <v>0</v>
      </c>
      <c r="P2008" s="445">
        <f t="shared" si="246"/>
        <v>0</v>
      </c>
      <c r="Q2008" s="445">
        <f t="shared" si="247"/>
        <v>0</v>
      </c>
      <c r="R2008" s="415" t="str">
        <f t="shared" si="248"/>
        <v>Leer</v>
      </c>
      <c r="S2008" s="445">
        <f>IF('Angaben KH-Standort'!D$29='A4'!D2008,IF('Angaben KH-Standort'!E$29="Ja",1,0),0)</f>
        <v>0</v>
      </c>
      <c r="T2008" s="445">
        <f>IF('Angaben KH-Standort'!D$30='A4'!D2008,IF('Angaben KH-Standort'!E$30="Ja",1,0),0)</f>
        <v>0</v>
      </c>
      <c r="U2008" s="445">
        <f>IF('Angaben KH-Standort'!D$31='A4'!D2008,IF('Angaben KH-Standort'!E$31="Ja",1,0),0)</f>
        <v>0</v>
      </c>
    </row>
    <row r="2009" spans="2:21" ht="15" customHeight="1" x14ac:dyDescent="0.3">
      <c r="B2009" s="70" t="str">
        <f t="shared" si="243"/>
        <v>!!!</v>
      </c>
      <c r="C2009" s="265" t="str">
        <f>IF(ISERROR(IF(LEN(E2009)&gt;0,VLOOKUP(TEXT($E2009,0),'Angaben Stationen'!$E$14:$J$213,5,0),"")),"?",IF(LEN(E2009)&gt;0,VLOOKUP(TEXT($E2009,0),'Angaben Stationen'!$E$14:$J$213,5,0),""))</f>
        <v/>
      </c>
      <c r="D2009" s="232" t="str">
        <f>IF(ISERROR(IF(LEN(E2009)&gt;0,VLOOKUP(TEXT($E2009,0),'Angaben Stationen'!$E$14:$J$213,6,0),"")),"STATION IST NICHT VORHANDEN",IF(LEN(E2009)&gt;0,VLOOKUP(TEXT($E2009,0),'Angaben Stationen'!$E$14:$J$213,6,0),""))</f>
        <v/>
      </c>
      <c r="E2009" s="287"/>
      <c r="F2009" s="234"/>
      <c r="G2009" s="234"/>
      <c r="H2009" s="263"/>
      <c r="I2009" s="169"/>
      <c r="K2009" s="445" t="str">
        <f t="shared" si="244"/>
        <v>Leer</v>
      </c>
      <c r="L2009" s="445" t="str">
        <f>VLOOKUP($D2009,{"29 - Psychiatrie (Erwachsene)","BGI";"297 - stationsäquivalente Behandlung in der Erwachsenenpsychiatrie (29)","BGI";"30 - Kinder- und Jugendpsychiatrie","BGII";"307 - stationsäquivalente Behandlung in der Kinder- und Jugendpsychiatrie (30)","BGII";"31 - Psychosomatik","BGI";"","Leer"},2,0)</f>
        <v>Leer</v>
      </c>
      <c r="M2009" s="445">
        <f t="shared" si="241"/>
        <v>0</v>
      </c>
      <c r="N2009" s="445">
        <f t="shared" si="242"/>
        <v>0</v>
      </c>
      <c r="O2009" s="445">
        <f t="shared" si="245"/>
        <v>0</v>
      </c>
      <c r="P2009" s="445">
        <f t="shared" si="246"/>
        <v>0</v>
      </c>
      <c r="Q2009" s="445">
        <f t="shared" si="247"/>
        <v>0</v>
      </c>
      <c r="R2009" s="415" t="str">
        <f t="shared" si="248"/>
        <v>Leer</v>
      </c>
      <c r="S2009" s="445">
        <f>IF('Angaben KH-Standort'!D$29='A4'!D2009,IF('Angaben KH-Standort'!E$29="Ja",1,0),0)</f>
        <v>0</v>
      </c>
      <c r="T2009" s="445">
        <f>IF('Angaben KH-Standort'!D$30='A4'!D2009,IF('Angaben KH-Standort'!E$30="Ja",1,0),0)</f>
        <v>0</v>
      </c>
      <c r="U2009" s="445">
        <f>IF('Angaben KH-Standort'!D$31='A4'!D2009,IF('Angaben KH-Standort'!E$31="Ja",1,0),0)</f>
        <v>0</v>
      </c>
    </row>
    <row r="2010" spans="2:21" ht="15" customHeight="1" x14ac:dyDescent="0.3">
      <c r="B2010" s="70" t="str">
        <f t="shared" si="243"/>
        <v>!!!</v>
      </c>
      <c r="C2010" s="265" t="str">
        <f>IF(ISERROR(IF(LEN(E2010)&gt;0,VLOOKUP(TEXT($E2010,0),'Angaben Stationen'!$E$14:$J$213,5,0),"")),"?",IF(LEN(E2010)&gt;0,VLOOKUP(TEXT($E2010,0),'Angaben Stationen'!$E$14:$J$213,5,0),""))</f>
        <v/>
      </c>
      <c r="D2010" s="232" t="str">
        <f>IF(ISERROR(IF(LEN(E2010)&gt;0,VLOOKUP(TEXT($E2010,0),'Angaben Stationen'!$E$14:$J$213,6,0),"")),"STATION IST NICHT VORHANDEN",IF(LEN(E2010)&gt;0,VLOOKUP(TEXT($E2010,0),'Angaben Stationen'!$E$14:$J$213,6,0),""))</f>
        <v/>
      </c>
      <c r="E2010" s="287"/>
      <c r="F2010" s="234"/>
      <c r="G2010" s="234"/>
      <c r="H2010" s="263"/>
      <c r="I2010" s="169"/>
      <c r="K2010" s="445" t="str">
        <f t="shared" si="244"/>
        <v>Leer</v>
      </c>
      <c r="L2010" s="445" t="str">
        <f>VLOOKUP($D2010,{"29 - Psychiatrie (Erwachsene)","BGI";"297 - stationsäquivalente Behandlung in der Erwachsenenpsychiatrie (29)","BGI";"30 - Kinder- und Jugendpsychiatrie","BGII";"307 - stationsäquivalente Behandlung in der Kinder- und Jugendpsychiatrie (30)","BGII";"31 - Psychosomatik","BGI";"","Leer"},2,0)</f>
        <v>Leer</v>
      </c>
      <c r="M2010" s="445">
        <f t="shared" si="241"/>
        <v>0</v>
      </c>
      <c r="N2010" s="445">
        <f t="shared" si="242"/>
        <v>0</v>
      </c>
      <c r="O2010" s="445">
        <f t="shared" si="245"/>
        <v>0</v>
      </c>
      <c r="P2010" s="445">
        <f t="shared" si="246"/>
        <v>0</v>
      </c>
      <c r="Q2010" s="445">
        <f t="shared" si="247"/>
        <v>0</v>
      </c>
      <c r="R2010" s="415" t="str">
        <f t="shared" si="248"/>
        <v>Leer</v>
      </c>
      <c r="S2010" s="445">
        <f>IF('Angaben KH-Standort'!D$29='A4'!D2010,IF('Angaben KH-Standort'!E$29="Ja",1,0),0)</f>
        <v>0</v>
      </c>
      <c r="T2010" s="445">
        <f>IF('Angaben KH-Standort'!D$30='A4'!D2010,IF('Angaben KH-Standort'!E$30="Ja",1,0),0)</f>
        <v>0</v>
      </c>
      <c r="U2010" s="445">
        <f>IF('Angaben KH-Standort'!D$31='A4'!D2010,IF('Angaben KH-Standort'!E$31="Ja",1,0),0)</f>
        <v>0</v>
      </c>
    </row>
    <row r="2011" spans="2:21" ht="15" customHeight="1" x14ac:dyDescent="0.3">
      <c r="B2011" s="70" t="str">
        <f t="shared" si="243"/>
        <v>!!!</v>
      </c>
      <c r="C2011" s="265" t="str">
        <f>IF(ISERROR(IF(LEN(E2011)&gt;0,VLOOKUP(TEXT($E2011,0),'Angaben Stationen'!$E$14:$J$213,5,0),"")),"?",IF(LEN(E2011)&gt;0,VLOOKUP(TEXT($E2011,0),'Angaben Stationen'!$E$14:$J$213,5,0),""))</f>
        <v/>
      </c>
      <c r="D2011" s="232" t="str">
        <f>IF(ISERROR(IF(LEN(E2011)&gt;0,VLOOKUP(TEXT($E2011,0),'Angaben Stationen'!$E$14:$J$213,6,0),"")),"STATION IST NICHT VORHANDEN",IF(LEN(E2011)&gt;0,VLOOKUP(TEXT($E2011,0),'Angaben Stationen'!$E$14:$J$213,6,0),""))</f>
        <v/>
      </c>
      <c r="E2011" s="287"/>
      <c r="F2011" s="234"/>
      <c r="G2011" s="234"/>
      <c r="H2011" s="263"/>
      <c r="I2011" s="169"/>
      <c r="K2011" s="445" t="str">
        <f t="shared" si="244"/>
        <v>Leer</v>
      </c>
      <c r="L2011" s="445" t="str">
        <f>VLOOKUP($D2011,{"29 - Psychiatrie (Erwachsene)","BGI";"297 - stationsäquivalente Behandlung in der Erwachsenenpsychiatrie (29)","BGI";"30 - Kinder- und Jugendpsychiatrie","BGII";"307 - stationsäquivalente Behandlung in der Kinder- und Jugendpsychiatrie (30)","BGII";"31 - Psychosomatik","BGI";"","Leer"},2,0)</f>
        <v>Leer</v>
      </c>
      <c r="M2011" s="445">
        <f t="shared" si="241"/>
        <v>0</v>
      </c>
      <c r="N2011" s="445">
        <f t="shared" si="242"/>
        <v>0</v>
      </c>
      <c r="O2011" s="445">
        <f t="shared" si="245"/>
        <v>0</v>
      </c>
      <c r="P2011" s="445">
        <f t="shared" si="246"/>
        <v>0</v>
      </c>
      <c r="Q2011" s="445">
        <f t="shared" si="247"/>
        <v>0</v>
      </c>
      <c r="R2011" s="415" t="str">
        <f t="shared" si="248"/>
        <v>Leer</v>
      </c>
      <c r="S2011" s="445">
        <f>IF('Angaben KH-Standort'!D$29='A4'!D2011,IF('Angaben KH-Standort'!E$29="Ja",1,0),0)</f>
        <v>0</v>
      </c>
      <c r="T2011" s="445">
        <f>IF('Angaben KH-Standort'!D$30='A4'!D2011,IF('Angaben KH-Standort'!E$30="Ja",1,0),0)</f>
        <v>0</v>
      </c>
      <c r="U2011" s="445">
        <f>IF('Angaben KH-Standort'!D$31='A4'!D2011,IF('Angaben KH-Standort'!E$31="Ja",1,0),0)</f>
        <v>0</v>
      </c>
    </row>
    <row r="2012" spans="2:21" ht="15" customHeight="1" x14ac:dyDescent="0.3">
      <c r="B2012" s="70" t="str">
        <f t="shared" si="243"/>
        <v>!!!</v>
      </c>
      <c r="C2012" s="265" t="str">
        <f>IF(ISERROR(IF(LEN(E2012)&gt;0,VLOOKUP(TEXT($E2012,0),'Angaben Stationen'!$E$14:$J$213,5,0),"")),"?",IF(LEN(E2012)&gt;0,VLOOKUP(TEXT($E2012,0),'Angaben Stationen'!$E$14:$J$213,5,0),""))</f>
        <v/>
      </c>
      <c r="D2012" s="232" t="str">
        <f>IF(ISERROR(IF(LEN(E2012)&gt;0,VLOOKUP(TEXT($E2012,0),'Angaben Stationen'!$E$14:$J$213,6,0),"")),"STATION IST NICHT VORHANDEN",IF(LEN(E2012)&gt;0,VLOOKUP(TEXT($E2012,0),'Angaben Stationen'!$E$14:$J$213,6,0),""))</f>
        <v/>
      </c>
      <c r="E2012" s="287"/>
      <c r="F2012" s="234"/>
      <c r="G2012" s="234"/>
      <c r="H2012" s="263"/>
      <c r="I2012" s="169"/>
      <c r="K2012" s="445" t="str">
        <f t="shared" si="244"/>
        <v>Leer</v>
      </c>
      <c r="L2012" s="445" t="str">
        <f>VLOOKUP($D2012,{"29 - Psychiatrie (Erwachsene)","BGI";"297 - stationsäquivalente Behandlung in der Erwachsenenpsychiatrie (29)","BGI";"30 - Kinder- und Jugendpsychiatrie","BGII";"307 - stationsäquivalente Behandlung in der Kinder- und Jugendpsychiatrie (30)","BGII";"31 - Psychosomatik","BGI";"","Leer"},2,0)</f>
        <v>Leer</v>
      </c>
      <c r="M2012" s="445">
        <f t="shared" si="241"/>
        <v>0</v>
      </c>
      <c r="N2012" s="445">
        <f t="shared" si="242"/>
        <v>0</v>
      </c>
      <c r="O2012" s="445">
        <f t="shared" si="245"/>
        <v>0</v>
      </c>
      <c r="P2012" s="445">
        <f t="shared" si="246"/>
        <v>0</v>
      </c>
      <c r="Q2012" s="445">
        <f t="shared" si="247"/>
        <v>0</v>
      </c>
      <c r="R2012" s="415" t="str">
        <f t="shared" si="248"/>
        <v>Leer</v>
      </c>
      <c r="S2012" s="445">
        <f>IF('Angaben KH-Standort'!D$29='A4'!D2012,IF('Angaben KH-Standort'!E$29="Ja",1,0),0)</f>
        <v>0</v>
      </c>
      <c r="T2012" s="445">
        <f>IF('Angaben KH-Standort'!D$30='A4'!D2012,IF('Angaben KH-Standort'!E$30="Ja",1,0),0)</f>
        <v>0</v>
      </c>
      <c r="U2012" s="445">
        <f>IF('Angaben KH-Standort'!D$31='A4'!D2012,IF('Angaben KH-Standort'!E$31="Ja",1,0),0)</f>
        <v>0</v>
      </c>
    </row>
    <row r="2013" spans="2:21" ht="15" customHeight="1" x14ac:dyDescent="0.3">
      <c r="B2013" s="70" t="str">
        <f t="shared" si="243"/>
        <v>!!!</v>
      </c>
      <c r="C2013" s="265" t="str">
        <f>IF(ISERROR(IF(LEN(E2013)&gt;0,VLOOKUP(TEXT($E2013,0),'Angaben Stationen'!$E$14:$J$213,5,0),"")),"?",IF(LEN(E2013)&gt;0,VLOOKUP(TEXT($E2013,0),'Angaben Stationen'!$E$14:$J$213,5,0),""))</f>
        <v/>
      </c>
      <c r="D2013" s="232" t="str">
        <f>IF(ISERROR(IF(LEN(E2013)&gt;0,VLOOKUP(TEXT($E2013,0),'Angaben Stationen'!$E$14:$J$213,6,0),"")),"STATION IST NICHT VORHANDEN",IF(LEN(E2013)&gt;0,VLOOKUP(TEXT($E2013,0),'Angaben Stationen'!$E$14:$J$213,6,0),""))</f>
        <v/>
      </c>
      <c r="E2013" s="287"/>
      <c r="F2013" s="234"/>
      <c r="G2013" s="234"/>
      <c r="H2013" s="263"/>
      <c r="I2013" s="169"/>
      <c r="K2013" s="445" t="str">
        <f t="shared" si="244"/>
        <v>Leer</v>
      </c>
      <c r="L2013" s="445" t="str">
        <f>VLOOKUP($D2013,{"29 - Psychiatrie (Erwachsene)","BGI";"297 - stationsäquivalente Behandlung in der Erwachsenenpsychiatrie (29)","BGI";"30 - Kinder- und Jugendpsychiatrie","BGII";"307 - stationsäquivalente Behandlung in der Kinder- und Jugendpsychiatrie (30)","BGII";"31 - Psychosomatik","BGI";"","Leer"},2,0)</f>
        <v>Leer</v>
      </c>
      <c r="M2013" s="445">
        <f t="shared" si="241"/>
        <v>0</v>
      </c>
      <c r="N2013" s="445">
        <f t="shared" si="242"/>
        <v>0</v>
      </c>
      <c r="O2013" s="445">
        <f t="shared" si="245"/>
        <v>0</v>
      </c>
      <c r="P2013" s="445">
        <f t="shared" si="246"/>
        <v>0</v>
      </c>
      <c r="Q2013" s="445">
        <f t="shared" si="247"/>
        <v>0</v>
      </c>
      <c r="R2013" s="415" t="str">
        <f t="shared" si="248"/>
        <v>Leer</v>
      </c>
      <c r="S2013" s="445">
        <f>IF('Angaben KH-Standort'!D$29='A4'!D2013,IF('Angaben KH-Standort'!E$29="Ja",1,0),0)</f>
        <v>0</v>
      </c>
      <c r="T2013" s="445">
        <f>IF('Angaben KH-Standort'!D$30='A4'!D2013,IF('Angaben KH-Standort'!E$30="Ja",1,0),0)</f>
        <v>0</v>
      </c>
      <c r="U2013" s="445">
        <f>IF('Angaben KH-Standort'!D$31='A4'!D2013,IF('Angaben KH-Standort'!E$31="Ja",1,0),0)</f>
        <v>0</v>
      </c>
    </row>
    <row r="2014" spans="2:21" ht="15" customHeight="1" x14ac:dyDescent="0.3">
      <c r="B2014" s="70" t="str">
        <f t="shared" si="243"/>
        <v>!!!</v>
      </c>
      <c r="C2014" s="265" t="str">
        <f>IF(ISERROR(IF(LEN(E2014)&gt;0,VLOOKUP(TEXT($E2014,0),'Angaben Stationen'!$E$14:$J$213,5,0),"")),"?",IF(LEN(E2014)&gt;0,VLOOKUP(TEXT($E2014,0),'Angaben Stationen'!$E$14:$J$213,5,0),""))</f>
        <v/>
      </c>
      <c r="D2014" s="232" t="str">
        <f>IF(ISERROR(IF(LEN(E2014)&gt;0,VLOOKUP(TEXT($E2014,0),'Angaben Stationen'!$E$14:$J$213,6,0),"")),"STATION IST NICHT VORHANDEN",IF(LEN(E2014)&gt;0,VLOOKUP(TEXT($E2014,0),'Angaben Stationen'!$E$14:$J$213,6,0),""))</f>
        <v/>
      </c>
      <c r="E2014" s="287"/>
      <c r="F2014" s="234"/>
      <c r="G2014" s="234"/>
      <c r="H2014" s="263"/>
      <c r="I2014" s="169"/>
      <c r="K2014" s="445" t="str">
        <f t="shared" si="244"/>
        <v>Leer</v>
      </c>
      <c r="L2014" s="445" t="str">
        <f>VLOOKUP($D2014,{"29 - Psychiatrie (Erwachsene)","BGI";"297 - stationsäquivalente Behandlung in der Erwachsenenpsychiatrie (29)","BGI";"30 - Kinder- und Jugendpsychiatrie","BGII";"307 - stationsäquivalente Behandlung in der Kinder- und Jugendpsychiatrie (30)","BGII";"31 - Psychosomatik","BGI";"","Leer"},2,0)</f>
        <v>Leer</v>
      </c>
      <c r="M2014" s="445">
        <f t="shared" si="241"/>
        <v>0</v>
      </c>
      <c r="N2014" s="445">
        <f t="shared" si="242"/>
        <v>0</v>
      </c>
      <c r="O2014" s="445">
        <f t="shared" si="245"/>
        <v>0</v>
      </c>
      <c r="P2014" s="445">
        <f t="shared" si="246"/>
        <v>0</v>
      </c>
      <c r="Q2014" s="445">
        <f t="shared" si="247"/>
        <v>0</v>
      </c>
      <c r="R2014" s="415" t="str">
        <f t="shared" si="248"/>
        <v>Leer</v>
      </c>
      <c r="S2014" s="445">
        <f>IF('Angaben KH-Standort'!D$29='A4'!D2014,IF('Angaben KH-Standort'!E$29="Ja",1,0),0)</f>
        <v>0</v>
      </c>
      <c r="T2014" s="445">
        <f>IF('Angaben KH-Standort'!D$30='A4'!D2014,IF('Angaben KH-Standort'!E$30="Ja",1,0),0)</f>
        <v>0</v>
      </c>
      <c r="U2014" s="445">
        <f>IF('Angaben KH-Standort'!D$31='A4'!D2014,IF('Angaben KH-Standort'!E$31="Ja",1,0),0)</f>
        <v>0</v>
      </c>
    </row>
    <row r="2015" spans="2:21" ht="15" customHeight="1" x14ac:dyDescent="0.3">
      <c r="B2015" s="70" t="str">
        <f t="shared" si="243"/>
        <v>!!!</v>
      </c>
      <c r="C2015" s="265" t="str">
        <f>IF(ISERROR(IF(LEN(E2015)&gt;0,VLOOKUP(TEXT($E2015,0),'Angaben Stationen'!$E$14:$J$213,5,0),"")),"?",IF(LEN(E2015)&gt;0,VLOOKUP(TEXT($E2015,0),'Angaben Stationen'!$E$14:$J$213,5,0),""))</f>
        <v/>
      </c>
      <c r="D2015" s="232" t="str">
        <f>IF(ISERROR(IF(LEN(E2015)&gt;0,VLOOKUP(TEXT($E2015,0),'Angaben Stationen'!$E$14:$J$213,6,0),"")),"STATION IST NICHT VORHANDEN",IF(LEN(E2015)&gt;0,VLOOKUP(TEXT($E2015,0),'Angaben Stationen'!$E$14:$J$213,6,0),""))</f>
        <v/>
      </c>
      <c r="E2015" s="287"/>
      <c r="F2015" s="234"/>
      <c r="G2015" s="234"/>
      <c r="H2015" s="263"/>
      <c r="I2015" s="169"/>
      <c r="K2015" s="445" t="str">
        <f t="shared" si="244"/>
        <v>Leer</v>
      </c>
      <c r="L2015" s="445" t="str">
        <f>VLOOKUP($D2015,{"29 - Psychiatrie (Erwachsene)","BGI";"297 - stationsäquivalente Behandlung in der Erwachsenenpsychiatrie (29)","BGI";"30 - Kinder- und Jugendpsychiatrie","BGII";"307 - stationsäquivalente Behandlung in der Kinder- und Jugendpsychiatrie (30)","BGII";"31 - Psychosomatik","BGI";"","Leer"},2,0)</f>
        <v>Leer</v>
      </c>
      <c r="M2015" s="445">
        <f t="shared" si="241"/>
        <v>0</v>
      </c>
      <c r="N2015" s="445">
        <f t="shared" si="242"/>
        <v>0</v>
      </c>
      <c r="O2015" s="445">
        <f t="shared" si="245"/>
        <v>0</v>
      </c>
      <c r="P2015" s="445">
        <f t="shared" si="246"/>
        <v>0</v>
      </c>
      <c r="Q2015" s="445">
        <f t="shared" si="247"/>
        <v>0</v>
      </c>
      <c r="R2015" s="415" t="str">
        <f t="shared" si="248"/>
        <v>Leer</v>
      </c>
      <c r="S2015" s="445">
        <f>IF('Angaben KH-Standort'!D$29='A4'!D2015,IF('Angaben KH-Standort'!E$29="Ja",1,0),0)</f>
        <v>0</v>
      </c>
      <c r="T2015" s="445">
        <f>IF('Angaben KH-Standort'!D$30='A4'!D2015,IF('Angaben KH-Standort'!E$30="Ja",1,0),0)</f>
        <v>0</v>
      </c>
      <c r="U2015" s="445">
        <f>IF('Angaben KH-Standort'!D$31='A4'!D2015,IF('Angaben KH-Standort'!E$31="Ja",1,0),0)</f>
        <v>0</v>
      </c>
    </row>
    <row r="2016" spans="2:21" ht="15" customHeight="1" x14ac:dyDescent="0.3">
      <c r="B2016" s="70" t="str">
        <f t="shared" si="243"/>
        <v>!!!</v>
      </c>
      <c r="C2016" s="265" t="str">
        <f>IF(ISERROR(IF(LEN(E2016)&gt;0,VLOOKUP(TEXT($E2016,0),'Angaben Stationen'!$E$14:$J$213,5,0),"")),"?",IF(LEN(E2016)&gt;0,VLOOKUP(TEXT($E2016,0),'Angaben Stationen'!$E$14:$J$213,5,0),""))</f>
        <v/>
      </c>
      <c r="D2016" s="232" t="str">
        <f>IF(ISERROR(IF(LEN(E2016)&gt;0,VLOOKUP(TEXT($E2016,0),'Angaben Stationen'!$E$14:$J$213,6,0),"")),"STATION IST NICHT VORHANDEN",IF(LEN(E2016)&gt;0,VLOOKUP(TEXT($E2016,0),'Angaben Stationen'!$E$14:$J$213,6,0),""))</f>
        <v/>
      </c>
      <c r="E2016" s="287"/>
      <c r="F2016" s="234"/>
      <c r="G2016" s="234"/>
      <c r="H2016" s="263"/>
      <c r="I2016" s="169"/>
      <c r="K2016" s="445" t="str">
        <f t="shared" si="244"/>
        <v>Leer</v>
      </c>
      <c r="L2016" s="445" t="str">
        <f>VLOOKUP($D2016,{"29 - Psychiatrie (Erwachsene)","BGI";"297 - stationsäquivalente Behandlung in der Erwachsenenpsychiatrie (29)","BGI";"30 - Kinder- und Jugendpsychiatrie","BGII";"307 - stationsäquivalente Behandlung in der Kinder- und Jugendpsychiatrie (30)","BGII";"31 - Psychosomatik","BGI";"","Leer"},2,0)</f>
        <v>Leer</v>
      </c>
      <c r="M2016" s="445">
        <f t="shared" si="241"/>
        <v>0</v>
      </c>
      <c r="N2016" s="445">
        <f t="shared" si="242"/>
        <v>0</v>
      </c>
      <c r="O2016" s="445">
        <f t="shared" si="245"/>
        <v>0</v>
      </c>
      <c r="P2016" s="445">
        <f t="shared" si="246"/>
        <v>0</v>
      </c>
      <c r="Q2016" s="445">
        <f t="shared" si="247"/>
        <v>0</v>
      </c>
      <c r="R2016" s="415" t="str">
        <f t="shared" si="248"/>
        <v>Leer</v>
      </c>
      <c r="S2016" s="445">
        <f>IF('Angaben KH-Standort'!D$29='A4'!D2016,IF('Angaben KH-Standort'!E$29="Ja",1,0),0)</f>
        <v>0</v>
      </c>
      <c r="T2016" s="445">
        <f>IF('Angaben KH-Standort'!D$30='A4'!D2016,IF('Angaben KH-Standort'!E$30="Ja",1,0),0)</f>
        <v>0</v>
      </c>
      <c r="U2016" s="445">
        <f>IF('Angaben KH-Standort'!D$31='A4'!D2016,IF('Angaben KH-Standort'!E$31="Ja",1,0),0)</f>
        <v>0</v>
      </c>
    </row>
    <row r="2017" spans="2:21" ht="15" customHeight="1" x14ac:dyDescent="0.3">
      <c r="B2017" s="70" t="str">
        <f t="shared" si="243"/>
        <v>!!!</v>
      </c>
      <c r="C2017" s="265" t="str">
        <f>IF(ISERROR(IF(LEN(E2017)&gt;0,VLOOKUP(TEXT($E2017,0),'Angaben Stationen'!$E$14:$J$213,5,0),"")),"?",IF(LEN(E2017)&gt;0,VLOOKUP(TEXT($E2017,0),'Angaben Stationen'!$E$14:$J$213,5,0),""))</f>
        <v/>
      </c>
      <c r="D2017" s="232" t="str">
        <f>IF(ISERROR(IF(LEN(E2017)&gt;0,VLOOKUP(TEXT($E2017,0),'Angaben Stationen'!$E$14:$J$213,6,0),"")),"STATION IST NICHT VORHANDEN",IF(LEN(E2017)&gt;0,VLOOKUP(TEXT($E2017,0),'Angaben Stationen'!$E$14:$J$213,6,0),""))</f>
        <v/>
      </c>
      <c r="E2017" s="287"/>
      <c r="F2017" s="234"/>
      <c r="G2017" s="234"/>
      <c r="H2017" s="263"/>
      <c r="I2017" s="169"/>
      <c r="K2017" s="445" t="str">
        <f t="shared" si="244"/>
        <v>Leer</v>
      </c>
      <c r="L2017" s="445" t="str">
        <f>VLOOKUP($D2017,{"29 - Psychiatrie (Erwachsene)","BGI";"297 - stationsäquivalente Behandlung in der Erwachsenenpsychiatrie (29)","BGI";"30 - Kinder- und Jugendpsychiatrie","BGII";"307 - stationsäquivalente Behandlung in der Kinder- und Jugendpsychiatrie (30)","BGII";"31 - Psychosomatik","BGI";"","Leer"},2,0)</f>
        <v>Leer</v>
      </c>
      <c r="M2017" s="445">
        <f t="shared" si="241"/>
        <v>0</v>
      </c>
      <c r="N2017" s="445">
        <f t="shared" si="242"/>
        <v>0</v>
      </c>
      <c r="O2017" s="445">
        <f t="shared" si="245"/>
        <v>0</v>
      </c>
      <c r="P2017" s="445">
        <f t="shared" si="246"/>
        <v>0</v>
      </c>
      <c r="Q2017" s="445">
        <f t="shared" si="247"/>
        <v>0</v>
      </c>
      <c r="R2017" s="415" t="str">
        <f t="shared" si="248"/>
        <v>Leer</v>
      </c>
      <c r="S2017" s="445">
        <f>IF('Angaben KH-Standort'!D$29='A4'!D2017,IF('Angaben KH-Standort'!E$29="Ja",1,0),0)</f>
        <v>0</v>
      </c>
      <c r="T2017" s="445">
        <f>IF('Angaben KH-Standort'!D$30='A4'!D2017,IF('Angaben KH-Standort'!E$30="Ja",1,0),0)</f>
        <v>0</v>
      </c>
      <c r="U2017" s="445">
        <f>IF('Angaben KH-Standort'!D$31='A4'!D2017,IF('Angaben KH-Standort'!E$31="Ja",1,0),0)</f>
        <v>0</v>
      </c>
    </row>
    <row r="2018" spans="2:21" ht="15" customHeight="1" x14ac:dyDescent="0.3">
      <c r="B2018" s="70" t="str">
        <f t="shared" si="243"/>
        <v>!!!</v>
      </c>
      <c r="C2018" s="265" t="str">
        <f>IF(ISERROR(IF(LEN(E2018)&gt;0,VLOOKUP(TEXT($E2018,0),'Angaben Stationen'!$E$14:$J$213,5,0),"")),"?",IF(LEN(E2018)&gt;0,VLOOKUP(TEXT($E2018,0),'Angaben Stationen'!$E$14:$J$213,5,0),""))</f>
        <v/>
      </c>
      <c r="D2018" s="232" t="str">
        <f>IF(ISERROR(IF(LEN(E2018)&gt;0,VLOOKUP(TEXT($E2018,0),'Angaben Stationen'!$E$14:$J$213,6,0),"")),"STATION IST NICHT VORHANDEN",IF(LEN(E2018)&gt;0,VLOOKUP(TEXT($E2018,0),'Angaben Stationen'!$E$14:$J$213,6,0),""))</f>
        <v/>
      </c>
      <c r="E2018" s="287"/>
      <c r="F2018" s="234"/>
      <c r="G2018" s="234"/>
      <c r="H2018" s="263"/>
      <c r="I2018" s="169"/>
      <c r="K2018" s="445" t="str">
        <f t="shared" si="244"/>
        <v>Leer</v>
      </c>
      <c r="L2018" s="445" t="str">
        <f>VLOOKUP($D2018,{"29 - Psychiatrie (Erwachsene)","BGI";"297 - stationsäquivalente Behandlung in der Erwachsenenpsychiatrie (29)","BGI";"30 - Kinder- und Jugendpsychiatrie","BGII";"307 - stationsäquivalente Behandlung in der Kinder- und Jugendpsychiatrie (30)","BGII";"31 - Psychosomatik","BGI";"","Leer"},2,0)</f>
        <v>Leer</v>
      </c>
      <c r="M2018" s="445">
        <f t="shared" ref="M2018:M2081" si="249">IF(LEN(B2018)&gt;0,0,1)</f>
        <v>0</v>
      </c>
      <c r="N2018" s="445">
        <f t="shared" ref="N2018:N2081" si="250">IF(E2018&lt;&gt;"",1,0)</f>
        <v>0</v>
      </c>
      <c r="O2018" s="445">
        <f t="shared" si="245"/>
        <v>0</v>
      </c>
      <c r="P2018" s="445">
        <f t="shared" si="246"/>
        <v>0</v>
      </c>
      <c r="Q2018" s="445">
        <f t="shared" si="247"/>
        <v>0</v>
      </c>
      <c r="R2018" s="415" t="str">
        <f t="shared" si="248"/>
        <v>Leer</v>
      </c>
      <c r="S2018" s="445">
        <f>IF('Angaben KH-Standort'!D$29='A4'!D2018,IF('Angaben KH-Standort'!E$29="Ja",1,0),0)</f>
        <v>0</v>
      </c>
      <c r="T2018" s="445">
        <f>IF('Angaben KH-Standort'!D$30='A4'!D2018,IF('Angaben KH-Standort'!E$30="Ja",1,0),0)</f>
        <v>0</v>
      </c>
      <c r="U2018" s="445">
        <f>IF('Angaben KH-Standort'!D$31='A4'!D2018,IF('Angaben KH-Standort'!E$31="Ja",1,0),0)</f>
        <v>0</v>
      </c>
    </row>
    <row r="2019" spans="2:21" ht="15" customHeight="1" x14ac:dyDescent="0.3">
      <c r="B2019" s="70" t="str">
        <f t="shared" ref="B2019:B2082" si="251">IF(SUM(N2019:Q2019)&lt;4,"!!!","")</f>
        <v>!!!</v>
      </c>
      <c r="C2019" s="265" t="str">
        <f>IF(ISERROR(IF(LEN(E2019)&gt;0,VLOOKUP(TEXT($E2019,0),'Angaben Stationen'!$E$14:$J$213,5,0),"")),"?",IF(LEN(E2019)&gt;0,VLOOKUP(TEXT($E2019,0),'Angaben Stationen'!$E$14:$J$213,5,0),""))</f>
        <v/>
      </c>
      <c r="D2019" s="232" t="str">
        <f>IF(ISERROR(IF(LEN(E2019)&gt;0,VLOOKUP(TEXT($E2019,0),'Angaben Stationen'!$E$14:$J$213,6,0),"")),"STATION IST NICHT VORHANDEN",IF(LEN(E2019)&gt;0,VLOOKUP(TEXT($E2019,0),'Angaben Stationen'!$E$14:$J$213,6,0),""))</f>
        <v/>
      </c>
      <c r="E2019" s="287"/>
      <c r="F2019" s="234"/>
      <c r="G2019" s="234"/>
      <c r="H2019" s="263"/>
      <c r="I2019" s="169"/>
      <c r="K2019" s="445" t="str">
        <f t="shared" ref="K2019:K2082" si="252">IF($E2019&lt;&gt;"","Monat","Leer")</f>
        <v>Leer</v>
      </c>
      <c r="L2019" s="445" t="str">
        <f>VLOOKUP($D2019,{"29 - Psychiatrie (Erwachsene)","BGI";"297 - stationsäquivalente Behandlung in der Erwachsenenpsychiatrie (29)","BGI";"30 - Kinder- und Jugendpsychiatrie","BGII";"307 - stationsäquivalente Behandlung in der Kinder- und Jugendpsychiatrie (30)","BGII";"31 - Psychosomatik","BGI";"","Leer"},2,0)</f>
        <v>Leer</v>
      </c>
      <c r="M2019" s="445">
        <f t="shared" si="249"/>
        <v>0</v>
      </c>
      <c r="N2019" s="445">
        <f t="shared" si="250"/>
        <v>0</v>
      </c>
      <c r="O2019" s="445">
        <f t="shared" ref="O2019:O2082" si="253">IF(VALUE($F2019)&gt;0,1,0)</f>
        <v>0</v>
      </c>
      <c r="P2019" s="445">
        <f t="shared" ref="P2019:P2082" si="254">IF(LEN($G2019)&gt;0,1,0)</f>
        <v>0</v>
      </c>
      <c r="Q2019" s="445">
        <f t="shared" ref="Q2019:Q2082" si="255">IF(LEN($H2019)&gt;0,1,0)</f>
        <v>0</v>
      </c>
      <c r="R2019" s="415" t="str">
        <f t="shared" ref="R2019:R2082" si="256">IF(D2019&lt;&gt;"",IF(SUM(S2019:U2019)&gt;0,"Ja","Nein"),"Leer")</f>
        <v>Leer</v>
      </c>
      <c r="S2019" s="445">
        <f>IF('Angaben KH-Standort'!D$29='A4'!D2019,IF('Angaben KH-Standort'!E$29="Ja",1,0),0)</f>
        <v>0</v>
      </c>
      <c r="T2019" s="445">
        <f>IF('Angaben KH-Standort'!D$30='A4'!D2019,IF('Angaben KH-Standort'!E$30="Ja",1,0),0)</f>
        <v>0</v>
      </c>
      <c r="U2019" s="445">
        <f>IF('Angaben KH-Standort'!D$31='A4'!D2019,IF('Angaben KH-Standort'!E$31="Ja",1,0),0)</f>
        <v>0</v>
      </c>
    </row>
    <row r="2020" spans="2:21" ht="15" customHeight="1" x14ac:dyDescent="0.3">
      <c r="B2020" s="70" t="str">
        <f t="shared" si="251"/>
        <v>!!!</v>
      </c>
      <c r="C2020" s="265" t="str">
        <f>IF(ISERROR(IF(LEN(E2020)&gt;0,VLOOKUP(TEXT($E2020,0),'Angaben Stationen'!$E$14:$J$213,5,0),"")),"?",IF(LEN(E2020)&gt;0,VLOOKUP(TEXT($E2020,0),'Angaben Stationen'!$E$14:$J$213,5,0),""))</f>
        <v/>
      </c>
      <c r="D2020" s="232" t="str">
        <f>IF(ISERROR(IF(LEN(E2020)&gt;0,VLOOKUP(TEXT($E2020,0),'Angaben Stationen'!$E$14:$J$213,6,0),"")),"STATION IST NICHT VORHANDEN",IF(LEN(E2020)&gt;0,VLOOKUP(TEXT($E2020,0),'Angaben Stationen'!$E$14:$J$213,6,0),""))</f>
        <v/>
      </c>
      <c r="E2020" s="287"/>
      <c r="F2020" s="234"/>
      <c r="G2020" s="234"/>
      <c r="H2020" s="263"/>
      <c r="I2020" s="169"/>
      <c r="K2020" s="445" t="str">
        <f t="shared" si="252"/>
        <v>Leer</v>
      </c>
      <c r="L2020" s="445" t="str">
        <f>VLOOKUP($D2020,{"29 - Psychiatrie (Erwachsene)","BGI";"297 - stationsäquivalente Behandlung in der Erwachsenenpsychiatrie (29)","BGI";"30 - Kinder- und Jugendpsychiatrie","BGII";"307 - stationsäquivalente Behandlung in der Kinder- und Jugendpsychiatrie (30)","BGII";"31 - Psychosomatik","BGI";"","Leer"},2,0)</f>
        <v>Leer</v>
      </c>
      <c r="M2020" s="445">
        <f t="shared" si="249"/>
        <v>0</v>
      </c>
      <c r="N2020" s="445">
        <f t="shared" si="250"/>
        <v>0</v>
      </c>
      <c r="O2020" s="445">
        <f t="shared" si="253"/>
        <v>0</v>
      </c>
      <c r="P2020" s="445">
        <f t="shared" si="254"/>
        <v>0</v>
      </c>
      <c r="Q2020" s="445">
        <f t="shared" si="255"/>
        <v>0</v>
      </c>
      <c r="R2020" s="415" t="str">
        <f t="shared" si="256"/>
        <v>Leer</v>
      </c>
      <c r="S2020" s="445">
        <f>IF('Angaben KH-Standort'!D$29='A4'!D2020,IF('Angaben KH-Standort'!E$29="Ja",1,0),0)</f>
        <v>0</v>
      </c>
      <c r="T2020" s="445">
        <f>IF('Angaben KH-Standort'!D$30='A4'!D2020,IF('Angaben KH-Standort'!E$30="Ja",1,0),0)</f>
        <v>0</v>
      </c>
      <c r="U2020" s="445">
        <f>IF('Angaben KH-Standort'!D$31='A4'!D2020,IF('Angaben KH-Standort'!E$31="Ja",1,0),0)</f>
        <v>0</v>
      </c>
    </row>
    <row r="2021" spans="2:21" ht="15" customHeight="1" x14ac:dyDescent="0.3">
      <c r="B2021" s="70" t="str">
        <f t="shared" si="251"/>
        <v>!!!</v>
      </c>
      <c r="C2021" s="265" t="str">
        <f>IF(ISERROR(IF(LEN(E2021)&gt;0,VLOOKUP(TEXT($E2021,0),'Angaben Stationen'!$E$14:$J$213,5,0),"")),"?",IF(LEN(E2021)&gt;0,VLOOKUP(TEXT($E2021,0),'Angaben Stationen'!$E$14:$J$213,5,0),""))</f>
        <v/>
      </c>
      <c r="D2021" s="232" t="str">
        <f>IF(ISERROR(IF(LEN(E2021)&gt;0,VLOOKUP(TEXT($E2021,0),'Angaben Stationen'!$E$14:$J$213,6,0),"")),"STATION IST NICHT VORHANDEN",IF(LEN(E2021)&gt;0,VLOOKUP(TEXT($E2021,0),'Angaben Stationen'!$E$14:$J$213,6,0),""))</f>
        <v/>
      </c>
      <c r="E2021" s="287"/>
      <c r="F2021" s="234"/>
      <c r="G2021" s="234"/>
      <c r="H2021" s="263"/>
      <c r="I2021" s="169"/>
      <c r="K2021" s="445" t="str">
        <f t="shared" si="252"/>
        <v>Leer</v>
      </c>
      <c r="L2021" s="445" t="str">
        <f>VLOOKUP($D2021,{"29 - Psychiatrie (Erwachsene)","BGI";"297 - stationsäquivalente Behandlung in der Erwachsenenpsychiatrie (29)","BGI";"30 - Kinder- und Jugendpsychiatrie","BGII";"307 - stationsäquivalente Behandlung in der Kinder- und Jugendpsychiatrie (30)","BGII";"31 - Psychosomatik","BGI";"","Leer"},2,0)</f>
        <v>Leer</v>
      </c>
      <c r="M2021" s="445">
        <f t="shared" si="249"/>
        <v>0</v>
      </c>
      <c r="N2021" s="445">
        <f t="shared" si="250"/>
        <v>0</v>
      </c>
      <c r="O2021" s="445">
        <f t="shared" si="253"/>
        <v>0</v>
      </c>
      <c r="P2021" s="445">
        <f t="shared" si="254"/>
        <v>0</v>
      </c>
      <c r="Q2021" s="445">
        <f t="shared" si="255"/>
        <v>0</v>
      </c>
      <c r="R2021" s="415" t="str">
        <f t="shared" si="256"/>
        <v>Leer</v>
      </c>
      <c r="S2021" s="445">
        <f>IF('Angaben KH-Standort'!D$29='A4'!D2021,IF('Angaben KH-Standort'!E$29="Ja",1,0),0)</f>
        <v>0</v>
      </c>
      <c r="T2021" s="445">
        <f>IF('Angaben KH-Standort'!D$30='A4'!D2021,IF('Angaben KH-Standort'!E$30="Ja",1,0),0)</f>
        <v>0</v>
      </c>
      <c r="U2021" s="445">
        <f>IF('Angaben KH-Standort'!D$31='A4'!D2021,IF('Angaben KH-Standort'!E$31="Ja",1,0),0)</f>
        <v>0</v>
      </c>
    </row>
    <row r="2022" spans="2:21" ht="15" customHeight="1" x14ac:dyDescent="0.3">
      <c r="B2022" s="70" t="str">
        <f t="shared" si="251"/>
        <v>!!!</v>
      </c>
      <c r="C2022" s="265" t="str">
        <f>IF(ISERROR(IF(LEN(E2022)&gt;0,VLOOKUP(TEXT($E2022,0),'Angaben Stationen'!$E$14:$J$213,5,0),"")),"?",IF(LEN(E2022)&gt;0,VLOOKUP(TEXT($E2022,0),'Angaben Stationen'!$E$14:$J$213,5,0),""))</f>
        <v/>
      </c>
      <c r="D2022" s="232" t="str">
        <f>IF(ISERROR(IF(LEN(E2022)&gt;0,VLOOKUP(TEXT($E2022,0),'Angaben Stationen'!$E$14:$J$213,6,0),"")),"STATION IST NICHT VORHANDEN",IF(LEN(E2022)&gt;0,VLOOKUP(TEXT($E2022,0),'Angaben Stationen'!$E$14:$J$213,6,0),""))</f>
        <v/>
      </c>
      <c r="E2022" s="287"/>
      <c r="F2022" s="234"/>
      <c r="G2022" s="234"/>
      <c r="H2022" s="263"/>
      <c r="I2022" s="169"/>
      <c r="K2022" s="445" t="str">
        <f t="shared" si="252"/>
        <v>Leer</v>
      </c>
      <c r="L2022" s="445" t="str">
        <f>VLOOKUP($D2022,{"29 - Psychiatrie (Erwachsene)","BGI";"297 - stationsäquivalente Behandlung in der Erwachsenenpsychiatrie (29)","BGI";"30 - Kinder- und Jugendpsychiatrie","BGII";"307 - stationsäquivalente Behandlung in der Kinder- und Jugendpsychiatrie (30)","BGII";"31 - Psychosomatik","BGI";"","Leer"},2,0)</f>
        <v>Leer</v>
      </c>
      <c r="M2022" s="445">
        <f t="shared" si="249"/>
        <v>0</v>
      </c>
      <c r="N2022" s="445">
        <f t="shared" si="250"/>
        <v>0</v>
      </c>
      <c r="O2022" s="445">
        <f t="shared" si="253"/>
        <v>0</v>
      </c>
      <c r="P2022" s="445">
        <f t="shared" si="254"/>
        <v>0</v>
      </c>
      <c r="Q2022" s="445">
        <f t="shared" si="255"/>
        <v>0</v>
      </c>
      <c r="R2022" s="415" t="str">
        <f t="shared" si="256"/>
        <v>Leer</v>
      </c>
      <c r="S2022" s="445">
        <f>IF('Angaben KH-Standort'!D$29='A4'!D2022,IF('Angaben KH-Standort'!E$29="Ja",1,0),0)</f>
        <v>0</v>
      </c>
      <c r="T2022" s="445">
        <f>IF('Angaben KH-Standort'!D$30='A4'!D2022,IF('Angaben KH-Standort'!E$30="Ja",1,0),0)</f>
        <v>0</v>
      </c>
      <c r="U2022" s="445">
        <f>IF('Angaben KH-Standort'!D$31='A4'!D2022,IF('Angaben KH-Standort'!E$31="Ja",1,0),0)</f>
        <v>0</v>
      </c>
    </row>
    <row r="2023" spans="2:21" ht="15" customHeight="1" x14ac:dyDescent="0.3">
      <c r="B2023" s="70" t="str">
        <f t="shared" si="251"/>
        <v>!!!</v>
      </c>
      <c r="C2023" s="265" t="str">
        <f>IF(ISERROR(IF(LEN(E2023)&gt;0,VLOOKUP(TEXT($E2023,0),'Angaben Stationen'!$E$14:$J$213,5,0),"")),"?",IF(LEN(E2023)&gt;0,VLOOKUP(TEXT($E2023,0),'Angaben Stationen'!$E$14:$J$213,5,0),""))</f>
        <v/>
      </c>
      <c r="D2023" s="232" t="str">
        <f>IF(ISERROR(IF(LEN(E2023)&gt;0,VLOOKUP(TEXT($E2023,0),'Angaben Stationen'!$E$14:$J$213,6,0),"")),"STATION IST NICHT VORHANDEN",IF(LEN(E2023)&gt;0,VLOOKUP(TEXT($E2023,0),'Angaben Stationen'!$E$14:$J$213,6,0),""))</f>
        <v/>
      </c>
      <c r="E2023" s="287"/>
      <c r="F2023" s="234"/>
      <c r="G2023" s="234"/>
      <c r="H2023" s="263"/>
      <c r="I2023" s="169"/>
      <c r="K2023" s="445" t="str">
        <f t="shared" si="252"/>
        <v>Leer</v>
      </c>
      <c r="L2023" s="445" t="str">
        <f>VLOOKUP($D2023,{"29 - Psychiatrie (Erwachsene)","BGI";"297 - stationsäquivalente Behandlung in der Erwachsenenpsychiatrie (29)","BGI";"30 - Kinder- und Jugendpsychiatrie","BGII";"307 - stationsäquivalente Behandlung in der Kinder- und Jugendpsychiatrie (30)","BGII";"31 - Psychosomatik","BGI";"","Leer"},2,0)</f>
        <v>Leer</v>
      </c>
      <c r="M2023" s="445">
        <f t="shared" si="249"/>
        <v>0</v>
      </c>
      <c r="N2023" s="445">
        <f t="shared" si="250"/>
        <v>0</v>
      </c>
      <c r="O2023" s="445">
        <f t="shared" si="253"/>
        <v>0</v>
      </c>
      <c r="P2023" s="445">
        <f t="shared" si="254"/>
        <v>0</v>
      </c>
      <c r="Q2023" s="445">
        <f t="shared" si="255"/>
        <v>0</v>
      </c>
      <c r="R2023" s="415" t="str">
        <f t="shared" si="256"/>
        <v>Leer</v>
      </c>
      <c r="S2023" s="445">
        <f>IF('Angaben KH-Standort'!D$29='A4'!D2023,IF('Angaben KH-Standort'!E$29="Ja",1,0),0)</f>
        <v>0</v>
      </c>
      <c r="T2023" s="445">
        <f>IF('Angaben KH-Standort'!D$30='A4'!D2023,IF('Angaben KH-Standort'!E$30="Ja",1,0),0)</f>
        <v>0</v>
      </c>
      <c r="U2023" s="445">
        <f>IF('Angaben KH-Standort'!D$31='A4'!D2023,IF('Angaben KH-Standort'!E$31="Ja",1,0),0)</f>
        <v>0</v>
      </c>
    </row>
    <row r="2024" spans="2:21" ht="15" customHeight="1" x14ac:dyDescent="0.3">
      <c r="B2024" s="70" t="str">
        <f t="shared" si="251"/>
        <v>!!!</v>
      </c>
      <c r="C2024" s="265" t="str">
        <f>IF(ISERROR(IF(LEN(E2024)&gt;0,VLOOKUP(TEXT($E2024,0),'Angaben Stationen'!$E$14:$J$213,5,0),"")),"?",IF(LEN(E2024)&gt;0,VLOOKUP(TEXT($E2024,0),'Angaben Stationen'!$E$14:$J$213,5,0),""))</f>
        <v/>
      </c>
      <c r="D2024" s="232" t="str">
        <f>IF(ISERROR(IF(LEN(E2024)&gt;0,VLOOKUP(TEXT($E2024,0),'Angaben Stationen'!$E$14:$J$213,6,0),"")),"STATION IST NICHT VORHANDEN",IF(LEN(E2024)&gt;0,VLOOKUP(TEXT($E2024,0),'Angaben Stationen'!$E$14:$J$213,6,0),""))</f>
        <v/>
      </c>
      <c r="E2024" s="287"/>
      <c r="F2024" s="234"/>
      <c r="G2024" s="234"/>
      <c r="H2024" s="263"/>
      <c r="I2024" s="169"/>
      <c r="K2024" s="445" t="str">
        <f t="shared" si="252"/>
        <v>Leer</v>
      </c>
      <c r="L2024" s="445" t="str">
        <f>VLOOKUP($D2024,{"29 - Psychiatrie (Erwachsene)","BGI";"297 - stationsäquivalente Behandlung in der Erwachsenenpsychiatrie (29)","BGI";"30 - Kinder- und Jugendpsychiatrie","BGII";"307 - stationsäquivalente Behandlung in der Kinder- und Jugendpsychiatrie (30)","BGII";"31 - Psychosomatik","BGI";"","Leer"},2,0)</f>
        <v>Leer</v>
      </c>
      <c r="M2024" s="445">
        <f t="shared" si="249"/>
        <v>0</v>
      </c>
      <c r="N2024" s="445">
        <f t="shared" si="250"/>
        <v>0</v>
      </c>
      <c r="O2024" s="445">
        <f t="shared" si="253"/>
        <v>0</v>
      </c>
      <c r="P2024" s="445">
        <f t="shared" si="254"/>
        <v>0</v>
      </c>
      <c r="Q2024" s="445">
        <f t="shared" si="255"/>
        <v>0</v>
      </c>
      <c r="R2024" s="415" t="str">
        <f t="shared" si="256"/>
        <v>Leer</v>
      </c>
      <c r="S2024" s="445">
        <f>IF('Angaben KH-Standort'!D$29='A4'!D2024,IF('Angaben KH-Standort'!E$29="Ja",1,0),0)</f>
        <v>0</v>
      </c>
      <c r="T2024" s="445">
        <f>IF('Angaben KH-Standort'!D$30='A4'!D2024,IF('Angaben KH-Standort'!E$30="Ja",1,0),0)</f>
        <v>0</v>
      </c>
      <c r="U2024" s="445">
        <f>IF('Angaben KH-Standort'!D$31='A4'!D2024,IF('Angaben KH-Standort'!E$31="Ja",1,0),0)</f>
        <v>0</v>
      </c>
    </row>
    <row r="2025" spans="2:21" ht="15" customHeight="1" x14ac:dyDescent="0.3">
      <c r="B2025" s="70" t="str">
        <f t="shared" si="251"/>
        <v>!!!</v>
      </c>
      <c r="C2025" s="265" t="str">
        <f>IF(ISERROR(IF(LEN(E2025)&gt;0,VLOOKUP(TEXT($E2025,0),'Angaben Stationen'!$E$14:$J$213,5,0),"")),"?",IF(LEN(E2025)&gt;0,VLOOKUP(TEXT($E2025,0),'Angaben Stationen'!$E$14:$J$213,5,0),""))</f>
        <v/>
      </c>
      <c r="D2025" s="232" t="str">
        <f>IF(ISERROR(IF(LEN(E2025)&gt;0,VLOOKUP(TEXT($E2025,0),'Angaben Stationen'!$E$14:$J$213,6,0),"")),"STATION IST NICHT VORHANDEN",IF(LEN(E2025)&gt;0,VLOOKUP(TEXT($E2025,0),'Angaben Stationen'!$E$14:$J$213,6,0),""))</f>
        <v/>
      </c>
      <c r="E2025" s="287"/>
      <c r="F2025" s="234"/>
      <c r="G2025" s="234"/>
      <c r="H2025" s="263"/>
      <c r="I2025" s="169"/>
      <c r="K2025" s="445" t="str">
        <f t="shared" si="252"/>
        <v>Leer</v>
      </c>
      <c r="L2025" s="445" t="str">
        <f>VLOOKUP($D2025,{"29 - Psychiatrie (Erwachsene)","BGI";"297 - stationsäquivalente Behandlung in der Erwachsenenpsychiatrie (29)","BGI";"30 - Kinder- und Jugendpsychiatrie","BGII";"307 - stationsäquivalente Behandlung in der Kinder- und Jugendpsychiatrie (30)","BGII";"31 - Psychosomatik","BGI";"","Leer"},2,0)</f>
        <v>Leer</v>
      </c>
      <c r="M2025" s="445">
        <f t="shared" si="249"/>
        <v>0</v>
      </c>
      <c r="N2025" s="445">
        <f t="shared" si="250"/>
        <v>0</v>
      </c>
      <c r="O2025" s="445">
        <f t="shared" si="253"/>
        <v>0</v>
      </c>
      <c r="P2025" s="445">
        <f t="shared" si="254"/>
        <v>0</v>
      </c>
      <c r="Q2025" s="445">
        <f t="shared" si="255"/>
        <v>0</v>
      </c>
      <c r="R2025" s="415" t="str">
        <f t="shared" si="256"/>
        <v>Leer</v>
      </c>
      <c r="S2025" s="445">
        <f>IF('Angaben KH-Standort'!D$29='A4'!D2025,IF('Angaben KH-Standort'!E$29="Ja",1,0),0)</f>
        <v>0</v>
      </c>
      <c r="T2025" s="445">
        <f>IF('Angaben KH-Standort'!D$30='A4'!D2025,IF('Angaben KH-Standort'!E$30="Ja",1,0),0)</f>
        <v>0</v>
      </c>
      <c r="U2025" s="445">
        <f>IF('Angaben KH-Standort'!D$31='A4'!D2025,IF('Angaben KH-Standort'!E$31="Ja",1,0),0)</f>
        <v>0</v>
      </c>
    </row>
    <row r="2026" spans="2:21" ht="15" customHeight="1" x14ac:dyDescent="0.3">
      <c r="B2026" s="70" t="str">
        <f t="shared" si="251"/>
        <v>!!!</v>
      </c>
      <c r="C2026" s="265" t="str">
        <f>IF(ISERROR(IF(LEN(E2026)&gt;0,VLOOKUP(TEXT($E2026,0),'Angaben Stationen'!$E$14:$J$213,5,0),"")),"?",IF(LEN(E2026)&gt;0,VLOOKUP(TEXT($E2026,0),'Angaben Stationen'!$E$14:$J$213,5,0),""))</f>
        <v/>
      </c>
      <c r="D2026" s="232" t="str">
        <f>IF(ISERROR(IF(LEN(E2026)&gt;0,VLOOKUP(TEXT($E2026,0),'Angaben Stationen'!$E$14:$J$213,6,0),"")),"STATION IST NICHT VORHANDEN",IF(LEN(E2026)&gt;0,VLOOKUP(TEXT($E2026,0),'Angaben Stationen'!$E$14:$J$213,6,0),""))</f>
        <v/>
      </c>
      <c r="E2026" s="287"/>
      <c r="F2026" s="234"/>
      <c r="G2026" s="234"/>
      <c r="H2026" s="263"/>
      <c r="I2026" s="169"/>
      <c r="K2026" s="445" t="str">
        <f t="shared" si="252"/>
        <v>Leer</v>
      </c>
      <c r="L2026" s="445" t="str">
        <f>VLOOKUP($D2026,{"29 - Psychiatrie (Erwachsene)","BGI";"297 - stationsäquivalente Behandlung in der Erwachsenenpsychiatrie (29)","BGI";"30 - Kinder- und Jugendpsychiatrie","BGII";"307 - stationsäquivalente Behandlung in der Kinder- und Jugendpsychiatrie (30)","BGII";"31 - Psychosomatik","BGI";"","Leer"},2,0)</f>
        <v>Leer</v>
      </c>
      <c r="M2026" s="445">
        <f t="shared" si="249"/>
        <v>0</v>
      </c>
      <c r="N2026" s="445">
        <f t="shared" si="250"/>
        <v>0</v>
      </c>
      <c r="O2026" s="445">
        <f t="shared" si="253"/>
        <v>0</v>
      </c>
      <c r="P2026" s="445">
        <f t="shared" si="254"/>
        <v>0</v>
      </c>
      <c r="Q2026" s="445">
        <f t="shared" si="255"/>
        <v>0</v>
      </c>
      <c r="R2026" s="415" t="str">
        <f t="shared" si="256"/>
        <v>Leer</v>
      </c>
      <c r="S2026" s="445">
        <f>IF('Angaben KH-Standort'!D$29='A4'!D2026,IF('Angaben KH-Standort'!E$29="Ja",1,0),0)</f>
        <v>0</v>
      </c>
      <c r="T2026" s="445">
        <f>IF('Angaben KH-Standort'!D$30='A4'!D2026,IF('Angaben KH-Standort'!E$30="Ja",1,0),0)</f>
        <v>0</v>
      </c>
      <c r="U2026" s="445">
        <f>IF('Angaben KH-Standort'!D$31='A4'!D2026,IF('Angaben KH-Standort'!E$31="Ja",1,0),0)</f>
        <v>0</v>
      </c>
    </row>
    <row r="2027" spans="2:21" ht="15" customHeight="1" x14ac:dyDescent="0.3">
      <c r="B2027" s="70" t="str">
        <f t="shared" si="251"/>
        <v>!!!</v>
      </c>
      <c r="C2027" s="265" t="str">
        <f>IF(ISERROR(IF(LEN(E2027)&gt;0,VLOOKUP(TEXT($E2027,0),'Angaben Stationen'!$E$14:$J$213,5,0),"")),"?",IF(LEN(E2027)&gt;0,VLOOKUP(TEXT($E2027,0),'Angaben Stationen'!$E$14:$J$213,5,0),""))</f>
        <v/>
      </c>
      <c r="D2027" s="232" t="str">
        <f>IF(ISERROR(IF(LEN(E2027)&gt;0,VLOOKUP(TEXT($E2027,0),'Angaben Stationen'!$E$14:$J$213,6,0),"")),"STATION IST NICHT VORHANDEN",IF(LEN(E2027)&gt;0,VLOOKUP(TEXT($E2027,0),'Angaben Stationen'!$E$14:$J$213,6,0),""))</f>
        <v/>
      </c>
      <c r="E2027" s="287"/>
      <c r="F2027" s="234"/>
      <c r="G2027" s="234"/>
      <c r="H2027" s="263"/>
      <c r="I2027" s="169"/>
      <c r="K2027" s="445" t="str">
        <f t="shared" si="252"/>
        <v>Leer</v>
      </c>
      <c r="L2027" s="445" t="str">
        <f>VLOOKUP($D2027,{"29 - Psychiatrie (Erwachsene)","BGI";"297 - stationsäquivalente Behandlung in der Erwachsenenpsychiatrie (29)","BGI";"30 - Kinder- und Jugendpsychiatrie","BGII";"307 - stationsäquivalente Behandlung in der Kinder- und Jugendpsychiatrie (30)","BGII";"31 - Psychosomatik","BGI";"","Leer"},2,0)</f>
        <v>Leer</v>
      </c>
      <c r="M2027" s="445">
        <f t="shared" si="249"/>
        <v>0</v>
      </c>
      <c r="N2027" s="445">
        <f t="shared" si="250"/>
        <v>0</v>
      </c>
      <c r="O2027" s="445">
        <f t="shared" si="253"/>
        <v>0</v>
      </c>
      <c r="P2027" s="445">
        <f t="shared" si="254"/>
        <v>0</v>
      </c>
      <c r="Q2027" s="445">
        <f t="shared" si="255"/>
        <v>0</v>
      </c>
      <c r="R2027" s="415" t="str">
        <f t="shared" si="256"/>
        <v>Leer</v>
      </c>
      <c r="S2027" s="445">
        <f>IF('Angaben KH-Standort'!D$29='A4'!D2027,IF('Angaben KH-Standort'!E$29="Ja",1,0),0)</f>
        <v>0</v>
      </c>
      <c r="T2027" s="445">
        <f>IF('Angaben KH-Standort'!D$30='A4'!D2027,IF('Angaben KH-Standort'!E$30="Ja",1,0),0)</f>
        <v>0</v>
      </c>
      <c r="U2027" s="445">
        <f>IF('Angaben KH-Standort'!D$31='A4'!D2027,IF('Angaben KH-Standort'!E$31="Ja",1,0),0)</f>
        <v>0</v>
      </c>
    </row>
    <row r="2028" spans="2:21" ht="15" customHeight="1" x14ac:dyDescent="0.3">
      <c r="B2028" s="70" t="str">
        <f t="shared" si="251"/>
        <v>!!!</v>
      </c>
      <c r="C2028" s="265" t="str">
        <f>IF(ISERROR(IF(LEN(E2028)&gt;0,VLOOKUP(TEXT($E2028,0),'Angaben Stationen'!$E$14:$J$213,5,0),"")),"?",IF(LEN(E2028)&gt;0,VLOOKUP(TEXT($E2028,0),'Angaben Stationen'!$E$14:$J$213,5,0),""))</f>
        <v/>
      </c>
      <c r="D2028" s="232" t="str">
        <f>IF(ISERROR(IF(LEN(E2028)&gt;0,VLOOKUP(TEXT($E2028,0),'Angaben Stationen'!$E$14:$J$213,6,0),"")),"STATION IST NICHT VORHANDEN",IF(LEN(E2028)&gt;0,VLOOKUP(TEXT($E2028,0),'Angaben Stationen'!$E$14:$J$213,6,0),""))</f>
        <v/>
      </c>
      <c r="E2028" s="287"/>
      <c r="F2028" s="234"/>
      <c r="G2028" s="234"/>
      <c r="H2028" s="263"/>
      <c r="I2028" s="169"/>
      <c r="K2028" s="445" t="str">
        <f t="shared" si="252"/>
        <v>Leer</v>
      </c>
      <c r="L2028" s="445" t="str">
        <f>VLOOKUP($D2028,{"29 - Psychiatrie (Erwachsene)","BGI";"297 - stationsäquivalente Behandlung in der Erwachsenenpsychiatrie (29)","BGI";"30 - Kinder- und Jugendpsychiatrie","BGII";"307 - stationsäquivalente Behandlung in der Kinder- und Jugendpsychiatrie (30)","BGII";"31 - Psychosomatik","BGI";"","Leer"},2,0)</f>
        <v>Leer</v>
      </c>
      <c r="M2028" s="445">
        <f t="shared" si="249"/>
        <v>0</v>
      </c>
      <c r="N2028" s="445">
        <f t="shared" si="250"/>
        <v>0</v>
      </c>
      <c r="O2028" s="445">
        <f t="shared" si="253"/>
        <v>0</v>
      </c>
      <c r="P2028" s="445">
        <f t="shared" si="254"/>
        <v>0</v>
      </c>
      <c r="Q2028" s="445">
        <f t="shared" si="255"/>
        <v>0</v>
      </c>
      <c r="R2028" s="415" t="str">
        <f t="shared" si="256"/>
        <v>Leer</v>
      </c>
      <c r="S2028" s="445">
        <f>IF('Angaben KH-Standort'!D$29='A4'!D2028,IF('Angaben KH-Standort'!E$29="Ja",1,0),0)</f>
        <v>0</v>
      </c>
      <c r="T2028" s="445">
        <f>IF('Angaben KH-Standort'!D$30='A4'!D2028,IF('Angaben KH-Standort'!E$30="Ja",1,0),0)</f>
        <v>0</v>
      </c>
      <c r="U2028" s="445">
        <f>IF('Angaben KH-Standort'!D$31='A4'!D2028,IF('Angaben KH-Standort'!E$31="Ja",1,0),0)</f>
        <v>0</v>
      </c>
    </row>
    <row r="2029" spans="2:21" ht="15" customHeight="1" x14ac:dyDescent="0.3">
      <c r="B2029" s="70" t="str">
        <f t="shared" si="251"/>
        <v>!!!</v>
      </c>
      <c r="C2029" s="265" t="str">
        <f>IF(ISERROR(IF(LEN(E2029)&gt;0,VLOOKUP(TEXT($E2029,0),'Angaben Stationen'!$E$14:$J$213,5,0),"")),"?",IF(LEN(E2029)&gt;0,VLOOKUP(TEXT($E2029,0),'Angaben Stationen'!$E$14:$J$213,5,0),""))</f>
        <v/>
      </c>
      <c r="D2029" s="232" t="str">
        <f>IF(ISERROR(IF(LEN(E2029)&gt;0,VLOOKUP(TEXT($E2029,0),'Angaben Stationen'!$E$14:$J$213,6,0),"")),"STATION IST NICHT VORHANDEN",IF(LEN(E2029)&gt;0,VLOOKUP(TEXT($E2029,0),'Angaben Stationen'!$E$14:$J$213,6,0),""))</f>
        <v/>
      </c>
      <c r="E2029" s="287"/>
      <c r="F2029" s="234"/>
      <c r="G2029" s="234"/>
      <c r="H2029" s="263"/>
      <c r="I2029" s="169"/>
      <c r="K2029" s="445" t="str">
        <f t="shared" si="252"/>
        <v>Leer</v>
      </c>
      <c r="L2029" s="445" t="str">
        <f>VLOOKUP($D2029,{"29 - Psychiatrie (Erwachsene)","BGI";"297 - stationsäquivalente Behandlung in der Erwachsenenpsychiatrie (29)","BGI";"30 - Kinder- und Jugendpsychiatrie","BGII";"307 - stationsäquivalente Behandlung in der Kinder- und Jugendpsychiatrie (30)","BGII";"31 - Psychosomatik","BGI";"","Leer"},2,0)</f>
        <v>Leer</v>
      </c>
      <c r="M2029" s="445">
        <f t="shared" si="249"/>
        <v>0</v>
      </c>
      <c r="N2029" s="445">
        <f t="shared" si="250"/>
        <v>0</v>
      </c>
      <c r="O2029" s="445">
        <f t="shared" si="253"/>
        <v>0</v>
      </c>
      <c r="P2029" s="445">
        <f t="shared" si="254"/>
        <v>0</v>
      </c>
      <c r="Q2029" s="445">
        <f t="shared" si="255"/>
        <v>0</v>
      </c>
      <c r="R2029" s="415" t="str">
        <f t="shared" si="256"/>
        <v>Leer</v>
      </c>
      <c r="S2029" s="445">
        <f>IF('Angaben KH-Standort'!D$29='A4'!D2029,IF('Angaben KH-Standort'!E$29="Ja",1,0),0)</f>
        <v>0</v>
      </c>
      <c r="T2029" s="445">
        <f>IF('Angaben KH-Standort'!D$30='A4'!D2029,IF('Angaben KH-Standort'!E$30="Ja",1,0),0)</f>
        <v>0</v>
      </c>
      <c r="U2029" s="445">
        <f>IF('Angaben KH-Standort'!D$31='A4'!D2029,IF('Angaben KH-Standort'!E$31="Ja",1,0),0)</f>
        <v>0</v>
      </c>
    </row>
    <row r="2030" spans="2:21" ht="15" customHeight="1" x14ac:dyDescent="0.3">
      <c r="B2030" s="70" t="str">
        <f t="shared" si="251"/>
        <v>!!!</v>
      </c>
      <c r="C2030" s="265" t="str">
        <f>IF(ISERROR(IF(LEN(E2030)&gt;0,VLOOKUP(TEXT($E2030,0),'Angaben Stationen'!$E$14:$J$213,5,0),"")),"?",IF(LEN(E2030)&gt;0,VLOOKUP(TEXT($E2030,0),'Angaben Stationen'!$E$14:$J$213,5,0),""))</f>
        <v/>
      </c>
      <c r="D2030" s="232" t="str">
        <f>IF(ISERROR(IF(LEN(E2030)&gt;0,VLOOKUP(TEXT($E2030,0),'Angaben Stationen'!$E$14:$J$213,6,0),"")),"STATION IST NICHT VORHANDEN",IF(LEN(E2030)&gt;0,VLOOKUP(TEXT($E2030,0),'Angaben Stationen'!$E$14:$J$213,6,0),""))</f>
        <v/>
      </c>
      <c r="E2030" s="287"/>
      <c r="F2030" s="234"/>
      <c r="G2030" s="234"/>
      <c r="H2030" s="263"/>
      <c r="I2030" s="169"/>
      <c r="K2030" s="445" t="str">
        <f t="shared" si="252"/>
        <v>Leer</v>
      </c>
      <c r="L2030" s="445" t="str">
        <f>VLOOKUP($D2030,{"29 - Psychiatrie (Erwachsene)","BGI";"297 - stationsäquivalente Behandlung in der Erwachsenenpsychiatrie (29)","BGI";"30 - Kinder- und Jugendpsychiatrie","BGII";"307 - stationsäquivalente Behandlung in der Kinder- und Jugendpsychiatrie (30)","BGII";"31 - Psychosomatik","BGI";"","Leer"},2,0)</f>
        <v>Leer</v>
      </c>
      <c r="M2030" s="445">
        <f t="shared" si="249"/>
        <v>0</v>
      </c>
      <c r="N2030" s="445">
        <f t="shared" si="250"/>
        <v>0</v>
      </c>
      <c r="O2030" s="445">
        <f t="shared" si="253"/>
        <v>0</v>
      </c>
      <c r="P2030" s="445">
        <f t="shared" si="254"/>
        <v>0</v>
      </c>
      <c r="Q2030" s="445">
        <f t="shared" si="255"/>
        <v>0</v>
      </c>
      <c r="R2030" s="415" t="str">
        <f t="shared" si="256"/>
        <v>Leer</v>
      </c>
      <c r="S2030" s="445">
        <f>IF('Angaben KH-Standort'!D$29='A4'!D2030,IF('Angaben KH-Standort'!E$29="Ja",1,0),0)</f>
        <v>0</v>
      </c>
      <c r="T2030" s="445">
        <f>IF('Angaben KH-Standort'!D$30='A4'!D2030,IF('Angaben KH-Standort'!E$30="Ja",1,0),0)</f>
        <v>0</v>
      </c>
      <c r="U2030" s="445">
        <f>IF('Angaben KH-Standort'!D$31='A4'!D2030,IF('Angaben KH-Standort'!E$31="Ja",1,0),0)</f>
        <v>0</v>
      </c>
    </row>
    <row r="2031" spans="2:21" ht="15" customHeight="1" x14ac:dyDescent="0.3">
      <c r="B2031" s="70" t="str">
        <f t="shared" si="251"/>
        <v>!!!</v>
      </c>
      <c r="C2031" s="265" t="str">
        <f>IF(ISERROR(IF(LEN(E2031)&gt;0,VLOOKUP(TEXT($E2031,0),'Angaben Stationen'!$E$14:$J$213,5,0),"")),"?",IF(LEN(E2031)&gt;0,VLOOKUP(TEXT($E2031,0),'Angaben Stationen'!$E$14:$J$213,5,0),""))</f>
        <v/>
      </c>
      <c r="D2031" s="232" t="str">
        <f>IF(ISERROR(IF(LEN(E2031)&gt;0,VLOOKUP(TEXT($E2031,0),'Angaben Stationen'!$E$14:$J$213,6,0),"")),"STATION IST NICHT VORHANDEN",IF(LEN(E2031)&gt;0,VLOOKUP(TEXT($E2031,0),'Angaben Stationen'!$E$14:$J$213,6,0),""))</f>
        <v/>
      </c>
      <c r="E2031" s="287"/>
      <c r="F2031" s="234"/>
      <c r="G2031" s="234"/>
      <c r="H2031" s="263"/>
      <c r="I2031" s="169"/>
      <c r="K2031" s="445" t="str">
        <f t="shared" si="252"/>
        <v>Leer</v>
      </c>
      <c r="L2031" s="445" t="str">
        <f>VLOOKUP($D2031,{"29 - Psychiatrie (Erwachsene)","BGI";"297 - stationsäquivalente Behandlung in der Erwachsenenpsychiatrie (29)","BGI";"30 - Kinder- und Jugendpsychiatrie","BGII";"307 - stationsäquivalente Behandlung in der Kinder- und Jugendpsychiatrie (30)","BGII";"31 - Psychosomatik","BGI";"","Leer"},2,0)</f>
        <v>Leer</v>
      </c>
      <c r="M2031" s="445">
        <f t="shared" si="249"/>
        <v>0</v>
      </c>
      <c r="N2031" s="445">
        <f t="shared" si="250"/>
        <v>0</v>
      </c>
      <c r="O2031" s="445">
        <f t="shared" si="253"/>
        <v>0</v>
      </c>
      <c r="P2031" s="445">
        <f t="shared" si="254"/>
        <v>0</v>
      </c>
      <c r="Q2031" s="445">
        <f t="shared" si="255"/>
        <v>0</v>
      </c>
      <c r="R2031" s="415" t="str">
        <f t="shared" si="256"/>
        <v>Leer</v>
      </c>
      <c r="S2031" s="445">
        <f>IF('Angaben KH-Standort'!D$29='A4'!D2031,IF('Angaben KH-Standort'!E$29="Ja",1,0),0)</f>
        <v>0</v>
      </c>
      <c r="T2031" s="445">
        <f>IF('Angaben KH-Standort'!D$30='A4'!D2031,IF('Angaben KH-Standort'!E$30="Ja",1,0),0)</f>
        <v>0</v>
      </c>
      <c r="U2031" s="445">
        <f>IF('Angaben KH-Standort'!D$31='A4'!D2031,IF('Angaben KH-Standort'!E$31="Ja",1,0),0)</f>
        <v>0</v>
      </c>
    </row>
    <row r="2032" spans="2:21" ht="15" customHeight="1" x14ac:dyDescent="0.3">
      <c r="B2032" s="70" t="str">
        <f t="shared" si="251"/>
        <v>!!!</v>
      </c>
      <c r="C2032" s="265" t="str">
        <f>IF(ISERROR(IF(LEN(E2032)&gt;0,VLOOKUP(TEXT($E2032,0),'Angaben Stationen'!$E$14:$J$213,5,0),"")),"?",IF(LEN(E2032)&gt;0,VLOOKUP(TEXT($E2032,0),'Angaben Stationen'!$E$14:$J$213,5,0),""))</f>
        <v/>
      </c>
      <c r="D2032" s="232" t="str">
        <f>IF(ISERROR(IF(LEN(E2032)&gt;0,VLOOKUP(TEXT($E2032,0),'Angaben Stationen'!$E$14:$J$213,6,0),"")),"STATION IST NICHT VORHANDEN",IF(LEN(E2032)&gt;0,VLOOKUP(TEXT($E2032,0),'Angaben Stationen'!$E$14:$J$213,6,0),""))</f>
        <v/>
      </c>
      <c r="E2032" s="287"/>
      <c r="F2032" s="234"/>
      <c r="G2032" s="234"/>
      <c r="H2032" s="263"/>
      <c r="I2032" s="169"/>
      <c r="K2032" s="445" t="str">
        <f t="shared" si="252"/>
        <v>Leer</v>
      </c>
      <c r="L2032" s="445" t="str">
        <f>VLOOKUP($D2032,{"29 - Psychiatrie (Erwachsene)","BGI";"297 - stationsäquivalente Behandlung in der Erwachsenenpsychiatrie (29)","BGI";"30 - Kinder- und Jugendpsychiatrie","BGII";"307 - stationsäquivalente Behandlung in der Kinder- und Jugendpsychiatrie (30)","BGII";"31 - Psychosomatik","BGI";"","Leer"},2,0)</f>
        <v>Leer</v>
      </c>
      <c r="M2032" s="445">
        <f t="shared" si="249"/>
        <v>0</v>
      </c>
      <c r="N2032" s="445">
        <f t="shared" si="250"/>
        <v>0</v>
      </c>
      <c r="O2032" s="445">
        <f t="shared" si="253"/>
        <v>0</v>
      </c>
      <c r="P2032" s="445">
        <f t="shared" si="254"/>
        <v>0</v>
      </c>
      <c r="Q2032" s="445">
        <f t="shared" si="255"/>
        <v>0</v>
      </c>
      <c r="R2032" s="415" t="str">
        <f t="shared" si="256"/>
        <v>Leer</v>
      </c>
      <c r="S2032" s="445">
        <f>IF('Angaben KH-Standort'!D$29='A4'!D2032,IF('Angaben KH-Standort'!E$29="Ja",1,0),0)</f>
        <v>0</v>
      </c>
      <c r="T2032" s="445">
        <f>IF('Angaben KH-Standort'!D$30='A4'!D2032,IF('Angaben KH-Standort'!E$30="Ja",1,0),0)</f>
        <v>0</v>
      </c>
      <c r="U2032" s="445">
        <f>IF('Angaben KH-Standort'!D$31='A4'!D2032,IF('Angaben KH-Standort'!E$31="Ja",1,0),0)</f>
        <v>0</v>
      </c>
    </row>
    <row r="2033" spans="2:21" ht="15" customHeight="1" x14ac:dyDescent="0.3">
      <c r="B2033" s="70" t="str">
        <f t="shared" si="251"/>
        <v>!!!</v>
      </c>
      <c r="C2033" s="265" t="str">
        <f>IF(ISERROR(IF(LEN(E2033)&gt;0,VLOOKUP(TEXT($E2033,0),'Angaben Stationen'!$E$14:$J$213,5,0),"")),"?",IF(LEN(E2033)&gt;0,VLOOKUP(TEXT($E2033,0),'Angaben Stationen'!$E$14:$J$213,5,0),""))</f>
        <v/>
      </c>
      <c r="D2033" s="232" t="str">
        <f>IF(ISERROR(IF(LEN(E2033)&gt;0,VLOOKUP(TEXT($E2033,0),'Angaben Stationen'!$E$14:$J$213,6,0),"")),"STATION IST NICHT VORHANDEN",IF(LEN(E2033)&gt;0,VLOOKUP(TEXT($E2033,0),'Angaben Stationen'!$E$14:$J$213,6,0),""))</f>
        <v/>
      </c>
      <c r="E2033" s="287"/>
      <c r="F2033" s="234"/>
      <c r="G2033" s="234"/>
      <c r="H2033" s="263"/>
      <c r="I2033" s="169"/>
      <c r="K2033" s="445" t="str">
        <f t="shared" si="252"/>
        <v>Leer</v>
      </c>
      <c r="L2033" s="445" t="str">
        <f>VLOOKUP($D2033,{"29 - Psychiatrie (Erwachsene)","BGI";"297 - stationsäquivalente Behandlung in der Erwachsenenpsychiatrie (29)","BGI";"30 - Kinder- und Jugendpsychiatrie","BGII";"307 - stationsäquivalente Behandlung in der Kinder- und Jugendpsychiatrie (30)","BGII";"31 - Psychosomatik","BGI";"","Leer"},2,0)</f>
        <v>Leer</v>
      </c>
      <c r="M2033" s="445">
        <f t="shared" si="249"/>
        <v>0</v>
      </c>
      <c r="N2033" s="445">
        <f t="shared" si="250"/>
        <v>0</v>
      </c>
      <c r="O2033" s="445">
        <f t="shared" si="253"/>
        <v>0</v>
      </c>
      <c r="P2033" s="445">
        <f t="shared" si="254"/>
        <v>0</v>
      </c>
      <c r="Q2033" s="445">
        <f t="shared" si="255"/>
        <v>0</v>
      </c>
      <c r="R2033" s="415" t="str">
        <f t="shared" si="256"/>
        <v>Leer</v>
      </c>
      <c r="S2033" s="445">
        <f>IF('Angaben KH-Standort'!D$29='A4'!D2033,IF('Angaben KH-Standort'!E$29="Ja",1,0),0)</f>
        <v>0</v>
      </c>
      <c r="T2033" s="445">
        <f>IF('Angaben KH-Standort'!D$30='A4'!D2033,IF('Angaben KH-Standort'!E$30="Ja",1,0),0)</f>
        <v>0</v>
      </c>
      <c r="U2033" s="445">
        <f>IF('Angaben KH-Standort'!D$31='A4'!D2033,IF('Angaben KH-Standort'!E$31="Ja",1,0),0)</f>
        <v>0</v>
      </c>
    </row>
    <row r="2034" spans="2:21" ht="15" customHeight="1" x14ac:dyDescent="0.3">
      <c r="B2034" s="70" t="str">
        <f t="shared" si="251"/>
        <v>!!!</v>
      </c>
      <c r="C2034" s="265" t="str">
        <f>IF(ISERROR(IF(LEN(E2034)&gt;0,VLOOKUP(TEXT($E2034,0),'Angaben Stationen'!$E$14:$J$213,5,0),"")),"?",IF(LEN(E2034)&gt;0,VLOOKUP(TEXT($E2034,0),'Angaben Stationen'!$E$14:$J$213,5,0),""))</f>
        <v/>
      </c>
      <c r="D2034" s="232" t="str">
        <f>IF(ISERROR(IF(LEN(E2034)&gt;0,VLOOKUP(TEXT($E2034,0),'Angaben Stationen'!$E$14:$J$213,6,0),"")),"STATION IST NICHT VORHANDEN",IF(LEN(E2034)&gt;0,VLOOKUP(TEXT($E2034,0),'Angaben Stationen'!$E$14:$J$213,6,0),""))</f>
        <v/>
      </c>
      <c r="E2034" s="287"/>
      <c r="F2034" s="234"/>
      <c r="G2034" s="234"/>
      <c r="H2034" s="263"/>
      <c r="I2034" s="169"/>
      <c r="K2034" s="445" t="str">
        <f t="shared" si="252"/>
        <v>Leer</v>
      </c>
      <c r="L2034" s="445" t="str">
        <f>VLOOKUP($D2034,{"29 - Psychiatrie (Erwachsene)","BGI";"297 - stationsäquivalente Behandlung in der Erwachsenenpsychiatrie (29)","BGI";"30 - Kinder- und Jugendpsychiatrie","BGII";"307 - stationsäquivalente Behandlung in der Kinder- und Jugendpsychiatrie (30)","BGII";"31 - Psychosomatik","BGI";"","Leer"},2,0)</f>
        <v>Leer</v>
      </c>
      <c r="M2034" s="445">
        <f t="shared" si="249"/>
        <v>0</v>
      </c>
      <c r="N2034" s="445">
        <f t="shared" si="250"/>
        <v>0</v>
      </c>
      <c r="O2034" s="445">
        <f t="shared" si="253"/>
        <v>0</v>
      </c>
      <c r="P2034" s="445">
        <f t="shared" si="254"/>
        <v>0</v>
      </c>
      <c r="Q2034" s="445">
        <f t="shared" si="255"/>
        <v>0</v>
      </c>
      <c r="R2034" s="415" t="str">
        <f t="shared" si="256"/>
        <v>Leer</v>
      </c>
      <c r="S2034" s="445">
        <f>IF('Angaben KH-Standort'!D$29='A4'!D2034,IF('Angaben KH-Standort'!E$29="Ja",1,0),0)</f>
        <v>0</v>
      </c>
      <c r="T2034" s="445">
        <f>IF('Angaben KH-Standort'!D$30='A4'!D2034,IF('Angaben KH-Standort'!E$30="Ja",1,0),0)</f>
        <v>0</v>
      </c>
      <c r="U2034" s="445">
        <f>IF('Angaben KH-Standort'!D$31='A4'!D2034,IF('Angaben KH-Standort'!E$31="Ja",1,0),0)</f>
        <v>0</v>
      </c>
    </row>
    <row r="2035" spans="2:21" ht="15" customHeight="1" x14ac:dyDescent="0.3">
      <c r="B2035" s="70" t="str">
        <f t="shared" si="251"/>
        <v>!!!</v>
      </c>
      <c r="C2035" s="265" t="str">
        <f>IF(ISERROR(IF(LEN(E2035)&gt;0,VLOOKUP(TEXT($E2035,0),'Angaben Stationen'!$E$14:$J$213,5,0),"")),"?",IF(LEN(E2035)&gt;0,VLOOKUP(TEXT($E2035,0),'Angaben Stationen'!$E$14:$J$213,5,0),""))</f>
        <v/>
      </c>
      <c r="D2035" s="232" t="str">
        <f>IF(ISERROR(IF(LEN(E2035)&gt;0,VLOOKUP(TEXT($E2035,0),'Angaben Stationen'!$E$14:$J$213,6,0),"")),"STATION IST NICHT VORHANDEN",IF(LEN(E2035)&gt;0,VLOOKUP(TEXT($E2035,0),'Angaben Stationen'!$E$14:$J$213,6,0),""))</f>
        <v/>
      </c>
      <c r="E2035" s="287"/>
      <c r="F2035" s="234"/>
      <c r="G2035" s="234"/>
      <c r="H2035" s="263"/>
      <c r="I2035" s="169"/>
      <c r="K2035" s="445" t="str">
        <f t="shared" si="252"/>
        <v>Leer</v>
      </c>
      <c r="L2035" s="445" t="str">
        <f>VLOOKUP($D2035,{"29 - Psychiatrie (Erwachsene)","BGI";"297 - stationsäquivalente Behandlung in der Erwachsenenpsychiatrie (29)","BGI";"30 - Kinder- und Jugendpsychiatrie","BGII";"307 - stationsäquivalente Behandlung in der Kinder- und Jugendpsychiatrie (30)","BGII";"31 - Psychosomatik","BGI";"","Leer"},2,0)</f>
        <v>Leer</v>
      </c>
      <c r="M2035" s="445">
        <f t="shared" si="249"/>
        <v>0</v>
      </c>
      <c r="N2035" s="445">
        <f t="shared" si="250"/>
        <v>0</v>
      </c>
      <c r="O2035" s="445">
        <f t="shared" si="253"/>
        <v>0</v>
      </c>
      <c r="P2035" s="445">
        <f t="shared" si="254"/>
        <v>0</v>
      </c>
      <c r="Q2035" s="445">
        <f t="shared" si="255"/>
        <v>0</v>
      </c>
      <c r="R2035" s="415" t="str">
        <f t="shared" si="256"/>
        <v>Leer</v>
      </c>
      <c r="S2035" s="445">
        <f>IF('Angaben KH-Standort'!D$29='A4'!D2035,IF('Angaben KH-Standort'!E$29="Ja",1,0),0)</f>
        <v>0</v>
      </c>
      <c r="T2035" s="445">
        <f>IF('Angaben KH-Standort'!D$30='A4'!D2035,IF('Angaben KH-Standort'!E$30="Ja",1,0),0)</f>
        <v>0</v>
      </c>
      <c r="U2035" s="445">
        <f>IF('Angaben KH-Standort'!D$31='A4'!D2035,IF('Angaben KH-Standort'!E$31="Ja",1,0),0)</f>
        <v>0</v>
      </c>
    </row>
    <row r="2036" spans="2:21" ht="15" customHeight="1" x14ac:dyDescent="0.3">
      <c r="B2036" s="70" t="str">
        <f t="shared" si="251"/>
        <v>!!!</v>
      </c>
      <c r="C2036" s="265" t="str">
        <f>IF(ISERROR(IF(LEN(E2036)&gt;0,VLOOKUP(TEXT($E2036,0),'Angaben Stationen'!$E$14:$J$213,5,0),"")),"?",IF(LEN(E2036)&gt;0,VLOOKUP(TEXT($E2036,0),'Angaben Stationen'!$E$14:$J$213,5,0),""))</f>
        <v/>
      </c>
      <c r="D2036" s="232" t="str">
        <f>IF(ISERROR(IF(LEN(E2036)&gt;0,VLOOKUP(TEXT($E2036,0),'Angaben Stationen'!$E$14:$J$213,6,0),"")),"STATION IST NICHT VORHANDEN",IF(LEN(E2036)&gt;0,VLOOKUP(TEXT($E2036,0),'Angaben Stationen'!$E$14:$J$213,6,0),""))</f>
        <v/>
      </c>
      <c r="E2036" s="287"/>
      <c r="F2036" s="234"/>
      <c r="G2036" s="234"/>
      <c r="H2036" s="263"/>
      <c r="I2036" s="169"/>
      <c r="K2036" s="445" t="str">
        <f t="shared" si="252"/>
        <v>Leer</v>
      </c>
      <c r="L2036" s="445" t="str">
        <f>VLOOKUP($D2036,{"29 - Psychiatrie (Erwachsene)","BGI";"297 - stationsäquivalente Behandlung in der Erwachsenenpsychiatrie (29)","BGI";"30 - Kinder- und Jugendpsychiatrie","BGII";"307 - stationsäquivalente Behandlung in der Kinder- und Jugendpsychiatrie (30)","BGII";"31 - Psychosomatik","BGI";"","Leer"},2,0)</f>
        <v>Leer</v>
      </c>
      <c r="M2036" s="445">
        <f t="shared" si="249"/>
        <v>0</v>
      </c>
      <c r="N2036" s="445">
        <f t="shared" si="250"/>
        <v>0</v>
      </c>
      <c r="O2036" s="445">
        <f t="shared" si="253"/>
        <v>0</v>
      </c>
      <c r="P2036" s="445">
        <f t="shared" si="254"/>
        <v>0</v>
      </c>
      <c r="Q2036" s="445">
        <f t="shared" si="255"/>
        <v>0</v>
      </c>
      <c r="R2036" s="415" t="str">
        <f t="shared" si="256"/>
        <v>Leer</v>
      </c>
      <c r="S2036" s="445">
        <f>IF('Angaben KH-Standort'!D$29='A4'!D2036,IF('Angaben KH-Standort'!E$29="Ja",1,0),0)</f>
        <v>0</v>
      </c>
      <c r="T2036" s="445">
        <f>IF('Angaben KH-Standort'!D$30='A4'!D2036,IF('Angaben KH-Standort'!E$30="Ja",1,0),0)</f>
        <v>0</v>
      </c>
      <c r="U2036" s="445">
        <f>IF('Angaben KH-Standort'!D$31='A4'!D2036,IF('Angaben KH-Standort'!E$31="Ja",1,0),0)</f>
        <v>0</v>
      </c>
    </row>
    <row r="2037" spans="2:21" ht="15" customHeight="1" x14ac:dyDescent="0.3">
      <c r="B2037" s="70" t="str">
        <f t="shared" si="251"/>
        <v>!!!</v>
      </c>
      <c r="C2037" s="265" t="str">
        <f>IF(ISERROR(IF(LEN(E2037)&gt;0,VLOOKUP(TEXT($E2037,0),'Angaben Stationen'!$E$14:$J$213,5,0),"")),"?",IF(LEN(E2037)&gt;0,VLOOKUP(TEXT($E2037,0),'Angaben Stationen'!$E$14:$J$213,5,0),""))</f>
        <v/>
      </c>
      <c r="D2037" s="232" t="str">
        <f>IF(ISERROR(IF(LEN(E2037)&gt;0,VLOOKUP(TEXT($E2037,0),'Angaben Stationen'!$E$14:$J$213,6,0),"")),"STATION IST NICHT VORHANDEN",IF(LEN(E2037)&gt;0,VLOOKUP(TEXT($E2037,0),'Angaben Stationen'!$E$14:$J$213,6,0),""))</f>
        <v/>
      </c>
      <c r="E2037" s="287"/>
      <c r="F2037" s="234"/>
      <c r="G2037" s="234"/>
      <c r="H2037" s="263"/>
      <c r="I2037" s="169"/>
      <c r="K2037" s="445" t="str">
        <f t="shared" si="252"/>
        <v>Leer</v>
      </c>
      <c r="L2037" s="445" t="str">
        <f>VLOOKUP($D2037,{"29 - Psychiatrie (Erwachsene)","BGI";"297 - stationsäquivalente Behandlung in der Erwachsenenpsychiatrie (29)","BGI";"30 - Kinder- und Jugendpsychiatrie","BGII";"307 - stationsäquivalente Behandlung in der Kinder- und Jugendpsychiatrie (30)","BGII";"31 - Psychosomatik","BGI";"","Leer"},2,0)</f>
        <v>Leer</v>
      </c>
      <c r="M2037" s="445">
        <f t="shared" si="249"/>
        <v>0</v>
      </c>
      <c r="N2037" s="445">
        <f t="shared" si="250"/>
        <v>0</v>
      </c>
      <c r="O2037" s="445">
        <f t="shared" si="253"/>
        <v>0</v>
      </c>
      <c r="P2037" s="445">
        <f t="shared" si="254"/>
        <v>0</v>
      </c>
      <c r="Q2037" s="445">
        <f t="shared" si="255"/>
        <v>0</v>
      </c>
      <c r="R2037" s="415" t="str">
        <f t="shared" si="256"/>
        <v>Leer</v>
      </c>
      <c r="S2037" s="445">
        <f>IF('Angaben KH-Standort'!D$29='A4'!D2037,IF('Angaben KH-Standort'!E$29="Ja",1,0),0)</f>
        <v>0</v>
      </c>
      <c r="T2037" s="445">
        <f>IF('Angaben KH-Standort'!D$30='A4'!D2037,IF('Angaben KH-Standort'!E$30="Ja",1,0),0)</f>
        <v>0</v>
      </c>
      <c r="U2037" s="445">
        <f>IF('Angaben KH-Standort'!D$31='A4'!D2037,IF('Angaben KH-Standort'!E$31="Ja",1,0),0)</f>
        <v>0</v>
      </c>
    </row>
    <row r="2038" spans="2:21" ht="15" customHeight="1" x14ac:dyDescent="0.3">
      <c r="B2038" s="70" t="str">
        <f t="shared" si="251"/>
        <v>!!!</v>
      </c>
      <c r="C2038" s="265" t="str">
        <f>IF(ISERROR(IF(LEN(E2038)&gt;0,VLOOKUP(TEXT($E2038,0),'Angaben Stationen'!$E$14:$J$213,5,0),"")),"?",IF(LEN(E2038)&gt;0,VLOOKUP(TEXT($E2038,0),'Angaben Stationen'!$E$14:$J$213,5,0),""))</f>
        <v/>
      </c>
      <c r="D2038" s="232" t="str">
        <f>IF(ISERROR(IF(LEN(E2038)&gt;0,VLOOKUP(TEXT($E2038,0),'Angaben Stationen'!$E$14:$J$213,6,0),"")),"STATION IST NICHT VORHANDEN",IF(LEN(E2038)&gt;0,VLOOKUP(TEXT($E2038,0),'Angaben Stationen'!$E$14:$J$213,6,0),""))</f>
        <v/>
      </c>
      <c r="E2038" s="287"/>
      <c r="F2038" s="234"/>
      <c r="G2038" s="234"/>
      <c r="H2038" s="263"/>
      <c r="I2038" s="169"/>
      <c r="K2038" s="445" t="str">
        <f t="shared" si="252"/>
        <v>Leer</v>
      </c>
      <c r="L2038" s="445" t="str">
        <f>VLOOKUP($D2038,{"29 - Psychiatrie (Erwachsene)","BGI";"297 - stationsäquivalente Behandlung in der Erwachsenenpsychiatrie (29)","BGI";"30 - Kinder- und Jugendpsychiatrie","BGII";"307 - stationsäquivalente Behandlung in der Kinder- und Jugendpsychiatrie (30)","BGII";"31 - Psychosomatik","BGI";"","Leer"},2,0)</f>
        <v>Leer</v>
      </c>
      <c r="M2038" s="445">
        <f t="shared" si="249"/>
        <v>0</v>
      </c>
      <c r="N2038" s="445">
        <f t="shared" si="250"/>
        <v>0</v>
      </c>
      <c r="O2038" s="445">
        <f t="shared" si="253"/>
        <v>0</v>
      </c>
      <c r="P2038" s="445">
        <f t="shared" si="254"/>
        <v>0</v>
      </c>
      <c r="Q2038" s="445">
        <f t="shared" si="255"/>
        <v>0</v>
      </c>
      <c r="R2038" s="415" t="str">
        <f t="shared" si="256"/>
        <v>Leer</v>
      </c>
      <c r="S2038" s="445">
        <f>IF('Angaben KH-Standort'!D$29='A4'!D2038,IF('Angaben KH-Standort'!E$29="Ja",1,0),0)</f>
        <v>0</v>
      </c>
      <c r="T2038" s="445">
        <f>IF('Angaben KH-Standort'!D$30='A4'!D2038,IF('Angaben KH-Standort'!E$30="Ja",1,0),0)</f>
        <v>0</v>
      </c>
      <c r="U2038" s="445">
        <f>IF('Angaben KH-Standort'!D$31='A4'!D2038,IF('Angaben KH-Standort'!E$31="Ja",1,0),0)</f>
        <v>0</v>
      </c>
    </row>
    <row r="2039" spans="2:21" ht="15" customHeight="1" x14ac:dyDescent="0.3">
      <c r="B2039" s="70" t="str">
        <f t="shared" si="251"/>
        <v>!!!</v>
      </c>
      <c r="C2039" s="265" t="str">
        <f>IF(ISERROR(IF(LEN(E2039)&gt;0,VLOOKUP(TEXT($E2039,0),'Angaben Stationen'!$E$14:$J$213,5,0),"")),"?",IF(LEN(E2039)&gt;0,VLOOKUP(TEXT($E2039,0),'Angaben Stationen'!$E$14:$J$213,5,0),""))</f>
        <v/>
      </c>
      <c r="D2039" s="232" t="str">
        <f>IF(ISERROR(IF(LEN(E2039)&gt;0,VLOOKUP(TEXT($E2039,0),'Angaben Stationen'!$E$14:$J$213,6,0),"")),"STATION IST NICHT VORHANDEN",IF(LEN(E2039)&gt;0,VLOOKUP(TEXT($E2039,0),'Angaben Stationen'!$E$14:$J$213,6,0),""))</f>
        <v/>
      </c>
      <c r="E2039" s="287"/>
      <c r="F2039" s="234"/>
      <c r="G2039" s="234"/>
      <c r="H2039" s="263"/>
      <c r="I2039" s="169"/>
      <c r="K2039" s="445" t="str">
        <f t="shared" si="252"/>
        <v>Leer</v>
      </c>
      <c r="L2039" s="445" t="str">
        <f>VLOOKUP($D2039,{"29 - Psychiatrie (Erwachsene)","BGI";"297 - stationsäquivalente Behandlung in der Erwachsenenpsychiatrie (29)","BGI";"30 - Kinder- und Jugendpsychiatrie","BGII";"307 - stationsäquivalente Behandlung in der Kinder- und Jugendpsychiatrie (30)","BGII";"31 - Psychosomatik","BGI";"","Leer"},2,0)</f>
        <v>Leer</v>
      </c>
      <c r="M2039" s="445">
        <f t="shared" si="249"/>
        <v>0</v>
      </c>
      <c r="N2039" s="445">
        <f t="shared" si="250"/>
        <v>0</v>
      </c>
      <c r="O2039" s="445">
        <f t="shared" si="253"/>
        <v>0</v>
      </c>
      <c r="P2039" s="445">
        <f t="shared" si="254"/>
        <v>0</v>
      </c>
      <c r="Q2039" s="445">
        <f t="shared" si="255"/>
        <v>0</v>
      </c>
      <c r="R2039" s="415" t="str">
        <f t="shared" si="256"/>
        <v>Leer</v>
      </c>
      <c r="S2039" s="445">
        <f>IF('Angaben KH-Standort'!D$29='A4'!D2039,IF('Angaben KH-Standort'!E$29="Ja",1,0),0)</f>
        <v>0</v>
      </c>
      <c r="T2039" s="445">
        <f>IF('Angaben KH-Standort'!D$30='A4'!D2039,IF('Angaben KH-Standort'!E$30="Ja",1,0),0)</f>
        <v>0</v>
      </c>
      <c r="U2039" s="445">
        <f>IF('Angaben KH-Standort'!D$31='A4'!D2039,IF('Angaben KH-Standort'!E$31="Ja",1,0),0)</f>
        <v>0</v>
      </c>
    </row>
    <row r="2040" spans="2:21" ht="15" customHeight="1" x14ac:dyDescent="0.3">
      <c r="B2040" s="70" t="str">
        <f t="shared" si="251"/>
        <v>!!!</v>
      </c>
      <c r="C2040" s="265" t="str">
        <f>IF(ISERROR(IF(LEN(E2040)&gt;0,VLOOKUP(TEXT($E2040,0),'Angaben Stationen'!$E$14:$J$213,5,0),"")),"?",IF(LEN(E2040)&gt;0,VLOOKUP(TEXT($E2040,0),'Angaben Stationen'!$E$14:$J$213,5,0),""))</f>
        <v/>
      </c>
      <c r="D2040" s="232" t="str">
        <f>IF(ISERROR(IF(LEN(E2040)&gt;0,VLOOKUP(TEXT($E2040,0),'Angaben Stationen'!$E$14:$J$213,6,0),"")),"STATION IST NICHT VORHANDEN",IF(LEN(E2040)&gt;0,VLOOKUP(TEXT($E2040,0),'Angaben Stationen'!$E$14:$J$213,6,0),""))</f>
        <v/>
      </c>
      <c r="E2040" s="287"/>
      <c r="F2040" s="234"/>
      <c r="G2040" s="234"/>
      <c r="H2040" s="263"/>
      <c r="I2040" s="169"/>
      <c r="K2040" s="445" t="str">
        <f t="shared" si="252"/>
        <v>Leer</v>
      </c>
      <c r="L2040" s="445" t="str">
        <f>VLOOKUP($D2040,{"29 - Psychiatrie (Erwachsene)","BGI";"297 - stationsäquivalente Behandlung in der Erwachsenenpsychiatrie (29)","BGI";"30 - Kinder- und Jugendpsychiatrie","BGII";"307 - stationsäquivalente Behandlung in der Kinder- und Jugendpsychiatrie (30)","BGII";"31 - Psychosomatik","BGI";"","Leer"},2,0)</f>
        <v>Leer</v>
      </c>
      <c r="M2040" s="445">
        <f t="shared" si="249"/>
        <v>0</v>
      </c>
      <c r="N2040" s="445">
        <f t="shared" si="250"/>
        <v>0</v>
      </c>
      <c r="O2040" s="445">
        <f t="shared" si="253"/>
        <v>0</v>
      </c>
      <c r="P2040" s="445">
        <f t="shared" si="254"/>
        <v>0</v>
      </c>
      <c r="Q2040" s="445">
        <f t="shared" si="255"/>
        <v>0</v>
      </c>
      <c r="R2040" s="415" t="str">
        <f t="shared" si="256"/>
        <v>Leer</v>
      </c>
      <c r="S2040" s="445">
        <f>IF('Angaben KH-Standort'!D$29='A4'!D2040,IF('Angaben KH-Standort'!E$29="Ja",1,0),0)</f>
        <v>0</v>
      </c>
      <c r="T2040" s="445">
        <f>IF('Angaben KH-Standort'!D$30='A4'!D2040,IF('Angaben KH-Standort'!E$30="Ja",1,0),0)</f>
        <v>0</v>
      </c>
      <c r="U2040" s="445">
        <f>IF('Angaben KH-Standort'!D$31='A4'!D2040,IF('Angaben KH-Standort'!E$31="Ja",1,0),0)</f>
        <v>0</v>
      </c>
    </row>
    <row r="2041" spans="2:21" ht="15" customHeight="1" x14ac:dyDescent="0.3">
      <c r="B2041" s="70" t="str">
        <f t="shared" si="251"/>
        <v>!!!</v>
      </c>
      <c r="C2041" s="265" t="str">
        <f>IF(ISERROR(IF(LEN(E2041)&gt;0,VLOOKUP(TEXT($E2041,0),'Angaben Stationen'!$E$14:$J$213,5,0),"")),"?",IF(LEN(E2041)&gt;0,VLOOKUP(TEXT($E2041,0),'Angaben Stationen'!$E$14:$J$213,5,0),""))</f>
        <v/>
      </c>
      <c r="D2041" s="232" t="str">
        <f>IF(ISERROR(IF(LEN(E2041)&gt;0,VLOOKUP(TEXT($E2041,0),'Angaben Stationen'!$E$14:$J$213,6,0),"")),"STATION IST NICHT VORHANDEN",IF(LEN(E2041)&gt;0,VLOOKUP(TEXT($E2041,0),'Angaben Stationen'!$E$14:$J$213,6,0),""))</f>
        <v/>
      </c>
      <c r="E2041" s="287"/>
      <c r="F2041" s="234"/>
      <c r="G2041" s="234"/>
      <c r="H2041" s="263"/>
      <c r="I2041" s="169"/>
      <c r="K2041" s="445" t="str">
        <f t="shared" si="252"/>
        <v>Leer</v>
      </c>
      <c r="L2041" s="445" t="str">
        <f>VLOOKUP($D2041,{"29 - Psychiatrie (Erwachsene)","BGI";"297 - stationsäquivalente Behandlung in der Erwachsenenpsychiatrie (29)","BGI";"30 - Kinder- und Jugendpsychiatrie","BGII";"307 - stationsäquivalente Behandlung in der Kinder- und Jugendpsychiatrie (30)","BGII";"31 - Psychosomatik","BGI";"","Leer"},2,0)</f>
        <v>Leer</v>
      </c>
      <c r="M2041" s="445">
        <f t="shared" si="249"/>
        <v>0</v>
      </c>
      <c r="N2041" s="445">
        <f t="shared" si="250"/>
        <v>0</v>
      </c>
      <c r="O2041" s="445">
        <f t="shared" si="253"/>
        <v>0</v>
      </c>
      <c r="P2041" s="445">
        <f t="shared" si="254"/>
        <v>0</v>
      </c>
      <c r="Q2041" s="445">
        <f t="shared" si="255"/>
        <v>0</v>
      </c>
      <c r="R2041" s="415" t="str">
        <f t="shared" si="256"/>
        <v>Leer</v>
      </c>
      <c r="S2041" s="445">
        <f>IF('Angaben KH-Standort'!D$29='A4'!D2041,IF('Angaben KH-Standort'!E$29="Ja",1,0),0)</f>
        <v>0</v>
      </c>
      <c r="T2041" s="445">
        <f>IF('Angaben KH-Standort'!D$30='A4'!D2041,IF('Angaben KH-Standort'!E$30="Ja",1,0),0)</f>
        <v>0</v>
      </c>
      <c r="U2041" s="445">
        <f>IF('Angaben KH-Standort'!D$31='A4'!D2041,IF('Angaben KH-Standort'!E$31="Ja",1,0),0)</f>
        <v>0</v>
      </c>
    </row>
    <row r="2042" spans="2:21" ht="15" customHeight="1" x14ac:dyDescent="0.3">
      <c r="B2042" s="70" t="str">
        <f t="shared" si="251"/>
        <v>!!!</v>
      </c>
      <c r="C2042" s="265" t="str">
        <f>IF(ISERROR(IF(LEN(E2042)&gt;0,VLOOKUP(TEXT($E2042,0),'Angaben Stationen'!$E$14:$J$213,5,0),"")),"?",IF(LEN(E2042)&gt;0,VLOOKUP(TEXT($E2042,0),'Angaben Stationen'!$E$14:$J$213,5,0),""))</f>
        <v/>
      </c>
      <c r="D2042" s="232" t="str">
        <f>IF(ISERROR(IF(LEN(E2042)&gt;0,VLOOKUP(TEXT($E2042,0),'Angaben Stationen'!$E$14:$J$213,6,0),"")),"STATION IST NICHT VORHANDEN",IF(LEN(E2042)&gt;0,VLOOKUP(TEXT($E2042,0),'Angaben Stationen'!$E$14:$J$213,6,0),""))</f>
        <v/>
      </c>
      <c r="E2042" s="287"/>
      <c r="F2042" s="234"/>
      <c r="G2042" s="234"/>
      <c r="H2042" s="263"/>
      <c r="I2042" s="169"/>
      <c r="K2042" s="445" t="str">
        <f t="shared" si="252"/>
        <v>Leer</v>
      </c>
      <c r="L2042" s="445" t="str">
        <f>VLOOKUP($D2042,{"29 - Psychiatrie (Erwachsene)","BGI";"297 - stationsäquivalente Behandlung in der Erwachsenenpsychiatrie (29)","BGI";"30 - Kinder- und Jugendpsychiatrie","BGII";"307 - stationsäquivalente Behandlung in der Kinder- und Jugendpsychiatrie (30)","BGII";"31 - Psychosomatik","BGI";"","Leer"},2,0)</f>
        <v>Leer</v>
      </c>
      <c r="M2042" s="445">
        <f t="shared" si="249"/>
        <v>0</v>
      </c>
      <c r="N2042" s="445">
        <f t="shared" si="250"/>
        <v>0</v>
      </c>
      <c r="O2042" s="445">
        <f t="shared" si="253"/>
        <v>0</v>
      </c>
      <c r="P2042" s="445">
        <f t="shared" si="254"/>
        <v>0</v>
      </c>
      <c r="Q2042" s="445">
        <f t="shared" si="255"/>
        <v>0</v>
      </c>
      <c r="R2042" s="415" t="str">
        <f t="shared" si="256"/>
        <v>Leer</v>
      </c>
      <c r="S2042" s="445">
        <f>IF('Angaben KH-Standort'!D$29='A4'!D2042,IF('Angaben KH-Standort'!E$29="Ja",1,0),0)</f>
        <v>0</v>
      </c>
      <c r="T2042" s="445">
        <f>IF('Angaben KH-Standort'!D$30='A4'!D2042,IF('Angaben KH-Standort'!E$30="Ja",1,0),0)</f>
        <v>0</v>
      </c>
      <c r="U2042" s="445">
        <f>IF('Angaben KH-Standort'!D$31='A4'!D2042,IF('Angaben KH-Standort'!E$31="Ja",1,0),0)</f>
        <v>0</v>
      </c>
    </row>
    <row r="2043" spans="2:21" ht="15" customHeight="1" x14ac:dyDescent="0.3">
      <c r="B2043" s="70" t="str">
        <f t="shared" si="251"/>
        <v>!!!</v>
      </c>
      <c r="C2043" s="265" t="str">
        <f>IF(ISERROR(IF(LEN(E2043)&gt;0,VLOOKUP(TEXT($E2043,0),'Angaben Stationen'!$E$14:$J$213,5,0),"")),"?",IF(LEN(E2043)&gt;0,VLOOKUP(TEXT($E2043,0),'Angaben Stationen'!$E$14:$J$213,5,0),""))</f>
        <v/>
      </c>
      <c r="D2043" s="232" t="str">
        <f>IF(ISERROR(IF(LEN(E2043)&gt;0,VLOOKUP(TEXT($E2043,0),'Angaben Stationen'!$E$14:$J$213,6,0),"")),"STATION IST NICHT VORHANDEN",IF(LEN(E2043)&gt;0,VLOOKUP(TEXT($E2043,0),'Angaben Stationen'!$E$14:$J$213,6,0),""))</f>
        <v/>
      </c>
      <c r="E2043" s="287"/>
      <c r="F2043" s="234"/>
      <c r="G2043" s="234"/>
      <c r="H2043" s="263"/>
      <c r="I2043" s="169"/>
      <c r="K2043" s="445" t="str">
        <f t="shared" si="252"/>
        <v>Leer</v>
      </c>
      <c r="L2043" s="445" t="str">
        <f>VLOOKUP($D2043,{"29 - Psychiatrie (Erwachsene)","BGI";"297 - stationsäquivalente Behandlung in der Erwachsenenpsychiatrie (29)","BGI";"30 - Kinder- und Jugendpsychiatrie","BGII";"307 - stationsäquivalente Behandlung in der Kinder- und Jugendpsychiatrie (30)","BGII";"31 - Psychosomatik","BGI";"","Leer"},2,0)</f>
        <v>Leer</v>
      </c>
      <c r="M2043" s="445">
        <f t="shared" si="249"/>
        <v>0</v>
      </c>
      <c r="N2043" s="445">
        <f t="shared" si="250"/>
        <v>0</v>
      </c>
      <c r="O2043" s="445">
        <f t="shared" si="253"/>
        <v>0</v>
      </c>
      <c r="P2043" s="445">
        <f t="shared" si="254"/>
        <v>0</v>
      </c>
      <c r="Q2043" s="445">
        <f t="shared" si="255"/>
        <v>0</v>
      </c>
      <c r="R2043" s="415" t="str">
        <f t="shared" si="256"/>
        <v>Leer</v>
      </c>
      <c r="S2043" s="445">
        <f>IF('Angaben KH-Standort'!D$29='A4'!D2043,IF('Angaben KH-Standort'!E$29="Ja",1,0),0)</f>
        <v>0</v>
      </c>
      <c r="T2043" s="445">
        <f>IF('Angaben KH-Standort'!D$30='A4'!D2043,IF('Angaben KH-Standort'!E$30="Ja",1,0),0)</f>
        <v>0</v>
      </c>
      <c r="U2043" s="445">
        <f>IF('Angaben KH-Standort'!D$31='A4'!D2043,IF('Angaben KH-Standort'!E$31="Ja",1,0),0)</f>
        <v>0</v>
      </c>
    </row>
    <row r="2044" spans="2:21" ht="15" customHeight="1" x14ac:dyDescent="0.3">
      <c r="B2044" s="70" t="str">
        <f t="shared" si="251"/>
        <v>!!!</v>
      </c>
      <c r="C2044" s="265" t="str">
        <f>IF(ISERROR(IF(LEN(E2044)&gt;0,VLOOKUP(TEXT($E2044,0),'Angaben Stationen'!$E$14:$J$213,5,0),"")),"?",IF(LEN(E2044)&gt;0,VLOOKUP(TEXT($E2044,0),'Angaben Stationen'!$E$14:$J$213,5,0),""))</f>
        <v/>
      </c>
      <c r="D2044" s="232" t="str">
        <f>IF(ISERROR(IF(LEN(E2044)&gt;0,VLOOKUP(TEXT($E2044,0),'Angaben Stationen'!$E$14:$J$213,6,0),"")),"STATION IST NICHT VORHANDEN",IF(LEN(E2044)&gt;0,VLOOKUP(TEXT($E2044,0),'Angaben Stationen'!$E$14:$J$213,6,0),""))</f>
        <v/>
      </c>
      <c r="E2044" s="287"/>
      <c r="F2044" s="234"/>
      <c r="G2044" s="234"/>
      <c r="H2044" s="263"/>
      <c r="I2044" s="169"/>
      <c r="K2044" s="445" t="str">
        <f t="shared" si="252"/>
        <v>Leer</v>
      </c>
      <c r="L2044" s="445" t="str">
        <f>VLOOKUP($D2044,{"29 - Psychiatrie (Erwachsene)","BGI";"297 - stationsäquivalente Behandlung in der Erwachsenenpsychiatrie (29)","BGI";"30 - Kinder- und Jugendpsychiatrie","BGII";"307 - stationsäquivalente Behandlung in der Kinder- und Jugendpsychiatrie (30)","BGII";"31 - Psychosomatik","BGI";"","Leer"},2,0)</f>
        <v>Leer</v>
      </c>
      <c r="M2044" s="445">
        <f t="shared" si="249"/>
        <v>0</v>
      </c>
      <c r="N2044" s="445">
        <f t="shared" si="250"/>
        <v>0</v>
      </c>
      <c r="O2044" s="445">
        <f t="shared" si="253"/>
        <v>0</v>
      </c>
      <c r="P2044" s="445">
        <f t="shared" si="254"/>
        <v>0</v>
      </c>
      <c r="Q2044" s="445">
        <f t="shared" si="255"/>
        <v>0</v>
      </c>
      <c r="R2044" s="415" t="str">
        <f t="shared" si="256"/>
        <v>Leer</v>
      </c>
      <c r="S2044" s="445">
        <f>IF('Angaben KH-Standort'!D$29='A4'!D2044,IF('Angaben KH-Standort'!E$29="Ja",1,0),0)</f>
        <v>0</v>
      </c>
      <c r="T2044" s="445">
        <f>IF('Angaben KH-Standort'!D$30='A4'!D2044,IF('Angaben KH-Standort'!E$30="Ja",1,0),0)</f>
        <v>0</v>
      </c>
      <c r="U2044" s="445">
        <f>IF('Angaben KH-Standort'!D$31='A4'!D2044,IF('Angaben KH-Standort'!E$31="Ja",1,0),0)</f>
        <v>0</v>
      </c>
    </row>
    <row r="2045" spans="2:21" ht="15" customHeight="1" x14ac:dyDescent="0.3">
      <c r="B2045" s="70" t="str">
        <f t="shared" si="251"/>
        <v>!!!</v>
      </c>
      <c r="C2045" s="265" t="str">
        <f>IF(ISERROR(IF(LEN(E2045)&gt;0,VLOOKUP(TEXT($E2045,0),'Angaben Stationen'!$E$14:$J$213,5,0),"")),"?",IF(LEN(E2045)&gt;0,VLOOKUP(TEXT($E2045,0),'Angaben Stationen'!$E$14:$J$213,5,0),""))</f>
        <v/>
      </c>
      <c r="D2045" s="232" t="str">
        <f>IF(ISERROR(IF(LEN(E2045)&gt;0,VLOOKUP(TEXT($E2045,0),'Angaben Stationen'!$E$14:$J$213,6,0),"")),"STATION IST NICHT VORHANDEN",IF(LEN(E2045)&gt;0,VLOOKUP(TEXT($E2045,0),'Angaben Stationen'!$E$14:$J$213,6,0),""))</f>
        <v/>
      </c>
      <c r="E2045" s="287"/>
      <c r="F2045" s="234"/>
      <c r="G2045" s="234"/>
      <c r="H2045" s="263"/>
      <c r="I2045" s="169"/>
      <c r="K2045" s="445" t="str">
        <f t="shared" si="252"/>
        <v>Leer</v>
      </c>
      <c r="L2045" s="445" t="str">
        <f>VLOOKUP($D2045,{"29 - Psychiatrie (Erwachsene)","BGI";"297 - stationsäquivalente Behandlung in der Erwachsenenpsychiatrie (29)","BGI";"30 - Kinder- und Jugendpsychiatrie","BGII";"307 - stationsäquivalente Behandlung in der Kinder- und Jugendpsychiatrie (30)","BGII";"31 - Psychosomatik","BGI";"","Leer"},2,0)</f>
        <v>Leer</v>
      </c>
      <c r="M2045" s="445">
        <f t="shared" si="249"/>
        <v>0</v>
      </c>
      <c r="N2045" s="445">
        <f t="shared" si="250"/>
        <v>0</v>
      </c>
      <c r="O2045" s="445">
        <f t="shared" si="253"/>
        <v>0</v>
      </c>
      <c r="P2045" s="445">
        <f t="shared" si="254"/>
        <v>0</v>
      </c>
      <c r="Q2045" s="445">
        <f t="shared" si="255"/>
        <v>0</v>
      </c>
      <c r="R2045" s="415" t="str">
        <f t="shared" si="256"/>
        <v>Leer</v>
      </c>
      <c r="S2045" s="445">
        <f>IF('Angaben KH-Standort'!D$29='A4'!D2045,IF('Angaben KH-Standort'!E$29="Ja",1,0),0)</f>
        <v>0</v>
      </c>
      <c r="T2045" s="445">
        <f>IF('Angaben KH-Standort'!D$30='A4'!D2045,IF('Angaben KH-Standort'!E$30="Ja",1,0),0)</f>
        <v>0</v>
      </c>
      <c r="U2045" s="445">
        <f>IF('Angaben KH-Standort'!D$31='A4'!D2045,IF('Angaben KH-Standort'!E$31="Ja",1,0),0)</f>
        <v>0</v>
      </c>
    </row>
    <row r="2046" spans="2:21" ht="15" customHeight="1" x14ac:dyDescent="0.3">
      <c r="B2046" s="70" t="str">
        <f t="shared" si="251"/>
        <v>!!!</v>
      </c>
      <c r="C2046" s="265" t="str">
        <f>IF(ISERROR(IF(LEN(E2046)&gt;0,VLOOKUP(TEXT($E2046,0),'Angaben Stationen'!$E$14:$J$213,5,0),"")),"?",IF(LEN(E2046)&gt;0,VLOOKUP(TEXT($E2046,0),'Angaben Stationen'!$E$14:$J$213,5,0),""))</f>
        <v/>
      </c>
      <c r="D2046" s="232" t="str">
        <f>IF(ISERROR(IF(LEN(E2046)&gt;0,VLOOKUP(TEXT($E2046,0),'Angaben Stationen'!$E$14:$J$213,6,0),"")),"STATION IST NICHT VORHANDEN",IF(LEN(E2046)&gt;0,VLOOKUP(TEXT($E2046,0),'Angaben Stationen'!$E$14:$J$213,6,0),""))</f>
        <v/>
      </c>
      <c r="E2046" s="287"/>
      <c r="F2046" s="234"/>
      <c r="G2046" s="234"/>
      <c r="H2046" s="263"/>
      <c r="I2046" s="169"/>
      <c r="K2046" s="445" t="str">
        <f t="shared" si="252"/>
        <v>Leer</v>
      </c>
      <c r="L2046" s="445" t="str">
        <f>VLOOKUP($D2046,{"29 - Psychiatrie (Erwachsene)","BGI";"297 - stationsäquivalente Behandlung in der Erwachsenenpsychiatrie (29)","BGI";"30 - Kinder- und Jugendpsychiatrie","BGII";"307 - stationsäquivalente Behandlung in der Kinder- und Jugendpsychiatrie (30)","BGII";"31 - Psychosomatik","BGI";"","Leer"},2,0)</f>
        <v>Leer</v>
      </c>
      <c r="M2046" s="445">
        <f t="shared" si="249"/>
        <v>0</v>
      </c>
      <c r="N2046" s="445">
        <f t="shared" si="250"/>
        <v>0</v>
      </c>
      <c r="O2046" s="445">
        <f t="shared" si="253"/>
        <v>0</v>
      </c>
      <c r="P2046" s="445">
        <f t="shared" si="254"/>
        <v>0</v>
      </c>
      <c r="Q2046" s="445">
        <f t="shared" si="255"/>
        <v>0</v>
      </c>
      <c r="R2046" s="415" t="str">
        <f t="shared" si="256"/>
        <v>Leer</v>
      </c>
      <c r="S2046" s="445">
        <f>IF('Angaben KH-Standort'!D$29='A4'!D2046,IF('Angaben KH-Standort'!E$29="Ja",1,0),0)</f>
        <v>0</v>
      </c>
      <c r="T2046" s="445">
        <f>IF('Angaben KH-Standort'!D$30='A4'!D2046,IF('Angaben KH-Standort'!E$30="Ja",1,0),0)</f>
        <v>0</v>
      </c>
      <c r="U2046" s="445">
        <f>IF('Angaben KH-Standort'!D$31='A4'!D2046,IF('Angaben KH-Standort'!E$31="Ja",1,0),0)</f>
        <v>0</v>
      </c>
    </row>
    <row r="2047" spans="2:21" ht="15" customHeight="1" x14ac:dyDescent="0.3">
      <c r="B2047" s="70" t="str">
        <f t="shared" si="251"/>
        <v>!!!</v>
      </c>
      <c r="C2047" s="265" t="str">
        <f>IF(ISERROR(IF(LEN(E2047)&gt;0,VLOOKUP(TEXT($E2047,0),'Angaben Stationen'!$E$14:$J$213,5,0),"")),"?",IF(LEN(E2047)&gt;0,VLOOKUP(TEXT($E2047,0),'Angaben Stationen'!$E$14:$J$213,5,0),""))</f>
        <v/>
      </c>
      <c r="D2047" s="232" t="str">
        <f>IF(ISERROR(IF(LEN(E2047)&gt;0,VLOOKUP(TEXT($E2047,0),'Angaben Stationen'!$E$14:$J$213,6,0),"")),"STATION IST NICHT VORHANDEN",IF(LEN(E2047)&gt;0,VLOOKUP(TEXT($E2047,0),'Angaben Stationen'!$E$14:$J$213,6,0),""))</f>
        <v/>
      </c>
      <c r="E2047" s="287"/>
      <c r="F2047" s="234"/>
      <c r="G2047" s="234"/>
      <c r="H2047" s="263"/>
      <c r="I2047" s="169"/>
      <c r="K2047" s="445" t="str">
        <f t="shared" si="252"/>
        <v>Leer</v>
      </c>
      <c r="L2047" s="445" t="str">
        <f>VLOOKUP($D2047,{"29 - Psychiatrie (Erwachsene)","BGI";"297 - stationsäquivalente Behandlung in der Erwachsenenpsychiatrie (29)","BGI";"30 - Kinder- und Jugendpsychiatrie","BGII";"307 - stationsäquivalente Behandlung in der Kinder- und Jugendpsychiatrie (30)","BGII";"31 - Psychosomatik","BGI";"","Leer"},2,0)</f>
        <v>Leer</v>
      </c>
      <c r="M2047" s="445">
        <f t="shared" si="249"/>
        <v>0</v>
      </c>
      <c r="N2047" s="445">
        <f t="shared" si="250"/>
        <v>0</v>
      </c>
      <c r="O2047" s="445">
        <f t="shared" si="253"/>
        <v>0</v>
      </c>
      <c r="P2047" s="445">
        <f t="shared" si="254"/>
        <v>0</v>
      </c>
      <c r="Q2047" s="445">
        <f t="shared" si="255"/>
        <v>0</v>
      </c>
      <c r="R2047" s="415" t="str">
        <f t="shared" si="256"/>
        <v>Leer</v>
      </c>
      <c r="S2047" s="445">
        <f>IF('Angaben KH-Standort'!D$29='A4'!D2047,IF('Angaben KH-Standort'!E$29="Ja",1,0),0)</f>
        <v>0</v>
      </c>
      <c r="T2047" s="445">
        <f>IF('Angaben KH-Standort'!D$30='A4'!D2047,IF('Angaben KH-Standort'!E$30="Ja",1,0),0)</f>
        <v>0</v>
      </c>
      <c r="U2047" s="445">
        <f>IF('Angaben KH-Standort'!D$31='A4'!D2047,IF('Angaben KH-Standort'!E$31="Ja",1,0),0)</f>
        <v>0</v>
      </c>
    </row>
    <row r="2048" spans="2:21" ht="15" customHeight="1" x14ac:dyDescent="0.3">
      <c r="B2048" s="70" t="str">
        <f t="shared" si="251"/>
        <v>!!!</v>
      </c>
      <c r="C2048" s="265" t="str">
        <f>IF(ISERROR(IF(LEN(E2048)&gt;0,VLOOKUP(TEXT($E2048,0),'Angaben Stationen'!$E$14:$J$213,5,0),"")),"?",IF(LEN(E2048)&gt;0,VLOOKUP(TEXT($E2048,0),'Angaben Stationen'!$E$14:$J$213,5,0),""))</f>
        <v/>
      </c>
      <c r="D2048" s="232" t="str">
        <f>IF(ISERROR(IF(LEN(E2048)&gt;0,VLOOKUP(TEXT($E2048,0),'Angaben Stationen'!$E$14:$J$213,6,0),"")),"STATION IST NICHT VORHANDEN",IF(LEN(E2048)&gt;0,VLOOKUP(TEXT($E2048,0),'Angaben Stationen'!$E$14:$J$213,6,0),""))</f>
        <v/>
      </c>
      <c r="E2048" s="287"/>
      <c r="F2048" s="234"/>
      <c r="G2048" s="234"/>
      <c r="H2048" s="263"/>
      <c r="I2048" s="169"/>
      <c r="K2048" s="445" t="str">
        <f t="shared" si="252"/>
        <v>Leer</v>
      </c>
      <c r="L2048" s="445" t="str">
        <f>VLOOKUP($D2048,{"29 - Psychiatrie (Erwachsene)","BGI";"297 - stationsäquivalente Behandlung in der Erwachsenenpsychiatrie (29)","BGI";"30 - Kinder- und Jugendpsychiatrie","BGII";"307 - stationsäquivalente Behandlung in der Kinder- und Jugendpsychiatrie (30)","BGII";"31 - Psychosomatik","BGI";"","Leer"},2,0)</f>
        <v>Leer</v>
      </c>
      <c r="M2048" s="445">
        <f t="shared" si="249"/>
        <v>0</v>
      </c>
      <c r="N2048" s="445">
        <f t="shared" si="250"/>
        <v>0</v>
      </c>
      <c r="O2048" s="445">
        <f t="shared" si="253"/>
        <v>0</v>
      </c>
      <c r="P2048" s="445">
        <f t="shared" si="254"/>
        <v>0</v>
      </c>
      <c r="Q2048" s="445">
        <f t="shared" si="255"/>
        <v>0</v>
      </c>
      <c r="R2048" s="415" t="str">
        <f t="shared" si="256"/>
        <v>Leer</v>
      </c>
      <c r="S2048" s="445">
        <f>IF('Angaben KH-Standort'!D$29='A4'!D2048,IF('Angaben KH-Standort'!E$29="Ja",1,0),0)</f>
        <v>0</v>
      </c>
      <c r="T2048" s="445">
        <f>IF('Angaben KH-Standort'!D$30='A4'!D2048,IF('Angaben KH-Standort'!E$30="Ja",1,0),0)</f>
        <v>0</v>
      </c>
      <c r="U2048" s="445">
        <f>IF('Angaben KH-Standort'!D$31='A4'!D2048,IF('Angaben KH-Standort'!E$31="Ja",1,0),0)</f>
        <v>0</v>
      </c>
    </row>
    <row r="2049" spans="2:21" ht="15" customHeight="1" x14ac:dyDescent="0.3">
      <c r="B2049" s="70" t="str">
        <f t="shared" si="251"/>
        <v>!!!</v>
      </c>
      <c r="C2049" s="265" t="str">
        <f>IF(ISERROR(IF(LEN(E2049)&gt;0,VLOOKUP(TEXT($E2049,0),'Angaben Stationen'!$E$14:$J$213,5,0),"")),"?",IF(LEN(E2049)&gt;0,VLOOKUP(TEXT($E2049,0),'Angaben Stationen'!$E$14:$J$213,5,0),""))</f>
        <v/>
      </c>
      <c r="D2049" s="232" t="str">
        <f>IF(ISERROR(IF(LEN(E2049)&gt;0,VLOOKUP(TEXT($E2049,0),'Angaben Stationen'!$E$14:$J$213,6,0),"")),"STATION IST NICHT VORHANDEN",IF(LEN(E2049)&gt;0,VLOOKUP(TEXT($E2049,0),'Angaben Stationen'!$E$14:$J$213,6,0),""))</f>
        <v/>
      </c>
      <c r="E2049" s="287"/>
      <c r="F2049" s="234"/>
      <c r="G2049" s="234"/>
      <c r="H2049" s="263"/>
      <c r="I2049" s="169"/>
      <c r="K2049" s="445" t="str">
        <f t="shared" si="252"/>
        <v>Leer</v>
      </c>
      <c r="L2049" s="445" t="str">
        <f>VLOOKUP($D2049,{"29 - Psychiatrie (Erwachsene)","BGI";"297 - stationsäquivalente Behandlung in der Erwachsenenpsychiatrie (29)","BGI";"30 - Kinder- und Jugendpsychiatrie","BGII";"307 - stationsäquivalente Behandlung in der Kinder- und Jugendpsychiatrie (30)","BGII";"31 - Psychosomatik","BGI";"","Leer"},2,0)</f>
        <v>Leer</v>
      </c>
      <c r="M2049" s="445">
        <f t="shared" si="249"/>
        <v>0</v>
      </c>
      <c r="N2049" s="445">
        <f t="shared" si="250"/>
        <v>0</v>
      </c>
      <c r="O2049" s="445">
        <f t="shared" si="253"/>
        <v>0</v>
      </c>
      <c r="P2049" s="445">
        <f t="shared" si="254"/>
        <v>0</v>
      </c>
      <c r="Q2049" s="445">
        <f t="shared" si="255"/>
        <v>0</v>
      </c>
      <c r="R2049" s="415" t="str">
        <f t="shared" si="256"/>
        <v>Leer</v>
      </c>
      <c r="S2049" s="445">
        <f>IF('Angaben KH-Standort'!D$29='A4'!D2049,IF('Angaben KH-Standort'!E$29="Ja",1,0),0)</f>
        <v>0</v>
      </c>
      <c r="T2049" s="445">
        <f>IF('Angaben KH-Standort'!D$30='A4'!D2049,IF('Angaben KH-Standort'!E$30="Ja",1,0),0)</f>
        <v>0</v>
      </c>
      <c r="U2049" s="445">
        <f>IF('Angaben KH-Standort'!D$31='A4'!D2049,IF('Angaben KH-Standort'!E$31="Ja",1,0),0)</f>
        <v>0</v>
      </c>
    </row>
    <row r="2050" spans="2:21" ht="15" customHeight="1" x14ac:dyDescent="0.3">
      <c r="B2050" s="70" t="str">
        <f t="shared" si="251"/>
        <v>!!!</v>
      </c>
      <c r="C2050" s="265" t="str">
        <f>IF(ISERROR(IF(LEN(E2050)&gt;0,VLOOKUP(TEXT($E2050,0),'Angaben Stationen'!$E$14:$J$213,5,0),"")),"?",IF(LEN(E2050)&gt;0,VLOOKUP(TEXT($E2050,0),'Angaben Stationen'!$E$14:$J$213,5,0),""))</f>
        <v/>
      </c>
      <c r="D2050" s="232" t="str">
        <f>IF(ISERROR(IF(LEN(E2050)&gt;0,VLOOKUP(TEXT($E2050,0),'Angaben Stationen'!$E$14:$J$213,6,0),"")),"STATION IST NICHT VORHANDEN",IF(LEN(E2050)&gt;0,VLOOKUP(TEXT($E2050,0),'Angaben Stationen'!$E$14:$J$213,6,0),""))</f>
        <v/>
      </c>
      <c r="E2050" s="287"/>
      <c r="F2050" s="234"/>
      <c r="G2050" s="234"/>
      <c r="H2050" s="263"/>
      <c r="I2050" s="169"/>
      <c r="K2050" s="445" t="str">
        <f t="shared" si="252"/>
        <v>Leer</v>
      </c>
      <c r="L2050" s="445" t="str">
        <f>VLOOKUP($D2050,{"29 - Psychiatrie (Erwachsene)","BGI";"297 - stationsäquivalente Behandlung in der Erwachsenenpsychiatrie (29)","BGI";"30 - Kinder- und Jugendpsychiatrie","BGII";"307 - stationsäquivalente Behandlung in der Kinder- und Jugendpsychiatrie (30)","BGII";"31 - Psychosomatik","BGI";"","Leer"},2,0)</f>
        <v>Leer</v>
      </c>
      <c r="M2050" s="445">
        <f t="shared" si="249"/>
        <v>0</v>
      </c>
      <c r="N2050" s="445">
        <f t="shared" si="250"/>
        <v>0</v>
      </c>
      <c r="O2050" s="445">
        <f t="shared" si="253"/>
        <v>0</v>
      </c>
      <c r="P2050" s="445">
        <f t="shared" si="254"/>
        <v>0</v>
      </c>
      <c r="Q2050" s="445">
        <f t="shared" si="255"/>
        <v>0</v>
      </c>
      <c r="R2050" s="415" t="str">
        <f t="shared" si="256"/>
        <v>Leer</v>
      </c>
      <c r="S2050" s="445">
        <f>IF('Angaben KH-Standort'!D$29='A4'!D2050,IF('Angaben KH-Standort'!E$29="Ja",1,0),0)</f>
        <v>0</v>
      </c>
      <c r="T2050" s="445">
        <f>IF('Angaben KH-Standort'!D$30='A4'!D2050,IF('Angaben KH-Standort'!E$30="Ja",1,0),0)</f>
        <v>0</v>
      </c>
      <c r="U2050" s="445">
        <f>IF('Angaben KH-Standort'!D$31='A4'!D2050,IF('Angaben KH-Standort'!E$31="Ja",1,0),0)</f>
        <v>0</v>
      </c>
    </row>
    <row r="2051" spans="2:21" ht="15" customHeight="1" x14ac:dyDescent="0.3">
      <c r="B2051" s="70" t="str">
        <f t="shared" si="251"/>
        <v>!!!</v>
      </c>
      <c r="C2051" s="265" t="str">
        <f>IF(ISERROR(IF(LEN(E2051)&gt;0,VLOOKUP(TEXT($E2051,0),'Angaben Stationen'!$E$14:$J$213,5,0),"")),"?",IF(LEN(E2051)&gt;0,VLOOKUP(TEXT($E2051,0),'Angaben Stationen'!$E$14:$J$213,5,0),""))</f>
        <v/>
      </c>
      <c r="D2051" s="232" t="str">
        <f>IF(ISERROR(IF(LEN(E2051)&gt;0,VLOOKUP(TEXT($E2051,0),'Angaben Stationen'!$E$14:$J$213,6,0),"")),"STATION IST NICHT VORHANDEN",IF(LEN(E2051)&gt;0,VLOOKUP(TEXT($E2051,0),'Angaben Stationen'!$E$14:$J$213,6,0),""))</f>
        <v/>
      </c>
      <c r="E2051" s="287"/>
      <c r="F2051" s="234"/>
      <c r="G2051" s="234"/>
      <c r="H2051" s="263"/>
      <c r="I2051" s="169"/>
      <c r="K2051" s="445" t="str">
        <f t="shared" si="252"/>
        <v>Leer</v>
      </c>
      <c r="L2051" s="445" t="str">
        <f>VLOOKUP($D2051,{"29 - Psychiatrie (Erwachsene)","BGI";"297 - stationsäquivalente Behandlung in der Erwachsenenpsychiatrie (29)","BGI";"30 - Kinder- und Jugendpsychiatrie","BGII";"307 - stationsäquivalente Behandlung in der Kinder- und Jugendpsychiatrie (30)","BGII";"31 - Psychosomatik","BGI";"","Leer"},2,0)</f>
        <v>Leer</v>
      </c>
      <c r="M2051" s="445">
        <f t="shared" si="249"/>
        <v>0</v>
      </c>
      <c r="N2051" s="445">
        <f t="shared" si="250"/>
        <v>0</v>
      </c>
      <c r="O2051" s="445">
        <f t="shared" si="253"/>
        <v>0</v>
      </c>
      <c r="P2051" s="445">
        <f t="shared" si="254"/>
        <v>0</v>
      </c>
      <c r="Q2051" s="445">
        <f t="shared" si="255"/>
        <v>0</v>
      </c>
      <c r="R2051" s="415" t="str">
        <f t="shared" si="256"/>
        <v>Leer</v>
      </c>
      <c r="S2051" s="445">
        <f>IF('Angaben KH-Standort'!D$29='A4'!D2051,IF('Angaben KH-Standort'!E$29="Ja",1,0),0)</f>
        <v>0</v>
      </c>
      <c r="T2051" s="445">
        <f>IF('Angaben KH-Standort'!D$30='A4'!D2051,IF('Angaben KH-Standort'!E$30="Ja",1,0),0)</f>
        <v>0</v>
      </c>
      <c r="U2051" s="445">
        <f>IF('Angaben KH-Standort'!D$31='A4'!D2051,IF('Angaben KH-Standort'!E$31="Ja",1,0),0)</f>
        <v>0</v>
      </c>
    </row>
    <row r="2052" spans="2:21" ht="15" customHeight="1" x14ac:dyDescent="0.3">
      <c r="B2052" s="70" t="str">
        <f t="shared" si="251"/>
        <v>!!!</v>
      </c>
      <c r="C2052" s="265" t="str">
        <f>IF(ISERROR(IF(LEN(E2052)&gt;0,VLOOKUP(TEXT($E2052,0),'Angaben Stationen'!$E$14:$J$213,5,0),"")),"?",IF(LEN(E2052)&gt;0,VLOOKUP(TEXT($E2052,0),'Angaben Stationen'!$E$14:$J$213,5,0),""))</f>
        <v/>
      </c>
      <c r="D2052" s="232" t="str">
        <f>IF(ISERROR(IF(LEN(E2052)&gt;0,VLOOKUP(TEXT($E2052,0),'Angaben Stationen'!$E$14:$J$213,6,0),"")),"STATION IST NICHT VORHANDEN",IF(LEN(E2052)&gt;0,VLOOKUP(TEXT($E2052,0),'Angaben Stationen'!$E$14:$J$213,6,0),""))</f>
        <v/>
      </c>
      <c r="E2052" s="287"/>
      <c r="F2052" s="234"/>
      <c r="G2052" s="234"/>
      <c r="H2052" s="263"/>
      <c r="I2052" s="169"/>
      <c r="K2052" s="445" t="str">
        <f t="shared" si="252"/>
        <v>Leer</v>
      </c>
      <c r="L2052" s="445" t="str">
        <f>VLOOKUP($D2052,{"29 - Psychiatrie (Erwachsene)","BGI";"297 - stationsäquivalente Behandlung in der Erwachsenenpsychiatrie (29)","BGI";"30 - Kinder- und Jugendpsychiatrie","BGII";"307 - stationsäquivalente Behandlung in der Kinder- und Jugendpsychiatrie (30)","BGII";"31 - Psychosomatik","BGI";"","Leer"},2,0)</f>
        <v>Leer</v>
      </c>
      <c r="M2052" s="445">
        <f t="shared" si="249"/>
        <v>0</v>
      </c>
      <c r="N2052" s="445">
        <f t="shared" si="250"/>
        <v>0</v>
      </c>
      <c r="O2052" s="445">
        <f t="shared" si="253"/>
        <v>0</v>
      </c>
      <c r="P2052" s="445">
        <f t="shared" si="254"/>
        <v>0</v>
      </c>
      <c r="Q2052" s="445">
        <f t="shared" si="255"/>
        <v>0</v>
      </c>
      <c r="R2052" s="415" t="str">
        <f t="shared" si="256"/>
        <v>Leer</v>
      </c>
      <c r="S2052" s="445">
        <f>IF('Angaben KH-Standort'!D$29='A4'!D2052,IF('Angaben KH-Standort'!E$29="Ja",1,0),0)</f>
        <v>0</v>
      </c>
      <c r="T2052" s="445">
        <f>IF('Angaben KH-Standort'!D$30='A4'!D2052,IF('Angaben KH-Standort'!E$30="Ja",1,0),0)</f>
        <v>0</v>
      </c>
      <c r="U2052" s="445">
        <f>IF('Angaben KH-Standort'!D$31='A4'!D2052,IF('Angaben KH-Standort'!E$31="Ja",1,0),0)</f>
        <v>0</v>
      </c>
    </row>
    <row r="2053" spans="2:21" ht="15" customHeight="1" x14ac:dyDescent="0.3">
      <c r="B2053" s="70" t="str">
        <f t="shared" si="251"/>
        <v>!!!</v>
      </c>
      <c r="C2053" s="265" t="str">
        <f>IF(ISERROR(IF(LEN(E2053)&gt;0,VLOOKUP(TEXT($E2053,0),'Angaben Stationen'!$E$14:$J$213,5,0),"")),"?",IF(LEN(E2053)&gt;0,VLOOKUP(TEXT($E2053,0),'Angaben Stationen'!$E$14:$J$213,5,0),""))</f>
        <v/>
      </c>
      <c r="D2053" s="232" t="str">
        <f>IF(ISERROR(IF(LEN(E2053)&gt;0,VLOOKUP(TEXT($E2053,0),'Angaben Stationen'!$E$14:$J$213,6,0),"")),"STATION IST NICHT VORHANDEN",IF(LEN(E2053)&gt;0,VLOOKUP(TEXT($E2053,0),'Angaben Stationen'!$E$14:$J$213,6,0),""))</f>
        <v/>
      </c>
      <c r="E2053" s="287"/>
      <c r="F2053" s="234"/>
      <c r="G2053" s="234"/>
      <c r="H2053" s="263"/>
      <c r="I2053" s="169"/>
      <c r="K2053" s="445" t="str">
        <f t="shared" si="252"/>
        <v>Leer</v>
      </c>
      <c r="L2053" s="445" t="str">
        <f>VLOOKUP($D2053,{"29 - Psychiatrie (Erwachsene)","BGI";"297 - stationsäquivalente Behandlung in der Erwachsenenpsychiatrie (29)","BGI";"30 - Kinder- und Jugendpsychiatrie","BGII";"307 - stationsäquivalente Behandlung in der Kinder- und Jugendpsychiatrie (30)","BGII";"31 - Psychosomatik","BGI";"","Leer"},2,0)</f>
        <v>Leer</v>
      </c>
      <c r="M2053" s="445">
        <f t="shared" si="249"/>
        <v>0</v>
      </c>
      <c r="N2053" s="445">
        <f t="shared" si="250"/>
        <v>0</v>
      </c>
      <c r="O2053" s="445">
        <f t="shared" si="253"/>
        <v>0</v>
      </c>
      <c r="P2053" s="445">
        <f t="shared" si="254"/>
        <v>0</v>
      </c>
      <c r="Q2053" s="445">
        <f t="shared" si="255"/>
        <v>0</v>
      </c>
      <c r="R2053" s="415" t="str">
        <f t="shared" si="256"/>
        <v>Leer</v>
      </c>
      <c r="S2053" s="445">
        <f>IF('Angaben KH-Standort'!D$29='A4'!D2053,IF('Angaben KH-Standort'!E$29="Ja",1,0),0)</f>
        <v>0</v>
      </c>
      <c r="T2053" s="445">
        <f>IF('Angaben KH-Standort'!D$30='A4'!D2053,IF('Angaben KH-Standort'!E$30="Ja",1,0),0)</f>
        <v>0</v>
      </c>
      <c r="U2053" s="445">
        <f>IF('Angaben KH-Standort'!D$31='A4'!D2053,IF('Angaben KH-Standort'!E$31="Ja",1,0),0)</f>
        <v>0</v>
      </c>
    </row>
    <row r="2054" spans="2:21" ht="15" customHeight="1" x14ac:dyDescent="0.3">
      <c r="B2054" s="70" t="str">
        <f t="shared" si="251"/>
        <v>!!!</v>
      </c>
      <c r="C2054" s="265" t="str">
        <f>IF(ISERROR(IF(LEN(E2054)&gt;0,VLOOKUP(TEXT($E2054,0),'Angaben Stationen'!$E$14:$J$213,5,0),"")),"?",IF(LEN(E2054)&gt;0,VLOOKUP(TEXT($E2054,0),'Angaben Stationen'!$E$14:$J$213,5,0),""))</f>
        <v/>
      </c>
      <c r="D2054" s="232" t="str">
        <f>IF(ISERROR(IF(LEN(E2054)&gt;0,VLOOKUP(TEXT($E2054,0),'Angaben Stationen'!$E$14:$J$213,6,0),"")),"STATION IST NICHT VORHANDEN",IF(LEN(E2054)&gt;0,VLOOKUP(TEXT($E2054,0),'Angaben Stationen'!$E$14:$J$213,6,0),""))</f>
        <v/>
      </c>
      <c r="E2054" s="287"/>
      <c r="F2054" s="234"/>
      <c r="G2054" s="234"/>
      <c r="H2054" s="263"/>
      <c r="I2054" s="169"/>
      <c r="K2054" s="445" t="str">
        <f t="shared" si="252"/>
        <v>Leer</v>
      </c>
      <c r="L2054" s="445" t="str">
        <f>VLOOKUP($D2054,{"29 - Psychiatrie (Erwachsene)","BGI";"297 - stationsäquivalente Behandlung in der Erwachsenenpsychiatrie (29)","BGI";"30 - Kinder- und Jugendpsychiatrie","BGII";"307 - stationsäquivalente Behandlung in der Kinder- und Jugendpsychiatrie (30)","BGII";"31 - Psychosomatik","BGI";"","Leer"},2,0)</f>
        <v>Leer</v>
      </c>
      <c r="M2054" s="445">
        <f t="shared" si="249"/>
        <v>0</v>
      </c>
      <c r="N2054" s="445">
        <f t="shared" si="250"/>
        <v>0</v>
      </c>
      <c r="O2054" s="445">
        <f t="shared" si="253"/>
        <v>0</v>
      </c>
      <c r="P2054" s="445">
        <f t="shared" si="254"/>
        <v>0</v>
      </c>
      <c r="Q2054" s="445">
        <f t="shared" si="255"/>
        <v>0</v>
      </c>
      <c r="R2054" s="415" t="str">
        <f t="shared" si="256"/>
        <v>Leer</v>
      </c>
      <c r="S2054" s="445">
        <f>IF('Angaben KH-Standort'!D$29='A4'!D2054,IF('Angaben KH-Standort'!E$29="Ja",1,0),0)</f>
        <v>0</v>
      </c>
      <c r="T2054" s="445">
        <f>IF('Angaben KH-Standort'!D$30='A4'!D2054,IF('Angaben KH-Standort'!E$30="Ja",1,0),0)</f>
        <v>0</v>
      </c>
      <c r="U2054" s="445">
        <f>IF('Angaben KH-Standort'!D$31='A4'!D2054,IF('Angaben KH-Standort'!E$31="Ja",1,0),0)</f>
        <v>0</v>
      </c>
    </row>
    <row r="2055" spans="2:21" ht="15" customHeight="1" x14ac:dyDescent="0.3">
      <c r="B2055" s="70" t="str">
        <f t="shared" si="251"/>
        <v>!!!</v>
      </c>
      <c r="C2055" s="265" t="str">
        <f>IF(ISERROR(IF(LEN(E2055)&gt;0,VLOOKUP(TEXT($E2055,0),'Angaben Stationen'!$E$14:$J$213,5,0),"")),"?",IF(LEN(E2055)&gt;0,VLOOKUP(TEXT($E2055,0),'Angaben Stationen'!$E$14:$J$213,5,0),""))</f>
        <v/>
      </c>
      <c r="D2055" s="232" t="str">
        <f>IF(ISERROR(IF(LEN(E2055)&gt;0,VLOOKUP(TEXT($E2055,0),'Angaben Stationen'!$E$14:$J$213,6,0),"")),"STATION IST NICHT VORHANDEN",IF(LEN(E2055)&gt;0,VLOOKUP(TEXT($E2055,0),'Angaben Stationen'!$E$14:$J$213,6,0),""))</f>
        <v/>
      </c>
      <c r="E2055" s="287"/>
      <c r="F2055" s="234"/>
      <c r="G2055" s="234"/>
      <c r="H2055" s="263"/>
      <c r="I2055" s="169"/>
      <c r="K2055" s="445" t="str">
        <f t="shared" si="252"/>
        <v>Leer</v>
      </c>
      <c r="L2055" s="445" t="str">
        <f>VLOOKUP($D2055,{"29 - Psychiatrie (Erwachsene)","BGI";"297 - stationsäquivalente Behandlung in der Erwachsenenpsychiatrie (29)","BGI";"30 - Kinder- und Jugendpsychiatrie","BGII";"307 - stationsäquivalente Behandlung in der Kinder- und Jugendpsychiatrie (30)","BGII";"31 - Psychosomatik","BGI";"","Leer"},2,0)</f>
        <v>Leer</v>
      </c>
      <c r="M2055" s="445">
        <f t="shared" si="249"/>
        <v>0</v>
      </c>
      <c r="N2055" s="445">
        <f t="shared" si="250"/>
        <v>0</v>
      </c>
      <c r="O2055" s="445">
        <f t="shared" si="253"/>
        <v>0</v>
      </c>
      <c r="P2055" s="445">
        <f t="shared" si="254"/>
        <v>0</v>
      </c>
      <c r="Q2055" s="445">
        <f t="shared" si="255"/>
        <v>0</v>
      </c>
      <c r="R2055" s="415" t="str">
        <f t="shared" si="256"/>
        <v>Leer</v>
      </c>
      <c r="S2055" s="445">
        <f>IF('Angaben KH-Standort'!D$29='A4'!D2055,IF('Angaben KH-Standort'!E$29="Ja",1,0),0)</f>
        <v>0</v>
      </c>
      <c r="T2055" s="445">
        <f>IF('Angaben KH-Standort'!D$30='A4'!D2055,IF('Angaben KH-Standort'!E$30="Ja",1,0),0)</f>
        <v>0</v>
      </c>
      <c r="U2055" s="445">
        <f>IF('Angaben KH-Standort'!D$31='A4'!D2055,IF('Angaben KH-Standort'!E$31="Ja",1,0),0)</f>
        <v>0</v>
      </c>
    </row>
    <row r="2056" spans="2:21" ht="15" customHeight="1" x14ac:dyDescent="0.3">
      <c r="B2056" s="70" t="str">
        <f t="shared" si="251"/>
        <v>!!!</v>
      </c>
      <c r="C2056" s="265" t="str">
        <f>IF(ISERROR(IF(LEN(E2056)&gt;0,VLOOKUP(TEXT($E2056,0),'Angaben Stationen'!$E$14:$J$213,5,0),"")),"?",IF(LEN(E2056)&gt;0,VLOOKUP(TEXT($E2056,0),'Angaben Stationen'!$E$14:$J$213,5,0),""))</f>
        <v/>
      </c>
      <c r="D2056" s="232" t="str">
        <f>IF(ISERROR(IF(LEN(E2056)&gt;0,VLOOKUP(TEXT($E2056,0),'Angaben Stationen'!$E$14:$J$213,6,0),"")),"STATION IST NICHT VORHANDEN",IF(LEN(E2056)&gt;0,VLOOKUP(TEXT($E2056,0),'Angaben Stationen'!$E$14:$J$213,6,0),""))</f>
        <v/>
      </c>
      <c r="E2056" s="287"/>
      <c r="F2056" s="234"/>
      <c r="G2056" s="234"/>
      <c r="H2056" s="263"/>
      <c r="I2056" s="169"/>
      <c r="K2056" s="445" t="str">
        <f t="shared" si="252"/>
        <v>Leer</v>
      </c>
      <c r="L2056" s="445" t="str">
        <f>VLOOKUP($D2056,{"29 - Psychiatrie (Erwachsene)","BGI";"297 - stationsäquivalente Behandlung in der Erwachsenenpsychiatrie (29)","BGI";"30 - Kinder- und Jugendpsychiatrie","BGII";"307 - stationsäquivalente Behandlung in der Kinder- und Jugendpsychiatrie (30)","BGII";"31 - Psychosomatik","BGI";"","Leer"},2,0)</f>
        <v>Leer</v>
      </c>
      <c r="M2056" s="445">
        <f t="shared" si="249"/>
        <v>0</v>
      </c>
      <c r="N2056" s="445">
        <f t="shared" si="250"/>
        <v>0</v>
      </c>
      <c r="O2056" s="445">
        <f t="shared" si="253"/>
        <v>0</v>
      </c>
      <c r="P2056" s="445">
        <f t="shared" si="254"/>
        <v>0</v>
      </c>
      <c r="Q2056" s="445">
        <f t="shared" si="255"/>
        <v>0</v>
      </c>
      <c r="R2056" s="415" t="str">
        <f t="shared" si="256"/>
        <v>Leer</v>
      </c>
      <c r="S2056" s="445">
        <f>IF('Angaben KH-Standort'!D$29='A4'!D2056,IF('Angaben KH-Standort'!E$29="Ja",1,0),0)</f>
        <v>0</v>
      </c>
      <c r="T2056" s="445">
        <f>IF('Angaben KH-Standort'!D$30='A4'!D2056,IF('Angaben KH-Standort'!E$30="Ja",1,0),0)</f>
        <v>0</v>
      </c>
      <c r="U2056" s="445">
        <f>IF('Angaben KH-Standort'!D$31='A4'!D2056,IF('Angaben KH-Standort'!E$31="Ja",1,0),0)</f>
        <v>0</v>
      </c>
    </row>
    <row r="2057" spans="2:21" ht="15" customHeight="1" x14ac:dyDescent="0.3">
      <c r="B2057" s="70" t="str">
        <f t="shared" si="251"/>
        <v>!!!</v>
      </c>
      <c r="C2057" s="265" t="str">
        <f>IF(ISERROR(IF(LEN(E2057)&gt;0,VLOOKUP(TEXT($E2057,0),'Angaben Stationen'!$E$14:$J$213,5,0),"")),"?",IF(LEN(E2057)&gt;0,VLOOKUP(TEXT($E2057,0),'Angaben Stationen'!$E$14:$J$213,5,0),""))</f>
        <v/>
      </c>
      <c r="D2057" s="232" t="str">
        <f>IF(ISERROR(IF(LEN(E2057)&gt;0,VLOOKUP(TEXT($E2057,0),'Angaben Stationen'!$E$14:$J$213,6,0),"")),"STATION IST NICHT VORHANDEN",IF(LEN(E2057)&gt;0,VLOOKUP(TEXT($E2057,0),'Angaben Stationen'!$E$14:$J$213,6,0),""))</f>
        <v/>
      </c>
      <c r="E2057" s="287"/>
      <c r="F2057" s="234"/>
      <c r="G2057" s="234"/>
      <c r="H2057" s="263"/>
      <c r="I2057" s="169"/>
      <c r="K2057" s="445" t="str">
        <f t="shared" si="252"/>
        <v>Leer</v>
      </c>
      <c r="L2057" s="445" t="str">
        <f>VLOOKUP($D2057,{"29 - Psychiatrie (Erwachsene)","BGI";"297 - stationsäquivalente Behandlung in der Erwachsenenpsychiatrie (29)","BGI";"30 - Kinder- und Jugendpsychiatrie","BGII";"307 - stationsäquivalente Behandlung in der Kinder- und Jugendpsychiatrie (30)","BGII";"31 - Psychosomatik","BGI";"","Leer"},2,0)</f>
        <v>Leer</v>
      </c>
      <c r="M2057" s="445">
        <f t="shared" si="249"/>
        <v>0</v>
      </c>
      <c r="N2057" s="445">
        <f t="shared" si="250"/>
        <v>0</v>
      </c>
      <c r="O2057" s="445">
        <f t="shared" si="253"/>
        <v>0</v>
      </c>
      <c r="P2057" s="445">
        <f t="shared" si="254"/>
        <v>0</v>
      </c>
      <c r="Q2057" s="445">
        <f t="shared" si="255"/>
        <v>0</v>
      </c>
      <c r="R2057" s="415" t="str">
        <f t="shared" si="256"/>
        <v>Leer</v>
      </c>
      <c r="S2057" s="445">
        <f>IF('Angaben KH-Standort'!D$29='A4'!D2057,IF('Angaben KH-Standort'!E$29="Ja",1,0),0)</f>
        <v>0</v>
      </c>
      <c r="T2057" s="445">
        <f>IF('Angaben KH-Standort'!D$30='A4'!D2057,IF('Angaben KH-Standort'!E$30="Ja",1,0),0)</f>
        <v>0</v>
      </c>
      <c r="U2057" s="445">
        <f>IF('Angaben KH-Standort'!D$31='A4'!D2057,IF('Angaben KH-Standort'!E$31="Ja",1,0),0)</f>
        <v>0</v>
      </c>
    </row>
    <row r="2058" spans="2:21" ht="15" customHeight="1" x14ac:dyDescent="0.3">
      <c r="B2058" s="70" t="str">
        <f t="shared" si="251"/>
        <v>!!!</v>
      </c>
      <c r="C2058" s="265" t="str">
        <f>IF(ISERROR(IF(LEN(E2058)&gt;0,VLOOKUP(TEXT($E2058,0),'Angaben Stationen'!$E$14:$J$213,5,0),"")),"?",IF(LEN(E2058)&gt;0,VLOOKUP(TEXT($E2058,0),'Angaben Stationen'!$E$14:$J$213,5,0),""))</f>
        <v/>
      </c>
      <c r="D2058" s="232" t="str">
        <f>IF(ISERROR(IF(LEN(E2058)&gt;0,VLOOKUP(TEXT($E2058,0),'Angaben Stationen'!$E$14:$J$213,6,0),"")),"STATION IST NICHT VORHANDEN",IF(LEN(E2058)&gt;0,VLOOKUP(TEXT($E2058,0),'Angaben Stationen'!$E$14:$J$213,6,0),""))</f>
        <v/>
      </c>
      <c r="E2058" s="287"/>
      <c r="F2058" s="234"/>
      <c r="G2058" s="234"/>
      <c r="H2058" s="263"/>
      <c r="I2058" s="169"/>
      <c r="K2058" s="445" t="str">
        <f t="shared" si="252"/>
        <v>Leer</v>
      </c>
      <c r="L2058" s="445" t="str">
        <f>VLOOKUP($D2058,{"29 - Psychiatrie (Erwachsene)","BGI";"297 - stationsäquivalente Behandlung in der Erwachsenenpsychiatrie (29)","BGI";"30 - Kinder- und Jugendpsychiatrie","BGII";"307 - stationsäquivalente Behandlung in der Kinder- und Jugendpsychiatrie (30)","BGII";"31 - Psychosomatik","BGI";"","Leer"},2,0)</f>
        <v>Leer</v>
      </c>
      <c r="M2058" s="445">
        <f t="shared" si="249"/>
        <v>0</v>
      </c>
      <c r="N2058" s="445">
        <f t="shared" si="250"/>
        <v>0</v>
      </c>
      <c r="O2058" s="445">
        <f t="shared" si="253"/>
        <v>0</v>
      </c>
      <c r="P2058" s="445">
        <f t="shared" si="254"/>
        <v>0</v>
      </c>
      <c r="Q2058" s="445">
        <f t="shared" si="255"/>
        <v>0</v>
      </c>
      <c r="R2058" s="415" t="str">
        <f t="shared" si="256"/>
        <v>Leer</v>
      </c>
      <c r="S2058" s="445">
        <f>IF('Angaben KH-Standort'!D$29='A4'!D2058,IF('Angaben KH-Standort'!E$29="Ja",1,0),0)</f>
        <v>0</v>
      </c>
      <c r="T2058" s="445">
        <f>IF('Angaben KH-Standort'!D$30='A4'!D2058,IF('Angaben KH-Standort'!E$30="Ja",1,0),0)</f>
        <v>0</v>
      </c>
      <c r="U2058" s="445">
        <f>IF('Angaben KH-Standort'!D$31='A4'!D2058,IF('Angaben KH-Standort'!E$31="Ja",1,0),0)</f>
        <v>0</v>
      </c>
    </row>
    <row r="2059" spans="2:21" ht="15" customHeight="1" x14ac:dyDescent="0.3">
      <c r="B2059" s="70" t="str">
        <f t="shared" si="251"/>
        <v>!!!</v>
      </c>
      <c r="C2059" s="265" t="str">
        <f>IF(ISERROR(IF(LEN(E2059)&gt;0,VLOOKUP(TEXT($E2059,0),'Angaben Stationen'!$E$14:$J$213,5,0),"")),"?",IF(LEN(E2059)&gt;0,VLOOKUP(TEXT($E2059,0),'Angaben Stationen'!$E$14:$J$213,5,0),""))</f>
        <v/>
      </c>
      <c r="D2059" s="232" t="str">
        <f>IF(ISERROR(IF(LEN(E2059)&gt;0,VLOOKUP(TEXT($E2059,0),'Angaben Stationen'!$E$14:$J$213,6,0),"")),"STATION IST NICHT VORHANDEN",IF(LEN(E2059)&gt;0,VLOOKUP(TEXT($E2059,0),'Angaben Stationen'!$E$14:$J$213,6,0),""))</f>
        <v/>
      </c>
      <c r="E2059" s="287"/>
      <c r="F2059" s="234"/>
      <c r="G2059" s="234"/>
      <c r="H2059" s="263"/>
      <c r="I2059" s="169"/>
      <c r="K2059" s="445" t="str">
        <f t="shared" si="252"/>
        <v>Leer</v>
      </c>
      <c r="L2059" s="445" t="str">
        <f>VLOOKUP($D2059,{"29 - Psychiatrie (Erwachsene)","BGI";"297 - stationsäquivalente Behandlung in der Erwachsenenpsychiatrie (29)","BGI";"30 - Kinder- und Jugendpsychiatrie","BGII";"307 - stationsäquivalente Behandlung in der Kinder- und Jugendpsychiatrie (30)","BGII";"31 - Psychosomatik","BGI";"","Leer"},2,0)</f>
        <v>Leer</v>
      </c>
      <c r="M2059" s="445">
        <f t="shared" si="249"/>
        <v>0</v>
      </c>
      <c r="N2059" s="445">
        <f t="shared" si="250"/>
        <v>0</v>
      </c>
      <c r="O2059" s="445">
        <f t="shared" si="253"/>
        <v>0</v>
      </c>
      <c r="P2059" s="445">
        <f t="shared" si="254"/>
        <v>0</v>
      </c>
      <c r="Q2059" s="445">
        <f t="shared" si="255"/>
        <v>0</v>
      </c>
      <c r="R2059" s="415" t="str">
        <f t="shared" si="256"/>
        <v>Leer</v>
      </c>
      <c r="S2059" s="445">
        <f>IF('Angaben KH-Standort'!D$29='A4'!D2059,IF('Angaben KH-Standort'!E$29="Ja",1,0),0)</f>
        <v>0</v>
      </c>
      <c r="T2059" s="445">
        <f>IF('Angaben KH-Standort'!D$30='A4'!D2059,IF('Angaben KH-Standort'!E$30="Ja",1,0),0)</f>
        <v>0</v>
      </c>
      <c r="U2059" s="445">
        <f>IF('Angaben KH-Standort'!D$31='A4'!D2059,IF('Angaben KH-Standort'!E$31="Ja",1,0),0)</f>
        <v>0</v>
      </c>
    </row>
    <row r="2060" spans="2:21" ht="15" customHeight="1" x14ac:dyDescent="0.3">
      <c r="B2060" s="70" t="str">
        <f t="shared" si="251"/>
        <v>!!!</v>
      </c>
      <c r="C2060" s="265" t="str">
        <f>IF(ISERROR(IF(LEN(E2060)&gt;0,VLOOKUP(TEXT($E2060,0),'Angaben Stationen'!$E$14:$J$213,5,0),"")),"?",IF(LEN(E2060)&gt;0,VLOOKUP(TEXT($E2060,0),'Angaben Stationen'!$E$14:$J$213,5,0),""))</f>
        <v/>
      </c>
      <c r="D2060" s="232" t="str">
        <f>IF(ISERROR(IF(LEN(E2060)&gt;0,VLOOKUP(TEXT($E2060,0),'Angaben Stationen'!$E$14:$J$213,6,0),"")),"STATION IST NICHT VORHANDEN",IF(LEN(E2060)&gt;0,VLOOKUP(TEXT($E2060,0),'Angaben Stationen'!$E$14:$J$213,6,0),""))</f>
        <v/>
      </c>
      <c r="E2060" s="287"/>
      <c r="F2060" s="234"/>
      <c r="G2060" s="234"/>
      <c r="H2060" s="263"/>
      <c r="I2060" s="169"/>
      <c r="K2060" s="445" t="str">
        <f t="shared" si="252"/>
        <v>Leer</v>
      </c>
      <c r="L2060" s="445" t="str">
        <f>VLOOKUP($D2060,{"29 - Psychiatrie (Erwachsene)","BGI";"297 - stationsäquivalente Behandlung in der Erwachsenenpsychiatrie (29)","BGI";"30 - Kinder- und Jugendpsychiatrie","BGII";"307 - stationsäquivalente Behandlung in der Kinder- und Jugendpsychiatrie (30)","BGII";"31 - Psychosomatik","BGI";"","Leer"},2,0)</f>
        <v>Leer</v>
      </c>
      <c r="M2060" s="445">
        <f t="shared" si="249"/>
        <v>0</v>
      </c>
      <c r="N2060" s="445">
        <f t="shared" si="250"/>
        <v>0</v>
      </c>
      <c r="O2060" s="445">
        <f t="shared" si="253"/>
        <v>0</v>
      </c>
      <c r="P2060" s="445">
        <f t="shared" si="254"/>
        <v>0</v>
      </c>
      <c r="Q2060" s="445">
        <f t="shared" si="255"/>
        <v>0</v>
      </c>
      <c r="R2060" s="415" t="str">
        <f t="shared" si="256"/>
        <v>Leer</v>
      </c>
      <c r="S2060" s="445">
        <f>IF('Angaben KH-Standort'!D$29='A4'!D2060,IF('Angaben KH-Standort'!E$29="Ja",1,0),0)</f>
        <v>0</v>
      </c>
      <c r="T2060" s="445">
        <f>IF('Angaben KH-Standort'!D$30='A4'!D2060,IF('Angaben KH-Standort'!E$30="Ja",1,0),0)</f>
        <v>0</v>
      </c>
      <c r="U2060" s="445">
        <f>IF('Angaben KH-Standort'!D$31='A4'!D2060,IF('Angaben KH-Standort'!E$31="Ja",1,0),0)</f>
        <v>0</v>
      </c>
    </row>
    <row r="2061" spans="2:21" ht="15" customHeight="1" x14ac:dyDescent="0.3">
      <c r="B2061" s="70" t="str">
        <f t="shared" si="251"/>
        <v>!!!</v>
      </c>
      <c r="C2061" s="265" t="str">
        <f>IF(ISERROR(IF(LEN(E2061)&gt;0,VLOOKUP(TEXT($E2061,0),'Angaben Stationen'!$E$14:$J$213,5,0),"")),"?",IF(LEN(E2061)&gt;0,VLOOKUP(TEXT($E2061,0),'Angaben Stationen'!$E$14:$J$213,5,0),""))</f>
        <v/>
      </c>
      <c r="D2061" s="232" t="str">
        <f>IF(ISERROR(IF(LEN(E2061)&gt;0,VLOOKUP(TEXT($E2061,0),'Angaben Stationen'!$E$14:$J$213,6,0),"")),"STATION IST NICHT VORHANDEN",IF(LEN(E2061)&gt;0,VLOOKUP(TEXT($E2061,0),'Angaben Stationen'!$E$14:$J$213,6,0),""))</f>
        <v/>
      </c>
      <c r="E2061" s="287"/>
      <c r="F2061" s="234"/>
      <c r="G2061" s="234"/>
      <c r="H2061" s="263"/>
      <c r="I2061" s="169"/>
      <c r="K2061" s="445" t="str">
        <f t="shared" si="252"/>
        <v>Leer</v>
      </c>
      <c r="L2061" s="445" t="str">
        <f>VLOOKUP($D2061,{"29 - Psychiatrie (Erwachsene)","BGI";"297 - stationsäquivalente Behandlung in der Erwachsenenpsychiatrie (29)","BGI";"30 - Kinder- und Jugendpsychiatrie","BGII";"307 - stationsäquivalente Behandlung in der Kinder- und Jugendpsychiatrie (30)","BGII";"31 - Psychosomatik","BGI";"","Leer"},2,0)</f>
        <v>Leer</v>
      </c>
      <c r="M2061" s="445">
        <f t="shared" si="249"/>
        <v>0</v>
      </c>
      <c r="N2061" s="445">
        <f t="shared" si="250"/>
        <v>0</v>
      </c>
      <c r="O2061" s="445">
        <f t="shared" si="253"/>
        <v>0</v>
      </c>
      <c r="P2061" s="445">
        <f t="shared" si="254"/>
        <v>0</v>
      </c>
      <c r="Q2061" s="445">
        <f t="shared" si="255"/>
        <v>0</v>
      </c>
      <c r="R2061" s="415" t="str">
        <f t="shared" si="256"/>
        <v>Leer</v>
      </c>
      <c r="S2061" s="445">
        <f>IF('Angaben KH-Standort'!D$29='A4'!D2061,IF('Angaben KH-Standort'!E$29="Ja",1,0),0)</f>
        <v>0</v>
      </c>
      <c r="T2061" s="445">
        <f>IF('Angaben KH-Standort'!D$30='A4'!D2061,IF('Angaben KH-Standort'!E$30="Ja",1,0),0)</f>
        <v>0</v>
      </c>
      <c r="U2061" s="445">
        <f>IF('Angaben KH-Standort'!D$31='A4'!D2061,IF('Angaben KH-Standort'!E$31="Ja",1,0),0)</f>
        <v>0</v>
      </c>
    </row>
    <row r="2062" spans="2:21" ht="15" customHeight="1" x14ac:dyDescent="0.3">
      <c r="B2062" s="70" t="str">
        <f t="shared" si="251"/>
        <v>!!!</v>
      </c>
      <c r="C2062" s="265" t="str">
        <f>IF(ISERROR(IF(LEN(E2062)&gt;0,VLOOKUP(TEXT($E2062,0),'Angaben Stationen'!$E$14:$J$213,5,0),"")),"?",IF(LEN(E2062)&gt;0,VLOOKUP(TEXT($E2062,0),'Angaben Stationen'!$E$14:$J$213,5,0),""))</f>
        <v/>
      </c>
      <c r="D2062" s="232" t="str">
        <f>IF(ISERROR(IF(LEN(E2062)&gt;0,VLOOKUP(TEXT($E2062,0),'Angaben Stationen'!$E$14:$J$213,6,0),"")),"STATION IST NICHT VORHANDEN",IF(LEN(E2062)&gt;0,VLOOKUP(TEXT($E2062,0),'Angaben Stationen'!$E$14:$J$213,6,0),""))</f>
        <v/>
      </c>
      <c r="E2062" s="287"/>
      <c r="F2062" s="234"/>
      <c r="G2062" s="234"/>
      <c r="H2062" s="263"/>
      <c r="I2062" s="169"/>
      <c r="K2062" s="445" t="str">
        <f t="shared" si="252"/>
        <v>Leer</v>
      </c>
      <c r="L2062" s="445" t="str">
        <f>VLOOKUP($D2062,{"29 - Psychiatrie (Erwachsene)","BGI";"297 - stationsäquivalente Behandlung in der Erwachsenenpsychiatrie (29)","BGI";"30 - Kinder- und Jugendpsychiatrie","BGII";"307 - stationsäquivalente Behandlung in der Kinder- und Jugendpsychiatrie (30)","BGII";"31 - Psychosomatik","BGI";"","Leer"},2,0)</f>
        <v>Leer</v>
      </c>
      <c r="M2062" s="445">
        <f t="shared" si="249"/>
        <v>0</v>
      </c>
      <c r="N2062" s="445">
        <f t="shared" si="250"/>
        <v>0</v>
      </c>
      <c r="O2062" s="445">
        <f t="shared" si="253"/>
        <v>0</v>
      </c>
      <c r="P2062" s="445">
        <f t="shared" si="254"/>
        <v>0</v>
      </c>
      <c r="Q2062" s="445">
        <f t="shared" si="255"/>
        <v>0</v>
      </c>
      <c r="R2062" s="415" t="str">
        <f t="shared" si="256"/>
        <v>Leer</v>
      </c>
      <c r="S2062" s="445">
        <f>IF('Angaben KH-Standort'!D$29='A4'!D2062,IF('Angaben KH-Standort'!E$29="Ja",1,0),0)</f>
        <v>0</v>
      </c>
      <c r="T2062" s="445">
        <f>IF('Angaben KH-Standort'!D$30='A4'!D2062,IF('Angaben KH-Standort'!E$30="Ja",1,0),0)</f>
        <v>0</v>
      </c>
      <c r="U2062" s="445">
        <f>IF('Angaben KH-Standort'!D$31='A4'!D2062,IF('Angaben KH-Standort'!E$31="Ja",1,0),0)</f>
        <v>0</v>
      </c>
    </row>
    <row r="2063" spans="2:21" ht="15" customHeight="1" x14ac:dyDescent="0.3">
      <c r="B2063" s="70" t="str">
        <f t="shared" si="251"/>
        <v>!!!</v>
      </c>
      <c r="C2063" s="265" t="str">
        <f>IF(ISERROR(IF(LEN(E2063)&gt;0,VLOOKUP(TEXT($E2063,0),'Angaben Stationen'!$E$14:$J$213,5,0),"")),"?",IF(LEN(E2063)&gt;0,VLOOKUP(TEXT($E2063,0),'Angaben Stationen'!$E$14:$J$213,5,0),""))</f>
        <v/>
      </c>
      <c r="D2063" s="232" t="str">
        <f>IF(ISERROR(IF(LEN(E2063)&gt;0,VLOOKUP(TEXT($E2063,0),'Angaben Stationen'!$E$14:$J$213,6,0),"")),"STATION IST NICHT VORHANDEN",IF(LEN(E2063)&gt;0,VLOOKUP(TEXT($E2063,0),'Angaben Stationen'!$E$14:$J$213,6,0),""))</f>
        <v/>
      </c>
      <c r="E2063" s="287"/>
      <c r="F2063" s="234"/>
      <c r="G2063" s="234"/>
      <c r="H2063" s="263"/>
      <c r="I2063" s="169"/>
      <c r="K2063" s="445" t="str">
        <f t="shared" si="252"/>
        <v>Leer</v>
      </c>
      <c r="L2063" s="445" t="str">
        <f>VLOOKUP($D2063,{"29 - Psychiatrie (Erwachsene)","BGI";"297 - stationsäquivalente Behandlung in der Erwachsenenpsychiatrie (29)","BGI";"30 - Kinder- und Jugendpsychiatrie","BGII";"307 - stationsäquivalente Behandlung in der Kinder- und Jugendpsychiatrie (30)","BGII";"31 - Psychosomatik","BGI";"","Leer"},2,0)</f>
        <v>Leer</v>
      </c>
      <c r="M2063" s="445">
        <f t="shared" si="249"/>
        <v>0</v>
      </c>
      <c r="N2063" s="445">
        <f t="shared" si="250"/>
        <v>0</v>
      </c>
      <c r="O2063" s="445">
        <f t="shared" si="253"/>
        <v>0</v>
      </c>
      <c r="P2063" s="445">
        <f t="shared" si="254"/>
        <v>0</v>
      </c>
      <c r="Q2063" s="445">
        <f t="shared" si="255"/>
        <v>0</v>
      </c>
      <c r="R2063" s="415" t="str">
        <f t="shared" si="256"/>
        <v>Leer</v>
      </c>
      <c r="S2063" s="445">
        <f>IF('Angaben KH-Standort'!D$29='A4'!D2063,IF('Angaben KH-Standort'!E$29="Ja",1,0),0)</f>
        <v>0</v>
      </c>
      <c r="T2063" s="445">
        <f>IF('Angaben KH-Standort'!D$30='A4'!D2063,IF('Angaben KH-Standort'!E$30="Ja",1,0),0)</f>
        <v>0</v>
      </c>
      <c r="U2063" s="445">
        <f>IF('Angaben KH-Standort'!D$31='A4'!D2063,IF('Angaben KH-Standort'!E$31="Ja",1,0),0)</f>
        <v>0</v>
      </c>
    </row>
    <row r="2064" spans="2:21" ht="15" customHeight="1" x14ac:dyDescent="0.3">
      <c r="B2064" s="70" t="str">
        <f t="shared" si="251"/>
        <v>!!!</v>
      </c>
      <c r="C2064" s="265" t="str">
        <f>IF(ISERROR(IF(LEN(E2064)&gt;0,VLOOKUP(TEXT($E2064,0),'Angaben Stationen'!$E$14:$J$213,5,0),"")),"?",IF(LEN(E2064)&gt;0,VLOOKUP(TEXT($E2064,0),'Angaben Stationen'!$E$14:$J$213,5,0),""))</f>
        <v/>
      </c>
      <c r="D2064" s="232" t="str">
        <f>IF(ISERROR(IF(LEN(E2064)&gt;0,VLOOKUP(TEXT($E2064,0),'Angaben Stationen'!$E$14:$J$213,6,0),"")),"STATION IST NICHT VORHANDEN",IF(LEN(E2064)&gt;0,VLOOKUP(TEXT($E2064,0),'Angaben Stationen'!$E$14:$J$213,6,0),""))</f>
        <v/>
      </c>
      <c r="E2064" s="287"/>
      <c r="F2064" s="234"/>
      <c r="G2064" s="234"/>
      <c r="H2064" s="263"/>
      <c r="I2064" s="169"/>
      <c r="K2064" s="445" t="str">
        <f t="shared" si="252"/>
        <v>Leer</v>
      </c>
      <c r="L2064" s="445" t="str">
        <f>VLOOKUP($D2064,{"29 - Psychiatrie (Erwachsene)","BGI";"297 - stationsäquivalente Behandlung in der Erwachsenenpsychiatrie (29)","BGI";"30 - Kinder- und Jugendpsychiatrie","BGII";"307 - stationsäquivalente Behandlung in der Kinder- und Jugendpsychiatrie (30)","BGII";"31 - Psychosomatik","BGI";"","Leer"},2,0)</f>
        <v>Leer</v>
      </c>
      <c r="M2064" s="445">
        <f t="shared" si="249"/>
        <v>0</v>
      </c>
      <c r="N2064" s="445">
        <f t="shared" si="250"/>
        <v>0</v>
      </c>
      <c r="O2064" s="445">
        <f t="shared" si="253"/>
        <v>0</v>
      </c>
      <c r="P2064" s="445">
        <f t="shared" si="254"/>
        <v>0</v>
      </c>
      <c r="Q2064" s="445">
        <f t="shared" si="255"/>
        <v>0</v>
      </c>
      <c r="R2064" s="415" t="str">
        <f t="shared" si="256"/>
        <v>Leer</v>
      </c>
      <c r="S2064" s="445">
        <f>IF('Angaben KH-Standort'!D$29='A4'!D2064,IF('Angaben KH-Standort'!E$29="Ja",1,0),0)</f>
        <v>0</v>
      </c>
      <c r="T2064" s="445">
        <f>IF('Angaben KH-Standort'!D$30='A4'!D2064,IF('Angaben KH-Standort'!E$30="Ja",1,0),0)</f>
        <v>0</v>
      </c>
      <c r="U2064" s="445">
        <f>IF('Angaben KH-Standort'!D$31='A4'!D2064,IF('Angaben KH-Standort'!E$31="Ja",1,0),0)</f>
        <v>0</v>
      </c>
    </row>
    <row r="2065" spans="2:21" ht="15" customHeight="1" x14ac:dyDescent="0.3">
      <c r="B2065" s="70" t="str">
        <f t="shared" si="251"/>
        <v>!!!</v>
      </c>
      <c r="C2065" s="265" t="str">
        <f>IF(ISERROR(IF(LEN(E2065)&gt;0,VLOOKUP(TEXT($E2065,0),'Angaben Stationen'!$E$14:$J$213,5,0),"")),"?",IF(LEN(E2065)&gt;0,VLOOKUP(TEXT($E2065,0),'Angaben Stationen'!$E$14:$J$213,5,0),""))</f>
        <v/>
      </c>
      <c r="D2065" s="232" t="str">
        <f>IF(ISERROR(IF(LEN(E2065)&gt;0,VLOOKUP(TEXT($E2065,0),'Angaben Stationen'!$E$14:$J$213,6,0),"")),"STATION IST NICHT VORHANDEN",IF(LEN(E2065)&gt;0,VLOOKUP(TEXT($E2065,0),'Angaben Stationen'!$E$14:$J$213,6,0),""))</f>
        <v/>
      </c>
      <c r="E2065" s="287"/>
      <c r="F2065" s="234"/>
      <c r="G2065" s="234"/>
      <c r="H2065" s="263"/>
      <c r="I2065" s="169"/>
      <c r="K2065" s="445" t="str">
        <f t="shared" si="252"/>
        <v>Leer</v>
      </c>
      <c r="L2065" s="445" t="str">
        <f>VLOOKUP($D2065,{"29 - Psychiatrie (Erwachsene)","BGI";"297 - stationsäquivalente Behandlung in der Erwachsenenpsychiatrie (29)","BGI";"30 - Kinder- und Jugendpsychiatrie","BGII";"307 - stationsäquivalente Behandlung in der Kinder- und Jugendpsychiatrie (30)","BGII";"31 - Psychosomatik","BGI";"","Leer"},2,0)</f>
        <v>Leer</v>
      </c>
      <c r="M2065" s="445">
        <f t="shared" si="249"/>
        <v>0</v>
      </c>
      <c r="N2065" s="445">
        <f t="shared" si="250"/>
        <v>0</v>
      </c>
      <c r="O2065" s="445">
        <f t="shared" si="253"/>
        <v>0</v>
      </c>
      <c r="P2065" s="445">
        <f t="shared" si="254"/>
        <v>0</v>
      </c>
      <c r="Q2065" s="445">
        <f t="shared" si="255"/>
        <v>0</v>
      </c>
      <c r="R2065" s="415" t="str">
        <f t="shared" si="256"/>
        <v>Leer</v>
      </c>
      <c r="S2065" s="445">
        <f>IF('Angaben KH-Standort'!D$29='A4'!D2065,IF('Angaben KH-Standort'!E$29="Ja",1,0),0)</f>
        <v>0</v>
      </c>
      <c r="T2065" s="445">
        <f>IF('Angaben KH-Standort'!D$30='A4'!D2065,IF('Angaben KH-Standort'!E$30="Ja",1,0),0)</f>
        <v>0</v>
      </c>
      <c r="U2065" s="445">
        <f>IF('Angaben KH-Standort'!D$31='A4'!D2065,IF('Angaben KH-Standort'!E$31="Ja",1,0),0)</f>
        <v>0</v>
      </c>
    </row>
    <row r="2066" spans="2:21" ht="15" customHeight="1" x14ac:dyDescent="0.3">
      <c r="B2066" s="70" t="str">
        <f t="shared" si="251"/>
        <v>!!!</v>
      </c>
      <c r="C2066" s="265" t="str">
        <f>IF(ISERROR(IF(LEN(E2066)&gt;0,VLOOKUP(TEXT($E2066,0),'Angaben Stationen'!$E$14:$J$213,5,0),"")),"?",IF(LEN(E2066)&gt;0,VLOOKUP(TEXT($E2066,0),'Angaben Stationen'!$E$14:$J$213,5,0),""))</f>
        <v/>
      </c>
      <c r="D2066" s="232" t="str">
        <f>IF(ISERROR(IF(LEN(E2066)&gt;0,VLOOKUP(TEXT($E2066,0),'Angaben Stationen'!$E$14:$J$213,6,0),"")),"STATION IST NICHT VORHANDEN",IF(LEN(E2066)&gt;0,VLOOKUP(TEXT($E2066,0),'Angaben Stationen'!$E$14:$J$213,6,0),""))</f>
        <v/>
      </c>
      <c r="E2066" s="287"/>
      <c r="F2066" s="234"/>
      <c r="G2066" s="234"/>
      <c r="H2066" s="263"/>
      <c r="I2066" s="169"/>
      <c r="K2066" s="445" t="str">
        <f t="shared" si="252"/>
        <v>Leer</v>
      </c>
      <c r="L2066" s="445" t="str">
        <f>VLOOKUP($D2066,{"29 - Psychiatrie (Erwachsene)","BGI";"297 - stationsäquivalente Behandlung in der Erwachsenenpsychiatrie (29)","BGI";"30 - Kinder- und Jugendpsychiatrie","BGII";"307 - stationsäquivalente Behandlung in der Kinder- und Jugendpsychiatrie (30)","BGII";"31 - Psychosomatik","BGI";"","Leer"},2,0)</f>
        <v>Leer</v>
      </c>
      <c r="M2066" s="445">
        <f t="shared" si="249"/>
        <v>0</v>
      </c>
      <c r="N2066" s="445">
        <f t="shared" si="250"/>
        <v>0</v>
      </c>
      <c r="O2066" s="445">
        <f t="shared" si="253"/>
        <v>0</v>
      </c>
      <c r="P2066" s="445">
        <f t="shared" si="254"/>
        <v>0</v>
      </c>
      <c r="Q2066" s="445">
        <f t="shared" si="255"/>
        <v>0</v>
      </c>
      <c r="R2066" s="415" t="str">
        <f t="shared" si="256"/>
        <v>Leer</v>
      </c>
      <c r="S2066" s="445">
        <f>IF('Angaben KH-Standort'!D$29='A4'!D2066,IF('Angaben KH-Standort'!E$29="Ja",1,0),0)</f>
        <v>0</v>
      </c>
      <c r="T2066" s="445">
        <f>IF('Angaben KH-Standort'!D$30='A4'!D2066,IF('Angaben KH-Standort'!E$30="Ja",1,0),0)</f>
        <v>0</v>
      </c>
      <c r="U2066" s="445">
        <f>IF('Angaben KH-Standort'!D$31='A4'!D2066,IF('Angaben KH-Standort'!E$31="Ja",1,0),0)</f>
        <v>0</v>
      </c>
    </row>
    <row r="2067" spans="2:21" ht="15" customHeight="1" x14ac:dyDescent="0.3">
      <c r="B2067" s="70" t="str">
        <f t="shared" si="251"/>
        <v>!!!</v>
      </c>
      <c r="C2067" s="265" t="str">
        <f>IF(ISERROR(IF(LEN(E2067)&gt;0,VLOOKUP(TEXT($E2067,0),'Angaben Stationen'!$E$14:$J$213,5,0),"")),"?",IF(LEN(E2067)&gt;0,VLOOKUP(TEXT($E2067,0),'Angaben Stationen'!$E$14:$J$213,5,0),""))</f>
        <v/>
      </c>
      <c r="D2067" s="232" t="str">
        <f>IF(ISERROR(IF(LEN(E2067)&gt;0,VLOOKUP(TEXT($E2067,0),'Angaben Stationen'!$E$14:$J$213,6,0),"")),"STATION IST NICHT VORHANDEN",IF(LEN(E2067)&gt;0,VLOOKUP(TEXT($E2067,0),'Angaben Stationen'!$E$14:$J$213,6,0),""))</f>
        <v/>
      </c>
      <c r="E2067" s="287"/>
      <c r="F2067" s="234"/>
      <c r="G2067" s="234"/>
      <c r="H2067" s="263"/>
      <c r="I2067" s="169"/>
      <c r="K2067" s="445" t="str">
        <f t="shared" si="252"/>
        <v>Leer</v>
      </c>
      <c r="L2067" s="445" t="str">
        <f>VLOOKUP($D2067,{"29 - Psychiatrie (Erwachsene)","BGI";"297 - stationsäquivalente Behandlung in der Erwachsenenpsychiatrie (29)","BGI";"30 - Kinder- und Jugendpsychiatrie","BGII";"307 - stationsäquivalente Behandlung in der Kinder- und Jugendpsychiatrie (30)","BGII";"31 - Psychosomatik","BGI";"","Leer"},2,0)</f>
        <v>Leer</v>
      </c>
      <c r="M2067" s="445">
        <f t="shared" si="249"/>
        <v>0</v>
      </c>
      <c r="N2067" s="445">
        <f t="shared" si="250"/>
        <v>0</v>
      </c>
      <c r="O2067" s="445">
        <f t="shared" si="253"/>
        <v>0</v>
      </c>
      <c r="P2067" s="445">
        <f t="shared" si="254"/>
        <v>0</v>
      </c>
      <c r="Q2067" s="445">
        <f t="shared" si="255"/>
        <v>0</v>
      </c>
      <c r="R2067" s="415" t="str">
        <f t="shared" si="256"/>
        <v>Leer</v>
      </c>
      <c r="S2067" s="445">
        <f>IF('Angaben KH-Standort'!D$29='A4'!D2067,IF('Angaben KH-Standort'!E$29="Ja",1,0),0)</f>
        <v>0</v>
      </c>
      <c r="T2067" s="445">
        <f>IF('Angaben KH-Standort'!D$30='A4'!D2067,IF('Angaben KH-Standort'!E$30="Ja",1,0),0)</f>
        <v>0</v>
      </c>
      <c r="U2067" s="445">
        <f>IF('Angaben KH-Standort'!D$31='A4'!D2067,IF('Angaben KH-Standort'!E$31="Ja",1,0),0)</f>
        <v>0</v>
      </c>
    </row>
    <row r="2068" spans="2:21" ht="15" customHeight="1" x14ac:dyDescent="0.3">
      <c r="B2068" s="70" t="str">
        <f t="shared" si="251"/>
        <v>!!!</v>
      </c>
      <c r="C2068" s="265" t="str">
        <f>IF(ISERROR(IF(LEN(E2068)&gt;0,VLOOKUP(TEXT($E2068,0),'Angaben Stationen'!$E$14:$J$213,5,0),"")),"?",IF(LEN(E2068)&gt;0,VLOOKUP(TEXT($E2068,0),'Angaben Stationen'!$E$14:$J$213,5,0),""))</f>
        <v/>
      </c>
      <c r="D2068" s="232" t="str">
        <f>IF(ISERROR(IF(LEN(E2068)&gt;0,VLOOKUP(TEXT($E2068,0),'Angaben Stationen'!$E$14:$J$213,6,0),"")),"STATION IST NICHT VORHANDEN",IF(LEN(E2068)&gt;0,VLOOKUP(TEXT($E2068,0),'Angaben Stationen'!$E$14:$J$213,6,0),""))</f>
        <v/>
      </c>
      <c r="E2068" s="287"/>
      <c r="F2068" s="234"/>
      <c r="G2068" s="234"/>
      <c r="H2068" s="263"/>
      <c r="I2068" s="169"/>
      <c r="K2068" s="445" t="str">
        <f t="shared" si="252"/>
        <v>Leer</v>
      </c>
      <c r="L2068" s="445" t="str">
        <f>VLOOKUP($D2068,{"29 - Psychiatrie (Erwachsene)","BGI";"297 - stationsäquivalente Behandlung in der Erwachsenenpsychiatrie (29)","BGI";"30 - Kinder- und Jugendpsychiatrie","BGII";"307 - stationsäquivalente Behandlung in der Kinder- und Jugendpsychiatrie (30)","BGII";"31 - Psychosomatik","BGI";"","Leer"},2,0)</f>
        <v>Leer</v>
      </c>
      <c r="M2068" s="445">
        <f t="shared" si="249"/>
        <v>0</v>
      </c>
      <c r="N2068" s="445">
        <f t="shared" si="250"/>
        <v>0</v>
      </c>
      <c r="O2068" s="445">
        <f t="shared" si="253"/>
        <v>0</v>
      </c>
      <c r="P2068" s="445">
        <f t="shared" si="254"/>
        <v>0</v>
      </c>
      <c r="Q2068" s="445">
        <f t="shared" si="255"/>
        <v>0</v>
      </c>
      <c r="R2068" s="415" t="str">
        <f t="shared" si="256"/>
        <v>Leer</v>
      </c>
      <c r="S2068" s="445">
        <f>IF('Angaben KH-Standort'!D$29='A4'!D2068,IF('Angaben KH-Standort'!E$29="Ja",1,0),0)</f>
        <v>0</v>
      </c>
      <c r="T2068" s="445">
        <f>IF('Angaben KH-Standort'!D$30='A4'!D2068,IF('Angaben KH-Standort'!E$30="Ja",1,0),0)</f>
        <v>0</v>
      </c>
      <c r="U2068" s="445">
        <f>IF('Angaben KH-Standort'!D$31='A4'!D2068,IF('Angaben KH-Standort'!E$31="Ja",1,0),0)</f>
        <v>0</v>
      </c>
    </row>
    <row r="2069" spans="2:21" ht="15" customHeight="1" x14ac:dyDescent="0.3">
      <c r="B2069" s="70" t="str">
        <f t="shared" si="251"/>
        <v>!!!</v>
      </c>
      <c r="C2069" s="265" t="str">
        <f>IF(ISERROR(IF(LEN(E2069)&gt;0,VLOOKUP(TEXT($E2069,0),'Angaben Stationen'!$E$14:$J$213,5,0),"")),"?",IF(LEN(E2069)&gt;0,VLOOKUP(TEXT($E2069,0),'Angaben Stationen'!$E$14:$J$213,5,0),""))</f>
        <v/>
      </c>
      <c r="D2069" s="232" t="str">
        <f>IF(ISERROR(IF(LEN(E2069)&gt;0,VLOOKUP(TEXT($E2069,0),'Angaben Stationen'!$E$14:$J$213,6,0),"")),"STATION IST NICHT VORHANDEN",IF(LEN(E2069)&gt;0,VLOOKUP(TEXT($E2069,0),'Angaben Stationen'!$E$14:$J$213,6,0),""))</f>
        <v/>
      </c>
      <c r="E2069" s="287"/>
      <c r="F2069" s="234"/>
      <c r="G2069" s="234"/>
      <c r="H2069" s="263"/>
      <c r="I2069" s="169"/>
      <c r="K2069" s="445" t="str">
        <f t="shared" si="252"/>
        <v>Leer</v>
      </c>
      <c r="L2069" s="445" t="str">
        <f>VLOOKUP($D2069,{"29 - Psychiatrie (Erwachsene)","BGI";"297 - stationsäquivalente Behandlung in der Erwachsenenpsychiatrie (29)","BGI";"30 - Kinder- und Jugendpsychiatrie","BGII";"307 - stationsäquivalente Behandlung in der Kinder- und Jugendpsychiatrie (30)","BGII";"31 - Psychosomatik","BGI";"","Leer"},2,0)</f>
        <v>Leer</v>
      </c>
      <c r="M2069" s="445">
        <f t="shared" si="249"/>
        <v>0</v>
      </c>
      <c r="N2069" s="445">
        <f t="shared" si="250"/>
        <v>0</v>
      </c>
      <c r="O2069" s="445">
        <f t="shared" si="253"/>
        <v>0</v>
      </c>
      <c r="P2069" s="445">
        <f t="shared" si="254"/>
        <v>0</v>
      </c>
      <c r="Q2069" s="445">
        <f t="shared" si="255"/>
        <v>0</v>
      </c>
      <c r="R2069" s="415" t="str">
        <f t="shared" si="256"/>
        <v>Leer</v>
      </c>
      <c r="S2069" s="445">
        <f>IF('Angaben KH-Standort'!D$29='A4'!D2069,IF('Angaben KH-Standort'!E$29="Ja",1,0),0)</f>
        <v>0</v>
      </c>
      <c r="T2069" s="445">
        <f>IF('Angaben KH-Standort'!D$30='A4'!D2069,IF('Angaben KH-Standort'!E$30="Ja",1,0),0)</f>
        <v>0</v>
      </c>
      <c r="U2069" s="445">
        <f>IF('Angaben KH-Standort'!D$31='A4'!D2069,IF('Angaben KH-Standort'!E$31="Ja",1,0),0)</f>
        <v>0</v>
      </c>
    </row>
    <row r="2070" spans="2:21" ht="15" customHeight="1" x14ac:dyDescent="0.3">
      <c r="B2070" s="70" t="str">
        <f t="shared" si="251"/>
        <v>!!!</v>
      </c>
      <c r="C2070" s="265" t="str">
        <f>IF(ISERROR(IF(LEN(E2070)&gt;0,VLOOKUP(TEXT($E2070,0),'Angaben Stationen'!$E$14:$J$213,5,0),"")),"?",IF(LEN(E2070)&gt;0,VLOOKUP(TEXT($E2070,0),'Angaben Stationen'!$E$14:$J$213,5,0),""))</f>
        <v/>
      </c>
      <c r="D2070" s="232" t="str">
        <f>IF(ISERROR(IF(LEN(E2070)&gt;0,VLOOKUP(TEXT($E2070,0),'Angaben Stationen'!$E$14:$J$213,6,0),"")),"STATION IST NICHT VORHANDEN",IF(LEN(E2070)&gt;0,VLOOKUP(TEXT($E2070,0),'Angaben Stationen'!$E$14:$J$213,6,0),""))</f>
        <v/>
      </c>
      <c r="E2070" s="287"/>
      <c r="F2070" s="234"/>
      <c r="G2070" s="234"/>
      <c r="H2070" s="263"/>
      <c r="I2070" s="169"/>
      <c r="K2070" s="445" t="str">
        <f t="shared" si="252"/>
        <v>Leer</v>
      </c>
      <c r="L2070" s="445" t="str">
        <f>VLOOKUP($D2070,{"29 - Psychiatrie (Erwachsene)","BGI";"297 - stationsäquivalente Behandlung in der Erwachsenenpsychiatrie (29)","BGI";"30 - Kinder- und Jugendpsychiatrie","BGII";"307 - stationsäquivalente Behandlung in der Kinder- und Jugendpsychiatrie (30)","BGII";"31 - Psychosomatik","BGI";"","Leer"},2,0)</f>
        <v>Leer</v>
      </c>
      <c r="M2070" s="445">
        <f t="shared" si="249"/>
        <v>0</v>
      </c>
      <c r="N2070" s="445">
        <f t="shared" si="250"/>
        <v>0</v>
      </c>
      <c r="O2070" s="445">
        <f t="shared" si="253"/>
        <v>0</v>
      </c>
      <c r="P2070" s="445">
        <f t="shared" si="254"/>
        <v>0</v>
      </c>
      <c r="Q2070" s="445">
        <f t="shared" si="255"/>
        <v>0</v>
      </c>
      <c r="R2070" s="415" t="str">
        <f t="shared" si="256"/>
        <v>Leer</v>
      </c>
      <c r="S2070" s="445">
        <f>IF('Angaben KH-Standort'!D$29='A4'!D2070,IF('Angaben KH-Standort'!E$29="Ja",1,0),0)</f>
        <v>0</v>
      </c>
      <c r="T2070" s="445">
        <f>IF('Angaben KH-Standort'!D$30='A4'!D2070,IF('Angaben KH-Standort'!E$30="Ja",1,0),0)</f>
        <v>0</v>
      </c>
      <c r="U2070" s="445">
        <f>IF('Angaben KH-Standort'!D$31='A4'!D2070,IF('Angaben KH-Standort'!E$31="Ja",1,0),0)</f>
        <v>0</v>
      </c>
    </row>
    <row r="2071" spans="2:21" ht="15" customHeight="1" x14ac:dyDescent="0.3">
      <c r="B2071" s="70" t="str">
        <f t="shared" si="251"/>
        <v>!!!</v>
      </c>
      <c r="C2071" s="265" t="str">
        <f>IF(ISERROR(IF(LEN(E2071)&gt;0,VLOOKUP(TEXT($E2071,0),'Angaben Stationen'!$E$14:$J$213,5,0),"")),"?",IF(LEN(E2071)&gt;0,VLOOKUP(TEXT($E2071,0),'Angaben Stationen'!$E$14:$J$213,5,0),""))</f>
        <v/>
      </c>
      <c r="D2071" s="232" t="str">
        <f>IF(ISERROR(IF(LEN(E2071)&gt;0,VLOOKUP(TEXT($E2071,0),'Angaben Stationen'!$E$14:$J$213,6,0),"")),"STATION IST NICHT VORHANDEN",IF(LEN(E2071)&gt;0,VLOOKUP(TEXT($E2071,0),'Angaben Stationen'!$E$14:$J$213,6,0),""))</f>
        <v/>
      </c>
      <c r="E2071" s="287"/>
      <c r="F2071" s="234"/>
      <c r="G2071" s="234"/>
      <c r="H2071" s="263"/>
      <c r="I2071" s="169"/>
      <c r="K2071" s="445" t="str">
        <f t="shared" si="252"/>
        <v>Leer</v>
      </c>
      <c r="L2071" s="445" t="str">
        <f>VLOOKUP($D2071,{"29 - Psychiatrie (Erwachsene)","BGI";"297 - stationsäquivalente Behandlung in der Erwachsenenpsychiatrie (29)","BGI";"30 - Kinder- und Jugendpsychiatrie","BGII";"307 - stationsäquivalente Behandlung in der Kinder- und Jugendpsychiatrie (30)","BGII";"31 - Psychosomatik","BGI";"","Leer"},2,0)</f>
        <v>Leer</v>
      </c>
      <c r="M2071" s="445">
        <f t="shared" si="249"/>
        <v>0</v>
      </c>
      <c r="N2071" s="445">
        <f t="shared" si="250"/>
        <v>0</v>
      </c>
      <c r="O2071" s="445">
        <f t="shared" si="253"/>
        <v>0</v>
      </c>
      <c r="P2071" s="445">
        <f t="shared" si="254"/>
        <v>0</v>
      </c>
      <c r="Q2071" s="445">
        <f t="shared" si="255"/>
        <v>0</v>
      </c>
      <c r="R2071" s="415" t="str">
        <f t="shared" si="256"/>
        <v>Leer</v>
      </c>
      <c r="S2071" s="445">
        <f>IF('Angaben KH-Standort'!D$29='A4'!D2071,IF('Angaben KH-Standort'!E$29="Ja",1,0),0)</f>
        <v>0</v>
      </c>
      <c r="T2071" s="445">
        <f>IF('Angaben KH-Standort'!D$30='A4'!D2071,IF('Angaben KH-Standort'!E$30="Ja",1,0),0)</f>
        <v>0</v>
      </c>
      <c r="U2071" s="445">
        <f>IF('Angaben KH-Standort'!D$31='A4'!D2071,IF('Angaben KH-Standort'!E$31="Ja",1,0),0)</f>
        <v>0</v>
      </c>
    </row>
    <row r="2072" spans="2:21" ht="15" customHeight="1" x14ac:dyDescent="0.3">
      <c r="B2072" s="70" t="str">
        <f t="shared" si="251"/>
        <v>!!!</v>
      </c>
      <c r="C2072" s="265" t="str">
        <f>IF(ISERROR(IF(LEN(E2072)&gt;0,VLOOKUP(TEXT($E2072,0),'Angaben Stationen'!$E$14:$J$213,5,0),"")),"?",IF(LEN(E2072)&gt;0,VLOOKUP(TEXT($E2072,0),'Angaben Stationen'!$E$14:$J$213,5,0),""))</f>
        <v/>
      </c>
      <c r="D2072" s="232" t="str">
        <f>IF(ISERROR(IF(LEN(E2072)&gt;0,VLOOKUP(TEXT($E2072,0),'Angaben Stationen'!$E$14:$J$213,6,0),"")),"STATION IST NICHT VORHANDEN",IF(LEN(E2072)&gt;0,VLOOKUP(TEXT($E2072,0),'Angaben Stationen'!$E$14:$J$213,6,0),""))</f>
        <v/>
      </c>
      <c r="E2072" s="287"/>
      <c r="F2072" s="234"/>
      <c r="G2072" s="234"/>
      <c r="H2072" s="263"/>
      <c r="I2072" s="169"/>
      <c r="K2072" s="445" t="str">
        <f t="shared" si="252"/>
        <v>Leer</v>
      </c>
      <c r="L2072" s="445" t="str">
        <f>VLOOKUP($D2072,{"29 - Psychiatrie (Erwachsene)","BGI";"297 - stationsäquivalente Behandlung in der Erwachsenenpsychiatrie (29)","BGI";"30 - Kinder- und Jugendpsychiatrie","BGII";"307 - stationsäquivalente Behandlung in der Kinder- und Jugendpsychiatrie (30)","BGII";"31 - Psychosomatik","BGI";"","Leer"},2,0)</f>
        <v>Leer</v>
      </c>
      <c r="M2072" s="445">
        <f t="shared" si="249"/>
        <v>0</v>
      </c>
      <c r="N2072" s="445">
        <f t="shared" si="250"/>
        <v>0</v>
      </c>
      <c r="O2072" s="445">
        <f t="shared" si="253"/>
        <v>0</v>
      </c>
      <c r="P2072" s="445">
        <f t="shared" si="254"/>
        <v>0</v>
      </c>
      <c r="Q2072" s="445">
        <f t="shared" si="255"/>
        <v>0</v>
      </c>
      <c r="R2072" s="415" t="str">
        <f t="shared" si="256"/>
        <v>Leer</v>
      </c>
      <c r="S2072" s="445">
        <f>IF('Angaben KH-Standort'!D$29='A4'!D2072,IF('Angaben KH-Standort'!E$29="Ja",1,0),0)</f>
        <v>0</v>
      </c>
      <c r="T2072" s="445">
        <f>IF('Angaben KH-Standort'!D$30='A4'!D2072,IF('Angaben KH-Standort'!E$30="Ja",1,0),0)</f>
        <v>0</v>
      </c>
      <c r="U2072" s="445">
        <f>IF('Angaben KH-Standort'!D$31='A4'!D2072,IF('Angaben KH-Standort'!E$31="Ja",1,0),0)</f>
        <v>0</v>
      </c>
    </row>
    <row r="2073" spans="2:21" ht="15" customHeight="1" x14ac:dyDescent="0.3">
      <c r="B2073" s="70" t="str">
        <f t="shared" si="251"/>
        <v>!!!</v>
      </c>
      <c r="C2073" s="265" t="str">
        <f>IF(ISERROR(IF(LEN(E2073)&gt;0,VLOOKUP(TEXT($E2073,0),'Angaben Stationen'!$E$14:$J$213,5,0),"")),"?",IF(LEN(E2073)&gt;0,VLOOKUP(TEXT($E2073,0),'Angaben Stationen'!$E$14:$J$213,5,0),""))</f>
        <v/>
      </c>
      <c r="D2073" s="232" t="str">
        <f>IF(ISERROR(IF(LEN(E2073)&gt;0,VLOOKUP(TEXT($E2073,0),'Angaben Stationen'!$E$14:$J$213,6,0),"")),"STATION IST NICHT VORHANDEN",IF(LEN(E2073)&gt;0,VLOOKUP(TEXT($E2073,0),'Angaben Stationen'!$E$14:$J$213,6,0),""))</f>
        <v/>
      </c>
      <c r="E2073" s="287"/>
      <c r="F2073" s="234"/>
      <c r="G2073" s="234"/>
      <c r="H2073" s="263"/>
      <c r="I2073" s="169"/>
      <c r="K2073" s="445" t="str">
        <f t="shared" si="252"/>
        <v>Leer</v>
      </c>
      <c r="L2073" s="445" t="str">
        <f>VLOOKUP($D2073,{"29 - Psychiatrie (Erwachsene)","BGI";"297 - stationsäquivalente Behandlung in der Erwachsenenpsychiatrie (29)","BGI";"30 - Kinder- und Jugendpsychiatrie","BGII";"307 - stationsäquivalente Behandlung in der Kinder- und Jugendpsychiatrie (30)","BGII";"31 - Psychosomatik","BGI";"","Leer"},2,0)</f>
        <v>Leer</v>
      </c>
      <c r="M2073" s="445">
        <f t="shared" si="249"/>
        <v>0</v>
      </c>
      <c r="N2073" s="445">
        <f t="shared" si="250"/>
        <v>0</v>
      </c>
      <c r="O2073" s="445">
        <f t="shared" si="253"/>
        <v>0</v>
      </c>
      <c r="P2073" s="445">
        <f t="shared" si="254"/>
        <v>0</v>
      </c>
      <c r="Q2073" s="445">
        <f t="shared" si="255"/>
        <v>0</v>
      </c>
      <c r="R2073" s="415" t="str">
        <f t="shared" si="256"/>
        <v>Leer</v>
      </c>
      <c r="S2073" s="445">
        <f>IF('Angaben KH-Standort'!D$29='A4'!D2073,IF('Angaben KH-Standort'!E$29="Ja",1,0),0)</f>
        <v>0</v>
      </c>
      <c r="T2073" s="445">
        <f>IF('Angaben KH-Standort'!D$30='A4'!D2073,IF('Angaben KH-Standort'!E$30="Ja",1,0),0)</f>
        <v>0</v>
      </c>
      <c r="U2073" s="445">
        <f>IF('Angaben KH-Standort'!D$31='A4'!D2073,IF('Angaben KH-Standort'!E$31="Ja",1,0),0)</f>
        <v>0</v>
      </c>
    </row>
    <row r="2074" spans="2:21" ht="15" customHeight="1" x14ac:dyDescent="0.3">
      <c r="B2074" s="70" t="str">
        <f t="shared" si="251"/>
        <v>!!!</v>
      </c>
      <c r="C2074" s="265" t="str">
        <f>IF(ISERROR(IF(LEN(E2074)&gt;0,VLOOKUP(TEXT($E2074,0),'Angaben Stationen'!$E$14:$J$213,5,0),"")),"?",IF(LEN(E2074)&gt;0,VLOOKUP(TEXT($E2074,0),'Angaben Stationen'!$E$14:$J$213,5,0),""))</f>
        <v/>
      </c>
      <c r="D2074" s="232" t="str">
        <f>IF(ISERROR(IF(LEN(E2074)&gt;0,VLOOKUP(TEXT($E2074,0),'Angaben Stationen'!$E$14:$J$213,6,0),"")),"STATION IST NICHT VORHANDEN",IF(LEN(E2074)&gt;0,VLOOKUP(TEXT($E2074,0),'Angaben Stationen'!$E$14:$J$213,6,0),""))</f>
        <v/>
      </c>
      <c r="E2074" s="287"/>
      <c r="F2074" s="234"/>
      <c r="G2074" s="234"/>
      <c r="H2074" s="263"/>
      <c r="I2074" s="169"/>
      <c r="K2074" s="445" t="str">
        <f t="shared" si="252"/>
        <v>Leer</v>
      </c>
      <c r="L2074" s="445" t="str">
        <f>VLOOKUP($D2074,{"29 - Psychiatrie (Erwachsene)","BGI";"297 - stationsäquivalente Behandlung in der Erwachsenenpsychiatrie (29)","BGI";"30 - Kinder- und Jugendpsychiatrie","BGII";"307 - stationsäquivalente Behandlung in der Kinder- und Jugendpsychiatrie (30)","BGII";"31 - Psychosomatik","BGI";"","Leer"},2,0)</f>
        <v>Leer</v>
      </c>
      <c r="M2074" s="445">
        <f t="shared" si="249"/>
        <v>0</v>
      </c>
      <c r="N2074" s="445">
        <f t="shared" si="250"/>
        <v>0</v>
      </c>
      <c r="O2074" s="445">
        <f t="shared" si="253"/>
        <v>0</v>
      </c>
      <c r="P2074" s="445">
        <f t="shared" si="254"/>
        <v>0</v>
      </c>
      <c r="Q2074" s="445">
        <f t="shared" si="255"/>
        <v>0</v>
      </c>
      <c r="R2074" s="415" t="str">
        <f t="shared" si="256"/>
        <v>Leer</v>
      </c>
      <c r="S2074" s="445">
        <f>IF('Angaben KH-Standort'!D$29='A4'!D2074,IF('Angaben KH-Standort'!E$29="Ja",1,0),0)</f>
        <v>0</v>
      </c>
      <c r="T2074" s="445">
        <f>IF('Angaben KH-Standort'!D$30='A4'!D2074,IF('Angaben KH-Standort'!E$30="Ja",1,0),0)</f>
        <v>0</v>
      </c>
      <c r="U2074" s="445">
        <f>IF('Angaben KH-Standort'!D$31='A4'!D2074,IF('Angaben KH-Standort'!E$31="Ja",1,0),0)</f>
        <v>0</v>
      </c>
    </row>
    <row r="2075" spans="2:21" ht="15" customHeight="1" x14ac:dyDescent="0.3">
      <c r="B2075" s="70" t="str">
        <f t="shared" si="251"/>
        <v>!!!</v>
      </c>
      <c r="C2075" s="265" t="str">
        <f>IF(ISERROR(IF(LEN(E2075)&gt;0,VLOOKUP(TEXT($E2075,0),'Angaben Stationen'!$E$14:$J$213,5,0),"")),"?",IF(LEN(E2075)&gt;0,VLOOKUP(TEXT($E2075,0),'Angaben Stationen'!$E$14:$J$213,5,0),""))</f>
        <v/>
      </c>
      <c r="D2075" s="232" t="str">
        <f>IF(ISERROR(IF(LEN(E2075)&gt;0,VLOOKUP(TEXT($E2075,0),'Angaben Stationen'!$E$14:$J$213,6,0),"")),"STATION IST NICHT VORHANDEN",IF(LEN(E2075)&gt;0,VLOOKUP(TEXT($E2075,0),'Angaben Stationen'!$E$14:$J$213,6,0),""))</f>
        <v/>
      </c>
      <c r="E2075" s="287"/>
      <c r="F2075" s="234"/>
      <c r="G2075" s="234"/>
      <c r="H2075" s="263"/>
      <c r="I2075" s="169"/>
      <c r="K2075" s="445" t="str">
        <f t="shared" si="252"/>
        <v>Leer</v>
      </c>
      <c r="L2075" s="445" t="str">
        <f>VLOOKUP($D2075,{"29 - Psychiatrie (Erwachsene)","BGI";"297 - stationsäquivalente Behandlung in der Erwachsenenpsychiatrie (29)","BGI";"30 - Kinder- und Jugendpsychiatrie","BGII";"307 - stationsäquivalente Behandlung in der Kinder- und Jugendpsychiatrie (30)","BGII";"31 - Psychosomatik","BGI";"","Leer"},2,0)</f>
        <v>Leer</v>
      </c>
      <c r="M2075" s="445">
        <f t="shared" si="249"/>
        <v>0</v>
      </c>
      <c r="N2075" s="445">
        <f t="shared" si="250"/>
        <v>0</v>
      </c>
      <c r="O2075" s="445">
        <f t="shared" si="253"/>
        <v>0</v>
      </c>
      <c r="P2075" s="445">
        <f t="shared" si="254"/>
        <v>0</v>
      </c>
      <c r="Q2075" s="445">
        <f t="shared" si="255"/>
        <v>0</v>
      </c>
      <c r="R2075" s="415" t="str">
        <f t="shared" si="256"/>
        <v>Leer</v>
      </c>
      <c r="S2075" s="445">
        <f>IF('Angaben KH-Standort'!D$29='A4'!D2075,IF('Angaben KH-Standort'!E$29="Ja",1,0),0)</f>
        <v>0</v>
      </c>
      <c r="T2075" s="445">
        <f>IF('Angaben KH-Standort'!D$30='A4'!D2075,IF('Angaben KH-Standort'!E$30="Ja",1,0),0)</f>
        <v>0</v>
      </c>
      <c r="U2075" s="445">
        <f>IF('Angaben KH-Standort'!D$31='A4'!D2075,IF('Angaben KH-Standort'!E$31="Ja",1,0),0)</f>
        <v>0</v>
      </c>
    </row>
    <row r="2076" spans="2:21" ht="15" customHeight="1" x14ac:dyDescent="0.3">
      <c r="B2076" s="70" t="str">
        <f t="shared" si="251"/>
        <v>!!!</v>
      </c>
      <c r="C2076" s="265" t="str">
        <f>IF(ISERROR(IF(LEN(E2076)&gt;0,VLOOKUP(TEXT($E2076,0),'Angaben Stationen'!$E$14:$J$213,5,0),"")),"?",IF(LEN(E2076)&gt;0,VLOOKUP(TEXT($E2076,0),'Angaben Stationen'!$E$14:$J$213,5,0),""))</f>
        <v/>
      </c>
      <c r="D2076" s="232" t="str">
        <f>IF(ISERROR(IF(LEN(E2076)&gt;0,VLOOKUP(TEXT($E2076,0),'Angaben Stationen'!$E$14:$J$213,6,0),"")),"STATION IST NICHT VORHANDEN",IF(LEN(E2076)&gt;0,VLOOKUP(TEXT($E2076,0),'Angaben Stationen'!$E$14:$J$213,6,0),""))</f>
        <v/>
      </c>
      <c r="E2076" s="287"/>
      <c r="F2076" s="234"/>
      <c r="G2076" s="234"/>
      <c r="H2076" s="263"/>
      <c r="I2076" s="169"/>
      <c r="K2076" s="445" t="str">
        <f t="shared" si="252"/>
        <v>Leer</v>
      </c>
      <c r="L2076" s="445" t="str">
        <f>VLOOKUP($D2076,{"29 - Psychiatrie (Erwachsene)","BGI";"297 - stationsäquivalente Behandlung in der Erwachsenenpsychiatrie (29)","BGI";"30 - Kinder- und Jugendpsychiatrie","BGII";"307 - stationsäquivalente Behandlung in der Kinder- und Jugendpsychiatrie (30)","BGII";"31 - Psychosomatik","BGI";"","Leer"},2,0)</f>
        <v>Leer</v>
      </c>
      <c r="M2076" s="445">
        <f t="shared" si="249"/>
        <v>0</v>
      </c>
      <c r="N2076" s="445">
        <f t="shared" si="250"/>
        <v>0</v>
      </c>
      <c r="O2076" s="445">
        <f t="shared" si="253"/>
        <v>0</v>
      </c>
      <c r="P2076" s="445">
        <f t="shared" si="254"/>
        <v>0</v>
      </c>
      <c r="Q2076" s="445">
        <f t="shared" si="255"/>
        <v>0</v>
      </c>
      <c r="R2076" s="415" t="str">
        <f t="shared" si="256"/>
        <v>Leer</v>
      </c>
      <c r="S2076" s="445">
        <f>IF('Angaben KH-Standort'!D$29='A4'!D2076,IF('Angaben KH-Standort'!E$29="Ja",1,0),0)</f>
        <v>0</v>
      </c>
      <c r="T2076" s="445">
        <f>IF('Angaben KH-Standort'!D$30='A4'!D2076,IF('Angaben KH-Standort'!E$30="Ja",1,0),0)</f>
        <v>0</v>
      </c>
      <c r="U2076" s="445">
        <f>IF('Angaben KH-Standort'!D$31='A4'!D2076,IF('Angaben KH-Standort'!E$31="Ja",1,0),0)</f>
        <v>0</v>
      </c>
    </row>
    <row r="2077" spans="2:21" ht="15" customHeight="1" x14ac:dyDescent="0.3">
      <c r="B2077" s="70" t="str">
        <f t="shared" si="251"/>
        <v>!!!</v>
      </c>
      <c r="C2077" s="265" t="str">
        <f>IF(ISERROR(IF(LEN(E2077)&gt;0,VLOOKUP(TEXT($E2077,0),'Angaben Stationen'!$E$14:$J$213,5,0),"")),"?",IF(LEN(E2077)&gt;0,VLOOKUP(TEXT($E2077,0),'Angaben Stationen'!$E$14:$J$213,5,0),""))</f>
        <v/>
      </c>
      <c r="D2077" s="232" t="str">
        <f>IF(ISERROR(IF(LEN(E2077)&gt;0,VLOOKUP(TEXT($E2077,0),'Angaben Stationen'!$E$14:$J$213,6,0),"")),"STATION IST NICHT VORHANDEN",IF(LEN(E2077)&gt;0,VLOOKUP(TEXT($E2077,0),'Angaben Stationen'!$E$14:$J$213,6,0),""))</f>
        <v/>
      </c>
      <c r="E2077" s="287"/>
      <c r="F2077" s="234"/>
      <c r="G2077" s="234"/>
      <c r="H2077" s="263"/>
      <c r="I2077" s="169"/>
      <c r="K2077" s="445" t="str">
        <f t="shared" si="252"/>
        <v>Leer</v>
      </c>
      <c r="L2077" s="445" t="str">
        <f>VLOOKUP($D2077,{"29 - Psychiatrie (Erwachsene)","BGI";"297 - stationsäquivalente Behandlung in der Erwachsenenpsychiatrie (29)","BGI";"30 - Kinder- und Jugendpsychiatrie","BGII";"307 - stationsäquivalente Behandlung in der Kinder- und Jugendpsychiatrie (30)","BGII";"31 - Psychosomatik","BGI";"","Leer"},2,0)</f>
        <v>Leer</v>
      </c>
      <c r="M2077" s="445">
        <f t="shared" si="249"/>
        <v>0</v>
      </c>
      <c r="N2077" s="445">
        <f t="shared" si="250"/>
        <v>0</v>
      </c>
      <c r="O2077" s="445">
        <f t="shared" si="253"/>
        <v>0</v>
      </c>
      <c r="P2077" s="445">
        <f t="shared" si="254"/>
        <v>0</v>
      </c>
      <c r="Q2077" s="445">
        <f t="shared" si="255"/>
        <v>0</v>
      </c>
      <c r="R2077" s="415" t="str">
        <f t="shared" si="256"/>
        <v>Leer</v>
      </c>
      <c r="S2077" s="445">
        <f>IF('Angaben KH-Standort'!D$29='A4'!D2077,IF('Angaben KH-Standort'!E$29="Ja",1,0),0)</f>
        <v>0</v>
      </c>
      <c r="T2077" s="445">
        <f>IF('Angaben KH-Standort'!D$30='A4'!D2077,IF('Angaben KH-Standort'!E$30="Ja",1,0),0)</f>
        <v>0</v>
      </c>
      <c r="U2077" s="445">
        <f>IF('Angaben KH-Standort'!D$31='A4'!D2077,IF('Angaben KH-Standort'!E$31="Ja",1,0),0)</f>
        <v>0</v>
      </c>
    </row>
    <row r="2078" spans="2:21" ht="15" customHeight="1" x14ac:dyDescent="0.3">
      <c r="B2078" s="70" t="str">
        <f t="shared" si="251"/>
        <v>!!!</v>
      </c>
      <c r="C2078" s="265" t="str">
        <f>IF(ISERROR(IF(LEN(E2078)&gt;0,VLOOKUP(TEXT($E2078,0),'Angaben Stationen'!$E$14:$J$213,5,0),"")),"?",IF(LEN(E2078)&gt;0,VLOOKUP(TEXT($E2078,0),'Angaben Stationen'!$E$14:$J$213,5,0),""))</f>
        <v/>
      </c>
      <c r="D2078" s="232" t="str">
        <f>IF(ISERROR(IF(LEN(E2078)&gt;0,VLOOKUP(TEXT($E2078,0),'Angaben Stationen'!$E$14:$J$213,6,0),"")),"STATION IST NICHT VORHANDEN",IF(LEN(E2078)&gt;0,VLOOKUP(TEXT($E2078,0),'Angaben Stationen'!$E$14:$J$213,6,0),""))</f>
        <v/>
      </c>
      <c r="E2078" s="287"/>
      <c r="F2078" s="234"/>
      <c r="G2078" s="234"/>
      <c r="H2078" s="263"/>
      <c r="I2078" s="169"/>
      <c r="K2078" s="445" t="str">
        <f t="shared" si="252"/>
        <v>Leer</v>
      </c>
      <c r="L2078" s="445" t="str">
        <f>VLOOKUP($D2078,{"29 - Psychiatrie (Erwachsene)","BGI";"297 - stationsäquivalente Behandlung in der Erwachsenenpsychiatrie (29)","BGI";"30 - Kinder- und Jugendpsychiatrie","BGII";"307 - stationsäquivalente Behandlung in der Kinder- und Jugendpsychiatrie (30)","BGII";"31 - Psychosomatik","BGI";"","Leer"},2,0)</f>
        <v>Leer</v>
      </c>
      <c r="M2078" s="445">
        <f t="shared" si="249"/>
        <v>0</v>
      </c>
      <c r="N2078" s="445">
        <f t="shared" si="250"/>
        <v>0</v>
      </c>
      <c r="O2078" s="445">
        <f t="shared" si="253"/>
        <v>0</v>
      </c>
      <c r="P2078" s="445">
        <f t="shared" si="254"/>
        <v>0</v>
      </c>
      <c r="Q2078" s="445">
        <f t="shared" si="255"/>
        <v>0</v>
      </c>
      <c r="R2078" s="415" t="str">
        <f t="shared" si="256"/>
        <v>Leer</v>
      </c>
      <c r="S2078" s="445">
        <f>IF('Angaben KH-Standort'!D$29='A4'!D2078,IF('Angaben KH-Standort'!E$29="Ja",1,0),0)</f>
        <v>0</v>
      </c>
      <c r="T2078" s="445">
        <f>IF('Angaben KH-Standort'!D$30='A4'!D2078,IF('Angaben KH-Standort'!E$30="Ja",1,0),0)</f>
        <v>0</v>
      </c>
      <c r="U2078" s="445">
        <f>IF('Angaben KH-Standort'!D$31='A4'!D2078,IF('Angaben KH-Standort'!E$31="Ja",1,0),0)</f>
        <v>0</v>
      </c>
    </row>
    <row r="2079" spans="2:21" ht="15" customHeight="1" x14ac:dyDescent="0.3">
      <c r="B2079" s="70" t="str">
        <f t="shared" si="251"/>
        <v>!!!</v>
      </c>
      <c r="C2079" s="265" t="str">
        <f>IF(ISERROR(IF(LEN(E2079)&gt;0,VLOOKUP(TEXT($E2079,0),'Angaben Stationen'!$E$14:$J$213,5,0),"")),"?",IF(LEN(E2079)&gt;0,VLOOKUP(TEXT($E2079,0),'Angaben Stationen'!$E$14:$J$213,5,0),""))</f>
        <v/>
      </c>
      <c r="D2079" s="232" t="str">
        <f>IF(ISERROR(IF(LEN(E2079)&gt;0,VLOOKUP(TEXT($E2079,0),'Angaben Stationen'!$E$14:$J$213,6,0),"")),"STATION IST NICHT VORHANDEN",IF(LEN(E2079)&gt;0,VLOOKUP(TEXT($E2079,0),'Angaben Stationen'!$E$14:$J$213,6,0),""))</f>
        <v/>
      </c>
      <c r="E2079" s="287"/>
      <c r="F2079" s="234"/>
      <c r="G2079" s="234"/>
      <c r="H2079" s="263"/>
      <c r="I2079" s="169"/>
      <c r="K2079" s="445" t="str">
        <f t="shared" si="252"/>
        <v>Leer</v>
      </c>
      <c r="L2079" s="445" t="str">
        <f>VLOOKUP($D2079,{"29 - Psychiatrie (Erwachsene)","BGI";"297 - stationsäquivalente Behandlung in der Erwachsenenpsychiatrie (29)","BGI";"30 - Kinder- und Jugendpsychiatrie","BGII";"307 - stationsäquivalente Behandlung in der Kinder- und Jugendpsychiatrie (30)","BGII";"31 - Psychosomatik","BGI";"","Leer"},2,0)</f>
        <v>Leer</v>
      </c>
      <c r="M2079" s="445">
        <f t="shared" si="249"/>
        <v>0</v>
      </c>
      <c r="N2079" s="445">
        <f t="shared" si="250"/>
        <v>0</v>
      </c>
      <c r="O2079" s="445">
        <f t="shared" si="253"/>
        <v>0</v>
      </c>
      <c r="P2079" s="445">
        <f t="shared" si="254"/>
        <v>0</v>
      </c>
      <c r="Q2079" s="445">
        <f t="shared" si="255"/>
        <v>0</v>
      </c>
      <c r="R2079" s="415" t="str">
        <f t="shared" si="256"/>
        <v>Leer</v>
      </c>
      <c r="S2079" s="445">
        <f>IF('Angaben KH-Standort'!D$29='A4'!D2079,IF('Angaben KH-Standort'!E$29="Ja",1,0),0)</f>
        <v>0</v>
      </c>
      <c r="T2079" s="445">
        <f>IF('Angaben KH-Standort'!D$30='A4'!D2079,IF('Angaben KH-Standort'!E$30="Ja",1,0),0)</f>
        <v>0</v>
      </c>
      <c r="U2079" s="445">
        <f>IF('Angaben KH-Standort'!D$31='A4'!D2079,IF('Angaben KH-Standort'!E$31="Ja",1,0),0)</f>
        <v>0</v>
      </c>
    </row>
    <row r="2080" spans="2:21" ht="15" customHeight="1" x14ac:dyDescent="0.3">
      <c r="B2080" s="70" t="str">
        <f t="shared" si="251"/>
        <v>!!!</v>
      </c>
      <c r="C2080" s="265" t="str">
        <f>IF(ISERROR(IF(LEN(E2080)&gt;0,VLOOKUP(TEXT($E2080,0),'Angaben Stationen'!$E$14:$J$213,5,0),"")),"?",IF(LEN(E2080)&gt;0,VLOOKUP(TEXT($E2080,0),'Angaben Stationen'!$E$14:$J$213,5,0),""))</f>
        <v/>
      </c>
      <c r="D2080" s="232" t="str">
        <f>IF(ISERROR(IF(LEN(E2080)&gt;0,VLOOKUP(TEXT($E2080,0),'Angaben Stationen'!$E$14:$J$213,6,0),"")),"STATION IST NICHT VORHANDEN",IF(LEN(E2080)&gt;0,VLOOKUP(TEXT($E2080,0),'Angaben Stationen'!$E$14:$J$213,6,0),""))</f>
        <v/>
      </c>
      <c r="E2080" s="287"/>
      <c r="F2080" s="234"/>
      <c r="G2080" s="234"/>
      <c r="H2080" s="263"/>
      <c r="I2080" s="169"/>
      <c r="K2080" s="445" t="str">
        <f t="shared" si="252"/>
        <v>Leer</v>
      </c>
      <c r="L2080" s="445" t="str">
        <f>VLOOKUP($D2080,{"29 - Psychiatrie (Erwachsene)","BGI";"297 - stationsäquivalente Behandlung in der Erwachsenenpsychiatrie (29)","BGI";"30 - Kinder- und Jugendpsychiatrie","BGII";"307 - stationsäquivalente Behandlung in der Kinder- und Jugendpsychiatrie (30)","BGII";"31 - Psychosomatik","BGI";"","Leer"},2,0)</f>
        <v>Leer</v>
      </c>
      <c r="M2080" s="445">
        <f t="shared" si="249"/>
        <v>0</v>
      </c>
      <c r="N2080" s="445">
        <f t="shared" si="250"/>
        <v>0</v>
      </c>
      <c r="O2080" s="445">
        <f t="shared" si="253"/>
        <v>0</v>
      </c>
      <c r="P2080" s="445">
        <f t="shared" si="254"/>
        <v>0</v>
      </c>
      <c r="Q2080" s="445">
        <f t="shared" si="255"/>
        <v>0</v>
      </c>
      <c r="R2080" s="415" t="str">
        <f t="shared" si="256"/>
        <v>Leer</v>
      </c>
      <c r="S2080" s="445">
        <f>IF('Angaben KH-Standort'!D$29='A4'!D2080,IF('Angaben KH-Standort'!E$29="Ja",1,0),0)</f>
        <v>0</v>
      </c>
      <c r="T2080" s="445">
        <f>IF('Angaben KH-Standort'!D$30='A4'!D2080,IF('Angaben KH-Standort'!E$30="Ja",1,0),0)</f>
        <v>0</v>
      </c>
      <c r="U2080" s="445">
        <f>IF('Angaben KH-Standort'!D$31='A4'!D2080,IF('Angaben KH-Standort'!E$31="Ja",1,0),0)</f>
        <v>0</v>
      </c>
    </row>
    <row r="2081" spans="2:21" ht="15" customHeight="1" x14ac:dyDescent="0.3">
      <c r="B2081" s="70" t="str">
        <f t="shared" si="251"/>
        <v>!!!</v>
      </c>
      <c r="C2081" s="265" t="str">
        <f>IF(ISERROR(IF(LEN(E2081)&gt;0,VLOOKUP(TEXT($E2081,0),'Angaben Stationen'!$E$14:$J$213,5,0),"")),"?",IF(LEN(E2081)&gt;0,VLOOKUP(TEXT($E2081,0),'Angaben Stationen'!$E$14:$J$213,5,0),""))</f>
        <v/>
      </c>
      <c r="D2081" s="232" t="str">
        <f>IF(ISERROR(IF(LEN(E2081)&gt;0,VLOOKUP(TEXT($E2081,0),'Angaben Stationen'!$E$14:$J$213,6,0),"")),"STATION IST NICHT VORHANDEN",IF(LEN(E2081)&gt;0,VLOOKUP(TEXT($E2081,0),'Angaben Stationen'!$E$14:$J$213,6,0),""))</f>
        <v/>
      </c>
      <c r="E2081" s="287"/>
      <c r="F2081" s="234"/>
      <c r="G2081" s="234"/>
      <c r="H2081" s="263"/>
      <c r="I2081" s="169"/>
      <c r="K2081" s="445" t="str">
        <f t="shared" si="252"/>
        <v>Leer</v>
      </c>
      <c r="L2081" s="445" t="str">
        <f>VLOOKUP($D2081,{"29 - Psychiatrie (Erwachsene)","BGI";"297 - stationsäquivalente Behandlung in der Erwachsenenpsychiatrie (29)","BGI";"30 - Kinder- und Jugendpsychiatrie","BGII";"307 - stationsäquivalente Behandlung in der Kinder- und Jugendpsychiatrie (30)","BGII";"31 - Psychosomatik","BGI";"","Leer"},2,0)</f>
        <v>Leer</v>
      </c>
      <c r="M2081" s="445">
        <f t="shared" si="249"/>
        <v>0</v>
      </c>
      <c r="N2081" s="445">
        <f t="shared" si="250"/>
        <v>0</v>
      </c>
      <c r="O2081" s="445">
        <f t="shared" si="253"/>
        <v>0</v>
      </c>
      <c r="P2081" s="445">
        <f t="shared" si="254"/>
        <v>0</v>
      </c>
      <c r="Q2081" s="445">
        <f t="shared" si="255"/>
        <v>0</v>
      </c>
      <c r="R2081" s="415" t="str">
        <f t="shared" si="256"/>
        <v>Leer</v>
      </c>
      <c r="S2081" s="445">
        <f>IF('Angaben KH-Standort'!D$29='A4'!D2081,IF('Angaben KH-Standort'!E$29="Ja",1,0),0)</f>
        <v>0</v>
      </c>
      <c r="T2081" s="445">
        <f>IF('Angaben KH-Standort'!D$30='A4'!D2081,IF('Angaben KH-Standort'!E$30="Ja",1,0),0)</f>
        <v>0</v>
      </c>
      <c r="U2081" s="445">
        <f>IF('Angaben KH-Standort'!D$31='A4'!D2081,IF('Angaben KH-Standort'!E$31="Ja",1,0),0)</f>
        <v>0</v>
      </c>
    </row>
    <row r="2082" spans="2:21" ht="15" customHeight="1" x14ac:dyDescent="0.3">
      <c r="B2082" s="70" t="str">
        <f t="shared" si="251"/>
        <v>!!!</v>
      </c>
      <c r="C2082" s="265" t="str">
        <f>IF(ISERROR(IF(LEN(E2082)&gt;0,VLOOKUP(TEXT($E2082,0),'Angaben Stationen'!$E$14:$J$213,5,0),"")),"?",IF(LEN(E2082)&gt;0,VLOOKUP(TEXT($E2082,0),'Angaben Stationen'!$E$14:$J$213,5,0),""))</f>
        <v/>
      </c>
      <c r="D2082" s="232" t="str">
        <f>IF(ISERROR(IF(LEN(E2082)&gt;0,VLOOKUP(TEXT($E2082,0),'Angaben Stationen'!$E$14:$J$213,6,0),"")),"STATION IST NICHT VORHANDEN",IF(LEN(E2082)&gt;0,VLOOKUP(TEXT($E2082,0),'Angaben Stationen'!$E$14:$J$213,6,0),""))</f>
        <v/>
      </c>
      <c r="E2082" s="287"/>
      <c r="F2082" s="234"/>
      <c r="G2082" s="234"/>
      <c r="H2082" s="263"/>
      <c r="I2082" s="169"/>
      <c r="K2082" s="445" t="str">
        <f t="shared" si="252"/>
        <v>Leer</v>
      </c>
      <c r="L2082" s="445" t="str">
        <f>VLOOKUP($D2082,{"29 - Psychiatrie (Erwachsene)","BGI";"297 - stationsäquivalente Behandlung in der Erwachsenenpsychiatrie (29)","BGI";"30 - Kinder- und Jugendpsychiatrie","BGII";"307 - stationsäquivalente Behandlung in der Kinder- und Jugendpsychiatrie (30)","BGII";"31 - Psychosomatik","BGI";"","Leer"},2,0)</f>
        <v>Leer</v>
      </c>
      <c r="M2082" s="445">
        <f t="shared" ref="M2082:M2145" si="257">IF(LEN(B2082)&gt;0,0,1)</f>
        <v>0</v>
      </c>
      <c r="N2082" s="445">
        <f t="shared" ref="N2082:N2145" si="258">IF(E2082&lt;&gt;"",1,0)</f>
        <v>0</v>
      </c>
      <c r="O2082" s="445">
        <f t="shared" si="253"/>
        <v>0</v>
      </c>
      <c r="P2082" s="445">
        <f t="shared" si="254"/>
        <v>0</v>
      </c>
      <c r="Q2082" s="445">
        <f t="shared" si="255"/>
        <v>0</v>
      </c>
      <c r="R2082" s="415" t="str">
        <f t="shared" si="256"/>
        <v>Leer</v>
      </c>
      <c r="S2082" s="445">
        <f>IF('Angaben KH-Standort'!D$29='A4'!D2082,IF('Angaben KH-Standort'!E$29="Ja",1,0),0)</f>
        <v>0</v>
      </c>
      <c r="T2082" s="445">
        <f>IF('Angaben KH-Standort'!D$30='A4'!D2082,IF('Angaben KH-Standort'!E$30="Ja",1,0),0)</f>
        <v>0</v>
      </c>
      <c r="U2082" s="445">
        <f>IF('Angaben KH-Standort'!D$31='A4'!D2082,IF('Angaben KH-Standort'!E$31="Ja",1,0),0)</f>
        <v>0</v>
      </c>
    </row>
    <row r="2083" spans="2:21" ht="15" customHeight="1" x14ac:dyDescent="0.3">
      <c r="B2083" s="70" t="str">
        <f t="shared" ref="B2083:B2146" si="259">IF(SUM(N2083:Q2083)&lt;4,"!!!","")</f>
        <v>!!!</v>
      </c>
      <c r="C2083" s="265" t="str">
        <f>IF(ISERROR(IF(LEN(E2083)&gt;0,VLOOKUP(TEXT($E2083,0),'Angaben Stationen'!$E$14:$J$213,5,0),"")),"?",IF(LEN(E2083)&gt;0,VLOOKUP(TEXT($E2083,0),'Angaben Stationen'!$E$14:$J$213,5,0),""))</f>
        <v/>
      </c>
      <c r="D2083" s="232" t="str">
        <f>IF(ISERROR(IF(LEN(E2083)&gt;0,VLOOKUP(TEXT($E2083,0),'Angaben Stationen'!$E$14:$J$213,6,0),"")),"STATION IST NICHT VORHANDEN",IF(LEN(E2083)&gt;0,VLOOKUP(TEXT($E2083,0),'Angaben Stationen'!$E$14:$J$213,6,0),""))</f>
        <v/>
      </c>
      <c r="E2083" s="287"/>
      <c r="F2083" s="234"/>
      <c r="G2083" s="234"/>
      <c r="H2083" s="263"/>
      <c r="I2083" s="169"/>
      <c r="K2083" s="445" t="str">
        <f t="shared" ref="K2083:K2146" si="260">IF($E2083&lt;&gt;"","Monat","Leer")</f>
        <v>Leer</v>
      </c>
      <c r="L2083" s="445" t="str">
        <f>VLOOKUP($D2083,{"29 - Psychiatrie (Erwachsene)","BGI";"297 - stationsäquivalente Behandlung in der Erwachsenenpsychiatrie (29)","BGI";"30 - Kinder- und Jugendpsychiatrie","BGII";"307 - stationsäquivalente Behandlung in der Kinder- und Jugendpsychiatrie (30)","BGII";"31 - Psychosomatik","BGI";"","Leer"},2,0)</f>
        <v>Leer</v>
      </c>
      <c r="M2083" s="445">
        <f t="shared" si="257"/>
        <v>0</v>
      </c>
      <c r="N2083" s="445">
        <f t="shared" si="258"/>
        <v>0</v>
      </c>
      <c r="O2083" s="445">
        <f t="shared" ref="O2083:O2146" si="261">IF(VALUE($F2083)&gt;0,1,0)</f>
        <v>0</v>
      </c>
      <c r="P2083" s="445">
        <f t="shared" ref="P2083:P2146" si="262">IF(LEN($G2083)&gt;0,1,0)</f>
        <v>0</v>
      </c>
      <c r="Q2083" s="445">
        <f t="shared" ref="Q2083:Q2146" si="263">IF(LEN($H2083)&gt;0,1,0)</f>
        <v>0</v>
      </c>
      <c r="R2083" s="415" t="str">
        <f t="shared" ref="R2083:R2146" si="264">IF(D2083&lt;&gt;"",IF(SUM(S2083:U2083)&gt;0,"Ja","Nein"),"Leer")</f>
        <v>Leer</v>
      </c>
      <c r="S2083" s="445">
        <f>IF('Angaben KH-Standort'!D$29='A4'!D2083,IF('Angaben KH-Standort'!E$29="Ja",1,0),0)</f>
        <v>0</v>
      </c>
      <c r="T2083" s="445">
        <f>IF('Angaben KH-Standort'!D$30='A4'!D2083,IF('Angaben KH-Standort'!E$30="Ja",1,0),0)</f>
        <v>0</v>
      </c>
      <c r="U2083" s="445">
        <f>IF('Angaben KH-Standort'!D$31='A4'!D2083,IF('Angaben KH-Standort'!E$31="Ja",1,0),0)</f>
        <v>0</v>
      </c>
    </row>
    <row r="2084" spans="2:21" ht="15" customHeight="1" x14ac:dyDescent="0.3">
      <c r="B2084" s="70" t="str">
        <f t="shared" si="259"/>
        <v>!!!</v>
      </c>
      <c r="C2084" s="265" t="str">
        <f>IF(ISERROR(IF(LEN(E2084)&gt;0,VLOOKUP(TEXT($E2084,0),'Angaben Stationen'!$E$14:$J$213,5,0),"")),"?",IF(LEN(E2084)&gt;0,VLOOKUP(TEXT($E2084,0),'Angaben Stationen'!$E$14:$J$213,5,0),""))</f>
        <v/>
      </c>
      <c r="D2084" s="232" t="str">
        <f>IF(ISERROR(IF(LEN(E2084)&gt;0,VLOOKUP(TEXT($E2084,0),'Angaben Stationen'!$E$14:$J$213,6,0),"")),"STATION IST NICHT VORHANDEN",IF(LEN(E2084)&gt;0,VLOOKUP(TEXT($E2084,0),'Angaben Stationen'!$E$14:$J$213,6,0),""))</f>
        <v/>
      </c>
      <c r="E2084" s="287"/>
      <c r="F2084" s="234"/>
      <c r="G2084" s="234"/>
      <c r="H2084" s="263"/>
      <c r="I2084" s="169"/>
      <c r="K2084" s="445" t="str">
        <f t="shared" si="260"/>
        <v>Leer</v>
      </c>
      <c r="L2084" s="445" t="str">
        <f>VLOOKUP($D2084,{"29 - Psychiatrie (Erwachsene)","BGI";"297 - stationsäquivalente Behandlung in der Erwachsenenpsychiatrie (29)","BGI";"30 - Kinder- und Jugendpsychiatrie","BGII";"307 - stationsäquivalente Behandlung in der Kinder- und Jugendpsychiatrie (30)","BGII";"31 - Psychosomatik","BGI";"","Leer"},2,0)</f>
        <v>Leer</v>
      </c>
      <c r="M2084" s="445">
        <f t="shared" si="257"/>
        <v>0</v>
      </c>
      <c r="N2084" s="445">
        <f t="shared" si="258"/>
        <v>0</v>
      </c>
      <c r="O2084" s="445">
        <f t="shared" si="261"/>
        <v>0</v>
      </c>
      <c r="P2084" s="445">
        <f t="shared" si="262"/>
        <v>0</v>
      </c>
      <c r="Q2084" s="445">
        <f t="shared" si="263"/>
        <v>0</v>
      </c>
      <c r="R2084" s="415" t="str">
        <f t="shared" si="264"/>
        <v>Leer</v>
      </c>
      <c r="S2084" s="445">
        <f>IF('Angaben KH-Standort'!D$29='A4'!D2084,IF('Angaben KH-Standort'!E$29="Ja",1,0),0)</f>
        <v>0</v>
      </c>
      <c r="T2084" s="445">
        <f>IF('Angaben KH-Standort'!D$30='A4'!D2084,IF('Angaben KH-Standort'!E$30="Ja",1,0),0)</f>
        <v>0</v>
      </c>
      <c r="U2084" s="445">
        <f>IF('Angaben KH-Standort'!D$31='A4'!D2084,IF('Angaben KH-Standort'!E$31="Ja",1,0),0)</f>
        <v>0</v>
      </c>
    </row>
    <row r="2085" spans="2:21" ht="15" customHeight="1" x14ac:dyDescent="0.3">
      <c r="B2085" s="70" t="str">
        <f t="shared" si="259"/>
        <v>!!!</v>
      </c>
      <c r="C2085" s="265" t="str">
        <f>IF(ISERROR(IF(LEN(E2085)&gt;0,VLOOKUP(TEXT($E2085,0),'Angaben Stationen'!$E$14:$J$213,5,0),"")),"?",IF(LEN(E2085)&gt;0,VLOOKUP(TEXT($E2085,0),'Angaben Stationen'!$E$14:$J$213,5,0),""))</f>
        <v/>
      </c>
      <c r="D2085" s="232" t="str">
        <f>IF(ISERROR(IF(LEN(E2085)&gt;0,VLOOKUP(TEXT($E2085,0),'Angaben Stationen'!$E$14:$J$213,6,0),"")),"STATION IST NICHT VORHANDEN",IF(LEN(E2085)&gt;0,VLOOKUP(TEXT($E2085,0),'Angaben Stationen'!$E$14:$J$213,6,0),""))</f>
        <v/>
      </c>
      <c r="E2085" s="287"/>
      <c r="F2085" s="234"/>
      <c r="G2085" s="234"/>
      <c r="H2085" s="263"/>
      <c r="I2085" s="169"/>
      <c r="K2085" s="445" t="str">
        <f t="shared" si="260"/>
        <v>Leer</v>
      </c>
      <c r="L2085" s="445" t="str">
        <f>VLOOKUP($D2085,{"29 - Psychiatrie (Erwachsene)","BGI";"297 - stationsäquivalente Behandlung in der Erwachsenenpsychiatrie (29)","BGI";"30 - Kinder- und Jugendpsychiatrie","BGII";"307 - stationsäquivalente Behandlung in der Kinder- und Jugendpsychiatrie (30)","BGII";"31 - Psychosomatik","BGI";"","Leer"},2,0)</f>
        <v>Leer</v>
      </c>
      <c r="M2085" s="445">
        <f t="shared" si="257"/>
        <v>0</v>
      </c>
      <c r="N2085" s="445">
        <f t="shared" si="258"/>
        <v>0</v>
      </c>
      <c r="O2085" s="445">
        <f t="shared" si="261"/>
        <v>0</v>
      </c>
      <c r="P2085" s="445">
        <f t="shared" si="262"/>
        <v>0</v>
      </c>
      <c r="Q2085" s="445">
        <f t="shared" si="263"/>
        <v>0</v>
      </c>
      <c r="R2085" s="415" t="str">
        <f t="shared" si="264"/>
        <v>Leer</v>
      </c>
      <c r="S2085" s="445">
        <f>IF('Angaben KH-Standort'!D$29='A4'!D2085,IF('Angaben KH-Standort'!E$29="Ja",1,0),0)</f>
        <v>0</v>
      </c>
      <c r="T2085" s="445">
        <f>IF('Angaben KH-Standort'!D$30='A4'!D2085,IF('Angaben KH-Standort'!E$30="Ja",1,0),0)</f>
        <v>0</v>
      </c>
      <c r="U2085" s="445">
        <f>IF('Angaben KH-Standort'!D$31='A4'!D2085,IF('Angaben KH-Standort'!E$31="Ja",1,0),0)</f>
        <v>0</v>
      </c>
    </row>
    <row r="2086" spans="2:21" ht="15" customHeight="1" x14ac:dyDescent="0.3">
      <c r="B2086" s="70" t="str">
        <f t="shared" si="259"/>
        <v>!!!</v>
      </c>
      <c r="C2086" s="265" t="str">
        <f>IF(ISERROR(IF(LEN(E2086)&gt;0,VLOOKUP(TEXT($E2086,0),'Angaben Stationen'!$E$14:$J$213,5,0),"")),"?",IF(LEN(E2086)&gt;0,VLOOKUP(TEXT($E2086,0),'Angaben Stationen'!$E$14:$J$213,5,0),""))</f>
        <v/>
      </c>
      <c r="D2086" s="232" t="str">
        <f>IF(ISERROR(IF(LEN(E2086)&gt;0,VLOOKUP(TEXT($E2086,0),'Angaben Stationen'!$E$14:$J$213,6,0),"")),"STATION IST NICHT VORHANDEN",IF(LEN(E2086)&gt;0,VLOOKUP(TEXT($E2086,0),'Angaben Stationen'!$E$14:$J$213,6,0),""))</f>
        <v/>
      </c>
      <c r="E2086" s="287"/>
      <c r="F2086" s="234"/>
      <c r="G2086" s="234"/>
      <c r="H2086" s="263"/>
      <c r="I2086" s="169"/>
      <c r="K2086" s="445" t="str">
        <f t="shared" si="260"/>
        <v>Leer</v>
      </c>
      <c r="L2086" s="445" t="str">
        <f>VLOOKUP($D2086,{"29 - Psychiatrie (Erwachsene)","BGI";"297 - stationsäquivalente Behandlung in der Erwachsenenpsychiatrie (29)","BGI";"30 - Kinder- und Jugendpsychiatrie","BGII";"307 - stationsäquivalente Behandlung in der Kinder- und Jugendpsychiatrie (30)","BGII";"31 - Psychosomatik","BGI";"","Leer"},2,0)</f>
        <v>Leer</v>
      </c>
      <c r="M2086" s="445">
        <f t="shared" si="257"/>
        <v>0</v>
      </c>
      <c r="N2086" s="445">
        <f t="shared" si="258"/>
        <v>0</v>
      </c>
      <c r="O2086" s="445">
        <f t="shared" si="261"/>
        <v>0</v>
      </c>
      <c r="P2086" s="445">
        <f t="shared" si="262"/>
        <v>0</v>
      </c>
      <c r="Q2086" s="445">
        <f t="shared" si="263"/>
        <v>0</v>
      </c>
      <c r="R2086" s="415" t="str">
        <f t="shared" si="264"/>
        <v>Leer</v>
      </c>
      <c r="S2086" s="445">
        <f>IF('Angaben KH-Standort'!D$29='A4'!D2086,IF('Angaben KH-Standort'!E$29="Ja",1,0),0)</f>
        <v>0</v>
      </c>
      <c r="T2086" s="445">
        <f>IF('Angaben KH-Standort'!D$30='A4'!D2086,IF('Angaben KH-Standort'!E$30="Ja",1,0),0)</f>
        <v>0</v>
      </c>
      <c r="U2086" s="445">
        <f>IF('Angaben KH-Standort'!D$31='A4'!D2086,IF('Angaben KH-Standort'!E$31="Ja",1,0),0)</f>
        <v>0</v>
      </c>
    </row>
    <row r="2087" spans="2:21" ht="15" customHeight="1" x14ac:dyDescent="0.3">
      <c r="B2087" s="70" t="str">
        <f t="shared" si="259"/>
        <v>!!!</v>
      </c>
      <c r="C2087" s="265" t="str">
        <f>IF(ISERROR(IF(LEN(E2087)&gt;0,VLOOKUP(TEXT($E2087,0),'Angaben Stationen'!$E$14:$J$213,5,0),"")),"?",IF(LEN(E2087)&gt;0,VLOOKUP(TEXT($E2087,0),'Angaben Stationen'!$E$14:$J$213,5,0),""))</f>
        <v/>
      </c>
      <c r="D2087" s="232" t="str">
        <f>IF(ISERROR(IF(LEN(E2087)&gt;0,VLOOKUP(TEXT($E2087,0),'Angaben Stationen'!$E$14:$J$213,6,0),"")),"STATION IST NICHT VORHANDEN",IF(LEN(E2087)&gt;0,VLOOKUP(TEXT($E2087,0),'Angaben Stationen'!$E$14:$J$213,6,0),""))</f>
        <v/>
      </c>
      <c r="E2087" s="287"/>
      <c r="F2087" s="234"/>
      <c r="G2087" s="234"/>
      <c r="H2087" s="263"/>
      <c r="I2087" s="169"/>
      <c r="K2087" s="445" t="str">
        <f t="shared" si="260"/>
        <v>Leer</v>
      </c>
      <c r="L2087" s="445" t="str">
        <f>VLOOKUP($D2087,{"29 - Psychiatrie (Erwachsene)","BGI";"297 - stationsäquivalente Behandlung in der Erwachsenenpsychiatrie (29)","BGI";"30 - Kinder- und Jugendpsychiatrie","BGII";"307 - stationsäquivalente Behandlung in der Kinder- und Jugendpsychiatrie (30)","BGII";"31 - Psychosomatik","BGI";"","Leer"},2,0)</f>
        <v>Leer</v>
      </c>
      <c r="M2087" s="445">
        <f t="shared" si="257"/>
        <v>0</v>
      </c>
      <c r="N2087" s="445">
        <f t="shared" si="258"/>
        <v>0</v>
      </c>
      <c r="O2087" s="445">
        <f t="shared" si="261"/>
        <v>0</v>
      </c>
      <c r="P2087" s="445">
        <f t="shared" si="262"/>
        <v>0</v>
      </c>
      <c r="Q2087" s="445">
        <f t="shared" si="263"/>
        <v>0</v>
      </c>
      <c r="R2087" s="415" t="str">
        <f t="shared" si="264"/>
        <v>Leer</v>
      </c>
      <c r="S2087" s="445">
        <f>IF('Angaben KH-Standort'!D$29='A4'!D2087,IF('Angaben KH-Standort'!E$29="Ja",1,0),0)</f>
        <v>0</v>
      </c>
      <c r="T2087" s="445">
        <f>IF('Angaben KH-Standort'!D$30='A4'!D2087,IF('Angaben KH-Standort'!E$30="Ja",1,0),0)</f>
        <v>0</v>
      </c>
      <c r="U2087" s="445">
        <f>IF('Angaben KH-Standort'!D$31='A4'!D2087,IF('Angaben KH-Standort'!E$31="Ja",1,0),0)</f>
        <v>0</v>
      </c>
    </row>
    <row r="2088" spans="2:21" ht="15" customHeight="1" x14ac:dyDescent="0.3">
      <c r="B2088" s="70" t="str">
        <f t="shared" si="259"/>
        <v>!!!</v>
      </c>
      <c r="C2088" s="265" t="str">
        <f>IF(ISERROR(IF(LEN(E2088)&gt;0,VLOOKUP(TEXT($E2088,0),'Angaben Stationen'!$E$14:$J$213,5,0),"")),"?",IF(LEN(E2088)&gt;0,VLOOKUP(TEXT($E2088,0),'Angaben Stationen'!$E$14:$J$213,5,0),""))</f>
        <v/>
      </c>
      <c r="D2088" s="232" t="str">
        <f>IF(ISERROR(IF(LEN(E2088)&gt;0,VLOOKUP(TEXT($E2088,0),'Angaben Stationen'!$E$14:$J$213,6,0),"")),"STATION IST NICHT VORHANDEN",IF(LEN(E2088)&gt;0,VLOOKUP(TEXT($E2088,0),'Angaben Stationen'!$E$14:$J$213,6,0),""))</f>
        <v/>
      </c>
      <c r="E2088" s="287"/>
      <c r="F2088" s="234"/>
      <c r="G2088" s="234"/>
      <c r="H2088" s="263"/>
      <c r="I2088" s="169"/>
      <c r="K2088" s="445" t="str">
        <f t="shared" si="260"/>
        <v>Leer</v>
      </c>
      <c r="L2088" s="445" t="str">
        <f>VLOOKUP($D2088,{"29 - Psychiatrie (Erwachsene)","BGI";"297 - stationsäquivalente Behandlung in der Erwachsenenpsychiatrie (29)","BGI";"30 - Kinder- und Jugendpsychiatrie","BGII";"307 - stationsäquivalente Behandlung in der Kinder- und Jugendpsychiatrie (30)","BGII";"31 - Psychosomatik","BGI";"","Leer"},2,0)</f>
        <v>Leer</v>
      </c>
      <c r="M2088" s="445">
        <f t="shared" si="257"/>
        <v>0</v>
      </c>
      <c r="N2088" s="445">
        <f t="shared" si="258"/>
        <v>0</v>
      </c>
      <c r="O2088" s="445">
        <f t="shared" si="261"/>
        <v>0</v>
      </c>
      <c r="P2088" s="445">
        <f t="shared" si="262"/>
        <v>0</v>
      </c>
      <c r="Q2088" s="445">
        <f t="shared" si="263"/>
        <v>0</v>
      </c>
      <c r="R2088" s="415" t="str">
        <f t="shared" si="264"/>
        <v>Leer</v>
      </c>
      <c r="S2088" s="445">
        <f>IF('Angaben KH-Standort'!D$29='A4'!D2088,IF('Angaben KH-Standort'!E$29="Ja",1,0),0)</f>
        <v>0</v>
      </c>
      <c r="T2088" s="445">
        <f>IF('Angaben KH-Standort'!D$30='A4'!D2088,IF('Angaben KH-Standort'!E$30="Ja",1,0),0)</f>
        <v>0</v>
      </c>
      <c r="U2088" s="445">
        <f>IF('Angaben KH-Standort'!D$31='A4'!D2088,IF('Angaben KH-Standort'!E$31="Ja",1,0),0)</f>
        <v>0</v>
      </c>
    </row>
    <row r="2089" spans="2:21" ht="15" customHeight="1" x14ac:dyDescent="0.3">
      <c r="B2089" s="70" t="str">
        <f t="shared" si="259"/>
        <v>!!!</v>
      </c>
      <c r="C2089" s="265" t="str">
        <f>IF(ISERROR(IF(LEN(E2089)&gt;0,VLOOKUP(TEXT($E2089,0),'Angaben Stationen'!$E$14:$J$213,5,0),"")),"?",IF(LEN(E2089)&gt;0,VLOOKUP(TEXT($E2089,0),'Angaben Stationen'!$E$14:$J$213,5,0),""))</f>
        <v/>
      </c>
      <c r="D2089" s="232" t="str">
        <f>IF(ISERROR(IF(LEN(E2089)&gt;0,VLOOKUP(TEXT($E2089,0),'Angaben Stationen'!$E$14:$J$213,6,0),"")),"STATION IST NICHT VORHANDEN",IF(LEN(E2089)&gt;0,VLOOKUP(TEXT($E2089,0),'Angaben Stationen'!$E$14:$J$213,6,0),""))</f>
        <v/>
      </c>
      <c r="E2089" s="287"/>
      <c r="F2089" s="234"/>
      <c r="G2089" s="234"/>
      <c r="H2089" s="263"/>
      <c r="I2089" s="169"/>
      <c r="K2089" s="445" t="str">
        <f t="shared" si="260"/>
        <v>Leer</v>
      </c>
      <c r="L2089" s="445" t="str">
        <f>VLOOKUP($D2089,{"29 - Psychiatrie (Erwachsene)","BGI";"297 - stationsäquivalente Behandlung in der Erwachsenenpsychiatrie (29)","BGI";"30 - Kinder- und Jugendpsychiatrie","BGII";"307 - stationsäquivalente Behandlung in der Kinder- und Jugendpsychiatrie (30)","BGII";"31 - Psychosomatik","BGI";"","Leer"},2,0)</f>
        <v>Leer</v>
      </c>
      <c r="M2089" s="445">
        <f t="shared" si="257"/>
        <v>0</v>
      </c>
      <c r="N2089" s="445">
        <f t="shared" si="258"/>
        <v>0</v>
      </c>
      <c r="O2089" s="445">
        <f t="shared" si="261"/>
        <v>0</v>
      </c>
      <c r="P2089" s="445">
        <f t="shared" si="262"/>
        <v>0</v>
      </c>
      <c r="Q2089" s="445">
        <f t="shared" si="263"/>
        <v>0</v>
      </c>
      <c r="R2089" s="415" t="str">
        <f t="shared" si="264"/>
        <v>Leer</v>
      </c>
      <c r="S2089" s="445">
        <f>IF('Angaben KH-Standort'!D$29='A4'!D2089,IF('Angaben KH-Standort'!E$29="Ja",1,0),0)</f>
        <v>0</v>
      </c>
      <c r="T2089" s="445">
        <f>IF('Angaben KH-Standort'!D$30='A4'!D2089,IF('Angaben KH-Standort'!E$30="Ja",1,0),0)</f>
        <v>0</v>
      </c>
      <c r="U2089" s="445">
        <f>IF('Angaben KH-Standort'!D$31='A4'!D2089,IF('Angaben KH-Standort'!E$31="Ja",1,0),0)</f>
        <v>0</v>
      </c>
    </row>
    <row r="2090" spans="2:21" ht="15" customHeight="1" x14ac:dyDescent="0.3">
      <c r="B2090" s="70" t="str">
        <f t="shared" si="259"/>
        <v>!!!</v>
      </c>
      <c r="C2090" s="265" t="str">
        <f>IF(ISERROR(IF(LEN(E2090)&gt;0,VLOOKUP(TEXT($E2090,0),'Angaben Stationen'!$E$14:$J$213,5,0),"")),"?",IF(LEN(E2090)&gt;0,VLOOKUP(TEXT($E2090,0),'Angaben Stationen'!$E$14:$J$213,5,0),""))</f>
        <v/>
      </c>
      <c r="D2090" s="232" t="str">
        <f>IF(ISERROR(IF(LEN(E2090)&gt;0,VLOOKUP(TEXT($E2090,0),'Angaben Stationen'!$E$14:$J$213,6,0),"")),"STATION IST NICHT VORHANDEN",IF(LEN(E2090)&gt;0,VLOOKUP(TEXT($E2090,0),'Angaben Stationen'!$E$14:$J$213,6,0),""))</f>
        <v/>
      </c>
      <c r="E2090" s="287"/>
      <c r="F2090" s="234"/>
      <c r="G2090" s="234"/>
      <c r="H2090" s="263"/>
      <c r="I2090" s="169"/>
      <c r="K2090" s="445" t="str">
        <f t="shared" si="260"/>
        <v>Leer</v>
      </c>
      <c r="L2090" s="445" t="str">
        <f>VLOOKUP($D2090,{"29 - Psychiatrie (Erwachsene)","BGI";"297 - stationsäquivalente Behandlung in der Erwachsenenpsychiatrie (29)","BGI";"30 - Kinder- und Jugendpsychiatrie","BGII";"307 - stationsäquivalente Behandlung in der Kinder- und Jugendpsychiatrie (30)","BGII";"31 - Psychosomatik","BGI";"","Leer"},2,0)</f>
        <v>Leer</v>
      </c>
      <c r="M2090" s="445">
        <f t="shared" si="257"/>
        <v>0</v>
      </c>
      <c r="N2090" s="445">
        <f t="shared" si="258"/>
        <v>0</v>
      </c>
      <c r="O2090" s="445">
        <f t="shared" si="261"/>
        <v>0</v>
      </c>
      <c r="P2090" s="445">
        <f t="shared" si="262"/>
        <v>0</v>
      </c>
      <c r="Q2090" s="445">
        <f t="shared" si="263"/>
        <v>0</v>
      </c>
      <c r="R2090" s="415" t="str">
        <f t="shared" si="264"/>
        <v>Leer</v>
      </c>
      <c r="S2090" s="445">
        <f>IF('Angaben KH-Standort'!D$29='A4'!D2090,IF('Angaben KH-Standort'!E$29="Ja",1,0),0)</f>
        <v>0</v>
      </c>
      <c r="T2090" s="445">
        <f>IF('Angaben KH-Standort'!D$30='A4'!D2090,IF('Angaben KH-Standort'!E$30="Ja",1,0),0)</f>
        <v>0</v>
      </c>
      <c r="U2090" s="445">
        <f>IF('Angaben KH-Standort'!D$31='A4'!D2090,IF('Angaben KH-Standort'!E$31="Ja",1,0),0)</f>
        <v>0</v>
      </c>
    </row>
    <row r="2091" spans="2:21" ht="15" customHeight="1" x14ac:dyDescent="0.3">
      <c r="B2091" s="70" t="str">
        <f t="shared" si="259"/>
        <v>!!!</v>
      </c>
      <c r="C2091" s="265" t="str">
        <f>IF(ISERROR(IF(LEN(E2091)&gt;0,VLOOKUP(TEXT($E2091,0),'Angaben Stationen'!$E$14:$J$213,5,0),"")),"?",IF(LEN(E2091)&gt;0,VLOOKUP(TEXT($E2091,0),'Angaben Stationen'!$E$14:$J$213,5,0),""))</f>
        <v/>
      </c>
      <c r="D2091" s="232" t="str">
        <f>IF(ISERROR(IF(LEN(E2091)&gt;0,VLOOKUP(TEXT($E2091,0),'Angaben Stationen'!$E$14:$J$213,6,0),"")),"STATION IST NICHT VORHANDEN",IF(LEN(E2091)&gt;0,VLOOKUP(TEXT($E2091,0),'Angaben Stationen'!$E$14:$J$213,6,0),""))</f>
        <v/>
      </c>
      <c r="E2091" s="287"/>
      <c r="F2091" s="234"/>
      <c r="G2091" s="234"/>
      <c r="H2091" s="263"/>
      <c r="I2091" s="169"/>
      <c r="K2091" s="445" t="str">
        <f t="shared" si="260"/>
        <v>Leer</v>
      </c>
      <c r="L2091" s="445" t="str">
        <f>VLOOKUP($D2091,{"29 - Psychiatrie (Erwachsene)","BGI";"297 - stationsäquivalente Behandlung in der Erwachsenenpsychiatrie (29)","BGI";"30 - Kinder- und Jugendpsychiatrie","BGII";"307 - stationsäquivalente Behandlung in der Kinder- und Jugendpsychiatrie (30)","BGII";"31 - Psychosomatik","BGI";"","Leer"},2,0)</f>
        <v>Leer</v>
      </c>
      <c r="M2091" s="445">
        <f t="shared" si="257"/>
        <v>0</v>
      </c>
      <c r="N2091" s="445">
        <f t="shared" si="258"/>
        <v>0</v>
      </c>
      <c r="O2091" s="445">
        <f t="shared" si="261"/>
        <v>0</v>
      </c>
      <c r="P2091" s="445">
        <f t="shared" si="262"/>
        <v>0</v>
      </c>
      <c r="Q2091" s="445">
        <f t="shared" si="263"/>
        <v>0</v>
      </c>
      <c r="R2091" s="415" t="str">
        <f t="shared" si="264"/>
        <v>Leer</v>
      </c>
      <c r="S2091" s="445">
        <f>IF('Angaben KH-Standort'!D$29='A4'!D2091,IF('Angaben KH-Standort'!E$29="Ja",1,0),0)</f>
        <v>0</v>
      </c>
      <c r="T2091" s="445">
        <f>IF('Angaben KH-Standort'!D$30='A4'!D2091,IF('Angaben KH-Standort'!E$30="Ja",1,0),0)</f>
        <v>0</v>
      </c>
      <c r="U2091" s="445">
        <f>IF('Angaben KH-Standort'!D$31='A4'!D2091,IF('Angaben KH-Standort'!E$31="Ja",1,0),0)</f>
        <v>0</v>
      </c>
    </row>
    <row r="2092" spans="2:21" ht="15" customHeight="1" x14ac:dyDescent="0.3">
      <c r="B2092" s="70" t="str">
        <f t="shared" si="259"/>
        <v>!!!</v>
      </c>
      <c r="C2092" s="265" t="str">
        <f>IF(ISERROR(IF(LEN(E2092)&gt;0,VLOOKUP(TEXT($E2092,0),'Angaben Stationen'!$E$14:$J$213,5,0),"")),"?",IF(LEN(E2092)&gt;0,VLOOKUP(TEXT($E2092,0),'Angaben Stationen'!$E$14:$J$213,5,0),""))</f>
        <v/>
      </c>
      <c r="D2092" s="232" t="str">
        <f>IF(ISERROR(IF(LEN(E2092)&gt;0,VLOOKUP(TEXT($E2092,0),'Angaben Stationen'!$E$14:$J$213,6,0),"")),"STATION IST NICHT VORHANDEN",IF(LEN(E2092)&gt;0,VLOOKUP(TEXT($E2092,0),'Angaben Stationen'!$E$14:$J$213,6,0),""))</f>
        <v/>
      </c>
      <c r="E2092" s="287"/>
      <c r="F2092" s="234"/>
      <c r="G2092" s="234"/>
      <c r="H2092" s="263"/>
      <c r="I2092" s="169"/>
      <c r="K2092" s="445" t="str">
        <f t="shared" si="260"/>
        <v>Leer</v>
      </c>
      <c r="L2092" s="445" t="str">
        <f>VLOOKUP($D2092,{"29 - Psychiatrie (Erwachsene)","BGI";"297 - stationsäquivalente Behandlung in der Erwachsenenpsychiatrie (29)","BGI";"30 - Kinder- und Jugendpsychiatrie","BGII";"307 - stationsäquivalente Behandlung in der Kinder- und Jugendpsychiatrie (30)","BGII";"31 - Psychosomatik","BGI";"","Leer"},2,0)</f>
        <v>Leer</v>
      </c>
      <c r="M2092" s="445">
        <f t="shared" si="257"/>
        <v>0</v>
      </c>
      <c r="N2092" s="445">
        <f t="shared" si="258"/>
        <v>0</v>
      </c>
      <c r="O2092" s="445">
        <f t="shared" si="261"/>
        <v>0</v>
      </c>
      <c r="P2092" s="445">
        <f t="shared" si="262"/>
        <v>0</v>
      </c>
      <c r="Q2092" s="445">
        <f t="shared" si="263"/>
        <v>0</v>
      </c>
      <c r="R2092" s="415" t="str">
        <f t="shared" si="264"/>
        <v>Leer</v>
      </c>
      <c r="S2092" s="445">
        <f>IF('Angaben KH-Standort'!D$29='A4'!D2092,IF('Angaben KH-Standort'!E$29="Ja",1,0),0)</f>
        <v>0</v>
      </c>
      <c r="T2092" s="445">
        <f>IF('Angaben KH-Standort'!D$30='A4'!D2092,IF('Angaben KH-Standort'!E$30="Ja",1,0),0)</f>
        <v>0</v>
      </c>
      <c r="U2092" s="445">
        <f>IF('Angaben KH-Standort'!D$31='A4'!D2092,IF('Angaben KH-Standort'!E$31="Ja",1,0),0)</f>
        <v>0</v>
      </c>
    </row>
    <row r="2093" spans="2:21" ht="15" customHeight="1" x14ac:dyDescent="0.3">
      <c r="B2093" s="70" t="str">
        <f t="shared" si="259"/>
        <v>!!!</v>
      </c>
      <c r="C2093" s="265" t="str">
        <f>IF(ISERROR(IF(LEN(E2093)&gt;0,VLOOKUP(TEXT($E2093,0),'Angaben Stationen'!$E$14:$J$213,5,0),"")),"?",IF(LEN(E2093)&gt;0,VLOOKUP(TEXT($E2093,0),'Angaben Stationen'!$E$14:$J$213,5,0),""))</f>
        <v/>
      </c>
      <c r="D2093" s="232" t="str">
        <f>IF(ISERROR(IF(LEN(E2093)&gt;0,VLOOKUP(TEXT($E2093,0),'Angaben Stationen'!$E$14:$J$213,6,0),"")),"STATION IST NICHT VORHANDEN",IF(LEN(E2093)&gt;0,VLOOKUP(TEXT($E2093,0),'Angaben Stationen'!$E$14:$J$213,6,0),""))</f>
        <v/>
      </c>
      <c r="E2093" s="287"/>
      <c r="F2093" s="234"/>
      <c r="G2093" s="234"/>
      <c r="H2093" s="263"/>
      <c r="I2093" s="169"/>
      <c r="K2093" s="445" t="str">
        <f t="shared" si="260"/>
        <v>Leer</v>
      </c>
      <c r="L2093" s="445" t="str">
        <f>VLOOKUP($D2093,{"29 - Psychiatrie (Erwachsene)","BGI";"297 - stationsäquivalente Behandlung in der Erwachsenenpsychiatrie (29)","BGI";"30 - Kinder- und Jugendpsychiatrie","BGII";"307 - stationsäquivalente Behandlung in der Kinder- und Jugendpsychiatrie (30)","BGII";"31 - Psychosomatik","BGI";"","Leer"},2,0)</f>
        <v>Leer</v>
      </c>
      <c r="M2093" s="445">
        <f t="shared" si="257"/>
        <v>0</v>
      </c>
      <c r="N2093" s="445">
        <f t="shared" si="258"/>
        <v>0</v>
      </c>
      <c r="O2093" s="445">
        <f t="shared" si="261"/>
        <v>0</v>
      </c>
      <c r="P2093" s="445">
        <f t="shared" si="262"/>
        <v>0</v>
      </c>
      <c r="Q2093" s="445">
        <f t="shared" si="263"/>
        <v>0</v>
      </c>
      <c r="R2093" s="415" t="str">
        <f t="shared" si="264"/>
        <v>Leer</v>
      </c>
      <c r="S2093" s="445">
        <f>IF('Angaben KH-Standort'!D$29='A4'!D2093,IF('Angaben KH-Standort'!E$29="Ja",1,0),0)</f>
        <v>0</v>
      </c>
      <c r="T2093" s="445">
        <f>IF('Angaben KH-Standort'!D$30='A4'!D2093,IF('Angaben KH-Standort'!E$30="Ja",1,0),0)</f>
        <v>0</v>
      </c>
      <c r="U2093" s="445">
        <f>IF('Angaben KH-Standort'!D$31='A4'!D2093,IF('Angaben KH-Standort'!E$31="Ja",1,0),0)</f>
        <v>0</v>
      </c>
    </row>
    <row r="2094" spans="2:21" ht="15" customHeight="1" x14ac:dyDescent="0.3">
      <c r="B2094" s="70" t="str">
        <f t="shared" si="259"/>
        <v>!!!</v>
      </c>
      <c r="C2094" s="265" t="str">
        <f>IF(ISERROR(IF(LEN(E2094)&gt;0,VLOOKUP(TEXT($E2094,0),'Angaben Stationen'!$E$14:$J$213,5,0),"")),"?",IF(LEN(E2094)&gt;0,VLOOKUP(TEXT($E2094,0),'Angaben Stationen'!$E$14:$J$213,5,0),""))</f>
        <v/>
      </c>
      <c r="D2094" s="232" t="str">
        <f>IF(ISERROR(IF(LEN(E2094)&gt;0,VLOOKUP(TEXT($E2094,0),'Angaben Stationen'!$E$14:$J$213,6,0),"")),"STATION IST NICHT VORHANDEN",IF(LEN(E2094)&gt;0,VLOOKUP(TEXT($E2094,0),'Angaben Stationen'!$E$14:$J$213,6,0),""))</f>
        <v/>
      </c>
      <c r="E2094" s="287"/>
      <c r="F2094" s="234"/>
      <c r="G2094" s="234"/>
      <c r="H2094" s="263"/>
      <c r="I2094" s="169"/>
      <c r="K2094" s="445" t="str">
        <f t="shared" si="260"/>
        <v>Leer</v>
      </c>
      <c r="L2094" s="445" t="str">
        <f>VLOOKUP($D2094,{"29 - Psychiatrie (Erwachsene)","BGI";"297 - stationsäquivalente Behandlung in der Erwachsenenpsychiatrie (29)","BGI";"30 - Kinder- und Jugendpsychiatrie","BGII";"307 - stationsäquivalente Behandlung in der Kinder- und Jugendpsychiatrie (30)","BGII";"31 - Psychosomatik","BGI";"","Leer"},2,0)</f>
        <v>Leer</v>
      </c>
      <c r="M2094" s="445">
        <f t="shared" si="257"/>
        <v>0</v>
      </c>
      <c r="N2094" s="445">
        <f t="shared" si="258"/>
        <v>0</v>
      </c>
      <c r="O2094" s="445">
        <f t="shared" si="261"/>
        <v>0</v>
      </c>
      <c r="P2094" s="445">
        <f t="shared" si="262"/>
        <v>0</v>
      </c>
      <c r="Q2094" s="445">
        <f t="shared" si="263"/>
        <v>0</v>
      </c>
      <c r="R2094" s="415" t="str">
        <f t="shared" si="264"/>
        <v>Leer</v>
      </c>
      <c r="S2094" s="445">
        <f>IF('Angaben KH-Standort'!D$29='A4'!D2094,IF('Angaben KH-Standort'!E$29="Ja",1,0),0)</f>
        <v>0</v>
      </c>
      <c r="T2094" s="445">
        <f>IF('Angaben KH-Standort'!D$30='A4'!D2094,IF('Angaben KH-Standort'!E$30="Ja",1,0),0)</f>
        <v>0</v>
      </c>
      <c r="U2094" s="445">
        <f>IF('Angaben KH-Standort'!D$31='A4'!D2094,IF('Angaben KH-Standort'!E$31="Ja",1,0),0)</f>
        <v>0</v>
      </c>
    </row>
    <row r="2095" spans="2:21" ht="15" customHeight="1" x14ac:dyDescent="0.3">
      <c r="B2095" s="70" t="str">
        <f t="shared" si="259"/>
        <v>!!!</v>
      </c>
      <c r="C2095" s="265" t="str">
        <f>IF(ISERROR(IF(LEN(E2095)&gt;0,VLOOKUP(TEXT($E2095,0),'Angaben Stationen'!$E$14:$J$213,5,0),"")),"?",IF(LEN(E2095)&gt;0,VLOOKUP(TEXT($E2095,0),'Angaben Stationen'!$E$14:$J$213,5,0),""))</f>
        <v/>
      </c>
      <c r="D2095" s="232" t="str">
        <f>IF(ISERROR(IF(LEN(E2095)&gt;0,VLOOKUP(TEXT($E2095,0),'Angaben Stationen'!$E$14:$J$213,6,0),"")),"STATION IST NICHT VORHANDEN",IF(LEN(E2095)&gt;0,VLOOKUP(TEXT($E2095,0),'Angaben Stationen'!$E$14:$J$213,6,0),""))</f>
        <v/>
      </c>
      <c r="E2095" s="287"/>
      <c r="F2095" s="234"/>
      <c r="G2095" s="234"/>
      <c r="H2095" s="263"/>
      <c r="I2095" s="169"/>
      <c r="K2095" s="445" t="str">
        <f t="shared" si="260"/>
        <v>Leer</v>
      </c>
      <c r="L2095" s="445" t="str">
        <f>VLOOKUP($D2095,{"29 - Psychiatrie (Erwachsene)","BGI";"297 - stationsäquivalente Behandlung in der Erwachsenenpsychiatrie (29)","BGI";"30 - Kinder- und Jugendpsychiatrie","BGII";"307 - stationsäquivalente Behandlung in der Kinder- und Jugendpsychiatrie (30)","BGII";"31 - Psychosomatik","BGI";"","Leer"},2,0)</f>
        <v>Leer</v>
      </c>
      <c r="M2095" s="445">
        <f t="shared" si="257"/>
        <v>0</v>
      </c>
      <c r="N2095" s="445">
        <f t="shared" si="258"/>
        <v>0</v>
      </c>
      <c r="O2095" s="445">
        <f t="shared" si="261"/>
        <v>0</v>
      </c>
      <c r="P2095" s="445">
        <f t="shared" si="262"/>
        <v>0</v>
      </c>
      <c r="Q2095" s="445">
        <f t="shared" si="263"/>
        <v>0</v>
      </c>
      <c r="R2095" s="415" t="str">
        <f t="shared" si="264"/>
        <v>Leer</v>
      </c>
      <c r="S2095" s="445">
        <f>IF('Angaben KH-Standort'!D$29='A4'!D2095,IF('Angaben KH-Standort'!E$29="Ja",1,0),0)</f>
        <v>0</v>
      </c>
      <c r="T2095" s="445">
        <f>IF('Angaben KH-Standort'!D$30='A4'!D2095,IF('Angaben KH-Standort'!E$30="Ja",1,0),0)</f>
        <v>0</v>
      </c>
      <c r="U2095" s="445">
        <f>IF('Angaben KH-Standort'!D$31='A4'!D2095,IF('Angaben KH-Standort'!E$31="Ja",1,0),0)</f>
        <v>0</v>
      </c>
    </row>
    <row r="2096" spans="2:21" ht="15" customHeight="1" x14ac:dyDescent="0.3">
      <c r="B2096" s="70" t="str">
        <f t="shared" si="259"/>
        <v>!!!</v>
      </c>
      <c r="C2096" s="265" t="str">
        <f>IF(ISERROR(IF(LEN(E2096)&gt;0,VLOOKUP(TEXT($E2096,0),'Angaben Stationen'!$E$14:$J$213,5,0),"")),"?",IF(LEN(E2096)&gt;0,VLOOKUP(TEXT($E2096,0),'Angaben Stationen'!$E$14:$J$213,5,0),""))</f>
        <v/>
      </c>
      <c r="D2096" s="232" t="str">
        <f>IF(ISERROR(IF(LEN(E2096)&gt;0,VLOOKUP(TEXT($E2096,0),'Angaben Stationen'!$E$14:$J$213,6,0),"")),"STATION IST NICHT VORHANDEN",IF(LEN(E2096)&gt;0,VLOOKUP(TEXT($E2096,0),'Angaben Stationen'!$E$14:$J$213,6,0),""))</f>
        <v/>
      </c>
      <c r="E2096" s="287"/>
      <c r="F2096" s="234"/>
      <c r="G2096" s="234"/>
      <c r="H2096" s="263"/>
      <c r="I2096" s="169"/>
      <c r="K2096" s="445" t="str">
        <f t="shared" si="260"/>
        <v>Leer</v>
      </c>
      <c r="L2096" s="445" t="str">
        <f>VLOOKUP($D2096,{"29 - Psychiatrie (Erwachsene)","BGI";"297 - stationsäquivalente Behandlung in der Erwachsenenpsychiatrie (29)","BGI";"30 - Kinder- und Jugendpsychiatrie","BGII";"307 - stationsäquivalente Behandlung in der Kinder- und Jugendpsychiatrie (30)","BGII";"31 - Psychosomatik","BGI";"","Leer"},2,0)</f>
        <v>Leer</v>
      </c>
      <c r="M2096" s="445">
        <f t="shared" si="257"/>
        <v>0</v>
      </c>
      <c r="N2096" s="445">
        <f t="shared" si="258"/>
        <v>0</v>
      </c>
      <c r="O2096" s="445">
        <f t="shared" si="261"/>
        <v>0</v>
      </c>
      <c r="P2096" s="445">
        <f t="shared" si="262"/>
        <v>0</v>
      </c>
      <c r="Q2096" s="445">
        <f t="shared" si="263"/>
        <v>0</v>
      </c>
      <c r="R2096" s="415" t="str">
        <f t="shared" si="264"/>
        <v>Leer</v>
      </c>
      <c r="S2096" s="445">
        <f>IF('Angaben KH-Standort'!D$29='A4'!D2096,IF('Angaben KH-Standort'!E$29="Ja",1,0),0)</f>
        <v>0</v>
      </c>
      <c r="T2096" s="445">
        <f>IF('Angaben KH-Standort'!D$30='A4'!D2096,IF('Angaben KH-Standort'!E$30="Ja",1,0),0)</f>
        <v>0</v>
      </c>
      <c r="U2096" s="445">
        <f>IF('Angaben KH-Standort'!D$31='A4'!D2096,IF('Angaben KH-Standort'!E$31="Ja",1,0),0)</f>
        <v>0</v>
      </c>
    </row>
    <row r="2097" spans="2:21" ht="15" customHeight="1" x14ac:dyDescent="0.3">
      <c r="B2097" s="70" t="str">
        <f t="shared" si="259"/>
        <v>!!!</v>
      </c>
      <c r="C2097" s="265" t="str">
        <f>IF(ISERROR(IF(LEN(E2097)&gt;0,VLOOKUP(TEXT($E2097,0),'Angaben Stationen'!$E$14:$J$213,5,0),"")),"?",IF(LEN(E2097)&gt;0,VLOOKUP(TEXT($E2097,0),'Angaben Stationen'!$E$14:$J$213,5,0),""))</f>
        <v/>
      </c>
      <c r="D2097" s="232" t="str">
        <f>IF(ISERROR(IF(LEN(E2097)&gt;0,VLOOKUP(TEXT($E2097,0),'Angaben Stationen'!$E$14:$J$213,6,0),"")),"STATION IST NICHT VORHANDEN",IF(LEN(E2097)&gt;0,VLOOKUP(TEXT($E2097,0),'Angaben Stationen'!$E$14:$J$213,6,0),""))</f>
        <v/>
      </c>
      <c r="E2097" s="287"/>
      <c r="F2097" s="234"/>
      <c r="G2097" s="234"/>
      <c r="H2097" s="263"/>
      <c r="I2097" s="169"/>
      <c r="K2097" s="445" t="str">
        <f t="shared" si="260"/>
        <v>Leer</v>
      </c>
      <c r="L2097" s="445" t="str">
        <f>VLOOKUP($D2097,{"29 - Psychiatrie (Erwachsene)","BGI";"297 - stationsäquivalente Behandlung in der Erwachsenenpsychiatrie (29)","BGI";"30 - Kinder- und Jugendpsychiatrie","BGII";"307 - stationsäquivalente Behandlung in der Kinder- und Jugendpsychiatrie (30)","BGII";"31 - Psychosomatik","BGI";"","Leer"},2,0)</f>
        <v>Leer</v>
      </c>
      <c r="M2097" s="445">
        <f t="shared" si="257"/>
        <v>0</v>
      </c>
      <c r="N2097" s="445">
        <f t="shared" si="258"/>
        <v>0</v>
      </c>
      <c r="O2097" s="445">
        <f t="shared" si="261"/>
        <v>0</v>
      </c>
      <c r="P2097" s="445">
        <f t="shared" si="262"/>
        <v>0</v>
      </c>
      <c r="Q2097" s="445">
        <f t="shared" si="263"/>
        <v>0</v>
      </c>
      <c r="R2097" s="415" t="str">
        <f t="shared" si="264"/>
        <v>Leer</v>
      </c>
      <c r="S2097" s="445">
        <f>IF('Angaben KH-Standort'!D$29='A4'!D2097,IF('Angaben KH-Standort'!E$29="Ja",1,0),0)</f>
        <v>0</v>
      </c>
      <c r="T2097" s="445">
        <f>IF('Angaben KH-Standort'!D$30='A4'!D2097,IF('Angaben KH-Standort'!E$30="Ja",1,0),0)</f>
        <v>0</v>
      </c>
      <c r="U2097" s="445">
        <f>IF('Angaben KH-Standort'!D$31='A4'!D2097,IF('Angaben KH-Standort'!E$31="Ja",1,0),0)</f>
        <v>0</v>
      </c>
    </row>
    <row r="2098" spans="2:21" ht="15" customHeight="1" x14ac:dyDescent="0.3">
      <c r="B2098" s="70" t="str">
        <f t="shared" si="259"/>
        <v>!!!</v>
      </c>
      <c r="C2098" s="265" t="str">
        <f>IF(ISERROR(IF(LEN(E2098)&gt;0,VLOOKUP(TEXT($E2098,0),'Angaben Stationen'!$E$14:$J$213,5,0),"")),"?",IF(LEN(E2098)&gt;0,VLOOKUP(TEXT($E2098,0),'Angaben Stationen'!$E$14:$J$213,5,0),""))</f>
        <v/>
      </c>
      <c r="D2098" s="232" t="str">
        <f>IF(ISERROR(IF(LEN(E2098)&gt;0,VLOOKUP(TEXT($E2098,0),'Angaben Stationen'!$E$14:$J$213,6,0),"")),"STATION IST NICHT VORHANDEN",IF(LEN(E2098)&gt;0,VLOOKUP(TEXT($E2098,0),'Angaben Stationen'!$E$14:$J$213,6,0),""))</f>
        <v/>
      </c>
      <c r="E2098" s="287"/>
      <c r="F2098" s="234"/>
      <c r="G2098" s="234"/>
      <c r="H2098" s="263"/>
      <c r="I2098" s="169"/>
      <c r="K2098" s="445" t="str">
        <f t="shared" si="260"/>
        <v>Leer</v>
      </c>
      <c r="L2098" s="445" t="str">
        <f>VLOOKUP($D2098,{"29 - Psychiatrie (Erwachsene)","BGI";"297 - stationsäquivalente Behandlung in der Erwachsenenpsychiatrie (29)","BGI";"30 - Kinder- und Jugendpsychiatrie","BGII";"307 - stationsäquivalente Behandlung in der Kinder- und Jugendpsychiatrie (30)","BGII";"31 - Psychosomatik","BGI";"","Leer"},2,0)</f>
        <v>Leer</v>
      </c>
      <c r="M2098" s="445">
        <f t="shared" si="257"/>
        <v>0</v>
      </c>
      <c r="N2098" s="445">
        <f t="shared" si="258"/>
        <v>0</v>
      </c>
      <c r="O2098" s="445">
        <f t="shared" si="261"/>
        <v>0</v>
      </c>
      <c r="P2098" s="445">
        <f t="shared" si="262"/>
        <v>0</v>
      </c>
      <c r="Q2098" s="445">
        <f t="shared" si="263"/>
        <v>0</v>
      </c>
      <c r="R2098" s="415" t="str">
        <f t="shared" si="264"/>
        <v>Leer</v>
      </c>
      <c r="S2098" s="445">
        <f>IF('Angaben KH-Standort'!D$29='A4'!D2098,IF('Angaben KH-Standort'!E$29="Ja",1,0),0)</f>
        <v>0</v>
      </c>
      <c r="T2098" s="445">
        <f>IF('Angaben KH-Standort'!D$30='A4'!D2098,IF('Angaben KH-Standort'!E$30="Ja",1,0),0)</f>
        <v>0</v>
      </c>
      <c r="U2098" s="445">
        <f>IF('Angaben KH-Standort'!D$31='A4'!D2098,IF('Angaben KH-Standort'!E$31="Ja",1,0),0)</f>
        <v>0</v>
      </c>
    </row>
    <row r="2099" spans="2:21" ht="15" customHeight="1" x14ac:dyDescent="0.3">
      <c r="B2099" s="70" t="str">
        <f t="shared" si="259"/>
        <v>!!!</v>
      </c>
      <c r="C2099" s="265" t="str">
        <f>IF(ISERROR(IF(LEN(E2099)&gt;0,VLOOKUP(TEXT($E2099,0),'Angaben Stationen'!$E$14:$J$213,5,0),"")),"?",IF(LEN(E2099)&gt;0,VLOOKUP(TEXT($E2099,0),'Angaben Stationen'!$E$14:$J$213,5,0),""))</f>
        <v/>
      </c>
      <c r="D2099" s="232" t="str">
        <f>IF(ISERROR(IF(LEN(E2099)&gt;0,VLOOKUP(TEXT($E2099,0),'Angaben Stationen'!$E$14:$J$213,6,0),"")),"STATION IST NICHT VORHANDEN",IF(LEN(E2099)&gt;0,VLOOKUP(TEXT($E2099,0),'Angaben Stationen'!$E$14:$J$213,6,0),""))</f>
        <v/>
      </c>
      <c r="E2099" s="287"/>
      <c r="F2099" s="234"/>
      <c r="G2099" s="234"/>
      <c r="H2099" s="263"/>
      <c r="I2099" s="169"/>
      <c r="K2099" s="445" t="str">
        <f t="shared" si="260"/>
        <v>Leer</v>
      </c>
      <c r="L2099" s="445" t="str">
        <f>VLOOKUP($D2099,{"29 - Psychiatrie (Erwachsene)","BGI";"297 - stationsäquivalente Behandlung in der Erwachsenenpsychiatrie (29)","BGI";"30 - Kinder- und Jugendpsychiatrie","BGII";"307 - stationsäquivalente Behandlung in der Kinder- und Jugendpsychiatrie (30)","BGII";"31 - Psychosomatik","BGI";"","Leer"},2,0)</f>
        <v>Leer</v>
      </c>
      <c r="M2099" s="445">
        <f t="shared" si="257"/>
        <v>0</v>
      </c>
      <c r="N2099" s="445">
        <f t="shared" si="258"/>
        <v>0</v>
      </c>
      <c r="O2099" s="445">
        <f t="shared" si="261"/>
        <v>0</v>
      </c>
      <c r="P2099" s="445">
        <f t="shared" si="262"/>
        <v>0</v>
      </c>
      <c r="Q2099" s="445">
        <f t="shared" si="263"/>
        <v>0</v>
      </c>
      <c r="R2099" s="415" t="str">
        <f t="shared" si="264"/>
        <v>Leer</v>
      </c>
      <c r="S2099" s="445">
        <f>IF('Angaben KH-Standort'!D$29='A4'!D2099,IF('Angaben KH-Standort'!E$29="Ja",1,0),0)</f>
        <v>0</v>
      </c>
      <c r="T2099" s="445">
        <f>IF('Angaben KH-Standort'!D$30='A4'!D2099,IF('Angaben KH-Standort'!E$30="Ja",1,0),0)</f>
        <v>0</v>
      </c>
      <c r="U2099" s="445">
        <f>IF('Angaben KH-Standort'!D$31='A4'!D2099,IF('Angaben KH-Standort'!E$31="Ja",1,0),0)</f>
        <v>0</v>
      </c>
    </row>
    <row r="2100" spans="2:21" ht="15" customHeight="1" x14ac:dyDescent="0.3">
      <c r="B2100" s="70" t="str">
        <f t="shared" si="259"/>
        <v>!!!</v>
      </c>
      <c r="C2100" s="265" t="str">
        <f>IF(ISERROR(IF(LEN(E2100)&gt;0,VLOOKUP(TEXT($E2100,0),'Angaben Stationen'!$E$14:$J$213,5,0),"")),"?",IF(LEN(E2100)&gt;0,VLOOKUP(TEXT($E2100,0),'Angaben Stationen'!$E$14:$J$213,5,0),""))</f>
        <v/>
      </c>
      <c r="D2100" s="232" t="str">
        <f>IF(ISERROR(IF(LEN(E2100)&gt;0,VLOOKUP(TEXT($E2100,0),'Angaben Stationen'!$E$14:$J$213,6,0),"")),"STATION IST NICHT VORHANDEN",IF(LEN(E2100)&gt;0,VLOOKUP(TEXT($E2100,0),'Angaben Stationen'!$E$14:$J$213,6,0),""))</f>
        <v/>
      </c>
      <c r="E2100" s="287"/>
      <c r="F2100" s="234"/>
      <c r="G2100" s="234"/>
      <c r="H2100" s="263"/>
      <c r="I2100" s="169"/>
      <c r="K2100" s="445" t="str">
        <f t="shared" si="260"/>
        <v>Leer</v>
      </c>
      <c r="L2100" s="445" t="str">
        <f>VLOOKUP($D2100,{"29 - Psychiatrie (Erwachsene)","BGI";"297 - stationsäquivalente Behandlung in der Erwachsenenpsychiatrie (29)","BGI";"30 - Kinder- und Jugendpsychiatrie","BGII";"307 - stationsäquivalente Behandlung in der Kinder- und Jugendpsychiatrie (30)","BGII";"31 - Psychosomatik","BGI";"","Leer"},2,0)</f>
        <v>Leer</v>
      </c>
      <c r="M2100" s="445">
        <f t="shared" si="257"/>
        <v>0</v>
      </c>
      <c r="N2100" s="445">
        <f t="shared" si="258"/>
        <v>0</v>
      </c>
      <c r="O2100" s="445">
        <f t="shared" si="261"/>
        <v>0</v>
      </c>
      <c r="P2100" s="445">
        <f t="shared" si="262"/>
        <v>0</v>
      </c>
      <c r="Q2100" s="445">
        <f t="shared" si="263"/>
        <v>0</v>
      </c>
      <c r="R2100" s="415" t="str">
        <f t="shared" si="264"/>
        <v>Leer</v>
      </c>
      <c r="S2100" s="445">
        <f>IF('Angaben KH-Standort'!D$29='A4'!D2100,IF('Angaben KH-Standort'!E$29="Ja",1,0),0)</f>
        <v>0</v>
      </c>
      <c r="T2100" s="445">
        <f>IF('Angaben KH-Standort'!D$30='A4'!D2100,IF('Angaben KH-Standort'!E$30="Ja",1,0),0)</f>
        <v>0</v>
      </c>
      <c r="U2100" s="445">
        <f>IF('Angaben KH-Standort'!D$31='A4'!D2100,IF('Angaben KH-Standort'!E$31="Ja",1,0),0)</f>
        <v>0</v>
      </c>
    </row>
    <row r="2101" spans="2:21" ht="15" customHeight="1" x14ac:dyDescent="0.3">
      <c r="B2101" s="70" t="str">
        <f t="shared" si="259"/>
        <v>!!!</v>
      </c>
      <c r="C2101" s="265" t="str">
        <f>IF(ISERROR(IF(LEN(E2101)&gt;0,VLOOKUP(TEXT($E2101,0),'Angaben Stationen'!$E$14:$J$213,5,0),"")),"?",IF(LEN(E2101)&gt;0,VLOOKUP(TEXT($E2101,0),'Angaben Stationen'!$E$14:$J$213,5,0),""))</f>
        <v/>
      </c>
      <c r="D2101" s="232" t="str">
        <f>IF(ISERROR(IF(LEN(E2101)&gt;0,VLOOKUP(TEXT($E2101,0),'Angaben Stationen'!$E$14:$J$213,6,0),"")),"STATION IST NICHT VORHANDEN",IF(LEN(E2101)&gt;0,VLOOKUP(TEXT($E2101,0),'Angaben Stationen'!$E$14:$J$213,6,0),""))</f>
        <v/>
      </c>
      <c r="E2101" s="287"/>
      <c r="F2101" s="234"/>
      <c r="G2101" s="234"/>
      <c r="H2101" s="263"/>
      <c r="I2101" s="169"/>
      <c r="K2101" s="445" t="str">
        <f t="shared" si="260"/>
        <v>Leer</v>
      </c>
      <c r="L2101" s="445" t="str">
        <f>VLOOKUP($D2101,{"29 - Psychiatrie (Erwachsene)","BGI";"297 - stationsäquivalente Behandlung in der Erwachsenenpsychiatrie (29)","BGI";"30 - Kinder- und Jugendpsychiatrie","BGII";"307 - stationsäquivalente Behandlung in der Kinder- und Jugendpsychiatrie (30)","BGII";"31 - Psychosomatik","BGI";"","Leer"},2,0)</f>
        <v>Leer</v>
      </c>
      <c r="M2101" s="445">
        <f t="shared" si="257"/>
        <v>0</v>
      </c>
      <c r="N2101" s="445">
        <f t="shared" si="258"/>
        <v>0</v>
      </c>
      <c r="O2101" s="445">
        <f t="shared" si="261"/>
        <v>0</v>
      </c>
      <c r="P2101" s="445">
        <f t="shared" si="262"/>
        <v>0</v>
      </c>
      <c r="Q2101" s="445">
        <f t="shared" si="263"/>
        <v>0</v>
      </c>
      <c r="R2101" s="415" t="str">
        <f t="shared" si="264"/>
        <v>Leer</v>
      </c>
      <c r="S2101" s="445">
        <f>IF('Angaben KH-Standort'!D$29='A4'!D2101,IF('Angaben KH-Standort'!E$29="Ja",1,0),0)</f>
        <v>0</v>
      </c>
      <c r="T2101" s="445">
        <f>IF('Angaben KH-Standort'!D$30='A4'!D2101,IF('Angaben KH-Standort'!E$30="Ja",1,0),0)</f>
        <v>0</v>
      </c>
      <c r="U2101" s="445">
        <f>IF('Angaben KH-Standort'!D$31='A4'!D2101,IF('Angaben KH-Standort'!E$31="Ja",1,0),0)</f>
        <v>0</v>
      </c>
    </row>
    <row r="2102" spans="2:21" ht="15" customHeight="1" x14ac:dyDescent="0.3">
      <c r="B2102" s="70" t="str">
        <f t="shared" si="259"/>
        <v>!!!</v>
      </c>
      <c r="C2102" s="265" t="str">
        <f>IF(ISERROR(IF(LEN(E2102)&gt;0,VLOOKUP(TEXT($E2102,0),'Angaben Stationen'!$E$14:$J$213,5,0),"")),"?",IF(LEN(E2102)&gt;0,VLOOKUP(TEXT($E2102,0),'Angaben Stationen'!$E$14:$J$213,5,0),""))</f>
        <v/>
      </c>
      <c r="D2102" s="232" t="str">
        <f>IF(ISERROR(IF(LEN(E2102)&gt;0,VLOOKUP(TEXT($E2102,0),'Angaben Stationen'!$E$14:$J$213,6,0),"")),"STATION IST NICHT VORHANDEN",IF(LEN(E2102)&gt;0,VLOOKUP(TEXT($E2102,0),'Angaben Stationen'!$E$14:$J$213,6,0),""))</f>
        <v/>
      </c>
      <c r="E2102" s="287"/>
      <c r="F2102" s="234"/>
      <c r="G2102" s="234"/>
      <c r="H2102" s="263"/>
      <c r="I2102" s="169"/>
      <c r="K2102" s="445" t="str">
        <f t="shared" si="260"/>
        <v>Leer</v>
      </c>
      <c r="L2102" s="445" t="str">
        <f>VLOOKUP($D2102,{"29 - Psychiatrie (Erwachsene)","BGI";"297 - stationsäquivalente Behandlung in der Erwachsenenpsychiatrie (29)","BGI";"30 - Kinder- und Jugendpsychiatrie","BGII";"307 - stationsäquivalente Behandlung in der Kinder- und Jugendpsychiatrie (30)","BGII";"31 - Psychosomatik","BGI";"","Leer"},2,0)</f>
        <v>Leer</v>
      </c>
      <c r="M2102" s="445">
        <f t="shared" si="257"/>
        <v>0</v>
      </c>
      <c r="N2102" s="445">
        <f t="shared" si="258"/>
        <v>0</v>
      </c>
      <c r="O2102" s="445">
        <f t="shared" si="261"/>
        <v>0</v>
      </c>
      <c r="P2102" s="445">
        <f t="shared" si="262"/>
        <v>0</v>
      </c>
      <c r="Q2102" s="445">
        <f t="shared" si="263"/>
        <v>0</v>
      </c>
      <c r="R2102" s="415" t="str">
        <f t="shared" si="264"/>
        <v>Leer</v>
      </c>
      <c r="S2102" s="445">
        <f>IF('Angaben KH-Standort'!D$29='A4'!D2102,IF('Angaben KH-Standort'!E$29="Ja",1,0),0)</f>
        <v>0</v>
      </c>
      <c r="T2102" s="445">
        <f>IF('Angaben KH-Standort'!D$30='A4'!D2102,IF('Angaben KH-Standort'!E$30="Ja",1,0),0)</f>
        <v>0</v>
      </c>
      <c r="U2102" s="445">
        <f>IF('Angaben KH-Standort'!D$31='A4'!D2102,IF('Angaben KH-Standort'!E$31="Ja",1,0),0)</f>
        <v>0</v>
      </c>
    </row>
    <row r="2103" spans="2:21" ht="15" customHeight="1" x14ac:dyDescent="0.3">
      <c r="B2103" s="70" t="str">
        <f t="shared" si="259"/>
        <v>!!!</v>
      </c>
      <c r="C2103" s="265" t="str">
        <f>IF(ISERROR(IF(LEN(E2103)&gt;0,VLOOKUP(TEXT($E2103,0),'Angaben Stationen'!$E$14:$J$213,5,0),"")),"?",IF(LEN(E2103)&gt;0,VLOOKUP(TEXT($E2103,0),'Angaben Stationen'!$E$14:$J$213,5,0),""))</f>
        <v/>
      </c>
      <c r="D2103" s="232" t="str">
        <f>IF(ISERROR(IF(LEN(E2103)&gt;0,VLOOKUP(TEXT($E2103,0),'Angaben Stationen'!$E$14:$J$213,6,0),"")),"STATION IST NICHT VORHANDEN",IF(LEN(E2103)&gt;0,VLOOKUP(TEXT($E2103,0),'Angaben Stationen'!$E$14:$J$213,6,0),""))</f>
        <v/>
      </c>
      <c r="E2103" s="287"/>
      <c r="F2103" s="234"/>
      <c r="G2103" s="234"/>
      <c r="H2103" s="263"/>
      <c r="I2103" s="169"/>
      <c r="K2103" s="445" t="str">
        <f t="shared" si="260"/>
        <v>Leer</v>
      </c>
      <c r="L2103" s="445" t="str">
        <f>VLOOKUP($D2103,{"29 - Psychiatrie (Erwachsene)","BGI";"297 - stationsäquivalente Behandlung in der Erwachsenenpsychiatrie (29)","BGI";"30 - Kinder- und Jugendpsychiatrie","BGII";"307 - stationsäquivalente Behandlung in der Kinder- und Jugendpsychiatrie (30)","BGII";"31 - Psychosomatik","BGI";"","Leer"},2,0)</f>
        <v>Leer</v>
      </c>
      <c r="M2103" s="445">
        <f t="shared" si="257"/>
        <v>0</v>
      </c>
      <c r="N2103" s="445">
        <f t="shared" si="258"/>
        <v>0</v>
      </c>
      <c r="O2103" s="445">
        <f t="shared" si="261"/>
        <v>0</v>
      </c>
      <c r="P2103" s="445">
        <f t="shared" si="262"/>
        <v>0</v>
      </c>
      <c r="Q2103" s="445">
        <f t="shared" si="263"/>
        <v>0</v>
      </c>
      <c r="R2103" s="415" t="str">
        <f t="shared" si="264"/>
        <v>Leer</v>
      </c>
      <c r="S2103" s="445">
        <f>IF('Angaben KH-Standort'!D$29='A4'!D2103,IF('Angaben KH-Standort'!E$29="Ja",1,0),0)</f>
        <v>0</v>
      </c>
      <c r="T2103" s="445">
        <f>IF('Angaben KH-Standort'!D$30='A4'!D2103,IF('Angaben KH-Standort'!E$30="Ja",1,0),0)</f>
        <v>0</v>
      </c>
      <c r="U2103" s="445">
        <f>IF('Angaben KH-Standort'!D$31='A4'!D2103,IF('Angaben KH-Standort'!E$31="Ja",1,0),0)</f>
        <v>0</v>
      </c>
    </row>
    <row r="2104" spans="2:21" ht="15" customHeight="1" x14ac:dyDescent="0.3">
      <c r="B2104" s="70" t="str">
        <f t="shared" si="259"/>
        <v>!!!</v>
      </c>
      <c r="C2104" s="265" t="str">
        <f>IF(ISERROR(IF(LEN(E2104)&gt;0,VLOOKUP(TEXT($E2104,0),'Angaben Stationen'!$E$14:$J$213,5,0),"")),"?",IF(LEN(E2104)&gt;0,VLOOKUP(TEXT($E2104,0),'Angaben Stationen'!$E$14:$J$213,5,0),""))</f>
        <v/>
      </c>
      <c r="D2104" s="232" t="str">
        <f>IF(ISERROR(IF(LEN(E2104)&gt;0,VLOOKUP(TEXT($E2104,0),'Angaben Stationen'!$E$14:$J$213,6,0),"")),"STATION IST NICHT VORHANDEN",IF(LEN(E2104)&gt;0,VLOOKUP(TEXT($E2104,0),'Angaben Stationen'!$E$14:$J$213,6,0),""))</f>
        <v/>
      </c>
      <c r="E2104" s="287"/>
      <c r="F2104" s="234"/>
      <c r="G2104" s="234"/>
      <c r="H2104" s="263"/>
      <c r="I2104" s="169"/>
      <c r="K2104" s="445" t="str">
        <f t="shared" si="260"/>
        <v>Leer</v>
      </c>
      <c r="L2104" s="445" t="str">
        <f>VLOOKUP($D2104,{"29 - Psychiatrie (Erwachsene)","BGI";"297 - stationsäquivalente Behandlung in der Erwachsenenpsychiatrie (29)","BGI";"30 - Kinder- und Jugendpsychiatrie","BGII";"307 - stationsäquivalente Behandlung in der Kinder- und Jugendpsychiatrie (30)","BGII";"31 - Psychosomatik","BGI";"","Leer"},2,0)</f>
        <v>Leer</v>
      </c>
      <c r="M2104" s="445">
        <f t="shared" si="257"/>
        <v>0</v>
      </c>
      <c r="N2104" s="445">
        <f t="shared" si="258"/>
        <v>0</v>
      </c>
      <c r="O2104" s="445">
        <f t="shared" si="261"/>
        <v>0</v>
      </c>
      <c r="P2104" s="445">
        <f t="shared" si="262"/>
        <v>0</v>
      </c>
      <c r="Q2104" s="445">
        <f t="shared" si="263"/>
        <v>0</v>
      </c>
      <c r="R2104" s="415" t="str">
        <f t="shared" si="264"/>
        <v>Leer</v>
      </c>
      <c r="S2104" s="445">
        <f>IF('Angaben KH-Standort'!D$29='A4'!D2104,IF('Angaben KH-Standort'!E$29="Ja",1,0),0)</f>
        <v>0</v>
      </c>
      <c r="T2104" s="445">
        <f>IF('Angaben KH-Standort'!D$30='A4'!D2104,IF('Angaben KH-Standort'!E$30="Ja",1,0),0)</f>
        <v>0</v>
      </c>
      <c r="U2104" s="445">
        <f>IF('Angaben KH-Standort'!D$31='A4'!D2104,IF('Angaben KH-Standort'!E$31="Ja",1,0),0)</f>
        <v>0</v>
      </c>
    </row>
    <row r="2105" spans="2:21" ht="15" customHeight="1" x14ac:dyDescent="0.3">
      <c r="B2105" s="70" t="str">
        <f t="shared" si="259"/>
        <v>!!!</v>
      </c>
      <c r="C2105" s="265" t="str">
        <f>IF(ISERROR(IF(LEN(E2105)&gt;0,VLOOKUP(TEXT($E2105,0),'Angaben Stationen'!$E$14:$J$213,5,0),"")),"?",IF(LEN(E2105)&gt;0,VLOOKUP(TEXT($E2105,0),'Angaben Stationen'!$E$14:$J$213,5,0),""))</f>
        <v/>
      </c>
      <c r="D2105" s="232" t="str">
        <f>IF(ISERROR(IF(LEN(E2105)&gt;0,VLOOKUP(TEXT($E2105,0),'Angaben Stationen'!$E$14:$J$213,6,0),"")),"STATION IST NICHT VORHANDEN",IF(LEN(E2105)&gt;0,VLOOKUP(TEXT($E2105,0),'Angaben Stationen'!$E$14:$J$213,6,0),""))</f>
        <v/>
      </c>
      <c r="E2105" s="287"/>
      <c r="F2105" s="234"/>
      <c r="G2105" s="234"/>
      <c r="H2105" s="263"/>
      <c r="I2105" s="169"/>
      <c r="K2105" s="445" t="str">
        <f t="shared" si="260"/>
        <v>Leer</v>
      </c>
      <c r="L2105" s="445" t="str">
        <f>VLOOKUP($D2105,{"29 - Psychiatrie (Erwachsene)","BGI";"297 - stationsäquivalente Behandlung in der Erwachsenenpsychiatrie (29)","BGI";"30 - Kinder- und Jugendpsychiatrie","BGII";"307 - stationsäquivalente Behandlung in der Kinder- und Jugendpsychiatrie (30)","BGII";"31 - Psychosomatik","BGI";"","Leer"},2,0)</f>
        <v>Leer</v>
      </c>
      <c r="M2105" s="445">
        <f t="shared" si="257"/>
        <v>0</v>
      </c>
      <c r="N2105" s="445">
        <f t="shared" si="258"/>
        <v>0</v>
      </c>
      <c r="O2105" s="445">
        <f t="shared" si="261"/>
        <v>0</v>
      </c>
      <c r="P2105" s="445">
        <f t="shared" si="262"/>
        <v>0</v>
      </c>
      <c r="Q2105" s="445">
        <f t="shared" si="263"/>
        <v>0</v>
      </c>
      <c r="R2105" s="415" t="str">
        <f t="shared" si="264"/>
        <v>Leer</v>
      </c>
      <c r="S2105" s="445">
        <f>IF('Angaben KH-Standort'!D$29='A4'!D2105,IF('Angaben KH-Standort'!E$29="Ja",1,0),0)</f>
        <v>0</v>
      </c>
      <c r="T2105" s="445">
        <f>IF('Angaben KH-Standort'!D$30='A4'!D2105,IF('Angaben KH-Standort'!E$30="Ja",1,0),0)</f>
        <v>0</v>
      </c>
      <c r="U2105" s="445">
        <f>IF('Angaben KH-Standort'!D$31='A4'!D2105,IF('Angaben KH-Standort'!E$31="Ja",1,0),0)</f>
        <v>0</v>
      </c>
    </row>
    <row r="2106" spans="2:21" ht="15" customHeight="1" x14ac:dyDescent="0.3">
      <c r="B2106" s="70" t="str">
        <f t="shared" si="259"/>
        <v>!!!</v>
      </c>
      <c r="C2106" s="265" t="str">
        <f>IF(ISERROR(IF(LEN(E2106)&gt;0,VLOOKUP(TEXT($E2106,0),'Angaben Stationen'!$E$14:$J$213,5,0),"")),"?",IF(LEN(E2106)&gt;0,VLOOKUP(TEXT($E2106,0),'Angaben Stationen'!$E$14:$J$213,5,0),""))</f>
        <v/>
      </c>
      <c r="D2106" s="232" t="str">
        <f>IF(ISERROR(IF(LEN(E2106)&gt;0,VLOOKUP(TEXT($E2106,0),'Angaben Stationen'!$E$14:$J$213,6,0),"")),"STATION IST NICHT VORHANDEN",IF(LEN(E2106)&gt;0,VLOOKUP(TEXT($E2106,0),'Angaben Stationen'!$E$14:$J$213,6,0),""))</f>
        <v/>
      </c>
      <c r="E2106" s="287"/>
      <c r="F2106" s="234"/>
      <c r="G2106" s="234"/>
      <c r="H2106" s="263"/>
      <c r="I2106" s="169"/>
      <c r="K2106" s="445" t="str">
        <f t="shared" si="260"/>
        <v>Leer</v>
      </c>
      <c r="L2106" s="445" t="str">
        <f>VLOOKUP($D2106,{"29 - Psychiatrie (Erwachsene)","BGI";"297 - stationsäquivalente Behandlung in der Erwachsenenpsychiatrie (29)","BGI";"30 - Kinder- und Jugendpsychiatrie","BGII";"307 - stationsäquivalente Behandlung in der Kinder- und Jugendpsychiatrie (30)","BGII";"31 - Psychosomatik","BGI";"","Leer"},2,0)</f>
        <v>Leer</v>
      </c>
      <c r="M2106" s="445">
        <f t="shared" si="257"/>
        <v>0</v>
      </c>
      <c r="N2106" s="445">
        <f t="shared" si="258"/>
        <v>0</v>
      </c>
      <c r="O2106" s="445">
        <f t="shared" si="261"/>
        <v>0</v>
      </c>
      <c r="P2106" s="445">
        <f t="shared" si="262"/>
        <v>0</v>
      </c>
      <c r="Q2106" s="445">
        <f t="shared" si="263"/>
        <v>0</v>
      </c>
      <c r="R2106" s="415" t="str">
        <f t="shared" si="264"/>
        <v>Leer</v>
      </c>
      <c r="S2106" s="445">
        <f>IF('Angaben KH-Standort'!D$29='A4'!D2106,IF('Angaben KH-Standort'!E$29="Ja",1,0),0)</f>
        <v>0</v>
      </c>
      <c r="T2106" s="445">
        <f>IF('Angaben KH-Standort'!D$30='A4'!D2106,IF('Angaben KH-Standort'!E$30="Ja",1,0),0)</f>
        <v>0</v>
      </c>
      <c r="U2106" s="445">
        <f>IF('Angaben KH-Standort'!D$31='A4'!D2106,IF('Angaben KH-Standort'!E$31="Ja",1,0),0)</f>
        <v>0</v>
      </c>
    </row>
    <row r="2107" spans="2:21" ht="15" customHeight="1" x14ac:dyDescent="0.3">
      <c r="B2107" s="70" t="str">
        <f t="shared" si="259"/>
        <v>!!!</v>
      </c>
      <c r="C2107" s="265" t="str">
        <f>IF(ISERROR(IF(LEN(E2107)&gt;0,VLOOKUP(TEXT($E2107,0),'Angaben Stationen'!$E$14:$J$213,5,0),"")),"?",IF(LEN(E2107)&gt;0,VLOOKUP(TEXT($E2107,0),'Angaben Stationen'!$E$14:$J$213,5,0),""))</f>
        <v/>
      </c>
      <c r="D2107" s="232" t="str">
        <f>IF(ISERROR(IF(LEN(E2107)&gt;0,VLOOKUP(TEXT($E2107,0),'Angaben Stationen'!$E$14:$J$213,6,0),"")),"STATION IST NICHT VORHANDEN",IF(LEN(E2107)&gt;0,VLOOKUP(TEXT($E2107,0),'Angaben Stationen'!$E$14:$J$213,6,0),""))</f>
        <v/>
      </c>
      <c r="E2107" s="287"/>
      <c r="F2107" s="234"/>
      <c r="G2107" s="234"/>
      <c r="H2107" s="263"/>
      <c r="I2107" s="169"/>
      <c r="K2107" s="445" t="str">
        <f t="shared" si="260"/>
        <v>Leer</v>
      </c>
      <c r="L2107" s="445" t="str">
        <f>VLOOKUP($D2107,{"29 - Psychiatrie (Erwachsene)","BGI";"297 - stationsäquivalente Behandlung in der Erwachsenenpsychiatrie (29)","BGI";"30 - Kinder- und Jugendpsychiatrie","BGII";"307 - stationsäquivalente Behandlung in der Kinder- und Jugendpsychiatrie (30)","BGII";"31 - Psychosomatik","BGI";"","Leer"},2,0)</f>
        <v>Leer</v>
      </c>
      <c r="M2107" s="445">
        <f t="shared" si="257"/>
        <v>0</v>
      </c>
      <c r="N2107" s="445">
        <f t="shared" si="258"/>
        <v>0</v>
      </c>
      <c r="O2107" s="445">
        <f t="shared" si="261"/>
        <v>0</v>
      </c>
      <c r="P2107" s="445">
        <f t="shared" si="262"/>
        <v>0</v>
      </c>
      <c r="Q2107" s="445">
        <f t="shared" si="263"/>
        <v>0</v>
      </c>
      <c r="R2107" s="415" t="str">
        <f t="shared" si="264"/>
        <v>Leer</v>
      </c>
      <c r="S2107" s="445">
        <f>IF('Angaben KH-Standort'!D$29='A4'!D2107,IF('Angaben KH-Standort'!E$29="Ja",1,0),0)</f>
        <v>0</v>
      </c>
      <c r="T2107" s="445">
        <f>IF('Angaben KH-Standort'!D$30='A4'!D2107,IF('Angaben KH-Standort'!E$30="Ja",1,0),0)</f>
        <v>0</v>
      </c>
      <c r="U2107" s="445">
        <f>IF('Angaben KH-Standort'!D$31='A4'!D2107,IF('Angaben KH-Standort'!E$31="Ja",1,0),0)</f>
        <v>0</v>
      </c>
    </row>
    <row r="2108" spans="2:21" ht="15" customHeight="1" x14ac:dyDescent="0.3">
      <c r="B2108" s="70" t="str">
        <f t="shared" si="259"/>
        <v>!!!</v>
      </c>
      <c r="C2108" s="265" t="str">
        <f>IF(ISERROR(IF(LEN(E2108)&gt;0,VLOOKUP(TEXT($E2108,0),'Angaben Stationen'!$E$14:$J$213,5,0),"")),"?",IF(LEN(E2108)&gt;0,VLOOKUP(TEXT($E2108,0),'Angaben Stationen'!$E$14:$J$213,5,0),""))</f>
        <v/>
      </c>
      <c r="D2108" s="232" t="str">
        <f>IF(ISERROR(IF(LEN(E2108)&gt;0,VLOOKUP(TEXT($E2108,0),'Angaben Stationen'!$E$14:$J$213,6,0),"")),"STATION IST NICHT VORHANDEN",IF(LEN(E2108)&gt;0,VLOOKUP(TEXT($E2108,0),'Angaben Stationen'!$E$14:$J$213,6,0),""))</f>
        <v/>
      </c>
      <c r="E2108" s="287"/>
      <c r="F2108" s="234"/>
      <c r="G2108" s="234"/>
      <c r="H2108" s="263"/>
      <c r="I2108" s="169"/>
      <c r="K2108" s="445" t="str">
        <f t="shared" si="260"/>
        <v>Leer</v>
      </c>
      <c r="L2108" s="445" t="str">
        <f>VLOOKUP($D2108,{"29 - Psychiatrie (Erwachsene)","BGI";"297 - stationsäquivalente Behandlung in der Erwachsenenpsychiatrie (29)","BGI";"30 - Kinder- und Jugendpsychiatrie","BGII";"307 - stationsäquivalente Behandlung in der Kinder- und Jugendpsychiatrie (30)","BGII";"31 - Psychosomatik","BGI";"","Leer"},2,0)</f>
        <v>Leer</v>
      </c>
      <c r="M2108" s="445">
        <f t="shared" si="257"/>
        <v>0</v>
      </c>
      <c r="N2108" s="445">
        <f t="shared" si="258"/>
        <v>0</v>
      </c>
      <c r="O2108" s="445">
        <f t="shared" si="261"/>
        <v>0</v>
      </c>
      <c r="P2108" s="445">
        <f t="shared" si="262"/>
        <v>0</v>
      </c>
      <c r="Q2108" s="445">
        <f t="shared" si="263"/>
        <v>0</v>
      </c>
      <c r="R2108" s="415" t="str">
        <f t="shared" si="264"/>
        <v>Leer</v>
      </c>
      <c r="S2108" s="445">
        <f>IF('Angaben KH-Standort'!D$29='A4'!D2108,IF('Angaben KH-Standort'!E$29="Ja",1,0),0)</f>
        <v>0</v>
      </c>
      <c r="T2108" s="445">
        <f>IF('Angaben KH-Standort'!D$30='A4'!D2108,IF('Angaben KH-Standort'!E$30="Ja",1,0),0)</f>
        <v>0</v>
      </c>
      <c r="U2108" s="445">
        <f>IF('Angaben KH-Standort'!D$31='A4'!D2108,IF('Angaben KH-Standort'!E$31="Ja",1,0),0)</f>
        <v>0</v>
      </c>
    </row>
    <row r="2109" spans="2:21" ht="15" customHeight="1" x14ac:dyDescent="0.3">
      <c r="B2109" s="70" t="str">
        <f t="shared" si="259"/>
        <v>!!!</v>
      </c>
      <c r="C2109" s="265" t="str">
        <f>IF(ISERROR(IF(LEN(E2109)&gt;0,VLOOKUP(TEXT($E2109,0),'Angaben Stationen'!$E$14:$J$213,5,0),"")),"?",IF(LEN(E2109)&gt;0,VLOOKUP(TEXT($E2109,0),'Angaben Stationen'!$E$14:$J$213,5,0),""))</f>
        <v/>
      </c>
      <c r="D2109" s="232" t="str">
        <f>IF(ISERROR(IF(LEN(E2109)&gt;0,VLOOKUP(TEXT($E2109,0),'Angaben Stationen'!$E$14:$J$213,6,0),"")),"STATION IST NICHT VORHANDEN",IF(LEN(E2109)&gt;0,VLOOKUP(TEXT($E2109,0),'Angaben Stationen'!$E$14:$J$213,6,0),""))</f>
        <v/>
      </c>
      <c r="E2109" s="287"/>
      <c r="F2109" s="234"/>
      <c r="G2109" s="234"/>
      <c r="H2109" s="263"/>
      <c r="I2109" s="169"/>
      <c r="K2109" s="445" t="str">
        <f t="shared" si="260"/>
        <v>Leer</v>
      </c>
      <c r="L2109" s="445" t="str">
        <f>VLOOKUP($D2109,{"29 - Psychiatrie (Erwachsene)","BGI";"297 - stationsäquivalente Behandlung in der Erwachsenenpsychiatrie (29)","BGI";"30 - Kinder- und Jugendpsychiatrie","BGII";"307 - stationsäquivalente Behandlung in der Kinder- und Jugendpsychiatrie (30)","BGII";"31 - Psychosomatik","BGI";"","Leer"},2,0)</f>
        <v>Leer</v>
      </c>
      <c r="M2109" s="445">
        <f t="shared" si="257"/>
        <v>0</v>
      </c>
      <c r="N2109" s="445">
        <f t="shared" si="258"/>
        <v>0</v>
      </c>
      <c r="O2109" s="445">
        <f t="shared" si="261"/>
        <v>0</v>
      </c>
      <c r="P2109" s="445">
        <f t="shared" si="262"/>
        <v>0</v>
      </c>
      <c r="Q2109" s="445">
        <f t="shared" si="263"/>
        <v>0</v>
      </c>
      <c r="R2109" s="415" t="str">
        <f t="shared" si="264"/>
        <v>Leer</v>
      </c>
      <c r="S2109" s="445">
        <f>IF('Angaben KH-Standort'!D$29='A4'!D2109,IF('Angaben KH-Standort'!E$29="Ja",1,0),0)</f>
        <v>0</v>
      </c>
      <c r="T2109" s="445">
        <f>IF('Angaben KH-Standort'!D$30='A4'!D2109,IF('Angaben KH-Standort'!E$30="Ja",1,0),0)</f>
        <v>0</v>
      </c>
      <c r="U2109" s="445">
        <f>IF('Angaben KH-Standort'!D$31='A4'!D2109,IF('Angaben KH-Standort'!E$31="Ja",1,0),0)</f>
        <v>0</v>
      </c>
    </row>
    <row r="2110" spans="2:21" ht="15" customHeight="1" x14ac:dyDescent="0.3">
      <c r="B2110" s="70" t="str">
        <f t="shared" si="259"/>
        <v>!!!</v>
      </c>
      <c r="C2110" s="265" t="str">
        <f>IF(ISERROR(IF(LEN(E2110)&gt;0,VLOOKUP(TEXT($E2110,0),'Angaben Stationen'!$E$14:$J$213,5,0),"")),"?",IF(LEN(E2110)&gt;0,VLOOKUP(TEXT($E2110,0),'Angaben Stationen'!$E$14:$J$213,5,0),""))</f>
        <v/>
      </c>
      <c r="D2110" s="232" t="str">
        <f>IF(ISERROR(IF(LEN(E2110)&gt;0,VLOOKUP(TEXT($E2110,0),'Angaben Stationen'!$E$14:$J$213,6,0),"")),"STATION IST NICHT VORHANDEN",IF(LEN(E2110)&gt;0,VLOOKUP(TEXT($E2110,0),'Angaben Stationen'!$E$14:$J$213,6,0),""))</f>
        <v/>
      </c>
      <c r="E2110" s="287"/>
      <c r="F2110" s="234"/>
      <c r="G2110" s="234"/>
      <c r="H2110" s="263"/>
      <c r="I2110" s="169"/>
      <c r="K2110" s="445" t="str">
        <f t="shared" si="260"/>
        <v>Leer</v>
      </c>
      <c r="L2110" s="445" t="str">
        <f>VLOOKUP($D2110,{"29 - Psychiatrie (Erwachsene)","BGI";"297 - stationsäquivalente Behandlung in der Erwachsenenpsychiatrie (29)","BGI";"30 - Kinder- und Jugendpsychiatrie","BGII";"307 - stationsäquivalente Behandlung in der Kinder- und Jugendpsychiatrie (30)","BGII";"31 - Psychosomatik","BGI";"","Leer"},2,0)</f>
        <v>Leer</v>
      </c>
      <c r="M2110" s="445">
        <f t="shared" si="257"/>
        <v>0</v>
      </c>
      <c r="N2110" s="445">
        <f t="shared" si="258"/>
        <v>0</v>
      </c>
      <c r="O2110" s="445">
        <f t="shared" si="261"/>
        <v>0</v>
      </c>
      <c r="P2110" s="445">
        <f t="shared" si="262"/>
        <v>0</v>
      </c>
      <c r="Q2110" s="445">
        <f t="shared" si="263"/>
        <v>0</v>
      </c>
      <c r="R2110" s="415" t="str">
        <f t="shared" si="264"/>
        <v>Leer</v>
      </c>
      <c r="S2110" s="445">
        <f>IF('Angaben KH-Standort'!D$29='A4'!D2110,IF('Angaben KH-Standort'!E$29="Ja",1,0),0)</f>
        <v>0</v>
      </c>
      <c r="T2110" s="445">
        <f>IF('Angaben KH-Standort'!D$30='A4'!D2110,IF('Angaben KH-Standort'!E$30="Ja",1,0),0)</f>
        <v>0</v>
      </c>
      <c r="U2110" s="445">
        <f>IF('Angaben KH-Standort'!D$31='A4'!D2110,IF('Angaben KH-Standort'!E$31="Ja",1,0),0)</f>
        <v>0</v>
      </c>
    </row>
    <row r="2111" spans="2:21" ht="15" customHeight="1" x14ac:dyDescent="0.3">
      <c r="B2111" s="70" t="str">
        <f t="shared" si="259"/>
        <v>!!!</v>
      </c>
      <c r="C2111" s="265" t="str">
        <f>IF(ISERROR(IF(LEN(E2111)&gt;0,VLOOKUP(TEXT($E2111,0),'Angaben Stationen'!$E$14:$J$213,5,0),"")),"?",IF(LEN(E2111)&gt;0,VLOOKUP(TEXT($E2111,0),'Angaben Stationen'!$E$14:$J$213,5,0),""))</f>
        <v/>
      </c>
      <c r="D2111" s="232" t="str">
        <f>IF(ISERROR(IF(LEN(E2111)&gt;0,VLOOKUP(TEXT($E2111,0),'Angaben Stationen'!$E$14:$J$213,6,0),"")),"STATION IST NICHT VORHANDEN",IF(LEN(E2111)&gt;0,VLOOKUP(TEXT($E2111,0),'Angaben Stationen'!$E$14:$J$213,6,0),""))</f>
        <v/>
      </c>
      <c r="E2111" s="287"/>
      <c r="F2111" s="234"/>
      <c r="G2111" s="234"/>
      <c r="H2111" s="263"/>
      <c r="I2111" s="169"/>
      <c r="K2111" s="445" t="str">
        <f t="shared" si="260"/>
        <v>Leer</v>
      </c>
      <c r="L2111" s="445" t="str">
        <f>VLOOKUP($D2111,{"29 - Psychiatrie (Erwachsene)","BGI";"297 - stationsäquivalente Behandlung in der Erwachsenenpsychiatrie (29)","BGI";"30 - Kinder- und Jugendpsychiatrie","BGII";"307 - stationsäquivalente Behandlung in der Kinder- und Jugendpsychiatrie (30)","BGII";"31 - Psychosomatik","BGI";"","Leer"},2,0)</f>
        <v>Leer</v>
      </c>
      <c r="M2111" s="445">
        <f t="shared" si="257"/>
        <v>0</v>
      </c>
      <c r="N2111" s="445">
        <f t="shared" si="258"/>
        <v>0</v>
      </c>
      <c r="O2111" s="445">
        <f t="shared" si="261"/>
        <v>0</v>
      </c>
      <c r="P2111" s="445">
        <f t="shared" si="262"/>
        <v>0</v>
      </c>
      <c r="Q2111" s="445">
        <f t="shared" si="263"/>
        <v>0</v>
      </c>
      <c r="R2111" s="415" t="str">
        <f t="shared" si="264"/>
        <v>Leer</v>
      </c>
      <c r="S2111" s="445">
        <f>IF('Angaben KH-Standort'!D$29='A4'!D2111,IF('Angaben KH-Standort'!E$29="Ja",1,0),0)</f>
        <v>0</v>
      </c>
      <c r="T2111" s="445">
        <f>IF('Angaben KH-Standort'!D$30='A4'!D2111,IF('Angaben KH-Standort'!E$30="Ja",1,0),0)</f>
        <v>0</v>
      </c>
      <c r="U2111" s="445">
        <f>IF('Angaben KH-Standort'!D$31='A4'!D2111,IF('Angaben KH-Standort'!E$31="Ja",1,0),0)</f>
        <v>0</v>
      </c>
    </row>
    <row r="2112" spans="2:21" ht="15" customHeight="1" x14ac:dyDescent="0.3">
      <c r="B2112" s="70" t="str">
        <f t="shared" si="259"/>
        <v>!!!</v>
      </c>
      <c r="C2112" s="265" t="str">
        <f>IF(ISERROR(IF(LEN(E2112)&gt;0,VLOOKUP(TEXT($E2112,0),'Angaben Stationen'!$E$14:$J$213,5,0),"")),"?",IF(LEN(E2112)&gt;0,VLOOKUP(TEXT($E2112,0),'Angaben Stationen'!$E$14:$J$213,5,0),""))</f>
        <v/>
      </c>
      <c r="D2112" s="232" t="str">
        <f>IF(ISERROR(IF(LEN(E2112)&gt;0,VLOOKUP(TEXT($E2112,0),'Angaben Stationen'!$E$14:$J$213,6,0),"")),"STATION IST NICHT VORHANDEN",IF(LEN(E2112)&gt;0,VLOOKUP(TEXT($E2112,0),'Angaben Stationen'!$E$14:$J$213,6,0),""))</f>
        <v/>
      </c>
      <c r="E2112" s="287"/>
      <c r="F2112" s="234"/>
      <c r="G2112" s="234"/>
      <c r="H2112" s="263"/>
      <c r="I2112" s="169"/>
      <c r="K2112" s="445" t="str">
        <f t="shared" si="260"/>
        <v>Leer</v>
      </c>
      <c r="L2112" s="445" t="str">
        <f>VLOOKUP($D2112,{"29 - Psychiatrie (Erwachsene)","BGI";"297 - stationsäquivalente Behandlung in der Erwachsenenpsychiatrie (29)","BGI";"30 - Kinder- und Jugendpsychiatrie","BGII";"307 - stationsäquivalente Behandlung in der Kinder- und Jugendpsychiatrie (30)","BGII";"31 - Psychosomatik","BGI";"","Leer"},2,0)</f>
        <v>Leer</v>
      </c>
      <c r="M2112" s="445">
        <f t="shared" si="257"/>
        <v>0</v>
      </c>
      <c r="N2112" s="445">
        <f t="shared" si="258"/>
        <v>0</v>
      </c>
      <c r="O2112" s="445">
        <f t="shared" si="261"/>
        <v>0</v>
      </c>
      <c r="P2112" s="445">
        <f t="shared" si="262"/>
        <v>0</v>
      </c>
      <c r="Q2112" s="445">
        <f t="shared" si="263"/>
        <v>0</v>
      </c>
      <c r="R2112" s="415" t="str">
        <f t="shared" si="264"/>
        <v>Leer</v>
      </c>
      <c r="S2112" s="445">
        <f>IF('Angaben KH-Standort'!D$29='A4'!D2112,IF('Angaben KH-Standort'!E$29="Ja",1,0),0)</f>
        <v>0</v>
      </c>
      <c r="T2112" s="445">
        <f>IF('Angaben KH-Standort'!D$30='A4'!D2112,IF('Angaben KH-Standort'!E$30="Ja",1,0),0)</f>
        <v>0</v>
      </c>
      <c r="U2112" s="445">
        <f>IF('Angaben KH-Standort'!D$31='A4'!D2112,IF('Angaben KH-Standort'!E$31="Ja",1,0),0)</f>
        <v>0</v>
      </c>
    </row>
    <row r="2113" spans="2:21" ht="15" customHeight="1" x14ac:dyDescent="0.3">
      <c r="B2113" s="70" t="str">
        <f t="shared" si="259"/>
        <v>!!!</v>
      </c>
      <c r="C2113" s="265" t="str">
        <f>IF(ISERROR(IF(LEN(E2113)&gt;0,VLOOKUP(TEXT($E2113,0),'Angaben Stationen'!$E$14:$J$213,5,0),"")),"?",IF(LEN(E2113)&gt;0,VLOOKUP(TEXT($E2113,0),'Angaben Stationen'!$E$14:$J$213,5,0),""))</f>
        <v/>
      </c>
      <c r="D2113" s="232" t="str">
        <f>IF(ISERROR(IF(LEN(E2113)&gt;0,VLOOKUP(TEXT($E2113,0),'Angaben Stationen'!$E$14:$J$213,6,0),"")),"STATION IST NICHT VORHANDEN",IF(LEN(E2113)&gt;0,VLOOKUP(TEXT($E2113,0),'Angaben Stationen'!$E$14:$J$213,6,0),""))</f>
        <v/>
      </c>
      <c r="E2113" s="287"/>
      <c r="F2113" s="234"/>
      <c r="G2113" s="234"/>
      <c r="H2113" s="263"/>
      <c r="I2113" s="169"/>
      <c r="K2113" s="445" t="str">
        <f t="shared" si="260"/>
        <v>Leer</v>
      </c>
      <c r="L2113" s="445" t="str">
        <f>VLOOKUP($D2113,{"29 - Psychiatrie (Erwachsene)","BGI";"297 - stationsäquivalente Behandlung in der Erwachsenenpsychiatrie (29)","BGI";"30 - Kinder- und Jugendpsychiatrie","BGII";"307 - stationsäquivalente Behandlung in der Kinder- und Jugendpsychiatrie (30)","BGII";"31 - Psychosomatik","BGI";"","Leer"},2,0)</f>
        <v>Leer</v>
      </c>
      <c r="M2113" s="445">
        <f t="shared" si="257"/>
        <v>0</v>
      </c>
      <c r="N2113" s="445">
        <f t="shared" si="258"/>
        <v>0</v>
      </c>
      <c r="O2113" s="445">
        <f t="shared" si="261"/>
        <v>0</v>
      </c>
      <c r="P2113" s="445">
        <f t="shared" si="262"/>
        <v>0</v>
      </c>
      <c r="Q2113" s="445">
        <f t="shared" si="263"/>
        <v>0</v>
      </c>
      <c r="R2113" s="415" t="str">
        <f t="shared" si="264"/>
        <v>Leer</v>
      </c>
      <c r="S2113" s="445">
        <f>IF('Angaben KH-Standort'!D$29='A4'!D2113,IF('Angaben KH-Standort'!E$29="Ja",1,0),0)</f>
        <v>0</v>
      </c>
      <c r="T2113" s="445">
        <f>IF('Angaben KH-Standort'!D$30='A4'!D2113,IF('Angaben KH-Standort'!E$30="Ja",1,0),0)</f>
        <v>0</v>
      </c>
      <c r="U2113" s="445">
        <f>IF('Angaben KH-Standort'!D$31='A4'!D2113,IF('Angaben KH-Standort'!E$31="Ja",1,0),0)</f>
        <v>0</v>
      </c>
    </row>
    <row r="2114" spans="2:21" ht="15" customHeight="1" x14ac:dyDescent="0.3">
      <c r="B2114" s="70" t="str">
        <f t="shared" si="259"/>
        <v>!!!</v>
      </c>
      <c r="C2114" s="265" t="str">
        <f>IF(ISERROR(IF(LEN(E2114)&gt;0,VLOOKUP(TEXT($E2114,0),'Angaben Stationen'!$E$14:$J$213,5,0),"")),"?",IF(LEN(E2114)&gt;0,VLOOKUP(TEXT($E2114,0),'Angaben Stationen'!$E$14:$J$213,5,0),""))</f>
        <v/>
      </c>
      <c r="D2114" s="232" t="str">
        <f>IF(ISERROR(IF(LEN(E2114)&gt;0,VLOOKUP(TEXT($E2114,0),'Angaben Stationen'!$E$14:$J$213,6,0),"")),"STATION IST NICHT VORHANDEN",IF(LEN(E2114)&gt;0,VLOOKUP(TEXT($E2114,0),'Angaben Stationen'!$E$14:$J$213,6,0),""))</f>
        <v/>
      </c>
      <c r="E2114" s="287"/>
      <c r="F2114" s="234"/>
      <c r="G2114" s="234"/>
      <c r="H2114" s="263"/>
      <c r="I2114" s="169"/>
      <c r="K2114" s="445" t="str">
        <f t="shared" si="260"/>
        <v>Leer</v>
      </c>
      <c r="L2114" s="445" t="str">
        <f>VLOOKUP($D2114,{"29 - Psychiatrie (Erwachsene)","BGI";"297 - stationsäquivalente Behandlung in der Erwachsenenpsychiatrie (29)","BGI";"30 - Kinder- und Jugendpsychiatrie","BGII";"307 - stationsäquivalente Behandlung in der Kinder- und Jugendpsychiatrie (30)","BGII";"31 - Psychosomatik","BGI";"","Leer"},2,0)</f>
        <v>Leer</v>
      </c>
      <c r="M2114" s="445">
        <f t="shared" si="257"/>
        <v>0</v>
      </c>
      <c r="N2114" s="445">
        <f t="shared" si="258"/>
        <v>0</v>
      </c>
      <c r="O2114" s="445">
        <f t="shared" si="261"/>
        <v>0</v>
      </c>
      <c r="P2114" s="445">
        <f t="shared" si="262"/>
        <v>0</v>
      </c>
      <c r="Q2114" s="445">
        <f t="shared" si="263"/>
        <v>0</v>
      </c>
      <c r="R2114" s="415" t="str">
        <f t="shared" si="264"/>
        <v>Leer</v>
      </c>
      <c r="S2114" s="445">
        <f>IF('Angaben KH-Standort'!D$29='A4'!D2114,IF('Angaben KH-Standort'!E$29="Ja",1,0),0)</f>
        <v>0</v>
      </c>
      <c r="T2114" s="445">
        <f>IF('Angaben KH-Standort'!D$30='A4'!D2114,IF('Angaben KH-Standort'!E$30="Ja",1,0),0)</f>
        <v>0</v>
      </c>
      <c r="U2114" s="445">
        <f>IF('Angaben KH-Standort'!D$31='A4'!D2114,IF('Angaben KH-Standort'!E$31="Ja",1,0),0)</f>
        <v>0</v>
      </c>
    </row>
    <row r="2115" spans="2:21" ht="15" customHeight="1" x14ac:dyDescent="0.3">
      <c r="B2115" s="70" t="str">
        <f t="shared" si="259"/>
        <v>!!!</v>
      </c>
      <c r="C2115" s="265" t="str">
        <f>IF(ISERROR(IF(LEN(E2115)&gt;0,VLOOKUP(TEXT($E2115,0),'Angaben Stationen'!$E$14:$J$213,5,0),"")),"?",IF(LEN(E2115)&gt;0,VLOOKUP(TEXT($E2115,0),'Angaben Stationen'!$E$14:$J$213,5,0),""))</f>
        <v/>
      </c>
      <c r="D2115" s="232" t="str">
        <f>IF(ISERROR(IF(LEN(E2115)&gt;0,VLOOKUP(TEXT($E2115,0),'Angaben Stationen'!$E$14:$J$213,6,0),"")),"STATION IST NICHT VORHANDEN",IF(LEN(E2115)&gt;0,VLOOKUP(TEXT($E2115,0),'Angaben Stationen'!$E$14:$J$213,6,0),""))</f>
        <v/>
      </c>
      <c r="E2115" s="287"/>
      <c r="F2115" s="234"/>
      <c r="G2115" s="234"/>
      <c r="H2115" s="263"/>
      <c r="I2115" s="169"/>
      <c r="K2115" s="445" t="str">
        <f t="shared" si="260"/>
        <v>Leer</v>
      </c>
      <c r="L2115" s="445" t="str">
        <f>VLOOKUP($D2115,{"29 - Psychiatrie (Erwachsene)","BGI";"297 - stationsäquivalente Behandlung in der Erwachsenenpsychiatrie (29)","BGI";"30 - Kinder- und Jugendpsychiatrie","BGII";"307 - stationsäquivalente Behandlung in der Kinder- und Jugendpsychiatrie (30)","BGII";"31 - Psychosomatik","BGI";"","Leer"},2,0)</f>
        <v>Leer</v>
      </c>
      <c r="M2115" s="445">
        <f t="shared" si="257"/>
        <v>0</v>
      </c>
      <c r="N2115" s="445">
        <f t="shared" si="258"/>
        <v>0</v>
      </c>
      <c r="O2115" s="445">
        <f t="shared" si="261"/>
        <v>0</v>
      </c>
      <c r="P2115" s="445">
        <f t="shared" si="262"/>
        <v>0</v>
      </c>
      <c r="Q2115" s="445">
        <f t="shared" si="263"/>
        <v>0</v>
      </c>
      <c r="R2115" s="415" t="str">
        <f t="shared" si="264"/>
        <v>Leer</v>
      </c>
      <c r="S2115" s="445">
        <f>IF('Angaben KH-Standort'!D$29='A4'!D2115,IF('Angaben KH-Standort'!E$29="Ja",1,0),0)</f>
        <v>0</v>
      </c>
      <c r="T2115" s="445">
        <f>IF('Angaben KH-Standort'!D$30='A4'!D2115,IF('Angaben KH-Standort'!E$30="Ja",1,0),0)</f>
        <v>0</v>
      </c>
      <c r="U2115" s="445">
        <f>IF('Angaben KH-Standort'!D$31='A4'!D2115,IF('Angaben KH-Standort'!E$31="Ja",1,0),0)</f>
        <v>0</v>
      </c>
    </row>
    <row r="2116" spans="2:21" ht="15" customHeight="1" x14ac:dyDescent="0.3">
      <c r="B2116" s="70" t="str">
        <f t="shared" si="259"/>
        <v>!!!</v>
      </c>
      <c r="C2116" s="265" t="str">
        <f>IF(ISERROR(IF(LEN(E2116)&gt;0,VLOOKUP(TEXT($E2116,0),'Angaben Stationen'!$E$14:$J$213,5,0),"")),"?",IF(LEN(E2116)&gt;0,VLOOKUP(TEXT($E2116,0),'Angaben Stationen'!$E$14:$J$213,5,0),""))</f>
        <v/>
      </c>
      <c r="D2116" s="232" t="str">
        <f>IF(ISERROR(IF(LEN(E2116)&gt;0,VLOOKUP(TEXT($E2116,0),'Angaben Stationen'!$E$14:$J$213,6,0),"")),"STATION IST NICHT VORHANDEN",IF(LEN(E2116)&gt;0,VLOOKUP(TEXT($E2116,0),'Angaben Stationen'!$E$14:$J$213,6,0),""))</f>
        <v/>
      </c>
      <c r="E2116" s="287"/>
      <c r="F2116" s="234"/>
      <c r="G2116" s="234"/>
      <c r="H2116" s="263"/>
      <c r="I2116" s="169"/>
      <c r="K2116" s="445" t="str">
        <f t="shared" si="260"/>
        <v>Leer</v>
      </c>
      <c r="L2116" s="445" t="str">
        <f>VLOOKUP($D2116,{"29 - Psychiatrie (Erwachsene)","BGI";"297 - stationsäquivalente Behandlung in der Erwachsenenpsychiatrie (29)","BGI";"30 - Kinder- und Jugendpsychiatrie","BGII";"307 - stationsäquivalente Behandlung in der Kinder- und Jugendpsychiatrie (30)","BGII";"31 - Psychosomatik","BGI";"","Leer"},2,0)</f>
        <v>Leer</v>
      </c>
      <c r="M2116" s="445">
        <f t="shared" si="257"/>
        <v>0</v>
      </c>
      <c r="N2116" s="445">
        <f t="shared" si="258"/>
        <v>0</v>
      </c>
      <c r="O2116" s="445">
        <f t="shared" si="261"/>
        <v>0</v>
      </c>
      <c r="P2116" s="445">
        <f t="shared" si="262"/>
        <v>0</v>
      </c>
      <c r="Q2116" s="445">
        <f t="shared" si="263"/>
        <v>0</v>
      </c>
      <c r="R2116" s="415" t="str">
        <f t="shared" si="264"/>
        <v>Leer</v>
      </c>
      <c r="S2116" s="445">
        <f>IF('Angaben KH-Standort'!D$29='A4'!D2116,IF('Angaben KH-Standort'!E$29="Ja",1,0),0)</f>
        <v>0</v>
      </c>
      <c r="T2116" s="445">
        <f>IF('Angaben KH-Standort'!D$30='A4'!D2116,IF('Angaben KH-Standort'!E$30="Ja",1,0),0)</f>
        <v>0</v>
      </c>
      <c r="U2116" s="445">
        <f>IF('Angaben KH-Standort'!D$31='A4'!D2116,IF('Angaben KH-Standort'!E$31="Ja",1,0),0)</f>
        <v>0</v>
      </c>
    </row>
    <row r="2117" spans="2:21" ht="15" customHeight="1" x14ac:dyDescent="0.3">
      <c r="B2117" s="70" t="str">
        <f t="shared" si="259"/>
        <v>!!!</v>
      </c>
      <c r="C2117" s="265" t="str">
        <f>IF(ISERROR(IF(LEN(E2117)&gt;0,VLOOKUP(TEXT($E2117,0),'Angaben Stationen'!$E$14:$J$213,5,0),"")),"?",IF(LEN(E2117)&gt;0,VLOOKUP(TEXT($E2117,0),'Angaben Stationen'!$E$14:$J$213,5,0),""))</f>
        <v/>
      </c>
      <c r="D2117" s="232" t="str">
        <f>IF(ISERROR(IF(LEN(E2117)&gt;0,VLOOKUP(TEXT($E2117,0),'Angaben Stationen'!$E$14:$J$213,6,0),"")),"STATION IST NICHT VORHANDEN",IF(LEN(E2117)&gt;0,VLOOKUP(TEXT($E2117,0),'Angaben Stationen'!$E$14:$J$213,6,0),""))</f>
        <v/>
      </c>
      <c r="E2117" s="287"/>
      <c r="F2117" s="234"/>
      <c r="G2117" s="234"/>
      <c r="H2117" s="263"/>
      <c r="I2117" s="169"/>
      <c r="K2117" s="445" t="str">
        <f t="shared" si="260"/>
        <v>Leer</v>
      </c>
      <c r="L2117" s="445" t="str">
        <f>VLOOKUP($D2117,{"29 - Psychiatrie (Erwachsene)","BGI";"297 - stationsäquivalente Behandlung in der Erwachsenenpsychiatrie (29)","BGI";"30 - Kinder- und Jugendpsychiatrie","BGII";"307 - stationsäquivalente Behandlung in der Kinder- und Jugendpsychiatrie (30)","BGII";"31 - Psychosomatik","BGI";"","Leer"},2,0)</f>
        <v>Leer</v>
      </c>
      <c r="M2117" s="445">
        <f t="shared" si="257"/>
        <v>0</v>
      </c>
      <c r="N2117" s="445">
        <f t="shared" si="258"/>
        <v>0</v>
      </c>
      <c r="O2117" s="445">
        <f t="shared" si="261"/>
        <v>0</v>
      </c>
      <c r="P2117" s="445">
        <f t="shared" si="262"/>
        <v>0</v>
      </c>
      <c r="Q2117" s="445">
        <f t="shared" si="263"/>
        <v>0</v>
      </c>
      <c r="R2117" s="415" t="str">
        <f t="shared" si="264"/>
        <v>Leer</v>
      </c>
      <c r="S2117" s="445">
        <f>IF('Angaben KH-Standort'!D$29='A4'!D2117,IF('Angaben KH-Standort'!E$29="Ja",1,0),0)</f>
        <v>0</v>
      </c>
      <c r="T2117" s="445">
        <f>IF('Angaben KH-Standort'!D$30='A4'!D2117,IF('Angaben KH-Standort'!E$30="Ja",1,0),0)</f>
        <v>0</v>
      </c>
      <c r="U2117" s="445">
        <f>IF('Angaben KH-Standort'!D$31='A4'!D2117,IF('Angaben KH-Standort'!E$31="Ja",1,0),0)</f>
        <v>0</v>
      </c>
    </row>
    <row r="2118" spans="2:21" ht="15" customHeight="1" x14ac:dyDescent="0.3">
      <c r="B2118" s="70" t="str">
        <f t="shared" si="259"/>
        <v>!!!</v>
      </c>
      <c r="C2118" s="265" t="str">
        <f>IF(ISERROR(IF(LEN(E2118)&gt;0,VLOOKUP(TEXT($E2118,0),'Angaben Stationen'!$E$14:$J$213,5,0),"")),"?",IF(LEN(E2118)&gt;0,VLOOKUP(TEXT($E2118,0),'Angaben Stationen'!$E$14:$J$213,5,0),""))</f>
        <v/>
      </c>
      <c r="D2118" s="232" t="str">
        <f>IF(ISERROR(IF(LEN(E2118)&gt;0,VLOOKUP(TEXT($E2118,0),'Angaben Stationen'!$E$14:$J$213,6,0),"")),"STATION IST NICHT VORHANDEN",IF(LEN(E2118)&gt;0,VLOOKUP(TEXT($E2118,0),'Angaben Stationen'!$E$14:$J$213,6,0),""))</f>
        <v/>
      </c>
      <c r="E2118" s="287"/>
      <c r="F2118" s="234"/>
      <c r="G2118" s="234"/>
      <c r="H2118" s="263"/>
      <c r="I2118" s="169"/>
      <c r="K2118" s="445" t="str">
        <f t="shared" si="260"/>
        <v>Leer</v>
      </c>
      <c r="L2118" s="445" t="str">
        <f>VLOOKUP($D2118,{"29 - Psychiatrie (Erwachsene)","BGI";"297 - stationsäquivalente Behandlung in der Erwachsenenpsychiatrie (29)","BGI";"30 - Kinder- und Jugendpsychiatrie","BGII";"307 - stationsäquivalente Behandlung in der Kinder- und Jugendpsychiatrie (30)","BGII";"31 - Psychosomatik","BGI";"","Leer"},2,0)</f>
        <v>Leer</v>
      </c>
      <c r="M2118" s="445">
        <f t="shared" si="257"/>
        <v>0</v>
      </c>
      <c r="N2118" s="445">
        <f t="shared" si="258"/>
        <v>0</v>
      </c>
      <c r="O2118" s="445">
        <f t="shared" si="261"/>
        <v>0</v>
      </c>
      <c r="P2118" s="445">
        <f t="shared" si="262"/>
        <v>0</v>
      </c>
      <c r="Q2118" s="445">
        <f t="shared" si="263"/>
        <v>0</v>
      </c>
      <c r="R2118" s="415" t="str">
        <f t="shared" si="264"/>
        <v>Leer</v>
      </c>
      <c r="S2118" s="445">
        <f>IF('Angaben KH-Standort'!D$29='A4'!D2118,IF('Angaben KH-Standort'!E$29="Ja",1,0),0)</f>
        <v>0</v>
      </c>
      <c r="T2118" s="445">
        <f>IF('Angaben KH-Standort'!D$30='A4'!D2118,IF('Angaben KH-Standort'!E$30="Ja",1,0),0)</f>
        <v>0</v>
      </c>
      <c r="U2118" s="445">
        <f>IF('Angaben KH-Standort'!D$31='A4'!D2118,IF('Angaben KH-Standort'!E$31="Ja",1,0),0)</f>
        <v>0</v>
      </c>
    </row>
    <row r="2119" spans="2:21" ht="15" customHeight="1" x14ac:dyDescent="0.3">
      <c r="B2119" s="70" t="str">
        <f t="shared" si="259"/>
        <v>!!!</v>
      </c>
      <c r="C2119" s="265" t="str">
        <f>IF(ISERROR(IF(LEN(E2119)&gt;0,VLOOKUP(TEXT($E2119,0),'Angaben Stationen'!$E$14:$J$213,5,0),"")),"?",IF(LEN(E2119)&gt;0,VLOOKUP(TEXT($E2119,0),'Angaben Stationen'!$E$14:$J$213,5,0),""))</f>
        <v/>
      </c>
      <c r="D2119" s="232" t="str">
        <f>IF(ISERROR(IF(LEN(E2119)&gt;0,VLOOKUP(TEXT($E2119,0),'Angaben Stationen'!$E$14:$J$213,6,0),"")),"STATION IST NICHT VORHANDEN",IF(LEN(E2119)&gt;0,VLOOKUP(TEXT($E2119,0),'Angaben Stationen'!$E$14:$J$213,6,0),""))</f>
        <v/>
      </c>
      <c r="E2119" s="287"/>
      <c r="F2119" s="234"/>
      <c r="G2119" s="234"/>
      <c r="H2119" s="263"/>
      <c r="I2119" s="169"/>
      <c r="K2119" s="445" t="str">
        <f t="shared" si="260"/>
        <v>Leer</v>
      </c>
      <c r="L2119" s="445" t="str">
        <f>VLOOKUP($D2119,{"29 - Psychiatrie (Erwachsene)","BGI";"297 - stationsäquivalente Behandlung in der Erwachsenenpsychiatrie (29)","BGI";"30 - Kinder- und Jugendpsychiatrie","BGII";"307 - stationsäquivalente Behandlung in der Kinder- und Jugendpsychiatrie (30)","BGII";"31 - Psychosomatik","BGI";"","Leer"},2,0)</f>
        <v>Leer</v>
      </c>
      <c r="M2119" s="445">
        <f t="shared" si="257"/>
        <v>0</v>
      </c>
      <c r="N2119" s="445">
        <f t="shared" si="258"/>
        <v>0</v>
      </c>
      <c r="O2119" s="445">
        <f t="shared" si="261"/>
        <v>0</v>
      </c>
      <c r="P2119" s="445">
        <f t="shared" si="262"/>
        <v>0</v>
      </c>
      <c r="Q2119" s="445">
        <f t="shared" si="263"/>
        <v>0</v>
      </c>
      <c r="R2119" s="415" t="str">
        <f t="shared" si="264"/>
        <v>Leer</v>
      </c>
      <c r="S2119" s="445">
        <f>IF('Angaben KH-Standort'!D$29='A4'!D2119,IF('Angaben KH-Standort'!E$29="Ja",1,0),0)</f>
        <v>0</v>
      </c>
      <c r="T2119" s="445">
        <f>IF('Angaben KH-Standort'!D$30='A4'!D2119,IF('Angaben KH-Standort'!E$30="Ja",1,0),0)</f>
        <v>0</v>
      </c>
      <c r="U2119" s="445">
        <f>IF('Angaben KH-Standort'!D$31='A4'!D2119,IF('Angaben KH-Standort'!E$31="Ja",1,0),0)</f>
        <v>0</v>
      </c>
    </row>
    <row r="2120" spans="2:21" ht="15" customHeight="1" x14ac:dyDescent="0.3">
      <c r="B2120" s="70" t="str">
        <f t="shared" si="259"/>
        <v>!!!</v>
      </c>
      <c r="C2120" s="265" t="str">
        <f>IF(ISERROR(IF(LEN(E2120)&gt;0,VLOOKUP(TEXT($E2120,0),'Angaben Stationen'!$E$14:$J$213,5,0),"")),"?",IF(LEN(E2120)&gt;0,VLOOKUP(TEXT($E2120,0),'Angaben Stationen'!$E$14:$J$213,5,0),""))</f>
        <v/>
      </c>
      <c r="D2120" s="232" t="str">
        <f>IF(ISERROR(IF(LEN(E2120)&gt;0,VLOOKUP(TEXT($E2120,0),'Angaben Stationen'!$E$14:$J$213,6,0),"")),"STATION IST NICHT VORHANDEN",IF(LEN(E2120)&gt;0,VLOOKUP(TEXT($E2120,0),'Angaben Stationen'!$E$14:$J$213,6,0),""))</f>
        <v/>
      </c>
      <c r="E2120" s="287"/>
      <c r="F2120" s="234"/>
      <c r="G2120" s="234"/>
      <c r="H2120" s="263"/>
      <c r="I2120" s="169"/>
      <c r="K2120" s="445" t="str">
        <f t="shared" si="260"/>
        <v>Leer</v>
      </c>
      <c r="L2120" s="445" t="str">
        <f>VLOOKUP($D2120,{"29 - Psychiatrie (Erwachsene)","BGI";"297 - stationsäquivalente Behandlung in der Erwachsenenpsychiatrie (29)","BGI";"30 - Kinder- und Jugendpsychiatrie","BGII";"307 - stationsäquivalente Behandlung in der Kinder- und Jugendpsychiatrie (30)","BGII";"31 - Psychosomatik","BGI";"","Leer"},2,0)</f>
        <v>Leer</v>
      </c>
      <c r="M2120" s="445">
        <f t="shared" si="257"/>
        <v>0</v>
      </c>
      <c r="N2120" s="445">
        <f t="shared" si="258"/>
        <v>0</v>
      </c>
      <c r="O2120" s="445">
        <f t="shared" si="261"/>
        <v>0</v>
      </c>
      <c r="P2120" s="445">
        <f t="shared" si="262"/>
        <v>0</v>
      </c>
      <c r="Q2120" s="445">
        <f t="shared" si="263"/>
        <v>0</v>
      </c>
      <c r="R2120" s="415" t="str">
        <f t="shared" si="264"/>
        <v>Leer</v>
      </c>
      <c r="S2120" s="445">
        <f>IF('Angaben KH-Standort'!D$29='A4'!D2120,IF('Angaben KH-Standort'!E$29="Ja",1,0),0)</f>
        <v>0</v>
      </c>
      <c r="T2120" s="445">
        <f>IF('Angaben KH-Standort'!D$30='A4'!D2120,IF('Angaben KH-Standort'!E$30="Ja",1,0),0)</f>
        <v>0</v>
      </c>
      <c r="U2120" s="445">
        <f>IF('Angaben KH-Standort'!D$31='A4'!D2120,IF('Angaben KH-Standort'!E$31="Ja",1,0),0)</f>
        <v>0</v>
      </c>
    </row>
    <row r="2121" spans="2:21" ht="15" customHeight="1" x14ac:dyDescent="0.3">
      <c r="B2121" s="70" t="str">
        <f t="shared" si="259"/>
        <v>!!!</v>
      </c>
      <c r="C2121" s="265" t="str">
        <f>IF(ISERROR(IF(LEN(E2121)&gt;0,VLOOKUP(TEXT($E2121,0),'Angaben Stationen'!$E$14:$J$213,5,0),"")),"?",IF(LEN(E2121)&gt;0,VLOOKUP(TEXT($E2121,0),'Angaben Stationen'!$E$14:$J$213,5,0),""))</f>
        <v/>
      </c>
      <c r="D2121" s="232" t="str">
        <f>IF(ISERROR(IF(LEN(E2121)&gt;0,VLOOKUP(TEXT($E2121,0),'Angaben Stationen'!$E$14:$J$213,6,0),"")),"STATION IST NICHT VORHANDEN",IF(LEN(E2121)&gt;0,VLOOKUP(TEXT($E2121,0),'Angaben Stationen'!$E$14:$J$213,6,0),""))</f>
        <v/>
      </c>
      <c r="E2121" s="287"/>
      <c r="F2121" s="234"/>
      <c r="G2121" s="234"/>
      <c r="H2121" s="263"/>
      <c r="I2121" s="169"/>
      <c r="K2121" s="445" t="str">
        <f t="shared" si="260"/>
        <v>Leer</v>
      </c>
      <c r="L2121" s="445" t="str">
        <f>VLOOKUP($D2121,{"29 - Psychiatrie (Erwachsene)","BGI";"297 - stationsäquivalente Behandlung in der Erwachsenenpsychiatrie (29)","BGI";"30 - Kinder- und Jugendpsychiatrie","BGII";"307 - stationsäquivalente Behandlung in der Kinder- und Jugendpsychiatrie (30)","BGII";"31 - Psychosomatik","BGI";"","Leer"},2,0)</f>
        <v>Leer</v>
      </c>
      <c r="M2121" s="445">
        <f t="shared" si="257"/>
        <v>0</v>
      </c>
      <c r="N2121" s="445">
        <f t="shared" si="258"/>
        <v>0</v>
      </c>
      <c r="O2121" s="445">
        <f t="shared" si="261"/>
        <v>0</v>
      </c>
      <c r="P2121" s="445">
        <f t="shared" si="262"/>
        <v>0</v>
      </c>
      <c r="Q2121" s="445">
        <f t="shared" si="263"/>
        <v>0</v>
      </c>
      <c r="R2121" s="415" t="str">
        <f t="shared" si="264"/>
        <v>Leer</v>
      </c>
      <c r="S2121" s="445">
        <f>IF('Angaben KH-Standort'!D$29='A4'!D2121,IF('Angaben KH-Standort'!E$29="Ja",1,0),0)</f>
        <v>0</v>
      </c>
      <c r="T2121" s="445">
        <f>IF('Angaben KH-Standort'!D$30='A4'!D2121,IF('Angaben KH-Standort'!E$30="Ja",1,0),0)</f>
        <v>0</v>
      </c>
      <c r="U2121" s="445">
        <f>IF('Angaben KH-Standort'!D$31='A4'!D2121,IF('Angaben KH-Standort'!E$31="Ja",1,0),0)</f>
        <v>0</v>
      </c>
    </row>
    <row r="2122" spans="2:21" ht="15" customHeight="1" x14ac:dyDescent="0.3">
      <c r="B2122" s="70" t="str">
        <f t="shared" si="259"/>
        <v>!!!</v>
      </c>
      <c r="C2122" s="265" t="str">
        <f>IF(ISERROR(IF(LEN(E2122)&gt;0,VLOOKUP(TEXT($E2122,0),'Angaben Stationen'!$E$14:$J$213,5,0),"")),"?",IF(LEN(E2122)&gt;0,VLOOKUP(TEXT($E2122,0),'Angaben Stationen'!$E$14:$J$213,5,0),""))</f>
        <v/>
      </c>
      <c r="D2122" s="232" t="str">
        <f>IF(ISERROR(IF(LEN(E2122)&gt;0,VLOOKUP(TEXT($E2122,0),'Angaben Stationen'!$E$14:$J$213,6,0),"")),"STATION IST NICHT VORHANDEN",IF(LEN(E2122)&gt;0,VLOOKUP(TEXT($E2122,0),'Angaben Stationen'!$E$14:$J$213,6,0),""))</f>
        <v/>
      </c>
      <c r="E2122" s="287"/>
      <c r="F2122" s="234"/>
      <c r="G2122" s="234"/>
      <c r="H2122" s="263"/>
      <c r="I2122" s="169"/>
      <c r="K2122" s="445" t="str">
        <f t="shared" si="260"/>
        <v>Leer</v>
      </c>
      <c r="L2122" s="445" t="str">
        <f>VLOOKUP($D2122,{"29 - Psychiatrie (Erwachsene)","BGI";"297 - stationsäquivalente Behandlung in der Erwachsenenpsychiatrie (29)","BGI";"30 - Kinder- und Jugendpsychiatrie","BGII";"307 - stationsäquivalente Behandlung in der Kinder- und Jugendpsychiatrie (30)","BGII";"31 - Psychosomatik","BGI";"","Leer"},2,0)</f>
        <v>Leer</v>
      </c>
      <c r="M2122" s="445">
        <f t="shared" si="257"/>
        <v>0</v>
      </c>
      <c r="N2122" s="445">
        <f t="shared" si="258"/>
        <v>0</v>
      </c>
      <c r="O2122" s="445">
        <f t="shared" si="261"/>
        <v>0</v>
      </c>
      <c r="P2122" s="445">
        <f t="shared" si="262"/>
        <v>0</v>
      </c>
      <c r="Q2122" s="445">
        <f t="shared" si="263"/>
        <v>0</v>
      </c>
      <c r="R2122" s="415" t="str">
        <f t="shared" si="264"/>
        <v>Leer</v>
      </c>
      <c r="S2122" s="445">
        <f>IF('Angaben KH-Standort'!D$29='A4'!D2122,IF('Angaben KH-Standort'!E$29="Ja",1,0),0)</f>
        <v>0</v>
      </c>
      <c r="T2122" s="445">
        <f>IF('Angaben KH-Standort'!D$30='A4'!D2122,IF('Angaben KH-Standort'!E$30="Ja",1,0),0)</f>
        <v>0</v>
      </c>
      <c r="U2122" s="445">
        <f>IF('Angaben KH-Standort'!D$31='A4'!D2122,IF('Angaben KH-Standort'!E$31="Ja",1,0),0)</f>
        <v>0</v>
      </c>
    </row>
    <row r="2123" spans="2:21" ht="15" customHeight="1" x14ac:dyDescent="0.3">
      <c r="B2123" s="70" t="str">
        <f t="shared" si="259"/>
        <v>!!!</v>
      </c>
      <c r="C2123" s="265" t="str">
        <f>IF(ISERROR(IF(LEN(E2123)&gt;0,VLOOKUP(TEXT($E2123,0),'Angaben Stationen'!$E$14:$J$213,5,0),"")),"?",IF(LEN(E2123)&gt;0,VLOOKUP(TEXT($E2123,0),'Angaben Stationen'!$E$14:$J$213,5,0),""))</f>
        <v/>
      </c>
      <c r="D2123" s="232" t="str">
        <f>IF(ISERROR(IF(LEN(E2123)&gt;0,VLOOKUP(TEXT($E2123,0),'Angaben Stationen'!$E$14:$J$213,6,0),"")),"STATION IST NICHT VORHANDEN",IF(LEN(E2123)&gt;0,VLOOKUP(TEXT($E2123,0),'Angaben Stationen'!$E$14:$J$213,6,0),""))</f>
        <v/>
      </c>
      <c r="E2123" s="287"/>
      <c r="F2123" s="234"/>
      <c r="G2123" s="234"/>
      <c r="H2123" s="263"/>
      <c r="I2123" s="169"/>
      <c r="K2123" s="445" t="str">
        <f t="shared" si="260"/>
        <v>Leer</v>
      </c>
      <c r="L2123" s="445" t="str">
        <f>VLOOKUP($D2123,{"29 - Psychiatrie (Erwachsene)","BGI";"297 - stationsäquivalente Behandlung in der Erwachsenenpsychiatrie (29)","BGI";"30 - Kinder- und Jugendpsychiatrie","BGII";"307 - stationsäquivalente Behandlung in der Kinder- und Jugendpsychiatrie (30)","BGII";"31 - Psychosomatik","BGI";"","Leer"},2,0)</f>
        <v>Leer</v>
      </c>
      <c r="M2123" s="445">
        <f t="shared" si="257"/>
        <v>0</v>
      </c>
      <c r="N2123" s="445">
        <f t="shared" si="258"/>
        <v>0</v>
      </c>
      <c r="O2123" s="445">
        <f t="shared" si="261"/>
        <v>0</v>
      </c>
      <c r="P2123" s="445">
        <f t="shared" si="262"/>
        <v>0</v>
      </c>
      <c r="Q2123" s="445">
        <f t="shared" si="263"/>
        <v>0</v>
      </c>
      <c r="R2123" s="415" t="str">
        <f t="shared" si="264"/>
        <v>Leer</v>
      </c>
      <c r="S2123" s="445">
        <f>IF('Angaben KH-Standort'!D$29='A4'!D2123,IF('Angaben KH-Standort'!E$29="Ja",1,0),0)</f>
        <v>0</v>
      </c>
      <c r="T2123" s="445">
        <f>IF('Angaben KH-Standort'!D$30='A4'!D2123,IF('Angaben KH-Standort'!E$30="Ja",1,0),0)</f>
        <v>0</v>
      </c>
      <c r="U2123" s="445">
        <f>IF('Angaben KH-Standort'!D$31='A4'!D2123,IF('Angaben KH-Standort'!E$31="Ja",1,0),0)</f>
        <v>0</v>
      </c>
    </row>
    <row r="2124" spans="2:21" ht="15" customHeight="1" x14ac:dyDescent="0.3">
      <c r="B2124" s="70" t="str">
        <f t="shared" si="259"/>
        <v>!!!</v>
      </c>
      <c r="C2124" s="265" t="str">
        <f>IF(ISERROR(IF(LEN(E2124)&gt;0,VLOOKUP(TEXT($E2124,0),'Angaben Stationen'!$E$14:$J$213,5,0),"")),"?",IF(LEN(E2124)&gt;0,VLOOKUP(TEXT($E2124,0),'Angaben Stationen'!$E$14:$J$213,5,0),""))</f>
        <v/>
      </c>
      <c r="D2124" s="232" t="str">
        <f>IF(ISERROR(IF(LEN(E2124)&gt;0,VLOOKUP(TEXT($E2124,0),'Angaben Stationen'!$E$14:$J$213,6,0),"")),"STATION IST NICHT VORHANDEN",IF(LEN(E2124)&gt;0,VLOOKUP(TEXT($E2124,0),'Angaben Stationen'!$E$14:$J$213,6,0),""))</f>
        <v/>
      </c>
      <c r="E2124" s="287"/>
      <c r="F2124" s="234"/>
      <c r="G2124" s="234"/>
      <c r="H2124" s="263"/>
      <c r="I2124" s="169"/>
      <c r="K2124" s="445" t="str">
        <f t="shared" si="260"/>
        <v>Leer</v>
      </c>
      <c r="L2124" s="445" t="str">
        <f>VLOOKUP($D2124,{"29 - Psychiatrie (Erwachsene)","BGI";"297 - stationsäquivalente Behandlung in der Erwachsenenpsychiatrie (29)","BGI";"30 - Kinder- und Jugendpsychiatrie","BGII";"307 - stationsäquivalente Behandlung in der Kinder- und Jugendpsychiatrie (30)","BGII";"31 - Psychosomatik","BGI";"","Leer"},2,0)</f>
        <v>Leer</v>
      </c>
      <c r="M2124" s="445">
        <f t="shared" si="257"/>
        <v>0</v>
      </c>
      <c r="N2124" s="445">
        <f t="shared" si="258"/>
        <v>0</v>
      </c>
      <c r="O2124" s="445">
        <f t="shared" si="261"/>
        <v>0</v>
      </c>
      <c r="P2124" s="445">
        <f t="shared" si="262"/>
        <v>0</v>
      </c>
      <c r="Q2124" s="445">
        <f t="shared" si="263"/>
        <v>0</v>
      </c>
      <c r="R2124" s="415" t="str">
        <f t="shared" si="264"/>
        <v>Leer</v>
      </c>
      <c r="S2124" s="445">
        <f>IF('Angaben KH-Standort'!D$29='A4'!D2124,IF('Angaben KH-Standort'!E$29="Ja",1,0),0)</f>
        <v>0</v>
      </c>
      <c r="T2124" s="445">
        <f>IF('Angaben KH-Standort'!D$30='A4'!D2124,IF('Angaben KH-Standort'!E$30="Ja",1,0),0)</f>
        <v>0</v>
      </c>
      <c r="U2124" s="445">
        <f>IF('Angaben KH-Standort'!D$31='A4'!D2124,IF('Angaben KH-Standort'!E$31="Ja",1,0),0)</f>
        <v>0</v>
      </c>
    </row>
    <row r="2125" spans="2:21" ht="15" customHeight="1" x14ac:dyDescent="0.3">
      <c r="B2125" s="70" t="str">
        <f t="shared" si="259"/>
        <v>!!!</v>
      </c>
      <c r="C2125" s="265" t="str">
        <f>IF(ISERROR(IF(LEN(E2125)&gt;0,VLOOKUP(TEXT($E2125,0),'Angaben Stationen'!$E$14:$J$213,5,0),"")),"?",IF(LEN(E2125)&gt;0,VLOOKUP(TEXT($E2125,0),'Angaben Stationen'!$E$14:$J$213,5,0),""))</f>
        <v/>
      </c>
      <c r="D2125" s="232" t="str">
        <f>IF(ISERROR(IF(LEN(E2125)&gt;0,VLOOKUP(TEXT($E2125,0),'Angaben Stationen'!$E$14:$J$213,6,0),"")),"STATION IST NICHT VORHANDEN",IF(LEN(E2125)&gt;0,VLOOKUP(TEXT($E2125,0),'Angaben Stationen'!$E$14:$J$213,6,0),""))</f>
        <v/>
      </c>
      <c r="E2125" s="287"/>
      <c r="F2125" s="234"/>
      <c r="G2125" s="234"/>
      <c r="H2125" s="263"/>
      <c r="I2125" s="169"/>
      <c r="K2125" s="445" t="str">
        <f t="shared" si="260"/>
        <v>Leer</v>
      </c>
      <c r="L2125" s="445" t="str">
        <f>VLOOKUP($D2125,{"29 - Psychiatrie (Erwachsene)","BGI";"297 - stationsäquivalente Behandlung in der Erwachsenenpsychiatrie (29)","BGI";"30 - Kinder- und Jugendpsychiatrie","BGII";"307 - stationsäquivalente Behandlung in der Kinder- und Jugendpsychiatrie (30)","BGII";"31 - Psychosomatik","BGI";"","Leer"},2,0)</f>
        <v>Leer</v>
      </c>
      <c r="M2125" s="445">
        <f t="shared" si="257"/>
        <v>0</v>
      </c>
      <c r="N2125" s="445">
        <f t="shared" si="258"/>
        <v>0</v>
      </c>
      <c r="O2125" s="445">
        <f t="shared" si="261"/>
        <v>0</v>
      </c>
      <c r="P2125" s="445">
        <f t="shared" si="262"/>
        <v>0</v>
      </c>
      <c r="Q2125" s="445">
        <f t="shared" si="263"/>
        <v>0</v>
      </c>
      <c r="R2125" s="415" t="str">
        <f t="shared" si="264"/>
        <v>Leer</v>
      </c>
      <c r="S2125" s="445">
        <f>IF('Angaben KH-Standort'!D$29='A4'!D2125,IF('Angaben KH-Standort'!E$29="Ja",1,0),0)</f>
        <v>0</v>
      </c>
      <c r="T2125" s="445">
        <f>IF('Angaben KH-Standort'!D$30='A4'!D2125,IF('Angaben KH-Standort'!E$30="Ja",1,0),0)</f>
        <v>0</v>
      </c>
      <c r="U2125" s="445">
        <f>IF('Angaben KH-Standort'!D$31='A4'!D2125,IF('Angaben KH-Standort'!E$31="Ja",1,0),0)</f>
        <v>0</v>
      </c>
    </row>
    <row r="2126" spans="2:21" ht="15" customHeight="1" x14ac:dyDescent="0.3">
      <c r="B2126" s="70" t="str">
        <f t="shared" si="259"/>
        <v>!!!</v>
      </c>
      <c r="C2126" s="265" t="str">
        <f>IF(ISERROR(IF(LEN(E2126)&gt;0,VLOOKUP(TEXT($E2126,0),'Angaben Stationen'!$E$14:$J$213,5,0),"")),"?",IF(LEN(E2126)&gt;0,VLOOKUP(TEXT($E2126,0),'Angaben Stationen'!$E$14:$J$213,5,0),""))</f>
        <v/>
      </c>
      <c r="D2126" s="232" t="str">
        <f>IF(ISERROR(IF(LEN(E2126)&gt;0,VLOOKUP(TEXT($E2126,0),'Angaben Stationen'!$E$14:$J$213,6,0),"")),"STATION IST NICHT VORHANDEN",IF(LEN(E2126)&gt;0,VLOOKUP(TEXT($E2126,0),'Angaben Stationen'!$E$14:$J$213,6,0),""))</f>
        <v/>
      </c>
      <c r="E2126" s="287"/>
      <c r="F2126" s="234"/>
      <c r="G2126" s="234"/>
      <c r="H2126" s="263"/>
      <c r="I2126" s="169"/>
      <c r="K2126" s="445" t="str">
        <f t="shared" si="260"/>
        <v>Leer</v>
      </c>
      <c r="L2126" s="445" t="str">
        <f>VLOOKUP($D2126,{"29 - Psychiatrie (Erwachsene)","BGI";"297 - stationsäquivalente Behandlung in der Erwachsenenpsychiatrie (29)","BGI";"30 - Kinder- und Jugendpsychiatrie","BGII";"307 - stationsäquivalente Behandlung in der Kinder- und Jugendpsychiatrie (30)","BGII";"31 - Psychosomatik","BGI";"","Leer"},2,0)</f>
        <v>Leer</v>
      </c>
      <c r="M2126" s="445">
        <f t="shared" si="257"/>
        <v>0</v>
      </c>
      <c r="N2126" s="445">
        <f t="shared" si="258"/>
        <v>0</v>
      </c>
      <c r="O2126" s="445">
        <f t="shared" si="261"/>
        <v>0</v>
      </c>
      <c r="P2126" s="445">
        <f t="shared" si="262"/>
        <v>0</v>
      </c>
      <c r="Q2126" s="445">
        <f t="shared" si="263"/>
        <v>0</v>
      </c>
      <c r="R2126" s="415" t="str">
        <f t="shared" si="264"/>
        <v>Leer</v>
      </c>
      <c r="S2126" s="445">
        <f>IF('Angaben KH-Standort'!D$29='A4'!D2126,IF('Angaben KH-Standort'!E$29="Ja",1,0),0)</f>
        <v>0</v>
      </c>
      <c r="T2126" s="445">
        <f>IF('Angaben KH-Standort'!D$30='A4'!D2126,IF('Angaben KH-Standort'!E$30="Ja",1,0),0)</f>
        <v>0</v>
      </c>
      <c r="U2126" s="445">
        <f>IF('Angaben KH-Standort'!D$31='A4'!D2126,IF('Angaben KH-Standort'!E$31="Ja",1,0),0)</f>
        <v>0</v>
      </c>
    </row>
    <row r="2127" spans="2:21" ht="15" customHeight="1" x14ac:dyDescent="0.3">
      <c r="B2127" s="70" t="str">
        <f t="shared" si="259"/>
        <v>!!!</v>
      </c>
      <c r="C2127" s="265" t="str">
        <f>IF(ISERROR(IF(LEN(E2127)&gt;0,VLOOKUP(TEXT($E2127,0),'Angaben Stationen'!$E$14:$J$213,5,0),"")),"?",IF(LEN(E2127)&gt;0,VLOOKUP(TEXT($E2127,0),'Angaben Stationen'!$E$14:$J$213,5,0),""))</f>
        <v/>
      </c>
      <c r="D2127" s="232" t="str">
        <f>IF(ISERROR(IF(LEN(E2127)&gt;0,VLOOKUP(TEXT($E2127,0),'Angaben Stationen'!$E$14:$J$213,6,0),"")),"STATION IST NICHT VORHANDEN",IF(LEN(E2127)&gt;0,VLOOKUP(TEXT($E2127,0),'Angaben Stationen'!$E$14:$J$213,6,0),""))</f>
        <v/>
      </c>
      <c r="E2127" s="287"/>
      <c r="F2127" s="234"/>
      <c r="G2127" s="234"/>
      <c r="H2127" s="263"/>
      <c r="I2127" s="169"/>
      <c r="K2127" s="445" t="str">
        <f t="shared" si="260"/>
        <v>Leer</v>
      </c>
      <c r="L2127" s="445" t="str">
        <f>VLOOKUP($D2127,{"29 - Psychiatrie (Erwachsene)","BGI";"297 - stationsäquivalente Behandlung in der Erwachsenenpsychiatrie (29)","BGI";"30 - Kinder- und Jugendpsychiatrie","BGII";"307 - stationsäquivalente Behandlung in der Kinder- und Jugendpsychiatrie (30)","BGII";"31 - Psychosomatik","BGI";"","Leer"},2,0)</f>
        <v>Leer</v>
      </c>
      <c r="M2127" s="445">
        <f t="shared" si="257"/>
        <v>0</v>
      </c>
      <c r="N2127" s="445">
        <f t="shared" si="258"/>
        <v>0</v>
      </c>
      <c r="O2127" s="445">
        <f t="shared" si="261"/>
        <v>0</v>
      </c>
      <c r="P2127" s="445">
        <f t="shared" si="262"/>
        <v>0</v>
      </c>
      <c r="Q2127" s="445">
        <f t="shared" si="263"/>
        <v>0</v>
      </c>
      <c r="R2127" s="415" t="str">
        <f t="shared" si="264"/>
        <v>Leer</v>
      </c>
      <c r="S2127" s="445">
        <f>IF('Angaben KH-Standort'!D$29='A4'!D2127,IF('Angaben KH-Standort'!E$29="Ja",1,0),0)</f>
        <v>0</v>
      </c>
      <c r="T2127" s="445">
        <f>IF('Angaben KH-Standort'!D$30='A4'!D2127,IF('Angaben KH-Standort'!E$30="Ja",1,0),0)</f>
        <v>0</v>
      </c>
      <c r="U2127" s="445">
        <f>IF('Angaben KH-Standort'!D$31='A4'!D2127,IF('Angaben KH-Standort'!E$31="Ja",1,0),0)</f>
        <v>0</v>
      </c>
    </row>
    <row r="2128" spans="2:21" ht="15" customHeight="1" x14ac:dyDescent="0.3">
      <c r="B2128" s="70" t="str">
        <f t="shared" si="259"/>
        <v>!!!</v>
      </c>
      <c r="C2128" s="265" t="str">
        <f>IF(ISERROR(IF(LEN(E2128)&gt;0,VLOOKUP(TEXT($E2128,0),'Angaben Stationen'!$E$14:$J$213,5,0),"")),"?",IF(LEN(E2128)&gt;0,VLOOKUP(TEXT($E2128,0),'Angaben Stationen'!$E$14:$J$213,5,0),""))</f>
        <v/>
      </c>
      <c r="D2128" s="232" t="str">
        <f>IF(ISERROR(IF(LEN(E2128)&gt;0,VLOOKUP(TEXT($E2128,0),'Angaben Stationen'!$E$14:$J$213,6,0),"")),"STATION IST NICHT VORHANDEN",IF(LEN(E2128)&gt;0,VLOOKUP(TEXT($E2128,0),'Angaben Stationen'!$E$14:$J$213,6,0),""))</f>
        <v/>
      </c>
      <c r="E2128" s="287"/>
      <c r="F2128" s="234"/>
      <c r="G2128" s="234"/>
      <c r="H2128" s="263"/>
      <c r="I2128" s="169"/>
      <c r="K2128" s="445" t="str">
        <f t="shared" si="260"/>
        <v>Leer</v>
      </c>
      <c r="L2128" s="445" t="str">
        <f>VLOOKUP($D2128,{"29 - Psychiatrie (Erwachsene)","BGI";"297 - stationsäquivalente Behandlung in der Erwachsenenpsychiatrie (29)","BGI";"30 - Kinder- und Jugendpsychiatrie","BGII";"307 - stationsäquivalente Behandlung in der Kinder- und Jugendpsychiatrie (30)","BGII";"31 - Psychosomatik","BGI";"","Leer"},2,0)</f>
        <v>Leer</v>
      </c>
      <c r="M2128" s="445">
        <f t="shared" si="257"/>
        <v>0</v>
      </c>
      <c r="N2128" s="445">
        <f t="shared" si="258"/>
        <v>0</v>
      </c>
      <c r="O2128" s="445">
        <f t="shared" si="261"/>
        <v>0</v>
      </c>
      <c r="P2128" s="445">
        <f t="shared" si="262"/>
        <v>0</v>
      </c>
      <c r="Q2128" s="445">
        <f t="shared" si="263"/>
        <v>0</v>
      </c>
      <c r="R2128" s="415" t="str">
        <f t="shared" si="264"/>
        <v>Leer</v>
      </c>
      <c r="S2128" s="445">
        <f>IF('Angaben KH-Standort'!D$29='A4'!D2128,IF('Angaben KH-Standort'!E$29="Ja",1,0),0)</f>
        <v>0</v>
      </c>
      <c r="T2128" s="445">
        <f>IF('Angaben KH-Standort'!D$30='A4'!D2128,IF('Angaben KH-Standort'!E$30="Ja",1,0),0)</f>
        <v>0</v>
      </c>
      <c r="U2128" s="445">
        <f>IF('Angaben KH-Standort'!D$31='A4'!D2128,IF('Angaben KH-Standort'!E$31="Ja",1,0),0)</f>
        <v>0</v>
      </c>
    </row>
    <row r="2129" spans="2:21" ht="15" customHeight="1" x14ac:dyDescent="0.3">
      <c r="B2129" s="70" t="str">
        <f t="shared" si="259"/>
        <v>!!!</v>
      </c>
      <c r="C2129" s="265" t="str">
        <f>IF(ISERROR(IF(LEN(E2129)&gt;0,VLOOKUP(TEXT($E2129,0),'Angaben Stationen'!$E$14:$J$213,5,0),"")),"?",IF(LEN(E2129)&gt;0,VLOOKUP(TEXT($E2129,0),'Angaben Stationen'!$E$14:$J$213,5,0),""))</f>
        <v/>
      </c>
      <c r="D2129" s="232" t="str">
        <f>IF(ISERROR(IF(LEN(E2129)&gt;0,VLOOKUP(TEXT($E2129,0),'Angaben Stationen'!$E$14:$J$213,6,0),"")),"STATION IST NICHT VORHANDEN",IF(LEN(E2129)&gt;0,VLOOKUP(TEXT($E2129,0),'Angaben Stationen'!$E$14:$J$213,6,0),""))</f>
        <v/>
      </c>
      <c r="E2129" s="287"/>
      <c r="F2129" s="234"/>
      <c r="G2129" s="234"/>
      <c r="H2129" s="263"/>
      <c r="I2129" s="169"/>
      <c r="K2129" s="445" t="str">
        <f t="shared" si="260"/>
        <v>Leer</v>
      </c>
      <c r="L2129" s="445" t="str">
        <f>VLOOKUP($D2129,{"29 - Psychiatrie (Erwachsene)","BGI";"297 - stationsäquivalente Behandlung in der Erwachsenenpsychiatrie (29)","BGI";"30 - Kinder- und Jugendpsychiatrie","BGII";"307 - stationsäquivalente Behandlung in der Kinder- und Jugendpsychiatrie (30)","BGII";"31 - Psychosomatik","BGI";"","Leer"},2,0)</f>
        <v>Leer</v>
      </c>
      <c r="M2129" s="445">
        <f t="shared" si="257"/>
        <v>0</v>
      </c>
      <c r="N2129" s="445">
        <f t="shared" si="258"/>
        <v>0</v>
      </c>
      <c r="O2129" s="445">
        <f t="shared" si="261"/>
        <v>0</v>
      </c>
      <c r="P2129" s="445">
        <f t="shared" si="262"/>
        <v>0</v>
      </c>
      <c r="Q2129" s="445">
        <f t="shared" si="263"/>
        <v>0</v>
      </c>
      <c r="R2129" s="415" t="str">
        <f t="shared" si="264"/>
        <v>Leer</v>
      </c>
      <c r="S2129" s="445">
        <f>IF('Angaben KH-Standort'!D$29='A4'!D2129,IF('Angaben KH-Standort'!E$29="Ja",1,0),0)</f>
        <v>0</v>
      </c>
      <c r="T2129" s="445">
        <f>IF('Angaben KH-Standort'!D$30='A4'!D2129,IF('Angaben KH-Standort'!E$30="Ja",1,0),0)</f>
        <v>0</v>
      </c>
      <c r="U2129" s="445">
        <f>IF('Angaben KH-Standort'!D$31='A4'!D2129,IF('Angaben KH-Standort'!E$31="Ja",1,0),0)</f>
        <v>0</v>
      </c>
    </row>
    <row r="2130" spans="2:21" ht="15" customHeight="1" x14ac:dyDescent="0.3">
      <c r="B2130" s="70" t="str">
        <f t="shared" si="259"/>
        <v>!!!</v>
      </c>
      <c r="C2130" s="265" t="str">
        <f>IF(ISERROR(IF(LEN(E2130)&gt;0,VLOOKUP(TEXT($E2130,0),'Angaben Stationen'!$E$14:$J$213,5,0),"")),"?",IF(LEN(E2130)&gt;0,VLOOKUP(TEXT($E2130,0),'Angaben Stationen'!$E$14:$J$213,5,0),""))</f>
        <v/>
      </c>
      <c r="D2130" s="232" t="str">
        <f>IF(ISERROR(IF(LEN(E2130)&gt;0,VLOOKUP(TEXT($E2130,0),'Angaben Stationen'!$E$14:$J$213,6,0),"")),"STATION IST NICHT VORHANDEN",IF(LEN(E2130)&gt;0,VLOOKUP(TEXT($E2130,0),'Angaben Stationen'!$E$14:$J$213,6,0),""))</f>
        <v/>
      </c>
      <c r="E2130" s="287"/>
      <c r="F2130" s="234"/>
      <c r="G2130" s="234"/>
      <c r="H2130" s="263"/>
      <c r="I2130" s="169"/>
      <c r="K2130" s="445" t="str">
        <f t="shared" si="260"/>
        <v>Leer</v>
      </c>
      <c r="L2130" s="445" t="str">
        <f>VLOOKUP($D2130,{"29 - Psychiatrie (Erwachsene)","BGI";"297 - stationsäquivalente Behandlung in der Erwachsenenpsychiatrie (29)","BGI";"30 - Kinder- und Jugendpsychiatrie","BGII";"307 - stationsäquivalente Behandlung in der Kinder- und Jugendpsychiatrie (30)","BGII";"31 - Psychosomatik","BGI";"","Leer"},2,0)</f>
        <v>Leer</v>
      </c>
      <c r="M2130" s="445">
        <f t="shared" si="257"/>
        <v>0</v>
      </c>
      <c r="N2130" s="445">
        <f t="shared" si="258"/>
        <v>0</v>
      </c>
      <c r="O2130" s="445">
        <f t="shared" si="261"/>
        <v>0</v>
      </c>
      <c r="P2130" s="445">
        <f t="shared" si="262"/>
        <v>0</v>
      </c>
      <c r="Q2130" s="445">
        <f t="shared" si="263"/>
        <v>0</v>
      </c>
      <c r="R2130" s="415" t="str">
        <f t="shared" si="264"/>
        <v>Leer</v>
      </c>
      <c r="S2130" s="445">
        <f>IF('Angaben KH-Standort'!D$29='A4'!D2130,IF('Angaben KH-Standort'!E$29="Ja",1,0),0)</f>
        <v>0</v>
      </c>
      <c r="T2130" s="445">
        <f>IF('Angaben KH-Standort'!D$30='A4'!D2130,IF('Angaben KH-Standort'!E$30="Ja",1,0),0)</f>
        <v>0</v>
      </c>
      <c r="U2130" s="445">
        <f>IF('Angaben KH-Standort'!D$31='A4'!D2130,IF('Angaben KH-Standort'!E$31="Ja",1,0),0)</f>
        <v>0</v>
      </c>
    </row>
    <row r="2131" spans="2:21" ht="15" customHeight="1" x14ac:dyDescent="0.3">
      <c r="B2131" s="70" t="str">
        <f t="shared" si="259"/>
        <v>!!!</v>
      </c>
      <c r="C2131" s="265" t="str">
        <f>IF(ISERROR(IF(LEN(E2131)&gt;0,VLOOKUP(TEXT($E2131,0),'Angaben Stationen'!$E$14:$J$213,5,0),"")),"?",IF(LEN(E2131)&gt;0,VLOOKUP(TEXT($E2131,0),'Angaben Stationen'!$E$14:$J$213,5,0),""))</f>
        <v/>
      </c>
      <c r="D2131" s="232" t="str">
        <f>IF(ISERROR(IF(LEN(E2131)&gt;0,VLOOKUP(TEXT($E2131,0),'Angaben Stationen'!$E$14:$J$213,6,0),"")),"STATION IST NICHT VORHANDEN",IF(LEN(E2131)&gt;0,VLOOKUP(TEXT($E2131,0),'Angaben Stationen'!$E$14:$J$213,6,0),""))</f>
        <v/>
      </c>
      <c r="E2131" s="287"/>
      <c r="F2131" s="234"/>
      <c r="G2131" s="234"/>
      <c r="H2131" s="263"/>
      <c r="I2131" s="169"/>
      <c r="K2131" s="445" t="str">
        <f t="shared" si="260"/>
        <v>Leer</v>
      </c>
      <c r="L2131" s="445" t="str">
        <f>VLOOKUP($D2131,{"29 - Psychiatrie (Erwachsene)","BGI";"297 - stationsäquivalente Behandlung in der Erwachsenenpsychiatrie (29)","BGI";"30 - Kinder- und Jugendpsychiatrie","BGII";"307 - stationsäquivalente Behandlung in der Kinder- und Jugendpsychiatrie (30)","BGII";"31 - Psychosomatik","BGI";"","Leer"},2,0)</f>
        <v>Leer</v>
      </c>
      <c r="M2131" s="445">
        <f t="shared" si="257"/>
        <v>0</v>
      </c>
      <c r="N2131" s="445">
        <f t="shared" si="258"/>
        <v>0</v>
      </c>
      <c r="O2131" s="445">
        <f t="shared" si="261"/>
        <v>0</v>
      </c>
      <c r="P2131" s="445">
        <f t="shared" si="262"/>
        <v>0</v>
      </c>
      <c r="Q2131" s="445">
        <f t="shared" si="263"/>
        <v>0</v>
      </c>
      <c r="R2131" s="415" t="str">
        <f t="shared" si="264"/>
        <v>Leer</v>
      </c>
      <c r="S2131" s="445">
        <f>IF('Angaben KH-Standort'!D$29='A4'!D2131,IF('Angaben KH-Standort'!E$29="Ja",1,0),0)</f>
        <v>0</v>
      </c>
      <c r="T2131" s="445">
        <f>IF('Angaben KH-Standort'!D$30='A4'!D2131,IF('Angaben KH-Standort'!E$30="Ja",1,0),0)</f>
        <v>0</v>
      </c>
      <c r="U2131" s="445">
        <f>IF('Angaben KH-Standort'!D$31='A4'!D2131,IF('Angaben KH-Standort'!E$31="Ja",1,0),0)</f>
        <v>0</v>
      </c>
    </row>
    <row r="2132" spans="2:21" ht="15" customHeight="1" x14ac:dyDescent="0.3">
      <c r="B2132" s="70" t="str">
        <f t="shared" si="259"/>
        <v>!!!</v>
      </c>
      <c r="C2132" s="265" t="str">
        <f>IF(ISERROR(IF(LEN(E2132)&gt;0,VLOOKUP(TEXT($E2132,0),'Angaben Stationen'!$E$14:$J$213,5,0),"")),"?",IF(LEN(E2132)&gt;0,VLOOKUP(TEXT($E2132,0),'Angaben Stationen'!$E$14:$J$213,5,0),""))</f>
        <v/>
      </c>
      <c r="D2132" s="232" t="str">
        <f>IF(ISERROR(IF(LEN(E2132)&gt;0,VLOOKUP(TEXT($E2132,0),'Angaben Stationen'!$E$14:$J$213,6,0),"")),"STATION IST NICHT VORHANDEN",IF(LEN(E2132)&gt;0,VLOOKUP(TEXT($E2132,0),'Angaben Stationen'!$E$14:$J$213,6,0),""))</f>
        <v/>
      </c>
      <c r="E2132" s="287"/>
      <c r="F2132" s="234"/>
      <c r="G2132" s="234"/>
      <c r="H2132" s="263"/>
      <c r="I2132" s="169"/>
      <c r="K2132" s="445" t="str">
        <f t="shared" si="260"/>
        <v>Leer</v>
      </c>
      <c r="L2132" s="445" t="str">
        <f>VLOOKUP($D2132,{"29 - Psychiatrie (Erwachsene)","BGI";"297 - stationsäquivalente Behandlung in der Erwachsenenpsychiatrie (29)","BGI";"30 - Kinder- und Jugendpsychiatrie","BGII";"307 - stationsäquivalente Behandlung in der Kinder- und Jugendpsychiatrie (30)","BGII";"31 - Psychosomatik","BGI";"","Leer"},2,0)</f>
        <v>Leer</v>
      </c>
      <c r="M2132" s="445">
        <f t="shared" si="257"/>
        <v>0</v>
      </c>
      <c r="N2132" s="445">
        <f t="shared" si="258"/>
        <v>0</v>
      </c>
      <c r="O2132" s="445">
        <f t="shared" si="261"/>
        <v>0</v>
      </c>
      <c r="P2132" s="445">
        <f t="shared" si="262"/>
        <v>0</v>
      </c>
      <c r="Q2132" s="445">
        <f t="shared" si="263"/>
        <v>0</v>
      </c>
      <c r="R2132" s="415" t="str">
        <f t="shared" si="264"/>
        <v>Leer</v>
      </c>
      <c r="S2132" s="445">
        <f>IF('Angaben KH-Standort'!D$29='A4'!D2132,IF('Angaben KH-Standort'!E$29="Ja",1,0),0)</f>
        <v>0</v>
      </c>
      <c r="T2132" s="445">
        <f>IF('Angaben KH-Standort'!D$30='A4'!D2132,IF('Angaben KH-Standort'!E$30="Ja",1,0),0)</f>
        <v>0</v>
      </c>
      <c r="U2132" s="445">
        <f>IF('Angaben KH-Standort'!D$31='A4'!D2132,IF('Angaben KH-Standort'!E$31="Ja",1,0),0)</f>
        <v>0</v>
      </c>
    </row>
    <row r="2133" spans="2:21" ht="15" customHeight="1" x14ac:dyDescent="0.3">
      <c r="B2133" s="70" t="str">
        <f t="shared" si="259"/>
        <v>!!!</v>
      </c>
      <c r="C2133" s="265" t="str">
        <f>IF(ISERROR(IF(LEN(E2133)&gt;0,VLOOKUP(TEXT($E2133,0),'Angaben Stationen'!$E$14:$J$213,5,0),"")),"?",IF(LEN(E2133)&gt;0,VLOOKUP(TEXT($E2133,0),'Angaben Stationen'!$E$14:$J$213,5,0),""))</f>
        <v/>
      </c>
      <c r="D2133" s="232" t="str">
        <f>IF(ISERROR(IF(LEN(E2133)&gt;0,VLOOKUP(TEXT($E2133,0),'Angaben Stationen'!$E$14:$J$213,6,0),"")),"STATION IST NICHT VORHANDEN",IF(LEN(E2133)&gt;0,VLOOKUP(TEXT($E2133,0),'Angaben Stationen'!$E$14:$J$213,6,0),""))</f>
        <v/>
      </c>
      <c r="E2133" s="287"/>
      <c r="F2133" s="234"/>
      <c r="G2133" s="234"/>
      <c r="H2133" s="263"/>
      <c r="I2133" s="169"/>
      <c r="K2133" s="445" t="str">
        <f t="shared" si="260"/>
        <v>Leer</v>
      </c>
      <c r="L2133" s="445" t="str">
        <f>VLOOKUP($D2133,{"29 - Psychiatrie (Erwachsene)","BGI";"297 - stationsäquivalente Behandlung in der Erwachsenenpsychiatrie (29)","BGI";"30 - Kinder- und Jugendpsychiatrie","BGII";"307 - stationsäquivalente Behandlung in der Kinder- und Jugendpsychiatrie (30)","BGII";"31 - Psychosomatik","BGI";"","Leer"},2,0)</f>
        <v>Leer</v>
      </c>
      <c r="M2133" s="445">
        <f t="shared" si="257"/>
        <v>0</v>
      </c>
      <c r="N2133" s="445">
        <f t="shared" si="258"/>
        <v>0</v>
      </c>
      <c r="O2133" s="445">
        <f t="shared" si="261"/>
        <v>0</v>
      </c>
      <c r="P2133" s="445">
        <f t="shared" si="262"/>
        <v>0</v>
      </c>
      <c r="Q2133" s="445">
        <f t="shared" si="263"/>
        <v>0</v>
      </c>
      <c r="R2133" s="415" t="str">
        <f t="shared" si="264"/>
        <v>Leer</v>
      </c>
      <c r="S2133" s="445">
        <f>IF('Angaben KH-Standort'!D$29='A4'!D2133,IF('Angaben KH-Standort'!E$29="Ja",1,0),0)</f>
        <v>0</v>
      </c>
      <c r="T2133" s="445">
        <f>IF('Angaben KH-Standort'!D$30='A4'!D2133,IF('Angaben KH-Standort'!E$30="Ja",1,0),0)</f>
        <v>0</v>
      </c>
      <c r="U2133" s="445">
        <f>IF('Angaben KH-Standort'!D$31='A4'!D2133,IF('Angaben KH-Standort'!E$31="Ja",1,0),0)</f>
        <v>0</v>
      </c>
    </row>
    <row r="2134" spans="2:21" ht="15" customHeight="1" x14ac:dyDescent="0.3">
      <c r="B2134" s="70" t="str">
        <f t="shared" si="259"/>
        <v>!!!</v>
      </c>
      <c r="C2134" s="265" t="str">
        <f>IF(ISERROR(IF(LEN(E2134)&gt;0,VLOOKUP(TEXT($E2134,0),'Angaben Stationen'!$E$14:$J$213,5,0),"")),"?",IF(LEN(E2134)&gt;0,VLOOKUP(TEXT($E2134,0),'Angaben Stationen'!$E$14:$J$213,5,0),""))</f>
        <v/>
      </c>
      <c r="D2134" s="232" t="str">
        <f>IF(ISERROR(IF(LEN(E2134)&gt;0,VLOOKUP(TEXT($E2134,0),'Angaben Stationen'!$E$14:$J$213,6,0),"")),"STATION IST NICHT VORHANDEN",IF(LEN(E2134)&gt;0,VLOOKUP(TEXT($E2134,0),'Angaben Stationen'!$E$14:$J$213,6,0),""))</f>
        <v/>
      </c>
      <c r="E2134" s="287"/>
      <c r="F2134" s="234"/>
      <c r="G2134" s="234"/>
      <c r="H2134" s="263"/>
      <c r="I2134" s="169"/>
      <c r="K2134" s="445" t="str">
        <f t="shared" si="260"/>
        <v>Leer</v>
      </c>
      <c r="L2134" s="445" t="str">
        <f>VLOOKUP($D2134,{"29 - Psychiatrie (Erwachsene)","BGI";"297 - stationsäquivalente Behandlung in der Erwachsenenpsychiatrie (29)","BGI";"30 - Kinder- und Jugendpsychiatrie","BGII";"307 - stationsäquivalente Behandlung in der Kinder- und Jugendpsychiatrie (30)","BGII";"31 - Psychosomatik","BGI";"","Leer"},2,0)</f>
        <v>Leer</v>
      </c>
      <c r="M2134" s="445">
        <f t="shared" si="257"/>
        <v>0</v>
      </c>
      <c r="N2134" s="445">
        <f t="shared" si="258"/>
        <v>0</v>
      </c>
      <c r="O2134" s="445">
        <f t="shared" si="261"/>
        <v>0</v>
      </c>
      <c r="P2134" s="445">
        <f t="shared" si="262"/>
        <v>0</v>
      </c>
      <c r="Q2134" s="445">
        <f t="shared" si="263"/>
        <v>0</v>
      </c>
      <c r="R2134" s="415" t="str">
        <f t="shared" si="264"/>
        <v>Leer</v>
      </c>
      <c r="S2134" s="445">
        <f>IF('Angaben KH-Standort'!D$29='A4'!D2134,IF('Angaben KH-Standort'!E$29="Ja",1,0),0)</f>
        <v>0</v>
      </c>
      <c r="T2134" s="445">
        <f>IF('Angaben KH-Standort'!D$30='A4'!D2134,IF('Angaben KH-Standort'!E$30="Ja",1,0),0)</f>
        <v>0</v>
      </c>
      <c r="U2134" s="445">
        <f>IF('Angaben KH-Standort'!D$31='A4'!D2134,IF('Angaben KH-Standort'!E$31="Ja",1,0),0)</f>
        <v>0</v>
      </c>
    </row>
    <row r="2135" spans="2:21" ht="15" customHeight="1" x14ac:dyDescent="0.3">
      <c r="B2135" s="70" t="str">
        <f t="shared" si="259"/>
        <v>!!!</v>
      </c>
      <c r="C2135" s="265" t="str">
        <f>IF(ISERROR(IF(LEN(E2135)&gt;0,VLOOKUP(TEXT($E2135,0),'Angaben Stationen'!$E$14:$J$213,5,0),"")),"?",IF(LEN(E2135)&gt;0,VLOOKUP(TEXT($E2135,0),'Angaben Stationen'!$E$14:$J$213,5,0),""))</f>
        <v/>
      </c>
      <c r="D2135" s="232" t="str">
        <f>IF(ISERROR(IF(LEN(E2135)&gt;0,VLOOKUP(TEXT($E2135,0),'Angaben Stationen'!$E$14:$J$213,6,0),"")),"STATION IST NICHT VORHANDEN",IF(LEN(E2135)&gt;0,VLOOKUP(TEXT($E2135,0),'Angaben Stationen'!$E$14:$J$213,6,0),""))</f>
        <v/>
      </c>
      <c r="E2135" s="287"/>
      <c r="F2135" s="234"/>
      <c r="G2135" s="234"/>
      <c r="H2135" s="263"/>
      <c r="I2135" s="169"/>
      <c r="K2135" s="445" t="str">
        <f t="shared" si="260"/>
        <v>Leer</v>
      </c>
      <c r="L2135" s="445" t="str">
        <f>VLOOKUP($D2135,{"29 - Psychiatrie (Erwachsene)","BGI";"297 - stationsäquivalente Behandlung in der Erwachsenenpsychiatrie (29)","BGI";"30 - Kinder- und Jugendpsychiatrie","BGII";"307 - stationsäquivalente Behandlung in der Kinder- und Jugendpsychiatrie (30)","BGII";"31 - Psychosomatik","BGI";"","Leer"},2,0)</f>
        <v>Leer</v>
      </c>
      <c r="M2135" s="445">
        <f t="shared" si="257"/>
        <v>0</v>
      </c>
      <c r="N2135" s="445">
        <f t="shared" si="258"/>
        <v>0</v>
      </c>
      <c r="O2135" s="445">
        <f t="shared" si="261"/>
        <v>0</v>
      </c>
      <c r="P2135" s="445">
        <f t="shared" si="262"/>
        <v>0</v>
      </c>
      <c r="Q2135" s="445">
        <f t="shared" si="263"/>
        <v>0</v>
      </c>
      <c r="R2135" s="415" t="str">
        <f t="shared" si="264"/>
        <v>Leer</v>
      </c>
      <c r="S2135" s="445">
        <f>IF('Angaben KH-Standort'!D$29='A4'!D2135,IF('Angaben KH-Standort'!E$29="Ja",1,0),0)</f>
        <v>0</v>
      </c>
      <c r="T2135" s="445">
        <f>IF('Angaben KH-Standort'!D$30='A4'!D2135,IF('Angaben KH-Standort'!E$30="Ja",1,0),0)</f>
        <v>0</v>
      </c>
      <c r="U2135" s="445">
        <f>IF('Angaben KH-Standort'!D$31='A4'!D2135,IF('Angaben KH-Standort'!E$31="Ja",1,0),0)</f>
        <v>0</v>
      </c>
    </row>
    <row r="2136" spans="2:21" ht="15" customHeight="1" x14ac:dyDescent="0.3">
      <c r="B2136" s="70" t="str">
        <f t="shared" si="259"/>
        <v>!!!</v>
      </c>
      <c r="C2136" s="265" t="str">
        <f>IF(ISERROR(IF(LEN(E2136)&gt;0,VLOOKUP(TEXT($E2136,0),'Angaben Stationen'!$E$14:$J$213,5,0),"")),"?",IF(LEN(E2136)&gt;0,VLOOKUP(TEXT($E2136,0),'Angaben Stationen'!$E$14:$J$213,5,0),""))</f>
        <v/>
      </c>
      <c r="D2136" s="232" t="str">
        <f>IF(ISERROR(IF(LEN(E2136)&gt;0,VLOOKUP(TEXT($E2136,0),'Angaben Stationen'!$E$14:$J$213,6,0),"")),"STATION IST NICHT VORHANDEN",IF(LEN(E2136)&gt;0,VLOOKUP(TEXT($E2136,0),'Angaben Stationen'!$E$14:$J$213,6,0),""))</f>
        <v/>
      </c>
      <c r="E2136" s="287"/>
      <c r="F2136" s="234"/>
      <c r="G2136" s="234"/>
      <c r="H2136" s="263"/>
      <c r="I2136" s="169"/>
      <c r="K2136" s="445" t="str">
        <f t="shared" si="260"/>
        <v>Leer</v>
      </c>
      <c r="L2136" s="445" t="str">
        <f>VLOOKUP($D2136,{"29 - Psychiatrie (Erwachsene)","BGI";"297 - stationsäquivalente Behandlung in der Erwachsenenpsychiatrie (29)","BGI";"30 - Kinder- und Jugendpsychiatrie","BGII";"307 - stationsäquivalente Behandlung in der Kinder- und Jugendpsychiatrie (30)","BGII";"31 - Psychosomatik","BGI";"","Leer"},2,0)</f>
        <v>Leer</v>
      </c>
      <c r="M2136" s="445">
        <f t="shared" si="257"/>
        <v>0</v>
      </c>
      <c r="N2136" s="445">
        <f t="shared" si="258"/>
        <v>0</v>
      </c>
      <c r="O2136" s="445">
        <f t="shared" si="261"/>
        <v>0</v>
      </c>
      <c r="P2136" s="445">
        <f t="shared" si="262"/>
        <v>0</v>
      </c>
      <c r="Q2136" s="445">
        <f t="shared" si="263"/>
        <v>0</v>
      </c>
      <c r="R2136" s="415" t="str">
        <f t="shared" si="264"/>
        <v>Leer</v>
      </c>
      <c r="S2136" s="445">
        <f>IF('Angaben KH-Standort'!D$29='A4'!D2136,IF('Angaben KH-Standort'!E$29="Ja",1,0),0)</f>
        <v>0</v>
      </c>
      <c r="T2136" s="445">
        <f>IF('Angaben KH-Standort'!D$30='A4'!D2136,IF('Angaben KH-Standort'!E$30="Ja",1,0),0)</f>
        <v>0</v>
      </c>
      <c r="U2136" s="445">
        <f>IF('Angaben KH-Standort'!D$31='A4'!D2136,IF('Angaben KH-Standort'!E$31="Ja",1,0),0)</f>
        <v>0</v>
      </c>
    </row>
    <row r="2137" spans="2:21" ht="15" customHeight="1" x14ac:dyDescent="0.3">
      <c r="B2137" s="70" t="str">
        <f t="shared" si="259"/>
        <v>!!!</v>
      </c>
      <c r="C2137" s="265" t="str">
        <f>IF(ISERROR(IF(LEN(E2137)&gt;0,VLOOKUP(TEXT($E2137,0),'Angaben Stationen'!$E$14:$J$213,5,0),"")),"?",IF(LEN(E2137)&gt;0,VLOOKUP(TEXT($E2137,0),'Angaben Stationen'!$E$14:$J$213,5,0),""))</f>
        <v/>
      </c>
      <c r="D2137" s="232" t="str">
        <f>IF(ISERROR(IF(LEN(E2137)&gt;0,VLOOKUP(TEXT($E2137,0),'Angaben Stationen'!$E$14:$J$213,6,0),"")),"STATION IST NICHT VORHANDEN",IF(LEN(E2137)&gt;0,VLOOKUP(TEXT($E2137,0),'Angaben Stationen'!$E$14:$J$213,6,0),""))</f>
        <v/>
      </c>
      <c r="E2137" s="287"/>
      <c r="F2137" s="234"/>
      <c r="G2137" s="234"/>
      <c r="H2137" s="263"/>
      <c r="I2137" s="169"/>
      <c r="K2137" s="445" t="str">
        <f t="shared" si="260"/>
        <v>Leer</v>
      </c>
      <c r="L2137" s="445" t="str">
        <f>VLOOKUP($D2137,{"29 - Psychiatrie (Erwachsene)","BGI";"297 - stationsäquivalente Behandlung in der Erwachsenenpsychiatrie (29)","BGI";"30 - Kinder- und Jugendpsychiatrie","BGII";"307 - stationsäquivalente Behandlung in der Kinder- und Jugendpsychiatrie (30)","BGII";"31 - Psychosomatik","BGI";"","Leer"},2,0)</f>
        <v>Leer</v>
      </c>
      <c r="M2137" s="445">
        <f t="shared" si="257"/>
        <v>0</v>
      </c>
      <c r="N2137" s="445">
        <f t="shared" si="258"/>
        <v>0</v>
      </c>
      <c r="O2137" s="445">
        <f t="shared" si="261"/>
        <v>0</v>
      </c>
      <c r="P2137" s="445">
        <f t="shared" si="262"/>
        <v>0</v>
      </c>
      <c r="Q2137" s="445">
        <f t="shared" si="263"/>
        <v>0</v>
      </c>
      <c r="R2137" s="415" t="str">
        <f t="shared" si="264"/>
        <v>Leer</v>
      </c>
      <c r="S2137" s="445">
        <f>IF('Angaben KH-Standort'!D$29='A4'!D2137,IF('Angaben KH-Standort'!E$29="Ja",1,0),0)</f>
        <v>0</v>
      </c>
      <c r="T2137" s="445">
        <f>IF('Angaben KH-Standort'!D$30='A4'!D2137,IF('Angaben KH-Standort'!E$30="Ja",1,0),0)</f>
        <v>0</v>
      </c>
      <c r="U2137" s="445">
        <f>IF('Angaben KH-Standort'!D$31='A4'!D2137,IF('Angaben KH-Standort'!E$31="Ja",1,0),0)</f>
        <v>0</v>
      </c>
    </row>
    <row r="2138" spans="2:21" ht="15" customHeight="1" x14ac:dyDescent="0.3">
      <c r="B2138" s="70" t="str">
        <f t="shared" si="259"/>
        <v>!!!</v>
      </c>
      <c r="C2138" s="265" t="str">
        <f>IF(ISERROR(IF(LEN(E2138)&gt;0,VLOOKUP(TEXT($E2138,0),'Angaben Stationen'!$E$14:$J$213,5,0),"")),"?",IF(LEN(E2138)&gt;0,VLOOKUP(TEXT($E2138,0),'Angaben Stationen'!$E$14:$J$213,5,0),""))</f>
        <v/>
      </c>
      <c r="D2138" s="232" t="str">
        <f>IF(ISERROR(IF(LEN(E2138)&gt;0,VLOOKUP(TEXT($E2138,0),'Angaben Stationen'!$E$14:$J$213,6,0),"")),"STATION IST NICHT VORHANDEN",IF(LEN(E2138)&gt;0,VLOOKUP(TEXT($E2138,0),'Angaben Stationen'!$E$14:$J$213,6,0),""))</f>
        <v/>
      </c>
      <c r="E2138" s="287"/>
      <c r="F2138" s="234"/>
      <c r="G2138" s="234"/>
      <c r="H2138" s="263"/>
      <c r="I2138" s="169"/>
      <c r="K2138" s="445" t="str">
        <f t="shared" si="260"/>
        <v>Leer</v>
      </c>
      <c r="L2138" s="445" t="str">
        <f>VLOOKUP($D2138,{"29 - Psychiatrie (Erwachsene)","BGI";"297 - stationsäquivalente Behandlung in der Erwachsenenpsychiatrie (29)","BGI";"30 - Kinder- und Jugendpsychiatrie","BGII";"307 - stationsäquivalente Behandlung in der Kinder- und Jugendpsychiatrie (30)","BGII";"31 - Psychosomatik","BGI";"","Leer"},2,0)</f>
        <v>Leer</v>
      </c>
      <c r="M2138" s="445">
        <f t="shared" si="257"/>
        <v>0</v>
      </c>
      <c r="N2138" s="445">
        <f t="shared" si="258"/>
        <v>0</v>
      </c>
      <c r="O2138" s="445">
        <f t="shared" si="261"/>
        <v>0</v>
      </c>
      <c r="P2138" s="445">
        <f t="shared" si="262"/>
        <v>0</v>
      </c>
      <c r="Q2138" s="445">
        <f t="shared" si="263"/>
        <v>0</v>
      </c>
      <c r="R2138" s="415" t="str">
        <f t="shared" si="264"/>
        <v>Leer</v>
      </c>
      <c r="S2138" s="445">
        <f>IF('Angaben KH-Standort'!D$29='A4'!D2138,IF('Angaben KH-Standort'!E$29="Ja",1,0),0)</f>
        <v>0</v>
      </c>
      <c r="T2138" s="445">
        <f>IF('Angaben KH-Standort'!D$30='A4'!D2138,IF('Angaben KH-Standort'!E$30="Ja",1,0),0)</f>
        <v>0</v>
      </c>
      <c r="U2138" s="445">
        <f>IF('Angaben KH-Standort'!D$31='A4'!D2138,IF('Angaben KH-Standort'!E$31="Ja",1,0),0)</f>
        <v>0</v>
      </c>
    </row>
    <row r="2139" spans="2:21" ht="15" customHeight="1" x14ac:dyDescent="0.3">
      <c r="B2139" s="70" t="str">
        <f t="shared" si="259"/>
        <v>!!!</v>
      </c>
      <c r="C2139" s="265" t="str">
        <f>IF(ISERROR(IF(LEN(E2139)&gt;0,VLOOKUP(TEXT($E2139,0),'Angaben Stationen'!$E$14:$J$213,5,0),"")),"?",IF(LEN(E2139)&gt;0,VLOOKUP(TEXT($E2139,0),'Angaben Stationen'!$E$14:$J$213,5,0),""))</f>
        <v/>
      </c>
      <c r="D2139" s="232" t="str">
        <f>IF(ISERROR(IF(LEN(E2139)&gt;0,VLOOKUP(TEXT($E2139,0),'Angaben Stationen'!$E$14:$J$213,6,0),"")),"STATION IST NICHT VORHANDEN",IF(LEN(E2139)&gt;0,VLOOKUP(TEXT($E2139,0),'Angaben Stationen'!$E$14:$J$213,6,0),""))</f>
        <v/>
      </c>
      <c r="E2139" s="287"/>
      <c r="F2139" s="234"/>
      <c r="G2139" s="234"/>
      <c r="H2139" s="263"/>
      <c r="I2139" s="169"/>
      <c r="K2139" s="445" t="str">
        <f t="shared" si="260"/>
        <v>Leer</v>
      </c>
      <c r="L2139" s="445" t="str">
        <f>VLOOKUP($D2139,{"29 - Psychiatrie (Erwachsene)","BGI";"297 - stationsäquivalente Behandlung in der Erwachsenenpsychiatrie (29)","BGI";"30 - Kinder- und Jugendpsychiatrie","BGII";"307 - stationsäquivalente Behandlung in der Kinder- und Jugendpsychiatrie (30)","BGII";"31 - Psychosomatik","BGI";"","Leer"},2,0)</f>
        <v>Leer</v>
      </c>
      <c r="M2139" s="445">
        <f t="shared" si="257"/>
        <v>0</v>
      </c>
      <c r="N2139" s="445">
        <f t="shared" si="258"/>
        <v>0</v>
      </c>
      <c r="O2139" s="445">
        <f t="shared" si="261"/>
        <v>0</v>
      </c>
      <c r="P2139" s="445">
        <f t="shared" si="262"/>
        <v>0</v>
      </c>
      <c r="Q2139" s="445">
        <f t="shared" si="263"/>
        <v>0</v>
      </c>
      <c r="R2139" s="415" t="str">
        <f t="shared" si="264"/>
        <v>Leer</v>
      </c>
      <c r="S2139" s="445">
        <f>IF('Angaben KH-Standort'!D$29='A4'!D2139,IF('Angaben KH-Standort'!E$29="Ja",1,0),0)</f>
        <v>0</v>
      </c>
      <c r="T2139" s="445">
        <f>IF('Angaben KH-Standort'!D$30='A4'!D2139,IF('Angaben KH-Standort'!E$30="Ja",1,0),0)</f>
        <v>0</v>
      </c>
      <c r="U2139" s="445">
        <f>IF('Angaben KH-Standort'!D$31='A4'!D2139,IF('Angaben KH-Standort'!E$31="Ja",1,0),0)</f>
        <v>0</v>
      </c>
    </row>
    <row r="2140" spans="2:21" ht="15" customHeight="1" x14ac:dyDescent="0.3">
      <c r="B2140" s="70" t="str">
        <f t="shared" si="259"/>
        <v>!!!</v>
      </c>
      <c r="C2140" s="265" t="str">
        <f>IF(ISERROR(IF(LEN(E2140)&gt;0,VLOOKUP(TEXT($E2140,0),'Angaben Stationen'!$E$14:$J$213,5,0),"")),"?",IF(LEN(E2140)&gt;0,VLOOKUP(TEXT($E2140,0),'Angaben Stationen'!$E$14:$J$213,5,0),""))</f>
        <v/>
      </c>
      <c r="D2140" s="232" t="str">
        <f>IF(ISERROR(IF(LEN(E2140)&gt;0,VLOOKUP(TEXT($E2140,0),'Angaben Stationen'!$E$14:$J$213,6,0),"")),"STATION IST NICHT VORHANDEN",IF(LEN(E2140)&gt;0,VLOOKUP(TEXT($E2140,0),'Angaben Stationen'!$E$14:$J$213,6,0),""))</f>
        <v/>
      </c>
      <c r="E2140" s="287"/>
      <c r="F2140" s="234"/>
      <c r="G2140" s="234"/>
      <c r="H2140" s="263"/>
      <c r="I2140" s="169"/>
      <c r="K2140" s="445" t="str">
        <f t="shared" si="260"/>
        <v>Leer</v>
      </c>
      <c r="L2140" s="445" t="str">
        <f>VLOOKUP($D2140,{"29 - Psychiatrie (Erwachsene)","BGI";"297 - stationsäquivalente Behandlung in der Erwachsenenpsychiatrie (29)","BGI";"30 - Kinder- und Jugendpsychiatrie","BGII";"307 - stationsäquivalente Behandlung in der Kinder- und Jugendpsychiatrie (30)","BGII";"31 - Psychosomatik","BGI";"","Leer"},2,0)</f>
        <v>Leer</v>
      </c>
      <c r="M2140" s="445">
        <f t="shared" si="257"/>
        <v>0</v>
      </c>
      <c r="N2140" s="445">
        <f t="shared" si="258"/>
        <v>0</v>
      </c>
      <c r="O2140" s="445">
        <f t="shared" si="261"/>
        <v>0</v>
      </c>
      <c r="P2140" s="445">
        <f t="shared" si="262"/>
        <v>0</v>
      </c>
      <c r="Q2140" s="445">
        <f t="shared" si="263"/>
        <v>0</v>
      </c>
      <c r="R2140" s="415" t="str">
        <f t="shared" si="264"/>
        <v>Leer</v>
      </c>
      <c r="S2140" s="445">
        <f>IF('Angaben KH-Standort'!D$29='A4'!D2140,IF('Angaben KH-Standort'!E$29="Ja",1,0),0)</f>
        <v>0</v>
      </c>
      <c r="T2140" s="445">
        <f>IF('Angaben KH-Standort'!D$30='A4'!D2140,IF('Angaben KH-Standort'!E$30="Ja",1,0),0)</f>
        <v>0</v>
      </c>
      <c r="U2140" s="445">
        <f>IF('Angaben KH-Standort'!D$31='A4'!D2140,IF('Angaben KH-Standort'!E$31="Ja",1,0),0)</f>
        <v>0</v>
      </c>
    </row>
    <row r="2141" spans="2:21" ht="15" customHeight="1" x14ac:dyDescent="0.3">
      <c r="B2141" s="70" t="str">
        <f t="shared" si="259"/>
        <v>!!!</v>
      </c>
      <c r="C2141" s="265" t="str">
        <f>IF(ISERROR(IF(LEN(E2141)&gt;0,VLOOKUP(TEXT($E2141,0),'Angaben Stationen'!$E$14:$J$213,5,0),"")),"?",IF(LEN(E2141)&gt;0,VLOOKUP(TEXT($E2141,0),'Angaben Stationen'!$E$14:$J$213,5,0),""))</f>
        <v/>
      </c>
      <c r="D2141" s="232" t="str">
        <f>IF(ISERROR(IF(LEN(E2141)&gt;0,VLOOKUP(TEXT($E2141,0),'Angaben Stationen'!$E$14:$J$213,6,0),"")),"STATION IST NICHT VORHANDEN",IF(LEN(E2141)&gt;0,VLOOKUP(TEXT($E2141,0),'Angaben Stationen'!$E$14:$J$213,6,0),""))</f>
        <v/>
      </c>
      <c r="E2141" s="287"/>
      <c r="F2141" s="234"/>
      <c r="G2141" s="234"/>
      <c r="H2141" s="263"/>
      <c r="I2141" s="169"/>
      <c r="K2141" s="445" t="str">
        <f t="shared" si="260"/>
        <v>Leer</v>
      </c>
      <c r="L2141" s="445" t="str">
        <f>VLOOKUP($D2141,{"29 - Psychiatrie (Erwachsene)","BGI";"297 - stationsäquivalente Behandlung in der Erwachsenenpsychiatrie (29)","BGI";"30 - Kinder- und Jugendpsychiatrie","BGII";"307 - stationsäquivalente Behandlung in der Kinder- und Jugendpsychiatrie (30)","BGII";"31 - Psychosomatik","BGI";"","Leer"},2,0)</f>
        <v>Leer</v>
      </c>
      <c r="M2141" s="445">
        <f t="shared" si="257"/>
        <v>0</v>
      </c>
      <c r="N2141" s="445">
        <f t="shared" si="258"/>
        <v>0</v>
      </c>
      <c r="O2141" s="445">
        <f t="shared" si="261"/>
        <v>0</v>
      </c>
      <c r="P2141" s="445">
        <f t="shared" si="262"/>
        <v>0</v>
      </c>
      <c r="Q2141" s="445">
        <f t="shared" si="263"/>
        <v>0</v>
      </c>
      <c r="R2141" s="415" t="str">
        <f t="shared" si="264"/>
        <v>Leer</v>
      </c>
      <c r="S2141" s="445">
        <f>IF('Angaben KH-Standort'!D$29='A4'!D2141,IF('Angaben KH-Standort'!E$29="Ja",1,0),0)</f>
        <v>0</v>
      </c>
      <c r="T2141" s="445">
        <f>IF('Angaben KH-Standort'!D$30='A4'!D2141,IF('Angaben KH-Standort'!E$30="Ja",1,0),0)</f>
        <v>0</v>
      </c>
      <c r="U2141" s="445">
        <f>IF('Angaben KH-Standort'!D$31='A4'!D2141,IF('Angaben KH-Standort'!E$31="Ja",1,0),0)</f>
        <v>0</v>
      </c>
    </row>
    <row r="2142" spans="2:21" ht="15" customHeight="1" x14ac:dyDescent="0.3">
      <c r="B2142" s="70" t="str">
        <f t="shared" si="259"/>
        <v>!!!</v>
      </c>
      <c r="C2142" s="265" t="str">
        <f>IF(ISERROR(IF(LEN(E2142)&gt;0,VLOOKUP(TEXT($E2142,0),'Angaben Stationen'!$E$14:$J$213,5,0),"")),"?",IF(LEN(E2142)&gt;0,VLOOKUP(TEXT($E2142,0),'Angaben Stationen'!$E$14:$J$213,5,0),""))</f>
        <v/>
      </c>
      <c r="D2142" s="232" t="str">
        <f>IF(ISERROR(IF(LEN(E2142)&gt;0,VLOOKUP(TEXT($E2142,0),'Angaben Stationen'!$E$14:$J$213,6,0),"")),"STATION IST NICHT VORHANDEN",IF(LEN(E2142)&gt;0,VLOOKUP(TEXT($E2142,0),'Angaben Stationen'!$E$14:$J$213,6,0),""))</f>
        <v/>
      </c>
      <c r="E2142" s="287"/>
      <c r="F2142" s="234"/>
      <c r="G2142" s="234"/>
      <c r="H2142" s="263"/>
      <c r="I2142" s="169"/>
      <c r="K2142" s="445" t="str">
        <f t="shared" si="260"/>
        <v>Leer</v>
      </c>
      <c r="L2142" s="445" t="str">
        <f>VLOOKUP($D2142,{"29 - Psychiatrie (Erwachsene)","BGI";"297 - stationsäquivalente Behandlung in der Erwachsenenpsychiatrie (29)","BGI";"30 - Kinder- und Jugendpsychiatrie","BGII";"307 - stationsäquivalente Behandlung in der Kinder- und Jugendpsychiatrie (30)","BGII";"31 - Psychosomatik","BGI";"","Leer"},2,0)</f>
        <v>Leer</v>
      </c>
      <c r="M2142" s="445">
        <f t="shared" si="257"/>
        <v>0</v>
      </c>
      <c r="N2142" s="445">
        <f t="shared" si="258"/>
        <v>0</v>
      </c>
      <c r="O2142" s="445">
        <f t="shared" si="261"/>
        <v>0</v>
      </c>
      <c r="P2142" s="445">
        <f t="shared" si="262"/>
        <v>0</v>
      </c>
      <c r="Q2142" s="445">
        <f t="shared" si="263"/>
        <v>0</v>
      </c>
      <c r="R2142" s="415" t="str">
        <f t="shared" si="264"/>
        <v>Leer</v>
      </c>
      <c r="S2142" s="445">
        <f>IF('Angaben KH-Standort'!D$29='A4'!D2142,IF('Angaben KH-Standort'!E$29="Ja",1,0),0)</f>
        <v>0</v>
      </c>
      <c r="T2142" s="445">
        <f>IF('Angaben KH-Standort'!D$30='A4'!D2142,IF('Angaben KH-Standort'!E$30="Ja",1,0),0)</f>
        <v>0</v>
      </c>
      <c r="U2142" s="445">
        <f>IF('Angaben KH-Standort'!D$31='A4'!D2142,IF('Angaben KH-Standort'!E$31="Ja",1,0),0)</f>
        <v>0</v>
      </c>
    </row>
    <row r="2143" spans="2:21" ht="15" customHeight="1" x14ac:dyDescent="0.3">
      <c r="B2143" s="70" t="str">
        <f t="shared" si="259"/>
        <v>!!!</v>
      </c>
      <c r="C2143" s="265" t="str">
        <f>IF(ISERROR(IF(LEN(E2143)&gt;0,VLOOKUP(TEXT($E2143,0),'Angaben Stationen'!$E$14:$J$213,5,0),"")),"?",IF(LEN(E2143)&gt;0,VLOOKUP(TEXT($E2143,0),'Angaben Stationen'!$E$14:$J$213,5,0),""))</f>
        <v/>
      </c>
      <c r="D2143" s="232" t="str">
        <f>IF(ISERROR(IF(LEN(E2143)&gt;0,VLOOKUP(TEXT($E2143,0),'Angaben Stationen'!$E$14:$J$213,6,0),"")),"STATION IST NICHT VORHANDEN",IF(LEN(E2143)&gt;0,VLOOKUP(TEXT($E2143,0),'Angaben Stationen'!$E$14:$J$213,6,0),""))</f>
        <v/>
      </c>
      <c r="E2143" s="287"/>
      <c r="F2143" s="234"/>
      <c r="G2143" s="234"/>
      <c r="H2143" s="263"/>
      <c r="I2143" s="169"/>
      <c r="K2143" s="445" t="str">
        <f t="shared" si="260"/>
        <v>Leer</v>
      </c>
      <c r="L2143" s="445" t="str">
        <f>VLOOKUP($D2143,{"29 - Psychiatrie (Erwachsene)","BGI";"297 - stationsäquivalente Behandlung in der Erwachsenenpsychiatrie (29)","BGI";"30 - Kinder- und Jugendpsychiatrie","BGII";"307 - stationsäquivalente Behandlung in der Kinder- und Jugendpsychiatrie (30)","BGII";"31 - Psychosomatik","BGI";"","Leer"},2,0)</f>
        <v>Leer</v>
      </c>
      <c r="M2143" s="445">
        <f t="shared" si="257"/>
        <v>0</v>
      </c>
      <c r="N2143" s="445">
        <f t="shared" si="258"/>
        <v>0</v>
      </c>
      <c r="O2143" s="445">
        <f t="shared" si="261"/>
        <v>0</v>
      </c>
      <c r="P2143" s="445">
        <f t="shared" si="262"/>
        <v>0</v>
      </c>
      <c r="Q2143" s="445">
        <f t="shared" si="263"/>
        <v>0</v>
      </c>
      <c r="R2143" s="415" t="str">
        <f t="shared" si="264"/>
        <v>Leer</v>
      </c>
      <c r="S2143" s="445">
        <f>IF('Angaben KH-Standort'!D$29='A4'!D2143,IF('Angaben KH-Standort'!E$29="Ja",1,0),0)</f>
        <v>0</v>
      </c>
      <c r="T2143" s="445">
        <f>IF('Angaben KH-Standort'!D$30='A4'!D2143,IF('Angaben KH-Standort'!E$30="Ja",1,0),0)</f>
        <v>0</v>
      </c>
      <c r="U2143" s="445">
        <f>IF('Angaben KH-Standort'!D$31='A4'!D2143,IF('Angaben KH-Standort'!E$31="Ja",1,0),0)</f>
        <v>0</v>
      </c>
    </row>
    <row r="2144" spans="2:21" ht="15" customHeight="1" x14ac:dyDescent="0.3">
      <c r="B2144" s="70" t="str">
        <f t="shared" si="259"/>
        <v>!!!</v>
      </c>
      <c r="C2144" s="265" t="str">
        <f>IF(ISERROR(IF(LEN(E2144)&gt;0,VLOOKUP(TEXT($E2144,0),'Angaben Stationen'!$E$14:$J$213,5,0),"")),"?",IF(LEN(E2144)&gt;0,VLOOKUP(TEXT($E2144,0),'Angaben Stationen'!$E$14:$J$213,5,0),""))</f>
        <v/>
      </c>
      <c r="D2144" s="232" t="str">
        <f>IF(ISERROR(IF(LEN(E2144)&gt;0,VLOOKUP(TEXT($E2144,0),'Angaben Stationen'!$E$14:$J$213,6,0),"")),"STATION IST NICHT VORHANDEN",IF(LEN(E2144)&gt;0,VLOOKUP(TEXT($E2144,0),'Angaben Stationen'!$E$14:$J$213,6,0),""))</f>
        <v/>
      </c>
      <c r="E2144" s="287"/>
      <c r="F2144" s="234"/>
      <c r="G2144" s="234"/>
      <c r="H2144" s="263"/>
      <c r="I2144" s="169"/>
      <c r="K2144" s="445" t="str">
        <f t="shared" si="260"/>
        <v>Leer</v>
      </c>
      <c r="L2144" s="445" t="str">
        <f>VLOOKUP($D2144,{"29 - Psychiatrie (Erwachsene)","BGI";"297 - stationsäquivalente Behandlung in der Erwachsenenpsychiatrie (29)","BGI";"30 - Kinder- und Jugendpsychiatrie","BGII";"307 - stationsäquivalente Behandlung in der Kinder- und Jugendpsychiatrie (30)","BGII";"31 - Psychosomatik","BGI";"","Leer"},2,0)</f>
        <v>Leer</v>
      </c>
      <c r="M2144" s="445">
        <f t="shared" si="257"/>
        <v>0</v>
      </c>
      <c r="N2144" s="445">
        <f t="shared" si="258"/>
        <v>0</v>
      </c>
      <c r="O2144" s="445">
        <f t="shared" si="261"/>
        <v>0</v>
      </c>
      <c r="P2144" s="445">
        <f t="shared" si="262"/>
        <v>0</v>
      </c>
      <c r="Q2144" s="445">
        <f t="shared" si="263"/>
        <v>0</v>
      </c>
      <c r="R2144" s="415" t="str">
        <f t="shared" si="264"/>
        <v>Leer</v>
      </c>
      <c r="S2144" s="445">
        <f>IF('Angaben KH-Standort'!D$29='A4'!D2144,IF('Angaben KH-Standort'!E$29="Ja",1,0),0)</f>
        <v>0</v>
      </c>
      <c r="T2144" s="445">
        <f>IF('Angaben KH-Standort'!D$30='A4'!D2144,IF('Angaben KH-Standort'!E$30="Ja",1,0),0)</f>
        <v>0</v>
      </c>
      <c r="U2144" s="445">
        <f>IF('Angaben KH-Standort'!D$31='A4'!D2144,IF('Angaben KH-Standort'!E$31="Ja",1,0),0)</f>
        <v>0</v>
      </c>
    </row>
    <row r="2145" spans="2:21" ht="15" customHeight="1" x14ac:dyDescent="0.3">
      <c r="B2145" s="70" t="str">
        <f t="shared" si="259"/>
        <v>!!!</v>
      </c>
      <c r="C2145" s="265" t="str">
        <f>IF(ISERROR(IF(LEN(E2145)&gt;0,VLOOKUP(TEXT($E2145,0),'Angaben Stationen'!$E$14:$J$213,5,0),"")),"?",IF(LEN(E2145)&gt;0,VLOOKUP(TEXT($E2145,0),'Angaben Stationen'!$E$14:$J$213,5,0),""))</f>
        <v/>
      </c>
      <c r="D2145" s="232" t="str">
        <f>IF(ISERROR(IF(LEN(E2145)&gt;0,VLOOKUP(TEXT($E2145,0),'Angaben Stationen'!$E$14:$J$213,6,0),"")),"STATION IST NICHT VORHANDEN",IF(LEN(E2145)&gt;0,VLOOKUP(TEXT($E2145,0),'Angaben Stationen'!$E$14:$J$213,6,0),""))</f>
        <v/>
      </c>
      <c r="E2145" s="287"/>
      <c r="F2145" s="234"/>
      <c r="G2145" s="234"/>
      <c r="H2145" s="263"/>
      <c r="I2145" s="169"/>
      <c r="K2145" s="445" t="str">
        <f t="shared" si="260"/>
        <v>Leer</v>
      </c>
      <c r="L2145" s="445" t="str">
        <f>VLOOKUP($D2145,{"29 - Psychiatrie (Erwachsene)","BGI";"297 - stationsäquivalente Behandlung in der Erwachsenenpsychiatrie (29)","BGI";"30 - Kinder- und Jugendpsychiatrie","BGII";"307 - stationsäquivalente Behandlung in der Kinder- und Jugendpsychiatrie (30)","BGII";"31 - Psychosomatik","BGI";"","Leer"},2,0)</f>
        <v>Leer</v>
      </c>
      <c r="M2145" s="445">
        <f t="shared" si="257"/>
        <v>0</v>
      </c>
      <c r="N2145" s="445">
        <f t="shared" si="258"/>
        <v>0</v>
      </c>
      <c r="O2145" s="445">
        <f t="shared" si="261"/>
        <v>0</v>
      </c>
      <c r="P2145" s="445">
        <f t="shared" si="262"/>
        <v>0</v>
      </c>
      <c r="Q2145" s="445">
        <f t="shared" si="263"/>
        <v>0</v>
      </c>
      <c r="R2145" s="415" t="str">
        <f t="shared" si="264"/>
        <v>Leer</v>
      </c>
      <c r="S2145" s="445">
        <f>IF('Angaben KH-Standort'!D$29='A4'!D2145,IF('Angaben KH-Standort'!E$29="Ja",1,0),0)</f>
        <v>0</v>
      </c>
      <c r="T2145" s="445">
        <f>IF('Angaben KH-Standort'!D$30='A4'!D2145,IF('Angaben KH-Standort'!E$30="Ja",1,0),0)</f>
        <v>0</v>
      </c>
      <c r="U2145" s="445">
        <f>IF('Angaben KH-Standort'!D$31='A4'!D2145,IF('Angaben KH-Standort'!E$31="Ja",1,0),0)</f>
        <v>0</v>
      </c>
    </row>
    <row r="2146" spans="2:21" ht="15" customHeight="1" x14ac:dyDescent="0.3">
      <c r="B2146" s="70" t="str">
        <f t="shared" si="259"/>
        <v>!!!</v>
      </c>
      <c r="C2146" s="265" t="str">
        <f>IF(ISERROR(IF(LEN(E2146)&gt;0,VLOOKUP(TEXT($E2146,0),'Angaben Stationen'!$E$14:$J$213,5,0),"")),"?",IF(LEN(E2146)&gt;0,VLOOKUP(TEXT($E2146,0),'Angaben Stationen'!$E$14:$J$213,5,0),""))</f>
        <v/>
      </c>
      <c r="D2146" s="232" t="str">
        <f>IF(ISERROR(IF(LEN(E2146)&gt;0,VLOOKUP(TEXT($E2146,0),'Angaben Stationen'!$E$14:$J$213,6,0),"")),"STATION IST NICHT VORHANDEN",IF(LEN(E2146)&gt;0,VLOOKUP(TEXT($E2146,0),'Angaben Stationen'!$E$14:$J$213,6,0),""))</f>
        <v/>
      </c>
      <c r="E2146" s="287"/>
      <c r="F2146" s="234"/>
      <c r="G2146" s="234"/>
      <c r="H2146" s="263"/>
      <c r="I2146" s="169"/>
      <c r="K2146" s="445" t="str">
        <f t="shared" si="260"/>
        <v>Leer</v>
      </c>
      <c r="L2146" s="445" t="str">
        <f>VLOOKUP($D2146,{"29 - Psychiatrie (Erwachsene)","BGI";"297 - stationsäquivalente Behandlung in der Erwachsenenpsychiatrie (29)","BGI";"30 - Kinder- und Jugendpsychiatrie","BGII";"307 - stationsäquivalente Behandlung in der Kinder- und Jugendpsychiatrie (30)","BGII";"31 - Psychosomatik","BGI";"","Leer"},2,0)</f>
        <v>Leer</v>
      </c>
      <c r="M2146" s="445">
        <f t="shared" ref="M2146:M2209" si="265">IF(LEN(B2146)&gt;0,0,1)</f>
        <v>0</v>
      </c>
      <c r="N2146" s="445">
        <f t="shared" ref="N2146:N2209" si="266">IF(E2146&lt;&gt;"",1,0)</f>
        <v>0</v>
      </c>
      <c r="O2146" s="445">
        <f t="shared" si="261"/>
        <v>0</v>
      </c>
      <c r="P2146" s="445">
        <f t="shared" si="262"/>
        <v>0</v>
      </c>
      <c r="Q2146" s="445">
        <f t="shared" si="263"/>
        <v>0</v>
      </c>
      <c r="R2146" s="415" t="str">
        <f t="shared" si="264"/>
        <v>Leer</v>
      </c>
      <c r="S2146" s="445">
        <f>IF('Angaben KH-Standort'!D$29='A4'!D2146,IF('Angaben KH-Standort'!E$29="Ja",1,0),0)</f>
        <v>0</v>
      </c>
      <c r="T2146" s="445">
        <f>IF('Angaben KH-Standort'!D$30='A4'!D2146,IF('Angaben KH-Standort'!E$30="Ja",1,0),0)</f>
        <v>0</v>
      </c>
      <c r="U2146" s="445">
        <f>IF('Angaben KH-Standort'!D$31='A4'!D2146,IF('Angaben KH-Standort'!E$31="Ja",1,0),0)</f>
        <v>0</v>
      </c>
    </row>
    <row r="2147" spans="2:21" ht="15" customHeight="1" x14ac:dyDescent="0.3">
      <c r="B2147" s="70" t="str">
        <f t="shared" ref="B2147:B2210" si="267">IF(SUM(N2147:Q2147)&lt;4,"!!!","")</f>
        <v>!!!</v>
      </c>
      <c r="C2147" s="265" t="str">
        <f>IF(ISERROR(IF(LEN(E2147)&gt;0,VLOOKUP(TEXT($E2147,0),'Angaben Stationen'!$E$14:$J$213,5,0),"")),"?",IF(LEN(E2147)&gt;0,VLOOKUP(TEXT($E2147,0),'Angaben Stationen'!$E$14:$J$213,5,0),""))</f>
        <v/>
      </c>
      <c r="D2147" s="232" t="str">
        <f>IF(ISERROR(IF(LEN(E2147)&gt;0,VLOOKUP(TEXT($E2147,0),'Angaben Stationen'!$E$14:$J$213,6,0),"")),"STATION IST NICHT VORHANDEN",IF(LEN(E2147)&gt;0,VLOOKUP(TEXT($E2147,0),'Angaben Stationen'!$E$14:$J$213,6,0),""))</f>
        <v/>
      </c>
      <c r="E2147" s="287"/>
      <c r="F2147" s="234"/>
      <c r="G2147" s="234"/>
      <c r="H2147" s="263"/>
      <c r="I2147" s="169"/>
      <c r="K2147" s="445" t="str">
        <f t="shared" ref="K2147:K2210" si="268">IF($E2147&lt;&gt;"","Monat","Leer")</f>
        <v>Leer</v>
      </c>
      <c r="L2147" s="445" t="str">
        <f>VLOOKUP($D2147,{"29 - Psychiatrie (Erwachsene)","BGI";"297 - stationsäquivalente Behandlung in der Erwachsenenpsychiatrie (29)","BGI";"30 - Kinder- und Jugendpsychiatrie","BGII";"307 - stationsäquivalente Behandlung in der Kinder- und Jugendpsychiatrie (30)","BGII";"31 - Psychosomatik","BGI";"","Leer"},2,0)</f>
        <v>Leer</v>
      </c>
      <c r="M2147" s="445">
        <f t="shared" si="265"/>
        <v>0</v>
      </c>
      <c r="N2147" s="445">
        <f t="shared" si="266"/>
        <v>0</v>
      </c>
      <c r="O2147" s="445">
        <f t="shared" ref="O2147:O2210" si="269">IF(VALUE($F2147)&gt;0,1,0)</f>
        <v>0</v>
      </c>
      <c r="P2147" s="445">
        <f t="shared" ref="P2147:P2210" si="270">IF(LEN($G2147)&gt;0,1,0)</f>
        <v>0</v>
      </c>
      <c r="Q2147" s="445">
        <f t="shared" ref="Q2147:Q2210" si="271">IF(LEN($H2147)&gt;0,1,0)</f>
        <v>0</v>
      </c>
      <c r="R2147" s="415" t="str">
        <f t="shared" ref="R2147:R2210" si="272">IF(D2147&lt;&gt;"",IF(SUM(S2147:U2147)&gt;0,"Ja","Nein"),"Leer")</f>
        <v>Leer</v>
      </c>
      <c r="S2147" s="445">
        <f>IF('Angaben KH-Standort'!D$29='A4'!D2147,IF('Angaben KH-Standort'!E$29="Ja",1,0),0)</f>
        <v>0</v>
      </c>
      <c r="T2147" s="445">
        <f>IF('Angaben KH-Standort'!D$30='A4'!D2147,IF('Angaben KH-Standort'!E$30="Ja",1,0),0)</f>
        <v>0</v>
      </c>
      <c r="U2147" s="445">
        <f>IF('Angaben KH-Standort'!D$31='A4'!D2147,IF('Angaben KH-Standort'!E$31="Ja",1,0),0)</f>
        <v>0</v>
      </c>
    </row>
    <row r="2148" spans="2:21" ht="15" customHeight="1" x14ac:dyDescent="0.3">
      <c r="B2148" s="70" t="str">
        <f t="shared" si="267"/>
        <v>!!!</v>
      </c>
      <c r="C2148" s="265" t="str">
        <f>IF(ISERROR(IF(LEN(E2148)&gt;0,VLOOKUP(TEXT($E2148,0),'Angaben Stationen'!$E$14:$J$213,5,0),"")),"?",IF(LEN(E2148)&gt;0,VLOOKUP(TEXT($E2148,0),'Angaben Stationen'!$E$14:$J$213,5,0),""))</f>
        <v/>
      </c>
      <c r="D2148" s="232" t="str">
        <f>IF(ISERROR(IF(LEN(E2148)&gt;0,VLOOKUP(TEXT($E2148,0),'Angaben Stationen'!$E$14:$J$213,6,0),"")),"STATION IST NICHT VORHANDEN",IF(LEN(E2148)&gt;0,VLOOKUP(TEXT($E2148,0),'Angaben Stationen'!$E$14:$J$213,6,0),""))</f>
        <v/>
      </c>
      <c r="E2148" s="287"/>
      <c r="F2148" s="234"/>
      <c r="G2148" s="234"/>
      <c r="H2148" s="263"/>
      <c r="I2148" s="169"/>
      <c r="K2148" s="445" t="str">
        <f t="shared" si="268"/>
        <v>Leer</v>
      </c>
      <c r="L2148" s="445" t="str">
        <f>VLOOKUP($D2148,{"29 - Psychiatrie (Erwachsene)","BGI";"297 - stationsäquivalente Behandlung in der Erwachsenenpsychiatrie (29)","BGI";"30 - Kinder- und Jugendpsychiatrie","BGII";"307 - stationsäquivalente Behandlung in der Kinder- und Jugendpsychiatrie (30)","BGII";"31 - Psychosomatik","BGI";"","Leer"},2,0)</f>
        <v>Leer</v>
      </c>
      <c r="M2148" s="445">
        <f t="shared" si="265"/>
        <v>0</v>
      </c>
      <c r="N2148" s="445">
        <f t="shared" si="266"/>
        <v>0</v>
      </c>
      <c r="O2148" s="445">
        <f t="shared" si="269"/>
        <v>0</v>
      </c>
      <c r="P2148" s="445">
        <f t="shared" si="270"/>
        <v>0</v>
      </c>
      <c r="Q2148" s="445">
        <f t="shared" si="271"/>
        <v>0</v>
      </c>
      <c r="R2148" s="415" t="str">
        <f t="shared" si="272"/>
        <v>Leer</v>
      </c>
      <c r="S2148" s="445">
        <f>IF('Angaben KH-Standort'!D$29='A4'!D2148,IF('Angaben KH-Standort'!E$29="Ja",1,0),0)</f>
        <v>0</v>
      </c>
      <c r="T2148" s="445">
        <f>IF('Angaben KH-Standort'!D$30='A4'!D2148,IF('Angaben KH-Standort'!E$30="Ja",1,0),0)</f>
        <v>0</v>
      </c>
      <c r="U2148" s="445">
        <f>IF('Angaben KH-Standort'!D$31='A4'!D2148,IF('Angaben KH-Standort'!E$31="Ja",1,0),0)</f>
        <v>0</v>
      </c>
    </row>
    <row r="2149" spans="2:21" ht="15" customHeight="1" x14ac:dyDescent="0.3">
      <c r="B2149" s="70" t="str">
        <f t="shared" si="267"/>
        <v>!!!</v>
      </c>
      <c r="C2149" s="265" t="str">
        <f>IF(ISERROR(IF(LEN(E2149)&gt;0,VLOOKUP(TEXT($E2149,0),'Angaben Stationen'!$E$14:$J$213,5,0),"")),"?",IF(LEN(E2149)&gt;0,VLOOKUP(TEXT($E2149,0),'Angaben Stationen'!$E$14:$J$213,5,0),""))</f>
        <v/>
      </c>
      <c r="D2149" s="232" t="str">
        <f>IF(ISERROR(IF(LEN(E2149)&gt;0,VLOOKUP(TEXT($E2149,0),'Angaben Stationen'!$E$14:$J$213,6,0),"")),"STATION IST NICHT VORHANDEN",IF(LEN(E2149)&gt;0,VLOOKUP(TEXT($E2149,0),'Angaben Stationen'!$E$14:$J$213,6,0),""))</f>
        <v/>
      </c>
      <c r="E2149" s="287"/>
      <c r="F2149" s="234"/>
      <c r="G2149" s="234"/>
      <c r="H2149" s="263"/>
      <c r="I2149" s="169"/>
      <c r="K2149" s="445" t="str">
        <f t="shared" si="268"/>
        <v>Leer</v>
      </c>
      <c r="L2149" s="445" t="str">
        <f>VLOOKUP($D2149,{"29 - Psychiatrie (Erwachsene)","BGI";"297 - stationsäquivalente Behandlung in der Erwachsenenpsychiatrie (29)","BGI";"30 - Kinder- und Jugendpsychiatrie","BGII";"307 - stationsäquivalente Behandlung in der Kinder- und Jugendpsychiatrie (30)","BGII";"31 - Psychosomatik","BGI";"","Leer"},2,0)</f>
        <v>Leer</v>
      </c>
      <c r="M2149" s="445">
        <f t="shared" si="265"/>
        <v>0</v>
      </c>
      <c r="N2149" s="445">
        <f t="shared" si="266"/>
        <v>0</v>
      </c>
      <c r="O2149" s="445">
        <f t="shared" si="269"/>
        <v>0</v>
      </c>
      <c r="P2149" s="445">
        <f t="shared" si="270"/>
        <v>0</v>
      </c>
      <c r="Q2149" s="445">
        <f t="shared" si="271"/>
        <v>0</v>
      </c>
      <c r="R2149" s="415" t="str">
        <f t="shared" si="272"/>
        <v>Leer</v>
      </c>
      <c r="S2149" s="445">
        <f>IF('Angaben KH-Standort'!D$29='A4'!D2149,IF('Angaben KH-Standort'!E$29="Ja",1,0),0)</f>
        <v>0</v>
      </c>
      <c r="T2149" s="445">
        <f>IF('Angaben KH-Standort'!D$30='A4'!D2149,IF('Angaben KH-Standort'!E$30="Ja",1,0),0)</f>
        <v>0</v>
      </c>
      <c r="U2149" s="445">
        <f>IF('Angaben KH-Standort'!D$31='A4'!D2149,IF('Angaben KH-Standort'!E$31="Ja",1,0),0)</f>
        <v>0</v>
      </c>
    </row>
    <row r="2150" spans="2:21" ht="15" customHeight="1" x14ac:dyDescent="0.3">
      <c r="B2150" s="70" t="str">
        <f t="shared" si="267"/>
        <v>!!!</v>
      </c>
      <c r="C2150" s="265" t="str">
        <f>IF(ISERROR(IF(LEN(E2150)&gt;0,VLOOKUP(TEXT($E2150,0),'Angaben Stationen'!$E$14:$J$213,5,0),"")),"?",IF(LEN(E2150)&gt;0,VLOOKUP(TEXT($E2150,0),'Angaben Stationen'!$E$14:$J$213,5,0),""))</f>
        <v/>
      </c>
      <c r="D2150" s="232" t="str">
        <f>IF(ISERROR(IF(LEN(E2150)&gt;0,VLOOKUP(TEXT($E2150,0),'Angaben Stationen'!$E$14:$J$213,6,0),"")),"STATION IST NICHT VORHANDEN",IF(LEN(E2150)&gt;0,VLOOKUP(TEXT($E2150,0),'Angaben Stationen'!$E$14:$J$213,6,0),""))</f>
        <v/>
      </c>
      <c r="E2150" s="287"/>
      <c r="F2150" s="234"/>
      <c r="G2150" s="234"/>
      <c r="H2150" s="263"/>
      <c r="I2150" s="169"/>
      <c r="K2150" s="445" t="str">
        <f t="shared" si="268"/>
        <v>Leer</v>
      </c>
      <c r="L2150" s="445" t="str">
        <f>VLOOKUP($D2150,{"29 - Psychiatrie (Erwachsene)","BGI";"297 - stationsäquivalente Behandlung in der Erwachsenenpsychiatrie (29)","BGI";"30 - Kinder- und Jugendpsychiatrie","BGII";"307 - stationsäquivalente Behandlung in der Kinder- und Jugendpsychiatrie (30)","BGII";"31 - Psychosomatik","BGI";"","Leer"},2,0)</f>
        <v>Leer</v>
      </c>
      <c r="M2150" s="445">
        <f t="shared" si="265"/>
        <v>0</v>
      </c>
      <c r="N2150" s="445">
        <f t="shared" si="266"/>
        <v>0</v>
      </c>
      <c r="O2150" s="445">
        <f t="shared" si="269"/>
        <v>0</v>
      </c>
      <c r="P2150" s="445">
        <f t="shared" si="270"/>
        <v>0</v>
      </c>
      <c r="Q2150" s="445">
        <f t="shared" si="271"/>
        <v>0</v>
      </c>
      <c r="R2150" s="415" t="str">
        <f t="shared" si="272"/>
        <v>Leer</v>
      </c>
      <c r="S2150" s="445">
        <f>IF('Angaben KH-Standort'!D$29='A4'!D2150,IF('Angaben KH-Standort'!E$29="Ja",1,0),0)</f>
        <v>0</v>
      </c>
      <c r="T2150" s="445">
        <f>IF('Angaben KH-Standort'!D$30='A4'!D2150,IF('Angaben KH-Standort'!E$30="Ja",1,0),0)</f>
        <v>0</v>
      </c>
      <c r="U2150" s="445">
        <f>IF('Angaben KH-Standort'!D$31='A4'!D2150,IF('Angaben KH-Standort'!E$31="Ja",1,0),0)</f>
        <v>0</v>
      </c>
    </row>
    <row r="2151" spans="2:21" ht="15" customHeight="1" x14ac:dyDescent="0.3">
      <c r="B2151" s="70" t="str">
        <f t="shared" si="267"/>
        <v>!!!</v>
      </c>
      <c r="C2151" s="265" t="str">
        <f>IF(ISERROR(IF(LEN(E2151)&gt;0,VLOOKUP(TEXT($E2151,0),'Angaben Stationen'!$E$14:$J$213,5,0),"")),"?",IF(LEN(E2151)&gt;0,VLOOKUP(TEXT($E2151,0),'Angaben Stationen'!$E$14:$J$213,5,0),""))</f>
        <v/>
      </c>
      <c r="D2151" s="232" t="str">
        <f>IF(ISERROR(IF(LEN(E2151)&gt;0,VLOOKUP(TEXT($E2151,0),'Angaben Stationen'!$E$14:$J$213,6,0),"")),"STATION IST NICHT VORHANDEN",IF(LEN(E2151)&gt;0,VLOOKUP(TEXT($E2151,0),'Angaben Stationen'!$E$14:$J$213,6,0),""))</f>
        <v/>
      </c>
      <c r="E2151" s="287"/>
      <c r="F2151" s="234"/>
      <c r="G2151" s="234"/>
      <c r="H2151" s="263"/>
      <c r="I2151" s="169"/>
      <c r="K2151" s="445" t="str">
        <f t="shared" si="268"/>
        <v>Leer</v>
      </c>
      <c r="L2151" s="445" t="str">
        <f>VLOOKUP($D2151,{"29 - Psychiatrie (Erwachsene)","BGI";"297 - stationsäquivalente Behandlung in der Erwachsenenpsychiatrie (29)","BGI";"30 - Kinder- und Jugendpsychiatrie","BGII";"307 - stationsäquivalente Behandlung in der Kinder- und Jugendpsychiatrie (30)","BGII";"31 - Psychosomatik","BGI";"","Leer"},2,0)</f>
        <v>Leer</v>
      </c>
      <c r="M2151" s="445">
        <f t="shared" si="265"/>
        <v>0</v>
      </c>
      <c r="N2151" s="445">
        <f t="shared" si="266"/>
        <v>0</v>
      </c>
      <c r="O2151" s="445">
        <f t="shared" si="269"/>
        <v>0</v>
      </c>
      <c r="P2151" s="445">
        <f t="shared" si="270"/>
        <v>0</v>
      </c>
      <c r="Q2151" s="445">
        <f t="shared" si="271"/>
        <v>0</v>
      </c>
      <c r="R2151" s="415" t="str">
        <f t="shared" si="272"/>
        <v>Leer</v>
      </c>
      <c r="S2151" s="445">
        <f>IF('Angaben KH-Standort'!D$29='A4'!D2151,IF('Angaben KH-Standort'!E$29="Ja",1,0),0)</f>
        <v>0</v>
      </c>
      <c r="T2151" s="445">
        <f>IF('Angaben KH-Standort'!D$30='A4'!D2151,IF('Angaben KH-Standort'!E$30="Ja",1,0),0)</f>
        <v>0</v>
      </c>
      <c r="U2151" s="445">
        <f>IF('Angaben KH-Standort'!D$31='A4'!D2151,IF('Angaben KH-Standort'!E$31="Ja",1,0),0)</f>
        <v>0</v>
      </c>
    </row>
    <row r="2152" spans="2:21" ht="15" customHeight="1" x14ac:dyDescent="0.3">
      <c r="B2152" s="70" t="str">
        <f t="shared" si="267"/>
        <v>!!!</v>
      </c>
      <c r="C2152" s="265" t="str">
        <f>IF(ISERROR(IF(LEN(E2152)&gt;0,VLOOKUP(TEXT($E2152,0),'Angaben Stationen'!$E$14:$J$213,5,0),"")),"?",IF(LEN(E2152)&gt;0,VLOOKUP(TEXT($E2152,0),'Angaben Stationen'!$E$14:$J$213,5,0),""))</f>
        <v/>
      </c>
      <c r="D2152" s="232" t="str">
        <f>IF(ISERROR(IF(LEN(E2152)&gt;0,VLOOKUP(TEXT($E2152,0),'Angaben Stationen'!$E$14:$J$213,6,0),"")),"STATION IST NICHT VORHANDEN",IF(LEN(E2152)&gt;0,VLOOKUP(TEXT($E2152,0),'Angaben Stationen'!$E$14:$J$213,6,0),""))</f>
        <v/>
      </c>
      <c r="E2152" s="287"/>
      <c r="F2152" s="234"/>
      <c r="G2152" s="234"/>
      <c r="H2152" s="263"/>
      <c r="I2152" s="169"/>
      <c r="K2152" s="445" t="str">
        <f t="shared" si="268"/>
        <v>Leer</v>
      </c>
      <c r="L2152" s="445" t="str">
        <f>VLOOKUP($D2152,{"29 - Psychiatrie (Erwachsene)","BGI";"297 - stationsäquivalente Behandlung in der Erwachsenenpsychiatrie (29)","BGI";"30 - Kinder- und Jugendpsychiatrie","BGII";"307 - stationsäquivalente Behandlung in der Kinder- und Jugendpsychiatrie (30)","BGII";"31 - Psychosomatik","BGI";"","Leer"},2,0)</f>
        <v>Leer</v>
      </c>
      <c r="M2152" s="445">
        <f t="shared" si="265"/>
        <v>0</v>
      </c>
      <c r="N2152" s="445">
        <f t="shared" si="266"/>
        <v>0</v>
      </c>
      <c r="O2152" s="445">
        <f t="shared" si="269"/>
        <v>0</v>
      </c>
      <c r="P2152" s="445">
        <f t="shared" si="270"/>
        <v>0</v>
      </c>
      <c r="Q2152" s="445">
        <f t="shared" si="271"/>
        <v>0</v>
      </c>
      <c r="R2152" s="415" t="str">
        <f t="shared" si="272"/>
        <v>Leer</v>
      </c>
      <c r="S2152" s="445">
        <f>IF('Angaben KH-Standort'!D$29='A4'!D2152,IF('Angaben KH-Standort'!E$29="Ja",1,0),0)</f>
        <v>0</v>
      </c>
      <c r="T2152" s="445">
        <f>IF('Angaben KH-Standort'!D$30='A4'!D2152,IF('Angaben KH-Standort'!E$30="Ja",1,0),0)</f>
        <v>0</v>
      </c>
      <c r="U2152" s="445">
        <f>IF('Angaben KH-Standort'!D$31='A4'!D2152,IF('Angaben KH-Standort'!E$31="Ja",1,0),0)</f>
        <v>0</v>
      </c>
    </row>
    <row r="2153" spans="2:21" ht="15" customHeight="1" x14ac:dyDescent="0.3">
      <c r="B2153" s="70" t="str">
        <f t="shared" si="267"/>
        <v>!!!</v>
      </c>
      <c r="C2153" s="265" t="str">
        <f>IF(ISERROR(IF(LEN(E2153)&gt;0,VLOOKUP(TEXT($E2153,0),'Angaben Stationen'!$E$14:$J$213,5,0),"")),"?",IF(LEN(E2153)&gt;0,VLOOKUP(TEXT($E2153,0),'Angaben Stationen'!$E$14:$J$213,5,0),""))</f>
        <v/>
      </c>
      <c r="D2153" s="232" t="str">
        <f>IF(ISERROR(IF(LEN(E2153)&gt;0,VLOOKUP(TEXT($E2153,0),'Angaben Stationen'!$E$14:$J$213,6,0),"")),"STATION IST NICHT VORHANDEN",IF(LEN(E2153)&gt;0,VLOOKUP(TEXT($E2153,0),'Angaben Stationen'!$E$14:$J$213,6,0),""))</f>
        <v/>
      </c>
      <c r="E2153" s="287"/>
      <c r="F2153" s="234"/>
      <c r="G2153" s="234"/>
      <c r="H2153" s="263"/>
      <c r="I2153" s="169"/>
      <c r="K2153" s="445" t="str">
        <f t="shared" si="268"/>
        <v>Leer</v>
      </c>
      <c r="L2153" s="445" t="str">
        <f>VLOOKUP($D2153,{"29 - Psychiatrie (Erwachsene)","BGI";"297 - stationsäquivalente Behandlung in der Erwachsenenpsychiatrie (29)","BGI";"30 - Kinder- und Jugendpsychiatrie","BGII";"307 - stationsäquivalente Behandlung in der Kinder- und Jugendpsychiatrie (30)","BGII";"31 - Psychosomatik","BGI";"","Leer"},2,0)</f>
        <v>Leer</v>
      </c>
      <c r="M2153" s="445">
        <f t="shared" si="265"/>
        <v>0</v>
      </c>
      <c r="N2153" s="445">
        <f t="shared" si="266"/>
        <v>0</v>
      </c>
      <c r="O2153" s="445">
        <f t="shared" si="269"/>
        <v>0</v>
      </c>
      <c r="P2153" s="445">
        <f t="shared" si="270"/>
        <v>0</v>
      </c>
      <c r="Q2153" s="445">
        <f t="shared" si="271"/>
        <v>0</v>
      </c>
      <c r="R2153" s="415" t="str">
        <f t="shared" si="272"/>
        <v>Leer</v>
      </c>
      <c r="S2153" s="445">
        <f>IF('Angaben KH-Standort'!D$29='A4'!D2153,IF('Angaben KH-Standort'!E$29="Ja",1,0),0)</f>
        <v>0</v>
      </c>
      <c r="T2153" s="445">
        <f>IF('Angaben KH-Standort'!D$30='A4'!D2153,IF('Angaben KH-Standort'!E$30="Ja",1,0),0)</f>
        <v>0</v>
      </c>
      <c r="U2153" s="445">
        <f>IF('Angaben KH-Standort'!D$31='A4'!D2153,IF('Angaben KH-Standort'!E$31="Ja",1,0),0)</f>
        <v>0</v>
      </c>
    </row>
    <row r="2154" spans="2:21" ht="15" customHeight="1" x14ac:dyDescent="0.3">
      <c r="B2154" s="70" t="str">
        <f t="shared" si="267"/>
        <v>!!!</v>
      </c>
      <c r="C2154" s="265" t="str">
        <f>IF(ISERROR(IF(LEN(E2154)&gt;0,VLOOKUP(TEXT($E2154,0),'Angaben Stationen'!$E$14:$J$213,5,0),"")),"?",IF(LEN(E2154)&gt;0,VLOOKUP(TEXT($E2154,0),'Angaben Stationen'!$E$14:$J$213,5,0),""))</f>
        <v/>
      </c>
      <c r="D2154" s="232" t="str">
        <f>IF(ISERROR(IF(LEN(E2154)&gt;0,VLOOKUP(TEXT($E2154,0),'Angaben Stationen'!$E$14:$J$213,6,0),"")),"STATION IST NICHT VORHANDEN",IF(LEN(E2154)&gt;0,VLOOKUP(TEXT($E2154,0),'Angaben Stationen'!$E$14:$J$213,6,0),""))</f>
        <v/>
      </c>
      <c r="E2154" s="287"/>
      <c r="F2154" s="234"/>
      <c r="G2154" s="234"/>
      <c r="H2154" s="263"/>
      <c r="I2154" s="169"/>
      <c r="K2154" s="445" t="str">
        <f t="shared" si="268"/>
        <v>Leer</v>
      </c>
      <c r="L2154" s="445" t="str">
        <f>VLOOKUP($D2154,{"29 - Psychiatrie (Erwachsene)","BGI";"297 - stationsäquivalente Behandlung in der Erwachsenenpsychiatrie (29)","BGI";"30 - Kinder- und Jugendpsychiatrie","BGII";"307 - stationsäquivalente Behandlung in der Kinder- und Jugendpsychiatrie (30)","BGII";"31 - Psychosomatik","BGI";"","Leer"},2,0)</f>
        <v>Leer</v>
      </c>
      <c r="M2154" s="445">
        <f t="shared" si="265"/>
        <v>0</v>
      </c>
      <c r="N2154" s="445">
        <f t="shared" si="266"/>
        <v>0</v>
      </c>
      <c r="O2154" s="445">
        <f t="shared" si="269"/>
        <v>0</v>
      </c>
      <c r="P2154" s="445">
        <f t="shared" si="270"/>
        <v>0</v>
      </c>
      <c r="Q2154" s="445">
        <f t="shared" si="271"/>
        <v>0</v>
      </c>
      <c r="R2154" s="415" t="str">
        <f t="shared" si="272"/>
        <v>Leer</v>
      </c>
      <c r="S2154" s="445">
        <f>IF('Angaben KH-Standort'!D$29='A4'!D2154,IF('Angaben KH-Standort'!E$29="Ja",1,0),0)</f>
        <v>0</v>
      </c>
      <c r="T2154" s="445">
        <f>IF('Angaben KH-Standort'!D$30='A4'!D2154,IF('Angaben KH-Standort'!E$30="Ja",1,0),0)</f>
        <v>0</v>
      </c>
      <c r="U2154" s="445">
        <f>IF('Angaben KH-Standort'!D$31='A4'!D2154,IF('Angaben KH-Standort'!E$31="Ja",1,0),0)</f>
        <v>0</v>
      </c>
    </row>
    <row r="2155" spans="2:21" ht="15" customHeight="1" x14ac:dyDescent="0.3">
      <c r="B2155" s="70" t="str">
        <f t="shared" si="267"/>
        <v>!!!</v>
      </c>
      <c r="C2155" s="265" t="str">
        <f>IF(ISERROR(IF(LEN(E2155)&gt;0,VLOOKUP(TEXT($E2155,0),'Angaben Stationen'!$E$14:$J$213,5,0),"")),"?",IF(LEN(E2155)&gt;0,VLOOKUP(TEXT($E2155,0),'Angaben Stationen'!$E$14:$J$213,5,0),""))</f>
        <v/>
      </c>
      <c r="D2155" s="232" t="str">
        <f>IF(ISERROR(IF(LEN(E2155)&gt;0,VLOOKUP(TEXT($E2155,0),'Angaben Stationen'!$E$14:$J$213,6,0),"")),"STATION IST NICHT VORHANDEN",IF(LEN(E2155)&gt;0,VLOOKUP(TEXT($E2155,0),'Angaben Stationen'!$E$14:$J$213,6,0),""))</f>
        <v/>
      </c>
      <c r="E2155" s="287"/>
      <c r="F2155" s="234"/>
      <c r="G2155" s="234"/>
      <c r="H2155" s="263"/>
      <c r="I2155" s="169"/>
      <c r="K2155" s="445" t="str">
        <f t="shared" si="268"/>
        <v>Leer</v>
      </c>
      <c r="L2155" s="445" t="str">
        <f>VLOOKUP($D2155,{"29 - Psychiatrie (Erwachsene)","BGI";"297 - stationsäquivalente Behandlung in der Erwachsenenpsychiatrie (29)","BGI";"30 - Kinder- und Jugendpsychiatrie","BGII";"307 - stationsäquivalente Behandlung in der Kinder- und Jugendpsychiatrie (30)","BGII";"31 - Psychosomatik","BGI";"","Leer"},2,0)</f>
        <v>Leer</v>
      </c>
      <c r="M2155" s="445">
        <f t="shared" si="265"/>
        <v>0</v>
      </c>
      <c r="N2155" s="445">
        <f t="shared" si="266"/>
        <v>0</v>
      </c>
      <c r="O2155" s="445">
        <f t="shared" si="269"/>
        <v>0</v>
      </c>
      <c r="P2155" s="445">
        <f t="shared" si="270"/>
        <v>0</v>
      </c>
      <c r="Q2155" s="445">
        <f t="shared" si="271"/>
        <v>0</v>
      </c>
      <c r="R2155" s="415" t="str">
        <f t="shared" si="272"/>
        <v>Leer</v>
      </c>
      <c r="S2155" s="445">
        <f>IF('Angaben KH-Standort'!D$29='A4'!D2155,IF('Angaben KH-Standort'!E$29="Ja",1,0),0)</f>
        <v>0</v>
      </c>
      <c r="T2155" s="445">
        <f>IF('Angaben KH-Standort'!D$30='A4'!D2155,IF('Angaben KH-Standort'!E$30="Ja",1,0),0)</f>
        <v>0</v>
      </c>
      <c r="U2155" s="445">
        <f>IF('Angaben KH-Standort'!D$31='A4'!D2155,IF('Angaben KH-Standort'!E$31="Ja",1,0),0)</f>
        <v>0</v>
      </c>
    </row>
    <row r="2156" spans="2:21" ht="15" customHeight="1" x14ac:dyDescent="0.3">
      <c r="B2156" s="70" t="str">
        <f t="shared" si="267"/>
        <v>!!!</v>
      </c>
      <c r="C2156" s="265" t="str">
        <f>IF(ISERROR(IF(LEN(E2156)&gt;0,VLOOKUP(TEXT($E2156,0),'Angaben Stationen'!$E$14:$J$213,5,0),"")),"?",IF(LEN(E2156)&gt;0,VLOOKUP(TEXT($E2156,0),'Angaben Stationen'!$E$14:$J$213,5,0),""))</f>
        <v/>
      </c>
      <c r="D2156" s="232" t="str">
        <f>IF(ISERROR(IF(LEN(E2156)&gt;0,VLOOKUP(TEXT($E2156,0),'Angaben Stationen'!$E$14:$J$213,6,0),"")),"STATION IST NICHT VORHANDEN",IF(LEN(E2156)&gt;0,VLOOKUP(TEXT($E2156,0),'Angaben Stationen'!$E$14:$J$213,6,0),""))</f>
        <v/>
      </c>
      <c r="E2156" s="287"/>
      <c r="F2156" s="234"/>
      <c r="G2156" s="234"/>
      <c r="H2156" s="263"/>
      <c r="I2156" s="169"/>
      <c r="K2156" s="445" t="str">
        <f t="shared" si="268"/>
        <v>Leer</v>
      </c>
      <c r="L2156" s="445" t="str">
        <f>VLOOKUP($D2156,{"29 - Psychiatrie (Erwachsene)","BGI";"297 - stationsäquivalente Behandlung in der Erwachsenenpsychiatrie (29)","BGI";"30 - Kinder- und Jugendpsychiatrie","BGII";"307 - stationsäquivalente Behandlung in der Kinder- und Jugendpsychiatrie (30)","BGII";"31 - Psychosomatik","BGI";"","Leer"},2,0)</f>
        <v>Leer</v>
      </c>
      <c r="M2156" s="445">
        <f t="shared" si="265"/>
        <v>0</v>
      </c>
      <c r="N2156" s="445">
        <f t="shared" si="266"/>
        <v>0</v>
      </c>
      <c r="O2156" s="445">
        <f t="shared" si="269"/>
        <v>0</v>
      </c>
      <c r="P2156" s="445">
        <f t="shared" si="270"/>
        <v>0</v>
      </c>
      <c r="Q2156" s="445">
        <f t="shared" si="271"/>
        <v>0</v>
      </c>
      <c r="R2156" s="415" t="str">
        <f t="shared" si="272"/>
        <v>Leer</v>
      </c>
      <c r="S2156" s="445">
        <f>IF('Angaben KH-Standort'!D$29='A4'!D2156,IF('Angaben KH-Standort'!E$29="Ja",1,0),0)</f>
        <v>0</v>
      </c>
      <c r="T2156" s="445">
        <f>IF('Angaben KH-Standort'!D$30='A4'!D2156,IF('Angaben KH-Standort'!E$30="Ja",1,0),0)</f>
        <v>0</v>
      </c>
      <c r="U2156" s="445">
        <f>IF('Angaben KH-Standort'!D$31='A4'!D2156,IF('Angaben KH-Standort'!E$31="Ja",1,0),0)</f>
        <v>0</v>
      </c>
    </row>
    <row r="2157" spans="2:21" ht="15" customHeight="1" x14ac:dyDescent="0.3">
      <c r="B2157" s="70" t="str">
        <f t="shared" si="267"/>
        <v>!!!</v>
      </c>
      <c r="C2157" s="265" t="str">
        <f>IF(ISERROR(IF(LEN(E2157)&gt;0,VLOOKUP(TEXT($E2157,0),'Angaben Stationen'!$E$14:$J$213,5,0),"")),"?",IF(LEN(E2157)&gt;0,VLOOKUP(TEXT($E2157,0),'Angaben Stationen'!$E$14:$J$213,5,0),""))</f>
        <v/>
      </c>
      <c r="D2157" s="232" t="str">
        <f>IF(ISERROR(IF(LEN(E2157)&gt;0,VLOOKUP(TEXT($E2157,0),'Angaben Stationen'!$E$14:$J$213,6,0),"")),"STATION IST NICHT VORHANDEN",IF(LEN(E2157)&gt;0,VLOOKUP(TEXT($E2157,0),'Angaben Stationen'!$E$14:$J$213,6,0),""))</f>
        <v/>
      </c>
      <c r="E2157" s="287"/>
      <c r="F2157" s="234"/>
      <c r="G2157" s="234"/>
      <c r="H2157" s="263"/>
      <c r="I2157" s="169"/>
      <c r="K2157" s="445" t="str">
        <f t="shared" si="268"/>
        <v>Leer</v>
      </c>
      <c r="L2157" s="445" t="str">
        <f>VLOOKUP($D2157,{"29 - Psychiatrie (Erwachsene)","BGI";"297 - stationsäquivalente Behandlung in der Erwachsenenpsychiatrie (29)","BGI";"30 - Kinder- und Jugendpsychiatrie","BGII";"307 - stationsäquivalente Behandlung in der Kinder- und Jugendpsychiatrie (30)","BGII";"31 - Psychosomatik","BGI";"","Leer"},2,0)</f>
        <v>Leer</v>
      </c>
      <c r="M2157" s="445">
        <f t="shared" si="265"/>
        <v>0</v>
      </c>
      <c r="N2157" s="445">
        <f t="shared" si="266"/>
        <v>0</v>
      </c>
      <c r="O2157" s="445">
        <f t="shared" si="269"/>
        <v>0</v>
      </c>
      <c r="P2157" s="445">
        <f t="shared" si="270"/>
        <v>0</v>
      </c>
      <c r="Q2157" s="445">
        <f t="shared" si="271"/>
        <v>0</v>
      </c>
      <c r="R2157" s="415" t="str">
        <f t="shared" si="272"/>
        <v>Leer</v>
      </c>
      <c r="S2157" s="445">
        <f>IF('Angaben KH-Standort'!D$29='A4'!D2157,IF('Angaben KH-Standort'!E$29="Ja",1,0),0)</f>
        <v>0</v>
      </c>
      <c r="T2157" s="445">
        <f>IF('Angaben KH-Standort'!D$30='A4'!D2157,IF('Angaben KH-Standort'!E$30="Ja",1,0),0)</f>
        <v>0</v>
      </c>
      <c r="U2157" s="445">
        <f>IF('Angaben KH-Standort'!D$31='A4'!D2157,IF('Angaben KH-Standort'!E$31="Ja",1,0),0)</f>
        <v>0</v>
      </c>
    </row>
    <row r="2158" spans="2:21" ht="15" customHeight="1" x14ac:dyDescent="0.3">
      <c r="B2158" s="70" t="str">
        <f t="shared" si="267"/>
        <v>!!!</v>
      </c>
      <c r="C2158" s="265" t="str">
        <f>IF(ISERROR(IF(LEN(E2158)&gt;0,VLOOKUP(TEXT($E2158,0),'Angaben Stationen'!$E$14:$J$213,5,0),"")),"?",IF(LEN(E2158)&gt;0,VLOOKUP(TEXT($E2158,0),'Angaben Stationen'!$E$14:$J$213,5,0),""))</f>
        <v/>
      </c>
      <c r="D2158" s="232" t="str">
        <f>IF(ISERROR(IF(LEN(E2158)&gt;0,VLOOKUP(TEXT($E2158,0),'Angaben Stationen'!$E$14:$J$213,6,0),"")),"STATION IST NICHT VORHANDEN",IF(LEN(E2158)&gt;0,VLOOKUP(TEXT($E2158,0),'Angaben Stationen'!$E$14:$J$213,6,0),""))</f>
        <v/>
      </c>
      <c r="E2158" s="287"/>
      <c r="F2158" s="234"/>
      <c r="G2158" s="234"/>
      <c r="H2158" s="263"/>
      <c r="I2158" s="169"/>
      <c r="K2158" s="445" t="str">
        <f t="shared" si="268"/>
        <v>Leer</v>
      </c>
      <c r="L2158" s="445" t="str">
        <f>VLOOKUP($D2158,{"29 - Psychiatrie (Erwachsene)","BGI";"297 - stationsäquivalente Behandlung in der Erwachsenenpsychiatrie (29)","BGI";"30 - Kinder- und Jugendpsychiatrie","BGII";"307 - stationsäquivalente Behandlung in der Kinder- und Jugendpsychiatrie (30)","BGII";"31 - Psychosomatik","BGI";"","Leer"},2,0)</f>
        <v>Leer</v>
      </c>
      <c r="M2158" s="445">
        <f t="shared" si="265"/>
        <v>0</v>
      </c>
      <c r="N2158" s="445">
        <f t="shared" si="266"/>
        <v>0</v>
      </c>
      <c r="O2158" s="445">
        <f t="shared" si="269"/>
        <v>0</v>
      </c>
      <c r="P2158" s="445">
        <f t="shared" si="270"/>
        <v>0</v>
      </c>
      <c r="Q2158" s="445">
        <f t="shared" si="271"/>
        <v>0</v>
      </c>
      <c r="R2158" s="415" t="str">
        <f t="shared" si="272"/>
        <v>Leer</v>
      </c>
      <c r="S2158" s="445">
        <f>IF('Angaben KH-Standort'!D$29='A4'!D2158,IF('Angaben KH-Standort'!E$29="Ja",1,0),0)</f>
        <v>0</v>
      </c>
      <c r="T2158" s="445">
        <f>IF('Angaben KH-Standort'!D$30='A4'!D2158,IF('Angaben KH-Standort'!E$30="Ja",1,0),0)</f>
        <v>0</v>
      </c>
      <c r="U2158" s="445">
        <f>IF('Angaben KH-Standort'!D$31='A4'!D2158,IF('Angaben KH-Standort'!E$31="Ja",1,0),0)</f>
        <v>0</v>
      </c>
    </row>
    <row r="2159" spans="2:21" ht="15" customHeight="1" x14ac:dyDescent="0.3">
      <c r="B2159" s="70" t="str">
        <f t="shared" si="267"/>
        <v>!!!</v>
      </c>
      <c r="C2159" s="265" t="str">
        <f>IF(ISERROR(IF(LEN(E2159)&gt;0,VLOOKUP(TEXT($E2159,0),'Angaben Stationen'!$E$14:$J$213,5,0),"")),"?",IF(LEN(E2159)&gt;0,VLOOKUP(TEXT($E2159,0),'Angaben Stationen'!$E$14:$J$213,5,0),""))</f>
        <v/>
      </c>
      <c r="D2159" s="232" t="str">
        <f>IF(ISERROR(IF(LEN(E2159)&gt;0,VLOOKUP(TEXT($E2159,0),'Angaben Stationen'!$E$14:$J$213,6,0),"")),"STATION IST NICHT VORHANDEN",IF(LEN(E2159)&gt;0,VLOOKUP(TEXT($E2159,0),'Angaben Stationen'!$E$14:$J$213,6,0),""))</f>
        <v/>
      </c>
      <c r="E2159" s="287"/>
      <c r="F2159" s="234"/>
      <c r="G2159" s="234"/>
      <c r="H2159" s="263"/>
      <c r="I2159" s="169"/>
      <c r="K2159" s="445" t="str">
        <f t="shared" si="268"/>
        <v>Leer</v>
      </c>
      <c r="L2159" s="445" t="str">
        <f>VLOOKUP($D2159,{"29 - Psychiatrie (Erwachsene)","BGI";"297 - stationsäquivalente Behandlung in der Erwachsenenpsychiatrie (29)","BGI";"30 - Kinder- und Jugendpsychiatrie","BGII";"307 - stationsäquivalente Behandlung in der Kinder- und Jugendpsychiatrie (30)","BGII";"31 - Psychosomatik","BGI";"","Leer"},2,0)</f>
        <v>Leer</v>
      </c>
      <c r="M2159" s="445">
        <f t="shared" si="265"/>
        <v>0</v>
      </c>
      <c r="N2159" s="445">
        <f t="shared" si="266"/>
        <v>0</v>
      </c>
      <c r="O2159" s="445">
        <f t="shared" si="269"/>
        <v>0</v>
      </c>
      <c r="P2159" s="445">
        <f t="shared" si="270"/>
        <v>0</v>
      </c>
      <c r="Q2159" s="445">
        <f t="shared" si="271"/>
        <v>0</v>
      </c>
      <c r="R2159" s="415" t="str">
        <f t="shared" si="272"/>
        <v>Leer</v>
      </c>
      <c r="S2159" s="445">
        <f>IF('Angaben KH-Standort'!D$29='A4'!D2159,IF('Angaben KH-Standort'!E$29="Ja",1,0),0)</f>
        <v>0</v>
      </c>
      <c r="T2159" s="445">
        <f>IF('Angaben KH-Standort'!D$30='A4'!D2159,IF('Angaben KH-Standort'!E$30="Ja",1,0),0)</f>
        <v>0</v>
      </c>
      <c r="U2159" s="445">
        <f>IF('Angaben KH-Standort'!D$31='A4'!D2159,IF('Angaben KH-Standort'!E$31="Ja",1,0),0)</f>
        <v>0</v>
      </c>
    </row>
    <row r="2160" spans="2:21" ht="15" customHeight="1" x14ac:dyDescent="0.3">
      <c r="B2160" s="70" t="str">
        <f t="shared" si="267"/>
        <v>!!!</v>
      </c>
      <c r="C2160" s="265" t="str">
        <f>IF(ISERROR(IF(LEN(E2160)&gt;0,VLOOKUP(TEXT($E2160,0),'Angaben Stationen'!$E$14:$J$213,5,0),"")),"?",IF(LEN(E2160)&gt;0,VLOOKUP(TEXT($E2160,0),'Angaben Stationen'!$E$14:$J$213,5,0),""))</f>
        <v/>
      </c>
      <c r="D2160" s="232" t="str">
        <f>IF(ISERROR(IF(LEN(E2160)&gt;0,VLOOKUP(TEXT($E2160,0),'Angaben Stationen'!$E$14:$J$213,6,0),"")),"STATION IST NICHT VORHANDEN",IF(LEN(E2160)&gt;0,VLOOKUP(TEXT($E2160,0),'Angaben Stationen'!$E$14:$J$213,6,0),""))</f>
        <v/>
      </c>
      <c r="E2160" s="287"/>
      <c r="F2160" s="234"/>
      <c r="G2160" s="234"/>
      <c r="H2160" s="263"/>
      <c r="I2160" s="169"/>
      <c r="K2160" s="445" t="str">
        <f t="shared" si="268"/>
        <v>Leer</v>
      </c>
      <c r="L2160" s="445" t="str">
        <f>VLOOKUP($D2160,{"29 - Psychiatrie (Erwachsene)","BGI";"297 - stationsäquivalente Behandlung in der Erwachsenenpsychiatrie (29)","BGI";"30 - Kinder- und Jugendpsychiatrie","BGII";"307 - stationsäquivalente Behandlung in der Kinder- und Jugendpsychiatrie (30)","BGII";"31 - Psychosomatik","BGI";"","Leer"},2,0)</f>
        <v>Leer</v>
      </c>
      <c r="M2160" s="445">
        <f t="shared" si="265"/>
        <v>0</v>
      </c>
      <c r="N2160" s="445">
        <f t="shared" si="266"/>
        <v>0</v>
      </c>
      <c r="O2160" s="445">
        <f t="shared" si="269"/>
        <v>0</v>
      </c>
      <c r="P2160" s="445">
        <f t="shared" si="270"/>
        <v>0</v>
      </c>
      <c r="Q2160" s="445">
        <f t="shared" si="271"/>
        <v>0</v>
      </c>
      <c r="R2160" s="415" t="str">
        <f t="shared" si="272"/>
        <v>Leer</v>
      </c>
      <c r="S2160" s="445">
        <f>IF('Angaben KH-Standort'!D$29='A4'!D2160,IF('Angaben KH-Standort'!E$29="Ja",1,0),0)</f>
        <v>0</v>
      </c>
      <c r="T2160" s="445">
        <f>IF('Angaben KH-Standort'!D$30='A4'!D2160,IF('Angaben KH-Standort'!E$30="Ja",1,0),0)</f>
        <v>0</v>
      </c>
      <c r="U2160" s="445">
        <f>IF('Angaben KH-Standort'!D$31='A4'!D2160,IF('Angaben KH-Standort'!E$31="Ja",1,0),0)</f>
        <v>0</v>
      </c>
    </row>
    <row r="2161" spans="2:21" ht="15" customHeight="1" x14ac:dyDescent="0.3">
      <c r="B2161" s="70" t="str">
        <f t="shared" si="267"/>
        <v>!!!</v>
      </c>
      <c r="C2161" s="265" t="str">
        <f>IF(ISERROR(IF(LEN(E2161)&gt;0,VLOOKUP(TEXT($E2161,0),'Angaben Stationen'!$E$14:$J$213,5,0),"")),"?",IF(LEN(E2161)&gt;0,VLOOKUP(TEXT($E2161,0),'Angaben Stationen'!$E$14:$J$213,5,0),""))</f>
        <v/>
      </c>
      <c r="D2161" s="232" t="str">
        <f>IF(ISERROR(IF(LEN(E2161)&gt;0,VLOOKUP(TEXT($E2161,0),'Angaben Stationen'!$E$14:$J$213,6,0),"")),"STATION IST NICHT VORHANDEN",IF(LEN(E2161)&gt;0,VLOOKUP(TEXT($E2161,0),'Angaben Stationen'!$E$14:$J$213,6,0),""))</f>
        <v/>
      </c>
      <c r="E2161" s="287"/>
      <c r="F2161" s="234"/>
      <c r="G2161" s="234"/>
      <c r="H2161" s="263"/>
      <c r="I2161" s="169"/>
      <c r="K2161" s="445" t="str">
        <f t="shared" si="268"/>
        <v>Leer</v>
      </c>
      <c r="L2161" s="445" t="str">
        <f>VLOOKUP($D2161,{"29 - Psychiatrie (Erwachsene)","BGI";"297 - stationsäquivalente Behandlung in der Erwachsenenpsychiatrie (29)","BGI";"30 - Kinder- und Jugendpsychiatrie","BGII";"307 - stationsäquivalente Behandlung in der Kinder- und Jugendpsychiatrie (30)","BGII";"31 - Psychosomatik","BGI";"","Leer"},2,0)</f>
        <v>Leer</v>
      </c>
      <c r="M2161" s="445">
        <f t="shared" si="265"/>
        <v>0</v>
      </c>
      <c r="N2161" s="445">
        <f t="shared" si="266"/>
        <v>0</v>
      </c>
      <c r="O2161" s="445">
        <f t="shared" si="269"/>
        <v>0</v>
      </c>
      <c r="P2161" s="445">
        <f t="shared" si="270"/>
        <v>0</v>
      </c>
      <c r="Q2161" s="445">
        <f t="shared" si="271"/>
        <v>0</v>
      </c>
      <c r="R2161" s="415" t="str">
        <f t="shared" si="272"/>
        <v>Leer</v>
      </c>
      <c r="S2161" s="445">
        <f>IF('Angaben KH-Standort'!D$29='A4'!D2161,IF('Angaben KH-Standort'!E$29="Ja",1,0),0)</f>
        <v>0</v>
      </c>
      <c r="T2161" s="445">
        <f>IF('Angaben KH-Standort'!D$30='A4'!D2161,IF('Angaben KH-Standort'!E$30="Ja",1,0),0)</f>
        <v>0</v>
      </c>
      <c r="U2161" s="445">
        <f>IF('Angaben KH-Standort'!D$31='A4'!D2161,IF('Angaben KH-Standort'!E$31="Ja",1,0),0)</f>
        <v>0</v>
      </c>
    </row>
    <row r="2162" spans="2:21" ht="15" customHeight="1" x14ac:dyDescent="0.3">
      <c r="B2162" s="70" t="str">
        <f t="shared" si="267"/>
        <v>!!!</v>
      </c>
      <c r="C2162" s="265" t="str">
        <f>IF(ISERROR(IF(LEN(E2162)&gt;0,VLOOKUP(TEXT($E2162,0),'Angaben Stationen'!$E$14:$J$213,5,0),"")),"?",IF(LEN(E2162)&gt;0,VLOOKUP(TEXT($E2162,0),'Angaben Stationen'!$E$14:$J$213,5,0),""))</f>
        <v/>
      </c>
      <c r="D2162" s="232" t="str">
        <f>IF(ISERROR(IF(LEN(E2162)&gt;0,VLOOKUP(TEXT($E2162,0),'Angaben Stationen'!$E$14:$J$213,6,0),"")),"STATION IST NICHT VORHANDEN",IF(LEN(E2162)&gt;0,VLOOKUP(TEXT($E2162,0),'Angaben Stationen'!$E$14:$J$213,6,0),""))</f>
        <v/>
      </c>
      <c r="E2162" s="287"/>
      <c r="F2162" s="234"/>
      <c r="G2162" s="234"/>
      <c r="H2162" s="263"/>
      <c r="I2162" s="169"/>
      <c r="K2162" s="445" t="str">
        <f t="shared" si="268"/>
        <v>Leer</v>
      </c>
      <c r="L2162" s="445" t="str">
        <f>VLOOKUP($D2162,{"29 - Psychiatrie (Erwachsene)","BGI";"297 - stationsäquivalente Behandlung in der Erwachsenenpsychiatrie (29)","BGI";"30 - Kinder- und Jugendpsychiatrie","BGII";"307 - stationsäquivalente Behandlung in der Kinder- und Jugendpsychiatrie (30)","BGII";"31 - Psychosomatik","BGI";"","Leer"},2,0)</f>
        <v>Leer</v>
      </c>
      <c r="M2162" s="445">
        <f t="shared" si="265"/>
        <v>0</v>
      </c>
      <c r="N2162" s="445">
        <f t="shared" si="266"/>
        <v>0</v>
      </c>
      <c r="O2162" s="445">
        <f t="shared" si="269"/>
        <v>0</v>
      </c>
      <c r="P2162" s="445">
        <f t="shared" si="270"/>
        <v>0</v>
      </c>
      <c r="Q2162" s="445">
        <f t="shared" si="271"/>
        <v>0</v>
      </c>
      <c r="R2162" s="415" t="str">
        <f t="shared" si="272"/>
        <v>Leer</v>
      </c>
      <c r="S2162" s="445">
        <f>IF('Angaben KH-Standort'!D$29='A4'!D2162,IF('Angaben KH-Standort'!E$29="Ja",1,0),0)</f>
        <v>0</v>
      </c>
      <c r="T2162" s="445">
        <f>IF('Angaben KH-Standort'!D$30='A4'!D2162,IF('Angaben KH-Standort'!E$30="Ja",1,0),0)</f>
        <v>0</v>
      </c>
      <c r="U2162" s="445">
        <f>IF('Angaben KH-Standort'!D$31='A4'!D2162,IF('Angaben KH-Standort'!E$31="Ja",1,0),0)</f>
        <v>0</v>
      </c>
    </row>
    <row r="2163" spans="2:21" ht="15" customHeight="1" x14ac:dyDescent="0.3">
      <c r="B2163" s="70" t="str">
        <f t="shared" si="267"/>
        <v>!!!</v>
      </c>
      <c r="C2163" s="265" t="str">
        <f>IF(ISERROR(IF(LEN(E2163)&gt;0,VLOOKUP(TEXT($E2163,0),'Angaben Stationen'!$E$14:$J$213,5,0),"")),"?",IF(LEN(E2163)&gt;0,VLOOKUP(TEXT($E2163,0),'Angaben Stationen'!$E$14:$J$213,5,0),""))</f>
        <v/>
      </c>
      <c r="D2163" s="232" t="str">
        <f>IF(ISERROR(IF(LEN(E2163)&gt;0,VLOOKUP(TEXT($E2163,0),'Angaben Stationen'!$E$14:$J$213,6,0),"")),"STATION IST NICHT VORHANDEN",IF(LEN(E2163)&gt;0,VLOOKUP(TEXT($E2163,0),'Angaben Stationen'!$E$14:$J$213,6,0),""))</f>
        <v/>
      </c>
      <c r="E2163" s="287"/>
      <c r="F2163" s="234"/>
      <c r="G2163" s="234"/>
      <c r="H2163" s="263"/>
      <c r="I2163" s="169"/>
      <c r="K2163" s="445" t="str">
        <f t="shared" si="268"/>
        <v>Leer</v>
      </c>
      <c r="L2163" s="445" t="str">
        <f>VLOOKUP($D2163,{"29 - Psychiatrie (Erwachsene)","BGI";"297 - stationsäquivalente Behandlung in der Erwachsenenpsychiatrie (29)","BGI";"30 - Kinder- und Jugendpsychiatrie","BGII";"307 - stationsäquivalente Behandlung in der Kinder- und Jugendpsychiatrie (30)","BGII";"31 - Psychosomatik","BGI";"","Leer"},2,0)</f>
        <v>Leer</v>
      </c>
      <c r="M2163" s="445">
        <f t="shared" si="265"/>
        <v>0</v>
      </c>
      <c r="N2163" s="445">
        <f t="shared" si="266"/>
        <v>0</v>
      </c>
      <c r="O2163" s="445">
        <f t="shared" si="269"/>
        <v>0</v>
      </c>
      <c r="P2163" s="445">
        <f t="shared" si="270"/>
        <v>0</v>
      </c>
      <c r="Q2163" s="445">
        <f t="shared" si="271"/>
        <v>0</v>
      </c>
      <c r="R2163" s="415" t="str">
        <f t="shared" si="272"/>
        <v>Leer</v>
      </c>
      <c r="S2163" s="445">
        <f>IF('Angaben KH-Standort'!D$29='A4'!D2163,IF('Angaben KH-Standort'!E$29="Ja",1,0),0)</f>
        <v>0</v>
      </c>
      <c r="T2163" s="445">
        <f>IF('Angaben KH-Standort'!D$30='A4'!D2163,IF('Angaben KH-Standort'!E$30="Ja",1,0),0)</f>
        <v>0</v>
      </c>
      <c r="U2163" s="445">
        <f>IF('Angaben KH-Standort'!D$31='A4'!D2163,IF('Angaben KH-Standort'!E$31="Ja",1,0),0)</f>
        <v>0</v>
      </c>
    </row>
    <row r="2164" spans="2:21" ht="15" customHeight="1" x14ac:dyDescent="0.3">
      <c r="B2164" s="70" t="str">
        <f t="shared" si="267"/>
        <v>!!!</v>
      </c>
      <c r="C2164" s="265" t="str">
        <f>IF(ISERROR(IF(LEN(E2164)&gt;0,VLOOKUP(TEXT($E2164,0),'Angaben Stationen'!$E$14:$J$213,5,0),"")),"?",IF(LEN(E2164)&gt;0,VLOOKUP(TEXT($E2164,0),'Angaben Stationen'!$E$14:$J$213,5,0),""))</f>
        <v/>
      </c>
      <c r="D2164" s="232" t="str">
        <f>IF(ISERROR(IF(LEN(E2164)&gt;0,VLOOKUP(TEXT($E2164,0),'Angaben Stationen'!$E$14:$J$213,6,0),"")),"STATION IST NICHT VORHANDEN",IF(LEN(E2164)&gt;0,VLOOKUP(TEXT($E2164,0),'Angaben Stationen'!$E$14:$J$213,6,0),""))</f>
        <v/>
      </c>
      <c r="E2164" s="287"/>
      <c r="F2164" s="234"/>
      <c r="G2164" s="234"/>
      <c r="H2164" s="263"/>
      <c r="I2164" s="169"/>
      <c r="K2164" s="445" t="str">
        <f t="shared" si="268"/>
        <v>Leer</v>
      </c>
      <c r="L2164" s="445" t="str">
        <f>VLOOKUP($D2164,{"29 - Psychiatrie (Erwachsene)","BGI";"297 - stationsäquivalente Behandlung in der Erwachsenenpsychiatrie (29)","BGI";"30 - Kinder- und Jugendpsychiatrie","BGII";"307 - stationsäquivalente Behandlung in der Kinder- und Jugendpsychiatrie (30)","BGII";"31 - Psychosomatik","BGI";"","Leer"},2,0)</f>
        <v>Leer</v>
      </c>
      <c r="M2164" s="445">
        <f t="shared" si="265"/>
        <v>0</v>
      </c>
      <c r="N2164" s="445">
        <f t="shared" si="266"/>
        <v>0</v>
      </c>
      <c r="O2164" s="445">
        <f t="shared" si="269"/>
        <v>0</v>
      </c>
      <c r="P2164" s="445">
        <f t="shared" si="270"/>
        <v>0</v>
      </c>
      <c r="Q2164" s="445">
        <f t="shared" si="271"/>
        <v>0</v>
      </c>
      <c r="R2164" s="415" t="str">
        <f t="shared" si="272"/>
        <v>Leer</v>
      </c>
      <c r="S2164" s="445">
        <f>IF('Angaben KH-Standort'!D$29='A4'!D2164,IF('Angaben KH-Standort'!E$29="Ja",1,0),0)</f>
        <v>0</v>
      </c>
      <c r="T2164" s="445">
        <f>IF('Angaben KH-Standort'!D$30='A4'!D2164,IF('Angaben KH-Standort'!E$30="Ja",1,0),0)</f>
        <v>0</v>
      </c>
      <c r="U2164" s="445">
        <f>IF('Angaben KH-Standort'!D$31='A4'!D2164,IF('Angaben KH-Standort'!E$31="Ja",1,0),0)</f>
        <v>0</v>
      </c>
    </row>
    <row r="2165" spans="2:21" ht="15" customHeight="1" x14ac:dyDescent="0.3">
      <c r="B2165" s="70" t="str">
        <f t="shared" si="267"/>
        <v>!!!</v>
      </c>
      <c r="C2165" s="265" t="str">
        <f>IF(ISERROR(IF(LEN(E2165)&gt;0,VLOOKUP(TEXT($E2165,0),'Angaben Stationen'!$E$14:$J$213,5,0),"")),"?",IF(LEN(E2165)&gt;0,VLOOKUP(TEXT($E2165,0),'Angaben Stationen'!$E$14:$J$213,5,0),""))</f>
        <v/>
      </c>
      <c r="D2165" s="232" t="str">
        <f>IF(ISERROR(IF(LEN(E2165)&gt;0,VLOOKUP(TEXT($E2165,0),'Angaben Stationen'!$E$14:$J$213,6,0),"")),"STATION IST NICHT VORHANDEN",IF(LEN(E2165)&gt;0,VLOOKUP(TEXT($E2165,0),'Angaben Stationen'!$E$14:$J$213,6,0),""))</f>
        <v/>
      </c>
      <c r="E2165" s="287"/>
      <c r="F2165" s="234"/>
      <c r="G2165" s="234"/>
      <c r="H2165" s="263"/>
      <c r="I2165" s="169"/>
      <c r="K2165" s="445" t="str">
        <f t="shared" si="268"/>
        <v>Leer</v>
      </c>
      <c r="L2165" s="445" t="str">
        <f>VLOOKUP($D2165,{"29 - Psychiatrie (Erwachsene)","BGI";"297 - stationsäquivalente Behandlung in der Erwachsenenpsychiatrie (29)","BGI";"30 - Kinder- und Jugendpsychiatrie","BGII";"307 - stationsäquivalente Behandlung in der Kinder- und Jugendpsychiatrie (30)","BGII";"31 - Psychosomatik","BGI";"","Leer"},2,0)</f>
        <v>Leer</v>
      </c>
      <c r="M2165" s="445">
        <f t="shared" si="265"/>
        <v>0</v>
      </c>
      <c r="N2165" s="445">
        <f t="shared" si="266"/>
        <v>0</v>
      </c>
      <c r="O2165" s="445">
        <f t="shared" si="269"/>
        <v>0</v>
      </c>
      <c r="P2165" s="445">
        <f t="shared" si="270"/>
        <v>0</v>
      </c>
      <c r="Q2165" s="445">
        <f t="shared" si="271"/>
        <v>0</v>
      </c>
      <c r="R2165" s="415" t="str">
        <f t="shared" si="272"/>
        <v>Leer</v>
      </c>
      <c r="S2165" s="445">
        <f>IF('Angaben KH-Standort'!D$29='A4'!D2165,IF('Angaben KH-Standort'!E$29="Ja",1,0),0)</f>
        <v>0</v>
      </c>
      <c r="T2165" s="445">
        <f>IF('Angaben KH-Standort'!D$30='A4'!D2165,IF('Angaben KH-Standort'!E$30="Ja",1,0),0)</f>
        <v>0</v>
      </c>
      <c r="U2165" s="445">
        <f>IF('Angaben KH-Standort'!D$31='A4'!D2165,IF('Angaben KH-Standort'!E$31="Ja",1,0),0)</f>
        <v>0</v>
      </c>
    </row>
    <row r="2166" spans="2:21" ht="15" customHeight="1" x14ac:dyDescent="0.3">
      <c r="B2166" s="70" t="str">
        <f t="shared" si="267"/>
        <v>!!!</v>
      </c>
      <c r="C2166" s="265" t="str">
        <f>IF(ISERROR(IF(LEN(E2166)&gt;0,VLOOKUP(TEXT($E2166,0),'Angaben Stationen'!$E$14:$J$213,5,0),"")),"?",IF(LEN(E2166)&gt;0,VLOOKUP(TEXT($E2166,0),'Angaben Stationen'!$E$14:$J$213,5,0),""))</f>
        <v/>
      </c>
      <c r="D2166" s="232" t="str">
        <f>IF(ISERROR(IF(LEN(E2166)&gt;0,VLOOKUP(TEXT($E2166,0),'Angaben Stationen'!$E$14:$J$213,6,0),"")),"STATION IST NICHT VORHANDEN",IF(LEN(E2166)&gt;0,VLOOKUP(TEXT($E2166,0),'Angaben Stationen'!$E$14:$J$213,6,0),""))</f>
        <v/>
      </c>
      <c r="E2166" s="287"/>
      <c r="F2166" s="234"/>
      <c r="G2166" s="234"/>
      <c r="H2166" s="263"/>
      <c r="I2166" s="169"/>
      <c r="K2166" s="445" t="str">
        <f t="shared" si="268"/>
        <v>Leer</v>
      </c>
      <c r="L2166" s="445" t="str">
        <f>VLOOKUP($D2166,{"29 - Psychiatrie (Erwachsene)","BGI";"297 - stationsäquivalente Behandlung in der Erwachsenenpsychiatrie (29)","BGI";"30 - Kinder- und Jugendpsychiatrie","BGII";"307 - stationsäquivalente Behandlung in der Kinder- und Jugendpsychiatrie (30)","BGII";"31 - Psychosomatik","BGI";"","Leer"},2,0)</f>
        <v>Leer</v>
      </c>
      <c r="M2166" s="445">
        <f t="shared" si="265"/>
        <v>0</v>
      </c>
      <c r="N2166" s="445">
        <f t="shared" si="266"/>
        <v>0</v>
      </c>
      <c r="O2166" s="445">
        <f t="shared" si="269"/>
        <v>0</v>
      </c>
      <c r="P2166" s="445">
        <f t="shared" si="270"/>
        <v>0</v>
      </c>
      <c r="Q2166" s="445">
        <f t="shared" si="271"/>
        <v>0</v>
      </c>
      <c r="R2166" s="415" t="str">
        <f t="shared" si="272"/>
        <v>Leer</v>
      </c>
      <c r="S2166" s="445">
        <f>IF('Angaben KH-Standort'!D$29='A4'!D2166,IF('Angaben KH-Standort'!E$29="Ja",1,0),0)</f>
        <v>0</v>
      </c>
      <c r="T2166" s="445">
        <f>IF('Angaben KH-Standort'!D$30='A4'!D2166,IF('Angaben KH-Standort'!E$30="Ja",1,0),0)</f>
        <v>0</v>
      </c>
      <c r="U2166" s="445">
        <f>IF('Angaben KH-Standort'!D$31='A4'!D2166,IF('Angaben KH-Standort'!E$31="Ja",1,0),0)</f>
        <v>0</v>
      </c>
    </row>
    <row r="2167" spans="2:21" ht="15" customHeight="1" x14ac:dyDescent="0.3">
      <c r="B2167" s="70" t="str">
        <f t="shared" si="267"/>
        <v>!!!</v>
      </c>
      <c r="C2167" s="265" t="str">
        <f>IF(ISERROR(IF(LEN(E2167)&gt;0,VLOOKUP(TEXT($E2167,0),'Angaben Stationen'!$E$14:$J$213,5,0),"")),"?",IF(LEN(E2167)&gt;0,VLOOKUP(TEXT($E2167,0),'Angaben Stationen'!$E$14:$J$213,5,0),""))</f>
        <v/>
      </c>
      <c r="D2167" s="232" t="str">
        <f>IF(ISERROR(IF(LEN(E2167)&gt;0,VLOOKUP(TEXT($E2167,0),'Angaben Stationen'!$E$14:$J$213,6,0),"")),"STATION IST NICHT VORHANDEN",IF(LEN(E2167)&gt;0,VLOOKUP(TEXT($E2167,0),'Angaben Stationen'!$E$14:$J$213,6,0),""))</f>
        <v/>
      </c>
      <c r="E2167" s="287"/>
      <c r="F2167" s="234"/>
      <c r="G2167" s="234"/>
      <c r="H2167" s="263"/>
      <c r="I2167" s="169"/>
      <c r="K2167" s="445" t="str">
        <f t="shared" si="268"/>
        <v>Leer</v>
      </c>
      <c r="L2167" s="445" t="str">
        <f>VLOOKUP($D2167,{"29 - Psychiatrie (Erwachsene)","BGI";"297 - stationsäquivalente Behandlung in der Erwachsenenpsychiatrie (29)","BGI";"30 - Kinder- und Jugendpsychiatrie","BGII";"307 - stationsäquivalente Behandlung in der Kinder- und Jugendpsychiatrie (30)","BGII";"31 - Psychosomatik","BGI";"","Leer"},2,0)</f>
        <v>Leer</v>
      </c>
      <c r="M2167" s="445">
        <f t="shared" si="265"/>
        <v>0</v>
      </c>
      <c r="N2167" s="445">
        <f t="shared" si="266"/>
        <v>0</v>
      </c>
      <c r="O2167" s="445">
        <f t="shared" si="269"/>
        <v>0</v>
      </c>
      <c r="P2167" s="445">
        <f t="shared" si="270"/>
        <v>0</v>
      </c>
      <c r="Q2167" s="445">
        <f t="shared" si="271"/>
        <v>0</v>
      </c>
      <c r="R2167" s="415" t="str">
        <f t="shared" si="272"/>
        <v>Leer</v>
      </c>
      <c r="S2167" s="445">
        <f>IF('Angaben KH-Standort'!D$29='A4'!D2167,IF('Angaben KH-Standort'!E$29="Ja",1,0),0)</f>
        <v>0</v>
      </c>
      <c r="T2167" s="445">
        <f>IF('Angaben KH-Standort'!D$30='A4'!D2167,IF('Angaben KH-Standort'!E$30="Ja",1,0),0)</f>
        <v>0</v>
      </c>
      <c r="U2167" s="445">
        <f>IF('Angaben KH-Standort'!D$31='A4'!D2167,IF('Angaben KH-Standort'!E$31="Ja",1,0),0)</f>
        <v>0</v>
      </c>
    </row>
    <row r="2168" spans="2:21" ht="15" customHeight="1" x14ac:dyDescent="0.3">
      <c r="B2168" s="70" t="str">
        <f t="shared" si="267"/>
        <v>!!!</v>
      </c>
      <c r="C2168" s="265" t="str">
        <f>IF(ISERROR(IF(LEN(E2168)&gt;0,VLOOKUP(TEXT($E2168,0),'Angaben Stationen'!$E$14:$J$213,5,0),"")),"?",IF(LEN(E2168)&gt;0,VLOOKUP(TEXT($E2168,0),'Angaben Stationen'!$E$14:$J$213,5,0),""))</f>
        <v/>
      </c>
      <c r="D2168" s="232" t="str">
        <f>IF(ISERROR(IF(LEN(E2168)&gt;0,VLOOKUP(TEXT($E2168,0),'Angaben Stationen'!$E$14:$J$213,6,0),"")),"STATION IST NICHT VORHANDEN",IF(LEN(E2168)&gt;0,VLOOKUP(TEXT($E2168,0),'Angaben Stationen'!$E$14:$J$213,6,0),""))</f>
        <v/>
      </c>
      <c r="E2168" s="287"/>
      <c r="F2168" s="234"/>
      <c r="G2168" s="234"/>
      <c r="H2168" s="263"/>
      <c r="I2168" s="169"/>
      <c r="K2168" s="445" t="str">
        <f t="shared" si="268"/>
        <v>Leer</v>
      </c>
      <c r="L2168" s="445" t="str">
        <f>VLOOKUP($D2168,{"29 - Psychiatrie (Erwachsene)","BGI";"297 - stationsäquivalente Behandlung in der Erwachsenenpsychiatrie (29)","BGI";"30 - Kinder- und Jugendpsychiatrie","BGII";"307 - stationsäquivalente Behandlung in der Kinder- und Jugendpsychiatrie (30)","BGII";"31 - Psychosomatik","BGI";"","Leer"},2,0)</f>
        <v>Leer</v>
      </c>
      <c r="M2168" s="445">
        <f t="shared" si="265"/>
        <v>0</v>
      </c>
      <c r="N2168" s="445">
        <f t="shared" si="266"/>
        <v>0</v>
      </c>
      <c r="O2168" s="445">
        <f t="shared" si="269"/>
        <v>0</v>
      </c>
      <c r="P2168" s="445">
        <f t="shared" si="270"/>
        <v>0</v>
      </c>
      <c r="Q2168" s="445">
        <f t="shared" si="271"/>
        <v>0</v>
      </c>
      <c r="R2168" s="415" t="str">
        <f t="shared" si="272"/>
        <v>Leer</v>
      </c>
      <c r="S2168" s="445">
        <f>IF('Angaben KH-Standort'!D$29='A4'!D2168,IF('Angaben KH-Standort'!E$29="Ja",1,0),0)</f>
        <v>0</v>
      </c>
      <c r="T2168" s="445">
        <f>IF('Angaben KH-Standort'!D$30='A4'!D2168,IF('Angaben KH-Standort'!E$30="Ja",1,0),0)</f>
        <v>0</v>
      </c>
      <c r="U2168" s="445">
        <f>IF('Angaben KH-Standort'!D$31='A4'!D2168,IF('Angaben KH-Standort'!E$31="Ja",1,0),0)</f>
        <v>0</v>
      </c>
    </row>
    <row r="2169" spans="2:21" ht="15" customHeight="1" x14ac:dyDescent="0.3">
      <c r="B2169" s="70" t="str">
        <f t="shared" si="267"/>
        <v>!!!</v>
      </c>
      <c r="C2169" s="265" t="str">
        <f>IF(ISERROR(IF(LEN(E2169)&gt;0,VLOOKUP(TEXT($E2169,0),'Angaben Stationen'!$E$14:$J$213,5,0),"")),"?",IF(LEN(E2169)&gt;0,VLOOKUP(TEXT($E2169,0),'Angaben Stationen'!$E$14:$J$213,5,0),""))</f>
        <v/>
      </c>
      <c r="D2169" s="232" t="str">
        <f>IF(ISERROR(IF(LEN(E2169)&gt;0,VLOOKUP(TEXT($E2169,0),'Angaben Stationen'!$E$14:$J$213,6,0),"")),"STATION IST NICHT VORHANDEN",IF(LEN(E2169)&gt;0,VLOOKUP(TEXT($E2169,0),'Angaben Stationen'!$E$14:$J$213,6,0),""))</f>
        <v/>
      </c>
      <c r="E2169" s="287"/>
      <c r="F2169" s="234"/>
      <c r="G2169" s="234"/>
      <c r="H2169" s="263"/>
      <c r="I2169" s="169"/>
      <c r="K2169" s="445" t="str">
        <f t="shared" si="268"/>
        <v>Leer</v>
      </c>
      <c r="L2169" s="445" t="str">
        <f>VLOOKUP($D2169,{"29 - Psychiatrie (Erwachsene)","BGI";"297 - stationsäquivalente Behandlung in der Erwachsenenpsychiatrie (29)","BGI";"30 - Kinder- und Jugendpsychiatrie","BGII";"307 - stationsäquivalente Behandlung in der Kinder- und Jugendpsychiatrie (30)","BGII";"31 - Psychosomatik","BGI";"","Leer"},2,0)</f>
        <v>Leer</v>
      </c>
      <c r="M2169" s="445">
        <f t="shared" si="265"/>
        <v>0</v>
      </c>
      <c r="N2169" s="445">
        <f t="shared" si="266"/>
        <v>0</v>
      </c>
      <c r="O2169" s="445">
        <f t="shared" si="269"/>
        <v>0</v>
      </c>
      <c r="P2169" s="445">
        <f t="shared" si="270"/>
        <v>0</v>
      </c>
      <c r="Q2169" s="445">
        <f t="shared" si="271"/>
        <v>0</v>
      </c>
      <c r="R2169" s="415" t="str">
        <f t="shared" si="272"/>
        <v>Leer</v>
      </c>
      <c r="S2169" s="445">
        <f>IF('Angaben KH-Standort'!D$29='A4'!D2169,IF('Angaben KH-Standort'!E$29="Ja",1,0),0)</f>
        <v>0</v>
      </c>
      <c r="T2169" s="445">
        <f>IF('Angaben KH-Standort'!D$30='A4'!D2169,IF('Angaben KH-Standort'!E$30="Ja",1,0),0)</f>
        <v>0</v>
      </c>
      <c r="U2169" s="445">
        <f>IF('Angaben KH-Standort'!D$31='A4'!D2169,IF('Angaben KH-Standort'!E$31="Ja",1,0),0)</f>
        <v>0</v>
      </c>
    </row>
    <row r="2170" spans="2:21" ht="15" customHeight="1" x14ac:dyDescent="0.3">
      <c r="B2170" s="70" t="str">
        <f t="shared" si="267"/>
        <v>!!!</v>
      </c>
      <c r="C2170" s="265" t="str">
        <f>IF(ISERROR(IF(LEN(E2170)&gt;0,VLOOKUP(TEXT($E2170,0),'Angaben Stationen'!$E$14:$J$213,5,0),"")),"?",IF(LEN(E2170)&gt;0,VLOOKUP(TEXT($E2170,0),'Angaben Stationen'!$E$14:$J$213,5,0),""))</f>
        <v/>
      </c>
      <c r="D2170" s="232" t="str">
        <f>IF(ISERROR(IF(LEN(E2170)&gt;0,VLOOKUP(TEXT($E2170,0),'Angaben Stationen'!$E$14:$J$213,6,0),"")),"STATION IST NICHT VORHANDEN",IF(LEN(E2170)&gt;0,VLOOKUP(TEXT($E2170,0),'Angaben Stationen'!$E$14:$J$213,6,0),""))</f>
        <v/>
      </c>
      <c r="E2170" s="287"/>
      <c r="F2170" s="234"/>
      <c r="G2170" s="234"/>
      <c r="H2170" s="263"/>
      <c r="I2170" s="169"/>
      <c r="K2170" s="445" t="str">
        <f t="shared" si="268"/>
        <v>Leer</v>
      </c>
      <c r="L2170" s="445" t="str">
        <f>VLOOKUP($D2170,{"29 - Psychiatrie (Erwachsene)","BGI";"297 - stationsäquivalente Behandlung in der Erwachsenenpsychiatrie (29)","BGI";"30 - Kinder- und Jugendpsychiatrie","BGII";"307 - stationsäquivalente Behandlung in der Kinder- und Jugendpsychiatrie (30)","BGII";"31 - Psychosomatik","BGI";"","Leer"},2,0)</f>
        <v>Leer</v>
      </c>
      <c r="M2170" s="445">
        <f t="shared" si="265"/>
        <v>0</v>
      </c>
      <c r="N2170" s="445">
        <f t="shared" si="266"/>
        <v>0</v>
      </c>
      <c r="O2170" s="445">
        <f t="shared" si="269"/>
        <v>0</v>
      </c>
      <c r="P2170" s="445">
        <f t="shared" si="270"/>
        <v>0</v>
      </c>
      <c r="Q2170" s="445">
        <f t="shared" si="271"/>
        <v>0</v>
      </c>
      <c r="R2170" s="415" t="str">
        <f t="shared" si="272"/>
        <v>Leer</v>
      </c>
      <c r="S2170" s="445">
        <f>IF('Angaben KH-Standort'!D$29='A4'!D2170,IF('Angaben KH-Standort'!E$29="Ja",1,0),0)</f>
        <v>0</v>
      </c>
      <c r="T2170" s="445">
        <f>IF('Angaben KH-Standort'!D$30='A4'!D2170,IF('Angaben KH-Standort'!E$30="Ja",1,0),0)</f>
        <v>0</v>
      </c>
      <c r="U2170" s="445">
        <f>IF('Angaben KH-Standort'!D$31='A4'!D2170,IF('Angaben KH-Standort'!E$31="Ja",1,0),0)</f>
        <v>0</v>
      </c>
    </row>
    <row r="2171" spans="2:21" ht="15" customHeight="1" x14ac:dyDescent="0.3">
      <c r="B2171" s="70" t="str">
        <f t="shared" si="267"/>
        <v>!!!</v>
      </c>
      <c r="C2171" s="265" t="str">
        <f>IF(ISERROR(IF(LEN(E2171)&gt;0,VLOOKUP(TEXT($E2171,0),'Angaben Stationen'!$E$14:$J$213,5,0),"")),"?",IF(LEN(E2171)&gt;0,VLOOKUP(TEXT($E2171,0),'Angaben Stationen'!$E$14:$J$213,5,0),""))</f>
        <v/>
      </c>
      <c r="D2171" s="232" t="str">
        <f>IF(ISERROR(IF(LEN(E2171)&gt;0,VLOOKUP(TEXT($E2171,0),'Angaben Stationen'!$E$14:$J$213,6,0),"")),"STATION IST NICHT VORHANDEN",IF(LEN(E2171)&gt;0,VLOOKUP(TEXT($E2171,0),'Angaben Stationen'!$E$14:$J$213,6,0),""))</f>
        <v/>
      </c>
      <c r="E2171" s="287"/>
      <c r="F2171" s="234"/>
      <c r="G2171" s="234"/>
      <c r="H2171" s="263"/>
      <c r="I2171" s="169"/>
      <c r="K2171" s="445" t="str">
        <f t="shared" si="268"/>
        <v>Leer</v>
      </c>
      <c r="L2171" s="445" t="str">
        <f>VLOOKUP($D2171,{"29 - Psychiatrie (Erwachsene)","BGI";"297 - stationsäquivalente Behandlung in der Erwachsenenpsychiatrie (29)","BGI";"30 - Kinder- und Jugendpsychiatrie","BGII";"307 - stationsäquivalente Behandlung in der Kinder- und Jugendpsychiatrie (30)","BGII";"31 - Psychosomatik","BGI";"","Leer"},2,0)</f>
        <v>Leer</v>
      </c>
      <c r="M2171" s="445">
        <f t="shared" si="265"/>
        <v>0</v>
      </c>
      <c r="N2171" s="445">
        <f t="shared" si="266"/>
        <v>0</v>
      </c>
      <c r="O2171" s="445">
        <f t="shared" si="269"/>
        <v>0</v>
      </c>
      <c r="P2171" s="445">
        <f t="shared" si="270"/>
        <v>0</v>
      </c>
      <c r="Q2171" s="445">
        <f t="shared" si="271"/>
        <v>0</v>
      </c>
      <c r="R2171" s="415" t="str">
        <f t="shared" si="272"/>
        <v>Leer</v>
      </c>
      <c r="S2171" s="445">
        <f>IF('Angaben KH-Standort'!D$29='A4'!D2171,IF('Angaben KH-Standort'!E$29="Ja",1,0),0)</f>
        <v>0</v>
      </c>
      <c r="T2171" s="445">
        <f>IF('Angaben KH-Standort'!D$30='A4'!D2171,IF('Angaben KH-Standort'!E$30="Ja",1,0),0)</f>
        <v>0</v>
      </c>
      <c r="U2171" s="445">
        <f>IF('Angaben KH-Standort'!D$31='A4'!D2171,IF('Angaben KH-Standort'!E$31="Ja",1,0),0)</f>
        <v>0</v>
      </c>
    </row>
    <row r="2172" spans="2:21" ht="15" customHeight="1" x14ac:dyDescent="0.3">
      <c r="B2172" s="70" t="str">
        <f t="shared" si="267"/>
        <v>!!!</v>
      </c>
      <c r="C2172" s="265" t="str">
        <f>IF(ISERROR(IF(LEN(E2172)&gt;0,VLOOKUP(TEXT($E2172,0),'Angaben Stationen'!$E$14:$J$213,5,0),"")),"?",IF(LEN(E2172)&gt;0,VLOOKUP(TEXT($E2172,0),'Angaben Stationen'!$E$14:$J$213,5,0),""))</f>
        <v/>
      </c>
      <c r="D2172" s="232" t="str">
        <f>IF(ISERROR(IF(LEN(E2172)&gt;0,VLOOKUP(TEXT($E2172,0),'Angaben Stationen'!$E$14:$J$213,6,0),"")),"STATION IST NICHT VORHANDEN",IF(LEN(E2172)&gt;0,VLOOKUP(TEXT($E2172,0),'Angaben Stationen'!$E$14:$J$213,6,0),""))</f>
        <v/>
      </c>
      <c r="E2172" s="287"/>
      <c r="F2172" s="234"/>
      <c r="G2172" s="234"/>
      <c r="H2172" s="263"/>
      <c r="I2172" s="169"/>
      <c r="K2172" s="445" t="str">
        <f t="shared" si="268"/>
        <v>Leer</v>
      </c>
      <c r="L2172" s="445" t="str">
        <f>VLOOKUP($D2172,{"29 - Psychiatrie (Erwachsene)","BGI";"297 - stationsäquivalente Behandlung in der Erwachsenenpsychiatrie (29)","BGI";"30 - Kinder- und Jugendpsychiatrie","BGII";"307 - stationsäquivalente Behandlung in der Kinder- und Jugendpsychiatrie (30)","BGII";"31 - Psychosomatik","BGI";"","Leer"},2,0)</f>
        <v>Leer</v>
      </c>
      <c r="M2172" s="445">
        <f t="shared" si="265"/>
        <v>0</v>
      </c>
      <c r="N2172" s="445">
        <f t="shared" si="266"/>
        <v>0</v>
      </c>
      <c r="O2172" s="445">
        <f t="shared" si="269"/>
        <v>0</v>
      </c>
      <c r="P2172" s="445">
        <f t="shared" si="270"/>
        <v>0</v>
      </c>
      <c r="Q2172" s="445">
        <f t="shared" si="271"/>
        <v>0</v>
      </c>
      <c r="R2172" s="415" t="str">
        <f t="shared" si="272"/>
        <v>Leer</v>
      </c>
      <c r="S2172" s="445">
        <f>IF('Angaben KH-Standort'!D$29='A4'!D2172,IF('Angaben KH-Standort'!E$29="Ja",1,0),0)</f>
        <v>0</v>
      </c>
      <c r="T2172" s="445">
        <f>IF('Angaben KH-Standort'!D$30='A4'!D2172,IF('Angaben KH-Standort'!E$30="Ja",1,0),0)</f>
        <v>0</v>
      </c>
      <c r="U2172" s="445">
        <f>IF('Angaben KH-Standort'!D$31='A4'!D2172,IF('Angaben KH-Standort'!E$31="Ja",1,0),0)</f>
        <v>0</v>
      </c>
    </row>
    <row r="2173" spans="2:21" ht="15" customHeight="1" x14ac:dyDescent="0.3">
      <c r="B2173" s="70" t="str">
        <f t="shared" si="267"/>
        <v>!!!</v>
      </c>
      <c r="C2173" s="265" t="str">
        <f>IF(ISERROR(IF(LEN(E2173)&gt;0,VLOOKUP(TEXT($E2173,0),'Angaben Stationen'!$E$14:$J$213,5,0),"")),"?",IF(LEN(E2173)&gt;0,VLOOKUP(TEXT($E2173,0),'Angaben Stationen'!$E$14:$J$213,5,0),""))</f>
        <v/>
      </c>
      <c r="D2173" s="232" t="str">
        <f>IF(ISERROR(IF(LEN(E2173)&gt;0,VLOOKUP(TEXT($E2173,0),'Angaben Stationen'!$E$14:$J$213,6,0),"")),"STATION IST NICHT VORHANDEN",IF(LEN(E2173)&gt;0,VLOOKUP(TEXT($E2173,0),'Angaben Stationen'!$E$14:$J$213,6,0),""))</f>
        <v/>
      </c>
      <c r="E2173" s="287"/>
      <c r="F2173" s="234"/>
      <c r="G2173" s="234"/>
      <c r="H2173" s="263"/>
      <c r="I2173" s="169"/>
      <c r="K2173" s="445" t="str">
        <f t="shared" si="268"/>
        <v>Leer</v>
      </c>
      <c r="L2173" s="445" t="str">
        <f>VLOOKUP($D2173,{"29 - Psychiatrie (Erwachsene)","BGI";"297 - stationsäquivalente Behandlung in der Erwachsenenpsychiatrie (29)","BGI";"30 - Kinder- und Jugendpsychiatrie","BGII";"307 - stationsäquivalente Behandlung in der Kinder- und Jugendpsychiatrie (30)","BGII";"31 - Psychosomatik","BGI";"","Leer"},2,0)</f>
        <v>Leer</v>
      </c>
      <c r="M2173" s="445">
        <f t="shared" si="265"/>
        <v>0</v>
      </c>
      <c r="N2173" s="445">
        <f t="shared" si="266"/>
        <v>0</v>
      </c>
      <c r="O2173" s="445">
        <f t="shared" si="269"/>
        <v>0</v>
      </c>
      <c r="P2173" s="445">
        <f t="shared" si="270"/>
        <v>0</v>
      </c>
      <c r="Q2173" s="445">
        <f t="shared" si="271"/>
        <v>0</v>
      </c>
      <c r="R2173" s="415" t="str">
        <f t="shared" si="272"/>
        <v>Leer</v>
      </c>
      <c r="S2173" s="445">
        <f>IF('Angaben KH-Standort'!D$29='A4'!D2173,IF('Angaben KH-Standort'!E$29="Ja",1,0),0)</f>
        <v>0</v>
      </c>
      <c r="T2173" s="445">
        <f>IF('Angaben KH-Standort'!D$30='A4'!D2173,IF('Angaben KH-Standort'!E$30="Ja",1,0),0)</f>
        <v>0</v>
      </c>
      <c r="U2173" s="445">
        <f>IF('Angaben KH-Standort'!D$31='A4'!D2173,IF('Angaben KH-Standort'!E$31="Ja",1,0),0)</f>
        <v>0</v>
      </c>
    </row>
    <row r="2174" spans="2:21" ht="15" customHeight="1" x14ac:dyDescent="0.3">
      <c r="B2174" s="70" t="str">
        <f t="shared" si="267"/>
        <v>!!!</v>
      </c>
      <c r="C2174" s="265" t="str">
        <f>IF(ISERROR(IF(LEN(E2174)&gt;0,VLOOKUP(TEXT($E2174,0),'Angaben Stationen'!$E$14:$J$213,5,0),"")),"?",IF(LEN(E2174)&gt;0,VLOOKUP(TEXT($E2174,0),'Angaben Stationen'!$E$14:$J$213,5,0),""))</f>
        <v/>
      </c>
      <c r="D2174" s="232" t="str">
        <f>IF(ISERROR(IF(LEN(E2174)&gt;0,VLOOKUP(TEXT($E2174,0),'Angaben Stationen'!$E$14:$J$213,6,0),"")),"STATION IST NICHT VORHANDEN",IF(LEN(E2174)&gt;0,VLOOKUP(TEXT($E2174,0),'Angaben Stationen'!$E$14:$J$213,6,0),""))</f>
        <v/>
      </c>
      <c r="E2174" s="287"/>
      <c r="F2174" s="234"/>
      <c r="G2174" s="234"/>
      <c r="H2174" s="263"/>
      <c r="I2174" s="169"/>
      <c r="K2174" s="445" t="str">
        <f t="shared" si="268"/>
        <v>Leer</v>
      </c>
      <c r="L2174" s="445" t="str">
        <f>VLOOKUP($D2174,{"29 - Psychiatrie (Erwachsene)","BGI";"297 - stationsäquivalente Behandlung in der Erwachsenenpsychiatrie (29)","BGI";"30 - Kinder- und Jugendpsychiatrie","BGII";"307 - stationsäquivalente Behandlung in der Kinder- und Jugendpsychiatrie (30)","BGII";"31 - Psychosomatik","BGI";"","Leer"},2,0)</f>
        <v>Leer</v>
      </c>
      <c r="M2174" s="445">
        <f t="shared" si="265"/>
        <v>0</v>
      </c>
      <c r="N2174" s="445">
        <f t="shared" si="266"/>
        <v>0</v>
      </c>
      <c r="O2174" s="445">
        <f t="shared" si="269"/>
        <v>0</v>
      </c>
      <c r="P2174" s="445">
        <f t="shared" si="270"/>
        <v>0</v>
      </c>
      <c r="Q2174" s="445">
        <f t="shared" si="271"/>
        <v>0</v>
      </c>
      <c r="R2174" s="415" t="str">
        <f t="shared" si="272"/>
        <v>Leer</v>
      </c>
      <c r="S2174" s="445">
        <f>IF('Angaben KH-Standort'!D$29='A4'!D2174,IF('Angaben KH-Standort'!E$29="Ja",1,0),0)</f>
        <v>0</v>
      </c>
      <c r="T2174" s="445">
        <f>IF('Angaben KH-Standort'!D$30='A4'!D2174,IF('Angaben KH-Standort'!E$30="Ja",1,0),0)</f>
        <v>0</v>
      </c>
      <c r="U2174" s="445">
        <f>IF('Angaben KH-Standort'!D$31='A4'!D2174,IF('Angaben KH-Standort'!E$31="Ja",1,0),0)</f>
        <v>0</v>
      </c>
    </row>
    <row r="2175" spans="2:21" ht="15" customHeight="1" x14ac:dyDescent="0.3">
      <c r="B2175" s="70" t="str">
        <f t="shared" si="267"/>
        <v>!!!</v>
      </c>
      <c r="C2175" s="265" t="str">
        <f>IF(ISERROR(IF(LEN(E2175)&gt;0,VLOOKUP(TEXT($E2175,0),'Angaben Stationen'!$E$14:$J$213,5,0),"")),"?",IF(LEN(E2175)&gt;0,VLOOKUP(TEXT($E2175,0),'Angaben Stationen'!$E$14:$J$213,5,0),""))</f>
        <v/>
      </c>
      <c r="D2175" s="232" t="str">
        <f>IF(ISERROR(IF(LEN(E2175)&gt;0,VLOOKUP(TEXT($E2175,0),'Angaben Stationen'!$E$14:$J$213,6,0),"")),"STATION IST NICHT VORHANDEN",IF(LEN(E2175)&gt;0,VLOOKUP(TEXT($E2175,0),'Angaben Stationen'!$E$14:$J$213,6,0),""))</f>
        <v/>
      </c>
      <c r="E2175" s="287"/>
      <c r="F2175" s="234"/>
      <c r="G2175" s="234"/>
      <c r="H2175" s="263"/>
      <c r="I2175" s="169"/>
      <c r="K2175" s="445" t="str">
        <f t="shared" si="268"/>
        <v>Leer</v>
      </c>
      <c r="L2175" s="445" t="str">
        <f>VLOOKUP($D2175,{"29 - Psychiatrie (Erwachsene)","BGI";"297 - stationsäquivalente Behandlung in der Erwachsenenpsychiatrie (29)","BGI";"30 - Kinder- und Jugendpsychiatrie","BGII";"307 - stationsäquivalente Behandlung in der Kinder- und Jugendpsychiatrie (30)","BGII";"31 - Psychosomatik","BGI";"","Leer"},2,0)</f>
        <v>Leer</v>
      </c>
      <c r="M2175" s="445">
        <f t="shared" si="265"/>
        <v>0</v>
      </c>
      <c r="N2175" s="445">
        <f t="shared" si="266"/>
        <v>0</v>
      </c>
      <c r="O2175" s="445">
        <f t="shared" si="269"/>
        <v>0</v>
      </c>
      <c r="P2175" s="445">
        <f t="shared" si="270"/>
        <v>0</v>
      </c>
      <c r="Q2175" s="445">
        <f t="shared" si="271"/>
        <v>0</v>
      </c>
      <c r="R2175" s="415" t="str">
        <f t="shared" si="272"/>
        <v>Leer</v>
      </c>
      <c r="S2175" s="445">
        <f>IF('Angaben KH-Standort'!D$29='A4'!D2175,IF('Angaben KH-Standort'!E$29="Ja",1,0),0)</f>
        <v>0</v>
      </c>
      <c r="T2175" s="445">
        <f>IF('Angaben KH-Standort'!D$30='A4'!D2175,IF('Angaben KH-Standort'!E$30="Ja",1,0),0)</f>
        <v>0</v>
      </c>
      <c r="U2175" s="445">
        <f>IF('Angaben KH-Standort'!D$31='A4'!D2175,IF('Angaben KH-Standort'!E$31="Ja",1,0),0)</f>
        <v>0</v>
      </c>
    </row>
    <row r="2176" spans="2:21" ht="15" customHeight="1" x14ac:dyDescent="0.3">
      <c r="B2176" s="70" t="str">
        <f t="shared" si="267"/>
        <v>!!!</v>
      </c>
      <c r="C2176" s="265" t="str">
        <f>IF(ISERROR(IF(LEN(E2176)&gt;0,VLOOKUP(TEXT($E2176,0),'Angaben Stationen'!$E$14:$J$213,5,0),"")),"?",IF(LEN(E2176)&gt;0,VLOOKUP(TEXT($E2176,0),'Angaben Stationen'!$E$14:$J$213,5,0),""))</f>
        <v/>
      </c>
      <c r="D2176" s="232" t="str">
        <f>IF(ISERROR(IF(LEN(E2176)&gt;0,VLOOKUP(TEXT($E2176,0),'Angaben Stationen'!$E$14:$J$213,6,0),"")),"STATION IST NICHT VORHANDEN",IF(LEN(E2176)&gt;0,VLOOKUP(TEXT($E2176,0),'Angaben Stationen'!$E$14:$J$213,6,0),""))</f>
        <v/>
      </c>
      <c r="E2176" s="287"/>
      <c r="F2176" s="234"/>
      <c r="G2176" s="234"/>
      <c r="H2176" s="263"/>
      <c r="I2176" s="169"/>
      <c r="K2176" s="445" t="str">
        <f t="shared" si="268"/>
        <v>Leer</v>
      </c>
      <c r="L2176" s="445" t="str">
        <f>VLOOKUP($D2176,{"29 - Psychiatrie (Erwachsene)","BGI";"297 - stationsäquivalente Behandlung in der Erwachsenenpsychiatrie (29)","BGI";"30 - Kinder- und Jugendpsychiatrie","BGII";"307 - stationsäquivalente Behandlung in der Kinder- und Jugendpsychiatrie (30)","BGII";"31 - Psychosomatik","BGI";"","Leer"},2,0)</f>
        <v>Leer</v>
      </c>
      <c r="M2176" s="445">
        <f t="shared" si="265"/>
        <v>0</v>
      </c>
      <c r="N2176" s="445">
        <f t="shared" si="266"/>
        <v>0</v>
      </c>
      <c r="O2176" s="445">
        <f t="shared" si="269"/>
        <v>0</v>
      </c>
      <c r="P2176" s="445">
        <f t="shared" si="270"/>
        <v>0</v>
      </c>
      <c r="Q2176" s="445">
        <f t="shared" si="271"/>
        <v>0</v>
      </c>
      <c r="R2176" s="415" t="str">
        <f t="shared" si="272"/>
        <v>Leer</v>
      </c>
      <c r="S2176" s="445">
        <f>IF('Angaben KH-Standort'!D$29='A4'!D2176,IF('Angaben KH-Standort'!E$29="Ja",1,0),0)</f>
        <v>0</v>
      </c>
      <c r="T2176" s="445">
        <f>IF('Angaben KH-Standort'!D$30='A4'!D2176,IF('Angaben KH-Standort'!E$30="Ja",1,0),0)</f>
        <v>0</v>
      </c>
      <c r="U2176" s="445">
        <f>IF('Angaben KH-Standort'!D$31='A4'!D2176,IF('Angaben KH-Standort'!E$31="Ja",1,0),0)</f>
        <v>0</v>
      </c>
    </row>
    <row r="2177" spans="2:21" ht="15" customHeight="1" x14ac:dyDescent="0.3">
      <c r="B2177" s="70" t="str">
        <f t="shared" si="267"/>
        <v>!!!</v>
      </c>
      <c r="C2177" s="265" t="str">
        <f>IF(ISERROR(IF(LEN(E2177)&gt;0,VLOOKUP(TEXT($E2177,0),'Angaben Stationen'!$E$14:$J$213,5,0),"")),"?",IF(LEN(E2177)&gt;0,VLOOKUP(TEXT($E2177,0),'Angaben Stationen'!$E$14:$J$213,5,0),""))</f>
        <v/>
      </c>
      <c r="D2177" s="232" t="str">
        <f>IF(ISERROR(IF(LEN(E2177)&gt;0,VLOOKUP(TEXT($E2177,0),'Angaben Stationen'!$E$14:$J$213,6,0),"")),"STATION IST NICHT VORHANDEN",IF(LEN(E2177)&gt;0,VLOOKUP(TEXT($E2177,0),'Angaben Stationen'!$E$14:$J$213,6,0),""))</f>
        <v/>
      </c>
      <c r="E2177" s="287"/>
      <c r="F2177" s="234"/>
      <c r="G2177" s="234"/>
      <c r="H2177" s="263"/>
      <c r="I2177" s="169"/>
      <c r="K2177" s="445" t="str">
        <f t="shared" si="268"/>
        <v>Leer</v>
      </c>
      <c r="L2177" s="445" t="str">
        <f>VLOOKUP($D2177,{"29 - Psychiatrie (Erwachsene)","BGI";"297 - stationsäquivalente Behandlung in der Erwachsenenpsychiatrie (29)","BGI";"30 - Kinder- und Jugendpsychiatrie","BGII";"307 - stationsäquivalente Behandlung in der Kinder- und Jugendpsychiatrie (30)","BGII";"31 - Psychosomatik","BGI";"","Leer"},2,0)</f>
        <v>Leer</v>
      </c>
      <c r="M2177" s="445">
        <f t="shared" si="265"/>
        <v>0</v>
      </c>
      <c r="N2177" s="445">
        <f t="shared" si="266"/>
        <v>0</v>
      </c>
      <c r="O2177" s="445">
        <f t="shared" si="269"/>
        <v>0</v>
      </c>
      <c r="P2177" s="445">
        <f t="shared" si="270"/>
        <v>0</v>
      </c>
      <c r="Q2177" s="445">
        <f t="shared" si="271"/>
        <v>0</v>
      </c>
      <c r="R2177" s="415" t="str">
        <f t="shared" si="272"/>
        <v>Leer</v>
      </c>
      <c r="S2177" s="445">
        <f>IF('Angaben KH-Standort'!D$29='A4'!D2177,IF('Angaben KH-Standort'!E$29="Ja",1,0),0)</f>
        <v>0</v>
      </c>
      <c r="T2177" s="445">
        <f>IF('Angaben KH-Standort'!D$30='A4'!D2177,IF('Angaben KH-Standort'!E$30="Ja",1,0),0)</f>
        <v>0</v>
      </c>
      <c r="U2177" s="445">
        <f>IF('Angaben KH-Standort'!D$31='A4'!D2177,IF('Angaben KH-Standort'!E$31="Ja",1,0),0)</f>
        <v>0</v>
      </c>
    </row>
    <row r="2178" spans="2:21" ht="15" customHeight="1" x14ac:dyDescent="0.3">
      <c r="B2178" s="70" t="str">
        <f t="shared" si="267"/>
        <v>!!!</v>
      </c>
      <c r="C2178" s="265" t="str">
        <f>IF(ISERROR(IF(LEN(E2178)&gt;0,VLOOKUP(TEXT($E2178,0),'Angaben Stationen'!$E$14:$J$213,5,0),"")),"?",IF(LEN(E2178)&gt;0,VLOOKUP(TEXT($E2178,0),'Angaben Stationen'!$E$14:$J$213,5,0),""))</f>
        <v/>
      </c>
      <c r="D2178" s="232" t="str">
        <f>IF(ISERROR(IF(LEN(E2178)&gt;0,VLOOKUP(TEXT($E2178,0),'Angaben Stationen'!$E$14:$J$213,6,0),"")),"STATION IST NICHT VORHANDEN",IF(LEN(E2178)&gt;0,VLOOKUP(TEXT($E2178,0),'Angaben Stationen'!$E$14:$J$213,6,0),""))</f>
        <v/>
      </c>
      <c r="E2178" s="287"/>
      <c r="F2178" s="234"/>
      <c r="G2178" s="234"/>
      <c r="H2178" s="263"/>
      <c r="I2178" s="169"/>
      <c r="K2178" s="445" t="str">
        <f t="shared" si="268"/>
        <v>Leer</v>
      </c>
      <c r="L2178" s="445" t="str">
        <f>VLOOKUP($D2178,{"29 - Psychiatrie (Erwachsene)","BGI";"297 - stationsäquivalente Behandlung in der Erwachsenenpsychiatrie (29)","BGI";"30 - Kinder- und Jugendpsychiatrie","BGII";"307 - stationsäquivalente Behandlung in der Kinder- und Jugendpsychiatrie (30)","BGII";"31 - Psychosomatik","BGI";"","Leer"},2,0)</f>
        <v>Leer</v>
      </c>
      <c r="M2178" s="445">
        <f t="shared" si="265"/>
        <v>0</v>
      </c>
      <c r="N2178" s="445">
        <f t="shared" si="266"/>
        <v>0</v>
      </c>
      <c r="O2178" s="445">
        <f t="shared" si="269"/>
        <v>0</v>
      </c>
      <c r="P2178" s="445">
        <f t="shared" si="270"/>
        <v>0</v>
      </c>
      <c r="Q2178" s="445">
        <f t="shared" si="271"/>
        <v>0</v>
      </c>
      <c r="R2178" s="415" t="str">
        <f t="shared" si="272"/>
        <v>Leer</v>
      </c>
      <c r="S2178" s="445">
        <f>IF('Angaben KH-Standort'!D$29='A4'!D2178,IF('Angaben KH-Standort'!E$29="Ja",1,0),0)</f>
        <v>0</v>
      </c>
      <c r="T2178" s="445">
        <f>IF('Angaben KH-Standort'!D$30='A4'!D2178,IF('Angaben KH-Standort'!E$30="Ja",1,0),0)</f>
        <v>0</v>
      </c>
      <c r="U2178" s="445">
        <f>IF('Angaben KH-Standort'!D$31='A4'!D2178,IF('Angaben KH-Standort'!E$31="Ja",1,0),0)</f>
        <v>0</v>
      </c>
    </row>
    <row r="2179" spans="2:21" ht="15" customHeight="1" x14ac:dyDescent="0.3">
      <c r="B2179" s="70" t="str">
        <f t="shared" si="267"/>
        <v>!!!</v>
      </c>
      <c r="C2179" s="265" t="str">
        <f>IF(ISERROR(IF(LEN(E2179)&gt;0,VLOOKUP(TEXT($E2179,0),'Angaben Stationen'!$E$14:$J$213,5,0),"")),"?",IF(LEN(E2179)&gt;0,VLOOKUP(TEXT($E2179,0),'Angaben Stationen'!$E$14:$J$213,5,0),""))</f>
        <v/>
      </c>
      <c r="D2179" s="232" t="str">
        <f>IF(ISERROR(IF(LEN(E2179)&gt;0,VLOOKUP(TEXT($E2179,0),'Angaben Stationen'!$E$14:$J$213,6,0),"")),"STATION IST NICHT VORHANDEN",IF(LEN(E2179)&gt;0,VLOOKUP(TEXT($E2179,0),'Angaben Stationen'!$E$14:$J$213,6,0),""))</f>
        <v/>
      </c>
      <c r="E2179" s="287"/>
      <c r="F2179" s="234"/>
      <c r="G2179" s="234"/>
      <c r="H2179" s="263"/>
      <c r="I2179" s="169"/>
      <c r="K2179" s="445" t="str">
        <f t="shared" si="268"/>
        <v>Leer</v>
      </c>
      <c r="L2179" s="445" t="str">
        <f>VLOOKUP($D2179,{"29 - Psychiatrie (Erwachsene)","BGI";"297 - stationsäquivalente Behandlung in der Erwachsenenpsychiatrie (29)","BGI";"30 - Kinder- und Jugendpsychiatrie","BGII";"307 - stationsäquivalente Behandlung in der Kinder- und Jugendpsychiatrie (30)","BGII";"31 - Psychosomatik","BGI";"","Leer"},2,0)</f>
        <v>Leer</v>
      </c>
      <c r="M2179" s="445">
        <f t="shared" si="265"/>
        <v>0</v>
      </c>
      <c r="N2179" s="445">
        <f t="shared" si="266"/>
        <v>0</v>
      </c>
      <c r="O2179" s="445">
        <f t="shared" si="269"/>
        <v>0</v>
      </c>
      <c r="P2179" s="445">
        <f t="shared" si="270"/>
        <v>0</v>
      </c>
      <c r="Q2179" s="445">
        <f t="shared" si="271"/>
        <v>0</v>
      </c>
      <c r="R2179" s="415" t="str">
        <f t="shared" si="272"/>
        <v>Leer</v>
      </c>
      <c r="S2179" s="445">
        <f>IF('Angaben KH-Standort'!D$29='A4'!D2179,IF('Angaben KH-Standort'!E$29="Ja",1,0),0)</f>
        <v>0</v>
      </c>
      <c r="T2179" s="445">
        <f>IF('Angaben KH-Standort'!D$30='A4'!D2179,IF('Angaben KH-Standort'!E$30="Ja",1,0),0)</f>
        <v>0</v>
      </c>
      <c r="U2179" s="445">
        <f>IF('Angaben KH-Standort'!D$31='A4'!D2179,IF('Angaben KH-Standort'!E$31="Ja",1,0),0)</f>
        <v>0</v>
      </c>
    </row>
    <row r="2180" spans="2:21" ht="15" customHeight="1" x14ac:dyDescent="0.3">
      <c r="B2180" s="70" t="str">
        <f t="shared" si="267"/>
        <v>!!!</v>
      </c>
      <c r="C2180" s="265" t="str">
        <f>IF(ISERROR(IF(LEN(E2180)&gt;0,VLOOKUP(TEXT($E2180,0),'Angaben Stationen'!$E$14:$J$213,5,0),"")),"?",IF(LEN(E2180)&gt;0,VLOOKUP(TEXT($E2180,0),'Angaben Stationen'!$E$14:$J$213,5,0),""))</f>
        <v/>
      </c>
      <c r="D2180" s="232" t="str">
        <f>IF(ISERROR(IF(LEN(E2180)&gt;0,VLOOKUP(TEXT($E2180,0),'Angaben Stationen'!$E$14:$J$213,6,0),"")),"STATION IST NICHT VORHANDEN",IF(LEN(E2180)&gt;0,VLOOKUP(TEXT($E2180,0),'Angaben Stationen'!$E$14:$J$213,6,0),""))</f>
        <v/>
      </c>
      <c r="E2180" s="287"/>
      <c r="F2180" s="234"/>
      <c r="G2180" s="234"/>
      <c r="H2180" s="263"/>
      <c r="I2180" s="169"/>
      <c r="K2180" s="445" t="str">
        <f t="shared" si="268"/>
        <v>Leer</v>
      </c>
      <c r="L2180" s="445" t="str">
        <f>VLOOKUP($D2180,{"29 - Psychiatrie (Erwachsene)","BGI";"297 - stationsäquivalente Behandlung in der Erwachsenenpsychiatrie (29)","BGI";"30 - Kinder- und Jugendpsychiatrie","BGII";"307 - stationsäquivalente Behandlung in der Kinder- und Jugendpsychiatrie (30)","BGII";"31 - Psychosomatik","BGI";"","Leer"},2,0)</f>
        <v>Leer</v>
      </c>
      <c r="M2180" s="445">
        <f t="shared" si="265"/>
        <v>0</v>
      </c>
      <c r="N2180" s="445">
        <f t="shared" si="266"/>
        <v>0</v>
      </c>
      <c r="O2180" s="445">
        <f t="shared" si="269"/>
        <v>0</v>
      </c>
      <c r="P2180" s="445">
        <f t="shared" si="270"/>
        <v>0</v>
      </c>
      <c r="Q2180" s="445">
        <f t="shared" si="271"/>
        <v>0</v>
      </c>
      <c r="R2180" s="415" t="str">
        <f t="shared" si="272"/>
        <v>Leer</v>
      </c>
      <c r="S2180" s="445">
        <f>IF('Angaben KH-Standort'!D$29='A4'!D2180,IF('Angaben KH-Standort'!E$29="Ja",1,0),0)</f>
        <v>0</v>
      </c>
      <c r="T2180" s="445">
        <f>IF('Angaben KH-Standort'!D$30='A4'!D2180,IF('Angaben KH-Standort'!E$30="Ja",1,0),0)</f>
        <v>0</v>
      </c>
      <c r="U2180" s="445">
        <f>IF('Angaben KH-Standort'!D$31='A4'!D2180,IF('Angaben KH-Standort'!E$31="Ja",1,0),0)</f>
        <v>0</v>
      </c>
    </row>
    <row r="2181" spans="2:21" ht="15" customHeight="1" x14ac:dyDescent="0.3">
      <c r="B2181" s="70" t="str">
        <f t="shared" si="267"/>
        <v>!!!</v>
      </c>
      <c r="C2181" s="265" t="str">
        <f>IF(ISERROR(IF(LEN(E2181)&gt;0,VLOOKUP(TEXT($E2181,0),'Angaben Stationen'!$E$14:$J$213,5,0),"")),"?",IF(LEN(E2181)&gt;0,VLOOKUP(TEXT($E2181,0),'Angaben Stationen'!$E$14:$J$213,5,0),""))</f>
        <v/>
      </c>
      <c r="D2181" s="232" t="str">
        <f>IF(ISERROR(IF(LEN(E2181)&gt;0,VLOOKUP(TEXT($E2181,0),'Angaben Stationen'!$E$14:$J$213,6,0),"")),"STATION IST NICHT VORHANDEN",IF(LEN(E2181)&gt;0,VLOOKUP(TEXT($E2181,0),'Angaben Stationen'!$E$14:$J$213,6,0),""))</f>
        <v/>
      </c>
      <c r="E2181" s="287"/>
      <c r="F2181" s="234"/>
      <c r="G2181" s="234"/>
      <c r="H2181" s="263"/>
      <c r="I2181" s="169"/>
      <c r="K2181" s="445" t="str">
        <f t="shared" si="268"/>
        <v>Leer</v>
      </c>
      <c r="L2181" s="445" t="str">
        <f>VLOOKUP($D2181,{"29 - Psychiatrie (Erwachsene)","BGI";"297 - stationsäquivalente Behandlung in der Erwachsenenpsychiatrie (29)","BGI";"30 - Kinder- und Jugendpsychiatrie","BGII";"307 - stationsäquivalente Behandlung in der Kinder- und Jugendpsychiatrie (30)","BGII";"31 - Psychosomatik","BGI";"","Leer"},2,0)</f>
        <v>Leer</v>
      </c>
      <c r="M2181" s="445">
        <f t="shared" si="265"/>
        <v>0</v>
      </c>
      <c r="N2181" s="445">
        <f t="shared" si="266"/>
        <v>0</v>
      </c>
      <c r="O2181" s="445">
        <f t="shared" si="269"/>
        <v>0</v>
      </c>
      <c r="P2181" s="445">
        <f t="shared" si="270"/>
        <v>0</v>
      </c>
      <c r="Q2181" s="445">
        <f t="shared" si="271"/>
        <v>0</v>
      </c>
      <c r="R2181" s="415" t="str">
        <f t="shared" si="272"/>
        <v>Leer</v>
      </c>
      <c r="S2181" s="445">
        <f>IF('Angaben KH-Standort'!D$29='A4'!D2181,IF('Angaben KH-Standort'!E$29="Ja",1,0),0)</f>
        <v>0</v>
      </c>
      <c r="T2181" s="445">
        <f>IF('Angaben KH-Standort'!D$30='A4'!D2181,IF('Angaben KH-Standort'!E$30="Ja",1,0),0)</f>
        <v>0</v>
      </c>
      <c r="U2181" s="445">
        <f>IF('Angaben KH-Standort'!D$31='A4'!D2181,IF('Angaben KH-Standort'!E$31="Ja",1,0),0)</f>
        <v>0</v>
      </c>
    </row>
    <row r="2182" spans="2:21" ht="15" customHeight="1" x14ac:dyDescent="0.3">
      <c r="B2182" s="70" t="str">
        <f t="shared" si="267"/>
        <v>!!!</v>
      </c>
      <c r="C2182" s="265" t="str">
        <f>IF(ISERROR(IF(LEN(E2182)&gt;0,VLOOKUP(TEXT($E2182,0),'Angaben Stationen'!$E$14:$J$213,5,0),"")),"?",IF(LEN(E2182)&gt;0,VLOOKUP(TEXT($E2182,0),'Angaben Stationen'!$E$14:$J$213,5,0),""))</f>
        <v/>
      </c>
      <c r="D2182" s="232" t="str">
        <f>IF(ISERROR(IF(LEN(E2182)&gt;0,VLOOKUP(TEXT($E2182,0),'Angaben Stationen'!$E$14:$J$213,6,0),"")),"STATION IST NICHT VORHANDEN",IF(LEN(E2182)&gt;0,VLOOKUP(TEXT($E2182,0),'Angaben Stationen'!$E$14:$J$213,6,0),""))</f>
        <v/>
      </c>
      <c r="E2182" s="287"/>
      <c r="F2182" s="234"/>
      <c r="G2182" s="234"/>
      <c r="H2182" s="263"/>
      <c r="I2182" s="169"/>
      <c r="K2182" s="445" t="str">
        <f t="shared" si="268"/>
        <v>Leer</v>
      </c>
      <c r="L2182" s="445" t="str">
        <f>VLOOKUP($D2182,{"29 - Psychiatrie (Erwachsene)","BGI";"297 - stationsäquivalente Behandlung in der Erwachsenenpsychiatrie (29)","BGI";"30 - Kinder- und Jugendpsychiatrie","BGII";"307 - stationsäquivalente Behandlung in der Kinder- und Jugendpsychiatrie (30)","BGII";"31 - Psychosomatik","BGI";"","Leer"},2,0)</f>
        <v>Leer</v>
      </c>
      <c r="M2182" s="445">
        <f t="shared" si="265"/>
        <v>0</v>
      </c>
      <c r="N2182" s="445">
        <f t="shared" si="266"/>
        <v>0</v>
      </c>
      <c r="O2182" s="445">
        <f t="shared" si="269"/>
        <v>0</v>
      </c>
      <c r="P2182" s="445">
        <f t="shared" si="270"/>
        <v>0</v>
      </c>
      <c r="Q2182" s="445">
        <f t="shared" si="271"/>
        <v>0</v>
      </c>
      <c r="R2182" s="415" t="str">
        <f t="shared" si="272"/>
        <v>Leer</v>
      </c>
      <c r="S2182" s="445">
        <f>IF('Angaben KH-Standort'!D$29='A4'!D2182,IF('Angaben KH-Standort'!E$29="Ja",1,0),0)</f>
        <v>0</v>
      </c>
      <c r="T2182" s="445">
        <f>IF('Angaben KH-Standort'!D$30='A4'!D2182,IF('Angaben KH-Standort'!E$30="Ja",1,0),0)</f>
        <v>0</v>
      </c>
      <c r="U2182" s="445">
        <f>IF('Angaben KH-Standort'!D$31='A4'!D2182,IF('Angaben KH-Standort'!E$31="Ja",1,0),0)</f>
        <v>0</v>
      </c>
    </row>
    <row r="2183" spans="2:21" ht="15" customHeight="1" x14ac:dyDescent="0.3">
      <c r="B2183" s="70" t="str">
        <f t="shared" si="267"/>
        <v>!!!</v>
      </c>
      <c r="C2183" s="265" t="str">
        <f>IF(ISERROR(IF(LEN(E2183)&gt;0,VLOOKUP(TEXT($E2183,0),'Angaben Stationen'!$E$14:$J$213,5,0),"")),"?",IF(LEN(E2183)&gt;0,VLOOKUP(TEXT($E2183,0),'Angaben Stationen'!$E$14:$J$213,5,0),""))</f>
        <v/>
      </c>
      <c r="D2183" s="232" t="str">
        <f>IF(ISERROR(IF(LEN(E2183)&gt;0,VLOOKUP(TEXT($E2183,0),'Angaben Stationen'!$E$14:$J$213,6,0),"")),"STATION IST NICHT VORHANDEN",IF(LEN(E2183)&gt;0,VLOOKUP(TEXT($E2183,0),'Angaben Stationen'!$E$14:$J$213,6,0),""))</f>
        <v/>
      </c>
      <c r="E2183" s="287"/>
      <c r="F2183" s="234"/>
      <c r="G2183" s="234"/>
      <c r="H2183" s="263"/>
      <c r="I2183" s="169"/>
      <c r="K2183" s="445" t="str">
        <f t="shared" si="268"/>
        <v>Leer</v>
      </c>
      <c r="L2183" s="445" t="str">
        <f>VLOOKUP($D2183,{"29 - Psychiatrie (Erwachsene)","BGI";"297 - stationsäquivalente Behandlung in der Erwachsenenpsychiatrie (29)","BGI";"30 - Kinder- und Jugendpsychiatrie","BGII";"307 - stationsäquivalente Behandlung in der Kinder- und Jugendpsychiatrie (30)","BGII";"31 - Psychosomatik","BGI";"","Leer"},2,0)</f>
        <v>Leer</v>
      </c>
      <c r="M2183" s="445">
        <f t="shared" si="265"/>
        <v>0</v>
      </c>
      <c r="N2183" s="445">
        <f t="shared" si="266"/>
        <v>0</v>
      </c>
      <c r="O2183" s="445">
        <f t="shared" si="269"/>
        <v>0</v>
      </c>
      <c r="P2183" s="445">
        <f t="shared" si="270"/>
        <v>0</v>
      </c>
      <c r="Q2183" s="445">
        <f t="shared" si="271"/>
        <v>0</v>
      </c>
      <c r="R2183" s="415" t="str">
        <f t="shared" si="272"/>
        <v>Leer</v>
      </c>
      <c r="S2183" s="445">
        <f>IF('Angaben KH-Standort'!D$29='A4'!D2183,IF('Angaben KH-Standort'!E$29="Ja",1,0),0)</f>
        <v>0</v>
      </c>
      <c r="T2183" s="445">
        <f>IF('Angaben KH-Standort'!D$30='A4'!D2183,IF('Angaben KH-Standort'!E$30="Ja",1,0),0)</f>
        <v>0</v>
      </c>
      <c r="U2183" s="445">
        <f>IF('Angaben KH-Standort'!D$31='A4'!D2183,IF('Angaben KH-Standort'!E$31="Ja",1,0),0)</f>
        <v>0</v>
      </c>
    </row>
    <row r="2184" spans="2:21" ht="15" customHeight="1" x14ac:dyDescent="0.3">
      <c r="B2184" s="70" t="str">
        <f t="shared" si="267"/>
        <v>!!!</v>
      </c>
      <c r="C2184" s="265" t="str">
        <f>IF(ISERROR(IF(LEN(E2184)&gt;0,VLOOKUP(TEXT($E2184,0),'Angaben Stationen'!$E$14:$J$213,5,0),"")),"?",IF(LEN(E2184)&gt;0,VLOOKUP(TEXT($E2184,0),'Angaben Stationen'!$E$14:$J$213,5,0),""))</f>
        <v/>
      </c>
      <c r="D2184" s="232" t="str">
        <f>IF(ISERROR(IF(LEN(E2184)&gt;0,VLOOKUP(TEXT($E2184,0),'Angaben Stationen'!$E$14:$J$213,6,0),"")),"STATION IST NICHT VORHANDEN",IF(LEN(E2184)&gt;0,VLOOKUP(TEXT($E2184,0),'Angaben Stationen'!$E$14:$J$213,6,0),""))</f>
        <v/>
      </c>
      <c r="E2184" s="287"/>
      <c r="F2184" s="234"/>
      <c r="G2184" s="234"/>
      <c r="H2184" s="263"/>
      <c r="I2184" s="169"/>
      <c r="K2184" s="445" t="str">
        <f t="shared" si="268"/>
        <v>Leer</v>
      </c>
      <c r="L2184" s="445" t="str">
        <f>VLOOKUP($D2184,{"29 - Psychiatrie (Erwachsene)","BGI";"297 - stationsäquivalente Behandlung in der Erwachsenenpsychiatrie (29)","BGI";"30 - Kinder- und Jugendpsychiatrie","BGII";"307 - stationsäquivalente Behandlung in der Kinder- und Jugendpsychiatrie (30)","BGII";"31 - Psychosomatik","BGI";"","Leer"},2,0)</f>
        <v>Leer</v>
      </c>
      <c r="M2184" s="445">
        <f t="shared" si="265"/>
        <v>0</v>
      </c>
      <c r="N2184" s="445">
        <f t="shared" si="266"/>
        <v>0</v>
      </c>
      <c r="O2184" s="445">
        <f t="shared" si="269"/>
        <v>0</v>
      </c>
      <c r="P2184" s="445">
        <f t="shared" si="270"/>
        <v>0</v>
      </c>
      <c r="Q2184" s="445">
        <f t="shared" si="271"/>
        <v>0</v>
      </c>
      <c r="R2184" s="415" t="str">
        <f t="shared" si="272"/>
        <v>Leer</v>
      </c>
      <c r="S2184" s="445">
        <f>IF('Angaben KH-Standort'!D$29='A4'!D2184,IF('Angaben KH-Standort'!E$29="Ja",1,0),0)</f>
        <v>0</v>
      </c>
      <c r="T2184" s="445">
        <f>IF('Angaben KH-Standort'!D$30='A4'!D2184,IF('Angaben KH-Standort'!E$30="Ja",1,0),0)</f>
        <v>0</v>
      </c>
      <c r="U2184" s="445">
        <f>IF('Angaben KH-Standort'!D$31='A4'!D2184,IF('Angaben KH-Standort'!E$31="Ja",1,0),0)</f>
        <v>0</v>
      </c>
    </row>
    <row r="2185" spans="2:21" ht="15" customHeight="1" x14ac:dyDescent="0.3">
      <c r="B2185" s="70" t="str">
        <f t="shared" si="267"/>
        <v>!!!</v>
      </c>
      <c r="C2185" s="265" t="str">
        <f>IF(ISERROR(IF(LEN(E2185)&gt;0,VLOOKUP(TEXT($E2185,0),'Angaben Stationen'!$E$14:$J$213,5,0),"")),"?",IF(LEN(E2185)&gt;0,VLOOKUP(TEXT($E2185,0),'Angaben Stationen'!$E$14:$J$213,5,0),""))</f>
        <v/>
      </c>
      <c r="D2185" s="232" t="str">
        <f>IF(ISERROR(IF(LEN(E2185)&gt;0,VLOOKUP(TEXT($E2185,0),'Angaben Stationen'!$E$14:$J$213,6,0),"")),"STATION IST NICHT VORHANDEN",IF(LEN(E2185)&gt;0,VLOOKUP(TEXT($E2185,0),'Angaben Stationen'!$E$14:$J$213,6,0),""))</f>
        <v/>
      </c>
      <c r="E2185" s="287"/>
      <c r="F2185" s="234"/>
      <c r="G2185" s="234"/>
      <c r="H2185" s="263"/>
      <c r="I2185" s="169"/>
      <c r="K2185" s="445" t="str">
        <f t="shared" si="268"/>
        <v>Leer</v>
      </c>
      <c r="L2185" s="445" t="str">
        <f>VLOOKUP($D2185,{"29 - Psychiatrie (Erwachsene)","BGI";"297 - stationsäquivalente Behandlung in der Erwachsenenpsychiatrie (29)","BGI";"30 - Kinder- und Jugendpsychiatrie","BGII";"307 - stationsäquivalente Behandlung in der Kinder- und Jugendpsychiatrie (30)","BGII";"31 - Psychosomatik","BGI";"","Leer"},2,0)</f>
        <v>Leer</v>
      </c>
      <c r="M2185" s="445">
        <f t="shared" si="265"/>
        <v>0</v>
      </c>
      <c r="N2185" s="445">
        <f t="shared" si="266"/>
        <v>0</v>
      </c>
      <c r="O2185" s="445">
        <f t="shared" si="269"/>
        <v>0</v>
      </c>
      <c r="P2185" s="445">
        <f t="shared" si="270"/>
        <v>0</v>
      </c>
      <c r="Q2185" s="445">
        <f t="shared" si="271"/>
        <v>0</v>
      </c>
      <c r="R2185" s="415" t="str">
        <f t="shared" si="272"/>
        <v>Leer</v>
      </c>
      <c r="S2185" s="445">
        <f>IF('Angaben KH-Standort'!D$29='A4'!D2185,IF('Angaben KH-Standort'!E$29="Ja",1,0),0)</f>
        <v>0</v>
      </c>
      <c r="T2185" s="445">
        <f>IF('Angaben KH-Standort'!D$30='A4'!D2185,IF('Angaben KH-Standort'!E$30="Ja",1,0),0)</f>
        <v>0</v>
      </c>
      <c r="U2185" s="445">
        <f>IF('Angaben KH-Standort'!D$31='A4'!D2185,IF('Angaben KH-Standort'!E$31="Ja",1,0),0)</f>
        <v>0</v>
      </c>
    </row>
    <row r="2186" spans="2:21" ht="15" customHeight="1" x14ac:dyDescent="0.3">
      <c r="B2186" s="70" t="str">
        <f t="shared" si="267"/>
        <v>!!!</v>
      </c>
      <c r="C2186" s="265" t="str">
        <f>IF(ISERROR(IF(LEN(E2186)&gt;0,VLOOKUP(TEXT($E2186,0),'Angaben Stationen'!$E$14:$J$213,5,0),"")),"?",IF(LEN(E2186)&gt;0,VLOOKUP(TEXT($E2186,0),'Angaben Stationen'!$E$14:$J$213,5,0),""))</f>
        <v/>
      </c>
      <c r="D2186" s="232" t="str">
        <f>IF(ISERROR(IF(LEN(E2186)&gt;0,VLOOKUP(TEXT($E2186,0),'Angaben Stationen'!$E$14:$J$213,6,0),"")),"STATION IST NICHT VORHANDEN",IF(LEN(E2186)&gt;0,VLOOKUP(TEXT($E2186,0),'Angaben Stationen'!$E$14:$J$213,6,0),""))</f>
        <v/>
      </c>
      <c r="E2186" s="287"/>
      <c r="F2186" s="234"/>
      <c r="G2186" s="234"/>
      <c r="H2186" s="263"/>
      <c r="I2186" s="169"/>
      <c r="K2186" s="445" t="str">
        <f t="shared" si="268"/>
        <v>Leer</v>
      </c>
      <c r="L2186" s="445" t="str">
        <f>VLOOKUP($D2186,{"29 - Psychiatrie (Erwachsene)","BGI";"297 - stationsäquivalente Behandlung in der Erwachsenenpsychiatrie (29)","BGI";"30 - Kinder- und Jugendpsychiatrie","BGII";"307 - stationsäquivalente Behandlung in der Kinder- und Jugendpsychiatrie (30)","BGII";"31 - Psychosomatik","BGI";"","Leer"},2,0)</f>
        <v>Leer</v>
      </c>
      <c r="M2186" s="445">
        <f t="shared" si="265"/>
        <v>0</v>
      </c>
      <c r="N2186" s="445">
        <f t="shared" si="266"/>
        <v>0</v>
      </c>
      <c r="O2186" s="445">
        <f t="shared" si="269"/>
        <v>0</v>
      </c>
      <c r="P2186" s="445">
        <f t="shared" si="270"/>
        <v>0</v>
      </c>
      <c r="Q2186" s="445">
        <f t="shared" si="271"/>
        <v>0</v>
      </c>
      <c r="R2186" s="415" t="str">
        <f t="shared" si="272"/>
        <v>Leer</v>
      </c>
      <c r="S2186" s="445">
        <f>IF('Angaben KH-Standort'!D$29='A4'!D2186,IF('Angaben KH-Standort'!E$29="Ja",1,0),0)</f>
        <v>0</v>
      </c>
      <c r="T2186" s="445">
        <f>IF('Angaben KH-Standort'!D$30='A4'!D2186,IF('Angaben KH-Standort'!E$30="Ja",1,0),0)</f>
        <v>0</v>
      </c>
      <c r="U2186" s="445">
        <f>IF('Angaben KH-Standort'!D$31='A4'!D2186,IF('Angaben KH-Standort'!E$31="Ja",1,0),0)</f>
        <v>0</v>
      </c>
    </row>
    <row r="2187" spans="2:21" ht="15" customHeight="1" x14ac:dyDescent="0.3">
      <c r="B2187" s="70" t="str">
        <f t="shared" si="267"/>
        <v>!!!</v>
      </c>
      <c r="C2187" s="265" t="str">
        <f>IF(ISERROR(IF(LEN(E2187)&gt;0,VLOOKUP(TEXT($E2187,0),'Angaben Stationen'!$E$14:$J$213,5,0),"")),"?",IF(LEN(E2187)&gt;0,VLOOKUP(TEXT($E2187,0),'Angaben Stationen'!$E$14:$J$213,5,0),""))</f>
        <v/>
      </c>
      <c r="D2187" s="232" t="str">
        <f>IF(ISERROR(IF(LEN(E2187)&gt;0,VLOOKUP(TEXT($E2187,0),'Angaben Stationen'!$E$14:$J$213,6,0),"")),"STATION IST NICHT VORHANDEN",IF(LEN(E2187)&gt;0,VLOOKUP(TEXT($E2187,0),'Angaben Stationen'!$E$14:$J$213,6,0),""))</f>
        <v/>
      </c>
      <c r="E2187" s="287"/>
      <c r="F2187" s="234"/>
      <c r="G2187" s="234"/>
      <c r="H2187" s="263"/>
      <c r="I2187" s="169"/>
      <c r="K2187" s="445" t="str">
        <f t="shared" si="268"/>
        <v>Leer</v>
      </c>
      <c r="L2187" s="445" t="str">
        <f>VLOOKUP($D2187,{"29 - Psychiatrie (Erwachsene)","BGI";"297 - stationsäquivalente Behandlung in der Erwachsenenpsychiatrie (29)","BGI";"30 - Kinder- und Jugendpsychiatrie","BGII";"307 - stationsäquivalente Behandlung in der Kinder- und Jugendpsychiatrie (30)","BGII";"31 - Psychosomatik","BGI";"","Leer"},2,0)</f>
        <v>Leer</v>
      </c>
      <c r="M2187" s="445">
        <f t="shared" si="265"/>
        <v>0</v>
      </c>
      <c r="N2187" s="445">
        <f t="shared" si="266"/>
        <v>0</v>
      </c>
      <c r="O2187" s="445">
        <f t="shared" si="269"/>
        <v>0</v>
      </c>
      <c r="P2187" s="445">
        <f t="shared" si="270"/>
        <v>0</v>
      </c>
      <c r="Q2187" s="445">
        <f t="shared" si="271"/>
        <v>0</v>
      </c>
      <c r="R2187" s="415" t="str">
        <f t="shared" si="272"/>
        <v>Leer</v>
      </c>
      <c r="S2187" s="445">
        <f>IF('Angaben KH-Standort'!D$29='A4'!D2187,IF('Angaben KH-Standort'!E$29="Ja",1,0),0)</f>
        <v>0</v>
      </c>
      <c r="T2187" s="445">
        <f>IF('Angaben KH-Standort'!D$30='A4'!D2187,IF('Angaben KH-Standort'!E$30="Ja",1,0),0)</f>
        <v>0</v>
      </c>
      <c r="U2187" s="445">
        <f>IF('Angaben KH-Standort'!D$31='A4'!D2187,IF('Angaben KH-Standort'!E$31="Ja",1,0),0)</f>
        <v>0</v>
      </c>
    </row>
    <row r="2188" spans="2:21" ht="15" customHeight="1" x14ac:dyDescent="0.3">
      <c r="B2188" s="70" t="str">
        <f t="shared" si="267"/>
        <v>!!!</v>
      </c>
      <c r="C2188" s="265" t="str">
        <f>IF(ISERROR(IF(LEN(E2188)&gt;0,VLOOKUP(TEXT($E2188,0),'Angaben Stationen'!$E$14:$J$213,5,0),"")),"?",IF(LEN(E2188)&gt;0,VLOOKUP(TEXT($E2188,0),'Angaben Stationen'!$E$14:$J$213,5,0),""))</f>
        <v/>
      </c>
      <c r="D2188" s="232" t="str">
        <f>IF(ISERROR(IF(LEN(E2188)&gt;0,VLOOKUP(TEXT($E2188,0),'Angaben Stationen'!$E$14:$J$213,6,0),"")),"STATION IST NICHT VORHANDEN",IF(LEN(E2188)&gt;0,VLOOKUP(TEXT($E2188,0),'Angaben Stationen'!$E$14:$J$213,6,0),""))</f>
        <v/>
      </c>
      <c r="E2188" s="287"/>
      <c r="F2188" s="234"/>
      <c r="G2188" s="234"/>
      <c r="H2188" s="263"/>
      <c r="I2188" s="169"/>
      <c r="K2188" s="445" t="str">
        <f t="shared" si="268"/>
        <v>Leer</v>
      </c>
      <c r="L2188" s="445" t="str">
        <f>VLOOKUP($D2188,{"29 - Psychiatrie (Erwachsene)","BGI";"297 - stationsäquivalente Behandlung in der Erwachsenenpsychiatrie (29)","BGI";"30 - Kinder- und Jugendpsychiatrie","BGII";"307 - stationsäquivalente Behandlung in der Kinder- und Jugendpsychiatrie (30)","BGII";"31 - Psychosomatik","BGI";"","Leer"},2,0)</f>
        <v>Leer</v>
      </c>
      <c r="M2188" s="445">
        <f t="shared" si="265"/>
        <v>0</v>
      </c>
      <c r="N2188" s="445">
        <f t="shared" si="266"/>
        <v>0</v>
      </c>
      <c r="O2188" s="445">
        <f t="shared" si="269"/>
        <v>0</v>
      </c>
      <c r="P2188" s="445">
        <f t="shared" si="270"/>
        <v>0</v>
      </c>
      <c r="Q2188" s="445">
        <f t="shared" si="271"/>
        <v>0</v>
      </c>
      <c r="R2188" s="415" t="str">
        <f t="shared" si="272"/>
        <v>Leer</v>
      </c>
      <c r="S2188" s="445">
        <f>IF('Angaben KH-Standort'!D$29='A4'!D2188,IF('Angaben KH-Standort'!E$29="Ja",1,0),0)</f>
        <v>0</v>
      </c>
      <c r="T2188" s="445">
        <f>IF('Angaben KH-Standort'!D$30='A4'!D2188,IF('Angaben KH-Standort'!E$30="Ja",1,0),0)</f>
        <v>0</v>
      </c>
      <c r="U2188" s="445">
        <f>IF('Angaben KH-Standort'!D$31='A4'!D2188,IF('Angaben KH-Standort'!E$31="Ja",1,0),0)</f>
        <v>0</v>
      </c>
    </row>
    <row r="2189" spans="2:21" ht="15" customHeight="1" x14ac:dyDescent="0.3">
      <c r="B2189" s="70" t="str">
        <f t="shared" si="267"/>
        <v>!!!</v>
      </c>
      <c r="C2189" s="265" t="str">
        <f>IF(ISERROR(IF(LEN(E2189)&gt;0,VLOOKUP(TEXT($E2189,0),'Angaben Stationen'!$E$14:$J$213,5,0),"")),"?",IF(LEN(E2189)&gt;0,VLOOKUP(TEXT($E2189,0),'Angaben Stationen'!$E$14:$J$213,5,0),""))</f>
        <v/>
      </c>
      <c r="D2189" s="232" t="str">
        <f>IF(ISERROR(IF(LEN(E2189)&gt;0,VLOOKUP(TEXT($E2189,0),'Angaben Stationen'!$E$14:$J$213,6,0),"")),"STATION IST NICHT VORHANDEN",IF(LEN(E2189)&gt;0,VLOOKUP(TEXT($E2189,0),'Angaben Stationen'!$E$14:$J$213,6,0),""))</f>
        <v/>
      </c>
      <c r="E2189" s="287"/>
      <c r="F2189" s="234"/>
      <c r="G2189" s="234"/>
      <c r="H2189" s="263"/>
      <c r="I2189" s="169"/>
      <c r="K2189" s="445" t="str">
        <f t="shared" si="268"/>
        <v>Leer</v>
      </c>
      <c r="L2189" s="445" t="str">
        <f>VLOOKUP($D2189,{"29 - Psychiatrie (Erwachsene)","BGI";"297 - stationsäquivalente Behandlung in der Erwachsenenpsychiatrie (29)","BGI";"30 - Kinder- und Jugendpsychiatrie","BGII";"307 - stationsäquivalente Behandlung in der Kinder- und Jugendpsychiatrie (30)","BGII";"31 - Psychosomatik","BGI";"","Leer"},2,0)</f>
        <v>Leer</v>
      </c>
      <c r="M2189" s="445">
        <f t="shared" si="265"/>
        <v>0</v>
      </c>
      <c r="N2189" s="445">
        <f t="shared" si="266"/>
        <v>0</v>
      </c>
      <c r="O2189" s="445">
        <f t="shared" si="269"/>
        <v>0</v>
      </c>
      <c r="P2189" s="445">
        <f t="shared" si="270"/>
        <v>0</v>
      </c>
      <c r="Q2189" s="445">
        <f t="shared" si="271"/>
        <v>0</v>
      </c>
      <c r="R2189" s="415" t="str">
        <f t="shared" si="272"/>
        <v>Leer</v>
      </c>
      <c r="S2189" s="445">
        <f>IF('Angaben KH-Standort'!D$29='A4'!D2189,IF('Angaben KH-Standort'!E$29="Ja",1,0),0)</f>
        <v>0</v>
      </c>
      <c r="T2189" s="445">
        <f>IF('Angaben KH-Standort'!D$30='A4'!D2189,IF('Angaben KH-Standort'!E$30="Ja",1,0),0)</f>
        <v>0</v>
      </c>
      <c r="U2189" s="445">
        <f>IF('Angaben KH-Standort'!D$31='A4'!D2189,IF('Angaben KH-Standort'!E$31="Ja",1,0),0)</f>
        <v>0</v>
      </c>
    </row>
    <row r="2190" spans="2:21" ht="15" customHeight="1" x14ac:dyDescent="0.3">
      <c r="B2190" s="70" t="str">
        <f t="shared" si="267"/>
        <v>!!!</v>
      </c>
      <c r="C2190" s="265" t="str">
        <f>IF(ISERROR(IF(LEN(E2190)&gt;0,VLOOKUP(TEXT($E2190,0),'Angaben Stationen'!$E$14:$J$213,5,0),"")),"?",IF(LEN(E2190)&gt;0,VLOOKUP(TEXT($E2190,0),'Angaben Stationen'!$E$14:$J$213,5,0),""))</f>
        <v/>
      </c>
      <c r="D2190" s="232" t="str">
        <f>IF(ISERROR(IF(LEN(E2190)&gt;0,VLOOKUP(TEXT($E2190,0),'Angaben Stationen'!$E$14:$J$213,6,0),"")),"STATION IST NICHT VORHANDEN",IF(LEN(E2190)&gt;0,VLOOKUP(TEXT($E2190,0),'Angaben Stationen'!$E$14:$J$213,6,0),""))</f>
        <v/>
      </c>
      <c r="E2190" s="287"/>
      <c r="F2190" s="234"/>
      <c r="G2190" s="234"/>
      <c r="H2190" s="263"/>
      <c r="I2190" s="169"/>
      <c r="K2190" s="445" t="str">
        <f t="shared" si="268"/>
        <v>Leer</v>
      </c>
      <c r="L2190" s="445" t="str">
        <f>VLOOKUP($D2190,{"29 - Psychiatrie (Erwachsene)","BGI";"297 - stationsäquivalente Behandlung in der Erwachsenenpsychiatrie (29)","BGI";"30 - Kinder- und Jugendpsychiatrie","BGII";"307 - stationsäquivalente Behandlung in der Kinder- und Jugendpsychiatrie (30)","BGII";"31 - Psychosomatik","BGI";"","Leer"},2,0)</f>
        <v>Leer</v>
      </c>
      <c r="M2190" s="445">
        <f t="shared" si="265"/>
        <v>0</v>
      </c>
      <c r="N2190" s="445">
        <f t="shared" si="266"/>
        <v>0</v>
      </c>
      <c r="O2190" s="445">
        <f t="shared" si="269"/>
        <v>0</v>
      </c>
      <c r="P2190" s="445">
        <f t="shared" si="270"/>
        <v>0</v>
      </c>
      <c r="Q2190" s="445">
        <f t="shared" si="271"/>
        <v>0</v>
      </c>
      <c r="R2190" s="415" t="str">
        <f t="shared" si="272"/>
        <v>Leer</v>
      </c>
      <c r="S2190" s="445">
        <f>IF('Angaben KH-Standort'!D$29='A4'!D2190,IF('Angaben KH-Standort'!E$29="Ja",1,0),0)</f>
        <v>0</v>
      </c>
      <c r="T2190" s="445">
        <f>IF('Angaben KH-Standort'!D$30='A4'!D2190,IF('Angaben KH-Standort'!E$30="Ja",1,0),0)</f>
        <v>0</v>
      </c>
      <c r="U2190" s="445">
        <f>IF('Angaben KH-Standort'!D$31='A4'!D2190,IF('Angaben KH-Standort'!E$31="Ja",1,0),0)</f>
        <v>0</v>
      </c>
    </row>
    <row r="2191" spans="2:21" ht="15" customHeight="1" x14ac:dyDescent="0.3">
      <c r="B2191" s="70" t="str">
        <f t="shared" si="267"/>
        <v>!!!</v>
      </c>
      <c r="C2191" s="265" t="str">
        <f>IF(ISERROR(IF(LEN(E2191)&gt;0,VLOOKUP(TEXT($E2191,0),'Angaben Stationen'!$E$14:$J$213,5,0),"")),"?",IF(LEN(E2191)&gt;0,VLOOKUP(TEXT($E2191,0),'Angaben Stationen'!$E$14:$J$213,5,0),""))</f>
        <v/>
      </c>
      <c r="D2191" s="232" t="str">
        <f>IF(ISERROR(IF(LEN(E2191)&gt;0,VLOOKUP(TEXT($E2191,0),'Angaben Stationen'!$E$14:$J$213,6,0),"")),"STATION IST NICHT VORHANDEN",IF(LEN(E2191)&gt;0,VLOOKUP(TEXT($E2191,0),'Angaben Stationen'!$E$14:$J$213,6,0),""))</f>
        <v/>
      </c>
      <c r="E2191" s="287"/>
      <c r="F2191" s="234"/>
      <c r="G2191" s="234"/>
      <c r="H2191" s="263"/>
      <c r="I2191" s="169"/>
      <c r="K2191" s="445" t="str">
        <f t="shared" si="268"/>
        <v>Leer</v>
      </c>
      <c r="L2191" s="445" t="str">
        <f>VLOOKUP($D2191,{"29 - Psychiatrie (Erwachsene)","BGI";"297 - stationsäquivalente Behandlung in der Erwachsenenpsychiatrie (29)","BGI";"30 - Kinder- und Jugendpsychiatrie","BGII";"307 - stationsäquivalente Behandlung in der Kinder- und Jugendpsychiatrie (30)","BGII";"31 - Psychosomatik","BGI";"","Leer"},2,0)</f>
        <v>Leer</v>
      </c>
      <c r="M2191" s="445">
        <f t="shared" si="265"/>
        <v>0</v>
      </c>
      <c r="N2191" s="445">
        <f t="shared" si="266"/>
        <v>0</v>
      </c>
      <c r="O2191" s="445">
        <f t="shared" si="269"/>
        <v>0</v>
      </c>
      <c r="P2191" s="445">
        <f t="shared" si="270"/>
        <v>0</v>
      </c>
      <c r="Q2191" s="445">
        <f t="shared" si="271"/>
        <v>0</v>
      </c>
      <c r="R2191" s="415" t="str">
        <f t="shared" si="272"/>
        <v>Leer</v>
      </c>
      <c r="S2191" s="445">
        <f>IF('Angaben KH-Standort'!D$29='A4'!D2191,IF('Angaben KH-Standort'!E$29="Ja",1,0),0)</f>
        <v>0</v>
      </c>
      <c r="T2191" s="445">
        <f>IF('Angaben KH-Standort'!D$30='A4'!D2191,IF('Angaben KH-Standort'!E$30="Ja",1,0),0)</f>
        <v>0</v>
      </c>
      <c r="U2191" s="445">
        <f>IF('Angaben KH-Standort'!D$31='A4'!D2191,IF('Angaben KH-Standort'!E$31="Ja",1,0),0)</f>
        <v>0</v>
      </c>
    </row>
    <row r="2192" spans="2:21" ht="15" customHeight="1" x14ac:dyDescent="0.3">
      <c r="B2192" s="70" t="str">
        <f t="shared" si="267"/>
        <v>!!!</v>
      </c>
      <c r="C2192" s="265" t="str">
        <f>IF(ISERROR(IF(LEN(E2192)&gt;0,VLOOKUP(TEXT($E2192,0),'Angaben Stationen'!$E$14:$J$213,5,0),"")),"?",IF(LEN(E2192)&gt;0,VLOOKUP(TEXT($E2192,0),'Angaben Stationen'!$E$14:$J$213,5,0),""))</f>
        <v/>
      </c>
      <c r="D2192" s="232" t="str">
        <f>IF(ISERROR(IF(LEN(E2192)&gt;0,VLOOKUP(TEXT($E2192,0),'Angaben Stationen'!$E$14:$J$213,6,0),"")),"STATION IST NICHT VORHANDEN",IF(LEN(E2192)&gt;0,VLOOKUP(TEXT($E2192,0),'Angaben Stationen'!$E$14:$J$213,6,0),""))</f>
        <v/>
      </c>
      <c r="E2192" s="287"/>
      <c r="F2192" s="234"/>
      <c r="G2192" s="234"/>
      <c r="H2192" s="263"/>
      <c r="I2192" s="169"/>
      <c r="K2192" s="445" t="str">
        <f t="shared" si="268"/>
        <v>Leer</v>
      </c>
      <c r="L2192" s="445" t="str">
        <f>VLOOKUP($D2192,{"29 - Psychiatrie (Erwachsene)","BGI";"297 - stationsäquivalente Behandlung in der Erwachsenenpsychiatrie (29)","BGI";"30 - Kinder- und Jugendpsychiatrie","BGII";"307 - stationsäquivalente Behandlung in der Kinder- und Jugendpsychiatrie (30)","BGII";"31 - Psychosomatik","BGI";"","Leer"},2,0)</f>
        <v>Leer</v>
      </c>
      <c r="M2192" s="445">
        <f t="shared" si="265"/>
        <v>0</v>
      </c>
      <c r="N2192" s="445">
        <f t="shared" si="266"/>
        <v>0</v>
      </c>
      <c r="O2192" s="445">
        <f t="shared" si="269"/>
        <v>0</v>
      </c>
      <c r="P2192" s="445">
        <f t="shared" si="270"/>
        <v>0</v>
      </c>
      <c r="Q2192" s="445">
        <f t="shared" si="271"/>
        <v>0</v>
      </c>
      <c r="R2192" s="415" t="str">
        <f t="shared" si="272"/>
        <v>Leer</v>
      </c>
      <c r="S2192" s="445">
        <f>IF('Angaben KH-Standort'!D$29='A4'!D2192,IF('Angaben KH-Standort'!E$29="Ja",1,0),0)</f>
        <v>0</v>
      </c>
      <c r="T2192" s="445">
        <f>IF('Angaben KH-Standort'!D$30='A4'!D2192,IF('Angaben KH-Standort'!E$30="Ja",1,0),0)</f>
        <v>0</v>
      </c>
      <c r="U2192" s="445">
        <f>IF('Angaben KH-Standort'!D$31='A4'!D2192,IF('Angaben KH-Standort'!E$31="Ja",1,0),0)</f>
        <v>0</v>
      </c>
    </row>
    <row r="2193" spans="2:21" ht="15" customHeight="1" x14ac:dyDescent="0.3">
      <c r="B2193" s="70" t="str">
        <f t="shared" si="267"/>
        <v>!!!</v>
      </c>
      <c r="C2193" s="265" t="str">
        <f>IF(ISERROR(IF(LEN(E2193)&gt;0,VLOOKUP(TEXT($E2193,0),'Angaben Stationen'!$E$14:$J$213,5,0),"")),"?",IF(LEN(E2193)&gt;0,VLOOKUP(TEXT($E2193,0),'Angaben Stationen'!$E$14:$J$213,5,0),""))</f>
        <v/>
      </c>
      <c r="D2193" s="232" t="str">
        <f>IF(ISERROR(IF(LEN(E2193)&gt;0,VLOOKUP(TEXT($E2193,0),'Angaben Stationen'!$E$14:$J$213,6,0),"")),"STATION IST NICHT VORHANDEN",IF(LEN(E2193)&gt;0,VLOOKUP(TEXT($E2193,0),'Angaben Stationen'!$E$14:$J$213,6,0),""))</f>
        <v/>
      </c>
      <c r="E2193" s="287"/>
      <c r="F2193" s="234"/>
      <c r="G2193" s="234"/>
      <c r="H2193" s="263"/>
      <c r="I2193" s="169"/>
      <c r="K2193" s="445" t="str">
        <f t="shared" si="268"/>
        <v>Leer</v>
      </c>
      <c r="L2193" s="445" t="str">
        <f>VLOOKUP($D2193,{"29 - Psychiatrie (Erwachsene)","BGI";"297 - stationsäquivalente Behandlung in der Erwachsenenpsychiatrie (29)","BGI";"30 - Kinder- und Jugendpsychiatrie","BGII";"307 - stationsäquivalente Behandlung in der Kinder- und Jugendpsychiatrie (30)","BGII";"31 - Psychosomatik","BGI";"","Leer"},2,0)</f>
        <v>Leer</v>
      </c>
      <c r="M2193" s="445">
        <f t="shared" si="265"/>
        <v>0</v>
      </c>
      <c r="N2193" s="445">
        <f t="shared" si="266"/>
        <v>0</v>
      </c>
      <c r="O2193" s="445">
        <f t="shared" si="269"/>
        <v>0</v>
      </c>
      <c r="P2193" s="445">
        <f t="shared" si="270"/>
        <v>0</v>
      </c>
      <c r="Q2193" s="445">
        <f t="shared" si="271"/>
        <v>0</v>
      </c>
      <c r="R2193" s="415" t="str">
        <f t="shared" si="272"/>
        <v>Leer</v>
      </c>
      <c r="S2193" s="445">
        <f>IF('Angaben KH-Standort'!D$29='A4'!D2193,IF('Angaben KH-Standort'!E$29="Ja",1,0),0)</f>
        <v>0</v>
      </c>
      <c r="T2193" s="445">
        <f>IF('Angaben KH-Standort'!D$30='A4'!D2193,IF('Angaben KH-Standort'!E$30="Ja",1,0),0)</f>
        <v>0</v>
      </c>
      <c r="U2193" s="445">
        <f>IF('Angaben KH-Standort'!D$31='A4'!D2193,IF('Angaben KH-Standort'!E$31="Ja",1,0),0)</f>
        <v>0</v>
      </c>
    </row>
    <row r="2194" spans="2:21" ht="15" customHeight="1" x14ac:dyDescent="0.3">
      <c r="B2194" s="70" t="str">
        <f t="shared" si="267"/>
        <v>!!!</v>
      </c>
      <c r="C2194" s="265" t="str">
        <f>IF(ISERROR(IF(LEN(E2194)&gt;0,VLOOKUP(TEXT($E2194,0),'Angaben Stationen'!$E$14:$J$213,5,0),"")),"?",IF(LEN(E2194)&gt;0,VLOOKUP(TEXT($E2194,0),'Angaben Stationen'!$E$14:$J$213,5,0),""))</f>
        <v/>
      </c>
      <c r="D2194" s="232" t="str">
        <f>IF(ISERROR(IF(LEN(E2194)&gt;0,VLOOKUP(TEXT($E2194,0),'Angaben Stationen'!$E$14:$J$213,6,0),"")),"STATION IST NICHT VORHANDEN",IF(LEN(E2194)&gt;0,VLOOKUP(TEXT($E2194,0),'Angaben Stationen'!$E$14:$J$213,6,0),""))</f>
        <v/>
      </c>
      <c r="E2194" s="287"/>
      <c r="F2194" s="234"/>
      <c r="G2194" s="234"/>
      <c r="H2194" s="263"/>
      <c r="I2194" s="169"/>
      <c r="K2194" s="445" t="str">
        <f t="shared" si="268"/>
        <v>Leer</v>
      </c>
      <c r="L2194" s="445" t="str">
        <f>VLOOKUP($D2194,{"29 - Psychiatrie (Erwachsene)","BGI";"297 - stationsäquivalente Behandlung in der Erwachsenenpsychiatrie (29)","BGI";"30 - Kinder- und Jugendpsychiatrie","BGII";"307 - stationsäquivalente Behandlung in der Kinder- und Jugendpsychiatrie (30)","BGII";"31 - Psychosomatik","BGI";"","Leer"},2,0)</f>
        <v>Leer</v>
      </c>
      <c r="M2194" s="445">
        <f t="shared" si="265"/>
        <v>0</v>
      </c>
      <c r="N2194" s="445">
        <f t="shared" si="266"/>
        <v>0</v>
      </c>
      <c r="O2194" s="445">
        <f t="shared" si="269"/>
        <v>0</v>
      </c>
      <c r="P2194" s="445">
        <f t="shared" si="270"/>
        <v>0</v>
      </c>
      <c r="Q2194" s="445">
        <f t="shared" si="271"/>
        <v>0</v>
      </c>
      <c r="R2194" s="415" t="str">
        <f t="shared" si="272"/>
        <v>Leer</v>
      </c>
      <c r="S2194" s="445">
        <f>IF('Angaben KH-Standort'!D$29='A4'!D2194,IF('Angaben KH-Standort'!E$29="Ja",1,0),0)</f>
        <v>0</v>
      </c>
      <c r="T2194" s="445">
        <f>IF('Angaben KH-Standort'!D$30='A4'!D2194,IF('Angaben KH-Standort'!E$30="Ja",1,0),0)</f>
        <v>0</v>
      </c>
      <c r="U2194" s="445">
        <f>IF('Angaben KH-Standort'!D$31='A4'!D2194,IF('Angaben KH-Standort'!E$31="Ja",1,0),0)</f>
        <v>0</v>
      </c>
    </row>
    <row r="2195" spans="2:21" ht="15" customHeight="1" x14ac:dyDescent="0.3">
      <c r="B2195" s="70" t="str">
        <f t="shared" si="267"/>
        <v>!!!</v>
      </c>
      <c r="C2195" s="265" t="str">
        <f>IF(ISERROR(IF(LEN(E2195)&gt;0,VLOOKUP(TEXT($E2195,0),'Angaben Stationen'!$E$14:$J$213,5,0),"")),"?",IF(LEN(E2195)&gt;0,VLOOKUP(TEXT($E2195,0),'Angaben Stationen'!$E$14:$J$213,5,0),""))</f>
        <v/>
      </c>
      <c r="D2195" s="232" t="str">
        <f>IF(ISERROR(IF(LEN(E2195)&gt;0,VLOOKUP(TEXT($E2195,0),'Angaben Stationen'!$E$14:$J$213,6,0),"")),"STATION IST NICHT VORHANDEN",IF(LEN(E2195)&gt;0,VLOOKUP(TEXT($E2195,0),'Angaben Stationen'!$E$14:$J$213,6,0),""))</f>
        <v/>
      </c>
      <c r="E2195" s="287"/>
      <c r="F2195" s="234"/>
      <c r="G2195" s="234"/>
      <c r="H2195" s="263"/>
      <c r="I2195" s="169"/>
      <c r="K2195" s="445" t="str">
        <f t="shared" si="268"/>
        <v>Leer</v>
      </c>
      <c r="L2195" s="445" t="str">
        <f>VLOOKUP($D2195,{"29 - Psychiatrie (Erwachsene)","BGI";"297 - stationsäquivalente Behandlung in der Erwachsenenpsychiatrie (29)","BGI";"30 - Kinder- und Jugendpsychiatrie","BGII";"307 - stationsäquivalente Behandlung in der Kinder- und Jugendpsychiatrie (30)","BGII";"31 - Psychosomatik","BGI";"","Leer"},2,0)</f>
        <v>Leer</v>
      </c>
      <c r="M2195" s="445">
        <f t="shared" si="265"/>
        <v>0</v>
      </c>
      <c r="N2195" s="445">
        <f t="shared" si="266"/>
        <v>0</v>
      </c>
      <c r="O2195" s="445">
        <f t="shared" si="269"/>
        <v>0</v>
      </c>
      <c r="P2195" s="445">
        <f t="shared" si="270"/>
        <v>0</v>
      </c>
      <c r="Q2195" s="445">
        <f t="shared" si="271"/>
        <v>0</v>
      </c>
      <c r="R2195" s="415" t="str">
        <f t="shared" si="272"/>
        <v>Leer</v>
      </c>
      <c r="S2195" s="445">
        <f>IF('Angaben KH-Standort'!D$29='A4'!D2195,IF('Angaben KH-Standort'!E$29="Ja",1,0),0)</f>
        <v>0</v>
      </c>
      <c r="T2195" s="445">
        <f>IF('Angaben KH-Standort'!D$30='A4'!D2195,IF('Angaben KH-Standort'!E$30="Ja",1,0),0)</f>
        <v>0</v>
      </c>
      <c r="U2195" s="445">
        <f>IF('Angaben KH-Standort'!D$31='A4'!D2195,IF('Angaben KH-Standort'!E$31="Ja",1,0),0)</f>
        <v>0</v>
      </c>
    </row>
    <row r="2196" spans="2:21" ht="15" customHeight="1" x14ac:dyDescent="0.3">
      <c r="B2196" s="70" t="str">
        <f t="shared" si="267"/>
        <v>!!!</v>
      </c>
      <c r="C2196" s="265" t="str">
        <f>IF(ISERROR(IF(LEN(E2196)&gt;0,VLOOKUP(TEXT($E2196,0),'Angaben Stationen'!$E$14:$J$213,5,0),"")),"?",IF(LEN(E2196)&gt;0,VLOOKUP(TEXT($E2196,0),'Angaben Stationen'!$E$14:$J$213,5,0),""))</f>
        <v/>
      </c>
      <c r="D2196" s="232" t="str">
        <f>IF(ISERROR(IF(LEN(E2196)&gt;0,VLOOKUP(TEXT($E2196,0),'Angaben Stationen'!$E$14:$J$213,6,0),"")),"STATION IST NICHT VORHANDEN",IF(LEN(E2196)&gt;0,VLOOKUP(TEXT($E2196,0),'Angaben Stationen'!$E$14:$J$213,6,0),""))</f>
        <v/>
      </c>
      <c r="E2196" s="287"/>
      <c r="F2196" s="234"/>
      <c r="G2196" s="234"/>
      <c r="H2196" s="263"/>
      <c r="I2196" s="169"/>
      <c r="K2196" s="445" t="str">
        <f t="shared" si="268"/>
        <v>Leer</v>
      </c>
      <c r="L2196" s="445" t="str">
        <f>VLOOKUP($D2196,{"29 - Psychiatrie (Erwachsene)","BGI";"297 - stationsäquivalente Behandlung in der Erwachsenenpsychiatrie (29)","BGI";"30 - Kinder- und Jugendpsychiatrie","BGII";"307 - stationsäquivalente Behandlung in der Kinder- und Jugendpsychiatrie (30)","BGII";"31 - Psychosomatik","BGI";"","Leer"},2,0)</f>
        <v>Leer</v>
      </c>
      <c r="M2196" s="445">
        <f t="shared" si="265"/>
        <v>0</v>
      </c>
      <c r="N2196" s="445">
        <f t="shared" si="266"/>
        <v>0</v>
      </c>
      <c r="O2196" s="445">
        <f t="shared" si="269"/>
        <v>0</v>
      </c>
      <c r="P2196" s="445">
        <f t="shared" si="270"/>
        <v>0</v>
      </c>
      <c r="Q2196" s="445">
        <f t="shared" si="271"/>
        <v>0</v>
      </c>
      <c r="R2196" s="415" t="str">
        <f t="shared" si="272"/>
        <v>Leer</v>
      </c>
      <c r="S2196" s="445">
        <f>IF('Angaben KH-Standort'!D$29='A4'!D2196,IF('Angaben KH-Standort'!E$29="Ja",1,0),0)</f>
        <v>0</v>
      </c>
      <c r="T2196" s="445">
        <f>IF('Angaben KH-Standort'!D$30='A4'!D2196,IF('Angaben KH-Standort'!E$30="Ja",1,0),0)</f>
        <v>0</v>
      </c>
      <c r="U2196" s="445">
        <f>IF('Angaben KH-Standort'!D$31='A4'!D2196,IF('Angaben KH-Standort'!E$31="Ja",1,0),0)</f>
        <v>0</v>
      </c>
    </row>
    <row r="2197" spans="2:21" ht="15" customHeight="1" x14ac:dyDescent="0.3">
      <c r="B2197" s="70" t="str">
        <f t="shared" si="267"/>
        <v>!!!</v>
      </c>
      <c r="C2197" s="265" t="str">
        <f>IF(ISERROR(IF(LEN(E2197)&gt;0,VLOOKUP(TEXT($E2197,0),'Angaben Stationen'!$E$14:$J$213,5,0),"")),"?",IF(LEN(E2197)&gt;0,VLOOKUP(TEXT($E2197,0),'Angaben Stationen'!$E$14:$J$213,5,0),""))</f>
        <v/>
      </c>
      <c r="D2197" s="232" t="str">
        <f>IF(ISERROR(IF(LEN(E2197)&gt;0,VLOOKUP(TEXT($E2197,0),'Angaben Stationen'!$E$14:$J$213,6,0),"")),"STATION IST NICHT VORHANDEN",IF(LEN(E2197)&gt;0,VLOOKUP(TEXT($E2197,0),'Angaben Stationen'!$E$14:$J$213,6,0),""))</f>
        <v/>
      </c>
      <c r="E2197" s="287"/>
      <c r="F2197" s="234"/>
      <c r="G2197" s="234"/>
      <c r="H2197" s="263"/>
      <c r="I2197" s="169"/>
      <c r="K2197" s="445" t="str">
        <f t="shared" si="268"/>
        <v>Leer</v>
      </c>
      <c r="L2197" s="445" t="str">
        <f>VLOOKUP($D2197,{"29 - Psychiatrie (Erwachsene)","BGI";"297 - stationsäquivalente Behandlung in der Erwachsenenpsychiatrie (29)","BGI";"30 - Kinder- und Jugendpsychiatrie","BGII";"307 - stationsäquivalente Behandlung in der Kinder- und Jugendpsychiatrie (30)","BGII";"31 - Psychosomatik","BGI";"","Leer"},2,0)</f>
        <v>Leer</v>
      </c>
      <c r="M2197" s="445">
        <f t="shared" si="265"/>
        <v>0</v>
      </c>
      <c r="N2197" s="445">
        <f t="shared" si="266"/>
        <v>0</v>
      </c>
      <c r="O2197" s="445">
        <f t="shared" si="269"/>
        <v>0</v>
      </c>
      <c r="P2197" s="445">
        <f t="shared" si="270"/>
        <v>0</v>
      </c>
      <c r="Q2197" s="445">
        <f t="shared" si="271"/>
        <v>0</v>
      </c>
      <c r="R2197" s="415" t="str">
        <f t="shared" si="272"/>
        <v>Leer</v>
      </c>
      <c r="S2197" s="445">
        <f>IF('Angaben KH-Standort'!D$29='A4'!D2197,IF('Angaben KH-Standort'!E$29="Ja",1,0),0)</f>
        <v>0</v>
      </c>
      <c r="T2197" s="445">
        <f>IF('Angaben KH-Standort'!D$30='A4'!D2197,IF('Angaben KH-Standort'!E$30="Ja",1,0),0)</f>
        <v>0</v>
      </c>
      <c r="U2197" s="445">
        <f>IF('Angaben KH-Standort'!D$31='A4'!D2197,IF('Angaben KH-Standort'!E$31="Ja",1,0),0)</f>
        <v>0</v>
      </c>
    </row>
    <row r="2198" spans="2:21" ht="15" customHeight="1" x14ac:dyDescent="0.3">
      <c r="B2198" s="70" t="str">
        <f t="shared" si="267"/>
        <v>!!!</v>
      </c>
      <c r="C2198" s="265" t="str">
        <f>IF(ISERROR(IF(LEN(E2198)&gt;0,VLOOKUP(TEXT($E2198,0),'Angaben Stationen'!$E$14:$J$213,5,0),"")),"?",IF(LEN(E2198)&gt;0,VLOOKUP(TEXT($E2198,0),'Angaben Stationen'!$E$14:$J$213,5,0),""))</f>
        <v/>
      </c>
      <c r="D2198" s="232" t="str">
        <f>IF(ISERROR(IF(LEN(E2198)&gt;0,VLOOKUP(TEXT($E2198,0),'Angaben Stationen'!$E$14:$J$213,6,0),"")),"STATION IST NICHT VORHANDEN",IF(LEN(E2198)&gt;0,VLOOKUP(TEXT($E2198,0),'Angaben Stationen'!$E$14:$J$213,6,0),""))</f>
        <v/>
      </c>
      <c r="E2198" s="287"/>
      <c r="F2198" s="234"/>
      <c r="G2198" s="234"/>
      <c r="H2198" s="263"/>
      <c r="I2198" s="169"/>
      <c r="K2198" s="445" t="str">
        <f t="shared" si="268"/>
        <v>Leer</v>
      </c>
      <c r="L2198" s="445" t="str">
        <f>VLOOKUP($D2198,{"29 - Psychiatrie (Erwachsene)","BGI";"297 - stationsäquivalente Behandlung in der Erwachsenenpsychiatrie (29)","BGI";"30 - Kinder- und Jugendpsychiatrie","BGII";"307 - stationsäquivalente Behandlung in der Kinder- und Jugendpsychiatrie (30)","BGII";"31 - Psychosomatik","BGI";"","Leer"},2,0)</f>
        <v>Leer</v>
      </c>
      <c r="M2198" s="445">
        <f t="shared" si="265"/>
        <v>0</v>
      </c>
      <c r="N2198" s="445">
        <f t="shared" si="266"/>
        <v>0</v>
      </c>
      <c r="O2198" s="445">
        <f t="shared" si="269"/>
        <v>0</v>
      </c>
      <c r="P2198" s="445">
        <f t="shared" si="270"/>
        <v>0</v>
      </c>
      <c r="Q2198" s="445">
        <f t="shared" si="271"/>
        <v>0</v>
      </c>
      <c r="R2198" s="415" t="str">
        <f t="shared" si="272"/>
        <v>Leer</v>
      </c>
      <c r="S2198" s="445">
        <f>IF('Angaben KH-Standort'!D$29='A4'!D2198,IF('Angaben KH-Standort'!E$29="Ja",1,0),0)</f>
        <v>0</v>
      </c>
      <c r="T2198" s="445">
        <f>IF('Angaben KH-Standort'!D$30='A4'!D2198,IF('Angaben KH-Standort'!E$30="Ja",1,0),0)</f>
        <v>0</v>
      </c>
      <c r="U2198" s="445">
        <f>IF('Angaben KH-Standort'!D$31='A4'!D2198,IF('Angaben KH-Standort'!E$31="Ja",1,0),0)</f>
        <v>0</v>
      </c>
    </row>
    <row r="2199" spans="2:21" ht="15" customHeight="1" x14ac:dyDescent="0.3">
      <c r="B2199" s="70" t="str">
        <f t="shared" si="267"/>
        <v>!!!</v>
      </c>
      <c r="C2199" s="265" t="str">
        <f>IF(ISERROR(IF(LEN(E2199)&gt;0,VLOOKUP(TEXT($E2199,0),'Angaben Stationen'!$E$14:$J$213,5,0),"")),"?",IF(LEN(E2199)&gt;0,VLOOKUP(TEXT($E2199,0),'Angaben Stationen'!$E$14:$J$213,5,0),""))</f>
        <v/>
      </c>
      <c r="D2199" s="232" t="str">
        <f>IF(ISERROR(IF(LEN(E2199)&gt;0,VLOOKUP(TEXT($E2199,0),'Angaben Stationen'!$E$14:$J$213,6,0),"")),"STATION IST NICHT VORHANDEN",IF(LEN(E2199)&gt;0,VLOOKUP(TEXT($E2199,0),'Angaben Stationen'!$E$14:$J$213,6,0),""))</f>
        <v/>
      </c>
      <c r="E2199" s="287"/>
      <c r="F2199" s="234"/>
      <c r="G2199" s="234"/>
      <c r="H2199" s="263"/>
      <c r="I2199" s="169"/>
      <c r="K2199" s="445" t="str">
        <f t="shared" si="268"/>
        <v>Leer</v>
      </c>
      <c r="L2199" s="445" t="str">
        <f>VLOOKUP($D2199,{"29 - Psychiatrie (Erwachsene)","BGI";"297 - stationsäquivalente Behandlung in der Erwachsenenpsychiatrie (29)","BGI";"30 - Kinder- und Jugendpsychiatrie","BGII";"307 - stationsäquivalente Behandlung in der Kinder- und Jugendpsychiatrie (30)","BGII";"31 - Psychosomatik","BGI";"","Leer"},2,0)</f>
        <v>Leer</v>
      </c>
      <c r="M2199" s="445">
        <f t="shared" si="265"/>
        <v>0</v>
      </c>
      <c r="N2199" s="445">
        <f t="shared" si="266"/>
        <v>0</v>
      </c>
      <c r="O2199" s="445">
        <f t="shared" si="269"/>
        <v>0</v>
      </c>
      <c r="P2199" s="445">
        <f t="shared" si="270"/>
        <v>0</v>
      </c>
      <c r="Q2199" s="445">
        <f t="shared" si="271"/>
        <v>0</v>
      </c>
      <c r="R2199" s="415" t="str">
        <f t="shared" si="272"/>
        <v>Leer</v>
      </c>
      <c r="S2199" s="445">
        <f>IF('Angaben KH-Standort'!D$29='A4'!D2199,IF('Angaben KH-Standort'!E$29="Ja",1,0),0)</f>
        <v>0</v>
      </c>
      <c r="T2199" s="445">
        <f>IF('Angaben KH-Standort'!D$30='A4'!D2199,IF('Angaben KH-Standort'!E$30="Ja",1,0),0)</f>
        <v>0</v>
      </c>
      <c r="U2199" s="445">
        <f>IF('Angaben KH-Standort'!D$31='A4'!D2199,IF('Angaben KH-Standort'!E$31="Ja",1,0),0)</f>
        <v>0</v>
      </c>
    </row>
    <row r="2200" spans="2:21" ht="15" customHeight="1" x14ac:dyDescent="0.3">
      <c r="B2200" s="70" t="str">
        <f t="shared" si="267"/>
        <v>!!!</v>
      </c>
      <c r="C2200" s="265" t="str">
        <f>IF(ISERROR(IF(LEN(E2200)&gt;0,VLOOKUP(TEXT($E2200,0),'Angaben Stationen'!$E$14:$J$213,5,0),"")),"?",IF(LEN(E2200)&gt;0,VLOOKUP(TEXT($E2200,0),'Angaben Stationen'!$E$14:$J$213,5,0),""))</f>
        <v/>
      </c>
      <c r="D2200" s="232" t="str">
        <f>IF(ISERROR(IF(LEN(E2200)&gt;0,VLOOKUP(TEXT($E2200,0),'Angaben Stationen'!$E$14:$J$213,6,0),"")),"STATION IST NICHT VORHANDEN",IF(LEN(E2200)&gt;0,VLOOKUP(TEXT($E2200,0),'Angaben Stationen'!$E$14:$J$213,6,0),""))</f>
        <v/>
      </c>
      <c r="E2200" s="287"/>
      <c r="F2200" s="234"/>
      <c r="G2200" s="234"/>
      <c r="H2200" s="263"/>
      <c r="I2200" s="169"/>
      <c r="K2200" s="445" t="str">
        <f t="shared" si="268"/>
        <v>Leer</v>
      </c>
      <c r="L2200" s="445" t="str">
        <f>VLOOKUP($D2200,{"29 - Psychiatrie (Erwachsene)","BGI";"297 - stationsäquivalente Behandlung in der Erwachsenenpsychiatrie (29)","BGI";"30 - Kinder- und Jugendpsychiatrie","BGII";"307 - stationsäquivalente Behandlung in der Kinder- und Jugendpsychiatrie (30)","BGII";"31 - Psychosomatik","BGI";"","Leer"},2,0)</f>
        <v>Leer</v>
      </c>
      <c r="M2200" s="445">
        <f t="shared" si="265"/>
        <v>0</v>
      </c>
      <c r="N2200" s="445">
        <f t="shared" si="266"/>
        <v>0</v>
      </c>
      <c r="O2200" s="445">
        <f t="shared" si="269"/>
        <v>0</v>
      </c>
      <c r="P2200" s="445">
        <f t="shared" si="270"/>
        <v>0</v>
      </c>
      <c r="Q2200" s="445">
        <f t="shared" si="271"/>
        <v>0</v>
      </c>
      <c r="R2200" s="415" t="str">
        <f t="shared" si="272"/>
        <v>Leer</v>
      </c>
      <c r="S2200" s="445">
        <f>IF('Angaben KH-Standort'!D$29='A4'!D2200,IF('Angaben KH-Standort'!E$29="Ja",1,0),0)</f>
        <v>0</v>
      </c>
      <c r="T2200" s="445">
        <f>IF('Angaben KH-Standort'!D$30='A4'!D2200,IF('Angaben KH-Standort'!E$30="Ja",1,0),0)</f>
        <v>0</v>
      </c>
      <c r="U2200" s="445">
        <f>IF('Angaben KH-Standort'!D$31='A4'!D2200,IF('Angaben KH-Standort'!E$31="Ja",1,0),0)</f>
        <v>0</v>
      </c>
    </row>
    <row r="2201" spans="2:21" ht="15" customHeight="1" x14ac:dyDescent="0.3">
      <c r="B2201" s="70" t="str">
        <f t="shared" si="267"/>
        <v>!!!</v>
      </c>
      <c r="C2201" s="265" t="str">
        <f>IF(ISERROR(IF(LEN(E2201)&gt;0,VLOOKUP(TEXT($E2201,0),'Angaben Stationen'!$E$14:$J$213,5,0),"")),"?",IF(LEN(E2201)&gt;0,VLOOKUP(TEXT($E2201,0),'Angaben Stationen'!$E$14:$J$213,5,0),""))</f>
        <v/>
      </c>
      <c r="D2201" s="232" t="str">
        <f>IF(ISERROR(IF(LEN(E2201)&gt;0,VLOOKUP(TEXT($E2201,0),'Angaben Stationen'!$E$14:$J$213,6,0),"")),"STATION IST NICHT VORHANDEN",IF(LEN(E2201)&gt;0,VLOOKUP(TEXT($E2201,0),'Angaben Stationen'!$E$14:$J$213,6,0),""))</f>
        <v/>
      </c>
      <c r="E2201" s="287"/>
      <c r="F2201" s="234"/>
      <c r="G2201" s="234"/>
      <c r="H2201" s="263"/>
      <c r="I2201" s="169"/>
      <c r="K2201" s="445" t="str">
        <f t="shared" si="268"/>
        <v>Leer</v>
      </c>
      <c r="L2201" s="445" t="str">
        <f>VLOOKUP($D2201,{"29 - Psychiatrie (Erwachsene)","BGI";"297 - stationsäquivalente Behandlung in der Erwachsenenpsychiatrie (29)","BGI";"30 - Kinder- und Jugendpsychiatrie","BGII";"307 - stationsäquivalente Behandlung in der Kinder- und Jugendpsychiatrie (30)","BGII";"31 - Psychosomatik","BGI";"","Leer"},2,0)</f>
        <v>Leer</v>
      </c>
      <c r="M2201" s="445">
        <f t="shared" si="265"/>
        <v>0</v>
      </c>
      <c r="N2201" s="445">
        <f t="shared" si="266"/>
        <v>0</v>
      </c>
      <c r="O2201" s="445">
        <f t="shared" si="269"/>
        <v>0</v>
      </c>
      <c r="P2201" s="445">
        <f t="shared" si="270"/>
        <v>0</v>
      </c>
      <c r="Q2201" s="445">
        <f t="shared" si="271"/>
        <v>0</v>
      </c>
      <c r="R2201" s="415" t="str">
        <f t="shared" si="272"/>
        <v>Leer</v>
      </c>
      <c r="S2201" s="445">
        <f>IF('Angaben KH-Standort'!D$29='A4'!D2201,IF('Angaben KH-Standort'!E$29="Ja",1,0),0)</f>
        <v>0</v>
      </c>
      <c r="T2201" s="445">
        <f>IF('Angaben KH-Standort'!D$30='A4'!D2201,IF('Angaben KH-Standort'!E$30="Ja",1,0),0)</f>
        <v>0</v>
      </c>
      <c r="U2201" s="445">
        <f>IF('Angaben KH-Standort'!D$31='A4'!D2201,IF('Angaben KH-Standort'!E$31="Ja",1,0),0)</f>
        <v>0</v>
      </c>
    </row>
    <row r="2202" spans="2:21" ht="15" customHeight="1" x14ac:dyDescent="0.3">
      <c r="B2202" s="70" t="str">
        <f t="shared" si="267"/>
        <v>!!!</v>
      </c>
      <c r="C2202" s="265" t="str">
        <f>IF(ISERROR(IF(LEN(E2202)&gt;0,VLOOKUP(TEXT($E2202,0),'Angaben Stationen'!$E$14:$J$213,5,0),"")),"?",IF(LEN(E2202)&gt;0,VLOOKUP(TEXT($E2202,0),'Angaben Stationen'!$E$14:$J$213,5,0),""))</f>
        <v/>
      </c>
      <c r="D2202" s="232" t="str">
        <f>IF(ISERROR(IF(LEN(E2202)&gt;0,VLOOKUP(TEXT($E2202,0),'Angaben Stationen'!$E$14:$J$213,6,0),"")),"STATION IST NICHT VORHANDEN",IF(LEN(E2202)&gt;0,VLOOKUP(TEXT($E2202,0),'Angaben Stationen'!$E$14:$J$213,6,0),""))</f>
        <v/>
      </c>
      <c r="E2202" s="287"/>
      <c r="F2202" s="234"/>
      <c r="G2202" s="234"/>
      <c r="H2202" s="263"/>
      <c r="I2202" s="169"/>
      <c r="K2202" s="445" t="str">
        <f t="shared" si="268"/>
        <v>Leer</v>
      </c>
      <c r="L2202" s="445" t="str">
        <f>VLOOKUP($D2202,{"29 - Psychiatrie (Erwachsene)","BGI";"297 - stationsäquivalente Behandlung in der Erwachsenenpsychiatrie (29)","BGI";"30 - Kinder- und Jugendpsychiatrie","BGII";"307 - stationsäquivalente Behandlung in der Kinder- und Jugendpsychiatrie (30)","BGII";"31 - Psychosomatik","BGI";"","Leer"},2,0)</f>
        <v>Leer</v>
      </c>
      <c r="M2202" s="445">
        <f t="shared" si="265"/>
        <v>0</v>
      </c>
      <c r="N2202" s="445">
        <f t="shared" si="266"/>
        <v>0</v>
      </c>
      <c r="O2202" s="445">
        <f t="shared" si="269"/>
        <v>0</v>
      </c>
      <c r="P2202" s="445">
        <f t="shared" si="270"/>
        <v>0</v>
      </c>
      <c r="Q2202" s="445">
        <f t="shared" si="271"/>
        <v>0</v>
      </c>
      <c r="R2202" s="415" t="str">
        <f t="shared" si="272"/>
        <v>Leer</v>
      </c>
      <c r="S2202" s="445">
        <f>IF('Angaben KH-Standort'!D$29='A4'!D2202,IF('Angaben KH-Standort'!E$29="Ja",1,0),0)</f>
        <v>0</v>
      </c>
      <c r="T2202" s="445">
        <f>IF('Angaben KH-Standort'!D$30='A4'!D2202,IF('Angaben KH-Standort'!E$30="Ja",1,0),0)</f>
        <v>0</v>
      </c>
      <c r="U2202" s="445">
        <f>IF('Angaben KH-Standort'!D$31='A4'!D2202,IF('Angaben KH-Standort'!E$31="Ja",1,0),0)</f>
        <v>0</v>
      </c>
    </row>
    <row r="2203" spans="2:21" ht="15" customHeight="1" x14ac:dyDescent="0.3">
      <c r="B2203" s="70" t="str">
        <f t="shared" si="267"/>
        <v>!!!</v>
      </c>
      <c r="C2203" s="265" t="str">
        <f>IF(ISERROR(IF(LEN(E2203)&gt;0,VLOOKUP(TEXT($E2203,0),'Angaben Stationen'!$E$14:$J$213,5,0),"")),"?",IF(LEN(E2203)&gt;0,VLOOKUP(TEXT($E2203,0),'Angaben Stationen'!$E$14:$J$213,5,0),""))</f>
        <v/>
      </c>
      <c r="D2203" s="232" t="str">
        <f>IF(ISERROR(IF(LEN(E2203)&gt;0,VLOOKUP(TEXT($E2203,0),'Angaben Stationen'!$E$14:$J$213,6,0),"")),"STATION IST NICHT VORHANDEN",IF(LEN(E2203)&gt;0,VLOOKUP(TEXT($E2203,0),'Angaben Stationen'!$E$14:$J$213,6,0),""))</f>
        <v/>
      </c>
      <c r="E2203" s="287"/>
      <c r="F2203" s="234"/>
      <c r="G2203" s="234"/>
      <c r="H2203" s="263"/>
      <c r="I2203" s="169"/>
      <c r="K2203" s="445" t="str">
        <f t="shared" si="268"/>
        <v>Leer</v>
      </c>
      <c r="L2203" s="445" t="str">
        <f>VLOOKUP($D2203,{"29 - Psychiatrie (Erwachsene)","BGI";"297 - stationsäquivalente Behandlung in der Erwachsenenpsychiatrie (29)","BGI";"30 - Kinder- und Jugendpsychiatrie","BGII";"307 - stationsäquivalente Behandlung in der Kinder- und Jugendpsychiatrie (30)","BGII";"31 - Psychosomatik","BGI";"","Leer"},2,0)</f>
        <v>Leer</v>
      </c>
      <c r="M2203" s="445">
        <f t="shared" si="265"/>
        <v>0</v>
      </c>
      <c r="N2203" s="445">
        <f t="shared" si="266"/>
        <v>0</v>
      </c>
      <c r="O2203" s="445">
        <f t="shared" si="269"/>
        <v>0</v>
      </c>
      <c r="P2203" s="445">
        <f t="shared" si="270"/>
        <v>0</v>
      </c>
      <c r="Q2203" s="445">
        <f t="shared" si="271"/>
        <v>0</v>
      </c>
      <c r="R2203" s="415" t="str">
        <f t="shared" si="272"/>
        <v>Leer</v>
      </c>
      <c r="S2203" s="445">
        <f>IF('Angaben KH-Standort'!D$29='A4'!D2203,IF('Angaben KH-Standort'!E$29="Ja",1,0),0)</f>
        <v>0</v>
      </c>
      <c r="T2203" s="445">
        <f>IF('Angaben KH-Standort'!D$30='A4'!D2203,IF('Angaben KH-Standort'!E$30="Ja",1,0),0)</f>
        <v>0</v>
      </c>
      <c r="U2203" s="445">
        <f>IF('Angaben KH-Standort'!D$31='A4'!D2203,IF('Angaben KH-Standort'!E$31="Ja",1,0),0)</f>
        <v>0</v>
      </c>
    </row>
    <row r="2204" spans="2:21" ht="15" customHeight="1" x14ac:dyDescent="0.3">
      <c r="B2204" s="70" t="str">
        <f t="shared" si="267"/>
        <v>!!!</v>
      </c>
      <c r="C2204" s="265" t="str">
        <f>IF(ISERROR(IF(LEN(E2204)&gt;0,VLOOKUP(TEXT($E2204,0),'Angaben Stationen'!$E$14:$J$213,5,0),"")),"?",IF(LEN(E2204)&gt;0,VLOOKUP(TEXT($E2204,0),'Angaben Stationen'!$E$14:$J$213,5,0),""))</f>
        <v/>
      </c>
      <c r="D2204" s="232" t="str">
        <f>IF(ISERROR(IF(LEN(E2204)&gt;0,VLOOKUP(TEXT($E2204,0),'Angaben Stationen'!$E$14:$J$213,6,0),"")),"STATION IST NICHT VORHANDEN",IF(LEN(E2204)&gt;0,VLOOKUP(TEXT($E2204,0),'Angaben Stationen'!$E$14:$J$213,6,0),""))</f>
        <v/>
      </c>
      <c r="E2204" s="287"/>
      <c r="F2204" s="234"/>
      <c r="G2204" s="234"/>
      <c r="H2204" s="263"/>
      <c r="I2204" s="169"/>
      <c r="K2204" s="445" t="str">
        <f t="shared" si="268"/>
        <v>Leer</v>
      </c>
      <c r="L2204" s="445" t="str">
        <f>VLOOKUP($D2204,{"29 - Psychiatrie (Erwachsene)","BGI";"297 - stationsäquivalente Behandlung in der Erwachsenenpsychiatrie (29)","BGI";"30 - Kinder- und Jugendpsychiatrie","BGII";"307 - stationsäquivalente Behandlung in der Kinder- und Jugendpsychiatrie (30)","BGII";"31 - Psychosomatik","BGI";"","Leer"},2,0)</f>
        <v>Leer</v>
      </c>
      <c r="M2204" s="445">
        <f t="shared" si="265"/>
        <v>0</v>
      </c>
      <c r="N2204" s="445">
        <f t="shared" si="266"/>
        <v>0</v>
      </c>
      <c r="O2204" s="445">
        <f t="shared" si="269"/>
        <v>0</v>
      </c>
      <c r="P2204" s="445">
        <f t="shared" si="270"/>
        <v>0</v>
      </c>
      <c r="Q2204" s="445">
        <f t="shared" si="271"/>
        <v>0</v>
      </c>
      <c r="R2204" s="415" t="str">
        <f t="shared" si="272"/>
        <v>Leer</v>
      </c>
      <c r="S2204" s="445">
        <f>IF('Angaben KH-Standort'!D$29='A4'!D2204,IF('Angaben KH-Standort'!E$29="Ja",1,0),0)</f>
        <v>0</v>
      </c>
      <c r="T2204" s="445">
        <f>IF('Angaben KH-Standort'!D$30='A4'!D2204,IF('Angaben KH-Standort'!E$30="Ja",1,0),0)</f>
        <v>0</v>
      </c>
      <c r="U2204" s="445">
        <f>IF('Angaben KH-Standort'!D$31='A4'!D2204,IF('Angaben KH-Standort'!E$31="Ja",1,0),0)</f>
        <v>0</v>
      </c>
    </row>
    <row r="2205" spans="2:21" ht="15" customHeight="1" x14ac:dyDescent="0.3">
      <c r="B2205" s="70" t="str">
        <f t="shared" si="267"/>
        <v>!!!</v>
      </c>
      <c r="C2205" s="265" t="str">
        <f>IF(ISERROR(IF(LEN(E2205)&gt;0,VLOOKUP(TEXT($E2205,0),'Angaben Stationen'!$E$14:$J$213,5,0),"")),"?",IF(LEN(E2205)&gt;0,VLOOKUP(TEXT($E2205,0),'Angaben Stationen'!$E$14:$J$213,5,0),""))</f>
        <v/>
      </c>
      <c r="D2205" s="232" t="str">
        <f>IF(ISERROR(IF(LEN(E2205)&gt;0,VLOOKUP(TEXT($E2205,0),'Angaben Stationen'!$E$14:$J$213,6,0),"")),"STATION IST NICHT VORHANDEN",IF(LEN(E2205)&gt;0,VLOOKUP(TEXT($E2205,0),'Angaben Stationen'!$E$14:$J$213,6,0),""))</f>
        <v/>
      </c>
      <c r="E2205" s="287"/>
      <c r="F2205" s="234"/>
      <c r="G2205" s="234"/>
      <c r="H2205" s="263"/>
      <c r="I2205" s="169"/>
      <c r="K2205" s="445" t="str">
        <f t="shared" si="268"/>
        <v>Leer</v>
      </c>
      <c r="L2205" s="445" t="str">
        <f>VLOOKUP($D2205,{"29 - Psychiatrie (Erwachsene)","BGI";"297 - stationsäquivalente Behandlung in der Erwachsenenpsychiatrie (29)","BGI";"30 - Kinder- und Jugendpsychiatrie","BGII";"307 - stationsäquivalente Behandlung in der Kinder- und Jugendpsychiatrie (30)","BGII";"31 - Psychosomatik","BGI";"","Leer"},2,0)</f>
        <v>Leer</v>
      </c>
      <c r="M2205" s="445">
        <f t="shared" si="265"/>
        <v>0</v>
      </c>
      <c r="N2205" s="445">
        <f t="shared" si="266"/>
        <v>0</v>
      </c>
      <c r="O2205" s="445">
        <f t="shared" si="269"/>
        <v>0</v>
      </c>
      <c r="P2205" s="445">
        <f t="shared" si="270"/>
        <v>0</v>
      </c>
      <c r="Q2205" s="445">
        <f t="shared" si="271"/>
        <v>0</v>
      </c>
      <c r="R2205" s="415" t="str">
        <f t="shared" si="272"/>
        <v>Leer</v>
      </c>
      <c r="S2205" s="445">
        <f>IF('Angaben KH-Standort'!D$29='A4'!D2205,IF('Angaben KH-Standort'!E$29="Ja",1,0),0)</f>
        <v>0</v>
      </c>
      <c r="T2205" s="445">
        <f>IF('Angaben KH-Standort'!D$30='A4'!D2205,IF('Angaben KH-Standort'!E$30="Ja",1,0),0)</f>
        <v>0</v>
      </c>
      <c r="U2205" s="445">
        <f>IF('Angaben KH-Standort'!D$31='A4'!D2205,IF('Angaben KH-Standort'!E$31="Ja",1,0),0)</f>
        <v>0</v>
      </c>
    </row>
    <row r="2206" spans="2:21" ht="15" customHeight="1" x14ac:dyDescent="0.3">
      <c r="B2206" s="70" t="str">
        <f t="shared" si="267"/>
        <v>!!!</v>
      </c>
      <c r="C2206" s="265" t="str">
        <f>IF(ISERROR(IF(LEN(E2206)&gt;0,VLOOKUP(TEXT($E2206,0),'Angaben Stationen'!$E$14:$J$213,5,0),"")),"?",IF(LEN(E2206)&gt;0,VLOOKUP(TEXT($E2206,0),'Angaben Stationen'!$E$14:$J$213,5,0),""))</f>
        <v/>
      </c>
      <c r="D2206" s="232" t="str">
        <f>IF(ISERROR(IF(LEN(E2206)&gt;0,VLOOKUP(TEXT($E2206,0),'Angaben Stationen'!$E$14:$J$213,6,0),"")),"STATION IST NICHT VORHANDEN",IF(LEN(E2206)&gt;0,VLOOKUP(TEXT($E2206,0),'Angaben Stationen'!$E$14:$J$213,6,0),""))</f>
        <v/>
      </c>
      <c r="E2206" s="287"/>
      <c r="F2206" s="234"/>
      <c r="G2206" s="234"/>
      <c r="H2206" s="263"/>
      <c r="I2206" s="169"/>
      <c r="K2206" s="445" t="str">
        <f t="shared" si="268"/>
        <v>Leer</v>
      </c>
      <c r="L2206" s="445" t="str">
        <f>VLOOKUP($D2206,{"29 - Psychiatrie (Erwachsene)","BGI";"297 - stationsäquivalente Behandlung in der Erwachsenenpsychiatrie (29)","BGI";"30 - Kinder- und Jugendpsychiatrie","BGII";"307 - stationsäquivalente Behandlung in der Kinder- und Jugendpsychiatrie (30)","BGII";"31 - Psychosomatik","BGI";"","Leer"},2,0)</f>
        <v>Leer</v>
      </c>
      <c r="M2206" s="445">
        <f t="shared" si="265"/>
        <v>0</v>
      </c>
      <c r="N2206" s="445">
        <f t="shared" si="266"/>
        <v>0</v>
      </c>
      <c r="O2206" s="445">
        <f t="shared" si="269"/>
        <v>0</v>
      </c>
      <c r="P2206" s="445">
        <f t="shared" si="270"/>
        <v>0</v>
      </c>
      <c r="Q2206" s="445">
        <f t="shared" si="271"/>
        <v>0</v>
      </c>
      <c r="R2206" s="415" t="str">
        <f t="shared" si="272"/>
        <v>Leer</v>
      </c>
      <c r="S2206" s="445">
        <f>IF('Angaben KH-Standort'!D$29='A4'!D2206,IF('Angaben KH-Standort'!E$29="Ja",1,0),0)</f>
        <v>0</v>
      </c>
      <c r="T2206" s="445">
        <f>IF('Angaben KH-Standort'!D$30='A4'!D2206,IF('Angaben KH-Standort'!E$30="Ja",1,0),0)</f>
        <v>0</v>
      </c>
      <c r="U2206" s="445">
        <f>IF('Angaben KH-Standort'!D$31='A4'!D2206,IF('Angaben KH-Standort'!E$31="Ja",1,0),0)</f>
        <v>0</v>
      </c>
    </row>
    <row r="2207" spans="2:21" ht="15" customHeight="1" x14ac:dyDescent="0.3">
      <c r="B2207" s="70" t="str">
        <f t="shared" si="267"/>
        <v>!!!</v>
      </c>
      <c r="C2207" s="265" t="str">
        <f>IF(ISERROR(IF(LEN(E2207)&gt;0,VLOOKUP(TEXT($E2207,0),'Angaben Stationen'!$E$14:$J$213,5,0),"")),"?",IF(LEN(E2207)&gt;0,VLOOKUP(TEXT($E2207,0),'Angaben Stationen'!$E$14:$J$213,5,0),""))</f>
        <v/>
      </c>
      <c r="D2207" s="232" t="str">
        <f>IF(ISERROR(IF(LEN(E2207)&gt;0,VLOOKUP(TEXT($E2207,0),'Angaben Stationen'!$E$14:$J$213,6,0),"")),"STATION IST NICHT VORHANDEN",IF(LEN(E2207)&gt;0,VLOOKUP(TEXT($E2207,0),'Angaben Stationen'!$E$14:$J$213,6,0),""))</f>
        <v/>
      </c>
      <c r="E2207" s="287"/>
      <c r="F2207" s="234"/>
      <c r="G2207" s="234"/>
      <c r="H2207" s="263"/>
      <c r="I2207" s="169"/>
      <c r="K2207" s="445" t="str">
        <f t="shared" si="268"/>
        <v>Leer</v>
      </c>
      <c r="L2207" s="445" t="str">
        <f>VLOOKUP($D2207,{"29 - Psychiatrie (Erwachsene)","BGI";"297 - stationsäquivalente Behandlung in der Erwachsenenpsychiatrie (29)","BGI";"30 - Kinder- und Jugendpsychiatrie","BGII";"307 - stationsäquivalente Behandlung in der Kinder- und Jugendpsychiatrie (30)","BGII";"31 - Psychosomatik","BGI";"","Leer"},2,0)</f>
        <v>Leer</v>
      </c>
      <c r="M2207" s="445">
        <f t="shared" si="265"/>
        <v>0</v>
      </c>
      <c r="N2207" s="445">
        <f t="shared" si="266"/>
        <v>0</v>
      </c>
      <c r="O2207" s="445">
        <f t="shared" si="269"/>
        <v>0</v>
      </c>
      <c r="P2207" s="445">
        <f t="shared" si="270"/>
        <v>0</v>
      </c>
      <c r="Q2207" s="445">
        <f t="shared" si="271"/>
        <v>0</v>
      </c>
      <c r="R2207" s="415" t="str">
        <f t="shared" si="272"/>
        <v>Leer</v>
      </c>
      <c r="S2207" s="445">
        <f>IF('Angaben KH-Standort'!D$29='A4'!D2207,IF('Angaben KH-Standort'!E$29="Ja",1,0),0)</f>
        <v>0</v>
      </c>
      <c r="T2207" s="445">
        <f>IF('Angaben KH-Standort'!D$30='A4'!D2207,IF('Angaben KH-Standort'!E$30="Ja",1,0),0)</f>
        <v>0</v>
      </c>
      <c r="U2207" s="445">
        <f>IF('Angaben KH-Standort'!D$31='A4'!D2207,IF('Angaben KH-Standort'!E$31="Ja",1,0),0)</f>
        <v>0</v>
      </c>
    </row>
    <row r="2208" spans="2:21" ht="15" customHeight="1" x14ac:dyDescent="0.3">
      <c r="B2208" s="70" t="str">
        <f t="shared" si="267"/>
        <v>!!!</v>
      </c>
      <c r="C2208" s="265" t="str">
        <f>IF(ISERROR(IF(LEN(E2208)&gt;0,VLOOKUP(TEXT($E2208,0),'Angaben Stationen'!$E$14:$J$213,5,0),"")),"?",IF(LEN(E2208)&gt;0,VLOOKUP(TEXT($E2208,0),'Angaben Stationen'!$E$14:$J$213,5,0),""))</f>
        <v/>
      </c>
      <c r="D2208" s="232" t="str">
        <f>IF(ISERROR(IF(LEN(E2208)&gt;0,VLOOKUP(TEXT($E2208,0),'Angaben Stationen'!$E$14:$J$213,6,0),"")),"STATION IST NICHT VORHANDEN",IF(LEN(E2208)&gt;0,VLOOKUP(TEXT($E2208,0),'Angaben Stationen'!$E$14:$J$213,6,0),""))</f>
        <v/>
      </c>
      <c r="E2208" s="287"/>
      <c r="F2208" s="234"/>
      <c r="G2208" s="234"/>
      <c r="H2208" s="263"/>
      <c r="I2208" s="169"/>
      <c r="K2208" s="445" t="str">
        <f t="shared" si="268"/>
        <v>Leer</v>
      </c>
      <c r="L2208" s="445" t="str">
        <f>VLOOKUP($D2208,{"29 - Psychiatrie (Erwachsene)","BGI";"297 - stationsäquivalente Behandlung in der Erwachsenenpsychiatrie (29)","BGI";"30 - Kinder- und Jugendpsychiatrie","BGII";"307 - stationsäquivalente Behandlung in der Kinder- und Jugendpsychiatrie (30)","BGII";"31 - Psychosomatik","BGI";"","Leer"},2,0)</f>
        <v>Leer</v>
      </c>
      <c r="M2208" s="445">
        <f t="shared" si="265"/>
        <v>0</v>
      </c>
      <c r="N2208" s="445">
        <f t="shared" si="266"/>
        <v>0</v>
      </c>
      <c r="O2208" s="445">
        <f t="shared" si="269"/>
        <v>0</v>
      </c>
      <c r="P2208" s="445">
        <f t="shared" si="270"/>
        <v>0</v>
      </c>
      <c r="Q2208" s="445">
        <f t="shared" si="271"/>
        <v>0</v>
      </c>
      <c r="R2208" s="415" t="str">
        <f t="shared" si="272"/>
        <v>Leer</v>
      </c>
      <c r="S2208" s="445">
        <f>IF('Angaben KH-Standort'!D$29='A4'!D2208,IF('Angaben KH-Standort'!E$29="Ja",1,0),0)</f>
        <v>0</v>
      </c>
      <c r="T2208" s="445">
        <f>IF('Angaben KH-Standort'!D$30='A4'!D2208,IF('Angaben KH-Standort'!E$30="Ja",1,0),0)</f>
        <v>0</v>
      </c>
      <c r="U2208" s="445">
        <f>IF('Angaben KH-Standort'!D$31='A4'!D2208,IF('Angaben KH-Standort'!E$31="Ja",1,0),0)</f>
        <v>0</v>
      </c>
    </row>
    <row r="2209" spans="2:21" ht="15" customHeight="1" x14ac:dyDescent="0.3">
      <c r="B2209" s="70" t="str">
        <f t="shared" si="267"/>
        <v>!!!</v>
      </c>
      <c r="C2209" s="265" t="str">
        <f>IF(ISERROR(IF(LEN(E2209)&gt;0,VLOOKUP(TEXT($E2209,0),'Angaben Stationen'!$E$14:$J$213,5,0),"")),"?",IF(LEN(E2209)&gt;0,VLOOKUP(TEXT($E2209,0),'Angaben Stationen'!$E$14:$J$213,5,0),""))</f>
        <v/>
      </c>
      <c r="D2209" s="232" t="str">
        <f>IF(ISERROR(IF(LEN(E2209)&gt;0,VLOOKUP(TEXT($E2209,0),'Angaben Stationen'!$E$14:$J$213,6,0),"")),"STATION IST NICHT VORHANDEN",IF(LEN(E2209)&gt;0,VLOOKUP(TEXT($E2209,0),'Angaben Stationen'!$E$14:$J$213,6,0),""))</f>
        <v/>
      </c>
      <c r="E2209" s="287"/>
      <c r="F2209" s="234"/>
      <c r="G2209" s="234"/>
      <c r="H2209" s="263"/>
      <c r="I2209" s="169"/>
      <c r="K2209" s="445" t="str">
        <f t="shared" si="268"/>
        <v>Leer</v>
      </c>
      <c r="L2209" s="445" t="str">
        <f>VLOOKUP($D2209,{"29 - Psychiatrie (Erwachsene)","BGI";"297 - stationsäquivalente Behandlung in der Erwachsenenpsychiatrie (29)","BGI";"30 - Kinder- und Jugendpsychiatrie","BGII";"307 - stationsäquivalente Behandlung in der Kinder- und Jugendpsychiatrie (30)","BGII";"31 - Psychosomatik","BGI";"","Leer"},2,0)</f>
        <v>Leer</v>
      </c>
      <c r="M2209" s="445">
        <f t="shared" si="265"/>
        <v>0</v>
      </c>
      <c r="N2209" s="445">
        <f t="shared" si="266"/>
        <v>0</v>
      </c>
      <c r="O2209" s="445">
        <f t="shared" si="269"/>
        <v>0</v>
      </c>
      <c r="P2209" s="445">
        <f t="shared" si="270"/>
        <v>0</v>
      </c>
      <c r="Q2209" s="445">
        <f t="shared" si="271"/>
        <v>0</v>
      </c>
      <c r="R2209" s="415" t="str">
        <f t="shared" si="272"/>
        <v>Leer</v>
      </c>
      <c r="S2209" s="445">
        <f>IF('Angaben KH-Standort'!D$29='A4'!D2209,IF('Angaben KH-Standort'!E$29="Ja",1,0),0)</f>
        <v>0</v>
      </c>
      <c r="T2209" s="445">
        <f>IF('Angaben KH-Standort'!D$30='A4'!D2209,IF('Angaben KH-Standort'!E$30="Ja",1,0),0)</f>
        <v>0</v>
      </c>
      <c r="U2209" s="445">
        <f>IF('Angaben KH-Standort'!D$31='A4'!D2209,IF('Angaben KH-Standort'!E$31="Ja",1,0),0)</f>
        <v>0</v>
      </c>
    </row>
    <row r="2210" spans="2:21" ht="15" customHeight="1" x14ac:dyDescent="0.3">
      <c r="B2210" s="70" t="str">
        <f t="shared" si="267"/>
        <v>!!!</v>
      </c>
      <c r="C2210" s="265" t="str">
        <f>IF(ISERROR(IF(LEN(E2210)&gt;0,VLOOKUP(TEXT($E2210,0),'Angaben Stationen'!$E$14:$J$213,5,0),"")),"?",IF(LEN(E2210)&gt;0,VLOOKUP(TEXT($E2210,0),'Angaben Stationen'!$E$14:$J$213,5,0),""))</f>
        <v/>
      </c>
      <c r="D2210" s="232" t="str">
        <f>IF(ISERROR(IF(LEN(E2210)&gt;0,VLOOKUP(TEXT($E2210,0),'Angaben Stationen'!$E$14:$J$213,6,0),"")),"STATION IST NICHT VORHANDEN",IF(LEN(E2210)&gt;0,VLOOKUP(TEXT($E2210,0),'Angaben Stationen'!$E$14:$J$213,6,0),""))</f>
        <v/>
      </c>
      <c r="E2210" s="287"/>
      <c r="F2210" s="234"/>
      <c r="G2210" s="234"/>
      <c r="H2210" s="263"/>
      <c r="I2210" s="169"/>
      <c r="K2210" s="445" t="str">
        <f t="shared" si="268"/>
        <v>Leer</v>
      </c>
      <c r="L2210" s="445" t="str">
        <f>VLOOKUP($D2210,{"29 - Psychiatrie (Erwachsene)","BGI";"297 - stationsäquivalente Behandlung in der Erwachsenenpsychiatrie (29)","BGI";"30 - Kinder- und Jugendpsychiatrie","BGII";"307 - stationsäquivalente Behandlung in der Kinder- und Jugendpsychiatrie (30)","BGII";"31 - Psychosomatik","BGI";"","Leer"},2,0)</f>
        <v>Leer</v>
      </c>
      <c r="M2210" s="445">
        <f t="shared" ref="M2210:M2273" si="273">IF(LEN(B2210)&gt;0,0,1)</f>
        <v>0</v>
      </c>
      <c r="N2210" s="445">
        <f t="shared" ref="N2210:N2273" si="274">IF(E2210&lt;&gt;"",1,0)</f>
        <v>0</v>
      </c>
      <c r="O2210" s="445">
        <f t="shared" si="269"/>
        <v>0</v>
      </c>
      <c r="P2210" s="445">
        <f t="shared" si="270"/>
        <v>0</v>
      </c>
      <c r="Q2210" s="445">
        <f t="shared" si="271"/>
        <v>0</v>
      </c>
      <c r="R2210" s="415" t="str">
        <f t="shared" si="272"/>
        <v>Leer</v>
      </c>
      <c r="S2210" s="445">
        <f>IF('Angaben KH-Standort'!D$29='A4'!D2210,IF('Angaben KH-Standort'!E$29="Ja",1,0),0)</f>
        <v>0</v>
      </c>
      <c r="T2210" s="445">
        <f>IF('Angaben KH-Standort'!D$30='A4'!D2210,IF('Angaben KH-Standort'!E$30="Ja",1,0),0)</f>
        <v>0</v>
      </c>
      <c r="U2210" s="445">
        <f>IF('Angaben KH-Standort'!D$31='A4'!D2210,IF('Angaben KH-Standort'!E$31="Ja",1,0),0)</f>
        <v>0</v>
      </c>
    </row>
    <row r="2211" spans="2:21" ht="15" customHeight="1" x14ac:dyDescent="0.3">
      <c r="B2211" s="70" t="str">
        <f t="shared" ref="B2211:B2274" si="275">IF(SUM(N2211:Q2211)&lt;4,"!!!","")</f>
        <v>!!!</v>
      </c>
      <c r="C2211" s="265" t="str">
        <f>IF(ISERROR(IF(LEN(E2211)&gt;0,VLOOKUP(TEXT($E2211,0),'Angaben Stationen'!$E$14:$J$213,5,0),"")),"?",IF(LEN(E2211)&gt;0,VLOOKUP(TEXT($E2211,0),'Angaben Stationen'!$E$14:$J$213,5,0),""))</f>
        <v/>
      </c>
      <c r="D2211" s="232" t="str">
        <f>IF(ISERROR(IF(LEN(E2211)&gt;0,VLOOKUP(TEXT($E2211,0),'Angaben Stationen'!$E$14:$J$213,6,0),"")),"STATION IST NICHT VORHANDEN",IF(LEN(E2211)&gt;0,VLOOKUP(TEXT($E2211,0),'Angaben Stationen'!$E$14:$J$213,6,0),""))</f>
        <v/>
      </c>
      <c r="E2211" s="287"/>
      <c r="F2211" s="234"/>
      <c r="G2211" s="234"/>
      <c r="H2211" s="263"/>
      <c r="I2211" s="169"/>
      <c r="K2211" s="445" t="str">
        <f t="shared" ref="K2211:K2274" si="276">IF($E2211&lt;&gt;"","Monat","Leer")</f>
        <v>Leer</v>
      </c>
      <c r="L2211" s="445" t="str">
        <f>VLOOKUP($D2211,{"29 - Psychiatrie (Erwachsene)","BGI";"297 - stationsäquivalente Behandlung in der Erwachsenenpsychiatrie (29)","BGI";"30 - Kinder- und Jugendpsychiatrie","BGII";"307 - stationsäquivalente Behandlung in der Kinder- und Jugendpsychiatrie (30)","BGII";"31 - Psychosomatik","BGI";"","Leer"},2,0)</f>
        <v>Leer</v>
      </c>
      <c r="M2211" s="445">
        <f t="shared" si="273"/>
        <v>0</v>
      </c>
      <c r="N2211" s="445">
        <f t="shared" si="274"/>
        <v>0</v>
      </c>
      <c r="O2211" s="445">
        <f t="shared" ref="O2211:O2274" si="277">IF(VALUE($F2211)&gt;0,1,0)</f>
        <v>0</v>
      </c>
      <c r="P2211" s="445">
        <f t="shared" ref="P2211:P2274" si="278">IF(LEN($G2211)&gt;0,1,0)</f>
        <v>0</v>
      </c>
      <c r="Q2211" s="445">
        <f t="shared" ref="Q2211:Q2274" si="279">IF(LEN($H2211)&gt;0,1,0)</f>
        <v>0</v>
      </c>
      <c r="R2211" s="415" t="str">
        <f t="shared" ref="R2211:R2274" si="280">IF(D2211&lt;&gt;"",IF(SUM(S2211:U2211)&gt;0,"Ja","Nein"),"Leer")</f>
        <v>Leer</v>
      </c>
      <c r="S2211" s="445">
        <f>IF('Angaben KH-Standort'!D$29='A4'!D2211,IF('Angaben KH-Standort'!E$29="Ja",1,0),0)</f>
        <v>0</v>
      </c>
      <c r="T2211" s="445">
        <f>IF('Angaben KH-Standort'!D$30='A4'!D2211,IF('Angaben KH-Standort'!E$30="Ja",1,0),0)</f>
        <v>0</v>
      </c>
      <c r="U2211" s="445">
        <f>IF('Angaben KH-Standort'!D$31='A4'!D2211,IF('Angaben KH-Standort'!E$31="Ja",1,0),0)</f>
        <v>0</v>
      </c>
    </row>
    <row r="2212" spans="2:21" ht="15" customHeight="1" x14ac:dyDescent="0.3">
      <c r="B2212" s="70" t="str">
        <f t="shared" si="275"/>
        <v>!!!</v>
      </c>
      <c r="C2212" s="265" t="str">
        <f>IF(ISERROR(IF(LEN(E2212)&gt;0,VLOOKUP(TEXT($E2212,0),'Angaben Stationen'!$E$14:$J$213,5,0),"")),"?",IF(LEN(E2212)&gt;0,VLOOKUP(TEXT($E2212,0),'Angaben Stationen'!$E$14:$J$213,5,0),""))</f>
        <v/>
      </c>
      <c r="D2212" s="232" t="str">
        <f>IF(ISERROR(IF(LEN(E2212)&gt;0,VLOOKUP(TEXT($E2212,0),'Angaben Stationen'!$E$14:$J$213,6,0),"")),"STATION IST NICHT VORHANDEN",IF(LEN(E2212)&gt;0,VLOOKUP(TEXT($E2212,0),'Angaben Stationen'!$E$14:$J$213,6,0),""))</f>
        <v/>
      </c>
      <c r="E2212" s="287"/>
      <c r="F2212" s="234"/>
      <c r="G2212" s="234"/>
      <c r="H2212" s="263"/>
      <c r="I2212" s="169"/>
      <c r="K2212" s="445" t="str">
        <f t="shared" si="276"/>
        <v>Leer</v>
      </c>
      <c r="L2212" s="445" t="str">
        <f>VLOOKUP($D2212,{"29 - Psychiatrie (Erwachsene)","BGI";"297 - stationsäquivalente Behandlung in der Erwachsenenpsychiatrie (29)","BGI";"30 - Kinder- und Jugendpsychiatrie","BGII";"307 - stationsäquivalente Behandlung in der Kinder- und Jugendpsychiatrie (30)","BGII";"31 - Psychosomatik","BGI";"","Leer"},2,0)</f>
        <v>Leer</v>
      </c>
      <c r="M2212" s="445">
        <f t="shared" si="273"/>
        <v>0</v>
      </c>
      <c r="N2212" s="445">
        <f t="shared" si="274"/>
        <v>0</v>
      </c>
      <c r="O2212" s="445">
        <f t="shared" si="277"/>
        <v>0</v>
      </c>
      <c r="P2212" s="445">
        <f t="shared" si="278"/>
        <v>0</v>
      </c>
      <c r="Q2212" s="445">
        <f t="shared" si="279"/>
        <v>0</v>
      </c>
      <c r="R2212" s="415" t="str">
        <f t="shared" si="280"/>
        <v>Leer</v>
      </c>
      <c r="S2212" s="445">
        <f>IF('Angaben KH-Standort'!D$29='A4'!D2212,IF('Angaben KH-Standort'!E$29="Ja",1,0),0)</f>
        <v>0</v>
      </c>
      <c r="T2212" s="445">
        <f>IF('Angaben KH-Standort'!D$30='A4'!D2212,IF('Angaben KH-Standort'!E$30="Ja",1,0),0)</f>
        <v>0</v>
      </c>
      <c r="U2212" s="445">
        <f>IF('Angaben KH-Standort'!D$31='A4'!D2212,IF('Angaben KH-Standort'!E$31="Ja",1,0),0)</f>
        <v>0</v>
      </c>
    </row>
    <row r="2213" spans="2:21" ht="15" customHeight="1" x14ac:dyDescent="0.3">
      <c r="B2213" s="70" t="str">
        <f t="shared" si="275"/>
        <v>!!!</v>
      </c>
      <c r="C2213" s="265" t="str">
        <f>IF(ISERROR(IF(LEN(E2213)&gt;0,VLOOKUP(TEXT($E2213,0),'Angaben Stationen'!$E$14:$J$213,5,0),"")),"?",IF(LEN(E2213)&gt;0,VLOOKUP(TEXT($E2213,0),'Angaben Stationen'!$E$14:$J$213,5,0),""))</f>
        <v/>
      </c>
      <c r="D2213" s="232" t="str">
        <f>IF(ISERROR(IF(LEN(E2213)&gt;0,VLOOKUP(TEXT($E2213,0),'Angaben Stationen'!$E$14:$J$213,6,0),"")),"STATION IST NICHT VORHANDEN",IF(LEN(E2213)&gt;0,VLOOKUP(TEXT($E2213,0),'Angaben Stationen'!$E$14:$J$213,6,0),""))</f>
        <v/>
      </c>
      <c r="E2213" s="287"/>
      <c r="F2213" s="234"/>
      <c r="G2213" s="234"/>
      <c r="H2213" s="263"/>
      <c r="I2213" s="169"/>
      <c r="K2213" s="445" t="str">
        <f t="shared" si="276"/>
        <v>Leer</v>
      </c>
      <c r="L2213" s="445" t="str">
        <f>VLOOKUP($D2213,{"29 - Psychiatrie (Erwachsene)","BGI";"297 - stationsäquivalente Behandlung in der Erwachsenenpsychiatrie (29)","BGI";"30 - Kinder- und Jugendpsychiatrie","BGII";"307 - stationsäquivalente Behandlung in der Kinder- und Jugendpsychiatrie (30)","BGII";"31 - Psychosomatik","BGI";"","Leer"},2,0)</f>
        <v>Leer</v>
      </c>
      <c r="M2213" s="445">
        <f t="shared" si="273"/>
        <v>0</v>
      </c>
      <c r="N2213" s="445">
        <f t="shared" si="274"/>
        <v>0</v>
      </c>
      <c r="O2213" s="445">
        <f t="shared" si="277"/>
        <v>0</v>
      </c>
      <c r="P2213" s="445">
        <f t="shared" si="278"/>
        <v>0</v>
      </c>
      <c r="Q2213" s="445">
        <f t="shared" si="279"/>
        <v>0</v>
      </c>
      <c r="R2213" s="415" t="str">
        <f t="shared" si="280"/>
        <v>Leer</v>
      </c>
      <c r="S2213" s="445">
        <f>IF('Angaben KH-Standort'!D$29='A4'!D2213,IF('Angaben KH-Standort'!E$29="Ja",1,0),0)</f>
        <v>0</v>
      </c>
      <c r="T2213" s="445">
        <f>IF('Angaben KH-Standort'!D$30='A4'!D2213,IF('Angaben KH-Standort'!E$30="Ja",1,0),0)</f>
        <v>0</v>
      </c>
      <c r="U2213" s="445">
        <f>IF('Angaben KH-Standort'!D$31='A4'!D2213,IF('Angaben KH-Standort'!E$31="Ja",1,0),0)</f>
        <v>0</v>
      </c>
    </row>
    <row r="2214" spans="2:21" ht="15" customHeight="1" x14ac:dyDescent="0.3">
      <c r="B2214" s="70" t="str">
        <f t="shared" si="275"/>
        <v>!!!</v>
      </c>
      <c r="C2214" s="265" t="str">
        <f>IF(ISERROR(IF(LEN(E2214)&gt;0,VLOOKUP(TEXT($E2214,0),'Angaben Stationen'!$E$14:$J$213,5,0),"")),"?",IF(LEN(E2214)&gt;0,VLOOKUP(TEXT($E2214,0),'Angaben Stationen'!$E$14:$J$213,5,0),""))</f>
        <v/>
      </c>
      <c r="D2214" s="232" t="str">
        <f>IF(ISERROR(IF(LEN(E2214)&gt;0,VLOOKUP(TEXT($E2214,0),'Angaben Stationen'!$E$14:$J$213,6,0),"")),"STATION IST NICHT VORHANDEN",IF(LEN(E2214)&gt;0,VLOOKUP(TEXT($E2214,0),'Angaben Stationen'!$E$14:$J$213,6,0),""))</f>
        <v/>
      </c>
      <c r="E2214" s="287"/>
      <c r="F2214" s="234"/>
      <c r="G2214" s="234"/>
      <c r="H2214" s="263"/>
      <c r="I2214" s="169"/>
      <c r="K2214" s="445" t="str">
        <f t="shared" si="276"/>
        <v>Leer</v>
      </c>
      <c r="L2214" s="445" t="str">
        <f>VLOOKUP($D2214,{"29 - Psychiatrie (Erwachsene)","BGI";"297 - stationsäquivalente Behandlung in der Erwachsenenpsychiatrie (29)","BGI";"30 - Kinder- und Jugendpsychiatrie","BGII";"307 - stationsäquivalente Behandlung in der Kinder- und Jugendpsychiatrie (30)","BGII";"31 - Psychosomatik","BGI";"","Leer"},2,0)</f>
        <v>Leer</v>
      </c>
      <c r="M2214" s="445">
        <f t="shared" si="273"/>
        <v>0</v>
      </c>
      <c r="N2214" s="445">
        <f t="shared" si="274"/>
        <v>0</v>
      </c>
      <c r="O2214" s="445">
        <f t="shared" si="277"/>
        <v>0</v>
      </c>
      <c r="P2214" s="445">
        <f t="shared" si="278"/>
        <v>0</v>
      </c>
      <c r="Q2214" s="445">
        <f t="shared" si="279"/>
        <v>0</v>
      </c>
      <c r="R2214" s="415" t="str">
        <f t="shared" si="280"/>
        <v>Leer</v>
      </c>
      <c r="S2214" s="445">
        <f>IF('Angaben KH-Standort'!D$29='A4'!D2214,IF('Angaben KH-Standort'!E$29="Ja",1,0),0)</f>
        <v>0</v>
      </c>
      <c r="T2214" s="445">
        <f>IF('Angaben KH-Standort'!D$30='A4'!D2214,IF('Angaben KH-Standort'!E$30="Ja",1,0),0)</f>
        <v>0</v>
      </c>
      <c r="U2214" s="445">
        <f>IF('Angaben KH-Standort'!D$31='A4'!D2214,IF('Angaben KH-Standort'!E$31="Ja",1,0),0)</f>
        <v>0</v>
      </c>
    </row>
    <row r="2215" spans="2:21" ht="15" customHeight="1" x14ac:dyDescent="0.3">
      <c r="B2215" s="70" t="str">
        <f t="shared" si="275"/>
        <v>!!!</v>
      </c>
      <c r="C2215" s="265" t="str">
        <f>IF(ISERROR(IF(LEN(E2215)&gt;0,VLOOKUP(TEXT($E2215,0),'Angaben Stationen'!$E$14:$J$213,5,0),"")),"?",IF(LEN(E2215)&gt;0,VLOOKUP(TEXT($E2215,0),'Angaben Stationen'!$E$14:$J$213,5,0),""))</f>
        <v/>
      </c>
      <c r="D2215" s="232" t="str">
        <f>IF(ISERROR(IF(LEN(E2215)&gt;0,VLOOKUP(TEXT($E2215,0),'Angaben Stationen'!$E$14:$J$213,6,0),"")),"STATION IST NICHT VORHANDEN",IF(LEN(E2215)&gt;0,VLOOKUP(TEXT($E2215,0),'Angaben Stationen'!$E$14:$J$213,6,0),""))</f>
        <v/>
      </c>
      <c r="E2215" s="287"/>
      <c r="F2215" s="234"/>
      <c r="G2215" s="234"/>
      <c r="H2215" s="263"/>
      <c r="I2215" s="169"/>
      <c r="K2215" s="445" t="str">
        <f t="shared" si="276"/>
        <v>Leer</v>
      </c>
      <c r="L2215" s="445" t="str">
        <f>VLOOKUP($D2215,{"29 - Psychiatrie (Erwachsene)","BGI";"297 - stationsäquivalente Behandlung in der Erwachsenenpsychiatrie (29)","BGI";"30 - Kinder- und Jugendpsychiatrie","BGII";"307 - stationsäquivalente Behandlung in der Kinder- und Jugendpsychiatrie (30)","BGII";"31 - Psychosomatik","BGI";"","Leer"},2,0)</f>
        <v>Leer</v>
      </c>
      <c r="M2215" s="445">
        <f t="shared" si="273"/>
        <v>0</v>
      </c>
      <c r="N2215" s="445">
        <f t="shared" si="274"/>
        <v>0</v>
      </c>
      <c r="O2215" s="445">
        <f t="shared" si="277"/>
        <v>0</v>
      </c>
      <c r="P2215" s="445">
        <f t="shared" si="278"/>
        <v>0</v>
      </c>
      <c r="Q2215" s="445">
        <f t="shared" si="279"/>
        <v>0</v>
      </c>
      <c r="R2215" s="415" t="str">
        <f t="shared" si="280"/>
        <v>Leer</v>
      </c>
      <c r="S2215" s="445">
        <f>IF('Angaben KH-Standort'!D$29='A4'!D2215,IF('Angaben KH-Standort'!E$29="Ja",1,0),0)</f>
        <v>0</v>
      </c>
      <c r="T2215" s="445">
        <f>IF('Angaben KH-Standort'!D$30='A4'!D2215,IF('Angaben KH-Standort'!E$30="Ja",1,0),0)</f>
        <v>0</v>
      </c>
      <c r="U2215" s="445">
        <f>IF('Angaben KH-Standort'!D$31='A4'!D2215,IF('Angaben KH-Standort'!E$31="Ja",1,0),0)</f>
        <v>0</v>
      </c>
    </row>
    <row r="2216" spans="2:21" ht="15" customHeight="1" x14ac:dyDescent="0.3">
      <c r="B2216" s="70" t="str">
        <f t="shared" si="275"/>
        <v>!!!</v>
      </c>
      <c r="C2216" s="265" t="str">
        <f>IF(ISERROR(IF(LEN(E2216)&gt;0,VLOOKUP(TEXT($E2216,0),'Angaben Stationen'!$E$14:$J$213,5,0),"")),"?",IF(LEN(E2216)&gt;0,VLOOKUP(TEXT($E2216,0),'Angaben Stationen'!$E$14:$J$213,5,0),""))</f>
        <v/>
      </c>
      <c r="D2216" s="232" t="str">
        <f>IF(ISERROR(IF(LEN(E2216)&gt;0,VLOOKUP(TEXT($E2216,0),'Angaben Stationen'!$E$14:$J$213,6,0),"")),"STATION IST NICHT VORHANDEN",IF(LEN(E2216)&gt;0,VLOOKUP(TEXT($E2216,0),'Angaben Stationen'!$E$14:$J$213,6,0),""))</f>
        <v/>
      </c>
      <c r="E2216" s="287"/>
      <c r="F2216" s="234"/>
      <c r="G2216" s="234"/>
      <c r="H2216" s="263"/>
      <c r="I2216" s="169"/>
      <c r="K2216" s="445" t="str">
        <f t="shared" si="276"/>
        <v>Leer</v>
      </c>
      <c r="L2216" s="445" t="str">
        <f>VLOOKUP($D2216,{"29 - Psychiatrie (Erwachsene)","BGI";"297 - stationsäquivalente Behandlung in der Erwachsenenpsychiatrie (29)","BGI";"30 - Kinder- und Jugendpsychiatrie","BGII";"307 - stationsäquivalente Behandlung in der Kinder- und Jugendpsychiatrie (30)","BGII";"31 - Psychosomatik","BGI";"","Leer"},2,0)</f>
        <v>Leer</v>
      </c>
      <c r="M2216" s="445">
        <f t="shared" si="273"/>
        <v>0</v>
      </c>
      <c r="N2216" s="445">
        <f t="shared" si="274"/>
        <v>0</v>
      </c>
      <c r="O2216" s="445">
        <f t="shared" si="277"/>
        <v>0</v>
      </c>
      <c r="P2216" s="445">
        <f t="shared" si="278"/>
        <v>0</v>
      </c>
      <c r="Q2216" s="445">
        <f t="shared" si="279"/>
        <v>0</v>
      </c>
      <c r="R2216" s="415" t="str">
        <f t="shared" si="280"/>
        <v>Leer</v>
      </c>
      <c r="S2216" s="445">
        <f>IF('Angaben KH-Standort'!D$29='A4'!D2216,IF('Angaben KH-Standort'!E$29="Ja",1,0),0)</f>
        <v>0</v>
      </c>
      <c r="T2216" s="445">
        <f>IF('Angaben KH-Standort'!D$30='A4'!D2216,IF('Angaben KH-Standort'!E$30="Ja",1,0),0)</f>
        <v>0</v>
      </c>
      <c r="U2216" s="445">
        <f>IF('Angaben KH-Standort'!D$31='A4'!D2216,IF('Angaben KH-Standort'!E$31="Ja",1,0),0)</f>
        <v>0</v>
      </c>
    </row>
    <row r="2217" spans="2:21" ht="15" customHeight="1" x14ac:dyDescent="0.3">
      <c r="B2217" s="70" t="str">
        <f t="shared" si="275"/>
        <v>!!!</v>
      </c>
      <c r="C2217" s="265" t="str">
        <f>IF(ISERROR(IF(LEN(E2217)&gt;0,VLOOKUP(TEXT($E2217,0),'Angaben Stationen'!$E$14:$J$213,5,0),"")),"?",IF(LEN(E2217)&gt;0,VLOOKUP(TEXT($E2217,0),'Angaben Stationen'!$E$14:$J$213,5,0),""))</f>
        <v/>
      </c>
      <c r="D2217" s="232" t="str">
        <f>IF(ISERROR(IF(LEN(E2217)&gt;0,VLOOKUP(TEXT($E2217,0),'Angaben Stationen'!$E$14:$J$213,6,0),"")),"STATION IST NICHT VORHANDEN",IF(LEN(E2217)&gt;0,VLOOKUP(TEXT($E2217,0),'Angaben Stationen'!$E$14:$J$213,6,0),""))</f>
        <v/>
      </c>
      <c r="E2217" s="287"/>
      <c r="F2217" s="234"/>
      <c r="G2217" s="234"/>
      <c r="H2217" s="263"/>
      <c r="I2217" s="169"/>
      <c r="K2217" s="445" t="str">
        <f t="shared" si="276"/>
        <v>Leer</v>
      </c>
      <c r="L2217" s="445" t="str">
        <f>VLOOKUP($D2217,{"29 - Psychiatrie (Erwachsene)","BGI";"297 - stationsäquivalente Behandlung in der Erwachsenenpsychiatrie (29)","BGI";"30 - Kinder- und Jugendpsychiatrie","BGII";"307 - stationsäquivalente Behandlung in der Kinder- und Jugendpsychiatrie (30)","BGII";"31 - Psychosomatik","BGI";"","Leer"},2,0)</f>
        <v>Leer</v>
      </c>
      <c r="M2217" s="445">
        <f t="shared" si="273"/>
        <v>0</v>
      </c>
      <c r="N2217" s="445">
        <f t="shared" si="274"/>
        <v>0</v>
      </c>
      <c r="O2217" s="445">
        <f t="shared" si="277"/>
        <v>0</v>
      </c>
      <c r="P2217" s="445">
        <f t="shared" si="278"/>
        <v>0</v>
      </c>
      <c r="Q2217" s="445">
        <f t="shared" si="279"/>
        <v>0</v>
      </c>
      <c r="R2217" s="415" t="str">
        <f t="shared" si="280"/>
        <v>Leer</v>
      </c>
      <c r="S2217" s="445">
        <f>IF('Angaben KH-Standort'!D$29='A4'!D2217,IF('Angaben KH-Standort'!E$29="Ja",1,0),0)</f>
        <v>0</v>
      </c>
      <c r="T2217" s="445">
        <f>IF('Angaben KH-Standort'!D$30='A4'!D2217,IF('Angaben KH-Standort'!E$30="Ja",1,0),0)</f>
        <v>0</v>
      </c>
      <c r="U2217" s="445">
        <f>IF('Angaben KH-Standort'!D$31='A4'!D2217,IF('Angaben KH-Standort'!E$31="Ja",1,0),0)</f>
        <v>0</v>
      </c>
    </row>
    <row r="2218" spans="2:21" ht="15" customHeight="1" x14ac:dyDescent="0.3">
      <c r="B2218" s="70" t="str">
        <f t="shared" si="275"/>
        <v>!!!</v>
      </c>
      <c r="C2218" s="265" t="str">
        <f>IF(ISERROR(IF(LEN(E2218)&gt;0,VLOOKUP(TEXT($E2218,0),'Angaben Stationen'!$E$14:$J$213,5,0),"")),"?",IF(LEN(E2218)&gt;0,VLOOKUP(TEXT($E2218,0),'Angaben Stationen'!$E$14:$J$213,5,0),""))</f>
        <v/>
      </c>
      <c r="D2218" s="232" t="str">
        <f>IF(ISERROR(IF(LEN(E2218)&gt;0,VLOOKUP(TEXT($E2218,0),'Angaben Stationen'!$E$14:$J$213,6,0),"")),"STATION IST NICHT VORHANDEN",IF(LEN(E2218)&gt;0,VLOOKUP(TEXT($E2218,0),'Angaben Stationen'!$E$14:$J$213,6,0),""))</f>
        <v/>
      </c>
      <c r="E2218" s="287"/>
      <c r="F2218" s="234"/>
      <c r="G2218" s="234"/>
      <c r="H2218" s="263"/>
      <c r="I2218" s="169"/>
      <c r="K2218" s="445" t="str">
        <f t="shared" si="276"/>
        <v>Leer</v>
      </c>
      <c r="L2218" s="445" t="str">
        <f>VLOOKUP($D2218,{"29 - Psychiatrie (Erwachsene)","BGI";"297 - stationsäquivalente Behandlung in der Erwachsenenpsychiatrie (29)","BGI";"30 - Kinder- und Jugendpsychiatrie","BGII";"307 - stationsäquivalente Behandlung in der Kinder- und Jugendpsychiatrie (30)","BGII";"31 - Psychosomatik","BGI";"","Leer"},2,0)</f>
        <v>Leer</v>
      </c>
      <c r="M2218" s="445">
        <f t="shared" si="273"/>
        <v>0</v>
      </c>
      <c r="N2218" s="445">
        <f t="shared" si="274"/>
        <v>0</v>
      </c>
      <c r="O2218" s="445">
        <f t="shared" si="277"/>
        <v>0</v>
      </c>
      <c r="P2218" s="445">
        <f t="shared" si="278"/>
        <v>0</v>
      </c>
      <c r="Q2218" s="445">
        <f t="shared" si="279"/>
        <v>0</v>
      </c>
      <c r="R2218" s="415" t="str">
        <f t="shared" si="280"/>
        <v>Leer</v>
      </c>
      <c r="S2218" s="445">
        <f>IF('Angaben KH-Standort'!D$29='A4'!D2218,IF('Angaben KH-Standort'!E$29="Ja",1,0),0)</f>
        <v>0</v>
      </c>
      <c r="T2218" s="445">
        <f>IF('Angaben KH-Standort'!D$30='A4'!D2218,IF('Angaben KH-Standort'!E$30="Ja",1,0),0)</f>
        <v>0</v>
      </c>
      <c r="U2218" s="445">
        <f>IF('Angaben KH-Standort'!D$31='A4'!D2218,IF('Angaben KH-Standort'!E$31="Ja",1,0),0)</f>
        <v>0</v>
      </c>
    </row>
    <row r="2219" spans="2:21" ht="15" customHeight="1" x14ac:dyDescent="0.3">
      <c r="B2219" s="70" t="str">
        <f t="shared" si="275"/>
        <v>!!!</v>
      </c>
      <c r="C2219" s="265" t="str">
        <f>IF(ISERROR(IF(LEN(E2219)&gt;0,VLOOKUP(TEXT($E2219,0),'Angaben Stationen'!$E$14:$J$213,5,0),"")),"?",IF(LEN(E2219)&gt;0,VLOOKUP(TEXT($E2219,0),'Angaben Stationen'!$E$14:$J$213,5,0),""))</f>
        <v/>
      </c>
      <c r="D2219" s="232" t="str">
        <f>IF(ISERROR(IF(LEN(E2219)&gt;0,VLOOKUP(TEXT($E2219,0),'Angaben Stationen'!$E$14:$J$213,6,0),"")),"STATION IST NICHT VORHANDEN",IF(LEN(E2219)&gt;0,VLOOKUP(TEXT($E2219,0),'Angaben Stationen'!$E$14:$J$213,6,0),""))</f>
        <v/>
      </c>
      <c r="E2219" s="287"/>
      <c r="F2219" s="234"/>
      <c r="G2219" s="234"/>
      <c r="H2219" s="263"/>
      <c r="I2219" s="169"/>
      <c r="K2219" s="445" t="str">
        <f t="shared" si="276"/>
        <v>Leer</v>
      </c>
      <c r="L2219" s="445" t="str">
        <f>VLOOKUP($D2219,{"29 - Psychiatrie (Erwachsene)","BGI";"297 - stationsäquivalente Behandlung in der Erwachsenenpsychiatrie (29)","BGI";"30 - Kinder- und Jugendpsychiatrie","BGII";"307 - stationsäquivalente Behandlung in der Kinder- und Jugendpsychiatrie (30)","BGII";"31 - Psychosomatik","BGI";"","Leer"},2,0)</f>
        <v>Leer</v>
      </c>
      <c r="M2219" s="445">
        <f t="shared" si="273"/>
        <v>0</v>
      </c>
      <c r="N2219" s="445">
        <f t="shared" si="274"/>
        <v>0</v>
      </c>
      <c r="O2219" s="445">
        <f t="shared" si="277"/>
        <v>0</v>
      </c>
      <c r="P2219" s="445">
        <f t="shared" si="278"/>
        <v>0</v>
      </c>
      <c r="Q2219" s="445">
        <f t="shared" si="279"/>
        <v>0</v>
      </c>
      <c r="R2219" s="415" t="str">
        <f t="shared" si="280"/>
        <v>Leer</v>
      </c>
      <c r="S2219" s="445">
        <f>IF('Angaben KH-Standort'!D$29='A4'!D2219,IF('Angaben KH-Standort'!E$29="Ja",1,0),0)</f>
        <v>0</v>
      </c>
      <c r="T2219" s="445">
        <f>IF('Angaben KH-Standort'!D$30='A4'!D2219,IF('Angaben KH-Standort'!E$30="Ja",1,0),0)</f>
        <v>0</v>
      </c>
      <c r="U2219" s="445">
        <f>IF('Angaben KH-Standort'!D$31='A4'!D2219,IF('Angaben KH-Standort'!E$31="Ja",1,0),0)</f>
        <v>0</v>
      </c>
    </row>
    <row r="2220" spans="2:21" ht="15" customHeight="1" x14ac:dyDescent="0.3">
      <c r="B2220" s="70" t="str">
        <f t="shared" si="275"/>
        <v>!!!</v>
      </c>
      <c r="C2220" s="265" t="str">
        <f>IF(ISERROR(IF(LEN(E2220)&gt;0,VLOOKUP(TEXT($E2220,0),'Angaben Stationen'!$E$14:$J$213,5,0),"")),"?",IF(LEN(E2220)&gt;0,VLOOKUP(TEXT($E2220,0),'Angaben Stationen'!$E$14:$J$213,5,0),""))</f>
        <v/>
      </c>
      <c r="D2220" s="232" t="str">
        <f>IF(ISERROR(IF(LEN(E2220)&gt;0,VLOOKUP(TEXT($E2220,0),'Angaben Stationen'!$E$14:$J$213,6,0),"")),"STATION IST NICHT VORHANDEN",IF(LEN(E2220)&gt;0,VLOOKUP(TEXT($E2220,0),'Angaben Stationen'!$E$14:$J$213,6,0),""))</f>
        <v/>
      </c>
      <c r="E2220" s="287"/>
      <c r="F2220" s="234"/>
      <c r="G2220" s="234"/>
      <c r="H2220" s="263"/>
      <c r="I2220" s="169"/>
      <c r="K2220" s="445" t="str">
        <f t="shared" si="276"/>
        <v>Leer</v>
      </c>
      <c r="L2220" s="445" t="str">
        <f>VLOOKUP($D2220,{"29 - Psychiatrie (Erwachsene)","BGI";"297 - stationsäquivalente Behandlung in der Erwachsenenpsychiatrie (29)","BGI";"30 - Kinder- und Jugendpsychiatrie","BGII";"307 - stationsäquivalente Behandlung in der Kinder- und Jugendpsychiatrie (30)","BGII";"31 - Psychosomatik","BGI";"","Leer"},2,0)</f>
        <v>Leer</v>
      </c>
      <c r="M2220" s="445">
        <f t="shared" si="273"/>
        <v>0</v>
      </c>
      <c r="N2220" s="445">
        <f t="shared" si="274"/>
        <v>0</v>
      </c>
      <c r="O2220" s="445">
        <f t="shared" si="277"/>
        <v>0</v>
      </c>
      <c r="P2220" s="445">
        <f t="shared" si="278"/>
        <v>0</v>
      </c>
      <c r="Q2220" s="445">
        <f t="shared" si="279"/>
        <v>0</v>
      </c>
      <c r="R2220" s="415" t="str">
        <f t="shared" si="280"/>
        <v>Leer</v>
      </c>
      <c r="S2220" s="445">
        <f>IF('Angaben KH-Standort'!D$29='A4'!D2220,IF('Angaben KH-Standort'!E$29="Ja",1,0),0)</f>
        <v>0</v>
      </c>
      <c r="T2220" s="445">
        <f>IF('Angaben KH-Standort'!D$30='A4'!D2220,IF('Angaben KH-Standort'!E$30="Ja",1,0),0)</f>
        <v>0</v>
      </c>
      <c r="U2220" s="445">
        <f>IF('Angaben KH-Standort'!D$31='A4'!D2220,IF('Angaben KH-Standort'!E$31="Ja",1,0),0)</f>
        <v>0</v>
      </c>
    </row>
    <row r="2221" spans="2:21" ht="15" customHeight="1" x14ac:dyDescent="0.3">
      <c r="B2221" s="70" t="str">
        <f t="shared" si="275"/>
        <v>!!!</v>
      </c>
      <c r="C2221" s="265" t="str">
        <f>IF(ISERROR(IF(LEN(E2221)&gt;0,VLOOKUP(TEXT($E2221,0),'Angaben Stationen'!$E$14:$J$213,5,0),"")),"?",IF(LEN(E2221)&gt;0,VLOOKUP(TEXT($E2221,0),'Angaben Stationen'!$E$14:$J$213,5,0),""))</f>
        <v/>
      </c>
      <c r="D2221" s="232" t="str">
        <f>IF(ISERROR(IF(LEN(E2221)&gt;0,VLOOKUP(TEXT($E2221,0),'Angaben Stationen'!$E$14:$J$213,6,0),"")),"STATION IST NICHT VORHANDEN",IF(LEN(E2221)&gt;0,VLOOKUP(TEXT($E2221,0),'Angaben Stationen'!$E$14:$J$213,6,0),""))</f>
        <v/>
      </c>
      <c r="E2221" s="287"/>
      <c r="F2221" s="234"/>
      <c r="G2221" s="234"/>
      <c r="H2221" s="263"/>
      <c r="I2221" s="169"/>
      <c r="K2221" s="445" t="str">
        <f t="shared" si="276"/>
        <v>Leer</v>
      </c>
      <c r="L2221" s="445" t="str">
        <f>VLOOKUP($D2221,{"29 - Psychiatrie (Erwachsene)","BGI";"297 - stationsäquivalente Behandlung in der Erwachsenenpsychiatrie (29)","BGI";"30 - Kinder- und Jugendpsychiatrie","BGII";"307 - stationsäquivalente Behandlung in der Kinder- und Jugendpsychiatrie (30)","BGII";"31 - Psychosomatik","BGI";"","Leer"},2,0)</f>
        <v>Leer</v>
      </c>
      <c r="M2221" s="445">
        <f t="shared" si="273"/>
        <v>0</v>
      </c>
      <c r="N2221" s="445">
        <f t="shared" si="274"/>
        <v>0</v>
      </c>
      <c r="O2221" s="445">
        <f t="shared" si="277"/>
        <v>0</v>
      </c>
      <c r="P2221" s="445">
        <f t="shared" si="278"/>
        <v>0</v>
      </c>
      <c r="Q2221" s="445">
        <f t="shared" si="279"/>
        <v>0</v>
      </c>
      <c r="R2221" s="415" t="str">
        <f t="shared" si="280"/>
        <v>Leer</v>
      </c>
      <c r="S2221" s="445">
        <f>IF('Angaben KH-Standort'!D$29='A4'!D2221,IF('Angaben KH-Standort'!E$29="Ja",1,0),0)</f>
        <v>0</v>
      </c>
      <c r="T2221" s="445">
        <f>IF('Angaben KH-Standort'!D$30='A4'!D2221,IF('Angaben KH-Standort'!E$30="Ja",1,0),0)</f>
        <v>0</v>
      </c>
      <c r="U2221" s="445">
        <f>IF('Angaben KH-Standort'!D$31='A4'!D2221,IF('Angaben KH-Standort'!E$31="Ja",1,0),0)</f>
        <v>0</v>
      </c>
    </row>
    <row r="2222" spans="2:21" ht="15" customHeight="1" x14ac:dyDescent="0.3">
      <c r="B2222" s="70" t="str">
        <f t="shared" si="275"/>
        <v>!!!</v>
      </c>
      <c r="C2222" s="265" t="str">
        <f>IF(ISERROR(IF(LEN(E2222)&gt;0,VLOOKUP(TEXT($E2222,0),'Angaben Stationen'!$E$14:$J$213,5,0),"")),"?",IF(LEN(E2222)&gt;0,VLOOKUP(TEXT($E2222,0),'Angaben Stationen'!$E$14:$J$213,5,0),""))</f>
        <v/>
      </c>
      <c r="D2222" s="232" t="str">
        <f>IF(ISERROR(IF(LEN(E2222)&gt;0,VLOOKUP(TEXT($E2222,0),'Angaben Stationen'!$E$14:$J$213,6,0),"")),"STATION IST NICHT VORHANDEN",IF(LEN(E2222)&gt;0,VLOOKUP(TEXT($E2222,0),'Angaben Stationen'!$E$14:$J$213,6,0),""))</f>
        <v/>
      </c>
      <c r="E2222" s="287"/>
      <c r="F2222" s="234"/>
      <c r="G2222" s="234"/>
      <c r="H2222" s="263"/>
      <c r="I2222" s="169"/>
      <c r="K2222" s="445" t="str">
        <f t="shared" si="276"/>
        <v>Leer</v>
      </c>
      <c r="L2222" s="445" t="str">
        <f>VLOOKUP($D2222,{"29 - Psychiatrie (Erwachsene)","BGI";"297 - stationsäquivalente Behandlung in der Erwachsenenpsychiatrie (29)","BGI";"30 - Kinder- und Jugendpsychiatrie","BGII";"307 - stationsäquivalente Behandlung in der Kinder- und Jugendpsychiatrie (30)","BGII";"31 - Psychosomatik","BGI";"","Leer"},2,0)</f>
        <v>Leer</v>
      </c>
      <c r="M2222" s="445">
        <f t="shared" si="273"/>
        <v>0</v>
      </c>
      <c r="N2222" s="445">
        <f t="shared" si="274"/>
        <v>0</v>
      </c>
      <c r="O2222" s="445">
        <f t="shared" si="277"/>
        <v>0</v>
      </c>
      <c r="P2222" s="445">
        <f t="shared" si="278"/>
        <v>0</v>
      </c>
      <c r="Q2222" s="445">
        <f t="shared" si="279"/>
        <v>0</v>
      </c>
      <c r="R2222" s="415" t="str">
        <f t="shared" si="280"/>
        <v>Leer</v>
      </c>
      <c r="S2222" s="445">
        <f>IF('Angaben KH-Standort'!D$29='A4'!D2222,IF('Angaben KH-Standort'!E$29="Ja",1,0),0)</f>
        <v>0</v>
      </c>
      <c r="T2222" s="445">
        <f>IF('Angaben KH-Standort'!D$30='A4'!D2222,IF('Angaben KH-Standort'!E$30="Ja",1,0),0)</f>
        <v>0</v>
      </c>
      <c r="U2222" s="445">
        <f>IF('Angaben KH-Standort'!D$31='A4'!D2222,IF('Angaben KH-Standort'!E$31="Ja",1,0),0)</f>
        <v>0</v>
      </c>
    </row>
    <row r="2223" spans="2:21" ht="15" customHeight="1" x14ac:dyDescent="0.3">
      <c r="B2223" s="70" t="str">
        <f t="shared" si="275"/>
        <v>!!!</v>
      </c>
      <c r="C2223" s="265" t="str">
        <f>IF(ISERROR(IF(LEN(E2223)&gt;0,VLOOKUP(TEXT($E2223,0),'Angaben Stationen'!$E$14:$J$213,5,0),"")),"?",IF(LEN(E2223)&gt;0,VLOOKUP(TEXT($E2223,0),'Angaben Stationen'!$E$14:$J$213,5,0),""))</f>
        <v/>
      </c>
      <c r="D2223" s="232" t="str">
        <f>IF(ISERROR(IF(LEN(E2223)&gt;0,VLOOKUP(TEXT($E2223,0),'Angaben Stationen'!$E$14:$J$213,6,0),"")),"STATION IST NICHT VORHANDEN",IF(LEN(E2223)&gt;0,VLOOKUP(TEXT($E2223,0),'Angaben Stationen'!$E$14:$J$213,6,0),""))</f>
        <v/>
      </c>
      <c r="E2223" s="287"/>
      <c r="F2223" s="234"/>
      <c r="G2223" s="234"/>
      <c r="H2223" s="263"/>
      <c r="I2223" s="169"/>
      <c r="K2223" s="445" t="str">
        <f t="shared" si="276"/>
        <v>Leer</v>
      </c>
      <c r="L2223" s="445" t="str">
        <f>VLOOKUP($D2223,{"29 - Psychiatrie (Erwachsene)","BGI";"297 - stationsäquivalente Behandlung in der Erwachsenenpsychiatrie (29)","BGI";"30 - Kinder- und Jugendpsychiatrie","BGII";"307 - stationsäquivalente Behandlung in der Kinder- und Jugendpsychiatrie (30)","BGII";"31 - Psychosomatik","BGI";"","Leer"},2,0)</f>
        <v>Leer</v>
      </c>
      <c r="M2223" s="445">
        <f t="shared" si="273"/>
        <v>0</v>
      </c>
      <c r="N2223" s="445">
        <f t="shared" si="274"/>
        <v>0</v>
      </c>
      <c r="O2223" s="445">
        <f t="shared" si="277"/>
        <v>0</v>
      </c>
      <c r="P2223" s="445">
        <f t="shared" si="278"/>
        <v>0</v>
      </c>
      <c r="Q2223" s="445">
        <f t="shared" si="279"/>
        <v>0</v>
      </c>
      <c r="R2223" s="415" t="str">
        <f t="shared" si="280"/>
        <v>Leer</v>
      </c>
      <c r="S2223" s="445">
        <f>IF('Angaben KH-Standort'!D$29='A4'!D2223,IF('Angaben KH-Standort'!E$29="Ja",1,0),0)</f>
        <v>0</v>
      </c>
      <c r="T2223" s="445">
        <f>IF('Angaben KH-Standort'!D$30='A4'!D2223,IF('Angaben KH-Standort'!E$30="Ja",1,0),0)</f>
        <v>0</v>
      </c>
      <c r="U2223" s="445">
        <f>IF('Angaben KH-Standort'!D$31='A4'!D2223,IF('Angaben KH-Standort'!E$31="Ja",1,0),0)</f>
        <v>0</v>
      </c>
    </row>
    <row r="2224" spans="2:21" ht="15" customHeight="1" x14ac:dyDescent="0.3">
      <c r="B2224" s="70" t="str">
        <f t="shared" si="275"/>
        <v>!!!</v>
      </c>
      <c r="C2224" s="265" t="str">
        <f>IF(ISERROR(IF(LEN(E2224)&gt;0,VLOOKUP(TEXT($E2224,0),'Angaben Stationen'!$E$14:$J$213,5,0),"")),"?",IF(LEN(E2224)&gt;0,VLOOKUP(TEXT($E2224,0),'Angaben Stationen'!$E$14:$J$213,5,0),""))</f>
        <v/>
      </c>
      <c r="D2224" s="232" t="str">
        <f>IF(ISERROR(IF(LEN(E2224)&gt;0,VLOOKUP(TEXT($E2224,0),'Angaben Stationen'!$E$14:$J$213,6,0),"")),"STATION IST NICHT VORHANDEN",IF(LEN(E2224)&gt;0,VLOOKUP(TEXT($E2224,0),'Angaben Stationen'!$E$14:$J$213,6,0),""))</f>
        <v/>
      </c>
      <c r="E2224" s="287"/>
      <c r="F2224" s="234"/>
      <c r="G2224" s="234"/>
      <c r="H2224" s="263"/>
      <c r="I2224" s="169"/>
      <c r="K2224" s="445" t="str">
        <f t="shared" si="276"/>
        <v>Leer</v>
      </c>
      <c r="L2224" s="445" t="str">
        <f>VLOOKUP($D2224,{"29 - Psychiatrie (Erwachsene)","BGI";"297 - stationsäquivalente Behandlung in der Erwachsenenpsychiatrie (29)","BGI";"30 - Kinder- und Jugendpsychiatrie","BGII";"307 - stationsäquivalente Behandlung in der Kinder- und Jugendpsychiatrie (30)","BGII";"31 - Psychosomatik","BGI";"","Leer"},2,0)</f>
        <v>Leer</v>
      </c>
      <c r="M2224" s="445">
        <f t="shared" si="273"/>
        <v>0</v>
      </c>
      <c r="N2224" s="445">
        <f t="shared" si="274"/>
        <v>0</v>
      </c>
      <c r="O2224" s="445">
        <f t="shared" si="277"/>
        <v>0</v>
      </c>
      <c r="P2224" s="445">
        <f t="shared" si="278"/>
        <v>0</v>
      </c>
      <c r="Q2224" s="445">
        <f t="shared" si="279"/>
        <v>0</v>
      </c>
      <c r="R2224" s="415" t="str">
        <f t="shared" si="280"/>
        <v>Leer</v>
      </c>
      <c r="S2224" s="445">
        <f>IF('Angaben KH-Standort'!D$29='A4'!D2224,IF('Angaben KH-Standort'!E$29="Ja",1,0),0)</f>
        <v>0</v>
      </c>
      <c r="T2224" s="445">
        <f>IF('Angaben KH-Standort'!D$30='A4'!D2224,IF('Angaben KH-Standort'!E$30="Ja",1,0),0)</f>
        <v>0</v>
      </c>
      <c r="U2224" s="445">
        <f>IF('Angaben KH-Standort'!D$31='A4'!D2224,IF('Angaben KH-Standort'!E$31="Ja",1,0),0)</f>
        <v>0</v>
      </c>
    </row>
    <row r="2225" spans="2:21" ht="15" customHeight="1" x14ac:dyDescent="0.3">
      <c r="B2225" s="70" t="str">
        <f t="shared" si="275"/>
        <v>!!!</v>
      </c>
      <c r="C2225" s="265" t="str">
        <f>IF(ISERROR(IF(LEN(E2225)&gt;0,VLOOKUP(TEXT($E2225,0),'Angaben Stationen'!$E$14:$J$213,5,0),"")),"?",IF(LEN(E2225)&gt;0,VLOOKUP(TEXT($E2225,0),'Angaben Stationen'!$E$14:$J$213,5,0),""))</f>
        <v/>
      </c>
      <c r="D2225" s="232" t="str">
        <f>IF(ISERROR(IF(LEN(E2225)&gt;0,VLOOKUP(TEXT($E2225,0),'Angaben Stationen'!$E$14:$J$213,6,0),"")),"STATION IST NICHT VORHANDEN",IF(LEN(E2225)&gt;0,VLOOKUP(TEXT($E2225,0),'Angaben Stationen'!$E$14:$J$213,6,0),""))</f>
        <v/>
      </c>
      <c r="E2225" s="287"/>
      <c r="F2225" s="234"/>
      <c r="G2225" s="234"/>
      <c r="H2225" s="263"/>
      <c r="I2225" s="169"/>
      <c r="K2225" s="445" t="str">
        <f t="shared" si="276"/>
        <v>Leer</v>
      </c>
      <c r="L2225" s="445" t="str">
        <f>VLOOKUP($D2225,{"29 - Psychiatrie (Erwachsene)","BGI";"297 - stationsäquivalente Behandlung in der Erwachsenenpsychiatrie (29)","BGI";"30 - Kinder- und Jugendpsychiatrie","BGII";"307 - stationsäquivalente Behandlung in der Kinder- und Jugendpsychiatrie (30)","BGII";"31 - Psychosomatik","BGI";"","Leer"},2,0)</f>
        <v>Leer</v>
      </c>
      <c r="M2225" s="445">
        <f t="shared" si="273"/>
        <v>0</v>
      </c>
      <c r="N2225" s="445">
        <f t="shared" si="274"/>
        <v>0</v>
      </c>
      <c r="O2225" s="445">
        <f t="shared" si="277"/>
        <v>0</v>
      </c>
      <c r="P2225" s="445">
        <f t="shared" si="278"/>
        <v>0</v>
      </c>
      <c r="Q2225" s="445">
        <f t="shared" si="279"/>
        <v>0</v>
      </c>
      <c r="R2225" s="415" t="str">
        <f t="shared" si="280"/>
        <v>Leer</v>
      </c>
      <c r="S2225" s="445">
        <f>IF('Angaben KH-Standort'!D$29='A4'!D2225,IF('Angaben KH-Standort'!E$29="Ja",1,0),0)</f>
        <v>0</v>
      </c>
      <c r="T2225" s="445">
        <f>IF('Angaben KH-Standort'!D$30='A4'!D2225,IF('Angaben KH-Standort'!E$30="Ja",1,0),0)</f>
        <v>0</v>
      </c>
      <c r="U2225" s="445">
        <f>IF('Angaben KH-Standort'!D$31='A4'!D2225,IF('Angaben KH-Standort'!E$31="Ja",1,0),0)</f>
        <v>0</v>
      </c>
    </row>
    <row r="2226" spans="2:21" ht="15" customHeight="1" x14ac:dyDescent="0.3">
      <c r="B2226" s="70" t="str">
        <f t="shared" si="275"/>
        <v>!!!</v>
      </c>
      <c r="C2226" s="265" t="str">
        <f>IF(ISERROR(IF(LEN(E2226)&gt;0,VLOOKUP(TEXT($E2226,0),'Angaben Stationen'!$E$14:$J$213,5,0),"")),"?",IF(LEN(E2226)&gt;0,VLOOKUP(TEXT($E2226,0),'Angaben Stationen'!$E$14:$J$213,5,0),""))</f>
        <v/>
      </c>
      <c r="D2226" s="232" t="str">
        <f>IF(ISERROR(IF(LEN(E2226)&gt;0,VLOOKUP(TEXT($E2226,0),'Angaben Stationen'!$E$14:$J$213,6,0),"")),"STATION IST NICHT VORHANDEN",IF(LEN(E2226)&gt;0,VLOOKUP(TEXT($E2226,0),'Angaben Stationen'!$E$14:$J$213,6,0),""))</f>
        <v/>
      </c>
      <c r="E2226" s="287"/>
      <c r="F2226" s="234"/>
      <c r="G2226" s="234"/>
      <c r="H2226" s="263"/>
      <c r="I2226" s="169"/>
      <c r="K2226" s="445" t="str">
        <f t="shared" si="276"/>
        <v>Leer</v>
      </c>
      <c r="L2226" s="445" t="str">
        <f>VLOOKUP($D2226,{"29 - Psychiatrie (Erwachsene)","BGI";"297 - stationsäquivalente Behandlung in der Erwachsenenpsychiatrie (29)","BGI";"30 - Kinder- und Jugendpsychiatrie","BGII";"307 - stationsäquivalente Behandlung in der Kinder- und Jugendpsychiatrie (30)","BGII";"31 - Psychosomatik","BGI";"","Leer"},2,0)</f>
        <v>Leer</v>
      </c>
      <c r="M2226" s="445">
        <f t="shared" si="273"/>
        <v>0</v>
      </c>
      <c r="N2226" s="445">
        <f t="shared" si="274"/>
        <v>0</v>
      </c>
      <c r="O2226" s="445">
        <f t="shared" si="277"/>
        <v>0</v>
      </c>
      <c r="P2226" s="445">
        <f t="shared" si="278"/>
        <v>0</v>
      </c>
      <c r="Q2226" s="445">
        <f t="shared" si="279"/>
        <v>0</v>
      </c>
      <c r="R2226" s="415" t="str">
        <f t="shared" si="280"/>
        <v>Leer</v>
      </c>
      <c r="S2226" s="445">
        <f>IF('Angaben KH-Standort'!D$29='A4'!D2226,IF('Angaben KH-Standort'!E$29="Ja",1,0),0)</f>
        <v>0</v>
      </c>
      <c r="T2226" s="445">
        <f>IF('Angaben KH-Standort'!D$30='A4'!D2226,IF('Angaben KH-Standort'!E$30="Ja",1,0),0)</f>
        <v>0</v>
      </c>
      <c r="U2226" s="445">
        <f>IF('Angaben KH-Standort'!D$31='A4'!D2226,IF('Angaben KH-Standort'!E$31="Ja",1,0),0)</f>
        <v>0</v>
      </c>
    </row>
    <row r="2227" spans="2:21" ht="15" customHeight="1" x14ac:dyDescent="0.3">
      <c r="B2227" s="70" t="str">
        <f t="shared" si="275"/>
        <v>!!!</v>
      </c>
      <c r="C2227" s="265" t="str">
        <f>IF(ISERROR(IF(LEN(E2227)&gt;0,VLOOKUP(TEXT($E2227,0),'Angaben Stationen'!$E$14:$J$213,5,0),"")),"?",IF(LEN(E2227)&gt;0,VLOOKUP(TEXT($E2227,0),'Angaben Stationen'!$E$14:$J$213,5,0),""))</f>
        <v/>
      </c>
      <c r="D2227" s="232" t="str">
        <f>IF(ISERROR(IF(LEN(E2227)&gt;0,VLOOKUP(TEXT($E2227,0),'Angaben Stationen'!$E$14:$J$213,6,0),"")),"STATION IST NICHT VORHANDEN",IF(LEN(E2227)&gt;0,VLOOKUP(TEXT($E2227,0),'Angaben Stationen'!$E$14:$J$213,6,0),""))</f>
        <v/>
      </c>
      <c r="E2227" s="287"/>
      <c r="F2227" s="234"/>
      <c r="G2227" s="234"/>
      <c r="H2227" s="263"/>
      <c r="I2227" s="169"/>
      <c r="K2227" s="445" t="str">
        <f t="shared" si="276"/>
        <v>Leer</v>
      </c>
      <c r="L2227" s="445" t="str">
        <f>VLOOKUP($D2227,{"29 - Psychiatrie (Erwachsene)","BGI";"297 - stationsäquivalente Behandlung in der Erwachsenenpsychiatrie (29)","BGI";"30 - Kinder- und Jugendpsychiatrie","BGII";"307 - stationsäquivalente Behandlung in der Kinder- und Jugendpsychiatrie (30)","BGII";"31 - Psychosomatik","BGI";"","Leer"},2,0)</f>
        <v>Leer</v>
      </c>
      <c r="M2227" s="445">
        <f t="shared" si="273"/>
        <v>0</v>
      </c>
      <c r="N2227" s="445">
        <f t="shared" si="274"/>
        <v>0</v>
      </c>
      <c r="O2227" s="445">
        <f t="shared" si="277"/>
        <v>0</v>
      </c>
      <c r="P2227" s="445">
        <f t="shared" si="278"/>
        <v>0</v>
      </c>
      <c r="Q2227" s="445">
        <f t="shared" si="279"/>
        <v>0</v>
      </c>
      <c r="R2227" s="415" t="str">
        <f t="shared" si="280"/>
        <v>Leer</v>
      </c>
      <c r="S2227" s="445">
        <f>IF('Angaben KH-Standort'!D$29='A4'!D2227,IF('Angaben KH-Standort'!E$29="Ja",1,0),0)</f>
        <v>0</v>
      </c>
      <c r="T2227" s="445">
        <f>IF('Angaben KH-Standort'!D$30='A4'!D2227,IF('Angaben KH-Standort'!E$30="Ja",1,0),0)</f>
        <v>0</v>
      </c>
      <c r="U2227" s="445">
        <f>IF('Angaben KH-Standort'!D$31='A4'!D2227,IF('Angaben KH-Standort'!E$31="Ja",1,0),0)</f>
        <v>0</v>
      </c>
    </row>
    <row r="2228" spans="2:21" ht="15" customHeight="1" x14ac:dyDescent="0.3">
      <c r="B2228" s="70" t="str">
        <f t="shared" si="275"/>
        <v>!!!</v>
      </c>
      <c r="C2228" s="265" t="str">
        <f>IF(ISERROR(IF(LEN(E2228)&gt;0,VLOOKUP(TEXT($E2228,0),'Angaben Stationen'!$E$14:$J$213,5,0),"")),"?",IF(LEN(E2228)&gt;0,VLOOKUP(TEXT($E2228,0),'Angaben Stationen'!$E$14:$J$213,5,0),""))</f>
        <v/>
      </c>
      <c r="D2228" s="232" t="str">
        <f>IF(ISERROR(IF(LEN(E2228)&gt;0,VLOOKUP(TEXT($E2228,0),'Angaben Stationen'!$E$14:$J$213,6,0),"")),"STATION IST NICHT VORHANDEN",IF(LEN(E2228)&gt;0,VLOOKUP(TEXT($E2228,0),'Angaben Stationen'!$E$14:$J$213,6,0),""))</f>
        <v/>
      </c>
      <c r="E2228" s="287"/>
      <c r="F2228" s="234"/>
      <c r="G2228" s="234"/>
      <c r="H2228" s="263"/>
      <c r="I2228" s="169"/>
      <c r="K2228" s="445" t="str">
        <f t="shared" si="276"/>
        <v>Leer</v>
      </c>
      <c r="L2228" s="445" t="str">
        <f>VLOOKUP($D2228,{"29 - Psychiatrie (Erwachsene)","BGI";"297 - stationsäquivalente Behandlung in der Erwachsenenpsychiatrie (29)","BGI";"30 - Kinder- und Jugendpsychiatrie","BGII";"307 - stationsäquivalente Behandlung in der Kinder- und Jugendpsychiatrie (30)","BGII";"31 - Psychosomatik","BGI";"","Leer"},2,0)</f>
        <v>Leer</v>
      </c>
      <c r="M2228" s="445">
        <f t="shared" si="273"/>
        <v>0</v>
      </c>
      <c r="N2228" s="445">
        <f t="shared" si="274"/>
        <v>0</v>
      </c>
      <c r="O2228" s="445">
        <f t="shared" si="277"/>
        <v>0</v>
      </c>
      <c r="P2228" s="445">
        <f t="shared" si="278"/>
        <v>0</v>
      </c>
      <c r="Q2228" s="445">
        <f t="shared" si="279"/>
        <v>0</v>
      </c>
      <c r="R2228" s="415" t="str">
        <f t="shared" si="280"/>
        <v>Leer</v>
      </c>
      <c r="S2228" s="445">
        <f>IF('Angaben KH-Standort'!D$29='A4'!D2228,IF('Angaben KH-Standort'!E$29="Ja",1,0),0)</f>
        <v>0</v>
      </c>
      <c r="T2228" s="445">
        <f>IF('Angaben KH-Standort'!D$30='A4'!D2228,IF('Angaben KH-Standort'!E$30="Ja",1,0),0)</f>
        <v>0</v>
      </c>
      <c r="U2228" s="445">
        <f>IF('Angaben KH-Standort'!D$31='A4'!D2228,IF('Angaben KH-Standort'!E$31="Ja",1,0),0)</f>
        <v>0</v>
      </c>
    </row>
    <row r="2229" spans="2:21" ht="15" customHeight="1" x14ac:dyDescent="0.3">
      <c r="B2229" s="70" t="str">
        <f t="shared" si="275"/>
        <v>!!!</v>
      </c>
      <c r="C2229" s="265" t="str">
        <f>IF(ISERROR(IF(LEN(E2229)&gt;0,VLOOKUP(TEXT($E2229,0),'Angaben Stationen'!$E$14:$J$213,5,0),"")),"?",IF(LEN(E2229)&gt;0,VLOOKUP(TEXT($E2229,0),'Angaben Stationen'!$E$14:$J$213,5,0),""))</f>
        <v/>
      </c>
      <c r="D2229" s="232" t="str">
        <f>IF(ISERROR(IF(LEN(E2229)&gt;0,VLOOKUP(TEXT($E2229,0),'Angaben Stationen'!$E$14:$J$213,6,0),"")),"STATION IST NICHT VORHANDEN",IF(LEN(E2229)&gt;0,VLOOKUP(TEXT($E2229,0),'Angaben Stationen'!$E$14:$J$213,6,0),""))</f>
        <v/>
      </c>
      <c r="E2229" s="287"/>
      <c r="F2229" s="234"/>
      <c r="G2229" s="234"/>
      <c r="H2229" s="263"/>
      <c r="I2229" s="169"/>
      <c r="K2229" s="445" t="str">
        <f t="shared" si="276"/>
        <v>Leer</v>
      </c>
      <c r="L2229" s="445" t="str">
        <f>VLOOKUP($D2229,{"29 - Psychiatrie (Erwachsene)","BGI";"297 - stationsäquivalente Behandlung in der Erwachsenenpsychiatrie (29)","BGI";"30 - Kinder- und Jugendpsychiatrie","BGII";"307 - stationsäquivalente Behandlung in der Kinder- und Jugendpsychiatrie (30)","BGII";"31 - Psychosomatik","BGI";"","Leer"},2,0)</f>
        <v>Leer</v>
      </c>
      <c r="M2229" s="445">
        <f t="shared" si="273"/>
        <v>0</v>
      </c>
      <c r="N2229" s="445">
        <f t="shared" si="274"/>
        <v>0</v>
      </c>
      <c r="O2229" s="445">
        <f t="shared" si="277"/>
        <v>0</v>
      </c>
      <c r="P2229" s="445">
        <f t="shared" si="278"/>
        <v>0</v>
      </c>
      <c r="Q2229" s="445">
        <f t="shared" si="279"/>
        <v>0</v>
      </c>
      <c r="R2229" s="415" t="str">
        <f t="shared" si="280"/>
        <v>Leer</v>
      </c>
      <c r="S2229" s="445">
        <f>IF('Angaben KH-Standort'!D$29='A4'!D2229,IF('Angaben KH-Standort'!E$29="Ja",1,0),0)</f>
        <v>0</v>
      </c>
      <c r="T2229" s="445">
        <f>IF('Angaben KH-Standort'!D$30='A4'!D2229,IF('Angaben KH-Standort'!E$30="Ja",1,0),0)</f>
        <v>0</v>
      </c>
      <c r="U2229" s="445">
        <f>IF('Angaben KH-Standort'!D$31='A4'!D2229,IF('Angaben KH-Standort'!E$31="Ja",1,0),0)</f>
        <v>0</v>
      </c>
    </row>
    <row r="2230" spans="2:21" ht="15" customHeight="1" x14ac:dyDescent="0.3">
      <c r="B2230" s="70" t="str">
        <f t="shared" si="275"/>
        <v>!!!</v>
      </c>
      <c r="C2230" s="265" t="str">
        <f>IF(ISERROR(IF(LEN(E2230)&gt;0,VLOOKUP(TEXT($E2230,0),'Angaben Stationen'!$E$14:$J$213,5,0),"")),"?",IF(LEN(E2230)&gt;0,VLOOKUP(TEXT($E2230,0),'Angaben Stationen'!$E$14:$J$213,5,0),""))</f>
        <v/>
      </c>
      <c r="D2230" s="232" t="str">
        <f>IF(ISERROR(IF(LEN(E2230)&gt;0,VLOOKUP(TEXT($E2230,0),'Angaben Stationen'!$E$14:$J$213,6,0),"")),"STATION IST NICHT VORHANDEN",IF(LEN(E2230)&gt;0,VLOOKUP(TEXT($E2230,0),'Angaben Stationen'!$E$14:$J$213,6,0),""))</f>
        <v/>
      </c>
      <c r="E2230" s="287"/>
      <c r="F2230" s="234"/>
      <c r="G2230" s="234"/>
      <c r="H2230" s="263"/>
      <c r="I2230" s="169"/>
      <c r="K2230" s="445" t="str">
        <f t="shared" si="276"/>
        <v>Leer</v>
      </c>
      <c r="L2230" s="445" t="str">
        <f>VLOOKUP($D2230,{"29 - Psychiatrie (Erwachsene)","BGI";"297 - stationsäquivalente Behandlung in der Erwachsenenpsychiatrie (29)","BGI";"30 - Kinder- und Jugendpsychiatrie","BGII";"307 - stationsäquivalente Behandlung in der Kinder- und Jugendpsychiatrie (30)","BGII";"31 - Psychosomatik","BGI";"","Leer"},2,0)</f>
        <v>Leer</v>
      </c>
      <c r="M2230" s="445">
        <f t="shared" si="273"/>
        <v>0</v>
      </c>
      <c r="N2230" s="445">
        <f t="shared" si="274"/>
        <v>0</v>
      </c>
      <c r="O2230" s="445">
        <f t="shared" si="277"/>
        <v>0</v>
      </c>
      <c r="P2230" s="445">
        <f t="shared" si="278"/>
        <v>0</v>
      </c>
      <c r="Q2230" s="445">
        <f t="shared" si="279"/>
        <v>0</v>
      </c>
      <c r="R2230" s="415" t="str">
        <f t="shared" si="280"/>
        <v>Leer</v>
      </c>
      <c r="S2230" s="445">
        <f>IF('Angaben KH-Standort'!D$29='A4'!D2230,IF('Angaben KH-Standort'!E$29="Ja",1,0),0)</f>
        <v>0</v>
      </c>
      <c r="T2230" s="445">
        <f>IF('Angaben KH-Standort'!D$30='A4'!D2230,IF('Angaben KH-Standort'!E$30="Ja",1,0),0)</f>
        <v>0</v>
      </c>
      <c r="U2230" s="445">
        <f>IF('Angaben KH-Standort'!D$31='A4'!D2230,IF('Angaben KH-Standort'!E$31="Ja",1,0),0)</f>
        <v>0</v>
      </c>
    </row>
    <row r="2231" spans="2:21" ht="15" customHeight="1" x14ac:dyDescent="0.3">
      <c r="B2231" s="70" t="str">
        <f t="shared" si="275"/>
        <v>!!!</v>
      </c>
      <c r="C2231" s="265" t="str">
        <f>IF(ISERROR(IF(LEN(E2231)&gt;0,VLOOKUP(TEXT($E2231,0),'Angaben Stationen'!$E$14:$J$213,5,0),"")),"?",IF(LEN(E2231)&gt;0,VLOOKUP(TEXT($E2231,0),'Angaben Stationen'!$E$14:$J$213,5,0),""))</f>
        <v/>
      </c>
      <c r="D2231" s="232" t="str">
        <f>IF(ISERROR(IF(LEN(E2231)&gt;0,VLOOKUP(TEXT($E2231,0),'Angaben Stationen'!$E$14:$J$213,6,0),"")),"STATION IST NICHT VORHANDEN",IF(LEN(E2231)&gt;0,VLOOKUP(TEXT($E2231,0),'Angaben Stationen'!$E$14:$J$213,6,0),""))</f>
        <v/>
      </c>
      <c r="E2231" s="287"/>
      <c r="F2231" s="234"/>
      <c r="G2231" s="234"/>
      <c r="H2231" s="263"/>
      <c r="I2231" s="169"/>
      <c r="K2231" s="445" t="str">
        <f t="shared" si="276"/>
        <v>Leer</v>
      </c>
      <c r="L2231" s="445" t="str">
        <f>VLOOKUP($D2231,{"29 - Psychiatrie (Erwachsene)","BGI";"297 - stationsäquivalente Behandlung in der Erwachsenenpsychiatrie (29)","BGI";"30 - Kinder- und Jugendpsychiatrie","BGII";"307 - stationsäquivalente Behandlung in der Kinder- und Jugendpsychiatrie (30)","BGII";"31 - Psychosomatik","BGI";"","Leer"},2,0)</f>
        <v>Leer</v>
      </c>
      <c r="M2231" s="445">
        <f t="shared" si="273"/>
        <v>0</v>
      </c>
      <c r="N2231" s="445">
        <f t="shared" si="274"/>
        <v>0</v>
      </c>
      <c r="O2231" s="445">
        <f t="shared" si="277"/>
        <v>0</v>
      </c>
      <c r="P2231" s="445">
        <f t="shared" si="278"/>
        <v>0</v>
      </c>
      <c r="Q2231" s="445">
        <f t="shared" si="279"/>
        <v>0</v>
      </c>
      <c r="R2231" s="415" t="str">
        <f t="shared" si="280"/>
        <v>Leer</v>
      </c>
      <c r="S2231" s="445">
        <f>IF('Angaben KH-Standort'!D$29='A4'!D2231,IF('Angaben KH-Standort'!E$29="Ja",1,0),0)</f>
        <v>0</v>
      </c>
      <c r="T2231" s="445">
        <f>IF('Angaben KH-Standort'!D$30='A4'!D2231,IF('Angaben KH-Standort'!E$30="Ja",1,0),0)</f>
        <v>0</v>
      </c>
      <c r="U2231" s="445">
        <f>IF('Angaben KH-Standort'!D$31='A4'!D2231,IF('Angaben KH-Standort'!E$31="Ja",1,0),0)</f>
        <v>0</v>
      </c>
    </row>
    <row r="2232" spans="2:21" ht="15" customHeight="1" x14ac:dyDescent="0.3">
      <c r="B2232" s="70" t="str">
        <f t="shared" si="275"/>
        <v>!!!</v>
      </c>
      <c r="C2232" s="265" t="str">
        <f>IF(ISERROR(IF(LEN(E2232)&gt;0,VLOOKUP(TEXT($E2232,0),'Angaben Stationen'!$E$14:$J$213,5,0),"")),"?",IF(LEN(E2232)&gt;0,VLOOKUP(TEXT($E2232,0),'Angaben Stationen'!$E$14:$J$213,5,0),""))</f>
        <v/>
      </c>
      <c r="D2232" s="232" t="str">
        <f>IF(ISERROR(IF(LEN(E2232)&gt;0,VLOOKUP(TEXT($E2232,0),'Angaben Stationen'!$E$14:$J$213,6,0),"")),"STATION IST NICHT VORHANDEN",IF(LEN(E2232)&gt;0,VLOOKUP(TEXT($E2232,0),'Angaben Stationen'!$E$14:$J$213,6,0),""))</f>
        <v/>
      </c>
      <c r="E2232" s="287"/>
      <c r="F2232" s="234"/>
      <c r="G2232" s="234"/>
      <c r="H2232" s="263"/>
      <c r="I2232" s="169"/>
      <c r="K2232" s="445" t="str">
        <f t="shared" si="276"/>
        <v>Leer</v>
      </c>
      <c r="L2232" s="445" t="str">
        <f>VLOOKUP($D2232,{"29 - Psychiatrie (Erwachsene)","BGI";"297 - stationsäquivalente Behandlung in der Erwachsenenpsychiatrie (29)","BGI";"30 - Kinder- und Jugendpsychiatrie","BGII";"307 - stationsäquivalente Behandlung in der Kinder- und Jugendpsychiatrie (30)","BGII";"31 - Psychosomatik","BGI";"","Leer"},2,0)</f>
        <v>Leer</v>
      </c>
      <c r="M2232" s="445">
        <f t="shared" si="273"/>
        <v>0</v>
      </c>
      <c r="N2232" s="445">
        <f t="shared" si="274"/>
        <v>0</v>
      </c>
      <c r="O2232" s="445">
        <f t="shared" si="277"/>
        <v>0</v>
      </c>
      <c r="P2232" s="445">
        <f t="shared" si="278"/>
        <v>0</v>
      </c>
      <c r="Q2232" s="445">
        <f t="shared" si="279"/>
        <v>0</v>
      </c>
      <c r="R2232" s="415" t="str">
        <f t="shared" si="280"/>
        <v>Leer</v>
      </c>
      <c r="S2232" s="445">
        <f>IF('Angaben KH-Standort'!D$29='A4'!D2232,IF('Angaben KH-Standort'!E$29="Ja",1,0),0)</f>
        <v>0</v>
      </c>
      <c r="T2232" s="445">
        <f>IF('Angaben KH-Standort'!D$30='A4'!D2232,IF('Angaben KH-Standort'!E$30="Ja",1,0),0)</f>
        <v>0</v>
      </c>
      <c r="U2232" s="445">
        <f>IF('Angaben KH-Standort'!D$31='A4'!D2232,IF('Angaben KH-Standort'!E$31="Ja",1,0),0)</f>
        <v>0</v>
      </c>
    </row>
    <row r="2233" spans="2:21" ht="15" customHeight="1" x14ac:dyDescent="0.3">
      <c r="B2233" s="70" t="str">
        <f t="shared" si="275"/>
        <v>!!!</v>
      </c>
      <c r="C2233" s="265" t="str">
        <f>IF(ISERROR(IF(LEN(E2233)&gt;0,VLOOKUP(TEXT($E2233,0),'Angaben Stationen'!$E$14:$J$213,5,0),"")),"?",IF(LEN(E2233)&gt;0,VLOOKUP(TEXT($E2233,0),'Angaben Stationen'!$E$14:$J$213,5,0),""))</f>
        <v/>
      </c>
      <c r="D2233" s="232" t="str">
        <f>IF(ISERROR(IF(LEN(E2233)&gt;0,VLOOKUP(TEXT($E2233,0),'Angaben Stationen'!$E$14:$J$213,6,0),"")),"STATION IST NICHT VORHANDEN",IF(LEN(E2233)&gt;0,VLOOKUP(TEXT($E2233,0),'Angaben Stationen'!$E$14:$J$213,6,0),""))</f>
        <v/>
      </c>
      <c r="E2233" s="287"/>
      <c r="F2233" s="234"/>
      <c r="G2233" s="234"/>
      <c r="H2233" s="263"/>
      <c r="I2233" s="169"/>
      <c r="K2233" s="445" t="str">
        <f t="shared" si="276"/>
        <v>Leer</v>
      </c>
      <c r="L2233" s="445" t="str">
        <f>VLOOKUP($D2233,{"29 - Psychiatrie (Erwachsene)","BGI";"297 - stationsäquivalente Behandlung in der Erwachsenenpsychiatrie (29)","BGI";"30 - Kinder- und Jugendpsychiatrie","BGII";"307 - stationsäquivalente Behandlung in der Kinder- und Jugendpsychiatrie (30)","BGII";"31 - Psychosomatik","BGI";"","Leer"},2,0)</f>
        <v>Leer</v>
      </c>
      <c r="M2233" s="445">
        <f t="shared" si="273"/>
        <v>0</v>
      </c>
      <c r="N2233" s="445">
        <f t="shared" si="274"/>
        <v>0</v>
      </c>
      <c r="O2233" s="445">
        <f t="shared" si="277"/>
        <v>0</v>
      </c>
      <c r="P2233" s="445">
        <f t="shared" si="278"/>
        <v>0</v>
      </c>
      <c r="Q2233" s="445">
        <f t="shared" si="279"/>
        <v>0</v>
      </c>
      <c r="R2233" s="415" t="str">
        <f t="shared" si="280"/>
        <v>Leer</v>
      </c>
      <c r="S2233" s="445">
        <f>IF('Angaben KH-Standort'!D$29='A4'!D2233,IF('Angaben KH-Standort'!E$29="Ja",1,0),0)</f>
        <v>0</v>
      </c>
      <c r="T2233" s="445">
        <f>IF('Angaben KH-Standort'!D$30='A4'!D2233,IF('Angaben KH-Standort'!E$30="Ja",1,0),0)</f>
        <v>0</v>
      </c>
      <c r="U2233" s="445">
        <f>IF('Angaben KH-Standort'!D$31='A4'!D2233,IF('Angaben KH-Standort'!E$31="Ja",1,0),0)</f>
        <v>0</v>
      </c>
    </row>
    <row r="2234" spans="2:21" ht="15" customHeight="1" x14ac:dyDescent="0.3">
      <c r="B2234" s="70" t="str">
        <f t="shared" si="275"/>
        <v>!!!</v>
      </c>
      <c r="C2234" s="265" t="str">
        <f>IF(ISERROR(IF(LEN(E2234)&gt;0,VLOOKUP(TEXT($E2234,0),'Angaben Stationen'!$E$14:$J$213,5,0),"")),"?",IF(LEN(E2234)&gt;0,VLOOKUP(TEXT($E2234,0),'Angaben Stationen'!$E$14:$J$213,5,0),""))</f>
        <v/>
      </c>
      <c r="D2234" s="232" t="str">
        <f>IF(ISERROR(IF(LEN(E2234)&gt;0,VLOOKUP(TEXT($E2234,0),'Angaben Stationen'!$E$14:$J$213,6,0),"")),"STATION IST NICHT VORHANDEN",IF(LEN(E2234)&gt;0,VLOOKUP(TEXT($E2234,0),'Angaben Stationen'!$E$14:$J$213,6,0),""))</f>
        <v/>
      </c>
      <c r="E2234" s="287"/>
      <c r="F2234" s="234"/>
      <c r="G2234" s="234"/>
      <c r="H2234" s="263"/>
      <c r="I2234" s="169"/>
      <c r="K2234" s="445" t="str">
        <f t="shared" si="276"/>
        <v>Leer</v>
      </c>
      <c r="L2234" s="445" t="str">
        <f>VLOOKUP($D2234,{"29 - Psychiatrie (Erwachsene)","BGI";"297 - stationsäquivalente Behandlung in der Erwachsenenpsychiatrie (29)","BGI";"30 - Kinder- und Jugendpsychiatrie","BGII";"307 - stationsäquivalente Behandlung in der Kinder- und Jugendpsychiatrie (30)","BGII";"31 - Psychosomatik","BGI";"","Leer"},2,0)</f>
        <v>Leer</v>
      </c>
      <c r="M2234" s="445">
        <f t="shared" si="273"/>
        <v>0</v>
      </c>
      <c r="N2234" s="445">
        <f t="shared" si="274"/>
        <v>0</v>
      </c>
      <c r="O2234" s="445">
        <f t="shared" si="277"/>
        <v>0</v>
      </c>
      <c r="P2234" s="445">
        <f t="shared" si="278"/>
        <v>0</v>
      </c>
      <c r="Q2234" s="445">
        <f t="shared" si="279"/>
        <v>0</v>
      </c>
      <c r="R2234" s="415" t="str">
        <f t="shared" si="280"/>
        <v>Leer</v>
      </c>
      <c r="S2234" s="445">
        <f>IF('Angaben KH-Standort'!D$29='A4'!D2234,IF('Angaben KH-Standort'!E$29="Ja",1,0),0)</f>
        <v>0</v>
      </c>
      <c r="T2234" s="445">
        <f>IF('Angaben KH-Standort'!D$30='A4'!D2234,IF('Angaben KH-Standort'!E$30="Ja",1,0),0)</f>
        <v>0</v>
      </c>
      <c r="U2234" s="445">
        <f>IF('Angaben KH-Standort'!D$31='A4'!D2234,IF('Angaben KH-Standort'!E$31="Ja",1,0),0)</f>
        <v>0</v>
      </c>
    </row>
    <row r="2235" spans="2:21" ht="15" customHeight="1" x14ac:dyDescent="0.3">
      <c r="B2235" s="70" t="str">
        <f t="shared" si="275"/>
        <v>!!!</v>
      </c>
      <c r="C2235" s="265" t="str">
        <f>IF(ISERROR(IF(LEN(E2235)&gt;0,VLOOKUP(TEXT($E2235,0),'Angaben Stationen'!$E$14:$J$213,5,0),"")),"?",IF(LEN(E2235)&gt;0,VLOOKUP(TEXT($E2235,0),'Angaben Stationen'!$E$14:$J$213,5,0),""))</f>
        <v/>
      </c>
      <c r="D2235" s="232" t="str">
        <f>IF(ISERROR(IF(LEN(E2235)&gt;0,VLOOKUP(TEXT($E2235,0),'Angaben Stationen'!$E$14:$J$213,6,0),"")),"STATION IST NICHT VORHANDEN",IF(LEN(E2235)&gt;0,VLOOKUP(TEXT($E2235,0),'Angaben Stationen'!$E$14:$J$213,6,0),""))</f>
        <v/>
      </c>
      <c r="E2235" s="287"/>
      <c r="F2235" s="234"/>
      <c r="G2235" s="234"/>
      <c r="H2235" s="263"/>
      <c r="I2235" s="169"/>
      <c r="K2235" s="445" t="str">
        <f t="shared" si="276"/>
        <v>Leer</v>
      </c>
      <c r="L2235" s="445" t="str">
        <f>VLOOKUP($D2235,{"29 - Psychiatrie (Erwachsene)","BGI";"297 - stationsäquivalente Behandlung in der Erwachsenenpsychiatrie (29)","BGI";"30 - Kinder- und Jugendpsychiatrie","BGII";"307 - stationsäquivalente Behandlung in der Kinder- und Jugendpsychiatrie (30)","BGII";"31 - Psychosomatik","BGI";"","Leer"},2,0)</f>
        <v>Leer</v>
      </c>
      <c r="M2235" s="445">
        <f t="shared" si="273"/>
        <v>0</v>
      </c>
      <c r="N2235" s="445">
        <f t="shared" si="274"/>
        <v>0</v>
      </c>
      <c r="O2235" s="445">
        <f t="shared" si="277"/>
        <v>0</v>
      </c>
      <c r="P2235" s="445">
        <f t="shared" si="278"/>
        <v>0</v>
      </c>
      <c r="Q2235" s="445">
        <f t="shared" si="279"/>
        <v>0</v>
      </c>
      <c r="R2235" s="415" t="str">
        <f t="shared" si="280"/>
        <v>Leer</v>
      </c>
      <c r="S2235" s="445">
        <f>IF('Angaben KH-Standort'!D$29='A4'!D2235,IF('Angaben KH-Standort'!E$29="Ja",1,0),0)</f>
        <v>0</v>
      </c>
      <c r="T2235" s="445">
        <f>IF('Angaben KH-Standort'!D$30='A4'!D2235,IF('Angaben KH-Standort'!E$30="Ja",1,0),0)</f>
        <v>0</v>
      </c>
      <c r="U2235" s="445">
        <f>IF('Angaben KH-Standort'!D$31='A4'!D2235,IF('Angaben KH-Standort'!E$31="Ja",1,0),0)</f>
        <v>0</v>
      </c>
    </row>
    <row r="2236" spans="2:21" ht="15" customHeight="1" x14ac:dyDescent="0.3">
      <c r="B2236" s="70" t="str">
        <f t="shared" si="275"/>
        <v>!!!</v>
      </c>
      <c r="C2236" s="265" t="str">
        <f>IF(ISERROR(IF(LEN(E2236)&gt;0,VLOOKUP(TEXT($E2236,0),'Angaben Stationen'!$E$14:$J$213,5,0),"")),"?",IF(LEN(E2236)&gt;0,VLOOKUP(TEXT($E2236,0),'Angaben Stationen'!$E$14:$J$213,5,0),""))</f>
        <v/>
      </c>
      <c r="D2236" s="232" t="str">
        <f>IF(ISERROR(IF(LEN(E2236)&gt;0,VLOOKUP(TEXT($E2236,0),'Angaben Stationen'!$E$14:$J$213,6,0),"")),"STATION IST NICHT VORHANDEN",IF(LEN(E2236)&gt;0,VLOOKUP(TEXT($E2236,0),'Angaben Stationen'!$E$14:$J$213,6,0),""))</f>
        <v/>
      </c>
      <c r="E2236" s="287"/>
      <c r="F2236" s="234"/>
      <c r="G2236" s="234"/>
      <c r="H2236" s="263"/>
      <c r="I2236" s="169"/>
      <c r="K2236" s="445" t="str">
        <f t="shared" si="276"/>
        <v>Leer</v>
      </c>
      <c r="L2236" s="445" t="str">
        <f>VLOOKUP($D2236,{"29 - Psychiatrie (Erwachsene)","BGI";"297 - stationsäquivalente Behandlung in der Erwachsenenpsychiatrie (29)","BGI";"30 - Kinder- und Jugendpsychiatrie","BGII";"307 - stationsäquivalente Behandlung in der Kinder- und Jugendpsychiatrie (30)","BGII";"31 - Psychosomatik","BGI";"","Leer"},2,0)</f>
        <v>Leer</v>
      </c>
      <c r="M2236" s="445">
        <f t="shared" si="273"/>
        <v>0</v>
      </c>
      <c r="N2236" s="445">
        <f t="shared" si="274"/>
        <v>0</v>
      </c>
      <c r="O2236" s="445">
        <f t="shared" si="277"/>
        <v>0</v>
      </c>
      <c r="P2236" s="445">
        <f t="shared" si="278"/>
        <v>0</v>
      </c>
      <c r="Q2236" s="445">
        <f t="shared" si="279"/>
        <v>0</v>
      </c>
      <c r="R2236" s="415" t="str">
        <f t="shared" si="280"/>
        <v>Leer</v>
      </c>
      <c r="S2236" s="445">
        <f>IF('Angaben KH-Standort'!D$29='A4'!D2236,IF('Angaben KH-Standort'!E$29="Ja",1,0),0)</f>
        <v>0</v>
      </c>
      <c r="T2236" s="445">
        <f>IF('Angaben KH-Standort'!D$30='A4'!D2236,IF('Angaben KH-Standort'!E$30="Ja",1,0),0)</f>
        <v>0</v>
      </c>
      <c r="U2236" s="445">
        <f>IF('Angaben KH-Standort'!D$31='A4'!D2236,IF('Angaben KH-Standort'!E$31="Ja",1,0),0)</f>
        <v>0</v>
      </c>
    </row>
    <row r="2237" spans="2:21" ht="15" customHeight="1" x14ac:dyDescent="0.3">
      <c r="B2237" s="70" t="str">
        <f t="shared" si="275"/>
        <v>!!!</v>
      </c>
      <c r="C2237" s="265" t="str">
        <f>IF(ISERROR(IF(LEN(E2237)&gt;0,VLOOKUP(TEXT($E2237,0),'Angaben Stationen'!$E$14:$J$213,5,0),"")),"?",IF(LEN(E2237)&gt;0,VLOOKUP(TEXT($E2237,0),'Angaben Stationen'!$E$14:$J$213,5,0),""))</f>
        <v/>
      </c>
      <c r="D2237" s="232" t="str">
        <f>IF(ISERROR(IF(LEN(E2237)&gt;0,VLOOKUP(TEXT($E2237,0),'Angaben Stationen'!$E$14:$J$213,6,0),"")),"STATION IST NICHT VORHANDEN",IF(LEN(E2237)&gt;0,VLOOKUP(TEXT($E2237,0),'Angaben Stationen'!$E$14:$J$213,6,0),""))</f>
        <v/>
      </c>
      <c r="E2237" s="287"/>
      <c r="F2237" s="234"/>
      <c r="G2237" s="234"/>
      <c r="H2237" s="263"/>
      <c r="I2237" s="169"/>
      <c r="K2237" s="445" t="str">
        <f t="shared" si="276"/>
        <v>Leer</v>
      </c>
      <c r="L2237" s="445" t="str">
        <f>VLOOKUP($D2237,{"29 - Psychiatrie (Erwachsene)","BGI";"297 - stationsäquivalente Behandlung in der Erwachsenenpsychiatrie (29)","BGI";"30 - Kinder- und Jugendpsychiatrie","BGII";"307 - stationsäquivalente Behandlung in der Kinder- und Jugendpsychiatrie (30)","BGII";"31 - Psychosomatik","BGI";"","Leer"},2,0)</f>
        <v>Leer</v>
      </c>
      <c r="M2237" s="445">
        <f t="shared" si="273"/>
        <v>0</v>
      </c>
      <c r="N2237" s="445">
        <f t="shared" si="274"/>
        <v>0</v>
      </c>
      <c r="O2237" s="445">
        <f t="shared" si="277"/>
        <v>0</v>
      </c>
      <c r="P2237" s="445">
        <f t="shared" si="278"/>
        <v>0</v>
      </c>
      <c r="Q2237" s="445">
        <f t="shared" si="279"/>
        <v>0</v>
      </c>
      <c r="R2237" s="415" t="str">
        <f t="shared" si="280"/>
        <v>Leer</v>
      </c>
      <c r="S2237" s="445">
        <f>IF('Angaben KH-Standort'!D$29='A4'!D2237,IF('Angaben KH-Standort'!E$29="Ja",1,0),0)</f>
        <v>0</v>
      </c>
      <c r="T2237" s="445">
        <f>IF('Angaben KH-Standort'!D$30='A4'!D2237,IF('Angaben KH-Standort'!E$30="Ja",1,0),0)</f>
        <v>0</v>
      </c>
      <c r="U2237" s="445">
        <f>IF('Angaben KH-Standort'!D$31='A4'!D2237,IF('Angaben KH-Standort'!E$31="Ja",1,0),0)</f>
        <v>0</v>
      </c>
    </row>
    <row r="2238" spans="2:21" ht="15" customHeight="1" x14ac:dyDescent="0.3">
      <c r="B2238" s="70" t="str">
        <f t="shared" si="275"/>
        <v>!!!</v>
      </c>
      <c r="C2238" s="265" t="str">
        <f>IF(ISERROR(IF(LEN(E2238)&gt;0,VLOOKUP(TEXT($E2238,0),'Angaben Stationen'!$E$14:$J$213,5,0),"")),"?",IF(LEN(E2238)&gt;0,VLOOKUP(TEXT($E2238,0),'Angaben Stationen'!$E$14:$J$213,5,0),""))</f>
        <v/>
      </c>
      <c r="D2238" s="232" t="str">
        <f>IF(ISERROR(IF(LEN(E2238)&gt;0,VLOOKUP(TEXT($E2238,0),'Angaben Stationen'!$E$14:$J$213,6,0),"")),"STATION IST NICHT VORHANDEN",IF(LEN(E2238)&gt;0,VLOOKUP(TEXT($E2238,0),'Angaben Stationen'!$E$14:$J$213,6,0),""))</f>
        <v/>
      </c>
      <c r="E2238" s="287"/>
      <c r="F2238" s="234"/>
      <c r="G2238" s="234"/>
      <c r="H2238" s="263"/>
      <c r="I2238" s="169"/>
      <c r="K2238" s="445" t="str">
        <f t="shared" si="276"/>
        <v>Leer</v>
      </c>
      <c r="L2238" s="445" t="str">
        <f>VLOOKUP($D2238,{"29 - Psychiatrie (Erwachsene)","BGI";"297 - stationsäquivalente Behandlung in der Erwachsenenpsychiatrie (29)","BGI";"30 - Kinder- und Jugendpsychiatrie","BGII";"307 - stationsäquivalente Behandlung in der Kinder- und Jugendpsychiatrie (30)","BGII";"31 - Psychosomatik","BGI";"","Leer"},2,0)</f>
        <v>Leer</v>
      </c>
      <c r="M2238" s="445">
        <f t="shared" si="273"/>
        <v>0</v>
      </c>
      <c r="N2238" s="445">
        <f t="shared" si="274"/>
        <v>0</v>
      </c>
      <c r="O2238" s="445">
        <f t="shared" si="277"/>
        <v>0</v>
      </c>
      <c r="P2238" s="445">
        <f t="shared" si="278"/>
        <v>0</v>
      </c>
      <c r="Q2238" s="445">
        <f t="shared" si="279"/>
        <v>0</v>
      </c>
      <c r="R2238" s="415" t="str">
        <f t="shared" si="280"/>
        <v>Leer</v>
      </c>
      <c r="S2238" s="445">
        <f>IF('Angaben KH-Standort'!D$29='A4'!D2238,IF('Angaben KH-Standort'!E$29="Ja",1,0),0)</f>
        <v>0</v>
      </c>
      <c r="T2238" s="445">
        <f>IF('Angaben KH-Standort'!D$30='A4'!D2238,IF('Angaben KH-Standort'!E$30="Ja",1,0),0)</f>
        <v>0</v>
      </c>
      <c r="U2238" s="445">
        <f>IF('Angaben KH-Standort'!D$31='A4'!D2238,IF('Angaben KH-Standort'!E$31="Ja",1,0),0)</f>
        <v>0</v>
      </c>
    </row>
    <row r="2239" spans="2:21" ht="15" customHeight="1" x14ac:dyDescent="0.3">
      <c r="B2239" s="70" t="str">
        <f t="shared" si="275"/>
        <v>!!!</v>
      </c>
      <c r="C2239" s="265" t="str">
        <f>IF(ISERROR(IF(LEN(E2239)&gt;0,VLOOKUP(TEXT($E2239,0),'Angaben Stationen'!$E$14:$J$213,5,0),"")),"?",IF(LEN(E2239)&gt;0,VLOOKUP(TEXT($E2239,0),'Angaben Stationen'!$E$14:$J$213,5,0),""))</f>
        <v/>
      </c>
      <c r="D2239" s="232" t="str">
        <f>IF(ISERROR(IF(LEN(E2239)&gt;0,VLOOKUP(TEXT($E2239,0),'Angaben Stationen'!$E$14:$J$213,6,0),"")),"STATION IST NICHT VORHANDEN",IF(LEN(E2239)&gt;0,VLOOKUP(TEXT($E2239,0),'Angaben Stationen'!$E$14:$J$213,6,0),""))</f>
        <v/>
      </c>
      <c r="E2239" s="287"/>
      <c r="F2239" s="234"/>
      <c r="G2239" s="234"/>
      <c r="H2239" s="263"/>
      <c r="I2239" s="169"/>
      <c r="K2239" s="445" t="str">
        <f t="shared" si="276"/>
        <v>Leer</v>
      </c>
      <c r="L2239" s="445" t="str">
        <f>VLOOKUP($D2239,{"29 - Psychiatrie (Erwachsene)","BGI";"297 - stationsäquivalente Behandlung in der Erwachsenenpsychiatrie (29)","BGI";"30 - Kinder- und Jugendpsychiatrie","BGII";"307 - stationsäquivalente Behandlung in der Kinder- und Jugendpsychiatrie (30)","BGII";"31 - Psychosomatik","BGI";"","Leer"},2,0)</f>
        <v>Leer</v>
      </c>
      <c r="M2239" s="445">
        <f t="shared" si="273"/>
        <v>0</v>
      </c>
      <c r="N2239" s="445">
        <f t="shared" si="274"/>
        <v>0</v>
      </c>
      <c r="O2239" s="445">
        <f t="shared" si="277"/>
        <v>0</v>
      </c>
      <c r="P2239" s="445">
        <f t="shared" si="278"/>
        <v>0</v>
      </c>
      <c r="Q2239" s="445">
        <f t="shared" si="279"/>
        <v>0</v>
      </c>
      <c r="R2239" s="415" t="str">
        <f t="shared" si="280"/>
        <v>Leer</v>
      </c>
      <c r="S2239" s="445">
        <f>IF('Angaben KH-Standort'!D$29='A4'!D2239,IF('Angaben KH-Standort'!E$29="Ja",1,0),0)</f>
        <v>0</v>
      </c>
      <c r="T2239" s="445">
        <f>IF('Angaben KH-Standort'!D$30='A4'!D2239,IF('Angaben KH-Standort'!E$30="Ja",1,0),0)</f>
        <v>0</v>
      </c>
      <c r="U2239" s="445">
        <f>IF('Angaben KH-Standort'!D$31='A4'!D2239,IF('Angaben KH-Standort'!E$31="Ja",1,0),0)</f>
        <v>0</v>
      </c>
    </row>
    <row r="2240" spans="2:21" ht="15" customHeight="1" x14ac:dyDescent="0.3">
      <c r="B2240" s="70" t="str">
        <f t="shared" si="275"/>
        <v>!!!</v>
      </c>
      <c r="C2240" s="265" t="str">
        <f>IF(ISERROR(IF(LEN(E2240)&gt;0,VLOOKUP(TEXT($E2240,0),'Angaben Stationen'!$E$14:$J$213,5,0),"")),"?",IF(LEN(E2240)&gt;0,VLOOKUP(TEXT($E2240,0),'Angaben Stationen'!$E$14:$J$213,5,0),""))</f>
        <v/>
      </c>
      <c r="D2240" s="232" t="str">
        <f>IF(ISERROR(IF(LEN(E2240)&gt;0,VLOOKUP(TEXT($E2240,0),'Angaben Stationen'!$E$14:$J$213,6,0),"")),"STATION IST NICHT VORHANDEN",IF(LEN(E2240)&gt;0,VLOOKUP(TEXT($E2240,0),'Angaben Stationen'!$E$14:$J$213,6,0),""))</f>
        <v/>
      </c>
      <c r="E2240" s="287"/>
      <c r="F2240" s="234"/>
      <c r="G2240" s="234"/>
      <c r="H2240" s="263"/>
      <c r="I2240" s="169"/>
      <c r="K2240" s="445" t="str">
        <f t="shared" si="276"/>
        <v>Leer</v>
      </c>
      <c r="L2240" s="445" t="str">
        <f>VLOOKUP($D2240,{"29 - Psychiatrie (Erwachsene)","BGI";"297 - stationsäquivalente Behandlung in der Erwachsenenpsychiatrie (29)","BGI";"30 - Kinder- und Jugendpsychiatrie","BGII";"307 - stationsäquivalente Behandlung in der Kinder- und Jugendpsychiatrie (30)","BGII";"31 - Psychosomatik","BGI";"","Leer"},2,0)</f>
        <v>Leer</v>
      </c>
      <c r="M2240" s="445">
        <f t="shared" si="273"/>
        <v>0</v>
      </c>
      <c r="N2240" s="445">
        <f t="shared" si="274"/>
        <v>0</v>
      </c>
      <c r="O2240" s="445">
        <f t="shared" si="277"/>
        <v>0</v>
      </c>
      <c r="P2240" s="445">
        <f t="shared" si="278"/>
        <v>0</v>
      </c>
      <c r="Q2240" s="445">
        <f t="shared" si="279"/>
        <v>0</v>
      </c>
      <c r="R2240" s="415" t="str">
        <f t="shared" si="280"/>
        <v>Leer</v>
      </c>
      <c r="S2240" s="445">
        <f>IF('Angaben KH-Standort'!D$29='A4'!D2240,IF('Angaben KH-Standort'!E$29="Ja",1,0),0)</f>
        <v>0</v>
      </c>
      <c r="T2240" s="445">
        <f>IF('Angaben KH-Standort'!D$30='A4'!D2240,IF('Angaben KH-Standort'!E$30="Ja",1,0),0)</f>
        <v>0</v>
      </c>
      <c r="U2240" s="445">
        <f>IF('Angaben KH-Standort'!D$31='A4'!D2240,IF('Angaben KH-Standort'!E$31="Ja",1,0),0)</f>
        <v>0</v>
      </c>
    </row>
    <row r="2241" spans="2:21" ht="15" customHeight="1" x14ac:dyDescent="0.3">
      <c r="B2241" s="70" t="str">
        <f t="shared" si="275"/>
        <v>!!!</v>
      </c>
      <c r="C2241" s="265" t="str">
        <f>IF(ISERROR(IF(LEN(E2241)&gt;0,VLOOKUP(TEXT($E2241,0),'Angaben Stationen'!$E$14:$J$213,5,0),"")),"?",IF(LEN(E2241)&gt;0,VLOOKUP(TEXT($E2241,0),'Angaben Stationen'!$E$14:$J$213,5,0),""))</f>
        <v/>
      </c>
      <c r="D2241" s="232" t="str">
        <f>IF(ISERROR(IF(LEN(E2241)&gt;0,VLOOKUP(TEXT($E2241,0),'Angaben Stationen'!$E$14:$J$213,6,0),"")),"STATION IST NICHT VORHANDEN",IF(LEN(E2241)&gt;0,VLOOKUP(TEXT($E2241,0),'Angaben Stationen'!$E$14:$J$213,6,0),""))</f>
        <v/>
      </c>
      <c r="E2241" s="287"/>
      <c r="F2241" s="234"/>
      <c r="G2241" s="234"/>
      <c r="H2241" s="263"/>
      <c r="I2241" s="169"/>
      <c r="K2241" s="445" t="str">
        <f t="shared" si="276"/>
        <v>Leer</v>
      </c>
      <c r="L2241" s="445" t="str">
        <f>VLOOKUP($D2241,{"29 - Psychiatrie (Erwachsene)","BGI";"297 - stationsäquivalente Behandlung in der Erwachsenenpsychiatrie (29)","BGI";"30 - Kinder- und Jugendpsychiatrie","BGII";"307 - stationsäquivalente Behandlung in der Kinder- und Jugendpsychiatrie (30)","BGII";"31 - Psychosomatik","BGI";"","Leer"},2,0)</f>
        <v>Leer</v>
      </c>
      <c r="M2241" s="445">
        <f t="shared" si="273"/>
        <v>0</v>
      </c>
      <c r="N2241" s="445">
        <f t="shared" si="274"/>
        <v>0</v>
      </c>
      <c r="O2241" s="445">
        <f t="shared" si="277"/>
        <v>0</v>
      </c>
      <c r="P2241" s="445">
        <f t="shared" si="278"/>
        <v>0</v>
      </c>
      <c r="Q2241" s="445">
        <f t="shared" si="279"/>
        <v>0</v>
      </c>
      <c r="R2241" s="415" t="str">
        <f t="shared" si="280"/>
        <v>Leer</v>
      </c>
      <c r="S2241" s="445">
        <f>IF('Angaben KH-Standort'!D$29='A4'!D2241,IF('Angaben KH-Standort'!E$29="Ja",1,0),0)</f>
        <v>0</v>
      </c>
      <c r="T2241" s="445">
        <f>IF('Angaben KH-Standort'!D$30='A4'!D2241,IF('Angaben KH-Standort'!E$30="Ja",1,0),0)</f>
        <v>0</v>
      </c>
      <c r="U2241" s="445">
        <f>IF('Angaben KH-Standort'!D$31='A4'!D2241,IF('Angaben KH-Standort'!E$31="Ja",1,0),0)</f>
        <v>0</v>
      </c>
    </row>
    <row r="2242" spans="2:21" ht="15" customHeight="1" x14ac:dyDescent="0.3">
      <c r="B2242" s="70" t="str">
        <f t="shared" si="275"/>
        <v>!!!</v>
      </c>
      <c r="C2242" s="265" t="str">
        <f>IF(ISERROR(IF(LEN(E2242)&gt;0,VLOOKUP(TEXT($E2242,0),'Angaben Stationen'!$E$14:$J$213,5,0),"")),"?",IF(LEN(E2242)&gt;0,VLOOKUP(TEXT($E2242,0),'Angaben Stationen'!$E$14:$J$213,5,0),""))</f>
        <v/>
      </c>
      <c r="D2242" s="232" t="str">
        <f>IF(ISERROR(IF(LEN(E2242)&gt;0,VLOOKUP(TEXT($E2242,0),'Angaben Stationen'!$E$14:$J$213,6,0),"")),"STATION IST NICHT VORHANDEN",IF(LEN(E2242)&gt;0,VLOOKUP(TEXT($E2242,0),'Angaben Stationen'!$E$14:$J$213,6,0),""))</f>
        <v/>
      </c>
      <c r="E2242" s="287"/>
      <c r="F2242" s="234"/>
      <c r="G2242" s="234"/>
      <c r="H2242" s="263"/>
      <c r="I2242" s="169"/>
      <c r="K2242" s="445" t="str">
        <f t="shared" si="276"/>
        <v>Leer</v>
      </c>
      <c r="L2242" s="445" t="str">
        <f>VLOOKUP($D2242,{"29 - Psychiatrie (Erwachsene)","BGI";"297 - stationsäquivalente Behandlung in der Erwachsenenpsychiatrie (29)","BGI";"30 - Kinder- und Jugendpsychiatrie","BGII";"307 - stationsäquivalente Behandlung in der Kinder- und Jugendpsychiatrie (30)","BGII";"31 - Psychosomatik","BGI";"","Leer"},2,0)</f>
        <v>Leer</v>
      </c>
      <c r="M2242" s="445">
        <f t="shared" si="273"/>
        <v>0</v>
      </c>
      <c r="N2242" s="445">
        <f t="shared" si="274"/>
        <v>0</v>
      </c>
      <c r="O2242" s="445">
        <f t="shared" si="277"/>
        <v>0</v>
      </c>
      <c r="P2242" s="445">
        <f t="shared" si="278"/>
        <v>0</v>
      </c>
      <c r="Q2242" s="445">
        <f t="shared" si="279"/>
        <v>0</v>
      </c>
      <c r="R2242" s="415" t="str">
        <f t="shared" si="280"/>
        <v>Leer</v>
      </c>
      <c r="S2242" s="445">
        <f>IF('Angaben KH-Standort'!D$29='A4'!D2242,IF('Angaben KH-Standort'!E$29="Ja",1,0),0)</f>
        <v>0</v>
      </c>
      <c r="T2242" s="445">
        <f>IF('Angaben KH-Standort'!D$30='A4'!D2242,IF('Angaben KH-Standort'!E$30="Ja",1,0),0)</f>
        <v>0</v>
      </c>
      <c r="U2242" s="445">
        <f>IF('Angaben KH-Standort'!D$31='A4'!D2242,IF('Angaben KH-Standort'!E$31="Ja",1,0),0)</f>
        <v>0</v>
      </c>
    </row>
    <row r="2243" spans="2:21" ht="15" customHeight="1" x14ac:dyDescent="0.3">
      <c r="B2243" s="70" t="str">
        <f t="shared" si="275"/>
        <v>!!!</v>
      </c>
      <c r="C2243" s="265" t="str">
        <f>IF(ISERROR(IF(LEN(E2243)&gt;0,VLOOKUP(TEXT($E2243,0),'Angaben Stationen'!$E$14:$J$213,5,0),"")),"?",IF(LEN(E2243)&gt;0,VLOOKUP(TEXT($E2243,0),'Angaben Stationen'!$E$14:$J$213,5,0),""))</f>
        <v/>
      </c>
      <c r="D2243" s="232" t="str">
        <f>IF(ISERROR(IF(LEN(E2243)&gt;0,VLOOKUP(TEXT($E2243,0),'Angaben Stationen'!$E$14:$J$213,6,0),"")),"STATION IST NICHT VORHANDEN",IF(LEN(E2243)&gt;0,VLOOKUP(TEXT($E2243,0),'Angaben Stationen'!$E$14:$J$213,6,0),""))</f>
        <v/>
      </c>
      <c r="E2243" s="287"/>
      <c r="F2243" s="234"/>
      <c r="G2243" s="234"/>
      <c r="H2243" s="263"/>
      <c r="I2243" s="169"/>
      <c r="K2243" s="445" t="str">
        <f t="shared" si="276"/>
        <v>Leer</v>
      </c>
      <c r="L2243" s="445" t="str">
        <f>VLOOKUP($D2243,{"29 - Psychiatrie (Erwachsene)","BGI";"297 - stationsäquivalente Behandlung in der Erwachsenenpsychiatrie (29)","BGI";"30 - Kinder- und Jugendpsychiatrie","BGII";"307 - stationsäquivalente Behandlung in der Kinder- und Jugendpsychiatrie (30)","BGII";"31 - Psychosomatik","BGI";"","Leer"},2,0)</f>
        <v>Leer</v>
      </c>
      <c r="M2243" s="445">
        <f t="shared" si="273"/>
        <v>0</v>
      </c>
      <c r="N2243" s="445">
        <f t="shared" si="274"/>
        <v>0</v>
      </c>
      <c r="O2243" s="445">
        <f t="shared" si="277"/>
        <v>0</v>
      </c>
      <c r="P2243" s="445">
        <f t="shared" si="278"/>
        <v>0</v>
      </c>
      <c r="Q2243" s="445">
        <f t="shared" si="279"/>
        <v>0</v>
      </c>
      <c r="R2243" s="415" t="str">
        <f t="shared" si="280"/>
        <v>Leer</v>
      </c>
      <c r="S2243" s="445">
        <f>IF('Angaben KH-Standort'!D$29='A4'!D2243,IF('Angaben KH-Standort'!E$29="Ja",1,0),0)</f>
        <v>0</v>
      </c>
      <c r="T2243" s="445">
        <f>IF('Angaben KH-Standort'!D$30='A4'!D2243,IF('Angaben KH-Standort'!E$30="Ja",1,0),0)</f>
        <v>0</v>
      </c>
      <c r="U2243" s="445">
        <f>IF('Angaben KH-Standort'!D$31='A4'!D2243,IF('Angaben KH-Standort'!E$31="Ja",1,0),0)</f>
        <v>0</v>
      </c>
    </row>
    <row r="2244" spans="2:21" ht="15" customHeight="1" x14ac:dyDescent="0.3">
      <c r="B2244" s="70" t="str">
        <f t="shared" si="275"/>
        <v>!!!</v>
      </c>
      <c r="C2244" s="265" t="str">
        <f>IF(ISERROR(IF(LEN(E2244)&gt;0,VLOOKUP(TEXT($E2244,0),'Angaben Stationen'!$E$14:$J$213,5,0),"")),"?",IF(LEN(E2244)&gt;0,VLOOKUP(TEXT($E2244,0),'Angaben Stationen'!$E$14:$J$213,5,0),""))</f>
        <v/>
      </c>
      <c r="D2244" s="232" t="str">
        <f>IF(ISERROR(IF(LEN(E2244)&gt;0,VLOOKUP(TEXT($E2244,0),'Angaben Stationen'!$E$14:$J$213,6,0),"")),"STATION IST NICHT VORHANDEN",IF(LEN(E2244)&gt;0,VLOOKUP(TEXT($E2244,0),'Angaben Stationen'!$E$14:$J$213,6,0),""))</f>
        <v/>
      </c>
      <c r="E2244" s="287"/>
      <c r="F2244" s="234"/>
      <c r="G2244" s="234"/>
      <c r="H2244" s="263"/>
      <c r="I2244" s="169"/>
      <c r="K2244" s="445" t="str">
        <f t="shared" si="276"/>
        <v>Leer</v>
      </c>
      <c r="L2244" s="445" t="str">
        <f>VLOOKUP($D2244,{"29 - Psychiatrie (Erwachsene)","BGI";"297 - stationsäquivalente Behandlung in der Erwachsenenpsychiatrie (29)","BGI";"30 - Kinder- und Jugendpsychiatrie","BGII";"307 - stationsäquivalente Behandlung in der Kinder- und Jugendpsychiatrie (30)","BGII";"31 - Psychosomatik","BGI";"","Leer"},2,0)</f>
        <v>Leer</v>
      </c>
      <c r="M2244" s="445">
        <f t="shared" si="273"/>
        <v>0</v>
      </c>
      <c r="N2244" s="445">
        <f t="shared" si="274"/>
        <v>0</v>
      </c>
      <c r="O2244" s="445">
        <f t="shared" si="277"/>
        <v>0</v>
      </c>
      <c r="P2244" s="445">
        <f t="shared" si="278"/>
        <v>0</v>
      </c>
      <c r="Q2244" s="445">
        <f t="shared" si="279"/>
        <v>0</v>
      </c>
      <c r="R2244" s="415" t="str">
        <f t="shared" si="280"/>
        <v>Leer</v>
      </c>
      <c r="S2244" s="445">
        <f>IF('Angaben KH-Standort'!D$29='A4'!D2244,IF('Angaben KH-Standort'!E$29="Ja",1,0),0)</f>
        <v>0</v>
      </c>
      <c r="T2244" s="445">
        <f>IF('Angaben KH-Standort'!D$30='A4'!D2244,IF('Angaben KH-Standort'!E$30="Ja",1,0),0)</f>
        <v>0</v>
      </c>
      <c r="U2244" s="445">
        <f>IF('Angaben KH-Standort'!D$31='A4'!D2244,IF('Angaben KH-Standort'!E$31="Ja",1,0),0)</f>
        <v>0</v>
      </c>
    </row>
    <row r="2245" spans="2:21" ht="15" customHeight="1" x14ac:dyDescent="0.3">
      <c r="B2245" s="70" t="str">
        <f t="shared" si="275"/>
        <v>!!!</v>
      </c>
      <c r="C2245" s="265" t="str">
        <f>IF(ISERROR(IF(LEN(E2245)&gt;0,VLOOKUP(TEXT($E2245,0),'Angaben Stationen'!$E$14:$J$213,5,0),"")),"?",IF(LEN(E2245)&gt;0,VLOOKUP(TEXT($E2245,0),'Angaben Stationen'!$E$14:$J$213,5,0),""))</f>
        <v/>
      </c>
      <c r="D2245" s="232" t="str">
        <f>IF(ISERROR(IF(LEN(E2245)&gt;0,VLOOKUP(TEXT($E2245,0),'Angaben Stationen'!$E$14:$J$213,6,0),"")),"STATION IST NICHT VORHANDEN",IF(LEN(E2245)&gt;0,VLOOKUP(TEXT($E2245,0),'Angaben Stationen'!$E$14:$J$213,6,0),""))</f>
        <v/>
      </c>
      <c r="E2245" s="287"/>
      <c r="F2245" s="234"/>
      <c r="G2245" s="234"/>
      <c r="H2245" s="263"/>
      <c r="I2245" s="169"/>
      <c r="K2245" s="445" t="str">
        <f t="shared" si="276"/>
        <v>Leer</v>
      </c>
      <c r="L2245" s="445" t="str">
        <f>VLOOKUP($D2245,{"29 - Psychiatrie (Erwachsene)","BGI";"297 - stationsäquivalente Behandlung in der Erwachsenenpsychiatrie (29)","BGI";"30 - Kinder- und Jugendpsychiatrie","BGII";"307 - stationsäquivalente Behandlung in der Kinder- und Jugendpsychiatrie (30)","BGII";"31 - Psychosomatik","BGI";"","Leer"},2,0)</f>
        <v>Leer</v>
      </c>
      <c r="M2245" s="445">
        <f t="shared" si="273"/>
        <v>0</v>
      </c>
      <c r="N2245" s="445">
        <f t="shared" si="274"/>
        <v>0</v>
      </c>
      <c r="O2245" s="445">
        <f t="shared" si="277"/>
        <v>0</v>
      </c>
      <c r="P2245" s="445">
        <f t="shared" si="278"/>
        <v>0</v>
      </c>
      <c r="Q2245" s="445">
        <f t="shared" si="279"/>
        <v>0</v>
      </c>
      <c r="R2245" s="415" t="str">
        <f t="shared" si="280"/>
        <v>Leer</v>
      </c>
      <c r="S2245" s="445">
        <f>IF('Angaben KH-Standort'!D$29='A4'!D2245,IF('Angaben KH-Standort'!E$29="Ja",1,0),0)</f>
        <v>0</v>
      </c>
      <c r="T2245" s="445">
        <f>IF('Angaben KH-Standort'!D$30='A4'!D2245,IF('Angaben KH-Standort'!E$30="Ja",1,0),0)</f>
        <v>0</v>
      </c>
      <c r="U2245" s="445">
        <f>IF('Angaben KH-Standort'!D$31='A4'!D2245,IF('Angaben KH-Standort'!E$31="Ja",1,0),0)</f>
        <v>0</v>
      </c>
    </row>
    <row r="2246" spans="2:21" ht="15" customHeight="1" x14ac:dyDescent="0.3">
      <c r="B2246" s="70" t="str">
        <f t="shared" si="275"/>
        <v>!!!</v>
      </c>
      <c r="C2246" s="265" t="str">
        <f>IF(ISERROR(IF(LEN(E2246)&gt;0,VLOOKUP(TEXT($E2246,0),'Angaben Stationen'!$E$14:$J$213,5,0),"")),"?",IF(LEN(E2246)&gt;0,VLOOKUP(TEXT($E2246,0),'Angaben Stationen'!$E$14:$J$213,5,0),""))</f>
        <v/>
      </c>
      <c r="D2246" s="232" t="str">
        <f>IF(ISERROR(IF(LEN(E2246)&gt;0,VLOOKUP(TEXT($E2246,0),'Angaben Stationen'!$E$14:$J$213,6,0),"")),"STATION IST NICHT VORHANDEN",IF(LEN(E2246)&gt;0,VLOOKUP(TEXT($E2246,0),'Angaben Stationen'!$E$14:$J$213,6,0),""))</f>
        <v/>
      </c>
      <c r="E2246" s="287"/>
      <c r="F2246" s="234"/>
      <c r="G2246" s="234"/>
      <c r="H2246" s="263"/>
      <c r="I2246" s="169"/>
      <c r="K2246" s="445" t="str">
        <f t="shared" si="276"/>
        <v>Leer</v>
      </c>
      <c r="L2246" s="445" t="str">
        <f>VLOOKUP($D2246,{"29 - Psychiatrie (Erwachsene)","BGI";"297 - stationsäquivalente Behandlung in der Erwachsenenpsychiatrie (29)","BGI";"30 - Kinder- und Jugendpsychiatrie","BGII";"307 - stationsäquivalente Behandlung in der Kinder- und Jugendpsychiatrie (30)","BGII";"31 - Psychosomatik","BGI";"","Leer"},2,0)</f>
        <v>Leer</v>
      </c>
      <c r="M2246" s="445">
        <f t="shared" si="273"/>
        <v>0</v>
      </c>
      <c r="N2246" s="445">
        <f t="shared" si="274"/>
        <v>0</v>
      </c>
      <c r="O2246" s="445">
        <f t="shared" si="277"/>
        <v>0</v>
      </c>
      <c r="P2246" s="445">
        <f t="shared" si="278"/>
        <v>0</v>
      </c>
      <c r="Q2246" s="445">
        <f t="shared" si="279"/>
        <v>0</v>
      </c>
      <c r="R2246" s="415" t="str">
        <f t="shared" si="280"/>
        <v>Leer</v>
      </c>
      <c r="S2246" s="445">
        <f>IF('Angaben KH-Standort'!D$29='A4'!D2246,IF('Angaben KH-Standort'!E$29="Ja",1,0),0)</f>
        <v>0</v>
      </c>
      <c r="T2246" s="445">
        <f>IF('Angaben KH-Standort'!D$30='A4'!D2246,IF('Angaben KH-Standort'!E$30="Ja",1,0),0)</f>
        <v>0</v>
      </c>
      <c r="U2246" s="445">
        <f>IF('Angaben KH-Standort'!D$31='A4'!D2246,IF('Angaben KH-Standort'!E$31="Ja",1,0),0)</f>
        <v>0</v>
      </c>
    </row>
    <row r="2247" spans="2:21" ht="15" customHeight="1" x14ac:dyDescent="0.3">
      <c r="B2247" s="70" t="str">
        <f t="shared" si="275"/>
        <v>!!!</v>
      </c>
      <c r="C2247" s="265" t="str">
        <f>IF(ISERROR(IF(LEN(E2247)&gt;0,VLOOKUP(TEXT($E2247,0),'Angaben Stationen'!$E$14:$J$213,5,0),"")),"?",IF(LEN(E2247)&gt;0,VLOOKUP(TEXT($E2247,0),'Angaben Stationen'!$E$14:$J$213,5,0),""))</f>
        <v/>
      </c>
      <c r="D2247" s="232" t="str">
        <f>IF(ISERROR(IF(LEN(E2247)&gt;0,VLOOKUP(TEXT($E2247,0),'Angaben Stationen'!$E$14:$J$213,6,0),"")),"STATION IST NICHT VORHANDEN",IF(LEN(E2247)&gt;0,VLOOKUP(TEXT($E2247,0),'Angaben Stationen'!$E$14:$J$213,6,0),""))</f>
        <v/>
      </c>
      <c r="E2247" s="287"/>
      <c r="F2247" s="234"/>
      <c r="G2247" s="234"/>
      <c r="H2247" s="263"/>
      <c r="I2247" s="169"/>
      <c r="K2247" s="445" t="str">
        <f t="shared" si="276"/>
        <v>Leer</v>
      </c>
      <c r="L2247" s="445" t="str">
        <f>VLOOKUP($D2247,{"29 - Psychiatrie (Erwachsene)","BGI";"297 - stationsäquivalente Behandlung in der Erwachsenenpsychiatrie (29)","BGI";"30 - Kinder- und Jugendpsychiatrie","BGII";"307 - stationsäquivalente Behandlung in der Kinder- und Jugendpsychiatrie (30)","BGII";"31 - Psychosomatik","BGI";"","Leer"},2,0)</f>
        <v>Leer</v>
      </c>
      <c r="M2247" s="445">
        <f t="shared" si="273"/>
        <v>0</v>
      </c>
      <c r="N2247" s="445">
        <f t="shared" si="274"/>
        <v>0</v>
      </c>
      <c r="O2247" s="445">
        <f t="shared" si="277"/>
        <v>0</v>
      </c>
      <c r="P2247" s="445">
        <f t="shared" si="278"/>
        <v>0</v>
      </c>
      <c r="Q2247" s="445">
        <f t="shared" si="279"/>
        <v>0</v>
      </c>
      <c r="R2247" s="415" t="str">
        <f t="shared" si="280"/>
        <v>Leer</v>
      </c>
      <c r="S2247" s="445">
        <f>IF('Angaben KH-Standort'!D$29='A4'!D2247,IF('Angaben KH-Standort'!E$29="Ja",1,0),0)</f>
        <v>0</v>
      </c>
      <c r="T2247" s="445">
        <f>IF('Angaben KH-Standort'!D$30='A4'!D2247,IF('Angaben KH-Standort'!E$30="Ja",1,0),0)</f>
        <v>0</v>
      </c>
      <c r="U2247" s="445">
        <f>IF('Angaben KH-Standort'!D$31='A4'!D2247,IF('Angaben KH-Standort'!E$31="Ja",1,0),0)</f>
        <v>0</v>
      </c>
    </row>
    <row r="2248" spans="2:21" ht="15" customHeight="1" x14ac:dyDescent="0.3">
      <c r="B2248" s="70" t="str">
        <f t="shared" si="275"/>
        <v>!!!</v>
      </c>
      <c r="C2248" s="265" t="str">
        <f>IF(ISERROR(IF(LEN(E2248)&gt;0,VLOOKUP(TEXT($E2248,0),'Angaben Stationen'!$E$14:$J$213,5,0),"")),"?",IF(LEN(E2248)&gt;0,VLOOKUP(TEXT($E2248,0),'Angaben Stationen'!$E$14:$J$213,5,0),""))</f>
        <v/>
      </c>
      <c r="D2248" s="232" t="str">
        <f>IF(ISERROR(IF(LEN(E2248)&gt;0,VLOOKUP(TEXT($E2248,0),'Angaben Stationen'!$E$14:$J$213,6,0),"")),"STATION IST NICHT VORHANDEN",IF(LEN(E2248)&gt;0,VLOOKUP(TEXT($E2248,0),'Angaben Stationen'!$E$14:$J$213,6,0),""))</f>
        <v/>
      </c>
      <c r="E2248" s="287"/>
      <c r="F2248" s="234"/>
      <c r="G2248" s="234"/>
      <c r="H2248" s="263"/>
      <c r="I2248" s="169"/>
      <c r="K2248" s="445" t="str">
        <f t="shared" si="276"/>
        <v>Leer</v>
      </c>
      <c r="L2248" s="445" t="str">
        <f>VLOOKUP($D2248,{"29 - Psychiatrie (Erwachsene)","BGI";"297 - stationsäquivalente Behandlung in der Erwachsenenpsychiatrie (29)","BGI";"30 - Kinder- und Jugendpsychiatrie","BGII";"307 - stationsäquivalente Behandlung in der Kinder- und Jugendpsychiatrie (30)","BGII";"31 - Psychosomatik","BGI";"","Leer"},2,0)</f>
        <v>Leer</v>
      </c>
      <c r="M2248" s="445">
        <f t="shared" si="273"/>
        <v>0</v>
      </c>
      <c r="N2248" s="445">
        <f t="shared" si="274"/>
        <v>0</v>
      </c>
      <c r="O2248" s="445">
        <f t="shared" si="277"/>
        <v>0</v>
      </c>
      <c r="P2248" s="445">
        <f t="shared" si="278"/>
        <v>0</v>
      </c>
      <c r="Q2248" s="445">
        <f t="shared" si="279"/>
        <v>0</v>
      </c>
      <c r="R2248" s="415" t="str">
        <f t="shared" si="280"/>
        <v>Leer</v>
      </c>
      <c r="S2248" s="445">
        <f>IF('Angaben KH-Standort'!D$29='A4'!D2248,IF('Angaben KH-Standort'!E$29="Ja",1,0),0)</f>
        <v>0</v>
      </c>
      <c r="T2248" s="445">
        <f>IF('Angaben KH-Standort'!D$30='A4'!D2248,IF('Angaben KH-Standort'!E$30="Ja",1,0),0)</f>
        <v>0</v>
      </c>
      <c r="U2248" s="445">
        <f>IF('Angaben KH-Standort'!D$31='A4'!D2248,IF('Angaben KH-Standort'!E$31="Ja",1,0),0)</f>
        <v>0</v>
      </c>
    </row>
    <row r="2249" spans="2:21" ht="15" customHeight="1" x14ac:dyDescent="0.3">
      <c r="B2249" s="70" t="str">
        <f t="shared" si="275"/>
        <v>!!!</v>
      </c>
      <c r="C2249" s="265" t="str">
        <f>IF(ISERROR(IF(LEN(E2249)&gt;0,VLOOKUP(TEXT($E2249,0),'Angaben Stationen'!$E$14:$J$213,5,0),"")),"?",IF(LEN(E2249)&gt;0,VLOOKUP(TEXT($E2249,0),'Angaben Stationen'!$E$14:$J$213,5,0),""))</f>
        <v/>
      </c>
      <c r="D2249" s="232" t="str">
        <f>IF(ISERROR(IF(LEN(E2249)&gt;0,VLOOKUP(TEXT($E2249,0),'Angaben Stationen'!$E$14:$J$213,6,0),"")),"STATION IST NICHT VORHANDEN",IF(LEN(E2249)&gt;0,VLOOKUP(TEXT($E2249,0),'Angaben Stationen'!$E$14:$J$213,6,0),""))</f>
        <v/>
      </c>
      <c r="E2249" s="287"/>
      <c r="F2249" s="234"/>
      <c r="G2249" s="234"/>
      <c r="H2249" s="263"/>
      <c r="I2249" s="169"/>
      <c r="K2249" s="445" t="str">
        <f t="shared" si="276"/>
        <v>Leer</v>
      </c>
      <c r="L2249" s="445" t="str">
        <f>VLOOKUP($D2249,{"29 - Psychiatrie (Erwachsene)","BGI";"297 - stationsäquivalente Behandlung in der Erwachsenenpsychiatrie (29)","BGI";"30 - Kinder- und Jugendpsychiatrie","BGII";"307 - stationsäquivalente Behandlung in der Kinder- und Jugendpsychiatrie (30)","BGII";"31 - Psychosomatik","BGI";"","Leer"},2,0)</f>
        <v>Leer</v>
      </c>
      <c r="M2249" s="445">
        <f t="shared" si="273"/>
        <v>0</v>
      </c>
      <c r="N2249" s="445">
        <f t="shared" si="274"/>
        <v>0</v>
      </c>
      <c r="O2249" s="445">
        <f t="shared" si="277"/>
        <v>0</v>
      </c>
      <c r="P2249" s="445">
        <f t="shared" si="278"/>
        <v>0</v>
      </c>
      <c r="Q2249" s="445">
        <f t="shared" si="279"/>
        <v>0</v>
      </c>
      <c r="R2249" s="415" t="str">
        <f t="shared" si="280"/>
        <v>Leer</v>
      </c>
      <c r="S2249" s="445">
        <f>IF('Angaben KH-Standort'!D$29='A4'!D2249,IF('Angaben KH-Standort'!E$29="Ja",1,0),0)</f>
        <v>0</v>
      </c>
      <c r="T2249" s="445">
        <f>IF('Angaben KH-Standort'!D$30='A4'!D2249,IF('Angaben KH-Standort'!E$30="Ja",1,0),0)</f>
        <v>0</v>
      </c>
      <c r="U2249" s="445">
        <f>IF('Angaben KH-Standort'!D$31='A4'!D2249,IF('Angaben KH-Standort'!E$31="Ja",1,0),0)</f>
        <v>0</v>
      </c>
    </row>
    <row r="2250" spans="2:21" ht="15" customHeight="1" x14ac:dyDescent="0.3">
      <c r="B2250" s="70" t="str">
        <f t="shared" si="275"/>
        <v>!!!</v>
      </c>
      <c r="C2250" s="265" t="str">
        <f>IF(ISERROR(IF(LEN(E2250)&gt;0,VLOOKUP(TEXT($E2250,0),'Angaben Stationen'!$E$14:$J$213,5,0),"")),"?",IF(LEN(E2250)&gt;0,VLOOKUP(TEXT($E2250,0),'Angaben Stationen'!$E$14:$J$213,5,0),""))</f>
        <v/>
      </c>
      <c r="D2250" s="232" t="str">
        <f>IF(ISERROR(IF(LEN(E2250)&gt;0,VLOOKUP(TEXT($E2250,0),'Angaben Stationen'!$E$14:$J$213,6,0),"")),"STATION IST NICHT VORHANDEN",IF(LEN(E2250)&gt;0,VLOOKUP(TEXT($E2250,0),'Angaben Stationen'!$E$14:$J$213,6,0),""))</f>
        <v/>
      </c>
      <c r="E2250" s="287"/>
      <c r="F2250" s="234"/>
      <c r="G2250" s="234"/>
      <c r="H2250" s="263"/>
      <c r="I2250" s="169"/>
      <c r="K2250" s="445" t="str">
        <f t="shared" si="276"/>
        <v>Leer</v>
      </c>
      <c r="L2250" s="445" t="str">
        <f>VLOOKUP($D2250,{"29 - Psychiatrie (Erwachsene)","BGI";"297 - stationsäquivalente Behandlung in der Erwachsenenpsychiatrie (29)","BGI";"30 - Kinder- und Jugendpsychiatrie","BGII";"307 - stationsäquivalente Behandlung in der Kinder- und Jugendpsychiatrie (30)","BGII";"31 - Psychosomatik","BGI";"","Leer"},2,0)</f>
        <v>Leer</v>
      </c>
      <c r="M2250" s="445">
        <f t="shared" si="273"/>
        <v>0</v>
      </c>
      <c r="N2250" s="445">
        <f t="shared" si="274"/>
        <v>0</v>
      </c>
      <c r="O2250" s="445">
        <f t="shared" si="277"/>
        <v>0</v>
      </c>
      <c r="P2250" s="445">
        <f t="shared" si="278"/>
        <v>0</v>
      </c>
      <c r="Q2250" s="445">
        <f t="shared" si="279"/>
        <v>0</v>
      </c>
      <c r="R2250" s="415" t="str">
        <f t="shared" si="280"/>
        <v>Leer</v>
      </c>
      <c r="S2250" s="445">
        <f>IF('Angaben KH-Standort'!D$29='A4'!D2250,IF('Angaben KH-Standort'!E$29="Ja",1,0),0)</f>
        <v>0</v>
      </c>
      <c r="T2250" s="445">
        <f>IF('Angaben KH-Standort'!D$30='A4'!D2250,IF('Angaben KH-Standort'!E$30="Ja",1,0),0)</f>
        <v>0</v>
      </c>
      <c r="U2250" s="445">
        <f>IF('Angaben KH-Standort'!D$31='A4'!D2250,IF('Angaben KH-Standort'!E$31="Ja",1,0),0)</f>
        <v>0</v>
      </c>
    </row>
    <row r="2251" spans="2:21" ht="15" customHeight="1" x14ac:dyDescent="0.3">
      <c r="B2251" s="70" t="str">
        <f t="shared" si="275"/>
        <v>!!!</v>
      </c>
      <c r="C2251" s="265" t="str">
        <f>IF(ISERROR(IF(LEN(E2251)&gt;0,VLOOKUP(TEXT($E2251,0),'Angaben Stationen'!$E$14:$J$213,5,0),"")),"?",IF(LEN(E2251)&gt;0,VLOOKUP(TEXT($E2251,0),'Angaben Stationen'!$E$14:$J$213,5,0),""))</f>
        <v/>
      </c>
      <c r="D2251" s="232" t="str">
        <f>IF(ISERROR(IF(LEN(E2251)&gt;0,VLOOKUP(TEXT($E2251,0),'Angaben Stationen'!$E$14:$J$213,6,0),"")),"STATION IST NICHT VORHANDEN",IF(LEN(E2251)&gt;0,VLOOKUP(TEXT($E2251,0),'Angaben Stationen'!$E$14:$J$213,6,0),""))</f>
        <v/>
      </c>
      <c r="E2251" s="287"/>
      <c r="F2251" s="234"/>
      <c r="G2251" s="234"/>
      <c r="H2251" s="263"/>
      <c r="I2251" s="169"/>
      <c r="K2251" s="445" t="str">
        <f t="shared" si="276"/>
        <v>Leer</v>
      </c>
      <c r="L2251" s="445" t="str">
        <f>VLOOKUP($D2251,{"29 - Psychiatrie (Erwachsene)","BGI";"297 - stationsäquivalente Behandlung in der Erwachsenenpsychiatrie (29)","BGI";"30 - Kinder- und Jugendpsychiatrie","BGII";"307 - stationsäquivalente Behandlung in der Kinder- und Jugendpsychiatrie (30)","BGII";"31 - Psychosomatik","BGI";"","Leer"},2,0)</f>
        <v>Leer</v>
      </c>
      <c r="M2251" s="445">
        <f t="shared" si="273"/>
        <v>0</v>
      </c>
      <c r="N2251" s="445">
        <f t="shared" si="274"/>
        <v>0</v>
      </c>
      <c r="O2251" s="445">
        <f t="shared" si="277"/>
        <v>0</v>
      </c>
      <c r="P2251" s="445">
        <f t="shared" si="278"/>
        <v>0</v>
      </c>
      <c r="Q2251" s="445">
        <f t="shared" si="279"/>
        <v>0</v>
      </c>
      <c r="R2251" s="415" t="str">
        <f t="shared" si="280"/>
        <v>Leer</v>
      </c>
      <c r="S2251" s="445">
        <f>IF('Angaben KH-Standort'!D$29='A4'!D2251,IF('Angaben KH-Standort'!E$29="Ja",1,0),0)</f>
        <v>0</v>
      </c>
      <c r="T2251" s="445">
        <f>IF('Angaben KH-Standort'!D$30='A4'!D2251,IF('Angaben KH-Standort'!E$30="Ja",1,0),0)</f>
        <v>0</v>
      </c>
      <c r="U2251" s="445">
        <f>IF('Angaben KH-Standort'!D$31='A4'!D2251,IF('Angaben KH-Standort'!E$31="Ja",1,0),0)</f>
        <v>0</v>
      </c>
    </row>
    <row r="2252" spans="2:21" ht="15" customHeight="1" x14ac:dyDescent="0.3">
      <c r="B2252" s="70" t="str">
        <f t="shared" si="275"/>
        <v>!!!</v>
      </c>
      <c r="C2252" s="265" t="str">
        <f>IF(ISERROR(IF(LEN(E2252)&gt;0,VLOOKUP(TEXT($E2252,0),'Angaben Stationen'!$E$14:$J$213,5,0),"")),"?",IF(LEN(E2252)&gt;0,VLOOKUP(TEXT($E2252,0),'Angaben Stationen'!$E$14:$J$213,5,0),""))</f>
        <v/>
      </c>
      <c r="D2252" s="232" t="str">
        <f>IF(ISERROR(IF(LEN(E2252)&gt;0,VLOOKUP(TEXT($E2252,0),'Angaben Stationen'!$E$14:$J$213,6,0),"")),"STATION IST NICHT VORHANDEN",IF(LEN(E2252)&gt;0,VLOOKUP(TEXT($E2252,0),'Angaben Stationen'!$E$14:$J$213,6,0),""))</f>
        <v/>
      </c>
      <c r="E2252" s="287"/>
      <c r="F2252" s="234"/>
      <c r="G2252" s="234"/>
      <c r="H2252" s="263"/>
      <c r="I2252" s="169"/>
      <c r="K2252" s="445" t="str">
        <f t="shared" si="276"/>
        <v>Leer</v>
      </c>
      <c r="L2252" s="445" t="str">
        <f>VLOOKUP($D2252,{"29 - Psychiatrie (Erwachsene)","BGI";"297 - stationsäquivalente Behandlung in der Erwachsenenpsychiatrie (29)","BGI";"30 - Kinder- und Jugendpsychiatrie","BGII";"307 - stationsäquivalente Behandlung in der Kinder- und Jugendpsychiatrie (30)","BGII";"31 - Psychosomatik","BGI";"","Leer"},2,0)</f>
        <v>Leer</v>
      </c>
      <c r="M2252" s="445">
        <f t="shared" si="273"/>
        <v>0</v>
      </c>
      <c r="N2252" s="445">
        <f t="shared" si="274"/>
        <v>0</v>
      </c>
      <c r="O2252" s="445">
        <f t="shared" si="277"/>
        <v>0</v>
      </c>
      <c r="P2252" s="445">
        <f t="shared" si="278"/>
        <v>0</v>
      </c>
      <c r="Q2252" s="445">
        <f t="shared" si="279"/>
        <v>0</v>
      </c>
      <c r="R2252" s="415" t="str">
        <f t="shared" si="280"/>
        <v>Leer</v>
      </c>
      <c r="S2252" s="445">
        <f>IF('Angaben KH-Standort'!D$29='A4'!D2252,IF('Angaben KH-Standort'!E$29="Ja",1,0),0)</f>
        <v>0</v>
      </c>
      <c r="T2252" s="445">
        <f>IF('Angaben KH-Standort'!D$30='A4'!D2252,IF('Angaben KH-Standort'!E$30="Ja",1,0),0)</f>
        <v>0</v>
      </c>
      <c r="U2252" s="445">
        <f>IF('Angaben KH-Standort'!D$31='A4'!D2252,IF('Angaben KH-Standort'!E$31="Ja",1,0),0)</f>
        <v>0</v>
      </c>
    </row>
    <row r="2253" spans="2:21" ht="15" customHeight="1" x14ac:dyDescent="0.3">
      <c r="B2253" s="70" t="str">
        <f t="shared" si="275"/>
        <v>!!!</v>
      </c>
      <c r="C2253" s="265" t="str">
        <f>IF(ISERROR(IF(LEN(E2253)&gt;0,VLOOKUP(TEXT($E2253,0),'Angaben Stationen'!$E$14:$J$213,5,0),"")),"?",IF(LEN(E2253)&gt;0,VLOOKUP(TEXT($E2253,0),'Angaben Stationen'!$E$14:$J$213,5,0),""))</f>
        <v/>
      </c>
      <c r="D2253" s="232" t="str">
        <f>IF(ISERROR(IF(LEN(E2253)&gt;0,VLOOKUP(TEXT($E2253,0),'Angaben Stationen'!$E$14:$J$213,6,0),"")),"STATION IST NICHT VORHANDEN",IF(LEN(E2253)&gt;0,VLOOKUP(TEXT($E2253,0),'Angaben Stationen'!$E$14:$J$213,6,0),""))</f>
        <v/>
      </c>
      <c r="E2253" s="287"/>
      <c r="F2253" s="234"/>
      <c r="G2253" s="234"/>
      <c r="H2253" s="263"/>
      <c r="I2253" s="169"/>
      <c r="K2253" s="445" t="str">
        <f t="shared" si="276"/>
        <v>Leer</v>
      </c>
      <c r="L2253" s="445" t="str">
        <f>VLOOKUP($D2253,{"29 - Psychiatrie (Erwachsene)","BGI";"297 - stationsäquivalente Behandlung in der Erwachsenenpsychiatrie (29)","BGI";"30 - Kinder- und Jugendpsychiatrie","BGII";"307 - stationsäquivalente Behandlung in der Kinder- und Jugendpsychiatrie (30)","BGII";"31 - Psychosomatik","BGI";"","Leer"},2,0)</f>
        <v>Leer</v>
      </c>
      <c r="M2253" s="445">
        <f t="shared" si="273"/>
        <v>0</v>
      </c>
      <c r="N2253" s="445">
        <f t="shared" si="274"/>
        <v>0</v>
      </c>
      <c r="O2253" s="445">
        <f t="shared" si="277"/>
        <v>0</v>
      </c>
      <c r="P2253" s="445">
        <f t="shared" si="278"/>
        <v>0</v>
      </c>
      <c r="Q2253" s="445">
        <f t="shared" si="279"/>
        <v>0</v>
      </c>
      <c r="R2253" s="415" t="str">
        <f t="shared" si="280"/>
        <v>Leer</v>
      </c>
      <c r="S2253" s="445">
        <f>IF('Angaben KH-Standort'!D$29='A4'!D2253,IF('Angaben KH-Standort'!E$29="Ja",1,0),0)</f>
        <v>0</v>
      </c>
      <c r="T2253" s="445">
        <f>IF('Angaben KH-Standort'!D$30='A4'!D2253,IF('Angaben KH-Standort'!E$30="Ja",1,0),0)</f>
        <v>0</v>
      </c>
      <c r="U2253" s="445">
        <f>IF('Angaben KH-Standort'!D$31='A4'!D2253,IF('Angaben KH-Standort'!E$31="Ja",1,0),0)</f>
        <v>0</v>
      </c>
    </row>
    <row r="2254" spans="2:21" ht="15" customHeight="1" x14ac:dyDescent="0.3">
      <c r="B2254" s="70" t="str">
        <f t="shared" si="275"/>
        <v>!!!</v>
      </c>
      <c r="C2254" s="265" t="str">
        <f>IF(ISERROR(IF(LEN(E2254)&gt;0,VLOOKUP(TEXT($E2254,0),'Angaben Stationen'!$E$14:$J$213,5,0),"")),"?",IF(LEN(E2254)&gt;0,VLOOKUP(TEXT($E2254,0),'Angaben Stationen'!$E$14:$J$213,5,0),""))</f>
        <v/>
      </c>
      <c r="D2254" s="232" t="str">
        <f>IF(ISERROR(IF(LEN(E2254)&gt;0,VLOOKUP(TEXT($E2254,0),'Angaben Stationen'!$E$14:$J$213,6,0),"")),"STATION IST NICHT VORHANDEN",IF(LEN(E2254)&gt;0,VLOOKUP(TEXT($E2254,0),'Angaben Stationen'!$E$14:$J$213,6,0),""))</f>
        <v/>
      </c>
      <c r="E2254" s="287"/>
      <c r="F2254" s="234"/>
      <c r="G2254" s="234"/>
      <c r="H2254" s="263"/>
      <c r="I2254" s="169"/>
      <c r="K2254" s="445" t="str">
        <f t="shared" si="276"/>
        <v>Leer</v>
      </c>
      <c r="L2254" s="445" t="str">
        <f>VLOOKUP($D2254,{"29 - Psychiatrie (Erwachsene)","BGI";"297 - stationsäquivalente Behandlung in der Erwachsenenpsychiatrie (29)","BGI";"30 - Kinder- und Jugendpsychiatrie","BGII";"307 - stationsäquivalente Behandlung in der Kinder- und Jugendpsychiatrie (30)","BGII";"31 - Psychosomatik","BGI";"","Leer"},2,0)</f>
        <v>Leer</v>
      </c>
      <c r="M2254" s="445">
        <f t="shared" si="273"/>
        <v>0</v>
      </c>
      <c r="N2254" s="445">
        <f t="shared" si="274"/>
        <v>0</v>
      </c>
      <c r="O2254" s="445">
        <f t="shared" si="277"/>
        <v>0</v>
      </c>
      <c r="P2254" s="445">
        <f t="shared" si="278"/>
        <v>0</v>
      </c>
      <c r="Q2254" s="445">
        <f t="shared" si="279"/>
        <v>0</v>
      </c>
      <c r="R2254" s="415" t="str">
        <f t="shared" si="280"/>
        <v>Leer</v>
      </c>
      <c r="S2254" s="445">
        <f>IF('Angaben KH-Standort'!D$29='A4'!D2254,IF('Angaben KH-Standort'!E$29="Ja",1,0),0)</f>
        <v>0</v>
      </c>
      <c r="T2254" s="445">
        <f>IF('Angaben KH-Standort'!D$30='A4'!D2254,IF('Angaben KH-Standort'!E$30="Ja",1,0),0)</f>
        <v>0</v>
      </c>
      <c r="U2254" s="445">
        <f>IF('Angaben KH-Standort'!D$31='A4'!D2254,IF('Angaben KH-Standort'!E$31="Ja",1,0),0)</f>
        <v>0</v>
      </c>
    </row>
    <row r="2255" spans="2:21" ht="15" customHeight="1" x14ac:dyDescent="0.3">
      <c r="B2255" s="70" t="str">
        <f t="shared" si="275"/>
        <v>!!!</v>
      </c>
      <c r="C2255" s="265" t="str">
        <f>IF(ISERROR(IF(LEN(E2255)&gt;0,VLOOKUP(TEXT($E2255,0),'Angaben Stationen'!$E$14:$J$213,5,0),"")),"?",IF(LEN(E2255)&gt;0,VLOOKUP(TEXT($E2255,0),'Angaben Stationen'!$E$14:$J$213,5,0),""))</f>
        <v/>
      </c>
      <c r="D2255" s="232" t="str">
        <f>IF(ISERROR(IF(LEN(E2255)&gt;0,VLOOKUP(TEXT($E2255,0),'Angaben Stationen'!$E$14:$J$213,6,0),"")),"STATION IST NICHT VORHANDEN",IF(LEN(E2255)&gt;0,VLOOKUP(TEXT($E2255,0),'Angaben Stationen'!$E$14:$J$213,6,0),""))</f>
        <v/>
      </c>
      <c r="E2255" s="287"/>
      <c r="F2255" s="234"/>
      <c r="G2255" s="234"/>
      <c r="H2255" s="263"/>
      <c r="I2255" s="169"/>
      <c r="K2255" s="445" t="str">
        <f t="shared" si="276"/>
        <v>Leer</v>
      </c>
      <c r="L2255" s="445" t="str">
        <f>VLOOKUP($D2255,{"29 - Psychiatrie (Erwachsene)","BGI";"297 - stationsäquivalente Behandlung in der Erwachsenenpsychiatrie (29)","BGI";"30 - Kinder- und Jugendpsychiatrie","BGII";"307 - stationsäquivalente Behandlung in der Kinder- und Jugendpsychiatrie (30)","BGII";"31 - Psychosomatik","BGI";"","Leer"},2,0)</f>
        <v>Leer</v>
      </c>
      <c r="M2255" s="445">
        <f t="shared" si="273"/>
        <v>0</v>
      </c>
      <c r="N2255" s="445">
        <f t="shared" si="274"/>
        <v>0</v>
      </c>
      <c r="O2255" s="445">
        <f t="shared" si="277"/>
        <v>0</v>
      </c>
      <c r="P2255" s="445">
        <f t="shared" si="278"/>
        <v>0</v>
      </c>
      <c r="Q2255" s="445">
        <f t="shared" si="279"/>
        <v>0</v>
      </c>
      <c r="R2255" s="415" t="str">
        <f t="shared" si="280"/>
        <v>Leer</v>
      </c>
      <c r="S2255" s="445">
        <f>IF('Angaben KH-Standort'!D$29='A4'!D2255,IF('Angaben KH-Standort'!E$29="Ja",1,0),0)</f>
        <v>0</v>
      </c>
      <c r="T2255" s="445">
        <f>IF('Angaben KH-Standort'!D$30='A4'!D2255,IF('Angaben KH-Standort'!E$30="Ja",1,0),0)</f>
        <v>0</v>
      </c>
      <c r="U2255" s="445">
        <f>IF('Angaben KH-Standort'!D$31='A4'!D2255,IF('Angaben KH-Standort'!E$31="Ja",1,0),0)</f>
        <v>0</v>
      </c>
    </row>
    <row r="2256" spans="2:21" ht="15" customHeight="1" x14ac:dyDescent="0.3">
      <c r="B2256" s="70" t="str">
        <f t="shared" si="275"/>
        <v>!!!</v>
      </c>
      <c r="C2256" s="265" t="str">
        <f>IF(ISERROR(IF(LEN(E2256)&gt;0,VLOOKUP(TEXT($E2256,0),'Angaben Stationen'!$E$14:$J$213,5,0),"")),"?",IF(LEN(E2256)&gt;0,VLOOKUP(TEXT($E2256,0),'Angaben Stationen'!$E$14:$J$213,5,0),""))</f>
        <v/>
      </c>
      <c r="D2256" s="232" t="str">
        <f>IF(ISERROR(IF(LEN(E2256)&gt;0,VLOOKUP(TEXT($E2256,0),'Angaben Stationen'!$E$14:$J$213,6,0),"")),"STATION IST NICHT VORHANDEN",IF(LEN(E2256)&gt;0,VLOOKUP(TEXT($E2256,0),'Angaben Stationen'!$E$14:$J$213,6,0),""))</f>
        <v/>
      </c>
      <c r="E2256" s="287"/>
      <c r="F2256" s="234"/>
      <c r="G2256" s="234"/>
      <c r="H2256" s="263"/>
      <c r="I2256" s="169"/>
      <c r="K2256" s="445" t="str">
        <f t="shared" si="276"/>
        <v>Leer</v>
      </c>
      <c r="L2256" s="445" t="str">
        <f>VLOOKUP($D2256,{"29 - Psychiatrie (Erwachsene)","BGI";"297 - stationsäquivalente Behandlung in der Erwachsenenpsychiatrie (29)","BGI";"30 - Kinder- und Jugendpsychiatrie","BGII";"307 - stationsäquivalente Behandlung in der Kinder- und Jugendpsychiatrie (30)","BGII";"31 - Psychosomatik","BGI";"","Leer"},2,0)</f>
        <v>Leer</v>
      </c>
      <c r="M2256" s="445">
        <f t="shared" si="273"/>
        <v>0</v>
      </c>
      <c r="N2256" s="445">
        <f t="shared" si="274"/>
        <v>0</v>
      </c>
      <c r="O2256" s="445">
        <f t="shared" si="277"/>
        <v>0</v>
      </c>
      <c r="P2256" s="445">
        <f t="shared" si="278"/>
        <v>0</v>
      </c>
      <c r="Q2256" s="445">
        <f t="shared" si="279"/>
        <v>0</v>
      </c>
      <c r="R2256" s="415" t="str">
        <f t="shared" si="280"/>
        <v>Leer</v>
      </c>
      <c r="S2256" s="445">
        <f>IF('Angaben KH-Standort'!D$29='A4'!D2256,IF('Angaben KH-Standort'!E$29="Ja",1,0),0)</f>
        <v>0</v>
      </c>
      <c r="T2256" s="445">
        <f>IF('Angaben KH-Standort'!D$30='A4'!D2256,IF('Angaben KH-Standort'!E$30="Ja",1,0),0)</f>
        <v>0</v>
      </c>
      <c r="U2256" s="445">
        <f>IF('Angaben KH-Standort'!D$31='A4'!D2256,IF('Angaben KH-Standort'!E$31="Ja",1,0),0)</f>
        <v>0</v>
      </c>
    </row>
    <row r="2257" spans="2:21" ht="15" customHeight="1" x14ac:dyDescent="0.3">
      <c r="B2257" s="70" t="str">
        <f t="shared" si="275"/>
        <v>!!!</v>
      </c>
      <c r="C2257" s="265" t="str">
        <f>IF(ISERROR(IF(LEN(E2257)&gt;0,VLOOKUP(TEXT($E2257,0),'Angaben Stationen'!$E$14:$J$213,5,0),"")),"?",IF(LEN(E2257)&gt;0,VLOOKUP(TEXT($E2257,0),'Angaben Stationen'!$E$14:$J$213,5,0),""))</f>
        <v/>
      </c>
      <c r="D2257" s="232" t="str">
        <f>IF(ISERROR(IF(LEN(E2257)&gt;0,VLOOKUP(TEXT($E2257,0),'Angaben Stationen'!$E$14:$J$213,6,0),"")),"STATION IST NICHT VORHANDEN",IF(LEN(E2257)&gt;0,VLOOKUP(TEXT($E2257,0),'Angaben Stationen'!$E$14:$J$213,6,0),""))</f>
        <v/>
      </c>
      <c r="E2257" s="287"/>
      <c r="F2257" s="234"/>
      <c r="G2257" s="234"/>
      <c r="H2257" s="263"/>
      <c r="I2257" s="169"/>
      <c r="K2257" s="445" t="str">
        <f t="shared" si="276"/>
        <v>Leer</v>
      </c>
      <c r="L2257" s="445" t="str">
        <f>VLOOKUP($D2257,{"29 - Psychiatrie (Erwachsene)","BGI";"297 - stationsäquivalente Behandlung in der Erwachsenenpsychiatrie (29)","BGI";"30 - Kinder- und Jugendpsychiatrie","BGII";"307 - stationsäquivalente Behandlung in der Kinder- und Jugendpsychiatrie (30)","BGII";"31 - Psychosomatik","BGI";"","Leer"},2,0)</f>
        <v>Leer</v>
      </c>
      <c r="M2257" s="445">
        <f t="shared" si="273"/>
        <v>0</v>
      </c>
      <c r="N2257" s="445">
        <f t="shared" si="274"/>
        <v>0</v>
      </c>
      <c r="O2257" s="445">
        <f t="shared" si="277"/>
        <v>0</v>
      </c>
      <c r="P2257" s="445">
        <f t="shared" si="278"/>
        <v>0</v>
      </c>
      <c r="Q2257" s="445">
        <f t="shared" si="279"/>
        <v>0</v>
      </c>
      <c r="R2257" s="415" t="str">
        <f t="shared" si="280"/>
        <v>Leer</v>
      </c>
      <c r="S2257" s="445">
        <f>IF('Angaben KH-Standort'!D$29='A4'!D2257,IF('Angaben KH-Standort'!E$29="Ja",1,0),0)</f>
        <v>0</v>
      </c>
      <c r="T2257" s="445">
        <f>IF('Angaben KH-Standort'!D$30='A4'!D2257,IF('Angaben KH-Standort'!E$30="Ja",1,0),0)</f>
        <v>0</v>
      </c>
      <c r="U2257" s="445">
        <f>IF('Angaben KH-Standort'!D$31='A4'!D2257,IF('Angaben KH-Standort'!E$31="Ja",1,0),0)</f>
        <v>0</v>
      </c>
    </row>
    <row r="2258" spans="2:21" ht="15" customHeight="1" x14ac:dyDescent="0.3">
      <c r="B2258" s="70" t="str">
        <f t="shared" si="275"/>
        <v>!!!</v>
      </c>
      <c r="C2258" s="265" t="str">
        <f>IF(ISERROR(IF(LEN(E2258)&gt;0,VLOOKUP(TEXT($E2258,0),'Angaben Stationen'!$E$14:$J$213,5,0),"")),"?",IF(LEN(E2258)&gt;0,VLOOKUP(TEXT($E2258,0),'Angaben Stationen'!$E$14:$J$213,5,0),""))</f>
        <v/>
      </c>
      <c r="D2258" s="232" t="str">
        <f>IF(ISERROR(IF(LEN(E2258)&gt;0,VLOOKUP(TEXT($E2258,0),'Angaben Stationen'!$E$14:$J$213,6,0),"")),"STATION IST NICHT VORHANDEN",IF(LEN(E2258)&gt;0,VLOOKUP(TEXT($E2258,0),'Angaben Stationen'!$E$14:$J$213,6,0),""))</f>
        <v/>
      </c>
      <c r="E2258" s="287"/>
      <c r="F2258" s="234"/>
      <c r="G2258" s="234"/>
      <c r="H2258" s="263"/>
      <c r="I2258" s="169"/>
      <c r="K2258" s="445" t="str">
        <f t="shared" si="276"/>
        <v>Leer</v>
      </c>
      <c r="L2258" s="445" t="str">
        <f>VLOOKUP($D2258,{"29 - Psychiatrie (Erwachsene)","BGI";"297 - stationsäquivalente Behandlung in der Erwachsenenpsychiatrie (29)","BGI";"30 - Kinder- und Jugendpsychiatrie","BGII";"307 - stationsäquivalente Behandlung in der Kinder- und Jugendpsychiatrie (30)","BGII";"31 - Psychosomatik","BGI";"","Leer"},2,0)</f>
        <v>Leer</v>
      </c>
      <c r="M2258" s="445">
        <f t="shared" si="273"/>
        <v>0</v>
      </c>
      <c r="N2258" s="445">
        <f t="shared" si="274"/>
        <v>0</v>
      </c>
      <c r="O2258" s="445">
        <f t="shared" si="277"/>
        <v>0</v>
      </c>
      <c r="P2258" s="445">
        <f t="shared" si="278"/>
        <v>0</v>
      </c>
      <c r="Q2258" s="445">
        <f t="shared" si="279"/>
        <v>0</v>
      </c>
      <c r="R2258" s="415" t="str">
        <f t="shared" si="280"/>
        <v>Leer</v>
      </c>
      <c r="S2258" s="445">
        <f>IF('Angaben KH-Standort'!D$29='A4'!D2258,IF('Angaben KH-Standort'!E$29="Ja",1,0),0)</f>
        <v>0</v>
      </c>
      <c r="T2258" s="445">
        <f>IF('Angaben KH-Standort'!D$30='A4'!D2258,IF('Angaben KH-Standort'!E$30="Ja",1,0),0)</f>
        <v>0</v>
      </c>
      <c r="U2258" s="445">
        <f>IF('Angaben KH-Standort'!D$31='A4'!D2258,IF('Angaben KH-Standort'!E$31="Ja",1,0),0)</f>
        <v>0</v>
      </c>
    </row>
    <row r="2259" spans="2:21" ht="15" customHeight="1" x14ac:dyDescent="0.3">
      <c r="B2259" s="70" t="str">
        <f t="shared" si="275"/>
        <v>!!!</v>
      </c>
      <c r="C2259" s="265" t="str">
        <f>IF(ISERROR(IF(LEN(E2259)&gt;0,VLOOKUP(TEXT($E2259,0),'Angaben Stationen'!$E$14:$J$213,5,0),"")),"?",IF(LEN(E2259)&gt;0,VLOOKUP(TEXT($E2259,0),'Angaben Stationen'!$E$14:$J$213,5,0),""))</f>
        <v/>
      </c>
      <c r="D2259" s="232" t="str">
        <f>IF(ISERROR(IF(LEN(E2259)&gt;0,VLOOKUP(TEXT($E2259,0),'Angaben Stationen'!$E$14:$J$213,6,0),"")),"STATION IST NICHT VORHANDEN",IF(LEN(E2259)&gt;0,VLOOKUP(TEXT($E2259,0),'Angaben Stationen'!$E$14:$J$213,6,0),""))</f>
        <v/>
      </c>
      <c r="E2259" s="287"/>
      <c r="F2259" s="234"/>
      <c r="G2259" s="234"/>
      <c r="H2259" s="263"/>
      <c r="I2259" s="169"/>
      <c r="K2259" s="445" t="str">
        <f t="shared" si="276"/>
        <v>Leer</v>
      </c>
      <c r="L2259" s="445" t="str">
        <f>VLOOKUP($D2259,{"29 - Psychiatrie (Erwachsene)","BGI";"297 - stationsäquivalente Behandlung in der Erwachsenenpsychiatrie (29)","BGI";"30 - Kinder- und Jugendpsychiatrie","BGII";"307 - stationsäquivalente Behandlung in der Kinder- und Jugendpsychiatrie (30)","BGII";"31 - Psychosomatik","BGI";"","Leer"},2,0)</f>
        <v>Leer</v>
      </c>
      <c r="M2259" s="445">
        <f t="shared" si="273"/>
        <v>0</v>
      </c>
      <c r="N2259" s="445">
        <f t="shared" si="274"/>
        <v>0</v>
      </c>
      <c r="O2259" s="445">
        <f t="shared" si="277"/>
        <v>0</v>
      </c>
      <c r="P2259" s="445">
        <f t="shared" si="278"/>
        <v>0</v>
      </c>
      <c r="Q2259" s="445">
        <f t="shared" si="279"/>
        <v>0</v>
      </c>
      <c r="R2259" s="415" t="str">
        <f t="shared" si="280"/>
        <v>Leer</v>
      </c>
      <c r="S2259" s="445">
        <f>IF('Angaben KH-Standort'!D$29='A4'!D2259,IF('Angaben KH-Standort'!E$29="Ja",1,0),0)</f>
        <v>0</v>
      </c>
      <c r="T2259" s="445">
        <f>IF('Angaben KH-Standort'!D$30='A4'!D2259,IF('Angaben KH-Standort'!E$30="Ja",1,0),0)</f>
        <v>0</v>
      </c>
      <c r="U2259" s="445">
        <f>IF('Angaben KH-Standort'!D$31='A4'!D2259,IF('Angaben KH-Standort'!E$31="Ja",1,0),0)</f>
        <v>0</v>
      </c>
    </row>
    <row r="2260" spans="2:21" ht="15" customHeight="1" x14ac:dyDescent="0.3">
      <c r="B2260" s="70" t="str">
        <f t="shared" si="275"/>
        <v>!!!</v>
      </c>
      <c r="C2260" s="265" t="str">
        <f>IF(ISERROR(IF(LEN(E2260)&gt;0,VLOOKUP(TEXT($E2260,0),'Angaben Stationen'!$E$14:$J$213,5,0),"")),"?",IF(LEN(E2260)&gt;0,VLOOKUP(TEXT($E2260,0),'Angaben Stationen'!$E$14:$J$213,5,0),""))</f>
        <v/>
      </c>
      <c r="D2260" s="232" t="str">
        <f>IF(ISERROR(IF(LEN(E2260)&gt;0,VLOOKUP(TEXT($E2260,0),'Angaben Stationen'!$E$14:$J$213,6,0),"")),"STATION IST NICHT VORHANDEN",IF(LEN(E2260)&gt;0,VLOOKUP(TEXT($E2260,0),'Angaben Stationen'!$E$14:$J$213,6,0),""))</f>
        <v/>
      </c>
      <c r="E2260" s="287"/>
      <c r="F2260" s="234"/>
      <c r="G2260" s="234"/>
      <c r="H2260" s="263"/>
      <c r="I2260" s="169"/>
      <c r="K2260" s="445" t="str">
        <f t="shared" si="276"/>
        <v>Leer</v>
      </c>
      <c r="L2260" s="445" t="str">
        <f>VLOOKUP($D2260,{"29 - Psychiatrie (Erwachsene)","BGI";"297 - stationsäquivalente Behandlung in der Erwachsenenpsychiatrie (29)","BGI";"30 - Kinder- und Jugendpsychiatrie","BGII";"307 - stationsäquivalente Behandlung in der Kinder- und Jugendpsychiatrie (30)","BGII";"31 - Psychosomatik","BGI";"","Leer"},2,0)</f>
        <v>Leer</v>
      </c>
      <c r="M2260" s="445">
        <f t="shared" si="273"/>
        <v>0</v>
      </c>
      <c r="N2260" s="445">
        <f t="shared" si="274"/>
        <v>0</v>
      </c>
      <c r="O2260" s="445">
        <f t="shared" si="277"/>
        <v>0</v>
      </c>
      <c r="P2260" s="445">
        <f t="shared" si="278"/>
        <v>0</v>
      </c>
      <c r="Q2260" s="445">
        <f t="shared" si="279"/>
        <v>0</v>
      </c>
      <c r="R2260" s="415" t="str">
        <f t="shared" si="280"/>
        <v>Leer</v>
      </c>
      <c r="S2260" s="445">
        <f>IF('Angaben KH-Standort'!D$29='A4'!D2260,IF('Angaben KH-Standort'!E$29="Ja",1,0),0)</f>
        <v>0</v>
      </c>
      <c r="T2260" s="445">
        <f>IF('Angaben KH-Standort'!D$30='A4'!D2260,IF('Angaben KH-Standort'!E$30="Ja",1,0),0)</f>
        <v>0</v>
      </c>
      <c r="U2260" s="445">
        <f>IF('Angaben KH-Standort'!D$31='A4'!D2260,IF('Angaben KH-Standort'!E$31="Ja",1,0),0)</f>
        <v>0</v>
      </c>
    </row>
    <row r="2261" spans="2:21" ht="15" customHeight="1" x14ac:dyDescent="0.3">
      <c r="B2261" s="70" t="str">
        <f t="shared" si="275"/>
        <v>!!!</v>
      </c>
      <c r="C2261" s="265" t="str">
        <f>IF(ISERROR(IF(LEN(E2261)&gt;0,VLOOKUP(TEXT($E2261,0),'Angaben Stationen'!$E$14:$J$213,5,0),"")),"?",IF(LEN(E2261)&gt;0,VLOOKUP(TEXT($E2261,0),'Angaben Stationen'!$E$14:$J$213,5,0),""))</f>
        <v/>
      </c>
      <c r="D2261" s="232" t="str">
        <f>IF(ISERROR(IF(LEN(E2261)&gt;0,VLOOKUP(TEXT($E2261,0),'Angaben Stationen'!$E$14:$J$213,6,0),"")),"STATION IST NICHT VORHANDEN",IF(LEN(E2261)&gt;0,VLOOKUP(TEXT($E2261,0),'Angaben Stationen'!$E$14:$J$213,6,0),""))</f>
        <v/>
      </c>
      <c r="E2261" s="287"/>
      <c r="F2261" s="234"/>
      <c r="G2261" s="234"/>
      <c r="H2261" s="263"/>
      <c r="I2261" s="169"/>
      <c r="K2261" s="445" t="str">
        <f t="shared" si="276"/>
        <v>Leer</v>
      </c>
      <c r="L2261" s="445" t="str">
        <f>VLOOKUP($D2261,{"29 - Psychiatrie (Erwachsene)","BGI";"297 - stationsäquivalente Behandlung in der Erwachsenenpsychiatrie (29)","BGI";"30 - Kinder- und Jugendpsychiatrie","BGII";"307 - stationsäquivalente Behandlung in der Kinder- und Jugendpsychiatrie (30)","BGII";"31 - Psychosomatik","BGI";"","Leer"},2,0)</f>
        <v>Leer</v>
      </c>
      <c r="M2261" s="445">
        <f t="shared" si="273"/>
        <v>0</v>
      </c>
      <c r="N2261" s="445">
        <f t="shared" si="274"/>
        <v>0</v>
      </c>
      <c r="O2261" s="445">
        <f t="shared" si="277"/>
        <v>0</v>
      </c>
      <c r="P2261" s="445">
        <f t="shared" si="278"/>
        <v>0</v>
      </c>
      <c r="Q2261" s="445">
        <f t="shared" si="279"/>
        <v>0</v>
      </c>
      <c r="R2261" s="415" t="str">
        <f t="shared" si="280"/>
        <v>Leer</v>
      </c>
      <c r="S2261" s="445">
        <f>IF('Angaben KH-Standort'!D$29='A4'!D2261,IF('Angaben KH-Standort'!E$29="Ja",1,0),0)</f>
        <v>0</v>
      </c>
      <c r="T2261" s="445">
        <f>IF('Angaben KH-Standort'!D$30='A4'!D2261,IF('Angaben KH-Standort'!E$30="Ja",1,0),0)</f>
        <v>0</v>
      </c>
      <c r="U2261" s="445">
        <f>IF('Angaben KH-Standort'!D$31='A4'!D2261,IF('Angaben KH-Standort'!E$31="Ja",1,0),0)</f>
        <v>0</v>
      </c>
    </row>
    <row r="2262" spans="2:21" ht="15" customHeight="1" x14ac:dyDescent="0.3">
      <c r="B2262" s="70" t="str">
        <f t="shared" si="275"/>
        <v>!!!</v>
      </c>
      <c r="C2262" s="265" t="str">
        <f>IF(ISERROR(IF(LEN(E2262)&gt;0,VLOOKUP(TEXT($E2262,0),'Angaben Stationen'!$E$14:$J$213,5,0),"")),"?",IF(LEN(E2262)&gt;0,VLOOKUP(TEXT($E2262,0),'Angaben Stationen'!$E$14:$J$213,5,0),""))</f>
        <v/>
      </c>
      <c r="D2262" s="232" t="str">
        <f>IF(ISERROR(IF(LEN(E2262)&gt;0,VLOOKUP(TEXT($E2262,0),'Angaben Stationen'!$E$14:$J$213,6,0),"")),"STATION IST NICHT VORHANDEN",IF(LEN(E2262)&gt;0,VLOOKUP(TEXT($E2262,0),'Angaben Stationen'!$E$14:$J$213,6,0),""))</f>
        <v/>
      </c>
      <c r="E2262" s="287"/>
      <c r="F2262" s="234"/>
      <c r="G2262" s="234"/>
      <c r="H2262" s="263"/>
      <c r="I2262" s="169"/>
      <c r="K2262" s="445" t="str">
        <f t="shared" si="276"/>
        <v>Leer</v>
      </c>
      <c r="L2262" s="445" t="str">
        <f>VLOOKUP($D2262,{"29 - Psychiatrie (Erwachsene)","BGI";"297 - stationsäquivalente Behandlung in der Erwachsenenpsychiatrie (29)","BGI";"30 - Kinder- und Jugendpsychiatrie","BGII";"307 - stationsäquivalente Behandlung in der Kinder- und Jugendpsychiatrie (30)","BGII";"31 - Psychosomatik","BGI";"","Leer"},2,0)</f>
        <v>Leer</v>
      </c>
      <c r="M2262" s="445">
        <f t="shared" si="273"/>
        <v>0</v>
      </c>
      <c r="N2262" s="445">
        <f t="shared" si="274"/>
        <v>0</v>
      </c>
      <c r="O2262" s="445">
        <f t="shared" si="277"/>
        <v>0</v>
      </c>
      <c r="P2262" s="445">
        <f t="shared" si="278"/>
        <v>0</v>
      </c>
      <c r="Q2262" s="445">
        <f t="shared" si="279"/>
        <v>0</v>
      </c>
      <c r="R2262" s="415" t="str">
        <f t="shared" si="280"/>
        <v>Leer</v>
      </c>
      <c r="S2262" s="445">
        <f>IF('Angaben KH-Standort'!D$29='A4'!D2262,IF('Angaben KH-Standort'!E$29="Ja",1,0),0)</f>
        <v>0</v>
      </c>
      <c r="T2262" s="445">
        <f>IF('Angaben KH-Standort'!D$30='A4'!D2262,IF('Angaben KH-Standort'!E$30="Ja",1,0),0)</f>
        <v>0</v>
      </c>
      <c r="U2262" s="445">
        <f>IF('Angaben KH-Standort'!D$31='A4'!D2262,IF('Angaben KH-Standort'!E$31="Ja",1,0),0)</f>
        <v>0</v>
      </c>
    </row>
    <row r="2263" spans="2:21" ht="15" customHeight="1" x14ac:dyDescent="0.3">
      <c r="B2263" s="70" t="str">
        <f t="shared" si="275"/>
        <v>!!!</v>
      </c>
      <c r="C2263" s="265" t="str">
        <f>IF(ISERROR(IF(LEN(E2263)&gt;0,VLOOKUP(TEXT($E2263,0),'Angaben Stationen'!$E$14:$J$213,5,0),"")),"?",IF(LEN(E2263)&gt;0,VLOOKUP(TEXT($E2263,0),'Angaben Stationen'!$E$14:$J$213,5,0),""))</f>
        <v/>
      </c>
      <c r="D2263" s="232" t="str">
        <f>IF(ISERROR(IF(LEN(E2263)&gt;0,VLOOKUP(TEXT($E2263,0),'Angaben Stationen'!$E$14:$J$213,6,0),"")),"STATION IST NICHT VORHANDEN",IF(LEN(E2263)&gt;0,VLOOKUP(TEXT($E2263,0),'Angaben Stationen'!$E$14:$J$213,6,0),""))</f>
        <v/>
      </c>
      <c r="E2263" s="287"/>
      <c r="F2263" s="234"/>
      <c r="G2263" s="234"/>
      <c r="H2263" s="263"/>
      <c r="I2263" s="169"/>
      <c r="K2263" s="445" t="str">
        <f t="shared" si="276"/>
        <v>Leer</v>
      </c>
      <c r="L2263" s="445" t="str">
        <f>VLOOKUP($D2263,{"29 - Psychiatrie (Erwachsene)","BGI";"297 - stationsäquivalente Behandlung in der Erwachsenenpsychiatrie (29)","BGI";"30 - Kinder- und Jugendpsychiatrie","BGII";"307 - stationsäquivalente Behandlung in der Kinder- und Jugendpsychiatrie (30)","BGII";"31 - Psychosomatik","BGI";"","Leer"},2,0)</f>
        <v>Leer</v>
      </c>
      <c r="M2263" s="445">
        <f t="shared" si="273"/>
        <v>0</v>
      </c>
      <c r="N2263" s="445">
        <f t="shared" si="274"/>
        <v>0</v>
      </c>
      <c r="O2263" s="445">
        <f t="shared" si="277"/>
        <v>0</v>
      </c>
      <c r="P2263" s="445">
        <f t="shared" si="278"/>
        <v>0</v>
      </c>
      <c r="Q2263" s="445">
        <f t="shared" si="279"/>
        <v>0</v>
      </c>
      <c r="R2263" s="415" t="str">
        <f t="shared" si="280"/>
        <v>Leer</v>
      </c>
      <c r="S2263" s="445">
        <f>IF('Angaben KH-Standort'!D$29='A4'!D2263,IF('Angaben KH-Standort'!E$29="Ja",1,0),0)</f>
        <v>0</v>
      </c>
      <c r="T2263" s="445">
        <f>IF('Angaben KH-Standort'!D$30='A4'!D2263,IF('Angaben KH-Standort'!E$30="Ja",1,0),0)</f>
        <v>0</v>
      </c>
      <c r="U2263" s="445">
        <f>IF('Angaben KH-Standort'!D$31='A4'!D2263,IF('Angaben KH-Standort'!E$31="Ja",1,0),0)</f>
        <v>0</v>
      </c>
    </row>
    <row r="2264" spans="2:21" ht="15" customHeight="1" x14ac:dyDescent="0.3">
      <c r="B2264" s="70" t="str">
        <f t="shared" si="275"/>
        <v>!!!</v>
      </c>
      <c r="C2264" s="265" t="str">
        <f>IF(ISERROR(IF(LEN(E2264)&gt;0,VLOOKUP(TEXT($E2264,0),'Angaben Stationen'!$E$14:$J$213,5,0),"")),"?",IF(LEN(E2264)&gt;0,VLOOKUP(TEXT($E2264,0),'Angaben Stationen'!$E$14:$J$213,5,0),""))</f>
        <v/>
      </c>
      <c r="D2264" s="232" t="str">
        <f>IF(ISERROR(IF(LEN(E2264)&gt;0,VLOOKUP(TEXT($E2264,0),'Angaben Stationen'!$E$14:$J$213,6,0),"")),"STATION IST NICHT VORHANDEN",IF(LEN(E2264)&gt;0,VLOOKUP(TEXT($E2264,0),'Angaben Stationen'!$E$14:$J$213,6,0),""))</f>
        <v/>
      </c>
      <c r="E2264" s="287"/>
      <c r="F2264" s="234"/>
      <c r="G2264" s="234"/>
      <c r="H2264" s="263"/>
      <c r="I2264" s="169"/>
      <c r="K2264" s="445" t="str">
        <f t="shared" si="276"/>
        <v>Leer</v>
      </c>
      <c r="L2264" s="445" t="str">
        <f>VLOOKUP($D2264,{"29 - Psychiatrie (Erwachsene)","BGI";"297 - stationsäquivalente Behandlung in der Erwachsenenpsychiatrie (29)","BGI";"30 - Kinder- und Jugendpsychiatrie","BGII";"307 - stationsäquivalente Behandlung in der Kinder- und Jugendpsychiatrie (30)","BGII";"31 - Psychosomatik","BGI";"","Leer"},2,0)</f>
        <v>Leer</v>
      </c>
      <c r="M2264" s="445">
        <f t="shared" si="273"/>
        <v>0</v>
      </c>
      <c r="N2264" s="445">
        <f t="shared" si="274"/>
        <v>0</v>
      </c>
      <c r="O2264" s="445">
        <f t="shared" si="277"/>
        <v>0</v>
      </c>
      <c r="P2264" s="445">
        <f t="shared" si="278"/>
        <v>0</v>
      </c>
      <c r="Q2264" s="445">
        <f t="shared" si="279"/>
        <v>0</v>
      </c>
      <c r="R2264" s="415" t="str">
        <f t="shared" si="280"/>
        <v>Leer</v>
      </c>
      <c r="S2264" s="445">
        <f>IF('Angaben KH-Standort'!D$29='A4'!D2264,IF('Angaben KH-Standort'!E$29="Ja",1,0),0)</f>
        <v>0</v>
      </c>
      <c r="T2264" s="445">
        <f>IF('Angaben KH-Standort'!D$30='A4'!D2264,IF('Angaben KH-Standort'!E$30="Ja",1,0),0)</f>
        <v>0</v>
      </c>
      <c r="U2264" s="445">
        <f>IF('Angaben KH-Standort'!D$31='A4'!D2264,IF('Angaben KH-Standort'!E$31="Ja",1,0),0)</f>
        <v>0</v>
      </c>
    </row>
    <row r="2265" spans="2:21" ht="15" customHeight="1" x14ac:dyDescent="0.3">
      <c r="B2265" s="70" t="str">
        <f t="shared" si="275"/>
        <v>!!!</v>
      </c>
      <c r="C2265" s="265" t="str">
        <f>IF(ISERROR(IF(LEN(E2265)&gt;0,VLOOKUP(TEXT($E2265,0),'Angaben Stationen'!$E$14:$J$213,5,0),"")),"?",IF(LEN(E2265)&gt;0,VLOOKUP(TEXT($E2265,0),'Angaben Stationen'!$E$14:$J$213,5,0),""))</f>
        <v/>
      </c>
      <c r="D2265" s="232" t="str">
        <f>IF(ISERROR(IF(LEN(E2265)&gt;0,VLOOKUP(TEXT($E2265,0),'Angaben Stationen'!$E$14:$J$213,6,0),"")),"STATION IST NICHT VORHANDEN",IF(LEN(E2265)&gt;0,VLOOKUP(TEXT($E2265,0),'Angaben Stationen'!$E$14:$J$213,6,0),""))</f>
        <v/>
      </c>
      <c r="E2265" s="287"/>
      <c r="F2265" s="234"/>
      <c r="G2265" s="234"/>
      <c r="H2265" s="263"/>
      <c r="I2265" s="169"/>
      <c r="K2265" s="445" t="str">
        <f t="shared" si="276"/>
        <v>Leer</v>
      </c>
      <c r="L2265" s="445" t="str">
        <f>VLOOKUP($D2265,{"29 - Psychiatrie (Erwachsene)","BGI";"297 - stationsäquivalente Behandlung in der Erwachsenenpsychiatrie (29)","BGI";"30 - Kinder- und Jugendpsychiatrie","BGII";"307 - stationsäquivalente Behandlung in der Kinder- und Jugendpsychiatrie (30)","BGII";"31 - Psychosomatik","BGI";"","Leer"},2,0)</f>
        <v>Leer</v>
      </c>
      <c r="M2265" s="445">
        <f t="shared" si="273"/>
        <v>0</v>
      </c>
      <c r="N2265" s="445">
        <f t="shared" si="274"/>
        <v>0</v>
      </c>
      <c r="O2265" s="445">
        <f t="shared" si="277"/>
        <v>0</v>
      </c>
      <c r="P2265" s="445">
        <f t="shared" si="278"/>
        <v>0</v>
      </c>
      <c r="Q2265" s="445">
        <f t="shared" si="279"/>
        <v>0</v>
      </c>
      <c r="R2265" s="415" t="str">
        <f t="shared" si="280"/>
        <v>Leer</v>
      </c>
      <c r="S2265" s="445">
        <f>IF('Angaben KH-Standort'!D$29='A4'!D2265,IF('Angaben KH-Standort'!E$29="Ja",1,0),0)</f>
        <v>0</v>
      </c>
      <c r="T2265" s="445">
        <f>IF('Angaben KH-Standort'!D$30='A4'!D2265,IF('Angaben KH-Standort'!E$30="Ja",1,0),0)</f>
        <v>0</v>
      </c>
      <c r="U2265" s="445">
        <f>IF('Angaben KH-Standort'!D$31='A4'!D2265,IF('Angaben KH-Standort'!E$31="Ja",1,0),0)</f>
        <v>0</v>
      </c>
    </row>
    <row r="2266" spans="2:21" ht="15" customHeight="1" x14ac:dyDescent="0.3">
      <c r="B2266" s="70" t="str">
        <f t="shared" si="275"/>
        <v>!!!</v>
      </c>
      <c r="C2266" s="265" t="str">
        <f>IF(ISERROR(IF(LEN(E2266)&gt;0,VLOOKUP(TEXT($E2266,0),'Angaben Stationen'!$E$14:$J$213,5,0),"")),"?",IF(LEN(E2266)&gt;0,VLOOKUP(TEXT($E2266,0),'Angaben Stationen'!$E$14:$J$213,5,0),""))</f>
        <v/>
      </c>
      <c r="D2266" s="232" t="str">
        <f>IF(ISERROR(IF(LEN(E2266)&gt;0,VLOOKUP(TEXT($E2266,0),'Angaben Stationen'!$E$14:$J$213,6,0),"")),"STATION IST NICHT VORHANDEN",IF(LEN(E2266)&gt;0,VLOOKUP(TEXT($E2266,0),'Angaben Stationen'!$E$14:$J$213,6,0),""))</f>
        <v/>
      </c>
      <c r="E2266" s="287"/>
      <c r="F2266" s="234"/>
      <c r="G2266" s="234"/>
      <c r="H2266" s="263"/>
      <c r="I2266" s="169"/>
      <c r="K2266" s="445" t="str">
        <f t="shared" si="276"/>
        <v>Leer</v>
      </c>
      <c r="L2266" s="445" t="str">
        <f>VLOOKUP($D2266,{"29 - Psychiatrie (Erwachsene)","BGI";"297 - stationsäquivalente Behandlung in der Erwachsenenpsychiatrie (29)","BGI";"30 - Kinder- und Jugendpsychiatrie","BGII";"307 - stationsäquivalente Behandlung in der Kinder- und Jugendpsychiatrie (30)","BGII";"31 - Psychosomatik","BGI";"","Leer"},2,0)</f>
        <v>Leer</v>
      </c>
      <c r="M2266" s="445">
        <f t="shared" si="273"/>
        <v>0</v>
      </c>
      <c r="N2266" s="445">
        <f t="shared" si="274"/>
        <v>0</v>
      </c>
      <c r="O2266" s="445">
        <f t="shared" si="277"/>
        <v>0</v>
      </c>
      <c r="P2266" s="445">
        <f t="shared" si="278"/>
        <v>0</v>
      </c>
      <c r="Q2266" s="445">
        <f t="shared" si="279"/>
        <v>0</v>
      </c>
      <c r="R2266" s="415" t="str">
        <f t="shared" si="280"/>
        <v>Leer</v>
      </c>
      <c r="S2266" s="445">
        <f>IF('Angaben KH-Standort'!D$29='A4'!D2266,IF('Angaben KH-Standort'!E$29="Ja",1,0),0)</f>
        <v>0</v>
      </c>
      <c r="T2266" s="445">
        <f>IF('Angaben KH-Standort'!D$30='A4'!D2266,IF('Angaben KH-Standort'!E$30="Ja",1,0),0)</f>
        <v>0</v>
      </c>
      <c r="U2266" s="445">
        <f>IF('Angaben KH-Standort'!D$31='A4'!D2266,IF('Angaben KH-Standort'!E$31="Ja",1,0),0)</f>
        <v>0</v>
      </c>
    </row>
    <row r="2267" spans="2:21" ht="15" customHeight="1" x14ac:dyDescent="0.3">
      <c r="B2267" s="70" t="str">
        <f t="shared" si="275"/>
        <v>!!!</v>
      </c>
      <c r="C2267" s="265" t="str">
        <f>IF(ISERROR(IF(LEN(E2267)&gt;0,VLOOKUP(TEXT($E2267,0),'Angaben Stationen'!$E$14:$J$213,5,0),"")),"?",IF(LEN(E2267)&gt;0,VLOOKUP(TEXT($E2267,0),'Angaben Stationen'!$E$14:$J$213,5,0),""))</f>
        <v/>
      </c>
      <c r="D2267" s="232" t="str">
        <f>IF(ISERROR(IF(LEN(E2267)&gt;0,VLOOKUP(TEXT($E2267,0),'Angaben Stationen'!$E$14:$J$213,6,0),"")),"STATION IST NICHT VORHANDEN",IF(LEN(E2267)&gt;0,VLOOKUP(TEXT($E2267,0),'Angaben Stationen'!$E$14:$J$213,6,0),""))</f>
        <v/>
      </c>
      <c r="E2267" s="287"/>
      <c r="F2267" s="234"/>
      <c r="G2267" s="234"/>
      <c r="H2267" s="263"/>
      <c r="I2267" s="169"/>
      <c r="K2267" s="445" t="str">
        <f t="shared" si="276"/>
        <v>Leer</v>
      </c>
      <c r="L2267" s="445" t="str">
        <f>VLOOKUP($D2267,{"29 - Psychiatrie (Erwachsene)","BGI";"297 - stationsäquivalente Behandlung in der Erwachsenenpsychiatrie (29)","BGI";"30 - Kinder- und Jugendpsychiatrie","BGII";"307 - stationsäquivalente Behandlung in der Kinder- und Jugendpsychiatrie (30)","BGII";"31 - Psychosomatik","BGI";"","Leer"},2,0)</f>
        <v>Leer</v>
      </c>
      <c r="M2267" s="445">
        <f t="shared" si="273"/>
        <v>0</v>
      </c>
      <c r="N2267" s="445">
        <f t="shared" si="274"/>
        <v>0</v>
      </c>
      <c r="O2267" s="445">
        <f t="shared" si="277"/>
        <v>0</v>
      </c>
      <c r="P2267" s="445">
        <f t="shared" si="278"/>
        <v>0</v>
      </c>
      <c r="Q2267" s="445">
        <f t="shared" si="279"/>
        <v>0</v>
      </c>
      <c r="R2267" s="415" t="str">
        <f t="shared" si="280"/>
        <v>Leer</v>
      </c>
      <c r="S2267" s="445">
        <f>IF('Angaben KH-Standort'!D$29='A4'!D2267,IF('Angaben KH-Standort'!E$29="Ja",1,0),0)</f>
        <v>0</v>
      </c>
      <c r="T2267" s="445">
        <f>IF('Angaben KH-Standort'!D$30='A4'!D2267,IF('Angaben KH-Standort'!E$30="Ja",1,0),0)</f>
        <v>0</v>
      </c>
      <c r="U2267" s="445">
        <f>IF('Angaben KH-Standort'!D$31='A4'!D2267,IF('Angaben KH-Standort'!E$31="Ja",1,0),0)</f>
        <v>0</v>
      </c>
    </row>
    <row r="2268" spans="2:21" ht="15" customHeight="1" x14ac:dyDescent="0.3">
      <c r="B2268" s="70" t="str">
        <f t="shared" si="275"/>
        <v>!!!</v>
      </c>
      <c r="C2268" s="265" t="str">
        <f>IF(ISERROR(IF(LEN(E2268)&gt;0,VLOOKUP(TEXT($E2268,0),'Angaben Stationen'!$E$14:$J$213,5,0),"")),"?",IF(LEN(E2268)&gt;0,VLOOKUP(TEXT($E2268,0),'Angaben Stationen'!$E$14:$J$213,5,0),""))</f>
        <v/>
      </c>
      <c r="D2268" s="232" t="str">
        <f>IF(ISERROR(IF(LEN(E2268)&gt;0,VLOOKUP(TEXT($E2268,0),'Angaben Stationen'!$E$14:$J$213,6,0),"")),"STATION IST NICHT VORHANDEN",IF(LEN(E2268)&gt;0,VLOOKUP(TEXT($E2268,0),'Angaben Stationen'!$E$14:$J$213,6,0),""))</f>
        <v/>
      </c>
      <c r="E2268" s="287"/>
      <c r="F2268" s="234"/>
      <c r="G2268" s="234"/>
      <c r="H2268" s="263"/>
      <c r="I2268" s="169"/>
      <c r="K2268" s="445" t="str">
        <f t="shared" si="276"/>
        <v>Leer</v>
      </c>
      <c r="L2268" s="445" t="str">
        <f>VLOOKUP($D2268,{"29 - Psychiatrie (Erwachsene)","BGI";"297 - stationsäquivalente Behandlung in der Erwachsenenpsychiatrie (29)","BGI";"30 - Kinder- und Jugendpsychiatrie","BGII";"307 - stationsäquivalente Behandlung in der Kinder- und Jugendpsychiatrie (30)","BGII";"31 - Psychosomatik","BGI";"","Leer"},2,0)</f>
        <v>Leer</v>
      </c>
      <c r="M2268" s="445">
        <f t="shared" si="273"/>
        <v>0</v>
      </c>
      <c r="N2268" s="445">
        <f t="shared" si="274"/>
        <v>0</v>
      </c>
      <c r="O2268" s="445">
        <f t="shared" si="277"/>
        <v>0</v>
      </c>
      <c r="P2268" s="445">
        <f t="shared" si="278"/>
        <v>0</v>
      </c>
      <c r="Q2268" s="445">
        <f t="shared" si="279"/>
        <v>0</v>
      </c>
      <c r="R2268" s="415" t="str">
        <f t="shared" si="280"/>
        <v>Leer</v>
      </c>
      <c r="S2268" s="445">
        <f>IF('Angaben KH-Standort'!D$29='A4'!D2268,IF('Angaben KH-Standort'!E$29="Ja",1,0),0)</f>
        <v>0</v>
      </c>
      <c r="T2268" s="445">
        <f>IF('Angaben KH-Standort'!D$30='A4'!D2268,IF('Angaben KH-Standort'!E$30="Ja",1,0),0)</f>
        <v>0</v>
      </c>
      <c r="U2268" s="445">
        <f>IF('Angaben KH-Standort'!D$31='A4'!D2268,IF('Angaben KH-Standort'!E$31="Ja",1,0),0)</f>
        <v>0</v>
      </c>
    </row>
    <row r="2269" spans="2:21" ht="15" customHeight="1" x14ac:dyDescent="0.3">
      <c r="B2269" s="70" t="str">
        <f t="shared" si="275"/>
        <v>!!!</v>
      </c>
      <c r="C2269" s="265" t="str">
        <f>IF(ISERROR(IF(LEN(E2269)&gt;0,VLOOKUP(TEXT($E2269,0),'Angaben Stationen'!$E$14:$J$213,5,0),"")),"?",IF(LEN(E2269)&gt;0,VLOOKUP(TEXT($E2269,0),'Angaben Stationen'!$E$14:$J$213,5,0),""))</f>
        <v/>
      </c>
      <c r="D2269" s="232" t="str">
        <f>IF(ISERROR(IF(LEN(E2269)&gt;0,VLOOKUP(TEXT($E2269,0),'Angaben Stationen'!$E$14:$J$213,6,0),"")),"STATION IST NICHT VORHANDEN",IF(LEN(E2269)&gt;0,VLOOKUP(TEXT($E2269,0),'Angaben Stationen'!$E$14:$J$213,6,0),""))</f>
        <v/>
      </c>
      <c r="E2269" s="287"/>
      <c r="F2269" s="234"/>
      <c r="G2269" s="234"/>
      <c r="H2269" s="263"/>
      <c r="I2269" s="169"/>
      <c r="K2269" s="445" t="str">
        <f t="shared" si="276"/>
        <v>Leer</v>
      </c>
      <c r="L2269" s="445" t="str">
        <f>VLOOKUP($D2269,{"29 - Psychiatrie (Erwachsene)","BGI";"297 - stationsäquivalente Behandlung in der Erwachsenenpsychiatrie (29)","BGI";"30 - Kinder- und Jugendpsychiatrie","BGII";"307 - stationsäquivalente Behandlung in der Kinder- und Jugendpsychiatrie (30)","BGII";"31 - Psychosomatik","BGI";"","Leer"},2,0)</f>
        <v>Leer</v>
      </c>
      <c r="M2269" s="445">
        <f t="shared" si="273"/>
        <v>0</v>
      </c>
      <c r="N2269" s="445">
        <f t="shared" si="274"/>
        <v>0</v>
      </c>
      <c r="O2269" s="445">
        <f t="shared" si="277"/>
        <v>0</v>
      </c>
      <c r="P2269" s="445">
        <f t="shared" si="278"/>
        <v>0</v>
      </c>
      <c r="Q2269" s="445">
        <f t="shared" si="279"/>
        <v>0</v>
      </c>
      <c r="R2269" s="415" t="str">
        <f t="shared" si="280"/>
        <v>Leer</v>
      </c>
      <c r="S2269" s="445">
        <f>IF('Angaben KH-Standort'!D$29='A4'!D2269,IF('Angaben KH-Standort'!E$29="Ja",1,0),0)</f>
        <v>0</v>
      </c>
      <c r="T2269" s="445">
        <f>IF('Angaben KH-Standort'!D$30='A4'!D2269,IF('Angaben KH-Standort'!E$30="Ja",1,0),0)</f>
        <v>0</v>
      </c>
      <c r="U2269" s="445">
        <f>IF('Angaben KH-Standort'!D$31='A4'!D2269,IF('Angaben KH-Standort'!E$31="Ja",1,0),0)</f>
        <v>0</v>
      </c>
    </row>
    <row r="2270" spans="2:21" ht="15" customHeight="1" x14ac:dyDescent="0.3">
      <c r="B2270" s="70" t="str">
        <f t="shared" si="275"/>
        <v>!!!</v>
      </c>
      <c r="C2270" s="265" t="str">
        <f>IF(ISERROR(IF(LEN(E2270)&gt;0,VLOOKUP(TEXT($E2270,0),'Angaben Stationen'!$E$14:$J$213,5,0),"")),"?",IF(LEN(E2270)&gt;0,VLOOKUP(TEXT($E2270,0),'Angaben Stationen'!$E$14:$J$213,5,0),""))</f>
        <v/>
      </c>
      <c r="D2270" s="232" t="str">
        <f>IF(ISERROR(IF(LEN(E2270)&gt;0,VLOOKUP(TEXT($E2270,0),'Angaben Stationen'!$E$14:$J$213,6,0),"")),"STATION IST NICHT VORHANDEN",IF(LEN(E2270)&gt;0,VLOOKUP(TEXT($E2270,0),'Angaben Stationen'!$E$14:$J$213,6,0),""))</f>
        <v/>
      </c>
      <c r="E2270" s="287"/>
      <c r="F2270" s="234"/>
      <c r="G2270" s="234"/>
      <c r="H2270" s="263"/>
      <c r="I2270" s="169"/>
      <c r="K2270" s="445" t="str">
        <f t="shared" si="276"/>
        <v>Leer</v>
      </c>
      <c r="L2270" s="445" t="str">
        <f>VLOOKUP($D2270,{"29 - Psychiatrie (Erwachsene)","BGI";"297 - stationsäquivalente Behandlung in der Erwachsenenpsychiatrie (29)","BGI";"30 - Kinder- und Jugendpsychiatrie","BGII";"307 - stationsäquivalente Behandlung in der Kinder- und Jugendpsychiatrie (30)","BGII";"31 - Psychosomatik","BGI";"","Leer"},2,0)</f>
        <v>Leer</v>
      </c>
      <c r="M2270" s="445">
        <f t="shared" si="273"/>
        <v>0</v>
      </c>
      <c r="N2270" s="445">
        <f t="shared" si="274"/>
        <v>0</v>
      </c>
      <c r="O2270" s="445">
        <f t="shared" si="277"/>
        <v>0</v>
      </c>
      <c r="P2270" s="445">
        <f t="shared" si="278"/>
        <v>0</v>
      </c>
      <c r="Q2270" s="445">
        <f t="shared" si="279"/>
        <v>0</v>
      </c>
      <c r="R2270" s="415" t="str">
        <f t="shared" si="280"/>
        <v>Leer</v>
      </c>
      <c r="S2270" s="445">
        <f>IF('Angaben KH-Standort'!D$29='A4'!D2270,IF('Angaben KH-Standort'!E$29="Ja",1,0),0)</f>
        <v>0</v>
      </c>
      <c r="T2270" s="445">
        <f>IF('Angaben KH-Standort'!D$30='A4'!D2270,IF('Angaben KH-Standort'!E$30="Ja",1,0),0)</f>
        <v>0</v>
      </c>
      <c r="U2270" s="445">
        <f>IF('Angaben KH-Standort'!D$31='A4'!D2270,IF('Angaben KH-Standort'!E$31="Ja",1,0),0)</f>
        <v>0</v>
      </c>
    </row>
    <row r="2271" spans="2:21" ht="15" customHeight="1" x14ac:dyDescent="0.3">
      <c r="B2271" s="70" t="str">
        <f t="shared" si="275"/>
        <v>!!!</v>
      </c>
      <c r="C2271" s="265" t="str">
        <f>IF(ISERROR(IF(LEN(E2271)&gt;0,VLOOKUP(TEXT($E2271,0),'Angaben Stationen'!$E$14:$J$213,5,0),"")),"?",IF(LEN(E2271)&gt;0,VLOOKUP(TEXT($E2271,0),'Angaben Stationen'!$E$14:$J$213,5,0),""))</f>
        <v/>
      </c>
      <c r="D2271" s="232" t="str">
        <f>IF(ISERROR(IF(LEN(E2271)&gt;0,VLOOKUP(TEXT($E2271,0),'Angaben Stationen'!$E$14:$J$213,6,0),"")),"STATION IST NICHT VORHANDEN",IF(LEN(E2271)&gt;0,VLOOKUP(TEXT($E2271,0),'Angaben Stationen'!$E$14:$J$213,6,0),""))</f>
        <v/>
      </c>
      <c r="E2271" s="287"/>
      <c r="F2271" s="234"/>
      <c r="G2271" s="234"/>
      <c r="H2271" s="263"/>
      <c r="I2271" s="169"/>
      <c r="K2271" s="445" t="str">
        <f t="shared" si="276"/>
        <v>Leer</v>
      </c>
      <c r="L2271" s="445" t="str">
        <f>VLOOKUP($D2271,{"29 - Psychiatrie (Erwachsene)","BGI";"297 - stationsäquivalente Behandlung in der Erwachsenenpsychiatrie (29)","BGI";"30 - Kinder- und Jugendpsychiatrie","BGII";"307 - stationsäquivalente Behandlung in der Kinder- und Jugendpsychiatrie (30)","BGII";"31 - Psychosomatik","BGI";"","Leer"},2,0)</f>
        <v>Leer</v>
      </c>
      <c r="M2271" s="445">
        <f t="shared" si="273"/>
        <v>0</v>
      </c>
      <c r="N2271" s="445">
        <f t="shared" si="274"/>
        <v>0</v>
      </c>
      <c r="O2271" s="445">
        <f t="shared" si="277"/>
        <v>0</v>
      </c>
      <c r="P2271" s="445">
        <f t="shared" si="278"/>
        <v>0</v>
      </c>
      <c r="Q2271" s="445">
        <f t="shared" si="279"/>
        <v>0</v>
      </c>
      <c r="R2271" s="415" t="str">
        <f t="shared" si="280"/>
        <v>Leer</v>
      </c>
      <c r="S2271" s="445">
        <f>IF('Angaben KH-Standort'!D$29='A4'!D2271,IF('Angaben KH-Standort'!E$29="Ja",1,0),0)</f>
        <v>0</v>
      </c>
      <c r="T2271" s="445">
        <f>IF('Angaben KH-Standort'!D$30='A4'!D2271,IF('Angaben KH-Standort'!E$30="Ja",1,0),0)</f>
        <v>0</v>
      </c>
      <c r="U2271" s="445">
        <f>IF('Angaben KH-Standort'!D$31='A4'!D2271,IF('Angaben KH-Standort'!E$31="Ja",1,0),0)</f>
        <v>0</v>
      </c>
    </row>
    <row r="2272" spans="2:21" ht="15" customHeight="1" x14ac:dyDescent="0.3">
      <c r="B2272" s="70" t="str">
        <f t="shared" si="275"/>
        <v>!!!</v>
      </c>
      <c r="C2272" s="265" t="str">
        <f>IF(ISERROR(IF(LEN(E2272)&gt;0,VLOOKUP(TEXT($E2272,0),'Angaben Stationen'!$E$14:$J$213,5,0),"")),"?",IF(LEN(E2272)&gt;0,VLOOKUP(TEXT($E2272,0),'Angaben Stationen'!$E$14:$J$213,5,0),""))</f>
        <v/>
      </c>
      <c r="D2272" s="232" t="str">
        <f>IF(ISERROR(IF(LEN(E2272)&gt;0,VLOOKUP(TEXT($E2272,0),'Angaben Stationen'!$E$14:$J$213,6,0),"")),"STATION IST NICHT VORHANDEN",IF(LEN(E2272)&gt;0,VLOOKUP(TEXT($E2272,0),'Angaben Stationen'!$E$14:$J$213,6,0),""))</f>
        <v/>
      </c>
      <c r="E2272" s="287"/>
      <c r="F2272" s="234"/>
      <c r="G2272" s="234"/>
      <c r="H2272" s="263"/>
      <c r="I2272" s="169"/>
      <c r="K2272" s="445" t="str">
        <f t="shared" si="276"/>
        <v>Leer</v>
      </c>
      <c r="L2272" s="445" t="str">
        <f>VLOOKUP($D2272,{"29 - Psychiatrie (Erwachsene)","BGI";"297 - stationsäquivalente Behandlung in der Erwachsenenpsychiatrie (29)","BGI";"30 - Kinder- und Jugendpsychiatrie","BGII";"307 - stationsäquivalente Behandlung in der Kinder- und Jugendpsychiatrie (30)","BGII";"31 - Psychosomatik","BGI";"","Leer"},2,0)</f>
        <v>Leer</v>
      </c>
      <c r="M2272" s="445">
        <f t="shared" si="273"/>
        <v>0</v>
      </c>
      <c r="N2272" s="445">
        <f t="shared" si="274"/>
        <v>0</v>
      </c>
      <c r="O2272" s="445">
        <f t="shared" si="277"/>
        <v>0</v>
      </c>
      <c r="P2272" s="445">
        <f t="shared" si="278"/>
        <v>0</v>
      </c>
      <c r="Q2272" s="445">
        <f t="shared" si="279"/>
        <v>0</v>
      </c>
      <c r="R2272" s="415" t="str">
        <f t="shared" si="280"/>
        <v>Leer</v>
      </c>
      <c r="S2272" s="445">
        <f>IF('Angaben KH-Standort'!D$29='A4'!D2272,IF('Angaben KH-Standort'!E$29="Ja",1,0),0)</f>
        <v>0</v>
      </c>
      <c r="T2272" s="445">
        <f>IF('Angaben KH-Standort'!D$30='A4'!D2272,IF('Angaben KH-Standort'!E$30="Ja",1,0),0)</f>
        <v>0</v>
      </c>
      <c r="U2272" s="445">
        <f>IF('Angaben KH-Standort'!D$31='A4'!D2272,IF('Angaben KH-Standort'!E$31="Ja",1,0),0)</f>
        <v>0</v>
      </c>
    </row>
    <row r="2273" spans="2:21" ht="15" customHeight="1" x14ac:dyDescent="0.3">
      <c r="B2273" s="70" t="str">
        <f t="shared" si="275"/>
        <v>!!!</v>
      </c>
      <c r="C2273" s="265" t="str">
        <f>IF(ISERROR(IF(LEN(E2273)&gt;0,VLOOKUP(TEXT($E2273,0),'Angaben Stationen'!$E$14:$J$213,5,0),"")),"?",IF(LEN(E2273)&gt;0,VLOOKUP(TEXT($E2273,0),'Angaben Stationen'!$E$14:$J$213,5,0),""))</f>
        <v/>
      </c>
      <c r="D2273" s="232" t="str">
        <f>IF(ISERROR(IF(LEN(E2273)&gt;0,VLOOKUP(TEXT($E2273,0),'Angaben Stationen'!$E$14:$J$213,6,0),"")),"STATION IST NICHT VORHANDEN",IF(LEN(E2273)&gt;0,VLOOKUP(TEXT($E2273,0),'Angaben Stationen'!$E$14:$J$213,6,0),""))</f>
        <v/>
      </c>
      <c r="E2273" s="287"/>
      <c r="F2273" s="234"/>
      <c r="G2273" s="234"/>
      <c r="H2273" s="263"/>
      <c r="I2273" s="169"/>
      <c r="K2273" s="445" t="str">
        <f t="shared" si="276"/>
        <v>Leer</v>
      </c>
      <c r="L2273" s="445" t="str">
        <f>VLOOKUP($D2273,{"29 - Psychiatrie (Erwachsene)","BGI";"297 - stationsäquivalente Behandlung in der Erwachsenenpsychiatrie (29)","BGI";"30 - Kinder- und Jugendpsychiatrie","BGII";"307 - stationsäquivalente Behandlung in der Kinder- und Jugendpsychiatrie (30)","BGII";"31 - Psychosomatik","BGI";"","Leer"},2,0)</f>
        <v>Leer</v>
      </c>
      <c r="M2273" s="445">
        <f t="shared" si="273"/>
        <v>0</v>
      </c>
      <c r="N2273" s="445">
        <f t="shared" si="274"/>
        <v>0</v>
      </c>
      <c r="O2273" s="445">
        <f t="shared" si="277"/>
        <v>0</v>
      </c>
      <c r="P2273" s="445">
        <f t="shared" si="278"/>
        <v>0</v>
      </c>
      <c r="Q2273" s="445">
        <f t="shared" si="279"/>
        <v>0</v>
      </c>
      <c r="R2273" s="415" t="str">
        <f t="shared" si="280"/>
        <v>Leer</v>
      </c>
      <c r="S2273" s="445">
        <f>IF('Angaben KH-Standort'!D$29='A4'!D2273,IF('Angaben KH-Standort'!E$29="Ja",1,0),0)</f>
        <v>0</v>
      </c>
      <c r="T2273" s="445">
        <f>IF('Angaben KH-Standort'!D$30='A4'!D2273,IF('Angaben KH-Standort'!E$30="Ja",1,0),0)</f>
        <v>0</v>
      </c>
      <c r="U2273" s="445">
        <f>IF('Angaben KH-Standort'!D$31='A4'!D2273,IF('Angaben KH-Standort'!E$31="Ja",1,0),0)</f>
        <v>0</v>
      </c>
    </row>
    <row r="2274" spans="2:21" ht="15" customHeight="1" x14ac:dyDescent="0.3">
      <c r="B2274" s="70" t="str">
        <f t="shared" si="275"/>
        <v>!!!</v>
      </c>
      <c r="C2274" s="265" t="str">
        <f>IF(ISERROR(IF(LEN(E2274)&gt;0,VLOOKUP(TEXT($E2274,0),'Angaben Stationen'!$E$14:$J$213,5,0),"")),"?",IF(LEN(E2274)&gt;0,VLOOKUP(TEXT($E2274,0),'Angaben Stationen'!$E$14:$J$213,5,0),""))</f>
        <v/>
      </c>
      <c r="D2274" s="232" t="str">
        <f>IF(ISERROR(IF(LEN(E2274)&gt;0,VLOOKUP(TEXT($E2274,0),'Angaben Stationen'!$E$14:$J$213,6,0),"")),"STATION IST NICHT VORHANDEN",IF(LEN(E2274)&gt;0,VLOOKUP(TEXT($E2274,0),'Angaben Stationen'!$E$14:$J$213,6,0),""))</f>
        <v/>
      </c>
      <c r="E2274" s="287"/>
      <c r="F2274" s="234"/>
      <c r="G2274" s="234"/>
      <c r="H2274" s="263"/>
      <c r="I2274" s="169"/>
      <c r="K2274" s="445" t="str">
        <f t="shared" si="276"/>
        <v>Leer</v>
      </c>
      <c r="L2274" s="445" t="str">
        <f>VLOOKUP($D2274,{"29 - Psychiatrie (Erwachsene)","BGI";"297 - stationsäquivalente Behandlung in der Erwachsenenpsychiatrie (29)","BGI";"30 - Kinder- und Jugendpsychiatrie","BGII";"307 - stationsäquivalente Behandlung in der Kinder- und Jugendpsychiatrie (30)","BGII";"31 - Psychosomatik","BGI";"","Leer"},2,0)</f>
        <v>Leer</v>
      </c>
      <c r="M2274" s="445">
        <f t="shared" ref="M2274:M2337" si="281">IF(LEN(B2274)&gt;0,0,1)</f>
        <v>0</v>
      </c>
      <c r="N2274" s="445">
        <f t="shared" ref="N2274:N2337" si="282">IF(E2274&lt;&gt;"",1,0)</f>
        <v>0</v>
      </c>
      <c r="O2274" s="445">
        <f t="shared" si="277"/>
        <v>0</v>
      </c>
      <c r="P2274" s="445">
        <f t="shared" si="278"/>
        <v>0</v>
      </c>
      <c r="Q2274" s="445">
        <f t="shared" si="279"/>
        <v>0</v>
      </c>
      <c r="R2274" s="415" t="str">
        <f t="shared" si="280"/>
        <v>Leer</v>
      </c>
      <c r="S2274" s="445">
        <f>IF('Angaben KH-Standort'!D$29='A4'!D2274,IF('Angaben KH-Standort'!E$29="Ja",1,0),0)</f>
        <v>0</v>
      </c>
      <c r="T2274" s="445">
        <f>IF('Angaben KH-Standort'!D$30='A4'!D2274,IF('Angaben KH-Standort'!E$30="Ja",1,0),0)</f>
        <v>0</v>
      </c>
      <c r="U2274" s="445">
        <f>IF('Angaben KH-Standort'!D$31='A4'!D2274,IF('Angaben KH-Standort'!E$31="Ja",1,0),0)</f>
        <v>0</v>
      </c>
    </row>
    <row r="2275" spans="2:21" ht="15" customHeight="1" x14ac:dyDescent="0.3">
      <c r="B2275" s="70" t="str">
        <f t="shared" ref="B2275:B2338" si="283">IF(SUM(N2275:Q2275)&lt;4,"!!!","")</f>
        <v>!!!</v>
      </c>
      <c r="C2275" s="265" t="str">
        <f>IF(ISERROR(IF(LEN(E2275)&gt;0,VLOOKUP(TEXT($E2275,0),'Angaben Stationen'!$E$14:$J$213,5,0),"")),"?",IF(LEN(E2275)&gt;0,VLOOKUP(TEXT($E2275,0),'Angaben Stationen'!$E$14:$J$213,5,0),""))</f>
        <v/>
      </c>
      <c r="D2275" s="232" t="str">
        <f>IF(ISERROR(IF(LEN(E2275)&gt;0,VLOOKUP(TEXT($E2275,0),'Angaben Stationen'!$E$14:$J$213,6,0),"")),"STATION IST NICHT VORHANDEN",IF(LEN(E2275)&gt;0,VLOOKUP(TEXT($E2275,0),'Angaben Stationen'!$E$14:$J$213,6,0),""))</f>
        <v/>
      </c>
      <c r="E2275" s="287"/>
      <c r="F2275" s="234"/>
      <c r="G2275" s="234"/>
      <c r="H2275" s="263"/>
      <c r="I2275" s="169"/>
      <c r="K2275" s="445" t="str">
        <f t="shared" ref="K2275:K2338" si="284">IF($E2275&lt;&gt;"","Monat","Leer")</f>
        <v>Leer</v>
      </c>
      <c r="L2275" s="445" t="str">
        <f>VLOOKUP($D2275,{"29 - Psychiatrie (Erwachsene)","BGI";"297 - stationsäquivalente Behandlung in der Erwachsenenpsychiatrie (29)","BGI";"30 - Kinder- und Jugendpsychiatrie","BGII";"307 - stationsäquivalente Behandlung in der Kinder- und Jugendpsychiatrie (30)","BGII";"31 - Psychosomatik","BGI";"","Leer"},2,0)</f>
        <v>Leer</v>
      </c>
      <c r="M2275" s="445">
        <f t="shared" si="281"/>
        <v>0</v>
      </c>
      <c r="N2275" s="445">
        <f t="shared" si="282"/>
        <v>0</v>
      </c>
      <c r="O2275" s="445">
        <f t="shared" ref="O2275:O2338" si="285">IF(VALUE($F2275)&gt;0,1,0)</f>
        <v>0</v>
      </c>
      <c r="P2275" s="445">
        <f t="shared" ref="P2275:P2338" si="286">IF(LEN($G2275)&gt;0,1,0)</f>
        <v>0</v>
      </c>
      <c r="Q2275" s="445">
        <f t="shared" ref="Q2275:Q2338" si="287">IF(LEN($H2275)&gt;0,1,0)</f>
        <v>0</v>
      </c>
      <c r="R2275" s="415" t="str">
        <f t="shared" ref="R2275:R2338" si="288">IF(D2275&lt;&gt;"",IF(SUM(S2275:U2275)&gt;0,"Ja","Nein"),"Leer")</f>
        <v>Leer</v>
      </c>
      <c r="S2275" s="445">
        <f>IF('Angaben KH-Standort'!D$29='A4'!D2275,IF('Angaben KH-Standort'!E$29="Ja",1,0),0)</f>
        <v>0</v>
      </c>
      <c r="T2275" s="445">
        <f>IF('Angaben KH-Standort'!D$30='A4'!D2275,IF('Angaben KH-Standort'!E$30="Ja",1,0),0)</f>
        <v>0</v>
      </c>
      <c r="U2275" s="445">
        <f>IF('Angaben KH-Standort'!D$31='A4'!D2275,IF('Angaben KH-Standort'!E$31="Ja",1,0),0)</f>
        <v>0</v>
      </c>
    </row>
    <row r="2276" spans="2:21" ht="15" customHeight="1" x14ac:dyDescent="0.3">
      <c r="B2276" s="70" t="str">
        <f t="shared" si="283"/>
        <v>!!!</v>
      </c>
      <c r="C2276" s="265" t="str">
        <f>IF(ISERROR(IF(LEN(E2276)&gt;0,VLOOKUP(TEXT($E2276,0),'Angaben Stationen'!$E$14:$J$213,5,0),"")),"?",IF(LEN(E2276)&gt;0,VLOOKUP(TEXT($E2276,0),'Angaben Stationen'!$E$14:$J$213,5,0),""))</f>
        <v/>
      </c>
      <c r="D2276" s="232" t="str">
        <f>IF(ISERROR(IF(LEN(E2276)&gt;0,VLOOKUP(TEXT($E2276,0),'Angaben Stationen'!$E$14:$J$213,6,0),"")),"STATION IST NICHT VORHANDEN",IF(LEN(E2276)&gt;0,VLOOKUP(TEXT($E2276,0),'Angaben Stationen'!$E$14:$J$213,6,0),""))</f>
        <v/>
      </c>
      <c r="E2276" s="287"/>
      <c r="F2276" s="234"/>
      <c r="G2276" s="234"/>
      <c r="H2276" s="263"/>
      <c r="I2276" s="169"/>
      <c r="K2276" s="445" t="str">
        <f t="shared" si="284"/>
        <v>Leer</v>
      </c>
      <c r="L2276" s="445" t="str">
        <f>VLOOKUP($D2276,{"29 - Psychiatrie (Erwachsene)","BGI";"297 - stationsäquivalente Behandlung in der Erwachsenenpsychiatrie (29)","BGI";"30 - Kinder- und Jugendpsychiatrie","BGII";"307 - stationsäquivalente Behandlung in der Kinder- und Jugendpsychiatrie (30)","BGII";"31 - Psychosomatik","BGI";"","Leer"},2,0)</f>
        <v>Leer</v>
      </c>
      <c r="M2276" s="445">
        <f t="shared" si="281"/>
        <v>0</v>
      </c>
      <c r="N2276" s="445">
        <f t="shared" si="282"/>
        <v>0</v>
      </c>
      <c r="O2276" s="445">
        <f t="shared" si="285"/>
        <v>0</v>
      </c>
      <c r="P2276" s="445">
        <f t="shared" si="286"/>
        <v>0</v>
      </c>
      <c r="Q2276" s="445">
        <f t="shared" si="287"/>
        <v>0</v>
      </c>
      <c r="R2276" s="415" t="str">
        <f t="shared" si="288"/>
        <v>Leer</v>
      </c>
      <c r="S2276" s="445">
        <f>IF('Angaben KH-Standort'!D$29='A4'!D2276,IF('Angaben KH-Standort'!E$29="Ja",1,0),0)</f>
        <v>0</v>
      </c>
      <c r="T2276" s="445">
        <f>IF('Angaben KH-Standort'!D$30='A4'!D2276,IF('Angaben KH-Standort'!E$30="Ja",1,0),0)</f>
        <v>0</v>
      </c>
      <c r="U2276" s="445">
        <f>IF('Angaben KH-Standort'!D$31='A4'!D2276,IF('Angaben KH-Standort'!E$31="Ja",1,0),0)</f>
        <v>0</v>
      </c>
    </row>
    <row r="2277" spans="2:21" ht="15" customHeight="1" x14ac:dyDescent="0.3">
      <c r="B2277" s="70" t="str">
        <f t="shared" si="283"/>
        <v>!!!</v>
      </c>
      <c r="C2277" s="265" t="str">
        <f>IF(ISERROR(IF(LEN(E2277)&gt;0,VLOOKUP(TEXT($E2277,0),'Angaben Stationen'!$E$14:$J$213,5,0),"")),"?",IF(LEN(E2277)&gt;0,VLOOKUP(TEXT($E2277,0),'Angaben Stationen'!$E$14:$J$213,5,0),""))</f>
        <v/>
      </c>
      <c r="D2277" s="232" t="str">
        <f>IF(ISERROR(IF(LEN(E2277)&gt;0,VLOOKUP(TEXT($E2277,0),'Angaben Stationen'!$E$14:$J$213,6,0),"")),"STATION IST NICHT VORHANDEN",IF(LEN(E2277)&gt;0,VLOOKUP(TEXT($E2277,0),'Angaben Stationen'!$E$14:$J$213,6,0),""))</f>
        <v/>
      </c>
      <c r="E2277" s="287"/>
      <c r="F2277" s="234"/>
      <c r="G2277" s="234"/>
      <c r="H2277" s="263"/>
      <c r="I2277" s="169"/>
      <c r="K2277" s="445" t="str">
        <f t="shared" si="284"/>
        <v>Leer</v>
      </c>
      <c r="L2277" s="445" t="str">
        <f>VLOOKUP($D2277,{"29 - Psychiatrie (Erwachsene)","BGI";"297 - stationsäquivalente Behandlung in der Erwachsenenpsychiatrie (29)","BGI";"30 - Kinder- und Jugendpsychiatrie","BGII";"307 - stationsäquivalente Behandlung in der Kinder- und Jugendpsychiatrie (30)","BGII";"31 - Psychosomatik","BGI";"","Leer"},2,0)</f>
        <v>Leer</v>
      </c>
      <c r="M2277" s="445">
        <f t="shared" si="281"/>
        <v>0</v>
      </c>
      <c r="N2277" s="445">
        <f t="shared" si="282"/>
        <v>0</v>
      </c>
      <c r="O2277" s="445">
        <f t="shared" si="285"/>
        <v>0</v>
      </c>
      <c r="P2277" s="445">
        <f t="shared" si="286"/>
        <v>0</v>
      </c>
      <c r="Q2277" s="445">
        <f t="shared" si="287"/>
        <v>0</v>
      </c>
      <c r="R2277" s="415" t="str">
        <f t="shared" si="288"/>
        <v>Leer</v>
      </c>
      <c r="S2277" s="445">
        <f>IF('Angaben KH-Standort'!D$29='A4'!D2277,IF('Angaben KH-Standort'!E$29="Ja",1,0),0)</f>
        <v>0</v>
      </c>
      <c r="T2277" s="445">
        <f>IF('Angaben KH-Standort'!D$30='A4'!D2277,IF('Angaben KH-Standort'!E$30="Ja",1,0),0)</f>
        <v>0</v>
      </c>
      <c r="U2277" s="445">
        <f>IF('Angaben KH-Standort'!D$31='A4'!D2277,IF('Angaben KH-Standort'!E$31="Ja",1,0),0)</f>
        <v>0</v>
      </c>
    </row>
    <row r="2278" spans="2:21" ht="15" customHeight="1" x14ac:dyDescent="0.3">
      <c r="B2278" s="70" t="str">
        <f t="shared" si="283"/>
        <v>!!!</v>
      </c>
      <c r="C2278" s="265" t="str">
        <f>IF(ISERROR(IF(LEN(E2278)&gt;0,VLOOKUP(TEXT($E2278,0),'Angaben Stationen'!$E$14:$J$213,5,0),"")),"?",IF(LEN(E2278)&gt;0,VLOOKUP(TEXT($E2278,0),'Angaben Stationen'!$E$14:$J$213,5,0),""))</f>
        <v/>
      </c>
      <c r="D2278" s="232" t="str">
        <f>IF(ISERROR(IF(LEN(E2278)&gt;0,VLOOKUP(TEXT($E2278,0),'Angaben Stationen'!$E$14:$J$213,6,0),"")),"STATION IST NICHT VORHANDEN",IF(LEN(E2278)&gt;0,VLOOKUP(TEXT($E2278,0),'Angaben Stationen'!$E$14:$J$213,6,0),""))</f>
        <v/>
      </c>
      <c r="E2278" s="287"/>
      <c r="F2278" s="234"/>
      <c r="G2278" s="234"/>
      <c r="H2278" s="263"/>
      <c r="I2278" s="169"/>
      <c r="K2278" s="445" t="str">
        <f t="shared" si="284"/>
        <v>Leer</v>
      </c>
      <c r="L2278" s="445" t="str">
        <f>VLOOKUP($D2278,{"29 - Psychiatrie (Erwachsene)","BGI";"297 - stationsäquivalente Behandlung in der Erwachsenenpsychiatrie (29)","BGI";"30 - Kinder- und Jugendpsychiatrie","BGII";"307 - stationsäquivalente Behandlung in der Kinder- und Jugendpsychiatrie (30)","BGII";"31 - Psychosomatik","BGI";"","Leer"},2,0)</f>
        <v>Leer</v>
      </c>
      <c r="M2278" s="445">
        <f t="shared" si="281"/>
        <v>0</v>
      </c>
      <c r="N2278" s="445">
        <f t="shared" si="282"/>
        <v>0</v>
      </c>
      <c r="O2278" s="445">
        <f t="shared" si="285"/>
        <v>0</v>
      </c>
      <c r="P2278" s="445">
        <f t="shared" si="286"/>
        <v>0</v>
      </c>
      <c r="Q2278" s="445">
        <f t="shared" si="287"/>
        <v>0</v>
      </c>
      <c r="R2278" s="415" t="str">
        <f t="shared" si="288"/>
        <v>Leer</v>
      </c>
      <c r="S2278" s="445">
        <f>IF('Angaben KH-Standort'!D$29='A4'!D2278,IF('Angaben KH-Standort'!E$29="Ja",1,0),0)</f>
        <v>0</v>
      </c>
      <c r="T2278" s="445">
        <f>IF('Angaben KH-Standort'!D$30='A4'!D2278,IF('Angaben KH-Standort'!E$30="Ja",1,0),0)</f>
        <v>0</v>
      </c>
      <c r="U2278" s="445">
        <f>IF('Angaben KH-Standort'!D$31='A4'!D2278,IF('Angaben KH-Standort'!E$31="Ja",1,0),0)</f>
        <v>0</v>
      </c>
    </row>
    <row r="2279" spans="2:21" ht="15" customHeight="1" x14ac:dyDescent="0.3">
      <c r="B2279" s="70" t="str">
        <f t="shared" si="283"/>
        <v>!!!</v>
      </c>
      <c r="C2279" s="265" t="str">
        <f>IF(ISERROR(IF(LEN(E2279)&gt;0,VLOOKUP(TEXT($E2279,0),'Angaben Stationen'!$E$14:$J$213,5,0),"")),"?",IF(LEN(E2279)&gt;0,VLOOKUP(TEXT($E2279,0),'Angaben Stationen'!$E$14:$J$213,5,0),""))</f>
        <v/>
      </c>
      <c r="D2279" s="232" t="str">
        <f>IF(ISERROR(IF(LEN(E2279)&gt;0,VLOOKUP(TEXT($E2279,0),'Angaben Stationen'!$E$14:$J$213,6,0),"")),"STATION IST NICHT VORHANDEN",IF(LEN(E2279)&gt;0,VLOOKUP(TEXT($E2279,0),'Angaben Stationen'!$E$14:$J$213,6,0),""))</f>
        <v/>
      </c>
      <c r="E2279" s="287"/>
      <c r="F2279" s="234"/>
      <c r="G2279" s="234"/>
      <c r="H2279" s="263"/>
      <c r="I2279" s="169"/>
      <c r="K2279" s="445" t="str">
        <f t="shared" si="284"/>
        <v>Leer</v>
      </c>
      <c r="L2279" s="445" t="str">
        <f>VLOOKUP($D2279,{"29 - Psychiatrie (Erwachsene)","BGI";"297 - stationsäquivalente Behandlung in der Erwachsenenpsychiatrie (29)","BGI";"30 - Kinder- und Jugendpsychiatrie","BGII";"307 - stationsäquivalente Behandlung in der Kinder- und Jugendpsychiatrie (30)","BGII";"31 - Psychosomatik","BGI";"","Leer"},2,0)</f>
        <v>Leer</v>
      </c>
      <c r="M2279" s="445">
        <f t="shared" si="281"/>
        <v>0</v>
      </c>
      <c r="N2279" s="445">
        <f t="shared" si="282"/>
        <v>0</v>
      </c>
      <c r="O2279" s="445">
        <f t="shared" si="285"/>
        <v>0</v>
      </c>
      <c r="P2279" s="445">
        <f t="shared" si="286"/>
        <v>0</v>
      </c>
      <c r="Q2279" s="445">
        <f t="shared" si="287"/>
        <v>0</v>
      </c>
      <c r="R2279" s="415" t="str">
        <f t="shared" si="288"/>
        <v>Leer</v>
      </c>
      <c r="S2279" s="445">
        <f>IF('Angaben KH-Standort'!D$29='A4'!D2279,IF('Angaben KH-Standort'!E$29="Ja",1,0),0)</f>
        <v>0</v>
      </c>
      <c r="T2279" s="445">
        <f>IF('Angaben KH-Standort'!D$30='A4'!D2279,IF('Angaben KH-Standort'!E$30="Ja",1,0),0)</f>
        <v>0</v>
      </c>
      <c r="U2279" s="445">
        <f>IF('Angaben KH-Standort'!D$31='A4'!D2279,IF('Angaben KH-Standort'!E$31="Ja",1,0),0)</f>
        <v>0</v>
      </c>
    </row>
    <row r="2280" spans="2:21" ht="15" customHeight="1" x14ac:dyDescent="0.3">
      <c r="B2280" s="70" t="str">
        <f t="shared" si="283"/>
        <v>!!!</v>
      </c>
      <c r="C2280" s="265" t="str">
        <f>IF(ISERROR(IF(LEN(E2280)&gt;0,VLOOKUP(TEXT($E2280,0),'Angaben Stationen'!$E$14:$J$213,5,0),"")),"?",IF(LEN(E2280)&gt;0,VLOOKUP(TEXT($E2280,0),'Angaben Stationen'!$E$14:$J$213,5,0),""))</f>
        <v/>
      </c>
      <c r="D2280" s="232" t="str">
        <f>IF(ISERROR(IF(LEN(E2280)&gt;0,VLOOKUP(TEXT($E2280,0),'Angaben Stationen'!$E$14:$J$213,6,0),"")),"STATION IST NICHT VORHANDEN",IF(LEN(E2280)&gt;0,VLOOKUP(TEXT($E2280,0),'Angaben Stationen'!$E$14:$J$213,6,0),""))</f>
        <v/>
      </c>
      <c r="E2280" s="287"/>
      <c r="F2280" s="234"/>
      <c r="G2280" s="234"/>
      <c r="H2280" s="263"/>
      <c r="I2280" s="169"/>
      <c r="K2280" s="445" t="str">
        <f t="shared" si="284"/>
        <v>Leer</v>
      </c>
      <c r="L2280" s="445" t="str">
        <f>VLOOKUP($D2280,{"29 - Psychiatrie (Erwachsene)","BGI";"297 - stationsäquivalente Behandlung in der Erwachsenenpsychiatrie (29)","BGI";"30 - Kinder- und Jugendpsychiatrie","BGII";"307 - stationsäquivalente Behandlung in der Kinder- und Jugendpsychiatrie (30)","BGII";"31 - Psychosomatik","BGI";"","Leer"},2,0)</f>
        <v>Leer</v>
      </c>
      <c r="M2280" s="445">
        <f t="shared" si="281"/>
        <v>0</v>
      </c>
      <c r="N2280" s="445">
        <f t="shared" si="282"/>
        <v>0</v>
      </c>
      <c r="O2280" s="445">
        <f t="shared" si="285"/>
        <v>0</v>
      </c>
      <c r="P2280" s="445">
        <f t="shared" si="286"/>
        <v>0</v>
      </c>
      <c r="Q2280" s="445">
        <f t="shared" si="287"/>
        <v>0</v>
      </c>
      <c r="R2280" s="415" t="str">
        <f t="shared" si="288"/>
        <v>Leer</v>
      </c>
      <c r="S2280" s="445">
        <f>IF('Angaben KH-Standort'!D$29='A4'!D2280,IF('Angaben KH-Standort'!E$29="Ja",1,0),0)</f>
        <v>0</v>
      </c>
      <c r="T2280" s="445">
        <f>IF('Angaben KH-Standort'!D$30='A4'!D2280,IF('Angaben KH-Standort'!E$30="Ja",1,0),0)</f>
        <v>0</v>
      </c>
      <c r="U2280" s="445">
        <f>IF('Angaben KH-Standort'!D$31='A4'!D2280,IF('Angaben KH-Standort'!E$31="Ja",1,0),0)</f>
        <v>0</v>
      </c>
    </row>
    <row r="2281" spans="2:21" ht="15" customHeight="1" x14ac:dyDescent="0.3">
      <c r="B2281" s="70" t="str">
        <f t="shared" si="283"/>
        <v>!!!</v>
      </c>
      <c r="C2281" s="265" t="str">
        <f>IF(ISERROR(IF(LEN(E2281)&gt;0,VLOOKUP(TEXT($E2281,0),'Angaben Stationen'!$E$14:$J$213,5,0),"")),"?",IF(LEN(E2281)&gt;0,VLOOKUP(TEXT($E2281,0),'Angaben Stationen'!$E$14:$J$213,5,0),""))</f>
        <v/>
      </c>
      <c r="D2281" s="232" t="str">
        <f>IF(ISERROR(IF(LEN(E2281)&gt;0,VLOOKUP(TEXT($E2281,0),'Angaben Stationen'!$E$14:$J$213,6,0),"")),"STATION IST NICHT VORHANDEN",IF(LEN(E2281)&gt;0,VLOOKUP(TEXT($E2281,0),'Angaben Stationen'!$E$14:$J$213,6,0),""))</f>
        <v/>
      </c>
      <c r="E2281" s="287"/>
      <c r="F2281" s="234"/>
      <c r="G2281" s="234"/>
      <c r="H2281" s="263"/>
      <c r="I2281" s="169"/>
      <c r="K2281" s="445" t="str">
        <f t="shared" si="284"/>
        <v>Leer</v>
      </c>
      <c r="L2281" s="445" t="str">
        <f>VLOOKUP($D2281,{"29 - Psychiatrie (Erwachsene)","BGI";"297 - stationsäquivalente Behandlung in der Erwachsenenpsychiatrie (29)","BGI";"30 - Kinder- und Jugendpsychiatrie","BGII";"307 - stationsäquivalente Behandlung in der Kinder- und Jugendpsychiatrie (30)","BGII";"31 - Psychosomatik","BGI";"","Leer"},2,0)</f>
        <v>Leer</v>
      </c>
      <c r="M2281" s="445">
        <f t="shared" si="281"/>
        <v>0</v>
      </c>
      <c r="N2281" s="445">
        <f t="shared" si="282"/>
        <v>0</v>
      </c>
      <c r="O2281" s="445">
        <f t="shared" si="285"/>
        <v>0</v>
      </c>
      <c r="P2281" s="445">
        <f t="shared" si="286"/>
        <v>0</v>
      </c>
      <c r="Q2281" s="445">
        <f t="shared" si="287"/>
        <v>0</v>
      </c>
      <c r="R2281" s="415" t="str">
        <f t="shared" si="288"/>
        <v>Leer</v>
      </c>
      <c r="S2281" s="445">
        <f>IF('Angaben KH-Standort'!D$29='A4'!D2281,IF('Angaben KH-Standort'!E$29="Ja",1,0),0)</f>
        <v>0</v>
      </c>
      <c r="T2281" s="445">
        <f>IF('Angaben KH-Standort'!D$30='A4'!D2281,IF('Angaben KH-Standort'!E$30="Ja",1,0),0)</f>
        <v>0</v>
      </c>
      <c r="U2281" s="445">
        <f>IF('Angaben KH-Standort'!D$31='A4'!D2281,IF('Angaben KH-Standort'!E$31="Ja",1,0),0)</f>
        <v>0</v>
      </c>
    </row>
    <row r="2282" spans="2:21" ht="15" customHeight="1" x14ac:dyDescent="0.3">
      <c r="B2282" s="70" t="str">
        <f t="shared" si="283"/>
        <v>!!!</v>
      </c>
      <c r="C2282" s="265" t="str">
        <f>IF(ISERROR(IF(LEN(E2282)&gt;0,VLOOKUP(TEXT($E2282,0),'Angaben Stationen'!$E$14:$J$213,5,0),"")),"?",IF(LEN(E2282)&gt;0,VLOOKUP(TEXT($E2282,0),'Angaben Stationen'!$E$14:$J$213,5,0),""))</f>
        <v/>
      </c>
      <c r="D2282" s="232" t="str">
        <f>IF(ISERROR(IF(LEN(E2282)&gt;0,VLOOKUP(TEXT($E2282,0),'Angaben Stationen'!$E$14:$J$213,6,0),"")),"STATION IST NICHT VORHANDEN",IF(LEN(E2282)&gt;0,VLOOKUP(TEXT($E2282,0),'Angaben Stationen'!$E$14:$J$213,6,0),""))</f>
        <v/>
      </c>
      <c r="E2282" s="287"/>
      <c r="F2282" s="234"/>
      <c r="G2282" s="234"/>
      <c r="H2282" s="263"/>
      <c r="I2282" s="169"/>
      <c r="K2282" s="445" t="str">
        <f t="shared" si="284"/>
        <v>Leer</v>
      </c>
      <c r="L2282" s="445" t="str">
        <f>VLOOKUP($D2282,{"29 - Psychiatrie (Erwachsene)","BGI";"297 - stationsäquivalente Behandlung in der Erwachsenenpsychiatrie (29)","BGI";"30 - Kinder- und Jugendpsychiatrie","BGII";"307 - stationsäquivalente Behandlung in der Kinder- und Jugendpsychiatrie (30)","BGII";"31 - Psychosomatik","BGI";"","Leer"},2,0)</f>
        <v>Leer</v>
      </c>
      <c r="M2282" s="445">
        <f t="shared" si="281"/>
        <v>0</v>
      </c>
      <c r="N2282" s="445">
        <f t="shared" si="282"/>
        <v>0</v>
      </c>
      <c r="O2282" s="445">
        <f t="shared" si="285"/>
        <v>0</v>
      </c>
      <c r="P2282" s="445">
        <f t="shared" si="286"/>
        <v>0</v>
      </c>
      <c r="Q2282" s="445">
        <f t="shared" si="287"/>
        <v>0</v>
      </c>
      <c r="R2282" s="415" t="str">
        <f t="shared" si="288"/>
        <v>Leer</v>
      </c>
      <c r="S2282" s="445">
        <f>IF('Angaben KH-Standort'!D$29='A4'!D2282,IF('Angaben KH-Standort'!E$29="Ja",1,0),0)</f>
        <v>0</v>
      </c>
      <c r="T2282" s="445">
        <f>IF('Angaben KH-Standort'!D$30='A4'!D2282,IF('Angaben KH-Standort'!E$30="Ja",1,0),0)</f>
        <v>0</v>
      </c>
      <c r="U2282" s="445">
        <f>IF('Angaben KH-Standort'!D$31='A4'!D2282,IF('Angaben KH-Standort'!E$31="Ja",1,0),0)</f>
        <v>0</v>
      </c>
    </row>
    <row r="2283" spans="2:21" ht="15" customHeight="1" x14ac:dyDescent="0.3">
      <c r="B2283" s="70" t="str">
        <f t="shared" si="283"/>
        <v>!!!</v>
      </c>
      <c r="C2283" s="265" t="str">
        <f>IF(ISERROR(IF(LEN(E2283)&gt;0,VLOOKUP(TEXT($E2283,0),'Angaben Stationen'!$E$14:$J$213,5,0),"")),"?",IF(LEN(E2283)&gt;0,VLOOKUP(TEXT($E2283,0),'Angaben Stationen'!$E$14:$J$213,5,0),""))</f>
        <v/>
      </c>
      <c r="D2283" s="232" t="str">
        <f>IF(ISERROR(IF(LEN(E2283)&gt;0,VLOOKUP(TEXT($E2283,0),'Angaben Stationen'!$E$14:$J$213,6,0),"")),"STATION IST NICHT VORHANDEN",IF(LEN(E2283)&gt;0,VLOOKUP(TEXT($E2283,0),'Angaben Stationen'!$E$14:$J$213,6,0),""))</f>
        <v/>
      </c>
      <c r="E2283" s="287"/>
      <c r="F2283" s="234"/>
      <c r="G2283" s="234"/>
      <c r="H2283" s="263"/>
      <c r="I2283" s="169"/>
      <c r="K2283" s="445" t="str">
        <f t="shared" si="284"/>
        <v>Leer</v>
      </c>
      <c r="L2283" s="445" t="str">
        <f>VLOOKUP($D2283,{"29 - Psychiatrie (Erwachsene)","BGI";"297 - stationsäquivalente Behandlung in der Erwachsenenpsychiatrie (29)","BGI";"30 - Kinder- und Jugendpsychiatrie","BGII";"307 - stationsäquivalente Behandlung in der Kinder- und Jugendpsychiatrie (30)","BGII";"31 - Psychosomatik","BGI";"","Leer"},2,0)</f>
        <v>Leer</v>
      </c>
      <c r="M2283" s="445">
        <f t="shared" si="281"/>
        <v>0</v>
      </c>
      <c r="N2283" s="445">
        <f t="shared" si="282"/>
        <v>0</v>
      </c>
      <c r="O2283" s="445">
        <f t="shared" si="285"/>
        <v>0</v>
      </c>
      <c r="P2283" s="445">
        <f t="shared" si="286"/>
        <v>0</v>
      </c>
      <c r="Q2283" s="445">
        <f t="shared" si="287"/>
        <v>0</v>
      </c>
      <c r="R2283" s="415" t="str">
        <f t="shared" si="288"/>
        <v>Leer</v>
      </c>
      <c r="S2283" s="445">
        <f>IF('Angaben KH-Standort'!D$29='A4'!D2283,IF('Angaben KH-Standort'!E$29="Ja",1,0),0)</f>
        <v>0</v>
      </c>
      <c r="T2283" s="445">
        <f>IF('Angaben KH-Standort'!D$30='A4'!D2283,IF('Angaben KH-Standort'!E$30="Ja",1,0),0)</f>
        <v>0</v>
      </c>
      <c r="U2283" s="445">
        <f>IF('Angaben KH-Standort'!D$31='A4'!D2283,IF('Angaben KH-Standort'!E$31="Ja",1,0),0)</f>
        <v>0</v>
      </c>
    </row>
    <row r="2284" spans="2:21" ht="15" customHeight="1" x14ac:dyDescent="0.3">
      <c r="B2284" s="70" t="str">
        <f t="shared" si="283"/>
        <v>!!!</v>
      </c>
      <c r="C2284" s="265" t="str">
        <f>IF(ISERROR(IF(LEN(E2284)&gt;0,VLOOKUP(TEXT($E2284,0),'Angaben Stationen'!$E$14:$J$213,5,0),"")),"?",IF(LEN(E2284)&gt;0,VLOOKUP(TEXT($E2284,0),'Angaben Stationen'!$E$14:$J$213,5,0),""))</f>
        <v/>
      </c>
      <c r="D2284" s="232" t="str">
        <f>IF(ISERROR(IF(LEN(E2284)&gt;0,VLOOKUP(TEXT($E2284,0),'Angaben Stationen'!$E$14:$J$213,6,0),"")),"STATION IST NICHT VORHANDEN",IF(LEN(E2284)&gt;0,VLOOKUP(TEXT($E2284,0),'Angaben Stationen'!$E$14:$J$213,6,0),""))</f>
        <v/>
      </c>
      <c r="E2284" s="287"/>
      <c r="F2284" s="234"/>
      <c r="G2284" s="234"/>
      <c r="H2284" s="263"/>
      <c r="I2284" s="169"/>
      <c r="K2284" s="445" t="str">
        <f t="shared" si="284"/>
        <v>Leer</v>
      </c>
      <c r="L2284" s="445" t="str">
        <f>VLOOKUP($D2284,{"29 - Psychiatrie (Erwachsene)","BGI";"297 - stationsäquivalente Behandlung in der Erwachsenenpsychiatrie (29)","BGI";"30 - Kinder- und Jugendpsychiatrie","BGII";"307 - stationsäquivalente Behandlung in der Kinder- und Jugendpsychiatrie (30)","BGII";"31 - Psychosomatik","BGI";"","Leer"},2,0)</f>
        <v>Leer</v>
      </c>
      <c r="M2284" s="445">
        <f t="shared" si="281"/>
        <v>0</v>
      </c>
      <c r="N2284" s="445">
        <f t="shared" si="282"/>
        <v>0</v>
      </c>
      <c r="O2284" s="445">
        <f t="shared" si="285"/>
        <v>0</v>
      </c>
      <c r="P2284" s="445">
        <f t="shared" si="286"/>
        <v>0</v>
      </c>
      <c r="Q2284" s="445">
        <f t="shared" si="287"/>
        <v>0</v>
      </c>
      <c r="R2284" s="415" t="str">
        <f t="shared" si="288"/>
        <v>Leer</v>
      </c>
      <c r="S2284" s="445">
        <f>IF('Angaben KH-Standort'!D$29='A4'!D2284,IF('Angaben KH-Standort'!E$29="Ja",1,0),0)</f>
        <v>0</v>
      </c>
      <c r="T2284" s="445">
        <f>IF('Angaben KH-Standort'!D$30='A4'!D2284,IF('Angaben KH-Standort'!E$30="Ja",1,0),0)</f>
        <v>0</v>
      </c>
      <c r="U2284" s="445">
        <f>IF('Angaben KH-Standort'!D$31='A4'!D2284,IF('Angaben KH-Standort'!E$31="Ja",1,0),0)</f>
        <v>0</v>
      </c>
    </row>
    <row r="2285" spans="2:21" ht="15" customHeight="1" x14ac:dyDescent="0.3">
      <c r="B2285" s="70" t="str">
        <f t="shared" si="283"/>
        <v>!!!</v>
      </c>
      <c r="C2285" s="265" t="str">
        <f>IF(ISERROR(IF(LEN(E2285)&gt;0,VLOOKUP(TEXT($E2285,0),'Angaben Stationen'!$E$14:$J$213,5,0),"")),"?",IF(LEN(E2285)&gt;0,VLOOKUP(TEXT($E2285,0),'Angaben Stationen'!$E$14:$J$213,5,0),""))</f>
        <v/>
      </c>
      <c r="D2285" s="232" t="str">
        <f>IF(ISERROR(IF(LEN(E2285)&gt;0,VLOOKUP(TEXT($E2285,0),'Angaben Stationen'!$E$14:$J$213,6,0),"")),"STATION IST NICHT VORHANDEN",IF(LEN(E2285)&gt;0,VLOOKUP(TEXT($E2285,0),'Angaben Stationen'!$E$14:$J$213,6,0),""))</f>
        <v/>
      </c>
      <c r="E2285" s="287"/>
      <c r="F2285" s="234"/>
      <c r="G2285" s="234"/>
      <c r="H2285" s="263"/>
      <c r="I2285" s="169"/>
      <c r="K2285" s="445" t="str">
        <f t="shared" si="284"/>
        <v>Leer</v>
      </c>
      <c r="L2285" s="445" t="str">
        <f>VLOOKUP($D2285,{"29 - Psychiatrie (Erwachsene)","BGI";"297 - stationsäquivalente Behandlung in der Erwachsenenpsychiatrie (29)","BGI";"30 - Kinder- und Jugendpsychiatrie","BGII";"307 - stationsäquivalente Behandlung in der Kinder- und Jugendpsychiatrie (30)","BGII";"31 - Psychosomatik","BGI";"","Leer"},2,0)</f>
        <v>Leer</v>
      </c>
      <c r="M2285" s="445">
        <f t="shared" si="281"/>
        <v>0</v>
      </c>
      <c r="N2285" s="445">
        <f t="shared" si="282"/>
        <v>0</v>
      </c>
      <c r="O2285" s="445">
        <f t="shared" si="285"/>
        <v>0</v>
      </c>
      <c r="P2285" s="445">
        <f t="shared" si="286"/>
        <v>0</v>
      </c>
      <c r="Q2285" s="445">
        <f t="shared" si="287"/>
        <v>0</v>
      </c>
      <c r="R2285" s="415" t="str">
        <f t="shared" si="288"/>
        <v>Leer</v>
      </c>
      <c r="S2285" s="445">
        <f>IF('Angaben KH-Standort'!D$29='A4'!D2285,IF('Angaben KH-Standort'!E$29="Ja",1,0),0)</f>
        <v>0</v>
      </c>
      <c r="T2285" s="445">
        <f>IF('Angaben KH-Standort'!D$30='A4'!D2285,IF('Angaben KH-Standort'!E$30="Ja",1,0),0)</f>
        <v>0</v>
      </c>
      <c r="U2285" s="445">
        <f>IF('Angaben KH-Standort'!D$31='A4'!D2285,IF('Angaben KH-Standort'!E$31="Ja",1,0),0)</f>
        <v>0</v>
      </c>
    </row>
    <row r="2286" spans="2:21" ht="15" customHeight="1" x14ac:dyDescent="0.3">
      <c r="B2286" s="70" t="str">
        <f t="shared" si="283"/>
        <v>!!!</v>
      </c>
      <c r="C2286" s="265" t="str">
        <f>IF(ISERROR(IF(LEN(E2286)&gt;0,VLOOKUP(TEXT($E2286,0),'Angaben Stationen'!$E$14:$J$213,5,0),"")),"?",IF(LEN(E2286)&gt;0,VLOOKUP(TEXT($E2286,0),'Angaben Stationen'!$E$14:$J$213,5,0),""))</f>
        <v/>
      </c>
      <c r="D2286" s="232" t="str">
        <f>IF(ISERROR(IF(LEN(E2286)&gt;0,VLOOKUP(TEXT($E2286,0),'Angaben Stationen'!$E$14:$J$213,6,0),"")),"STATION IST NICHT VORHANDEN",IF(LEN(E2286)&gt;0,VLOOKUP(TEXT($E2286,0),'Angaben Stationen'!$E$14:$J$213,6,0),""))</f>
        <v/>
      </c>
      <c r="E2286" s="287"/>
      <c r="F2286" s="234"/>
      <c r="G2286" s="234"/>
      <c r="H2286" s="263"/>
      <c r="I2286" s="169"/>
      <c r="K2286" s="445" t="str">
        <f t="shared" si="284"/>
        <v>Leer</v>
      </c>
      <c r="L2286" s="445" t="str">
        <f>VLOOKUP($D2286,{"29 - Psychiatrie (Erwachsene)","BGI";"297 - stationsäquivalente Behandlung in der Erwachsenenpsychiatrie (29)","BGI";"30 - Kinder- und Jugendpsychiatrie","BGII";"307 - stationsäquivalente Behandlung in der Kinder- und Jugendpsychiatrie (30)","BGII";"31 - Psychosomatik","BGI";"","Leer"},2,0)</f>
        <v>Leer</v>
      </c>
      <c r="M2286" s="445">
        <f t="shared" si="281"/>
        <v>0</v>
      </c>
      <c r="N2286" s="445">
        <f t="shared" si="282"/>
        <v>0</v>
      </c>
      <c r="O2286" s="445">
        <f t="shared" si="285"/>
        <v>0</v>
      </c>
      <c r="P2286" s="445">
        <f t="shared" si="286"/>
        <v>0</v>
      </c>
      <c r="Q2286" s="445">
        <f t="shared" si="287"/>
        <v>0</v>
      </c>
      <c r="R2286" s="415" t="str">
        <f t="shared" si="288"/>
        <v>Leer</v>
      </c>
      <c r="S2286" s="445">
        <f>IF('Angaben KH-Standort'!D$29='A4'!D2286,IF('Angaben KH-Standort'!E$29="Ja",1,0),0)</f>
        <v>0</v>
      </c>
      <c r="T2286" s="445">
        <f>IF('Angaben KH-Standort'!D$30='A4'!D2286,IF('Angaben KH-Standort'!E$30="Ja",1,0),0)</f>
        <v>0</v>
      </c>
      <c r="U2286" s="445">
        <f>IF('Angaben KH-Standort'!D$31='A4'!D2286,IF('Angaben KH-Standort'!E$31="Ja",1,0),0)</f>
        <v>0</v>
      </c>
    </row>
    <row r="2287" spans="2:21" ht="15" customHeight="1" x14ac:dyDescent="0.3">
      <c r="B2287" s="70" t="str">
        <f t="shared" si="283"/>
        <v>!!!</v>
      </c>
      <c r="C2287" s="265" t="str">
        <f>IF(ISERROR(IF(LEN(E2287)&gt;0,VLOOKUP(TEXT($E2287,0),'Angaben Stationen'!$E$14:$J$213,5,0),"")),"?",IF(LEN(E2287)&gt;0,VLOOKUP(TEXT($E2287,0),'Angaben Stationen'!$E$14:$J$213,5,0),""))</f>
        <v/>
      </c>
      <c r="D2287" s="232" t="str">
        <f>IF(ISERROR(IF(LEN(E2287)&gt;0,VLOOKUP(TEXT($E2287,0),'Angaben Stationen'!$E$14:$J$213,6,0),"")),"STATION IST NICHT VORHANDEN",IF(LEN(E2287)&gt;0,VLOOKUP(TEXT($E2287,0),'Angaben Stationen'!$E$14:$J$213,6,0),""))</f>
        <v/>
      </c>
      <c r="E2287" s="287"/>
      <c r="F2287" s="234"/>
      <c r="G2287" s="234"/>
      <c r="H2287" s="263"/>
      <c r="I2287" s="169"/>
      <c r="K2287" s="445" t="str">
        <f t="shared" si="284"/>
        <v>Leer</v>
      </c>
      <c r="L2287" s="445" t="str">
        <f>VLOOKUP($D2287,{"29 - Psychiatrie (Erwachsene)","BGI";"297 - stationsäquivalente Behandlung in der Erwachsenenpsychiatrie (29)","BGI";"30 - Kinder- und Jugendpsychiatrie","BGII";"307 - stationsäquivalente Behandlung in der Kinder- und Jugendpsychiatrie (30)","BGII";"31 - Psychosomatik","BGI";"","Leer"},2,0)</f>
        <v>Leer</v>
      </c>
      <c r="M2287" s="445">
        <f t="shared" si="281"/>
        <v>0</v>
      </c>
      <c r="N2287" s="445">
        <f t="shared" si="282"/>
        <v>0</v>
      </c>
      <c r="O2287" s="445">
        <f t="shared" si="285"/>
        <v>0</v>
      </c>
      <c r="P2287" s="445">
        <f t="shared" si="286"/>
        <v>0</v>
      </c>
      <c r="Q2287" s="445">
        <f t="shared" si="287"/>
        <v>0</v>
      </c>
      <c r="R2287" s="415" t="str">
        <f t="shared" si="288"/>
        <v>Leer</v>
      </c>
      <c r="S2287" s="445">
        <f>IF('Angaben KH-Standort'!D$29='A4'!D2287,IF('Angaben KH-Standort'!E$29="Ja",1,0),0)</f>
        <v>0</v>
      </c>
      <c r="T2287" s="445">
        <f>IF('Angaben KH-Standort'!D$30='A4'!D2287,IF('Angaben KH-Standort'!E$30="Ja",1,0),0)</f>
        <v>0</v>
      </c>
      <c r="U2287" s="445">
        <f>IF('Angaben KH-Standort'!D$31='A4'!D2287,IF('Angaben KH-Standort'!E$31="Ja",1,0),0)</f>
        <v>0</v>
      </c>
    </row>
    <row r="2288" spans="2:21" ht="15" customHeight="1" x14ac:dyDescent="0.3">
      <c r="B2288" s="70" t="str">
        <f t="shared" si="283"/>
        <v>!!!</v>
      </c>
      <c r="C2288" s="265" t="str">
        <f>IF(ISERROR(IF(LEN(E2288)&gt;0,VLOOKUP(TEXT($E2288,0),'Angaben Stationen'!$E$14:$J$213,5,0),"")),"?",IF(LEN(E2288)&gt;0,VLOOKUP(TEXT($E2288,0),'Angaben Stationen'!$E$14:$J$213,5,0),""))</f>
        <v/>
      </c>
      <c r="D2288" s="232" t="str">
        <f>IF(ISERROR(IF(LEN(E2288)&gt;0,VLOOKUP(TEXT($E2288,0),'Angaben Stationen'!$E$14:$J$213,6,0),"")),"STATION IST NICHT VORHANDEN",IF(LEN(E2288)&gt;0,VLOOKUP(TEXT($E2288,0),'Angaben Stationen'!$E$14:$J$213,6,0),""))</f>
        <v/>
      </c>
      <c r="E2288" s="287"/>
      <c r="F2288" s="234"/>
      <c r="G2288" s="234"/>
      <c r="H2288" s="263"/>
      <c r="I2288" s="169"/>
      <c r="K2288" s="445" t="str">
        <f t="shared" si="284"/>
        <v>Leer</v>
      </c>
      <c r="L2288" s="445" t="str">
        <f>VLOOKUP($D2288,{"29 - Psychiatrie (Erwachsene)","BGI";"297 - stationsäquivalente Behandlung in der Erwachsenenpsychiatrie (29)","BGI";"30 - Kinder- und Jugendpsychiatrie","BGII";"307 - stationsäquivalente Behandlung in der Kinder- und Jugendpsychiatrie (30)","BGII";"31 - Psychosomatik","BGI";"","Leer"},2,0)</f>
        <v>Leer</v>
      </c>
      <c r="M2288" s="445">
        <f t="shared" si="281"/>
        <v>0</v>
      </c>
      <c r="N2288" s="445">
        <f t="shared" si="282"/>
        <v>0</v>
      </c>
      <c r="O2288" s="445">
        <f t="shared" si="285"/>
        <v>0</v>
      </c>
      <c r="P2288" s="445">
        <f t="shared" si="286"/>
        <v>0</v>
      </c>
      <c r="Q2288" s="445">
        <f t="shared" si="287"/>
        <v>0</v>
      </c>
      <c r="R2288" s="415" t="str">
        <f t="shared" si="288"/>
        <v>Leer</v>
      </c>
      <c r="S2288" s="445">
        <f>IF('Angaben KH-Standort'!D$29='A4'!D2288,IF('Angaben KH-Standort'!E$29="Ja",1,0),0)</f>
        <v>0</v>
      </c>
      <c r="T2288" s="445">
        <f>IF('Angaben KH-Standort'!D$30='A4'!D2288,IF('Angaben KH-Standort'!E$30="Ja",1,0),0)</f>
        <v>0</v>
      </c>
      <c r="U2288" s="445">
        <f>IF('Angaben KH-Standort'!D$31='A4'!D2288,IF('Angaben KH-Standort'!E$31="Ja",1,0),0)</f>
        <v>0</v>
      </c>
    </row>
    <row r="2289" spans="2:21" ht="15" customHeight="1" x14ac:dyDescent="0.3">
      <c r="B2289" s="70" t="str">
        <f t="shared" si="283"/>
        <v>!!!</v>
      </c>
      <c r="C2289" s="265" t="str">
        <f>IF(ISERROR(IF(LEN(E2289)&gt;0,VLOOKUP(TEXT($E2289,0),'Angaben Stationen'!$E$14:$J$213,5,0),"")),"?",IF(LEN(E2289)&gt;0,VLOOKUP(TEXT($E2289,0),'Angaben Stationen'!$E$14:$J$213,5,0),""))</f>
        <v/>
      </c>
      <c r="D2289" s="232" t="str">
        <f>IF(ISERROR(IF(LEN(E2289)&gt;0,VLOOKUP(TEXT($E2289,0),'Angaben Stationen'!$E$14:$J$213,6,0),"")),"STATION IST NICHT VORHANDEN",IF(LEN(E2289)&gt;0,VLOOKUP(TEXT($E2289,0),'Angaben Stationen'!$E$14:$J$213,6,0),""))</f>
        <v/>
      </c>
      <c r="E2289" s="287"/>
      <c r="F2289" s="234"/>
      <c r="G2289" s="234"/>
      <c r="H2289" s="263"/>
      <c r="I2289" s="169"/>
      <c r="K2289" s="445" t="str">
        <f t="shared" si="284"/>
        <v>Leer</v>
      </c>
      <c r="L2289" s="445" t="str">
        <f>VLOOKUP($D2289,{"29 - Psychiatrie (Erwachsene)","BGI";"297 - stationsäquivalente Behandlung in der Erwachsenenpsychiatrie (29)","BGI";"30 - Kinder- und Jugendpsychiatrie","BGII";"307 - stationsäquivalente Behandlung in der Kinder- und Jugendpsychiatrie (30)","BGII";"31 - Psychosomatik","BGI";"","Leer"},2,0)</f>
        <v>Leer</v>
      </c>
      <c r="M2289" s="445">
        <f t="shared" si="281"/>
        <v>0</v>
      </c>
      <c r="N2289" s="445">
        <f t="shared" si="282"/>
        <v>0</v>
      </c>
      <c r="O2289" s="445">
        <f t="shared" si="285"/>
        <v>0</v>
      </c>
      <c r="P2289" s="445">
        <f t="shared" si="286"/>
        <v>0</v>
      </c>
      <c r="Q2289" s="445">
        <f t="shared" si="287"/>
        <v>0</v>
      </c>
      <c r="R2289" s="415" t="str">
        <f t="shared" si="288"/>
        <v>Leer</v>
      </c>
      <c r="S2289" s="445">
        <f>IF('Angaben KH-Standort'!D$29='A4'!D2289,IF('Angaben KH-Standort'!E$29="Ja",1,0),0)</f>
        <v>0</v>
      </c>
      <c r="T2289" s="445">
        <f>IF('Angaben KH-Standort'!D$30='A4'!D2289,IF('Angaben KH-Standort'!E$30="Ja",1,0),0)</f>
        <v>0</v>
      </c>
      <c r="U2289" s="445">
        <f>IF('Angaben KH-Standort'!D$31='A4'!D2289,IF('Angaben KH-Standort'!E$31="Ja",1,0),0)</f>
        <v>0</v>
      </c>
    </row>
    <row r="2290" spans="2:21" ht="15" customHeight="1" x14ac:dyDescent="0.3">
      <c r="B2290" s="70" t="str">
        <f t="shared" si="283"/>
        <v>!!!</v>
      </c>
      <c r="C2290" s="265" t="str">
        <f>IF(ISERROR(IF(LEN(E2290)&gt;0,VLOOKUP(TEXT($E2290,0),'Angaben Stationen'!$E$14:$J$213,5,0),"")),"?",IF(LEN(E2290)&gt;0,VLOOKUP(TEXT($E2290,0),'Angaben Stationen'!$E$14:$J$213,5,0),""))</f>
        <v/>
      </c>
      <c r="D2290" s="232" t="str">
        <f>IF(ISERROR(IF(LEN(E2290)&gt;0,VLOOKUP(TEXT($E2290,0),'Angaben Stationen'!$E$14:$J$213,6,0),"")),"STATION IST NICHT VORHANDEN",IF(LEN(E2290)&gt;0,VLOOKUP(TEXT($E2290,0),'Angaben Stationen'!$E$14:$J$213,6,0),""))</f>
        <v/>
      </c>
      <c r="E2290" s="287"/>
      <c r="F2290" s="234"/>
      <c r="G2290" s="234"/>
      <c r="H2290" s="263"/>
      <c r="I2290" s="169"/>
      <c r="K2290" s="445" t="str">
        <f t="shared" si="284"/>
        <v>Leer</v>
      </c>
      <c r="L2290" s="445" t="str">
        <f>VLOOKUP($D2290,{"29 - Psychiatrie (Erwachsene)","BGI";"297 - stationsäquivalente Behandlung in der Erwachsenenpsychiatrie (29)","BGI";"30 - Kinder- und Jugendpsychiatrie","BGII";"307 - stationsäquivalente Behandlung in der Kinder- und Jugendpsychiatrie (30)","BGII";"31 - Psychosomatik","BGI";"","Leer"},2,0)</f>
        <v>Leer</v>
      </c>
      <c r="M2290" s="445">
        <f t="shared" si="281"/>
        <v>0</v>
      </c>
      <c r="N2290" s="445">
        <f t="shared" si="282"/>
        <v>0</v>
      </c>
      <c r="O2290" s="445">
        <f t="shared" si="285"/>
        <v>0</v>
      </c>
      <c r="P2290" s="445">
        <f t="shared" si="286"/>
        <v>0</v>
      </c>
      <c r="Q2290" s="445">
        <f t="shared" si="287"/>
        <v>0</v>
      </c>
      <c r="R2290" s="415" t="str">
        <f t="shared" si="288"/>
        <v>Leer</v>
      </c>
      <c r="S2290" s="445">
        <f>IF('Angaben KH-Standort'!D$29='A4'!D2290,IF('Angaben KH-Standort'!E$29="Ja",1,0),0)</f>
        <v>0</v>
      </c>
      <c r="T2290" s="445">
        <f>IF('Angaben KH-Standort'!D$30='A4'!D2290,IF('Angaben KH-Standort'!E$30="Ja",1,0),0)</f>
        <v>0</v>
      </c>
      <c r="U2290" s="445">
        <f>IF('Angaben KH-Standort'!D$31='A4'!D2290,IF('Angaben KH-Standort'!E$31="Ja",1,0),0)</f>
        <v>0</v>
      </c>
    </row>
    <row r="2291" spans="2:21" ht="15" customHeight="1" x14ac:dyDescent="0.3">
      <c r="B2291" s="70" t="str">
        <f t="shared" si="283"/>
        <v>!!!</v>
      </c>
      <c r="C2291" s="265" t="str">
        <f>IF(ISERROR(IF(LEN(E2291)&gt;0,VLOOKUP(TEXT($E2291,0),'Angaben Stationen'!$E$14:$J$213,5,0),"")),"?",IF(LEN(E2291)&gt;0,VLOOKUP(TEXT($E2291,0),'Angaben Stationen'!$E$14:$J$213,5,0),""))</f>
        <v/>
      </c>
      <c r="D2291" s="232" t="str">
        <f>IF(ISERROR(IF(LEN(E2291)&gt;0,VLOOKUP(TEXT($E2291,0),'Angaben Stationen'!$E$14:$J$213,6,0),"")),"STATION IST NICHT VORHANDEN",IF(LEN(E2291)&gt;0,VLOOKUP(TEXT($E2291,0),'Angaben Stationen'!$E$14:$J$213,6,0),""))</f>
        <v/>
      </c>
      <c r="E2291" s="287"/>
      <c r="F2291" s="234"/>
      <c r="G2291" s="234"/>
      <c r="H2291" s="263"/>
      <c r="I2291" s="169"/>
      <c r="K2291" s="445" t="str">
        <f t="shared" si="284"/>
        <v>Leer</v>
      </c>
      <c r="L2291" s="445" t="str">
        <f>VLOOKUP($D2291,{"29 - Psychiatrie (Erwachsene)","BGI";"297 - stationsäquivalente Behandlung in der Erwachsenenpsychiatrie (29)","BGI";"30 - Kinder- und Jugendpsychiatrie","BGII";"307 - stationsäquivalente Behandlung in der Kinder- und Jugendpsychiatrie (30)","BGII";"31 - Psychosomatik","BGI";"","Leer"},2,0)</f>
        <v>Leer</v>
      </c>
      <c r="M2291" s="445">
        <f t="shared" si="281"/>
        <v>0</v>
      </c>
      <c r="N2291" s="445">
        <f t="shared" si="282"/>
        <v>0</v>
      </c>
      <c r="O2291" s="445">
        <f t="shared" si="285"/>
        <v>0</v>
      </c>
      <c r="P2291" s="445">
        <f t="shared" si="286"/>
        <v>0</v>
      </c>
      <c r="Q2291" s="445">
        <f t="shared" si="287"/>
        <v>0</v>
      </c>
      <c r="R2291" s="415" t="str">
        <f t="shared" si="288"/>
        <v>Leer</v>
      </c>
      <c r="S2291" s="445">
        <f>IF('Angaben KH-Standort'!D$29='A4'!D2291,IF('Angaben KH-Standort'!E$29="Ja",1,0),0)</f>
        <v>0</v>
      </c>
      <c r="T2291" s="445">
        <f>IF('Angaben KH-Standort'!D$30='A4'!D2291,IF('Angaben KH-Standort'!E$30="Ja",1,0),0)</f>
        <v>0</v>
      </c>
      <c r="U2291" s="445">
        <f>IF('Angaben KH-Standort'!D$31='A4'!D2291,IF('Angaben KH-Standort'!E$31="Ja",1,0),0)</f>
        <v>0</v>
      </c>
    </row>
    <row r="2292" spans="2:21" ht="15" customHeight="1" x14ac:dyDescent="0.3">
      <c r="B2292" s="70" t="str">
        <f t="shared" si="283"/>
        <v>!!!</v>
      </c>
      <c r="C2292" s="265" t="str">
        <f>IF(ISERROR(IF(LEN(E2292)&gt;0,VLOOKUP(TEXT($E2292,0),'Angaben Stationen'!$E$14:$J$213,5,0),"")),"?",IF(LEN(E2292)&gt;0,VLOOKUP(TEXT($E2292,0),'Angaben Stationen'!$E$14:$J$213,5,0),""))</f>
        <v/>
      </c>
      <c r="D2292" s="232" t="str">
        <f>IF(ISERROR(IF(LEN(E2292)&gt;0,VLOOKUP(TEXT($E2292,0),'Angaben Stationen'!$E$14:$J$213,6,0),"")),"STATION IST NICHT VORHANDEN",IF(LEN(E2292)&gt;0,VLOOKUP(TEXT($E2292,0),'Angaben Stationen'!$E$14:$J$213,6,0),""))</f>
        <v/>
      </c>
      <c r="E2292" s="287"/>
      <c r="F2292" s="234"/>
      <c r="G2292" s="234"/>
      <c r="H2292" s="263"/>
      <c r="I2292" s="169"/>
      <c r="K2292" s="445" t="str">
        <f t="shared" si="284"/>
        <v>Leer</v>
      </c>
      <c r="L2292" s="445" t="str">
        <f>VLOOKUP($D2292,{"29 - Psychiatrie (Erwachsene)","BGI";"297 - stationsäquivalente Behandlung in der Erwachsenenpsychiatrie (29)","BGI";"30 - Kinder- und Jugendpsychiatrie","BGII";"307 - stationsäquivalente Behandlung in der Kinder- und Jugendpsychiatrie (30)","BGII";"31 - Psychosomatik","BGI";"","Leer"},2,0)</f>
        <v>Leer</v>
      </c>
      <c r="M2292" s="445">
        <f t="shared" si="281"/>
        <v>0</v>
      </c>
      <c r="N2292" s="445">
        <f t="shared" si="282"/>
        <v>0</v>
      </c>
      <c r="O2292" s="445">
        <f t="shared" si="285"/>
        <v>0</v>
      </c>
      <c r="P2292" s="445">
        <f t="shared" si="286"/>
        <v>0</v>
      </c>
      <c r="Q2292" s="445">
        <f t="shared" si="287"/>
        <v>0</v>
      </c>
      <c r="R2292" s="415" t="str">
        <f t="shared" si="288"/>
        <v>Leer</v>
      </c>
      <c r="S2292" s="445">
        <f>IF('Angaben KH-Standort'!D$29='A4'!D2292,IF('Angaben KH-Standort'!E$29="Ja",1,0),0)</f>
        <v>0</v>
      </c>
      <c r="T2292" s="445">
        <f>IF('Angaben KH-Standort'!D$30='A4'!D2292,IF('Angaben KH-Standort'!E$30="Ja",1,0),0)</f>
        <v>0</v>
      </c>
      <c r="U2292" s="445">
        <f>IF('Angaben KH-Standort'!D$31='A4'!D2292,IF('Angaben KH-Standort'!E$31="Ja",1,0),0)</f>
        <v>0</v>
      </c>
    </row>
    <row r="2293" spans="2:21" ht="15" customHeight="1" x14ac:dyDescent="0.3">
      <c r="B2293" s="70" t="str">
        <f t="shared" si="283"/>
        <v>!!!</v>
      </c>
      <c r="C2293" s="265" t="str">
        <f>IF(ISERROR(IF(LEN(E2293)&gt;0,VLOOKUP(TEXT($E2293,0),'Angaben Stationen'!$E$14:$J$213,5,0),"")),"?",IF(LEN(E2293)&gt;0,VLOOKUP(TEXT($E2293,0),'Angaben Stationen'!$E$14:$J$213,5,0),""))</f>
        <v/>
      </c>
      <c r="D2293" s="232" t="str">
        <f>IF(ISERROR(IF(LEN(E2293)&gt;0,VLOOKUP(TEXT($E2293,0),'Angaben Stationen'!$E$14:$J$213,6,0),"")),"STATION IST NICHT VORHANDEN",IF(LEN(E2293)&gt;0,VLOOKUP(TEXT($E2293,0),'Angaben Stationen'!$E$14:$J$213,6,0),""))</f>
        <v/>
      </c>
      <c r="E2293" s="287"/>
      <c r="F2293" s="234"/>
      <c r="G2293" s="234"/>
      <c r="H2293" s="263"/>
      <c r="I2293" s="169"/>
      <c r="K2293" s="445" t="str">
        <f t="shared" si="284"/>
        <v>Leer</v>
      </c>
      <c r="L2293" s="445" t="str">
        <f>VLOOKUP($D2293,{"29 - Psychiatrie (Erwachsene)","BGI";"297 - stationsäquivalente Behandlung in der Erwachsenenpsychiatrie (29)","BGI";"30 - Kinder- und Jugendpsychiatrie","BGII";"307 - stationsäquivalente Behandlung in der Kinder- und Jugendpsychiatrie (30)","BGII";"31 - Psychosomatik","BGI";"","Leer"},2,0)</f>
        <v>Leer</v>
      </c>
      <c r="M2293" s="445">
        <f t="shared" si="281"/>
        <v>0</v>
      </c>
      <c r="N2293" s="445">
        <f t="shared" si="282"/>
        <v>0</v>
      </c>
      <c r="O2293" s="445">
        <f t="shared" si="285"/>
        <v>0</v>
      </c>
      <c r="P2293" s="445">
        <f t="shared" si="286"/>
        <v>0</v>
      </c>
      <c r="Q2293" s="445">
        <f t="shared" si="287"/>
        <v>0</v>
      </c>
      <c r="R2293" s="415" t="str">
        <f t="shared" si="288"/>
        <v>Leer</v>
      </c>
      <c r="S2293" s="445">
        <f>IF('Angaben KH-Standort'!D$29='A4'!D2293,IF('Angaben KH-Standort'!E$29="Ja",1,0),0)</f>
        <v>0</v>
      </c>
      <c r="T2293" s="445">
        <f>IF('Angaben KH-Standort'!D$30='A4'!D2293,IF('Angaben KH-Standort'!E$30="Ja",1,0),0)</f>
        <v>0</v>
      </c>
      <c r="U2293" s="445">
        <f>IF('Angaben KH-Standort'!D$31='A4'!D2293,IF('Angaben KH-Standort'!E$31="Ja",1,0),0)</f>
        <v>0</v>
      </c>
    </row>
    <row r="2294" spans="2:21" ht="15" customHeight="1" x14ac:dyDescent="0.3">
      <c r="B2294" s="70" t="str">
        <f t="shared" si="283"/>
        <v>!!!</v>
      </c>
      <c r="C2294" s="265" t="str">
        <f>IF(ISERROR(IF(LEN(E2294)&gt;0,VLOOKUP(TEXT($E2294,0),'Angaben Stationen'!$E$14:$J$213,5,0),"")),"?",IF(LEN(E2294)&gt;0,VLOOKUP(TEXT($E2294,0),'Angaben Stationen'!$E$14:$J$213,5,0),""))</f>
        <v/>
      </c>
      <c r="D2294" s="232" t="str">
        <f>IF(ISERROR(IF(LEN(E2294)&gt;0,VLOOKUP(TEXT($E2294,0),'Angaben Stationen'!$E$14:$J$213,6,0),"")),"STATION IST NICHT VORHANDEN",IF(LEN(E2294)&gt;0,VLOOKUP(TEXT($E2294,0),'Angaben Stationen'!$E$14:$J$213,6,0),""))</f>
        <v/>
      </c>
      <c r="E2294" s="287"/>
      <c r="F2294" s="234"/>
      <c r="G2294" s="234"/>
      <c r="H2294" s="263"/>
      <c r="I2294" s="169"/>
      <c r="K2294" s="445" t="str">
        <f t="shared" si="284"/>
        <v>Leer</v>
      </c>
      <c r="L2294" s="445" t="str">
        <f>VLOOKUP($D2294,{"29 - Psychiatrie (Erwachsene)","BGI";"297 - stationsäquivalente Behandlung in der Erwachsenenpsychiatrie (29)","BGI";"30 - Kinder- und Jugendpsychiatrie","BGII";"307 - stationsäquivalente Behandlung in der Kinder- und Jugendpsychiatrie (30)","BGII";"31 - Psychosomatik","BGI";"","Leer"},2,0)</f>
        <v>Leer</v>
      </c>
      <c r="M2294" s="445">
        <f t="shared" si="281"/>
        <v>0</v>
      </c>
      <c r="N2294" s="445">
        <f t="shared" si="282"/>
        <v>0</v>
      </c>
      <c r="O2294" s="445">
        <f t="shared" si="285"/>
        <v>0</v>
      </c>
      <c r="P2294" s="445">
        <f t="shared" si="286"/>
        <v>0</v>
      </c>
      <c r="Q2294" s="445">
        <f t="shared" si="287"/>
        <v>0</v>
      </c>
      <c r="R2294" s="415" t="str">
        <f t="shared" si="288"/>
        <v>Leer</v>
      </c>
      <c r="S2294" s="445">
        <f>IF('Angaben KH-Standort'!D$29='A4'!D2294,IF('Angaben KH-Standort'!E$29="Ja",1,0),0)</f>
        <v>0</v>
      </c>
      <c r="T2294" s="445">
        <f>IF('Angaben KH-Standort'!D$30='A4'!D2294,IF('Angaben KH-Standort'!E$30="Ja",1,0),0)</f>
        <v>0</v>
      </c>
      <c r="U2294" s="445">
        <f>IF('Angaben KH-Standort'!D$31='A4'!D2294,IF('Angaben KH-Standort'!E$31="Ja",1,0),0)</f>
        <v>0</v>
      </c>
    </row>
    <row r="2295" spans="2:21" ht="15" customHeight="1" x14ac:dyDescent="0.3">
      <c r="B2295" s="70" t="str">
        <f t="shared" si="283"/>
        <v>!!!</v>
      </c>
      <c r="C2295" s="265" t="str">
        <f>IF(ISERROR(IF(LEN(E2295)&gt;0,VLOOKUP(TEXT($E2295,0),'Angaben Stationen'!$E$14:$J$213,5,0),"")),"?",IF(LEN(E2295)&gt;0,VLOOKUP(TEXT($E2295,0),'Angaben Stationen'!$E$14:$J$213,5,0),""))</f>
        <v/>
      </c>
      <c r="D2295" s="232" t="str">
        <f>IF(ISERROR(IF(LEN(E2295)&gt;0,VLOOKUP(TEXT($E2295,0),'Angaben Stationen'!$E$14:$J$213,6,0),"")),"STATION IST NICHT VORHANDEN",IF(LEN(E2295)&gt;0,VLOOKUP(TEXT($E2295,0),'Angaben Stationen'!$E$14:$J$213,6,0),""))</f>
        <v/>
      </c>
      <c r="E2295" s="287"/>
      <c r="F2295" s="234"/>
      <c r="G2295" s="234"/>
      <c r="H2295" s="263"/>
      <c r="I2295" s="169"/>
      <c r="K2295" s="445" t="str">
        <f t="shared" si="284"/>
        <v>Leer</v>
      </c>
      <c r="L2295" s="445" t="str">
        <f>VLOOKUP($D2295,{"29 - Psychiatrie (Erwachsene)","BGI";"297 - stationsäquivalente Behandlung in der Erwachsenenpsychiatrie (29)","BGI";"30 - Kinder- und Jugendpsychiatrie","BGII";"307 - stationsäquivalente Behandlung in der Kinder- und Jugendpsychiatrie (30)","BGII";"31 - Psychosomatik","BGI";"","Leer"},2,0)</f>
        <v>Leer</v>
      </c>
      <c r="M2295" s="445">
        <f t="shared" si="281"/>
        <v>0</v>
      </c>
      <c r="N2295" s="445">
        <f t="shared" si="282"/>
        <v>0</v>
      </c>
      <c r="O2295" s="445">
        <f t="shared" si="285"/>
        <v>0</v>
      </c>
      <c r="P2295" s="445">
        <f t="shared" si="286"/>
        <v>0</v>
      </c>
      <c r="Q2295" s="445">
        <f t="shared" si="287"/>
        <v>0</v>
      </c>
      <c r="R2295" s="415" t="str">
        <f t="shared" si="288"/>
        <v>Leer</v>
      </c>
      <c r="S2295" s="445">
        <f>IF('Angaben KH-Standort'!D$29='A4'!D2295,IF('Angaben KH-Standort'!E$29="Ja",1,0),0)</f>
        <v>0</v>
      </c>
      <c r="T2295" s="445">
        <f>IF('Angaben KH-Standort'!D$30='A4'!D2295,IF('Angaben KH-Standort'!E$30="Ja",1,0),0)</f>
        <v>0</v>
      </c>
      <c r="U2295" s="445">
        <f>IF('Angaben KH-Standort'!D$31='A4'!D2295,IF('Angaben KH-Standort'!E$31="Ja",1,0),0)</f>
        <v>0</v>
      </c>
    </row>
    <row r="2296" spans="2:21" ht="15" customHeight="1" x14ac:dyDescent="0.3">
      <c r="B2296" s="70" t="str">
        <f t="shared" si="283"/>
        <v>!!!</v>
      </c>
      <c r="C2296" s="265" t="str">
        <f>IF(ISERROR(IF(LEN(E2296)&gt;0,VLOOKUP(TEXT($E2296,0),'Angaben Stationen'!$E$14:$J$213,5,0),"")),"?",IF(LEN(E2296)&gt;0,VLOOKUP(TEXT($E2296,0),'Angaben Stationen'!$E$14:$J$213,5,0),""))</f>
        <v/>
      </c>
      <c r="D2296" s="232" t="str">
        <f>IF(ISERROR(IF(LEN(E2296)&gt;0,VLOOKUP(TEXT($E2296,0),'Angaben Stationen'!$E$14:$J$213,6,0),"")),"STATION IST NICHT VORHANDEN",IF(LEN(E2296)&gt;0,VLOOKUP(TEXT($E2296,0),'Angaben Stationen'!$E$14:$J$213,6,0),""))</f>
        <v/>
      </c>
      <c r="E2296" s="287"/>
      <c r="F2296" s="234"/>
      <c r="G2296" s="234"/>
      <c r="H2296" s="263"/>
      <c r="I2296" s="169"/>
      <c r="K2296" s="445" t="str">
        <f t="shared" si="284"/>
        <v>Leer</v>
      </c>
      <c r="L2296" s="445" t="str">
        <f>VLOOKUP($D2296,{"29 - Psychiatrie (Erwachsene)","BGI";"297 - stationsäquivalente Behandlung in der Erwachsenenpsychiatrie (29)","BGI";"30 - Kinder- und Jugendpsychiatrie","BGII";"307 - stationsäquivalente Behandlung in der Kinder- und Jugendpsychiatrie (30)","BGII";"31 - Psychosomatik","BGI";"","Leer"},2,0)</f>
        <v>Leer</v>
      </c>
      <c r="M2296" s="445">
        <f t="shared" si="281"/>
        <v>0</v>
      </c>
      <c r="N2296" s="445">
        <f t="shared" si="282"/>
        <v>0</v>
      </c>
      <c r="O2296" s="445">
        <f t="shared" si="285"/>
        <v>0</v>
      </c>
      <c r="P2296" s="445">
        <f t="shared" si="286"/>
        <v>0</v>
      </c>
      <c r="Q2296" s="445">
        <f t="shared" si="287"/>
        <v>0</v>
      </c>
      <c r="R2296" s="415" t="str">
        <f t="shared" si="288"/>
        <v>Leer</v>
      </c>
      <c r="S2296" s="445">
        <f>IF('Angaben KH-Standort'!D$29='A4'!D2296,IF('Angaben KH-Standort'!E$29="Ja",1,0),0)</f>
        <v>0</v>
      </c>
      <c r="T2296" s="445">
        <f>IF('Angaben KH-Standort'!D$30='A4'!D2296,IF('Angaben KH-Standort'!E$30="Ja",1,0),0)</f>
        <v>0</v>
      </c>
      <c r="U2296" s="445">
        <f>IF('Angaben KH-Standort'!D$31='A4'!D2296,IF('Angaben KH-Standort'!E$31="Ja",1,0),0)</f>
        <v>0</v>
      </c>
    </row>
    <row r="2297" spans="2:21" ht="15" customHeight="1" x14ac:dyDescent="0.3">
      <c r="B2297" s="70" t="str">
        <f t="shared" si="283"/>
        <v>!!!</v>
      </c>
      <c r="C2297" s="265" t="str">
        <f>IF(ISERROR(IF(LEN(E2297)&gt;0,VLOOKUP(TEXT($E2297,0),'Angaben Stationen'!$E$14:$J$213,5,0),"")),"?",IF(LEN(E2297)&gt;0,VLOOKUP(TEXT($E2297,0),'Angaben Stationen'!$E$14:$J$213,5,0),""))</f>
        <v/>
      </c>
      <c r="D2297" s="232" t="str">
        <f>IF(ISERROR(IF(LEN(E2297)&gt;0,VLOOKUP(TEXT($E2297,0),'Angaben Stationen'!$E$14:$J$213,6,0),"")),"STATION IST NICHT VORHANDEN",IF(LEN(E2297)&gt;0,VLOOKUP(TEXT($E2297,0),'Angaben Stationen'!$E$14:$J$213,6,0),""))</f>
        <v/>
      </c>
      <c r="E2297" s="287"/>
      <c r="F2297" s="234"/>
      <c r="G2297" s="234"/>
      <c r="H2297" s="263"/>
      <c r="I2297" s="169"/>
      <c r="K2297" s="445" t="str">
        <f t="shared" si="284"/>
        <v>Leer</v>
      </c>
      <c r="L2297" s="445" t="str">
        <f>VLOOKUP($D2297,{"29 - Psychiatrie (Erwachsene)","BGI";"297 - stationsäquivalente Behandlung in der Erwachsenenpsychiatrie (29)","BGI";"30 - Kinder- und Jugendpsychiatrie","BGII";"307 - stationsäquivalente Behandlung in der Kinder- und Jugendpsychiatrie (30)","BGII";"31 - Psychosomatik","BGI";"","Leer"},2,0)</f>
        <v>Leer</v>
      </c>
      <c r="M2297" s="445">
        <f t="shared" si="281"/>
        <v>0</v>
      </c>
      <c r="N2297" s="445">
        <f t="shared" si="282"/>
        <v>0</v>
      </c>
      <c r="O2297" s="445">
        <f t="shared" si="285"/>
        <v>0</v>
      </c>
      <c r="P2297" s="445">
        <f t="shared" si="286"/>
        <v>0</v>
      </c>
      <c r="Q2297" s="445">
        <f t="shared" si="287"/>
        <v>0</v>
      </c>
      <c r="R2297" s="415" t="str">
        <f t="shared" si="288"/>
        <v>Leer</v>
      </c>
      <c r="S2297" s="445">
        <f>IF('Angaben KH-Standort'!D$29='A4'!D2297,IF('Angaben KH-Standort'!E$29="Ja",1,0),0)</f>
        <v>0</v>
      </c>
      <c r="T2297" s="445">
        <f>IF('Angaben KH-Standort'!D$30='A4'!D2297,IF('Angaben KH-Standort'!E$30="Ja",1,0),0)</f>
        <v>0</v>
      </c>
      <c r="U2297" s="445">
        <f>IF('Angaben KH-Standort'!D$31='A4'!D2297,IF('Angaben KH-Standort'!E$31="Ja",1,0),0)</f>
        <v>0</v>
      </c>
    </row>
    <row r="2298" spans="2:21" ht="15" customHeight="1" x14ac:dyDescent="0.3">
      <c r="B2298" s="70" t="str">
        <f t="shared" si="283"/>
        <v>!!!</v>
      </c>
      <c r="C2298" s="265" t="str">
        <f>IF(ISERROR(IF(LEN(E2298)&gt;0,VLOOKUP(TEXT($E2298,0),'Angaben Stationen'!$E$14:$J$213,5,0),"")),"?",IF(LEN(E2298)&gt;0,VLOOKUP(TEXT($E2298,0),'Angaben Stationen'!$E$14:$J$213,5,0),""))</f>
        <v/>
      </c>
      <c r="D2298" s="232" t="str">
        <f>IF(ISERROR(IF(LEN(E2298)&gt;0,VLOOKUP(TEXT($E2298,0),'Angaben Stationen'!$E$14:$J$213,6,0),"")),"STATION IST NICHT VORHANDEN",IF(LEN(E2298)&gt;0,VLOOKUP(TEXT($E2298,0),'Angaben Stationen'!$E$14:$J$213,6,0),""))</f>
        <v/>
      </c>
      <c r="E2298" s="287"/>
      <c r="F2298" s="234"/>
      <c r="G2298" s="234"/>
      <c r="H2298" s="263"/>
      <c r="I2298" s="169"/>
      <c r="K2298" s="445" t="str">
        <f t="shared" si="284"/>
        <v>Leer</v>
      </c>
      <c r="L2298" s="445" t="str">
        <f>VLOOKUP($D2298,{"29 - Psychiatrie (Erwachsene)","BGI";"297 - stationsäquivalente Behandlung in der Erwachsenenpsychiatrie (29)","BGI";"30 - Kinder- und Jugendpsychiatrie","BGII";"307 - stationsäquivalente Behandlung in der Kinder- und Jugendpsychiatrie (30)","BGII";"31 - Psychosomatik","BGI";"","Leer"},2,0)</f>
        <v>Leer</v>
      </c>
      <c r="M2298" s="445">
        <f t="shared" si="281"/>
        <v>0</v>
      </c>
      <c r="N2298" s="445">
        <f t="shared" si="282"/>
        <v>0</v>
      </c>
      <c r="O2298" s="445">
        <f t="shared" si="285"/>
        <v>0</v>
      </c>
      <c r="P2298" s="445">
        <f t="shared" si="286"/>
        <v>0</v>
      </c>
      <c r="Q2298" s="445">
        <f t="shared" si="287"/>
        <v>0</v>
      </c>
      <c r="R2298" s="415" t="str">
        <f t="shared" si="288"/>
        <v>Leer</v>
      </c>
      <c r="S2298" s="445">
        <f>IF('Angaben KH-Standort'!D$29='A4'!D2298,IF('Angaben KH-Standort'!E$29="Ja",1,0),0)</f>
        <v>0</v>
      </c>
      <c r="T2298" s="445">
        <f>IF('Angaben KH-Standort'!D$30='A4'!D2298,IF('Angaben KH-Standort'!E$30="Ja",1,0),0)</f>
        <v>0</v>
      </c>
      <c r="U2298" s="445">
        <f>IF('Angaben KH-Standort'!D$31='A4'!D2298,IF('Angaben KH-Standort'!E$31="Ja",1,0),0)</f>
        <v>0</v>
      </c>
    </row>
    <row r="2299" spans="2:21" ht="15" customHeight="1" x14ac:dyDescent="0.3">
      <c r="B2299" s="70" t="str">
        <f t="shared" si="283"/>
        <v>!!!</v>
      </c>
      <c r="C2299" s="265" t="str">
        <f>IF(ISERROR(IF(LEN(E2299)&gt;0,VLOOKUP(TEXT($E2299,0),'Angaben Stationen'!$E$14:$J$213,5,0),"")),"?",IF(LEN(E2299)&gt;0,VLOOKUP(TEXT($E2299,0),'Angaben Stationen'!$E$14:$J$213,5,0),""))</f>
        <v/>
      </c>
      <c r="D2299" s="232" t="str">
        <f>IF(ISERROR(IF(LEN(E2299)&gt;0,VLOOKUP(TEXT($E2299,0),'Angaben Stationen'!$E$14:$J$213,6,0),"")),"STATION IST NICHT VORHANDEN",IF(LEN(E2299)&gt;0,VLOOKUP(TEXT($E2299,0),'Angaben Stationen'!$E$14:$J$213,6,0),""))</f>
        <v/>
      </c>
      <c r="E2299" s="287"/>
      <c r="F2299" s="234"/>
      <c r="G2299" s="234"/>
      <c r="H2299" s="263"/>
      <c r="I2299" s="169"/>
      <c r="K2299" s="445" t="str">
        <f t="shared" si="284"/>
        <v>Leer</v>
      </c>
      <c r="L2299" s="445" t="str">
        <f>VLOOKUP($D2299,{"29 - Psychiatrie (Erwachsene)","BGI";"297 - stationsäquivalente Behandlung in der Erwachsenenpsychiatrie (29)","BGI";"30 - Kinder- und Jugendpsychiatrie","BGII";"307 - stationsäquivalente Behandlung in der Kinder- und Jugendpsychiatrie (30)","BGII";"31 - Psychosomatik","BGI";"","Leer"},2,0)</f>
        <v>Leer</v>
      </c>
      <c r="M2299" s="445">
        <f t="shared" si="281"/>
        <v>0</v>
      </c>
      <c r="N2299" s="445">
        <f t="shared" si="282"/>
        <v>0</v>
      </c>
      <c r="O2299" s="445">
        <f t="shared" si="285"/>
        <v>0</v>
      </c>
      <c r="P2299" s="445">
        <f t="shared" si="286"/>
        <v>0</v>
      </c>
      <c r="Q2299" s="445">
        <f t="shared" si="287"/>
        <v>0</v>
      </c>
      <c r="R2299" s="415" t="str">
        <f t="shared" si="288"/>
        <v>Leer</v>
      </c>
      <c r="S2299" s="445">
        <f>IF('Angaben KH-Standort'!D$29='A4'!D2299,IF('Angaben KH-Standort'!E$29="Ja",1,0),0)</f>
        <v>0</v>
      </c>
      <c r="T2299" s="445">
        <f>IF('Angaben KH-Standort'!D$30='A4'!D2299,IF('Angaben KH-Standort'!E$30="Ja",1,0),0)</f>
        <v>0</v>
      </c>
      <c r="U2299" s="445">
        <f>IF('Angaben KH-Standort'!D$31='A4'!D2299,IF('Angaben KH-Standort'!E$31="Ja",1,0),0)</f>
        <v>0</v>
      </c>
    </row>
    <row r="2300" spans="2:21" ht="15" customHeight="1" x14ac:dyDescent="0.3">
      <c r="B2300" s="70" t="str">
        <f t="shared" si="283"/>
        <v>!!!</v>
      </c>
      <c r="C2300" s="265" t="str">
        <f>IF(ISERROR(IF(LEN(E2300)&gt;0,VLOOKUP(TEXT($E2300,0),'Angaben Stationen'!$E$14:$J$213,5,0),"")),"?",IF(LEN(E2300)&gt;0,VLOOKUP(TEXT($E2300,0),'Angaben Stationen'!$E$14:$J$213,5,0),""))</f>
        <v/>
      </c>
      <c r="D2300" s="232" t="str">
        <f>IF(ISERROR(IF(LEN(E2300)&gt;0,VLOOKUP(TEXT($E2300,0),'Angaben Stationen'!$E$14:$J$213,6,0),"")),"STATION IST NICHT VORHANDEN",IF(LEN(E2300)&gt;0,VLOOKUP(TEXT($E2300,0),'Angaben Stationen'!$E$14:$J$213,6,0),""))</f>
        <v/>
      </c>
      <c r="E2300" s="287"/>
      <c r="F2300" s="234"/>
      <c r="G2300" s="234"/>
      <c r="H2300" s="263"/>
      <c r="I2300" s="169"/>
      <c r="K2300" s="445" t="str">
        <f t="shared" si="284"/>
        <v>Leer</v>
      </c>
      <c r="L2300" s="445" t="str">
        <f>VLOOKUP($D2300,{"29 - Psychiatrie (Erwachsene)","BGI";"297 - stationsäquivalente Behandlung in der Erwachsenenpsychiatrie (29)","BGI";"30 - Kinder- und Jugendpsychiatrie","BGII";"307 - stationsäquivalente Behandlung in der Kinder- und Jugendpsychiatrie (30)","BGII";"31 - Psychosomatik","BGI";"","Leer"},2,0)</f>
        <v>Leer</v>
      </c>
      <c r="M2300" s="445">
        <f t="shared" si="281"/>
        <v>0</v>
      </c>
      <c r="N2300" s="445">
        <f t="shared" si="282"/>
        <v>0</v>
      </c>
      <c r="O2300" s="445">
        <f t="shared" si="285"/>
        <v>0</v>
      </c>
      <c r="P2300" s="445">
        <f t="shared" si="286"/>
        <v>0</v>
      </c>
      <c r="Q2300" s="445">
        <f t="shared" si="287"/>
        <v>0</v>
      </c>
      <c r="R2300" s="415" t="str">
        <f t="shared" si="288"/>
        <v>Leer</v>
      </c>
      <c r="S2300" s="445">
        <f>IF('Angaben KH-Standort'!D$29='A4'!D2300,IF('Angaben KH-Standort'!E$29="Ja",1,0),0)</f>
        <v>0</v>
      </c>
      <c r="T2300" s="445">
        <f>IF('Angaben KH-Standort'!D$30='A4'!D2300,IF('Angaben KH-Standort'!E$30="Ja",1,0),0)</f>
        <v>0</v>
      </c>
      <c r="U2300" s="445">
        <f>IF('Angaben KH-Standort'!D$31='A4'!D2300,IF('Angaben KH-Standort'!E$31="Ja",1,0),0)</f>
        <v>0</v>
      </c>
    </row>
    <row r="2301" spans="2:21" ht="15" customHeight="1" x14ac:dyDescent="0.3">
      <c r="B2301" s="70" t="str">
        <f t="shared" si="283"/>
        <v>!!!</v>
      </c>
      <c r="C2301" s="265" t="str">
        <f>IF(ISERROR(IF(LEN(E2301)&gt;0,VLOOKUP(TEXT($E2301,0),'Angaben Stationen'!$E$14:$J$213,5,0),"")),"?",IF(LEN(E2301)&gt;0,VLOOKUP(TEXT($E2301,0),'Angaben Stationen'!$E$14:$J$213,5,0),""))</f>
        <v/>
      </c>
      <c r="D2301" s="232" t="str">
        <f>IF(ISERROR(IF(LEN(E2301)&gt;0,VLOOKUP(TEXT($E2301,0),'Angaben Stationen'!$E$14:$J$213,6,0),"")),"STATION IST NICHT VORHANDEN",IF(LEN(E2301)&gt;0,VLOOKUP(TEXT($E2301,0),'Angaben Stationen'!$E$14:$J$213,6,0),""))</f>
        <v/>
      </c>
      <c r="E2301" s="287"/>
      <c r="F2301" s="234"/>
      <c r="G2301" s="234"/>
      <c r="H2301" s="263"/>
      <c r="I2301" s="169"/>
      <c r="K2301" s="445" t="str">
        <f t="shared" si="284"/>
        <v>Leer</v>
      </c>
      <c r="L2301" s="445" t="str">
        <f>VLOOKUP($D2301,{"29 - Psychiatrie (Erwachsene)","BGI";"297 - stationsäquivalente Behandlung in der Erwachsenenpsychiatrie (29)","BGI";"30 - Kinder- und Jugendpsychiatrie","BGII";"307 - stationsäquivalente Behandlung in der Kinder- und Jugendpsychiatrie (30)","BGII";"31 - Psychosomatik","BGI";"","Leer"},2,0)</f>
        <v>Leer</v>
      </c>
      <c r="M2301" s="445">
        <f t="shared" si="281"/>
        <v>0</v>
      </c>
      <c r="N2301" s="445">
        <f t="shared" si="282"/>
        <v>0</v>
      </c>
      <c r="O2301" s="445">
        <f t="shared" si="285"/>
        <v>0</v>
      </c>
      <c r="P2301" s="445">
        <f t="shared" si="286"/>
        <v>0</v>
      </c>
      <c r="Q2301" s="445">
        <f t="shared" si="287"/>
        <v>0</v>
      </c>
      <c r="R2301" s="415" t="str">
        <f t="shared" si="288"/>
        <v>Leer</v>
      </c>
      <c r="S2301" s="445">
        <f>IF('Angaben KH-Standort'!D$29='A4'!D2301,IF('Angaben KH-Standort'!E$29="Ja",1,0),0)</f>
        <v>0</v>
      </c>
      <c r="T2301" s="445">
        <f>IF('Angaben KH-Standort'!D$30='A4'!D2301,IF('Angaben KH-Standort'!E$30="Ja",1,0),0)</f>
        <v>0</v>
      </c>
      <c r="U2301" s="445">
        <f>IF('Angaben KH-Standort'!D$31='A4'!D2301,IF('Angaben KH-Standort'!E$31="Ja",1,0),0)</f>
        <v>0</v>
      </c>
    </row>
    <row r="2302" spans="2:21" ht="15" customHeight="1" x14ac:dyDescent="0.3">
      <c r="B2302" s="70" t="str">
        <f t="shared" si="283"/>
        <v>!!!</v>
      </c>
      <c r="C2302" s="265" t="str">
        <f>IF(ISERROR(IF(LEN(E2302)&gt;0,VLOOKUP(TEXT($E2302,0),'Angaben Stationen'!$E$14:$J$213,5,0),"")),"?",IF(LEN(E2302)&gt;0,VLOOKUP(TEXT($E2302,0),'Angaben Stationen'!$E$14:$J$213,5,0),""))</f>
        <v/>
      </c>
      <c r="D2302" s="232" t="str">
        <f>IF(ISERROR(IF(LEN(E2302)&gt;0,VLOOKUP(TEXT($E2302,0),'Angaben Stationen'!$E$14:$J$213,6,0),"")),"STATION IST NICHT VORHANDEN",IF(LEN(E2302)&gt;0,VLOOKUP(TEXT($E2302,0),'Angaben Stationen'!$E$14:$J$213,6,0),""))</f>
        <v/>
      </c>
      <c r="E2302" s="287"/>
      <c r="F2302" s="234"/>
      <c r="G2302" s="234"/>
      <c r="H2302" s="263"/>
      <c r="I2302" s="169"/>
      <c r="K2302" s="445" t="str">
        <f t="shared" si="284"/>
        <v>Leer</v>
      </c>
      <c r="L2302" s="445" t="str">
        <f>VLOOKUP($D2302,{"29 - Psychiatrie (Erwachsene)","BGI";"297 - stationsäquivalente Behandlung in der Erwachsenenpsychiatrie (29)","BGI";"30 - Kinder- und Jugendpsychiatrie","BGII";"307 - stationsäquivalente Behandlung in der Kinder- und Jugendpsychiatrie (30)","BGII";"31 - Psychosomatik","BGI";"","Leer"},2,0)</f>
        <v>Leer</v>
      </c>
      <c r="M2302" s="445">
        <f t="shared" si="281"/>
        <v>0</v>
      </c>
      <c r="N2302" s="445">
        <f t="shared" si="282"/>
        <v>0</v>
      </c>
      <c r="O2302" s="445">
        <f t="shared" si="285"/>
        <v>0</v>
      </c>
      <c r="P2302" s="445">
        <f t="shared" si="286"/>
        <v>0</v>
      </c>
      <c r="Q2302" s="445">
        <f t="shared" si="287"/>
        <v>0</v>
      </c>
      <c r="R2302" s="415" t="str">
        <f t="shared" si="288"/>
        <v>Leer</v>
      </c>
      <c r="S2302" s="445">
        <f>IF('Angaben KH-Standort'!D$29='A4'!D2302,IF('Angaben KH-Standort'!E$29="Ja",1,0),0)</f>
        <v>0</v>
      </c>
      <c r="T2302" s="445">
        <f>IF('Angaben KH-Standort'!D$30='A4'!D2302,IF('Angaben KH-Standort'!E$30="Ja",1,0),0)</f>
        <v>0</v>
      </c>
      <c r="U2302" s="445">
        <f>IF('Angaben KH-Standort'!D$31='A4'!D2302,IF('Angaben KH-Standort'!E$31="Ja",1,0),0)</f>
        <v>0</v>
      </c>
    </row>
    <row r="2303" spans="2:21" ht="15" customHeight="1" x14ac:dyDescent="0.3">
      <c r="B2303" s="70" t="str">
        <f t="shared" si="283"/>
        <v>!!!</v>
      </c>
      <c r="C2303" s="265" t="str">
        <f>IF(ISERROR(IF(LEN(E2303)&gt;0,VLOOKUP(TEXT($E2303,0),'Angaben Stationen'!$E$14:$J$213,5,0),"")),"?",IF(LEN(E2303)&gt;0,VLOOKUP(TEXT($E2303,0),'Angaben Stationen'!$E$14:$J$213,5,0),""))</f>
        <v/>
      </c>
      <c r="D2303" s="232" t="str">
        <f>IF(ISERROR(IF(LEN(E2303)&gt;0,VLOOKUP(TEXT($E2303,0),'Angaben Stationen'!$E$14:$J$213,6,0),"")),"STATION IST NICHT VORHANDEN",IF(LEN(E2303)&gt;0,VLOOKUP(TEXT($E2303,0),'Angaben Stationen'!$E$14:$J$213,6,0),""))</f>
        <v/>
      </c>
      <c r="E2303" s="287"/>
      <c r="F2303" s="234"/>
      <c r="G2303" s="234"/>
      <c r="H2303" s="263"/>
      <c r="I2303" s="169"/>
      <c r="K2303" s="445" t="str">
        <f t="shared" si="284"/>
        <v>Leer</v>
      </c>
      <c r="L2303" s="445" t="str">
        <f>VLOOKUP($D2303,{"29 - Psychiatrie (Erwachsene)","BGI";"297 - stationsäquivalente Behandlung in der Erwachsenenpsychiatrie (29)","BGI";"30 - Kinder- und Jugendpsychiatrie","BGII";"307 - stationsäquivalente Behandlung in der Kinder- und Jugendpsychiatrie (30)","BGII";"31 - Psychosomatik","BGI";"","Leer"},2,0)</f>
        <v>Leer</v>
      </c>
      <c r="M2303" s="445">
        <f t="shared" si="281"/>
        <v>0</v>
      </c>
      <c r="N2303" s="445">
        <f t="shared" si="282"/>
        <v>0</v>
      </c>
      <c r="O2303" s="445">
        <f t="shared" si="285"/>
        <v>0</v>
      </c>
      <c r="P2303" s="445">
        <f t="shared" si="286"/>
        <v>0</v>
      </c>
      <c r="Q2303" s="445">
        <f t="shared" si="287"/>
        <v>0</v>
      </c>
      <c r="R2303" s="415" t="str">
        <f t="shared" si="288"/>
        <v>Leer</v>
      </c>
      <c r="S2303" s="445">
        <f>IF('Angaben KH-Standort'!D$29='A4'!D2303,IF('Angaben KH-Standort'!E$29="Ja",1,0),0)</f>
        <v>0</v>
      </c>
      <c r="T2303" s="445">
        <f>IF('Angaben KH-Standort'!D$30='A4'!D2303,IF('Angaben KH-Standort'!E$30="Ja",1,0),0)</f>
        <v>0</v>
      </c>
      <c r="U2303" s="445">
        <f>IF('Angaben KH-Standort'!D$31='A4'!D2303,IF('Angaben KH-Standort'!E$31="Ja",1,0),0)</f>
        <v>0</v>
      </c>
    </row>
    <row r="2304" spans="2:21" ht="15" customHeight="1" x14ac:dyDescent="0.3">
      <c r="B2304" s="70" t="str">
        <f t="shared" si="283"/>
        <v>!!!</v>
      </c>
      <c r="C2304" s="265" t="str">
        <f>IF(ISERROR(IF(LEN(E2304)&gt;0,VLOOKUP(TEXT($E2304,0),'Angaben Stationen'!$E$14:$J$213,5,0),"")),"?",IF(LEN(E2304)&gt;0,VLOOKUP(TEXT($E2304,0),'Angaben Stationen'!$E$14:$J$213,5,0),""))</f>
        <v/>
      </c>
      <c r="D2304" s="232" t="str">
        <f>IF(ISERROR(IF(LEN(E2304)&gt;0,VLOOKUP(TEXT($E2304,0),'Angaben Stationen'!$E$14:$J$213,6,0),"")),"STATION IST NICHT VORHANDEN",IF(LEN(E2304)&gt;0,VLOOKUP(TEXT($E2304,0),'Angaben Stationen'!$E$14:$J$213,6,0),""))</f>
        <v/>
      </c>
      <c r="E2304" s="287"/>
      <c r="F2304" s="234"/>
      <c r="G2304" s="234"/>
      <c r="H2304" s="263"/>
      <c r="I2304" s="169"/>
      <c r="K2304" s="445" t="str">
        <f t="shared" si="284"/>
        <v>Leer</v>
      </c>
      <c r="L2304" s="445" t="str">
        <f>VLOOKUP($D2304,{"29 - Psychiatrie (Erwachsene)","BGI";"297 - stationsäquivalente Behandlung in der Erwachsenenpsychiatrie (29)","BGI";"30 - Kinder- und Jugendpsychiatrie","BGII";"307 - stationsäquivalente Behandlung in der Kinder- und Jugendpsychiatrie (30)","BGII";"31 - Psychosomatik","BGI";"","Leer"},2,0)</f>
        <v>Leer</v>
      </c>
      <c r="M2304" s="445">
        <f t="shared" si="281"/>
        <v>0</v>
      </c>
      <c r="N2304" s="445">
        <f t="shared" si="282"/>
        <v>0</v>
      </c>
      <c r="O2304" s="445">
        <f t="shared" si="285"/>
        <v>0</v>
      </c>
      <c r="P2304" s="445">
        <f t="shared" si="286"/>
        <v>0</v>
      </c>
      <c r="Q2304" s="445">
        <f t="shared" si="287"/>
        <v>0</v>
      </c>
      <c r="R2304" s="415" t="str">
        <f t="shared" si="288"/>
        <v>Leer</v>
      </c>
      <c r="S2304" s="445">
        <f>IF('Angaben KH-Standort'!D$29='A4'!D2304,IF('Angaben KH-Standort'!E$29="Ja",1,0),0)</f>
        <v>0</v>
      </c>
      <c r="T2304" s="445">
        <f>IF('Angaben KH-Standort'!D$30='A4'!D2304,IF('Angaben KH-Standort'!E$30="Ja",1,0),0)</f>
        <v>0</v>
      </c>
      <c r="U2304" s="445">
        <f>IF('Angaben KH-Standort'!D$31='A4'!D2304,IF('Angaben KH-Standort'!E$31="Ja",1,0),0)</f>
        <v>0</v>
      </c>
    </row>
    <row r="2305" spans="2:21" ht="15" customHeight="1" x14ac:dyDescent="0.3">
      <c r="B2305" s="70" t="str">
        <f t="shared" si="283"/>
        <v>!!!</v>
      </c>
      <c r="C2305" s="265" t="str">
        <f>IF(ISERROR(IF(LEN(E2305)&gt;0,VLOOKUP(TEXT($E2305,0),'Angaben Stationen'!$E$14:$J$213,5,0),"")),"?",IF(LEN(E2305)&gt;0,VLOOKUP(TEXT($E2305,0),'Angaben Stationen'!$E$14:$J$213,5,0),""))</f>
        <v/>
      </c>
      <c r="D2305" s="232" t="str">
        <f>IF(ISERROR(IF(LEN(E2305)&gt;0,VLOOKUP(TEXT($E2305,0),'Angaben Stationen'!$E$14:$J$213,6,0),"")),"STATION IST NICHT VORHANDEN",IF(LEN(E2305)&gt;0,VLOOKUP(TEXT($E2305,0),'Angaben Stationen'!$E$14:$J$213,6,0),""))</f>
        <v/>
      </c>
      <c r="E2305" s="287"/>
      <c r="F2305" s="234"/>
      <c r="G2305" s="234"/>
      <c r="H2305" s="263"/>
      <c r="I2305" s="169"/>
      <c r="K2305" s="445" t="str">
        <f t="shared" si="284"/>
        <v>Leer</v>
      </c>
      <c r="L2305" s="445" t="str">
        <f>VLOOKUP($D2305,{"29 - Psychiatrie (Erwachsene)","BGI";"297 - stationsäquivalente Behandlung in der Erwachsenenpsychiatrie (29)","BGI";"30 - Kinder- und Jugendpsychiatrie","BGII";"307 - stationsäquivalente Behandlung in der Kinder- und Jugendpsychiatrie (30)","BGII";"31 - Psychosomatik","BGI";"","Leer"},2,0)</f>
        <v>Leer</v>
      </c>
      <c r="M2305" s="445">
        <f t="shared" si="281"/>
        <v>0</v>
      </c>
      <c r="N2305" s="445">
        <f t="shared" si="282"/>
        <v>0</v>
      </c>
      <c r="O2305" s="445">
        <f t="shared" si="285"/>
        <v>0</v>
      </c>
      <c r="P2305" s="445">
        <f t="shared" si="286"/>
        <v>0</v>
      </c>
      <c r="Q2305" s="445">
        <f t="shared" si="287"/>
        <v>0</v>
      </c>
      <c r="R2305" s="415" t="str">
        <f t="shared" si="288"/>
        <v>Leer</v>
      </c>
      <c r="S2305" s="445">
        <f>IF('Angaben KH-Standort'!D$29='A4'!D2305,IF('Angaben KH-Standort'!E$29="Ja",1,0),0)</f>
        <v>0</v>
      </c>
      <c r="T2305" s="445">
        <f>IF('Angaben KH-Standort'!D$30='A4'!D2305,IF('Angaben KH-Standort'!E$30="Ja",1,0),0)</f>
        <v>0</v>
      </c>
      <c r="U2305" s="445">
        <f>IF('Angaben KH-Standort'!D$31='A4'!D2305,IF('Angaben KH-Standort'!E$31="Ja",1,0),0)</f>
        <v>0</v>
      </c>
    </row>
    <row r="2306" spans="2:21" ht="15" customHeight="1" x14ac:dyDescent="0.3">
      <c r="B2306" s="70" t="str">
        <f t="shared" si="283"/>
        <v>!!!</v>
      </c>
      <c r="C2306" s="265" t="str">
        <f>IF(ISERROR(IF(LEN(E2306)&gt;0,VLOOKUP(TEXT($E2306,0),'Angaben Stationen'!$E$14:$J$213,5,0),"")),"?",IF(LEN(E2306)&gt;0,VLOOKUP(TEXT($E2306,0),'Angaben Stationen'!$E$14:$J$213,5,0),""))</f>
        <v/>
      </c>
      <c r="D2306" s="232" t="str">
        <f>IF(ISERROR(IF(LEN(E2306)&gt;0,VLOOKUP(TEXT($E2306,0),'Angaben Stationen'!$E$14:$J$213,6,0),"")),"STATION IST NICHT VORHANDEN",IF(LEN(E2306)&gt;0,VLOOKUP(TEXT($E2306,0),'Angaben Stationen'!$E$14:$J$213,6,0),""))</f>
        <v/>
      </c>
      <c r="E2306" s="287"/>
      <c r="F2306" s="234"/>
      <c r="G2306" s="234"/>
      <c r="H2306" s="263"/>
      <c r="I2306" s="169"/>
      <c r="K2306" s="445" t="str">
        <f t="shared" si="284"/>
        <v>Leer</v>
      </c>
      <c r="L2306" s="445" t="str">
        <f>VLOOKUP($D2306,{"29 - Psychiatrie (Erwachsene)","BGI";"297 - stationsäquivalente Behandlung in der Erwachsenenpsychiatrie (29)","BGI";"30 - Kinder- und Jugendpsychiatrie","BGII";"307 - stationsäquivalente Behandlung in der Kinder- und Jugendpsychiatrie (30)","BGII";"31 - Psychosomatik","BGI";"","Leer"},2,0)</f>
        <v>Leer</v>
      </c>
      <c r="M2306" s="445">
        <f t="shared" si="281"/>
        <v>0</v>
      </c>
      <c r="N2306" s="445">
        <f t="shared" si="282"/>
        <v>0</v>
      </c>
      <c r="O2306" s="445">
        <f t="shared" si="285"/>
        <v>0</v>
      </c>
      <c r="P2306" s="445">
        <f t="shared" si="286"/>
        <v>0</v>
      </c>
      <c r="Q2306" s="445">
        <f t="shared" si="287"/>
        <v>0</v>
      </c>
      <c r="R2306" s="415" t="str">
        <f t="shared" si="288"/>
        <v>Leer</v>
      </c>
      <c r="S2306" s="445">
        <f>IF('Angaben KH-Standort'!D$29='A4'!D2306,IF('Angaben KH-Standort'!E$29="Ja",1,0),0)</f>
        <v>0</v>
      </c>
      <c r="T2306" s="445">
        <f>IF('Angaben KH-Standort'!D$30='A4'!D2306,IF('Angaben KH-Standort'!E$30="Ja",1,0),0)</f>
        <v>0</v>
      </c>
      <c r="U2306" s="445">
        <f>IF('Angaben KH-Standort'!D$31='A4'!D2306,IF('Angaben KH-Standort'!E$31="Ja",1,0),0)</f>
        <v>0</v>
      </c>
    </row>
    <row r="2307" spans="2:21" ht="15" customHeight="1" x14ac:dyDescent="0.3">
      <c r="B2307" s="70" t="str">
        <f t="shared" si="283"/>
        <v>!!!</v>
      </c>
      <c r="C2307" s="265" t="str">
        <f>IF(ISERROR(IF(LEN(E2307)&gt;0,VLOOKUP(TEXT($E2307,0),'Angaben Stationen'!$E$14:$J$213,5,0),"")),"?",IF(LEN(E2307)&gt;0,VLOOKUP(TEXT($E2307,0),'Angaben Stationen'!$E$14:$J$213,5,0),""))</f>
        <v/>
      </c>
      <c r="D2307" s="232" t="str">
        <f>IF(ISERROR(IF(LEN(E2307)&gt;0,VLOOKUP(TEXT($E2307,0),'Angaben Stationen'!$E$14:$J$213,6,0),"")),"STATION IST NICHT VORHANDEN",IF(LEN(E2307)&gt;0,VLOOKUP(TEXT($E2307,0),'Angaben Stationen'!$E$14:$J$213,6,0),""))</f>
        <v/>
      </c>
      <c r="E2307" s="287"/>
      <c r="F2307" s="234"/>
      <c r="G2307" s="234"/>
      <c r="H2307" s="263"/>
      <c r="I2307" s="169"/>
      <c r="K2307" s="445" t="str">
        <f t="shared" si="284"/>
        <v>Leer</v>
      </c>
      <c r="L2307" s="445" t="str">
        <f>VLOOKUP($D2307,{"29 - Psychiatrie (Erwachsene)","BGI";"297 - stationsäquivalente Behandlung in der Erwachsenenpsychiatrie (29)","BGI";"30 - Kinder- und Jugendpsychiatrie","BGII";"307 - stationsäquivalente Behandlung in der Kinder- und Jugendpsychiatrie (30)","BGII";"31 - Psychosomatik","BGI";"","Leer"},2,0)</f>
        <v>Leer</v>
      </c>
      <c r="M2307" s="445">
        <f t="shared" si="281"/>
        <v>0</v>
      </c>
      <c r="N2307" s="445">
        <f t="shared" si="282"/>
        <v>0</v>
      </c>
      <c r="O2307" s="445">
        <f t="shared" si="285"/>
        <v>0</v>
      </c>
      <c r="P2307" s="445">
        <f t="shared" si="286"/>
        <v>0</v>
      </c>
      <c r="Q2307" s="445">
        <f t="shared" si="287"/>
        <v>0</v>
      </c>
      <c r="R2307" s="415" t="str">
        <f t="shared" si="288"/>
        <v>Leer</v>
      </c>
      <c r="S2307" s="445">
        <f>IF('Angaben KH-Standort'!D$29='A4'!D2307,IF('Angaben KH-Standort'!E$29="Ja",1,0),0)</f>
        <v>0</v>
      </c>
      <c r="T2307" s="445">
        <f>IF('Angaben KH-Standort'!D$30='A4'!D2307,IF('Angaben KH-Standort'!E$30="Ja",1,0),0)</f>
        <v>0</v>
      </c>
      <c r="U2307" s="445">
        <f>IF('Angaben KH-Standort'!D$31='A4'!D2307,IF('Angaben KH-Standort'!E$31="Ja",1,0),0)</f>
        <v>0</v>
      </c>
    </row>
    <row r="2308" spans="2:21" ht="15" customHeight="1" x14ac:dyDescent="0.3">
      <c r="B2308" s="70" t="str">
        <f t="shared" si="283"/>
        <v>!!!</v>
      </c>
      <c r="C2308" s="265" t="str">
        <f>IF(ISERROR(IF(LEN(E2308)&gt;0,VLOOKUP(TEXT($E2308,0),'Angaben Stationen'!$E$14:$J$213,5,0),"")),"?",IF(LEN(E2308)&gt;0,VLOOKUP(TEXT($E2308,0),'Angaben Stationen'!$E$14:$J$213,5,0),""))</f>
        <v/>
      </c>
      <c r="D2308" s="232" t="str">
        <f>IF(ISERROR(IF(LEN(E2308)&gt;0,VLOOKUP(TEXT($E2308,0),'Angaben Stationen'!$E$14:$J$213,6,0),"")),"STATION IST NICHT VORHANDEN",IF(LEN(E2308)&gt;0,VLOOKUP(TEXT($E2308,0),'Angaben Stationen'!$E$14:$J$213,6,0),""))</f>
        <v/>
      </c>
      <c r="E2308" s="287"/>
      <c r="F2308" s="234"/>
      <c r="G2308" s="234"/>
      <c r="H2308" s="263"/>
      <c r="I2308" s="169"/>
      <c r="K2308" s="445" t="str">
        <f t="shared" si="284"/>
        <v>Leer</v>
      </c>
      <c r="L2308" s="445" t="str">
        <f>VLOOKUP($D2308,{"29 - Psychiatrie (Erwachsene)","BGI";"297 - stationsäquivalente Behandlung in der Erwachsenenpsychiatrie (29)","BGI";"30 - Kinder- und Jugendpsychiatrie","BGII";"307 - stationsäquivalente Behandlung in der Kinder- und Jugendpsychiatrie (30)","BGII";"31 - Psychosomatik","BGI";"","Leer"},2,0)</f>
        <v>Leer</v>
      </c>
      <c r="M2308" s="445">
        <f t="shared" si="281"/>
        <v>0</v>
      </c>
      <c r="N2308" s="445">
        <f t="shared" si="282"/>
        <v>0</v>
      </c>
      <c r="O2308" s="445">
        <f t="shared" si="285"/>
        <v>0</v>
      </c>
      <c r="P2308" s="445">
        <f t="shared" si="286"/>
        <v>0</v>
      </c>
      <c r="Q2308" s="445">
        <f t="shared" si="287"/>
        <v>0</v>
      </c>
      <c r="R2308" s="415" t="str">
        <f t="shared" si="288"/>
        <v>Leer</v>
      </c>
      <c r="S2308" s="445">
        <f>IF('Angaben KH-Standort'!D$29='A4'!D2308,IF('Angaben KH-Standort'!E$29="Ja",1,0),0)</f>
        <v>0</v>
      </c>
      <c r="T2308" s="445">
        <f>IF('Angaben KH-Standort'!D$30='A4'!D2308,IF('Angaben KH-Standort'!E$30="Ja",1,0),0)</f>
        <v>0</v>
      </c>
      <c r="U2308" s="445">
        <f>IF('Angaben KH-Standort'!D$31='A4'!D2308,IF('Angaben KH-Standort'!E$31="Ja",1,0),0)</f>
        <v>0</v>
      </c>
    </row>
    <row r="2309" spans="2:21" ht="15" customHeight="1" x14ac:dyDescent="0.3">
      <c r="B2309" s="70" t="str">
        <f t="shared" si="283"/>
        <v>!!!</v>
      </c>
      <c r="C2309" s="265" t="str">
        <f>IF(ISERROR(IF(LEN(E2309)&gt;0,VLOOKUP(TEXT($E2309,0),'Angaben Stationen'!$E$14:$J$213,5,0),"")),"?",IF(LEN(E2309)&gt;0,VLOOKUP(TEXT($E2309,0),'Angaben Stationen'!$E$14:$J$213,5,0),""))</f>
        <v/>
      </c>
      <c r="D2309" s="232" t="str">
        <f>IF(ISERROR(IF(LEN(E2309)&gt;0,VLOOKUP(TEXT($E2309,0),'Angaben Stationen'!$E$14:$J$213,6,0),"")),"STATION IST NICHT VORHANDEN",IF(LEN(E2309)&gt;0,VLOOKUP(TEXT($E2309,0),'Angaben Stationen'!$E$14:$J$213,6,0),""))</f>
        <v/>
      </c>
      <c r="E2309" s="287"/>
      <c r="F2309" s="234"/>
      <c r="G2309" s="234"/>
      <c r="H2309" s="263"/>
      <c r="I2309" s="169"/>
      <c r="K2309" s="445" t="str">
        <f t="shared" si="284"/>
        <v>Leer</v>
      </c>
      <c r="L2309" s="445" t="str">
        <f>VLOOKUP($D2309,{"29 - Psychiatrie (Erwachsene)","BGI";"297 - stationsäquivalente Behandlung in der Erwachsenenpsychiatrie (29)","BGI";"30 - Kinder- und Jugendpsychiatrie","BGII";"307 - stationsäquivalente Behandlung in der Kinder- und Jugendpsychiatrie (30)","BGII";"31 - Psychosomatik","BGI";"","Leer"},2,0)</f>
        <v>Leer</v>
      </c>
      <c r="M2309" s="445">
        <f t="shared" si="281"/>
        <v>0</v>
      </c>
      <c r="N2309" s="445">
        <f t="shared" si="282"/>
        <v>0</v>
      </c>
      <c r="O2309" s="445">
        <f t="shared" si="285"/>
        <v>0</v>
      </c>
      <c r="P2309" s="445">
        <f t="shared" si="286"/>
        <v>0</v>
      </c>
      <c r="Q2309" s="445">
        <f t="shared" si="287"/>
        <v>0</v>
      </c>
      <c r="R2309" s="415" t="str">
        <f t="shared" si="288"/>
        <v>Leer</v>
      </c>
      <c r="S2309" s="445">
        <f>IF('Angaben KH-Standort'!D$29='A4'!D2309,IF('Angaben KH-Standort'!E$29="Ja",1,0),0)</f>
        <v>0</v>
      </c>
      <c r="T2309" s="445">
        <f>IF('Angaben KH-Standort'!D$30='A4'!D2309,IF('Angaben KH-Standort'!E$30="Ja",1,0),0)</f>
        <v>0</v>
      </c>
      <c r="U2309" s="445">
        <f>IF('Angaben KH-Standort'!D$31='A4'!D2309,IF('Angaben KH-Standort'!E$31="Ja",1,0),0)</f>
        <v>0</v>
      </c>
    </row>
    <row r="2310" spans="2:21" ht="15" customHeight="1" x14ac:dyDescent="0.3">
      <c r="B2310" s="70" t="str">
        <f t="shared" si="283"/>
        <v>!!!</v>
      </c>
      <c r="C2310" s="265" t="str">
        <f>IF(ISERROR(IF(LEN(E2310)&gt;0,VLOOKUP(TEXT($E2310,0),'Angaben Stationen'!$E$14:$J$213,5,0),"")),"?",IF(LEN(E2310)&gt;0,VLOOKUP(TEXT($E2310,0),'Angaben Stationen'!$E$14:$J$213,5,0),""))</f>
        <v/>
      </c>
      <c r="D2310" s="232" t="str">
        <f>IF(ISERROR(IF(LEN(E2310)&gt;0,VLOOKUP(TEXT($E2310,0),'Angaben Stationen'!$E$14:$J$213,6,0),"")),"STATION IST NICHT VORHANDEN",IF(LEN(E2310)&gt;0,VLOOKUP(TEXT($E2310,0),'Angaben Stationen'!$E$14:$J$213,6,0),""))</f>
        <v/>
      </c>
      <c r="E2310" s="287"/>
      <c r="F2310" s="234"/>
      <c r="G2310" s="234"/>
      <c r="H2310" s="263"/>
      <c r="I2310" s="169"/>
      <c r="K2310" s="445" t="str">
        <f t="shared" si="284"/>
        <v>Leer</v>
      </c>
      <c r="L2310" s="445" t="str">
        <f>VLOOKUP($D2310,{"29 - Psychiatrie (Erwachsene)","BGI";"297 - stationsäquivalente Behandlung in der Erwachsenenpsychiatrie (29)","BGI";"30 - Kinder- und Jugendpsychiatrie","BGII";"307 - stationsäquivalente Behandlung in der Kinder- und Jugendpsychiatrie (30)","BGII";"31 - Psychosomatik","BGI";"","Leer"},2,0)</f>
        <v>Leer</v>
      </c>
      <c r="M2310" s="445">
        <f t="shared" si="281"/>
        <v>0</v>
      </c>
      <c r="N2310" s="445">
        <f t="shared" si="282"/>
        <v>0</v>
      </c>
      <c r="O2310" s="445">
        <f t="shared" si="285"/>
        <v>0</v>
      </c>
      <c r="P2310" s="445">
        <f t="shared" si="286"/>
        <v>0</v>
      </c>
      <c r="Q2310" s="445">
        <f t="shared" si="287"/>
        <v>0</v>
      </c>
      <c r="R2310" s="415" t="str">
        <f t="shared" si="288"/>
        <v>Leer</v>
      </c>
      <c r="S2310" s="445">
        <f>IF('Angaben KH-Standort'!D$29='A4'!D2310,IF('Angaben KH-Standort'!E$29="Ja",1,0),0)</f>
        <v>0</v>
      </c>
      <c r="T2310" s="445">
        <f>IF('Angaben KH-Standort'!D$30='A4'!D2310,IF('Angaben KH-Standort'!E$30="Ja",1,0),0)</f>
        <v>0</v>
      </c>
      <c r="U2310" s="445">
        <f>IF('Angaben KH-Standort'!D$31='A4'!D2310,IF('Angaben KH-Standort'!E$31="Ja",1,0),0)</f>
        <v>0</v>
      </c>
    </row>
    <row r="2311" spans="2:21" ht="15" customHeight="1" x14ac:dyDescent="0.3">
      <c r="B2311" s="70" t="str">
        <f t="shared" si="283"/>
        <v>!!!</v>
      </c>
      <c r="C2311" s="265" t="str">
        <f>IF(ISERROR(IF(LEN(E2311)&gt;0,VLOOKUP(TEXT($E2311,0),'Angaben Stationen'!$E$14:$J$213,5,0),"")),"?",IF(LEN(E2311)&gt;0,VLOOKUP(TEXT($E2311,0),'Angaben Stationen'!$E$14:$J$213,5,0),""))</f>
        <v/>
      </c>
      <c r="D2311" s="232" t="str">
        <f>IF(ISERROR(IF(LEN(E2311)&gt;0,VLOOKUP(TEXT($E2311,0),'Angaben Stationen'!$E$14:$J$213,6,0),"")),"STATION IST NICHT VORHANDEN",IF(LEN(E2311)&gt;0,VLOOKUP(TEXT($E2311,0),'Angaben Stationen'!$E$14:$J$213,6,0),""))</f>
        <v/>
      </c>
      <c r="E2311" s="287"/>
      <c r="F2311" s="234"/>
      <c r="G2311" s="234"/>
      <c r="H2311" s="263"/>
      <c r="I2311" s="169"/>
      <c r="K2311" s="445" t="str">
        <f t="shared" si="284"/>
        <v>Leer</v>
      </c>
      <c r="L2311" s="445" t="str">
        <f>VLOOKUP($D2311,{"29 - Psychiatrie (Erwachsene)","BGI";"297 - stationsäquivalente Behandlung in der Erwachsenenpsychiatrie (29)","BGI";"30 - Kinder- und Jugendpsychiatrie","BGII";"307 - stationsäquivalente Behandlung in der Kinder- und Jugendpsychiatrie (30)","BGII";"31 - Psychosomatik","BGI";"","Leer"},2,0)</f>
        <v>Leer</v>
      </c>
      <c r="M2311" s="445">
        <f t="shared" si="281"/>
        <v>0</v>
      </c>
      <c r="N2311" s="445">
        <f t="shared" si="282"/>
        <v>0</v>
      </c>
      <c r="O2311" s="445">
        <f t="shared" si="285"/>
        <v>0</v>
      </c>
      <c r="P2311" s="445">
        <f t="shared" si="286"/>
        <v>0</v>
      </c>
      <c r="Q2311" s="445">
        <f t="shared" si="287"/>
        <v>0</v>
      </c>
      <c r="R2311" s="415" t="str">
        <f t="shared" si="288"/>
        <v>Leer</v>
      </c>
      <c r="S2311" s="445">
        <f>IF('Angaben KH-Standort'!D$29='A4'!D2311,IF('Angaben KH-Standort'!E$29="Ja",1,0),0)</f>
        <v>0</v>
      </c>
      <c r="T2311" s="445">
        <f>IF('Angaben KH-Standort'!D$30='A4'!D2311,IF('Angaben KH-Standort'!E$30="Ja",1,0),0)</f>
        <v>0</v>
      </c>
      <c r="U2311" s="445">
        <f>IF('Angaben KH-Standort'!D$31='A4'!D2311,IF('Angaben KH-Standort'!E$31="Ja",1,0),0)</f>
        <v>0</v>
      </c>
    </row>
    <row r="2312" spans="2:21" ht="15" customHeight="1" x14ac:dyDescent="0.3">
      <c r="B2312" s="70" t="str">
        <f t="shared" si="283"/>
        <v>!!!</v>
      </c>
      <c r="C2312" s="265" t="str">
        <f>IF(ISERROR(IF(LEN(E2312)&gt;0,VLOOKUP(TEXT($E2312,0),'Angaben Stationen'!$E$14:$J$213,5,0),"")),"?",IF(LEN(E2312)&gt;0,VLOOKUP(TEXT($E2312,0),'Angaben Stationen'!$E$14:$J$213,5,0),""))</f>
        <v/>
      </c>
      <c r="D2312" s="232" t="str">
        <f>IF(ISERROR(IF(LEN(E2312)&gt;0,VLOOKUP(TEXT($E2312,0),'Angaben Stationen'!$E$14:$J$213,6,0),"")),"STATION IST NICHT VORHANDEN",IF(LEN(E2312)&gt;0,VLOOKUP(TEXT($E2312,0),'Angaben Stationen'!$E$14:$J$213,6,0),""))</f>
        <v/>
      </c>
      <c r="E2312" s="287"/>
      <c r="F2312" s="234"/>
      <c r="G2312" s="234"/>
      <c r="H2312" s="263"/>
      <c r="I2312" s="169"/>
      <c r="K2312" s="445" t="str">
        <f t="shared" si="284"/>
        <v>Leer</v>
      </c>
      <c r="L2312" s="445" t="str">
        <f>VLOOKUP($D2312,{"29 - Psychiatrie (Erwachsene)","BGI";"297 - stationsäquivalente Behandlung in der Erwachsenenpsychiatrie (29)","BGI";"30 - Kinder- und Jugendpsychiatrie","BGII";"307 - stationsäquivalente Behandlung in der Kinder- und Jugendpsychiatrie (30)","BGII";"31 - Psychosomatik","BGI";"","Leer"},2,0)</f>
        <v>Leer</v>
      </c>
      <c r="M2312" s="445">
        <f t="shared" si="281"/>
        <v>0</v>
      </c>
      <c r="N2312" s="445">
        <f t="shared" si="282"/>
        <v>0</v>
      </c>
      <c r="O2312" s="445">
        <f t="shared" si="285"/>
        <v>0</v>
      </c>
      <c r="P2312" s="445">
        <f t="shared" si="286"/>
        <v>0</v>
      </c>
      <c r="Q2312" s="445">
        <f t="shared" si="287"/>
        <v>0</v>
      </c>
      <c r="R2312" s="415" t="str">
        <f t="shared" si="288"/>
        <v>Leer</v>
      </c>
      <c r="S2312" s="445">
        <f>IF('Angaben KH-Standort'!D$29='A4'!D2312,IF('Angaben KH-Standort'!E$29="Ja",1,0),0)</f>
        <v>0</v>
      </c>
      <c r="T2312" s="445">
        <f>IF('Angaben KH-Standort'!D$30='A4'!D2312,IF('Angaben KH-Standort'!E$30="Ja",1,0),0)</f>
        <v>0</v>
      </c>
      <c r="U2312" s="445">
        <f>IF('Angaben KH-Standort'!D$31='A4'!D2312,IF('Angaben KH-Standort'!E$31="Ja",1,0),0)</f>
        <v>0</v>
      </c>
    </row>
    <row r="2313" spans="2:21" ht="15" customHeight="1" x14ac:dyDescent="0.3">
      <c r="B2313" s="70" t="str">
        <f t="shared" si="283"/>
        <v>!!!</v>
      </c>
      <c r="C2313" s="265" t="str">
        <f>IF(ISERROR(IF(LEN(E2313)&gt;0,VLOOKUP(TEXT($E2313,0),'Angaben Stationen'!$E$14:$J$213,5,0),"")),"?",IF(LEN(E2313)&gt;0,VLOOKUP(TEXT($E2313,0),'Angaben Stationen'!$E$14:$J$213,5,0),""))</f>
        <v/>
      </c>
      <c r="D2313" s="232" t="str">
        <f>IF(ISERROR(IF(LEN(E2313)&gt;0,VLOOKUP(TEXT($E2313,0),'Angaben Stationen'!$E$14:$J$213,6,0),"")),"STATION IST NICHT VORHANDEN",IF(LEN(E2313)&gt;0,VLOOKUP(TEXT($E2313,0),'Angaben Stationen'!$E$14:$J$213,6,0),""))</f>
        <v/>
      </c>
      <c r="E2313" s="287"/>
      <c r="F2313" s="234"/>
      <c r="G2313" s="234"/>
      <c r="H2313" s="263"/>
      <c r="I2313" s="169"/>
      <c r="K2313" s="445" t="str">
        <f t="shared" si="284"/>
        <v>Leer</v>
      </c>
      <c r="L2313" s="445" t="str">
        <f>VLOOKUP($D2313,{"29 - Psychiatrie (Erwachsene)","BGI";"297 - stationsäquivalente Behandlung in der Erwachsenenpsychiatrie (29)","BGI";"30 - Kinder- und Jugendpsychiatrie","BGII";"307 - stationsäquivalente Behandlung in der Kinder- und Jugendpsychiatrie (30)","BGII";"31 - Psychosomatik","BGI";"","Leer"},2,0)</f>
        <v>Leer</v>
      </c>
      <c r="M2313" s="445">
        <f t="shared" si="281"/>
        <v>0</v>
      </c>
      <c r="N2313" s="445">
        <f t="shared" si="282"/>
        <v>0</v>
      </c>
      <c r="O2313" s="445">
        <f t="shared" si="285"/>
        <v>0</v>
      </c>
      <c r="P2313" s="445">
        <f t="shared" si="286"/>
        <v>0</v>
      </c>
      <c r="Q2313" s="445">
        <f t="shared" si="287"/>
        <v>0</v>
      </c>
      <c r="R2313" s="415" t="str">
        <f t="shared" si="288"/>
        <v>Leer</v>
      </c>
      <c r="S2313" s="445">
        <f>IF('Angaben KH-Standort'!D$29='A4'!D2313,IF('Angaben KH-Standort'!E$29="Ja",1,0),0)</f>
        <v>0</v>
      </c>
      <c r="T2313" s="445">
        <f>IF('Angaben KH-Standort'!D$30='A4'!D2313,IF('Angaben KH-Standort'!E$30="Ja",1,0),0)</f>
        <v>0</v>
      </c>
      <c r="U2313" s="445">
        <f>IF('Angaben KH-Standort'!D$31='A4'!D2313,IF('Angaben KH-Standort'!E$31="Ja",1,0),0)</f>
        <v>0</v>
      </c>
    </row>
    <row r="2314" spans="2:21" ht="15" customHeight="1" x14ac:dyDescent="0.3">
      <c r="B2314" s="70" t="str">
        <f t="shared" si="283"/>
        <v>!!!</v>
      </c>
      <c r="C2314" s="265" t="str">
        <f>IF(ISERROR(IF(LEN(E2314)&gt;0,VLOOKUP(TEXT($E2314,0),'Angaben Stationen'!$E$14:$J$213,5,0),"")),"?",IF(LEN(E2314)&gt;0,VLOOKUP(TEXT($E2314,0),'Angaben Stationen'!$E$14:$J$213,5,0),""))</f>
        <v/>
      </c>
      <c r="D2314" s="232" t="str">
        <f>IF(ISERROR(IF(LEN(E2314)&gt;0,VLOOKUP(TEXT($E2314,0),'Angaben Stationen'!$E$14:$J$213,6,0),"")),"STATION IST NICHT VORHANDEN",IF(LEN(E2314)&gt;0,VLOOKUP(TEXT($E2314,0),'Angaben Stationen'!$E$14:$J$213,6,0),""))</f>
        <v/>
      </c>
      <c r="E2314" s="287"/>
      <c r="F2314" s="234"/>
      <c r="G2314" s="234"/>
      <c r="H2314" s="263"/>
      <c r="I2314" s="169"/>
      <c r="K2314" s="445" t="str">
        <f t="shared" si="284"/>
        <v>Leer</v>
      </c>
      <c r="L2314" s="445" t="str">
        <f>VLOOKUP($D2314,{"29 - Psychiatrie (Erwachsene)","BGI";"297 - stationsäquivalente Behandlung in der Erwachsenenpsychiatrie (29)","BGI";"30 - Kinder- und Jugendpsychiatrie","BGII";"307 - stationsäquivalente Behandlung in der Kinder- und Jugendpsychiatrie (30)","BGII";"31 - Psychosomatik","BGI";"","Leer"},2,0)</f>
        <v>Leer</v>
      </c>
      <c r="M2314" s="445">
        <f t="shared" si="281"/>
        <v>0</v>
      </c>
      <c r="N2314" s="445">
        <f t="shared" si="282"/>
        <v>0</v>
      </c>
      <c r="O2314" s="445">
        <f t="shared" si="285"/>
        <v>0</v>
      </c>
      <c r="P2314" s="445">
        <f t="shared" si="286"/>
        <v>0</v>
      </c>
      <c r="Q2314" s="445">
        <f t="shared" si="287"/>
        <v>0</v>
      </c>
      <c r="R2314" s="415" t="str">
        <f t="shared" si="288"/>
        <v>Leer</v>
      </c>
      <c r="S2314" s="445">
        <f>IF('Angaben KH-Standort'!D$29='A4'!D2314,IF('Angaben KH-Standort'!E$29="Ja",1,0),0)</f>
        <v>0</v>
      </c>
      <c r="T2314" s="445">
        <f>IF('Angaben KH-Standort'!D$30='A4'!D2314,IF('Angaben KH-Standort'!E$30="Ja",1,0),0)</f>
        <v>0</v>
      </c>
      <c r="U2314" s="445">
        <f>IF('Angaben KH-Standort'!D$31='A4'!D2314,IF('Angaben KH-Standort'!E$31="Ja",1,0),0)</f>
        <v>0</v>
      </c>
    </row>
    <row r="2315" spans="2:21" ht="15" customHeight="1" x14ac:dyDescent="0.3">
      <c r="B2315" s="70" t="str">
        <f t="shared" si="283"/>
        <v>!!!</v>
      </c>
      <c r="C2315" s="265" t="str">
        <f>IF(ISERROR(IF(LEN(E2315)&gt;0,VLOOKUP(TEXT($E2315,0),'Angaben Stationen'!$E$14:$J$213,5,0),"")),"?",IF(LEN(E2315)&gt;0,VLOOKUP(TEXT($E2315,0),'Angaben Stationen'!$E$14:$J$213,5,0),""))</f>
        <v/>
      </c>
      <c r="D2315" s="232" t="str">
        <f>IF(ISERROR(IF(LEN(E2315)&gt;0,VLOOKUP(TEXT($E2315,0),'Angaben Stationen'!$E$14:$J$213,6,0),"")),"STATION IST NICHT VORHANDEN",IF(LEN(E2315)&gt;0,VLOOKUP(TEXT($E2315,0),'Angaben Stationen'!$E$14:$J$213,6,0),""))</f>
        <v/>
      </c>
      <c r="E2315" s="287"/>
      <c r="F2315" s="234"/>
      <c r="G2315" s="234"/>
      <c r="H2315" s="263"/>
      <c r="I2315" s="169"/>
      <c r="K2315" s="445" t="str">
        <f t="shared" si="284"/>
        <v>Leer</v>
      </c>
      <c r="L2315" s="445" t="str">
        <f>VLOOKUP($D2315,{"29 - Psychiatrie (Erwachsene)","BGI";"297 - stationsäquivalente Behandlung in der Erwachsenenpsychiatrie (29)","BGI";"30 - Kinder- und Jugendpsychiatrie","BGII";"307 - stationsäquivalente Behandlung in der Kinder- und Jugendpsychiatrie (30)","BGII";"31 - Psychosomatik","BGI";"","Leer"},2,0)</f>
        <v>Leer</v>
      </c>
      <c r="M2315" s="445">
        <f t="shared" si="281"/>
        <v>0</v>
      </c>
      <c r="N2315" s="445">
        <f t="shared" si="282"/>
        <v>0</v>
      </c>
      <c r="O2315" s="445">
        <f t="shared" si="285"/>
        <v>0</v>
      </c>
      <c r="P2315" s="445">
        <f t="shared" si="286"/>
        <v>0</v>
      </c>
      <c r="Q2315" s="445">
        <f t="shared" si="287"/>
        <v>0</v>
      </c>
      <c r="R2315" s="415" t="str">
        <f t="shared" si="288"/>
        <v>Leer</v>
      </c>
      <c r="S2315" s="445">
        <f>IF('Angaben KH-Standort'!D$29='A4'!D2315,IF('Angaben KH-Standort'!E$29="Ja",1,0),0)</f>
        <v>0</v>
      </c>
      <c r="T2315" s="445">
        <f>IF('Angaben KH-Standort'!D$30='A4'!D2315,IF('Angaben KH-Standort'!E$30="Ja",1,0),0)</f>
        <v>0</v>
      </c>
      <c r="U2315" s="445">
        <f>IF('Angaben KH-Standort'!D$31='A4'!D2315,IF('Angaben KH-Standort'!E$31="Ja",1,0),0)</f>
        <v>0</v>
      </c>
    </row>
    <row r="2316" spans="2:21" ht="15" customHeight="1" x14ac:dyDescent="0.3">
      <c r="B2316" s="70" t="str">
        <f t="shared" si="283"/>
        <v>!!!</v>
      </c>
      <c r="C2316" s="265" t="str">
        <f>IF(ISERROR(IF(LEN(E2316)&gt;0,VLOOKUP(TEXT($E2316,0),'Angaben Stationen'!$E$14:$J$213,5,0),"")),"?",IF(LEN(E2316)&gt;0,VLOOKUP(TEXT($E2316,0),'Angaben Stationen'!$E$14:$J$213,5,0),""))</f>
        <v/>
      </c>
      <c r="D2316" s="232" t="str">
        <f>IF(ISERROR(IF(LEN(E2316)&gt;0,VLOOKUP(TEXT($E2316,0),'Angaben Stationen'!$E$14:$J$213,6,0),"")),"STATION IST NICHT VORHANDEN",IF(LEN(E2316)&gt;0,VLOOKUP(TEXT($E2316,0),'Angaben Stationen'!$E$14:$J$213,6,0),""))</f>
        <v/>
      </c>
      <c r="E2316" s="287"/>
      <c r="F2316" s="234"/>
      <c r="G2316" s="234"/>
      <c r="H2316" s="263"/>
      <c r="I2316" s="169"/>
      <c r="K2316" s="445" t="str">
        <f t="shared" si="284"/>
        <v>Leer</v>
      </c>
      <c r="L2316" s="445" t="str">
        <f>VLOOKUP($D2316,{"29 - Psychiatrie (Erwachsene)","BGI";"297 - stationsäquivalente Behandlung in der Erwachsenenpsychiatrie (29)","BGI";"30 - Kinder- und Jugendpsychiatrie","BGII";"307 - stationsäquivalente Behandlung in der Kinder- und Jugendpsychiatrie (30)","BGII";"31 - Psychosomatik","BGI";"","Leer"},2,0)</f>
        <v>Leer</v>
      </c>
      <c r="M2316" s="445">
        <f t="shared" si="281"/>
        <v>0</v>
      </c>
      <c r="N2316" s="445">
        <f t="shared" si="282"/>
        <v>0</v>
      </c>
      <c r="O2316" s="445">
        <f t="shared" si="285"/>
        <v>0</v>
      </c>
      <c r="P2316" s="445">
        <f t="shared" si="286"/>
        <v>0</v>
      </c>
      <c r="Q2316" s="445">
        <f t="shared" si="287"/>
        <v>0</v>
      </c>
      <c r="R2316" s="415" t="str">
        <f t="shared" si="288"/>
        <v>Leer</v>
      </c>
      <c r="S2316" s="445">
        <f>IF('Angaben KH-Standort'!D$29='A4'!D2316,IF('Angaben KH-Standort'!E$29="Ja",1,0),0)</f>
        <v>0</v>
      </c>
      <c r="T2316" s="445">
        <f>IF('Angaben KH-Standort'!D$30='A4'!D2316,IF('Angaben KH-Standort'!E$30="Ja",1,0),0)</f>
        <v>0</v>
      </c>
      <c r="U2316" s="445">
        <f>IF('Angaben KH-Standort'!D$31='A4'!D2316,IF('Angaben KH-Standort'!E$31="Ja",1,0),0)</f>
        <v>0</v>
      </c>
    </row>
    <row r="2317" spans="2:21" ht="15" customHeight="1" x14ac:dyDescent="0.3">
      <c r="B2317" s="70" t="str">
        <f t="shared" si="283"/>
        <v>!!!</v>
      </c>
      <c r="C2317" s="265" t="str">
        <f>IF(ISERROR(IF(LEN(E2317)&gt;0,VLOOKUP(TEXT($E2317,0),'Angaben Stationen'!$E$14:$J$213,5,0),"")),"?",IF(LEN(E2317)&gt;0,VLOOKUP(TEXT($E2317,0),'Angaben Stationen'!$E$14:$J$213,5,0),""))</f>
        <v/>
      </c>
      <c r="D2317" s="232" t="str">
        <f>IF(ISERROR(IF(LEN(E2317)&gt;0,VLOOKUP(TEXT($E2317,0),'Angaben Stationen'!$E$14:$J$213,6,0),"")),"STATION IST NICHT VORHANDEN",IF(LEN(E2317)&gt;0,VLOOKUP(TEXT($E2317,0),'Angaben Stationen'!$E$14:$J$213,6,0),""))</f>
        <v/>
      </c>
      <c r="E2317" s="287"/>
      <c r="F2317" s="234"/>
      <c r="G2317" s="234"/>
      <c r="H2317" s="263"/>
      <c r="I2317" s="169"/>
      <c r="K2317" s="445" t="str">
        <f t="shared" si="284"/>
        <v>Leer</v>
      </c>
      <c r="L2317" s="445" t="str">
        <f>VLOOKUP($D2317,{"29 - Psychiatrie (Erwachsene)","BGI";"297 - stationsäquivalente Behandlung in der Erwachsenenpsychiatrie (29)","BGI";"30 - Kinder- und Jugendpsychiatrie","BGII";"307 - stationsäquivalente Behandlung in der Kinder- und Jugendpsychiatrie (30)","BGII";"31 - Psychosomatik","BGI";"","Leer"},2,0)</f>
        <v>Leer</v>
      </c>
      <c r="M2317" s="445">
        <f t="shared" si="281"/>
        <v>0</v>
      </c>
      <c r="N2317" s="445">
        <f t="shared" si="282"/>
        <v>0</v>
      </c>
      <c r="O2317" s="445">
        <f t="shared" si="285"/>
        <v>0</v>
      </c>
      <c r="P2317" s="445">
        <f t="shared" si="286"/>
        <v>0</v>
      </c>
      <c r="Q2317" s="445">
        <f t="shared" si="287"/>
        <v>0</v>
      </c>
      <c r="R2317" s="415" t="str">
        <f t="shared" si="288"/>
        <v>Leer</v>
      </c>
      <c r="S2317" s="445">
        <f>IF('Angaben KH-Standort'!D$29='A4'!D2317,IF('Angaben KH-Standort'!E$29="Ja",1,0),0)</f>
        <v>0</v>
      </c>
      <c r="T2317" s="445">
        <f>IF('Angaben KH-Standort'!D$30='A4'!D2317,IF('Angaben KH-Standort'!E$30="Ja",1,0),0)</f>
        <v>0</v>
      </c>
      <c r="U2317" s="445">
        <f>IF('Angaben KH-Standort'!D$31='A4'!D2317,IF('Angaben KH-Standort'!E$31="Ja",1,0),0)</f>
        <v>0</v>
      </c>
    </row>
    <row r="2318" spans="2:21" ht="15" customHeight="1" x14ac:dyDescent="0.3">
      <c r="B2318" s="70" t="str">
        <f t="shared" si="283"/>
        <v>!!!</v>
      </c>
      <c r="C2318" s="265" t="str">
        <f>IF(ISERROR(IF(LEN(E2318)&gt;0,VLOOKUP(TEXT($E2318,0),'Angaben Stationen'!$E$14:$J$213,5,0),"")),"?",IF(LEN(E2318)&gt;0,VLOOKUP(TEXT($E2318,0),'Angaben Stationen'!$E$14:$J$213,5,0),""))</f>
        <v/>
      </c>
      <c r="D2318" s="232" t="str">
        <f>IF(ISERROR(IF(LEN(E2318)&gt;0,VLOOKUP(TEXT($E2318,0),'Angaben Stationen'!$E$14:$J$213,6,0),"")),"STATION IST NICHT VORHANDEN",IF(LEN(E2318)&gt;0,VLOOKUP(TEXT($E2318,0),'Angaben Stationen'!$E$14:$J$213,6,0),""))</f>
        <v/>
      </c>
      <c r="E2318" s="287"/>
      <c r="F2318" s="234"/>
      <c r="G2318" s="234"/>
      <c r="H2318" s="263"/>
      <c r="I2318" s="169"/>
      <c r="K2318" s="445" t="str">
        <f t="shared" si="284"/>
        <v>Leer</v>
      </c>
      <c r="L2318" s="445" t="str">
        <f>VLOOKUP($D2318,{"29 - Psychiatrie (Erwachsene)","BGI";"297 - stationsäquivalente Behandlung in der Erwachsenenpsychiatrie (29)","BGI";"30 - Kinder- und Jugendpsychiatrie","BGII";"307 - stationsäquivalente Behandlung in der Kinder- und Jugendpsychiatrie (30)","BGII";"31 - Psychosomatik","BGI";"","Leer"},2,0)</f>
        <v>Leer</v>
      </c>
      <c r="M2318" s="445">
        <f t="shared" si="281"/>
        <v>0</v>
      </c>
      <c r="N2318" s="445">
        <f t="shared" si="282"/>
        <v>0</v>
      </c>
      <c r="O2318" s="445">
        <f t="shared" si="285"/>
        <v>0</v>
      </c>
      <c r="P2318" s="445">
        <f t="shared" si="286"/>
        <v>0</v>
      </c>
      <c r="Q2318" s="445">
        <f t="shared" si="287"/>
        <v>0</v>
      </c>
      <c r="R2318" s="415" t="str">
        <f t="shared" si="288"/>
        <v>Leer</v>
      </c>
      <c r="S2318" s="445">
        <f>IF('Angaben KH-Standort'!D$29='A4'!D2318,IF('Angaben KH-Standort'!E$29="Ja",1,0),0)</f>
        <v>0</v>
      </c>
      <c r="T2318" s="445">
        <f>IF('Angaben KH-Standort'!D$30='A4'!D2318,IF('Angaben KH-Standort'!E$30="Ja",1,0),0)</f>
        <v>0</v>
      </c>
      <c r="U2318" s="445">
        <f>IF('Angaben KH-Standort'!D$31='A4'!D2318,IF('Angaben KH-Standort'!E$31="Ja",1,0),0)</f>
        <v>0</v>
      </c>
    </row>
    <row r="2319" spans="2:21" ht="15" customHeight="1" x14ac:dyDescent="0.3">
      <c r="B2319" s="70" t="str">
        <f t="shared" si="283"/>
        <v>!!!</v>
      </c>
      <c r="C2319" s="265" t="str">
        <f>IF(ISERROR(IF(LEN(E2319)&gt;0,VLOOKUP(TEXT($E2319,0),'Angaben Stationen'!$E$14:$J$213,5,0),"")),"?",IF(LEN(E2319)&gt;0,VLOOKUP(TEXT($E2319,0),'Angaben Stationen'!$E$14:$J$213,5,0),""))</f>
        <v/>
      </c>
      <c r="D2319" s="232" t="str">
        <f>IF(ISERROR(IF(LEN(E2319)&gt;0,VLOOKUP(TEXT($E2319,0),'Angaben Stationen'!$E$14:$J$213,6,0),"")),"STATION IST NICHT VORHANDEN",IF(LEN(E2319)&gt;0,VLOOKUP(TEXT($E2319,0),'Angaben Stationen'!$E$14:$J$213,6,0),""))</f>
        <v/>
      </c>
      <c r="E2319" s="287"/>
      <c r="F2319" s="234"/>
      <c r="G2319" s="234"/>
      <c r="H2319" s="263"/>
      <c r="I2319" s="169"/>
      <c r="K2319" s="445" t="str">
        <f t="shared" si="284"/>
        <v>Leer</v>
      </c>
      <c r="L2319" s="445" t="str">
        <f>VLOOKUP($D2319,{"29 - Psychiatrie (Erwachsene)","BGI";"297 - stationsäquivalente Behandlung in der Erwachsenenpsychiatrie (29)","BGI";"30 - Kinder- und Jugendpsychiatrie","BGII";"307 - stationsäquivalente Behandlung in der Kinder- und Jugendpsychiatrie (30)","BGII";"31 - Psychosomatik","BGI";"","Leer"},2,0)</f>
        <v>Leer</v>
      </c>
      <c r="M2319" s="445">
        <f t="shared" si="281"/>
        <v>0</v>
      </c>
      <c r="N2319" s="445">
        <f t="shared" si="282"/>
        <v>0</v>
      </c>
      <c r="O2319" s="445">
        <f t="shared" si="285"/>
        <v>0</v>
      </c>
      <c r="P2319" s="445">
        <f t="shared" si="286"/>
        <v>0</v>
      </c>
      <c r="Q2319" s="445">
        <f t="shared" si="287"/>
        <v>0</v>
      </c>
      <c r="R2319" s="415" t="str">
        <f t="shared" si="288"/>
        <v>Leer</v>
      </c>
      <c r="S2319" s="445">
        <f>IF('Angaben KH-Standort'!D$29='A4'!D2319,IF('Angaben KH-Standort'!E$29="Ja",1,0),0)</f>
        <v>0</v>
      </c>
      <c r="T2319" s="445">
        <f>IF('Angaben KH-Standort'!D$30='A4'!D2319,IF('Angaben KH-Standort'!E$30="Ja",1,0),0)</f>
        <v>0</v>
      </c>
      <c r="U2319" s="445">
        <f>IF('Angaben KH-Standort'!D$31='A4'!D2319,IF('Angaben KH-Standort'!E$31="Ja",1,0),0)</f>
        <v>0</v>
      </c>
    </row>
    <row r="2320" spans="2:21" ht="15" customHeight="1" x14ac:dyDescent="0.3">
      <c r="B2320" s="70" t="str">
        <f t="shared" si="283"/>
        <v>!!!</v>
      </c>
      <c r="C2320" s="265" t="str">
        <f>IF(ISERROR(IF(LEN(E2320)&gt;0,VLOOKUP(TEXT($E2320,0),'Angaben Stationen'!$E$14:$J$213,5,0),"")),"?",IF(LEN(E2320)&gt;0,VLOOKUP(TEXT($E2320,0),'Angaben Stationen'!$E$14:$J$213,5,0),""))</f>
        <v/>
      </c>
      <c r="D2320" s="232" t="str">
        <f>IF(ISERROR(IF(LEN(E2320)&gt;0,VLOOKUP(TEXT($E2320,0),'Angaben Stationen'!$E$14:$J$213,6,0),"")),"STATION IST NICHT VORHANDEN",IF(LEN(E2320)&gt;0,VLOOKUP(TEXT($E2320,0),'Angaben Stationen'!$E$14:$J$213,6,0),""))</f>
        <v/>
      </c>
      <c r="E2320" s="287"/>
      <c r="F2320" s="234"/>
      <c r="G2320" s="234"/>
      <c r="H2320" s="263"/>
      <c r="I2320" s="169"/>
      <c r="K2320" s="445" t="str">
        <f t="shared" si="284"/>
        <v>Leer</v>
      </c>
      <c r="L2320" s="445" t="str">
        <f>VLOOKUP($D2320,{"29 - Psychiatrie (Erwachsene)","BGI";"297 - stationsäquivalente Behandlung in der Erwachsenenpsychiatrie (29)","BGI";"30 - Kinder- und Jugendpsychiatrie","BGII";"307 - stationsäquivalente Behandlung in der Kinder- und Jugendpsychiatrie (30)","BGII";"31 - Psychosomatik","BGI";"","Leer"},2,0)</f>
        <v>Leer</v>
      </c>
      <c r="M2320" s="445">
        <f t="shared" si="281"/>
        <v>0</v>
      </c>
      <c r="N2320" s="445">
        <f t="shared" si="282"/>
        <v>0</v>
      </c>
      <c r="O2320" s="445">
        <f t="shared" si="285"/>
        <v>0</v>
      </c>
      <c r="P2320" s="445">
        <f t="shared" si="286"/>
        <v>0</v>
      </c>
      <c r="Q2320" s="445">
        <f t="shared" si="287"/>
        <v>0</v>
      </c>
      <c r="R2320" s="415" t="str">
        <f t="shared" si="288"/>
        <v>Leer</v>
      </c>
      <c r="S2320" s="445">
        <f>IF('Angaben KH-Standort'!D$29='A4'!D2320,IF('Angaben KH-Standort'!E$29="Ja",1,0),0)</f>
        <v>0</v>
      </c>
      <c r="T2320" s="445">
        <f>IF('Angaben KH-Standort'!D$30='A4'!D2320,IF('Angaben KH-Standort'!E$30="Ja",1,0),0)</f>
        <v>0</v>
      </c>
      <c r="U2320" s="445">
        <f>IF('Angaben KH-Standort'!D$31='A4'!D2320,IF('Angaben KH-Standort'!E$31="Ja",1,0),0)</f>
        <v>0</v>
      </c>
    </row>
    <row r="2321" spans="2:21" ht="15" customHeight="1" x14ac:dyDescent="0.3">
      <c r="B2321" s="70" t="str">
        <f t="shared" si="283"/>
        <v>!!!</v>
      </c>
      <c r="C2321" s="265" t="str">
        <f>IF(ISERROR(IF(LEN(E2321)&gt;0,VLOOKUP(TEXT($E2321,0),'Angaben Stationen'!$E$14:$J$213,5,0),"")),"?",IF(LEN(E2321)&gt;0,VLOOKUP(TEXT($E2321,0),'Angaben Stationen'!$E$14:$J$213,5,0),""))</f>
        <v/>
      </c>
      <c r="D2321" s="232" t="str">
        <f>IF(ISERROR(IF(LEN(E2321)&gt;0,VLOOKUP(TEXT($E2321,0),'Angaben Stationen'!$E$14:$J$213,6,0),"")),"STATION IST NICHT VORHANDEN",IF(LEN(E2321)&gt;0,VLOOKUP(TEXT($E2321,0),'Angaben Stationen'!$E$14:$J$213,6,0),""))</f>
        <v/>
      </c>
      <c r="E2321" s="287"/>
      <c r="F2321" s="234"/>
      <c r="G2321" s="234"/>
      <c r="H2321" s="263"/>
      <c r="I2321" s="169"/>
      <c r="K2321" s="445" t="str">
        <f t="shared" si="284"/>
        <v>Leer</v>
      </c>
      <c r="L2321" s="445" t="str">
        <f>VLOOKUP($D2321,{"29 - Psychiatrie (Erwachsene)","BGI";"297 - stationsäquivalente Behandlung in der Erwachsenenpsychiatrie (29)","BGI";"30 - Kinder- und Jugendpsychiatrie","BGII";"307 - stationsäquivalente Behandlung in der Kinder- und Jugendpsychiatrie (30)","BGII";"31 - Psychosomatik","BGI";"","Leer"},2,0)</f>
        <v>Leer</v>
      </c>
      <c r="M2321" s="445">
        <f t="shared" si="281"/>
        <v>0</v>
      </c>
      <c r="N2321" s="445">
        <f t="shared" si="282"/>
        <v>0</v>
      </c>
      <c r="O2321" s="445">
        <f t="shared" si="285"/>
        <v>0</v>
      </c>
      <c r="P2321" s="445">
        <f t="shared" si="286"/>
        <v>0</v>
      </c>
      <c r="Q2321" s="445">
        <f t="shared" si="287"/>
        <v>0</v>
      </c>
      <c r="R2321" s="415" t="str">
        <f t="shared" si="288"/>
        <v>Leer</v>
      </c>
      <c r="S2321" s="445">
        <f>IF('Angaben KH-Standort'!D$29='A4'!D2321,IF('Angaben KH-Standort'!E$29="Ja",1,0),0)</f>
        <v>0</v>
      </c>
      <c r="T2321" s="445">
        <f>IF('Angaben KH-Standort'!D$30='A4'!D2321,IF('Angaben KH-Standort'!E$30="Ja",1,0),0)</f>
        <v>0</v>
      </c>
      <c r="U2321" s="445">
        <f>IF('Angaben KH-Standort'!D$31='A4'!D2321,IF('Angaben KH-Standort'!E$31="Ja",1,0),0)</f>
        <v>0</v>
      </c>
    </row>
    <row r="2322" spans="2:21" ht="15" customHeight="1" x14ac:dyDescent="0.3">
      <c r="B2322" s="70" t="str">
        <f t="shared" si="283"/>
        <v>!!!</v>
      </c>
      <c r="C2322" s="265" t="str">
        <f>IF(ISERROR(IF(LEN(E2322)&gt;0,VLOOKUP(TEXT($E2322,0),'Angaben Stationen'!$E$14:$J$213,5,0),"")),"?",IF(LEN(E2322)&gt;0,VLOOKUP(TEXT($E2322,0),'Angaben Stationen'!$E$14:$J$213,5,0),""))</f>
        <v/>
      </c>
      <c r="D2322" s="232" t="str">
        <f>IF(ISERROR(IF(LEN(E2322)&gt;0,VLOOKUP(TEXT($E2322,0),'Angaben Stationen'!$E$14:$J$213,6,0),"")),"STATION IST NICHT VORHANDEN",IF(LEN(E2322)&gt;0,VLOOKUP(TEXT($E2322,0),'Angaben Stationen'!$E$14:$J$213,6,0),""))</f>
        <v/>
      </c>
      <c r="E2322" s="287"/>
      <c r="F2322" s="234"/>
      <c r="G2322" s="234"/>
      <c r="H2322" s="263"/>
      <c r="I2322" s="169"/>
      <c r="K2322" s="445" t="str">
        <f t="shared" si="284"/>
        <v>Leer</v>
      </c>
      <c r="L2322" s="445" t="str">
        <f>VLOOKUP($D2322,{"29 - Psychiatrie (Erwachsene)","BGI";"297 - stationsäquivalente Behandlung in der Erwachsenenpsychiatrie (29)","BGI";"30 - Kinder- und Jugendpsychiatrie","BGII";"307 - stationsäquivalente Behandlung in der Kinder- und Jugendpsychiatrie (30)","BGII";"31 - Psychosomatik","BGI";"","Leer"},2,0)</f>
        <v>Leer</v>
      </c>
      <c r="M2322" s="445">
        <f t="shared" si="281"/>
        <v>0</v>
      </c>
      <c r="N2322" s="445">
        <f t="shared" si="282"/>
        <v>0</v>
      </c>
      <c r="O2322" s="445">
        <f t="shared" si="285"/>
        <v>0</v>
      </c>
      <c r="P2322" s="445">
        <f t="shared" si="286"/>
        <v>0</v>
      </c>
      <c r="Q2322" s="445">
        <f t="shared" si="287"/>
        <v>0</v>
      </c>
      <c r="R2322" s="415" t="str">
        <f t="shared" si="288"/>
        <v>Leer</v>
      </c>
      <c r="S2322" s="445">
        <f>IF('Angaben KH-Standort'!D$29='A4'!D2322,IF('Angaben KH-Standort'!E$29="Ja",1,0),0)</f>
        <v>0</v>
      </c>
      <c r="T2322" s="445">
        <f>IF('Angaben KH-Standort'!D$30='A4'!D2322,IF('Angaben KH-Standort'!E$30="Ja",1,0),0)</f>
        <v>0</v>
      </c>
      <c r="U2322" s="445">
        <f>IF('Angaben KH-Standort'!D$31='A4'!D2322,IF('Angaben KH-Standort'!E$31="Ja",1,0),0)</f>
        <v>0</v>
      </c>
    </row>
    <row r="2323" spans="2:21" ht="15" customHeight="1" x14ac:dyDescent="0.3">
      <c r="B2323" s="70" t="str">
        <f t="shared" si="283"/>
        <v>!!!</v>
      </c>
      <c r="C2323" s="265" t="str">
        <f>IF(ISERROR(IF(LEN(E2323)&gt;0,VLOOKUP(TEXT($E2323,0),'Angaben Stationen'!$E$14:$J$213,5,0),"")),"?",IF(LEN(E2323)&gt;0,VLOOKUP(TEXT($E2323,0),'Angaben Stationen'!$E$14:$J$213,5,0),""))</f>
        <v/>
      </c>
      <c r="D2323" s="232" t="str">
        <f>IF(ISERROR(IF(LEN(E2323)&gt;0,VLOOKUP(TEXT($E2323,0),'Angaben Stationen'!$E$14:$J$213,6,0),"")),"STATION IST NICHT VORHANDEN",IF(LEN(E2323)&gt;0,VLOOKUP(TEXT($E2323,0),'Angaben Stationen'!$E$14:$J$213,6,0),""))</f>
        <v/>
      </c>
      <c r="E2323" s="287"/>
      <c r="F2323" s="234"/>
      <c r="G2323" s="234"/>
      <c r="H2323" s="263"/>
      <c r="I2323" s="169"/>
      <c r="K2323" s="445" t="str">
        <f t="shared" si="284"/>
        <v>Leer</v>
      </c>
      <c r="L2323" s="445" t="str">
        <f>VLOOKUP($D2323,{"29 - Psychiatrie (Erwachsene)","BGI";"297 - stationsäquivalente Behandlung in der Erwachsenenpsychiatrie (29)","BGI";"30 - Kinder- und Jugendpsychiatrie","BGII";"307 - stationsäquivalente Behandlung in der Kinder- und Jugendpsychiatrie (30)","BGII";"31 - Psychosomatik","BGI";"","Leer"},2,0)</f>
        <v>Leer</v>
      </c>
      <c r="M2323" s="445">
        <f t="shared" si="281"/>
        <v>0</v>
      </c>
      <c r="N2323" s="445">
        <f t="shared" si="282"/>
        <v>0</v>
      </c>
      <c r="O2323" s="445">
        <f t="shared" si="285"/>
        <v>0</v>
      </c>
      <c r="P2323" s="445">
        <f t="shared" si="286"/>
        <v>0</v>
      </c>
      <c r="Q2323" s="445">
        <f t="shared" si="287"/>
        <v>0</v>
      </c>
      <c r="R2323" s="415" t="str">
        <f t="shared" si="288"/>
        <v>Leer</v>
      </c>
      <c r="S2323" s="445">
        <f>IF('Angaben KH-Standort'!D$29='A4'!D2323,IF('Angaben KH-Standort'!E$29="Ja",1,0),0)</f>
        <v>0</v>
      </c>
      <c r="T2323" s="445">
        <f>IF('Angaben KH-Standort'!D$30='A4'!D2323,IF('Angaben KH-Standort'!E$30="Ja",1,0),0)</f>
        <v>0</v>
      </c>
      <c r="U2323" s="445">
        <f>IF('Angaben KH-Standort'!D$31='A4'!D2323,IF('Angaben KH-Standort'!E$31="Ja",1,0),0)</f>
        <v>0</v>
      </c>
    </row>
    <row r="2324" spans="2:21" ht="15" customHeight="1" x14ac:dyDescent="0.3">
      <c r="B2324" s="70" t="str">
        <f t="shared" si="283"/>
        <v>!!!</v>
      </c>
      <c r="C2324" s="265" t="str">
        <f>IF(ISERROR(IF(LEN(E2324)&gt;0,VLOOKUP(TEXT($E2324,0),'Angaben Stationen'!$E$14:$J$213,5,0),"")),"?",IF(LEN(E2324)&gt;0,VLOOKUP(TEXT($E2324,0),'Angaben Stationen'!$E$14:$J$213,5,0),""))</f>
        <v/>
      </c>
      <c r="D2324" s="232" t="str">
        <f>IF(ISERROR(IF(LEN(E2324)&gt;0,VLOOKUP(TEXT($E2324,0),'Angaben Stationen'!$E$14:$J$213,6,0),"")),"STATION IST NICHT VORHANDEN",IF(LEN(E2324)&gt;0,VLOOKUP(TEXT($E2324,0),'Angaben Stationen'!$E$14:$J$213,6,0),""))</f>
        <v/>
      </c>
      <c r="E2324" s="287"/>
      <c r="F2324" s="234"/>
      <c r="G2324" s="234"/>
      <c r="H2324" s="263"/>
      <c r="I2324" s="169"/>
      <c r="K2324" s="445" t="str">
        <f t="shared" si="284"/>
        <v>Leer</v>
      </c>
      <c r="L2324" s="445" t="str">
        <f>VLOOKUP($D2324,{"29 - Psychiatrie (Erwachsene)","BGI";"297 - stationsäquivalente Behandlung in der Erwachsenenpsychiatrie (29)","BGI";"30 - Kinder- und Jugendpsychiatrie","BGII";"307 - stationsäquivalente Behandlung in der Kinder- und Jugendpsychiatrie (30)","BGII";"31 - Psychosomatik","BGI";"","Leer"},2,0)</f>
        <v>Leer</v>
      </c>
      <c r="M2324" s="445">
        <f t="shared" si="281"/>
        <v>0</v>
      </c>
      <c r="N2324" s="445">
        <f t="shared" si="282"/>
        <v>0</v>
      </c>
      <c r="O2324" s="445">
        <f t="shared" si="285"/>
        <v>0</v>
      </c>
      <c r="P2324" s="445">
        <f t="shared" si="286"/>
        <v>0</v>
      </c>
      <c r="Q2324" s="445">
        <f t="shared" si="287"/>
        <v>0</v>
      </c>
      <c r="R2324" s="415" t="str">
        <f t="shared" si="288"/>
        <v>Leer</v>
      </c>
      <c r="S2324" s="445">
        <f>IF('Angaben KH-Standort'!D$29='A4'!D2324,IF('Angaben KH-Standort'!E$29="Ja",1,0),0)</f>
        <v>0</v>
      </c>
      <c r="T2324" s="445">
        <f>IF('Angaben KH-Standort'!D$30='A4'!D2324,IF('Angaben KH-Standort'!E$30="Ja",1,0),0)</f>
        <v>0</v>
      </c>
      <c r="U2324" s="445">
        <f>IF('Angaben KH-Standort'!D$31='A4'!D2324,IF('Angaben KH-Standort'!E$31="Ja",1,0),0)</f>
        <v>0</v>
      </c>
    </row>
    <row r="2325" spans="2:21" ht="15" customHeight="1" x14ac:dyDescent="0.3">
      <c r="B2325" s="70" t="str">
        <f t="shared" si="283"/>
        <v>!!!</v>
      </c>
      <c r="C2325" s="265" t="str">
        <f>IF(ISERROR(IF(LEN(E2325)&gt;0,VLOOKUP(TEXT($E2325,0),'Angaben Stationen'!$E$14:$J$213,5,0),"")),"?",IF(LEN(E2325)&gt;0,VLOOKUP(TEXT($E2325,0),'Angaben Stationen'!$E$14:$J$213,5,0),""))</f>
        <v/>
      </c>
      <c r="D2325" s="232" t="str">
        <f>IF(ISERROR(IF(LEN(E2325)&gt;0,VLOOKUP(TEXT($E2325,0),'Angaben Stationen'!$E$14:$J$213,6,0),"")),"STATION IST NICHT VORHANDEN",IF(LEN(E2325)&gt;0,VLOOKUP(TEXT($E2325,0),'Angaben Stationen'!$E$14:$J$213,6,0),""))</f>
        <v/>
      </c>
      <c r="E2325" s="287"/>
      <c r="F2325" s="234"/>
      <c r="G2325" s="234"/>
      <c r="H2325" s="263"/>
      <c r="I2325" s="169"/>
      <c r="K2325" s="445" t="str">
        <f t="shared" si="284"/>
        <v>Leer</v>
      </c>
      <c r="L2325" s="445" t="str">
        <f>VLOOKUP($D2325,{"29 - Psychiatrie (Erwachsene)","BGI";"297 - stationsäquivalente Behandlung in der Erwachsenenpsychiatrie (29)","BGI";"30 - Kinder- und Jugendpsychiatrie","BGII";"307 - stationsäquivalente Behandlung in der Kinder- und Jugendpsychiatrie (30)","BGII";"31 - Psychosomatik","BGI";"","Leer"},2,0)</f>
        <v>Leer</v>
      </c>
      <c r="M2325" s="445">
        <f t="shared" si="281"/>
        <v>0</v>
      </c>
      <c r="N2325" s="445">
        <f t="shared" si="282"/>
        <v>0</v>
      </c>
      <c r="O2325" s="445">
        <f t="shared" si="285"/>
        <v>0</v>
      </c>
      <c r="P2325" s="445">
        <f t="shared" si="286"/>
        <v>0</v>
      </c>
      <c r="Q2325" s="445">
        <f t="shared" si="287"/>
        <v>0</v>
      </c>
      <c r="R2325" s="415" t="str">
        <f t="shared" si="288"/>
        <v>Leer</v>
      </c>
      <c r="S2325" s="445">
        <f>IF('Angaben KH-Standort'!D$29='A4'!D2325,IF('Angaben KH-Standort'!E$29="Ja",1,0),0)</f>
        <v>0</v>
      </c>
      <c r="T2325" s="445">
        <f>IF('Angaben KH-Standort'!D$30='A4'!D2325,IF('Angaben KH-Standort'!E$30="Ja",1,0),0)</f>
        <v>0</v>
      </c>
      <c r="U2325" s="445">
        <f>IF('Angaben KH-Standort'!D$31='A4'!D2325,IF('Angaben KH-Standort'!E$31="Ja",1,0),0)</f>
        <v>0</v>
      </c>
    </row>
    <row r="2326" spans="2:21" ht="15" customHeight="1" x14ac:dyDescent="0.3">
      <c r="B2326" s="70" t="str">
        <f t="shared" si="283"/>
        <v>!!!</v>
      </c>
      <c r="C2326" s="265" t="str">
        <f>IF(ISERROR(IF(LEN(E2326)&gt;0,VLOOKUP(TEXT($E2326,0),'Angaben Stationen'!$E$14:$J$213,5,0),"")),"?",IF(LEN(E2326)&gt;0,VLOOKUP(TEXT($E2326,0),'Angaben Stationen'!$E$14:$J$213,5,0),""))</f>
        <v/>
      </c>
      <c r="D2326" s="232" t="str">
        <f>IF(ISERROR(IF(LEN(E2326)&gt;0,VLOOKUP(TEXT($E2326,0),'Angaben Stationen'!$E$14:$J$213,6,0),"")),"STATION IST NICHT VORHANDEN",IF(LEN(E2326)&gt;0,VLOOKUP(TEXT($E2326,0),'Angaben Stationen'!$E$14:$J$213,6,0),""))</f>
        <v/>
      </c>
      <c r="E2326" s="287"/>
      <c r="F2326" s="234"/>
      <c r="G2326" s="234"/>
      <c r="H2326" s="263"/>
      <c r="I2326" s="169"/>
      <c r="K2326" s="445" t="str">
        <f t="shared" si="284"/>
        <v>Leer</v>
      </c>
      <c r="L2326" s="445" t="str">
        <f>VLOOKUP($D2326,{"29 - Psychiatrie (Erwachsene)","BGI";"297 - stationsäquivalente Behandlung in der Erwachsenenpsychiatrie (29)","BGI";"30 - Kinder- und Jugendpsychiatrie","BGII";"307 - stationsäquivalente Behandlung in der Kinder- und Jugendpsychiatrie (30)","BGII";"31 - Psychosomatik","BGI";"","Leer"},2,0)</f>
        <v>Leer</v>
      </c>
      <c r="M2326" s="445">
        <f t="shared" si="281"/>
        <v>0</v>
      </c>
      <c r="N2326" s="445">
        <f t="shared" si="282"/>
        <v>0</v>
      </c>
      <c r="O2326" s="445">
        <f t="shared" si="285"/>
        <v>0</v>
      </c>
      <c r="P2326" s="445">
        <f t="shared" si="286"/>
        <v>0</v>
      </c>
      <c r="Q2326" s="445">
        <f t="shared" si="287"/>
        <v>0</v>
      </c>
      <c r="R2326" s="415" t="str">
        <f t="shared" si="288"/>
        <v>Leer</v>
      </c>
      <c r="S2326" s="445">
        <f>IF('Angaben KH-Standort'!D$29='A4'!D2326,IF('Angaben KH-Standort'!E$29="Ja",1,0),0)</f>
        <v>0</v>
      </c>
      <c r="T2326" s="445">
        <f>IF('Angaben KH-Standort'!D$30='A4'!D2326,IF('Angaben KH-Standort'!E$30="Ja",1,0),0)</f>
        <v>0</v>
      </c>
      <c r="U2326" s="445">
        <f>IF('Angaben KH-Standort'!D$31='A4'!D2326,IF('Angaben KH-Standort'!E$31="Ja",1,0),0)</f>
        <v>0</v>
      </c>
    </row>
    <row r="2327" spans="2:21" ht="15" customHeight="1" x14ac:dyDescent="0.3">
      <c r="B2327" s="70" t="str">
        <f t="shared" si="283"/>
        <v>!!!</v>
      </c>
      <c r="C2327" s="265" t="str">
        <f>IF(ISERROR(IF(LEN(E2327)&gt;0,VLOOKUP(TEXT($E2327,0),'Angaben Stationen'!$E$14:$J$213,5,0),"")),"?",IF(LEN(E2327)&gt;0,VLOOKUP(TEXT($E2327,0),'Angaben Stationen'!$E$14:$J$213,5,0),""))</f>
        <v/>
      </c>
      <c r="D2327" s="232" t="str">
        <f>IF(ISERROR(IF(LEN(E2327)&gt;0,VLOOKUP(TEXT($E2327,0),'Angaben Stationen'!$E$14:$J$213,6,0),"")),"STATION IST NICHT VORHANDEN",IF(LEN(E2327)&gt;0,VLOOKUP(TEXT($E2327,0),'Angaben Stationen'!$E$14:$J$213,6,0),""))</f>
        <v/>
      </c>
      <c r="E2327" s="287"/>
      <c r="F2327" s="234"/>
      <c r="G2327" s="234"/>
      <c r="H2327" s="263"/>
      <c r="I2327" s="169"/>
      <c r="K2327" s="445" t="str">
        <f t="shared" si="284"/>
        <v>Leer</v>
      </c>
      <c r="L2327" s="445" t="str">
        <f>VLOOKUP($D2327,{"29 - Psychiatrie (Erwachsene)","BGI";"297 - stationsäquivalente Behandlung in der Erwachsenenpsychiatrie (29)","BGI";"30 - Kinder- und Jugendpsychiatrie","BGII";"307 - stationsäquivalente Behandlung in der Kinder- und Jugendpsychiatrie (30)","BGII";"31 - Psychosomatik","BGI";"","Leer"},2,0)</f>
        <v>Leer</v>
      </c>
      <c r="M2327" s="445">
        <f t="shared" si="281"/>
        <v>0</v>
      </c>
      <c r="N2327" s="445">
        <f t="shared" si="282"/>
        <v>0</v>
      </c>
      <c r="O2327" s="445">
        <f t="shared" si="285"/>
        <v>0</v>
      </c>
      <c r="P2327" s="445">
        <f t="shared" si="286"/>
        <v>0</v>
      </c>
      <c r="Q2327" s="445">
        <f t="shared" si="287"/>
        <v>0</v>
      </c>
      <c r="R2327" s="415" t="str">
        <f t="shared" si="288"/>
        <v>Leer</v>
      </c>
      <c r="S2327" s="445">
        <f>IF('Angaben KH-Standort'!D$29='A4'!D2327,IF('Angaben KH-Standort'!E$29="Ja",1,0),0)</f>
        <v>0</v>
      </c>
      <c r="T2327" s="445">
        <f>IF('Angaben KH-Standort'!D$30='A4'!D2327,IF('Angaben KH-Standort'!E$30="Ja",1,0),0)</f>
        <v>0</v>
      </c>
      <c r="U2327" s="445">
        <f>IF('Angaben KH-Standort'!D$31='A4'!D2327,IF('Angaben KH-Standort'!E$31="Ja",1,0),0)</f>
        <v>0</v>
      </c>
    </row>
    <row r="2328" spans="2:21" ht="15" customHeight="1" x14ac:dyDescent="0.3">
      <c r="B2328" s="70" t="str">
        <f t="shared" si="283"/>
        <v>!!!</v>
      </c>
      <c r="C2328" s="265" t="str">
        <f>IF(ISERROR(IF(LEN(E2328)&gt;0,VLOOKUP(TEXT($E2328,0),'Angaben Stationen'!$E$14:$J$213,5,0),"")),"?",IF(LEN(E2328)&gt;0,VLOOKUP(TEXT($E2328,0),'Angaben Stationen'!$E$14:$J$213,5,0),""))</f>
        <v/>
      </c>
      <c r="D2328" s="232" t="str">
        <f>IF(ISERROR(IF(LEN(E2328)&gt;0,VLOOKUP(TEXT($E2328,0),'Angaben Stationen'!$E$14:$J$213,6,0),"")),"STATION IST NICHT VORHANDEN",IF(LEN(E2328)&gt;0,VLOOKUP(TEXT($E2328,0),'Angaben Stationen'!$E$14:$J$213,6,0),""))</f>
        <v/>
      </c>
      <c r="E2328" s="287"/>
      <c r="F2328" s="234"/>
      <c r="G2328" s="234"/>
      <c r="H2328" s="263"/>
      <c r="I2328" s="169"/>
      <c r="K2328" s="445" t="str">
        <f t="shared" si="284"/>
        <v>Leer</v>
      </c>
      <c r="L2328" s="445" t="str">
        <f>VLOOKUP($D2328,{"29 - Psychiatrie (Erwachsene)","BGI";"297 - stationsäquivalente Behandlung in der Erwachsenenpsychiatrie (29)","BGI";"30 - Kinder- und Jugendpsychiatrie","BGII";"307 - stationsäquivalente Behandlung in der Kinder- und Jugendpsychiatrie (30)","BGII";"31 - Psychosomatik","BGI";"","Leer"},2,0)</f>
        <v>Leer</v>
      </c>
      <c r="M2328" s="445">
        <f t="shared" si="281"/>
        <v>0</v>
      </c>
      <c r="N2328" s="445">
        <f t="shared" si="282"/>
        <v>0</v>
      </c>
      <c r="O2328" s="445">
        <f t="shared" si="285"/>
        <v>0</v>
      </c>
      <c r="P2328" s="445">
        <f t="shared" si="286"/>
        <v>0</v>
      </c>
      <c r="Q2328" s="445">
        <f t="shared" si="287"/>
        <v>0</v>
      </c>
      <c r="R2328" s="415" t="str">
        <f t="shared" si="288"/>
        <v>Leer</v>
      </c>
      <c r="S2328" s="445">
        <f>IF('Angaben KH-Standort'!D$29='A4'!D2328,IF('Angaben KH-Standort'!E$29="Ja",1,0),0)</f>
        <v>0</v>
      </c>
      <c r="T2328" s="445">
        <f>IF('Angaben KH-Standort'!D$30='A4'!D2328,IF('Angaben KH-Standort'!E$30="Ja",1,0),0)</f>
        <v>0</v>
      </c>
      <c r="U2328" s="445">
        <f>IF('Angaben KH-Standort'!D$31='A4'!D2328,IF('Angaben KH-Standort'!E$31="Ja",1,0),0)</f>
        <v>0</v>
      </c>
    </row>
    <row r="2329" spans="2:21" ht="15" customHeight="1" x14ac:dyDescent="0.3">
      <c r="B2329" s="70" t="str">
        <f t="shared" si="283"/>
        <v>!!!</v>
      </c>
      <c r="C2329" s="265" t="str">
        <f>IF(ISERROR(IF(LEN(E2329)&gt;0,VLOOKUP(TEXT($E2329,0),'Angaben Stationen'!$E$14:$J$213,5,0),"")),"?",IF(LEN(E2329)&gt;0,VLOOKUP(TEXT($E2329,0),'Angaben Stationen'!$E$14:$J$213,5,0),""))</f>
        <v/>
      </c>
      <c r="D2329" s="232" t="str">
        <f>IF(ISERROR(IF(LEN(E2329)&gt;0,VLOOKUP(TEXT($E2329,0),'Angaben Stationen'!$E$14:$J$213,6,0),"")),"STATION IST NICHT VORHANDEN",IF(LEN(E2329)&gt;0,VLOOKUP(TEXT($E2329,0),'Angaben Stationen'!$E$14:$J$213,6,0),""))</f>
        <v/>
      </c>
      <c r="E2329" s="287"/>
      <c r="F2329" s="234"/>
      <c r="G2329" s="234"/>
      <c r="H2329" s="263"/>
      <c r="I2329" s="169"/>
      <c r="K2329" s="445" t="str">
        <f t="shared" si="284"/>
        <v>Leer</v>
      </c>
      <c r="L2329" s="445" t="str">
        <f>VLOOKUP($D2329,{"29 - Psychiatrie (Erwachsene)","BGI";"297 - stationsäquivalente Behandlung in der Erwachsenenpsychiatrie (29)","BGI";"30 - Kinder- und Jugendpsychiatrie","BGII";"307 - stationsäquivalente Behandlung in der Kinder- und Jugendpsychiatrie (30)","BGII";"31 - Psychosomatik","BGI";"","Leer"},2,0)</f>
        <v>Leer</v>
      </c>
      <c r="M2329" s="445">
        <f t="shared" si="281"/>
        <v>0</v>
      </c>
      <c r="N2329" s="445">
        <f t="shared" si="282"/>
        <v>0</v>
      </c>
      <c r="O2329" s="445">
        <f t="shared" si="285"/>
        <v>0</v>
      </c>
      <c r="P2329" s="445">
        <f t="shared" si="286"/>
        <v>0</v>
      </c>
      <c r="Q2329" s="445">
        <f t="shared" si="287"/>
        <v>0</v>
      </c>
      <c r="R2329" s="415" t="str">
        <f t="shared" si="288"/>
        <v>Leer</v>
      </c>
      <c r="S2329" s="445">
        <f>IF('Angaben KH-Standort'!D$29='A4'!D2329,IF('Angaben KH-Standort'!E$29="Ja",1,0),0)</f>
        <v>0</v>
      </c>
      <c r="T2329" s="445">
        <f>IF('Angaben KH-Standort'!D$30='A4'!D2329,IF('Angaben KH-Standort'!E$30="Ja",1,0),0)</f>
        <v>0</v>
      </c>
      <c r="U2329" s="445">
        <f>IF('Angaben KH-Standort'!D$31='A4'!D2329,IF('Angaben KH-Standort'!E$31="Ja",1,0),0)</f>
        <v>0</v>
      </c>
    </row>
    <row r="2330" spans="2:21" ht="15" customHeight="1" x14ac:dyDescent="0.3">
      <c r="B2330" s="70" t="str">
        <f t="shared" si="283"/>
        <v>!!!</v>
      </c>
      <c r="C2330" s="265" t="str">
        <f>IF(ISERROR(IF(LEN(E2330)&gt;0,VLOOKUP(TEXT($E2330,0),'Angaben Stationen'!$E$14:$J$213,5,0),"")),"?",IF(LEN(E2330)&gt;0,VLOOKUP(TEXT($E2330,0),'Angaben Stationen'!$E$14:$J$213,5,0),""))</f>
        <v/>
      </c>
      <c r="D2330" s="232" t="str">
        <f>IF(ISERROR(IF(LEN(E2330)&gt;0,VLOOKUP(TEXT($E2330,0),'Angaben Stationen'!$E$14:$J$213,6,0),"")),"STATION IST NICHT VORHANDEN",IF(LEN(E2330)&gt;0,VLOOKUP(TEXT($E2330,0),'Angaben Stationen'!$E$14:$J$213,6,0),""))</f>
        <v/>
      </c>
      <c r="E2330" s="287"/>
      <c r="F2330" s="234"/>
      <c r="G2330" s="234"/>
      <c r="H2330" s="263"/>
      <c r="I2330" s="169"/>
      <c r="K2330" s="445" t="str">
        <f t="shared" si="284"/>
        <v>Leer</v>
      </c>
      <c r="L2330" s="445" t="str">
        <f>VLOOKUP($D2330,{"29 - Psychiatrie (Erwachsene)","BGI";"297 - stationsäquivalente Behandlung in der Erwachsenenpsychiatrie (29)","BGI";"30 - Kinder- und Jugendpsychiatrie","BGII";"307 - stationsäquivalente Behandlung in der Kinder- und Jugendpsychiatrie (30)","BGII";"31 - Psychosomatik","BGI";"","Leer"},2,0)</f>
        <v>Leer</v>
      </c>
      <c r="M2330" s="445">
        <f t="shared" si="281"/>
        <v>0</v>
      </c>
      <c r="N2330" s="445">
        <f t="shared" si="282"/>
        <v>0</v>
      </c>
      <c r="O2330" s="445">
        <f t="shared" si="285"/>
        <v>0</v>
      </c>
      <c r="P2330" s="445">
        <f t="shared" si="286"/>
        <v>0</v>
      </c>
      <c r="Q2330" s="445">
        <f t="shared" si="287"/>
        <v>0</v>
      </c>
      <c r="R2330" s="415" t="str">
        <f t="shared" si="288"/>
        <v>Leer</v>
      </c>
      <c r="S2330" s="445">
        <f>IF('Angaben KH-Standort'!D$29='A4'!D2330,IF('Angaben KH-Standort'!E$29="Ja",1,0),0)</f>
        <v>0</v>
      </c>
      <c r="T2330" s="445">
        <f>IF('Angaben KH-Standort'!D$30='A4'!D2330,IF('Angaben KH-Standort'!E$30="Ja",1,0),0)</f>
        <v>0</v>
      </c>
      <c r="U2330" s="445">
        <f>IF('Angaben KH-Standort'!D$31='A4'!D2330,IF('Angaben KH-Standort'!E$31="Ja",1,0),0)</f>
        <v>0</v>
      </c>
    </row>
    <row r="2331" spans="2:21" ht="15" customHeight="1" x14ac:dyDescent="0.3">
      <c r="B2331" s="70" t="str">
        <f t="shared" si="283"/>
        <v>!!!</v>
      </c>
      <c r="C2331" s="265" t="str">
        <f>IF(ISERROR(IF(LEN(E2331)&gt;0,VLOOKUP(TEXT($E2331,0),'Angaben Stationen'!$E$14:$J$213,5,0),"")),"?",IF(LEN(E2331)&gt;0,VLOOKUP(TEXT($E2331,0),'Angaben Stationen'!$E$14:$J$213,5,0),""))</f>
        <v/>
      </c>
      <c r="D2331" s="232" t="str">
        <f>IF(ISERROR(IF(LEN(E2331)&gt;0,VLOOKUP(TEXT($E2331,0),'Angaben Stationen'!$E$14:$J$213,6,0),"")),"STATION IST NICHT VORHANDEN",IF(LEN(E2331)&gt;0,VLOOKUP(TEXT($E2331,0),'Angaben Stationen'!$E$14:$J$213,6,0),""))</f>
        <v/>
      </c>
      <c r="E2331" s="287"/>
      <c r="F2331" s="234"/>
      <c r="G2331" s="234"/>
      <c r="H2331" s="263"/>
      <c r="I2331" s="169"/>
      <c r="K2331" s="445" t="str">
        <f t="shared" si="284"/>
        <v>Leer</v>
      </c>
      <c r="L2331" s="445" t="str">
        <f>VLOOKUP($D2331,{"29 - Psychiatrie (Erwachsene)","BGI";"297 - stationsäquivalente Behandlung in der Erwachsenenpsychiatrie (29)","BGI";"30 - Kinder- und Jugendpsychiatrie","BGII";"307 - stationsäquivalente Behandlung in der Kinder- und Jugendpsychiatrie (30)","BGII";"31 - Psychosomatik","BGI";"","Leer"},2,0)</f>
        <v>Leer</v>
      </c>
      <c r="M2331" s="445">
        <f t="shared" si="281"/>
        <v>0</v>
      </c>
      <c r="N2331" s="445">
        <f t="shared" si="282"/>
        <v>0</v>
      </c>
      <c r="O2331" s="445">
        <f t="shared" si="285"/>
        <v>0</v>
      </c>
      <c r="P2331" s="445">
        <f t="shared" si="286"/>
        <v>0</v>
      </c>
      <c r="Q2331" s="445">
        <f t="shared" si="287"/>
        <v>0</v>
      </c>
      <c r="R2331" s="415" t="str">
        <f t="shared" si="288"/>
        <v>Leer</v>
      </c>
      <c r="S2331" s="445">
        <f>IF('Angaben KH-Standort'!D$29='A4'!D2331,IF('Angaben KH-Standort'!E$29="Ja",1,0),0)</f>
        <v>0</v>
      </c>
      <c r="T2331" s="445">
        <f>IF('Angaben KH-Standort'!D$30='A4'!D2331,IF('Angaben KH-Standort'!E$30="Ja",1,0),0)</f>
        <v>0</v>
      </c>
      <c r="U2331" s="445">
        <f>IF('Angaben KH-Standort'!D$31='A4'!D2331,IF('Angaben KH-Standort'!E$31="Ja",1,0),0)</f>
        <v>0</v>
      </c>
    </row>
    <row r="2332" spans="2:21" ht="15" customHeight="1" x14ac:dyDescent="0.3">
      <c r="B2332" s="70" t="str">
        <f t="shared" si="283"/>
        <v>!!!</v>
      </c>
      <c r="C2332" s="265" t="str">
        <f>IF(ISERROR(IF(LEN(E2332)&gt;0,VLOOKUP(TEXT($E2332,0),'Angaben Stationen'!$E$14:$J$213,5,0),"")),"?",IF(LEN(E2332)&gt;0,VLOOKUP(TEXT($E2332,0),'Angaben Stationen'!$E$14:$J$213,5,0),""))</f>
        <v/>
      </c>
      <c r="D2332" s="232" t="str">
        <f>IF(ISERROR(IF(LEN(E2332)&gt;0,VLOOKUP(TEXT($E2332,0),'Angaben Stationen'!$E$14:$J$213,6,0),"")),"STATION IST NICHT VORHANDEN",IF(LEN(E2332)&gt;0,VLOOKUP(TEXT($E2332,0),'Angaben Stationen'!$E$14:$J$213,6,0),""))</f>
        <v/>
      </c>
      <c r="E2332" s="287"/>
      <c r="F2332" s="234"/>
      <c r="G2332" s="234"/>
      <c r="H2332" s="263"/>
      <c r="I2332" s="169"/>
      <c r="K2332" s="445" t="str">
        <f t="shared" si="284"/>
        <v>Leer</v>
      </c>
      <c r="L2332" s="445" t="str">
        <f>VLOOKUP($D2332,{"29 - Psychiatrie (Erwachsene)","BGI";"297 - stationsäquivalente Behandlung in der Erwachsenenpsychiatrie (29)","BGI";"30 - Kinder- und Jugendpsychiatrie","BGII";"307 - stationsäquivalente Behandlung in der Kinder- und Jugendpsychiatrie (30)","BGII";"31 - Psychosomatik","BGI";"","Leer"},2,0)</f>
        <v>Leer</v>
      </c>
      <c r="M2332" s="445">
        <f t="shared" si="281"/>
        <v>0</v>
      </c>
      <c r="N2332" s="445">
        <f t="shared" si="282"/>
        <v>0</v>
      </c>
      <c r="O2332" s="445">
        <f t="shared" si="285"/>
        <v>0</v>
      </c>
      <c r="P2332" s="445">
        <f t="shared" si="286"/>
        <v>0</v>
      </c>
      <c r="Q2332" s="445">
        <f t="shared" si="287"/>
        <v>0</v>
      </c>
      <c r="R2332" s="415" t="str">
        <f t="shared" si="288"/>
        <v>Leer</v>
      </c>
      <c r="S2332" s="445">
        <f>IF('Angaben KH-Standort'!D$29='A4'!D2332,IF('Angaben KH-Standort'!E$29="Ja",1,0),0)</f>
        <v>0</v>
      </c>
      <c r="T2332" s="445">
        <f>IF('Angaben KH-Standort'!D$30='A4'!D2332,IF('Angaben KH-Standort'!E$30="Ja",1,0),0)</f>
        <v>0</v>
      </c>
      <c r="U2332" s="445">
        <f>IF('Angaben KH-Standort'!D$31='A4'!D2332,IF('Angaben KH-Standort'!E$31="Ja",1,0),0)</f>
        <v>0</v>
      </c>
    </row>
    <row r="2333" spans="2:21" ht="15" customHeight="1" x14ac:dyDescent="0.3">
      <c r="B2333" s="70" t="str">
        <f t="shared" si="283"/>
        <v>!!!</v>
      </c>
      <c r="C2333" s="265" t="str">
        <f>IF(ISERROR(IF(LEN(E2333)&gt;0,VLOOKUP(TEXT($E2333,0),'Angaben Stationen'!$E$14:$J$213,5,0),"")),"?",IF(LEN(E2333)&gt;0,VLOOKUP(TEXT($E2333,0),'Angaben Stationen'!$E$14:$J$213,5,0),""))</f>
        <v/>
      </c>
      <c r="D2333" s="232" t="str">
        <f>IF(ISERROR(IF(LEN(E2333)&gt;0,VLOOKUP(TEXT($E2333,0),'Angaben Stationen'!$E$14:$J$213,6,0),"")),"STATION IST NICHT VORHANDEN",IF(LEN(E2333)&gt;0,VLOOKUP(TEXT($E2333,0),'Angaben Stationen'!$E$14:$J$213,6,0),""))</f>
        <v/>
      </c>
      <c r="E2333" s="287"/>
      <c r="F2333" s="234"/>
      <c r="G2333" s="234"/>
      <c r="H2333" s="263"/>
      <c r="I2333" s="169"/>
      <c r="K2333" s="445" t="str">
        <f t="shared" si="284"/>
        <v>Leer</v>
      </c>
      <c r="L2333" s="445" t="str">
        <f>VLOOKUP($D2333,{"29 - Psychiatrie (Erwachsene)","BGI";"297 - stationsäquivalente Behandlung in der Erwachsenenpsychiatrie (29)","BGI";"30 - Kinder- und Jugendpsychiatrie","BGII";"307 - stationsäquivalente Behandlung in der Kinder- und Jugendpsychiatrie (30)","BGII";"31 - Psychosomatik","BGI";"","Leer"},2,0)</f>
        <v>Leer</v>
      </c>
      <c r="M2333" s="445">
        <f t="shared" si="281"/>
        <v>0</v>
      </c>
      <c r="N2333" s="445">
        <f t="shared" si="282"/>
        <v>0</v>
      </c>
      <c r="O2333" s="445">
        <f t="shared" si="285"/>
        <v>0</v>
      </c>
      <c r="P2333" s="445">
        <f t="shared" si="286"/>
        <v>0</v>
      </c>
      <c r="Q2333" s="445">
        <f t="shared" si="287"/>
        <v>0</v>
      </c>
      <c r="R2333" s="415" t="str">
        <f t="shared" si="288"/>
        <v>Leer</v>
      </c>
      <c r="S2333" s="445">
        <f>IF('Angaben KH-Standort'!D$29='A4'!D2333,IF('Angaben KH-Standort'!E$29="Ja",1,0),0)</f>
        <v>0</v>
      </c>
      <c r="T2333" s="445">
        <f>IF('Angaben KH-Standort'!D$30='A4'!D2333,IF('Angaben KH-Standort'!E$30="Ja",1,0),0)</f>
        <v>0</v>
      </c>
      <c r="U2333" s="445">
        <f>IF('Angaben KH-Standort'!D$31='A4'!D2333,IF('Angaben KH-Standort'!E$31="Ja",1,0),0)</f>
        <v>0</v>
      </c>
    </row>
    <row r="2334" spans="2:21" ht="15" customHeight="1" x14ac:dyDescent="0.3">
      <c r="B2334" s="70" t="str">
        <f t="shared" si="283"/>
        <v>!!!</v>
      </c>
      <c r="C2334" s="265" t="str">
        <f>IF(ISERROR(IF(LEN(E2334)&gt;0,VLOOKUP(TEXT($E2334,0),'Angaben Stationen'!$E$14:$J$213,5,0),"")),"?",IF(LEN(E2334)&gt;0,VLOOKUP(TEXT($E2334,0),'Angaben Stationen'!$E$14:$J$213,5,0),""))</f>
        <v/>
      </c>
      <c r="D2334" s="232" t="str">
        <f>IF(ISERROR(IF(LEN(E2334)&gt;0,VLOOKUP(TEXT($E2334,0),'Angaben Stationen'!$E$14:$J$213,6,0),"")),"STATION IST NICHT VORHANDEN",IF(LEN(E2334)&gt;0,VLOOKUP(TEXT($E2334,0),'Angaben Stationen'!$E$14:$J$213,6,0),""))</f>
        <v/>
      </c>
      <c r="E2334" s="287"/>
      <c r="F2334" s="234"/>
      <c r="G2334" s="234"/>
      <c r="H2334" s="263"/>
      <c r="I2334" s="169"/>
      <c r="K2334" s="445" t="str">
        <f t="shared" si="284"/>
        <v>Leer</v>
      </c>
      <c r="L2334" s="445" t="str">
        <f>VLOOKUP($D2334,{"29 - Psychiatrie (Erwachsene)","BGI";"297 - stationsäquivalente Behandlung in der Erwachsenenpsychiatrie (29)","BGI";"30 - Kinder- und Jugendpsychiatrie","BGII";"307 - stationsäquivalente Behandlung in der Kinder- und Jugendpsychiatrie (30)","BGII";"31 - Psychosomatik","BGI";"","Leer"},2,0)</f>
        <v>Leer</v>
      </c>
      <c r="M2334" s="445">
        <f t="shared" si="281"/>
        <v>0</v>
      </c>
      <c r="N2334" s="445">
        <f t="shared" si="282"/>
        <v>0</v>
      </c>
      <c r="O2334" s="445">
        <f t="shared" si="285"/>
        <v>0</v>
      </c>
      <c r="P2334" s="445">
        <f t="shared" si="286"/>
        <v>0</v>
      </c>
      <c r="Q2334" s="445">
        <f t="shared" si="287"/>
        <v>0</v>
      </c>
      <c r="R2334" s="415" t="str">
        <f t="shared" si="288"/>
        <v>Leer</v>
      </c>
      <c r="S2334" s="445">
        <f>IF('Angaben KH-Standort'!D$29='A4'!D2334,IF('Angaben KH-Standort'!E$29="Ja",1,0),0)</f>
        <v>0</v>
      </c>
      <c r="T2334" s="445">
        <f>IF('Angaben KH-Standort'!D$30='A4'!D2334,IF('Angaben KH-Standort'!E$30="Ja",1,0),0)</f>
        <v>0</v>
      </c>
      <c r="U2334" s="445">
        <f>IF('Angaben KH-Standort'!D$31='A4'!D2334,IF('Angaben KH-Standort'!E$31="Ja",1,0),0)</f>
        <v>0</v>
      </c>
    </row>
    <row r="2335" spans="2:21" ht="15" customHeight="1" x14ac:dyDescent="0.3">
      <c r="B2335" s="70" t="str">
        <f t="shared" si="283"/>
        <v>!!!</v>
      </c>
      <c r="C2335" s="265" t="str">
        <f>IF(ISERROR(IF(LEN(E2335)&gt;0,VLOOKUP(TEXT($E2335,0),'Angaben Stationen'!$E$14:$J$213,5,0),"")),"?",IF(LEN(E2335)&gt;0,VLOOKUP(TEXT($E2335,0),'Angaben Stationen'!$E$14:$J$213,5,0),""))</f>
        <v/>
      </c>
      <c r="D2335" s="232" t="str">
        <f>IF(ISERROR(IF(LEN(E2335)&gt;0,VLOOKUP(TEXT($E2335,0),'Angaben Stationen'!$E$14:$J$213,6,0),"")),"STATION IST NICHT VORHANDEN",IF(LEN(E2335)&gt;0,VLOOKUP(TEXT($E2335,0),'Angaben Stationen'!$E$14:$J$213,6,0),""))</f>
        <v/>
      </c>
      <c r="E2335" s="287"/>
      <c r="F2335" s="234"/>
      <c r="G2335" s="234"/>
      <c r="H2335" s="263"/>
      <c r="I2335" s="169"/>
      <c r="K2335" s="445" t="str">
        <f t="shared" si="284"/>
        <v>Leer</v>
      </c>
      <c r="L2335" s="445" t="str">
        <f>VLOOKUP($D2335,{"29 - Psychiatrie (Erwachsene)","BGI";"297 - stationsäquivalente Behandlung in der Erwachsenenpsychiatrie (29)","BGI";"30 - Kinder- und Jugendpsychiatrie","BGII";"307 - stationsäquivalente Behandlung in der Kinder- und Jugendpsychiatrie (30)","BGII";"31 - Psychosomatik","BGI";"","Leer"},2,0)</f>
        <v>Leer</v>
      </c>
      <c r="M2335" s="445">
        <f t="shared" si="281"/>
        <v>0</v>
      </c>
      <c r="N2335" s="445">
        <f t="shared" si="282"/>
        <v>0</v>
      </c>
      <c r="O2335" s="445">
        <f t="shared" si="285"/>
        <v>0</v>
      </c>
      <c r="P2335" s="445">
        <f t="shared" si="286"/>
        <v>0</v>
      </c>
      <c r="Q2335" s="445">
        <f t="shared" si="287"/>
        <v>0</v>
      </c>
      <c r="R2335" s="415" t="str">
        <f t="shared" si="288"/>
        <v>Leer</v>
      </c>
      <c r="S2335" s="445">
        <f>IF('Angaben KH-Standort'!D$29='A4'!D2335,IF('Angaben KH-Standort'!E$29="Ja",1,0),0)</f>
        <v>0</v>
      </c>
      <c r="T2335" s="445">
        <f>IF('Angaben KH-Standort'!D$30='A4'!D2335,IF('Angaben KH-Standort'!E$30="Ja",1,0),0)</f>
        <v>0</v>
      </c>
      <c r="U2335" s="445">
        <f>IF('Angaben KH-Standort'!D$31='A4'!D2335,IF('Angaben KH-Standort'!E$31="Ja",1,0),0)</f>
        <v>0</v>
      </c>
    </row>
    <row r="2336" spans="2:21" ht="15" customHeight="1" x14ac:dyDescent="0.3">
      <c r="B2336" s="70" t="str">
        <f t="shared" si="283"/>
        <v>!!!</v>
      </c>
      <c r="C2336" s="265" t="str">
        <f>IF(ISERROR(IF(LEN(E2336)&gt;0,VLOOKUP(TEXT($E2336,0),'Angaben Stationen'!$E$14:$J$213,5,0),"")),"?",IF(LEN(E2336)&gt;0,VLOOKUP(TEXT($E2336,0),'Angaben Stationen'!$E$14:$J$213,5,0),""))</f>
        <v/>
      </c>
      <c r="D2336" s="232" t="str">
        <f>IF(ISERROR(IF(LEN(E2336)&gt;0,VLOOKUP(TEXT($E2336,0),'Angaben Stationen'!$E$14:$J$213,6,0),"")),"STATION IST NICHT VORHANDEN",IF(LEN(E2336)&gt;0,VLOOKUP(TEXT($E2336,0),'Angaben Stationen'!$E$14:$J$213,6,0),""))</f>
        <v/>
      </c>
      <c r="E2336" s="287"/>
      <c r="F2336" s="234"/>
      <c r="G2336" s="234"/>
      <c r="H2336" s="263"/>
      <c r="I2336" s="169"/>
      <c r="K2336" s="445" t="str">
        <f t="shared" si="284"/>
        <v>Leer</v>
      </c>
      <c r="L2336" s="445" t="str">
        <f>VLOOKUP($D2336,{"29 - Psychiatrie (Erwachsene)","BGI";"297 - stationsäquivalente Behandlung in der Erwachsenenpsychiatrie (29)","BGI";"30 - Kinder- und Jugendpsychiatrie","BGII";"307 - stationsäquivalente Behandlung in der Kinder- und Jugendpsychiatrie (30)","BGII";"31 - Psychosomatik","BGI";"","Leer"},2,0)</f>
        <v>Leer</v>
      </c>
      <c r="M2336" s="445">
        <f t="shared" si="281"/>
        <v>0</v>
      </c>
      <c r="N2336" s="445">
        <f t="shared" si="282"/>
        <v>0</v>
      </c>
      <c r="O2336" s="445">
        <f t="shared" si="285"/>
        <v>0</v>
      </c>
      <c r="P2336" s="445">
        <f t="shared" si="286"/>
        <v>0</v>
      </c>
      <c r="Q2336" s="445">
        <f t="shared" si="287"/>
        <v>0</v>
      </c>
      <c r="R2336" s="415" t="str">
        <f t="shared" si="288"/>
        <v>Leer</v>
      </c>
      <c r="S2336" s="445">
        <f>IF('Angaben KH-Standort'!D$29='A4'!D2336,IF('Angaben KH-Standort'!E$29="Ja",1,0),0)</f>
        <v>0</v>
      </c>
      <c r="T2336" s="445">
        <f>IF('Angaben KH-Standort'!D$30='A4'!D2336,IF('Angaben KH-Standort'!E$30="Ja",1,0),0)</f>
        <v>0</v>
      </c>
      <c r="U2336" s="445">
        <f>IF('Angaben KH-Standort'!D$31='A4'!D2336,IF('Angaben KH-Standort'!E$31="Ja",1,0),0)</f>
        <v>0</v>
      </c>
    </row>
    <row r="2337" spans="2:21" ht="15" customHeight="1" x14ac:dyDescent="0.3">
      <c r="B2337" s="70" t="str">
        <f t="shared" si="283"/>
        <v>!!!</v>
      </c>
      <c r="C2337" s="265" t="str">
        <f>IF(ISERROR(IF(LEN(E2337)&gt;0,VLOOKUP(TEXT($E2337,0),'Angaben Stationen'!$E$14:$J$213,5,0),"")),"?",IF(LEN(E2337)&gt;0,VLOOKUP(TEXT($E2337,0),'Angaben Stationen'!$E$14:$J$213,5,0),""))</f>
        <v/>
      </c>
      <c r="D2337" s="232" t="str">
        <f>IF(ISERROR(IF(LEN(E2337)&gt;0,VLOOKUP(TEXT($E2337,0),'Angaben Stationen'!$E$14:$J$213,6,0),"")),"STATION IST NICHT VORHANDEN",IF(LEN(E2337)&gt;0,VLOOKUP(TEXT($E2337,0),'Angaben Stationen'!$E$14:$J$213,6,0),""))</f>
        <v/>
      </c>
      <c r="E2337" s="287"/>
      <c r="F2337" s="234"/>
      <c r="G2337" s="234"/>
      <c r="H2337" s="263"/>
      <c r="I2337" s="169"/>
      <c r="K2337" s="445" t="str">
        <f t="shared" si="284"/>
        <v>Leer</v>
      </c>
      <c r="L2337" s="445" t="str">
        <f>VLOOKUP($D2337,{"29 - Psychiatrie (Erwachsene)","BGI";"297 - stationsäquivalente Behandlung in der Erwachsenenpsychiatrie (29)","BGI";"30 - Kinder- und Jugendpsychiatrie","BGII";"307 - stationsäquivalente Behandlung in der Kinder- und Jugendpsychiatrie (30)","BGII";"31 - Psychosomatik","BGI";"","Leer"},2,0)</f>
        <v>Leer</v>
      </c>
      <c r="M2337" s="445">
        <f t="shared" si="281"/>
        <v>0</v>
      </c>
      <c r="N2337" s="445">
        <f t="shared" si="282"/>
        <v>0</v>
      </c>
      <c r="O2337" s="445">
        <f t="shared" si="285"/>
        <v>0</v>
      </c>
      <c r="P2337" s="445">
        <f t="shared" si="286"/>
        <v>0</v>
      </c>
      <c r="Q2337" s="445">
        <f t="shared" si="287"/>
        <v>0</v>
      </c>
      <c r="R2337" s="415" t="str">
        <f t="shared" si="288"/>
        <v>Leer</v>
      </c>
      <c r="S2337" s="445">
        <f>IF('Angaben KH-Standort'!D$29='A4'!D2337,IF('Angaben KH-Standort'!E$29="Ja",1,0),0)</f>
        <v>0</v>
      </c>
      <c r="T2337" s="445">
        <f>IF('Angaben KH-Standort'!D$30='A4'!D2337,IF('Angaben KH-Standort'!E$30="Ja",1,0),0)</f>
        <v>0</v>
      </c>
      <c r="U2337" s="445">
        <f>IF('Angaben KH-Standort'!D$31='A4'!D2337,IF('Angaben KH-Standort'!E$31="Ja",1,0),0)</f>
        <v>0</v>
      </c>
    </row>
    <row r="2338" spans="2:21" ht="15" customHeight="1" x14ac:dyDescent="0.3">
      <c r="B2338" s="70" t="str">
        <f t="shared" si="283"/>
        <v>!!!</v>
      </c>
      <c r="C2338" s="265" t="str">
        <f>IF(ISERROR(IF(LEN(E2338)&gt;0,VLOOKUP(TEXT($E2338,0),'Angaben Stationen'!$E$14:$J$213,5,0),"")),"?",IF(LEN(E2338)&gt;0,VLOOKUP(TEXT($E2338,0),'Angaben Stationen'!$E$14:$J$213,5,0),""))</f>
        <v/>
      </c>
      <c r="D2338" s="232" t="str">
        <f>IF(ISERROR(IF(LEN(E2338)&gt;0,VLOOKUP(TEXT($E2338,0),'Angaben Stationen'!$E$14:$J$213,6,0),"")),"STATION IST NICHT VORHANDEN",IF(LEN(E2338)&gt;0,VLOOKUP(TEXT($E2338,0),'Angaben Stationen'!$E$14:$J$213,6,0),""))</f>
        <v/>
      </c>
      <c r="E2338" s="287"/>
      <c r="F2338" s="234"/>
      <c r="G2338" s="234"/>
      <c r="H2338" s="263"/>
      <c r="I2338" s="169"/>
      <c r="K2338" s="445" t="str">
        <f t="shared" si="284"/>
        <v>Leer</v>
      </c>
      <c r="L2338" s="445" t="str">
        <f>VLOOKUP($D2338,{"29 - Psychiatrie (Erwachsene)","BGI";"297 - stationsäquivalente Behandlung in der Erwachsenenpsychiatrie (29)","BGI";"30 - Kinder- und Jugendpsychiatrie","BGII";"307 - stationsäquivalente Behandlung in der Kinder- und Jugendpsychiatrie (30)","BGII";"31 - Psychosomatik","BGI";"","Leer"},2,0)</f>
        <v>Leer</v>
      </c>
      <c r="M2338" s="445">
        <f t="shared" ref="M2338:M2401" si="289">IF(LEN(B2338)&gt;0,0,1)</f>
        <v>0</v>
      </c>
      <c r="N2338" s="445">
        <f t="shared" ref="N2338:N2401" si="290">IF(E2338&lt;&gt;"",1,0)</f>
        <v>0</v>
      </c>
      <c r="O2338" s="445">
        <f t="shared" si="285"/>
        <v>0</v>
      </c>
      <c r="P2338" s="445">
        <f t="shared" si="286"/>
        <v>0</v>
      </c>
      <c r="Q2338" s="445">
        <f t="shared" si="287"/>
        <v>0</v>
      </c>
      <c r="R2338" s="415" t="str">
        <f t="shared" si="288"/>
        <v>Leer</v>
      </c>
      <c r="S2338" s="445">
        <f>IF('Angaben KH-Standort'!D$29='A4'!D2338,IF('Angaben KH-Standort'!E$29="Ja",1,0),0)</f>
        <v>0</v>
      </c>
      <c r="T2338" s="445">
        <f>IF('Angaben KH-Standort'!D$30='A4'!D2338,IF('Angaben KH-Standort'!E$30="Ja",1,0),0)</f>
        <v>0</v>
      </c>
      <c r="U2338" s="445">
        <f>IF('Angaben KH-Standort'!D$31='A4'!D2338,IF('Angaben KH-Standort'!E$31="Ja",1,0),0)</f>
        <v>0</v>
      </c>
    </row>
    <row r="2339" spans="2:21" ht="15" customHeight="1" x14ac:dyDescent="0.3">
      <c r="B2339" s="70" t="str">
        <f t="shared" ref="B2339:B2402" si="291">IF(SUM(N2339:Q2339)&lt;4,"!!!","")</f>
        <v>!!!</v>
      </c>
      <c r="C2339" s="265" t="str">
        <f>IF(ISERROR(IF(LEN(E2339)&gt;0,VLOOKUP(TEXT($E2339,0),'Angaben Stationen'!$E$14:$J$213,5,0),"")),"?",IF(LEN(E2339)&gt;0,VLOOKUP(TEXT($E2339,0),'Angaben Stationen'!$E$14:$J$213,5,0),""))</f>
        <v/>
      </c>
      <c r="D2339" s="232" t="str">
        <f>IF(ISERROR(IF(LEN(E2339)&gt;0,VLOOKUP(TEXT($E2339,0),'Angaben Stationen'!$E$14:$J$213,6,0),"")),"STATION IST NICHT VORHANDEN",IF(LEN(E2339)&gt;0,VLOOKUP(TEXT($E2339,0),'Angaben Stationen'!$E$14:$J$213,6,0),""))</f>
        <v/>
      </c>
      <c r="E2339" s="287"/>
      <c r="F2339" s="234"/>
      <c r="G2339" s="234"/>
      <c r="H2339" s="263"/>
      <c r="I2339" s="169"/>
      <c r="K2339" s="445" t="str">
        <f t="shared" ref="K2339:K2402" si="292">IF($E2339&lt;&gt;"","Monat","Leer")</f>
        <v>Leer</v>
      </c>
      <c r="L2339" s="445" t="str">
        <f>VLOOKUP($D2339,{"29 - Psychiatrie (Erwachsene)","BGI";"297 - stationsäquivalente Behandlung in der Erwachsenenpsychiatrie (29)","BGI";"30 - Kinder- und Jugendpsychiatrie","BGII";"307 - stationsäquivalente Behandlung in der Kinder- und Jugendpsychiatrie (30)","BGII";"31 - Psychosomatik","BGI";"","Leer"},2,0)</f>
        <v>Leer</v>
      </c>
      <c r="M2339" s="445">
        <f t="shared" si="289"/>
        <v>0</v>
      </c>
      <c r="N2339" s="445">
        <f t="shared" si="290"/>
        <v>0</v>
      </c>
      <c r="O2339" s="445">
        <f t="shared" ref="O2339:O2402" si="293">IF(VALUE($F2339)&gt;0,1,0)</f>
        <v>0</v>
      </c>
      <c r="P2339" s="445">
        <f t="shared" ref="P2339:P2402" si="294">IF(LEN($G2339)&gt;0,1,0)</f>
        <v>0</v>
      </c>
      <c r="Q2339" s="445">
        <f t="shared" ref="Q2339:Q2402" si="295">IF(LEN($H2339)&gt;0,1,0)</f>
        <v>0</v>
      </c>
      <c r="R2339" s="415" t="str">
        <f t="shared" ref="R2339:R2402" si="296">IF(D2339&lt;&gt;"",IF(SUM(S2339:U2339)&gt;0,"Ja","Nein"),"Leer")</f>
        <v>Leer</v>
      </c>
      <c r="S2339" s="445">
        <f>IF('Angaben KH-Standort'!D$29='A4'!D2339,IF('Angaben KH-Standort'!E$29="Ja",1,0),0)</f>
        <v>0</v>
      </c>
      <c r="T2339" s="445">
        <f>IF('Angaben KH-Standort'!D$30='A4'!D2339,IF('Angaben KH-Standort'!E$30="Ja",1,0),0)</f>
        <v>0</v>
      </c>
      <c r="U2339" s="445">
        <f>IF('Angaben KH-Standort'!D$31='A4'!D2339,IF('Angaben KH-Standort'!E$31="Ja",1,0),0)</f>
        <v>0</v>
      </c>
    </row>
    <row r="2340" spans="2:21" ht="15" customHeight="1" x14ac:dyDescent="0.3">
      <c r="B2340" s="70" t="str">
        <f t="shared" si="291"/>
        <v>!!!</v>
      </c>
      <c r="C2340" s="265" t="str">
        <f>IF(ISERROR(IF(LEN(E2340)&gt;0,VLOOKUP(TEXT($E2340,0),'Angaben Stationen'!$E$14:$J$213,5,0),"")),"?",IF(LEN(E2340)&gt;0,VLOOKUP(TEXT($E2340,0),'Angaben Stationen'!$E$14:$J$213,5,0),""))</f>
        <v/>
      </c>
      <c r="D2340" s="232" t="str">
        <f>IF(ISERROR(IF(LEN(E2340)&gt;0,VLOOKUP(TEXT($E2340,0),'Angaben Stationen'!$E$14:$J$213,6,0),"")),"STATION IST NICHT VORHANDEN",IF(LEN(E2340)&gt;0,VLOOKUP(TEXT($E2340,0),'Angaben Stationen'!$E$14:$J$213,6,0),""))</f>
        <v/>
      </c>
      <c r="E2340" s="287"/>
      <c r="F2340" s="234"/>
      <c r="G2340" s="234"/>
      <c r="H2340" s="263"/>
      <c r="I2340" s="169"/>
      <c r="K2340" s="445" t="str">
        <f t="shared" si="292"/>
        <v>Leer</v>
      </c>
      <c r="L2340" s="445" t="str">
        <f>VLOOKUP($D2340,{"29 - Psychiatrie (Erwachsene)","BGI";"297 - stationsäquivalente Behandlung in der Erwachsenenpsychiatrie (29)","BGI";"30 - Kinder- und Jugendpsychiatrie","BGII";"307 - stationsäquivalente Behandlung in der Kinder- und Jugendpsychiatrie (30)","BGII";"31 - Psychosomatik","BGI";"","Leer"},2,0)</f>
        <v>Leer</v>
      </c>
      <c r="M2340" s="445">
        <f t="shared" si="289"/>
        <v>0</v>
      </c>
      <c r="N2340" s="445">
        <f t="shared" si="290"/>
        <v>0</v>
      </c>
      <c r="O2340" s="445">
        <f t="shared" si="293"/>
        <v>0</v>
      </c>
      <c r="P2340" s="445">
        <f t="shared" si="294"/>
        <v>0</v>
      </c>
      <c r="Q2340" s="445">
        <f t="shared" si="295"/>
        <v>0</v>
      </c>
      <c r="R2340" s="415" t="str">
        <f t="shared" si="296"/>
        <v>Leer</v>
      </c>
      <c r="S2340" s="445">
        <f>IF('Angaben KH-Standort'!D$29='A4'!D2340,IF('Angaben KH-Standort'!E$29="Ja",1,0),0)</f>
        <v>0</v>
      </c>
      <c r="T2340" s="445">
        <f>IF('Angaben KH-Standort'!D$30='A4'!D2340,IF('Angaben KH-Standort'!E$30="Ja",1,0),0)</f>
        <v>0</v>
      </c>
      <c r="U2340" s="445">
        <f>IF('Angaben KH-Standort'!D$31='A4'!D2340,IF('Angaben KH-Standort'!E$31="Ja",1,0),0)</f>
        <v>0</v>
      </c>
    </row>
    <row r="2341" spans="2:21" ht="15" customHeight="1" x14ac:dyDescent="0.3">
      <c r="B2341" s="70" t="str">
        <f t="shared" si="291"/>
        <v>!!!</v>
      </c>
      <c r="C2341" s="265" t="str">
        <f>IF(ISERROR(IF(LEN(E2341)&gt;0,VLOOKUP(TEXT($E2341,0),'Angaben Stationen'!$E$14:$J$213,5,0),"")),"?",IF(LEN(E2341)&gt;0,VLOOKUP(TEXT($E2341,0),'Angaben Stationen'!$E$14:$J$213,5,0),""))</f>
        <v/>
      </c>
      <c r="D2341" s="232" t="str">
        <f>IF(ISERROR(IF(LEN(E2341)&gt;0,VLOOKUP(TEXT($E2341,0),'Angaben Stationen'!$E$14:$J$213,6,0),"")),"STATION IST NICHT VORHANDEN",IF(LEN(E2341)&gt;0,VLOOKUP(TEXT($E2341,0),'Angaben Stationen'!$E$14:$J$213,6,0),""))</f>
        <v/>
      </c>
      <c r="E2341" s="287"/>
      <c r="F2341" s="234"/>
      <c r="G2341" s="234"/>
      <c r="H2341" s="263"/>
      <c r="I2341" s="169"/>
      <c r="K2341" s="445" t="str">
        <f t="shared" si="292"/>
        <v>Leer</v>
      </c>
      <c r="L2341" s="445" t="str">
        <f>VLOOKUP($D2341,{"29 - Psychiatrie (Erwachsene)","BGI";"297 - stationsäquivalente Behandlung in der Erwachsenenpsychiatrie (29)","BGI";"30 - Kinder- und Jugendpsychiatrie","BGII";"307 - stationsäquivalente Behandlung in der Kinder- und Jugendpsychiatrie (30)","BGII";"31 - Psychosomatik","BGI";"","Leer"},2,0)</f>
        <v>Leer</v>
      </c>
      <c r="M2341" s="445">
        <f t="shared" si="289"/>
        <v>0</v>
      </c>
      <c r="N2341" s="445">
        <f t="shared" si="290"/>
        <v>0</v>
      </c>
      <c r="O2341" s="445">
        <f t="shared" si="293"/>
        <v>0</v>
      </c>
      <c r="P2341" s="445">
        <f t="shared" si="294"/>
        <v>0</v>
      </c>
      <c r="Q2341" s="445">
        <f t="shared" si="295"/>
        <v>0</v>
      </c>
      <c r="R2341" s="415" t="str">
        <f t="shared" si="296"/>
        <v>Leer</v>
      </c>
      <c r="S2341" s="445">
        <f>IF('Angaben KH-Standort'!D$29='A4'!D2341,IF('Angaben KH-Standort'!E$29="Ja",1,0),0)</f>
        <v>0</v>
      </c>
      <c r="T2341" s="445">
        <f>IF('Angaben KH-Standort'!D$30='A4'!D2341,IF('Angaben KH-Standort'!E$30="Ja",1,0),0)</f>
        <v>0</v>
      </c>
      <c r="U2341" s="445">
        <f>IF('Angaben KH-Standort'!D$31='A4'!D2341,IF('Angaben KH-Standort'!E$31="Ja",1,0),0)</f>
        <v>0</v>
      </c>
    </row>
    <row r="2342" spans="2:21" ht="15" customHeight="1" x14ac:dyDescent="0.3">
      <c r="B2342" s="70" t="str">
        <f t="shared" si="291"/>
        <v>!!!</v>
      </c>
      <c r="C2342" s="265" t="str">
        <f>IF(ISERROR(IF(LEN(E2342)&gt;0,VLOOKUP(TEXT($E2342,0),'Angaben Stationen'!$E$14:$J$213,5,0),"")),"?",IF(LEN(E2342)&gt;0,VLOOKUP(TEXT($E2342,0),'Angaben Stationen'!$E$14:$J$213,5,0),""))</f>
        <v/>
      </c>
      <c r="D2342" s="232" t="str">
        <f>IF(ISERROR(IF(LEN(E2342)&gt;0,VLOOKUP(TEXT($E2342,0),'Angaben Stationen'!$E$14:$J$213,6,0),"")),"STATION IST NICHT VORHANDEN",IF(LEN(E2342)&gt;0,VLOOKUP(TEXT($E2342,0),'Angaben Stationen'!$E$14:$J$213,6,0),""))</f>
        <v/>
      </c>
      <c r="E2342" s="287"/>
      <c r="F2342" s="234"/>
      <c r="G2342" s="234"/>
      <c r="H2342" s="263"/>
      <c r="I2342" s="169"/>
      <c r="K2342" s="445" t="str">
        <f t="shared" si="292"/>
        <v>Leer</v>
      </c>
      <c r="L2342" s="445" t="str">
        <f>VLOOKUP($D2342,{"29 - Psychiatrie (Erwachsene)","BGI";"297 - stationsäquivalente Behandlung in der Erwachsenenpsychiatrie (29)","BGI";"30 - Kinder- und Jugendpsychiatrie","BGII";"307 - stationsäquivalente Behandlung in der Kinder- und Jugendpsychiatrie (30)","BGII";"31 - Psychosomatik","BGI";"","Leer"},2,0)</f>
        <v>Leer</v>
      </c>
      <c r="M2342" s="445">
        <f t="shared" si="289"/>
        <v>0</v>
      </c>
      <c r="N2342" s="445">
        <f t="shared" si="290"/>
        <v>0</v>
      </c>
      <c r="O2342" s="445">
        <f t="shared" si="293"/>
        <v>0</v>
      </c>
      <c r="P2342" s="445">
        <f t="shared" si="294"/>
        <v>0</v>
      </c>
      <c r="Q2342" s="445">
        <f t="shared" si="295"/>
        <v>0</v>
      </c>
      <c r="R2342" s="415" t="str">
        <f t="shared" si="296"/>
        <v>Leer</v>
      </c>
      <c r="S2342" s="445">
        <f>IF('Angaben KH-Standort'!D$29='A4'!D2342,IF('Angaben KH-Standort'!E$29="Ja",1,0),0)</f>
        <v>0</v>
      </c>
      <c r="T2342" s="445">
        <f>IF('Angaben KH-Standort'!D$30='A4'!D2342,IF('Angaben KH-Standort'!E$30="Ja",1,0),0)</f>
        <v>0</v>
      </c>
      <c r="U2342" s="445">
        <f>IF('Angaben KH-Standort'!D$31='A4'!D2342,IF('Angaben KH-Standort'!E$31="Ja",1,0),0)</f>
        <v>0</v>
      </c>
    </row>
    <row r="2343" spans="2:21" ht="15" customHeight="1" x14ac:dyDescent="0.3">
      <c r="B2343" s="70" t="str">
        <f t="shared" si="291"/>
        <v>!!!</v>
      </c>
      <c r="C2343" s="265" t="str">
        <f>IF(ISERROR(IF(LEN(E2343)&gt;0,VLOOKUP(TEXT($E2343,0),'Angaben Stationen'!$E$14:$J$213,5,0),"")),"?",IF(LEN(E2343)&gt;0,VLOOKUP(TEXT($E2343,0),'Angaben Stationen'!$E$14:$J$213,5,0),""))</f>
        <v/>
      </c>
      <c r="D2343" s="232" t="str">
        <f>IF(ISERROR(IF(LEN(E2343)&gt;0,VLOOKUP(TEXT($E2343,0),'Angaben Stationen'!$E$14:$J$213,6,0),"")),"STATION IST NICHT VORHANDEN",IF(LEN(E2343)&gt;0,VLOOKUP(TEXT($E2343,0),'Angaben Stationen'!$E$14:$J$213,6,0),""))</f>
        <v/>
      </c>
      <c r="E2343" s="287"/>
      <c r="F2343" s="234"/>
      <c r="G2343" s="234"/>
      <c r="H2343" s="263"/>
      <c r="I2343" s="169"/>
      <c r="K2343" s="445" t="str">
        <f t="shared" si="292"/>
        <v>Leer</v>
      </c>
      <c r="L2343" s="445" t="str">
        <f>VLOOKUP($D2343,{"29 - Psychiatrie (Erwachsene)","BGI";"297 - stationsäquivalente Behandlung in der Erwachsenenpsychiatrie (29)","BGI";"30 - Kinder- und Jugendpsychiatrie","BGII";"307 - stationsäquivalente Behandlung in der Kinder- und Jugendpsychiatrie (30)","BGII";"31 - Psychosomatik","BGI";"","Leer"},2,0)</f>
        <v>Leer</v>
      </c>
      <c r="M2343" s="445">
        <f t="shared" si="289"/>
        <v>0</v>
      </c>
      <c r="N2343" s="445">
        <f t="shared" si="290"/>
        <v>0</v>
      </c>
      <c r="O2343" s="445">
        <f t="shared" si="293"/>
        <v>0</v>
      </c>
      <c r="P2343" s="445">
        <f t="shared" si="294"/>
        <v>0</v>
      </c>
      <c r="Q2343" s="445">
        <f t="shared" si="295"/>
        <v>0</v>
      </c>
      <c r="R2343" s="415" t="str">
        <f t="shared" si="296"/>
        <v>Leer</v>
      </c>
      <c r="S2343" s="445">
        <f>IF('Angaben KH-Standort'!D$29='A4'!D2343,IF('Angaben KH-Standort'!E$29="Ja",1,0),0)</f>
        <v>0</v>
      </c>
      <c r="T2343" s="445">
        <f>IF('Angaben KH-Standort'!D$30='A4'!D2343,IF('Angaben KH-Standort'!E$30="Ja",1,0),0)</f>
        <v>0</v>
      </c>
      <c r="U2343" s="445">
        <f>IF('Angaben KH-Standort'!D$31='A4'!D2343,IF('Angaben KH-Standort'!E$31="Ja",1,0),0)</f>
        <v>0</v>
      </c>
    </row>
    <row r="2344" spans="2:21" ht="15" customHeight="1" x14ac:dyDescent="0.3">
      <c r="B2344" s="70" t="str">
        <f t="shared" si="291"/>
        <v>!!!</v>
      </c>
      <c r="C2344" s="265" t="str">
        <f>IF(ISERROR(IF(LEN(E2344)&gt;0,VLOOKUP(TEXT($E2344,0),'Angaben Stationen'!$E$14:$J$213,5,0),"")),"?",IF(LEN(E2344)&gt;0,VLOOKUP(TEXT($E2344,0),'Angaben Stationen'!$E$14:$J$213,5,0),""))</f>
        <v/>
      </c>
      <c r="D2344" s="232" t="str">
        <f>IF(ISERROR(IF(LEN(E2344)&gt;0,VLOOKUP(TEXT($E2344,0),'Angaben Stationen'!$E$14:$J$213,6,0),"")),"STATION IST NICHT VORHANDEN",IF(LEN(E2344)&gt;0,VLOOKUP(TEXT($E2344,0),'Angaben Stationen'!$E$14:$J$213,6,0),""))</f>
        <v/>
      </c>
      <c r="E2344" s="287"/>
      <c r="F2344" s="234"/>
      <c r="G2344" s="234"/>
      <c r="H2344" s="263"/>
      <c r="I2344" s="169"/>
      <c r="K2344" s="445" t="str">
        <f t="shared" si="292"/>
        <v>Leer</v>
      </c>
      <c r="L2344" s="445" t="str">
        <f>VLOOKUP($D2344,{"29 - Psychiatrie (Erwachsene)","BGI";"297 - stationsäquivalente Behandlung in der Erwachsenenpsychiatrie (29)","BGI";"30 - Kinder- und Jugendpsychiatrie","BGII";"307 - stationsäquivalente Behandlung in der Kinder- und Jugendpsychiatrie (30)","BGII";"31 - Psychosomatik","BGI";"","Leer"},2,0)</f>
        <v>Leer</v>
      </c>
      <c r="M2344" s="445">
        <f t="shared" si="289"/>
        <v>0</v>
      </c>
      <c r="N2344" s="445">
        <f t="shared" si="290"/>
        <v>0</v>
      </c>
      <c r="O2344" s="445">
        <f t="shared" si="293"/>
        <v>0</v>
      </c>
      <c r="P2344" s="445">
        <f t="shared" si="294"/>
        <v>0</v>
      </c>
      <c r="Q2344" s="445">
        <f t="shared" si="295"/>
        <v>0</v>
      </c>
      <c r="R2344" s="415" t="str">
        <f t="shared" si="296"/>
        <v>Leer</v>
      </c>
      <c r="S2344" s="445">
        <f>IF('Angaben KH-Standort'!D$29='A4'!D2344,IF('Angaben KH-Standort'!E$29="Ja",1,0),0)</f>
        <v>0</v>
      </c>
      <c r="T2344" s="445">
        <f>IF('Angaben KH-Standort'!D$30='A4'!D2344,IF('Angaben KH-Standort'!E$30="Ja",1,0),0)</f>
        <v>0</v>
      </c>
      <c r="U2344" s="445">
        <f>IF('Angaben KH-Standort'!D$31='A4'!D2344,IF('Angaben KH-Standort'!E$31="Ja",1,0),0)</f>
        <v>0</v>
      </c>
    </row>
    <row r="2345" spans="2:21" ht="15" customHeight="1" x14ac:dyDescent="0.3">
      <c r="B2345" s="70" t="str">
        <f t="shared" si="291"/>
        <v>!!!</v>
      </c>
      <c r="C2345" s="265" t="str">
        <f>IF(ISERROR(IF(LEN(E2345)&gt;0,VLOOKUP(TEXT($E2345,0),'Angaben Stationen'!$E$14:$J$213,5,0),"")),"?",IF(LEN(E2345)&gt;0,VLOOKUP(TEXT($E2345,0),'Angaben Stationen'!$E$14:$J$213,5,0),""))</f>
        <v/>
      </c>
      <c r="D2345" s="232" t="str">
        <f>IF(ISERROR(IF(LEN(E2345)&gt;0,VLOOKUP(TEXT($E2345,0),'Angaben Stationen'!$E$14:$J$213,6,0),"")),"STATION IST NICHT VORHANDEN",IF(LEN(E2345)&gt;0,VLOOKUP(TEXT($E2345,0),'Angaben Stationen'!$E$14:$J$213,6,0),""))</f>
        <v/>
      </c>
      <c r="E2345" s="287"/>
      <c r="F2345" s="234"/>
      <c r="G2345" s="234"/>
      <c r="H2345" s="263"/>
      <c r="I2345" s="169"/>
      <c r="K2345" s="445" t="str">
        <f t="shared" si="292"/>
        <v>Leer</v>
      </c>
      <c r="L2345" s="445" t="str">
        <f>VLOOKUP($D2345,{"29 - Psychiatrie (Erwachsene)","BGI";"297 - stationsäquivalente Behandlung in der Erwachsenenpsychiatrie (29)","BGI";"30 - Kinder- und Jugendpsychiatrie","BGII";"307 - stationsäquivalente Behandlung in der Kinder- und Jugendpsychiatrie (30)","BGII";"31 - Psychosomatik","BGI";"","Leer"},2,0)</f>
        <v>Leer</v>
      </c>
      <c r="M2345" s="445">
        <f t="shared" si="289"/>
        <v>0</v>
      </c>
      <c r="N2345" s="445">
        <f t="shared" si="290"/>
        <v>0</v>
      </c>
      <c r="O2345" s="445">
        <f t="shared" si="293"/>
        <v>0</v>
      </c>
      <c r="P2345" s="445">
        <f t="shared" si="294"/>
        <v>0</v>
      </c>
      <c r="Q2345" s="445">
        <f t="shared" si="295"/>
        <v>0</v>
      </c>
      <c r="R2345" s="415" t="str">
        <f t="shared" si="296"/>
        <v>Leer</v>
      </c>
      <c r="S2345" s="445">
        <f>IF('Angaben KH-Standort'!D$29='A4'!D2345,IF('Angaben KH-Standort'!E$29="Ja",1,0),0)</f>
        <v>0</v>
      </c>
      <c r="T2345" s="445">
        <f>IF('Angaben KH-Standort'!D$30='A4'!D2345,IF('Angaben KH-Standort'!E$30="Ja",1,0),0)</f>
        <v>0</v>
      </c>
      <c r="U2345" s="445">
        <f>IF('Angaben KH-Standort'!D$31='A4'!D2345,IF('Angaben KH-Standort'!E$31="Ja",1,0),0)</f>
        <v>0</v>
      </c>
    </row>
    <row r="2346" spans="2:21" ht="15" customHeight="1" x14ac:dyDescent="0.3">
      <c r="B2346" s="70" t="str">
        <f t="shared" si="291"/>
        <v>!!!</v>
      </c>
      <c r="C2346" s="265" t="str">
        <f>IF(ISERROR(IF(LEN(E2346)&gt;0,VLOOKUP(TEXT($E2346,0),'Angaben Stationen'!$E$14:$J$213,5,0),"")),"?",IF(LEN(E2346)&gt;0,VLOOKUP(TEXT($E2346,0),'Angaben Stationen'!$E$14:$J$213,5,0),""))</f>
        <v/>
      </c>
      <c r="D2346" s="232" t="str">
        <f>IF(ISERROR(IF(LEN(E2346)&gt;0,VLOOKUP(TEXT($E2346,0),'Angaben Stationen'!$E$14:$J$213,6,0),"")),"STATION IST NICHT VORHANDEN",IF(LEN(E2346)&gt;0,VLOOKUP(TEXT($E2346,0),'Angaben Stationen'!$E$14:$J$213,6,0),""))</f>
        <v/>
      </c>
      <c r="E2346" s="287"/>
      <c r="F2346" s="234"/>
      <c r="G2346" s="234"/>
      <c r="H2346" s="263"/>
      <c r="I2346" s="169"/>
      <c r="K2346" s="445" t="str">
        <f t="shared" si="292"/>
        <v>Leer</v>
      </c>
      <c r="L2346" s="445" t="str">
        <f>VLOOKUP($D2346,{"29 - Psychiatrie (Erwachsene)","BGI";"297 - stationsäquivalente Behandlung in der Erwachsenenpsychiatrie (29)","BGI";"30 - Kinder- und Jugendpsychiatrie","BGII";"307 - stationsäquivalente Behandlung in der Kinder- und Jugendpsychiatrie (30)","BGII";"31 - Psychosomatik","BGI";"","Leer"},2,0)</f>
        <v>Leer</v>
      </c>
      <c r="M2346" s="445">
        <f t="shared" si="289"/>
        <v>0</v>
      </c>
      <c r="N2346" s="445">
        <f t="shared" si="290"/>
        <v>0</v>
      </c>
      <c r="O2346" s="445">
        <f t="shared" si="293"/>
        <v>0</v>
      </c>
      <c r="P2346" s="445">
        <f t="shared" si="294"/>
        <v>0</v>
      </c>
      <c r="Q2346" s="445">
        <f t="shared" si="295"/>
        <v>0</v>
      </c>
      <c r="R2346" s="415" t="str">
        <f t="shared" si="296"/>
        <v>Leer</v>
      </c>
      <c r="S2346" s="445">
        <f>IF('Angaben KH-Standort'!D$29='A4'!D2346,IF('Angaben KH-Standort'!E$29="Ja",1,0),0)</f>
        <v>0</v>
      </c>
      <c r="T2346" s="445">
        <f>IF('Angaben KH-Standort'!D$30='A4'!D2346,IF('Angaben KH-Standort'!E$30="Ja",1,0),0)</f>
        <v>0</v>
      </c>
      <c r="U2346" s="445">
        <f>IF('Angaben KH-Standort'!D$31='A4'!D2346,IF('Angaben KH-Standort'!E$31="Ja",1,0),0)</f>
        <v>0</v>
      </c>
    </row>
    <row r="2347" spans="2:21" ht="15" customHeight="1" x14ac:dyDescent="0.3">
      <c r="B2347" s="70" t="str">
        <f t="shared" si="291"/>
        <v>!!!</v>
      </c>
      <c r="C2347" s="265" t="str">
        <f>IF(ISERROR(IF(LEN(E2347)&gt;0,VLOOKUP(TEXT($E2347,0),'Angaben Stationen'!$E$14:$J$213,5,0),"")),"?",IF(LEN(E2347)&gt;0,VLOOKUP(TEXT($E2347,0),'Angaben Stationen'!$E$14:$J$213,5,0),""))</f>
        <v/>
      </c>
      <c r="D2347" s="232" t="str">
        <f>IF(ISERROR(IF(LEN(E2347)&gt;0,VLOOKUP(TEXT($E2347,0),'Angaben Stationen'!$E$14:$J$213,6,0),"")),"STATION IST NICHT VORHANDEN",IF(LEN(E2347)&gt;0,VLOOKUP(TEXT($E2347,0),'Angaben Stationen'!$E$14:$J$213,6,0),""))</f>
        <v/>
      </c>
      <c r="E2347" s="287"/>
      <c r="F2347" s="234"/>
      <c r="G2347" s="234"/>
      <c r="H2347" s="263"/>
      <c r="I2347" s="169"/>
      <c r="K2347" s="445" t="str">
        <f t="shared" si="292"/>
        <v>Leer</v>
      </c>
      <c r="L2347" s="445" t="str">
        <f>VLOOKUP($D2347,{"29 - Psychiatrie (Erwachsene)","BGI";"297 - stationsäquivalente Behandlung in der Erwachsenenpsychiatrie (29)","BGI";"30 - Kinder- und Jugendpsychiatrie","BGII";"307 - stationsäquivalente Behandlung in der Kinder- und Jugendpsychiatrie (30)","BGII";"31 - Psychosomatik","BGI";"","Leer"},2,0)</f>
        <v>Leer</v>
      </c>
      <c r="M2347" s="445">
        <f t="shared" si="289"/>
        <v>0</v>
      </c>
      <c r="N2347" s="445">
        <f t="shared" si="290"/>
        <v>0</v>
      </c>
      <c r="O2347" s="445">
        <f t="shared" si="293"/>
        <v>0</v>
      </c>
      <c r="P2347" s="445">
        <f t="shared" si="294"/>
        <v>0</v>
      </c>
      <c r="Q2347" s="445">
        <f t="shared" si="295"/>
        <v>0</v>
      </c>
      <c r="R2347" s="415" t="str">
        <f t="shared" si="296"/>
        <v>Leer</v>
      </c>
      <c r="S2347" s="445">
        <f>IF('Angaben KH-Standort'!D$29='A4'!D2347,IF('Angaben KH-Standort'!E$29="Ja",1,0),0)</f>
        <v>0</v>
      </c>
      <c r="T2347" s="445">
        <f>IF('Angaben KH-Standort'!D$30='A4'!D2347,IF('Angaben KH-Standort'!E$30="Ja",1,0),0)</f>
        <v>0</v>
      </c>
      <c r="U2347" s="445">
        <f>IF('Angaben KH-Standort'!D$31='A4'!D2347,IF('Angaben KH-Standort'!E$31="Ja",1,0),0)</f>
        <v>0</v>
      </c>
    </row>
    <row r="2348" spans="2:21" ht="15" customHeight="1" x14ac:dyDescent="0.3">
      <c r="B2348" s="70" t="str">
        <f t="shared" si="291"/>
        <v>!!!</v>
      </c>
      <c r="C2348" s="265" t="str">
        <f>IF(ISERROR(IF(LEN(E2348)&gt;0,VLOOKUP(TEXT($E2348,0),'Angaben Stationen'!$E$14:$J$213,5,0),"")),"?",IF(LEN(E2348)&gt;0,VLOOKUP(TEXT($E2348,0),'Angaben Stationen'!$E$14:$J$213,5,0),""))</f>
        <v/>
      </c>
      <c r="D2348" s="232" t="str">
        <f>IF(ISERROR(IF(LEN(E2348)&gt;0,VLOOKUP(TEXT($E2348,0),'Angaben Stationen'!$E$14:$J$213,6,0),"")),"STATION IST NICHT VORHANDEN",IF(LEN(E2348)&gt;0,VLOOKUP(TEXT($E2348,0),'Angaben Stationen'!$E$14:$J$213,6,0),""))</f>
        <v/>
      </c>
      <c r="E2348" s="287"/>
      <c r="F2348" s="234"/>
      <c r="G2348" s="234"/>
      <c r="H2348" s="263"/>
      <c r="I2348" s="169"/>
      <c r="K2348" s="445" t="str">
        <f t="shared" si="292"/>
        <v>Leer</v>
      </c>
      <c r="L2348" s="445" t="str">
        <f>VLOOKUP($D2348,{"29 - Psychiatrie (Erwachsene)","BGI";"297 - stationsäquivalente Behandlung in der Erwachsenenpsychiatrie (29)","BGI";"30 - Kinder- und Jugendpsychiatrie","BGII";"307 - stationsäquivalente Behandlung in der Kinder- und Jugendpsychiatrie (30)","BGII";"31 - Psychosomatik","BGI";"","Leer"},2,0)</f>
        <v>Leer</v>
      </c>
      <c r="M2348" s="445">
        <f t="shared" si="289"/>
        <v>0</v>
      </c>
      <c r="N2348" s="445">
        <f t="shared" si="290"/>
        <v>0</v>
      </c>
      <c r="O2348" s="445">
        <f t="shared" si="293"/>
        <v>0</v>
      </c>
      <c r="P2348" s="445">
        <f t="shared" si="294"/>
        <v>0</v>
      </c>
      <c r="Q2348" s="445">
        <f t="shared" si="295"/>
        <v>0</v>
      </c>
      <c r="R2348" s="415" t="str">
        <f t="shared" si="296"/>
        <v>Leer</v>
      </c>
      <c r="S2348" s="445">
        <f>IF('Angaben KH-Standort'!D$29='A4'!D2348,IF('Angaben KH-Standort'!E$29="Ja",1,0),0)</f>
        <v>0</v>
      </c>
      <c r="T2348" s="445">
        <f>IF('Angaben KH-Standort'!D$30='A4'!D2348,IF('Angaben KH-Standort'!E$30="Ja",1,0),0)</f>
        <v>0</v>
      </c>
      <c r="U2348" s="445">
        <f>IF('Angaben KH-Standort'!D$31='A4'!D2348,IF('Angaben KH-Standort'!E$31="Ja",1,0),0)</f>
        <v>0</v>
      </c>
    </row>
    <row r="2349" spans="2:21" ht="15" customHeight="1" x14ac:dyDescent="0.3">
      <c r="B2349" s="70" t="str">
        <f t="shared" si="291"/>
        <v>!!!</v>
      </c>
      <c r="C2349" s="265" t="str">
        <f>IF(ISERROR(IF(LEN(E2349)&gt;0,VLOOKUP(TEXT($E2349,0),'Angaben Stationen'!$E$14:$J$213,5,0),"")),"?",IF(LEN(E2349)&gt;0,VLOOKUP(TEXT($E2349,0),'Angaben Stationen'!$E$14:$J$213,5,0),""))</f>
        <v/>
      </c>
      <c r="D2349" s="232" t="str">
        <f>IF(ISERROR(IF(LEN(E2349)&gt;0,VLOOKUP(TEXT($E2349,0),'Angaben Stationen'!$E$14:$J$213,6,0),"")),"STATION IST NICHT VORHANDEN",IF(LEN(E2349)&gt;0,VLOOKUP(TEXT($E2349,0),'Angaben Stationen'!$E$14:$J$213,6,0),""))</f>
        <v/>
      </c>
      <c r="E2349" s="287"/>
      <c r="F2349" s="234"/>
      <c r="G2349" s="234"/>
      <c r="H2349" s="263"/>
      <c r="I2349" s="169"/>
      <c r="K2349" s="445" t="str">
        <f t="shared" si="292"/>
        <v>Leer</v>
      </c>
      <c r="L2349" s="445" t="str">
        <f>VLOOKUP($D2349,{"29 - Psychiatrie (Erwachsene)","BGI";"297 - stationsäquivalente Behandlung in der Erwachsenenpsychiatrie (29)","BGI";"30 - Kinder- und Jugendpsychiatrie","BGII";"307 - stationsäquivalente Behandlung in der Kinder- und Jugendpsychiatrie (30)","BGII";"31 - Psychosomatik","BGI";"","Leer"},2,0)</f>
        <v>Leer</v>
      </c>
      <c r="M2349" s="445">
        <f t="shared" si="289"/>
        <v>0</v>
      </c>
      <c r="N2349" s="445">
        <f t="shared" si="290"/>
        <v>0</v>
      </c>
      <c r="O2349" s="445">
        <f t="shared" si="293"/>
        <v>0</v>
      </c>
      <c r="P2349" s="445">
        <f t="shared" si="294"/>
        <v>0</v>
      </c>
      <c r="Q2349" s="445">
        <f t="shared" si="295"/>
        <v>0</v>
      </c>
      <c r="R2349" s="415" t="str">
        <f t="shared" si="296"/>
        <v>Leer</v>
      </c>
      <c r="S2349" s="445">
        <f>IF('Angaben KH-Standort'!D$29='A4'!D2349,IF('Angaben KH-Standort'!E$29="Ja",1,0),0)</f>
        <v>0</v>
      </c>
      <c r="T2349" s="445">
        <f>IF('Angaben KH-Standort'!D$30='A4'!D2349,IF('Angaben KH-Standort'!E$30="Ja",1,0),0)</f>
        <v>0</v>
      </c>
      <c r="U2349" s="445">
        <f>IF('Angaben KH-Standort'!D$31='A4'!D2349,IF('Angaben KH-Standort'!E$31="Ja",1,0),0)</f>
        <v>0</v>
      </c>
    </row>
    <row r="2350" spans="2:21" ht="15" customHeight="1" x14ac:dyDescent="0.3">
      <c r="B2350" s="70" t="str">
        <f t="shared" si="291"/>
        <v>!!!</v>
      </c>
      <c r="C2350" s="265" t="str">
        <f>IF(ISERROR(IF(LEN(E2350)&gt;0,VLOOKUP(TEXT($E2350,0),'Angaben Stationen'!$E$14:$J$213,5,0),"")),"?",IF(LEN(E2350)&gt;0,VLOOKUP(TEXT($E2350,0),'Angaben Stationen'!$E$14:$J$213,5,0),""))</f>
        <v/>
      </c>
      <c r="D2350" s="232" t="str">
        <f>IF(ISERROR(IF(LEN(E2350)&gt;0,VLOOKUP(TEXT($E2350,0),'Angaben Stationen'!$E$14:$J$213,6,0),"")),"STATION IST NICHT VORHANDEN",IF(LEN(E2350)&gt;0,VLOOKUP(TEXT($E2350,0),'Angaben Stationen'!$E$14:$J$213,6,0),""))</f>
        <v/>
      </c>
      <c r="E2350" s="287"/>
      <c r="F2350" s="234"/>
      <c r="G2350" s="234"/>
      <c r="H2350" s="263"/>
      <c r="I2350" s="169"/>
      <c r="K2350" s="445" t="str">
        <f t="shared" si="292"/>
        <v>Leer</v>
      </c>
      <c r="L2350" s="445" t="str">
        <f>VLOOKUP($D2350,{"29 - Psychiatrie (Erwachsene)","BGI";"297 - stationsäquivalente Behandlung in der Erwachsenenpsychiatrie (29)","BGI";"30 - Kinder- und Jugendpsychiatrie","BGII";"307 - stationsäquivalente Behandlung in der Kinder- und Jugendpsychiatrie (30)","BGII";"31 - Psychosomatik","BGI";"","Leer"},2,0)</f>
        <v>Leer</v>
      </c>
      <c r="M2350" s="445">
        <f t="shared" si="289"/>
        <v>0</v>
      </c>
      <c r="N2350" s="445">
        <f t="shared" si="290"/>
        <v>0</v>
      </c>
      <c r="O2350" s="445">
        <f t="shared" si="293"/>
        <v>0</v>
      </c>
      <c r="P2350" s="445">
        <f t="shared" si="294"/>
        <v>0</v>
      </c>
      <c r="Q2350" s="445">
        <f t="shared" si="295"/>
        <v>0</v>
      </c>
      <c r="R2350" s="415" t="str">
        <f t="shared" si="296"/>
        <v>Leer</v>
      </c>
      <c r="S2350" s="445">
        <f>IF('Angaben KH-Standort'!D$29='A4'!D2350,IF('Angaben KH-Standort'!E$29="Ja",1,0),0)</f>
        <v>0</v>
      </c>
      <c r="T2350" s="445">
        <f>IF('Angaben KH-Standort'!D$30='A4'!D2350,IF('Angaben KH-Standort'!E$30="Ja",1,0),0)</f>
        <v>0</v>
      </c>
      <c r="U2350" s="445">
        <f>IF('Angaben KH-Standort'!D$31='A4'!D2350,IF('Angaben KH-Standort'!E$31="Ja",1,0),0)</f>
        <v>0</v>
      </c>
    </row>
    <row r="2351" spans="2:21" ht="15" customHeight="1" x14ac:dyDescent="0.3">
      <c r="B2351" s="70" t="str">
        <f t="shared" si="291"/>
        <v>!!!</v>
      </c>
      <c r="C2351" s="265" t="str">
        <f>IF(ISERROR(IF(LEN(E2351)&gt;0,VLOOKUP(TEXT($E2351,0),'Angaben Stationen'!$E$14:$J$213,5,0),"")),"?",IF(LEN(E2351)&gt;0,VLOOKUP(TEXT($E2351,0),'Angaben Stationen'!$E$14:$J$213,5,0),""))</f>
        <v/>
      </c>
      <c r="D2351" s="232" t="str">
        <f>IF(ISERROR(IF(LEN(E2351)&gt;0,VLOOKUP(TEXT($E2351,0),'Angaben Stationen'!$E$14:$J$213,6,0),"")),"STATION IST NICHT VORHANDEN",IF(LEN(E2351)&gt;0,VLOOKUP(TEXT($E2351,0),'Angaben Stationen'!$E$14:$J$213,6,0),""))</f>
        <v/>
      </c>
      <c r="E2351" s="287"/>
      <c r="F2351" s="234"/>
      <c r="G2351" s="234"/>
      <c r="H2351" s="263"/>
      <c r="I2351" s="169"/>
      <c r="K2351" s="445" t="str">
        <f t="shared" si="292"/>
        <v>Leer</v>
      </c>
      <c r="L2351" s="445" t="str">
        <f>VLOOKUP($D2351,{"29 - Psychiatrie (Erwachsene)","BGI";"297 - stationsäquivalente Behandlung in der Erwachsenenpsychiatrie (29)","BGI";"30 - Kinder- und Jugendpsychiatrie","BGII";"307 - stationsäquivalente Behandlung in der Kinder- und Jugendpsychiatrie (30)","BGII";"31 - Psychosomatik","BGI";"","Leer"},2,0)</f>
        <v>Leer</v>
      </c>
      <c r="M2351" s="445">
        <f t="shared" si="289"/>
        <v>0</v>
      </c>
      <c r="N2351" s="445">
        <f t="shared" si="290"/>
        <v>0</v>
      </c>
      <c r="O2351" s="445">
        <f t="shared" si="293"/>
        <v>0</v>
      </c>
      <c r="P2351" s="445">
        <f t="shared" si="294"/>
        <v>0</v>
      </c>
      <c r="Q2351" s="445">
        <f t="shared" si="295"/>
        <v>0</v>
      </c>
      <c r="R2351" s="415" t="str">
        <f t="shared" si="296"/>
        <v>Leer</v>
      </c>
      <c r="S2351" s="445">
        <f>IF('Angaben KH-Standort'!D$29='A4'!D2351,IF('Angaben KH-Standort'!E$29="Ja",1,0),0)</f>
        <v>0</v>
      </c>
      <c r="T2351" s="445">
        <f>IF('Angaben KH-Standort'!D$30='A4'!D2351,IF('Angaben KH-Standort'!E$30="Ja",1,0),0)</f>
        <v>0</v>
      </c>
      <c r="U2351" s="445">
        <f>IF('Angaben KH-Standort'!D$31='A4'!D2351,IF('Angaben KH-Standort'!E$31="Ja",1,0),0)</f>
        <v>0</v>
      </c>
    </row>
    <row r="2352" spans="2:21" ht="15" customHeight="1" x14ac:dyDescent="0.3">
      <c r="B2352" s="70" t="str">
        <f t="shared" si="291"/>
        <v>!!!</v>
      </c>
      <c r="C2352" s="265" t="str">
        <f>IF(ISERROR(IF(LEN(E2352)&gt;0,VLOOKUP(TEXT($E2352,0),'Angaben Stationen'!$E$14:$J$213,5,0),"")),"?",IF(LEN(E2352)&gt;0,VLOOKUP(TEXT($E2352,0),'Angaben Stationen'!$E$14:$J$213,5,0),""))</f>
        <v/>
      </c>
      <c r="D2352" s="232" t="str">
        <f>IF(ISERROR(IF(LEN(E2352)&gt;0,VLOOKUP(TEXT($E2352,0),'Angaben Stationen'!$E$14:$J$213,6,0),"")),"STATION IST NICHT VORHANDEN",IF(LEN(E2352)&gt;0,VLOOKUP(TEXT($E2352,0),'Angaben Stationen'!$E$14:$J$213,6,0),""))</f>
        <v/>
      </c>
      <c r="E2352" s="287"/>
      <c r="F2352" s="234"/>
      <c r="G2352" s="234"/>
      <c r="H2352" s="263"/>
      <c r="I2352" s="169"/>
      <c r="K2352" s="445" t="str">
        <f t="shared" si="292"/>
        <v>Leer</v>
      </c>
      <c r="L2352" s="445" t="str">
        <f>VLOOKUP($D2352,{"29 - Psychiatrie (Erwachsene)","BGI";"297 - stationsäquivalente Behandlung in der Erwachsenenpsychiatrie (29)","BGI";"30 - Kinder- und Jugendpsychiatrie","BGII";"307 - stationsäquivalente Behandlung in der Kinder- und Jugendpsychiatrie (30)","BGII";"31 - Psychosomatik","BGI";"","Leer"},2,0)</f>
        <v>Leer</v>
      </c>
      <c r="M2352" s="445">
        <f t="shared" si="289"/>
        <v>0</v>
      </c>
      <c r="N2352" s="445">
        <f t="shared" si="290"/>
        <v>0</v>
      </c>
      <c r="O2352" s="445">
        <f t="shared" si="293"/>
        <v>0</v>
      </c>
      <c r="P2352" s="445">
        <f t="shared" si="294"/>
        <v>0</v>
      </c>
      <c r="Q2352" s="445">
        <f t="shared" si="295"/>
        <v>0</v>
      </c>
      <c r="R2352" s="415" t="str">
        <f t="shared" si="296"/>
        <v>Leer</v>
      </c>
      <c r="S2352" s="445">
        <f>IF('Angaben KH-Standort'!D$29='A4'!D2352,IF('Angaben KH-Standort'!E$29="Ja",1,0),0)</f>
        <v>0</v>
      </c>
      <c r="T2352" s="445">
        <f>IF('Angaben KH-Standort'!D$30='A4'!D2352,IF('Angaben KH-Standort'!E$30="Ja",1,0),0)</f>
        <v>0</v>
      </c>
      <c r="U2352" s="445">
        <f>IF('Angaben KH-Standort'!D$31='A4'!D2352,IF('Angaben KH-Standort'!E$31="Ja",1,0),0)</f>
        <v>0</v>
      </c>
    </row>
    <row r="2353" spans="2:21" ht="15" customHeight="1" x14ac:dyDescent="0.3">
      <c r="B2353" s="70" t="str">
        <f t="shared" si="291"/>
        <v>!!!</v>
      </c>
      <c r="C2353" s="265" t="str">
        <f>IF(ISERROR(IF(LEN(E2353)&gt;0,VLOOKUP(TEXT($E2353,0),'Angaben Stationen'!$E$14:$J$213,5,0),"")),"?",IF(LEN(E2353)&gt;0,VLOOKUP(TEXT($E2353,0),'Angaben Stationen'!$E$14:$J$213,5,0),""))</f>
        <v/>
      </c>
      <c r="D2353" s="232" t="str">
        <f>IF(ISERROR(IF(LEN(E2353)&gt;0,VLOOKUP(TEXT($E2353,0),'Angaben Stationen'!$E$14:$J$213,6,0),"")),"STATION IST NICHT VORHANDEN",IF(LEN(E2353)&gt;0,VLOOKUP(TEXT($E2353,0),'Angaben Stationen'!$E$14:$J$213,6,0),""))</f>
        <v/>
      </c>
      <c r="E2353" s="287"/>
      <c r="F2353" s="234"/>
      <c r="G2353" s="234"/>
      <c r="H2353" s="263"/>
      <c r="I2353" s="169"/>
      <c r="K2353" s="445" t="str">
        <f t="shared" si="292"/>
        <v>Leer</v>
      </c>
      <c r="L2353" s="445" t="str">
        <f>VLOOKUP($D2353,{"29 - Psychiatrie (Erwachsene)","BGI";"297 - stationsäquivalente Behandlung in der Erwachsenenpsychiatrie (29)","BGI";"30 - Kinder- und Jugendpsychiatrie","BGII";"307 - stationsäquivalente Behandlung in der Kinder- und Jugendpsychiatrie (30)","BGII";"31 - Psychosomatik","BGI";"","Leer"},2,0)</f>
        <v>Leer</v>
      </c>
      <c r="M2353" s="445">
        <f t="shared" si="289"/>
        <v>0</v>
      </c>
      <c r="N2353" s="445">
        <f t="shared" si="290"/>
        <v>0</v>
      </c>
      <c r="O2353" s="445">
        <f t="shared" si="293"/>
        <v>0</v>
      </c>
      <c r="P2353" s="445">
        <f t="shared" si="294"/>
        <v>0</v>
      </c>
      <c r="Q2353" s="445">
        <f t="shared" si="295"/>
        <v>0</v>
      </c>
      <c r="R2353" s="415" t="str">
        <f t="shared" si="296"/>
        <v>Leer</v>
      </c>
      <c r="S2353" s="445">
        <f>IF('Angaben KH-Standort'!D$29='A4'!D2353,IF('Angaben KH-Standort'!E$29="Ja",1,0),0)</f>
        <v>0</v>
      </c>
      <c r="T2353" s="445">
        <f>IF('Angaben KH-Standort'!D$30='A4'!D2353,IF('Angaben KH-Standort'!E$30="Ja",1,0),0)</f>
        <v>0</v>
      </c>
      <c r="U2353" s="445">
        <f>IF('Angaben KH-Standort'!D$31='A4'!D2353,IF('Angaben KH-Standort'!E$31="Ja",1,0),0)</f>
        <v>0</v>
      </c>
    </row>
    <row r="2354" spans="2:21" ht="15" customHeight="1" x14ac:dyDescent="0.3">
      <c r="B2354" s="70" t="str">
        <f t="shared" si="291"/>
        <v>!!!</v>
      </c>
      <c r="C2354" s="265" t="str">
        <f>IF(ISERROR(IF(LEN(E2354)&gt;0,VLOOKUP(TEXT($E2354,0),'Angaben Stationen'!$E$14:$J$213,5,0),"")),"?",IF(LEN(E2354)&gt;0,VLOOKUP(TEXT($E2354,0),'Angaben Stationen'!$E$14:$J$213,5,0),""))</f>
        <v/>
      </c>
      <c r="D2354" s="232" t="str">
        <f>IF(ISERROR(IF(LEN(E2354)&gt;0,VLOOKUP(TEXT($E2354,0),'Angaben Stationen'!$E$14:$J$213,6,0),"")),"STATION IST NICHT VORHANDEN",IF(LEN(E2354)&gt;0,VLOOKUP(TEXT($E2354,0),'Angaben Stationen'!$E$14:$J$213,6,0),""))</f>
        <v/>
      </c>
      <c r="E2354" s="287"/>
      <c r="F2354" s="234"/>
      <c r="G2354" s="234"/>
      <c r="H2354" s="263"/>
      <c r="I2354" s="169"/>
      <c r="K2354" s="445" t="str">
        <f t="shared" si="292"/>
        <v>Leer</v>
      </c>
      <c r="L2354" s="445" t="str">
        <f>VLOOKUP($D2354,{"29 - Psychiatrie (Erwachsene)","BGI";"297 - stationsäquivalente Behandlung in der Erwachsenenpsychiatrie (29)","BGI";"30 - Kinder- und Jugendpsychiatrie","BGII";"307 - stationsäquivalente Behandlung in der Kinder- und Jugendpsychiatrie (30)","BGII";"31 - Psychosomatik","BGI";"","Leer"},2,0)</f>
        <v>Leer</v>
      </c>
      <c r="M2354" s="445">
        <f t="shared" si="289"/>
        <v>0</v>
      </c>
      <c r="N2354" s="445">
        <f t="shared" si="290"/>
        <v>0</v>
      </c>
      <c r="O2354" s="445">
        <f t="shared" si="293"/>
        <v>0</v>
      </c>
      <c r="P2354" s="445">
        <f t="shared" si="294"/>
        <v>0</v>
      </c>
      <c r="Q2354" s="445">
        <f t="shared" si="295"/>
        <v>0</v>
      </c>
      <c r="R2354" s="415" t="str">
        <f t="shared" si="296"/>
        <v>Leer</v>
      </c>
      <c r="S2354" s="445">
        <f>IF('Angaben KH-Standort'!D$29='A4'!D2354,IF('Angaben KH-Standort'!E$29="Ja",1,0),0)</f>
        <v>0</v>
      </c>
      <c r="T2354" s="445">
        <f>IF('Angaben KH-Standort'!D$30='A4'!D2354,IF('Angaben KH-Standort'!E$30="Ja",1,0),0)</f>
        <v>0</v>
      </c>
      <c r="U2354" s="445">
        <f>IF('Angaben KH-Standort'!D$31='A4'!D2354,IF('Angaben KH-Standort'!E$31="Ja",1,0),0)</f>
        <v>0</v>
      </c>
    </row>
    <row r="2355" spans="2:21" ht="15" customHeight="1" x14ac:dyDescent="0.3">
      <c r="B2355" s="70" t="str">
        <f t="shared" si="291"/>
        <v>!!!</v>
      </c>
      <c r="C2355" s="265" t="str">
        <f>IF(ISERROR(IF(LEN(E2355)&gt;0,VLOOKUP(TEXT($E2355,0),'Angaben Stationen'!$E$14:$J$213,5,0),"")),"?",IF(LEN(E2355)&gt;0,VLOOKUP(TEXT($E2355,0),'Angaben Stationen'!$E$14:$J$213,5,0),""))</f>
        <v/>
      </c>
      <c r="D2355" s="232" t="str">
        <f>IF(ISERROR(IF(LEN(E2355)&gt;0,VLOOKUP(TEXT($E2355,0),'Angaben Stationen'!$E$14:$J$213,6,0),"")),"STATION IST NICHT VORHANDEN",IF(LEN(E2355)&gt;0,VLOOKUP(TEXT($E2355,0),'Angaben Stationen'!$E$14:$J$213,6,0),""))</f>
        <v/>
      </c>
      <c r="E2355" s="287"/>
      <c r="F2355" s="234"/>
      <c r="G2355" s="234"/>
      <c r="H2355" s="263"/>
      <c r="I2355" s="169"/>
      <c r="K2355" s="445" t="str">
        <f t="shared" si="292"/>
        <v>Leer</v>
      </c>
      <c r="L2355" s="445" t="str">
        <f>VLOOKUP($D2355,{"29 - Psychiatrie (Erwachsene)","BGI";"297 - stationsäquivalente Behandlung in der Erwachsenenpsychiatrie (29)","BGI";"30 - Kinder- und Jugendpsychiatrie","BGII";"307 - stationsäquivalente Behandlung in der Kinder- und Jugendpsychiatrie (30)","BGII";"31 - Psychosomatik","BGI";"","Leer"},2,0)</f>
        <v>Leer</v>
      </c>
      <c r="M2355" s="445">
        <f t="shared" si="289"/>
        <v>0</v>
      </c>
      <c r="N2355" s="445">
        <f t="shared" si="290"/>
        <v>0</v>
      </c>
      <c r="O2355" s="445">
        <f t="shared" si="293"/>
        <v>0</v>
      </c>
      <c r="P2355" s="445">
        <f t="shared" si="294"/>
        <v>0</v>
      </c>
      <c r="Q2355" s="445">
        <f t="shared" si="295"/>
        <v>0</v>
      </c>
      <c r="R2355" s="415" t="str">
        <f t="shared" si="296"/>
        <v>Leer</v>
      </c>
      <c r="S2355" s="445">
        <f>IF('Angaben KH-Standort'!D$29='A4'!D2355,IF('Angaben KH-Standort'!E$29="Ja",1,0),0)</f>
        <v>0</v>
      </c>
      <c r="T2355" s="445">
        <f>IF('Angaben KH-Standort'!D$30='A4'!D2355,IF('Angaben KH-Standort'!E$30="Ja",1,0),0)</f>
        <v>0</v>
      </c>
      <c r="U2355" s="445">
        <f>IF('Angaben KH-Standort'!D$31='A4'!D2355,IF('Angaben KH-Standort'!E$31="Ja",1,0),0)</f>
        <v>0</v>
      </c>
    </row>
    <row r="2356" spans="2:21" ht="15" customHeight="1" x14ac:dyDescent="0.3">
      <c r="B2356" s="70" t="str">
        <f t="shared" si="291"/>
        <v>!!!</v>
      </c>
      <c r="C2356" s="265" t="str">
        <f>IF(ISERROR(IF(LEN(E2356)&gt;0,VLOOKUP(TEXT($E2356,0),'Angaben Stationen'!$E$14:$J$213,5,0),"")),"?",IF(LEN(E2356)&gt;0,VLOOKUP(TEXT($E2356,0),'Angaben Stationen'!$E$14:$J$213,5,0),""))</f>
        <v/>
      </c>
      <c r="D2356" s="232" t="str">
        <f>IF(ISERROR(IF(LEN(E2356)&gt;0,VLOOKUP(TEXT($E2356,0),'Angaben Stationen'!$E$14:$J$213,6,0),"")),"STATION IST NICHT VORHANDEN",IF(LEN(E2356)&gt;0,VLOOKUP(TEXT($E2356,0),'Angaben Stationen'!$E$14:$J$213,6,0),""))</f>
        <v/>
      </c>
      <c r="E2356" s="287"/>
      <c r="F2356" s="234"/>
      <c r="G2356" s="234"/>
      <c r="H2356" s="263"/>
      <c r="I2356" s="169"/>
      <c r="K2356" s="445" t="str">
        <f t="shared" si="292"/>
        <v>Leer</v>
      </c>
      <c r="L2356" s="445" t="str">
        <f>VLOOKUP($D2356,{"29 - Psychiatrie (Erwachsene)","BGI";"297 - stationsäquivalente Behandlung in der Erwachsenenpsychiatrie (29)","BGI";"30 - Kinder- und Jugendpsychiatrie","BGII";"307 - stationsäquivalente Behandlung in der Kinder- und Jugendpsychiatrie (30)","BGII";"31 - Psychosomatik","BGI";"","Leer"},2,0)</f>
        <v>Leer</v>
      </c>
      <c r="M2356" s="445">
        <f t="shared" si="289"/>
        <v>0</v>
      </c>
      <c r="N2356" s="445">
        <f t="shared" si="290"/>
        <v>0</v>
      </c>
      <c r="O2356" s="445">
        <f t="shared" si="293"/>
        <v>0</v>
      </c>
      <c r="P2356" s="445">
        <f t="shared" si="294"/>
        <v>0</v>
      </c>
      <c r="Q2356" s="445">
        <f t="shared" si="295"/>
        <v>0</v>
      </c>
      <c r="R2356" s="415" t="str">
        <f t="shared" si="296"/>
        <v>Leer</v>
      </c>
      <c r="S2356" s="445">
        <f>IF('Angaben KH-Standort'!D$29='A4'!D2356,IF('Angaben KH-Standort'!E$29="Ja",1,0),0)</f>
        <v>0</v>
      </c>
      <c r="T2356" s="445">
        <f>IF('Angaben KH-Standort'!D$30='A4'!D2356,IF('Angaben KH-Standort'!E$30="Ja",1,0),0)</f>
        <v>0</v>
      </c>
      <c r="U2356" s="445">
        <f>IF('Angaben KH-Standort'!D$31='A4'!D2356,IF('Angaben KH-Standort'!E$31="Ja",1,0),0)</f>
        <v>0</v>
      </c>
    </row>
    <row r="2357" spans="2:21" ht="15" customHeight="1" x14ac:dyDescent="0.3">
      <c r="B2357" s="70" t="str">
        <f t="shared" si="291"/>
        <v>!!!</v>
      </c>
      <c r="C2357" s="265" t="str">
        <f>IF(ISERROR(IF(LEN(E2357)&gt;0,VLOOKUP(TEXT($E2357,0),'Angaben Stationen'!$E$14:$J$213,5,0),"")),"?",IF(LEN(E2357)&gt;0,VLOOKUP(TEXT($E2357,0),'Angaben Stationen'!$E$14:$J$213,5,0),""))</f>
        <v/>
      </c>
      <c r="D2357" s="232" t="str">
        <f>IF(ISERROR(IF(LEN(E2357)&gt;0,VLOOKUP(TEXT($E2357,0),'Angaben Stationen'!$E$14:$J$213,6,0),"")),"STATION IST NICHT VORHANDEN",IF(LEN(E2357)&gt;0,VLOOKUP(TEXT($E2357,0),'Angaben Stationen'!$E$14:$J$213,6,0),""))</f>
        <v/>
      </c>
      <c r="E2357" s="287"/>
      <c r="F2357" s="234"/>
      <c r="G2357" s="234"/>
      <c r="H2357" s="263"/>
      <c r="I2357" s="169"/>
      <c r="K2357" s="445" t="str">
        <f t="shared" si="292"/>
        <v>Leer</v>
      </c>
      <c r="L2357" s="445" t="str">
        <f>VLOOKUP($D2357,{"29 - Psychiatrie (Erwachsene)","BGI";"297 - stationsäquivalente Behandlung in der Erwachsenenpsychiatrie (29)","BGI";"30 - Kinder- und Jugendpsychiatrie","BGII";"307 - stationsäquivalente Behandlung in der Kinder- und Jugendpsychiatrie (30)","BGII";"31 - Psychosomatik","BGI";"","Leer"},2,0)</f>
        <v>Leer</v>
      </c>
      <c r="M2357" s="445">
        <f t="shared" si="289"/>
        <v>0</v>
      </c>
      <c r="N2357" s="445">
        <f t="shared" si="290"/>
        <v>0</v>
      </c>
      <c r="O2357" s="445">
        <f t="shared" si="293"/>
        <v>0</v>
      </c>
      <c r="P2357" s="445">
        <f t="shared" si="294"/>
        <v>0</v>
      </c>
      <c r="Q2357" s="445">
        <f t="shared" si="295"/>
        <v>0</v>
      </c>
      <c r="R2357" s="415" t="str">
        <f t="shared" si="296"/>
        <v>Leer</v>
      </c>
      <c r="S2357" s="445">
        <f>IF('Angaben KH-Standort'!D$29='A4'!D2357,IF('Angaben KH-Standort'!E$29="Ja",1,0),0)</f>
        <v>0</v>
      </c>
      <c r="T2357" s="445">
        <f>IF('Angaben KH-Standort'!D$30='A4'!D2357,IF('Angaben KH-Standort'!E$30="Ja",1,0),0)</f>
        <v>0</v>
      </c>
      <c r="U2357" s="445">
        <f>IF('Angaben KH-Standort'!D$31='A4'!D2357,IF('Angaben KH-Standort'!E$31="Ja",1,0),0)</f>
        <v>0</v>
      </c>
    </row>
    <row r="2358" spans="2:21" ht="15" customHeight="1" x14ac:dyDescent="0.3">
      <c r="B2358" s="70" t="str">
        <f t="shared" si="291"/>
        <v>!!!</v>
      </c>
      <c r="C2358" s="265" t="str">
        <f>IF(ISERROR(IF(LEN(E2358)&gt;0,VLOOKUP(TEXT($E2358,0),'Angaben Stationen'!$E$14:$J$213,5,0),"")),"?",IF(LEN(E2358)&gt;0,VLOOKUP(TEXT($E2358,0),'Angaben Stationen'!$E$14:$J$213,5,0),""))</f>
        <v/>
      </c>
      <c r="D2358" s="232" t="str">
        <f>IF(ISERROR(IF(LEN(E2358)&gt;0,VLOOKUP(TEXT($E2358,0),'Angaben Stationen'!$E$14:$J$213,6,0),"")),"STATION IST NICHT VORHANDEN",IF(LEN(E2358)&gt;0,VLOOKUP(TEXT($E2358,0),'Angaben Stationen'!$E$14:$J$213,6,0),""))</f>
        <v/>
      </c>
      <c r="E2358" s="287"/>
      <c r="F2358" s="234"/>
      <c r="G2358" s="234"/>
      <c r="H2358" s="263"/>
      <c r="I2358" s="169"/>
      <c r="K2358" s="445" t="str">
        <f t="shared" si="292"/>
        <v>Leer</v>
      </c>
      <c r="L2358" s="445" t="str">
        <f>VLOOKUP($D2358,{"29 - Psychiatrie (Erwachsene)","BGI";"297 - stationsäquivalente Behandlung in der Erwachsenenpsychiatrie (29)","BGI";"30 - Kinder- und Jugendpsychiatrie","BGII";"307 - stationsäquivalente Behandlung in der Kinder- und Jugendpsychiatrie (30)","BGII";"31 - Psychosomatik","BGI";"","Leer"},2,0)</f>
        <v>Leer</v>
      </c>
      <c r="M2358" s="445">
        <f t="shared" si="289"/>
        <v>0</v>
      </c>
      <c r="N2358" s="445">
        <f t="shared" si="290"/>
        <v>0</v>
      </c>
      <c r="O2358" s="445">
        <f t="shared" si="293"/>
        <v>0</v>
      </c>
      <c r="P2358" s="445">
        <f t="shared" si="294"/>
        <v>0</v>
      </c>
      <c r="Q2358" s="445">
        <f t="shared" si="295"/>
        <v>0</v>
      </c>
      <c r="R2358" s="415" t="str">
        <f t="shared" si="296"/>
        <v>Leer</v>
      </c>
      <c r="S2358" s="445">
        <f>IF('Angaben KH-Standort'!D$29='A4'!D2358,IF('Angaben KH-Standort'!E$29="Ja",1,0),0)</f>
        <v>0</v>
      </c>
      <c r="T2358" s="445">
        <f>IF('Angaben KH-Standort'!D$30='A4'!D2358,IF('Angaben KH-Standort'!E$30="Ja",1,0),0)</f>
        <v>0</v>
      </c>
      <c r="U2358" s="445">
        <f>IF('Angaben KH-Standort'!D$31='A4'!D2358,IF('Angaben KH-Standort'!E$31="Ja",1,0),0)</f>
        <v>0</v>
      </c>
    </row>
    <row r="2359" spans="2:21" ht="15" customHeight="1" x14ac:dyDescent="0.3">
      <c r="B2359" s="70" t="str">
        <f t="shared" si="291"/>
        <v>!!!</v>
      </c>
      <c r="C2359" s="265" t="str">
        <f>IF(ISERROR(IF(LEN(E2359)&gt;0,VLOOKUP(TEXT($E2359,0),'Angaben Stationen'!$E$14:$J$213,5,0),"")),"?",IF(LEN(E2359)&gt;0,VLOOKUP(TEXT($E2359,0),'Angaben Stationen'!$E$14:$J$213,5,0),""))</f>
        <v/>
      </c>
      <c r="D2359" s="232" t="str">
        <f>IF(ISERROR(IF(LEN(E2359)&gt;0,VLOOKUP(TEXT($E2359,0),'Angaben Stationen'!$E$14:$J$213,6,0),"")),"STATION IST NICHT VORHANDEN",IF(LEN(E2359)&gt;0,VLOOKUP(TEXT($E2359,0),'Angaben Stationen'!$E$14:$J$213,6,0),""))</f>
        <v/>
      </c>
      <c r="E2359" s="287"/>
      <c r="F2359" s="234"/>
      <c r="G2359" s="234"/>
      <c r="H2359" s="263"/>
      <c r="I2359" s="169"/>
      <c r="K2359" s="445" t="str">
        <f t="shared" si="292"/>
        <v>Leer</v>
      </c>
      <c r="L2359" s="445" t="str">
        <f>VLOOKUP($D2359,{"29 - Psychiatrie (Erwachsene)","BGI";"297 - stationsäquivalente Behandlung in der Erwachsenenpsychiatrie (29)","BGI";"30 - Kinder- und Jugendpsychiatrie","BGII";"307 - stationsäquivalente Behandlung in der Kinder- und Jugendpsychiatrie (30)","BGII";"31 - Psychosomatik","BGI";"","Leer"},2,0)</f>
        <v>Leer</v>
      </c>
      <c r="M2359" s="445">
        <f t="shared" si="289"/>
        <v>0</v>
      </c>
      <c r="N2359" s="445">
        <f t="shared" si="290"/>
        <v>0</v>
      </c>
      <c r="O2359" s="445">
        <f t="shared" si="293"/>
        <v>0</v>
      </c>
      <c r="P2359" s="445">
        <f t="shared" si="294"/>
        <v>0</v>
      </c>
      <c r="Q2359" s="445">
        <f t="shared" si="295"/>
        <v>0</v>
      </c>
      <c r="R2359" s="415" t="str">
        <f t="shared" si="296"/>
        <v>Leer</v>
      </c>
      <c r="S2359" s="445">
        <f>IF('Angaben KH-Standort'!D$29='A4'!D2359,IF('Angaben KH-Standort'!E$29="Ja",1,0),0)</f>
        <v>0</v>
      </c>
      <c r="T2359" s="445">
        <f>IF('Angaben KH-Standort'!D$30='A4'!D2359,IF('Angaben KH-Standort'!E$30="Ja",1,0),0)</f>
        <v>0</v>
      </c>
      <c r="U2359" s="445">
        <f>IF('Angaben KH-Standort'!D$31='A4'!D2359,IF('Angaben KH-Standort'!E$31="Ja",1,0),0)</f>
        <v>0</v>
      </c>
    </row>
    <row r="2360" spans="2:21" ht="15" customHeight="1" x14ac:dyDescent="0.3">
      <c r="B2360" s="70" t="str">
        <f t="shared" si="291"/>
        <v>!!!</v>
      </c>
      <c r="C2360" s="265" t="str">
        <f>IF(ISERROR(IF(LEN(E2360)&gt;0,VLOOKUP(TEXT($E2360,0),'Angaben Stationen'!$E$14:$J$213,5,0),"")),"?",IF(LEN(E2360)&gt;0,VLOOKUP(TEXT($E2360,0),'Angaben Stationen'!$E$14:$J$213,5,0),""))</f>
        <v/>
      </c>
      <c r="D2360" s="232" t="str">
        <f>IF(ISERROR(IF(LEN(E2360)&gt;0,VLOOKUP(TEXT($E2360,0),'Angaben Stationen'!$E$14:$J$213,6,0),"")),"STATION IST NICHT VORHANDEN",IF(LEN(E2360)&gt;0,VLOOKUP(TEXT($E2360,0),'Angaben Stationen'!$E$14:$J$213,6,0),""))</f>
        <v/>
      </c>
      <c r="E2360" s="287"/>
      <c r="F2360" s="234"/>
      <c r="G2360" s="234"/>
      <c r="H2360" s="263"/>
      <c r="I2360" s="169"/>
      <c r="K2360" s="445" t="str">
        <f t="shared" si="292"/>
        <v>Leer</v>
      </c>
      <c r="L2360" s="445" t="str">
        <f>VLOOKUP($D2360,{"29 - Psychiatrie (Erwachsene)","BGI";"297 - stationsäquivalente Behandlung in der Erwachsenenpsychiatrie (29)","BGI";"30 - Kinder- und Jugendpsychiatrie","BGII";"307 - stationsäquivalente Behandlung in der Kinder- und Jugendpsychiatrie (30)","BGII";"31 - Psychosomatik","BGI";"","Leer"},2,0)</f>
        <v>Leer</v>
      </c>
      <c r="M2360" s="445">
        <f t="shared" si="289"/>
        <v>0</v>
      </c>
      <c r="N2360" s="445">
        <f t="shared" si="290"/>
        <v>0</v>
      </c>
      <c r="O2360" s="445">
        <f t="shared" si="293"/>
        <v>0</v>
      </c>
      <c r="P2360" s="445">
        <f t="shared" si="294"/>
        <v>0</v>
      </c>
      <c r="Q2360" s="445">
        <f t="shared" si="295"/>
        <v>0</v>
      </c>
      <c r="R2360" s="415" t="str">
        <f t="shared" si="296"/>
        <v>Leer</v>
      </c>
      <c r="S2360" s="445">
        <f>IF('Angaben KH-Standort'!D$29='A4'!D2360,IF('Angaben KH-Standort'!E$29="Ja",1,0),0)</f>
        <v>0</v>
      </c>
      <c r="T2360" s="445">
        <f>IF('Angaben KH-Standort'!D$30='A4'!D2360,IF('Angaben KH-Standort'!E$30="Ja",1,0),0)</f>
        <v>0</v>
      </c>
      <c r="U2360" s="445">
        <f>IF('Angaben KH-Standort'!D$31='A4'!D2360,IF('Angaben KH-Standort'!E$31="Ja",1,0),0)</f>
        <v>0</v>
      </c>
    </row>
    <row r="2361" spans="2:21" ht="15" customHeight="1" x14ac:dyDescent="0.3">
      <c r="B2361" s="70" t="str">
        <f t="shared" si="291"/>
        <v>!!!</v>
      </c>
      <c r="C2361" s="265" t="str">
        <f>IF(ISERROR(IF(LEN(E2361)&gt;0,VLOOKUP(TEXT($E2361,0),'Angaben Stationen'!$E$14:$J$213,5,0),"")),"?",IF(LEN(E2361)&gt;0,VLOOKUP(TEXT($E2361,0),'Angaben Stationen'!$E$14:$J$213,5,0),""))</f>
        <v/>
      </c>
      <c r="D2361" s="232" t="str">
        <f>IF(ISERROR(IF(LEN(E2361)&gt;0,VLOOKUP(TEXT($E2361,0),'Angaben Stationen'!$E$14:$J$213,6,0),"")),"STATION IST NICHT VORHANDEN",IF(LEN(E2361)&gt;0,VLOOKUP(TEXT($E2361,0),'Angaben Stationen'!$E$14:$J$213,6,0),""))</f>
        <v/>
      </c>
      <c r="E2361" s="287"/>
      <c r="F2361" s="234"/>
      <c r="G2361" s="234"/>
      <c r="H2361" s="263"/>
      <c r="I2361" s="169"/>
      <c r="K2361" s="445" t="str">
        <f t="shared" si="292"/>
        <v>Leer</v>
      </c>
      <c r="L2361" s="445" t="str">
        <f>VLOOKUP($D2361,{"29 - Psychiatrie (Erwachsene)","BGI";"297 - stationsäquivalente Behandlung in der Erwachsenenpsychiatrie (29)","BGI";"30 - Kinder- und Jugendpsychiatrie","BGII";"307 - stationsäquivalente Behandlung in der Kinder- und Jugendpsychiatrie (30)","BGII";"31 - Psychosomatik","BGI";"","Leer"},2,0)</f>
        <v>Leer</v>
      </c>
      <c r="M2361" s="445">
        <f t="shared" si="289"/>
        <v>0</v>
      </c>
      <c r="N2361" s="445">
        <f t="shared" si="290"/>
        <v>0</v>
      </c>
      <c r="O2361" s="445">
        <f t="shared" si="293"/>
        <v>0</v>
      </c>
      <c r="P2361" s="445">
        <f t="shared" si="294"/>
        <v>0</v>
      </c>
      <c r="Q2361" s="445">
        <f t="shared" si="295"/>
        <v>0</v>
      </c>
      <c r="R2361" s="415" t="str">
        <f t="shared" si="296"/>
        <v>Leer</v>
      </c>
      <c r="S2361" s="445">
        <f>IF('Angaben KH-Standort'!D$29='A4'!D2361,IF('Angaben KH-Standort'!E$29="Ja",1,0),0)</f>
        <v>0</v>
      </c>
      <c r="T2361" s="445">
        <f>IF('Angaben KH-Standort'!D$30='A4'!D2361,IF('Angaben KH-Standort'!E$30="Ja",1,0),0)</f>
        <v>0</v>
      </c>
      <c r="U2361" s="445">
        <f>IF('Angaben KH-Standort'!D$31='A4'!D2361,IF('Angaben KH-Standort'!E$31="Ja",1,0),0)</f>
        <v>0</v>
      </c>
    </row>
    <row r="2362" spans="2:21" ht="15" customHeight="1" x14ac:dyDescent="0.3">
      <c r="B2362" s="70" t="str">
        <f t="shared" si="291"/>
        <v>!!!</v>
      </c>
      <c r="C2362" s="265" t="str">
        <f>IF(ISERROR(IF(LEN(E2362)&gt;0,VLOOKUP(TEXT($E2362,0),'Angaben Stationen'!$E$14:$J$213,5,0),"")),"?",IF(LEN(E2362)&gt;0,VLOOKUP(TEXT($E2362,0),'Angaben Stationen'!$E$14:$J$213,5,0),""))</f>
        <v/>
      </c>
      <c r="D2362" s="232" t="str">
        <f>IF(ISERROR(IF(LEN(E2362)&gt;0,VLOOKUP(TEXT($E2362,0),'Angaben Stationen'!$E$14:$J$213,6,0),"")),"STATION IST NICHT VORHANDEN",IF(LEN(E2362)&gt;0,VLOOKUP(TEXT($E2362,0),'Angaben Stationen'!$E$14:$J$213,6,0),""))</f>
        <v/>
      </c>
      <c r="E2362" s="287"/>
      <c r="F2362" s="234"/>
      <c r="G2362" s="234"/>
      <c r="H2362" s="263"/>
      <c r="I2362" s="169"/>
      <c r="K2362" s="445" t="str">
        <f t="shared" si="292"/>
        <v>Leer</v>
      </c>
      <c r="L2362" s="445" t="str">
        <f>VLOOKUP($D2362,{"29 - Psychiatrie (Erwachsene)","BGI";"297 - stationsäquivalente Behandlung in der Erwachsenenpsychiatrie (29)","BGI";"30 - Kinder- und Jugendpsychiatrie","BGII";"307 - stationsäquivalente Behandlung in der Kinder- und Jugendpsychiatrie (30)","BGII";"31 - Psychosomatik","BGI";"","Leer"},2,0)</f>
        <v>Leer</v>
      </c>
      <c r="M2362" s="445">
        <f t="shared" si="289"/>
        <v>0</v>
      </c>
      <c r="N2362" s="445">
        <f t="shared" si="290"/>
        <v>0</v>
      </c>
      <c r="O2362" s="445">
        <f t="shared" si="293"/>
        <v>0</v>
      </c>
      <c r="P2362" s="445">
        <f t="shared" si="294"/>
        <v>0</v>
      </c>
      <c r="Q2362" s="445">
        <f t="shared" si="295"/>
        <v>0</v>
      </c>
      <c r="R2362" s="415" t="str">
        <f t="shared" si="296"/>
        <v>Leer</v>
      </c>
      <c r="S2362" s="445">
        <f>IF('Angaben KH-Standort'!D$29='A4'!D2362,IF('Angaben KH-Standort'!E$29="Ja",1,0),0)</f>
        <v>0</v>
      </c>
      <c r="T2362" s="445">
        <f>IF('Angaben KH-Standort'!D$30='A4'!D2362,IF('Angaben KH-Standort'!E$30="Ja",1,0),0)</f>
        <v>0</v>
      </c>
      <c r="U2362" s="445">
        <f>IF('Angaben KH-Standort'!D$31='A4'!D2362,IF('Angaben KH-Standort'!E$31="Ja",1,0),0)</f>
        <v>0</v>
      </c>
    </row>
    <row r="2363" spans="2:21" ht="15" customHeight="1" x14ac:dyDescent="0.3">
      <c r="B2363" s="70" t="str">
        <f t="shared" si="291"/>
        <v>!!!</v>
      </c>
      <c r="C2363" s="265" t="str">
        <f>IF(ISERROR(IF(LEN(E2363)&gt;0,VLOOKUP(TEXT($E2363,0),'Angaben Stationen'!$E$14:$J$213,5,0),"")),"?",IF(LEN(E2363)&gt;0,VLOOKUP(TEXT($E2363,0),'Angaben Stationen'!$E$14:$J$213,5,0),""))</f>
        <v/>
      </c>
      <c r="D2363" s="232" t="str">
        <f>IF(ISERROR(IF(LEN(E2363)&gt;0,VLOOKUP(TEXT($E2363,0),'Angaben Stationen'!$E$14:$J$213,6,0),"")),"STATION IST NICHT VORHANDEN",IF(LEN(E2363)&gt;0,VLOOKUP(TEXT($E2363,0),'Angaben Stationen'!$E$14:$J$213,6,0),""))</f>
        <v/>
      </c>
      <c r="E2363" s="287"/>
      <c r="F2363" s="234"/>
      <c r="G2363" s="234"/>
      <c r="H2363" s="263"/>
      <c r="I2363" s="169"/>
      <c r="K2363" s="445" t="str">
        <f t="shared" si="292"/>
        <v>Leer</v>
      </c>
      <c r="L2363" s="445" t="str">
        <f>VLOOKUP($D2363,{"29 - Psychiatrie (Erwachsene)","BGI";"297 - stationsäquivalente Behandlung in der Erwachsenenpsychiatrie (29)","BGI";"30 - Kinder- und Jugendpsychiatrie","BGII";"307 - stationsäquivalente Behandlung in der Kinder- und Jugendpsychiatrie (30)","BGII";"31 - Psychosomatik","BGI";"","Leer"},2,0)</f>
        <v>Leer</v>
      </c>
      <c r="M2363" s="445">
        <f t="shared" si="289"/>
        <v>0</v>
      </c>
      <c r="N2363" s="445">
        <f t="shared" si="290"/>
        <v>0</v>
      </c>
      <c r="O2363" s="445">
        <f t="shared" si="293"/>
        <v>0</v>
      </c>
      <c r="P2363" s="445">
        <f t="shared" si="294"/>
        <v>0</v>
      </c>
      <c r="Q2363" s="445">
        <f t="shared" si="295"/>
        <v>0</v>
      </c>
      <c r="R2363" s="415" t="str">
        <f t="shared" si="296"/>
        <v>Leer</v>
      </c>
      <c r="S2363" s="445">
        <f>IF('Angaben KH-Standort'!D$29='A4'!D2363,IF('Angaben KH-Standort'!E$29="Ja",1,0),0)</f>
        <v>0</v>
      </c>
      <c r="T2363" s="445">
        <f>IF('Angaben KH-Standort'!D$30='A4'!D2363,IF('Angaben KH-Standort'!E$30="Ja",1,0),0)</f>
        <v>0</v>
      </c>
      <c r="U2363" s="445">
        <f>IF('Angaben KH-Standort'!D$31='A4'!D2363,IF('Angaben KH-Standort'!E$31="Ja",1,0),0)</f>
        <v>0</v>
      </c>
    </row>
    <row r="2364" spans="2:21" ht="15" customHeight="1" x14ac:dyDescent="0.3">
      <c r="B2364" s="70" t="str">
        <f t="shared" si="291"/>
        <v>!!!</v>
      </c>
      <c r="C2364" s="265" t="str">
        <f>IF(ISERROR(IF(LEN(E2364)&gt;0,VLOOKUP(TEXT($E2364,0),'Angaben Stationen'!$E$14:$J$213,5,0),"")),"?",IF(LEN(E2364)&gt;0,VLOOKUP(TEXT($E2364,0),'Angaben Stationen'!$E$14:$J$213,5,0),""))</f>
        <v/>
      </c>
      <c r="D2364" s="232" t="str">
        <f>IF(ISERROR(IF(LEN(E2364)&gt;0,VLOOKUP(TEXT($E2364,0),'Angaben Stationen'!$E$14:$J$213,6,0),"")),"STATION IST NICHT VORHANDEN",IF(LEN(E2364)&gt;0,VLOOKUP(TEXT($E2364,0),'Angaben Stationen'!$E$14:$J$213,6,0),""))</f>
        <v/>
      </c>
      <c r="E2364" s="287"/>
      <c r="F2364" s="234"/>
      <c r="G2364" s="234"/>
      <c r="H2364" s="263"/>
      <c r="I2364" s="169"/>
      <c r="K2364" s="445" t="str">
        <f t="shared" si="292"/>
        <v>Leer</v>
      </c>
      <c r="L2364" s="445" t="str">
        <f>VLOOKUP($D2364,{"29 - Psychiatrie (Erwachsene)","BGI";"297 - stationsäquivalente Behandlung in der Erwachsenenpsychiatrie (29)","BGI";"30 - Kinder- und Jugendpsychiatrie","BGII";"307 - stationsäquivalente Behandlung in der Kinder- und Jugendpsychiatrie (30)","BGII";"31 - Psychosomatik","BGI";"","Leer"},2,0)</f>
        <v>Leer</v>
      </c>
      <c r="M2364" s="445">
        <f t="shared" si="289"/>
        <v>0</v>
      </c>
      <c r="N2364" s="445">
        <f t="shared" si="290"/>
        <v>0</v>
      </c>
      <c r="O2364" s="445">
        <f t="shared" si="293"/>
        <v>0</v>
      </c>
      <c r="P2364" s="445">
        <f t="shared" si="294"/>
        <v>0</v>
      </c>
      <c r="Q2364" s="445">
        <f t="shared" si="295"/>
        <v>0</v>
      </c>
      <c r="R2364" s="415" t="str">
        <f t="shared" si="296"/>
        <v>Leer</v>
      </c>
      <c r="S2364" s="445">
        <f>IF('Angaben KH-Standort'!D$29='A4'!D2364,IF('Angaben KH-Standort'!E$29="Ja",1,0),0)</f>
        <v>0</v>
      </c>
      <c r="T2364" s="445">
        <f>IF('Angaben KH-Standort'!D$30='A4'!D2364,IF('Angaben KH-Standort'!E$30="Ja",1,0),0)</f>
        <v>0</v>
      </c>
      <c r="U2364" s="445">
        <f>IF('Angaben KH-Standort'!D$31='A4'!D2364,IF('Angaben KH-Standort'!E$31="Ja",1,0),0)</f>
        <v>0</v>
      </c>
    </row>
    <row r="2365" spans="2:21" ht="15" customHeight="1" x14ac:dyDescent="0.3">
      <c r="B2365" s="70" t="str">
        <f t="shared" si="291"/>
        <v>!!!</v>
      </c>
      <c r="C2365" s="265" t="str">
        <f>IF(ISERROR(IF(LEN(E2365)&gt;0,VLOOKUP(TEXT($E2365,0),'Angaben Stationen'!$E$14:$J$213,5,0),"")),"?",IF(LEN(E2365)&gt;0,VLOOKUP(TEXT($E2365,0),'Angaben Stationen'!$E$14:$J$213,5,0),""))</f>
        <v/>
      </c>
      <c r="D2365" s="232" t="str">
        <f>IF(ISERROR(IF(LEN(E2365)&gt;0,VLOOKUP(TEXT($E2365,0),'Angaben Stationen'!$E$14:$J$213,6,0),"")),"STATION IST NICHT VORHANDEN",IF(LEN(E2365)&gt;0,VLOOKUP(TEXT($E2365,0),'Angaben Stationen'!$E$14:$J$213,6,0),""))</f>
        <v/>
      </c>
      <c r="E2365" s="287"/>
      <c r="F2365" s="234"/>
      <c r="G2365" s="234"/>
      <c r="H2365" s="263"/>
      <c r="I2365" s="169"/>
      <c r="K2365" s="445" t="str">
        <f t="shared" si="292"/>
        <v>Leer</v>
      </c>
      <c r="L2365" s="445" t="str">
        <f>VLOOKUP($D2365,{"29 - Psychiatrie (Erwachsene)","BGI";"297 - stationsäquivalente Behandlung in der Erwachsenenpsychiatrie (29)","BGI";"30 - Kinder- und Jugendpsychiatrie","BGII";"307 - stationsäquivalente Behandlung in der Kinder- und Jugendpsychiatrie (30)","BGII";"31 - Psychosomatik","BGI";"","Leer"},2,0)</f>
        <v>Leer</v>
      </c>
      <c r="M2365" s="445">
        <f t="shared" si="289"/>
        <v>0</v>
      </c>
      <c r="N2365" s="445">
        <f t="shared" si="290"/>
        <v>0</v>
      </c>
      <c r="O2365" s="445">
        <f t="shared" si="293"/>
        <v>0</v>
      </c>
      <c r="P2365" s="445">
        <f t="shared" si="294"/>
        <v>0</v>
      </c>
      <c r="Q2365" s="445">
        <f t="shared" si="295"/>
        <v>0</v>
      </c>
      <c r="R2365" s="415" t="str">
        <f t="shared" si="296"/>
        <v>Leer</v>
      </c>
      <c r="S2365" s="445">
        <f>IF('Angaben KH-Standort'!D$29='A4'!D2365,IF('Angaben KH-Standort'!E$29="Ja",1,0),0)</f>
        <v>0</v>
      </c>
      <c r="T2365" s="445">
        <f>IF('Angaben KH-Standort'!D$30='A4'!D2365,IF('Angaben KH-Standort'!E$30="Ja",1,0),0)</f>
        <v>0</v>
      </c>
      <c r="U2365" s="445">
        <f>IF('Angaben KH-Standort'!D$31='A4'!D2365,IF('Angaben KH-Standort'!E$31="Ja",1,0),0)</f>
        <v>0</v>
      </c>
    </row>
    <row r="2366" spans="2:21" ht="15" customHeight="1" x14ac:dyDescent="0.3">
      <c r="B2366" s="70" t="str">
        <f t="shared" si="291"/>
        <v>!!!</v>
      </c>
      <c r="C2366" s="265" t="str">
        <f>IF(ISERROR(IF(LEN(E2366)&gt;0,VLOOKUP(TEXT($E2366,0),'Angaben Stationen'!$E$14:$J$213,5,0),"")),"?",IF(LEN(E2366)&gt;0,VLOOKUP(TEXT($E2366,0),'Angaben Stationen'!$E$14:$J$213,5,0),""))</f>
        <v/>
      </c>
      <c r="D2366" s="232" t="str">
        <f>IF(ISERROR(IF(LEN(E2366)&gt;0,VLOOKUP(TEXT($E2366,0),'Angaben Stationen'!$E$14:$J$213,6,0),"")),"STATION IST NICHT VORHANDEN",IF(LEN(E2366)&gt;0,VLOOKUP(TEXT($E2366,0),'Angaben Stationen'!$E$14:$J$213,6,0),""))</f>
        <v/>
      </c>
      <c r="E2366" s="287"/>
      <c r="F2366" s="234"/>
      <c r="G2366" s="234"/>
      <c r="H2366" s="263"/>
      <c r="I2366" s="169"/>
      <c r="K2366" s="445" t="str">
        <f t="shared" si="292"/>
        <v>Leer</v>
      </c>
      <c r="L2366" s="445" t="str">
        <f>VLOOKUP($D2366,{"29 - Psychiatrie (Erwachsene)","BGI";"297 - stationsäquivalente Behandlung in der Erwachsenenpsychiatrie (29)","BGI";"30 - Kinder- und Jugendpsychiatrie","BGII";"307 - stationsäquivalente Behandlung in der Kinder- und Jugendpsychiatrie (30)","BGII";"31 - Psychosomatik","BGI";"","Leer"},2,0)</f>
        <v>Leer</v>
      </c>
      <c r="M2366" s="445">
        <f t="shared" si="289"/>
        <v>0</v>
      </c>
      <c r="N2366" s="445">
        <f t="shared" si="290"/>
        <v>0</v>
      </c>
      <c r="O2366" s="445">
        <f t="shared" si="293"/>
        <v>0</v>
      </c>
      <c r="P2366" s="445">
        <f t="shared" si="294"/>
        <v>0</v>
      </c>
      <c r="Q2366" s="445">
        <f t="shared" si="295"/>
        <v>0</v>
      </c>
      <c r="R2366" s="415" t="str">
        <f t="shared" si="296"/>
        <v>Leer</v>
      </c>
      <c r="S2366" s="445">
        <f>IF('Angaben KH-Standort'!D$29='A4'!D2366,IF('Angaben KH-Standort'!E$29="Ja",1,0),0)</f>
        <v>0</v>
      </c>
      <c r="T2366" s="445">
        <f>IF('Angaben KH-Standort'!D$30='A4'!D2366,IF('Angaben KH-Standort'!E$30="Ja",1,0),0)</f>
        <v>0</v>
      </c>
      <c r="U2366" s="445">
        <f>IF('Angaben KH-Standort'!D$31='A4'!D2366,IF('Angaben KH-Standort'!E$31="Ja",1,0),0)</f>
        <v>0</v>
      </c>
    </row>
    <row r="2367" spans="2:21" ht="15" customHeight="1" x14ac:dyDescent="0.3">
      <c r="B2367" s="70" t="str">
        <f t="shared" si="291"/>
        <v>!!!</v>
      </c>
      <c r="C2367" s="265" t="str">
        <f>IF(ISERROR(IF(LEN(E2367)&gt;0,VLOOKUP(TEXT($E2367,0),'Angaben Stationen'!$E$14:$J$213,5,0),"")),"?",IF(LEN(E2367)&gt;0,VLOOKUP(TEXT($E2367,0),'Angaben Stationen'!$E$14:$J$213,5,0),""))</f>
        <v/>
      </c>
      <c r="D2367" s="232" t="str">
        <f>IF(ISERROR(IF(LEN(E2367)&gt;0,VLOOKUP(TEXT($E2367,0),'Angaben Stationen'!$E$14:$J$213,6,0),"")),"STATION IST NICHT VORHANDEN",IF(LEN(E2367)&gt;0,VLOOKUP(TEXT($E2367,0),'Angaben Stationen'!$E$14:$J$213,6,0),""))</f>
        <v/>
      </c>
      <c r="E2367" s="287"/>
      <c r="F2367" s="234"/>
      <c r="G2367" s="234"/>
      <c r="H2367" s="263"/>
      <c r="I2367" s="169"/>
      <c r="K2367" s="445" t="str">
        <f t="shared" si="292"/>
        <v>Leer</v>
      </c>
      <c r="L2367" s="445" t="str">
        <f>VLOOKUP($D2367,{"29 - Psychiatrie (Erwachsene)","BGI";"297 - stationsäquivalente Behandlung in der Erwachsenenpsychiatrie (29)","BGI";"30 - Kinder- und Jugendpsychiatrie","BGII";"307 - stationsäquivalente Behandlung in der Kinder- und Jugendpsychiatrie (30)","BGII";"31 - Psychosomatik","BGI";"","Leer"},2,0)</f>
        <v>Leer</v>
      </c>
      <c r="M2367" s="445">
        <f t="shared" si="289"/>
        <v>0</v>
      </c>
      <c r="N2367" s="445">
        <f t="shared" si="290"/>
        <v>0</v>
      </c>
      <c r="O2367" s="445">
        <f t="shared" si="293"/>
        <v>0</v>
      </c>
      <c r="P2367" s="445">
        <f t="shared" si="294"/>
        <v>0</v>
      </c>
      <c r="Q2367" s="445">
        <f t="shared" si="295"/>
        <v>0</v>
      </c>
      <c r="R2367" s="415" t="str">
        <f t="shared" si="296"/>
        <v>Leer</v>
      </c>
      <c r="S2367" s="445">
        <f>IF('Angaben KH-Standort'!D$29='A4'!D2367,IF('Angaben KH-Standort'!E$29="Ja",1,0),0)</f>
        <v>0</v>
      </c>
      <c r="T2367" s="445">
        <f>IF('Angaben KH-Standort'!D$30='A4'!D2367,IF('Angaben KH-Standort'!E$30="Ja",1,0),0)</f>
        <v>0</v>
      </c>
      <c r="U2367" s="445">
        <f>IF('Angaben KH-Standort'!D$31='A4'!D2367,IF('Angaben KH-Standort'!E$31="Ja",1,0),0)</f>
        <v>0</v>
      </c>
    </row>
    <row r="2368" spans="2:21" ht="15" customHeight="1" x14ac:dyDescent="0.3">
      <c r="B2368" s="70" t="str">
        <f t="shared" si="291"/>
        <v>!!!</v>
      </c>
      <c r="C2368" s="265" t="str">
        <f>IF(ISERROR(IF(LEN(E2368)&gt;0,VLOOKUP(TEXT($E2368,0),'Angaben Stationen'!$E$14:$J$213,5,0),"")),"?",IF(LEN(E2368)&gt;0,VLOOKUP(TEXT($E2368,0),'Angaben Stationen'!$E$14:$J$213,5,0),""))</f>
        <v/>
      </c>
      <c r="D2368" s="232" t="str">
        <f>IF(ISERROR(IF(LEN(E2368)&gt;0,VLOOKUP(TEXT($E2368,0),'Angaben Stationen'!$E$14:$J$213,6,0),"")),"STATION IST NICHT VORHANDEN",IF(LEN(E2368)&gt;0,VLOOKUP(TEXT($E2368,0),'Angaben Stationen'!$E$14:$J$213,6,0),""))</f>
        <v/>
      </c>
      <c r="E2368" s="287"/>
      <c r="F2368" s="234"/>
      <c r="G2368" s="234"/>
      <c r="H2368" s="263"/>
      <c r="I2368" s="169"/>
      <c r="K2368" s="445" t="str">
        <f t="shared" si="292"/>
        <v>Leer</v>
      </c>
      <c r="L2368" s="445" t="str">
        <f>VLOOKUP($D2368,{"29 - Psychiatrie (Erwachsene)","BGI";"297 - stationsäquivalente Behandlung in der Erwachsenenpsychiatrie (29)","BGI";"30 - Kinder- und Jugendpsychiatrie","BGII";"307 - stationsäquivalente Behandlung in der Kinder- und Jugendpsychiatrie (30)","BGII";"31 - Psychosomatik","BGI";"","Leer"},2,0)</f>
        <v>Leer</v>
      </c>
      <c r="M2368" s="445">
        <f t="shared" si="289"/>
        <v>0</v>
      </c>
      <c r="N2368" s="445">
        <f t="shared" si="290"/>
        <v>0</v>
      </c>
      <c r="O2368" s="445">
        <f t="shared" si="293"/>
        <v>0</v>
      </c>
      <c r="P2368" s="445">
        <f t="shared" si="294"/>
        <v>0</v>
      </c>
      <c r="Q2368" s="445">
        <f t="shared" si="295"/>
        <v>0</v>
      </c>
      <c r="R2368" s="415" t="str">
        <f t="shared" si="296"/>
        <v>Leer</v>
      </c>
      <c r="S2368" s="445">
        <f>IF('Angaben KH-Standort'!D$29='A4'!D2368,IF('Angaben KH-Standort'!E$29="Ja",1,0),0)</f>
        <v>0</v>
      </c>
      <c r="T2368" s="445">
        <f>IF('Angaben KH-Standort'!D$30='A4'!D2368,IF('Angaben KH-Standort'!E$30="Ja",1,0),0)</f>
        <v>0</v>
      </c>
      <c r="U2368" s="445">
        <f>IF('Angaben KH-Standort'!D$31='A4'!D2368,IF('Angaben KH-Standort'!E$31="Ja",1,0),0)</f>
        <v>0</v>
      </c>
    </row>
    <row r="2369" spans="2:21" ht="15" customHeight="1" x14ac:dyDescent="0.3">
      <c r="B2369" s="70" t="str">
        <f t="shared" si="291"/>
        <v>!!!</v>
      </c>
      <c r="C2369" s="265" t="str">
        <f>IF(ISERROR(IF(LEN(E2369)&gt;0,VLOOKUP(TEXT($E2369,0),'Angaben Stationen'!$E$14:$J$213,5,0),"")),"?",IF(LEN(E2369)&gt;0,VLOOKUP(TEXT($E2369,0),'Angaben Stationen'!$E$14:$J$213,5,0),""))</f>
        <v/>
      </c>
      <c r="D2369" s="232" t="str">
        <f>IF(ISERROR(IF(LEN(E2369)&gt;0,VLOOKUP(TEXT($E2369,0),'Angaben Stationen'!$E$14:$J$213,6,0),"")),"STATION IST NICHT VORHANDEN",IF(LEN(E2369)&gt;0,VLOOKUP(TEXT($E2369,0),'Angaben Stationen'!$E$14:$J$213,6,0),""))</f>
        <v/>
      </c>
      <c r="E2369" s="287"/>
      <c r="F2369" s="234"/>
      <c r="G2369" s="234"/>
      <c r="H2369" s="263"/>
      <c r="I2369" s="169"/>
      <c r="K2369" s="445" t="str">
        <f t="shared" si="292"/>
        <v>Leer</v>
      </c>
      <c r="L2369" s="445" t="str">
        <f>VLOOKUP($D2369,{"29 - Psychiatrie (Erwachsene)","BGI";"297 - stationsäquivalente Behandlung in der Erwachsenenpsychiatrie (29)","BGI";"30 - Kinder- und Jugendpsychiatrie","BGII";"307 - stationsäquivalente Behandlung in der Kinder- und Jugendpsychiatrie (30)","BGII";"31 - Psychosomatik","BGI";"","Leer"},2,0)</f>
        <v>Leer</v>
      </c>
      <c r="M2369" s="445">
        <f t="shared" si="289"/>
        <v>0</v>
      </c>
      <c r="N2369" s="445">
        <f t="shared" si="290"/>
        <v>0</v>
      </c>
      <c r="O2369" s="445">
        <f t="shared" si="293"/>
        <v>0</v>
      </c>
      <c r="P2369" s="445">
        <f t="shared" si="294"/>
        <v>0</v>
      </c>
      <c r="Q2369" s="445">
        <f t="shared" si="295"/>
        <v>0</v>
      </c>
      <c r="R2369" s="415" t="str">
        <f t="shared" si="296"/>
        <v>Leer</v>
      </c>
      <c r="S2369" s="445">
        <f>IF('Angaben KH-Standort'!D$29='A4'!D2369,IF('Angaben KH-Standort'!E$29="Ja",1,0),0)</f>
        <v>0</v>
      </c>
      <c r="T2369" s="445">
        <f>IF('Angaben KH-Standort'!D$30='A4'!D2369,IF('Angaben KH-Standort'!E$30="Ja",1,0),0)</f>
        <v>0</v>
      </c>
      <c r="U2369" s="445">
        <f>IF('Angaben KH-Standort'!D$31='A4'!D2369,IF('Angaben KH-Standort'!E$31="Ja",1,0),0)</f>
        <v>0</v>
      </c>
    </row>
    <row r="2370" spans="2:21" ht="15" customHeight="1" x14ac:dyDescent="0.3">
      <c r="B2370" s="70" t="str">
        <f t="shared" si="291"/>
        <v>!!!</v>
      </c>
      <c r="C2370" s="265" t="str">
        <f>IF(ISERROR(IF(LEN(E2370)&gt;0,VLOOKUP(TEXT($E2370,0),'Angaben Stationen'!$E$14:$J$213,5,0),"")),"?",IF(LEN(E2370)&gt;0,VLOOKUP(TEXT($E2370,0),'Angaben Stationen'!$E$14:$J$213,5,0),""))</f>
        <v/>
      </c>
      <c r="D2370" s="232" t="str">
        <f>IF(ISERROR(IF(LEN(E2370)&gt;0,VLOOKUP(TEXT($E2370,0),'Angaben Stationen'!$E$14:$J$213,6,0),"")),"STATION IST NICHT VORHANDEN",IF(LEN(E2370)&gt;0,VLOOKUP(TEXT($E2370,0),'Angaben Stationen'!$E$14:$J$213,6,0),""))</f>
        <v/>
      </c>
      <c r="E2370" s="287"/>
      <c r="F2370" s="234"/>
      <c r="G2370" s="234"/>
      <c r="H2370" s="263"/>
      <c r="I2370" s="169"/>
      <c r="K2370" s="445" t="str">
        <f t="shared" si="292"/>
        <v>Leer</v>
      </c>
      <c r="L2370" s="445" t="str">
        <f>VLOOKUP($D2370,{"29 - Psychiatrie (Erwachsene)","BGI";"297 - stationsäquivalente Behandlung in der Erwachsenenpsychiatrie (29)","BGI";"30 - Kinder- und Jugendpsychiatrie","BGII";"307 - stationsäquivalente Behandlung in der Kinder- und Jugendpsychiatrie (30)","BGII";"31 - Psychosomatik","BGI";"","Leer"},2,0)</f>
        <v>Leer</v>
      </c>
      <c r="M2370" s="445">
        <f t="shared" si="289"/>
        <v>0</v>
      </c>
      <c r="N2370" s="445">
        <f t="shared" si="290"/>
        <v>0</v>
      </c>
      <c r="O2370" s="445">
        <f t="shared" si="293"/>
        <v>0</v>
      </c>
      <c r="P2370" s="445">
        <f t="shared" si="294"/>
        <v>0</v>
      </c>
      <c r="Q2370" s="445">
        <f t="shared" si="295"/>
        <v>0</v>
      </c>
      <c r="R2370" s="415" t="str">
        <f t="shared" si="296"/>
        <v>Leer</v>
      </c>
      <c r="S2370" s="445">
        <f>IF('Angaben KH-Standort'!D$29='A4'!D2370,IF('Angaben KH-Standort'!E$29="Ja",1,0),0)</f>
        <v>0</v>
      </c>
      <c r="T2370" s="445">
        <f>IF('Angaben KH-Standort'!D$30='A4'!D2370,IF('Angaben KH-Standort'!E$30="Ja",1,0),0)</f>
        <v>0</v>
      </c>
      <c r="U2370" s="445">
        <f>IF('Angaben KH-Standort'!D$31='A4'!D2370,IF('Angaben KH-Standort'!E$31="Ja",1,0),0)</f>
        <v>0</v>
      </c>
    </row>
    <row r="2371" spans="2:21" ht="15" customHeight="1" x14ac:dyDescent="0.3">
      <c r="B2371" s="70" t="str">
        <f t="shared" si="291"/>
        <v>!!!</v>
      </c>
      <c r="C2371" s="265" t="str">
        <f>IF(ISERROR(IF(LEN(E2371)&gt;0,VLOOKUP(TEXT($E2371,0),'Angaben Stationen'!$E$14:$J$213,5,0),"")),"?",IF(LEN(E2371)&gt;0,VLOOKUP(TEXT($E2371,0),'Angaben Stationen'!$E$14:$J$213,5,0),""))</f>
        <v/>
      </c>
      <c r="D2371" s="232" t="str">
        <f>IF(ISERROR(IF(LEN(E2371)&gt;0,VLOOKUP(TEXT($E2371,0),'Angaben Stationen'!$E$14:$J$213,6,0),"")),"STATION IST NICHT VORHANDEN",IF(LEN(E2371)&gt;0,VLOOKUP(TEXT($E2371,0),'Angaben Stationen'!$E$14:$J$213,6,0),""))</f>
        <v/>
      </c>
      <c r="E2371" s="287"/>
      <c r="F2371" s="234"/>
      <c r="G2371" s="234"/>
      <c r="H2371" s="263"/>
      <c r="I2371" s="169"/>
      <c r="K2371" s="445" t="str">
        <f t="shared" si="292"/>
        <v>Leer</v>
      </c>
      <c r="L2371" s="445" t="str">
        <f>VLOOKUP($D2371,{"29 - Psychiatrie (Erwachsene)","BGI";"297 - stationsäquivalente Behandlung in der Erwachsenenpsychiatrie (29)","BGI";"30 - Kinder- und Jugendpsychiatrie","BGII";"307 - stationsäquivalente Behandlung in der Kinder- und Jugendpsychiatrie (30)","BGII";"31 - Psychosomatik","BGI";"","Leer"},2,0)</f>
        <v>Leer</v>
      </c>
      <c r="M2371" s="445">
        <f t="shared" si="289"/>
        <v>0</v>
      </c>
      <c r="N2371" s="445">
        <f t="shared" si="290"/>
        <v>0</v>
      </c>
      <c r="O2371" s="445">
        <f t="shared" si="293"/>
        <v>0</v>
      </c>
      <c r="P2371" s="445">
        <f t="shared" si="294"/>
        <v>0</v>
      </c>
      <c r="Q2371" s="445">
        <f t="shared" si="295"/>
        <v>0</v>
      </c>
      <c r="R2371" s="415" t="str">
        <f t="shared" si="296"/>
        <v>Leer</v>
      </c>
      <c r="S2371" s="445">
        <f>IF('Angaben KH-Standort'!D$29='A4'!D2371,IF('Angaben KH-Standort'!E$29="Ja",1,0),0)</f>
        <v>0</v>
      </c>
      <c r="T2371" s="445">
        <f>IF('Angaben KH-Standort'!D$30='A4'!D2371,IF('Angaben KH-Standort'!E$30="Ja",1,0),0)</f>
        <v>0</v>
      </c>
      <c r="U2371" s="445">
        <f>IF('Angaben KH-Standort'!D$31='A4'!D2371,IF('Angaben KH-Standort'!E$31="Ja",1,0),0)</f>
        <v>0</v>
      </c>
    </row>
    <row r="2372" spans="2:21" ht="15" customHeight="1" x14ac:dyDescent="0.3">
      <c r="B2372" s="70" t="str">
        <f t="shared" si="291"/>
        <v>!!!</v>
      </c>
      <c r="C2372" s="265" t="str">
        <f>IF(ISERROR(IF(LEN(E2372)&gt;0,VLOOKUP(TEXT($E2372,0),'Angaben Stationen'!$E$14:$J$213,5,0),"")),"?",IF(LEN(E2372)&gt;0,VLOOKUP(TEXT($E2372,0),'Angaben Stationen'!$E$14:$J$213,5,0),""))</f>
        <v/>
      </c>
      <c r="D2372" s="232" t="str">
        <f>IF(ISERROR(IF(LEN(E2372)&gt;0,VLOOKUP(TEXT($E2372,0),'Angaben Stationen'!$E$14:$J$213,6,0),"")),"STATION IST NICHT VORHANDEN",IF(LEN(E2372)&gt;0,VLOOKUP(TEXT($E2372,0),'Angaben Stationen'!$E$14:$J$213,6,0),""))</f>
        <v/>
      </c>
      <c r="E2372" s="287"/>
      <c r="F2372" s="234"/>
      <c r="G2372" s="234"/>
      <c r="H2372" s="263"/>
      <c r="I2372" s="169"/>
      <c r="K2372" s="445" t="str">
        <f t="shared" si="292"/>
        <v>Leer</v>
      </c>
      <c r="L2372" s="445" t="str">
        <f>VLOOKUP($D2372,{"29 - Psychiatrie (Erwachsene)","BGI";"297 - stationsäquivalente Behandlung in der Erwachsenenpsychiatrie (29)","BGI";"30 - Kinder- und Jugendpsychiatrie","BGII";"307 - stationsäquivalente Behandlung in der Kinder- und Jugendpsychiatrie (30)","BGII";"31 - Psychosomatik","BGI";"","Leer"},2,0)</f>
        <v>Leer</v>
      </c>
      <c r="M2372" s="445">
        <f t="shared" si="289"/>
        <v>0</v>
      </c>
      <c r="N2372" s="445">
        <f t="shared" si="290"/>
        <v>0</v>
      </c>
      <c r="O2372" s="445">
        <f t="shared" si="293"/>
        <v>0</v>
      </c>
      <c r="P2372" s="445">
        <f t="shared" si="294"/>
        <v>0</v>
      </c>
      <c r="Q2372" s="445">
        <f t="shared" si="295"/>
        <v>0</v>
      </c>
      <c r="R2372" s="415" t="str">
        <f t="shared" si="296"/>
        <v>Leer</v>
      </c>
      <c r="S2372" s="445">
        <f>IF('Angaben KH-Standort'!D$29='A4'!D2372,IF('Angaben KH-Standort'!E$29="Ja",1,0),0)</f>
        <v>0</v>
      </c>
      <c r="T2372" s="445">
        <f>IF('Angaben KH-Standort'!D$30='A4'!D2372,IF('Angaben KH-Standort'!E$30="Ja",1,0),0)</f>
        <v>0</v>
      </c>
      <c r="U2372" s="445">
        <f>IF('Angaben KH-Standort'!D$31='A4'!D2372,IF('Angaben KH-Standort'!E$31="Ja",1,0),0)</f>
        <v>0</v>
      </c>
    </row>
    <row r="2373" spans="2:21" ht="15" customHeight="1" x14ac:dyDescent="0.3">
      <c r="B2373" s="70" t="str">
        <f t="shared" si="291"/>
        <v>!!!</v>
      </c>
      <c r="C2373" s="265" t="str">
        <f>IF(ISERROR(IF(LEN(E2373)&gt;0,VLOOKUP(TEXT($E2373,0),'Angaben Stationen'!$E$14:$J$213,5,0),"")),"?",IF(LEN(E2373)&gt;0,VLOOKUP(TEXT($E2373,0),'Angaben Stationen'!$E$14:$J$213,5,0),""))</f>
        <v/>
      </c>
      <c r="D2373" s="232" t="str">
        <f>IF(ISERROR(IF(LEN(E2373)&gt;0,VLOOKUP(TEXT($E2373,0),'Angaben Stationen'!$E$14:$J$213,6,0),"")),"STATION IST NICHT VORHANDEN",IF(LEN(E2373)&gt;0,VLOOKUP(TEXT($E2373,0),'Angaben Stationen'!$E$14:$J$213,6,0),""))</f>
        <v/>
      </c>
      <c r="E2373" s="287"/>
      <c r="F2373" s="234"/>
      <c r="G2373" s="234"/>
      <c r="H2373" s="263"/>
      <c r="I2373" s="169"/>
      <c r="K2373" s="445" t="str">
        <f t="shared" si="292"/>
        <v>Leer</v>
      </c>
      <c r="L2373" s="445" t="str">
        <f>VLOOKUP($D2373,{"29 - Psychiatrie (Erwachsene)","BGI";"297 - stationsäquivalente Behandlung in der Erwachsenenpsychiatrie (29)","BGI";"30 - Kinder- und Jugendpsychiatrie","BGII";"307 - stationsäquivalente Behandlung in der Kinder- und Jugendpsychiatrie (30)","BGII";"31 - Psychosomatik","BGI";"","Leer"},2,0)</f>
        <v>Leer</v>
      </c>
      <c r="M2373" s="445">
        <f t="shared" si="289"/>
        <v>0</v>
      </c>
      <c r="N2373" s="445">
        <f t="shared" si="290"/>
        <v>0</v>
      </c>
      <c r="O2373" s="445">
        <f t="shared" si="293"/>
        <v>0</v>
      </c>
      <c r="P2373" s="445">
        <f t="shared" si="294"/>
        <v>0</v>
      </c>
      <c r="Q2373" s="445">
        <f t="shared" si="295"/>
        <v>0</v>
      </c>
      <c r="R2373" s="415" t="str">
        <f t="shared" si="296"/>
        <v>Leer</v>
      </c>
      <c r="S2373" s="445">
        <f>IF('Angaben KH-Standort'!D$29='A4'!D2373,IF('Angaben KH-Standort'!E$29="Ja",1,0),0)</f>
        <v>0</v>
      </c>
      <c r="T2373" s="445">
        <f>IF('Angaben KH-Standort'!D$30='A4'!D2373,IF('Angaben KH-Standort'!E$30="Ja",1,0),0)</f>
        <v>0</v>
      </c>
      <c r="U2373" s="445">
        <f>IF('Angaben KH-Standort'!D$31='A4'!D2373,IF('Angaben KH-Standort'!E$31="Ja",1,0),0)</f>
        <v>0</v>
      </c>
    </row>
    <row r="2374" spans="2:21" ht="15" customHeight="1" x14ac:dyDescent="0.3">
      <c r="B2374" s="70" t="str">
        <f t="shared" si="291"/>
        <v>!!!</v>
      </c>
      <c r="C2374" s="265" t="str">
        <f>IF(ISERROR(IF(LEN(E2374)&gt;0,VLOOKUP(TEXT($E2374,0),'Angaben Stationen'!$E$14:$J$213,5,0),"")),"?",IF(LEN(E2374)&gt;0,VLOOKUP(TEXT($E2374,0),'Angaben Stationen'!$E$14:$J$213,5,0),""))</f>
        <v/>
      </c>
      <c r="D2374" s="232" t="str">
        <f>IF(ISERROR(IF(LEN(E2374)&gt;0,VLOOKUP(TEXT($E2374,0),'Angaben Stationen'!$E$14:$J$213,6,0),"")),"STATION IST NICHT VORHANDEN",IF(LEN(E2374)&gt;0,VLOOKUP(TEXT($E2374,0),'Angaben Stationen'!$E$14:$J$213,6,0),""))</f>
        <v/>
      </c>
      <c r="E2374" s="287"/>
      <c r="F2374" s="234"/>
      <c r="G2374" s="234"/>
      <c r="H2374" s="263"/>
      <c r="I2374" s="169"/>
      <c r="K2374" s="445" t="str">
        <f t="shared" si="292"/>
        <v>Leer</v>
      </c>
      <c r="L2374" s="445" t="str">
        <f>VLOOKUP($D2374,{"29 - Psychiatrie (Erwachsene)","BGI";"297 - stationsäquivalente Behandlung in der Erwachsenenpsychiatrie (29)","BGI";"30 - Kinder- und Jugendpsychiatrie","BGII";"307 - stationsäquivalente Behandlung in der Kinder- und Jugendpsychiatrie (30)","BGII";"31 - Psychosomatik","BGI";"","Leer"},2,0)</f>
        <v>Leer</v>
      </c>
      <c r="M2374" s="445">
        <f t="shared" si="289"/>
        <v>0</v>
      </c>
      <c r="N2374" s="445">
        <f t="shared" si="290"/>
        <v>0</v>
      </c>
      <c r="O2374" s="445">
        <f t="shared" si="293"/>
        <v>0</v>
      </c>
      <c r="P2374" s="445">
        <f t="shared" si="294"/>
        <v>0</v>
      </c>
      <c r="Q2374" s="445">
        <f t="shared" si="295"/>
        <v>0</v>
      </c>
      <c r="R2374" s="415" t="str">
        <f t="shared" si="296"/>
        <v>Leer</v>
      </c>
      <c r="S2374" s="445">
        <f>IF('Angaben KH-Standort'!D$29='A4'!D2374,IF('Angaben KH-Standort'!E$29="Ja",1,0),0)</f>
        <v>0</v>
      </c>
      <c r="T2374" s="445">
        <f>IF('Angaben KH-Standort'!D$30='A4'!D2374,IF('Angaben KH-Standort'!E$30="Ja",1,0),0)</f>
        <v>0</v>
      </c>
      <c r="U2374" s="445">
        <f>IF('Angaben KH-Standort'!D$31='A4'!D2374,IF('Angaben KH-Standort'!E$31="Ja",1,0),0)</f>
        <v>0</v>
      </c>
    </row>
    <row r="2375" spans="2:21" ht="15" customHeight="1" x14ac:dyDescent="0.3">
      <c r="B2375" s="70" t="str">
        <f t="shared" si="291"/>
        <v>!!!</v>
      </c>
      <c r="C2375" s="265" t="str">
        <f>IF(ISERROR(IF(LEN(E2375)&gt;0,VLOOKUP(TEXT($E2375,0),'Angaben Stationen'!$E$14:$J$213,5,0),"")),"?",IF(LEN(E2375)&gt;0,VLOOKUP(TEXT($E2375,0),'Angaben Stationen'!$E$14:$J$213,5,0),""))</f>
        <v/>
      </c>
      <c r="D2375" s="232" t="str">
        <f>IF(ISERROR(IF(LEN(E2375)&gt;0,VLOOKUP(TEXT($E2375,0),'Angaben Stationen'!$E$14:$J$213,6,0),"")),"STATION IST NICHT VORHANDEN",IF(LEN(E2375)&gt;0,VLOOKUP(TEXT($E2375,0),'Angaben Stationen'!$E$14:$J$213,6,0),""))</f>
        <v/>
      </c>
      <c r="E2375" s="287"/>
      <c r="F2375" s="234"/>
      <c r="G2375" s="234"/>
      <c r="H2375" s="263"/>
      <c r="I2375" s="169"/>
      <c r="K2375" s="445" t="str">
        <f t="shared" si="292"/>
        <v>Leer</v>
      </c>
      <c r="L2375" s="445" t="str">
        <f>VLOOKUP($D2375,{"29 - Psychiatrie (Erwachsene)","BGI";"297 - stationsäquivalente Behandlung in der Erwachsenenpsychiatrie (29)","BGI";"30 - Kinder- und Jugendpsychiatrie","BGII";"307 - stationsäquivalente Behandlung in der Kinder- und Jugendpsychiatrie (30)","BGII";"31 - Psychosomatik","BGI";"","Leer"},2,0)</f>
        <v>Leer</v>
      </c>
      <c r="M2375" s="445">
        <f t="shared" si="289"/>
        <v>0</v>
      </c>
      <c r="N2375" s="445">
        <f t="shared" si="290"/>
        <v>0</v>
      </c>
      <c r="O2375" s="445">
        <f t="shared" si="293"/>
        <v>0</v>
      </c>
      <c r="P2375" s="445">
        <f t="shared" si="294"/>
        <v>0</v>
      </c>
      <c r="Q2375" s="445">
        <f t="shared" si="295"/>
        <v>0</v>
      </c>
      <c r="R2375" s="415" t="str">
        <f t="shared" si="296"/>
        <v>Leer</v>
      </c>
      <c r="S2375" s="445">
        <f>IF('Angaben KH-Standort'!D$29='A4'!D2375,IF('Angaben KH-Standort'!E$29="Ja",1,0),0)</f>
        <v>0</v>
      </c>
      <c r="T2375" s="445">
        <f>IF('Angaben KH-Standort'!D$30='A4'!D2375,IF('Angaben KH-Standort'!E$30="Ja",1,0),0)</f>
        <v>0</v>
      </c>
      <c r="U2375" s="445">
        <f>IF('Angaben KH-Standort'!D$31='A4'!D2375,IF('Angaben KH-Standort'!E$31="Ja",1,0),0)</f>
        <v>0</v>
      </c>
    </row>
    <row r="2376" spans="2:21" ht="15" customHeight="1" x14ac:dyDescent="0.3">
      <c r="B2376" s="70" t="str">
        <f t="shared" si="291"/>
        <v>!!!</v>
      </c>
      <c r="C2376" s="265" t="str">
        <f>IF(ISERROR(IF(LEN(E2376)&gt;0,VLOOKUP(TEXT($E2376,0),'Angaben Stationen'!$E$14:$J$213,5,0),"")),"?",IF(LEN(E2376)&gt;0,VLOOKUP(TEXT($E2376,0),'Angaben Stationen'!$E$14:$J$213,5,0),""))</f>
        <v/>
      </c>
      <c r="D2376" s="232" t="str">
        <f>IF(ISERROR(IF(LEN(E2376)&gt;0,VLOOKUP(TEXT($E2376,0),'Angaben Stationen'!$E$14:$J$213,6,0),"")),"STATION IST NICHT VORHANDEN",IF(LEN(E2376)&gt;0,VLOOKUP(TEXT($E2376,0),'Angaben Stationen'!$E$14:$J$213,6,0),""))</f>
        <v/>
      </c>
      <c r="E2376" s="287"/>
      <c r="F2376" s="234"/>
      <c r="G2376" s="234"/>
      <c r="H2376" s="263"/>
      <c r="I2376" s="169"/>
      <c r="K2376" s="445" t="str">
        <f t="shared" si="292"/>
        <v>Leer</v>
      </c>
      <c r="L2376" s="445" t="str">
        <f>VLOOKUP($D2376,{"29 - Psychiatrie (Erwachsene)","BGI";"297 - stationsäquivalente Behandlung in der Erwachsenenpsychiatrie (29)","BGI";"30 - Kinder- und Jugendpsychiatrie","BGII";"307 - stationsäquivalente Behandlung in der Kinder- und Jugendpsychiatrie (30)","BGII";"31 - Psychosomatik","BGI";"","Leer"},2,0)</f>
        <v>Leer</v>
      </c>
      <c r="M2376" s="445">
        <f t="shared" si="289"/>
        <v>0</v>
      </c>
      <c r="N2376" s="445">
        <f t="shared" si="290"/>
        <v>0</v>
      </c>
      <c r="O2376" s="445">
        <f t="shared" si="293"/>
        <v>0</v>
      </c>
      <c r="P2376" s="445">
        <f t="shared" si="294"/>
        <v>0</v>
      </c>
      <c r="Q2376" s="445">
        <f t="shared" si="295"/>
        <v>0</v>
      </c>
      <c r="R2376" s="415" t="str">
        <f t="shared" si="296"/>
        <v>Leer</v>
      </c>
      <c r="S2376" s="445">
        <f>IF('Angaben KH-Standort'!D$29='A4'!D2376,IF('Angaben KH-Standort'!E$29="Ja",1,0),0)</f>
        <v>0</v>
      </c>
      <c r="T2376" s="445">
        <f>IF('Angaben KH-Standort'!D$30='A4'!D2376,IF('Angaben KH-Standort'!E$30="Ja",1,0),0)</f>
        <v>0</v>
      </c>
      <c r="U2376" s="445">
        <f>IF('Angaben KH-Standort'!D$31='A4'!D2376,IF('Angaben KH-Standort'!E$31="Ja",1,0),0)</f>
        <v>0</v>
      </c>
    </row>
    <row r="2377" spans="2:21" ht="15" customHeight="1" x14ac:dyDescent="0.3">
      <c r="B2377" s="70" t="str">
        <f t="shared" si="291"/>
        <v>!!!</v>
      </c>
      <c r="C2377" s="265" t="str">
        <f>IF(ISERROR(IF(LEN(E2377)&gt;0,VLOOKUP(TEXT($E2377,0),'Angaben Stationen'!$E$14:$J$213,5,0),"")),"?",IF(LEN(E2377)&gt;0,VLOOKUP(TEXT($E2377,0),'Angaben Stationen'!$E$14:$J$213,5,0),""))</f>
        <v/>
      </c>
      <c r="D2377" s="232" t="str">
        <f>IF(ISERROR(IF(LEN(E2377)&gt;0,VLOOKUP(TEXT($E2377,0),'Angaben Stationen'!$E$14:$J$213,6,0),"")),"STATION IST NICHT VORHANDEN",IF(LEN(E2377)&gt;0,VLOOKUP(TEXT($E2377,0),'Angaben Stationen'!$E$14:$J$213,6,0),""))</f>
        <v/>
      </c>
      <c r="E2377" s="287"/>
      <c r="F2377" s="234"/>
      <c r="G2377" s="234"/>
      <c r="H2377" s="263"/>
      <c r="I2377" s="169"/>
      <c r="K2377" s="445" t="str">
        <f t="shared" si="292"/>
        <v>Leer</v>
      </c>
      <c r="L2377" s="445" t="str">
        <f>VLOOKUP($D2377,{"29 - Psychiatrie (Erwachsene)","BGI";"297 - stationsäquivalente Behandlung in der Erwachsenenpsychiatrie (29)","BGI";"30 - Kinder- und Jugendpsychiatrie","BGII";"307 - stationsäquivalente Behandlung in der Kinder- und Jugendpsychiatrie (30)","BGII";"31 - Psychosomatik","BGI";"","Leer"},2,0)</f>
        <v>Leer</v>
      </c>
      <c r="M2377" s="445">
        <f t="shared" si="289"/>
        <v>0</v>
      </c>
      <c r="N2377" s="445">
        <f t="shared" si="290"/>
        <v>0</v>
      </c>
      <c r="O2377" s="445">
        <f t="shared" si="293"/>
        <v>0</v>
      </c>
      <c r="P2377" s="445">
        <f t="shared" si="294"/>
        <v>0</v>
      </c>
      <c r="Q2377" s="445">
        <f t="shared" si="295"/>
        <v>0</v>
      </c>
      <c r="R2377" s="415" t="str">
        <f t="shared" si="296"/>
        <v>Leer</v>
      </c>
      <c r="S2377" s="445">
        <f>IF('Angaben KH-Standort'!D$29='A4'!D2377,IF('Angaben KH-Standort'!E$29="Ja",1,0),0)</f>
        <v>0</v>
      </c>
      <c r="T2377" s="445">
        <f>IF('Angaben KH-Standort'!D$30='A4'!D2377,IF('Angaben KH-Standort'!E$30="Ja",1,0),0)</f>
        <v>0</v>
      </c>
      <c r="U2377" s="445">
        <f>IF('Angaben KH-Standort'!D$31='A4'!D2377,IF('Angaben KH-Standort'!E$31="Ja",1,0),0)</f>
        <v>0</v>
      </c>
    </row>
    <row r="2378" spans="2:21" ht="15" customHeight="1" x14ac:dyDescent="0.3">
      <c r="B2378" s="70" t="str">
        <f t="shared" si="291"/>
        <v>!!!</v>
      </c>
      <c r="C2378" s="265" t="str">
        <f>IF(ISERROR(IF(LEN(E2378)&gt;0,VLOOKUP(TEXT($E2378,0),'Angaben Stationen'!$E$14:$J$213,5,0),"")),"?",IF(LEN(E2378)&gt;0,VLOOKUP(TEXT($E2378,0),'Angaben Stationen'!$E$14:$J$213,5,0),""))</f>
        <v/>
      </c>
      <c r="D2378" s="232" t="str">
        <f>IF(ISERROR(IF(LEN(E2378)&gt;0,VLOOKUP(TEXT($E2378,0),'Angaben Stationen'!$E$14:$J$213,6,0),"")),"STATION IST NICHT VORHANDEN",IF(LEN(E2378)&gt;0,VLOOKUP(TEXT($E2378,0),'Angaben Stationen'!$E$14:$J$213,6,0),""))</f>
        <v/>
      </c>
      <c r="E2378" s="287"/>
      <c r="F2378" s="234"/>
      <c r="G2378" s="234"/>
      <c r="H2378" s="263"/>
      <c r="I2378" s="169"/>
      <c r="K2378" s="445" t="str">
        <f t="shared" si="292"/>
        <v>Leer</v>
      </c>
      <c r="L2378" s="445" t="str">
        <f>VLOOKUP($D2378,{"29 - Psychiatrie (Erwachsene)","BGI";"297 - stationsäquivalente Behandlung in der Erwachsenenpsychiatrie (29)","BGI";"30 - Kinder- und Jugendpsychiatrie","BGII";"307 - stationsäquivalente Behandlung in der Kinder- und Jugendpsychiatrie (30)","BGII";"31 - Psychosomatik","BGI";"","Leer"},2,0)</f>
        <v>Leer</v>
      </c>
      <c r="M2378" s="445">
        <f t="shared" si="289"/>
        <v>0</v>
      </c>
      <c r="N2378" s="445">
        <f t="shared" si="290"/>
        <v>0</v>
      </c>
      <c r="O2378" s="445">
        <f t="shared" si="293"/>
        <v>0</v>
      </c>
      <c r="P2378" s="445">
        <f t="shared" si="294"/>
        <v>0</v>
      </c>
      <c r="Q2378" s="445">
        <f t="shared" si="295"/>
        <v>0</v>
      </c>
      <c r="R2378" s="415" t="str">
        <f t="shared" si="296"/>
        <v>Leer</v>
      </c>
      <c r="S2378" s="445">
        <f>IF('Angaben KH-Standort'!D$29='A4'!D2378,IF('Angaben KH-Standort'!E$29="Ja",1,0),0)</f>
        <v>0</v>
      </c>
      <c r="T2378" s="445">
        <f>IF('Angaben KH-Standort'!D$30='A4'!D2378,IF('Angaben KH-Standort'!E$30="Ja",1,0),0)</f>
        <v>0</v>
      </c>
      <c r="U2378" s="445">
        <f>IF('Angaben KH-Standort'!D$31='A4'!D2378,IF('Angaben KH-Standort'!E$31="Ja",1,0),0)</f>
        <v>0</v>
      </c>
    </row>
    <row r="2379" spans="2:21" ht="15" customHeight="1" x14ac:dyDescent="0.3">
      <c r="B2379" s="70" t="str">
        <f t="shared" si="291"/>
        <v>!!!</v>
      </c>
      <c r="C2379" s="265" t="str">
        <f>IF(ISERROR(IF(LEN(E2379)&gt;0,VLOOKUP(TEXT($E2379,0),'Angaben Stationen'!$E$14:$J$213,5,0),"")),"?",IF(LEN(E2379)&gt;0,VLOOKUP(TEXT($E2379,0),'Angaben Stationen'!$E$14:$J$213,5,0),""))</f>
        <v/>
      </c>
      <c r="D2379" s="232" t="str">
        <f>IF(ISERROR(IF(LEN(E2379)&gt;0,VLOOKUP(TEXT($E2379,0),'Angaben Stationen'!$E$14:$J$213,6,0),"")),"STATION IST NICHT VORHANDEN",IF(LEN(E2379)&gt;0,VLOOKUP(TEXT($E2379,0),'Angaben Stationen'!$E$14:$J$213,6,0),""))</f>
        <v/>
      </c>
      <c r="E2379" s="287"/>
      <c r="F2379" s="234"/>
      <c r="G2379" s="234"/>
      <c r="H2379" s="263"/>
      <c r="I2379" s="169"/>
      <c r="K2379" s="445" t="str">
        <f t="shared" si="292"/>
        <v>Leer</v>
      </c>
      <c r="L2379" s="445" t="str">
        <f>VLOOKUP($D2379,{"29 - Psychiatrie (Erwachsene)","BGI";"297 - stationsäquivalente Behandlung in der Erwachsenenpsychiatrie (29)","BGI";"30 - Kinder- und Jugendpsychiatrie","BGII";"307 - stationsäquivalente Behandlung in der Kinder- und Jugendpsychiatrie (30)","BGII";"31 - Psychosomatik","BGI";"","Leer"},2,0)</f>
        <v>Leer</v>
      </c>
      <c r="M2379" s="445">
        <f t="shared" si="289"/>
        <v>0</v>
      </c>
      <c r="N2379" s="445">
        <f t="shared" si="290"/>
        <v>0</v>
      </c>
      <c r="O2379" s="445">
        <f t="shared" si="293"/>
        <v>0</v>
      </c>
      <c r="P2379" s="445">
        <f t="shared" si="294"/>
        <v>0</v>
      </c>
      <c r="Q2379" s="445">
        <f t="shared" si="295"/>
        <v>0</v>
      </c>
      <c r="R2379" s="415" t="str">
        <f t="shared" si="296"/>
        <v>Leer</v>
      </c>
      <c r="S2379" s="445">
        <f>IF('Angaben KH-Standort'!D$29='A4'!D2379,IF('Angaben KH-Standort'!E$29="Ja",1,0),0)</f>
        <v>0</v>
      </c>
      <c r="T2379" s="445">
        <f>IF('Angaben KH-Standort'!D$30='A4'!D2379,IF('Angaben KH-Standort'!E$30="Ja",1,0),0)</f>
        <v>0</v>
      </c>
      <c r="U2379" s="445">
        <f>IF('Angaben KH-Standort'!D$31='A4'!D2379,IF('Angaben KH-Standort'!E$31="Ja",1,0),0)</f>
        <v>0</v>
      </c>
    </row>
    <row r="2380" spans="2:21" ht="15" customHeight="1" x14ac:dyDescent="0.3">
      <c r="B2380" s="70" t="str">
        <f t="shared" si="291"/>
        <v>!!!</v>
      </c>
      <c r="C2380" s="265" t="str">
        <f>IF(ISERROR(IF(LEN(E2380)&gt;0,VLOOKUP(TEXT($E2380,0),'Angaben Stationen'!$E$14:$J$213,5,0),"")),"?",IF(LEN(E2380)&gt;0,VLOOKUP(TEXT($E2380,0),'Angaben Stationen'!$E$14:$J$213,5,0),""))</f>
        <v/>
      </c>
      <c r="D2380" s="232" t="str">
        <f>IF(ISERROR(IF(LEN(E2380)&gt;0,VLOOKUP(TEXT($E2380,0),'Angaben Stationen'!$E$14:$J$213,6,0),"")),"STATION IST NICHT VORHANDEN",IF(LEN(E2380)&gt;0,VLOOKUP(TEXT($E2380,0),'Angaben Stationen'!$E$14:$J$213,6,0),""))</f>
        <v/>
      </c>
      <c r="E2380" s="287"/>
      <c r="F2380" s="234"/>
      <c r="G2380" s="234"/>
      <c r="H2380" s="263"/>
      <c r="I2380" s="169"/>
      <c r="K2380" s="445" t="str">
        <f t="shared" si="292"/>
        <v>Leer</v>
      </c>
      <c r="L2380" s="445" t="str">
        <f>VLOOKUP($D2380,{"29 - Psychiatrie (Erwachsene)","BGI";"297 - stationsäquivalente Behandlung in der Erwachsenenpsychiatrie (29)","BGI";"30 - Kinder- und Jugendpsychiatrie","BGII";"307 - stationsäquivalente Behandlung in der Kinder- und Jugendpsychiatrie (30)","BGII";"31 - Psychosomatik","BGI";"","Leer"},2,0)</f>
        <v>Leer</v>
      </c>
      <c r="M2380" s="445">
        <f t="shared" si="289"/>
        <v>0</v>
      </c>
      <c r="N2380" s="445">
        <f t="shared" si="290"/>
        <v>0</v>
      </c>
      <c r="O2380" s="445">
        <f t="shared" si="293"/>
        <v>0</v>
      </c>
      <c r="P2380" s="445">
        <f t="shared" si="294"/>
        <v>0</v>
      </c>
      <c r="Q2380" s="445">
        <f t="shared" si="295"/>
        <v>0</v>
      </c>
      <c r="R2380" s="415" t="str">
        <f t="shared" si="296"/>
        <v>Leer</v>
      </c>
      <c r="S2380" s="445">
        <f>IF('Angaben KH-Standort'!D$29='A4'!D2380,IF('Angaben KH-Standort'!E$29="Ja",1,0),0)</f>
        <v>0</v>
      </c>
      <c r="T2380" s="445">
        <f>IF('Angaben KH-Standort'!D$30='A4'!D2380,IF('Angaben KH-Standort'!E$30="Ja",1,0),0)</f>
        <v>0</v>
      </c>
      <c r="U2380" s="445">
        <f>IF('Angaben KH-Standort'!D$31='A4'!D2380,IF('Angaben KH-Standort'!E$31="Ja",1,0),0)</f>
        <v>0</v>
      </c>
    </row>
    <row r="2381" spans="2:21" ht="15" customHeight="1" x14ac:dyDescent="0.3">
      <c r="B2381" s="70" t="str">
        <f t="shared" si="291"/>
        <v>!!!</v>
      </c>
      <c r="C2381" s="265" t="str">
        <f>IF(ISERROR(IF(LEN(E2381)&gt;0,VLOOKUP(TEXT($E2381,0),'Angaben Stationen'!$E$14:$J$213,5,0),"")),"?",IF(LEN(E2381)&gt;0,VLOOKUP(TEXT($E2381,0),'Angaben Stationen'!$E$14:$J$213,5,0),""))</f>
        <v/>
      </c>
      <c r="D2381" s="232" t="str">
        <f>IF(ISERROR(IF(LEN(E2381)&gt;0,VLOOKUP(TEXT($E2381,0),'Angaben Stationen'!$E$14:$J$213,6,0),"")),"STATION IST NICHT VORHANDEN",IF(LEN(E2381)&gt;0,VLOOKUP(TEXT($E2381,0),'Angaben Stationen'!$E$14:$J$213,6,0),""))</f>
        <v/>
      </c>
      <c r="E2381" s="287"/>
      <c r="F2381" s="234"/>
      <c r="G2381" s="234"/>
      <c r="H2381" s="263"/>
      <c r="I2381" s="169"/>
      <c r="K2381" s="445" t="str">
        <f t="shared" si="292"/>
        <v>Leer</v>
      </c>
      <c r="L2381" s="445" t="str">
        <f>VLOOKUP($D2381,{"29 - Psychiatrie (Erwachsene)","BGI";"297 - stationsäquivalente Behandlung in der Erwachsenenpsychiatrie (29)","BGI";"30 - Kinder- und Jugendpsychiatrie","BGII";"307 - stationsäquivalente Behandlung in der Kinder- und Jugendpsychiatrie (30)","BGII";"31 - Psychosomatik","BGI";"","Leer"},2,0)</f>
        <v>Leer</v>
      </c>
      <c r="M2381" s="445">
        <f t="shared" si="289"/>
        <v>0</v>
      </c>
      <c r="N2381" s="445">
        <f t="shared" si="290"/>
        <v>0</v>
      </c>
      <c r="O2381" s="445">
        <f t="shared" si="293"/>
        <v>0</v>
      </c>
      <c r="P2381" s="445">
        <f t="shared" si="294"/>
        <v>0</v>
      </c>
      <c r="Q2381" s="445">
        <f t="shared" si="295"/>
        <v>0</v>
      </c>
      <c r="R2381" s="415" t="str">
        <f t="shared" si="296"/>
        <v>Leer</v>
      </c>
      <c r="S2381" s="445">
        <f>IF('Angaben KH-Standort'!D$29='A4'!D2381,IF('Angaben KH-Standort'!E$29="Ja",1,0),0)</f>
        <v>0</v>
      </c>
      <c r="T2381" s="445">
        <f>IF('Angaben KH-Standort'!D$30='A4'!D2381,IF('Angaben KH-Standort'!E$30="Ja",1,0),0)</f>
        <v>0</v>
      </c>
      <c r="U2381" s="445">
        <f>IF('Angaben KH-Standort'!D$31='A4'!D2381,IF('Angaben KH-Standort'!E$31="Ja",1,0),0)</f>
        <v>0</v>
      </c>
    </row>
    <row r="2382" spans="2:21" ht="15" customHeight="1" x14ac:dyDescent="0.3">
      <c r="B2382" s="70" t="str">
        <f t="shared" si="291"/>
        <v>!!!</v>
      </c>
      <c r="C2382" s="265" t="str">
        <f>IF(ISERROR(IF(LEN(E2382)&gt;0,VLOOKUP(TEXT($E2382,0),'Angaben Stationen'!$E$14:$J$213,5,0),"")),"?",IF(LEN(E2382)&gt;0,VLOOKUP(TEXT($E2382,0),'Angaben Stationen'!$E$14:$J$213,5,0),""))</f>
        <v/>
      </c>
      <c r="D2382" s="232" t="str">
        <f>IF(ISERROR(IF(LEN(E2382)&gt;0,VLOOKUP(TEXT($E2382,0),'Angaben Stationen'!$E$14:$J$213,6,0),"")),"STATION IST NICHT VORHANDEN",IF(LEN(E2382)&gt;0,VLOOKUP(TEXT($E2382,0),'Angaben Stationen'!$E$14:$J$213,6,0),""))</f>
        <v/>
      </c>
      <c r="E2382" s="287"/>
      <c r="F2382" s="234"/>
      <c r="G2382" s="234"/>
      <c r="H2382" s="263"/>
      <c r="I2382" s="169"/>
      <c r="K2382" s="445" t="str">
        <f t="shared" si="292"/>
        <v>Leer</v>
      </c>
      <c r="L2382" s="445" t="str">
        <f>VLOOKUP($D2382,{"29 - Psychiatrie (Erwachsene)","BGI";"297 - stationsäquivalente Behandlung in der Erwachsenenpsychiatrie (29)","BGI";"30 - Kinder- und Jugendpsychiatrie","BGII";"307 - stationsäquivalente Behandlung in der Kinder- und Jugendpsychiatrie (30)","BGII";"31 - Psychosomatik","BGI";"","Leer"},2,0)</f>
        <v>Leer</v>
      </c>
      <c r="M2382" s="445">
        <f t="shared" si="289"/>
        <v>0</v>
      </c>
      <c r="N2382" s="445">
        <f t="shared" si="290"/>
        <v>0</v>
      </c>
      <c r="O2382" s="445">
        <f t="shared" si="293"/>
        <v>0</v>
      </c>
      <c r="P2382" s="445">
        <f t="shared" si="294"/>
        <v>0</v>
      </c>
      <c r="Q2382" s="445">
        <f t="shared" si="295"/>
        <v>0</v>
      </c>
      <c r="R2382" s="415" t="str">
        <f t="shared" si="296"/>
        <v>Leer</v>
      </c>
      <c r="S2382" s="445">
        <f>IF('Angaben KH-Standort'!D$29='A4'!D2382,IF('Angaben KH-Standort'!E$29="Ja",1,0),0)</f>
        <v>0</v>
      </c>
      <c r="T2382" s="445">
        <f>IF('Angaben KH-Standort'!D$30='A4'!D2382,IF('Angaben KH-Standort'!E$30="Ja",1,0),0)</f>
        <v>0</v>
      </c>
      <c r="U2382" s="445">
        <f>IF('Angaben KH-Standort'!D$31='A4'!D2382,IF('Angaben KH-Standort'!E$31="Ja",1,0),0)</f>
        <v>0</v>
      </c>
    </row>
    <row r="2383" spans="2:21" ht="15" customHeight="1" x14ac:dyDescent="0.3">
      <c r="B2383" s="70" t="str">
        <f t="shared" si="291"/>
        <v>!!!</v>
      </c>
      <c r="C2383" s="265" t="str">
        <f>IF(ISERROR(IF(LEN(E2383)&gt;0,VLOOKUP(TEXT($E2383,0),'Angaben Stationen'!$E$14:$J$213,5,0),"")),"?",IF(LEN(E2383)&gt;0,VLOOKUP(TEXT($E2383,0),'Angaben Stationen'!$E$14:$J$213,5,0),""))</f>
        <v/>
      </c>
      <c r="D2383" s="232" t="str">
        <f>IF(ISERROR(IF(LEN(E2383)&gt;0,VLOOKUP(TEXT($E2383,0),'Angaben Stationen'!$E$14:$J$213,6,0),"")),"STATION IST NICHT VORHANDEN",IF(LEN(E2383)&gt;0,VLOOKUP(TEXT($E2383,0),'Angaben Stationen'!$E$14:$J$213,6,0),""))</f>
        <v/>
      </c>
      <c r="E2383" s="287"/>
      <c r="F2383" s="234"/>
      <c r="G2383" s="234"/>
      <c r="H2383" s="263"/>
      <c r="I2383" s="169"/>
      <c r="K2383" s="445" t="str">
        <f t="shared" si="292"/>
        <v>Leer</v>
      </c>
      <c r="L2383" s="445" t="str">
        <f>VLOOKUP($D2383,{"29 - Psychiatrie (Erwachsene)","BGI";"297 - stationsäquivalente Behandlung in der Erwachsenenpsychiatrie (29)","BGI";"30 - Kinder- und Jugendpsychiatrie","BGII";"307 - stationsäquivalente Behandlung in der Kinder- und Jugendpsychiatrie (30)","BGII";"31 - Psychosomatik","BGI";"","Leer"},2,0)</f>
        <v>Leer</v>
      </c>
      <c r="M2383" s="445">
        <f t="shared" si="289"/>
        <v>0</v>
      </c>
      <c r="N2383" s="445">
        <f t="shared" si="290"/>
        <v>0</v>
      </c>
      <c r="O2383" s="445">
        <f t="shared" si="293"/>
        <v>0</v>
      </c>
      <c r="P2383" s="445">
        <f t="shared" si="294"/>
        <v>0</v>
      </c>
      <c r="Q2383" s="445">
        <f t="shared" si="295"/>
        <v>0</v>
      </c>
      <c r="R2383" s="415" t="str">
        <f t="shared" si="296"/>
        <v>Leer</v>
      </c>
      <c r="S2383" s="445">
        <f>IF('Angaben KH-Standort'!D$29='A4'!D2383,IF('Angaben KH-Standort'!E$29="Ja",1,0),0)</f>
        <v>0</v>
      </c>
      <c r="T2383" s="445">
        <f>IF('Angaben KH-Standort'!D$30='A4'!D2383,IF('Angaben KH-Standort'!E$30="Ja",1,0),0)</f>
        <v>0</v>
      </c>
      <c r="U2383" s="445">
        <f>IF('Angaben KH-Standort'!D$31='A4'!D2383,IF('Angaben KH-Standort'!E$31="Ja",1,0),0)</f>
        <v>0</v>
      </c>
    </row>
    <row r="2384" spans="2:21" ht="15" customHeight="1" x14ac:dyDescent="0.3">
      <c r="B2384" s="70" t="str">
        <f t="shared" si="291"/>
        <v>!!!</v>
      </c>
      <c r="C2384" s="265" t="str">
        <f>IF(ISERROR(IF(LEN(E2384)&gt;0,VLOOKUP(TEXT($E2384,0),'Angaben Stationen'!$E$14:$J$213,5,0),"")),"?",IF(LEN(E2384)&gt;0,VLOOKUP(TEXT($E2384,0),'Angaben Stationen'!$E$14:$J$213,5,0),""))</f>
        <v/>
      </c>
      <c r="D2384" s="232" t="str">
        <f>IF(ISERROR(IF(LEN(E2384)&gt;0,VLOOKUP(TEXT($E2384,0),'Angaben Stationen'!$E$14:$J$213,6,0),"")),"STATION IST NICHT VORHANDEN",IF(LEN(E2384)&gt;0,VLOOKUP(TEXT($E2384,0),'Angaben Stationen'!$E$14:$J$213,6,0),""))</f>
        <v/>
      </c>
      <c r="E2384" s="287"/>
      <c r="F2384" s="234"/>
      <c r="G2384" s="234"/>
      <c r="H2384" s="263"/>
      <c r="I2384" s="169"/>
      <c r="K2384" s="445" t="str">
        <f t="shared" si="292"/>
        <v>Leer</v>
      </c>
      <c r="L2384" s="445" t="str">
        <f>VLOOKUP($D2384,{"29 - Psychiatrie (Erwachsene)","BGI";"297 - stationsäquivalente Behandlung in der Erwachsenenpsychiatrie (29)","BGI";"30 - Kinder- und Jugendpsychiatrie","BGII";"307 - stationsäquivalente Behandlung in der Kinder- und Jugendpsychiatrie (30)","BGII";"31 - Psychosomatik","BGI";"","Leer"},2,0)</f>
        <v>Leer</v>
      </c>
      <c r="M2384" s="445">
        <f t="shared" si="289"/>
        <v>0</v>
      </c>
      <c r="N2384" s="445">
        <f t="shared" si="290"/>
        <v>0</v>
      </c>
      <c r="O2384" s="445">
        <f t="shared" si="293"/>
        <v>0</v>
      </c>
      <c r="P2384" s="445">
        <f t="shared" si="294"/>
        <v>0</v>
      </c>
      <c r="Q2384" s="445">
        <f t="shared" si="295"/>
        <v>0</v>
      </c>
      <c r="R2384" s="415" t="str">
        <f t="shared" si="296"/>
        <v>Leer</v>
      </c>
      <c r="S2384" s="445">
        <f>IF('Angaben KH-Standort'!D$29='A4'!D2384,IF('Angaben KH-Standort'!E$29="Ja",1,0),0)</f>
        <v>0</v>
      </c>
      <c r="T2384" s="445">
        <f>IF('Angaben KH-Standort'!D$30='A4'!D2384,IF('Angaben KH-Standort'!E$30="Ja",1,0),0)</f>
        <v>0</v>
      </c>
      <c r="U2384" s="445">
        <f>IF('Angaben KH-Standort'!D$31='A4'!D2384,IF('Angaben KH-Standort'!E$31="Ja",1,0),0)</f>
        <v>0</v>
      </c>
    </row>
    <row r="2385" spans="2:21" ht="15" customHeight="1" x14ac:dyDescent="0.3">
      <c r="B2385" s="70" t="str">
        <f t="shared" si="291"/>
        <v>!!!</v>
      </c>
      <c r="C2385" s="265" t="str">
        <f>IF(ISERROR(IF(LEN(E2385)&gt;0,VLOOKUP(TEXT($E2385,0),'Angaben Stationen'!$E$14:$J$213,5,0),"")),"?",IF(LEN(E2385)&gt;0,VLOOKUP(TEXT($E2385,0),'Angaben Stationen'!$E$14:$J$213,5,0),""))</f>
        <v/>
      </c>
      <c r="D2385" s="232" t="str">
        <f>IF(ISERROR(IF(LEN(E2385)&gt;0,VLOOKUP(TEXT($E2385,0),'Angaben Stationen'!$E$14:$J$213,6,0),"")),"STATION IST NICHT VORHANDEN",IF(LEN(E2385)&gt;0,VLOOKUP(TEXT($E2385,0),'Angaben Stationen'!$E$14:$J$213,6,0),""))</f>
        <v/>
      </c>
      <c r="E2385" s="287"/>
      <c r="F2385" s="234"/>
      <c r="G2385" s="234"/>
      <c r="H2385" s="263"/>
      <c r="I2385" s="169"/>
      <c r="K2385" s="445" t="str">
        <f t="shared" si="292"/>
        <v>Leer</v>
      </c>
      <c r="L2385" s="445" t="str">
        <f>VLOOKUP($D2385,{"29 - Psychiatrie (Erwachsene)","BGI";"297 - stationsäquivalente Behandlung in der Erwachsenenpsychiatrie (29)","BGI";"30 - Kinder- und Jugendpsychiatrie","BGII";"307 - stationsäquivalente Behandlung in der Kinder- und Jugendpsychiatrie (30)","BGII";"31 - Psychosomatik","BGI";"","Leer"},2,0)</f>
        <v>Leer</v>
      </c>
      <c r="M2385" s="445">
        <f t="shared" si="289"/>
        <v>0</v>
      </c>
      <c r="N2385" s="445">
        <f t="shared" si="290"/>
        <v>0</v>
      </c>
      <c r="O2385" s="445">
        <f t="shared" si="293"/>
        <v>0</v>
      </c>
      <c r="P2385" s="445">
        <f t="shared" si="294"/>
        <v>0</v>
      </c>
      <c r="Q2385" s="445">
        <f t="shared" si="295"/>
        <v>0</v>
      </c>
      <c r="R2385" s="415" t="str">
        <f t="shared" si="296"/>
        <v>Leer</v>
      </c>
      <c r="S2385" s="445">
        <f>IF('Angaben KH-Standort'!D$29='A4'!D2385,IF('Angaben KH-Standort'!E$29="Ja",1,0),0)</f>
        <v>0</v>
      </c>
      <c r="T2385" s="445">
        <f>IF('Angaben KH-Standort'!D$30='A4'!D2385,IF('Angaben KH-Standort'!E$30="Ja",1,0),0)</f>
        <v>0</v>
      </c>
      <c r="U2385" s="445">
        <f>IF('Angaben KH-Standort'!D$31='A4'!D2385,IF('Angaben KH-Standort'!E$31="Ja",1,0),0)</f>
        <v>0</v>
      </c>
    </row>
    <row r="2386" spans="2:21" ht="15" customHeight="1" x14ac:dyDescent="0.3">
      <c r="B2386" s="70" t="str">
        <f t="shared" si="291"/>
        <v>!!!</v>
      </c>
      <c r="C2386" s="265" t="str">
        <f>IF(ISERROR(IF(LEN(E2386)&gt;0,VLOOKUP(TEXT($E2386,0),'Angaben Stationen'!$E$14:$J$213,5,0),"")),"?",IF(LEN(E2386)&gt;0,VLOOKUP(TEXT($E2386,0),'Angaben Stationen'!$E$14:$J$213,5,0),""))</f>
        <v/>
      </c>
      <c r="D2386" s="232" t="str">
        <f>IF(ISERROR(IF(LEN(E2386)&gt;0,VLOOKUP(TEXT($E2386,0),'Angaben Stationen'!$E$14:$J$213,6,0),"")),"STATION IST NICHT VORHANDEN",IF(LEN(E2386)&gt;0,VLOOKUP(TEXT($E2386,0),'Angaben Stationen'!$E$14:$J$213,6,0),""))</f>
        <v/>
      </c>
      <c r="E2386" s="287"/>
      <c r="F2386" s="234"/>
      <c r="G2386" s="234"/>
      <c r="H2386" s="263"/>
      <c r="I2386" s="169"/>
      <c r="K2386" s="445" t="str">
        <f t="shared" si="292"/>
        <v>Leer</v>
      </c>
      <c r="L2386" s="445" t="str">
        <f>VLOOKUP($D2386,{"29 - Psychiatrie (Erwachsene)","BGI";"297 - stationsäquivalente Behandlung in der Erwachsenenpsychiatrie (29)","BGI";"30 - Kinder- und Jugendpsychiatrie","BGII";"307 - stationsäquivalente Behandlung in der Kinder- und Jugendpsychiatrie (30)","BGII";"31 - Psychosomatik","BGI";"","Leer"},2,0)</f>
        <v>Leer</v>
      </c>
      <c r="M2386" s="445">
        <f t="shared" si="289"/>
        <v>0</v>
      </c>
      <c r="N2386" s="445">
        <f t="shared" si="290"/>
        <v>0</v>
      </c>
      <c r="O2386" s="445">
        <f t="shared" si="293"/>
        <v>0</v>
      </c>
      <c r="P2386" s="445">
        <f t="shared" si="294"/>
        <v>0</v>
      </c>
      <c r="Q2386" s="445">
        <f t="shared" si="295"/>
        <v>0</v>
      </c>
      <c r="R2386" s="415" t="str">
        <f t="shared" si="296"/>
        <v>Leer</v>
      </c>
      <c r="S2386" s="445">
        <f>IF('Angaben KH-Standort'!D$29='A4'!D2386,IF('Angaben KH-Standort'!E$29="Ja",1,0),0)</f>
        <v>0</v>
      </c>
      <c r="T2386" s="445">
        <f>IF('Angaben KH-Standort'!D$30='A4'!D2386,IF('Angaben KH-Standort'!E$30="Ja",1,0),0)</f>
        <v>0</v>
      </c>
      <c r="U2386" s="445">
        <f>IF('Angaben KH-Standort'!D$31='A4'!D2386,IF('Angaben KH-Standort'!E$31="Ja",1,0),0)</f>
        <v>0</v>
      </c>
    </row>
    <row r="2387" spans="2:21" ht="15" customHeight="1" x14ac:dyDescent="0.3">
      <c r="B2387" s="70" t="str">
        <f t="shared" si="291"/>
        <v>!!!</v>
      </c>
      <c r="C2387" s="265" t="str">
        <f>IF(ISERROR(IF(LEN(E2387)&gt;0,VLOOKUP(TEXT($E2387,0),'Angaben Stationen'!$E$14:$J$213,5,0),"")),"?",IF(LEN(E2387)&gt;0,VLOOKUP(TEXT($E2387,0),'Angaben Stationen'!$E$14:$J$213,5,0),""))</f>
        <v/>
      </c>
      <c r="D2387" s="232" t="str">
        <f>IF(ISERROR(IF(LEN(E2387)&gt;0,VLOOKUP(TEXT($E2387,0),'Angaben Stationen'!$E$14:$J$213,6,0),"")),"STATION IST NICHT VORHANDEN",IF(LEN(E2387)&gt;0,VLOOKUP(TEXT($E2387,0),'Angaben Stationen'!$E$14:$J$213,6,0),""))</f>
        <v/>
      </c>
      <c r="E2387" s="287"/>
      <c r="F2387" s="234"/>
      <c r="G2387" s="234"/>
      <c r="H2387" s="263"/>
      <c r="I2387" s="169"/>
      <c r="K2387" s="445" t="str">
        <f t="shared" si="292"/>
        <v>Leer</v>
      </c>
      <c r="L2387" s="445" t="str">
        <f>VLOOKUP($D2387,{"29 - Psychiatrie (Erwachsene)","BGI";"297 - stationsäquivalente Behandlung in der Erwachsenenpsychiatrie (29)","BGI";"30 - Kinder- und Jugendpsychiatrie","BGII";"307 - stationsäquivalente Behandlung in der Kinder- und Jugendpsychiatrie (30)","BGII";"31 - Psychosomatik","BGI";"","Leer"},2,0)</f>
        <v>Leer</v>
      </c>
      <c r="M2387" s="445">
        <f t="shared" si="289"/>
        <v>0</v>
      </c>
      <c r="N2387" s="445">
        <f t="shared" si="290"/>
        <v>0</v>
      </c>
      <c r="O2387" s="445">
        <f t="shared" si="293"/>
        <v>0</v>
      </c>
      <c r="P2387" s="445">
        <f t="shared" si="294"/>
        <v>0</v>
      </c>
      <c r="Q2387" s="445">
        <f t="shared" si="295"/>
        <v>0</v>
      </c>
      <c r="R2387" s="415" t="str">
        <f t="shared" si="296"/>
        <v>Leer</v>
      </c>
      <c r="S2387" s="445">
        <f>IF('Angaben KH-Standort'!D$29='A4'!D2387,IF('Angaben KH-Standort'!E$29="Ja",1,0),0)</f>
        <v>0</v>
      </c>
      <c r="T2387" s="445">
        <f>IF('Angaben KH-Standort'!D$30='A4'!D2387,IF('Angaben KH-Standort'!E$30="Ja",1,0),0)</f>
        <v>0</v>
      </c>
      <c r="U2387" s="445">
        <f>IF('Angaben KH-Standort'!D$31='A4'!D2387,IF('Angaben KH-Standort'!E$31="Ja",1,0),0)</f>
        <v>0</v>
      </c>
    </row>
    <row r="2388" spans="2:21" ht="15" customHeight="1" x14ac:dyDescent="0.3">
      <c r="B2388" s="70" t="str">
        <f t="shared" si="291"/>
        <v>!!!</v>
      </c>
      <c r="C2388" s="265" t="str">
        <f>IF(ISERROR(IF(LEN(E2388)&gt;0,VLOOKUP(TEXT($E2388,0),'Angaben Stationen'!$E$14:$J$213,5,0),"")),"?",IF(LEN(E2388)&gt;0,VLOOKUP(TEXT($E2388,0),'Angaben Stationen'!$E$14:$J$213,5,0),""))</f>
        <v/>
      </c>
      <c r="D2388" s="232" t="str">
        <f>IF(ISERROR(IF(LEN(E2388)&gt;0,VLOOKUP(TEXT($E2388,0),'Angaben Stationen'!$E$14:$J$213,6,0),"")),"STATION IST NICHT VORHANDEN",IF(LEN(E2388)&gt;0,VLOOKUP(TEXT($E2388,0),'Angaben Stationen'!$E$14:$J$213,6,0),""))</f>
        <v/>
      </c>
      <c r="E2388" s="287"/>
      <c r="F2388" s="234"/>
      <c r="G2388" s="234"/>
      <c r="H2388" s="263"/>
      <c r="I2388" s="169"/>
      <c r="K2388" s="445" t="str">
        <f t="shared" si="292"/>
        <v>Leer</v>
      </c>
      <c r="L2388" s="445" t="str">
        <f>VLOOKUP($D2388,{"29 - Psychiatrie (Erwachsene)","BGI";"297 - stationsäquivalente Behandlung in der Erwachsenenpsychiatrie (29)","BGI";"30 - Kinder- und Jugendpsychiatrie","BGII";"307 - stationsäquivalente Behandlung in der Kinder- und Jugendpsychiatrie (30)","BGII";"31 - Psychosomatik","BGI";"","Leer"},2,0)</f>
        <v>Leer</v>
      </c>
      <c r="M2388" s="445">
        <f t="shared" si="289"/>
        <v>0</v>
      </c>
      <c r="N2388" s="445">
        <f t="shared" si="290"/>
        <v>0</v>
      </c>
      <c r="O2388" s="445">
        <f t="shared" si="293"/>
        <v>0</v>
      </c>
      <c r="P2388" s="445">
        <f t="shared" si="294"/>
        <v>0</v>
      </c>
      <c r="Q2388" s="445">
        <f t="shared" si="295"/>
        <v>0</v>
      </c>
      <c r="R2388" s="415" t="str">
        <f t="shared" si="296"/>
        <v>Leer</v>
      </c>
      <c r="S2388" s="445">
        <f>IF('Angaben KH-Standort'!D$29='A4'!D2388,IF('Angaben KH-Standort'!E$29="Ja",1,0),0)</f>
        <v>0</v>
      </c>
      <c r="T2388" s="445">
        <f>IF('Angaben KH-Standort'!D$30='A4'!D2388,IF('Angaben KH-Standort'!E$30="Ja",1,0),0)</f>
        <v>0</v>
      </c>
      <c r="U2388" s="445">
        <f>IF('Angaben KH-Standort'!D$31='A4'!D2388,IF('Angaben KH-Standort'!E$31="Ja",1,0),0)</f>
        <v>0</v>
      </c>
    </row>
    <row r="2389" spans="2:21" ht="15" customHeight="1" x14ac:dyDescent="0.3">
      <c r="B2389" s="70" t="str">
        <f t="shared" si="291"/>
        <v>!!!</v>
      </c>
      <c r="C2389" s="265" t="str">
        <f>IF(ISERROR(IF(LEN(E2389)&gt;0,VLOOKUP(TEXT($E2389,0),'Angaben Stationen'!$E$14:$J$213,5,0),"")),"?",IF(LEN(E2389)&gt;0,VLOOKUP(TEXT($E2389,0),'Angaben Stationen'!$E$14:$J$213,5,0),""))</f>
        <v/>
      </c>
      <c r="D2389" s="232" t="str">
        <f>IF(ISERROR(IF(LEN(E2389)&gt;0,VLOOKUP(TEXT($E2389,0),'Angaben Stationen'!$E$14:$J$213,6,0),"")),"STATION IST NICHT VORHANDEN",IF(LEN(E2389)&gt;0,VLOOKUP(TEXT($E2389,0),'Angaben Stationen'!$E$14:$J$213,6,0),""))</f>
        <v/>
      </c>
      <c r="E2389" s="287"/>
      <c r="F2389" s="234"/>
      <c r="G2389" s="234"/>
      <c r="H2389" s="263"/>
      <c r="I2389" s="169"/>
      <c r="K2389" s="445" t="str">
        <f t="shared" si="292"/>
        <v>Leer</v>
      </c>
      <c r="L2389" s="445" t="str">
        <f>VLOOKUP($D2389,{"29 - Psychiatrie (Erwachsene)","BGI";"297 - stationsäquivalente Behandlung in der Erwachsenenpsychiatrie (29)","BGI";"30 - Kinder- und Jugendpsychiatrie","BGII";"307 - stationsäquivalente Behandlung in der Kinder- und Jugendpsychiatrie (30)","BGII";"31 - Psychosomatik","BGI";"","Leer"},2,0)</f>
        <v>Leer</v>
      </c>
      <c r="M2389" s="445">
        <f t="shared" si="289"/>
        <v>0</v>
      </c>
      <c r="N2389" s="445">
        <f t="shared" si="290"/>
        <v>0</v>
      </c>
      <c r="O2389" s="445">
        <f t="shared" si="293"/>
        <v>0</v>
      </c>
      <c r="P2389" s="445">
        <f t="shared" si="294"/>
        <v>0</v>
      </c>
      <c r="Q2389" s="445">
        <f t="shared" si="295"/>
        <v>0</v>
      </c>
      <c r="R2389" s="415" t="str">
        <f t="shared" si="296"/>
        <v>Leer</v>
      </c>
      <c r="S2389" s="445">
        <f>IF('Angaben KH-Standort'!D$29='A4'!D2389,IF('Angaben KH-Standort'!E$29="Ja",1,0),0)</f>
        <v>0</v>
      </c>
      <c r="T2389" s="445">
        <f>IF('Angaben KH-Standort'!D$30='A4'!D2389,IF('Angaben KH-Standort'!E$30="Ja",1,0),0)</f>
        <v>0</v>
      </c>
      <c r="U2389" s="445">
        <f>IF('Angaben KH-Standort'!D$31='A4'!D2389,IF('Angaben KH-Standort'!E$31="Ja",1,0),0)</f>
        <v>0</v>
      </c>
    </row>
    <row r="2390" spans="2:21" ht="15" customHeight="1" x14ac:dyDescent="0.3">
      <c r="B2390" s="70" t="str">
        <f t="shared" si="291"/>
        <v>!!!</v>
      </c>
      <c r="C2390" s="265" t="str">
        <f>IF(ISERROR(IF(LEN(E2390)&gt;0,VLOOKUP(TEXT($E2390,0),'Angaben Stationen'!$E$14:$J$213,5,0),"")),"?",IF(LEN(E2390)&gt;0,VLOOKUP(TEXT($E2390,0),'Angaben Stationen'!$E$14:$J$213,5,0),""))</f>
        <v/>
      </c>
      <c r="D2390" s="232" t="str">
        <f>IF(ISERROR(IF(LEN(E2390)&gt;0,VLOOKUP(TEXT($E2390,0),'Angaben Stationen'!$E$14:$J$213,6,0),"")),"STATION IST NICHT VORHANDEN",IF(LEN(E2390)&gt;0,VLOOKUP(TEXT($E2390,0),'Angaben Stationen'!$E$14:$J$213,6,0),""))</f>
        <v/>
      </c>
      <c r="E2390" s="287"/>
      <c r="F2390" s="234"/>
      <c r="G2390" s="234"/>
      <c r="H2390" s="263"/>
      <c r="I2390" s="169"/>
      <c r="K2390" s="445" t="str">
        <f t="shared" si="292"/>
        <v>Leer</v>
      </c>
      <c r="L2390" s="445" t="str">
        <f>VLOOKUP($D2390,{"29 - Psychiatrie (Erwachsene)","BGI";"297 - stationsäquivalente Behandlung in der Erwachsenenpsychiatrie (29)","BGI";"30 - Kinder- und Jugendpsychiatrie","BGII";"307 - stationsäquivalente Behandlung in der Kinder- und Jugendpsychiatrie (30)","BGII";"31 - Psychosomatik","BGI";"","Leer"},2,0)</f>
        <v>Leer</v>
      </c>
      <c r="M2390" s="445">
        <f t="shared" si="289"/>
        <v>0</v>
      </c>
      <c r="N2390" s="445">
        <f t="shared" si="290"/>
        <v>0</v>
      </c>
      <c r="O2390" s="445">
        <f t="shared" si="293"/>
        <v>0</v>
      </c>
      <c r="P2390" s="445">
        <f t="shared" si="294"/>
        <v>0</v>
      </c>
      <c r="Q2390" s="445">
        <f t="shared" si="295"/>
        <v>0</v>
      </c>
      <c r="R2390" s="415" t="str">
        <f t="shared" si="296"/>
        <v>Leer</v>
      </c>
      <c r="S2390" s="445">
        <f>IF('Angaben KH-Standort'!D$29='A4'!D2390,IF('Angaben KH-Standort'!E$29="Ja",1,0),0)</f>
        <v>0</v>
      </c>
      <c r="T2390" s="445">
        <f>IF('Angaben KH-Standort'!D$30='A4'!D2390,IF('Angaben KH-Standort'!E$30="Ja",1,0),0)</f>
        <v>0</v>
      </c>
      <c r="U2390" s="445">
        <f>IF('Angaben KH-Standort'!D$31='A4'!D2390,IF('Angaben KH-Standort'!E$31="Ja",1,0),0)</f>
        <v>0</v>
      </c>
    </row>
    <row r="2391" spans="2:21" ht="15" customHeight="1" x14ac:dyDescent="0.3">
      <c r="B2391" s="70" t="str">
        <f t="shared" si="291"/>
        <v>!!!</v>
      </c>
      <c r="C2391" s="265" t="str">
        <f>IF(ISERROR(IF(LEN(E2391)&gt;0,VLOOKUP(TEXT($E2391,0),'Angaben Stationen'!$E$14:$J$213,5,0),"")),"?",IF(LEN(E2391)&gt;0,VLOOKUP(TEXT($E2391,0),'Angaben Stationen'!$E$14:$J$213,5,0),""))</f>
        <v/>
      </c>
      <c r="D2391" s="232" t="str">
        <f>IF(ISERROR(IF(LEN(E2391)&gt;0,VLOOKUP(TEXT($E2391,0),'Angaben Stationen'!$E$14:$J$213,6,0),"")),"STATION IST NICHT VORHANDEN",IF(LEN(E2391)&gt;0,VLOOKUP(TEXT($E2391,0),'Angaben Stationen'!$E$14:$J$213,6,0),""))</f>
        <v/>
      </c>
      <c r="E2391" s="287"/>
      <c r="F2391" s="234"/>
      <c r="G2391" s="234"/>
      <c r="H2391" s="263"/>
      <c r="I2391" s="169"/>
      <c r="K2391" s="445" t="str">
        <f t="shared" si="292"/>
        <v>Leer</v>
      </c>
      <c r="L2391" s="445" t="str">
        <f>VLOOKUP($D2391,{"29 - Psychiatrie (Erwachsene)","BGI";"297 - stationsäquivalente Behandlung in der Erwachsenenpsychiatrie (29)","BGI";"30 - Kinder- und Jugendpsychiatrie","BGII";"307 - stationsäquivalente Behandlung in der Kinder- und Jugendpsychiatrie (30)","BGII";"31 - Psychosomatik","BGI";"","Leer"},2,0)</f>
        <v>Leer</v>
      </c>
      <c r="M2391" s="445">
        <f t="shared" si="289"/>
        <v>0</v>
      </c>
      <c r="N2391" s="445">
        <f t="shared" si="290"/>
        <v>0</v>
      </c>
      <c r="O2391" s="445">
        <f t="shared" si="293"/>
        <v>0</v>
      </c>
      <c r="P2391" s="445">
        <f t="shared" si="294"/>
        <v>0</v>
      </c>
      <c r="Q2391" s="445">
        <f t="shared" si="295"/>
        <v>0</v>
      </c>
      <c r="R2391" s="415" t="str">
        <f t="shared" si="296"/>
        <v>Leer</v>
      </c>
      <c r="S2391" s="445">
        <f>IF('Angaben KH-Standort'!D$29='A4'!D2391,IF('Angaben KH-Standort'!E$29="Ja",1,0),0)</f>
        <v>0</v>
      </c>
      <c r="T2391" s="445">
        <f>IF('Angaben KH-Standort'!D$30='A4'!D2391,IF('Angaben KH-Standort'!E$30="Ja",1,0),0)</f>
        <v>0</v>
      </c>
      <c r="U2391" s="445">
        <f>IF('Angaben KH-Standort'!D$31='A4'!D2391,IF('Angaben KH-Standort'!E$31="Ja",1,0),0)</f>
        <v>0</v>
      </c>
    </row>
    <row r="2392" spans="2:21" ht="15" customHeight="1" x14ac:dyDescent="0.3">
      <c r="B2392" s="70" t="str">
        <f t="shared" si="291"/>
        <v>!!!</v>
      </c>
      <c r="C2392" s="265" t="str">
        <f>IF(ISERROR(IF(LEN(E2392)&gt;0,VLOOKUP(TEXT($E2392,0),'Angaben Stationen'!$E$14:$J$213,5,0),"")),"?",IF(LEN(E2392)&gt;0,VLOOKUP(TEXT($E2392,0),'Angaben Stationen'!$E$14:$J$213,5,0),""))</f>
        <v/>
      </c>
      <c r="D2392" s="232" t="str">
        <f>IF(ISERROR(IF(LEN(E2392)&gt;0,VLOOKUP(TEXT($E2392,0),'Angaben Stationen'!$E$14:$J$213,6,0),"")),"STATION IST NICHT VORHANDEN",IF(LEN(E2392)&gt;0,VLOOKUP(TEXT($E2392,0),'Angaben Stationen'!$E$14:$J$213,6,0),""))</f>
        <v/>
      </c>
      <c r="E2392" s="287"/>
      <c r="F2392" s="234"/>
      <c r="G2392" s="234"/>
      <c r="H2392" s="263"/>
      <c r="I2392" s="169"/>
      <c r="K2392" s="445" t="str">
        <f t="shared" si="292"/>
        <v>Leer</v>
      </c>
      <c r="L2392" s="445" t="str">
        <f>VLOOKUP($D2392,{"29 - Psychiatrie (Erwachsene)","BGI";"297 - stationsäquivalente Behandlung in der Erwachsenenpsychiatrie (29)","BGI";"30 - Kinder- und Jugendpsychiatrie","BGII";"307 - stationsäquivalente Behandlung in der Kinder- und Jugendpsychiatrie (30)","BGII";"31 - Psychosomatik","BGI";"","Leer"},2,0)</f>
        <v>Leer</v>
      </c>
      <c r="M2392" s="445">
        <f t="shared" si="289"/>
        <v>0</v>
      </c>
      <c r="N2392" s="445">
        <f t="shared" si="290"/>
        <v>0</v>
      </c>
      <c r="O2392" s="445">
        <f t="shared" si="293"/>
        <v>0</v>
      </c>
      <c r="P2392" s="445">
        <f t="shared" si="294"/>
        <v>0</v>
      </c>
      <c r="Q2392" s="445">
        <f t="shared" si="295"/>
        <v>0</v>
      </c>
      <c r="R2392" s="415" t="str">
        <f t="shared" si="296"/>
        <v>Leer</v>
      </c>
      <c r="S2392" s="445">
        <f>IF('Angaben KH-Standort'!D$29='A4'!D2392,IF('Angaben KH-Standort'!E$29="Ja",1,0),0)</f>
        <v>0</v>
      </c>
      <c r="T2392" s="445">
        <f>IF('Angaben KH-Standort'!D$30='A4'!D2392,IF('Angaben KH-Standort'!E$30="Ja",1,0),0)</f>
        <v>0</v>
      </c>
      <c r="U2392" s="445">
        <f>IF('Angaben KH-Standort'!D$31='A4'!D2392,IF('Angaben KH-Standort'!E$31="Ja",1,0),0)</f>
        <v>0</v>
      </c>
    </row>
    <row r="2393" spans="2:21" ht="15" customHeight="1" x14ac:dyDescent="0.3">
      <c r="B2393" s="70" t="str">
        <f t="shared" si="291"/>
        <v>!!!</v>
      </c>
      <c r="C2393" s="265" t="str">
        <f>IF(ISERROR(IF(LEN(E2393)&gt;0,VLOOKUP(TEXT($E2393,0),'Angaben Stationen'!$E$14:$J$213,5,0),"")),"?",IF(LEN(E2393)&gt;0,VLOOKUP(TEXT($E2393,0),'Angaben Stationen'!$E$14:$J$213,5,0),""))</f>
        <v/>
      </c>
      <c r="D2393" s="232" t="str">
        <f>IF(ISERROR(IF(LEN(E2393)&gt;0,VLOOKUP(TEXT($E2393,0),'Angaben Stationen'!$E$14:$J$213,6,0),"")),"STATION IST NICHT VORHANDEN",IF(LEN(E2393)&gt;0,VLOOKUP(TEXT($E2393,0),'Angaben Stationen'!$E$14:$J$213,6,0),""))</f>
        <v/>
      </c>
      <c r="E2393" s="287"/>
      <c r="F2393" s="234"/>
      <c r="G2393" s="234"/>
      <c r="H2393" s="263"/>
      <c r="I2393" s="169"/>
      <c r="K2393" s="445" t="str">
        <f t="shared" si="292"/>
        <v>Leer</v>
      </c>
      <c r="L2393" s="445" t="str">
        <f>VLOOKUP($D2393,{"29 - Psychiatrie (Erwachsene)","BGI";"297 - stationsäquivalente Behandlung in der Erwachsenenpsychiatrie (29)","BGI";"30 - Kinder- und Jugendpsychiatrie","BGII";"307 - stationsäquivalente Behandlung in der Kinder- und Jugendpsychiatrie (30)","BGII";"31 - Psychosomatik","BGI";"","Leer"},2,0)</f>
        <v>Leer</v>
      </c>
      <c r="M2393" s="445">
        <f t="shared" si="289"/>
        <v>0</v>
      </c>
      <c r="N2393" s="445">
        <f t="shared" si="290"/>
        <v>0</v>
      </c>
      <c r="O2393" s="445">
        <f t="shared" si="293"/>
        <v>0</v>
      </c>
      <c r="P2393" s="445">
        <f t="shared" si="294"/>
        <v>0</v>
      </c>
      <c r="Q2393" s="445">
        <f t="shared" si="295"/>
        <v>0</v>
      </c>
      <c r="R2393" s="415" t="str">
        <f t="shared" si="296"/>
        <v>Leer</v>
      </c>
      <c r="S2393" s="445">
        <f>IF('Angaben KH-Standort'!D$29='A4'!D2393,IF('Angaben KH-Standort'!E$29="Ja",1,0),0)</f>
        <v>0</v>
      </c>
      <c r="T2393" s="445">
        <f>IF('Angaben KH-Standort'!D$30='A4'!D2393,IF('Angaben KH-Standort'!E$30="Ja",1,0),0)</f>
        <v>0</v>
      </c>
      <c r="U2393" s="445">
        <f>IF('Angaben KH-Standort'!D$31='A4'!D2393,IF('Angaben KH-Standort'!E$31="Ja",1,0),0)</f>
        <v>0</v>
      </c>
    </row>
    <row r="2394" spans="2:21" ht="15" customHeight="1" x14ac:dyDescent="0.3">
      <c r="B2394" s="70" t="str">
        <f t="shared" si="291"/>
        <v>!!!</v>
      </c>
      <c r="C2394" s="265" t="str">
        <f>IF(ISERROR(IF(LEN(E2394)&gt;0,VLOOKUP(TEXT($E2394,0),'Angaben Stationen'!$E$14:$J$213,5,0),"")),"?",IF(LEN(E2394)&gt;0,VLOOKUP(TEXT($E2394,0),'Angaben Stationen'!$E$14:$J$213,5,0),""))</f>
        <v/>
      </c>
      <c r="D2394" s="232" t="str">
        <f>IF(ISERROR(IF(LEN(E2394)&gt;0,VLOOKUP(TEXT($E2394,0),'Angaben Stationen'!$E$14:$J$213,6,0),"")),"STATION IST NICHT VORHANDEN",IF(LEN(E2394)&gt;0,VLOOKUP(TEXT($E2394,0),'Angaben Stationen'!$E$14:$J$213,6,0),""))</f>
        <v/>
      </c>
      <c r="E2394" s="287"/>
      <c r="F2394" s="234"/>
      <c r="G2394" s="234"/>
      <c r="H2394" s="263"/>
      <c r="I2394" s="169"/>
      <c r="K2394" s="445" t="str">
        <f t="shared" si="292"/>
        <v>Leer</v>
      </c>
      <c r="L2394" s="445" t="str">
        <f>VLOOKUP($D2394,{"29 - Psychiatrie (Erwachsene)","BGI";"297 - stationsäquivalente Behandlung in der Erwachsenenpsychiatrie (29)","BGI";"30 - Kinder- und Jugendpsychiatrie","BGII";"307 - stationsäquivalente Behandlung in der Kinder- und Jugendpsychiatrie (30)","BGII";"31 - Psychosomatik","BGI";"","Leer"},2,0)</f>
        <v>Leer</v>
      </c>
      <c r="M2394" s="445">
        <f t="shared" si="289"/>
        <v>0</v>
      </c>
      <c r="N2394" s="445">
        <f t="shared" si="290"/>
        <v>0</v>
      </c>
      <c r="O2394" s="445">
        <f t="shared" si="293"/>
        <v>0</v>
      </c>
      <c r="P2394" s="445">
        <f t="shared" si="294"/>
        <v>0</v>
      </c>
      <c r="Q2394" s="445">
        <f t="shared" si="295"/>
        <v>0</v>
      </c>
      <c r="R2394" s="415" t="str">
        <f t="shared" si="296"/>
        <v>Leer</v>
      </c>
      <c r="S2394" s="445">
        <f>IF('Angaben KH-Standort'!D$29='A4'!D2394,IF('Angaben KH-Standort'!E$29="Ja",1,0),0)</f>
        <v>0</v>
      </c>
      <c r="T2394" s="445">
        <f>IF('Angaben KH-Standort'!D$30='A4'!D2394,IF('Angaben KH-Standort'!E$30="Ja",1,0),0)</f>
        <v>0</v>
      </c>
      <c r="U2394" s="445">
        <f>IF('Angaben KH-Standort'!D$31='A4'!D2394,IF('Angaben KH-Standort'!E$31="Ja",1,0),0)</f>
        <v>0</v>
      </c>
    </row>
    <row r="2395" spans="2:21" ht="15" customHeight="1" x14ac:dyDescent="0.3">
      <c r="B2395" s="70" t="str">
        <f t="shared" si="291"/>
        <v>!!!</v>
      </c>
      <c r="C2395" s="265" t="str">
        <f>IF(ISERROR(IF(LEN(E2395)&gt;0,VLOOKUP(TEXT($E2395,0),'Angaben Stationen'!$E$14:$J$213,5,0),"")),"?",IF(LEN(E2395)&gt;0,VLOOKUP(TEXT($E2395,0),'Angaben Stationen'!$E$14:$J$213,5,0),""))</f>
        <v/>
      </c>
      <c r="D2395" s="232" t="str">
        <f>IF(ISERROR(IF(LEN(E2395)&gt;0,VLOOKUP(TEXT($E2395,0),'Angaben Stationen'!$E$14:$J$213,6,0),"")),"STATION IST NICHT VORHANDEN",IF(LEN(E2395)&gt;0,VLOOKUP(TEXT($E2395,0),'Angaben Stationen'!$E$14:$J$213,6,0),""))</f>
        <v/>
      </c>
      <c r="E2395" s="287"/>
      <c r="F2395" s="234"/>
      <c r="G2395" s="234"/>
      <c r="H2395" s="263"/>
      <c r="I2395" s="169"/>
      <c r="K2395" s="445" t="str">
        <f t="shared" si="292"/>
        <v>Leer</v>
      </c>
      <c r="L2395" s="445" t="str">
        <f>VLOOKUP($D2395,{"29 - Psychiatrie (Erwachsene)","BGI";"297 - stationsäquivalente Behandlung in der Erwachsenenpsychiatrie (29)","BGI";"30 - Kinder- und Jugendpsychiatrie","BGII";"307 - stationsäquivalente Behandlung in der Kinder- und Jugendpsychiatrie (30)","BGII";"31 - Psychosomatik","BGI";"","Leer"},2,0)</f>
        <v>Leer</v>
      </c>
      <c r="M2395" s="445">
        <f t="shared" si="289"/>
        <v>0</v>
      </c>
      <c r="N2395" s="445">
        <f t="shared" si="290"/>
        <v>0</v>
      </c>
      <c r="O2395" s="445">
        <f t="shared" si="293"/>
        <v>0</v>
      </c>
      <c r="P2395" s="445">
        <f t="shared" si="294"/>
        <v>0</v>
      </c>
      <c r="Q2395" s="445">
        <f t="shared" si="295"/>
        <v>0</v>
      </c>
      <c r="R2395" s="415" t="str">
        <f t="shared" si="296"/>
        <v>Leer</v>
      </c>
      <c r="S2395" s="445">
        <f>IF('Angaben KH-Standort'!D$29='A4'!D2395,IF('Angaben KH-Standort'!E$29="Ja",1,0),0)</f>
        <v>0</v>
      </c>
      <c r="T2395" s="445">
        <f>IF('Angaben KH-Standort'!D$30='A4'!D2395,IF('Angaben KH-Standort'!E$30="Ja",1,0),0)</f>
        <v>0</v>
      </c>
      <c r="U2395" s="445">
        <f>IF('Angaben KH-Standort'!D$31='A4'!D2395,IF('Angaben KH-Standort'!E$31="Ja",1,0),0)</f>
        <v>0</v>
      </c>
    </row>
    <row r="2396" spans="2:21" ht="15" customHeight="1" x14ac:dyDescent="0.3">
      <c r="B2396" s="70" t="str">
        <f t="shared" si="291"/>
        <v>!!!</v>
      </c>
      <c r="C2396" s="265" t="str">
        <f>IF(ISERROR(IF(LEN(E2396)&gt;0,VLOOKUP(TEXT($E2396,0),'Angaben Stationen'!$E$14:$J$213,5,0),"")),"?",IF(LEN(E2396)&gt;0,VLOOKUP(TEXT($E2396,0),'Angaben Stationen'!$E$14:$J$213,5,0),""))</f>
        <v/>
      </c>
      <c r="D2396" s="232" t="str">
        <f>IF(ISERROR(IF(LEN(E2396)&gt;0,VLOOKUP(TEXT($E2396,0),'Angaben Stationen'!$E$14:$J$213,6,0),"")),"STATION IST NICHT VORHANDEN",IF(LEN(E2396)&gt;0,VLOOKUP(TEXT($E2396,0),'Angaben Stationen'!$E$14:$J$213,6,0),""))</f>
        <v/>
      </c>
      <c r="E2396" s="287"/>
      <c r="F2396" s="234"/>
      <c r="G2396" s="234"/>
      <c r="H2396" s="263"/>
      <c r="I2396" s="169"/>
      <c r="K2396" s="445" t="str">
        <f t="shared" si="292"/>
        <v>Leer</v>
      </c>
      <c r="L2396" s="445" t="str">
        <f>VLOOKUP($D2396,{"29 - Psychiatrie (Erwachsene)","BGI";"297 - stationsäquivalente Behandlung in der Erwachsenenpsychiatrie (29)","BGI";"30 - Kinder- und Jugendpsychiatrie","BGII";"307 - stationsäquivalente Behandlung in der Kinder- und Jugendpsychiatrie (30)","BGII";"31 - Psychosomatik","BGI";"","Leer"},2,0)</f>
        <v>Leer</v>
      </c>
      <c r="M2396" s="445">
        <f t="shared" si="289"/>
        <v>0</v>
      </c>
      <c r="N2396" s="445">
        <f t="shared" si="290"/>
        <v>0</v>
      </c>
      <c r="O2396" s="445">
        <f t="shared" si="293"/>
        <v>0</v>
      </c>
      <c r="P2396" s="445">
        <f t="shared" si="294"/>
        <v>0</v>
      </c>
      <c r="Q2396" s="445">
        <f t="shared" si="295"/>
        <v>0</v>
      </c>
      <c r="R2396" s="415" t="str">
        <f t="shared" si="296"/>
        <v>Leer</v>
      </c>
      <c r="S2396" s="445">
        <f>IF('Angaben KH-Standort'!D$29='A4'!D2396,IF('Angaben KH-Standort'!E$29="Ja",1,0),0)</f>
        <v>0</v>
      </c>
      <c r="T2396" s="445">
        <f>IF('Angaben KH-Standort'!D$30='A4'!D2396,IF('Angaben KH-Standort'!E$30="Ja",1,0),0)</f>
        <v>0</v>
      </c>
      <c r="U2396" s="445">
        <f>IF('Angaben KH-Standort'!D$31='A4'!D2396,IF('Angaben KH-Standort'!E$31="Ja",1,0),0)</f>
        <v>0</v>
      </c>
    </row>
    <row r="2397" spans="2:21" ht="15" customHeight="1" x14ac:dyDescent="0.3">
      <c r="B2397" s="70" t="str">
        <f t="shared" si="291"/>
        <v>!!!</v>
      </c>
      <c r="C2397" s="265" t="str">
        <f>IF(ISERROR(IF(LEN(E2397)&gt;0,VLOOKUP(TEXT($E2397,0),'Angaben Stationen'!$E$14:$J$213,5,0),"")),"?",IF(LEN(E2397)&gt;0,VLOOKUP(TEXT($E2397,0),'Angaben Stationen'!$E$14:$J$213,5,0),""))</f>
        <v/>
      </c>
      <c r="D2397" s="232" t="str">
        <f>IF(ISERROR(IF(LEN(E2397)&gt;0,VLOOKUP(TEXT($E2397,0),'Angaben Stationen'!$E$14:$J$213,6,0),"")),"STATION IST NICHT VORHANDEN",IF(LEN(E2397)&gt;0,VLOOKUP(TEXT($E2397,0),'Angaben Stationen'!$E$14:$J$213,6,0),""))</f>
        <v/>
      </c>
      <c r="E2397" s="287"/>
      <c r="F2397" s="234"/>
      <c r="G2397" s="234"/>
      <c r="H2397" s="263"/>
      <c r="I2397" s="169"/>
      <c r="K2397" s="445" t="str">
        <f t="shared" si="292"/>
        <v>Leer</v>
      </c>
      <c r="L2397" s="445" t="str">
        <f>VLOOKUP($D2397,{"29 - Psychiatrie (Erwachsene)","BGI";"297 - stationsäquivalente Behandlung in der Erwachsenenpsychiatrie (29)","BGI";"30 - Kinder- und Jugendpsychiatrie","BGII";"307 - stationsäquivalente Behandlung in der Kinder- und Jugendpsychiatrie (30)","BGII";"31 - Psychosomatik","BGI";"","Leer"},2,0)</f>
        <v>Leer</v>
      </c>
      <c r="M2397" s="445">
        <f t="shared" si="289"/>
        <v>0</v>
      </c>
      <c r="N2397" s="445">
        <f t="shared" si="290"/>
        <v>0</v>
      </c>
      <c r="O2397" s="445">
        <f t="shared" si="293"/>
        <v>0</v>
      </c>
      <c r="P2397" s="445">
        <f t="shared" si="294"/>
        <v>0</v>
      </c>
      <c r="Q2397" s="445">
        <f t="shared" si="295"/>
        <v>0</v>
      </c>
      <c r="R2397" s="415" t="str">
        <f t="shared" si="296"/>
        <v>Leer</v>
      </c>
      <c r="S2397" s="445">
        <f>IF('Angaben KH-Standort'!D$29='A4'!D2397,IF('Angaben KH-Standort'!E$29="Ja",1,0),0)</f>
        <v>0</v>
      </c>
      <c r="T2397" s="445">
        <f>IF('Angaben KH-Standort'!D$30='A4'!D2397,IF('Angaben KH-Standort'!E$30="Ja",1,0),0)</f>
        <v>0</v>
      </c>
      <c r="U2397" s="445">
        <f>IF('Angaben KH-Standort'!D$31='A4'!D2397,IF('Angaben KH-Standort'!E$31="Ja",1,0),0)</f>
        <v>0</v>
      </c>
    </row>
    <row r="2398" spans="2:21" ht="15" customHeight="1" x14ac:dyDescent="0.3">
      <c r="B2398" s="70" t="str">
        <f t="shared" si="291"/>
        <v>!!!</v>
      </c>
      <c r="C2398" s="265" t="str">
        <f>IF(ISERROR(IF(LEN(E2398)&gt;0,VLOOKUP(TEXT($E2398,0),'Angaben Stationen'!$E$14:$J$213,5,0),"")),"?",IF(LEN(E2398)&gt;0,VLOOKUP(TEXT($E2398,0),'Angaben Stationen'!$E$14:$J$213,5,0),""))</f>
        <v/>
      </c>
      <c r="D2398" s="232" t="str">
        <f>IF(ISERROR(IF(LEN(E2398)&gt;0,VLOOKUP(TEXT($E2398,0),'Angaben Stationen'!$E$14:$J$213,6,0),"")),"STATION IST NICHT VORHANDEN",IF(LEN(E2398)&gt;0,VLOOKUP(TEXT($E2398,0),'Angaben Stationen'!$E$14:$J$213,6,0),""))</f>
        <v/>
      </c>
      <c r="E2398" s="287"/>
      <c r="F2398" s="234"/>
      <c r="G2398" s="234"/>
      <c r="H2398" s="263"/>
      <c r="I2398" s="169"/>
      <c r="K2398" s="445" t="str">
        <f t="shared" si="292"/>
        <v>Leer</v>
      </c>
      <c r="L2398" s="445" t="str">
        <f>VLOOKUP($D2398,{"29 - Psychiatrie (Erwachsene)","BGI";"297 - stationsäquivalente Behandlung in der Erwachsenenpsychiatrie (29)","BGI";"30 - Kinder- und Jugendpsychiatrie","BGII";"307 - stationsäquivalente Behandlung in der Kinder- und Jugendpsychiatrie (30)","BGII";"31 - Psychosomatik","BGI";"","Leer"},2,0)</f>
        <v>Leer</v>
      </c>
      <c r="M2398" s="445">
        <f t="shared" si="289"/>
        <v>0</v>
      </c>
      <c r="N2398" s="445">
        <f t="shared" si="290"/>
        <v>0</v>
      </c>
      <c r="O2398" s="445">
        <f t="shared" si="293"/>
        <v>0</v>
      </c>
      <c r="P2398" s="445">
        <f t="shared" si="294"/>
        <v>0</v>
      </c>
      <c r="Q2398" s="445">
        <f t="shared" si="295"/>
        <v>0</v>
      </c>
      <c r="R2398" s="415" t="str">
        <f t="shared" si="296"/>
        <v>Leer</v>
      </c>
      <c r="S2398" s="445">
        <f>IF('Angaben KH-Standort'!D$29='A4'!D2398,IF('Angaben KH-Standort'!E$29="Ja",1,0),0)</f>
        <v>0</v>
      </c>
      <c r="T2398" s="445">
        <f>IF('Angaben KH-Standort'!D$30='A4'!D2398,IF('Angaben KH-Standort'!E$30="Ja",1,0),0)</f>
        <v>0</v>
      </c>
      <c r="U2398" s="445">
        <f>IF('Angaben KH-Standort'!D$31='A4'!D2398,IF('Angaben KH-Standort'!E$31="Ja",1,0),0)</f>
        <v>0</v>
      </c>
    </row>
    <row r="2399" spans="2:21" ht="15" customHeight="1" x14ac:dyDescent="0.3">
      <c r="B2399" s="70" t="str">
        <f t="shared" si="291"/>
        <v>!!!</v>
      </c>
      <c r="C2399" s="265" t="str">
        <f>IF(ISERROR(IF(LEN(E2399)&gt;0,VLOOKUP(TEXT($E2399,0),'Angaben Stationen'!$E$14:$J$213,5,0),"")),"?",IF(LEN(E2399)&gt;0,VLOOKUP(TEXT($E2399,0),'Angaben Stationen'!$E$14:$J$213,5,0),""))</f>
        <v/>
      </c>
      <c r="D2399" s="232" t="str">
        <f>IF(ISERROR(IF(LEN(E2399)&gt;0,VLOOKUP(TEXT($E2399,0),'Angaben Stationen'!$E$14:$J$213,6,0),"")),"STATION IST NICHT VORHANDEN",IF(LEN(E2399)&gt;0,VLOOKUP(TEXT($E2399,0),'Angaben Stationen'!$E$14:$J$213,6,0),""))</f>
        <v/>
      </c>
      <c r="E2399" s="287"/>
      <c r="F2399" s="234"/>
      <c r="G2399" s="234"/>
      <c r="H2399" s="263"/>
      <c r="I2399" s="169"/>
      <c r="K2399" s="445" t="str">
        <f t="shared" si="292"/>
        <v>Leer</v>
      </c>
      <c r="L2399" s="445" t="str">
        <f>VLOOKUP($D2399,{"29 - Psychiatrie (Erwachsene)","BGI";"297 - stationsäquivalente Behandlung in der Erwachsenenpsychiatrie (29)","BGI";"30 - Kinder- und Jugendpsychiatrie","BGII";"307 - stationsäquivalente Behandlung in der Kinder- und Jugendpsychiatrie (30)","BGII";"31 - Psychosomatik","BGI";"","Leer"},2,0)</f>
        <v>Leer</v>
      </c>
      <c r="M2399" s="445">
        <f t="shared" si="289"/>
        <v>0</v>
      </c>
      <c r="N2399" s="445">
        <f t="shared" si="290"/>
        <v>0</v>
      </c>
      <c r="O2399" s="445">
        <f t="shared" si="293"/>
        <v>0</v>
      </c>
      <c r="P2399" s="445">
        <f t="shared" si="294"/>
        <v>0</v>
      </c>
      <c r="Q2399" s="445">
        <f t="shared" si="295"/>
        <v>0</v>
      </c>
      <c r="R2399" s="415" t="str">
        <f t="shared" si="296"/>
        <v>Leer</v>
      </c>
      <c r="S2399" s="445">
        <f>IF('Angaben KH-Standort'!D$29='A4'!D2399,IF('Angaben KH-Standort'!E$29="Ja",1,0),0)</f>
        <v>0</v>
      </c>
      <c r="T2399" s="445">
        <f>IF('Angaben KH-Standort'!D$30='A4'!D2399,IF('Angaben KH-Standort'!E$30="Ja",1,0),0)</f>
        <v>0</v>
      </c>
      <c r="U2399" s="445">
        <f>IF('Angaben KH-Standort'!D$31='A4'!D2399,IF('Angaben KH-Standort'!E$31="Ja",1,0),0)</f>
        <v>0</v>
      </c>
    </row>
    <row r="2400" spans="2:21" ht="15" customHeight="1" x14ac:dyDescent="0.3">
      <c r="B2400" s="70" t="str">
        <f t="shared" si="291"/>
        <v>!!!</v>
      </c>
      <c r="C2400" s="265" t="str">
        <f>IF(ISERROR(IF(LEN(E2400)&gt;0,VLOOKUP(TEXT($E2400,0),'Angaben Stationen'!$E$14:$J$213,5,0),"")),"?",IF(LEN(E2400)&gt;0,VLOOKUP(TEXT($E2400,0),'Angaben Stationen'!$E$14:$J$213,5,0),""))</f>
        <v/>
      </c>
      <c r="D2400" s="232" t="str">
        <f>IF(ISERROR(IF(LEN(E2400)&gt;0,VLOOKUP(TEXT($E2400,0),'Angaben Stationen'!$E$14:$J$213,6,0),"")),"STATION IST NICHT VORHANDEN",IF(LEN(E2400)&gt;0,VLOOKUP(TEXT($E2400,0),'Angaben Stationen'!$E$14:$J$213,6,0),""))</f>
        <v/>
      </c>
      <c r="E2400" s="287"/>
      <c r="F2400" s="234"/>
      <c r="G2400" s="234"/>
      <c r="H2400" s="263"/>
      <c r="I2400" s="169"/>
      <c r="K2400" s="445" t="str">
        <f t="shared" si="292"/>
        <v>Leer</v>
      </c>
      <c r="L2400" s="445" t="str">
        <f>VLOOKUP($D2400,{"29 - Psychiatrie (Erwachsene)","BGI";"297 - stationsäquivalente Behandlung in der Erwachsenenpsychiatrie (29)","BGI";"30 - Kinder- und Jugendpsychiatrie","BGII";"307 - stationsäquivalente Behandlung in der Kinder- und Jugendpsychiatrie (30)","BGII";"31 - Psychosomatik","BGI";"","Leer"},2,0)</f>
        <v>Leer</v>
      </c>
      <c r="M2400" s="445">
        <f t="shared" si="289"/>
        <v>0</v>
      </c>
      <c r="N2400" s="445">
        <f t="shared" si="290"/>
        <v>0</v>
      </c>
      <c r="O2400" s="445">
        <f t="shared" si="293"/>
        <v>0</v>
      </c>
      <c r="P2400" s="445">
        <f t="shared" si="294"/>
        <v>0</v>
      </c>
      <c r="Q2400" s="445">
        <f t="shared" si="295"/>
        <v>0</v>
      </c>
      <c r="R2400" s="415" t="str">
        <f t="shared" si="296"/>
        <v>Leer</v>
      </c>
      <c r="S2400" s="445">
        <f>IF('Angaben KH-Standort'!D$29='A4'!D2400,IF('Angaben KH-Standort'!E$29="Ja",1,0),0)</f>
        <v>0</v>
      </c>
      <c r="T2400" s="445">
        <f>IF('Angaben KH-Standort'!D$30='A4'!D2400,IF('Angaben KH-Standort'!E$30="Ja",1,0),0)</f>
        <v>0</v>
      </c>
      <c r="U2400" s="445">
        <f>IF('Angaben KH-Standort'!D$31='A4'!D2400,IF('Angaben KH-Standort'!E$31="Ja",1,0),0)</f>
        <v>0</v>
      </c>
    </row>
    <row r="2401" spans="2:21" ht="15" customHeight="1" x14ac:dyDescent="0.3">
      <c r="B2401" s="70" t="str">
        <f t="shared" si="291"/>
        <v>!!!</v>
      </c>
      <c r="C2401" s="265" t="str">
        <f>IF(ISERROR(IF(LEN(E2401)&gt;0,VLOOKUP(TEXT($E2401,0),'Angaben Stationen'!$E$14:$J$213,5,0),"")),"?",IF(LEN(E2401)&gt;0,VLOOKUP(TEXT($E2401,0),'Angaben Stationen'!$E$14:$J$213,5,0),""))</f>
        <v/>
      </c>
      <c r="D2401" s="232" t="str">
        <f>IF(ISERROR(IF(LEN(E2401)&gt;0,VLOOKUP(TEXT($E2401,0),'Angaben Stationen'!$E$14:$J$213,6,0),"")),"STATION IST NICHT VORHANDEN",IF(LEN(E2401)&gt;0,VLOOKUP(TEXT($E2401,0),'Angaben Stationen'!$E$14:$J$213,6,0),""))</f>
        <v/>
      </c>
      <c r="E2401" s="287"/>
      <c r="F2401" s="234"/>
      <c r="G2401" s="234"/>
      <c r="H2401" s="263"/>
      <c r="I2401" s="169"/>
      <c r="K2401" s="445" t="str">
        <f t="shared" si="292"/>
        <v>Leer</v>
      </c>
      <c r="L2401" s="445" t="str">
        <f>VLOOKUP($D2401,{"29 - Psychiatrie (Erwachsene)","BGI";"297 - stationsäquivalente Behandlung in der Erwachsenenpsychiatrie (29)","BGI";"30 - Kinder- und Jugendpsychiatrie","BGII";"307 - stationsäquivalente Behandlung in der Kinder- und Jugendpsychiatrie (30)","BGII";"31 - Psychosomatik","BGI";"","Leer"},2,0)</f>
        <v>Leer</v>
      </c>
      <c r="M2401" s="445">
        <f t="shared" si="289"/>
        <v>0</v>
      </c>
      <c r="N2401" s="445">
        <f t="shared" si="290"/>
        <v>0</v>
      </c>
      <c r="O2401" s="445">
        <f t="shared" si="293"/>
        <v>0</v>
      </c>
      <c r="P2401" s="445">
        <f t="shared" si="294"/>
        <v>0</v>
      </c>
      <c r="Q2401" s="445">
        <f t="shared" si="295"/>
        <v>0</v>
      </c>
      <c r="R2401" s="415" t="str">
        <f t="shared" si="296"/>
        <v>Leer</v>
      </c>
      <c r="S2401" s="445">
        <f>IF('Angaben KH-Standort'!D$29='A4'!D2401,IF('Angaben KH-Standort'!E$29="Ja",1,0),0)</f>
        <v>0</v>
      </c>
      <c r="T2401" s="445">
        <f>IF('Angaben KH-Standort'!D$30='A4'!D2401,IF('Angaben KH-Standort'!E$30="Ja",1,0),0)</f>
        <v>0</v>
      </c>
      <c r="U2401" s="445">
        <f>IF('Angaben KH-Standort'!D$31='A4'!D2401,IF('Angaben KH-Standort'!E$31="Ja",1,0),0)</f>
        <v>0</v>
      </c>
    </row>
    <row r="2402" spans="2:21" ht="15" customHeight="1" x14ac:dyDescent="0.3">
      <c r="B2402" s="70" t="str">
        <f t="shared" si="291"/>
        <v>!!!</v>
      </c>
      <c r="C2402" s="265" t="str">
        <f>IF(ISERROR(IF(LEN(E2402)&gt;0,VLOOKUP(TEXT($E2402,0),'Angaben Stationen'!$E$14:$J$213,5,0),"")),"?",IF(LEN(E2402)&gt;0,VLOOKUP(TEXT($E2402,0),'Angaben Stationen'!$E$14:$J$213,5,0),""))</f>
        <v/>
      </c>
      <c r="D2402" s="232" t="str">
        <f>IF(ISERROR(IF(LEN(E2402)&gt;0,VLOOKUP(TEXT($E2402,0),'Angaben Stationen'!$E$14:$J$213,6,0),"")),"STATION IST NICHT VORHANDEN",IF(LEN(E2402)&gt;0,VLOOKUP(TEXT($E2402,0),'Angaben Stationen'!$E$14:$J$213,6,0),""))</f>
        <v/>
      </c>
      <c r="E2402" s="287"/>
      <c r="F2402" s="234"/>
      <c r="G2402" s="234"/>
      <c r="H2402" s="263"/>
      <c r="I2402" s="169"/>
      <c r="K2402" s="445" t="str">
        <f t="shared" si="292"/>
        <v>Leer</v>
      </c>
      <c r="L2402" s="445" t="str">
        <f>VLOOKUP($D2402,{"29 - Psychiatrie (Erwachsene)","BGI";"297 - stationsäquivalente Behandlung in der Erwachsenenpsychiatrie (29)","BGI";"30 - Kinder- und Jugendpsychiatrie","BGII";"307 - stationsäquivalente Behandlung in der Kinder- und Jugendpsychiatrie (30)","BGII";"31 - Psychosomatik","BGI";"","Leer"},2,0)</f>
        <v>Leer</v>
      </c>
      <c r="M2402" s="445">
        <f t="shared" ref="M2402:M2465" si="297">IF(LEN(B2402)&gt;0,0,1)</f>
        <v>0</v>
      </c>
      <c r="N2402" s="445">
        <f t="shared" ref="N2402:N2465" si="298">IF(E2402&lt;&gt;"",1,0)</f>
        <v>0</v>
      </c>
      <c r="O2402" s="445">
        <f t="shared" si="293"/>
        <v>0</v>
      </c>
      <c r="P2402" s="445">
        <f t="shared" si="294"/>
        <v>0</v>
      </c>
      <c r="Q2402" s="445">
        <f t="shared" si="295"/>
        <v>0</v>
      </c>
      <c r="R2402" s="415" t="str">
        <f t="shared" si="296"/>
        <v>Leer</v>
      </c>
      <c r="S2402" s="445">
        <f>IF('Angaben KH-Standort'!D$29='A4'!D2402,IF('Angaben KH-Standort'!E$29="Ja",1,0),0)</f>
        <v>0</v>
      </c>
      <c r="T2402" s="445">
        <f>IF('Angaben KH-Standort'!D$30='A4'!D2402,IF('Angaben KH-Standort'!E$30="Ja",1,0),0)</f>
        <v>0</v>
      </c>
      <c r="U2402" s="445">
        <f>IF('Angaben KH-Standort'!D$31='A4'!D2402,IF('Angaben KH-Standort'!E$31="Ja",1,0),0)</f>
        <v>0</v>
      </c>
    </row>
    <row r="2403" spans="2:21" ht="15" customHeight="1" x14ac:dyDescent="0.3">
      <c r="B2403" s="70" t="str">
        <f t="shared" ref="B2403:B2466" si="299">IF(SUM(N2403:Q2403)&lt;4,"!!!","")</f>
        <v>!!!</v>
      </c>
      <c r="C2403" s="265" t="str">
        <f>IF(ISERROR(IF(LEN(E2403)&gt;0,VLOOKUP(TEXT($E2403,0),'Angaben Stationen'!$E$14:$J$213,5,0),"")),"?",IF(LEN(E2403)&gt;0,VLOOKUP(TEXT($E2403,0),'Angaben Stationen'!$E$14:$J$213,5,0),""))</f>
        <v/>
      </c>
      <c r="D2403" s="232" t="str">
        <f>IF(ISERROR(IF(LEN(E2403)&gt;0,VLOOKUP(TEXT($E2403,0),'Angaben Stationen'!$E$14:$J$213,6,0),"")),"STATION IST NICHT VORHANDEN",IF(LEN(E2403)&gt;0,VLOOKUP(TEXT($E2403,0),'Angaben Stationen'!$E$14:$J$213,6,0),""))</f>
        <v/>
      </c>
      <c r="E2403" s="287"/>
      <c r="F2403" s="234"/>
      <c r="G2403" s="234"/>
      <c r="H2403" s="263"/>
      <c r="I2403" s="169"/>
      <c r="K2403" s="445" t="str">
        <f t="shared" ref="K2403:K2466" si="300">IF($E2403&lt;&gt;"","Monat","Leer")</f>
        <v>Leer</v>
      </c>
      <c r="L2403" s="445" t="str">
        <f>VLOOKUP($D2403,{"29 - Psychiatrie (Erwachsene)","BGI";"297 - stationsäquivalente Behandlung in der Erwachsenenpsychiatrie (29)","BGI";"30 - Kinder- und Jugendpsychiatrie","BGII";"307 - stationsäquivalente Behandlung in der Kinder- und Jugendpsychiatrie (30)","BGII";"31 - Psychosomatik","BGI";"","Leer"},2,0)</f>
        <v>Leer</v>
      </c>
      <c r="M2403" s="445">
        <f t="shared" si="297"/>
        <v>0</v>
      </c>
      <c r="N2403" s="445">
        <f t="shared" si="298"/>
        <v>0</v>
      </c>
      <c r="O2403" s="445">
        <f t="shared" ref="O2403:O2466" si="301">IF(VALUE($F2403)&gt;0,1,0)</f>
        <v>0</v>
      </c>
      <c r="P2403" s="445">
        <f t="shared" ref="P2403:P2466" si="302">IF(LEN($G2403)&gt;0,1,0)</f>
        <v>0</v>
      </c>
      <c r="Q2403" s="445">
        <f t="shared" ref="Q2403:Q2466" si="303">IF(LEN($H2403)&gt;0,1,0)</f>
        <v>0</v>
      </c>
      <c r="R2403" s="415" t="str">
        <f t="shared" ref="R2403:R2466" si="304">IF(D2403&lt;&gt;"",IF(SUM(S2403:U2403)&gt;0,"Ja","Nein"),"Leer")</f>
        <v>Leer</v>
      </c>
      <c r="S2403" s="445">
        <f>IF('Angaben KH-Standort'!D$29='A4'!D2403,IF('Angaben KH-Standort'!E$29="Ja",1,0),0)</f>
        <v>0</v>
      </c>
      <c r="T2403" s="445">
        <f>IF('Angaben KH-Standort'!D$30='A4'!D2403,IF('Angaben KH-Standort'!E$30="Ja",1,0),0)</f>
        <v>0</v>
      </c>
      <c r="U2403" s="445">
        <f>IF('Angaben KH-Standort'!D$31='A4'!D2403,IF('Angaben KH-Standort'!E$31="Ja",1,0),0)</f>
        <v>0</v>
      </c>
    </row>
    <row r="2404" spans="2:21" ht="15" customHeight="1" x14ac:dyDescent="0.3">
      <c r="B2404" s="70" t="str">
        <f t="shared" si="299"/>
        <v>!!!</v>
      </c>
      <c r="C2404" s="265" t="str">
        <f>IF(ISERROR(IF(LEN(E2404)&gt;0,VLOOKUP(TEXT($E2404,0),'Angaben Stationen'!$E$14:$J$213,5,0),"")),"?",IF(LEN(E2404)&gt;0,VLOOKUP(TEXT($E2404,0),'Angaben Stationen'!$E$14:$J$213,5,0),""))</f>
        <v/>
      </c>
      <c r="D2404" s="232" t="str">
        <f>IF(ISERROR(IF(LEN(E2404)&gt;0,VLOOKUP(TEXT($E2404,0),'Angaben Stationen'!$E$14:$J$213,6,0),"")),"STATION IST NICHT VORHANDEN",IF(LEN(E2404)&gt;0,VLOOKUP(TEXT($E2404,0),'Angaben Stationen'!$E$14:$J$213,6,0),""))</f>
        <v/>
      </c>
      <c r="E2404" s="287"/>
      <c r="F2404" s="234"/>
      <c r="G2404" s="234"/>
      <c r="H2404" s="263"/>
      <c r="I2404" s="169"/>
      <c r="K2404" s="445" t="str">
        <f t="shared" si="300"/>
        <v>Leer</v>
      </c>
      <c r="L2404" s="445" t="str">
        <f>VLOOKUP($D2404,{"29 - Psychiatrie (Erwachsene)","BGI";"297 - stationsäquivalente Behandlung in der Erwachsenenpsychiatrie (29)","BGI";"30 - Kinder- und Jugendpsychiatrie","BGII";"307 - stationsäquivalente Behandlung in der Kinder- und Jugendpsychiatrie (30)","BGII";"31 - Psychosomatik","BGI";"","Leer"},2,0)</f>
        <v>Leer</v>
      </c>
      <c r="M2404" s="445">
        <f t="shared" si="297"/>
        <v>0</v>
      </c>
      <c r="N2404" s="445">
        <f t="shared" si="298"/>
        <v>0</v>
      </c>
      <c r="O2404" s="445">
        <f t="shared" si="301"/>
        <v>0</v>
      </c>
      <c r="P2404" s="445">
        <f t="shared" si="302"/>
        <v>0</v>
      </c>
      <c r="Q2404" s="445">
        <f t="shared" si="303"/>
        <v>0</v>
      </c>
      <c r="R2404" s="415" t="str">
        <f t="shared" si="304"/>
        <v>Leer</v>
      </c>
      <c r="S2404" s="445">
        <f>IF('Angaben KH-Standort'!D$29='A4'!D2404,IF('Angaben KH-Standort'!E$29="Ja",1,0),0)</f>
        <v>0</v>
      </c>
      <c r="T2404" s="445">
        <f>IF('Angaben KH-Standort'!D$30='A4'!D2404,IF('Angaben KH-Standort'!E$30="Ja",1,0),0)</f>
        <v>0</v>
      </c>
      <c r="U2404" s="445">
        <f>IF('Angaben KH-Standort'!D$31='A4'!D2404,IF('Angaben KH-Standort'!E$31="Ja",1,0),0)</f>
        <v>0</v>
      </c>
    </row>
    <row r="2405" spans="2:21" ht="15" customHeight="1" x14ac:dyDescent="0.3">
      <c r="B2405" s="70" t="str">
        <f t="shared" si="299"/>
        <v>!!!</v>
      </c>
      <c r="C2405" s="265" t="str">
        <f>IF(ISERROR(IF(LEN(E2405)&gt;0,VLOOKUP(TEXT($E2405,0),'Angaben Stationen'!$E$14:$J$213,5,0),"")),"?",IF(LEN(E2405)&gt;0,VLOOKUP(TEXT($E2405,0),'Angaben Stationen'!$E$14:$J$213,5,0),""))</f>
        <v/>
      </c>
      <c r="D2405" s="232" t="str">
        <f>IF(ISERROR(IF(LEN(E2405)&gt;0,VLOOKUP(TEXT($E2405,0),'Angaben Stationen'!$E$14:$J$213,6,0),"")),"STATION IST NICHT VORHANDEN",IF(LEN(E2405)&gt;0,VLOOKUP(TEXT($E2405,0),'Angaben Stationen'!$E$14:$J$213,6,0),""))</f>
        <v/>
      </c>
      <c r="E2405" s="287"/>
      <c r="F2405" s="234"/>
      <c r="G2405" s="234"/>
      <c r="H2405" s="263"/>
      <c r="I2405" s="169"/>
      <c r="K2405" s="445" t="str">
        <f t="shared" si="300"/>
        <v>Leer</v>
      </c>
      <c r="L2405" s="445" t="str">
        <f>VLOOKUP($D2405,{"29 - Psychiatrie (Erwachsene)","BGI";"297 - stationsäquivalente Behandlung in der Erwachsenenpsychiatrie (29)","BGI";"30 - Kinder- und Jugendpsychiatrie","BGII";"307 - stationsäquivalente Behandlung in der Kinder- und Jugendpsychiatrie (30)","BGII";"31 - Psychosomatik","BGI";"","Leer"},2,0)</f>
        <v>Leer</v>
      </c>
      <c r="M2405" s="445">
        <f t="shared" si="297"/>
        <v>0</v>
      </c>
      <c r="N2405" s="445">
        <f t="shared" si="298"/>
        <v>0</v>
      </c>
      <c r="O2405" s="445">
        <f t="shared" si="301"/>
        <v>0</v>
      </c>
      <c r="P2405" s="445">
        <f t="shared" si="302"/>
        <v>0</v>
      </c>
      <c r="Q2405" s="445">
        <f t="shared" si="303"/>
        <v>0</v>
      </c>
      <c r="R2405" s="415" t="str">
        <f t="shared" si="304"/>
        <v>Leer</v>
      </c>
      <c r="S2405" s="445">
        <f>IF('Angaben KH-Standort'!D$29='A4'!D2405,IF('Angaben KH-Standort'!E$29="Ja",1,0),0)</f>
        <v>0</v>
      </c>
      <c r="T2405" s="445">
        <f>IF('Angaben KH-Standort'!D$30='A4'!D2405,IF('Angaben KH-Standort'!E$30="Ja",1,0),0)</f>
        <v>0</v>
      </c>
      <c r="U2405" s="445">
        <f>IF('Angaben KH-Standort'!D$31='A4'!D2405,IF('Angaben KH-Standort'!E$31="Ja",1,0),0)</f>
        <v>0</v>
      </c>
    </row>
    <row r="2406" spans="2:21" ht="15" customHeight="1" x14ac:dyDescent="0.3">
      <c r="B2406" s="70" t="str">
        <f t="shared" si="299"/>
        <v>!!!</v>
      </c>
      <c r="C2406" s="265" t="str">
        <f>IF(ISERROR(IF(LEN(E2406)&gt;0,VLOOKUP(TEXT($E2406,0),'Angaben Stationen'!$E$14:$J$213,5,0),"")),"?",IF(LEN(E2406)&gt;0,VLOOKUP(TEXT($E2406,0),'Angaben Stationen'!$E$14:$J$213,5,0),""))</f>
        <v/>
      </c>
      <c r="D2406" s="232" t="str">
        <f>IF(ISERROR(IF(LEN(E2406)&gt;0,VLOOKUP(TEXT($E2406,0),'Angaben Stationen'!$E$14:$J$213,6,0),"")),"STATION IST NICHT VORHANDEN",IF(LEN(E2406)&gt;0,VLOOKUP(TEXT($E2406,0),'Angaben Stationen'!$E$14:$J$213,6,0),""))</f>
        <v/>
      </c>
      <c r="E2406" s="287"/>
      <c r="F2406" s="234"/>
      <c r="G2406" s="234"/>
      <c r="H2406" s="263"/>
      <c r="I2406" s="169"/>
      <c r="K2406" s="445" t="str">
        <f t="shared" si="300"/>
        <v>Leer</v>
      </c>
      <c r="L2406" s="445" t="str">
        <f>VLOOKUP($D2406,{"29 - Psychiatrie (Erwachsene)","BGI";"297 - stationsäquivalente Behandlung in der Erwachsenenpsychiatrie (29)","BGI";"30 - Kinder- und Jugendpsychiatrie","BGII";"307 - stationsäquivalente Behandlung in der Kinder- und Jugendpsychiatrie (30)","BGII";"31 - Psychosomatik","BGI";"","Leer"},2,0)</f>
        <v>Leer</v>
      </c>
      <c r="M2406" s="445">
        <f t="shared" si="297"/>
        <v>0</v>
      </c>
      <c r="N2406" s="445">
        <f t="shared" si="298"/>
        <v>0</v>
      </c>
      <c r="O2406" s="445">
        <f t="shared" si="301"/>
        <v>0</v>
      </c>
      <c r="P2406" s="445">
        <f t="shared" si="302"/>
        <v>0</v>
      </c>
      <c r="Q2406" s="445">
        <f t="shared" si="303"/>
        <v>0</v>
      </c>
      <c r="R2406" s="415" t="str">
        <f t="shared" si="304"/>
        <v>Leer</v>
      </c>
      <c r="S2406" s="445">
        <f>IF('Angaben KH-Standort'!D$29='A4'!D2406,IF('Angaben KH-Standort'!E$29="Ja",1,0),0)</f>
        <v>0</v>
      </c>
      <c r="T2406" s="445">
        <f>IF('Angaben KH-Standort'!D$30='A4'!D2406,IF('Angaben KH-Standort'!E$30="Ja",1,0),0)</f>
        <v>0</v>
      </c>
      <c r="U2406" s="445">
        <f>IF('Angaben KH-Standort'!D$31='A4'!D2406,IF('Angaben KH-Standort'!E$31="Ja",1,0),0)</f>
        <v>0</v>
      </c>
    </row>
    <row r="2407" spans="2:21" ht="15" customHeight="1" x14ac:dyDescent="0.3">
      <c r="B2407" s="70" t="str">
        <f t="shared" si="299"/>
        <v>!!!</v>
      </c>
      <c r="C2407" s="265" t="str">
        <f>IF(ISERROR(IF(LEN(E2407)&gt;0,VLOOKUP(TEXT($E2407,0),'Angaben Stationen'!$E$14:$J$213,5,0),"")),"?",IF(LEN(E2407)&gt;0,VLOOKUP(TEXT($E2407,0),'Angaben Stationen'!$E$14:$J$213,5,0),""))</f>
        <v/>
      </c>
      <c r="D2407" s="232" t="str">
        <f>IF(ISERROR(IF(LEN(E2407)&gt;0,VLOOKUP(TEXT($E2407,0),'Angaben Stationen'!$E$14:$J$213,6,0),"")),"STATION IST NICHT VORHANDEN",IF(LEN(E2407)&gt;0,VLOOKUP(TEXT($E2407,0),'Angaben Stationen'!$E$14:$J$213,6,0),""))</f>
        <v/>
      </c>
      <c r="E2407" s="287"/>
      <c r="F2407" s="234"/>
      <c r="G2407" s="234"/>
      <c r="H2407" s="263"/>
      <c r="I2407" s="169"/>
      <c r="K2407" s="445" t="str">
        <f t="shared" si="300"/>
        <v>Leer</v>
      </c>
      <c r="L2407" s="445" t="str">
        <f>VLOOKUP($D2407,{"29 - Psychiatrie (Erwachsene)","BGI";"297 - stationsäquivalente Behandlung in der Erwachsenenpsychiatrie (29)","BGI";"30 - Kinder- und Jugendpsychiatrie","BGII";"307 - stationsäquivalente Behandlung in der Kinder- und Jugendpsychiatrie (30)","BGII";"31 - Psychosomatik","BGI";"","Leer"},2,0)</f>
        <v>Leer</v>
      </c>
      <c r="M2407" s="445">
        <f t="shared" si="297"/>
        <v>0</v>
      </c>
      <c r="N2407" s="445">
        <f t="shared" si="298"/>
        <v>0</v>
      </c>
      <c r="O2407" s="445">
        <f t="shared" si="301"/>
        <v>0</v>
      </c>
      <c r="P2407" s="445">
        <f t="shared" si="302"/>
        <v>0</v>
      </c>
      <c r="Q2407" s="445">
        <f t="shared" si="303"/>
        <v>0</v>
      </c>
      <c r="R2407" s="415" t="str">
        <f t="shared" si="304"/>
        <v>Leer</v>
      </c>
      <c r="S2407" s="445">
        <f>IF('Angaben KH-Standort'!D$29='A4'!D2407,IF('Angaben KH-Standort'!E$29="Ja",1,0),0)</f>
        <v>0</v>
      </c>
      <c r="T2407" s="445">
        <f>IF('Angaben KH-Standort'!D$30='A4'!D2407,IF('Angaben KH-Standort'!E$30="Ja",1,0),0)</f>
        <v>0</v>
      </c>
      <c r="U2407" s="445">
        <f>IF('Angaben KH-Standort'!D$31='A4'!D2407,IF('Angaben KH-Standort'!E$31="Ja",1,0),0)</f>
        <v>0</v>
      </c>
    </row>
    <row r="2408" spans="2:21" ht="15" customHeight="1" x14ac:dyDescent="0.3">
      <c r="B2408" s="70" t="str">
        <f t="shared" si="299"/>
        <v>!!!</v>
      </c>
      <c r="C2408" s="265" t="str">
        <f>IF(ISERROR(IF(LEN(E2408)&gt;0,VLOOKUP(TEXT($E2408,0),'Angaben Stationen'!$E$14:$J$213,5,0),"")),"?",IF(LEN(E2408)&gt;0,VLOOKUP(TEXT($E2408,0),'Angaben Stationen'!$E$14:$J$213,5,0),""))</f>
        <v/>
      </c>
      <c r="D2408" s="232" t="str">
        <f>IF(ISERROR(IF(LEN(E2408)&gt;0,VLOOKUP(TEXT($E2408,0),'Angaben Stationen'!$E$14:$J$213,6,0),"")),"STATION IST NICHT VORHANDEN",IF(LEN(E2408)&gt;0,VLOOKUP(TEXT($E2408,0),'Angaben Stationen'!$E$14:$J$213,6,0),""))</f>
        <v/>
      </c>
      <c r="E2408" s="287"/>
      <c r="F2408" s="234"/>
      <c r="G2408" s="234"/>
      <c r="H2408" s="263"/>
      <c r="I2408" s="169"/>
      <c r="K2408" s="445" t="str">
        <f t="shared" si="300"/>
        <v>Leer</v>
      </c>
      <c r="L2408" s="445" t="str">
        <f>VLOOKUP($D2408,{"29 - Psychiatrie (Erwachsene)","BGI";"297 - stationsäquivalente Behandlung in der Erwachsenenpsychiatrie (29)","BGI";"30 - Kinder- und Jugendpsychiatrie","BGII";"307 - stationsäquivalente Behandlung in der Kinder- und Jugendpsychiatrie (30)","BGII";"31 - Psychosomatik","BGI";"","Leer"},2,0)</f>
        <v>Leer</v>
      </c>
      <c r="M2408" s="445">
        <f t="shared" si="297"/>
        <v>0</v>
      </c>
      <c r="N2408" s="445">
        <f t="shared" si="298"/>
        <v>0</v>
      </c>
      <c r="O2408" s="445">
        <f t="shared" si="301"/>
        <v>0</v>
      </c>
      <c r="P2408" s="445">
        <f t="shared" si="302"/>
        <v>0</v>
      </c>
      <c r="Q2408" s="445">
        <f t="shared" si="303"/>
        <v>0</v>
      </c>
      <c r="R2408" s="415" t="str">
        <f t="shared" si="304"/>
        <v>Leer</v>
      </c>
      <c r="S2408" s="445">
        <f>IF('Angaben KH-Standort'!D$29='A4'!D2408,IF('Angaben KH-Standort'!E$29="Ja",1,0),0)</f>
        <v>0</v>
      </c>
      <c r="T2408" s="445">
        <f>IF('Angaben KH-Standort'!D$30='A4'!D2408,IF('Angaben KH-Standort'!E$30="Ja",1,0),0)</f>
        <v>0</v>
      </c>
      <c r="U2408" s="445">
        <f>IF('Angaben KH-Standort'!D$31='A4'!D2408,IF('Angaben KH-Standort'!E$31="Ja",1,0),0)</f>
        <v>0</v>
      </c>
    </row>
    <row r="2409" spans="2:21" ht="15" customHeight="1" x14ac:dyDescent="0.3">
      <c r="B2409" s="70" t="str">
        <f t="shared" si="299"/>
        <v>!!!</v>
      </c>
      <c r="C2409" s="265" t="str">
        <f>IF(ISERROR(IF(LEN(E2409)&gt;0,VLOOKUP(TEXT($E2409,0),'Angaben Stationen'!$E$14:$J$213,5,0),"")),"?",IF(LEN(E2409)&gt;0,VLOOKUP(TEXT($E2409,0),'Angaben Stationen'!$E$14:$J$213,5,0),""))</f>
        <v/>
      </c>
      <c r="D2409" s="232" t="str">
        <f>IF(ISERROR(IF(LEN(E2409)&gt;0,VLOOKUP(TEXT($E2409,0),'Angaben Stationen'!$E$14:$J$213,6,0),"")),"STATION IST NICHT VORHANDEN",IF(LEN(E2409)&gt;0,VLOOKUP(TEXT($E2409,0),'Angaben Stationen'!$E$14:$J$213,6,0),""))</f>
        <v/>
      </c>
      <c r="E2409" s="287"/>
      <c r="F2409" s="234"/>
      <c r="G2409" s="234"/>
      <c r="H2409" s="263"/>
      <c r="I2409" s="169"/>
      <c r="K2409" s="445" t="str">
        <f t="shared" si="300"/>
        <v>Leer</v>
      </c>
      <c r="L2409" s="445" t="str">
        <f>VLOOKUP($D2409,{"29 - Psychiatrie (Erwachsene)","BGI";"297 - stationsäquivalente Behandlung in der Erwachsenenpsychiatrie (29)","BGI";"30 - Kinder- und Jugendpsychiatrie","BGII";"307 - stationsäquivalente Behandlung in der Kinder- und Jugendpsychiatrie (30)","BGII";"31 - Psychosomatik","BGI";"","Leer"},2,0)</f>
        <v>Leer</v>
      </c>
      <c r="M2409" s="445">
        <f t="shared" si="297"/>
        <v>0</v>
      </c>
      <c r="N2409" s="445">
        <f t="shared" si="298"/>
        <v>0</v>
      </c>
      <c r="O2409" s="445">
        <f t="shared" si="301"/>
        <v>0</v>
      </c>
      <c r="P2409" s="445">
        <f t="shared" si="302"/>
        <v>0</v>
      </c>
      <c r="Q2409" s="445">
        <f t="shared" si="303"/>
        <v>0</v>
      </c>
      <c r="R2409" s="415" t="str">
        <f t="shared" si="304"/>
        <v>Leer</v>
      </c>
      <c r="S2409" s="445">
        <f>IF('Angaben KH-Standort'!D$29='A4'!D2409,IF('Angaben KH-Standort'!E$29="Ja",1,0),0)</f>
        <v>0</v>
      </c>
      <c r="T2409" s="445">
        <f>IF('Angaben KH-Standort'!D$30='A4'!D2409,IF('Angaben KH-Standort'!E$30="Ja",1,0),0)</f>
        <v>0</v>
      </c>
      <c r="U2409" s="445">
        <f>IF('Angaben KH-Standort'!D$31='A4'!D2409,IF('Angaben KH-Standort'!E$31="Ja",1,0),0)</f>
        <v>0</v>
      </c>
    </row>
    <row r="2410" spans="2:21" ht="15" customHeight="1" x14ac:dyDescent="0.3">
      <c r="B2410" s="70" t="str">
        <f t="shared" si="299"/>
        <v>!!!</v>
      </c>
      <c r="C2410" s="265" t="str">
        <f>IF(ISERROR(IF(LEN(E2410)&gt;0,VLOOKUP(TEXT($E2410,0),'Angaben Stationen'!$E$14:$J$213,5,0),"")),"?",IF(LEN(E2410)&gt;0,VLOOKUP(TEXT($E2410,0),'Angaben Stationen'!$E$14:$J$213,5,0),""))</f>
        <v/>
      </c>
      <c r="D2410" s="232" t="str">
        <f>IF(ISERROR(IF(LEN(E2410)&gt;0,VLOOKUP(TEXT($E2410,0),'Angaben Stationen'!$E$14:$J$213,6,0),"")),"STATION IST NICHT VORHANDEN",IF(LEN(E2410)&gt;0,VLOOKUP(TEXT($E2410,0),'Angaben Stationen'!$E$14:$J$213,6,0),""))</f>
        <v/>
      </c>
      <c r="E2410" s="287"/>
      <c r="F2410" s="234"/>
      <c r="G2410" s="234"/>
      <c r="H2410" s="263"/>
      <c r="I2410" s="169"/>
      <c r="K2410" s="445" t="str">
        <f t="shared" si="300"/>
        <v>Leer</v>
      </c>
      <c r="L2410" s="445" t="str">
        <f>VLOOKUP($D2410,{"29 - Psychiatrie (Erwachsene)","BGI";"297 - stationsäquivalente Behandlung in der Erwachsenenpsychiatrie (29)","BGI";"30 - Kinder- und Jugendpsychiatrie","BGII";"307 - stationsäquivalente Behandlung in der Kinder- und Jugendpsychiatrie (30)","BGII";"31 - Psychosomatik","BGI";"","Leer"},2,0)</f>
        <v>Leer</v>
      </c>
      <c r="M2410" s="445">
        <f t="shared" si="297"/>
        <v>0</v>
      </c>
      <c r="N2410" s="445">
        <f t="shared" si="298"/>
        <v>0</v>
      </c>
      <c r="O2410" s="445">
        <f t="shared" si="301"/>
        <v>0</v>
      </c>
      <c r="P2410" s="445">
        <f t="shared" si="302"/>
        <v>0</v>
      </c>
      <c r="Q2410" s="445">
        <f t="shared" si="303"/>
        <v>0</v>
      </c>
      <c r="R2410" s="415" t="str">
        <f t="shared" si="304"/>
        <v>Leer</v>
      </c>
      <c r="S2410" s="445">
        <f>IF('Angaben KH-Standort'!D$29='A4'!D2410,IF('Angaben KH-Standort'!E$29="Ja",1,0),0)</f>
        <v>0</v>
      </c>
      <c r="T2410" s="445">
        <f>IF('Angaben KH-Standort'!D$30='A4'!D2410,IF('Angaben KH-Standort'!E$30="Ja",1,0),0)</f>
        <v>0</v>
      </c>
      <c r="U2410" s="445">
        <f>IF('Angaben KH-Standort'!D$31='A4'!D2410,IF('Angaben KH-Standort'!E$31="Ja",1,0),0)</f>
        <v>0</v>
      </c>
    </row>
    <row r="2411" spans="2:21" ht="15" customHeight="1" x14ac:dyDescent="0.3">
      <c r="B2411" s="70" t="str">
        <f t="shared" si="299"/>
        <v>!!!</v>
      </c>
      <c r="C2411" s="265" t="str">
        <f>IF(ISERROR(IF(LEN(E2411)&gt;0,VLOOKUP(TEXT($E2411,0),'Angaben Stationen'!$E$14:$J$213,5,0),"")),"?",IF(LEN(E2411)&gt;0,VLOOKUP(TEXT($E2411,0),'Angaben Stationen'!$E$14:$J$213,5,0),""))</f>
        <v/>
      </c>
      <c r="D2411" s="232" t="str">
        <f>IF(ISERROR(IF(LEN(E2411)&gt;0,VLOOKUP(TEXT($E2411,0),'Angaben Stationen'!$E$14:$J$213,6,0),"")),"STATION IST NICHT VORHANDEN",IF(LEN(E2411)&gt;0,VLOOKUP(TEXT($E2411,0),'Angaben Stationen'!$E$14:$J$213,6,0),""))</f>
        <v/>
      </c>
      <c r="E2411" s="287"/>
      <c r="F2411" s="234"/>
      <c r="G2411" s="234"/>
      <c r="H2411" s="263"/>
      <c r="I2411" s="169"/>
      <c r="K2411" s="445" t="str">
        <f t="shared" si="300"/>
        <v>Leer</v>
      </c>
      <c r="L2411" s="445" t="str">
        <f>VLOOKUP($D2411,{"29 - Psychiatrie (Erwachsene)","BGI";"297 - stationsäquivalente Behandlung in der Erwachsenenpsychiatrie (29)","BGI";"30 - Kinder- und Jugendpsychiatrie","BGII";"307 - stationsäquivalente Behandlung in der Kinder- und Jugendpsychiatrie (30)","BGII";"31 - Psychosomatik","BGI";"","Leer"},2,0)</f>
        <v>Leer</v>
      </c>
      <c r="M2411" s="445">
        <f t="shared" si="297"/>
        <v>0</v>
      </c>
      <c r="N2411" s="445">
        <f t="shared" si="298"/>
        <v>0</v>
      </c>
      <c r="O2411" s="445">
        <f t="shared" si="301"/>
        <v>0</v>
      </c>
      <c r="P2411" s="445">
        <f t="shared" si="302"/>
        <v>0</v>
      </c>
      <c r="Q2411" s="445">
        <f t="shared" si="303"/>
        <v>0</v>
      </c>
      <c r="R2411" s="415" t="str">
        <f t="shared" si="304"/>
        <v>Leer</v>
      </c>
      <c r="S2411" s="445">
        <f>IF('Angaben KH-Standort'!D$29='A4'!D2411,IF('Angaben KH-Standort'!E$29="Ja",1,0),0)</f>
        <v>0</v>
      </c>
      <c r="T2411" s="445">
        <f>IF('Angaben KH-Standort'!D$30='A4'!D2411,IF('Angaben KH-Standort'!E$30="Ja",1,0),0)</f>
        <v>0</v>
      </c>
      <c r="U2411" s="445">
        <f>IF('Angaben KH-Standort'!D$31='A4'!D2411,IF('Angaben KH-Standort'!E$31="Ja",1,0),0)</f>
        <v>0</v>
      </c>
    </row>
    <row r="2412" spans="2:21" ht="15" customHeight="1" x14ac:dyDescent="0.3">
      <c r="B2412" s="70" t="str">
        <f t="shared" si="299"/>
        <v>!!!</v>
      </c>
      <c r="C2412" s="265" t="str">
        <f>IF(ISERROR(IF(LEN(E2412)&gt;0,VLOOKUP(TEXT($E2412,0),'Angaben Stationen'!$E$14:$J$213,5,0),"")),"?",IF(LEN(E2412)&gt;0,VLOOKUP(TEXT($E2412,0),'Angaben Stationen'!$E$14:$J$213,5,0),""))</f>
        <v/>
      </c>
      <c r="D2412" s="232" t="str">
        <f>IF(ISERROR(IF(LEN(E2412)&gt;0,VLOOKUP(TEXT($E2412,0),'Angaben Stationen'!$E$14:$J$213,6,0),"")),"STATION IST NICHT VORHANDEN",IF(LEN(E2412)&gt;0,VLOOKUP(TEXT($E2412,0),'Angaben Stationen'!$E$14:$J$213,6,0),""))</f>
        <v/>
      </c>
      <c r="E2412" s="287"/>
      <c r="F2412" s="234"/>
      <c r="G2412" s="234"/>
      <c r="H2412" s="263"/>
      <c r="I2412" s="169"/>
      <c r="K2412" s="445" t="str">
        <f t="shared" si="300"/>
        <v>Leer</v>
      </c>
      <c r="L2412" s="445" t="str">
        <f>VLOOKUP($D2412,{"29 - Psychiatrie (Erwachsene)","BGI";"297 - stationsäquivalente Behandlung in der Erwachsenenpsychiatrie (29)","BGI";"30 - Kinder- und Jugendpsychiatrie","BGII";"307 - stationsäquivalente Behandlung in der Kinder- und Jugendpsychiatrie (30)","BGII";"31 - Psychosomatik","BGI";"","Leer"},2,0)</f>
        <v>Leer</v>
      </c>
      <c r="M2412" s="445">
        <f t="shared" si="297"/>
        <v>0</v>
      </c>
      <c r="N2412" s="445">
        <f t="shared" si="298"/>
        <v>0</v>
      </c>
      <c r="O2412" s="445">
        <f t="shared" si="301"/>
        <v>0</v>
      </c>
      <c r="P2412" s="445">
        <f t="shared" si="302"/>
        <v>0</v>
      </c>
      <c r="Q2412" s="445">
        <f t="shared" si="303"/>
        <v>0</v>
      </c>
      <c r="R2412" s="415" t="str">
        <f t="shared" si="304"/>
        <v>Leer</v>
      </c>
      <c r="S2412" s="445">
        <f>IF('Angaben KH-Standort'!D$29='A4'!D2412,IF('Angaben KH-Standort'!E$29="Ja",1,0),0)</f>
        <v>0</v>
      </c>
      <c r="T2412" s="445">
        <f>IF('Angaben KH-Standort'!D$30='A4'!D2412,IF('Angaben KH-Standort'!E$30="Ja",1,0),0)</f>
        <v>0</v>
      </c>
      <c r="U2412" s="445">
        <f>IF('Angaben KH-Standort'!D$31='A4'!D2412,IF('Angaben KH-Standort'!E$31="Ja",1,0),0)</f>
        <v>0</v>
      </c>
    </row>
    <row r="2413" spans="2:21" ht="15" customHeight="1" x14ac:dyDescent="0.3">
      <c r="B2413" s="70" t="str">
        <f t="shared" si="299"/>
        <v>!!!</v>
      </c>
      <c r="C2413" s="265" t="str">
        <f>IF(ISERROR(IF(LEN(E2413)&gt;0,VLOOKUP(TEXT($E2413,0),'Angaben Stationen'!$E$14:$J$213,5,0),"")),"?",IF(LEN(E2413)&gt;0,VLOOKUP(TEXT($E2413,0),'Angaben Stationen'!$E$14:$J$213,5,0),""))</f>
        <v/>
      </c>
      <c r="D2413" s="232" t="str">
        <f>IF(ISERROR(IF(LEN(E2413)&gt;0,VLOOKUP(TEXT($E2413,0),'Angaben Stationen'!$E$14:$J$213,6,0),"")),"STATION IST NICHT VORHANDEN",IF(LEN(E2413)&gt;0,VLOOKUP(TEXT($E2413,0),'Angaben Stationen'!$E$14:$J$213,6,0),""))</f>
        <v/>
      </c>
      <c r="E2413" s="287"/>
      <c r="F2413" s="234"/>
      <c r="G2413" s="234"/>
      <c r="H2413" s="263"/>
      <c r="I2413" s="169"/>
      <c r="K2413" s="445" t="str">
        <f t="shared" si="300"/>
        <v>Leer</v>
      </c>
      <c r="L2413" s="445" t="str">
        <f>VLOOKUP($D2413,{"29 - Psychiatrie (Erwachsene)","BGI";"297 - stationsäquivalente Behandlung in der Erwachsenenpsychiatrie (29)","BGI";"30 - Kinder- und Jugendpsychiatrie","BGII";"307 - stationsäquivalente Behandlung in der Kinder- und Jugendpsychiatrie (30)","BGII";"31 - Psychosomatik","BGI";"","Leer"},2,0)</f>
        <v>Leer</v>
      </c>
      <c r="M2413" s="445">
        <f t="shared" si="297"/>
        <v>0</v>
      </c>
      <c r="N2413" s="445">
        <f t="shared" si="298"/>
        <v>0</v>
      </c>
      <c r="O2413" s="445">
        <f t="shared" si="301"/>
        <v>0</v>
      </c>
      <c r="P2413" s="445">
        <f t="shared" si="302"/>
        <v>0</v>
      </c>
      <c r="Q2413" s="445">
        <f t="shared" si="303"/>
        <v>0</v>
      </c>
      <c r="R2413" s="415" t="str">
        <f t="shared" si="304"/>
        <v>Leer</v>
      </c>
      <c r="S2413" s="445">
        <f>IF('Angaben KH-Standort'!D$29='A4'!D2413,IF('Angaben KH-Standort'!E$29="Ja",1,0),0)</f>
        <v>0</v>
      </c>
      <c r="T2413" s="445">
        <f>IF('Angaben KH-Standort'!D$30='A4'!D2413,IF('Angaben KH-Standort'!E$30="Ja",1,0),0)</f>
        <v>0</v>
      </c>
      <c r="U2413" s="445">
        <f>IF('Angaben KH-Standort'!D$31='A4'!D2413,IF('Angaben KH-Standort'!E$31="Ja",1,0),0)</f>
        <v>0</v>
      </c>
    </row>
    <row r="2414" spans="2:21" ht="15" customHeight="1" x14ac:dyDescent="0.3">
      <c r="B2414" s="70" t="str">
        <f t="shared" si="299"/>
        <v>!!!</v>
      </c>
      <c r="C2414" s="265" t="str">
        <f>IF(ISERROR(IF(LEN(E2414)&gt;0,VLOOKUP(TEXT($E2414,0),'Angaben Stationen'!$E$14:$J$213,5,0),"")),"?",IF(LEN(E2414)&gt;0,VLOOKUP(TEXT($E2414,0),'Angaben Stationen'!$E$14:$J$213,5,0),""))</f>
        <v/>
      </c>
      <c r="D2414" s="232" t="str">
        <f>IF(ISERROR(IF(LEN(E2414)&gt;0,VLOOKUP(TEXT($E2414,0),'Angaben Stationen'!$E$14:$J$213,6,0),"")),"STATION IST NICHT VORHANDEN",IF(LEN(E2414)&gt;0,VLOOKUP(TEXT($E2414,0),'Angaben Stationen'!$E$14:$J$213,6,0),""))</f>
        <v/>
      </c>
      <c r="E2414" s="287"/>
      <c r="F2414" s="234"/>
      <c r="G2414" s="234"/>
      <c r="H2414" s="263"/>
      <c r="I2414" s="169"/>
      <c r="K2414" s="445" t="str">
        <f t="shared" si="300"/>
        <v>Leer</v>
      </c>
      <c r="L2414" s="445" t="str">
        <f>VLOOKUP($D2414,{"29 - Psychiatrie (Erwachsene)","BGI";"297 - stationsäquivalente Behandlung in der Erwachsenenpsychiatrie (29)","BGI";"30 - Kinder- und Jugendpsychiatrie","BGII";"307 - stationsäquivalente Behandlung in der Kinder- und Jugendpsychiatrie (30)","BGII";"31 - Psychosomatik","BGI";"","Leer"},2,0)</f>
        <v>Leer</v>
      </c>
      <c r="M2414" s="445">
        <f t="shared" si="297"/>
        <v>0</v>
      </c>
      <c r="N2414" s="445">
        <f t="shared" si="298"/>
        <v>0</v>
      </c>
      <c r="O2414" s="445">
        <f t="shared" si="301"/>
        <v>0</v>
      </c>
      <c r="P2414" s="445">
        <f t="shared" si="302"/>
        <v>0</v>
      </c>
      <c r="Q2414" s="445">
        <f t="shared" si="303"/>
        <v>0</v>
      </c>
      <c r="R2414" s="415" t="str">
        <f t="shared" si="304"/>
        <v>Leer</v>
      </c>
      <c r="S2414" s="445">
        <f>IF('Angaben KH-Standort'!D$29='A4'!D2414,IF('Angaben KH-Standort'!E$29="Ja",1,0),0)</f>
        <v>0</v>
      </c>
      <c r="T2414" s="445">
        <f>IF('Angaben KH-Standort'!D$30='A4'!D2414,IF('Angaben KH-Standort'!E$30="Ja",1,0),0)</f>
        <v>0</v>
      </c>
      <c r="U2414" s="445">
        <f>IF('Angaben KH-Standort'!D$31='A4'!D2414,IF('Angaben KH-Standort'!E$31="Ja",1,0),0)</f>
        <v>0</v>
      </c>
    </row>
    <row r="2415" spans="2:21" ht="15" customHeight="1" x14ac:dyDescent="0.3">
      <c r="B2415" s="70" t="str">
        <f t="shared" si="299"/>
        <v>!!!</v>
      </c>
      <c r="C2415" s="265" t="str">
        <f>IF(ISERROR(IF(LEN(E2415)&gt;0,VLOOKUP(TEXT($E2415,0),'Angaben Stationen'!$E$14:$J$213,5,0),"")),"?",IF(LEN(E2415)&gt;0,VLOOKUP(TEXT($E2415,0),'Angaben Stationen'!$E$14:$J$213,5,0),""))</f>
        <v/>
      </c>
      <c r="D2415" s="232" t="str">
        <f>IF(ISERROR(IF(LEN(E2415)&gt;0,VLOOKUP(TEXT($E2415,0),'Angaben Stationen'!$E$14:$J$213,6,0),"")),"STATION IST NICHT VORHANDEN",IF(LEN(E2415)&gt;0,VLOOKUP(TEXT($E2415,0),'Angaben Stationen'!$E$14:$J$213,6,0),""))</f>
        <v/>
      </c>
      <c r="E2415" s="287"/>
      <c r="F2415" s="234"/>
      <c r="G2415" s="234"/>
      <c r="H2415" s="263"/>
      <c r="I2415" s="169"/>
      <c r="K2415" s="445" t="str">
        <f t="shared" si="300"/>
        <v>Leer</v>
      </c>
      <c r="L2415" s="445" t="str">
        <f>VLOOKUP($D2415,{"29 - Psychiatrie (Erwachsene)","BGI";"297 - stationsäquivalente Behandlung in der Erwachsenenpsychiatrie (29)","BGI";"30 - Kinder- und Jugendpsychiatrie","BGII";"307 - stationsäquivalente Behandlung in der Kinder- und Jugendpsychiatrie (30)","BGII";"31 - Psychosomatik","BGI";"","Leer"},2,0)</f>
        <v>Leer</v>
      </c>
      <c r="M2415" s="445">
        <f t="shared" si="297"/>
        <v>0</v>
      </c>
      <c r="N2415" s="445">
        <f t="shared" si="298"/>
        <v>0</v>
      </c>
      <c r="O2415" s="445">
        <f t="shared" si="301"/>
        <v>0</v>
      </c>
      <c r="P2415" s="445">
        <f t="shared" si="302"/>
        <v>0</v>
      </c>
      <c r="Q2415" s="445">
        <f t="shared" si="303"/>
        <v>0</v>
      </c>
      <c r="R2415" s="415" t="str">
        <f t="shared" si="304"/>
        <v>Leer</v>
      </c>
      <c r="S2415" s="445">
        <f>IF('Angaben KH-Standort'!D$29='A4'!D2415,IF('Angaben KH-Standort'!E$29="Ja",1,0),0)</f>
        <v>0</v>
      </c>
      <c r="T2415" s="445">
        <f>IF('Angaben KH-Standort'!D$30='A4'!D2415,IF('Angaben KH-Standort'!E$30="Ja",1,0),0)</f>
        <v>0</v>
      </c>
      <c r="U2415" s="445">
        <f>IF('Angaben KH-Standort'!D$31='A4'!D2415,IF('Angaben KH-Standort'!E$31="Ja",1,0),0)</f>
        <v>0</v>
      </c>
    </row>
    <row r="2416" spans="2:21" ht="15" customHeight="1" x14ac:dyDescent="0.3">
      <c r="B2416" s="70" t="str">
        <f t="shared" si="299"/>
        <v>!!!</v>
      </c>
      <c r="C2416" s="265" t="str">
        <f>IF(ISERROR(IF(LEN(E2416)&gt;0,VLOOKUP(TEXT($E2416,0),'Angaben Stationen'!$E$14:$J$213,5,0),"")),"?",IF(LEN(E2416)&gt;0,VLOOKUP(TEXT($E2416,0),'Angaben Stationen'!$E$14:$J$213,5,0),""))</f>
        <v/>
      </c>
      <c r="D2416" s="232" t="str">
        <f>IF(ISERROR(IF(LEN(E2416)&gt;0,VLOOKUP(TEXT($E2416,0),'Angaben Stationen'!$E$14:$J$213,6,0),"")),"STATION IST NICHT VORHANDEN",IF(LEN(E2416)&gt;0,VLOOKUP(TEXT($E2416,0),'Angaben Stationen'!$E$14:$J$213,6,0),""))</f>
        <v/>
      </c>
      <c r="E2416" s="287"/>
      <c r="F2416" s="234"/>
      <c r="G2416" s="234"/>
      <c r="H2416" s="263"/>
      <c r="I2416" s="169"/>
      <c r="K2416" s="445" t="str">
        <f t="shared" si="300"/>
        <v>Leer</v>
      </c>
      <c r="L2416" s="445" t="str">
        <f>VLOOKUP($D2416,{"29 - Psychiatrie (Erwachsene)","BGI";"297 - stationsäquivalente Behandlung in der Erwachsenenpsychiatrie (29)","BGI";"30 - Kinder- und Jugendpsychiatrie","BGII";"307 - stationsäquivalente Behandlung in der Kinder- und Jugendpsychiatrie (30)","BGII";"31 - Psychosomatik","BGI";"","Leer"},2,0)</f>
        <v>Leer</v>
      </c>
      <c r="M2416" s="445">
        <f t="shared" si="297"/>
        <v>0</v>
      </c>
      <c r="N2416" s="445">
        <f t="shared" si="298"/>
        <v>0</v>
      </c>
      <c r="O2416" s="445">
        <f t="shared" si="301"/>
        <v>0</v>
      </c>
      <c r="P2416" s="445">
        <f t="shared" si="302"/>
        <v>0</v>
      </c>
      <c r="Q2416" s="445">
        <f t="shared" si="303"/>
        <v>0</v>
      </c>
      <c r="R2416" s="415" t="str">
        <f t="shared" si="304"/>
        <v>Leer</v>
      </c>
      <c r="S2416" s="445">
        <f>IF('Angaben KH-Standort'!D$29='A4'!D2416,IF('Angaben KH-Standort'!E$29="Ja",1,0),0)</f>
        <v>0</v>
      </c>
      <c r="T2416" s="445">
        <f>IF('Angaben KH-Standort'!D$30='A4'!D2416,IF('Angaben KH-Standort'!E$30="Ja",1,0),0)</f>
        <v>0</v>
      </c>
      <c r="U2416" s="445">
        <f>IF('Angaben KH-Standort'!D$31='A4'!D2416,IF('Angaben KH-Standort'!E$31="Ja",1,0),0)</f>
        <v>0</v>
      </c>
    </row>
    <row r="2417" spans="2:21" ht="15" customHeight="1" x14ac:dyDescent="0.3">
      <c r="B2417" s="70" t="str">
        <f t="shared" si="299"/>
        <v>!!!</v>
      </c>
      <c r="C2417" s="265" t="str">
        <f>IF(ISERROR(IF(LEN(E2417)&gt;0,VLOOKUP(TEXT($E2417,0),'Angaben Stationen'!$E$14:$J$213,5,0),"")),"?",IF(LEN(E2417)&gt;0,VLOOKUP(TEXT($E2417,0),'Angaben Stationen'!$E$14:$J$213,5,0),""))</f>
        <v/>
      </c>
      <c r="D2417" s="232" t="str">
        <f>IF(ISERROR(IF(LEN(E2417)&gt;0,VLOOKUP(TEXT($E2417,0),'Angaben Stationen'!$E$14:$J$213,6,0),"")),"STATION IST NICHT VORHANDEN",IF(LEN(E2417)&gt;0,VLOOKUP(TEXT($E2417,0),'Angaben Stationen'!$E$14:$J$213,6,0),""))</f>
        <v/>
      </c>
      <c r="E2417" s="287"/>
      <c r="F2417" s="234"/>
      <c r="G2417" s="234"/>
      <c r="H2417" s="263"/>
      <c r="I2417" s="169"/>
      <c r="K2417" s="445" t="str">
        <f t="shared" si="300"/>
        <v>Leer</v>
      </c>
      <c r="L2417" s="445" t="str">
        <f>VLOOKUP($D2417,{"29 - Psychiatrie (Erwachsene)","BGI";"297 - stationsäquivalente Behandlung in der Erwachsenenpsychiatrie (29)","BGI";"30 - Kinder- und Jugendpsychiatrie","BGII";"307 - stationsäquivalente Behandlung in der Kinder- und Jugendpsychiatrie (30)","BGII";"31 - Psychosomatik","BGI";"","Leer"},2,0)</f>
        <v>Leer</v>
      </c>
      <c r="M2417" s="445">
        <f t="shared" si="297"/>
        <v>0</v>
      </c>
      <c r="N2417" s="445">
        <f t="shared" si="298"/>
        <v>0</v>
      </c>
      <c r="O2417" s="445">
        <f t="shared" si="301"/>
        <v>0</v>
      </c>
      <c r="P2417" s="445">
        <f t="shared" si="302"/>
        <v>0</v>
      </c>
      <c r="Q2417" s="445">
        <f t="shared" si="303"/>
        <v>0</v>
      </c>
      <c r="R2417" s="415" t="str">
        <f t="shared" si="304"/>
        <v>Leer</v>
      </c>
      <c r="S2417" s="445">
        <f>IF('Angaben KH-Standort'!D$29='A4'!D2417,IF('Angaben KH-Standort'!E$29="Ja",1,0),0)</f>
        <v>0</v>
      </c>
      <c r="T2417" s="445">
        <f>IF('Angaben KH-Standort'!D$30='A4'!D2417,IF('Angaben KH-Standort'!E$30="Ja",1,0),0)</f>
        <v>0</v>
      </c>
      <c r="U2417" s="445">
        <f>IF('Angaben KH-Standort'!D$31='A4'!D2417,IF('Angaben KH-Standort'!E$31="Ja",1,0),0)</f>
        <v>0</v>
      </c>
    </row>
    <row r="2418" spans="2:21" ht="15" customHeight="1" x14ac:dyDescent="0.3">
      <c r="B2418" s="70" t="str">
        <f t="shared" si="299"/>
        <v>!!!</v>
      </c>
      <c r="C2418" s="265" t="str">
        <f>IF(ISERROR(IF(LEN(E2418)&gt;0,VLOOKUP(TEXT($E2418,0),'Angaben Stationen'!$E$14:$J$213,5,0),"")),"?",IF(LEN(E2418)&gt;0,VLOOKUP(TEXT($E2418,0),'Angaben Stationen'!$E$14:$J$213,5,0),""))</f>
        <v/>
      </c>
      <c r="D2418" s="232" t="str">
        <f>IF(ISERROR(IF(LEN(E2418)&gt;0,VLOOKUP(TEXT($E2418,0),'Angaben Stationen'!$E$14:$J$213,6,0),"")),"STATION IST NICHT VORHANDEN",IF(LEN(E2418)&gt;0,VLOOKUP(TEXT($E2418,0),'Angaben Stationen'!$E$14:$J$213,6,0),""))</f>
        <v/>
      </c>
      <c r="E2418" s="287"/>
      <c r="F2418" s="234"/>
      <c r="G2418" s="234"/>
      <c r="H2418" s="263"/>
      <c r="I2418" s="169"/>
      <c r="K2418" s="445" t="str">
        <f t="shared" si="300"/>
        <v>Leer</v>
      </c>
      <c r="L2418" s="445" t="str">
        <f>VLOOKUP($D2418,{"29 - Psychiatrie (Erwachsene)","BGI";"297 - stationsäquivalente Behandlung in der Erwachsenenpsychiatrie (29)","BGI";"30 - Kinder- und Jugendpsychiatrie","BGII";"307 - stationsäquivalente Behandlung in der Kinder- und Jugendpsychiatrie (30)","BGII";"31 - Psychosomatik","BGI";"","Leer"},2,0)</f>
        <v>Leer</v>
      </c>
      <c r="M2418" s="445">
        <f t="shared" si="297"/>
        <v>0</v>
      </c>
      <c r="N2418" s="445">
        <f t="shared" si="298"/>
        <v>0</v>
      </c>
      <c r="O2418" s="445">
        <f t="shared" si="301"/>
        <v>0</v>
      </c>
      <c r="P2418" s="445">
        <f t="shared" si="302"/>
        <v>0</v>
      </c>
      <c r="Q2418" s="445">
        <f t="shared" si="303"/>
        <v>0</v>
      </c>
      <c r="R2418" s="415" t="str">
        <f t="shared" si="304"/>
        <v>Leer</v>
      </c>
      <c r="S2418" s="445">
        <f>IF('Angaben KH-Standort'!D$29='A4'!D2418,IF('Angaben KH-Standort'!E$29="Ja",1,0),0)</f>
        <v>0</v>
      </c>
      <c r="T2418" s="445">
        <f>IF('Angaben KH-Standort'!D$30='A4'!D2418,IF('Angaben KH-Standort'!E$30="Ja",1,0),0)</f>
        <v>0</v>
      </c>
      <c r="U2418" s="445">
        <f>IF('Angaben KH-Standort'!D$31='A4'!D2418,IF('Angaben KH-Standort'!E$31="Ja",1,0),0)</f>
        <v>0</v>
      </c>
    </row>
    <row r="2419" spans="2:21" ht="15" customHeight="1" x14ac:dyDescent="0.3">
      <c r="B2419" s="70" t="str">
        <f t="shared" si="299"/>
        <v>!!!</v>
      </c>
      <c r="C2419" s="265" t="str">
        <f>IF(ISERROR(IF(LEN(E2419)&gt;0,VLOOKUP(TEXT($E2419,0),'Angaben Stationen'!$E$14:$J$213,5,0),"")),"?",IF(LEN(E2419)&gt;0,VLOOKUP(TEXT($E2419,0),'Angaben Stationen'!$E$14:$J$213,5,0),""))</f>
        <v/>
      </c>
      <c r="D2419" s="232" t="str">
        <f>IF(ISERROR(IF(LEN(E2419)&gt;0,VLOOKUP(TEXT($E2419,0),'Angaben Stationen'!$E$14:$J$213,6,0),"")),"STATION IST NICHT VORHANDEN",IF(LEN(E2419)&gt;0,VLOOKUP(TEXT($E2419,0),'Angaben Stationen'!$E$14:$J$213,6,0),""))</f>
        <v/>
      </c>
      <c r="E2419" s="287"/>
      <c r="F2419" s="234"/>
      <c r="G2419" s="234"/>
      <c r="H2419" s="263"/>
      <c r="I2419" s="169"/>
      <c r="K2419" s="445" t="str">
        <f t="shared" si="300"/>
        <v>Leer</v>
      </c>
      <c r="L2419" s="445" t="str">
        <f>VLOOKUP($D2419,{"29 - Psychiatrie (Erwachsene)","BGI";"297 - stationsäquivalente Behandlung in der Erwachsenenpsychiatrie (29)","BGI";"30 - Kinder- und Jugendpsychiatrie","BGII";"307 - stationsäquivalente Behandlung in der Kinder- und Jugendpsychiatrie (30)","BGII";"31 - Psychosomatik","BGI";"","Leer"},2,0)</f>
        <v>Leer</v>
      </c>
      <c r="M2419" s="445">
        <f t="shared" si="297"/>
        <v>0</v>
      </c>
      <c r="N2419" s="445">
        <f t="shared" si="298"/>
        <v>0</v>
      </c>
      <c r="O2419" s="445">
        <f t="shared" si="301"/>
        <v>0</v>
      </c>
      <c r="P2419" s="445">
        <f t="shared" si="302"/>
        <v>0</v>
      </c>
      <c r="Q2419" s="445">
        <f t="shared" si="303"/>
        <v>0</v>
      </c>
      <c r="R2419" s="415" t="str">
        <f t="shared" si="304"/>
        <v>Leer</v>
      </c>
      <c r="S2419" s="445">
        <f>IF('Angaben KH-Standort'!D$29='A4'!D2419,IF('Angaben KH-Standort'!E$29="Ja",1,0),0)</f>
        <v>0</v>
      </c>
      <c r="T2419" s="445">
        <f>IF('Angaben KH-Standort'!D$30='A4'!D2419,IF('Angaben KH-Standort'!E$30="Ja",1,0),0)</f>
        <v>0</v>
      </c>
      <c r="U2419" s="445">
        <f>IF('Angaben KH-Standort'!D$31='A4'!D2419,IF('Angaben KH-Standort'!E$31="Ja",1,0),0)</f>
        <v>0</v>
      </c>
    </row>
    <row r="2420" spans="2:21" ht="15" customHeight="1" x14ac:dyDescent="0.3">
      <c r="B2420" s="70" t="str">
        <f t="shared" si="299"/>
        <v>!!!</v>
      </c>
      <c r="C2420" s="265" t="str">
        <f>IF(ISERROR(IF(LEN(E2420)&gt;0,VLOOKUP(TEXT($E2420,0),'Angaben Stationen'!$E$14:$J$213,5,0),"")),"?",IF(LEN(E2420)&gt;0,VLOOKUP(TEXT($E2420,0),'Angaben Stationen'!$E$14:$J$213,5,0),""))</f>
        <v/>
      </c>
      <c r="D2420" s="232" t="str">
        <f>IF(ISERROR(IF(LEN(E2420)&gt;0,VLOOKUP(TEXT($E2420,0),'Angaben Stationen'!$E$14:$J$213,6,0),"")),"STATION IST NICHT VORHANDEN",IF(LEN(E2420)&gt;0,VLOOKUP(TEXT($E2420,0),'Angaben Stationen'!$E$14:$J$213,6,0),""))</f>
        <v/>
      </c>
      <c r="E2420" s="287"/>
      <c r="F2420" s="234"/>
      <c r="G2420" s="234"/>
      <c r="H2420" s="263"/>
      <c r="I2420" s="169"/>
      <c r="K2420" s="445" t="str">
        <f t="shared" si="300"/>
        <v>Leer</v>
      </c>
      <c r="L2420" s="445" t="str">
        <f>VLOOKUP($D2420,{"29 - Psychiatrie (Erwachsene)","BGI";"297 - stationsäquivalente Behandlung in der Erwachsenenpsychiatrie (29)","BGI";"30 - Kinder- und Jugendpsychiatrie","BGII";"307 - stationsäquivalente Behandlung in der Kinder- und Jugendpsychiatrie (30)","BGII";"31 - Psychosomatik","BGI";"","Leer"},2,0)</f>
        <v>Leer</v>
      </c>
      <c r="M2420" s="445">
        <f t="shared" si="297"/>
        <v>0</v>
      </c>
      <c r="N2420" s="445">
        <f t="shared" si="298"/>
        <v>0</v>
      </c>
      <c r="O2420" s="445">
        <f t="shared" si="301"/>
        <v>0</v>
      </c>
      <c r="P2420" s="445">
        <f t="shared" si="302"/>
        <v>0</v>
      </c>
      <c r="Q2420" s="445">
        <f t="shared" si="303"/>
        <v>0</v>
      </c>
      <c r="R2420" s="415" t="str">
        <f t="shared" si="304"/>
        <v>Leer</v>
      </c>
      <c r="S2420" s="445">
        <f>IF('Angaben KH-Standort'!D$29='A4'!D2420,IF('Angaben KH-Standort'!E$29="Ja",1,0),0)</f>
        <v>0</v>
      </c>
      <c r="T2420" s="445">
        <f>IF('Angaben KH-Standort'!D$30='A4'!D2420,IF('Angaben KH-Standort'!E$30="Ja",1,0),0)</f>
        <v>0</v>
      </c>
      <c r="U2420" s="445">
        <f>IF('Angaben KH-Standort'!D$31='A4'!D2420,IF('Angaben KH-Standort'!E$31="Ja",1,0),0)</f>
        <v>0</v>
      </c>
    </row>
    <row r="2421" spans="2:21" ht="15" customHeight="1" x14ac:dyDescent="0.3">
      <c r="B2421" s="70" t="str">
        <f t="shared" si="299"/>
        <v>!!!</v>
      </c>
      <c r="C2421" s="265" t="str">
        <f>IF(ISERROR(IF(LEN(E2421)&gt;0,VLOOKUP(TEXT($E2421,0),'Angaben Stationen'!$E$14:$J$213,5,0),"")),"?",IF(LEN(E2421)&gt;0,VLOOKUP(TEXT($E2421,0),'Angaben Stationen'!$E$14:$J$213,5,0),""))</f>
        <v/>
      </c>
      <c r="D2421" s="232" t="str">
        <f>IF(ISERROR(IF(LEN(E2421)&gt;0,VLOOKUP(TEXT($E2421,0),'Angaben Stationen'!$E$14:$J$213,6,0),"")),"STATION IST NICHT VORHANDEN",IF(LEN(E2421)&gt;0,VLOOKUP(TEXT($E2421,0),'Angaben Stationen'!$E$14:$J$213,6,0),""))</f>
        <v/>
      </c>
      <c r="E2421" s="287"/>
      <c r="F2421" s="234"/>
      <c r="G2421" s="234"/>
      <c r="H2421" s="263"/>
      <c r="I2421" s="169"/>
      <c r="K2421" s="445" t="str">
        <f t="shared" si="300"/>
        <v>Leer</v>
      </c>
      <c r="L2421" s="445" t="str">
        <f>VLOOKUP($D2421,{"29 - Psychiatrie (Erwachsene)","BGI";"297 - stationsäquivalente Behandlung in der Erwachsenenpsychiatrie (29)","BGI";"30 - Kinder- und Jugendpsychiatrie","BGII";"307 - stationsäquivalente Behandlung in der Kinder- und Jugendpsychiatrie (30)","BGII";"31 - Psychosomatik","BGI";"","Leer"},2,0)</f>
        <v>Leer</v>
      </c>
      <c r="M2421" s="445">
        <f t="shared" si="297"/>
        <v>0</v>
      </c>
      <c r="N2421" s="445">
        <f t="shared" si="298"/>
        <v>0</v>
      </c>
      <c r="O2421" s="445">
        <f t="shared" si="301"/>
        <v>0</v>
      </c>
      <c r="P2421" s="445">
        <f t="shared" si="302"/>
        <v>0</v>
      </c>
      <c r="Q2421" s="445">
        <f t="shared" si="303"/>
        <v>0</v>
      </c>
      <c r="R2421" s="415" t="str">
        <f t="shared" si="304"/>
        <v>Leer</v>
      </c>
      <c r="S2421" s="445">
        <f>IF('Angaben KH-Standort'!D$29='A4'!D2421,IF('Angaben KH-Standort'!E$29="Ja",1,0),0)</f>
        <v>0</v>
      </c>
      <c r="T2421" s="445">
        <f>IF('Angaben KH-Standort'!D$30='A4'!D2421,IF('Angaben KH-Standort'!E$30="Ja",1,0),0)</f>
        <v>0</v>
      </c>
      <c r="U2421" s="445">
        <f>IF('Angaben KH-Standort'!D$31='A4'!D2421,IF('Angaben KH-Standort'!E$31="Ja",1,0),0)</f>
        <v>0</v>
      </c>
    </row>
    <row r="2422" spans="2:21" ht="15" customHeight="1" x14ac:dyDescent="0.3">
      <c r="B2422" s="70" t="str">
        <f t="shared" si="299"/>
        <v>!!!</v>
      </c>
      <c r="C2422" s="265" t="str">
        <f>IF(ISERROR(IF(LEN(E2422)&gt;0,VLOOKUP(TEXT($E2422,0),'Angaben Stationen'!$E$14:$J$213,5,0),"")),"?",IF(LEN(E2422)&gt;0,VLOOKUP(TEXT($E2422,0),'Angaben Stationen'!$E$14:$J$213,5,0),""))</f>
        <v/>
      </c>
      <c r="D2422" s="232" t="str">
        <f>IF(ISERROR(IF(LEN(E2422)&gt;0,VLOOKUP(TEXT($E2422,0),'Angaben Stationen'!$E$14:$J$213,6,0),"")),"STATION IST NICHT VORHANDEN",IF(LEN(E2422)&gt;0,VLOOKUP(TEXT($E2422,0),'Angaben Stationen'!$E$14:$J$213,6,0),""))</f>
        <v/>
      </c>
      <c r="E2422" s="287"/>
      <c r="F2422" s="234"/>
      <c r="G2422" s="234"/>
      <c r="H2422" s="263"/>
      <c r="I2422" s="169"/>
      <c r="K2422" s="445" t="str">
        <f t="shared" si="300"/>
        <v>Leer</v>
      </c>
      <c r="L2422" s="445" t="str">
        <f>VLOOKUP($D2422,{"29 - Psychiatrie (Erwachsene)","BGI";"297 - stationsäquivalente Behandlung in der Erwachsenenpsychiatrie (29)","BGI";"30 - Kinder- und Jugendpsychiatrie","BGII";"307 - stationsäquivalente Behandlung in der Kinder- und Jugendpsychiatrie (30)","BGII";"31 - Psychosomatik","BGI";"","Leer"},2,0)</f>
        <v>Leer</v>
      </c>
      <c r="M2422" s="445">
        <f t="shared" si="297"/>
        <v>0</v>
      </c>
      <c r="N2422" s="445">
        <f t="shared" si="298"/>
        <v>0</v>
      </c>
      <c r="O2422" s="445">
        <f t="shared" si="301"/>
        <v>0</v>
      </c>
      <c r="P2422" s="445">
        <f t="shared" si="302"/>
        <v>0</v>
      </c>
      <c r="Q2422" s="445">
        <f t="shared" si="303"/>
        <v>0</v>
      </c>
      <c r="R2422" s="415" t="str">
        <f t="shared" si="304"/>
        <v>Leer</v>
      </c>
      <c r="S2422" s="445">
        <f>IF('Angaben KH-Standort'!D$29='A4'!D2422,IF('Angaben KH-Standort'!E$29="Ja",1,0),0)</f>
        <v>0</v>
      </c>
      <c r="T2422" s="445">
        <f>IF('Angaben KH-Standort'!D$30='A4'!D2422,IF('Angaben KH-Standort'!E$30="Ja",1,0),0)</f>
        <v>0</v>
      </c>
      <c r="U2422" s="445">
        <f>IF('Angaben KH-Standort'!D$31='A4'!D2422,IF('Angaben KH-Standort'!E$31="Ja",1,0),0)</f>
        <v>0</v>
      </c>
    </row>
    <row r="2423" spans="2:21" ht="15" customHeight="1" x14ac:dyDescent="0.3">
      <c r="B2423" s="70" t="str">
        <f t="shared" si="299"/>
        <v>!!!</v>
      </c>
      <c r="C2423" s="265" t="str">
        <f>IF(ISERROR(IF(LEN(E2423)&gt;0,VLOOKUP(TEXT($E2423,0),'Angaben Stationen'!$E$14:$J$213,5,0),"")),"?",IF(LEN(E2423)&gt;0,VLOOKUP(TEXT($E2423,0),'Angaben Stationen'!$E$14:$J$213,5,0),""))</f>
        <v/>
      </c>
      <c r="D2423" s="232" t="str">
        <f>IF(ISERROR(IF(LEN(E2423)&gt;0,VLOOKUP(TEXT($E2423,0),'Angaben Stationen'!$E$14:$J$213,6,0),"")),"STATION IST NICHT VORHANDEN",IF(LEN(E2423)&gt;0,VLOOKUP(TEXT($E2423,0),'Angaben Stationen'!$E$14:$J$213,6,0),""))</f>
        <v/>
      </c>
      <c r="E2423" s="287"/>
      <c r="F2423" s="234"/>
      <c r="G2423" s="234"/>
      <c r="H2423" s="263"/>
      <c r="I2423" s="169"/>
      <c r="K2423" s="445" t="str">
        <f t="shared" si="300"/>
        <v>Leer</v>
      </c>
      <c r="L2423" s="445" t="str">
        <f>VLOOKUP($D2423,{"29 - Psychiatrie (Erwachsene)","BGI";"297 - stationsäquivalente Behandlung in der Erwachsenenpsychiatrie (29)","BGI";"30 - Kinder- und Jugendpsychiatrie","BGII";"307 - stationsäquivalente Behandlung in der Kinder- und Jugendpsychiatrie (30)","BGII";"31 - Psychosomatik","BGI";"","Leer"},2,0)</f>
        <v>Leer</v>
      </c>
      <c r="M2423" s="445">
        <f t="shared" si="297"/>
        <v>0</v>
      </c>
      <c r="N2423" s="445">
        <f t="shared" si="298"/>
        <v>0</v>
      </c>
      <c r="O2423" s="445">
        <f t="shared" si="301"/>
        <v>0</v>
      </c>
      <c r="P2423" s="445">
        <f t="shared" si="302"/>
        <v>0</v>
      </c>
      <c r="Q2423" s="445">
        <f t="shared" si="303"/>
        <v>0</v>
      </c>
      <c r="R2423" s="415" t="str">
        <f t="shared" si="304"/>
        <v>Leer</v>
      </c>
      <c r="S2423" s="445">
        <f>IF('Angaben KH-Standort'!D$29='A4'!D2423,IF('Angaben KH-Standort'!E$29="Ja",1,0),0)</f>
        <v>0</v>
      </c>
      <c r="T2423" s="445">
        <f>IF('Angaben KH-Standort'!D$30='A4'!D2423,IF('Angaben KH-Standort'!E$30="Ja",1,0),0)</f>
        <v>0</v>
      </c>
      <c r="U2423" s="445">
        <f>IF('Angaben KH-Standort'!D$31='A4'!D2423,IF('Angaben KH-Standort'!E$31="Ja",1,0),0)</f>
        <v>0</v>
      </c>
    </row>
    <row r="2424" spans="2:21" ht="15" customHeight="1" x14ac:dyDescent="0.3">
      <c r="B2424" s="70" t="str">
        <f t="shared" si="299"/>
        <v>!!!</v>
      </c>
      <c r="C2424" s="265" t="str">
        <f>IF(ISERROR(IF(LEN(E2424)&gt;0,VLOOKUP(TEXT($E2424,0),'Angaben Stationen'!$E$14:$J$213,5,0),"")),"?",IF(LEN(E2424)&gt;0,VLOOKUP(TEXT($E2424,0),'Angaben Stationen'!$E$14:$J$213,5,0),""))</f>
        <v/>
      </c>
      <c r="D2424" s="232" t="str">
        <f>IF(ISERROR(IF(LEN(E2424)&gt;0,VLOOKUP(TEXT($E2424,0),'Angaben Stationen'!$E$14:$J$213,6,0),"")),"STATION IST NICHT VORHANDEN",IF(LEN(E2424)&gt;0,VLOOKUP(TEXT($E2424,0),'Angaben Stationen'!$E$14:$J$213,6,0),""))</f>
        <v/>
      </c>
      <c r="E2424" s="287"/>
      <c r="F2424" s="234"/>
      <c r="G2424" s="234"/>
      <c r="H2424" s="263"/>
      <c r="I2424" s="169"/>
      <c r="K2424" s="445" t="str">
        <f t="shared" si="300"/>
        <v>Leer</v>
      </c>
      <c r="L2424" s="445" t="str">
        <f>VLOOKUP($D2424,{"29 - Psychiatrie (Erwachsene)","BGI";"297 - stationsäquivalente Behandlung in der Erwachsenenpsychiatrie (29)","BGI";"30 - Kinder- und Jugendpsychiatrie","BGII";"307 - stationsäquivalente Behandlung in der Kinder- und Jugendpsychiatrie (30)","BGII";"31 - Psychosomatik","BGI";"","Leer"},2,0)</f>
        <v>Leer</v>
      </c>
      <c r="M2424" s="445">
        <f t="shared" si="297"/>
        <v>0</v>
      </c>
      <c r="N2424" s="445">
        <f t="shared" si="298"/>
        <v>0</v>
      </c>
      <c r="O2424" s="445">
        <f t="shared" si="301"/>
        <v>0</v>
      </c>
      <c r="P2424" s="445">
        <f t="shared" si="302"/>
        <v>0</v>
      </c>
      <c r="Q2424" s="445">
        <f t="shared" si="303"/>
        <v>0</v>
      </c>
      <c r="R2424" s="415" t="str">
        <f t="shared" si="304"/>
        <v>Leer</v>
      </c>
      <c r="S2424" s="445">
        <f>IF('Angaben KH-Standort'!D$29='A4'!D2424,IF('Angaben KH-Standort'!E$29="Ja",1,0),0)</f>
        <v>0</v>
      </c>
      <c r="T2424" s="445">
        <f>IF('Angaben KH-Standort'!D$30='A4'!D2424,IF('Angaben KH-Standort'!E$30="Ja",1,0),0)</f>
        <v>0</v>
      </c>
      <c r="U2424" s="445">
        <f>IF('Angaben KH-Standort'!D$31='A4'!D2424,IF('Angaben KH-Standort'!E$31="Ja",1,0),0)</f>
        <v>0</v>
      </c>
    </row>
    <row r="2425" spans="2:21" ht="15" customHeight="1" x14ac:dyDescent="0.3">
      <c r="B2425" s="70" t="str">
        <f t="shared" si="299"/>
        <v>!!!</v>
      </c>
      <c r="C2425" s="265" t="str">
        <f>IF(ISERROR(IF(LEN(E2425)&gt;0,VLOOKUP(TEXT($E2425,0),'Angaben Stationen'!$E$14:$J$213,5,0),"")),"?",IF(LEN(E2425)&gt;0,VLOOKUP(TEXT($E2425,0),'Angaben Stationen'!$E$14:$J$213,5,0),""))</f>
        <v/>
      </c>
      <c r="D2425" s="232" t="str">
        <f>IF(ISERROR(IF(LEN(E2425)&gt;0,VLOOKUP(TEXT($E2425,0),'Angaben Stationen'!$E$14:$J$213,6,0),"")),"STATION IST NICHT VORHANDEN",IF(LEN(E2425)&gt;0,VLOOKUP(TEXT($E2425,0),'Angaben Stationen'!$E$14:$J$213,6,0),""))</f>
        <v/>
      </c>
      <c r="E2425" s="287"/>
      <c r="F2425" s="234"/>
      <c r="G2425" s="234"/>
      <c r="H2425" s="263"/>
      <c r="I2425" s="169"/>
      <c r="K2425" s="445" t="str">
        <f t="shared" si="300"/>
        <v>Leer</v>
      </c>
      <c r="L2425" s="445" t="str">
        <f>VLOOKUP($D2425,{"29 - Psychiatrie (Erwachsene)","BGI";"297 - stationsäquivalente Behandlung in der Erwachsenenpsychiatrie (29)","BGI";"30 - Kinder- und Jugendpsychiatrie","BGII";"307 - stationsäquivalente Behandlung in der Kinder- und Jugendpsychiatrie (30)","BGII";"31 - Psychosomatik","BGI";"","Leer"},2,0)</f>
        <v>Leer</v>
      </c>
      <c r="M2425" s="445">
        <f t="shared" si="297"/>
        <v>0</v>
      </c>
      <c r="N2425" s="445">
        <f t="shared" si="298"/>
        <v>0</v>
      </c>
      <c r="O2425" s="445">
        <f t="shared" si="301"/>
        <v>0</v>
      </c>
      <c r="P2425" s="445">
        <f t="shared" si="302"/>
        <v>0</v>
      </c>
      <c r="Q2425" s="445">
        <f t="shared" si="303"/>
        <v>0</v>
      </c>
      <c r="R2425" s="415" t="str">
        <f t="shared" si="304"/>
        <v>Leer</v>
      </c>
      <c r="S2425" s="445">
        <f>IF('Angaben KH-Standort'!D$29='A4'!D2425,IF('Angaben KH-Standort'!E$29="Ja",1,0),0)</f>
        <v>0</v>
      </c>
      <c r="T2425" s="445">
        <f>IF('Angaben KH-Standort'!D$30='A4'!D2425,IF('Angaben KH-Standort'!E$30="Ja",1,0),0)</f>
        <v>0</v>
      </c>
      <c r="U2425" s="445">
        <f>IF('Angaben KH-Standort'!D$31='A4'!D2425,IF('Angaben KH-Standort'!E$31="Ja",1,0),0)</f>
        <v>0</v>
      </c>
    </row>
    <row r="2426" spans="2:21" ht="15" customHeight="1" x14ac:dyDescent="0.3">
      <c r="B2426" s="70" t="str">
        <f t="shared" si="299"/>
        <v>!!!</v>
      </c>
      <c r="C2426" s="265" t="str">
        <f>IF(ISERROR(IF(LEN(E2426)&gt;0,VLOOKUP(TEXT($E2426,0),'Angaben Stationen'!$E$14:$J$213,5,0),"")),"?",IF(LEN(E2426)&gt;0,VLOOKUP(TEXT($E2426,0),'Angaben Stationen'!$E$14:$J$213,5,0),""))</f>
        <v/>
      </c>
      <c r="D2426" s="232" t="str">
        <f>IF(ISERROR(IF(LEN(E2426)&gt;0,VLOOKUP(TEXT($E2426,0),'Angaben Stationen'!$E$14:$J$213,6,0),"")),"STATION IST NICHT VORHANDEN",IF(LEN(E2426)&gt;0,VLOOKUP(TEXT($E2426,0),'Angaben Stationen'!$E$14:$J$213,6,0),""))</f>
        <v/>
      </c>
      <c r="E2426" s="287"/>
      <c r="F2426" s="234"/>
      <c r="G2426" s="234"/>
      <c r="H2426" s="263"/>
      <c r="I2426" s="169"/>
      <c r="K2426" s="445" t="str">
        <f t="shared" si="300"/>
        <v>Leer</v>
      </c>
      <c r="L2426" s="445" t="str">
        <f>VLOOKUP($D2426,{"29 - Psychiatrie (Erwachsene)","BGI";"297 - stationsäquivalente Behandlung in der Erwachsenenpsychiatrie (29)","BGI";"30 - Kinder- und Jugendpsychiatrie","BGII";"307 - stationsäquivalente Behandlung in der Kinder- und Jugendpsychiatrie (30)","BGII";"31 - Psychosomatik","BGI";"","Leer"},2,0)</f>
        <v>Leer</v>
      </c>
      <c r="M2426" s="445">
        <f t="shared" si="297"/>
        <v>0</v>
      </c>
      <c r="N2426" s="445">
        <f t="shared" si="298"/>
        <v>0</v>
      </c>
      <c r="O2426" s="445">
        <f t="shared" si="301"/>
        <v>0</v>
      </c>
      <c r="P2426" s="445">
        <f t="shared" si="302"/>
        <v>0</v>
      </c>
      <c r="Q2426" s="445">
        <f t="shared" si="303"/>
        <v>0</v>
      </c>
      <c r="R2426" s="415" t="str">
        <f t="shared" si="304"/>
        <v>Leer</v>
      </c>
      <c r="S2426" s="445">
        <f>IF('Angaben KH-Standort'!D$29='A4'!D2426,IF('Angaben KH-Standort'!E$29="Ja",1,0),0)</f>
        <v>0</v>
      </c>
      <c r="T2426" s="445">
        <f>IF('Angaben KH-Standort'!D$30='A4'!D2426,IF('Angaben KH-Standort'!E$30="Ja",1,0),0)</f>
        <v>0</v>
      </c>
      <c r="U2426" s="445">
        <f>IF('Angaben KH-Standort'!D$31='A4'!D2426,IF('Angaben KH-Standort'!E$31="Ja",1,0),0)</f>
        <v>0</v>
      </c>
    </row>
    <row r="2427" spans="2:21" ht="15" customHeight="1" x14ac:dyDescent="0.3">
      <c r="B2427" s="70" t="str">
        <f t="shared" si="299"/>
        <v>!!!</v>
      </c>
      <c r="C2427" s="265" t="str">
        <f>IF(ISERROR(IF(LEN(E2427)&gt;0,VLOOKUP(TEXT($E2427,0),'Angaben Stationen'!$E$14:$J$213,5,0),"")),"?",IF(LEN(E2427)&gt;0,VLOOKUP(TEXT($E2427,0),'Angaben Stationen'!$E$14:$J$213,5,0),""))</f>
        <v/>
      </c>
      <c r="D2427" s="232" t="str">
        <f>IF(ISERROR(IF(LEN(E2427)&gt;0,VLOOKUP(TEXT($E2427,0),'Angaben Stationen'!$E$14:$J$213,6,0),"")),"STATION IST NICHT VORHANDEN",IF(LEN(E2427)&gt;0,VLOOKUP(TEXT($E2427,0),'Angaben Stationen'!$E$14:$J$213,6,0),""))</f>
        <v/>
      </c>
      <c r="E2427" s="287"/>
      <c r="F2427" s="234"/>
      <c r="G2427" s="234"/>
      <c r="H2427" s="263"/>
      <c r="I2427" s="169"/>
      <c r="K2427" s="445" t="str">
        <f t="shared" si="300"/>
        <v>Leer</v>
      </c>
      <c r="L2427" s="445" t="str">
        <f>VLOOKUP($D2427,{"29 - Psychiatrie (Erwachsene)","BGI";"297 - stationsäquivalente Behandlung in der Erwachsenenpsychiatrie (29)","BGI";"30 - Kinder- und Jugendpsychiatrie","BGII";"307 - stationsäquivalente Behandlung in der Kinder- und Jugendpsychiatrie (30)","BGII";"31 - Psychosomatik","BGI";"","Leer"},2,0)</f>
        <v>Leer</v>
      </c>
      <c r="M2427" s="445">
        <f t="shared" si="297"/>
        <v>0</v>
      </c>
      <c r="N2427" s="445">
        <f t="shared" si="298"/>
        <v>0</v>
      </c>
      <c r="O2427" s="445">
        <f t="shared" si="301"/>
        <v>0</v>
      </c>
      <c r="P2427" s="445">
        <f t="shared" si="302"/>
        <v>0</v>
      </c>
      <c r="Q2427" s="445">
        <f t="shared" si="303"/>
        <v>0</v>
      </c>
      <c r="R2427" s="415" t="str">
        <f t="shared" si="304"/>
        <v>Leer</v>
      </c>
      <c r="S2427" s="445">
        <f>IF('Angaben KH-Standort'!D$29='A4'!D2427,IF('Angaben KH-Standort'!E$29="Ja",1,0),0)</f>
        <v>0</v>
      </c>
      <c r="T2427" s="445">
        <f>IF('Angaben KH-Standort'!D$30='A4'!D2427,IF('Angaben KH-Standort'!E$30="Ja",1,0),0)</f>
        <v>0</v>
      </c>
      <c r="U2427" s="445">
        <f>IF('Angaben KH-Standort'!D$31='A4'!D2427,IF('Angaben KH-Standort'!E$31="Ja",1,0),0)</f>
        <v>0</v>
      </c>
    </row>
    <row r="2428" spans="2:21" ht="15" customHeight="1" x14ac:dyDescent="0.3">
      <c r="B2428" s="70" t="str">
        <f t="shared" si="299"/>
        <v>!!!</v>
      </c>
      <c r="C2428" s="265" t="str">
        <f>IF(ISERROR(IF(LEN(E2428)&gt;0,VLOOKUP(TEXT($E2428,0),'Angaben Stationen'!$E$14:$J$213,5,0),"")),"?",IF(LEN(E2428)&gt;0,VLOOKUP(TEXT($E2428,0),'Angaben Stationen'!$E$14:$J$213,5,0),""))</f>
        <v/>
      </c>
      <c r="D2428" s="232" t="str">
        <f>IF(ISERROR(IF(LEN(E2428)&gt;0,VLOOKUP(TEXT($E2428,0),'Angaben Stationen'!$E$14:$J$213,6,0),"")),"STATION IST NICHT VORHANDEN",IF(LEN(E2428)&gt;0,VLOOKUP(TEXT($E2428,0),'Angaben Stationen'!$E$14:$J$213,6,0),""))</f>
        <v/>
      </c>
      <c r="E2428" s="287"/>
      <c r="F2428" s="234"/>
      <c r="G2428" s="234"/>
      <c r="H2428" s="263"/>
      <c r="I2428" s="169"/>
      <c r="K2428" s="445" t="str">
        <f t="shared" si="300"/>
        <v>Leer</v>
      </c>
      <c r="L2428" s="445" t="str">
        <f>VLOOKUP($D2428,{"29 - Psychiatrie (Erwachsene)","BGI";"297 - stationsäquivalente Behandlung in der Erwachsenenpsychiatrie (29)","BGI";"30 - Kinder- und Jugendpsychiatrie","BGII";"307 - stationsäquivalente Behandlung in der Kinder- und Jugendpsychiatrie (30)","BGII";"31 - Psychosomatik","BGI";"","Leer"},2,0)</f>
        <v>Leer</v>
      </c>
      <c r="M2428" s="445">
        <f t="shared" si="297"/>
        <v>0</v>
      </c>
      <c r="N2428" s="445">
        <f t="shared" si="298"/>
        <v>0</v>
      </c>
      <c r="O2428" s="445">
        <f t="shared" si="301"/>
        <v>0</v>
      </c>
      <c r="P2428" s="445">
        <f t="shared" si="302"/>
        <v>0</v>
      </c>
      <c r="Q2428" s="445">
        <f t="shared" si="303"/>
        <v>0</v>
      </c>
      <c r="R2428" s="415" t="str">
        <f t="shared" si="304"/>
        <v>Leer</v>
      </c>
      <c r="S2428" s="445">
        <f>IF('Angaben KH-Standort'!D$29='A4'!D2428,IF('Angaben KH-Standort'!E$29="Ja",1,0),0)</f>
        <v>0</v>
      </c>
      <c r="T2428" s="445">
        <f>IF('Angaben KH-Standort'!D$30='A4'!D2428,IF('Angaben KH-Standort'!E$30="Ja",1,0),0)</f>
        <v>0</v>
      </c>
      <c r="U2428" s="445">
        <f>IF('Angaben KH-Standort'!D$31='A4'!D2428,IF('Angaben KH-Standort'!E$31="Ja",1,0),0)</f>
        <v>0</v>
      </c>
    </row>
    <row r="2429" spans="2:21" ht="15" customHeight="1" x14ac:dyDescent="0.3">
      <c r="B2429" s="70" t="str">
        <f t="shared" si="299"/>
        <v>!!!</v>
      </c>
      <c r="C2429" s="265" t="str">
        <f>IF(ISERROR(IF(LEN(E2429)&gt;0,VLOOKUP(TEXT($E2429,0),'Angaben Stationen'!$E$14:$J$213,5,0),"")),"?",IF(LEN(E2429)&gt;0,VLOOKUP(TEXT($E2429,0),'Angaben Stationen'!$E$14:$J$213,5,0),""))</f>
        <v/>
      </c>
      <c r="D2429" s="232" t="str">
        <f>IF(ISERROR(IF(LEN(E2429)&gt;0,VLOOKUP(TEXT($E2429,0),'Angaben Stationen'!$E$14:$J$213,6,0),"")),"STATION IST NICHT VORHANDEN",IF(LEN(E2429)&gt;0,VLOOKUP(TEXT($E2429,0),'Angaben Stationen'!$E$14:$J$213,6,0),""))</f>
        <v/>
      </c>
      <c r="E2429" s="287"/>
      <c r="F2429" s="234"/>
      <c r="G2429" s="234"/>
      <c r="H2429" s="263"/>
      <c r="I2429" s="169"/>
      <c r="K2429" s="445" t="str">
        <f t="shared" si="300"/>
        <v>Leer</v>
      </c>
      <c r="L2429" s="445" t="str">
        <f>VLOOKUP($D2429,{"29 - Psychiatrie (Erwachsene)","BGI";"297 - stationsäquivalente Behandlung in der Erwachsenenpsychiatrie (29)","BGI";"30 - Kinder- und Jugendpsychiatrie","BGII";"307 - stationsäquivalente Behandlung in der Kinder- und Jugendpsychiatrie (30)","BGII";"31 - Psychosomatik","BGI";"","Leer"},2,0)</f>
        <v>Leer</v>
      </c>
      <c r="M2429" s="445">
        <f t="shared" si="297"/>
        <v>0</v>
      </c>
      <c r="N2429" s="445">
        <f t="shared" si="298"/>
        <v>0</v>
      </c>
      <c r="O2429" s="445">
        <f t="shared" si="301"/>
        <v>0</v>
      </c>
      <c r="P2429" s="445">
        <f t="shared" si="302"/>
        <v>0</v>
      </c>
      <c r="Q2429" s="445">
        <f t="shared" si="303"/>
        <v>0</v>
      </c>
      <c r="R2429" s="415" t="str">
        <f t="shared" si="304"/>
        <v>Leer</v>
      </c>
      <c r="S2429" s="445">
        <f>IF('Angaben KH-Standort'!D$29='A4'!D2429,IF('Angaben KH-Standort'!E$29="Ja",1,0),0)</f>
        <v>0</v>
      </c>
      <c r="T2429" s="445">
        <f>IF('Angaben KH-Standort'!D$30='A4'!D2429,IF('Angaben KH-Standort'!E$30="Ja",1,0),0)</f>
        <v>0</v>
      </c>
      <c r="U2429" s="445">
        <f>IF('Angaben KH-Standort'!D$31='A4'!D2429,IF('Angaben KH-Standort'!E$31="Ja",1,0),0)</f>
        <v>0</v>
      </c>
    </row>
    <row r="2430" spans="2:21" ht="15" customHeight="1" x14ac:dyDescent="0.3">
      <c r="B2430" s="70" t="str">
        <f t="shared" si="299"/>
        <v>!!!</v>
      </c>
      <c r="C2430" s="265" t="str">
        <f>IF(ISERROR(IF(LEN(E2430)&gt;0,VLOOKUP(TEXT($E2430,0),'Angaben Stationen'!$E$14:$J$213,5,0),"")),"?",IF(LEN(E2430)&gt;0,VLOOKUP(TEXT($E2430,0),'Angaben Stationen'!$E$14:$J$213,5,0),""))</f>
        <v/>
      </c>
      <c r="D2430" s="232" t="str">
        <f>IF(ISERROR(IF(LEN(E2430)&gt;0,VLOOKUP(TEXT($E2430,0),'Angaben Stationen'!$E$14:$J$213,6,0),"")),"STATION IST NICHT VORHANDEN",IF(LEN(E2430)&gt;0,VLOOKUP(TEXT($E2430,0),'Angaben Stationen'!$E$14:$J$213,6,0),""))</f>
        <v/>
      </c>
      <c r="E2430" s="287"/>
      <c r="F2430" s="234"/>
      <c r="G2430" s="234"/>
      <c r="H2430" s="263"/>
      <c r="I2430" s="169"/>
      <c r="K2430" s="445" t="str">
        <f t="shared" si="300"/>
        <v>Leer</v>
      </c>
      <c r="L2430" s="445" t="str">
        <f>VLOOKUP($D2430,{"29 - Psychiatrie (Erwachsene)","BGI";"297 - stationsäquivalente Behandlung in der Erwachsenenpsychiatrie (29)","BGI";"30 - Kinder- und Jugendpsychiatrie","BGII";"307 - stationsäquivalente Behandlung in der Kinder- und Jugendpsychiatrie (30)","BGII";"31 - Psychosomatik","BGI";"","Leer"},2,0)</f>
        <v>Leer</v>
      </c>
      <c r="M2430" s="445">
        <f t="shared" si="297"/>
        <v>0</v>
      </c>
      <c r="N2430" s="445">
        <f t="shared" si="298"/>
        <v>0</v>
      </c>
      <c r="O2430" s="445">
        <f t="shared" si="301"/>
        <v>0</v>
      </c>
      <c r="P2430" s="445">
        <f t="shared" si="302"/>
        <v>0</v>
      </c>
      <c r="Q2430" s="445">
        <f t="shared" si="303"/>
        <v>0</v>
      </c>
      <c r="R2430" s="415" t="str">
        <f t="shared" si="304"/>
        <v>Leer</v>
      </c>
      <c r="S2430" s="445">
        <f>IF('Angaben KH-Standort'!D$29='A4'!D2430,IF('Angaben KH-Standort'!E$29="Ja",1,0),0)</f>
        <v>0</v>
      </c>
      <c r="T2430" s="445">
        <f>IF('Angaben KH-Standort'!D$30='A4'!D2430,IF('Angaben KH-Standort'!E$30="Ja",1,0),0)</f>
        <v>0</v>
      </c>
      <c r="U2430" s="445">
        <f>IF('Angaben KH-Standort'!D$31='A4'!D2430,IF('Angaben KH-Standort'!E$31="Ja",1,0),0)</f>
        <v>0</v>
      </c>
    </row>
    <row r="2431" spans="2:21" ht="15" customHeight="1" x14ac:dyDescent="0.3">
      <c r="B2431" s="70" t="str">
        <f t="shared" si="299"/>
        <v>!!!</v>
      </c>
      <c r="C2431" s="265" t="str">
        <f>IF(ISERROR(IF(LEN(E2431)&gt;0,VLOOKUP(TEXT($E2431,0),'Angaben Stationen'!$E$14:$J$213,5,0),"")),"?",IF(LEN(E2431)&gt;0,VLOOKUP(TEXT($E2431,0),'Angaben Stationen'!$E$14:$J$213,5,0),""))</f>
        <v/>
      </c>
      <c r="D2431" s="232" t="str">
        <f>IF(ISERROR(IF(LEN(E2431)&gt;0,VLOOKUP(TEXT($E2431,0),'Angaben Stationen'!$E$14:$J$213,6,0),"")),"STATION IST NICHT VORHANDEN",IF(LEN(E2431)&gt;0,VLOOKUP(TEXT($E2431,0),'Angaben Stationen'!$E$14:$J$213,6,0),""))</f>
        <v/>
      </c>
      <c r="E2431" s="287"/>
      <c r="F2431" s="234"/>
      <c r="G2431" s="234"/>
      <c r="H2431" s="263"/>
      <c r="I2431" s="169"/>
      <c r="K2431" s="445" t="str">
        <f t="shared" si="300"/>
        <v>Leer</v>
      </c>
      <c r="L2431" s="445" t="str">
        <f>VLOOKUP($D2431,{"29 - Psychiatrie (Erwachsene)","BGI";"297 - stationsäquivalente Behandlung in der Erwachsenenpsychiatrie (29)","BGI";"30 - Kinder- und Jugendpsychiatrie","BGII";"307 - stationsäquivalente Behandlung in der Kinder- und Jugendpsychiatrie (30)","BGII";"31 - Psychosomatik","BGI";"","Leer"},2,0)</f>
        <v>Leer</v>
      </c>
      <c r="M2431" s="445">
        <f t="shared" si="297"/>
        <v>0</v>
      </c>
      <c r="N2431" s="445">
        <f t="shared" si="298"/>
        <v>0</v>
      </c>
      <c r="O2431" s="445">
        <f t="shared" si="301"/>
        <v>0</v>
      </c>
      <c r="P2431" s="445">
        <f t="shared" si="302"/>
        <v>0</v>
      </c>
      <c r="Q2431" s="445">
        <f t="shared" si="303"/>
        <v>0</v>
      </c>
      <c r="R2431" s="415" t="str">
        <f t="shared" si="304"/>
        <v>Leer</v>
      </c>
      <c r="S2431" s="445">
        <f>IF('Angaben KH-Standort'!D$29='A4'!D2431,IF('Angaben KH-Standort'!E$29="Ja",1,0),0)</f>
        <v>0</v>
      </c>
      <c r="T2431" s="445">
        <f>IF('Angaben KH-Standort'!D$30='A4'!D2431,IF('Angaben KH-Standort'!E$30="Ja",1,0),0)</f>
        <v>0</v>
      </c>
      <c r="U2431" s="445">
        <f>IF('Angaben KH-Standort'!D$31='A4'!D2431,IF('Angaben KH-Standort'!E$31="Ja",1,0),0)</f>
        <v>0</v>
      </c>
    </row>
    <row r="2432" spans="2:21" ht="15" customHeight="1" x14ac:dyDescent="0.3">
      <c r="B2432" s="70" t="str">
        <f t="shared" si="299"/>
        <v>!!!</v>
      </c>
      <c r="C2432" s="265" t="str">
        <f>IF(ISERROR(IF(LEN(E2432)&gt;0,VLOOKUP(TEXT($E2432,0),'Angaben Stationen'!$E$14:$J$213,5,0),"")),"?",IF(LEN(E2432)&gt;0,VLOOKUP(TEXT($E2432,0),'Angaben Stationen'!$E$14:$J$213,5,0),""))</f>
        <v/>
      </c>
      <c r="D2432" s="232" t="str">
        <f>IF(ISERROR(IF(LEN(E2432)&gt;0,VLOOKUP(TEXT($E2432,0),'Angaben Stationen'!$E$14:$J$213,6,0),"")),"STATION IST NICHT VORHANDEN",IF(LEN(E2432)&gt;0,VLOOKUP(TEXT($E2432,0),'Angaben Stationen'!$E$14:$J$213,6,0),""))</f>
        <v/>
      </c>
      <c r="E2432" s="287"/>
      <c r="F2432" s="234"/>
      <c r="G2432" s="234"/>
      <c r="H2432" s="263"/>
      <c r="I2432" s="169"/>
      <c r="K2432" s="445" t="str">
        <f t="shared" si="300"/>
        <v>Leer</v>
      </c>
      <c r="L2432" s="445" t="str">
        <f>VLOOKUP($D2432,{"29 - Psychiatrie (Erwachsene)","BGI";"297 - stationsäquivalente Behandlung in der Erwachsenenpsychiatrie (29)","BGI";"30 - Kinder- und Jugendpsychiatrie","BGII";"307 - stationsäquivalente Behandlung in der Kinder- und Jugendpsychiatrie (30)","BGII";"31 - Psychosomatik","BGI";"","Leer"},2,0)</f>
        <v>Leer</v>
      </c>
      <c r="M2432" s="445">
        <f t="shared" si="297"/>
        <v>0</v>
      </c>
      <c r="N2432" s="445">
        <f t="shared" si="298"/>
        <v>0</v>
      </c>
      <c r="O2432" s="445">
        <f t="shared" si="301"/>
        <v>0</v>
      </c>
      <c r="P2432" s="445">
        <f t="shared" si="302"/>
        <v>0</v>
      </c>
      <c r="Q2432" s="445">
        <f t="shared" si="303"/>
        <v>0</v>
      </c>
      <c r="R2432" s="415" t="str">
        <f t="shared" si="304"/>
        <v>Leer</v>
      </c>
      <c r="S2432" s="445">
        <f>IF('Angaben KH-Standort'!D$29='A4'!D2432,IF('Angaben KH-Standort'!E$29="Ja",1,0),0)</f>
        <v>0</v>
      </c>
      <c r="T2432" s="445">
        <f>IF('Angaben KH-Standort'!D$30='A4'!D2432,IF('Angaben KH-Standort'!E$30="Ja",1,0),0)</f>
        <v>0</v>
      </c>
      <c r="U2432" s="445">
        <f>IF('Angaben KH-Standort'!D$31='A4'!D2432,IF('Angaben KH-Standort'!E$31="Ja",1,0),0)</f>
        <v>0</v>
      </c>
    </row>
    <row r="2433" spans="2:21" ht="15" customHeight="1" x14ac:dyDescent="0.3">
      <c r="B2433" s="70" t="str">
        <f t="shared" si="299"/>
        <v>!!!</v>
      </c>
      <c r="C2433" s="265" t="str">
        <f>IF(ISERROR(IF(LEN(E2433)&gt;0,VLOOKUP(TEXT($E2433,0),'Angaben Stationen'!$E$14:$J$213,5,0),"")),"?",IF(LEN(E2433)&gt;0,VLOOKUP(TEXT($E2433,0),'Angaben Stationen'!$E$14:$J$213,5,0),""))</f>
        <v/>
      </c>
      <c r="D2433" s="232" t="str">
        <f>IF(ISERROR(IF(LEN(E2433)&gt;0,VLOOKUP(TEXT($E2433,0),'Angaben Stationen'!$E$14:$J$213,6,0),"")),"STATION IST NICHT VORHANDEN",IF(LEN(E2433)&gt;0,VLOOKUP(TEXT($E2433,0),'Angaben Stationen'!$E$14:$J$213,6,0),""))</f>
        <v/>
      </c>
      <c r="E2433" s="287"/>
      <c r="F2433" s="234"/>
      <c r="G2433" s="234"/>
      <c r="H2433" s="263"/>
      <c r="I2433" s="169"/>
      <c r="K2433" s="445" t="str">
        <f t="shared" si="300"/>
        <v>Leer</v>
      </c>
      <c r="L2433" s="445" t="str">
        <f>VLOOKUP($D2433,{"29 - Psychiatrie (Erwachsene)","BGI";"297 - stationsäquivalente Behandlung in der Erwachsenenpsychiatrie (29)","BGI";"30 - Kinder- und Jugendpsychiatrie","BGII";"307 - stationsäquivalente Behandlung in der Kinder- und Jugendpsychiatrie (30)","BGII";"31 - Psychosomatik","BGI";"","Leer"},2,0)</f>
        <v>Leer</v>
      </c>
      <c r="M2433" s="445">
        <f t="shared" si="297"/>
        <v>0</v>
      </c>
      <c r="N2433" s="445">
        <f t="shared" si="298"/>
        <v>0</v>
      </c>
      <c r="O2433" s="445">
        <f t="shared" si="301"/>
        <v>0</v>
      </c>
      <c r="P2433" s="445">
        <f t="shared" si="302"/>
        <v>0</v>
      </c>
      <c r="Q2433" s="445">
        <f t="shared" si="303"/>
        <v>0</v>
      </c>
      <c r="R2433" s="415" t="str">
        <f t="shared" si="304"/>
        <v>Leer</v>
      </c>
      <c r="S2433" s="445">
        <f>IF('Angaben KH-Standort'!D$29='A4'!D2433,IF('Angaben KH-Standort'!E$29="Ja",1,0),0)</f>
        <v>0</v>
      </c>
      <c r="T2433" s="445">
        <f>IF('Angaben KH-Standort'!D$30='A4'!D2433,IF('Angaben KH-Standort'!E$30="Ja",1,0),0)</f>
        <v>0</v>
      </c>
      <c r="U2433" s="445">
        <f>IF('Angaben KH-Standort'!D$31='A4'!D2433,IF('Angaben KH-Standort'!E$31="Ja",1,0),0)</f>
        <v>0</v>
      </c>
    </row>
    <row r="2434" spans="2:21" ht="15" customHeight="1" x14ac:dyDescent="0.3">
      <c r="B2434" s="70" t="str">
        <f t="shared" si="299"/>
        <v>!!!</v>
      </c>
      <c r="C2434" s="265" t="str">
        <f>IF(ISERROR(IF(LEN(E2434)&gt;0,VLOOKUP(TEXT($E2434,0),'Angaben Stationen'!$E$14:$J$213,5,0),"")),"?",IF(LEN(E2434)&gt;0,VLOOKUP(TEXT($E2434,0),'Angaben Stationen'!$E$14:$J$213,5,0),""))</f>
        <v/>
      </c>
      <c r="D2434" s="232" t="str">
        <f>IF(ISERROR(IF(LEN(E2434)&gt;0,VLOOKUP(TEXT($E2434,0),'Angaben Stationen'!$E$14:$J$213,6,0),"")),"STATION IST NICHT VORHANDEN",IF(LEN(E2434)&gt;0,VLOOKUP(TEXT($E2434,0),'Angaben Stationen'!$E$14:$J$213,6,0),""))</f>
        <v/>
      </c>
      <c r="E2434" s="287"/>
      <c r="F2434" s="234"/>
      <c r="G2434" s="234"/>
      <c r="H2434" s="263"/>
      <c r="I2434" s="169"/>
      <c r="K2434" s="445" t="str">
        <f t="shared" si="300"/>
        <v>Leer</v>
      </c>
      <c r="L2434" s="445" t="str">
        <f>VLOOKUP($D2434,{"29 - Psychiatrie (Erwachsene)","BGI";"297 - stationsäquivalente Behandlung in der Erwachsenenpsychiatrie (29)","BGI";"30 - Kinder- und Jugendpsychiatrie","BGII";"307 - stationsäquivalente Behandlung in der Kinder- und Jugendpsychiatrie (30)","BGII";"31 - Psychosomatik","BGI";"","Leer"},2,0)</f>
        <v>Leer</v>
      </c>
      <c r="M2434" s="445">
        <f t="shared" si="297"/>
        <v>0</v>
      </c>
      <c r="N2434" s="445">
        <f t="shared" si="298"/>
        <v>0</v>
      </c>
      <c r="O2434" s="445">
        <f t="shared" si="301"/>
        <v>0</v>
      </c>
      <c r="P2434" s="445">
        <f t="shared" si="302"/>
        <v>0</v>
      </c>
      <c r="Q2434" s="445">
        <f t="shared" si="303"/>
        <v>0</v>
      </c>
      <c r="R2434" s="415" t="str">
        <f t="shared" si="304"/>
        <v>Leer</v>
      </c>
      <c r="S2434" s="445">
        <f>IF('Angaben KH-Standort'!D$29='A4'!D2434,IF('Angaben KH-Standort'!E$29="Ja",1,0),0)</f>
        <v>0</v>
      </c>
      <c r="T2434" s="445">
        <f>IF('Angaben KH-Standort'!D$30='A4'!D2434,IF('Angaben KH-Standort'!E$30="Ja",1,0),0)</f>
        <v>0</v>
      </c>
      <c r="U2434" s="445">
        <f>IF('Angaben KH-Standort'!D$31='A4'!D2434,IF('Angaben KH-Standort'!E$31="Ja",1,0),0)</f>
        <v>0</v>
      </c>
    </row>
    <row r="2435" spans="2:21" ht="15" customHeight="1" x14ac:dyDescent="0.3">
      <c r="B2435" s="70" t="str">
        <f t="shared" si="299"/>
        <v>!!!</v>
      </c>
      <c r="C2435" s="265" t="str">
        <f>IF(ISERROR(IF(LEN(E2435)&gt;0,VLOOKUP(TEXT($E2435,0),'Angaben Stationen'!$E$14:$J$213,5,0),"")),"?",IF(LEN(E2435)&gt;0,VLOOKUP(TEXT($E2435,0),'Angaben Stationen'!$E$14:$J$213,5,0),""))</f>
        <v/>
      </c>
      <c r="D2435" s="232" t="str">
        <f>IF(ISERROR(IF(LEN(E2435)&gt;0,VLOOKUP(TEXT($E2435,0),'Angaben Stationen'!$E$14:$J$213,6,0),"")),"STATION IST NICHT VORHANDEN",IF(LEN(E2435)&gt;0,VLOOKUP(TEXT($E2435,0),'Angaben Stationen'!$E$14:$J$213,6,0),""))</f>
        <v/>
      </c>
      <c r="E2435" s="287"/>
      <c r="F2435" s="234"/>
      <c r="G2435" s="234"/>
      <c r="H2435" s="263"/>
      <c r="I2435" s="169"/>
      <c r="K2435" s="445" t="str">
        <f t="shared" si="300"/>
        <v>Leer</v>
      </c>
      <c r="L2435" s="445" t="str">
        <f>VLOOKUP($D2435,{"29 - Psychiatrie (Erwachsene)","BGI";"297 - stationsäquivalente Behandlung in der Erwachsenenpsychiatrie (29)","BGI";"30 - Kinder- und Jugendpsychiatrie","BGII";"307 - stationsäquivalente Behandlung in der Kinder- und Jugendpsychiatrie (30)","BGII";"31 - Psychosomatik","BGI";"","Leer"},2,0)</f>
        <v>Leer</v>
      </c>
      <c r="M2435" s="445">
        <f t="shared" si="297"/>
        <v>0</v>
      </c>
      <c r="N2435" s="445">
        <f t="shared" si="298"/>
        <v>0</v>
      </c>
      <c r="O2435" s="445">
        <f t="shared" si="301"/>
        <v>0</v>
      </c>
      <c r="P2435" s="445">
        <f t="shared" si="302"/>
        <v>0</v>
      </c>
      <c r="Q2435" s="445">
        <f t="shared" si="303"/>
        <v>0</v>
      </c>
      <c r="R2435" s="415" t="str">
        <f t="shared" si="304"/>
        <v>Leer</v>
      </c>
      <c r="S2435" s="445">
        <f>IF('Angaben KH-Standort'!D$29='A4'!D2435,IF('Angaben KH-Standort'!E$29="Ja",1,0),0)</f>
        <v>0</v>
      </c>
      <c r="T2435" s="445">
        <f>IF('Angaben KH-Standort'!D$30='A4'!D2435,IF('Angaben KH-Standort'!E$30="Ja",1,0),0)</f>
        <v>0</v>
      </c>
      <c r="U2435" s="445">
        <f>IF('Angaben KH-Standort'!D$31='A4'!D2435,IF('Angaben KH-Standort'!E$31="Ja",1,0),0)</f>
        <v>0</v>
      </c>
    </row>
    <row r="2436" spans="2:21" ht="15" customHeight="1" x14ac:dyDescent="0.3">
      <c r="B2436" s="70" t="str">
        <f t="shared" si="299"/>
        <v>!!!</v>
      </c>
      <c r="C2436" s="265" t="str">
        <f>IF(ISERROR(IF(LEN(E2436)&gt;0,VLOOKUP(TEXT($E2436,0),'Angaben Stationen'!$E$14:$J$213,5,0),"")),"?",IF(LEN(E2436)&gt;0,VLOOKUP(TEXT($E2436,0),'Angaben Stationen'!$E$14:$J$213,5,0),""))</f>
        <v/>
      </c>
      <c r="D2436" s="232" t="str">
        <f>IF(ISERROR(IF(LEN(E2436)&gt;0,VLOOKUP(TEXT($E2436,0),'Angaben Stationen'!$E$14:$J$213,6,0),"")),"STATION IST NICHT VORHANDEN",IF(LEN(E2436)&gt;0,VLOOKUP(TEXT($E2436,0),'Angaben Stationen'!$E$14:$J$213,6,0),""))</f>
        <v/>
      </c>
      <c r="E2436" s="287"/>
      <c r="F2436" s="234"/>
      <c r="G2436" s="234"/>
      <c r="H2436" s="263"/>
      <c r="I2436" s="169"/>
      <c r="K2436" s="445" t="str">
        <f t="shared" si="300"/>
        <v>Leer</v>
      </c>
      <c r="L2436" s="445" t="str">
        <f>VLOOKUP($D2436,{"29 - Psychiatrie (Erwachsene)","BGI";"297 - stationsäquivalente Behandlung in der Erwachsenenpsychiatrie (29)","BGI";"30 - Kinder- und Jugendpsychiatrie","BGII";"307 - stationsäquivalente Behandlung in der Kinder- und Jugendpsychiatrie (30)","BGII";"31 - Psychosomatik","BGI";"","Leer"},2,0)</f>
        <v>Leer</v>
      </c>
      <c r="M2436" s="445">
        <f t="shared" si="297"/>
        <v>0</v>
      </c>
      <c r="N2436" s="445">
        <f t="shared" si="298"/>
        <v>0</v>
      </c>
      <c r="O2436" s="445">
        <f t="shared" si="301"/>
        <v>0</v>
      </c>
      <c r="P2436" s="445">
        <f t="shared" si="302"/>
        <v>0</v>
      </c>
      <c r="Q2436" s="445">
        <f t="shared" si="303"/>
        <v>0</v>
      </c>
      <c r="R2436" s="415" t="str">
        <f t="shared" si="304"/>
        <v>Leer</v>
      </c>
      <c r="S2436" s="445">
        <f>IF('Angaben KH-Standort'!D$29='A4'!D2436,IF('Angaben KH-Standort'!E$29="Ja",1,0),0)</f>
        <v>0</v>
      </c>
      <c r="T2436" s="445">
        <f>IF('Angaben KH-Standort'!D$30='A4'!D2436,IF('Angaben KH-Standort'!E$30="Ja",1,0),0)</f>
        <v>0</v>
      </c>
      <c r="U2436" s="445">
        <f>IF('Angaben KH-Standort'!D$31='A4'!D2436,IF('Angaben KH-Standort'!E$31="Ja",1,0),0)</f>
        <v>0</v>
      </c>
    </row>
    <row r="2437" spans="2:21" ht="15" customHeight="1" x14ac:dyDescent="0.3">
      <c r="B2437" s="70" t="str">
        <f t="shared" si="299"/>
        <v>!!!</v>
      </c>
      <c r="C2437" s="265" t="str">
        <f>IF(ISERROR(IF(LEN(E2437)&gt;0,VLOOKUP(TEXT($E2437,0),'Angaben Stationen'!$E$14:$J$213,5,0),"")),"?",IF(LEN(E2437)&gt;0,VLOOKUP(TEXT($E2437,0),'Angaben Stationen'!$E$14:$J$213,5,0),""))</f>
        <v/>
      </c>
      <c r="D2437" s="232" t="str">
        <f>IF(ISERROR(IF(LEN(E2437)&gt;0,VLOOKUP(TEXT($E2437,0),'Angaben Stationen'!$E$14:$J$213,6,0),"")),"STATION IST NICHT VORHANDEN",IF(LEN(E2437)&gt;0,VLOOKUP(TEXT($E2437,0),'Angaben Stationen'!$E$14:$J$213,6,0),""))</f>
        <v/>
      </c>
      <c r="E2437" s="287"/>
      <c r="F2437" s="234"/>
      <c r="G2437" s="234"/>
      <c r="H2437" s="263"/>
      <c r="I2437" s="169"/>
      <c r="K2437" s="445" t="str">
        <f t="shared" si="300"/>
        <v>Leer</v>
      </c>
      <c r="L2437" s="445" t="str">
        <f>VLOOKUP($D2437,{"29 - Psychiatrie (Erwachsene)","BGI";"297 - stationsäquivalente Behandlung in der Erwachsenenpsychiatrie (29)","BGI";"30 - Kinder- und Jugendpsychiatrie","BGII";"307 - stationsäquivalente Behandlung in der Kinder- und Jugendpsychiatrie (30)","BGII";"31 - Psychosomatik","BGI";"","Leer"},2,0)</f>
        <v>Leer</v>
      </c>
      <c r="M2437" s="445">
        <f t="shared" si="297"/>
        <v>0</v>
      </c>
      <c r="N2437" s="445">
        <f t="shared" si="298"/>
        <v>0</v>
      </c>
      <c r="O2437" s="445">
        <f t="shared" si="301"/>
        <v>0</v>
      </c>
      <c r="P2437" s="445">
        <f t="shared" si="302"/>
        <v>0</v>
      </c>
      <c r="Q2437" s="445">
        <f t="shared" si="303"/>
        <v>0</v>
      </c>
      <c r="R2437" s="415" t="str">
        <f t="shared" si="304"/>
        <v>Leer</v>
      </c>
      <c r="S2437" s="445">
        <f>IF('Angaben KH-Standort'!D$29='A4'!D2437,IF('Angaben KH-Standort'!E$29="Ja",1,0),0)</f>
        <v>0</v>
      </c>
      <c r="T2437" s="445">
        <f>IF('Angaben KH-Standort'!D$30='A4'!D2437,IF('Angaben KH-Standort'!E$30="Ja",1,0),0)</f>
        <v>0</v>
      </c>
      <c r="U2437" s="445">
        <f>IF('Angaben KH-Standort'!D$31='A4'!D2437,IF('Angaben KH-Standort'!E$31="Ja",1,0),0)</f>
        <v>0</v>
      </c>
    </row>
    <row r="2438" spans="2:21" ht="15" customHeight="1" x14ac:dyDescent="0.3">
      <c r="B2438" s="70" t="str">
        <f t="shared" si="299"/>
        <v>!!!</v>
      </c>
      <c r="C2438" s="265" t="str">
        <f>IF(ISERROR(IF(LEN(E2438)&gt;0,VLOOKUP(TEXT($E2438,0),'Angaben Stationen'!$E$14:$J$213,5,0),"")),"?",IF(LEN(E2438)&gt;0,VLOOKUP(TEXT($E2438,0),'Angaben Stationen'!$E$14:$J$213,5,0),""))</f>
        <v/>
      </c>
      <c r="D2438" s="232" t="str">
        <f>IF(ISERROR(IF(LEN(E2438)&gt;0,VLOOKUP(TEXT($E2438,0),'Angaben Stationen'!$E$14:$J$213,6,0),"")),"STATION IST NICHT VORHANDEN",IF(LEN(E2438)&gt;0,VLOOKUP(TEXT($E2438,0),'Angaben Stationen'!$E$14:$J$213,6,0),""))</f>
        <v/>
      </c>
      <c r="E2438" s="287"/>
      <c r="F2438" s="234"/>
      <c r="G2438" s="234"/>
      <c r="H2438" s="263"/>
      <c r="I2438" s="169"/>
      <c r="K2438" s="445" t="str">
        <f t="shared" si="300"/>
        <v>Leer</v>
      </c>
      <c r="L2438" s="445" t="str">
        <f>VLOOKUP($D2438,{"29 - Psychiatrie (Erwachsene)","BGI";"297 - stationsäquivalente Behandlung in der Erwachsenenpsychiatrie (29)","BGI";"30 - Kinder- und Jugendpsychiatrie","BGII";"307 - stationsäquivalente Behandlung in der Kinder- und Jugendpsychiatrie (30)","BGII";"31 - Psychosomatik","BGI";"","Leer"},2,0)</f>
        <v>Leer</v>
      </c>
      <c r="M2438" s="445">
        <f t="shared" si="297"/>
        <v>0</v>
      </c>
      <c r="N2438" s="445">
        <f t="shared" si="298"/>
        <v>0</v>
      </c>
      <c r="O2438" s="445">
        <f t="shared" si="301"/>
        <v>0</v>
      </c>
      <c r="P2438" s="445">
        <f t="shared" si="302"/>
        <v>0</v>
      </c>
      <c r="Q2438" s="445">
        <f t="shared" si="303"/>
        <v>0</v>
      </c>
      <c r="R2438" s="415" t="str">
        <f t="shared" si="304"/>
        <v>Leer</v>
      </c>
      <c r="S2438" s="445">
        <f>IF('Angaben KH-Standort'!D$29='A4'!D2438,IF('Angaben KH-Standort'!E$29="Ja",1,0),0)</f>
        <v>0</v>
      </c>
      <c r="T2438" s="445">
        <f>IF('Angaben KH-Standort'!D$30='A4'!D2438,IF('Angaben KH-Standort'!E$30="Ja",1,0),0)</f>
        <v>0</v>
      </c>
      <c r="U2438" s="445">
        <f>IF('Angaben KH-Standort'!D$31='A4'!D2438,IF('Angaben KH-Standort'!E$31="Ja",1,0),0)</f>
        <v>0</v>
      </c>
    </row>
    <row r="2439" spans="2:21" ht="15" customHeight="1" x14ac:dyDescent="0.3">
      <c r="B2439" s="70" t="str">
        <f t="shared" si="299"/>
        <v>!!!</v>
      </c>
      <c r="C2439" s="265" t="str">
        <f>IF(ISERROR(IF(LEN(E2439)&gt;0,VLOOKUP(TEXT($E2439,0),'Angaben Stationen'!$E$14:$J$213,5,0),"")),"?",IF(LEN(E2439)&gt;0,VLOOKUP(TEXT($E2439,0),'Angaben Stationen'!$E$14:$J$213,5,0),""))</f>
        <v/>
      </c>
      <c r="D2439" s="232" t="str">
        <f>IF(ISERROR(IF(LEN(E2439)&gt;0,VLOOKUP(TEXT($E2439,0),'Angaben Stationen'!$E$14:$J$213,6,0),"")),"STATION IST NICHT VORHANDEN",IF(LEN(E2439)&gt;0,VLOOKUP(TEXT($E2439,0),'Angaben Stationen'!$E$14:$J$213,6,0),""))</f>
        <v/>
      </c>
      <c r="E2439" s="287"/>
      <c r="F2439" s="234"/>
      <c r="G2439" s="234"/>
      <c r="H2439" s="263"/>
      <c r="I2439" s="169"/>
      <c r="K2439" s="445" t="str">
        <f t="shared" si="300"/>
        <v>Leer</v>
      </c>
      <c r="L2439" s="445" t="str">
        <f>VLOOKUP($D2439,{"29 - Psychiatrie (Erwachsene)","BGI";"297 - stationsäquivalente Behandlung in der Erwachsenenpsychiatrie (29)","BGI";"30 - Kinder- und Jugendpsychiatrie","BGII";"307 - stationsäquivalente Behandlung in der Kinder- und Jugendpsychiatrie (30)","BGII";"31 - Psychosomatik","BGI";"","Leer"},2,0)</f>
        <v>Leer</v>
      </c>
      <c r="M2439" s="445">
        <f t="shared" si="297"/>
        <v>0</v>
      </c>
      <c r="N2439" s="445">
        <f t="shared" si="298"/>
        <v>0</v>
      </c>
      <c r="O2439" s="445">
        <f t="shared" si="301"/>
        <v>0</v>
      </c>
      <c r="P2439" s="445">
        <f t="shared" si="302"/>
        <v>0</v>
      </c>
      <c r="Q2439" s="445">
        <f t="shared" si="303"/>
        <v>0</v>
      </c>
      <c r="R2439" s="415" t="str">
        <f t="shared" si="304"/>
        <v>Leer</v>
      </c>
      <c r="S2439" s="445">
        <f>IF('Angaben KH-Standort'!D$29='A4'!D2439,IF('Angaben KH-Standort'!E$29="Ja",1,0),0)</f>
        <v>0</v>
      </c>
      <c r="T2439" s="445">
        <f>IF('Angaben KH-Standort'!D$30='A4'!D2439,IF('Angaben KH-Standort'!E$30="Ja",1,0),0)</f>
        <v>0</v>
      </c>
      <c r="U2439" s="445">
        <f>IF('Angaben KH-Standort'!D$31='A4'!D2439,IF('Angaben KH-Standort'!E$31="Ja",1,0),0)</f>
        <v>0</v>
      </c>
    </row>
    <row r="2440" spans="2:21" ht="15" customHeight="1" x14ac:dyDescent="0.3">
      <c r="B2440" s="70" t="str">
        <f t="shared" si="299"/>
        <v>!!!</v>
      </c>
      <c r="C2440" s="265" t="str">
        <f>IF(ISERROR(IF(LEN(E2440)&gt;0,VLOOKUP(TEXT($E2440,0),'Angaben Stationen'!$E$14:$J$213,5,0),"")),"?",IF(LEN(E2440)&gt;0,VLOOKUP(TEXT($E2440,0),'Angaben Stationen'!$E$14:$J$213,5,0),""))</f>
        <v/>
      </c>
      <c r="D2440" s="232" t="str">
        <f>IF(ISERROR(IF(LEN(E2440)&gt;0,VLOOKUP(TEXT($E2440,0),'Angaben Stationen'!$E$14:$J$213,6,0),"")),"STATION IST NICHT VORHANDEN",IF(LEN(E2440)&gt;0,VLOOKUP(TEXT($E2440,0),'Angaben Stationen'!$E$14:$J$213,6,0),""))</f>
        <v/>
      </c>
      <c r="E2440" s="287"/>
      <c r="F2440" s="234"/>
      <c r="G2440" s="234"/>
      <c r="H2440" s="263"/>
      <c r="I2440" s="169"/>
      <c r="K2440" s="445" t="str">
        <f t="shared" si="300"/>
        <v>Leer</v>
      </c>
      <c r="L2440" s="445" t="str">
        <f>VLOOKUP($D2440,{"29 - Psychiatrie (Erwachsene)","BGI";"297 - stationsäquivalente Behandlung in der Erwachsenenpsychiatrie (29)","BGI";"30 - Kinder- und Jugendpsychiatrie","BGII";"307 - stationsäquivalente Behandlung in der Kinder- und Jugendpsychiatrie (30)","BGII";"31 - Psychosomatik","BGI";"","Leer"},2,0)</f>
        <v>Leer</v>
      </c>
      <c r="M2440" s="445">
        <f t="shared" si="297"/>
        <v>0</v>
      </c>
      <c r="N2440" s="445">
        <f t="shared" si="298"/>
        <v>0</v>
      </c>
      <c r="O2440" s="445">
        <f t="shared" si="301"/>
        <v>0</v>
      </c>
      <c r="P2440" s="445">
        <f t="shared" si="302"/>
        <v>0</v>
      </c>
      <c r="Q2440" s="445">
        <f t="shared" si="303"/>
        <v>0</v>
      </c>
      <c r="R2440" s="415" t="str">
        <f t="shared" si="304"/>
        <v>Leer</v>
      </c>
      <c r="S2440" s="445">
        <f>IF('Angaben KH-Standort'!D$29='A4'!D2440,IF('Angaben KH-Standort'!E$29="Ja",1,0),0)</f>
        <v>0</v>
      </c>
      <c r="T2440" s="445">
        <f>IF('Angaben KH-Standort'!D$30='A4'!D2440,IF('Angaben KH-Standort'!E$30="Ja",1,0),0)</f>
        <v>0</v>
      </c>
      <c r="U2440" s="445">
        <f>IF('Angaben KH-Standort'!D$31='A4'!D2440,IF('Angaben KH-Standort'!E$31="Ja",1,0),0)</f>
        <v>0</v>
      </c>
    </row>
    <row r="2441" spans="2:21" ht="15" customHeight="1" x14ac:dyDescent="0.3">
      <c r="B2441" s="70" t="str">
        <f t="shared" si="299"/>
        <v>!!!</v>
      </c>
      <c r="C2441" s="265" t="str">
        <f>IF(ISERROR(IF(LEN(E2441)&gt;0,VLOOKUP(TEXT($E2441,0),'Angaben Stationen'!$E$14:$J$213,5,0),"")),"?",IF(LEN(E2441)&gt;0,VLOOKUP(TEXT($E2441,0),'Angaben Stationen'!$E$14:$J$213,5,0),""))</f>
        <v/>
      </c>
      <c r="D2441" s="232" t="str">
        <f>IF(ISERROR(IF(LEN(E2441)&gt;0,VLOOKUP(TEXT($E2441,0),'Angaben Stationen'!$E$14:$J$213,6,0),"")),"STATION IST NICHT VORHANDEN",IF(LEN(E2441)&gt;0,VLOOKUP(TEXT($E2441,0),'Angaben Stationen'!$E$14:$J$213,6,0),""))</f>
        <v/>
      </c>
      <c r="E2441" s="287"/>
      <c r="F2441" s="234"/>
      <c r="G2441" s="234"/>
      <c r="H2441" s="263"/>
      <c r="I2441" s="169"/>
      <c r="K2441" s="445" t="str">
        <f t="shared" si="300"/>
        <v>Leer</v>
      </c>
      <c r="L2441" s="445" t="str">
        <f>VLOOKUP($D2441,{"29 - Psychiatrie (Erwachsene)","BGI";"297 - stationsäquivalente Behandlung in der Erwachsenenpsychiatrie (29)","BGI";"30 - Kinder- und Jugendpsychiatrie","BGII";"307 - stationsäquivalente Behandlung in der Kinder- und Jugendpsychiatrie (30)","BGII";"31 - Psychosomatik","BGI";"","Leer"},2,0)</f>
        <v>Leer</v>
      </c>
      <c r="M2441" s="445">
        <f t="shared" si="297"/>
        <v>0</v>
      </c>
      <c r="N2441" s="445">
        <f t="shared" si="298"/>
        <v>0</v>
      </c>
      <c r="O2441" s="445">
        <f t="shared" si="301"/>
        <v>0</v>
      </c>
      <c r="P2441" s="445">
        <f t="shared" si="302"/>
        <v>0</v>
      </c>
      <c r="Q2441" s="445">
        <f t="shared" si="303"/>
        <v>0</v>
      </c>
      <c r="R2441" s="415" t="str">
        <f t="shared" si="304"/>
        <v>Leer</v>
      </c>
      <c r="S2441" s="445">
        <f>IF('Angaben KH-Standort'!D$29='A4'!D2441,IF('Angaben KH-Standort'!E$29="Ja",1,0),0)</f>
        <v>0</v>
      </c>
      <c r="T2441" s="445">
        <f>IF('Angaben KH-Standort'!D$30='A4'!D2441,IF('Angaben KH-Standort'!E$30="Ja",1,0),0)</f>
        <v>0</v>
      </c>
      <c r="U2441" s="445">
        <f>IF('Angaben KH-Standort'!D$31='A4'!D2441,IF('Angaben KH-Standort'!E$31="Ja",1,0),0)</f>
        <v>0</v>
      </c>
    </row>
    <row r="2442" spans="2:21" ht="15" customHeight="1" x14ac:dyDescent="0.3">
      <c r="B2442" s="70" t="str">
        <f t="shared" si="299"/>
        <v>!!!</v>
      </c>
      <c r="C2442" s="265" t="str">
        <f>IF(ISERROR(IF(LEN(E2442)&gt;0,VLOOKUP(TEXT($E2442,0),'Angaben Stationen'!$E$14:$J$213,5,0),"")),"?",IF(LEN(E2442)&gt;0,VLOOKUP(TEXT($E2442,0),'Angaben Stationen'!$E$14:$J$213,5,0),""))</f>
        <v/>
      </c>
      <c r="D2442" s="232" t="str">
        <f>IF(ISERROR(IF(LEN(E2442)&gt;0,VLOOKUP(TEXT($E2442,0),'Angaben Stationen'!$E$14:$J$213,6,0),"")),"STATION IST NICHT VORHANDEN",IF(LEN(E2442)&gt;0,VLOOKUP(TEXT($E2442,0),'Angaben Stationen'!$E$14:$J$213,6,0),""))</f>
        <v/>
      </c>
      <c r="E2442" s="287"/>
      <c r="F2442" s="234"/>
      <c r="G2442" s="234"/>
      <c r="H2442" s="263"/>
      <c r="I2442" s="169"/>
      <c r="K2442" s="445" t="str">
        <f t="shared" si="300"/>
        <v>Leer</v>
      </c>
      <c r="L2442" s="445" t="str">
        <f>VLOOKUP($D2442,{"29 - Psychiatrie (Erwachsene)","BGI";"297 - stationsäquivalente Behandlung in der Erwachsenenpsychiatrie (29)","BGI";"30 - Kinder- und Jugendpsychiatrie","BGII";"307 - stationsäquivalente Behandlung in der Kinder- und Jugendpsychiatrie (30)","BGII";"31 - Psychosomatik","BGI";"","Leer"},2,0)</f>
        <v>Leer</v>
      </c>
      <c r="M2442" s="445">
        <f t="shared" si="297"/>
        <v>0</v>
      </c>
      <c r="N2442" s="445">
        <f t="shared" si="298"/>
        <v>0</v>
      </c>
      <c r="O2442" s="445">
        <f t="shared" si="301"/>
        <v>0</v>
      </c>
      <c r="P2442" s="445">
        <f t="shared" si="302"/>
        <v>0</v>
      </c>
      <c r="Q2442" s="445">
        <f t="shared" si="303"/>
        <v>0</v>
      </c>
      <c r="R2442" s="415" t="str">
        <f t="shared" si="304"/>
        <v>Leer</v>
      </c>
      <c r="S2442" s="445">
        <f>IF('Angaben KH-Standort'!D$29='A4'!D2442,IF('Angaben KH-Standort'!E$29="Ja",1,0),0)</f>
        <v>0</v>
      </c>
      <c r="T2442" s="445">
        <f>IF('Angaben KH-Standort'!D$30='A4'!D2442,IF('Angaben KH-Standort'!E$30="Ja",1,0),0)</f>
        <v>0</v>
      </c>
      <c r="U2442" s="445">
        <f>IF('Angaben KH-Standort'!D$31='A4'!D2442,IF('Angaben KH-Standort'!E$31="Ja",1,0),0)</f>
        <v>0</v>
      </c>
    </row>
    <row r="2443" spans="2:21" ht="15" customHeight="1" x14ac:dyDescent="0.3">
      <c r="B2443" s="70" t="str">
        <f t="shared" si="299"/>
        <v>!!!</v>
      </c>
      <c r="C2443" s="265" t="str">
        <f>IF(ISERROR(IF(LEN(E2443)&gt;0,VLOOKUP(TEXT($E2443,0),'Angaben Stationen'!$E$14:$J$213,5,0),"")),"?",IF(LEN(E2443)&gt;0,VLOOKUP(TEXT($E2443,0),'Angaben Stationen'!$E$14:$J$213,5,0),""))</f>
        <v/>
      </c>
      <c r="D2443" s="232" t="str">
        <f>IF(ISERROR(IF(LEN(E2443)&gt;0,VLOOKUP(TEXT($E2443,0),'Angaben Stationen'!$E$14:$J$213,6,0),"")),"STATION IST NICHT VORHANDEN",IF(LEN(E2443)&gt;0,VLOOKUP(TEXT($E2443,0),'Angaben Stationen'!$E$14:$J$213,6,0),""))</f>
        <v/>
      </c>
      <c r="E2443" s="287"/>
      <c r="F2443" s="234"/>
      <c r="G2443" s="234"/>
      <c r="H2443" s="263"/>
      <c r="I2443" s="169"/>
      <c r="K2443" s="445" t="str">
        <f t="shared" si="300"/>
        <v>Leer</v>
      </c>
      <c r="L2443" s="445" t="str">
        <f>VLOOKUP($D2443,{"29 - Psychiatrie (Erwachsene)","BGI";"297 - stationsäquivalente Behandlung in der Erwachsenenpsychiatrie (29)","BGI";"30 - Kinder- und Jugendpsychiatrie","BGII";"307 - stationsäquivalente Behandlung in der Kinder- und Jugendpsychiatrie (30)","BGII";"31 - Psychosomatik","BGI";"","Leer"},2,0)</f>
        <v>Leer</v>
      </c>
      <c r="M2443" s="445">
        <f t="shared" si="297"/>
        <v>0</v>
      </c>
      <c r="N2443" s="445">
        <f t="shared" si="298"/>
        <v>0</v>
      </c>
      <c r="O2443" s="445">
        <f t="shared" si="301"/>
        <v>0</v>
      </c>
      <c r="P2443" s="445">
        <f t="shared" si="302"/>
        <v>0</v>
      </c>
      <c r="Q2443" s="445">
        <f t="shared" si="303"/>
        <v>0</v>
      </c>
      <c r="R2443" s="415" t="str">
        <f t="shared" si="304"/>
        <v>Leer</v>
      </c>
      <c r="S2443" s="445">
        <f>IF('Angaben KH-Standort'!D$29='A4'!D2443,IF('Angaben KH-Standort'!E$29="Ja",1,0),0)</f>
        <v>0</v>
      </c>
      <c r="T2443" s="445">
        <f>IF('Angaben KH-Standort'!D$30='A4'!D2443,IF('Angaben KH-Standort'!E$30="Ja",1,0),0)</f>
        <v>0</v>
      </c>
      <c r="U2443" s="445">
        <f>IF('Angaben KH-Standort'!D$31='A4'!D2443,IF('Angaben KH-Standort'!E$31="Ja",1,0),0)</f>
        <v>0</v>
      </c>
    </row>
    <row r="2444" spans="2:21" ht="15" customHeight="1" x14ac:dyDescent="0.3">
      <c r="B2444" s="70" t="str">
        <f t="shared" si="299"/>
        <v>!!!</v>
      </c>
      <c r="C2444" s="265" t="str">
        <f>IF(ISERROR(IF(LEN(E2444)&gt;0,VLOOKUP(TEXT($E2444,0),'Angaben Stationen'!$E$14:$J$213,5,0),"")),"?",IF(LEN(E2444)&gt;0,VLOOKUP(TEXT($E2444,0),'Angaben Stationen'!$E$14:$J$213,5,0),""))</f>
        <v/>
      </c>
      <c r="D2444" s="232" t="str">
        <f>IF(ISERROR(IF(LEN(E2444)&gt;0,VLOOKUP(TEXT($E2444,0),'Angaben Stationen'!$E$14:$J$213,6,0),"")),"STATION IST NICHT VORHANDEN",IF(LEN(E2444)&gt;0,VLOOKUP(TEXT($E2444,0),'Angaben Stationen'!$E$14:$J$213,6,0),""))</f>
        <v/>
      </c>
      <c r="E2444" s="287"/>
      <c r="F2444" s="234"/>
      <c r="G2444" s="234"/>
      <c r="H2444" s="263"/>
      <c r="I2444" s="169"/>
      <c r="K2444" s="445" t="str">
        <f t="shared" si="300"/>
        <v>Leer</v>
      </c>
      <c r="L2444" s="445" t="str">
        <f>VLOOKUP($D2444,{"29 - Psychiatrie (Erwachsene)","BGI";"297 - stationsäquivalente Behandlung in der Erwachsenenpsychiatrie (29)","BGI";"30 - Kinder- und Jugendpsychiatrie","BGII";"307 - stationsäquivalente Behandlung in der Kinder- und Jugendpsychiatrie (30)","BGII";"31 - Psychosomatik","BGI";"","Leer"},2,0)</f>
        <v>Leer</v>
      </c>
      <c r="M2444" s="445">
        <f t="shared" si="297"/>
        <v>0</v>
      </c>
      <c r="N2444" s="445">
        <f t="shared" si="298"/>
        <v>0</v>
      </c>
      <c r="O2444" s="445">
        <f t="shared" si="301"/>
        <v>0</v>
      </c>
      <c r="P2444" s="445">
        <f t="shared" si="302"/>
        <v>0</v>
      </c>
      <c r="Q2444" s="445">
        <f t="shared" si="303"/>
        <v>0</v>
      </c>
      <c r="R2444" s="415" t="str">
        <f t="shared" si="304"/>
        <v>Leer</v>
      </c>
      <c r="S2444" s="445">
        <f>IF('Angaben KH-Standort'!D$29='A4'!D2444,IF('Angaben KH-Standort'!E$29="Ja",1,0),0)</f>
        <v>0</v>
      </c>
      <c r="T2444" s="445">
        <f>IF('Angaben KH-Standort'!D$30='A4'!D2444,IF('Angaben KH-Standort'!E$30="Ja",1,0),0)</f>
        <v>0</v>
      </c>
      <c r="U2444" s="445">
        <f>IF('Angaben KH-Standort'!D$31='A4'!D2444,IF('Angaben KH-Standort'!E$31="Ja",1,0),0)</f>
        <v>0</v>
      </c>
    </row>
    <row r="2445" spans="2:21" ht="15" customHeight="1" x14ac:dyDescent="0.3">
      <c r="B2445" s="70" t="str">
        <f t="shared" si="299"/>
        <v>!!!</v>
      </c>
      <c r="C2445" s="265" t="str">
        <f>IF(ISERROR(IF(LEN(E2445)&gt;0,VLOOKUP(TEXT($E2445,0),'Angaben Stationen'!$E$14:$J$213,5,0),"")),"?",IF(LEN(E2445)&gt;0,VLOOKUP(TEXT($E2445,0),'Angaben Stationen'!$E$14:$J$213,5,0),""))</f>
        <v/>
      </c>
      <c r="D2445" s="232" t="str">
        <f>IF(ISERROR(IF(LEN(E2445)&gt;0,VLOOKUP(TEXT($E2445,0),'Angaben Stationen'!$E$14:$J$213,6,0),"")),"STATION IST NICHT VORHANDEN",IF(LEN(E2445)&gt;0,VLOOKUP(TEXT($E2445,0),'Angaben Stationen'!$E$14:$J$213,6,0),""))</f>
        <v/>
      </c>
      <c r="E2445" s="287"/>
      <c r="F2445" s="234"/>
      <c r="G2445" s="234"/>
      <c r="H2445" s="263"/>
      <c r="I2445" s="169"/>
      <c r="K2445" s="445" t="str">
        <f t="shared" si="300"/>
        <v>Leer</v>
      </c>
      <c r="L2445" s="445" t="str">
        <f>VLOOKUP($D2445,{"29 - Psychiatrie (Erwachsene)","BGI";"297 - stationsäquivalente Behandlung in der Erwachsenenpsychiatrie (29)","BGI";"30 - Kinder- und Jugendpsychiatrie","BGII";"307 - stationsäquivalente Behandlung in der Kinder- und Jugendpsychiatrie (30)","BGII";"31 - Psychosomatik","BGI";"","Leer"},2,0)</f>
        <v>Leer</v>
      </c>
      <c r="M2445" s="445">
        <f t="shared" si="297"/>
        <v>0</v>
      </c>
      <c r="N2445" s="445">
        <f t="shared" si="298"/>
        <v>0</v>
      </c>
      <c r="O2445" s="445">
        <f t="shared" si="301"/>
        <v>0</v>
      </c>
      <c r="P2445" s="445">
        <f t="shared" si="302"/>
        <v>0</v>
      </c>
      <c r="Q2445" s="445">
        <f t="shared" si="303"/>
        <v>0</v>
      </c>
      <c r="R2445" s="415" t="str">
        <f t="shared" si="304"/>
        <v>Leer</v>
      </c>
      <c r="S2445" s="445">
        <f>IF('Angaben KH-Standort'!D$29='A4'!D2445,IF('Angaben KH-Standort'!E$29="Ja",1,0),0)</f>
        <v>0</v>
      </c>
      <c r="T2445" s="445">
        <f>IF('Angaben KH-Standort'!D$30='A4'!D2445,IF('Angaben KH-Standort'!E$30="Ja",1,0),0)</f>
        <v>0</v>
      </c>
      <c r="U2445" s="445">
        <f>IF('Angaben KH-Standort'!D$31='A4'!D2445,IF('Angaben KH-Standort'!E$31="Ja",1,0),0)</f>
        <v>0</v>
      </c>
    </row>
    <row r="2446" spans="2:21" ht="15" customHeight="1" x14ac:dyDescent="0.3">
      <c r="B2446" s="70" t="str">
        <f t="shared" si="299"/>
        <v>!!!</v>
      </c>
      <c r="C2446" s="265" t="str">
        <f>IF(ISERROR(IF(LEN(E2446)&gt;0,VLOOKUP(TEXT($E2446,0),'Angaben Stationen'!$E$14:$J$213,5,0),"")),"?",IF(LEN(E2446)&gt;0,VLOOKUP(TEXT($E2446,0),'Angaben Stationen'!$E$14:$J$213,5,0),""))</f>
        <v/>
      </c>
      <c r="D2446" s="232" t="str">
        <f>IF(ISERROR(IF(LEN(E2446)&gt;0,VLOOKUP(TEXT($E2446,0),'Angaben Stationen'!$E$14:$J$213,6,0),"")),"STATION IST NICHT VORHANDEN",IF(LEN(E2446)&gt;0,VLOOKUP(TEXT($E2446,0),'Angaben Stationen'!$E$14:$J$213,6,0),""))</f>
        <v/>
      </c>
      <c r="E2446" s="287"/>
      <c r="F2446" s="234"/>
      <c r="G2446" s="234"/>
      <c r="H2446" s="263"/>
      <c r="I2446" s="169"/>
      <c r="K2446" s="445" t="str">
        <f t="shared" si="300"/>
        <v>Leer</v>
      </c>
      <c r="L2446" s="445" t="str">
        <f>VLOOKUP($D2446,{"29 - Psychiatrie (Erwachsene)","BGI";"297 - stationsäquivalente Behandlung in der Erwachsenenpsychiatrie (29)","BGI";"30 - Kinder- und Jugendpsychiatrie","BGII";"307 - stationsäquivalente Behandlung in der Kinder- und Jugendpsychiatrie (30)","BGII";"31 - Psychosomatik","BGI";"","Leer"},2,0)</f>
        <v>Leer</v>
      </c>
      <c r="M2446" s="445">
        <f t="shared" si="297"/>
        <v>0</v>
      </c>
      <c r="N2446" s="445">
        <f t="shared" si="298"/>
        <v>0</v>
      </c>
      <c r="O2446" s="445">
        <f t="shared" si="301"/>
        <v>0</v>
      </c>
      <c r="P2446" s="445">
        <f t="shared" si="302"/>
        <v>0</v>
      </c>
      <c r="Q2446" s="445">
        <f t="shared" si="303"/>
        <v>0</v>
      </c>
      <c r="R2446" s="415" t="str">
        <f t="shared" si="304"/>
        <v>Leer</v>
      </c>
      <c r="S2446" s="445">
        <f>IF('Angaben KH-Standort'!D$29='A4'!D2446,IF('Angaben KH-Standort'!E$29="Ja",1,0),0)</f>
        <v>0</v>
      </c>
      <c r="T2446" s="445">
        <f>IF('Angaben KH-Standort'!D$30='A4'!D2446,IF('Angaben KH-Standort'!E$30="Ja",1,0),0)</f>
        <v>0</v>
      </c>
      <c r="U2446" s="445">
        <f>IF('Angaben KH-Standort'!D$31='A4'!D2446,IF('Angaben KH-Standort'!E$31="Ja",1,0),0)</f>
        <v>0</v>
      </c>
    </row>
    <row r="2447" spans="2:21" ht="15" customHeight="1" x14ac:dyDescent="0.3">
      <c r="B2447" s="70" t="str">
        <f t="shared" si="299"/>
        <v>!!!</v>
      </c>
      <c r="C2447" s="265" t="str">
        <f>IF(ISERROR(IF(LEN(E2447)&gt;0,VLOOKUP(TEXT($E2447,0),'Angaben Stationen'!$E$14:$J$213,5,0),"")),"?",IF(LEN(E2447)&gt;0,VLOOKUP(TEXT($E2447,0),'Angaben Stationen'!$E$14:$J$213,5,0),""))</f>
        <v/>
      </c>
      <c r="D2447" s="232" t="str">
        <f>IF(ISERROR(IF(LEN(E2447)&gt;0,VLOOKUP(TEXT($E2447,0),'Angaben Stationen'!$E$14:$J$213,6,0),"")),"STATION IST NICHT VORHANDEN",IF(LEN(E2447)&gt;0,VLOOKUP(TEXT($E2447,0),'Angaben Stationen'!$E$14:$J$213,6,0),""))</f>
        <v/>
      </c>
      <c r="E2447" s="287"/>
      <c r="F2447" s="234"/>
      <c r="G2447" s="234"/>
      <c r="H2447" s="263"/>
      <c r="I2447" s="169"/>
      <c r="K2447" s="445" t="str">
        <f t="shared" si="300"/>
        <v>Leer</v>
      </c>
      <c r="L2447" s="445" t="str">
        <f>VLOOKUP($D2447,{"29 - Psychiatrie (Erwachsene)","BGI";"297 - stationsäquivalente Behandlung in der Erwachsenenpsychiatrie (29)","BGI";"30 - Kinder- und Jugendpsychiatrie","BGII";"307 - stationsäquivalente Behandlung in der Kinder- und Jugendpsychiatrie (30)","BGII";"31 - Psychosomatik","BGI";"","Leer"},2,0)</f>
        <v>Leer</v>
      </c>
      <c r="M2447" s="445">
        <f t="shared" si="297"/>
        <v>0</v>
      </c>
      <c r="N2447" s="445">
        <f t="shared" si="298"/>
        <v>0</v>
      </c>
      <c r="O2447" s="445">
        <f t="shared" si="301"/>
        <v>0</v>
      </c>
      <c r="P2447" s="445">
        <f t="shared" si="302"/>
        <v>0</v>
      </c>
      <c r="Q2447" s="445">
        <f t="shared" si="303"/>
        <v>0</v>
      </c>
      <c r="R2447" s="415" t="str">
        <f t="shared" si="304"/>
        <v>Leer</v>
      </c>
      <c r="S2447" s="445">
        <f>IF('Angaben KH-Standort'!D$29='A4'!D2447,IF('Angaben KH-Standort'!E$29="Ja",1,0),0)</f>
        <v>0</v>
      </c>
      <c r="T2447" s="445">
        <f>IF('Angaben KH-Standort'!D$30='A4'!D2447,IF('Angaben KH-Standort'!E$30="Ja",1,0),0)</f>
        <v>0</v>
      </c>
      <c r="U2447" s="445">
        <f>IF('Angaben KH-Standort'!D$31='A4'!D2447,IF('Angaben KH-Standort'!E$31="Ja",1,0),0)</f>
        <v>0</v>
      </c>
    </row>
    <row r="2448" spans="2:21" ht="15" customHeight="1" x14ac:dyDescent="0.3">
      <c r="B2448" s="70" t="str">
        <f t="shared" si="299"/>
        <v>!!!</v>
      </c>
      <c r="C2448" s="265" t="str">
        <f>IF(ISERROR(IF(LEN(E2448)&gt;0,VLOOKUP(TEXT($E2448,0),'Angaben Stationen'!$E$14:$J$213,5,0),"")),"?",IF(LEN(E2448)&gt;0,VLOOKUP(TEXT($E2448,0),'Angaben Stationen'!$E$14:$J$213,5,0),""))</f>
        <v/>
      </c>
      <c r="D2448" s="232" t="str">
        <f>IF(ISERROR(IF(LEN(E2448)&gt;0,VLOOKUP(TEXT($E2448,0),'Angaben Stationen'!$E$14:$J$213,6,0),"")),"STATION IST NICHT VORHANDEN",IF(LEN(E2448)&gt;0,VLOOKUP(TEXT($E2448,0),'Angaben Stationen'!$E$14:$J$213,6,0),""))</f>
        <v/>
      </c>
      <c r="E2448" s="287"/>
      <c r="F2448" s="234"/>
      <c r="G2448" s="234"/>
      <c r="H2448" s="263"/>
      <c r="I2448" s="169"/>
      <c r="K2448" s="445" t="str">
        <f t="shared" si="300"/>
        <v>Leer</v>
      </c>
      <c r="L2448" s="445" t="str">
        <f>VLOOKUP($D2448,{"29 - Psychiatrie (Erwachsene)","BGI";"297 - stationsäquivalente Behandlung in der Erwachsenenpsychiatrie (29)","BGI";"30 - Kinder- und Jugendpsychiatrie","BGII";"307 - stationsäquivalente Behandlung in der Kinder- und Jugendpsychiatrie (30)","BGII";"31 - Psychosomatik","BGI";"","Leer"},2,0)</f>
        <v>Leer</v>
      </c>
      <c r="M2448" s="445">
        <f t="shared" si="297"/>
        <v>0</v>
      </c>
      <c r="N2448" s="445">
        <f t="shared" si="298"/>
        <v>0</v>
      </c>
      <c r="O2448" s="445">
        <f t="shared" si="301"/>
        <v>0</v>
      </c>
      <c r="P2448" s="445">
        <f t="shared" si="302"/>
        <v>0</v>
      </c>
      <c r="Q2448" s="445">
        <f t="shared" si="303"/>
        <v>0</v>
      </c>
      <c r="R2448" s="415" t="str">
        <f t="shared" si="304"/>
        <v>Leer</v>
      </c>
      <c r="S2448" s="445">
        <f>IF('Angaben KH-Standort'!D$29='A4'!D2448,IF('Angaben KH-Standort'!E$29="Ja",1,0),0)</f>
        <v>0</v>
      </c>
      <c r="T2448" s="445">
        <f>IF('Angaben KH-Standort'!D$30='A4'!D2448,IF('Angaben KH-Standort'!E$30="Ja",1,0),0)</f>
        <v>0</v>
      </c>
      <c r="U2448" s="445">
        <f>IF('Angaben KH-Standort'!D$31='A4'!D2448,IF('Angaben KH-Standort'!E$31="Ja",1,0),0)</f>
        <v>0</v>
      </c>
    </row>
    <row r="2449" spans="2:21" ht="15" customHeight="1" x14ac:dyDescent="0.3">
      <c r="B2449" s="70" t="str">
        <f t="shared" si="299"/>
        <v>!!!</v>
      </c>
      <c r="C2449" s="265" t="str">
        <f>IF(ISERROR(IF(LEN(E2449)&gt;0,VLOOKUP(TEXT($E2449,0),'Angaben Stationen'!$E$14:$J$213,5,0),"")),"?",IF(LEN(E2449)&gt;0,VLOOKUP(TEXT($E2449,0),'Angaben Stationen'!$E$14:$J$213,5,0),""))</f>
        <v/>
      </c>
      <c r="D2449" s="232" t="str">
        <f>IF(ISERROR(IF(LEN(E2449)&gt;0,VLOOKUP(TEXT($E2449,0),'Angaben Stationen'!$E$14:$J$213,6,0),"")),"STATION IST NICHT VORHANDEN",IF(LEN(E2449)&gt;0,VLOOKUP(TEXT($E2449,0),'Angaben Stationen'!$E$14:$J$213,6,0),""))</f>
        <v/>
      </c>
      <c r="E2449" s="287"/>
      <c r="F2449" s="234"/>
      <c r="G2449" s="234"/>
      <c r="H2449" s="263"/>
      <c r="I2449" s="169"/>
      <c r="K2449" s="445" t="str">
        <f t="shared" si="300"/>
        <v>Leer</v>
      </c>
      <c r="L2449" s="445" t="str">
        <f>VLOOKUP($D2449,{"29 - Psychiatrie (Erwachsene)","BGI";"297 - stationsäquivalente Behandlung in der Erwachsenenpsychiatrie (29)","BGI";"30 - Kinder- und Jugendpsychiatrie","BGII";"307 - stationsäquivalente Behandlung in der Kinder- und Jugendpsychiatrie (30)","BGII";"31 - Psychosomatik","BGI";"","Leer"},2,0)</f>
        <v>Leer</v>
      </c>
      <c r="M2449" s="445">
        <f t="shared" si="297"/>
        <v>0</v>
      </c>
      <c r="N2449" s="445">
        <f t="shared" si="298"/>
        <v>0</v>
      </c>
      <c r="O2449" s="445">
        <f t="shared" si="301"/>
        <v>0</v>
      </c>
      <c r="P2449" s="445">
        <f t="shared" si="302"/>
        <v>0</v>
      </c>
      <c r="Q2449" s="445">
        <f t="shared" si="303"/>
        <v>0</v>
      </c>
      <c r="R2449" s="415" t="str">
        <f t="shared" si="304"/>
        <v>Leer</v>
      </c>
      <c r="S2449" s="445">
        <f>IF('Angaben KH-Standort'!D$29='A4'!D2449,IF('Angaben KH-Standort'!E$29="Ja",1,0),0)</f>
        <v>0</v>
      </c>
      <c r="T2449" s="445">
        <f>IF('Angaben KH-Standort'!D$30='A4'!D2449,IF('Angaben KH-Standort'!E$30="Ja",1,0),0)</f>
        <v>0</v>
      </c>
      <c r="U2449" s="445">
        <f>IF('Angaben KH-Standort'!D$31='A4'!D2449,IF('Angaben KH-Standort'!E$31="Ja",1,0),0)</f>
        <v>0</v>
      </c>
    </row>
    <row r="2450" spans="2:21" ht="15" customHeight="1" x14ac:dyDescent="0.3">
      <c r="B2450" s="70" t="str">
        <f t="shared" si="299"/>
        <v>!!!</v>
      </c>
      <c r="C2450" s="265" t="str">
        <f>IF(ISERROR(IF(LEN(E2450)&gt;0,VLOOKUP(TEXT($E2450,0),'Angaben Stationen'!$E$14:$J$213,5,0),"")),"?",IF(LEN(E2450)&gt;0,VLOOKUP(TEXT($E2450,0),'Angaben Stationen'!$E$14:$J$213,5,0),""))</f>
        <v/>
      </c>
      <c r="D2450" s="232" t="str">
        <f>IF(ISERROR(IF(LEN(E2450)&gt;0,VLOOKUP(TEXT($E2450,0),'Angaben Stationen'!$E$14:$J$213,6,0),"")),"STATION IST NICHT VORHANDEN",IF(LEN(E2450)&gt;0,VLOOKUP(TEXT($E2450,0),'Angaben Stationen'!$E$14:$J$213,6,0),""))</f>
        <v/>
      </c>
      <c r="E2450" s="287"/>
      <c r="F2450" s="234"/>
      <c r="G2450" s="234"/>
      <c r="H2450" s="263"/>
      <c r="I2450" s="169"/>
      <c r="K2450" s="445" t="str">
        <f t="shared" si="300"/>
        <v>Leer</v>
      </c>
      <c r="L2450" s="445" t="str">
        <f>VLOOKUP($D2450,{"29 - Psychiatrie (Erwachsene)","BGI";"297 - stationsäquivalente Behandlung in der Erwachsenenpsychiatrie (29)","BGI";"30 - Kinder- und Jugendpsychiatrie","BGII";"307 - stationsäquivalente Behandlung in der Kinder- und Jugendpsychiatrie (30)","BGII";"31 - Psychosomatik","BGI";"","Leer"},2,0)</f>
        <v>Leer</v>
      </c>
      <c r="M2450" s="445">
        <f t="shared" si="297"/>
        <v>0</v>
      </c>
      <c r="N2450" s="445">
        <f t="shared" si="298"/>
        <v>0</v>
      </c>
      <c r="O2450" s="445">
        <f t="shared" si="301"/>
        <v>0</v>
      </c>
      <c r="P2450" s="445">
        <f t="shared" si="302"/>
        <v>0</v>
      </c>
      <c r="Q2450" s="445">
        <f t="shared" si="303"/>
        <v>0</v>
      </c>
      <c r="R2450" s="415" t="str">
        <f t="shared" si="304"/>
        <v>Leer</v>
      </c>
      <c r="S2450" s="445">
        <f>IF('Angaben KH-Standort'!D$29='A4'!D2450,IF('Angaben KH-Standort'!E$29="Ja",1,0),0)</f>
        <v>0</v>
      </c>
      <c r="T2450" s="445">
        <f>IF('Angaben KH-Standort'!D$30='A4'!D2450,IF('Angaben KH-Standort'!E$30="Ja",1,0),0)</f>
        <v>0</v>
      </c>
      <c r="U2450" s="445">
        <f>IF('Angaben KH-Standort'!D$31='A4'!D2450,IF('Angaben KH-Standort'!E$31="Ja",1,0),0)</f>
        <v>0</v>
      </c>
    </row>
    <row r="2451" spans="2:21" ht="15" customHeight="1" x14ac:dyDescent="0.3">
      <c r="B2451" s="70" t="str">
        <f t="shared" si="299"/>
        <v>!!!</v>
      </c>
      <c r="C2451" s="265" t="str">
        <f>IF(ISERROR(IF(LEN(E2451)&gt;0,VLOOKUP(TEXT($E2451,0),'Angaben Stationen'!$E$14:$J$213,5,0),"")),"?",IF(LEN(E2451)&gt;0,VLOOKUP(TEXT($E2451,0),'Angaben Stationen'!$E$14:$J$213,5,0),""))</f>
        <v/>
      </c>
      <c r="D2451" s="232" t="str">
        <f>IF(ISERROR(IF(LEN(E2451)&gt;0,VLOOKUP(TEXT($E2451,0),'Angaben Stationen'!$E$14:$J$213,6,0),"")),"STATION IST NICHT VORHANDEN",IF(LEN(E2451)&gt;0,VLOOKUP(TEXT($E2451,0),'Angaben Stationen'!$E$14:$J$213,6,0),""))</f>
        <v/>
      </c>
      <c r="E2451" s="287"/>
      <c r="F2451" s="234"/>
      <c r="G2451" s="234"/>
      <c r="H2451" s="263"/>
      <c r="I2451" s="169"/>
      <c r="K2451" s="445" t="str">
        <f t="shared" si="300"/>
        <v>Leer</v>
      </c>
      <c r="L2451" s="445" t="str">
        <f>VLOOKUP($D2451,{"29 - Psychiatrie (Erwachsene)","BGI";"297 - stationsäquivalente Behandlung in der Erwachsenenpsychiatrie (29)","BGI";"30 - Kinder- und Jugendpsychiatrie","BGII";"307 - stationsäquivalente Behandlung in der Kinder- und Jugendpsychiatrie (30)","BGII";"31 - Psychosomatik","BGI";"","Leer"},2,0)</f>
        <v>Leer</v>
      </c>
      <c r="M2451" s="445">
        <f t="shared" si="297"/>
        <v>0</v>
      </c>
      <c r="N2451" s="445">
        <f t="shared" si="298"/>
        <v>0</v>
      </c>
      <c r="O2451" s="445">
        <f t="shared" si="301"/>
        <v>0</v>
      </c>
      <c r="P2451" s="445">
        <f t="shared" si="302"/>
        <v>0</v>
      </c>
      <c r="Q2451" s="445">
        <f t="shared" si="303"/>
        <v>0</v>
      </c>
      <c r="R2451" s="415" t="str">
        <f t="shared" si="304"/>
        <v>Leer</v>
      </c>
      <c r="S2451" s="445">
        <f>IF('Angaben KH-Standort'!D$29='A4'!D2451,IF('Angaben KH-Standort'!E$29="Ja",1,0),0)</f>
        <v>0</v>
      </c>
      <c r="T2451" s="445">
        <f>IF('Angaben KH-Standort'!D$30='A4'!D2451,IF('Angaben KH-Standort'!E$30="Ja",1,0),0)</f>
        <v>0</v>
      </c>
      <c r="U2451" s="445">
        <f>IF('Angaben KH-Standort'!D$31='A4'!D2451,IF('Angaben KH-Standort'!E$31="Ja",1,0),0)</f>
        <v>0</v>
      </c>
    </row>
    <row r="2452" spans="2:21" ht="15" customHeight="1" x14ac:dyDescent="0.3">
      <c r="B2452" s="70" t="str">
        <f t="shared" si="299"/>
        <v>!!!</v>
      </c>
      <c r="C2452" s="265" t="str">
        <f>IF(ISERROR(IF(LEN(E2452)&gt;0,VLOOKUP(TEXT($E2452,0),'Angaben Stationen'!$E$14:$J$213,5,0),"")),"?",IF(LEN(E2452)&gt;0,VLOOKUP(TEXT($E2452,0),'Angaben Stationen'!$E$14:$J$213,5,0),""))</f>
        <v/>
      </c>
      <c r="D2452" s="232" t="str">
        <f>IF(ISERROR(IF(LEN(E2452)&gt;0,VLOOKUP(TEXT($E2452,0),'Angaben Stationen'!$E$14:$J$213,6,0),"")),"STATION IST NICHT VORHANDEN",IF(LEN(E2452)&gt;0,VLOOKUP(TEXT($E2452,0),'Angaben Stationen'!$E$14:$J$213,6,0),""))</f>
        <v/>
      </c>
      <c r="E2452" s="287"/>
      <c r="F2452" s="234"/>
      <c r="G2452" s="234"/>
      <c r="H2452" s="263"/>
      <c r="I2452" s="169"/>
      <c r="K2452" s="445" t="str">
        <f t="shared" si="300"/>
        <v>Leer</v>
      </c>
      <c r="L2452" s="445" t="str">
        <f>VLOOKUP($D2452,{"29 - Psychiatrie (Erwachsene)","BGI";"297 - stationsäquivalente Behandlung in der Erwachsenenpsychiatrie (29)","BGI";"30 - Kinder- und Jugendpsychiatrie","BGII";"307 - stationsäquivalente Behandlung in der Kinder- und Jugendpsychiatrie (30)","BGII";"31 - Psychosomatik","BGI";"","Leer"},2,0)</f>
        <v>Leer</v>
      </c>
      <c r="M2452" s="445">
        <f t="shared" si="297"/>
        <v>0</v>
      </c>
      <c r="N2452" s="445">
        <f t="shared" si="298"/>
        <v>0</v>
      </c>
      <c r="O2452" s="445">
        <f t="shared" si="301"/>
        <v>0</v>
      </c>
      <c r="P2452" s="445">
        <f t="shared" si="302"/>
        <v>0</v>
      </c>
      <c r="Q2452" s="445">
        <f t="shared" si="303"/>
        <v>0</v>
      </c>
      <c r="R2452" s="415" t="str">
        <f t="shared" si="304"/>
        <v>Leer</v>
      </c>
      <c r="S2452" s="445">
        <f>IF('Angaben KH-Standort'!D$29='A4'!D2452,IF('Angaben KH-Standort'!E$29="Ja",1,0),0)</f>
        <v>0</v>
      </c>
      <c r="T2452" s="445">
        <f>IF('Angaben KH-Standort'!D$30='A4'!D2452,IF('Angaben KH-Standort'!E$30="Ja",1,0),0)</f>
        <v>0</v>
      </c>
      <c r="U2452" s="445">
        <f>IF('Angaben KH-Standort'!D$31='A4'!D2452,IF('Angaben KH-Standort'!E$31="Ja",1,0),0)</f>
        <v>0</v>
      </c>
    </row>
    <row r="2453" spans="2:21" ht="15" customHeight="1" x14ac:dyDescent="0.3">
      <c r="B2453" s="70" t="str">
        <f t="shared" si="299"/>
        <v>!!!</v>
      </c>
      <c r="C2453" s="265" t="str">
        <f>IF(ISERROR(IF(LEN(E2453)&gt;0,VLOOKUP(TEXT($E2453,0),'Angaben Stationen'!$E$14:$J$213,5,0),"")),"?",IF(LEN(E2453)&gt;0,VLOOKUP(TEXT($E2453,0),'Angaben Stationen'!$E$14:$J$213,5,0),""))</f>
        <v/>
      </c>
      <c r="D2453" s="232" t="str">
        <f>IF(ISERROR(IF(LEN(E2453)&gt;0,VLOOKUP(TEXT($E2453,0),'Angaben Stationen'!$E$14:$J$213,6,0),"")),"STATION IST NICHT VORHANDEN",IF(LEN(E2453)&gt;0,VLOOKUP(TEXT($E2453,0),'Angaben Stationen'!$E$14:$J$213,6,0),""))</f>
        <v/>
      </c>
      <c r="E2453" s="287"/>
      <c r="F2453" s="234"/>
      <c r="G2453" s="234"/>
      <c r="H2453" s="263"/>
      <c r="I2453" s="169"/>
      <c r="K2453" s="445" t="str">
        <f t="shared" si="300"/>
        <v>Leer</v>
      </c>
      <c r="L2453" s="445" t="str">
        <f>VLOOKUP($D2453,{"29 - Psychiatrie (Erwachsene)","BGI";"297 - stationsäquivalente Behandlung in der Erwachsenenpsychiatrie (29)","BGI";"30 - Kinder- und Jugendpsychiatrie","BGII";"307 - stationsäquivalente Behandlung in der Kinder- und Jugendpsychiatrie (30)","BGII";"31 - Psychosomatik","BGI";"","Leer"},2,0)</f>
        <v>Leer</v>
      </c>
      <c r="M2453" s="445">
        <f t="shared" si="297"/>
        <v>0</v>
      </c>
      <c r="N2453" s="445">
        <f t="shared" si="298"/>
        <v>0</v>
      </c>
      <c r="O2453" s="445">
        <f t="shared" si="301"/>
        <v>0</v>
      </c>
      <c r="P2453" s="445">
        <f t="shared" si="302"/>
        <v>0</v>
      </c>
      <c r="Q2453" s="445">
        <f t="shared" si="303"/>
        <v>0</v>
      </c>
      <c r="R2453" s="415" t="str">
        <f t="shared" si="304"/>
        <v>Leer</v>
      </c>
      <c r="S2453" s="445">
        <f>IF('Angaben KH-Standort'!D$29='A4'!D2453,IF('Angaben KH-Standort'!E$29="Ja",1,0),0)</f>
        <v>0</v>
      </c>
      <c r="T2453" s="445">
        <f>IF('Angaben KH-Standort'!D$30='A4'!D2453,IF('Angaben KH-Standort'!E$30="Ja",1,0),0)</f>
        <v>0</v>
      </c>
      <c r="U2453" s="445">
        <f>IF('Angaben KH-Standort'!D$31='A4'!D2453,IF('Angaben KH-Standort'!E$31="Ja",1,0),0)</f>
        <v>0</v>
      </c>
    </row>
    <row r="2454" spans="2:21" ht="15" customHeight="1" x14ac:dyDescent="0.3">
      <c r="B2454" s="70" t="str">
        <f t="shared" si="299"/>
        <v>!!!</v>
      </c>
      <c r="C2454" s="265" t="str">
        <f>IF(ISERROR(IF(LEN(E2454)&gt;0,VLOOKUP(TEXT($E2454,0),'Angaben Stationen'!$E$14:$J$213,5,0),"")),"?",IF(LEN(E2454)&gt;0,VLOOKUP(TEXT($E2454,0),'Angaben Stationen'!$E$14:$J$213,5,0),""))</f>
        <v/>
      </c>
      <c r="D2454" s="232" t="str">
        <f>IF(ISERROR(IF(LEN(E2454)&gt;0,VLOOKUP(TEXT($E2454,0),'Angaben Stationen'!$E$14:$J$213,6,0),"")),"STATION IST NICHT VORHANDEN",IF(LEN(E2454)&gt;0,VLOOKUP(TEXT($E2454,0),'Angaben Stationen'!$E$14:$J$213,6,0),""))</f>
        <v/>
      </c>
      <c r="E2454" s="287"/>
      <c r="F2454" s="234"/>
      <c r="G2454" s="234"/>
      <c r="H2454" s="263"/>
      <c r="I2454" s="169"/>
      <c r="K2454" s="445" t="str">
        <f t="shared" si="300"/>
        <v>Leer</v>
      </c>
      <c r="L2454" s="445" t="str">
        <f>VLOOKUP($D2454,{"29 - Psychiatrie (Erwachsene)","BGI";"297 - stationsäquivalente Behandlung in der Erwachsenenpsychiatrie (29)","BGI";"30 - Kinder- und Jugendpsychiatrie","BGII";"307 - stationsäquivalente Behandlung in der Kinder- und Jugendpsychiatrie (30)","BGII";"31 - Psychosomatik","BGI";"","Leer"},2,0)</f>
        <v>Leer</v>
      </c>
      <c r="M2454" s="445">
        <f t="shared" si="297"/>
        <v>0</v>
      </c>
      <c r="N2454" s="445">
        <f t="shared" si="298"/>
        <v>0</v>
      </c>
      <c r="O2454" s="445">
        <f t="shared" si="301"/>
        <v>0</v>
      </c>
      <c r="P2454" s="445">
        <f t="shared" si="302"/>
        <v>0</v>
      </c>
      <c r="Q2454" s="445">
        <f t="shared" si="303"/>
        <v>0</v>
      </c>
      <c r="R2454" s="415" t="str">
        <f t="shared" si="304"/>
        <v>Leer</v>
      </c>
      <c r="S2454" s="445">
        <f>IF('Angaben KH-Standort'!D$29='A4'!D2454,IF('Angaben KH-Standort'!E$29="Ja",1,0),0)</f>
        <v>0</v>
      </c>
      <c r="T2454" s="445">
        <f>IF('Angaben KH-Standort'!D$30='A4'!D2454,IF('Angaben KH-Standort'!E$30="Ja",1,0),0)</f>
        <v>0</v>
      </c>
      <c r="U2454" s="445">
        <f>IF('Angaben KH-Standort'!D$31='A4'!D2454,IF('Angaben KH-Standort'!E$31="Ja",1,0),0)</f>
        <v>0</v>
      </c>
    </row>
    <row r="2455" spans="2:21" ht="15" customHeight="1" x14ac:dyDescent="0.3">
      <c r="B2455" s="70" t="str">
        <f t="shared" si="299"/>
        <v>!!!</v>
      </c>
      <c r="C2455" s="265" t="str">
        <f>IF(ISERROR(IF(LEN(E2455)&gt;0,VLOOKUP(TEXT($E2455,0),'Angaben Stationen'!$E$14:$J$213,5,0),"")),"?",IF(LEN(E2455)&gt;0,VLOOKUP(TEXT($E2455,0),'Angaben Stationen'!$E$14:$J$213,5,0),""))</f>
        <v/>
      </c>
      <c r="D2455" s="232" t="str">
        <f>IF(ISERROR(IF(LEN(E2455)&gt;0,VLOOKUP(TEXT($E2455,0),'Angaben Stationen'!$E$14:$J$213,6,0),"")),"STATION IST NICHT VORHANDEN",IF(LEN(E2455)&gt;0,VLOOKUP(TEXT($E2455,0),'Angaben Stationen'!$E$14:$J$213,6,0),""))</f>
        <v/>
      </c>
      <c r="E2455" s="287"/>
      <c r="F2455" s="234"/>
      <c r="G2455" s="234"/>
      <c r="H2455" s="263"/>
      <c r="I2455" s="169"/>
      <c r="K2455" s="445" t="str">
        <f t="shared" si="300"/>
        <v>Leer</v>
      </c>
      <c r="L2455" s="445" t="str">
        <f>VLOOKUP($D2455,{"29 - Psychiatrie (Erwachsene)","BGI";"297 - stationsäquivalente Behandlung in der Erwachsenenpsychiatrie (29)","BGI";"30 - Kinder- und Jugendpsychiatrie","BGII";"307 - stationsäquivalente Behandlung in der Kinder- und Jugendpsychiatrie (30)","BGII";"31 - Psychosomatik","BGI";"","Leer"},2,0)</f>
        <v>Leer</v>
      </c>
      <c r="M2455" s="445">
        <f t="shared" si="297"/>
        <v>0</v>
      </c>
      <c r="N2455" s="445">
        <f t="shared" si="298"/>
        <v>0</v>
      </c>
      <c r="O2455" s="445">
        <f t="shared" si="301"/>
        <v>0</v>
      </c>
      <c r="P2455" s="445">
        <f t="shared" si="302"/>
        <v>0</v>
      </c>
      <c r="Q2455" s="445">
        <f t="shared" si="303"/>
        <v>0</v>
      </c>
      <c r="R2455" s="415" t="str">
        <f t="shared" si="304"/>
        <v>Leer</v>
      </c>
      <c r="S2455" s="445">
        <f>IF('Angaben KH-Standort'!D$29='A4'!D2455,IF('Angaben KH-Standort'!E$29="Ja",1,0),0)</f>
        <v>0</v>
      </c>
      <c r="T2455" s="445">
        <f>IF('Angaben KH-Standort'!D$30='A4'!D2455,IF('Angaben KH-Standort'!E$30="Ja",1,0),0)</f>
        <v>0</v>
      </c>
      <c r="U2455" s="445">
        <f>IF('Angaben KH-Standort'!D$31='A4'!D2455,IF('Angaben KH-Standort'!E$31="Ja",1,0),0)</f>
        <v>0</v>
      </c>
    </row>
    <row r="2456" spans="2:21" ht="15" customHeight="1" x14ac:dyDescent="0.3">
      <c r="B2456" s="70" t="str">
        <f t="shared" si="299"/>
        <v>!!!</v>
      </c>
      <c r="C2456" s="265" t="str">
        <f>IF(ISERROR(IF(LEN(E2456)&gt;0,VLOOKUP(TEXT($E2456,0),'Angaben Stationen'!$E$14:$J$213,5,0),"")),"?",IF(LEN(E2456)&gt;0,VLOOKUP(TEXT($E2456,0),'Angaben Stationen'!$E$14:$J$213,5,0),""))</f>
        <v/>
      </c>
      <c r="D2456" s="232" t="str">
        <f>IF(ISERROR(IF(LEN(E2456)&gt;0,VLOOKUP(TEXT($E2456,0),'Angaben Stationen'!$E$14:$J$213,6,0),"")),"STATION IST NICHT VORHANDEN",IF(LEN(E2456)&gt;0,VLOOKUP(TEXT($E2456,0),'Angaben Stationen'!$E$14:$J$213,6,0),""))</f>
        <v/>
      </c>
      <c r="E2456" s="287"/>
      <c r="F2456" s="234"/>
      <c r="G2456" s="234"/>
      <c r="H2456" s="263"/>
      <c r="I2456" s="169"/>
      <c r="K2456" s="445" t="str">
        <f t="shared" si="300"/>
        <v>Leer</v>
      </c>
      <c r="L2456" s="445" t="str">
        <f>VLOOKUP($D2456,{"29 - Psychiatrie (Erwachsene)","BGI";"297 - stationsäquivalente Behandlung in der Erwachsenenpsychiatrie (29)","BGI";"30 - Kinder- und Jugendpsychiatrie","BGII";"307 - stationsäquivalente Behandlung in der Kinder- und Jugendpsychiatrie (30)","BGII";"31 - Psychosomatik","BGI";"","Leer"},2,0)</f>
        <v>Leer</v>
      </c>
      <c r="M2456" s="445">
        <f t="shared" si="297"/>
        <v>0</v>
      </c>
      <c r="N2456" s="445">
        <f t="shared" si="298"/>
        <v>0</v>
      </c>
      <c r="O2456" s="445">
        <f t="shared" si="301"/>
        <v>0</v>
      </c>
      <c r="P2456" s="445">
        <f t="shared" si="302"/>
        <v>0</v>
      </c>
      <c r="Q2456" s="445">
        <f t="shared" si="303"/>
        <v>0</v>
      </c>
      <c r="R2456" s="415" t="str">
        <f t="shared" si="304"/>
        <v>Leer</v>
      </c>
      <c r="S2456" s="445">
        <f>IF('Angaben KH-Standort'!D$29='A4'!D2456,IF('Angaben KH-Standort'!E$29="Ja",1,0),0)</f>
        <v>0</v>
      </c>
      <c r="T2456" s="445">
        <f>IF('Angaben KH-Standort'!D$30='A4'!D2456,IF('Angaben KH-Standort'!E$30="Ja",1,0),0)</f>
        <v>0</v>
      </c>
      <c r="U2456" s="445">
        <f>IF('Angaben KH-Standort'!D$31='A4'!D2456,IF('Angaben KH-Standort'!E$31="Ja",1,0),0)</f>
        <v>0</v>
      </c>
    </row>
    <row r="2457" spans="2:21" ht="15" customHeight="1" x14ac:dyDescent="0.3">
      <c r="B2457" s="70" t="str">
        <f t="shared" si="299"/>
        <v>!!!</v>
      </c>
      <c r="C2457" s="265" t="str">
        <f>IF(ISERROR(IF(LEN(E2457)&gt;0,VLOOKUP(TEXT($E2457,0),'Angaben Stationen'!$E$14:$J$213,5,0),"")),"?",IF(LEN(E2457)&gt;0,VLOOKUP(TEXT($E2457,0),'Angaben Stationen'!$E$14:$J$213,5,0),""))</f>
        <v/>
      </c>
      <c r="D2457" s="232" t="str">
        <f>IF(ISERROR(IF(LEN(E2457)&gt;0,VLOOKUP(TEXT($E2457,0),'Angaben Stationen'!$E$14:$J$213,6,0),"")),"STATION IST NICHT VORHANDEN",IF(LEN(E2457)&gt;0,VLOOKUP(TEXT($E2457,0),'Angaben Stationen'!$E$14:$J$213,6,0),""))</f>
        <v/>
      </c>
      <c r="E2457" s="287"/>
      <c r="F2457" s="234"/>
      <c r="G2457" s="234"/>
      <c r="H2457" s="263"/>
      <c r="I2457" s="169"/>
      <c r="K2457" s="445" t="str">
        <f t="shared" si="300"/>
        <v>Leer</v>
      </c>
      <c r="L2457" s="445" t="str">
        <f>VLOOKUP($D2457,{"29 - Psychiatrie (Erwachsene)","BGI";"297 - stationsäquivalente Behandlung in der Erwachsenenpsychiatrie (29)","BGI";"30 - Kinder- und Jugendpsychiatrie","BGII";"307 - stationsäquivalente Behandlung in der Kinder- und Jugendpsychiatrie (30)","BGII";"31 - Psychosomatik","BGI";"","Leer"},2,0)</f>
        <v>Leer</v>
      </c>
      <c r="M2457" s="445">
        <f t="shared" si="297"/>
        <v>0</v>
      </c>
      <c r="N2457" s="445">
        <f t="shared" si="298"/>
        <v>0</v>
      </c>
      <c r="O2457" s="445">
        <f t="shared" si="301"/>
        <v>0</v>
      </c>
      <c r="P2457" s="445">
        <f t="shared" si="302"/>
        <v>0</v>
      </c>
      <c r="Q2457" s="445">
        <f t="shared" si="303"/>
        <v>0</v>
      </c>
      <c r="R2457" s="415" t="str">
        <f t="shared" si="304"/>
        <v>Leer</v>
      </c>
      <c r="S2457" s="445">
        <f>IF('Angaben KH-Standort'!D$29='A4'!D2457,IF('Angaben KH-Standort'!E$29="Ja",1,0),0)</f>
        <v>0</v>
      </c>
      <c r="T2457" s="445">
        <f>IF('Angaben KH-Standort'!D$30='A4'!D2457,IF('Angaben KH-Standort'!E$30="Ja",1,0),0)</f>
        <v>0</v>
      </c>
      <c r="U2457" s="445">
        <f>IF('Angaben KH-Standort'!D$31='A4'!D2457,IF('Angaben KH-Standort'!E$31="Ja",1,0),0)</f>
        <v>0</v>
      </c>
    </row>
    <row r="2458" spans="2:21" ht="15" customHeight="1" x14ac:dyDescent="0.3">
      <c r="B2458" s="70" t="str">
        <f t="shared" si="299"/>
        <v>!!!</v>
      </c>
      <c r="C2458" s="265" t="str">
        <f>IF(ISERROR(IF(LEN(E2458)&gt;0,VLOOKUP(TEXT($E2458,0),'Angaben Stationen'!$E$14:$J$213,5,0),"")),"?",IF(LEN(E2458)&gt;0,VLOOKUP(TEXT($E2458,0),'Angaben Stationen'!$E$14:$J$213,5,0),""))</f>
        <v/>
      </c>
      <c r="D2458" s="232" t="str">
        <f>IF(ISERROR(IF(LEN(E2458)&gt;0,VLOOKUP(TEXT($E2458,0),'Angaben Stationen'!$E$14:$J$213,6,0),"")),"STATION IST NICHT VORHANDEN",IF(LEN(E2458)&gt;0,VLOOKUP(TEXT($E2458,0),'Angaben Stationen'!$E$14:$J$213,6,0),""))</f>
        <v/>
      </c>
      <c r="E2458" s="287"/>
      <c r="F2458" s="234"/>
      <c r="G2458" s="234"/>
      <c r="H2458" s="263"/>
      <c r="I2458" s="169"/>
      <c r="K2458" s="445" t="str">
        <f t="shared" si="300"/>
        <v>Leer</v>
      </c>
      <c r="L2458" s="445" t="str">
        <f>VLOOKUP($D2458,{"29 - Psychiatrie (Erwachsene)","BGI";"297 - stationsäquivalente Behandlung in der Erwachsenenpsychiatrie (29)","BGI";"30 - Kinder- und Jugendpsychiatrie","BGII";"307 - stationsäquivalente Behandlung in der Kinder- und Jugendpsychiatrie (30)","BGII";"31 - Psychosomatik","BGI";"","Leer"},2,0)</f>
        <v>Leer</v>
      </c>
      <c r="M2458" s="445">
        <f t="shared" si="297"/>
        <v>0</v>
      </c>
      <c r="N2458" s="445">
        <f t="shared" si="298"/>
        <v>0</v>
      </c>
      <c r="O2458" s="445">
        <f t="shared" si="301"/>
        <v>0</v>
      </c>
      <c r="P2458" s="445">
        <f t="shared" si="302"/>
        <v>0</v>
      </c>
      <c r="Q2458" s="445">
        <f t="shared" si="303"/>
        <v>0</v>
      </c>
      <c r="R2458" s="415" t="str">
        <f t="shared" si="304"/>
        <v>Leer</v>
      </c>
      <c r="S2458" s="445">
        <f>IF('Angaben KH-Standort'!D$29='A4'!D2458,IF('Angaben KH-Standort'!E$29="Ja",1,0),0)</f>
        <v>0</v>
      </c>
      <c r="T2458" s="445">
        <f>IF('Angaben KH-Standort'!D$30='A4'!D2458,IF('Angaben KH-Standort'!E$30="Ja",1,0),0)</f>
        <v>0</v>
      </c>
      <c r="U2458" s="445">
        <f>IF('Angaben KH-Standort'!D$31='A4'!D2458,IF('Angaben KH-Standort'!E$31="Ja",1,0),0)</f>
        <v>0</v>
      </c>
    </row>
    <row r="2459" spans="2:21" ht="15" customHeight="1" x14ac:dyDescent="0.3">
      <c r="B2459" s="70" t="str">
        <f t="shared" si="299"/>
        <v>!!!</v>
      </c>
      <c r="C2459" s="265" t="str">
        <f>IF(ISERROR(IF(LEN(E2459)&gt;0,VLOOKUP(TEXT($E2459,0),'Angaben Stationen'!$E$14:$J$213,5,0),"")),"?",IF(LEN(E2459)&gt;0,VLOOKUP(TEXT($E2459,0),'Angaben Stationen'!$E$14:$J$213,5,0),""))</f>
        <v/>
      </c>
      <c r="D2459" s="232" t="str">
        <f>IF(ISERROR(IF(LEN(E2459)&gt;0,VLOOKUP(TEXT($E2459,0),'Angaben Stationen'!$E$14:$J$213,6,0),"")),"STATION IST NICHT VORHANDEN",IF(LEN(E2459)&gt;0,VLOOKUP(TEXT($E2459,0),'Angaben Stationen'!$E$14:$J$213,6,0),""))</f>
        <v/>
      </c>
      <c r="E2459" s="287"/>
      <c r="F2459" s="234"/>
      <c r="G2459" s="234"/>
      <c r="H2459" s="263"/>
      <c r="I2459" s="169"/>
      <c r="K2459" s="445" t="str">
        <f t="shared" si="300"/>
        <v>Leer</v>
      </c>
      <c r="L2459" s="445" t="str">
        <f>VLOOKUP($D2459,{"29 - Psychiatrie (Erwachsene)","BGI";"297 - stationsäquivalente Behandlung in der Erwachsenenpsychiatrie (29)","BGI";"30 - Kinder- und Jugendpsychiatrie","BGII";"307 - stationsäquivalente Behandlung in der Kinder- und Jugendpsychiatrie (30)","BGII";"31 - Psychosomatik","BGI";"","Leer"},2,0)</f>
        <v>Leer</v>
      </c>
      <c r="M2459" s="445">
        <f t="shared" si="297"/>
        <v>0</v>
      </c>
      <c r="N2459" s="445">
        <f t="shared" si="298"/>
        <v>0</v>
      </c>
      <c r="O2459" s="445">
        <f t="shared" si="301"/>
        <v>0</v>
      </c>
      <c r="P2459" s="445">
        <f t="shared" si="302"/>
        <v>0</v>
      </c>
      <c r="Q2459" s="445">
        <f t="shared" si="303"/>
        <v>0</v>
      </c>
      <c r="R2459" s="415" t="str">
        <f t="shared" si="304"/>
        <v>Leer</v>
      </c>
      <c r="S2459" s="445">
        <f>IF('Angaben KH-Standort'!D$29='A4'!D2459,IF('Angaben KH-Standort'!E$29="Ja",1,0),0)</f>
        <v>0</v>
      </c>
      <c r="T2459" s="445">
        <f>IF('Angaben KH-Standort'!D$30='A4'!D2459,IF('Angaben KH-Standort'!E$30="Ja",1,0),0)</f>
        <v>0</v>
      </c>
      <c r="U2459" s="445">
        <f>IF('Angaben KH-Standort'!D$31='A4'!D2459,IF('Angaben KH-Standort'!E$31="Ja",1,0),0)</f>
        <v>0</v>
      </c>
    </row>
    <row r="2460" spans="2:21" ht="15" customHeight="1" x14ac:dyDescent="0.3">
      <c r="B2460" s="70" t="str">
        <f t="shared" si="299"/>
        <v>!!!</v>
      </c>
      <c r="C2460" s="265" t="str">
        <f>IF(ISERROR(IF(LEN(E2460)&gt;0,VLOOKUP(TEXT($E2460,0),'Angaben Stationen'!$E$14:$J$213,5,0),"")),"?",IF(LEN(E2460)&gt;0,VLOOKUP(TEXT($E2460,0),'Angaben Stationen'!$E$14:$J$213,5,0),""))</f>
        <v/>
      </c>
      <c r="D2460" s="232" t="str">
        <f>IF(ISERROR(IF(LEN(E2460)&gt;0,VLOOKUP(TEXT($E2460,0),'Angaben Stationen'!$E$14:$J$213,6,0),"")),"STATION IST NICHT VORHANDEN",IF(LEN(E2460)&gt;0,VLOOKUP(TEXT($E2460,0),'Angaben Stationen'!$E$14:$J$213,6,0),""))</f>
        <v/>
      </c>
      <c r="E2460" s="287"/>
      <c r="F2460" s="234"/>
      <c r="G2460" s="234"/>
      <c r="H2460" s="263"/>
      <c r="I2460" s="169"/>
      <c r="K2460" s="445" t="str">
        <f t="shared" si="300"/>
        <v>Leer</v>
      </c>
      <c r="L2460" s="445" t="str">
        <f>VLOOKUP($D2460,{"29 - Psychiatrie (Erwachsene)","BGI";"297 - stationsäquivalente Behandlung in der Erwachsenenpsychiatrie (29)","BGI";"30 - Kinder- und Jugendpsychiatrie","BGII";"307 - stationsäquivalente Behandlung in der Kinder- und Jugendpsychiatrie (30)","BGII";"31 - Psychosomatik","BGI";"","Leer"},2,0)</f>
        <v>Leer</v>
      </c>
      <c r="M2460" s="445">
        <f t="shared" si="297"/>
        <v>0</v>
      </c>
      <c r="N2460" s="445">
        <f t="shared" si="298"/>
        <v>0</v>
      </c>
      <c r="O2460" s="445">
        <f t="shared" si="301"/>
        <v>0</v>
      </c>
      <c r="P2460" s="445">
        <f t="shared" si="302"/>
        <v>0</v>
      </c>
      <c r="Q2460" s="445">
        <f t="shared" si="303"/>
        <v>0</v>
      </c>
      <c r="R2460" s="415" t="str">
        <f t="shared" si="304"/>
        <v>Leer</v>
      </c>
      <c r="S2460" s="445">
        <f>IF('Angaben KH-Standort'!D$29='A4'!D2460,IF('Angaben KH-Standort'!E$29="Ja",1,0),0)</f>
        <v>0</v>
      </c>
      <c r="T2460" s="445">
        <f>IF('Angaben KH-Standort'!D$30='A4'!D2460,IF('Angaben KH-Standort'!E$30="Ja",1,0),0)</f>
        <v>0</v>
      </c>
      <c r="U2460" s="445">
        <f>IF('Angaben KH-Standort'!D$31='A4'!D2460,IF('Angaben KH-Standort'!E$31="Ja",1,0),0)</f>
        <v>0</v>
      </c>
    </row>
    <row r="2461" spans="2:21" ht="15" customHeight="1" x14ac:dyDescent="0.3">
      <c r="B2461" s="70" t="str">
        <f t="shared" si="299"/>
        <v>!!!</v>
      </c>
      <c r="C2461" s="265" t="str">
        <f>IF(ISERROR(IF(LEN(E2461)&gt;0,VLOOKUP(TEXT($E2461,0),'Angaben Stationen'!$E$14:$J$213,5,0),"")),"?",IF(LEN(E2461)&gt;0,VLOOKUP(TEXT($E2461,0),'Angaben Stationen'!$E$14:$J$213,5,0),""))</f>
        <v/>
      </c>
      <c r="D2461" s="232" t="str">
        <f>IF(ISERROR(IF(LEN(E2461)&gt;0,VLOOKUP(TEXT($E2461,0),'Angaben Stationen'!$E$14:$J$213,6,0),"")),"STATION IST NICHT VORHANDEN",IF(LEN(E2461)&gt;0,VLOOKUP(TEXT($E2461,0),'Angaben Stationen'!$E$14:$J$213,6,0),""))</f>
        <v/>
      </c>
      <c r="E2461" s="287"/>
      <c r="F2461" s="234"/>
      <c r="G2461" s="234"/>
      <c r="H2461" s="263"/>
      <c r="I2461" s="169"/>
      <c r="K2461" s="445" t="str">
        <f t="shared" si="300"/>
        <v>Leer</v>
      </c>
      <c r="L2461" s="445" t="str">
        <f>VLOOKUP($D2461,{"29 - Psychiatrie (Erwachsene)","BGI";"297 - stationsäquivalente Behandlung in der Erwachsenenpsychiatrie (29)","BGI";"30 - Kinder- und Jugendpsychiatrie","BGII";"307 - stationsäquivalente Behandlung in der Kinder- und Jugendpsychiatrie (30)","BGII";"31 - Psychosomatik","BGI";"","Leer"},2,0)</f>
        <v>Leer</v>
      </c>
      <c r="M2461" s="445">
        <f t="shared" si="297"/>
        <v>0</v>
      </c>
      <c r="N2461" s="445">
        <f t="shared" si="298"/>
        <v>0</v>
      </c>
      <c r="O2461" s="445">
        <f t="shared" si="301"/>
        <v>0</v>
      </c>
      <c r="P2461" s="445">
        <f t="shared" si="302"/>
        <v>0</v>
      </c>
      <c r="Q2461" s="445">
        <f t="shared" si="303"/>
        <v>0</v>
      </c>
      <c r="R2461" s="415" t="str">
        <f t="shared" si="304"/>
        <v>Leer</v>
      </c>
      <c r="S2461" s="445">
        <f>IF('Angaben KH-Standort'!D$29='A4'!D2461,IF('Angaben KH-Standort'!E$29="Ja",1,0),0)</f>
        <v>0</v>
      </c>
      <c r="T2461" s="445">
        <f>IF('Angaben KH-Standort'!D$30='A4'!D2461,IF('Angaben KH-Standort'!E$30="Ja",1,0),0)</f>
        <v>0</v>
      </c>
      <c r="U2461" s="445">
        <f>IF('Angaben KH-Standort'!D$31='A4'!D2461,IF('Angaben KH-Standort'!E$31="Ja",1,0),0)</f>
        <v>0</v>
      </c>
    </row>
    <row r="2462" spans="2:21" ht="15" customHeight="1" x14ac:dyDescent="0.3">
      <c r="B2462" s="70" t="str">
        <f t="shared" si="299"/>
        <v>!!!</v>
      </c>
      <c r="C2462" s="265" t="str">
        <f>IF(ISERROR(IF(LEN(E2462)&gt;0,VLOOKUP(TEXT($E2462,0),'Angaben Stationen'!$E$14:$J$213,5,0),"")),"?",IF(LEN(E2462)&gt;0,VLOOKUP(TEXT($E2462,0),'Angaben Stationen'!$E$14:$J$213,5,0),""))</f>
        <v/>
      </c>
      <c r="D2462" s="232" t="str">
        <f>IF(ISERROR(IF(LEN(E2462)&gt;0,VLOOKUP(TEXT($E2462,0),'Angaben Stationen'!$E$14:$J$213,6,0),"")),"STATION IST NICHT VORHANDEN",IF(LEN(E2462)&gt;0,VLOOKUP(TEXT($E2462,0),'Angaben Stationen'!$E$14:$J$213,6,0),""))</f>
        <v/>
      </c>
      <c r="E2462" s="287"/>
      <c r="F2462" s="234"/>
      <c r="G2462" s="234"/>
      <c r="H2462" s="263"/>
      <c r="I2462" s="169"/>
      <c r="K2462" s="445" t="str">
        <f t="shared" si="300"/>
        <v>Leer</v>
      </c>
      <c r="L2462" s="445" t="str">
        <f>VLOOKUP($D2462,{"29 - Psychiatrie (Erwachsene)","BGI";"297 - stationsäquivalente Behandlung in der Erwachsenenpsychiatrie (29)","BGI";"30 - Kinder- und Jugendpsychiatrie","BGII";"307 - stationsäquivalente Behandlung in der Kinder- und Jugendpsychiatrie (30)","BGII";"31 - Psychosomatik","BGI";"","Leer"},2,0)</f>
        <v>Leer</v>
      </c>
      <c r="M2462" s="445">
        <f t="shared" si="297"/>
        <v>0</v>
      </c>
      <c r="N2462" s="445">
        <f t="shared" si="298"/>
        <v>0</v>
      </c>
      <c r="O2462" s="445">
        <f t="shared" si="301"/>
        <v>0</v>
      </c>
      <c r="P2462" s="445">
        <f t="shared" si="302"/>
        <v>0</v>
      </c>
      <c r="Q2462" s="445">
        <f t="shared" si="303"/>
        <v>0</v>
      </c>
      <c r="R2462" s="415" t="str">
        <f t="shared" si="304"/>
        <v>Leer</v>
      </c>
      <c r="S2462" s="445">
        <f>IF('Angaben KH-Standort'!D$29='A4'!D2462,IF('Angaben KH-Standort'!E$29="Ja",1,0),0)</f>
        <v>0</v>
      </c>
      <c r="T2462" s="445">
        <f>IF('Angaben KH-Standort'!D$30='A4'!D2462,IF('Angaben KH-Standort'!E$30="Ja",1,0),0)</f>
        <v>0</v>
      </c>
      <c r="U2462" s="445">
        <f>IF('Angaben KH-Standort'!D$31='A4'!D2462,IF('Angaben KH-Standort'!E$31="Ja",1,0),0)</f>
        <v>0</v>
      </c>
    </row>
    <row r="2463" spans="2:21" ht="15" customHeight="1" x14ac:dyDescent="0.3">
      <c r="B2463" s="70" t="str">
        <f t="shared" si="299"/>
        <v>!!!</v>
      </c>
      <c r="C2463" s="265" t="str">
        <f>IF(ISERROR(IF(LEN(E2463)&gt;0,VLOOKUP(TEXT($E2463,0),'Angaben Stationen'!$E$14:$J$213,5,0),"")),"?",IF(LEN(E2463)&gt;0,VLOOKUP(TEXT($E2463,0),'Angaben Stationen'!$E$14:$J$213,5,0),""))</f>
        <v/>
      </c>
      <c r="D2463" s="232" t="str">
        <f>IF(ISERROR(IF(LEN(E2463)&gt;0,VLOOKUP(TEXT($E2463,0),'Angaben Stationen'!$E$14:$J$213,6,0),"")),"STATION IST NICHT VORHANDEN",IF(LEN(E2463)&gt;0,VLOOKUP(TEXT($E2463,0),'Angaben Stationen'!$E$14:$J$213,6,0),""))</f>
        <v/>
      </c>
      <c r="E2463" s="287"/>
      <c r="F2463" s="234"/>
      <c r="G2463" s="234"/>
      <c r="H2463" s="263"/>
      <c r="I2463" s="169"/>
      <c r="K2463" s="445" t="str">
        <f t="shared" si="300"/>
        <v>Leer</v>
      </c>
      <c r="L2463" s="445" t="str">
        <f>VLOOKUP($D2463,{"29 - Psychiatrie (Erwachsene)","BGI";"297 - stationsäquivalente Behandlung in der Erwachsenenpsychiatrie (29)","BGI";"30 - Kinder- und Jugendpsychiatrie","BGII";"307 - stationsäquivalente Behandlung in der Kinder- und Jugendpsychiatrie (30)","BGII";"31 - Psychosomatik","BGI";"","Leer"},2,0)</f>
        <v>Leer</v>
      </c>
      <c r="M2463" s="445">
        <f t="shared" si="297"/>
        <v>0</v>
      </c>
      <c r="N2463" s="445">
        <f t="shared" si="298"/>
        <v>0</v>
      </c>
      <c r="O2463" s="445">
        <f t="shared" si="301"/>
        <v>0</v>
      </c>
      <c r="P2463" s="445">
        <f t="shared" si="302"/>
        <v>0</v>
      </c>
      <c r="Q2463" s="445">
        <f t="shared" si="303"/>
        <v>0</v>
      </c>
      <c r="R2463" s="415" t="str">
        <f t="shared" si="304"/>
        <v>Leer</v>
      </c>
      <c r="S2463" s="445">
        <f>IF('Angaben KH-Standort'!D$29='A4'!D2463,IF('Angaben KH-Standort'!E$29="Ja",1,0),0)</f>
        <v>0</v>
      </c>
      <c r="T2463" s="445">
        <f>IF('Angaben KH-Standort'!D$30='A4'!D2463,IF('Angaben KH-Standort'!E$30="Ja",1,0),0)</f>
        <v>0</v>
      </c>
      <c r="U2463" s="445">
        <f>IF('Angaben KH-Standort'!D$31='A4'!D2463,IF('Angaben KH-Standort'!E$31="Ja",1,0),0)</f>
        <v>0</v>
      </c>
    </row>
    <row r="2464" spans="2:21" ht="15" customHeight="1" x14ac:dyDescent="0.3">
      <c r="B2464" s="70" t="str">
        <f t="shared" si="299"/>
        <v>!!!</v>
      </c>
      <c r="C2464" s="265" t="str">
        <f>IF(ISERROR(IF(LEN(E2464)&gt;0,VLOOKUP(TEXT($E2464,0),'Angaben Stationen'!$E$14:$J$213,5,0),"")),"?",IF(LEN(E2464)&gt;0,VLOOKUP(TEXT($E2464,0),'Angaben Stationen'!$E$14:$J$213,5,0),""))</f>
        <v/>
      </c>
      <c r="D2464" s="232" t="str">
        <f>IF(ISERROR(IF(LEN(E2464)&gt;0,VLOOKUP(TEXT($E2464,0),'Angaben Stationen'!$E$14:$J$213,6,0),"")),"STATION IST NICHT VORHANDEN",IF(LEN(E2464)&gt;0,VLOOKUP(TEXT($E2464,0),'Angaben Stationen'!$E$14:$J$213,6,0),""))</f>
        <v/>
      </c>
      <c r="E2464" s="287"/>
      <c r="F2464" s="234"/>
      <c r="G2464" s="234"/>
      <c r="H2464" s="263"/>
      <c r="I2464" s="169"/>
      <c r="K2464" s="445" t="str">
        <f t="shared" si="300"/>
        <v>Leer</v>
      </c>
      <c r="L2464" s="445" t="str">
        <f>VLOOKUP($D2464,{"29 - Psychiatrie (Erwachsene)","BGI";"297 - stationsäquivalente Behandlung in der Erwachsenenpsychiatrie (29)","BGI";"30 - Kinder- und Jugendpsychiatrie","BGII";"307 - stationsäquivalente Behandlung in der Kinder- und Jugendpsychiatrie (30)","BGII";"31 - Psychosomatik","BGI";"","Leer"},2,0)</f>
        <v>Leer</v>
      </c>
      <c r="M2464" s="445">
        <f t="shared" si="297"/>
        <v>0</v>
      </c>
      <c r="N2464" s="445">
        <f t="shared" si="298"/>
        <v>0</v>
      </c>
      <c r="O2464" s="445">
        <f t="shared" si="301"/>
        <v>0</v>
      </c>
      <c r="P2464" s="445">
        <f t="shared" si="302"/>
        <v>0</v>
      </c>
      <c r="Q2464" s="445">
        <f t="shared" si="303"/>
        <v>0</v>
      </c>
      <c r="R2464" s="415" t="str">
        <f t="shared" si="304"/>
        <v>Leer</v>
      </c>
      <c r="S2464" s="445">
        <f>IF('Angaben KH-Standort'!D$29='A4'!D2464,IF('Angaben KH-Standort'!E$29="Ja",1,0),0)</f>
        <v>0</v>
      </c>
      <c r="T2464" s="445">
        <f>IF('Angaben KH-Standort'!D$30='A4'!D2464,IF('Angaben KH-Standort'!E$30="Ja",1,0),0)</f>
        <v>0</v>
      </c>
      <c r="U2464" s="445">
        <f>IF('Angaben KH-Standort'!D$31='A4'!D2464,IF('Angaben KH-Standort'!E$31="Ja",1,0),0)</f>
        <v>0</v>
      </c>
    </row>
    <row r="2465" spans="2:21" ht="15" customHeight="1" x14ac:dyDescent="0.3">
      <c r="B2465" s="70" t="str">
        <f t="shared" si="299"/>
        <v>!!!</v>
      </c>
      <c r="C2465" s="265" t="str">
        <f>IF(ISERROR(IF(LEN(E2465)&gt;0,VLOOKUP(TEXT($E2465,0),'Angaben Stationen'!$E$14:$J$213,5,0),"")),"?",IF(LEN(E2465)&gt;0,VLOOKUP(TEXT($E2465,0),'Angaben Stationen'!$E$14:$J$213,5,0),""))</f>
        <v/>
      </c>
      <c r="D2465" s="232" t="str">
        <f>IF(ISERROR(IF(LEN(E2465)&gt;0,VLOOKUP(TEXT($E2465,0),'Angaben Stationen'!$E$14:$J$213,6,0),"")),"STATION IST NICHT VORHANDEN",IF(LEN(E2465)&gt;0,VLOOKUP(TEXT($E2465,0),'Angaben Stationen'!$E$14:$J$213,6,0),""))</f>
        <v/>
      </c>
      <c r="E2465" s="287"/>
      <c r="F2465" s="234"/>
      <c r="G2465" s="234"/>
      <c r="H2465" s="263"/>
      <c r="I2465" s="169"/>
      <c r="K2465" s="445" t="str">
        <f t="shared" si="300"/>
        <v>Leer</v>
      </c>
      <c r="L2465" s="445" t="str">
        <f>VLOOKUP($D2465,{"29 - Psychiatrie (Erwachsene)","BGI";"297 - stationsäquivalente Behandlung in der Erwachsenenpsychiatrie (29)","BGI";"30 - Kinder- und Jugendpsychiatrie","BGII";"307 - stationsäquivalente Behandlung in der Kinder- und Jugendpsychiatrie (30)","BGII";"31 - Psychosomatik","BGI";"","Leer"},2,0)</f>
        <v>Leer</v>
      </c>
      <c r="M2465" s="445">
        <f t="shared" si="297"/>
        <v>0</v>
      </c>
      <c r="N2465" s="445">
        <f t="shared" si="298"/>
        <v>0</v>
      </c>
      <c r="O2465" s="445">
        <f t="shared" si="301"/>
        <v>0</v>
      </c>
      <c r="P2465" s="445">
        <f t="shared" si="302"/>
        <v>0</v>
      </c>
      <c r="Q2465" s="445">
        <f t="shared" si="303"/>
        <v>0</v>
      </c>
      <c r="R2465" s="415" t="str">
        <f t="shared" si="304"/>
        <v>Leer</v>
      </c>
      <c r="S2465" s="445">
        <f>IF('Angaben KH-Standort'!D$29='A4'!D2465,IF('Angaben KH-Standort'!E$29="Ja",1,0),0)</f>
        <v>0</v>
      </c>
      <c r="T2465" s="445">
        <f>IF('Angaben KH-Standort'!D$30='A4'!D2465,IF('Angaben KH-Standort'!E$30="Ja",1,0),0)</f>
        <v>0</v>
      </c>
      <c r="U2465" s="445">
        <f>IF('Angaben KH-Standort'!D$31='A4'!D2465,IF('Angaben KH-Standort'!E$31="Ja",1,0),0)</f>
        <v>0</v>
      </c>
    </row>
    <row r="2466" spans="2:21" ht="15" customHeight="1" x14ac:dyDescent="0.3">
      <c r="B2466" s="70" t="str">
        <f t="shared" si="299"/>
        <v>!!!</v>
      </c>
      <c r="C2466" s="265" t="str">
        <f>IF(ISERROR(IF(LEN(E2466)&gt;0,VLOOKUP(TEXT($E2466,0),'Angaben Stationen'!$E$14:$J$213,5,0),"")),"?",IF(LEN(E2466)&gt;0,VLOOKUP(TEXT($E2466,0),'Angaben Stationen'!$E$14:$J$213,5,0),""))</f>
        <v/>
      </c>
      <c r="D2466" s="232" t="str">
        <f>IF(ISERROR(IF(LEN(E2466)&gt;0,VLOOKUP(TEXT($E2466,0),'Angaben Stationen'!$E$14:$J$213,6,0),"")),"STATION IST NICHT VORHANDEN",IF(LEN(E2466)&gt;0,VLOOKUP(TEXT($E2466,0),'Angaben Stationen'!$E$14:$J$213,6,0),""))</f>
        <v/>
      </c>
      <c r="E2466" s="287"/>
      <c r="F2466" s="234"/>
      <c r="G2466" s="234"/>
      <c r="H2466" s="263"/>
      <c r="I2466" s="169"/>
      <c r="K2466" s="445" t="str">
        <f t="shared" si="300"/>
        <v>Leer</v>
      </c>
      <c r="L2466" s="445" t="str">
        <f>VLOOKUP($D2466,{"29 - Psychiatrie (Erwachsene)","BGI";"297 - stationsäquivalente Behandlung in der Erwachsenenpsychiatrie (29)","BGI";"30 - Kinder- und Jugendpsychiatrie","BGII";"307 - stationsäquivalente Behandlung in der Kinder- und Jugendpsychiatrie (30)","BGII";"31 - Psychosomatik","BGI";"","Leer"},2,0)</f>
        <v>Leer</v>
      </c>
      <c r="M2466" s="445">
        <f t="shared" ref="M2466:M2529" si="305">IF(LEN(B2466)&gt;0,0,1)</f>
        <v>0</v>
      </c>
      <c r="N2466" s="445">
        <f t="shared" ref="N2466:N2529" si="306">IF(E2466&lt;&gt;"",1,0)</f>
        <v>0</v>
      </c>
      <c r="O2466" s="445">
        <f t="shared" si="301"/>
        <v>0</v>
      </c>
      <c r="P2466" s="445">
        <f t="shared" si="302"/>
        <v>0</v>
      </c>
      <c r="Q2466" s="445">
        <f t="shared" si="303"/>
        <v>0</v>
      </c>
      <c r="R2466" s="415" t="str">
        <f t="shared" si="304"/>
        <v>Leer</v>
      </c>
      <c r="S2466" s="445">
        <f>IF('Angaben KH-Standort'!D$29='A4'!D2466,IF('Angaben KH-Standort'!E$29="Ja",1,0),0)</f>
        <v>0</v>
      </c>
      <c r="T2466" s="445">
        <f>IF('Angaben KH-Standort'!D$30='A4'!D2466,IF('Angaben KH-Standort'!E$30="Ja",1,0),0)</f>
        <v>0</v>
      </c>
      <c r="U2466" s="445">
        <f>IF('Angaben KH-Standort'!D$31='A4'!D2466,IF('Angaben KH-Standort'!E$31="Ja",1,0),0)</f>
        <v>0</v>
      </c>
    </row>
    <row r="2467" spans="2:21" ht="15" customHeight="1" x14ac:dyDescent="0.3">
      <c r="B2467" s="70" t="str">
        <f t="shared" ref="B2467:B2530" si="307">IF(SUM(N2467:Q2467)&lt;4,"!!!","")</f>
        <v>!!!</v>
      </c>
      <c r="C2467" s="265" t="str">
        <f>IF(ISERROR(IF(LEN(E2467)&gt;0,VLOOKUP(TEXT($E2467,0),'Angaben Stationen'!$E$14:$J$213,5,0),"")),"?",IF(LEN(E2467)&gt;0,VLOOKUP(TEXT($E2467,0),'Angaben Stationen'!$E$14:$J$213,5,0),""))</f>
        <v/>
      </c>
      <c r="D2467" s="232" t="str">
        <f>IF(ISERROR(IF(LEN(E2467)&gt;0,VLOOKUP(TEXT($E2467,0),'Angaben Stationen'!$E$14:$J$213,6,0),"")),"STATION IST NICHT VORHANDEN",IF(LEN(E2467)&gt;0,VLOOKUP(TEXT($E2467,0),'Angaben Stationen'!$E$14:$J$213,6,0),""))</f>
        <v/>
      </c>
      <c r="E2467" s="287"/>
      <c r="F2467" s="234"/>
      <c r="G2467" s="234"/>
      <c r="H2467" s="263"/>
      <c r="I2467" s="169"/>
      <c r="K2467" s="445" t="str">
        <f t="shared" ref="K2467:K2530" si="308">IF($E2467&lt;&gt;"","Monat","Leer")</f>
        <v>Leer</v>
      </c>
      <c r="L2467" s="445" t="str">
        <f>VLOOKUP($D2467,{"29 - Psychiatrie (Erwachsene)","BGI";"297 - stationsäquivalente Behandlung in der Erwachsenenpsychiatrie (29)","BGI";"30 - Kinder- und Jugendpsychiatrie","BGII";"307 - stationsäquivalente Behandlung in der Kinder- und Jugendpsychiatrie (30)","BGII";"31 - Psychosomatik","BGI";"","Leer"},2,0)</f>
        <v>Leer</v>
      </c>
      <c r="M2467" s="445">
        <f t="shared" si="305"/>
        <v>0</v>
      </c>
      <c r="N2467" s="445">
        <f t="shared" si="306"/>
        <v>0</v>
      </c>
      <c r="O2467" s="445">
        <f t="shared" ref="O2467:O2530" si="309">IF(VALUE($F2467)&gt;0,1,0)</f>
        <v>0</v>
      </c>
      <c r="P2467" s="445">
        <f t="shared" ref="P2467:P2530" si="310">IF(LEN($G2467)&gt;0,1,0)</f>
        <v>0</v>
      </c>
      <c r="Q2467" s="445">
        <f t="shared" ref="Q2467:Q2530" si="311">IF(LEN($H2467)&gt;0,1,0)</f>
        <v>0</v>
      </c>
      <c r="R2467" s="415" t="str">
        <f t="shared" ref="R2467:R2530" si="312">IF(D2467&lt;&gt;"",IF(SUM(S2467:U2467)&gt;0,"Ja","Nein"),"Leer")</f>
        <v>Leer</v>
      </c>
      <c r="S2467" s="445">
        <f>IF('Angaben KH-Standort'!D$29='A4'!D2467,IF('Angaben KH-Standort'!E$29="Ja",1,0),0)</f>
        <v>0</v>
      </c>
      <c r="T2467" s="445">
        <f>IF('Angaben KH-Standort'!D$30='A4'!D2467,IF('Angaben KH-Standort'!E$30="Ja",1,0),0)</f>
        <v>0</v>
      </c>
      <c r="U2467" s="445">
        <f>IF('Angaben KH-Standort'!D$31='A4'!D2467,IF('Angaben KH-Standort'!E$31="Ja",1,0),0)</f>
        <v>0</v>
      </c>
    </row>
    <row r="2468" spans="2:21" ht="15" customHeight="1" x14ac:dyDescent="0.3">
      <c r="B2468" s="70" t="str">
        <f t="shared" si="307"/>
        <v>!!!</v>
      </c>
      <c r="C2468" s="265" t="str">
        <f>IF(ISERROR(IF(LEN(E2468)&gt;0,VLOOKUP(TEXT($E2468,0),'Angaben Stationen'!$E$14:$J$213,5,0),"")),"?",IF(LEN(E2468)&gt;0,VLOOKUP(TEXT($E2468,0),'Angaben Stationen'!$E$14:$J$213,5,0),""))</f>
        <v/>
      </c>
      <c r="D2468" s="232" t="str">
        <f>IF(ISERROR(IF(LEN(E2468)&gt;0,VLOOKUP(TEXT($E2468,0),'Angaben Stationen'!$E$14:$J$213,6,0),"")),"STATION IST NICHT VORHANDEN",IF(LEN(E2468)&gt;0,VLOOKUP(TEXT($E2468,0),'Angaben Stationen'!$E$14:$J$213,6,0),""))</f>
        <v/>
      </c>
      <c r="E2468" s="287"/>
      <c r="F2468" s="234"/>
      <c r="G2468" s="234"/>
      <c r="H2468" s="263"/>
      <c r="I2468" s="169"/>
      <c r="K2468" s="445" t="str">
        <f t="shared" si="308"/>
        <v>Leer</v>
      </c>
      <c r="L2468" s="445" t="str">
        <f>VLOOKUP($D2468,{"29 - Psychiatrie (Erwachsene)","BGI";"297 - stationsäquivalente Behandlung in der Erwachsenenpsychiatrie (29)","BGI";"30 - Kinder- und Jugendpsychiatrie","BGII";"307 - stationsäquivalente Behandlung in der Kinder- und Jugendpsychiatrie (30)","BGII";"31 - Psychosomatik","BGI";"","Leer"},2,0)</f>
        <v>Leer</v>
      </c>
      <c r="M2468" s="445">
        <f t="shared" si="305"/>
        <v>0</v>
      </c>
      <c r="N2468" s="445">
        <f t="shared" si="306"/>
        <v>0</v>
      </c>
      <c r="O2468" s="445">
        <f t="shared" si="309"/>
        <v>0</v>
      </c>
      <c r="P2468" s="445">
        <f t="shared" si="310"/>
        <v>0</v>
      </c>
      <c r="Q2468" s="445">
        <f t="shared" si="311"/>
        <v>0</v>
      </c>
      <c r="R2468" s="415" t="str">
        <f t="shared" si="312"/>
        <v>Leer</v>
      </c>
      <c r="S2468" s="445">
        <f>IF('Angaben KH-Standort'!D$29='A4'!D2468,IF('Angaben KH-Standort'!E$29="Ja",1,0),0)</f>
        <v>0</v>
      </c>
      <c r="T2468" s="445">
        <f>IF('Angaben KH-Standort'!D$30='A4'!D2468,IF('Angaben KH-Standort'!E$30="Ja",1,0),0)</f>
        <v>0</v>
      </c>
      <c r="U2468" s="445">
        <f>IF('Angaben KH-Standort'!D$31='A4'!D2468,IF('Angaben KH-Standort'!E$31="Ja",1,0),0)</f>
        <v>0</v>
      </c>
    </row>
    <row r="2469" spans="2:21" ht="15" customHeight="1" x14ac:dyDescent="0.3">
      <c r="B2469" s="70" t="str">
        <f t="shared" si="307"/>
        <v>!!!</v>
      </c>
      <c r="C2469" s="265" t="str">
        <f>IF(ISERROR(IF(LEN(E2469)&gt;0,VLOOKUP(TEXT($E2469,0),'Angaben Stationen'!$E$14:$J$213,5,0),"")),"?",IF(LEN(E2469)&gt;0,VLOOKUP(TEXT($E2469,0),'Angaben Stationen'!$E$14:$J$213,5,0),""))</f>
        <v/>
      </c>
      <c r="D2469" s="232" t="str">
        <f>IF(ISERROR(IF(LEN(E2469)&gt;0,VLOOKUP(TEXT($E2469,0),'Angaben Stationen'!$E$14:$J$213,6,0),"")),"STATION IST NICHT VORHANDEN",IF(LEN(E2469)&gt;0,VLOOKUP(TEXT($E2469,0),'Angaben Stationen'!$E$14:$J$213,6,0),""))</f>
        <v/>
      </c>
      <c r="E2469" s="287"/>
      <c r="F2469" s="234"/>
      <c r="G2469" s="234"/>
      <c r="H2469" s="263"/>
      <c r="I2469" s="169"/>
      <c r="K2469" s="445" t="str">
        <f t="shared" si="308"/>
        <v>Leer</v>
      </c>
      <c r="L2469" s="445" t="str">
        <f>VLOOKUP($D2469,{"29 - Psychiatrie (Erwachsene)","BGI";"297 - stationsäquivalente Behandlung in der Erwachsenenpsychiatrie (29)","BGI";"30 - Kinder- und Jugendpsychiatrie","BGII";"307 - stationsäquivalente Behandlung in der Kinder- und Jugendpsychiatrie (30)","BGII";"31 - Psychosomatik","BGI";"","Leer"},2,0)</f>
        <v>Leer</v>
      </c>
      <c r="M2469" s="445">
        <f t="shared" si="305"/>
        <v>0</v>
      </c>
      <c r="N2469" s="445">
        <f t="shared" si="306"/>
        <v>0</v>
      </c>
      <c r="O2469" s="445">
        <f t="shared" si="309"/>
        <v>0</v>
      </c>
      <c r="P2469" s="445">
        <f t="shared" si="310"/>
        <v>0</v>
      </c>
      <c r="Q2469" s="445">
        <f t="shared" si="311"/>
        <v>0</v>
      </c>
      <c r="R2469" s="415" t="str">
        <f t="shared" si="312"/>
        <v>Leer</v>
      </c>
      <c r="S2469" s="445">
        <f>IF('Angaben KH-Standort'!D$29='A4'!D2469,IF('Angaben KH-Standort'!E$29="Ja",1,0),0)</f>
        <v>0</v>
      </c>
      <c r="T2469" s="445">
        <f>IF('Angaben KH-Standort'!D$30='A4'!D2469,IF('Angaben KH-Standort'!E$30="Ja",1,0),0)</f>
        <v>0</v>
      </c>
      <c r="U2469" s="445">
        <f>IF('Angaben KH-Standort'!D$31='A4'!D2469,IF('Angaben KH-Standort'!E$31="Ja",1,0),0)</f>
        <v>0</v>
      </c>
    </row>
    <row r="2470" spans="2:21" ht="15" customHeight="1" x14ac:dyDescent="0.3">
      <c r="B2470" s="70" t="str">
        <f t="shared" si="307"/>
        <v>!!!</v>
      </c>
      <c r="C2470" s="265" t="str">
        <f>IF(ISERROR(IF(LEN(E2470)&gt;0,VLOOKUP(TEXT($E2470,0),'Angaben Stationen'!$E$14:$J$213,5,0),"")),"?",IF(LEN(E2470)&gt;0,VLOOKUP(TEXT($E2470,0),'Angaben Stationen'!$E$14:$J$213,5,0),""))</f>
        <v/>
      </c>
      <c r="D2470" s="232" t="str">
        <f>IF(ISERROR(IF(LEN(E2470)&gt;0,VLOOKUP(TEXT($E2470,0),'Angaben Stationen'!$E$14:$J$213,6,0),"")),"STATION IST NICHT VORHANDEN",IF(LEN(E2470)&gt;0,VLOOKUP(TEXT($E2470,0),'Angaben Stationen'!$E$14:$J$213,6,0),""))</f>
        <v/>
      </c>
      <c r="E2470" s="287"/>
      <c r="F2470" s="234"/>
      <c r="G2470" s="234"/>
      <c r="H2470" s="263"/>
      <c r="I2470" s="169"/>
      <c r="K2470" s="445" t="str">
        <f t="shared" si="308"/>
        <v>Leer</v>
      </c>
      <c r="L2470" s="445" t="str">
        <f>VLOOKUP($D2470,{"29 - Psychiatrie (Erwachsene)","BGI";"297 - stationsäquivalente Behandlung in der Erwachsenenpsychiatrie (29)","BGI";"30 - Kinder- und Jugendpsychiatrie","BGII";"307 - stationsäquivalente Behandlung in der Kinder- und Jugendpsychiatrie (30)","BGII";"31 - Psychosomatik","BGI";"","Leer"},2,0)</f>
        <v>Leer</v>
      </c>
      <c r="M2470" s="445">
        <f t="shared" si="305"/>
        <v>0</v>
      </c>
      <c r="N2470" s="445">
        <f t="shared" si="306"/>
        <v>0</v>
      </c>
      <c r="O2470" s="445">
        <f t="shared" si="309"/>
        <v>0</v>
      </c>
      <c r="P2470" s="445">
        <f t="shared" si="310"/>
        <v>0</v>
      </c>
      <c r="Q2470" s="445">
        <f t="shared" si="311"/>
        <v>0</v>
      </c>
      <c r="R2470" s="415" t="str">
        <f t="shared" si="312"/>
        <v>Leer</v>
      </c>
      <c r="S2470" s="445">
        <f>IF('Angaben KH-Standort'!D$29='A4'!D2470,IF('Angaben KH-Standort'!E$29="Ja",1,0),0)</f>
        <v>0</v>
      </c>
      <c r="T2470" s="445">
        <f>IF('Angaben KH-Standort'!D$30='A4'!D2470,IF('Angaben KH-Standort'!E$30="Ja",1,0),0)</f>
        <v>0</v>
      </c>
      <c r="U2470" s="445">
        <f>IF('Angaben KH-Standort'!D$31='A4'!D2470,IF('Angaben KH-Standort'!E$31="Ja",1,0),0)</f>
        <v>0</v>
      </c>
    </row>
    <row r="2471" spans="2:21" ht="15" customHeight="1" x14ac:dyDescent="0.3">
      <c r="B2471" s="70" t="str">
        <f t="shared" si="307"/>
        <v>!!!</v>
      </c>
      <c r="C2471" s="265" t="str">
        <f>IF(ISERROR(IF(LEN(E2471)&gt;0,VLOOKUP(TEXT($E2471,0),'Angaben Stationen'!$E$14:$J$213,5,0),"")),"?",IF(LEN(E2471)&gt;0,VLOOKUP(TEXT($E2471,0),'Angaben Stationen'!$E$14:$J$213,5,0),""))</f>
        <v/>
      </c>
      <c r="D2471" s="232" t="str">
        <f>IF(ISERROR(IF(LEN(E2471)&gt;0,VLOOKUP(TEXT($E2471,0),'Angaben Stationen'!$E$14:$J$213,6,0),"")),"STATION IST NICHT VORHANDEN",IF(LEN(E2471)&gt;0,VLOOKUP(TEXT($E2471,0),'Angaben Stationen'!$E$14:$J$213,6,0),""))</f>
        <v/>
      </c>
      <c r="E2471" s="287"/>
      <c r="F2471" s="234"/>
      <c r="G2471" s="234"/>
      <c r="H2471" s="263"/>
      <c r="I2471" s="169"/>
      <c r="K2471" s="445" t="str">
        <f t="shared" si="308"/>
        <v>Leer</v>
      </c>
      <c r="L2471" s="445" t="str">
        <f>VLOOKUP($D2471,{"29 - Psychiatrie (Erwachsene)","BGI";"297 - stationsäquivalente Behandlung in der Erwachsenenpsychiatrie (29)","BGI";"30 - Kinder- und Jugendpsychiatrie","BGII";"307 - stationsäquivalente Behandlung in der Kinder- und Jugendpsychiatrie (30)","BGII";"31 - Psychosomatik","BGI";"","Leer"},2,0)</f>
        <v>Leer</v>
      </c>
      <c r="M2471" s="445">
        <f t="shared" si="305"/>
        <v>0</v>
      </c>
      <c r="N2471" s="445">
        <f t="shared" si="306"/>
        <v>0</v>
      </c>
      <c r="O2471" s="445">
        <f t="shared" si="309"/>
        <v>0</v>
      </c>
      <c r="P2471" s="445">
        <f t="shared" si="310"/>
        <v>0</v>
      </c>
      <c r="Q2471" s="445">
        <f t="shared" si="311"/>
        <v>0</v>
      </c>
      <c r="R2471" s="415" t="str">
        <f t="shared" si="312"/>
        <v>Leer</v>
      </c>
      <c r="S2471" s="445">
        <f>IF('Angaben KH-Standort'!D$29='A4'!D2471,IF('Angaben KH-Standort'!E$29="Ja",1,0),0)</f>
        <v>0</v>
      </c>
      <c r="T2471" s="445">
        <f>IF('Angaben KH-Standort'!D$30='A4'!D2471,IF('Angaben KH-Standort'!E$30="Ja",1,0),0)</f>
        <v>0</v>
      </c>
      <c r="U2471" s="445">
        <f>IF('Angaben KH-Standort'!D$31='A4'!D2471,IF('Angaben KH-Standort'!E$31="Ja",1,0),0)</f>
        <v>0</v>
      </c>
    </row>
    <row r="2472" spans="2:21" ht="15" customHeight="1" x14ac:dyDescent="0.3">
      <c r="B2472" s="70" t="str">
        <f t="shared" si="307"/>
        <v>!!!</v>
      </c>
      <c r="C2472" s="265" t="str">
        <f>IF(ISERROR(IF(LEN(E2472)&gt;0,VLOOKUP(TEXT($E2472,0),'Angaben Stationen'!$E$14:$J$213,5,0),"")),"?",IF(LEN(E2472)&gt;0,VLOOKUP(TEXT($E2472,0),'Angaben Stationen'!$E$14:$J$213,5,0),""))</f>
        <v/>
      </c>
      <c r="D2472" s="232" t="str">
        <f>IF(ISERROR(IF(LEN(E2472)&gt;0,VLOOKUP(TEXT($E2472,0),'Angaben Stationen'!$E$14:$J$213,6,0),"")),"STATION IST NICHT VORHANDEN",IF(LEN(E2472)&gt;0,VLOOKUP(TEXT($E2472,0),'Angaben Stationen'!$E$14:$J$213,6,0),""))</f>
        <v/>
      </c>
      <c r="E2472" s="287"/>
      <c r="F2472" s="234"/>
      <c r="G2472" s="234"/>
      <c r="H2472" s="263"/>
      <c r="I2472" s="169"/>
      <c r="K2472" s="445" t="str">
        <f t="shared" si="308"/>
        <v>Leer</v>
      </c>
      <c r="L2472" s="445" t="str">
        <f>VLOOKUP($D2472,{"29 - Psychiatrie (Erwachsene)","BGI";"297 - stationsäquivalente Behandlung in der Erwachsenenpsychiatrie (29)","BGI";"30 - Kinder- und Jugendpsychiatrie","BGII";"307 - stationsäquivalente Behandlung in der Kinder- und Jugendpsychiatrie (30)","BGII";"31 - Psychosomatik","BGI";"","Leer"},2,0)</f>
        <v>Leer</v>
      </c>
      <c r="M2472" s="445">
        <f t="shared" si="305"/>
        <v>0</v>
      </c>
      <c r="N2472" s="445">
        <f t="shared" si="306"/>
        <v>0</v>
      </c>
      <c r="O2472" s="445">
        <f t="shared" si="309"/>
        <v>0</v>
      </c>
      <c r="P2472" s="445">
        <f t="shared" si="310"/>
        <v>0</v>
      </c>
      <c r="Q2472" s="445">
        <f t="shared" si="311"/>
        <v>0</v>
      </c>
      <c r="R2472" s="415" t="str">
        <f t="shared" si="312"/>
        <v>Leer</v>
      </c>
      <c r="S2472" s="445">
        <f>IF('Angaben KH-Standort'!D$29='A4'!D2472,IF('Angaben KH-Standort'!E$29="Ja",1,0),0)</f>
        <v>0</v>
      </c>
      <c r="T2472" s="445">
        <f>IF('Angaben KH-Standort'!D$30='A4'!D2472,IF('Angaben KH-Standort'!E$30="Ja",1,0),0)</f>
        <v>0</v>
      </c>
      <c r="U2472" s="445">
        <f>IF('Angaben KH-Standort'!D$31='A4'!D2472,IF('Angaben KH-Standort'!E$31="Ja",1,0),0)</f>
        <v>0</v>
      </c>
    </row>
    <row r="2473" spans="2:21" ht="15" customHeight="1" x14ac:dyDescent="0.3">
      <c r="B2473" s="70" t="str">
        <f t="shared" si="307"/>
        <v>!!!</v>
      </c>
      <c r="C2473" s="265" t="str">
        <f>IF(ISERROR(IF(LEN(E2473)&gt;0,VLOOKUP(TEXT($E2473,0),'Angaben Stationen'!$E$14:$J$213,5,0),"")),"?",IF(LEN(E2473)&gt;0,VLOOKUP(TEXT($E2473,0),'Angaben Stationen'!$E$14:$J$213,5,0),""))</f>
        <v/>
      </c>
      <c r="D2473" s="232" t="str">
        <f>IF(ISERROR(IF(LEN(E2473)&gt;0,VLOOKUP(TEXT($E2473,0),'Angaben Stationen'!$E$14:$J$213,6,0),"")),"STATION IST NICHT VORHANDEN",IF(LEN(E2473)&gt;0,VLOOKUP(TEXT($E2473,0),'Angaben Stationen'!$E$14:$J$213,6,0),""))</f>
        <v/>
      </c>
      <c r="E2473" s="287"/>
      <c r="F2473" s="234"/>
      <c r="G2473" s="234"/>
      <c r="H2473" s="263"/>
      <c r="I2473" s="169"/>
      <c r="K2473" s="445" t="str">
        <f t="shared" si="308"/>
        <v>Leer</v>
      </c>
      <c r="L2473" s="445" t="str">
        <f>VLOOKUP($D2473,{"29 - Psychiatrie (Erwachsene)","BGI";"297 - stationsäquivalente Behandlung in der Erwachsenenpsychiatrie (29)","BGI";"30 - Kinder- und Jugendpsychiatrie","BGII";"307 - stationsäquivalente Behandlung in der Kinder- und Jugendpsychiatrie (30)","BGII";"31 - Psychosomatik","BGI";"","Leer"},2,0)</f>
        <v>Leer</v>
      </c>
      <c r="M2473" s="445">
        <f t="shared" si="305"/>
        <v>0</v>
      </c>
      <c r="N2473" s="445">
        <f t="shared" si="306"/>
        <v>0</v>
      </c>
      <c r="O2473" s="445">
        <f t="shared" si="309"/>
        <v>0</v>
      </c>
      <c r="P2473" s="445">
        <f t="shared" si="310"/>
        <v>0</v>
      </c>
      <c r="Q2473" s="445">
        <f t="shared" si="311"/>
        <v>0</v>
      </c>
      <c r="R2473" s="415" t="str">
        <f t="shared" si="312"/>
        <v>Leer</v>
      </c>
      <c r="S2473" s="445">
        <f>IF('Angaben KH-Standort'!D$29='A4'!D2473,IF('Angaben KH-Standort'!E$29="Ja",1,0),0)</f>
        <v>0</v>
      </c>
      <c r="T2473" s="445">
        <f>IF('Angaben KH-Standort'!D$30='A4'!D2473,IF('Angaben KH-Standort'!E$30="Ja",1,0),0)</f>
        <v>0</v>
      </c>
      <c r="U2473" s="445">
        <f>IF('Angaben KH-Standort'!D$31='A4'!D2473,IF('Angaben KH-Standort'!E$31="Ja",1,0),0)</f>
        <v>0</v>
      </c>
    </row>
    <row r="2474" spans="2:21" ht="15" customHeight="1" x14ac:dyDescent="0.3">
      <c r="B2474" s="70" t="str">
        <f t="shared" si="307"/>
        <v>!!!</v>
      </c>
      <c r="C2474" s="265" t="str">
        <f>IF(ISERROR(IF(LEN(E2474)&gt;0,VLOOKUP(TEXT($E2474,0),'Angaben Stationen'!$E$14:$J$213,5,0),"")),"?",IF(LEN(E2474)&gt;0,VLOOKUP(TEXT($E2474,0),'Angaben Stationen'!$E$14:$J$213,5,0),""))</f>
        <v/>
      </c>
      <c r="D2474" s="232" t="str">
        <f>IF(ISERROR(IF(LEN(E2474)&gt;0,VLOOKUP(TEXT($E2474,0),'Angaben Stationen'!$E$14:$J$213,6,0),"")),"STATION IST NICHT VORHANDEN",IF(LEN(E2474)&gt;0,VLOOKUP(TEXT($E2474,0),'Angaben Stationen'!$E$14:$J$213,6,0),""))</f>
        <v/>
      </c>
      <c r="E2474" s="287"/>
      <c r="F2474" s="234"/>
      <c r="G2474" s="234"/>
      <c r="H2474" s="263"/>
      <c r="I2474" s="169"/>
      <c r="K2474" s="445" t="str">
        <f t="shared" si="308"/>
        <v>Leer</v>
      </c>
      <c r="L2474" s="445" t="str">
        <f>VLOOKUP($D2474,{"29 - Psychiatrie (Erwachsene)","BGI";"297 - stationsäquivalente Behandlung in der Erwachsenenpsychiatrie (29)","BGI";"30 - Kinder- und Jugendpsychiatrie","BGII";"307 - stationsäquivalente Behandlung in der Kinder- und Jugendpsychiatrie (30)","BGII";"31 - Psychosomatik","BGI";"","Leer"},2,0)</f>
        <v>Leer</v>
      </c>
      <c r="M2474" s="445">
        <f t="shared" si="305"/>
        <v>0</v>
      </c>
      <c r="N2474" s="445">
        <f t="shared" si="306"/>
        <v>0</v>
      </c>
      <c r="O2474" s="445">
        <f t="shared" si="309"/>
        <v>0</v>
      </c>
      <c r="P2474" s="445">
        <f t="shared" si="310"/>
        <v>0</v>
      </c>
      <c r="Q2474" s="445">
        <f t="shared" si="311"/>
        <v>0</v>
      </c>
      <c r="R2474" s="415" t="str">
        <f t="shared" si="312"/>
        <v>Leer</v>
      </c>
      <c r="S2474" s="445">
        <f>IF('Angaben KH-Standort'!D$29='A4'!D2474,IF('Angaben KH-Standort'!E$29="Ja",1,0),0)</f>
        <v>0</v>
      </c>
      <c r="T2474" s="445">
        <f>IF('Angaben KH-Standort'!D$30='A4'!D2474,IF('Angaben KH-Standort'!E$30="Ja",1,0),0)</f>
        <v>0</v>
      </c>
      <c r="U2474" s="445">
        <f>IF('Angaben KH-Standort'!D$31='A4'!D2474,IF('Angaben KH-Standort'!E$31="Ja",1,0),0)</f>
        <v>0</v>
      </c>
    </row>
    <row r="2475" spans="2:21" ht="15" customHeight="1" x14ac:dyDescent="0.3">
      <c r="B2475" s="70" t="str">
        <f t="shared" si="307"/>
        <v>!!!</v>
      </c>
      <c r="C2475" s="265" t="str">
        <f>IF(ISERROR(IF(LEN(E2475)&gt;0,VLOOKUP(TEXT($E2475,0),'Angaben Stationen'!$E$14:$J$213,5,0),"")),"?",IF(LEN(E2475)&gt;0,VLOOKUP(TEXT($E2475,0),'Angaben Stationen'!$E$14:$J$213,5,0),""))</f>
        <v/>
      </c>
      <c r="D2475" s="232" t="str">
        <f>IF(ISERROR(IF(LEN(E2475)&gt;0,VLOOKUP(TEXT($E2475,0),'Angaben Stationen'!$E$14:$J$213,6,0),"")),"STATION IST NICHT VORHANDEN",IF(LEN(E2475)&gt;0,VLOOKUP(TEXT($E2475,0),'Angaben Stationen'!$E$14:$J$213,6,0),""))</f>
        <v/>
      </c>
      <c r="E2475" s="287"/>
      <c r="F2475" s="234"/>
      <c r="G2475" s="234"/>
      <c r="H2475" s="263"/>
      <c r="I2475" s="169"/>
      <c r="K2475" s="445" t="str">
        <f t="shared" si="308"/>
        <v>Leer</v>
      </c>
      <c r="L2475" s="445" t="str">
        <f>VLOOKUP($D2475,{"29 - Psychiatrie (Erwachsene)","BGI";"297 - stationsäquivalente Behandlung in der Erwachsenenpsychiatrie (29)","BGI";"30 - Kinder- und Jugendpsychiatrie","BGII";"307 - stationsäquivalente Behandlung in der Kinder- und Jugendpsychiatrie (30)","BGII";"31 - Psychosomatik","BGI";"","Leer"},2,0)</f>
        <v>Leer</v>
      </c>
      <c r="M2475" s="445">
        <f t="shared" si="305"/>
        <v>0</v>
      </c>
      <c r="N2475" s="445">
        <f t="shared" si="306"/>
        <v>0</v>
      </c>
      <c r="O2475" s="445">
        <f t="shared" si="309"/>
        <v>0</v>
      </c>
      <c r="P2475" s="445">
        <f t="shared" si="310"/>
        <v>0</v>
      </c>
      <c r="Q2475" s="445">
        <f t="shared" si="311"/>
        <v>0</v>
      </c>
      <c r="R2475" s="415" t="str">
        <f t="shared" si="312"/>
        <v>Leer</v>
      </c>
      <c r="S2475" s="445">
        <f>IF('Angaben KH-Standort'!D$29='A4'!D2475,IF('Angaben KH-Standort'!E$29="Ja",1,0),0)</f>
        <v>0</v>
      </c>
      <c r="T2475" s="445">
        <f>IF('Angaben KH-Standort'!D$30='A4'!D2475,IF('Angaben KH-Standort'!E$30="Ja",1,0),0)</f>
        <v>0</v>
      </c>
      <c r="U2475" s="445">
        <f>IF('Angaben KH-Standort'!D$31='A4'!D2475,IF('Angaben KH-Standort'!E$31="Ja",1,0),0)</f>
        <v>0</v>
      </c>
    </row>
    <row r="2476" spans="2:21" ht="15" customHeight="1" x14ac:dyDescent="0.3">
      <c r="B2476" s="70" t="str">
        <f t="shared" si="307"/>
        <v>!!!</v>
      </c>
      <c r="C2476" s="265" t="str">
        <f>IF(ISERROR(IF(LEN(E2476)&gt;0,VLOOKUP(TEXT($E2476,0),'Angaben Stationen'!$E$14:$J$213,5,0),"")),"?",IF(LEN(E2476)&gt;0,VLOOKUP(TEXT($E2476,0),'Angaben Stationen'!$E$14:$J$213,5,0),""))</f>
        <v/>
      </c>
      <c r="D2476" s="232" t="str">
        <f>IF(ISERROR(IF(LEN(E2476)&gt;0,VLOOKUP(TEXT($E2476,0),'Angaben Stationen'!$E$14:$J$213,6,0),"")),"STATION IST NICHT VORHANDEN",IF(LEN(E2476)&gt;0,VLOOKUP(TEXT($E2476,0),'Angaben Stationen'!$E$14:$J$213,6,0),""))</f>
        <v/>
      </c>
      <c r="E2476" s="287"/>
      <c r="F2476" s="234"/>
      <c r="G2476" s="234"/>
      <c r="H2476" s="263"/>
      <c r="I2476" s="169"/>
      <c r="K2476" s="445" t="str">
        <f t="shared" si="308"/>
        <v>Leer</v>
      </c>
      <c r="L2476" s="445" t="str">
        <f>VLOOKUP($D2476,{"29 - Psychiatrie (Erwachsene)","BGI";"297 - stationsäquivalente Behandlung in der Erwachsenenpsychiatrie (29)","BGI";"30 - Kinder- und Jugendpsychiatrie","BGII";"307 - stationsäquivalente Behandlung in der Kinder- und Jugendpsychiatrie (30)","BGII";"31 - Psychosomatik","BGI";"","Leer"},2,0)</f>
        <v>Leer</v>
      </c>
      <c r="M2476" s="445">
        <f t="shared" si="305"/>
        <v>0</v>
      </c>
      <c r="N2476" s="445">
        <f t="shared" si="306"/>
        <v>0</v>
      </c>
      <c r="O2476" s="445">
        <f t="shared" si="309"/>
        <v>0</v>
      </c>
      <c r="P2476" s="445">
        <f t="shared" si="310"/>
        <v>0</v>
      </c>
      <c r="Q2476" s="445">
        <f t="shared" si="311"/>
        <v>0</v>
      </c>
      <c r="R2476" s="415" t="str">
        <f t="shared" si="312"/>
        <v>Leer</v>
      </c>
      <c r="S2476" s="445">
        <f>IF('Angaben KH-Standort'!D$29='A4'!D2476,IF('Angaben KH-Standort'!E$29="Ja",1,0),0)</f>
        <v>0</v>
      </c>
      <c r="T2476" s="445">
        <f>IF('Angaben KH-Standort'!D$30='A4'!D2476,IF('Angaben KH-Standort'!E$30="Ja",1,0),0)</f>
        <v>0</v>
      </c>
      <c r="U2476" s="445">
        <f>IF('Angaben KH-Standort'!D$31='A4'!D2476,IF('Angaben KH-Standort'!E$31="Ja",1,0),0)</f>
        <v>0</v>
      </c>
    </row>
    <row r="2477" spans="2:21" ht="15" customHeight="1" x14ac:dyDescent="0.3">
      <c r="B2477" s="70" t="str">
        <f t="shared" si="307"/>
        <v>!!!</v>
      </c>
      <c r="C2477" s="265" t="str">
        <f>IF(ISERROR(IF(LEN(E2477)&gt;0,VLOOKUP(TEXT($E2477,0),'Angaben Stationen'!$E$14:$J$213,5,0),"")),"?",IF(LEN(E2477)&gt;0,VLOOKUP(TEXT($E2477,0),'Angaben Stationen'!$E$14:$J$213,5,0),""))</f>
        <v/>
      </c>
      <c r="D2477" s="232" t="str">
        <f>IF(ISERROR(IF(LEN(E2477)&gt;0,VLOOKUP(TEXT($E2477,0),'Angaben Stationen'!$E$14:$J$213,6,0),"")),"STATION IST NICHT VORHANDEN",IF(LEN(E2477)&gt;0,VLOOKUP(TEXT($E2477,0),'Angaben Stationen'!$E$14:$J$213,6,0),""))</f>
        <v/>
      </c>
      <c r="E2477" s="287"/>
      <c r="F2477" s="234"/>
      <c r="G2477" s="234"/>
      <c r="H2477" s="263"/>
      <c r="I2477" s="169"/>
      <c r="K2477" s="445" t="str">
        <f t="shared" si="308"/>
        <v>Leer</v>
      </c>
      <c r="L2477" s="445" t="str">
        <f>VLOOKUP($D2477,{"29 - Psychiatrie (Erwachsene)","BGI";"297 - stationsäquivalente Behandlung in der Erwachsenenpsychiatrie (29)","BGI";"30 - Kinder- und Jugendpsychiatrie","BGII";"307 - stationsäquivalente Behandlung in der Kinder- und Jugendpsychiatrie (30)","BGII";"31 - Psychosomatik","BGI";"","Leer"},2,0)</f>
        <v>Leer</v>
      </c>
      <c r="M2477" s="445">
        <f t="shared" si="305"/>
        <v>0</v>
      </c>
      <c r="N2477" s="445">
        <f t="shared" si="306"/>
        <v>0</v>
      </c>
      <c r="O2477" s="445">
        <f t="shared" si="309"/>
        <v>0</v>
      </c>
      <c r="P2477" s="445">
        <f t="shared" si="310"/>
        <v>0</v>
      </c>
      <c r="Q2477" s="445">
        <f t="shared" si="311"/>
        <v>0</v>
      </c>
      <c r="R2477" s="415" t="str">
        <f t="shared" si="312"/>
        <v>Leer</v>
      </c>
      <c r="S2477" s="445">
        <f>IF('Angaben KH-Standort'!D$29='A4'!D2477,IF('Angaben KH-Standort'!E$29="Ja",1,0),0)</f>
        <v>0</v>
      </c>
      <c r="T2477" s="445">
        <f>IF('Angaben KH-Standort'!D$30='A4'!D2477,IF('Angaben KH-Standort'!E$30="Ja",1,0),0)</f>
        <v>0</v>
      </c>
      <c r="U2477" s="445">
        <f>IF('Angaben KH-Standort'!D$31='A4'!D2477,IF('Angaben KH-Standort'!E$31="Ja",1,0),0)</f>
        <v>0</v>
      </c>
    </row>
    <row r="2478" spans="2:21" ht="15" customHeight="1" x14ac:dyDescent="0.3">
      <c r="B2478" s="70" t="str">
        <f t="shared" si="307"/>
        <v>!!!</v>
      </c>
      <c r="C2478" s="265" t="str">
        <f>IF(ISERROR(IF(LEN(E2478)&gt;0,VLOOKUP(TEXT($E2478,0),'Angaben Stationen'!$E$14:$J$213,5,0),"")),"?",IF(LEN(E2478)&gt;0,VLOOKUP(TEXT($E2478,0),'Angaben Stationen'!$E$14:$J$213,5,0),""))</f>
        <v/>
      </c>
      <c r="D2478" s="232" t="str">
        <f>IF(ISERROR(IF(LEN(E2478)&gt;0,VLOOKUP(TEXT($E2478,0),'Angaben Stationen'!$E$14:$J$213,6,0),"")),"STATION IST NICHT VORHANDEN",IF(LEN(E2478)&gt;0,VLOOKUP(TEXT($E2478,0),'Angaben Stationen'!$E$14:$J$213,6,0),""))</f>
        <v/>
      </c>
      <c r="E2478" s="287"/>
      <c r="F2478" s="234"/>
      <c r="G2478" s="234"/>
      <c r="H2478" s="263"/>
      <c r="I2478" s="169"/>
      <c r="K2478" s="445" t="str">
        <f t="shared" si="308"/>
        <v>Leer</v>
      </c>
      <c r="L2478" s="445" t="str">
        <f>VLOOKUP($D2478,{"29 - Psychiatrie (Erwachsene)","BGI";"297 - stationsäquivalente Behandlung in der Erwachsenenpsychiatrie (29)","BGI";"30 - Kinder- und Jugendpsychiatrie","BGII";"307 - stationsäquivalente Behandlung in der Kinder- und Jugendpsychiatrie (30)","BGII";"31 - Psychosomatik","BGI";"","Leer"},2,0)</f>
        <v>Leer</v>
      </c>
      <c r="M2478" s="445">
        <f t="shared" si="305"/>
        <v>0</v>
      </c>
      <c r="N2478" s="445">
        <f t="shared" si="306"/>
        <v>0</v>
      </c>
      <c r="O2478" s="445">
        <f t="shared" si="309"/>
        <v>0</v>
      </c>
      <c r="P2478" s="445">
        <f t="shared" si="310"/>
        <v>0</v>
      </c>
      <c r="Q2478" s="445">
        <f t="shared" si="311"/>
        <v>0</v>
      </c>
      <c r="R2478" s="415" t="str">
        <f t="shared" si="312"/>
        <v>Leer</v>
      </c>
      <c r="S2478" s="445">
        <f>IF('Angaben KH-Standort'!D$29='A4'!D2478,IF('Angaben KH-Standort'!E$29="Ja",1,0),0)</f>
        <v>0</v>
      </c>
      <c r="T2478" s="445">
        <f>IF('Angaben KH-Standort'!D$30='A4'!D2478,IF('Angaben KH-Standort'!E$30="Ja",1,0),0)</f>
        <v>0</v>
      </c>
      <c r="U2478" s="445">
        <f>IF('Angaben KH-Standort'!D$31='A4'!D2478,IF('Angaben KH-Standort'!E$31="Ja",1,0),0)</f>
        <v>0</v>
      </c>
    </row>
    <row r="2479" spans="2:21" ht="15" customHeight="1" x14ac:dyDescent="0.3">
      <c r="B2479" s="70" t="str">
        <f t="shared" si="307"/>
        <v>!!!</v>
      </c>
      <c r="C2479" s="265" t="str">
        <f>IF(ISERROR(IF(LEN(E2479)&gt;0,VLOOKUP(TEXT($E2479,0),'Angaben Stationen'!$E$14:$J$213,5,0),"")),"?",IF(LEN(E2479)&gt;0,VLOOKUP(TEXT($E2479,0),'Angaben Stationen'!$E$14:$J$213,5,0),""))</f>
        <v/>
      </c>
      <c r="D2479" s="232" t="str">
        <f>IF(ISERROR(IF(LEN(E2479)&gt;0,VLOOKUP(TEXT($E2479,0),'Angaben Stationen'!$E$14:$J$213,6,0),"")),"STATION IST NICHT VORHANDEN",IF(LEN(E2479)&gt;0,VLOOKUP(TEXT($E2479,0),'Angaben Stationen'!$E$14:$J$213,6,0),""))</f>
        <v/>
      </c>
      <c r="E2479" s="287"/>
      <c r="F2479" s="234"/>
      <c r="G2479" s="234"/>
      <c r="H2479" s="263"/>
      <c r="I2479" s="169"/>
      <c r="K2479" s="445" t="str">
        <f t="shared" si="308"/>
        <v>Leer</v>
      </c>
      <c r="L2479" s="445" t="str">
        <f>VLOOKUP($D2479,{"29 - Psychiatrie (Erwachsene)","BGI";"297 - stationsäquivalente Behandlung in der Erwachsenenpsychiatrie (29)","BGI";"30 - Kinder- und Jugendpsychiatrie","BGII";"307 - stationsäquivalente Behandlung in der Kinder- und Jugendpsychiatrie (30)","BGII";"31 - Psychosomatik","BGI";"","Leer"},2,0)</f>
        <v>Leer</v>
      </c>
      <c r="M2479" s="445">
        <f t="shared" si="305"/>
        <v>0</v>
      </c>
      <c r="N2479" s="445">
        <f t="shared" si="306"/>
        <v>0</v>
      </c>
      <c r="O2479" s="445">
        <f t="shared" si="309"/>
        <v>0</v>
      </c>
      <c r="P2479" s="445">
        <f t="shared" si="310"/>
        <v>0</v>
      </c>
      <c r="Q2479" s="445">
        <f t="shared" si="311"/>
        <v>0</v>
      </c>
      <c r="R2479" s="415" t="str">
        <f t="shared" si="312"/>
        <v>Leer</v>
      </c>
      <c r="S2479" s="445">
        <f>IF('Angaben KH-Standort'!D$29='A4'!D2479,IF('Angaben KH-Standort'!E$29="Ja",1,0),0)</f>
        <v>0</v>
      </c>
      <c r="T2479" s="445">
        <f>IF('Angaben KH-Standort'!D$30='A4'!D2479,IF('Angaben KH-Standort'!E$30="Ja",1,0),0)</f>
        <v>0</v>
      </c>
      <c r="U2479" s="445">
        <f>IF('Angaben KH-Standort'!D$31='A4'!D2479,IF('Angaben KH-Standort'!E$31="Ja",1,0),0)</f>
        <v>0</v>
      </c>
    </row>
    <row r="2480" spans="2:21" ht="15" customHeight="1" x14ac:dyDescent="0.3">
      <c r="B2480" s="70" t="str">
        <f t="shared" si="307"/>
        <v>!!!</v>
      </c>
      <c r="C2480" s="265" t="str">
        <f>IF(ISERROR(IF(LEN(E2480)&gt;0,VLOOKUP(TEXT($E2480,0),'Angaben Stationen'!$E$14:$J$213,5,0),"")),"?",IF(LEN(E2480)&gt;0,VLOOKUP(TEXT($E2480,0),'Angaben Stationen'!$E$14:$J$213,5,0),""))</f>
        <v/>
      </c>
      <c r="D2480" s="232" t="str">
        <f>IF(ISERROR(IF(LEN(E2480)&gt;0,VLOOKUP(TEXT($E2480,0),'Angaben Stationen'!$E$14:$J$213,6,0),"")),"STATION IST NICHT VORHANDEN",IF(LEN(E2480)&gt;0,VLOOKUP(TEXT($E2480,0),'Angaben Stationen'!$E$14:$J$213,6,0),""))</f>
        <v/>
      </c>
      <c r="E2480" s="287"/>
      <c r="F2480" s="234"/>
      <c r="G2480" s="234"/>
      <c r="H2480" s="263"/>
      <c r="I2480" s="169"/>
      <c r="K2480" s="445" t="str">
        <f t="shared" si="308"/>
        <v>Leer</v>
      </c>
      <c r="L2480" s="445" t="str">
        <f>VLOOKUP($D2480,{"29 - Psychiatrie (Erwachsene)","BGI";"297 - stationsäquivalente Behandlung in der Erwachsenenpsychiatrie (29)","BGI";"30 - Kinder- und Jugendpsychiatrie","BGII";"307 - stationsäquivalente Behandlung in der Kinder- und Jugendpsychiatrie (30)","BGII";"31 - Psychosomatik","BGI";"","Leer"},2,0)</f>
        <v>Leer</v>
      </c>
      <c r="M2480" s="445">
        <f t="shared" si="305"/>
        <v>0</v>
      </c>
      <c r="N2480" s="445">
        <f t="shared" si="306"/>
        <v>0</v>
      </c>
      <c r="O2480" s="445">
        <f t="shared" si="309"/>
        <v>0</v>
      </c>
      <c r="P2480" s="445">
        <f t="shared" si="310"/>
        <v>0</v>
      </c>
      <c r="Q2480" s="445">
        <f t="shared" si="311"/>
        <v>0</v>
      </c>
      <c r="R2480" s="415" t="str">
        <f t="shared" si="312"/>
        <v>Leer</v>
      </c>
      <c r="S2480" s="445">
        <f>IF('Angaben KH-Standort'!D$29='A4'!D2480,IF('Angaben KH-Standort'!E$29="Ja",1,0),0)</f>
        <v>0</v>
      </c>
      <c r="T2480" s="445">
        <f>IF('Angaben KH-Standort'!D$30='A4'!D2480,IF('Angaben KH-Standort'!E$30="Ja",1,0),0)</f>
        <v>0</v>
      </c>
      <c r="U2480" s="445">
        <f>IF('Angaben KH-Standort'!D$31='A4'!D2480,IF('Angaben KH-Standort'!E$31="Ja",1,0),0)</f>
        <v>0</v>
      </c>
    </row>
    <row r="2481" spans="2:21" ht="15" customHeight="1" x14ac:dyDescent="0.3">
      <c r="B2481" s="70" t="str">
        <f t="shared" si="307"/>
        <v>!!!</v>
      </c>
      <c r="C2481" s="265" t="str">
        <f>IF(ISERROR(IF(LEN(E2481)&gt;0,VLOOKUP(TEXT($E2481,0),'Angaben Stationen'!$E$14:$J$213,5,0),"")),"?",IF(LEN(E2481)&gt;0,VLOOKUP(TEXT($E2481,0),'Angaben Stationen'!$E$14:$J$213,5,0),""))</f>
        <v/>
      </c>
      <c r="D2481" s="232" t="str">
        <f>IF(ISERROR(IF(LEN(E2481)&gt;0,VLOOKUP(TEXT($E2481,0),'Angaben Stationen'!$E$14:$J$213,6,0),"")),"STATION IST NICHT VORHANDEN",IF(LEN(E2481)&gt;0,VLOOKUP(TEXT($E2481,0),'Angaben Stationen'!$E$14:$J$213,6,0),""))</f>
        <v/>
      </c>
      <c r="E2481" s="287"/>
      <c r="F2481" s="234"/>
      <c r="G2481" s="234"/>
      <c r="H2481" s="263"/>
      <c r="I2481" s="169"/>
      <c r="K2481" s="445" t="str">
        <f t="shared" si="308"/>
        <v>Leer</v>
      </c>
      <c r="L2481" s="445" t="str">
        <f>VLOOKUP($D2481,{"29 - Psychiatrie (Erwachsene)","BGI";"297 - stationsäquivalente Behandlung in der Erwachsenenpsychiatrie (29)","BGI";"30 - Kinder- und Jugendpsychiatrie","BGII";"307 - stationsäquivalente Behandlung in der Kinder- und Jugendpsychiatrie (30)","BGII";"31 - Psychosomatik","BGI";"","Leer"},2,0)</f>
        <v>Leer</v>
      </c>
      <c r="M2481" s="445">
        <f t="shared" si="305"/>
        <v>0</v>
      </c>
      <c r="N2481" s="445">
        <f t="shared" si="306"/>
        <v>0</v>
      </c>
      <c r="O2481" s="445">
        <f t="shared" si="309"/>
        <v>0</v>
      </c>
      <c r="P2481" s="445">
        <f t="shared" si="310"/>
        <v>0</v>
      </c>
      <c r="Q2481" s="445">
        <f t="shared" si="311"/>
        <v>0</v>
      </c>
      <c r="R2481" s="415" t="str">
        <f t="shared" si="312"/>
        <v>Leer</v>
      </c>
      <c r="S2481" s="445">
        <f>IF('Angaben KH-Standort'!D$29='A4'!D2481,IF('Angaben KH-Standort'!E$29="Ja",1,0),0)</f>
        <v>0</v>
      </c>
      <c r="T2481" s="445">
        <f>IF('Angaben KH-Standort'!D$30='A4'!D2481,IF('Angaben KH-Standort'!E$30="Ja",1,0),0)</f>
        <v>0</v>
      </c>
      <c r="U2481" s="445">
        <f>IF('Angaben KH-Standort'!D$31='A4'!D2481,IF('Angaben KH-Standort'!E$31="Ja",1,0),0)</f>
        <v>0</v>
      </c>
    </row>
    <row r="2482" spans="2:21" ht="15" customHeight="1" x14ac:dyDescent="0.3">
      <c r="B2482" s="70" t="str">
        <f t="shared" si="307"/>
        <v>!!!</v>
      </c>
      <c r="C2482" s="265" t="str">
        <f>IF(ISERROR(IF(LEN(E2482)&gt;0,VLOOKUP(TEXT($E2482,0),'Angaben Stationen'!$E$14:$J$213,5,0),"")),"?",IF(LEN(E2482)&gt;0,VLOOKUP(TEXT($E2482,0),'Angaben Stationen'!$E$14:$J$213,5,0),""))</f>
        <v/>
      </c>
      <c r="D2482" s="232" t="str">
        <f>IF(ISERROR(IF(LEN(E2482)&gt;0,VLOOKUP(TEXT($E2482,0),'Angaben Stationen'!$E$14:$J$213,6,0),"")),"STATION IST NICHT VORHANDEN",IF(LEN(E2482)&gt;0,VLOOKUP(TEXT($E2482,0),'Angaben Stationen'!$E$14:$J$213,6,0),""))</f>
        <v/>
      </c>
      <c r="E2482" s="287"/>
      <c r="F2482" s="234"/>
      <c r="G2482" s="234"/>
      <c r="H2482" s="263"/>
      <c r="I2482" s="169"/>
      <c r="K2482" s="445" t="str">
        <f t="shared" si="308"/>
        <v>Leer</v>
      </c>
      <c r="L2482" s="445" t="str">
        <f>VLOOKUP($D2482,{"29 - Psychiatrie (Erwachsene)","BGI";"297 - stationsäquivalente Behandlung in der Erwachsenenpsychiatrie (29)","BGI";"30 - Kinder- und Jugendpsychiatrie","BGII";"307 - stationsäquivalente Behandlung in der Kinder- und Jugendpsychiatrie (30)","BGII";"31 - Psychosomatik","BGI";"","Leer"},2,0)</f>
        <v>Leer</v>
      </c>
      <c r="M2482" s="445">
        <f t="shared" si="305"/>
        <v>0</v>
      </c>
      <c r="N2482" s="445">
        <f t="shared" si="306"/>
        <v>0</v>
      </c>
      <c r="O2482" s="445">
        <f t="shared" si="309"/>
        <v>0</v>
      </c>
      <c r="P2482" s="445">
        <f t="shared" si="310"/>
        <v>0</v>
      </c>
      <c r="Q2482" s="445">
        <f t="shared" si="311"/>
        <v>0</v>
      </c>
      <c r="R2482" s="415" t="str">
        <f t="shared" si="312"/>
        <v>Leer</v>
      </c>
      <c r="S2482" s="445">
        <f>IF('Angaben KH-Standort'!D$29='A4'!D2482,IF('Angaben KH-Standort'!E$29="Ja",1,0),0)</f>
        <v>0</v>
      </c>
      <c r="T2482" s="445">
        <f>IF('Angaben KH-Standort'!D$30='A4'!D2482,IF('Angaben KH-Standort'!E$30="Ja",1,0),0)</f>
        <v>0</v>
      </c>
      <c r="U2482" s="445">
        <f>IF('Angaben KH-Standort'!D$31='A4'!D2482,IF('Angaben KH-Standort'!E$31="Ja",1,0),0)</f>
        <v>0</v>
      </c>
    </row>
    <row r="2483" spans="2:21" ht="15" customHeight="1" x14ac:dyDescent="0.3">
      <c r="B2483" s="70" t="str">
        <f t="shared" si="307"/>
        <v>!!!</v>
      </c>
      <c r="C2483" s="265" t="str">
        <f>IF(ISERROR(IF(LEN(E2483)&gt;0,VLOOKUP(TEXT($E2483,0),'Angaben Stationen'!$E$14:$J$213,5,0),"")),"?",IF(LEN(E2483)&gt;0,VLOOKUP(TEXT($E2483,0),'Angaben Stationen'!$E$14:$J$213,5,0),""))</f>
        <v/>
      </c>
      <c r="D2483" s="232" t="str">
        <f>IF(ISERROR(IF(LEN(E2483)&gt;0,VLOOKUP(TEXT($E2483,0),'Angaben Stationen'!$E$14:$J$213,6,0),"")),"STATION IST NICHT VORHANDEN",IF(LEN(E2483)&gt;0,VLOOKUP(TEXT($E2483,0),'Angaben Stationen'!$E$14:$J$213,6,0),""))</f>
        <v/>
      </c>
      <c r="E2483" s="287"/>
      <c r="F2483" s="234"/>
      <c r="G2483" s="234"/>
      <c r="H2483" s="263"/>
      <c r="I2483" s="169"/>
      <c r="K2483" s="445" t="str">
        <f t="shared" si="308"/>
        <v>Leer</v>
      </c>
      <c r="L2483" s="445" t="str">
        <f>VLOOKUP($D2483,{"29 - Psychiatrie (Erwachsene)","BGI";"297 - stationsäquivalente Behandlung in der Erwachsenenpsychiatrie (29)","BGI";"30 - Kinder- und Jugendpsychiatrie","BGII";"307 - stationsäquivalente Behandlung in der Kinder- und Jugendpsychiatrie (30)","BGII";"31 - Psychosomatik","BGI";"","Leer"},2,0)</f>
        <v>Leer</v>
      </c>
      <c r="M2483" s="445">
        <f t="shared" si="305"/>
        <v>0</v>
      </c>
      <c r="N2483" s="445">
        <f t="shared" si="306"/>
        <v>0</v>
      </c>
      <c r="O2483" s="445">
        <f t="shared" si="309"/>
        <v>0</v>
      </c>
      <c r="P2483" s="445">
        <f t="shared" si="310"/>
        <v>0</v>
      </c>
      <c r="Q2483" s="445">
        <f t="shared" si="311"/>
        <v>0</v>
      </c>
      <c r="R2483" s="415" t="str">
        <f t="shared" si="312"/>
        <v>Leer</v>
      </c>
      <c r="S2483" s="445">
        <f>IF('Angaben KH-Standort'!D$29='A4'!D2483,IF('Angaben KH-Standort'!E$29="Ja",1,0),0)</f>
        <v>0</v>
      </c>
      <c r="T2483" s="445">
        <f>IF('Angaben KH-Standort'!D$30='A4'!D2483,IF('Angaben KH-Standort'!E$30="Ja",1,0),0)</f>
        <v>0</v>
      </c>
      <c r="U2483" s="445">
        <f>IF('Angaben KH-Standort'!D$31='A4'!D2483,IF('Angaben KH-Standort'!E$31="Ja",1,0),0)</f>
        <v>0</v>
      </c>
    </row>
    <row r="2484" spans="2:21" ht="15" customHeight="1" x14ac:dyDescent="0.3">
      <c r="B2484" s="70" t="str">
        <f t="shared" si="307"/>
        <v>!!!</v>
      </c>
      <c r="C2484" s="265" t="str">
        <f>IF(ISERROR(IF(LEN(E2484)&gt;0,VLOOKUP(TEXT($E2484,0),'Angaben Stationen'!$E$14:$J$213,5,0),"")),"?",IF(LEN(E2484)&gt;0,VLOOKUP(TEXT($E2484,0),'Angaben Stationen'!$E$14:$J$213,5,0),""))</f>
        <v/>
      </c>
      <c r="D2484" s="232" t="str">
        <f>IF(ISERROR(IF(LEN(E2484)&gt;0,VLOOKUP(TEXT($E2484,0),'Angaben Stationen'!$E$14:$J$213,6,0),"")),"STATION IST NICHT VORHANDEN",IF(LEN(E2484)&gt;0,VLOOKUP(TEXT($E2484,0),'Angaben Stationen'!$E$14:$J$213,6,0),""))</f>
        <v/>
      </c>
      <c r="E2484" s="287"/>
      <c r="F2484" s="234"/>
      <c r="G2484" s="234"/>
      <c r="H2484" s="263"/>
      <c r="I2484" s="169"/>
      <c r="K2484" s="445" t="str">
        <f t="shared" si="308"/>
        <v>Leer</v>
      </c>
      <c r="L2484" s="445" t="str">
        <f>VLOOKUP($D2484,{"29 - Psychiatrie (Erwachsene)","BGI";"297 - stationsäquivalente Behandlung in der Erwachsenenpsychiatrie (29)","BGI";"30 - Kinder- und Jugendpsychiatrie","BGII";"307 - stationsäquivalente Behandlung in der Kinder- und Jugendpsychiatrie (30)","BGII";"31 - Psychosomatik","BGI";"","Leer"},2,0)</f>
        <v>Leer</v>
      </c>
      <c r="M2484" s="445">
        <f t="shared" si="305"/>
        <v>0</v>
      </c>
      <c r="N2484" s="445">
        <f t="shared" si="306"/>
        <v>0</v>
      </c>
      <c r="O2484" s="445">
        <f t="shared" si="309"/>
        <v>0</v>
      </c>
      <c r="P2484" s="445">
        <f t="shared" si="310"/>
        <v>0</v>
      </c>
      <c r="Q2484" s="445">
        <f t="shared" si="311"/>
        <v>0</v>
      </c>
      <c r="R2484" s="415" t="str">
        <f t="shared" si="312"/>
        <v>Leer</v>
      </c>
      <c r="S2484" s="445">
        <f>IF('Angaben KH-Standort'!D$29='A4'!D2484,IF('Angaben KH-Standort'!E$29="Ja",1,0),0)</f>
        <v>0</v>
      </c>
      <c r="T2484" s="445">
        <f>IF('Angaben KH-Standort'!D$30='A4'!D2484,IF('Angaben KH-Standort'!E$30="Ja",1,0),0)</f>
        <v>0</v>
      </c>
      <c r="U2484" s="445">
        <f>IF('Angaben KH-Standort'!D$31='A4'!D2484,IF('Angaben KH-Standort'!E$31="Ja",1,0),0)</f>
        <v>0</v>
      </c>
    </row>
    <row r="2485" spans="2:21" ht="15" customHeight="1" x14ac:dyDescent="0.3">
      <c r="B2485" s="70" t="str">
        <f t="shared" si="307"/>
        <v>!!!</v>
      </c>
      <c r="C2485" s="265" t="str">
        <f>IF(ISERROR(IF(LEN(E2485)&gt;0,VLOOKUP(TEXT($E2485,0),'Angaben Stationen'!$E$14:$J$213,5,0),"")),"?",IF(LEN(E2485)&gt;0,VLOOKUP(TEXT($E2485,0),'Angaben Stationen'!$E$14:$J$213,5,0),""))</f>
        <v/>
      </c>
      <c r="D2485" s="232" t="str">
        <f>IF(ISERROR(IF(LEN(E2485)&gt;0,VLOOKUP(TEXT($E2485,0),'Angaben Stationen'!$E$14:$J$213,6,0),"")),"STATION IST NICHT VORHANDEN",IF(LEN(E2485)&gt;0,VLOOKUP(TEXT($E2485,0),'Angaben Stationen'!$E$14:$J$213,6,0),""))</f>
        <v/>
      </c>
      <c r="E2485" s="287"/>
      <c r="F2485" s="234"/>
      <c r="G2485" s="234"/>
      <c r="H2485" s="263"/>
      <c r="I2485" s="169"/>
      <c r="K2485" s="445" t="str">
        <f t="shared" si="308"/>
        <v>Leer</v>
      </c>
      <c r="L2485" s="445" t="str">
        <f>VLOOKUP($D2485,{"29 - Psychiatrie (Erwachsene)","BGI";"297 - stationsäquivalente Behandlung in der Erwachsenenpsychiatrie (29)","BGI";"30 - Kinder- und Jugendpsychiatrie","BGII";"307 - stationsäquivalente Behandlung in der Kinder- und Jugendpsychiatrie (30)","BGII";"31 - Psychosomatik","BGI";"","Leer"},2,0)</f>
        <v>Leer</v>
      </c>
      <c r="M2485" s="445">
        <f t="shared" si="305"/>
        <v>0</v>
      </c>
      <c r="N2485" s="445">
        <f t="shared" si="306"/>
        <v>0</v>
      </c>
      <c r="O2485" s="445">
        <f t="shared" si="309"/>
        <v>0</v>
      </c>
      <c r="P2485" s="445">
        <f t="shared" si="310"/>
        <v>0</v>
      </c>
      <c r="Q2485" s="445">
        <f t="shared" si="311"/>
        <v>0</v>
      </c>
      <c r="R2485" s="415" t="str">
        <f t="shared" si="312"/>
        <v>Leer</v>
      </c>
      <c r="S2485" s="445">
        <f>IF('Angaben KH-Standort'!D$29='A4'!D2485,IF('Angaben KH-Standort'!E$29="Ja",1,0),0)</f>
        <v>0</v>
      </c>
      <c r="T2485" s="445">
        <f>IF('Angaben KH-Standort'!D$30='A4'!D2485,IF('Angaben KH-Standort'!E$30="Ja",1,0),0)</f>
        <v>0</v>
      </c>
      <c r="U2485" s="445">
        <f>IF('Angaben KH-Standort'!D$31='A4'!D2485,IF('Angaben KH-Standort'!E$31="Ja",1,0),0)</f>
        <v>0</v>
      </c>
    </row>
    <row r="2486" spans="2:21" ht="15" customHeight="1" x14ac:dyDescent="0.3">
      <c r="B2486" s="70" t="str">
        <f t="shared" si="307"/>
        <v>!!!</v>
      </c>
      <c r="C2486" s="265" t="str">
        <f>IF(ISERROR(IF(LEN(E2486)&gt;0,VLOOKUP(TEXT($E2486,0),'Angaben Stationen'!$E$14:$J$213,5,0),"")),"?",IF(LEN(E2486)&gt;0,VLOOKUP(TEXT($E2486,0),'Angaben Stationen'!$E$14:$J$213,5,0),""))</f>
        <v/>
      </c>
      <c r="D2486" s="232" t="str">
        <f>IF(ISERROR(IF(LEN(E2486)&gt;0,VLOOKUP(TEXT($E2486,0),'Angaben Stationen'!$E$14:$J$213,6,0),"")),"STATION IST NICHT VORHANDEN",IF(LEN(E2486)&gt;0,VLOOKUP(TEXT($E2486,0),'Angaben Stationen'!$E$14:$J$213,6,0),""))</f>
        <v/>
      </c>
      <c r="E2486" s="287"/>
      <c r="F2486" s="234"/>
      <c r="G2486" s="234"/>
      <c r="H2486" s="263"/>
      <c r="I2486" s="169"/>
      <c r="K2486" s="445" t="str">
        <f t="shared" si="308"/>
        <v>Leer</v>
      </c>
      <c r="L2486" s="445" t="str">
        <f>VLOOKUP($D2486,{"29 - Psychiatrie (Erwachsene)","BGI";"297 - stationsäquivalente Behandlung in der Erwachsenenpsychiatrie (29)","BGI";"30 - Kinder- und Jugendpsychiatrie","BGII";"307 - stationsäquivalente Behandlung in der Kinder- und Jugendpsychiatrie (30)","BGII";"31 - Psychosomatik","BGI";"","Leer"},2,0)</f>
        <v>Leer</v>
      </c>
      <c r="M2486" s="445">
        <f t="shared" si="305"/>
        <v>0</v>
      </c>
      <c r="N2486" s="445">
        <f t="shared" si="306"/>
        <v>0</v>
      </c>
      <c r="O2486" s="445">
        <f t="shared" si="309"/>
        <v>0</v>
      </c>
      <c r="P2486" s="445">
        <f t="shared" si="310"/>
        <v>0</v>
      </c>
      <c r="Q2486" s="445">
        <f t="shared" si="311"/>
        <v>0</v>
      </c>
      <c r="R2486" s="415" t="str">
        <f t="shared" si="312"/>
        <v>Leer</v>
      </c>
      <c r="S2486" s="445">
        <f>IF('Angaben KH-Standort'!D$29='A4'!D2486,IF('Angaben KH-Standort'!E$29="Ja",1,0),0)</f>
        <v>0</v>
      </c>
      <c r="T2486" s="445">
        <f>IF('Angaben KH-Standort'!D$30='A4'!D2486,IF('Angaben KH-Standort'!E$30="Ja",1,0),0)</f>
        <v>0</v>
      </c>
      <c r="U2486" s="445">
        <f>IF('Angaben KH-Standort'!D$31='A4'!D2486,IF('Angaben KH-Standort'!E$31="Ja",1,0),0)</f>
        <v>0</v>
      </c>
    </row>
    <row r="2487" spans="2:21" ht="15" customHeight="1" x14ac:dyDescent="0.3">
      <c r="B2487" s="70" t="str">
        <f t="shared" si="307"/>
        <v>!!!</v>
      </c>
      <c r="C2487" s="265" t="str">
        <f>IF(ISERROR(IF(LEN(E2487)&gt;0,VLOOKUP(TEXT($E2487,0),'Angaben Stationen'!$E$14:$J$213,5,0),"")),"?",IF(LEN(E2487)&gt;0,VLOOKUP(TEXT($E2487,0),'Angaben Stationen'!$E$14:$J$213,5,0),""))</f>
        <v/>
      </c>
      <c r="D2487" s="232" t="str">
        <f>IF(ISERROR(IF(LEN(E2487)&gt;0,VLOOKUP(TEXT($E2487,0),'Angaben Stationen'!$E$14:$J$213,6,0),"")),"STATION IST NICHT VORHANDEN",IF(LEN(E2487)&gt;0,VLOOKUP(TEXT($E2487,0),'Angaben Stationen'!$E$14:$J$213,6,0),""))</f>
        <v/>
      </c>
      <c r="E2487" s="287"/>
      <c r="F2487" s="234"/>
      <c r="G2487" s="234"/>
      <c r="H2487" s="263"/>
      <c r="I2487" s="169"/>
      <c r="K2487" s="445" t="str">
        <f t="shared" si="308"/>
        <v>Leer</v>
      </c>
      <c r="L2487" s="445" t="str">
        <f>VLOOKUP($D2487,{"29 - Psychiatrie (Erwachsene)","BGI";"297 - stationsäquivalente Behandlung in der Erwachsenenpsychiatrie (29)","BGI";"30 - Kinder- und Jugendpsychiatrie","BGII";"307 - stationsäquivalente Behandlung in der Kinder- und Jugendpsychiatrie (30)","BGII";"31 - Psychosomatik","BGI";"","Leer"},2,0)</f>
        <v>Leer</v>
      </c>
      <c r="M2487" s="445">
        <f t="shared" si="305"/>
        <v>0</v>
      </c>
      <c r="N2487" s="445">
        <f t="shared" si="306"/>
        <v>0</v>
      </c>
      <c r="O2487" s="445">
        <f t="shared" si="309"/>
        <v>0</v>
      </c>
      <c r="P2487" s="445">
        <f t="shared" si="310"/>
        <v>0</v>
      </c>
      <c r="Q2487" s="445">
        <f t="shared" si="311"/>
        <v>0</v>
      </c>
      <c r="R2487" s="415" t="str">
        <f t="shared" si="312"/>
        <v>Leer</v>
      </c>
      <c r="S2487" s="445">
        <f>IF('Angaben KH-Standort'!D$29='A4'!D2487,IF('Angaben KH-Standort'!E$29="Ja",1,0),0)</f>
        <v>0</v>
      </c>
      <c r="T2487" s="445">
        <f>IF('Angaben KH-Standort'!D$30='A4'!D2487,IF('Angaben KH-Standort'!E$30="Ja",1,0),0)</f>
        <v>0</v>
      </c>
      <c r="U2487" s="445">
        <f>IF('Angaben KH-Standort'!D$31='A4'!D2487,IF('Angaben KH-Standort'!E$31="Ja",1,0),0)</f>
        <v>0</v>
      </c>
    </row>
    <row r="2488" spans="2:21" ht="15" customHeight="1" x14ac:dyDescent="0.3">
      <c r="B2488" s="70" t="str">
        <f t="shared" si="307"/>
        <v>!!!</v>
      </c>
      <c r="C2488" s="265" t="str">
        <f>IF(ISERROR(IF(LEN(E2488)&gt;0,VLOOKUP(TEXT($E2488,0),'Angaben Stationen'!$E$14:$J$213,5,0),"")),"?",IF(LEN(E2488)&gt;0,VLOOKUP(TEXT($E2488,0),'Angaben Stationen'!$E$14:$J$213,5,0),""))</f>
        <v/>
      </c>
      <c r="D2488" s="232" t="str">
        <f>IF(ISERROR(IF(LEN(E2488)&gt;0,VLOOKUP(TEXT($E2488,0),'Angaben Stationen'!$E$14:$J$213,6,0),"")),"STATION IST NICHT VORHANDEN",IF(LEN(E2488)&gt;0,VLOOKUP(TEXT($E2488,0),'Angaben Stationen'!$E$14:$J$213,6,0),""))</f>
        <v/>
      </c>
      <c r="E2488" s="287"/>
      <c r="F2488" s="234"/>
      <c r="G2488" s="234"/>
      <c r="H2488" s="263"/>
      <c r="I2488" s="169"/>
      <c r="K2488" s="445" t="str">
        <f t="shared" si="308"/>
        <v>Leer</v>
      </c>
      <c r="L2488" s="445" t="str">
        <f>VLOOKUP($D2488,{"29 - Psychiatrie (Erwachsene)","BGI";"297 - stationsäquivalente Behandlung in der Erwachsenenpsychiatrie (29)","BGI";"30 - Kinder- und Jugendpsychiatrie","BGII";"307 - stationsäquivalente Behandlung in der Kinder- und Jugendpsychiatrie (30)","BGII";"31 - Psychosomatik","BGI";"","Leer"},2,0)</f>
        <v>Leer</v>
      </c>
      <c r="M2488" s="445">
        <f t="shared" si="305"/>
        <v>0</v>
      </c>
      <c r="N2488" s="445">
        <f t="shared" si="306"/>
        <v>0</v>
      </c>
      <c r="O2488" s="445">
        <f t="shared" si="309"/>
        <v>0</v>
      </c>
      <c r="P2488" s="445">
        <f t="shared" si="310"/>
        <v>0</v>
      </c>
      <c r="Q2488" s="445">
        <f t="shared" si="311"/>
        <v>0</v>
      </c>
      <c r="R2488" s="415" t="str">
        <f t="shared" si="312"/>
        <v>Leer</v>
      </c>
      <c r="S2488" s="445">
        <f>IF('Angaben KH-Standort'!D$29='A4'!D2488,IF('Angaben KH-Standort'!E$29="Ja",1,0),0)</f>
        <v>0</v>
      </c>
      <c r="T2488" s="445">
        <f>IF('Angaben KH-Standort'!D$30='A4'!D2488,IF('Angaben KH-Standort'!E$30="Ja",1,0),0)</f>
        <v>0</v>
      </c>
      <c r="U2488" s="445">
        <f>IF('Angaben KH-Standort'!D$31='A4'!D2488,IF('Angaben KH-Standort'!E$31="Ja",1,0),0)</f>
        <v>0</v>
      </c>
    </row>
    <row r="2489" spans="2:21" ht="15" customHeight="1" x14ac:dyDescent="0.3">
      <c r="B2489" s="70" t="str">
        <f t="shared" si="307"/>
        <v>!!!</v>
      </c>
      <c r="C2489" s="265" t="str">
        <f>IF(ISERROR(IF(LEN(E2489)&gt;0,VLOOKUP(TEXT($E2489,0),'Angaben Stationen'!$E$14:$J$213,5,0),"")),"?",IF(LEN(E2489)&gt;0,VLOOKUP(TEXT($E2489,0),'Angaben Stationen'!$E$14:$J$213,5,0),""))</f>
        <v/>
      </c>
      <c r="D2489" s="232" t="str">
        <f>IF(ISERROR(IF(LEN(E2489)&gt;0,VLOOKUP(TEXT($E2489,0),'Angaben Stationen'!$E$14:$J$213,6,0),"")),"STATION IST NICHT VORHANDEN",IF(LEN(E2489)&gt;0,VLOOKUP(TEXT($E2489,0),'Angaben Stationen'!$E$14:$J$213,6,0),""))</f>
        <v/>
      </c>
      <c r="E2489" s="287"/>
      <c r="F2489" s="234"/>
      <c r="G2489" s="234"/>
      <c r="H2489" s="263"/>
      <c r="I2489" s="169"/>
      <c r="K2489" s="445" t="str">
        <f t="shared" si="308"/>
        <v>Leer</v>
      </c>
      <c r="L2489" s="445" t="str">
        <f>VLOOKUP($D2489,{"29 - Psychiatrie (Erwachsene)","BGI";"297 - stationsäquivalente Behandlung in der Erwachsenenpsychiatrie (29)","BGI";"30 - Kinder- und Jugendpsychiatrie","BGII";"307 - stationsäquivalente Behandlung in der Kinder- und Jugendpsychiatrie (30)","BGII";"31 - Psychosomatik","BGI";"","Leer"},2,0)</f>
        <v>Leer</v>
      </c>
      <c r="M2489" s="445">
        <f t="shared" si="305"/>
        <v>0</v>
      </c>
      <c r="N2489" s="445">
        <f t="shared" si="306"/>
        <v>0</v>
      </c>
      <c r="O2489" s="445">
        <f t="shared" si="309"/>
        <v>0</v>
      </c>
      <c r="P2489" s="445">
        <f t="shared" si="310"/>
        <v>0</v>
      </c>
      <c r="Q2489" s="445">
        <f t="shared" si="311"/>
        <v>0</v>
      </c>
      <c r="R2489" s="415" t="str">
        <f t="shared" si="312"/>
        <v>Leer</v>
      </c>
      <c r="S2489" s="445">
        <f>IF('Angaben KH-Standort'!D$29='A4'!D2489,IF('Angaben KH-Standort'!E$29="Ja",1,0),0)</f>
        <v>0</v>
      </c>
      <c r="T2489" s="445">
        <f>IF('Angaben KH-Standort'!D$30='A4'!D2489,IF('Angaben KH-Standort'!E$30="Ja",1,0),0)</f>
        <v>0</v>
      </c>
      <c r="U2489" s="445">
        <f>IF('Angaben KH-Standort'!D$31='A4'!D2489,IF('Angaben KH-Standort'!E$31="Ja",1,0),0)</f>
        <v>0</v>
      </c>
    </row>
    <row r="2490" spans="2:21" ht="15" customHeight="1" x14ac:dyDescent="0.3">
      <c r="B2490" s="70" t="str">
        <f t="shared" si="307"/>
        <v>!!!</v>
      </c>
      <c r="C2490" s="265" t="str">
        <f>IF(ISERROR(IF(LEN(E2490)&gt;0,VLOOKUP(TEXT($E2490,0),'Angaben Stationen'!$E$14:$J$213,5,0),"")),"?",IF(LEN(E2490)&gt;0,VLOOKUP(TEXT($E2490,0),'Angaben Stationen'!$E$14:$J$213,5,0),""))</f>
        <v/>
      </c>
      <c r="D2490" s="232" t="str">
        <f>IF(ISERROR(IF(LEN(E2490)&gt;0,VLOOKUP(TEXT($E2490,0),'Angaben Stationen'!$E$14:$J$213,6,0),"")),"STATION IST NICHT VORHANDEN",IF(LEN(E2490)&gt;0,VLOOKUP(TEXT($E2490,0),'Angaben Stationen'!$E$14:$J$213,6,0),""))</f>
        <v/>
      </c>
      <c r="E2490" s="287"/>
      <c r="F2490" s="234"/>
      <c r="G2490" s="234"/>
      <c r="H2490" s="263"/>
      <c r="I2490" s="169"/>
      <c r="K2490" s="445" t="str">
        <f t="shared" si="308"/>
        <v>Leer</v>
      </c>
      <c r="L2490" s="445" t="str">
        <f>VLOOKUP($D2490,{"29 - Psychiatrie (Erwachsene)","BGI";"297 - stationsäquivalente Behandlung in der Erwachsenenpsychiatrie (29)","BGI";"30 - Kinder- und Jugendpsychiatrie","BGII";"307 - stationsäquivalente Behandlung in der Kinder- und Jugendpsychiatrie (30)","BGII";"31 - Psychosomatik","BGI";"","Leer"},2,0)</f>
        <v>Leer</v>
      </c>
      <c r="M2490" s="445">
        <f t="shared" si="305"/>
        <v>0</v>
      </c>
      <c r="N2490" s="445">
        <f t="shared" si="306"/>
        <v>0</v>
      </c>
      <c r="O2490" s="445">
        <f t="shared" si="309"/>
        <v>0</v>
      </c>
      <c r="P2490" s="445">
        <f t="shared" si="310"/>
        <v>0</v>
      </c>
      <c r="Q2490" s="445">
        <f t="shared" si="311"/>
        <v>0</v>
      </c>
      <c r="R2490" s="415" t="str">
        <f t="shared" si="312"/>
        <v>Leer</v>
      </c>
      <c r="S2490" s="445">
        <f>IF('Angaben KH-Standort'!D$29='A4'!D2490,IF('Angaben KH-Standort'!E$29="Ja",1,0),0)</f>
        <v>0</v>
      </c>
      <c r="T2490" s="445">
        <f>IF('Angaben KH-Standort'!D$30='A4'!D2490,IF('Angaben KH-Standort'!E$30="Ja",1,0),0)</f>
        <v>0</v>
      </c>
      <c r="U2490" s="445">
        <f>IF('Angaben KH-Standort'!D$31='A4'!D2490,IF('Angaben KH-Standort'!E$31="Ja",1,0),0)</f>
        <v>0</v>
      </c>
    </row>
    <row r="2491" spans="2:21" ht="15" customHeight="1" x14ac:dyDescent="0.3">
      <c r="B2491" s="70" t="str">
        <f t="shared" si="307"/>
        <v>!!!</v>
      </c>
      <c r="C2491" s="265" t="str">
        <f>IF(ISERROR(IF(LEN(E2491)&gt;0,VLOOKUP(TEXT($E2491,0),'Angaben Stationen'!$E$14:$J$213,5,0),"")),"?",IF(LEN(E2491)&gt;0,VLOOKUP(TEXT($E2491,0),'Angaben Stationen'!$E$14:$J$213,5,0),""))</f>
        <v/>
      </c>
      <c r="D2491" s="232" t="str">
        <f>IF(ISERROR(IF(LEN(E2491)&gt;0,VLOOKUP(TEXT($E2491,0),'Angaben Stationen'!$E$14:$J$213,6,0),"")),"STATION IST NICHT VORHANDEN",IF(LEN(E2491)&gt;0,VLOOKUP(TEXT($E2491,0),'Angaben Stationen'!$E$14:$J$213,6,0),""))</f>
        <v/>
      </c>
      <c r="E2491" s="287"/>
      <c r="F2491" s="234"/>
      <c r="G2491" s="234"/>
      <c r="H2491" s="263"/>
      <c r="I2491" s="169"/>
      <c r="K2491" s="445" t="str">
        <f t="shared" si="308"/>
        <v>Leer</v>
      </c>
      <c r="L2491" s="445" t="str">
        <f>VLOOKUP($D2491,{"29 - Psychiatrie (Erwachsene)","BGI";"297 - stationsäquivalente Behandlung in der Erwachsenenpsychiatrie (29)","BGI";"30 - Kinder- und Jugendpsychiatrie","BGII";"307 - stationsäquivalente Behandlung in der Kinder- und Jugendpsychiatrie (30)","BGII";"31 - Psychosomatik","BGI";"","Leer"},2,0)</f>
        <v>Leer</v>
      </c>
      <c r="M2491" s="445">
        <f t="shared" si="305"/>
        <v>0</v>
      </c>
      <c r="N2491" s="445">
        <f t="shared" si="306"/>
        <v>0</v>
      </c>
      <c r="O2491" s="445">
        <f t="shared" si="309"/>
        <v>0</v>
      </c>
      <c r="P2491" s="445">
        <f t="shared" si="310"/>
        <v>0</v>
      </c>
      <c r="Q2491" s="445">
        <f t="shared" si="311"/>
        <v>0</v>
      </c>
      <c r="R2491" s="415" t="str">
        <f t="shared" si="312"/>
        <v>Leer</v>
      </c>
      <c r="S2491" s="445">
        <f>IF('Angaben KH-Standort'!D$29='A4'!D2491,IF('Angaben KH-Standort'!E$29="Ja",1,0),0)</f>
        <v>0</v>
      </c>
      <c r="T2491" s="445">
        <f>IF('Angaben KH-Standort'!D$30='A4'!D2491,IF('Angaben KH-Standort'!E$30="Ja",1,0),0)</f>
        <v>0</v>
      </c>
      <c r="U2491" s="445">
        <f>IF('Angaben KH-Standort'!D$31='A4'!D2491,IF('Angaben KH-Standort'!E$31="Ja",1,0),0)</f>
        <v>0</v>
      </c>
    </row>
    <row r="2492" spans="2:21" ht="15" customHeight="1" x14ac:dyDescent="0.3">
      <c r="B2492" s="70" t="str">
        <f t="shared" si="307"/>
        <v>!!!</v>
      </c>
      <c r="C2492" s="265" t="str">
        <f>IF(ISERROR(IF(LEN(E2492)&gt;0,VLOOKUP(TEXT($E2492,0),'Angaben Stationen'!$E$14:$J$213,5,0),"")),"?",IF(LEN(E2492)&gt;0,VLOOKUP(TEXT($E2492,0),'Angaben Stationen'!$E$14:$J$213,5,0),""))</f>
        <v/>
      </c>
      <c r="D2492" s="232" t="str">
        <f>IF(ISERROR(IF(LEN(E2492)&gt;0,VLOOKUP(TEXT($E2492,0),'Angaben Stationen'!$E$14:$J$213,6,0),"")),"STATION IST NICHT VORHANDEN",IF(LEN(E2492)&gt;0,VLOOKUP(TEXT($E2492,0),'Angaben Stationen'!$E$14:$J$213,6,0),""))</f>
        <v/>
      </c>
      <c r="E2492" s="287"/>
      <c r="F2492" s="234"/>
      <c r="G2492" s="234"/>
      <c r="H2492" s="263"/>
      <c r="I2492" s="169"/>
      <c r="K2492" s="445" t="str">
        <f t="shared" si="308"/>
        <v>Leer</v>
      </c>
      <c r="L2492" s="445" t="str">
        <f>VLOOKUP($D2492,{"29 - Psychiatrie (Erwachsene)","BGI";"297 - stationsäquivalente Behandlung in der Erwachsenenpsychiatrie (29)","BGI";"30 - Kinder- und Jugendpsychiatrie","BGII";"307 - stationsäquivalente Behandlung in der Kinder- und Jugendpsychiatrie (30)","BGII";"31 - Psychosomatik","BGI";"","Leer"},2,0)</f>
        <v>Leer</v>
      </c>
      <c r="M2492" s="445">
        <f t="shared" si="305"/>
        <v>0</v>
      </c>
      <c r="N2492" s="445">
        <f t="shared" si="306"/>
        <v>0</v>
      </c>
      <c r="O2492" s="445">
        <f t="shared" si="309"/>
        <v>0</v>
      </c>
      <c r="P2492" s="445">
        <f t="shared" si="310"/>
        <v>0</v>
      </c>
      <c r="Q2492" s="445">
        <f t="shared" si="311"/>
        <v>0</v>
      </c>
      <c r="R2492" s="415" t="str">
        <f t="shared" si="312"/>
        <v>Leer</v>
      </c>
      <c r="S2492" s="445">
        <f>IF('Angaben KH-Standort'!D$29='A4'!D2492,IF('Angaben KH-Standort'!E$29="Ja",1,0),0)</f>
        <v>0</v>
      </c>
      <c r="T2492" s="445">
        <f>IF('Angaben KH-Standort'!D$30='A4'!D2492,IF('Angaben KH-Standort'!E$30="Ja",1,0),0)</f>
        <v>0</v>
      </c>
      <c r="U2492" s="445">
        <f>IF('Angaben KH-Standort'!D$31='A4'!D2492,IF('Angaben KH-Standort'!E$31="Ja",1,0),0)</f>
        <v>0</v>
      </c>
    </row>
    <row r="2493" spans="2:21" ht="15" customHeight="1" x14ac:dyDescent="0.3">
      <c r="B2493" s="70" t="str">
        <f t="shared" si="307"/>
        <v>!!!</v>
      </c>
      <c r="C2493" s="265" t="str">
        <f>IF(ISERROR(IF(LEN(E2493)&gt;0,VLOOKUP(TEXT($E2493,0),'Angaben Stationen'!$E$14:$J$213,5,0),"")),"?",IF(LEN(E2493)&gt;0,VLOOKUP(TEXT($E2493,0),'Angaben Stationen'!$E$14:$J$213,5,0),""))</f>
        <v/>
      </c>
      <c r="D2493" s="232" t="str">
        <f>IF(ISERROR(IF(LEN(E2493)&gt;0,VLOOKUP(TEXT($E2493,0),'Angaben Stationen'!$E$14:$J$213,6,0),"")),"STATION IST NICHT VORHANDEN",IF(LEN(E2493)&gt;0,VLOOKUP(TEXT($E2493,0),'Angaben Stationen'!$E$14:$J$213,6,0),""))</f>
        <v/>
      </c>
      <c r="E2493" s="287"/>
      <c r="F2493" s="234"/>
      <c r="G2493" s="234"/>
      <c r="H2493" s="263"/>
      <c r="I2493" s="169"/>
      <c r="K2493" s="445" t="str">
        <f t="shared" si="308"/>
        <v>Leer</v>
      </c>
      <c r="L2493" s="445" t="str">
        <f>VLOOKUP($D2493,{"29 - Psychiatrie (Erwachsene)","BGI";"297 - stationsäquivalente Behandlung in der Erwachsenenpsychiatrie (29)","BGI";"30 - Kinder- und Jugendpsychiatrie","BGII";"307 - stationsäquivalente Behandlung in der Kinder- und Jugendpsychiatrie (30)","BGII";"31 - Psychosomatik","BGI";"","Leer"},2,0)</f>
        <v>Leer</v>
      </c>
      <c r="M2493" s="445">
        <f t="shared" si="305"/>
        <v>0</v>
      </c>
      <c r="N2493" s="445">
        <f t="shared" si="306"/>
        <v>0</v>
      </c>
      <c r="O2493" s="445">
        <f t="shared" si="309"/>
        <v>0</v>
      </c>
      <c r="P2493" s="445">
        <f t="shared" si="310"/>
        <v>0</v>
      </c>
      <c r="Q2493" s="445">
        <f t="shared" si="311"/>
        <v>0</v>
      </c>
      <c r="R2493" s="415" t="str">
        <f t="shared" si="312"/>
        <v>Leer</v>
      </c>
      <c r="S2493" s="445">
        <f>IF('Angaben KH-Standort'!D$29='A4'!D2493,IF('Angaben KH-Standort'!E$29="Ja",1,0),0)</f>
        <v>0</v>
      </c>
      <c r="T2493" s="445">
        <f>IF('Angaben KH-Standort'!D$30='A4'!D2493,IF('Angaben KH-Standort'!E$30="Ja",1,0),0)</f>
        <v>0</v>
      </c>
      <c r="U2493" s="445">
        <f>IF('Angaben KH-Standort'!D$31='A4'!D2493,IF('Angaben KH-Standort'!E$31="Ja",1,0),0)</f>
        <v>0</v>
      </c>
    </row>
    <row r="2494" spans="2:21" ht="15" customHeight="1" x14ac:dyDescent="0.3">
      <c r="B2494" s="70" t="str">
        <f t="shared" si="307"/>
        <v>!!!</v>
      </c>
      <c r="C2494" s="265" t="str">
        <f>IF(ISERROR(IF(LEN(E2494)&gt;0,VLOOKUP(TEXT($E2494,0),'Angaben Stationen'!$E$14:$J$213,5,0),"")),"?",IF(LEN(E2494)&gt;0,VLOOKUP(TEXT($E2494,0),'Angaben Stationen'!$E$14:$J$213,5,0),""))</f>
        <v/>
      </c>
      <c r="D2494" s="232" t="str">
        <f>IF(ISERROR(IF(LEN(E2494)&gt;0,VLOOKUP(TEXT($E2494,0),'Angaben Stationen'!$E$14:$J$213,6,0),"")),"STATION IST NICHT VORHANDEN",IF(LEN(E2494)&gt;0,VLOOKUP(TEXT($E2494,0),'Angaben Stationen'!$E$14:$J$213,6,0),""))</f>
        <v/>
      </c>
      <c r="E2494" s="287"/>
      <c r="F2494" s="234"/>
      <c r="G2494" s="234"/>
      <c r="H2494" s="263"/>
      <c r="I2494" s="169"/>
      <c r="K2494" s="445" t="str">
        <f t="shared" si="308"/>
        <v>Leer</v>
      </c>
      <c r="L2494" s="445" t="str">
        <f>VLOOKUP($D2494,{"29 - Psychiatrie (Erwachsene)","BGI";"297 - stationsäquivalente Behandlung in der Erwachsenenpsychiatrie (29)","BGI";"30 - Kinder- und Jugendpsychiatrie","BGII";"307 - stationsäquivalente Behandlung in der Kinder- und Jugendpsychiatrie (30)","BGII";"31 - Psychosomatik","BGI";"","Leer"},2,0)</f>
        <v>Leer</v>
      </c>
      <c r="M2494" s="445">
        <f t="shared" si="305"/>
        <v>0</v>
      </c>
      <c r="N2494" s="445">
        <f t="shared" si="306"/>
        <v>0</v>
      </c>
      <c r="O2494" s="445">
        <f t="shared" si="309"/>
        <v>0</v>
      </c>
      <c r="P2494" s="445">
        <f t="shared" si="310"/>
        <v>0</v>
      </c>
      <c r="Q2494" s="445">
        <f t="shared" si="311"/>
        <v>0</v>
      </c>
      <c r="R2494" s="415" t="str">
        <f t="shared" si="312"/>
        <v>Leer</v>
      </c>
      <c r="S2494" s="445">
        <f>IF('Angaben KH-Standort'!D$29='A4'!D2494,IF('Angaben KH-Standort'!E$29="Ja",1,0),0)</f>
        <v>0</v>
      </c>
      <c r="T2494" s="445">
        <f>IF('Angaben KH-Standort'!D$30='A4'!D2494,IF('Angaben KH-Standort'!E$30="Ja",1,0),0)</f>
        <v>0</v>
      </c>
      <c r="U2494" s="445">
        <f>IF('Angaben KH-Standort'!D$31='A4'!D2494,IF('Angaben KH-Standort'!E$31="Ja",1,0),0)</f>
        <v>0</v>
      </c>
    </row>
    <row r="2495" spans="2:21" ht="15" customHeight="1" x14ac:dyDescent="0.3">
      <c r="B2495" s="70" t="str">
        <f t="shared" si="307"/>
        <v>!!!</v>
      </c>
      <c r="C2495" s="265" t="str">
        <f>IF(ISERROR(IF(LEN(E2495)&gt;0,VLOOKUP(TEXT($E2495,0),'Angaben Stationen'!$E$14:$J$213,5,0),"")),"?",IF(LEN(E2495)&gt;0,VLOOKUP(TEXT($E2495,0),'Angaben Stationen'!$E$14:$J$213,5,0),""))</f>
        <v/>
      </c>
      <c r="D2495" s="232" t="str">
        <f>IF(ISERROR(IF(LEN(E2495)&gt;0,VLOOKUP(TEXT($E2495,0),'Angaben Stationen'!$E$14:$J$213,6,0),"")),"STATION IST NICHT VORHANDEN",IF(LEN(E2495)&gt;0,VLOOKUP(TEXT($E2495,0),'Angaben Stationen'!$E$14:$J$213,6,0),""))</f>
        <v/>
      </c>
      <c r="E2495" s="287"/>
      <c r="F2495" s="234"/>
      <c r="G2495" s="234"/>
      <c r="H2495" s="263"/>
      <c r="I2495" s="169"/>
      <c r="K2495" s="445" t="str">
        <f t="shared" si="308"/>
        <v>Leer</v>
      </c>
      <c r="L2495" s="445" t="str">
        <f>VLOOKUP($D2495,{"29 - Psychiatrie (Erwachsene)","BGI";"297 - stationsäquivalente Behandlung in der Erwachsenenpsychiatrie (29)","BGI";"30 - Kinder- und Jugendpsychiatrie","BGII";"307 - stationsäquivalente Behandlung in der Kinder- und Jugendpsychiatrie (30)","BGII";"31 - Psychosomatik","BGI";"","Leer"},2,0)</f>
        <v>Leer</v>
      </c>
      <c r="M2495" s="445">
        <f t="shared" si="305"/>
        <v>0</v>
      </c>
      <c r="N2495" s="445">
        <f t="shared" si="306"/>
        <v>0</v>
      </c>
      <c r="O2495" s="445">
        <f t="shared" si="309"/>
        <v>0</v>
      </c>
      <c r="P2495" s="445">
        <f t="shared" si="310"/>
        <v>0</v>
      </c>
      <c r="Q2495" s="445">
        <f t="shared" si="311"/>
        <v>0</v>
      </c>
      <c r="R2495" s="415" t="str">
        <f t="shared" si="312"/>
        <v>Leer</v>
      </c>
      <c r="S2495" s="445">
        <f>IF('Angaben KH-Standort'!D$29='A4'!D2495,IF('Angaben KH-Standort'!E$29="Ja",1,0),0)</f>
        <v>0</v>
      </c>
      <c r="T2495" s="445">
        <f>IF('Angaben KH-Standort'!D$30='A4'!D2495,IF('Angaben KH-Standort'!E$30="Ja",1,0),0)</f>
        <v>0</v>
      </c>
      <c r="U2495" s="445">
        <f>IF('Angaben KH-Standort'!D$31='A4'!D2495,IF('Angaben KH-Standort'!E$31="Ja",1,0),0)</f>
        <v>0</v>
      </c>
    </row>
    <row r="2496" spans="2:21" ht="15" customHeight="1" x14ac:dyDescent="0.3">
      <c r="B2496" s="70" t="str">
        <f t="shared" si="307"/>
        <v>!!!</v>
      </c>
      <c r="C2496" s="265" t="str">
        <f>IF(ISERROR(IF(LEN(E2496)&gt;0,VLOOKUP(TEXT($E2496,0),'Angaben Stationen'!$E$14:$J$213,5,0),"")),"?",IF(LEN(E2496)&gt;0,VLOOKUP(TEXT($E2496,0),'Angaben Stationen'!$E$14:$J$213,5,0),""))</f>
        <v/>
      </c>
      <c r="D2496" s="232" t="str">
        <f>IF(ISERROR(IF(LEN(E2496)&gt;0,VLOOKUP(TEXT($E2496,0),'Angaben Stationen'!$E$14:$J$213,6,0),"")),"STATION IST NICHT VORHANDEN",IF(LEN(E2496)&gt;0,VLOOKUP(TEXT($E2496,0),'Angaben Stationen'!$E$14:$J$213,6,0),""))</f>
        <v/>
      </c>
      <c r="E2496" s="287"/>
      <c r="F2496" s="234"/>
      <c r="G2496" s="234"/>
      <c r="H2496" s="263"/>
      <c r="I2496" s="169"/>
      <c r="K2496" s="445" t="str">
        <f t="shared" si="308"/>
        <v>Leer</v>
      </c>
      <c r="L2496" s="445" t="str">
        <f>VLOOKUP($D2496,{"29 - Psychiatrie (Erwachsene)","BGI";"297 - stationsäquivalente Behandlung in der Erwachsenenpsychiatrie (29)","BGI";"30 - Kinder- und Jugendpsychiatrie","BGII";"307 - stationsäquivalente Behandlung in der Kinder- und Jugendpsychiatrie (30)","BGII";"31 - Psychosomatik","BGI";"","Leer"},2,0)</f>
        <v>Leer</v>
      </c>
      <c r="M2496" s="445">
        <f t="shared" si="305"/>
        <v>0</v>
      </c>
      <c r="N2496" s="445">
        <f t="shared" si="306"/>
        <v>0</v>
      </c>
      <c r="O2496" s="445">
        <f t="shared" si="309"/>
        <v>0</v>
      </c>
      <c r="P2496" s="445">
        <f t="shared" si="310"/>
        <v>0</v>
      </c>
      <c r="Q2496" s="445">
        <f t="shared" si="311"/>
        <v>0</v>
      </c>
      <c r="R2496" s="415" t="str">
        <f t="shared" si="312"/>
        <v>Leer</v>
      </c>
      <c r="S2496" s="445">
        <f>IF('Angaben KH-Standort'!D$29='A4'!D2496,IF('Angaben KH-Standort'!E$29="Ja",1,0),0)</f>
        <v>0</v>
      </c>
      <c r="T2496" s="445">
        <f>IF('Angaben KH-Standort'!D$30='A4'!D2496,IF('Angaben KH-Standort'!E$30="Ja",1,0),0)</f>
        <v>0</v>
      </c>
      <c r="U2496" s="445">
        <f>IF('Angaben KH-Standort'!D$31='A4'!D2496,IF('Angaben KH-Standort'!E$31="Ja",1,0),0)</f>
        <v>0</v>
      </c>
    </row>
    <row r="2497" spans="2:21" ht="15" customHeight="1" x14ac:dyDescent="0.3">
      <c r="B2497" s="70" t="str">
        <f t="shared" si="307"/>
        <v>!!!</v>
      </c>
      <c r="C2497" s="265" t="str">
        <f>IF(ISERROR(IF(LEN(E2497)&gt;0,VLOOKUP(TEXT($E2497,0),'Angaben Stationen'!$E$14:$J$213,5,0),"")),"?",IF(LEN(E2497)&gt;0,VLOOKUP(TEXT($E2497,0),'Angaben Stationen'!$E$14:$J$213,5,0),""))</f>
        <v/>
      </c>
      <c r="D2497" s="232" t="str">
        <f>IF(ISERROR(IF(LEN(E2497)&gt;0,VLOOKUP(TEXT($E2497,0),'Angaben Stationen'!$E$14:$J$213,6,0),"")),"STATION IST NICHT VORHANDEN",IF(LEN(E2497)&gt;0,VLOOKUP(TEXT($E2497,0),'Angaben Stationen'!$E$14:$J$213,6,0),""))</f>
        <v/>
      </c>
      <c r="E2497" s="287"/>
      <c r="F2497" s="234"/>
      <c r="G2497" s="234"/>
      <c r="H2497" s="263"/>
      <c r="I2497" s="169"/>
      <c r="K2497" s="445" t="str">
        <f t="shared" si="308"/>
        <v>Leer</v>
      </c>
      <c r="L2497" s="445" t="str">
        <f>VLOOKUP($D2497,{"29 - Psychiatrie (Erwachsene)","BGI";"297 - stationsäquivalente Behandlung in der Erwachsenenpsychiatrie (29)","BGI";"30 - Kinder- und Jugendpsychiatrie","BGII";"307 - stationsäquivalente Behandlung in der Kinder- und Jugendpsychiatrie (30)","BGII";"31 - Psychosomatik","BGI";"","Leer"},2,0)</f>
        <v>Leer</v>
      </c>
      <c r="M2497" s="445">
        <f t="shared" si="305"/>
        <v>0</v>
      </c>
      <c r="N2497" s="445">
        <f t="shared" si="306"/>
        <v>0</v>
      </c>
      <c r="O2497" s="445">
        <f t="shared" si="309"/>
        <v>0</v>
      </c>
      <c r="P2497" s="445">
        <f t="shared" si="310"/>
        <v>0</v>
      </c>
      <c r="Q2497" s="445">
        <f t="shared" si="311"/>
        <v>0</v>
      </c>
      <c r="R2497" s="415" t="str">
        <f t="shared" si="312"/>
        <v>Leer</v>
      </c>
      <c r="S2497" s="445">
        <f>IF('Angaben KH-Standort'!D$29='A4'!D2497,IF('Angaben KH-Standort'!E$29="Ja",1,0),0)</f>
        <v>0</v>
      </c>
      <c r="T2497" s="445">
        <f>IF('Angaben KH-Standort'!D$30='A4'!D2497,IF('Angaben KH-Standort'!E$30="Ja",1,0),0)</f>
        <v>0</v>
      </c>
      <c r="U2497" s="445">
        <f>IF('Angaben KH-Standort'!D$31='A4'!D2497,IF('Angaben KH-Standort'!E$31="Ja",1,0),0)</f>
        <v>0</v>
      </c>
    </row>
    <row r="2498" spans="2:21" ht="15" customHeight="1" x14ac:dyDescent="0.3">
      <c r="B2498" s="70" t="str">
        <f t="shared" si="307"/>
        <v>!!!</v>
      </c>
      <c r="C2498" s="265" t="str">
        <f>IF(ISERROR(IF(LEN(E2498)&gt;0,VLOOKUP(TEXT($E2498,0),'Angaben Stationen'!$E$14:$J$213,5,0),"")),"?",IF(LEN(E2498)&gt;0,VLOOKUP(TEXT($E2498,0),'Angaben Stationen'!$E$14:$J$213,5,0),""))</f>
        <v/>
      </c>
      <c r="D2498" s="232" t="str">
        <f>IF(ISERROR(IF(LEN(E2498)&gt;0,VLOOKUP(TEXT($E2498,0),'Angaben Stationen'!$E$14:$J$213,6,0),"")),"STATION IST NICHT VORHANDEN",IF(LEN(E2498)&gt;0,VLOOKUP(TEXT($E2498,0),'Angaben Stationen'!$E$14:$J$213,6,0),""))</f>
        <v/>
      </c>
      <c r="E2498" s="287"/>
      <c r="F2498" s="234"/>
      <c r="G2498" s="234"/>
      <c r="H2498" s="263"/>
      <c r="I2498" s="169"/>
      <c r="K2498" s="445" t="str">
        <f t="shared" si="308"/>
        <v>Leer</v>
      </c>
      <c r="L2498" s="445" t="str">
        <f>VLOOKUP($D2498,{"29 - Psychiatrie (Erwachsene)","BGI";"297 - stationsäquivalente Behandlung in der Erwachsenenpsychiatrie (29)","BGI";"30 - Kinder- und Jugendpsychiatrie","BGII";"307 - stationsäquivalente Behandlung in der Kinder- und Jugendpsychiatrie (30)","BGII";"31 - Psychosomatik","BGI";"","Leer"},2,0)</f>
        <v>Leer</v>
      </c>
      <c r="M2498" s="445">
        <f t="shared" si="305"/>
        <v>0</v>
      </c>
      <c r="N2498" s="445">
        <f t="shared" si="306"/>
        <v>0</v>
      </c>
      <c r="O2498" s="445">
        <f t="shared" si="309"/>
        <v>0</v>
      </c>
      <c r="P2498" s="445">
        <f t="shared" si="310"/>
        <v>0</v>
      </c>
      <c r="Q2498" s="445">
        <f t="shared" si="311"/>
        <v>0</v>
      </c>
      <c r="R2498" s="415" t="str">
        <f t="shared" si="312"/>
        <v>Leer</v>
      </c>
      <c r="S2498" s="445">
        <f>IF('Angaben KH-Standort'!D$29='A4'!D2498,IF('Angaben KH-Standort'!E$29="Ja",1,0),0)</f>
        <v>0</v>
      </c>
      <c r="T2498" s="445">
        <f>IF('Angaben KH-Standort'!D$30='A4'!D2498,IF('Angaben KH-Standort'!E$30="Ja",1,0),0)</f>
        <v>0</v>
      </c>
      <c r="U2498" s="445">
        <f>IF('Angaben KH-Standort'!D$31='A4'!D2498,IF('Angaben KH-Standort'!E$31="Ja",1,0),0)</f>
        <v>0</v>
      </c>
    </row>
    <row r="2499" spans="2:21" ht="15" customHeight="1" x14ac:dyDescent="0.3">
      <c r="B2499" s="70" t="str">
        <f t="shared" si="307"/>
        <v>!!!</v>
      </c>
      <c r="C2499" s="265" t="str">
        <f>IF(ISERROR(IF(LEN(E2499)&gt;0,VLOOKUP(TEXT($E2499,0),'Angaben Stationen'!$E$14:$J$213,5,0),"")),"?",IF(LEN(E2499)&gt;0,VLOOKUP(TEXT($E2499,0),'Angaben Stationen'!$E$14:$J$213,5,0),""))</f>
        <v/>
      </c>
      <c r="D2499" s="232" t="str">
        <f>IF(ISERROR(IF(LEN(E2499)&gt;0,VLOOKUP(TEXT($E2499,0),'Angaben Stationen'!$E$14:$J$213,6,0),"")),"STATION IST NICHT VORHANDEN",IF(LEN(E2499)&gt;0,VLOOKUP(TEXT($E2499,0),'Angaben Stationen'!$E$14:$J$213,6,0),""))</f>
        <v/>
      </c>
      <c r="E2499" s="287"/>
      <c r="F2499" s="234"/>
      <c r="G2499" s="234"/>
      <c r="H2499" s="263"/>
      <c r="I2499" s="169"/>
      <c r="K2499" s="445" t="str">
        <f t="shared" si="308"/>
        <v>Leer</v>
      </c>
      <c r="L2499" s="445" t="str">
        <f>VLOOKUP($D2499,{"29 - Psychiatrie (Erwachsene)","BGI";"297 - stationsäquivalente Behandlung in der Erwachsenenpsychiatrie (29)","BGI";"30 - Kinder- und Jugendpsychiatrie","BGII";"307 - stationsäquivalente Behandlung in der Kinder- und Jugendpsychiatrie (30)","BGII";"31 - Psychosomatik","BGI";"","Leer"},2,0)</f>
        <v>Leer</v>
      </c>
      <c r="M2499" s="445">
        <f t="shared" si="305"/>
        <v>0</v>
      </c>
      <c r="N2499" s="445">
        <f t="shared" si="306"/>
        <v>0</v>
      </c>
      <c r="O2499" s="445">
        <f t="shared" si="309"/>
        <v>0</v>
      </c>
      <c r="P2499" s="445">
        <f t="shared" si="310"/>
        <v>0</v>
      </c>
      <c r="Q2499" s="445">
        <f t="shared" si="311"/>
        <v>0</v>
      </c>
      <c r="R2499" s="415" t="str">
        <f t="shared" si="312"/>
        <v>Leer</v>
      </c>
      <c r="S2499" s="445">
        <f>IF('Angaben KH-Standort'!D$29='A4'!D2499,IF('Angaben KH-Standort'!E$29="Ja",1,0),0)</f>
        <v>0</v>
      </c>
      <c r="T2499" s="445">
        <f>IF('Angaben KH-Standort'!D$30='A4'!D2499,IF('Angaben KH-Standort'!E$30="Ja",1,0),0)</f>
        <v>0</v>
      </c>
      <c r="U2499" s="445">
        <f>IF('Angaben KH-Standort'!D$31='A4'!D2499,IF('Angaben KH-Standort'!E$31="Ja",1,0),0)</f>
        <v>0</v>
      </c>
    </row>
    <row r="2500" spans="2:21" ht="15" customHeight="1" x14ac:dyDescent="0.3">
      <c r="B2500" s="70" t="str">
        <f t="shared" si="307"/>
        <v>!!!</v>
      </c>
      <c r="C2500" s="265" t="str">
        <f>IF(ISERROR(IF(LEN(E2500)&gt;0,VLOOKUP(TEXT($E2500,0),'Angaben Stationen'!$E$14:$J$213,5,0),"")),"?",IF(LEN(E2500)&gt;0,VLOOKUP(TEXT($E2500,0),'Angaben Stationen'!$E$14:$J$213,5,0),""))</f>
        <v/>
      </c>
      <c r="D2500" s="232" t="str">
        <f>IF(ISERROR(IF(LEN(E2500)&gt;0,VLOOKUP(TEXT($E2500,0),'Angaben Stationen'!$E$14:$J$213,6,0),"")),"STATION IST NICHT VORHANDEN",IF(LEN(E2500)&gt;0,VLOOKUP(TEXT($E2500,0),'Angaben Stationen'!$E$14:$J$213,6,0),""))</f>
        <v/>
      </c>
      <c r="E2500" s="287"/>
      <c r="F2500" s="234"/>
      <c r="G2500" s="234"/>
      <c r="H2500" s="263"/>
      <c r="I2500" s="169"/>
      <c r="K2500" s="445" t="str">
        <f t="shared" si="308"/>
        <v>Leer</v>
      </c>
      <c r="L2500" s="445" t="str">
        <f>VLOOKUP($D2500,{"29 - Psychiatrie (Erwachsene)","BGI";"297 - stationsäquivalente Behandlung in der Erwachsenenpsychiatrie (29)","BGI";"30 - Kinder- und Jugendpsychiatrie","BGII";"307 - stationsäquivalente Behandlung in der Kinder- und Jugendpsychiatrie (30)","BGII";"31 - Psychosomatik","BGI";"","Leer"},2,0)</f>
        <v>Leer</v>
      </c>
      <c r="M2500" s="445">
        <f t="shared" si="305"/>
        <v>0</v>
      </c>
      <c r="N2500" s="445">
        <f t="shared" si="306"/>
        <v>0</v>
      </c>
      <c r="O2500" s="445">
        <f t="shared" si="309"/>
        <v>0</v>
      </c>
      <c r="P2500" s="445">
        <f t="shared" si="310"/>
        <v>0</v>
      </c>
      <c r="Q2500" s="445">
        <f t="shared" si="311"/>
        <v>0</v>
      </c>
      <c r="R2500" s="415" t="str">
        <f t="shared" si="312"/>
        <v>Leer</v>
      </c>
      <c r="S2500" s="445">
        <f>IF('Angaben KH-Standort'!D$29='A4'!D2500,IF('Angaben KH-Standort'!E$29="Ja",1,0),0)</f>
        <v>0</v>
      </c>
      <c r="T2500" s="445">
        <f>IF('Angaben KH-Standort'!D$30='A4'!D2500,IF('Angaben KH-Standort'!E$30="Ja",1,0),0)</f>
        <v>0</v>
      </c>
      <c r="U2500" s="445">
        <f>IF('Angaben KH-Standort'!D$31='A4'!D2500,IF('Angaben KH-Standort'!E$31="Ja",1,0),0)</f>
        <v>0</v>
      </c>
    </row>
    <row r="2501" spans="2:21" ht="15" customHeight="1" x14ac:dyDescent="0.3">
      <c r="B2501" s="70" t="str">
        <f t="shared" si="307"/>
        <v>!!!</v>
      </c>
      <c r="C2501" s="265" t="str">
        <f>IF(ISERROR(IF(LEN(E2501)&gt;0,VLOOKUP(TEXT($E2501,0),'Angaben Stationen'!$E$14:$J$213,5,0),"")),"?",IF(LEN(E2501)&gt;0,VLOOKUP(TEXT($E2501,0),'Angaben Stationen'!$E$14:$J$213,5,0),""))</f>
        <v/>
      </c>
      <c r="D2501" s="232" t="str">
        <f>IF(ISERROR(IF(LEN(E2501)&gt;0,VLOOKUP(TEXT($E2501,0),'Angaben Stationen'!$E$14:$J$213,6,0),"")),"STATION IST NICHT VORHANDEN",IF(LEN(E2501)&gt;0,VLOOKUP(TEXT($E2501,0),'Angaben Stationen'!$E$14:$J$213,6,0),""))</f>
        <v/>
      </c>
      <c r="E2501" s="287"/>
      <c r="F2501" s="234"/>
      <c r="G2501" s="234"/>
      <c r="H2501" s="263"/>
      <c r="I2501" s="169"/>
      <c r="K2501" s="445" t="str">
        <f t="shared" si="308"/>
        <v>Leer</v>
      </c>
      <c r="L2501" s="445" t="str">
        <f>VLOOKUP($D2501,{"29 - Psychiatrie (Erwachsene)","BGI";"297 - stationsäquivalente Behandlung in der Erwachsenenpsychiatrie (29)","BGI";"30 - Kinder- und Jugendpsychiatrie","BGII";"307 - stationsäquivalente Behandlung in der Kinder- und Jugendpsychiatrie (30)","BGII";"31 - Psychosomatik","BGI";"","Leer"},2,0)</f>
        <v>Leer</v>
      </c>
      <c r="M2501" s="445">
        <f t="shared" si="305"/>
        <v>0</v>
      </c>
      <c r="N2501" s="445">
        <f t="shared" si="306"/>
        <v>0</v>
      </c>
      <c r="O2501" s="445">
        <f t="shared" si="309"/>
        <v>0</v>
      </c>
      <c r="P2501" s="445">
        <f t="shared" si="310"/>
        <v>0</v>
      </c>
      <c r="Q2501" s="445">
        <f t="shared" si="311"/>
        <v>0</v>
      </c>
      <c r="R2501" s="415" t="str">
        <f t="shared" si="312"/>
        <v>Leer</v>
      </c>
      <c r="S2501" s="445">
        <f>IF('Angaben KH-Standort'!D$29='A4'!D2501,IF('Angaben KH-Standort'!E$29="Ja",1,0),0)</f>
        <v>0</v>
      </c>
      <c r="T2501" s="445">
        <f>IF('Angaben KH-Standort'!D$30='A4'!D2501,IF('Angaben KH-Standort'!E$30="Ja",1,0),0)</f>
        <v>0</v>
      </c>
      <c r="U2501" s="445">
        <f>IF('Angaben KH-Standort'!D$31='A4'!D2501,IF('Angaben KH-Standort'!E$31="Ja",1,0),0)</f>
        <v>0</v>
      </c>
    </row>
    <row r="2502" spans="2:21" ht="15" customHeight="1" x14ac:dyDescent="0.3">
      <c r="B2502" s="70" t="str">
        <f t="shared" si="307"/>
        <v>!!!</v>
      </c>
      <c r="C2502" s="265" t="str">
        <f>IF(ISERROR(IF(LEN(E2502)&gt;0,VLOOKUP(TEXT($E2502,0),'Angaben Stationen'!$E$14:$J$213,5,0),"")),"?",IF(LEN(E2502)&gt;0,VLOOKUP(TEXT($E2502,0),'Angaben Stationen'!$E$14:$J$213,5,0),""))</f>
        <v/>
      </c>
      <c r="D2502" s="232" t="str">
        <f>IF(ISERROR(IF(LEN(E2502)&gt;0,VLOOKUP(TEXT($E2502,0),'Angaben Stationen'!$E$14:$J$213,6,0),"")),"STATION IST NICHT VORHANDEN",IF(LEN(E2502)&gt;0,VLOOKUP(TEXT($E2502,0),'Angaben Stationen'!$E$14:$J$213,6,0),""))</f>
        <v/>
      </c>
      <c r="E2502" s="287"/>
      <c r="F2502" s="234"/>
      <c r="G2502" s="234"/>
      <c r="H2502" s="263"/>
      <c r="I2502" s="169"/>
      <c r="K2502" s="445" t="str">
        <f t="shared" si="308"/>
        <v>Leer</v>
      </c>
      <c r="L2502" s="445" t="str">
        <f>VLOOKUP($D2502,{"29 - Psychiatrie (Erwachsene)","BGI";"297 - stationsäquivalente Behandlung in der Erwachsenenpsychiatrie (29)","BGI";"30 - Kinder- und Jugendpsychiatrie","BGII";"307 - stationsäquivalente Behandlung in der Kinder- und Jugendpsychiatrie (30)","BGII";"31 - Psychosomatik","BGI";"","Leer"},2,0)</f>
        <v>Leer</v>
      </c>
      <c r="M2502" s="445">
        <f t="shared" si="305"/>
        <v>0</v>
      </c>
      <c r="N2502" s="445">
        <f t="shared" si="306"/>
        <v>0</v>
      </c>
      <c r="O2502" s="445">
        <f t="shared" si="309"/>
        <v>0</v>
      </c>
      <c r="P2502" s="445">
        <f t="shared" si="310"/>
        <v>0</v>
      </c>
      <c r="Q2502" s="445">
        <f t="shared" si="311"/>
        <v>0</v>
      </c>
      <c r="R2502" s="415" t="str">
        <f t="shared" si="312"/>
        <v>Leer</v>
      </c>
      <c r="S2502" s="445">
        <f>IF('Angaben KH-Standort'!D$29='A4'!D2502,IF('Angaben KH-Standort'!E$29="Ja",1,0),0)</f>
        <v>0</v>
      </c>
      <c r="T2502" s="445">
        <f>IF('Angaben KH-Standort'!D$30='A4'!D2502,IF('Angaben KH-Standort'!E$30="Ja",1,0),0)</f>
        <v>0</v>
      </c>
      <c r="U2502" s="445">
        <f>IF('Angaben KH-Standort'!D$31='A4'!D2502,IF('Angaben KH-Standort'!E$31="Ja",1,0),0)</f>
        <v>0</v>
      </c>
    </row>
    <row r="2503" spans="2:21" ht="15" customHeight="1" x14ac:dyDescent="0.3">
      <c r="B2503" s="70" t="str">
        <f t="shared" si="307"/>
        <v>!!!</v>
      </c>
      <c r="C2503" s="265" t="str">
        <f>IF(ISERROR(IF(LEN(E2503)&gt;0,VLOOKUP(TEXT($E2503,0),'Angaben Stationen'!$E$14:$J$213,5,0),"")),"?",IF(LEN(E2503)&gt;0,VLOOKUP(TEXT($E2503,0),'Angaben Stationen'!$E$14:$J$213,5,0),""))</f>
        <v/>
      </c>
      <c r="D2503" s="232" t="str">
        <f>IF(ISERROR(IF(LEN(E2503)&gt;0,VLOOKUP(TEXT($E2503,0),'Angaben Stationen'!$E$14:$J$213,6,0),"")),"STATION IST NICHT VORHANDEN",IF(LEN(E2503)&gt;0,VLOOKUP(TEXT($E2503,0),'Angaben Stationen'!$E$14:$J$213,6,0),""))</f>
        <v/>
      </c>
      <c r="E2503" s="287"/>
      <c r="F2503" s="234"/>
      <c r="G2503" s="234"/>
      <c r="H2503" s="263"/>
      <c r="I2503" s="169"/>
      <c r="K2503" s="445" t="str">
        <f t="shared" si="308"/>
        <v>Leer</v>
      </c>
      <c r="L2503" s="445" t="str">
        <f>VLOOKUP($D2503,{"29 - Psychiatrie (Erwachsene)","BGI";"297 - stationsäquivalente Behandlung in der Erwachsenenpsychiatrie (29)","BGI";"30 - Kinder- und Jugendpsychiatrie","BGII";"307 - stationsäquivalente Behandlung in der Kinder- und Jugendpsychiatrie (30)","BGII";"31 - Psychosomatik","BGI";"","Leer"},2,0)</f>
        <v>Leer</v>
      </c>
      <c r="M2503" s="445">
        <f t="shared" si="305"/>
        <v>0</v>
      </c>
      <c r="N2503" s="445">
        <f t="shared" si="306"/>
        <v>0</v>
      </c>
      <c r="O2503" s="445">
        <f t="shared" si="309"/>
        <v>0</v>
      </c>
      <c r="P2503" s="445">
        <f t="shared" si="310"/>
        <v>0</v>
      </c>
      <c r="Q2503" s="445">
        <f t="shared" si="311"/>
        <v>0</v>
      </c>
      <c r="R2503" s="415" t="str">
        <f t="shared" si="312"/>
        <v>Leer</v>
      </c>
      <c r="S2503" s="445">
        <f>IF('Angaben KH-Standort'!D$29='A4'!D2503,IF('Angaben KH-Standort'!E$29="Ja",1,0),0)</f>
        <v>0</v>
      </c>
      <c r="T2503" s="445">
        <f>IF('Angaben KH-Standort'!D$30='A4'!D2503,IF('Angaben KH-Standort'!E$30="Ja",1,0),0)</f>
        <v>0</v>
      </c>
      <c r="U2503" s="445">
        <f>IF('Angaben KH-Standort'!D$31='A4'!D2503,IF('Angaben KH-Standort'!E$31="Ja",1,0),0)</f>
        <v>0</v>
      </c>
    </row>
    <row r="2504" spans="2:21" ht="15" customHeight="1" x14ac:dyDescent="0.3">
      <c r="B2504" s="70" t="str">
        <f t="shared" si="307"/>
        <v>!!!</v>
      </c>
      <c r="C2504" s="265" t="str">
        <f>IF(ISERROR(IF(LEN(E2504)&gt;0,VLOOKUP(TEXT($E2504,0),'Angaben Stationen'!$E$14:$J$213,5,0),"")),"?",IF(LEN(E2504)&gt;0,VLOOKUP(TEXT($E2504,0),'Angaben Stationen'!$E$14:$J$213,5,0),""))</f>
        <v/>
      </c>
      <c r="D2504" s="232" t="str">
        <f>IF(ISERROR(IF(LEN(E2504)&gt;0,VLOOKUP(TEXT($E2504,0),'Angaben Stationen'!$E$14:$J$213,6,0),"")),"STATION IST NICHT VORHANDEN",IF(LEN(E2504)&gt;0,VLOOKUP(TEXT($E2504,0),'Angaben Stationen'!$E$14:$J$213,6,0),""))</f>
        <v/>
      </c>
      <c r="E2504" s="287"/>
      <c r="F2504" s="234"/>
      <c r="G2504" s="234"/>
      <c r="H2504" s="263"/>
      <c r="I2504" s="169"/>
      <c r="K2504" s="445" t="str">
        <f t="shared" si="308"/>
        <v>Leer</v>
      </c>
      <c r="L2504" s="445" t="str">
        <f>VLOOKUP($D2504,{"29 - Psychiatrie (Erwachsene)","BGI";"297 - stationsäquivalente Behandlung in der Erwachsenenpsychiatrie (29)","BGI";"30 - Kinder- und Jugendpsychiatrie","BGII";"307 - stationsäquivalente Behandlung in der Kinder- und Jugendpsychiatrie (30)","BGII";"31 - Psychosomatik","BGI";"","Leer"},2,0)</f>
        <v>Leer</v>
      </c>
      <c r="M2504" s="445">
        <f t="shared" si="305"/>
        <v>0</v>
      </c>
      <c r="N2504" s="445">
        <f t="shared" si="306"/>
        <v>0</v>
      </c>
      <c r="O2504" s="445">
        <f t="shared" si="309"/>
        <v>0</v>
      </c>
      <c r="P2504" s="445">
        <f t="shared" si="310"/>
        <v>0</v>
      </c>
      <c r="Q2504" s="445">
        <f t="shared" si="311"/>
        <v>0</v>
      </c>
      <c r="R2504" s="415" t="str">
        <f t="shared" si="312"/>
        <v>Leer</v>
      </c>
      <c r="S2504" s="445">
        <f>IF('Angaben KH-Standort'!D$29='A4'!D2504,IF('Angaben KH-Standort'!E$29="Ja",1,0),0)</f>
        <v>0</v>
      </c>
      <c r="T2504" s="445">
        <f>IF('Angaben KH-Standort'!D$30='A4'!D2504,IF('Angaben KH-Standort'!E$30="Ja",1,0),0)</f>
        <v>0</v>
      </c>
      <c r="U2504" s="445">
        <f>IF('Angaben KH-Standort'!D$31='A4'!D2504,IF('Angaben KH-Standort'!E$31="Ja",1,0),0)</f>
        <v>0</v>
      </c>
    </row>
    <row r="2505" spans="2:21" ht="15" customHeight="1" x14ac:dyDescent="0.3">
      <c r="B2505" s="70" t="str">
        <f t="shared" si="307"/>
        <v>!!!</v>
      </c>
      <c r="C2505" s="265" t="str">
        <f>IF(ISERROR(IF(LEN(E2505)&gt;0,VLOOKUP(TEXT($E2505,0),'Angaben Stationen'!$E$14:$J$213,5,0),"")),"?",IF(LEN(E2505)&gt;0,VLOOKUP(TEXT($E2505,0),'Angaben Stationen'!$E$14:$J$213,5,0),""))</f>
        <v/>
      </c>
      <c r="D2505" s="232" t="str">
        <f>IF(ISERROR(IF(LEN(E2505)&gt;0,VLOOKUP(TEXT($E2505,0),'Angaben Stationen'!$E$14:$J$213,6,0),"")),"STATION IST NICHT VORHANDEN",IF(LEN(E2505)&gt;0,VLOOKUP(TEXT($E2505,0),'Angaben Stationen'!$E$14:$J$213,6,0),""))</f>
        <v/>
      </c>
      <c r="E2505" s="287"/>
      <c r="F2505" s="234"/>
      <c r="G2505" s="234"/>
      <c r="H2505" s="263"/>
      <c r="I2505" s="169"/>
      <c r="K2505" s="445" t="str">
        <f t="shared" si="308"/>
        <v>Leer</v>
      </c>
      <c r="L2505" s="445" t="str">
        <f>VLOOKUP($D2505,{"29 - Psychiatrie (Erwachsene)","BGI";"297 - stationsäquivalente Behandlung in der Erwachsenenpsychiatrie (29)","BGI";"30 - Kinder- und Jugendpsychiatrie","BGII";"307 - stationsäquivalente Behandlung in der Kinder- und Jugendpsychiatrie (30)","BGII";"31 - Psychosomatik","BGI";"","Leer"},2,0)</f>
        <v>Leer</v>
      </c>
      <c r="M2505" s="445">
        <f t="shared" si="305"/>
        <v>0</v>
      </c>
      <c r="N2505" s="445">
        <f t="shared" si="306"/>
        <v>0</v>
      </c>
      <c r="O2505" s="445">
        <f t="shared" si="309"/>
        <v>0</v>
      </c>
      <c r="P2505" s="445">
        <f t="shared" si="310"/>
        <v>0</v>
      </c>
      <c r="Q2505" s="445">
        <f t="shared" si="311"/>
        <v>0</v>
      </c>
      <c r="R2505" s="415" t="str">
        <f t="shared" si="312"/>
        <v>Leer</v>
      </c>
      <c r="S2505" s="445">
        <f>IF('Angaben KH-Standort'!D$29='A4'!D2505,IF('Angaben KH-Standort'!E$29="Ja",1,0),0)</f>
        <v>0</v>
      </c>
      <c r="T2505" s="445">
        <f>IF('Angaben KH-Standort'!D$30='A4'!D2505,IF('Angaben KH-Standort'!E$30="Ja",1,0),0)</f>
        <v>0</v>
      </c>
      <c r="U2505" s="445">
        <f>IF('Angaben KH-Standort'!D$31='A4'!D2505,IF('Angaben KH-Standort'!E$31="Ja",1,0),0)</f>
        <v>0</v>
      </c>
    </row>
    <row r="2506" spans="2:21" ht="15" customHeight="1" x14ac:dyDescent="0.3">
      <c r="B2506" s="70" t="str">
        <f t="shared" si="307"/>
        <v>!!!</v>
      </c>
      <c r="C2506" s="265" t="str">
        <f>IF(ISERROR(IF(LEN(E2506)&gt;0,VLOOKUP(TEXT($E2506,0),'Angaben Stationen'!$E$14:$J$213,5,0),"")),"?",IF(LEN(E2506)&gt;0,VLOOKUP(TEXT($E2506,0),'Angaben Stationen'!$E$14:$J$213,5,0),""))</f>
        <v/>
      </c>
      <c r="D2506" s="232" t="str">
        <f>IF(ISERROR(IF(LEN(E2506)&gt;0,VLOOKUP(TEXT($E2506,0),'Angaben Stationen'!$E$14:$J$213,6,0),"")),"STATION IST NICHT VORHANDEN",IF(LEN(E2506)&gt;0,VLOOKUP(TEXT($E2506,0),'Angaben Stationen'!$E$14:$J$213,6,0),""))</f>
        <v/>
      </c>
      <c r="E2506" s="287"/>
      <c r="F2506" s="234"/>
      <c r="G2506" s="234"/>
      <c r="H2506" s="263"/>
      <c r="I2506" s="169"/>
      <c r="K2506" s="445" t="str">
        <f t="shared" si="308"/>
        <v>Leer</v>
      </c>
      <c r="L2506" s="445" t="str">
        <f>VLOOKUP($D2506,{"29 - Psychiatrie (Erwachsene)","BGI";"297 - stationsäquivalente Behandlung in der Erwachsenenpsychiatrie (29)","BGI";"30 - Kinder- und Jugendpsychiatrie","BGII";"307 - stationsäquivalente Behandlung in der Kinder- und Jugendpsychiatrie (30)","BGII";"31 - Psychosomatik","BGI";"","Leer"},2,0)</f>
        <v>Leer</v>
      </c>
      <c r="M2506" s="445">
        <f t="shared" si="305"/>
        <v>0</v>
      </c>
      <c r="N2506" s="445">
        <f t="shared" si="306"/>
        <v>0</v>
      </c>
      <c r="O2506" s="445">
        <f t="shared" si="309"/>
        <v>0</v>
      </c>
      <c r="P2506" s="445">
        <f t="shared" si="310"/>
        <v>0</v>
      </c>
      <c r="Q2506" s="445">
        <f t="shared" si="311"/>
        <v>0</v>
      </c>
      <c r="R2506" s="415" t="str">
        <f t="shared" si="312"/>
        <v>Leer</v>
      </c>
      <c r="S2506" s="445">
        <f>IF('Angaben KH-Standort'!D$29='A4'!D2506,IF('Angaben KH-Standort'!E$29="Ja",1,0),0)</f>
        <v>0</v>
      </c>
      <c r="T2506" s="445">
        <f>IF('Angaben KH-Standort'!D$30='A4'!D2506,IF('Angaben KH-Standort'!E$30="Ja",1,0),0)</f>
        <v>0</v>
      </c>
      <c r="U2506" s="445">
        <f>IF('Angaben KH-Standort'!D$31='A4'!D2506,IF('Angaben KH-Standort'!E$31="Ja",1,0),0)</f>
        <v>0</v>
      </c>
    </row>
    <row r="2507" spans="2:21" ht="15" customHeight="1" x14ac:dyDescent="0.3">
      <c r="B2507" s="70" t="str">
        <f t="shared" si="307"/>
        <v>!!!</v>
      </c>
      <c r="C2507" s="265" t="str">
        <f>IF(ISERROR(IF(LEN(E2507)&gt;0,VLOOKUP(TEXT($E2507,0),'Angaben Stationen'!$E$14:$J$213,5,0),"")),"?",IF(LEN(E2507)&gt;0,VLOOKUP(TEXT($E2507,0),'Angaben Stationen'!$E$14:$J$213,5,0),""))</f>
        <v/>
      </c>
      <c r="D2507" s="232" t="str">
        <f>IF(ISERROR(IF(LEN(E2507)&gt;0,VLOOKUP(TEXT($E2507,0),'Angaben Stationen'!$E$14:$J$213,6,0),"")),"STATION IST NICHT VORHANDEN",IF(LEN(E2507)&gt;0,VLOOKUP(TEXT($E2507,0),'Angaben Stationen'!$E$14:$J$213,6,0),""))</f>
        <v/>
      </c>
      <c r="E2507" s="287"/>
      <c r="F2507" s="234"/>
      <c r="G2507" s="234"/>
      <c r="H2507" s="263"/>
      <c r="I2507" s="169"/>
      <c r="K2507" s="445" t="str">
        <f t="shared" si="308"/>
        <v>Leer</v>
      </c>
      <c r="L2507" s="445" t="str">
        <f>VLOOKUP($D2507,{"29 - Psychiatrie (Erwachsene)","BGI";"297 - stationsäquivalente Behandlung in der Erwachsenenpsychiatrie (29)","BGI";"30 - Kinder- und Jugendpsychiatrie","BGII";"307 - stationsäquivalente Behandlung in der Kinder- und Jugendpsychiatrie (30)","BGII";"31 - Psychosomatik","BGI";"","Leer"},2,0)</f>
        <v>Leer</v>
      </c>
      <c r="M2507" s="445">
        <f t="shared" si="305"/>
        <v>0</v>
      </c>
      <c r="N2507" s="445">
        <f t="shared" si="306"/>
        <v>0</v>
      </c>
      <c r="O2507" s="445">
        <f t="shared" si="309"/>
        <v>0</v>
      </c>
      <c r="P2507" s="445">
        <f t="shared" si="310"/>
        <v>0</v>
      </c>
      <c r="Q2507" s="445">
        <f t="shared" si="311"/>
        <v>0</v>
      </c>
      <c r="R2507" s="415" t="str">
        <f t="shared" si="312"/>
        <v>Leer</v>
      </c>
      <c r="S2507" s="445">
        <f>IF('Angaben KH-Standort'!D$29='A4'!D2507,IF('Angaben KH-Standort'!E$29="Ja",1,0),0)</f>
        <v>0</v>
      </c>
      <c r="T2507" s="445">
        <f>IF('Angaben KH-Standort'!D$30='A4'!D2507,IF('Angaben KH-Standort'!E$30="Ja",1,0),0)</f>
        <v>0</v>
      </c>
      <c r="U2507" s="445">
        <f>IF('Angaben KH-Standort'!D$31='A4'!D2507,IF('Angaben KH-Standort'!E$31="Ja",1,0),0)</f>
        <v>0</v>
      </c>
    </row>
    <row r="2508" spans="2:21" ht="15" customHeight="1" x14ac:dyDescent="0.3">
      <c r="B2508" s="70" t="str">
        <f t="shared" si="307"/>
        <v>!!!</v>
      </c>
      <c r="C2508" s="265" t="str">
        <f>IF(ISERROR(IF(LEN(E2508)&gt;0,VLOOKUP(TEXT($E2508,0),'Angaben Stationen'!$E$14:$J$213,5,0),"")),"?",IF(LEN(E2508)&gt;0,VLOOKUP(TEXT($E2508,0),'Angaben Stationen'!$E$14:$J$213,5,0),""))</f>
        <v/>
      </c>
      <c r="D2508" s="232" t="str">
        <f>IF(ISERROR(IF(LEN(E2508)&gt;0,VLOOKUP(TEXT($E2508,0),'Angaben Stationen'!$E$14:$J$213,6,0),"")),"STATION IST NICHT VORHANDEN",IF(LEN(E2508)&gt;0,VLOOKUP(TEXT($E2508,0),'Angaben Stationen'!$E$14:$J$213,6,0),""))</f>
        <v/>
      </c>
      <c r="E2508" s="287"/>
      <c r="F2508" s="234"/>
      <c r="G2508" s="234"/>
      <c r="H2508" s="263"/>
      <c r="I2508" s="169"/>
      <c r="K2508" s="445" t="str">
        <f t="shared" si="308"/>
        <v>Leer</v>
      </c>
      <c r="L2508" s="445" t="str">
        <f>VLOOKUP($D2508,{"29 - Psychiatrie (Erwachsene)","BGI";"297 - stationsäquivalente Behandlung in der Erwachsenenpsychiatrie (29)","BGI";"30 - Kinder- und Jugendpsychiatrie","BGII";"307 - stationsäquivalente Behandlung in der Kinder- und Jugendpsychiatrie (30)","BGII";"31 - Psychosomatik","BGI";"","Leer"},2,0)</f>
        <v>Leer</v>
      </c>
      <c r="M2508" s="445">
        <f t="shared" si="305"/>
        <v>0</v>
      </c>
      <c r="N2508" s="445">
        <f t="shared" si="306"/>
        <v>0</v>
      </c>
      <c r="O2508" s="445">
        <f t="shared" si="309"/>
        <v>0</v>
      </c>
      <c r="P2508" s="445">
        <f t="shared" si="310"/>
        <v>0</v>
      </c>
      <c r="Q2508" s="445">
        <f t="shared" si="311"/>
        <v>0</v>
      </c>
      <c r="R2508" s="415" t="str">
        <f t="shared" si="312"/>
        <v>Leer</v>
      </c>
      <c r="S2508" s="445">
        <f>IF('Angaben KH-Standort'!D$29='A4'!D2508,IF('Angaben KH-Standort'!E$29="Ja",1,0),0)</f>
        <v>0</v>
      </c>
      <c r="T2508" s="445">
        <f>IF('Angaben KH-Standort'!D$30='A4'!D2508,IF('Angaben KH-Standort'!E$30="Ja",1,0),0)</f>
        <v>0</v>
      </c>
      <c r="U2508" s="445">
        <f>IF('Angaben KH-Standort'!D$31='A4'!D2508,IF('Angaben KH-Standort'!E$31="Ja",1,0),0)</f>
        <v>0</v>
      </c>
    </row>
    <row r="2509" spans="2:21" ht="15" customHeight="1" x14ac:dyDescent="0.3">
      <c r="B2509" s="70" t="str">
        <f t="shared" si="307"/>
        <v>!!!</v>
      </c>
      <c r="C2509" s="265" t="str">
        <f>IF(ISERROR(IF(LEN(E2509)&gt;0,VLOOKUP(TEXT($E2509,0),'Angaben Stationen'!$E$14:$J$213,5,0),"")),"?",IF(LEN(E2509)&gt;0,VLOOKUP(TEXT($E2509,0),'Angaben Stationen'!$E$14:$J$213,5,0),""))</f>
        <v/>
      </c>
      <c r="D2509" s="232" t="str">
        <f>IF(ISERROR(IF(LEN(E2509)&gt;0,VLOOKUP(TEXT($E2509,0),'Angaben Stationen'!$E$14:$J$213,6,0),"")),"STATION IST NICHT VORHANDEN",IF(LEN(E2509)&gt;0,VLOOKUP(TEXT($E2509,0),'Angaben Stationen'!$E$14:$J$213,6,0),""))</f>
        <v/>
      </c>
      <c r="E2509" s="287"/>
      <c r="F2509" s="234"/>
      <c r="G2509" s="234"/>
      <c r="H2509" s="263"/>
      <c r="I2509" s="169"/>
      <c r="K2509" s="445" t="str">
        <f t="shared" si="308"/>
        <v>Leer</v>
      </c>
      <c r="L2509" s="445" t="str">
        <f>VLOOKUP($D2509,{"29 - Psychiatrie (Erwachsene)","BGI";"297 - stationsäquivalente Behandlung in der Erwachsenenpsychiatrie (29)","BGI";"30 - Kinder- und Jugendpsychiatrie","BGII";"307 - stationsäquivalente Behandlung in der Kinder- und Jugendpsychiatrie (30)","BGII";"31 - Psychosomatik","BGI";"","Leer"},2,0)</f>
        <v>Leer</v>
      </c>
      <c r="M2509" s="445">
        <f t="shared" si="305"/>
        <v>0</v>
      </c>
      <c r="N2509" s="445">
        <f t="shared" si="306"/>
        <v>0</v>
      </c>
      <c r="O2509" s="445">
        <f t="shared" si="309"/>
        <v>0</v>
      </c>
      <c r="P2509" s="445">
        <f t="shared" si="310"/>
        <v>0</v>
      </c>
      <c r="Q2509" s="445">
        <f t="shared" si="311"/>
        <v>0</v>
      </c>
      <c r="R2509" s="415" t="str">
        <f t="shared" si="312"/>
        <v>Leer</v>
      </c>
      <c r="S2509" s="445">
        <f>IF('Angaben KH-Standort'!D$29='A4'!D2509,IF('Angaben KH-Standort'!E$29="Ja",1,0),0)</f>
        <v>0</v>
      </c>
      <c r="T2509" s="445">
        <f>IF('Angaben KH-Standort'!D$30='A4'!D2509,IF('Angaben KH-Standort'!E$30="Ja",1,0),0)</f>
        <v>0</v>
      </c>
      <c r="U2509" s="445">
        <f>IF('Angaben KH-Standort'!D$31='A4'!D2509,IF('Angaben KH-Standort'!E$31="Ja",1,0),0)</f>
        <v>0</v>
      </c>
    </row>
    <row r="2510" spans="2:21" ht="15" customHeight="1" x14ac:dyDescent="0.3">
      <c r="B2510" s="70" t="str">
        <f t="shared" si="307"/>
        <v>!!!</v>
      </c>
      <c r="C2510" s="265" t="str">
        <f>IF(ISERROR(IF(LEN(E2510)&gt;0,VLOOKUP(TEXT($E2510,0),'Angaben Stationen'!$E$14:$J$213,5,0),"")),"?",IF(LEN(E2510)&gt;0,VLOOKUP(TEXT($E2510,0),'Angaben Stationen'!$E$14:$J$213,5,0),""))</f>
        <v/>
      </c>
      <c r="D2510" s="232" t="str">
        <f>IF(ISERROR(IF(LEN(E2510)&gt;0,VLOOKUP(TEXT($E2510,0),'Angaben Stationen'!$E$14:$J$213,6,0),"")),"STATION IST NICHT VORHANDEN",IF(LEN(E2510)&gt;0,VLOOKUP(TEXT($E2510,0),'Angaben Stationen'!$E$14:$J$213,6,0),""))</f>
        <v/>
      </c>
      <c r="E2510" s="287"/>
      <c r="F2510" s="234"/>
      <c r="G2510" s="234"/>
      <c r="H2510" s="263"/>
      <c r="I2510" s="169"/>
      <c r="K2510" s="445" t="str">
        <f t="shared" si="308"/>
        <v>Leer</v>
      </c>
      <c r="L2510" s="445" t="str">
        <f>VLOOKUP($D2510,{"29 - Psychiatrie (Erwachsene)","BGI";"297 - stationsäquivalente Behandlung in der Erwachsenenpsychiatrie (29)","BGI";"30 - Kinder- und Jugendpsychiatrie","BGII";"307 - stationsäquivalente Behandlung in der Kinder- und Jugendpsychiatrie (30)","BGII";"31 - Psychosomatik","BGI";"","Leer"},2,0)</f>
        <v>Leer</v>
      </c>
      <c r="M2510" s="445">
        <f t="shared" si="305"/>
        <v>0</v>
      </c>
      <c r="N2510" s="445">
        <f t="shared" si="306"/>
        <v>0</v>
      </c>
      <c r="O2510" s="445">
        <f t="shared" si="309"/>
        <v>0</v>
      </c>
      <c r="P2510" s="445">
        <f t="shared" si="310"/>
        <v>0</v>
      </c>
      <c r="Q2510" s="445">
        <f t="shared" si="311"/>
        <v>0</v>
      </c>
      <c r="R2510" s="415" t="str">
        <f t="shared" si="312"/>
        <v>Leer</v>
      </c>
      <c r="S2510" s="445">
        <f>IF('Angaben KH-Standort'!D$29='A4'!D2510,IF('Angaben KH-Standort'!E$29="Ja",1,0),0)</f>
        <v>0</v>
      </c>
      <c r="T2510" s="445">
        <f>IF('Angaben KH-Standort'!D$30='A4'!D2510,IF('Angaben KH-Standort'!E$30="Ja",1,0),0)</f>
        <v>0</v>
      </c>
      <c r="U2510" s="445">
        <f>IF('Angaben KH-Standort'!D$31='A4'!D2510,IF('Angaben KH-Standort'!E$31="Ja",1,0),0)</f>
        <v>0</v>
      </c>
    </row>
    <row r="2511" spans="2:21" ht="15" customHeight="1" x14ac:dyDescent="0.3">
      <c r="B2511" s="70" t="str">
        <f t="shared" si="307"/>
        <v>!!!</v>
      </c>
      <c r="C2511" s="265" t="str">
        <f>IF(ISERROR(IF(LEN(E2511)&gt;0,VLOOKUP(TEXT($E2511,0),'Angaben Stationen'!$E$14:$J$213,5,0),"")),"?",IF(LEN(E2511)&gt;0,VLOOKUP(TEXT($E2511,0),'Angaben Stationen'!$E$14:$J$213,5,0),""))</f>
        <v/>
      </c>
      <c r="D2511" s="232" t="str">
        <f>IF(ISERROR(IF(LEN(E2511)&gt;0,VLOOKUP(TEXT($E2511,0),'Angaben Stationen'!$E$14:$J$213,6,0),"")),"STATION IST NICHT VORHANDEN",IF(LEN(E2511)&gt;0,VLOOKUP(TEXT($E2511,0),'Angaben Stationen'!$E$14:$J$213,6,0),""))</f>
        <v/>
      </c>
      <c r="E2511" s="287"/>
      <c r="F2511" s="234"/>
      <c r="G2511" s="234"/>
      <c r="H2511" s="263"/>
      <c r="I2511" s="169"/>
      <c r="K2511" s="445" t="str">
        <f t="shared" si="308"/>
        <v>Leer</v>
      </c>
      <c r="L2511" s="445" t="str">
        <f>VLOOKUP($D2511,{"29 - Psychiatrie (Erwachsene)","BGI";"297 - stationsäquivalente Behandlung in der Erwachsenenpsychiatrie (29)","BGI";"30 - Kinder- und Jugendpsychiatrie","BGII";"307 - stationsäquivalente Behandlung in der Kinder- und Jugendpsychiatrie (30)","BGII";"31 - Psychosomatik","BGI";"","Leer"},2,0)</f>
        <v>Leer</v>
      </c>
      <c r="M2511" s="445">
        <f t="shared" si="305"/>
        <v>0</v>
      </c>
      <c r="N2511" s="445">
        <f t="shared" si="306"/>
        <v>0</v>
      </c>
      <c r="O2511" s="445">
        <f t="shared" si="309"/>
        <v>0</v>
      </c>
      <c r="P2511" s="445">
        <f t="shared" si="310"/>
        <v>0</v>
      </c>
      <c r="Q2511" s="445">
        <f t="shared" si="311"/>
        <v>0</v>
      </c>
      <c r="R2511" s="415" t="str">
        <f t="shared" si="312"/>
        <v>Leer</v>
      </c>
      <c r="S2511" s="445">
        <f>IF('Angaben KH-Standort'!D$29='A4'!D2511,IF('Angaben KH-Standort'!E$29="Ja",1,0),0)</f>
        <v>0</v>
      </c>
      <c r="T2511" s="445">
        <f>IF('Angaben KH-Standort'!D$30='A4'!D2511,IF('Angaben KH-Standort'!E$30="Ja",1,0),0)</f>
        <v>0</v>
      </c>
      <c r="U2511" s="445">
        <f>IF('Angaben KH-Standort'!D$31='A4'!D2511,IF('Angaben KH-Standort'!E$31="Ja",1,0),0)</f>
        <v>0</v>
      </c>
    </row>
    <row r="2512" spans="2:21" ht="15" customHeight="1" x14ac:dyDescent="0.3">
      <c r="B2512" s="70" t="str">
        <f t="shared" si="307"/>
        <v>!!!</v>
      </c>
      <c r="C2512" s="265" t="str">
        <f>IF(ISERROR(IF(LEN(E2512)&gt;0,VLOOKUP(TEXT($E2512,0),'Angaben Stationen'!$E$14:$J$213,5,0),"")),"?",IF(LEN(E2512)&gt;0,VLOOKUP(TEXT($E2512,0),'Angaben Stationen'!$E$14:$J$213,5,0),""))</f>
        <v/>
      </c>
      <c r="D2512" s="232" t="str">
        <f>IF(ISERROR(IF(LEN(E2512)&gt;0,VLOOKUP(TEXT($E2512,0),'Angaben Stationen'!$E$14:$J$213,6,0),"")),"STATION IST NICHT VORHANDEN",IF(LEN(E2512)&gt;0,VLOOKUP(TEXT($E2512,0),'Angaben Stationen'!$E$14:$J$213,6,0),""))</f>
        <v/>
      </c>
      <c r="E2512" s="287"/>
      <c r="F2512" s="234"/>
      <c r="G2512" s="234"/>
      <c r="H2512" s="263"/>
      <c r="I2512" s="169"/>
      <c r="K2512" s="445" t="str">
        <f t="shared" si="308"/>
        <v>Leer</v>
      </c>
      <c r="L2512" s="445" t="str">
        <f>VLOOKUP($D2512,{"29 - Psychiatrie (Erwachsene)","BGI";"297 - stationsäquivalente Behandlung in der Erwachsenenpsychiatrie (29)","BGI";"30 - Kinder- und Jugendpsychiatrie","BGII";"307 - stationsäquivalente Behandlung in der Kinder- und Jugendpsychiatrie (30)","BGII";"31 - Psychosomatik","BGI";"","Leer"},2,0)</f>
        <v>Leer</v>
      </c>
      <c r="M2512" s="445">
        <f t="shared" si="305"/>
        <v>0</v>
      </c>
      <c r="N2512" s="445">
        <f t="shared" si="306"/>
        <v>0</v>
      </c>
      <c r="O2512" s="445">
        <f t="shared" si="309"/>
        <v>0</v>
      </c>
      <c r="P2512" s="445">
        <f t="shared" si="310"/>
        <v>0</v>
      </c>
      <c r="Q2512" s="445">
        <f t="shared" si="311"/>
        <v>0</v>
      </c>
      <c r="R2512" s="415" t="str">
        <f t="shared" si="312"/>
        <v>Leer</v>
      </c>
      <c r="S2512" s="445">
        <f>IF('Angaben KH-Standort'!D$29='A4'!D2512,IF('Angaben KH-Standort'!E$29="Ja",1,0),0)</f>
        <v>0</v>
      </c>
      <c r="T2512" s="445">
        <f>IF('Angaben KH-Standort'!D$30='A4'!D2512,IF('Angaben KH-Standort'!E$30="Ja",1,0),0)</f>
        <v>0</v>
      </c>
      <c r="U2512" s="445">
        <f>IF('Angaben KH-Standort'!D$31='A4'!D2512,IF('Angaben KH-Standort'!E$31="Ja",1,0),0)</f>
        <v>0</v>
      </c>
    </row>
    <row r="2513" spans="2:21" ht="15" customHeight="1" x14ac:dyDescent="0.3">
      <c r="B2513" s="70" t="str">
        <f t="shared" si="307"/>
        <v>!!!</v>
      </c>
      <c r="C2513" s="265" t="str">
        <f>IF(ISERROR(IF(LEN(E2513)&gt;0,VLOOKUP(TEXT($E2513,0),'Angaben Stationen'!$E$14:$J$213,5,0),"")),"?",IF(LEN(E2513)&gt;0,VLOOKUP(TEXT($E2513,0),'Angaben Stationen'!$E$14:$J$213,5,0),""))</f>
        <v/>
      </c>
      <c r="D2513" s="232" t="str">
        <f>IF(ISERROR(IF(LEN(E2513)&gt;0,VLOOKUP(TEXT($E2513,0),'Angaben Stationen'!$E$14:$J$213,6,0),"")),"STATION IST NICHT VORHANDEN",IF(LEN(E2513)&gt;0,VLOOKUP(TEXT($E2513,0),'Angaben Stationen'!$E$14:$J$213,6,0),""))</f>
        <v/>
      </c>
      <c r="E2513" s="287"/>
      <c r="F2513" s="234"/>
      <c r="G2513" s="234"/>
      <c r="H2513" s="263"/>
      <c r="I2513" s="169"/>
      <c r="K2513" s="445" t="str">
        <f t="shared" si="308"/>
        <v>Leer</v>
      </c>
      <c r="L2513" s="445" t="str">
        <f>VLOOKUP($D2513,{"29 - Psychiatrie (Erwachsene)","BGI";"297 - stationsäquivalente Behandlung in der Erwachsenenpsychiatrie (29)","BGI";"30 - Kinder- und Jugendpsychiatrie","BGII";"307 - stationsäquivalente Behandlung in der Kinder- und Jugendpsychiatrie (30)","BGII";"31 - Psychosomatik","BGI";"","Leer"},2,0)</f>
        <v>Leer</v>
      </c>
      <c r="M2513" s="445">
        <f t="shared" si="305"/>
        <v>0</v>
      </c>
      <c r="N2513" s="445">
        <f t="shared" si="306"/>
        <v>0</v>
      </c>
      <c r="O2513" s="445">
        <f t="shared" si="309"/>
        <v>0</v>
      </c>
      <c r="P2513" s="445">
        <f t="shared" si="310"/>
        <v>0</v>
      </c>
      <c r="Q2513" s="445">
        <f t="shared" si="311"/>
        <v>0</v>
      </c>
      <c r="R2513" s="415" t="str">
        <f t="shared" si="312"/>
        <v>Leer</v>
      </c>
      <c r="S2513" s="445">
        <f>IF('Angaben KH-Standort'!D$29='A4'!D2513,IF('Angaben KH-Standort'!E$29="Ja",1,0),0)</f>
        <v>0</v>
      </c>
      <c r="T2513" s="445">
        <f>IF('Angaben KH-Standort'!D$30='A4'!D2513,IF('Angaben KH-Standort'!E$30="Ja",1,0),0)</f>
        <v>0</v>
      </c>
      <c r="U2513" s="445">
        <f>IF('Angaben KH-Standort'!D$31='A4'!D2513,IF('Angaben KH-Standort'!E$31="Ja",1,0),0)</f>
        <v>0</v>
      </c>
    </row>
    <row r="2514" spans="2:21" ht="15" customHeight="1" x14ac:dyDescent="0.3">
      <c r="B2514" s="70" t="str">
        <f t="shared" si="307"/>
        <v>!!!</v>
      </c>
      <c r="C2514" s="265" t="str">
        <f>IF(ISERROR(IF(LEN(E2514)&gt;0,VLOOKUP(TEXT($E2514,0),'Angaben Stationen'!$E$14:$J$213,5,0),"")),"?",IF(LEN(E2514)&gt;0,VLOOKUP(TEXT($E2514,0),'Angaben Stationen'!$E$14:$J$213,5,0),""))</f>
        <v/>
      </c>
      <c r="D2514" s="232" t="str">
        <f>IF(ISERROR(IF(LEN(E2514)&gt;0,VLOOKUP(TEXT($E2514,0),'Angaben Stationen'!$E$14:$J$213,6,0),"")),"STATION IST NICHT VORHANDEN",IF(LEN(E2514)&gt;0,VLOOKUP(TEXT($E2514,0),'Angaben Stationen'!$E$14:$J$213,6,0),""))</f>
        <v/>
      </c>
      <c r="E2514" s="287"/>
      <c r="F2514" s="234"/>
      <c r="G2514" s="234"/>
      <c r="H2514" s="263"/>
      <c r="I2514" s="169"/>
      <c r="K2514" s="445" t="str">
        <f t="shared" si="308"/>
        <v>Leer</v>
      </c>
      <c r="L2514" s="445" t="str">
        <f>VLOOKUP($D2514,{"29 - Psychiatrie (Erwachsene)","BGI";"297 - stationsäquivalente Behandlung in der Erwachsenenpsychiatrie (29)","BGI";"30 - Kinder- und Jugendpsychiatrie","BGII";"307 - stationsäquivalente Behandlung in der Kinder- und Jugendpsychiatrie (30)","BGII";"31 - Psychosomatik","BGI";"","Leer"},2,0)</f>
        <v>Leer</v>
      </c>
      <c r="M2514" s="445">
        <f t="shared" si="305"/>
        <v>0</v>
      </c>
      <c r="N2514" s="445">
        <f t="shared" si="306"/>
        <v>0</v>
      </c>
      <c r="O2514" s="445">
        <f t="shared" si="309"/>
        <v>0</v>
      </c>
      <c r="P2514" s="445">
        <f t="shared" si="310"/>
        <v>0</v>
      </c>
      <c r="Q2514" s="445">
        <f t="shared" si="311"/>
        <v>0</v>
      </c>
      <c r="R2514" s="415" t="str">
        <f t="shared" si="312"/>
        <v>Leer</v>
      </c>
      <c r="S2514" s="445">
        <f>IF('Angaben KH-Standort'!D$29='A4'!D2514,IF('Angaben KH-Standort'!E$29="Ja",1,0),0)</f>
        <v>0</v>
      </c>
      <c r="T2514" s="445">
        <f>IF('Angaben KH-Standort'!D$30='A4'!D2514,IF('Angaben KH-Standort'!E$30="Ja",1,0),0)</f>
        <v>0</v>
      </c>
      <c r="U2514" s="445">
        <f>IF('Angaben KH-Standort'!D$31='A4'!D2514,IF('Angaben KH-Standort'!E$31="Ja",1,0),0)</f>
        <v>0</v>
      </c>
    </row>
    <row r="2515" spans="2:21" ht="15" customHeight="1" x14ac:dyDescent="0.3">
      <c r="B2515" s="70" t="str">
        <f t="shared" si="307"/>
        <v>!!!</v>
      </c>
      <c r="C2515" s="265" t="str">
        <f>IF(ISERROR(IF(LEN(E2515)&gt;0,VLOOKUP(TEXT($E2515,0),'Angaben Stationen'!$E$14:$J$213,5,0),"")),"?",IF(LEN(E2515)&gt;0,VLOOKUP(TEXT($E2515,0),'Angaben Stationen'!$E$14:$J$213,5,0),""))</f>
        <v/>
      </c>
      <c r="D2515" s="232" t="str">
        <f>IF(ISERROR(IF(LEN(E2515)&gt;0,VLOOKUP(TEXT($E2515,0),'Angaben Stationen'!$E$14:$J$213,6,0),"")),"STATION IST NICHT VORHANDEN",IF(LEN(E2515)&gt;0,VLOOKUP(TEXT($E2515,0),'Angaben Stationen'!$E$14:$J$213,6,0),""))</f>
        <v/>
      </c>
      <c r="E2515" s="287"/>
      <c r="F2515" s="234"/>
      <c r="G2515" s="234"/>
      <c r="H2515" s="263"/>
      <c r="I2515" s="169"/>
      <c r="K2515" s="445" t="str">
        <f t="shared" si="308"/>
        <v>Leer</v>
      </c>
      <c r="L2515" s="445" t="str">
        <f>VLOOKUP($D2515,{"29 - Psychiatrie (Erwachsene)","BGI";"297 - stationsäquivalente Behandlung in der Erwachsenenpsychiatrie (29)","BGI";"30 - Kinder- und Jugendpsychiatrie","BGII";"307 - stationsäquivalente Behandlung in der Kinder- und Jugendpsychiatrie (30)","BGII";"31 - Psychosomatik","BGI";"","Leer"},2,0)</f>
        <v>Leer</v>
      </c>
      <c r="M2515" s="445">
        <f t="shared" si="305"/>
        <v>0</v>
      </c>
      <c r="N2515" s="445">
        <f t="shared" si="306"/>
        <v>0</v>
      </c>
      <c r="O2515" s="445">
        <f t="shared" si="309"/>
        <v>0</v>
      </c>
      <c r="P2515" s="445">
        <f t="shared" si="310"/>
        <v>0</v>
      </c>
      <c r="Q2515" s="445">
        <f t="shared" si="311"/>
        <v>0</v>
      </c>
      <c r="R2515" s="415" t="str">
        <f t="shared" si="312"/>
        <v>Leer</v>
      </c>
      <c r="S2515" s="445">
        <f>IF('Angaben KH-Standort'!D$29='A4'!D2515,IF('Angaben KH-Standort'!E$29="Ja",1,0),0)</f>
        <v>0</v>
      </c>
      <c r="T2515" s="445">
        <f>IF('Angaben KH-Standort'!D$30='A4'!D2515,IF('Angaben KH-Standort'!E$30="Ja",1,0),0)</f>
        <v>0</v>
      </c>
      <c r="U2515" s="445">
        <f>IF('Angaben KH-Standort'!D$31='A4'!D2515,IF('Angaben KH-Standort'!E$31="Ja",1,0),0)</f>
        <v>0</v>
      </c>
    </row>
    <row r="2516" spans="2:21" ht="15" customHeight="1" x14ac:dyDescent="0.3">
      <c r="B2516" s="70" t="str">
        <f t="shared" si="307"/>
        <v>!!!</v>
      </c>
      <c r="C2516" s="265" t="str">
        <f>IF(ISERROR(IF(LEN(E2516)&gt;0,VLOOKUP(TEXT($E2516,0),'Angaben Stationen'!$E$14:$J$213,5,0),"")),"?",IF(LEN(E2516)&gt;0,VLOOKUP(TEXT($E2516,0),'Angaben Stationen'!$E$14:$J$213,5,0),""))</f>
        <v/>
      </c>
      <c r="D2516" s="232" t="str">
        <f>IF(ISERROR(IF(LEN(E2516)&gt;0,VLOOKUP(TEXT($E2516,0),'Angaben Stationen'!$E$14:$J$213,6,0),"")),"STATION IST NICHT VORHANDEN",IF(LEN(E2516)&gt;0,VLOOKUP(TEXT($E2516,0),'Angaben Stationen'!$E$14:$J$213,6,0),""))</f>
        <v/>
      </c>
      <c r="E2516" s="287"/>
      <c r="F2516" s="234"/>
      <c r="G2516" s="234"/>
      <c r="H2516" s="263"/>
      <c r="I2516" s="169"/>
      <c r="K2516" s="445" t="str">
        <f t="shared" si="308"/>
        <v>Leer</v>
      </c>
      <c r="L2516" s="445" t="str">
        <f>VLOOKUP($D2516,{"29 - Psychiatrie (Erwachsene)","BGI";"297 - stationsäquivalente Behandlung in der Erwachsenenpsychiatrie (29)","BGI";"30 - Kinder- und Jugendpsychiatrie","BGII";"307 - stationsäquivalente Behandlung in der Kinder- und Jugendpsychiatrie (30)","BGII";"31 - Psychosomatik","BGI";"","Leer"},2,0)</f>
        <v>Leer</v>
      </c>
      <c r="M2516" s="445">
        <f t="shared" si="305"/>
        <v>0</v>
      </c>
      <c r="N2516" s="445">
        <f t="shared" si="306"/>
        <v>0</v>
      </c>
      <c r="O2516" s="445">
        <f t="shared" si="309"/>
        <v>0</v>
      </c>
      <c r="P2516" s="445">
        <f t="shared" si="310"/>
        <v>0</v>
      </c>
      <c r="Q2516" s="445">
        <f t="shared" si="311"/>
        <v>0</v>
      </c>
      <c r="R2516" s="415" t="str">
        <f t="shared" si="312"/>
        <v>Leer</v>
      </c>
      <c r="S2516" s="445">
        <f>IF('Angaben KH-Standort'!D$29='A4'!D2516,IF('Angaben KH-Standort'!E$29="Ja",1,0),0)</f>
        <v>0</v>
      </c>
      <c r="T2516" s="445">
        <f>IF('Angaben KH-Standort'!D$30='A4'!D2516,IF('Angaben KH-Standort'!E$30="Ja",1,0),0)</f>
        <v>0</v>
      </c>
      <c r="U2516" s="445">
        <f>IF('Angaben KH-Standort'!D$31='A4'!D2516,IF('Angaben KH-Standort'!E$31="Ja",1,0),0)</f>
        <v>0</v>
      </c>
    </row>
    <row r="2517" spans="2:21" ht="15" customHeight="1" x14ac:dyDescent="0.3">
      <c r="B2517" s="70" t="str">
        <f t="shared" si="307"/>
        <v>!!!</v>
      </c>
      <c r="C2517" s="265" t="str">
        <f>IF(ISERROR(IF(LEN(E2517)&gt;0,VLOOKUP(TEXT($E2517,0),'Angaben Stationen'!$E$14:$J$213,5,0),"")),"?",IF(LEN(E2517)&gt;0,VLOOKUP(TEXT($E2517,0),'Angaben Stationen'!$E$14:$J$213,5,0),""))</f>
        <v/>
      </c>
      <c r="D2517" s="232" t="str">
        <f>IF(ISERROR(IF(LEN(E2517)&gt;0,VLOOKUP(TEXT($E2517,0),'Angaben Stationen'!$E$14:$J$213,6,0),"")),"STATION IST NICHT VORHANDEN",IF(LEN(E2517)&gt;0,VLOOKUP(TEXT($E2517,0),'Angaben Stationen'!$E$14:$J$213,6,0),""))</f>
        <v/>
      </c>
      <c r="E2517" s="287"/>
      <c r="F2517" s="234"/>
      <c r="G2517" s="234"/>
      <c r="H2517" s="263"/>
      <c r="I2517" s="169"/>
      <c r="K2517" s="445" t="str">
        <f t="shared" si="308"/>
        <v>Leer</v>
      </c>
      <c r="L2517" s="445" t="str">
        <f>VLOOKUP($D2517,{"29 - Psychiatrie (Erwachsene)","BGI";"297 - stationsäquivalente Behandlung in der Erwachsenenpsychiatrie (29)","BGI";"30 - Kinder- und Jugendpsychiatrie","BGII";"307 - stationsäquivalente Behandlung in der Kinder- und Jugendpsychiatrie (30)","BGII";"31 - Psychosomatik","BGI";"","Leer"},2,0)</f>
        <v>Leer</v>
      </c>
      <c r="M2517" s="445">
        <f t="shared" si="305"/>
        <v>0</v>
      </c>
      <c r="N2517" s="445">
        <f t="shared" si="306"/>
        <v>0</v>
      </c>
      <c r="O2517" s="445">
        <f t="shared" si="309"/>
        <v>0</v>
      </c>
      <c r="P2517" s="445">
        <f t="shared" si="310"/>
        <v>0</v>
      </c>
      <c r="Q2517" s="445">
        <f t="shared" si="311"/>
        <v>0</v>
      </c>
      <c r="R2517" s="415" t="str">
        <f t="shared" si="312"/>
        <v>Leer</v>
      </c>
      <c r="S2517" s="445">
        <f>IF('Angaben KH-Standort'!D$29='A4'!D2517,IF('Angaben KH-Standort'!E$29="Ja",1,0),0)</f>
        <v>0</v>
      </c>
      <c r="T2517" s="445">
        <f>IF('Angaben KH-Standort'!D$30='A4'!D2517,IF('Angaben KH-Standort'!E$30="Ja",1,0),0)</f>
        <v>0</v>
      </c>
      <c r="U2517" s="445">
        <f>IF('Angaben KH-Standort'!D$31='A4'!D2517,IF('Angaben KH-Standort'!E$31="Ja",1,0),0)</f>
        <v>0</v>
      </c>
    </row>
    <row r="2518" spans="2:21" ht="15" customHeight="1" x14ac:dyDescent="0.3">
      <c r="B2518" s="70" t="str">
        <f t="shared" si="307"/>
        <v>!!!</v>
      </c>
      <c r="C2518" s="265" t="str">
        <f>IF(ISERROR(IF(LEN(E2518)&gt;0,VLOOKUP(TEXT($E2518,0),'Angaben Stationen'!$E$14:$J$213,5,0),"")),"?",IF(LEN(E2518)&gt;0,VLOOKUP(TEXT($E2518,0),'Angaben Stationen'!$E$14:$J$213,5,0),""))</f>
        <v/>
      </c>
      <c r="D2518" s="232" t="str">
        <f>IF(ISERROR(IF(LEN(E2518)&gt;0,VLOOKUP(TEXT($E2518,0),'Angaben Stationen'!$E$14:$J$213,6,0),"")),"STATION IST NICHT VORHANDEN",IF(LEN(E2518)&gt;0,VLOOKUP(TEXT($E2518,0),'Angaben Stationen'!$E$14:$J$213,6,0),""))</f>
        <v/>
      </c>
      <c r="E2518" s="287"/>
      <c r="F2518" s="234"/>
      <c r="G2518" s="234"/>
      <c r="H2518" s="263"/>
      <c r="I2518" s="169"/>
      <c r="K2518" s="445" t="str">
        <f t="shared" si="308"/>
        <v>Leer</v>
      </c>
      <c r="L2518" s="445" t="str">
        <f>VLOOKUP($D2518,{"29 - Psychiatrie (Erwachsene)","BGI";"297 - stationsäquivalente Behandlung in der Erwachsenenpsychiatrie (29)","BGI";"30 - Kinder- und Jugendpsychiatrie","BGII";"307 - stationsäquivalente Behandlung in der Kinder- und Jugendpsychiatrie (30)","BGII";"31 - Psychosomatik","BGI";"","Leer"},2,0)</f>
        <v>Leer</v>
      </c>
      <c r="M2518" s="445">
        <f t="shared" si="305"/>
        <v>0</v>
      </c>
      <c r="N2518" s="445">
        <f t="shared" si="306"/>
        <v>0</v>
      </c>
      <c r="O2518" s="445">
        <f t="shared" si="309"/>
        <v>0</v>
      </c>
      <c r="P2518" s="445">
        <f t="shared" si="310"/>
        <v>0</v>
      </c>
      <c r="Q2518" s="445">
        <f t="shared" si="311"/>
        <v>0</v>
      </c>
      <c r="R2518" s="415" t="str">
        <f t="shared" si="312"/>
        <v>Leer</v>
      </c>
      <c r="S2518" s="445">
        <f>IF('Angaben KH-Standort'!D$29='A4'!D2518,IF('Angaben KH-Standort'!E$29="Ja",1,0),0)</f>
        <v>0</v>
      </c>
      <c r="T2518" s="445">
        <f>IF('Angaben KH-Standort'!D$30='A4'!D2518,IF('Angaben KH-Standort'!E$30="Ja",1,0),0)</f>
        <v>0</v>
      </c>
      <c r="U2518" s="445">
        <f>IF('Angaben KH-Standort'!D$31='A4'!D2518,IF('Angaben KH-Standort'!E$31="Ja",1,0),0)</f>
        <v>0</v>
      </c>
    </row>
    <row r="2519" spans="2:21" ht="15" customHeight="1" x14ac:dyDescent="0.3">
      <c r="B2519" s="70" t="str">
        <f t="shared" si="307"/>
        <v>!!!</v>
      </c>
      <c r="C2519" s="265" t="str">
        <f>IF(ISERROR(IF(LEN(E2519)&gt;0,VLOOKUP(TEXT($E2519,0),'Angaben Stationen'!$E$14:$J$213,5,0),"")),"?",IF(LEN(E2519)&gt;0,VLOOKUP(TEXT($E2519,0),'Angaben Stationen'!$E$14:$J$213,5,0),""))</f>
        <v/>
      </c>
      <c r="D2519" s="232" t="str">
        <f>IF(ISERROR(IF(LEN(E2519)&gt;0,VLOOKUP(TEXT($E2519,0),'Angaben Stationen'!$E$14:$J$213,6,0),"")),"STATION IST NICHT VORHANDEN",IF(LEN(E2519)&gt;0,VLOOKUP(TEXT($E2519,0),'Angaben Stationen'!$E$14:$J$213,6,0),""))</f>
        <v/>
      </c>
      <c r="E2519" s="287"/>
      <c r="F2519" s="234"/>
      <c r="G2519" s="234"/>
      <c r="H2519" s="263"/>
      <c r="I2519" s="169"/>
      <c r="K2519" s="445" t="str">
        <f t="shared" si="308"/>
        <v>Leer</v>
      </c>
      <c r="L2519" s="445" t="str">
        <f>VLOOKUP($D2519,{"29 - Psychiatrie (Erwachsene)","BGI";"297 - stationsäquivalente Behandlung in der Erwachsenenpsychiatrie (29)","BGI";"30 - Kinder- und Jugendpsychiatrie","BGII";"307 - stationsäquivalente Behandlung in der Kinder- und Jugendpsychiatrie (30)","BGII";"31 - Psychosomatik","BGI";"","Leer"},2,0)</f>
        <v>Leer</v>
      </c>
      <c r="M2519" s="445">
        <f t="shared" si="305"/>
        <v>0</v>
      </c>
      <c r="N2519" s="445">
        <f t="shared" si="306"/>
        <v>0</v>
      </c>
      <c r="O2519" s="445">
        <f t="shared" si="309"/>
        <v>0</v>
      </c>
      <c r="P2519" s="445">
        <f t="shared" si="310"/>
        <v>0</v>
      </c>
      <c r="Q2519" s="445">
        <f t="shared" si="311"/>
        <v>0</v>
      </c>
      <c r="R2519" s="415" t="str">
        <f t="shared" si="312"/>
        <v>Leer</v>
      </c>
      <c r="S2519" s="445">
        <f>IF('Angaben KH-Standort'!D$29='A4'!D2519,IF('Angaben KH-Standort'!E$29="Ja",1,0),0)</f>
        <v>0</v>
      </c>
      <c r="T2519" s="445">
        <f>IF('Angaben KH-Standort'!D$30='A4'!D2519,IF('Angaben KH-Standort'!E$30="Ja",1,0),0)</f>
        <v>0</v>
      </c>
      <c r="U2519" s="445">
        <f>IF('Angaben KH-Standort'!D$31='A4'!D2519,IF('Angaben KH-Standort'!E$31="Ja",1,0),0)</f>
        <v>0</v>
      </c>
    </row>
    <row r="2520" spans="2:21" ht="15" customHeight="1" x14ac:dyDescent="0.3">
      <c r="B2520" s="70" t="str">
        <f t="shared" si="307"/>
        <v>!!!</v>
      </c>
      <c r="C2520" s="265" t="str">
        <f>IF(ISERROR(IF(LEN(E2520)&gt;0,VLOOKUP(TEXT($E2520,0),'Angaben Stationen'!$E$14:$J$213,5,0),"")),"?",IF(LEN(E2520)&gt;0,VLOOKUP(TEXT($E2520,0),'Angaben Stationen'!$E$14:$J$213,5,0),""))</f>
        <v/>
      </c>
      <c r="D2520" s="232" t="str">
        <f>IF(ISERROR(IF(LEN(E2520)&gt;0,VLOOKUP(TEXT($E2520,0),'Angaben Stationen'!$E$14:$J$213,6,0),"")),"STATION IST NICHT VORHANDEN",IF(LEN(E2520)&gt;0,VLOOKUP(TEXT($E2520,0),'Angaben Stationen'!$E$14:$J$213,6,0),""))</f>
        <v/>
      </c>
      <c r="E2520" s="287"/>
      <c r="F2520" s="234"/>
      <c r="G2520" s="234"/>
      <c r="H2520" s="263"/>
      <c r="I2520" s="169"/>
      <c r="K2520" s="445" t="str">
        <f t="shared" si="308"/>
        <v>Leer</v>
      </c>
      <c r="L2520" s="445" t="str">
        <f>VLOOKUP($D2520,{"29 - Psychiatrie (Erwachsene)","BGI";"297 - stationsäquivalente Behandlung in der Erwachsenenpsychiatrie (29)","BGI";"30 - Kinder- und Jugendpsychiatrie","BGII";"307 - stationsäquivalente Behandlung in der Kinder- und Jugendpsychiatrie (30)","BGII";"31 - Psychosomatik","BGI";"","Leer"},2,0)</f>
        <v>Leer</v>
      </c>
      <c r="M2520" s="445">
        <f t="shared" si="305"/>
        <v>0</v>
      </c>
      <c r="N2520" s="445">
        <f t="shared" si="306"/>
        <v>0</v>
      </c>
      <c r="O2520" s="445">
        <f t="shared" si="309"/>
        <v>0</v>
      </c>
      <c r="P2520" s="445">
        <f t="shared" si="310"/>
        <v>0</v>
      </c>
      <c r="Q2520" s="445">
        <f t="shared" si="311"/>
        <v>0</v>
      </c>
      <c r="R2520" s="415" t="str">
        <f t="shared" si="312"/>
        <v>Leer</v>
      </c>
      <c r="S2520" s="445">
        <f>IF('Angaben KH-Standort'!D$29='A4'!D2520,IF('Angaben KH-Standort'!E$29="Ja",1,0),0)</f>
        <v>0</v>
      </c>
      <c r="T2520" s="445">
        <f>IF('Angaben KH-Standort'!D$30='A4'!D2520,IF('Angaben KH-Standort'!E$30="Ja",1,0),0)</f>
        <v>0</v>
      </c>
      <c r="U2520" s="445">
        <f>IF('Angaben KH-Standort'!D$31='A4'!D2520,IF('Angaben KH-Standort'!E$31="Ja",1,0),0)</f>
        <v>0</v>
      </c>
    </row>
    <row r="2521" spans="2:21" ht="15" customHeight="1" x14ac:dyDescent="0.3">
      <c r="B2521" s="70" t="str">
        <f t="shared" si="307"/>
        <v>!!!</v>
      </c>
      <c r="C2521" s="265" t="str">
        <f>IF(ISERROR(IF(LEN(E2521)&gt;0,VLOOKUP(TEXT($E2521,0),'Angaben Stationen'!$E$14:$J$213,5,0),"")),"?",IF(LEN(E2521)&gt;0,VLOOKUP(TEXT($E2521,0),'Angaben Stationen'!$E$14:$J$213,5,0),""))</f>
        <v/>
      </c>
      <c r="D2521" s="232" t="str">
        <f>IF(ISERROR(IF(LEN(E2521)&gt;0,VLOOKUP(TEXT($E2521,0),'Angaben Stationen'!$E$14:$J$213,6,0),"")),"STATION IST NICHT VORHANDEN",IF(LEN(E2521)&gt;0,VLOOKUP(TEXT($E2521,0),'Angaben Stationen'!$E$14:$J$213,6,0),""))</f>
        <v/>
      </c>
      <c r="E2521" s="287"/>
      <c r="F2521" s="234"/>
      <c r="G2521" s="234"/>
      <c r="H2521" s="263"/>
      <c r="I2521" s="169"/>
      <c r="K2521" s="445" t="str">
        <f t="shared" si="308"/>
        <v>Leer</v>
      </c>
      <c r="L2521" s="445" t="str">
        <f>VLOOKUP($D2521,{"29 - Psychiatrie (Erwachsene)","BGI";"297 - stationsäquivalente Behandlung in der Erwachsenenpsychiatrie (29)","BGI";"30 - Kinder- und Jugendpsychiatrie","BGII";"307 - stationsäquivalente Behandlung in der Kinder- und Jugendpsychiatrie (30)","BGII";"31 - Psychosomatik","BGI";"","Leer"},2,0)</f>
        <v>Leer</v>
      </c>
      <c r="M2521" s="445">
        <f t="shared" si="305"/>
        <v>0</v>
      </c>
      <c r="N2521" s="445">
        <f t="shared" si="306"/>
        <v>0</v>
      </c>
      <c r="O2521" s="445">
        <f t="shared" si="309"/>
        <v>0</v>
      </c>
      <c r="P2521" s="445">
        <f t="shared" si="310"/>
        <v>0</v>
      </c>
      <c r="Q2521" s="445">
        <f t="shared" si="311"/>
        <v>0</v>
      </c>
      <c r="R2521" s="415" t="str">
        <f t="shared" si="312"/>
        <v>Leer</v>
      </c>
      <c r="S2521" s="445">
        <f>IF('Angaben KH-Standort'!D$29='A4'!D2521,IF('Angaben KH-Standort'!E$29="Ja",1,0),0)</f>
        <v>0</v>
      </c>
      <c r="T2521" s="445">
        <f>IF('Angaben KH-Standort'!D$30='A4'!D2521,IF('Angaben KH-Standort'!E$30="Ja",1,0),0)</f>
        <v>0</v>
      </c>
      <c r="U2521" s="445">
        <f>IF('Angaben KH-Standort'!D$31='A4'!D2521,IF('Angaben KH-Standort'!E$31="Ja",1,0),0)</f>
        <v>0</v>
      </c>
    </row>
    <row r="2522" spans="2:21" ht="15" customHeight="1" x14ac:dyDescent="0.3">
      <c r="B2522" s="70" t="str">
        <f t="shared" si="307"/>
        <v>!!!</v>
      </c>
      <c r="C2522" s="265" t="str">
        <f>IF(ISERROR(IF(LEN(E2522)&gt;0,VLOOKUP(TEXT($E2522,0),'Angaben Stationen'!$E$14:$J$213,5,0),"")),"?",IF(LEN(E2522)&gt;0,VLOOKUP(TEXT($E2522,0),'Angaben Stationen'!$E$14:$J$213,5,0),""))</f>
        <v/>
      </c>
      <c r="D2522" s="232" t="str">
        <f>IF(ISERROR(IF(LEN(E2522)&gt;0,VLOOKUP(TEXT($E2522,0),'Angaben Stationen'!$E$14:$J$213,6,0),"")),"STATION IST NICHT VORHANDEN",IF(LEN(E2522)&gt;0,VLOOKUP(TEXT($E2522,0),'Angaben Stationen'!$E$14:$J$213,6,0),""))</f>
        <v/>
      </c>
      <c r="E2522" s="287"/>
      <c r="F2522" s="234"/>
      <c r="G2522" s="234"/>
      <c r="H2522" s="263"/>
      <c r="I2522" s="169"/>
      <c r="K2522" s="445" t="str">
        <f t="shared" si="308"/>
        <v>Leer</v>
      </c>
      <c r="L2522" s="445" t="str">
        <f>VLOOKUP($D2522,{"29 - Psychiatrie (Erwachsene)","BGI";"297 - stationsäquivalente Behandlung in der Erwachsenenpsychiatrie (29)","BGI";"30 - Kinder- und Jugendpsychiatrie","BGII";"307 - stationsäquivalente Behandlung in der Kinder- und Jugendpsychiatrie (30)","BGII";"31 - Psychosomatik","BGI";"","Leer"},2,0)</f>
        <v>Leer</v>
      </c>
      <c r="M2522" s="445">
        <f t="shared" si="305"/>
        <v>0</v>
      </c>
      <c r="N2522" s="445">
        <f t="shared" si="306"/>
        <v>0</v>
      </c>
      <c r="O2522" s="445">
        <f t="shared" si="309"/>
        <v>0</v>
      </c>
      <c r="P2522" s="445">
        <f t="shared" si="310"/>
        <v>0</v>
      </c>
      <c r="Q2522" s="445">
        <f t="shared" si="311"/>
        <v>0</v>
      </c>
      <c r="R2522" s="415" t="str">
        <f t="shared" si="312"/>
        <v>Leer</v>
      </c>
      <c r="S2522" s="445">
        <f>IF('Angaben KH-Standort'!D$29='A4'!D2522,IF('Angaben KH-Standort'!E$29="Ja",1,0),0)</f>
        <v>0</v>
      </c>
      <c r="T2522" s="445">
        <f>IF('Angaben KH-Standort'!D$30='A4'!D2522,IF('Angaben KH-Standort'!E$30="Ja",1,0),0)</f>
        <v>0</v>
      </c>
      <c r="U2522" s="445">
        <f>IF('Angaben KH-Standort'!D$31='A4'!D2522,IF('Angaben KH-Standort'!E$31="Ja",1,0),0)</f>
        <v>0</v>
      </c>
    </row>
    <row r="2523" spans="2:21" ht="15" customHeight="1" x14ac:dyDescent="0.3">
      <c r="B2523" s="70" t="str">
        <f t="shared" si="307"/>
        <v>!!!</v>
      </c>
      <c r="C2523" s="265" t="str">
        <f>IF(ISERROR(IF(LEN(E2523)&gt;0,VLOOKUP(TEXT($E2523,0),'Angaben Stationen'!$E$14:$J$213,5,0),"")),"?",IF(LEN(E2523)&gt;0,VLOOKUP(TEXT($E2523,0),'Angaben Stationen'!$E$14:$J$213,5,0),""))</f>
        <v/>
      </c>
      <c r="D2523" s="232" t="str">
        <f>IF(ISERROR(IF(LEN(E2523)&gt;0,VLOOKUP(TEXT($E2523,0),'Angaben Stationen'!$E$14:$J$213,6,0),"")),"STATION IST NICHT VORHANDEN",IF(LEN(E2523)&gt;0,VLOOKUP(TEXT($E2523,0),'Angaben Stationen'!$E$14:$J$213,6,0),""))</f>
        <v/>
      </c>
      <c r="E2523" s="287"/>
      <c r="F2523" s="234"/>
      <c r="G2523" s="234"/>
      <c r="H2523" s="263"/>
      <c r="I2523" s="169"/>
      <c r="K2523" s="445" t="str">
        <f t="shared" si="308"/>
        <v>Leer</v>
      </c>
      <c r="L2523" s="445" t="str">
        <f>VLOOKUP($D2523,{"29 - Psychiatrie (Erwachsene)","BGI";"297 - stationsäquivalente Behandlung in der Erwachsenenpsychiatrie (29)","BGI";"30 - Kinder- und Jugendpsychiatrie","BGII";"307 - stationsäquivalente Behandlung in der Kinder- und Jugendpsychiatrie (30)","BGII";"31 - Psychosomatik","BGI";"","Leer"},2,0)</f>
        <v>Leer</v>
      </c>
      <c r="M2523" s="445">
        <f t="shared" si="305"/>
        <v>0</v>
      </c>
      <c r="N2523" s="445">
        <f t="shared" si="306"/>
        <v>0</v>
      </c>
      <c r="O2523" s="445">
        <f t="shared" si="309"/>
        <v>0</v>
      </c>
      <c r="P2523" s="445">
        <f t="shared" si="310"/>
        <v>0</v>
      </c>
      <c r="Q2523" s="445">
        <f t="shared" si="311"/>
        <v>0</v>
      </c>
      <c r="R2523" s="415" t="str">
        <f t="shared" si="312"/>
        <v>Leer</v>
      </c>
      <c r="S2523" s="445">
        <f>IF('Angaben KH-Standort'!D$29='A4'!D2523,IF('Angaben KH-Standort'!E$29="Ja",1,0),0)</f>
        <v>0</v>
      </c>
      <c r="T2523" s="445">
        <f>IF('Angaben KH-Standort'!D$30='A4'!D2523,IF('Angaben KH-Standort'!E$30="Ja",1,0),0)</f>
        <v>0</v>
      </c>
      <c r="U2523" s="445">
        <f>IF('Angaben KH-Standort'!D$31='A4'!D2523,IF('Angaben KH-Standort'!E$31="Ja",1,0),0)</f>
        <v>0</v>
      </c>
    </row>
    <row r="2524" spans="2:21" ht="15" customHeight="1" x14ac:dyDescent="0.3">
      <c r="B2524" s="70" t="str">
        <f t="shared" si="307"/>
        <v>!!!</v>
      </c>
      <c r="C2524" s="265" t="str">
        <f>IF(ISERROR(IF(LEN(E2524)&gt;0,VLOOKUP(TEXT($E2524,0),'Angaben Stationen'!$E$14:$J$213,5,0),"")),"?",IF(LEN(E2524)&gt;0,VLOOKUP(TEXT($E2524,0),'Angaben Stationen'!$E$14:$J$213,5,0),""))</f>
        <v/>
      </c>
      <c r="D2524" s="232" t="str">
        <f>IF(ISERROR(IF(LEN(E2524)&gt;0,VLOOKUP(TEXT($E2524,0),'Angaben Stationen'!$E$14:$J$213,6,0),"")),"STATION IST NICHT VORHANDEN",IF(LEN(E2524)&gt;0,VLOOKUP(TEXT($E2524,0),'Angaben Stationen'!$E$14:$J$213,6,0),""))</f>
        <v/>
      </c>
      <c r="E2524" s="287"/>
      <c r="F2524" s="234"/>
      <c r="G2524" s="234"/>
      <c r="H2524" s="263"/>
      <c r="I2524" s="169"/>
      <c r="K2524" s="445" t="str">
        <f t="shared" si="308"/>
        <v>Leer</v>
      </c>
      <c r="L2524" s="445" t="str">
        <f>VLOOKUP($D2524,{"29 - Psychiatrie (Erwachsene)","BGI";"297 - stationsäquivalente Behandlung in der Erwachsenenpsychiatrie (29)","BGI";"30 - Kinder- und Jugendpsychiatrie","BGII";"307 - stationsäquivalente Behandlung in der Kinder- und Jugendpsychiatrie (30)","BGII";"31 - Psychosomatik","BGI";"","Leer"},2,0)</f>
        <v>Leer</v>
      </c>
      <c r="M2524" s="445">
        <f t="shared" si="305"/>
        <v>0</v>
      </c>
      <c r="N2524" s="445">
        <f t="shared" si="306"/>
        <v>0</v>
      </c>
      <c r="O2524" s="445">
        <f t="shared" si="309"/>
        <v>0</v>
      </c>
      <c r="P2524" s="445">
        <f t="shared" si="310"/>
        <v>0</v>
      </c>
      <c r="Q2524" s="445">
        <f t="shared" si="311"/>
        <v>0</v>
      </c>
      <c r="R2524" s="415" t="str">
        <f t="shared" si="312"/>
        <v>Leer</v>
      </c>
      <c r="S2524" s="445">
        <f>IF('Angaben KH-Standort'!D$29='A4'!D2524,IF('Angaben KH-Standort'!E$29="Ja",1,0),0)</f>
        <v>0</v>
      </c>
      <c r="T2524" s="445">
        <f>IF('Angaben KH-Standort'!D$30='A4'!D2524,IF('Angaben KH-Standort'!E$30="Ja",1,0),0)</f>
        <v>0</v>
      </c>
      <c r="U2524" s="445">
        <f>IF('Angaben KH-Standort'!D$31='A4'!D2524,IF('Angaben KH-Standort'!E$31="Ja",1,0),0)</f>
        <v>0</v>
      </c>
    </row>
    <row r="2525" spans="2:21" ht="15" customHeight="1" x14ac:dyDescent="0.3">
      <c r="B2525" s="70" t="str">
        <f t="shared" si="307"/>
        <v>!!!</v>
      </c>
      <c r="C2525" s="265" t="str">
        <f>IF(ISERROR(IF(LEN(E2525)&gt;0,VLOOKUP(TEXT($E2525,0),'Angaben Stationen'!$E$14:$J$213,5,0),"")),"?",IF(LEN(E2525)&gt;0,VLOOKUP(TEXT($E2525,0),'Angaben Stationen'!$E$14:$J$213,5,0),""))</f>
        <v/>
      </c>
      <c r="D2525" s="232" t="str">
        <f>IF(ISERROR(IF(LEN(E2525)&gt;0,VLOOKUP(TEXT($E2525,0),'Angaben Stationen'!$E$14:$J$213,6,0),"")),"STATION IST NICHT VORHANDEN",IF(LEN(E2525)&gt;0,VLOOKUP(TEXT($E2525,0),'Angaben Stationen'!$E$14:$J$213,6,0),""))</f>
        <v/>
      </c>
      <c r="E2525" s="287"/>
      <c r="F2525" s="234"/>
      <c r="G2525" s="234"/>
      <c r="H2525" s="263"/>
      <c r="I2525" s="169"/>
      <c r="K2525" s="445" t="str">
        <f t="shared" si="308"/>
        <v>Leer</v>
      </c>
      <c r="L2525" s="445" t="str">
        <f>VLOOKUP($D2525,{"29 - Psychiatrie (Erwachsene)","BGI";"297 - stationsäquivalente Behandlung in der Erwachsenenpsychiatrie (29)","BGI";"30 - Kinder- und Jugendpsychiatrie","BGII";"307 - stationsäquivalente Behandlung in der Kinder- und Jugendpsychiatrie (30)","BGII";"31 - Psychosomatik","BGI";"","Leer"},2,0)</f>
        <v>Leer</v>
      </c>
      <c r="M2525" s="445">
        <f t="shared" si="305"/>
        <v>0</v>
      </c>
      <c r="N2525" s="445">
        <f t="shared" si="306"/>
        <v>0</v>
      </c>
      <c r="O2525" s="445">
        <f t="shared" si="309"/>
        <v>0</v>
      </c>
      <c r="P2525" s="445">
        <f t="shared" si="310"/>
        <v>0</v>
      </c>
      <c r="Q2525" s="445">
        <f t="shared" si="311"/>
        <v>0</v>
      </c>
      <c r="R2525" s="415" t="str">
        <f t="shared" si="312"/>
        <v>Leer</v>
      </c>
      <c r="S2525" s="445">
        <f>IF('Angaben KH-Standort'!D$29='A4'!D2525,IF('Angaben KH-Standort'!E$29="Ja",1,0),0)</f>
        <v>0</v>
      </c>
      <c r="T2525" s="445">
        <f>IF('Angaben KH-Standort'!D$30='A4'!D2525,IF('Angaben KH-Standort'!E$30="Ja",1,0),0)</f>
        <v>0</v>
      </c>
      <c r="U2525" s="445">
        <f>IF('Angaben KH-Standort'!D$31='A4'!D2525,IF('Angaben KH-Standort'!E$31="Ja",1,0),0)</f>
        <v>0</v>
      </c>
    </row>
    <row r="2526" spans="2:21" ht="15" customHeight="1" x14ac:dyDescent="0.3">
      <c r="B2526" s="70" t="str">
        <f t="shared" si="307"/>
        <v>!!!</v>
      </c>
      <c r="C2526" s="265" t="str">
        <f>IF(ISERROR(IF(LEN(E2526)&gt;0,VLOOKUP(TEXT($E2526,0),'Angaben Stationen'!$E$14:$J$213,5,0),"")),"?",IF(LEN(E2526)&gt;0,VLOOKUP(TEXT($E2526,0),'Angaben Stationen'!$E$14:$J$213,5,0),""))</f>
        <v/>
      </c>
      <c r="D2526" s="232" t="str">
        <f>IF(ISERROR(IF(LEN(E2526)&gt;0,VLOOKUP(TEXT($E2526,0),'Angaben Stationen'!$E$14:$J$213,6,0),"")),"STATION IST NICHT VORHANDEN",IF(LEN(E2526)&gt;0,VLOOKUP(TEXT($E2526,0),'Angaben Stationen'!$E$14:$J$213,6,0),""))</f>
        <v/>
      </c>
      <c r="E2526" s="287"/>
      <c r="F2526" s="234"/>
      <c r="G2526" s="234"/>
      <c r="H2526" s="263"/>
      <c r="I2526" s="169"/>
      <c r="K2526" s="445" t="str">
        <f t="shared" si="308"/>
        <v>Leer</v>
      </c>
      <c r="L2526" s="445" t="str">
        <f>VLOOKUP($D2526,{"29 - Psychiatrie (Erwachsene)","BGI";"297 - stationsäquivalente Behandlung in der Erwachsenenpsychiatrie (29)","BGI";"30 - Kinder- und Jugendpsychiatrie","BGII";"307 - stationsäquivalente Behandlung in der Kinder- und Jugendpsychiatrie (30)","BGII";"31 - Psychosomatik","BGI";"","Leer"},2,0)</f>
        <v>Leer</v>
      </c>
      <c r="M2526" s="445">
        <f t="shared" si="305"/>
        <v>0</v>
      </c>
      <c r="N2526" s="445">
        <f t="shared" si="306"/>
        <v>0</v>
      </c>
      <c r="O2526" s="445">
        <f t="shared" si="309"/>
        <v>0</v>
      </c>
      <c r="P2526" s="445">
        <f t="shared" si="310"/>
        <v>0</v>
      </c>
      <c r="Q2526" s="445">
        <f t="shared" si="311"/>
        <v>0</v>
      </c>
      <c r="R2526" s="415" t="str">
        <f t="shared" si="312"/>
        <v>Leer</v>
      </c>
      <c r="S2526" s="445">
        <f>IF('Angaben KH-Standort'!D$29='A4'!D2526,IF('Angaben KH-Standort'!E$29="Ja",1,0),0)</f>
        <v>0</v>
      </c>
      <c r="T2526" s="445">
        <f>IF('Angaben KH-Standort'!D$30='A4'!D2526,IF('Angaben KH-Standort'!E$30="Ja",1,0),0)</f>
        <v>0</v>
      </c>
      <c r="U2526" s="445">
        <f>IF('Angaben KH-Standort'!D$31='A4'!D2526,IF('Angaben KH-Standort'!E$31="Ja",1,0),0)</f>
        <v>0</v>
      </c>
    </row>
    <row r="2527" spans="2:21" ht="15" customHeight="1" x14ac:dyDescent="0.3">
      <c r="B2527" s="70" t="str">
        <f t="shared" si="307"/>
        <v>!!!</v>
      </c>
      <c r="C2527" s="265" t="str">
        <f>IF(ISERROR(IF(LEN(E2527)&gt;0,VLOOKUP(TEXT($E2527,0),'Angaben Stationen'!$E$14:$J$213,5,0),"")),"?",IF(LEN(E2527)&gt;0,VLOOKUP(TEXT($E2527,0),'Angaben Stationen'!$E$14:$J$213,5,0),""))</f>
        <v/>
      </c>
      <c r="D2527" s="232" t="str">
        <f>IF(ISERROR(IF(LEN(E2527)&gt;0,VLOOKUP(TEXT($E2527,0),'Angaben Stationen'!$E$14:$J$213,6,0),"")),"STATION IST NICHT VORHANDEN",IF(LEN(E2527)&gt;0,VLOOKUP(TEXT($E2527,0),'Angaben Stationen'!$E$14:$J$213,6,0),""))</f>
        <v/>
      </c>
      <c r="E2527" s="287"/>
      <c r="F2527" s="234"/>
      <c r="G2527" s="234"/>
      <c r="H2527" s="263"/>
      <c r="I2527" s="169"/>
      <c r="K2527" s="445" t="str">
        <f t="shared" si="308"/>
        <v>Leer</v>
      </c>
      <c r="L2527" s="445" t="str">
        <f>VLOOKUP($D2527,{"29 - Psychiatrie (Erwachsene)","BGI";"297 - stationsäquivalente Behandlung in der Erwachsenenpsychiatrie (29)","BGI";"30 - Kinder- und Jugendpsychiatrie","BGII";"307 - stationsäquivalente Behandlung in der Kinder- und Jugendpsychiatrie (30)","BGII";"31 - Psychosomatik","BGI";"","Leer"},2,0)</f>
        <v>Leer</v>
      </c>
      <c r="M2527" s="445">
        <f t="shared" si="305"/>
        <v>0</v>
      </c>
      <c r="N2527" s="445">
        <f t="shared" si="306"/>
        <v>0</v>
      </c>
      <c r="O2527" s="445">
        <f t="shared" si="309"/>
        <v>0</v>
      </c>
      <c r="P2527" s="445">
        <f t="shared" si="310"/>
        <v>0</v>
      </c>
      <c r="Q2527" s="445">
        <f t="shared" si="311"/>
        <v>0</v>
      </c>
      <c r="R2527" s="415" t="str">
        <f t="shared" si="312"/>
        <v>Leer</v>
      </c>
      <c r="S2527" s="445">
        <f>IF('Angaben KH-Standort'!D$29='A4'!D2527,IF('Angaben KH-Standort'!E$29="Ja",1,0),0)</f>
        <v>0</v>
      </c>
      <c r="T2527" s="445">
        <f>IF('Angaben KH-Standort'!D$30='A4'!D2527,IF('Angaben KH-Standort'!E$30="Ja",1,0),0)</f>
        <v>0</v>
      </c>
      <c r="U2527" s="445">
        <f>IF('Angaben KH-Standort'!D$31='A4'!D2527,IF('Angaben KH-Standort'!E$31="Ja",1,0),0)</f>
        <v>0</v>
      </c>
    </row>
    <row r="2528" spans="2:21" ht="15" customHeight="1" x14ac:dyDescent="0.3">
      <c r="B2528" s="70" t="str">
        <f t="shared" si="307"/>
        <v>!!!</v>
      </c>
      <c r="C2528" s="265" t="str">
        <f>IF(ISERROR(IF(LEN(E2528)&gt;0,VLOOKUP(TEXT($E2528,0),'Angaben Stationen'!$E$14:$J$213,5,0),"")),"?",IF(LEN(E2528)&gt;0,VLOOKUP(TEXT($E2528,0),'Angaben Stationen'!$E$14:$J$213,5,0),""))</f>
        <v/>
      </c>
      <c r="D2528" s="232" t="str">
        <f>IF(ISERROR(IF(LEN(E2528)&gt;0,VLOOKUP(TEXT($E2528,0),'Angaben Stationen'!$E$14:$J$213,6,0),"")),"STATION IST NICHT VORHANDEN",IF(LEN(E2528)&gt;0,VLOOKUP(TEXT($E2528,0),'Angaben Stationen'!$E$14:$J$213,6,0),""))</f>
        <v/>
      </c>
      <c r="E2528" s="287"/>
      <c r="F2528" s="234"/>
      <c r="G2528" s="234"/>
      <c r="H2528" s="263"/>
      <c r="I2528" s="169"/>
      <c r="K2528" s="445" t="str">
        <f t="shared" si="308"/>
        <v>Leer</v>
      </c>
      <c r="L2528" s="445" t="str">
        <f>VLOOKUP($D2528,{"29 - Psychiatrie (Erwachsene)","BGI";"297 - stationsäquivalente Behandlung in der Erwachsenenpsychiatrie (29)","BGI";"30 - Kinder- und Jugendpsychiatrie","BGII";"307 - stationsäquivalente Behandlung in der Kinder- und Jugendpsychiatrie (30)","BGII";"31 - Psychosomatik","BGI";"","Leer"},2,0)</f>
        <v>Leer</v>
      </c>
      <c r="M2528" s="445">
        <f t="shared" si="305"/>
        <v>0</v>
      </c>
      <c r="N2528" s="445">
        <f t="shared" si="306"/>
        <v>0</v>
      </c>
      <c r="O2528" s="445">
        <f t="shared" si="309"/>
        <v>0</v>
      </c>
      <c r="P2528" s="445">
        <f t="shared" si="310"/>
        <v>0</v>
      </c>
      <c r="Q2528" s="445">
        <f t="shared" si="311"/>
        <v>0</v>
      </c>
      <c r="R2528" s="415" t="str">
        <f t="shared" si="312"/>
        <v>Leer</v>
      </c>
      <c r="S2528" s="445">
        <f>IF('Angaben KH-Standort'!D$29='A4'!D2528,IF('Angaben KH-Standort'!E$29="Ja",1,0),0)</f>
        <v>0</v>
      </c>
      <c r="T2528" s="445">
        <f>IF('Angaben KH-Standort'!D$30='A4'!D2528,IF('Angaben KH-Standort'!E$30="Ja",1,0),0)</f>
        <v>0</v>
      </c>
      <c r="U2528" s="445">
        <f>IF('Angaben KH-Standort'!D$31='A4'!D2528,IF('Angaben KH-Standort'!E$31="Ja",1,0),0)</f>
        <v>0</v>
      </c>
    </row>
    <row r="2529" spans="2:21" ht="15" customHeight="1" x14ac:dyDescent="0.3">
      <c r="B2529" s="70" t="str">
        <f t="shared" si="307"/>
        <v>!!!</v>
      </c>
      <c r="C2529" s="265" t="str">
        <f>IF(ISERROR(IF(LEN(E2529)&gt;0,VLOOKUP(TEXT($E2529,0),'Angaben Stationen'!$E$14:$J$213,5,0),"")),"?",IF(LEN(E2529)&gt;0,VLOOKUP(TEXT($E2529,0),'Angaben Stationen'!$E$14:$J$213,5,0),""))</f>
        <v/>
      </c>
      <c r="D2529" s="232" t="str">
        <f>IF(ISERROR(IF(LEN(E2529)&gt;0,VLOOKUP(TEXT($E2529,0),'Angaben Stationen'!$E$14:$J$213,6,0),"")),"STATION IST NICHT VORHANDEN",IF(LEN(E2529)&gt;0,VLOOKUP(TEXT($E2529,0),'Angaben Stationen'!$E$14:$J$213,6,0),""))</f>
        <v/>
      </c>
      <c r="E2529" s="287"/>
      <c r="F2529" s="234"/>
      <c r="G2529" s="234"/>
      <c r="H2529" s="263"/>
      <c r="I2529" s="169"/>
      <c r="K2529" s="445" t="str">
        <f t="shared" si="308"/>
        <v>Leer</v>
      </c>
      <c r="L2529" s="445" t="str">
        <f>VLOOKUP($D2529,{"29 - Psychiatrie (Erwachsene)","BGI";"297 - stationsäquivalente Behandlung in der Erwachsenenpsychiatrie (29)","BGI";"30 - Kinder- und Jugendpsychiatrie","BGII";"307 - stationsäquivalente Behandlung in der Kinder- und Jugendpsychiatrie (30)","BGII";"31 - Psychosomatik","BGI";"","Leer"},2,0)</f>
        <v>Leer</v>
      </c>
      <c r="M2529" s="445">
        <f t="shared" si="305"/>
        <v>0</v>
      </c>
      <c r="N2529" s="445">
        <f t="shared" si="306"/>
        <v>0</v>
      </c>
      <c r="O2529" s="445">
        <f t="shared" si="309"/>
        <v>0</v>
      </c>
      <c r="P2529" s="445">
        <f t="shared" si="310"/>
        <v>0</v>
      </c>
      <c r="Q2529" s="445">
        <f t="shared" si="311"/>
        <v>0</v>
      </c>
      <c r="R2529" s="415" t="str">
        <f t="shared" si="312"/>
        <v>Leer</v>
      </c>
      <c r="S2529" s="445">
        <f>IF('Angaben KH-Standort'!D$29='A4'!D2529,IF('Angaben KH-Standort'!E$29="Ja",1,0),0)</f>
        <v>0</v>
      </c>
      <c r="T2529" s="445">
        <f>IF('Angaben KH-Standort'!D$30='A4'!D2529,IF('Angaben KH-Standort'!E$30="Ja",1,0),0)</f>
        <v>0</v>
      </c>
      <c r="U2529" s="445">
        <f>IF('Angaben KH-Standort'!D$31='A4'!D2529,IF('Angaben KH-Standort'!E$31="Ja",1,0),0)</f>
        <v>0</v>
      </c>
    </row>
    <row r="2530" spans="2:21" ht="15" customHeight="1" x14ac:dyDescent="0.3">
      <c r="B2530" s="70" t="str">
        <f t="shared" si="307"/>
        <v>!!!</v>
      </c>
      <c r="C2530" s="265" t="str">
        <f>IF(ISERROR(IF(LEN(E2530)&gt;0,VLOOKUP(TEXT($E2530,0),'Angaben Stationen'!$E$14:$J$213,5,0),"")),"?",IF(LEN(E2530)&gt;0,VLOOKUP(TEXT($E2530,0),'Angaben Stationen'!$E$14:$J$213,5,0),""))</f>
        <v/>
      </c>
      <c r="D2530" s="232" t="str">
        <f>IF(ISERROR(IF(LEN(E2530)&gt;0,VLOOKUP(TEXT($E2530,0),'Angaben Stationen'!$E$14:$J$213,6,0),"")),"STATION IST NICHT VORHANDEN",IF(LEN(E2530)&gt;0,VLOOKUP(TEXT($E2530,0),'Angaben Stationen'!$E$14:$J$213,6,0),""))</f>
        <v/>
      </c>
      <c r="E2530" s="287"/>
      <c r="F2530" s="234"/>
      <c r="G2530" s="234"/>
      <c r="H2530" s="263"/>
      <c r="I2530" s="169"/>
      <c r="K2530" s="445" t="str">
        <f t="shared" si="308"/>
        <v>Leer</v>
      </c>
      <c r="L2530" s="445" t="str">
        <f>VLOOKUP($D2530,{"29 - Psychiatrie (Erwachsene)","BGI";"297 - stationsäquivalente Behandlung in der Erwachsenenpsychiatrie (29)","BGI";"30 - Kinder- und Jugendpsychiatrie","BGII";"307 - stationsäquivalente Behandlung in der Kinder- und Jugendpsychiatrie (30)","BGII";"31 - Psychosomatik","BGI";"","Leer"},2,0)</f>
        <v>Leer</v>
      </c>
      <c r="M2530" s="445">
        <f t="shared" ref="M2530:M2593" si="313">IF(LEN(B2530)&gt;0,0,1)</f>
        <v>0</v>
      </c>
      <c r="N2530" s="445">
        <f t="shared" ref="N2530:N2593" si="314">IF(E2530&lt;&gt;"",1,0)</f>
        <v>0</v>
      </c>
      <c r="O2530" s="445">
        <f t="shared" si="309"/>
        <v>0</v>
      </c>
      <c r="P2530" s="445">
        <f t="shared" si="310"/>
        <v>0</v>
      </c>
      <c r="Q2530" s="445">
        <f t="shared" si="311"/>
        <v>0</v>
      </c>
      <c r="R2530" s="415" t="str">
        <f t="shared" si="312"/>
        <v>Leer</v>
      </c>
      <c r="S2530" s="445">
        <f>IF('Angaben KH-Standort'!D$29='A4'!D2530,IF('Angaben KH-Standort'!E$29="Ja",1,0),0)</f>
        <v>0</v>
      </c>
      <c r="T2530" s="445">
        <f>IF('Angaben KH-Standort'!D$30='A4'!D2530,IF('Angaben KH-Standort'!E$30="Ja",1,0),0)</f>
        <v>0</v>
      </c>
      <c r="U2530" s="445">
        <f>IF('Angaben KH-Standort'!D$31='A4'!D2530,IF('Angaben KH-Standort'!E$31="Ja",1,0),0)</f>
        <v>0</v>
      </c>
    </row>
    <row r="2531" spans="2:21" ht="15" customHeight="1" x14ac:dyDescent="0.3">
      <c r="B2531" s="70" t="str">
        <f t="shared" ref="B2531:B2594" si="315">IF(SUM(N2531:Q2531)&lt;4,"!!!","")</f>
        <v>!!!</v>
      </c>
      <c r="C2531" s="265" t="str">
        <f>IF(ISERROR(IF(LEN(E2531)&gt;0,VLOOKUP(TEXT($E2531,0),'Angaben Stationen'!$E$14:$J$213,5,0),"")),"?",IF(LEN(E2531)&gt;0,VLOOKUP(TEXT($E2531,0),'Angaben Stationen'!$E$14:$J$213,5,0),""))</f>
        <v/>
      </c>
      <c r="D2531" s="232" t="str">
        <f>IF(ISERROR(IF(LEN(E2531)&gt;0,VLOOKUP(TEXT($E2531,0),'Angaben Stationen'!$E$14:$J$213,6,0),"")),"STATION IST NICHT VORHANDEN",IF(LEN(E2531)&gt;0,VLOOKUP(TEXT($E2531,0),'Angaben Stationen'!$E$14:$J$213,6,0),""))</f>
        <v/>
      </c>
      <c r="E2531" s="287"/>
      <c r="F2531" s="234"/>
      <c r="G2531" s="234"/>
      <c r="H2531" s="263"/>
      <c r="I2531" s="169"/>
      <c r="K2531" s="445" t="str">
        <f t="shared" ref="K2531:K2594" si="316">IF($E2531&lt;&gt;"","Monat","Leer")</f>
        <v>Leer</v>
      </c>
      <c r="L2531" s="445" t="str">
        <f>VLOOKUP($D2531,{"29 - Psychiatrie (Erwachsene)","BGI";"297 - stationsäquivalente Behandlung in der Erwachsenenpsychiatrie (29)","BGI";"30 - Kinder- und Jugendpsychiatrie","BGII";"307 - stationsäquivalente Behandlung in der Kinder- und Jugendpsychiatrie (30)","BGII";"31 - Psychosomatik","BGI";"","Leer"},2,0)</f>
        <v>Leer</v>
      </c>
      <c r="M2531" s="445">
        <f t="shared" si="313"/>
        <v>0</v>
      </c>
      <c r="N2531" s="445">
        <f t="shared" si="314"/>
        <v>0</v>
      </c>
      <c r="O2531" s="445">
        <f t="shared" ref="O2531:O2594" si="317">IF(VALUE($F2531)&gt;0,1,0)</f>
        <v>0</v>
      </c>
      <c r="P2531" s="445">
        <f t="shared" ref="P2531:P2594" si="318">IF(LEN($G2531)&gt;0,1,0)</f>
        <v>0</v>
      </c>
      <c r="Q2531" s="445">
        <f t="shared" ref="Q2531:Q2594" si="319">IF(LEN($H2531)&gt;0,1,0)</f>
        <v>0</v>
      </c>
      <c r="R2531" s="415" t="str">
        <f t="shared" ref="R2531:R2541" si="320">IF(D2531&lt;&gt;"",IF(SUM(S2531:U2531)&gt;0,"Ja","Nein"),"Leer")</f>
        <v>Leer</v>
      </c>
      <c r="S2531" s="445">
        <f>IF('Angaben KH-Standort'!D$29='A4'!D2531,IF('Angaben KH-Standort'!E$29="Ja",1,0),0)</f>
        <v>0</v>
      </c>
      <c r="T2531" s="445">
        <f>IF('Angaben KH-Standort'!D$30='A4'!D2531,IF('Angaben KH-Standort'!E$30="Ja",1,0),0)</f>
        <v>0</v>
      </c>
      <c r="U2531" s="445">
        <f>IF('Angaben KH-Standort'!D$31='A4'!D2531,IF('Angaben KH-Standort'!E$31="Ja",1,0),0)</f>
        <v>0</v>
      </c>
    </row>
    <row r="2532" spans="2:21" ht="15" customHeight="1" x14ac:dyDescent="0.3">
      <c r="B2532" s="70" t="str">
        <f t="shared" si="315"/>
        <v>!!!</v>
      </c>
      <c r="C2532" s="265" t="str">
        <f>IF(ISERROR(IF(LEN(E2532)&gt;0,VLOOKUP(TEXT($E2532,0),'Angaben Stationen'!$E$14:$J$213,5,0),"")),"?",IF(LEN(E2532)&gt;0,VLOOKUP(TEXT($E2532,0),'Angaben Stationen'!$E$14:$J$213,5,0),""))</f>
        <v/>
      </c>
      <c r="D2532" s="232" t="str">
        <f>IF(ISERROR(IF(LEN(E2532)&gt;0,VLOOKUP(TEXT($E2532,0),'Angaben Stationen'!$E$14:$J$213,6,0),"")),"STATION IST NICHT VORHANDEN",IF(LEN(E2532)&gt;0,VLOOKUP(TEXT($E2532,0),'Angaben Stationen'!$E$14:$J$213,6,0),""))</f>
        <v/>
      </c>
      <c r="E2532" s="287"/>
      <c r="F2532" s="234"/>
      <c r="G2532" s="234"/>
      <c r="H2532" s="263"/>
      <c r="I2532" s="169"/>
      <c r="K2532" s="445" t="str">
        <f t="shared" si="316"/>
        <v>Leer</v>
      </c>
      <c r="L2532" s="445" t="str">
        <f>VLOOKUP($D2532,{"29 - Psychiatrie (Erwachsene)","BGI";"297 - stationsäquivalente Behandlung in der Erwachsenenpsychiatrie (29)","BGI";"30 - Kinder- und Jugendpsychiatrie","BGII";"307 - stationsäquivalente Behandlung in der Kinder- und Jugendpsychiatrie (30)","BGII";"31 - Psychosomatik","BGI";"","Leer"},2,0)</f>
        <v>Leer</v>
      </c>
      <c r="M2532" s="445">
        <f t="shared" si="313"/>
        <v>0</v>
      </c>
      <c r="N2532" s="445">
        <f t="shared" si="314"/>
        <v>0</v>
      </c>
      <c r="O2532" s="445">
        <f t="shared" si="317"/>
        <v>0</v>
      </c>
      <c r="P2532" s="445">
        <f t="shared" si="318"/>
        <v>0</v>
      </c>
      <c r="Q2532" s="445">
        <f t="shared" si="319"/>
        <v>0</v>
      </c>
      <c r="R2532" s="415" t="str">
        <f t="shared" si="320"/>
        <v>Leer</v>
      </c>
      <c r="S2532" s="445">
        <f>IF('Angaben KH-Standort'!D$29='A4'!D2532,IF('Angaben KH-Standort'!E$29="Ja",1,0),0)</f>
        <v>0</v>
      </c>
      <c r="T2532" s="445">
        <f>IF('Angaben KH-Standort'!D$30='A4'!D2532,IF('Angaben KH-Standort'!E$30="Ja",1,0),0)</f>
        <v>0</v>
      </c>
      <c r="U2532" s="445">
        <f>IF('Angaben KH-Standort'!D$31='A4'!D2532,IF('Angaben KH-Standort'!E$31="Ja",1,0),0)</f>
        <v>0</v>
      </c>
    </row>
    <row r="2533" spans="2:21" ht="15" customHeight="1" x14ac:dyDescent="0.3">
      <c r="B2533" s="70" t="str">
        <f t="shared" si="315"/>
        <v>!!!</v>
      </c>
      <c r="C2533" s="265" t="str">
        <f>IF(ISERROR(IF(LEN(E2533)&gt;0,VLOOKUP(TEXT($E2533,0),'Angaben Stationen'!$E$14:$J$213,5,0),"")),"?",IF(LEN(E2533)&gt;0,VLOOKUP(TEXT($E2533,0),'Angaben Stationen'!$E$14:$J$213,5,0),""))</f>
        <v/>
      </c>
      <c r="D2533" s="232" t="str">
        <f>IF(ISERROR(IF(LEN(E2533)&gt;0,VLOOKUP(TEXT($E2533,0),'Angaben Stationen'!$E$14:$J$213,6,0),"")),"STATION IST NICHT VORHANDEN",IF(LEN(E2533)&gt;0,VLOOKUP(TEXT($E2533,0),'Angaben Stationen'!$E$14:$J$213,6,0),""))</f>
        <v/>
      </c>
      <c r="E2533" s="287"/>
      <c r="F2533" s="234"/>
      <c r="G2533" s="234"/>
      <c r="H2533" s="263"/>
      <c r="I2533" s="169"/>
      <c r="K2533" s="445" t="str">
        <f t="shared" si="316"/>
        <v>Leer</v>
      </c>
      <c r="L2533" s="445" t="str">
        <f>VLOOKUP($D2533,{"29 - Psychiatrie (Erwachsene)","BGI";"297 - stationsäquivalente Behandlung in der Erwachsenenpsychiatrie (29)","BGI";"30 - Kinder- und Jugendpsychiatrie","BGII";"307 - stationsäquivalente Behandlung in der Kinder- und Jugendpsychiatrie (30)","BGII";"31 - Psychosomatik","BGI";"","Leer"},2,0)</f>
        <v>Leer</v>
      </c>
      <c r="M2533" s="445">
        <f t="shared" si="313"/>
        <v>0</v>
      </c>
      <c r="N2533" s="445">
        <f t="shared" si="314"/>
        <v>0</v>
      </c>
      <c r="O2533" s="445">
        <f t="shared" si="317"/>
        <v>0</v>
      </c>
      <c r="P2533" s="445">
        <f t="shared" si="318"/>
        <v>0</v>
      </c>
      <c r="Q2533" s="445">
        <f t="shared" si="319"/>
        <v>0</v>
      </c>
      <c r="R2533" s="415" t="str">
        <f t="shared" si="320"/>
        <v>Leer</v>
      </c>
      <c r="S2533" s="445">
        <f>IF('Angaben KH-Standort'!D$29='A4'!D2533,IF('Angaben KH-Standort'!E$29="Ja",1,0),0)</f>
        <v>0</v>
      </c>
      <c r="T2533" s="445">
        <f>IF('Angaben KH-Standort'!D$30='A4'!D2533,IF('Angaben KH-Standort'!E$30="Ja",1,0),0)</f>
        <v>0</v>
      </c>
      <c r="U2533" s="445">
        <f>IF('Angaben KH-Standort'!D$31='A4'!D2533,IF('Angaben KH-Standort'!E$31="Ja",1,0),0)</f>
        <v>0</v>
      </c>
    </row>
    <row r="2534" spans="2:21" ht="15" customHeight="1" x14ac:dyDescent="0.3">
      <c r="B2534" s="70" t="str">
        <f t="shared" si="315"/>
        <v>!!!</v>
      </c>
      <c r="C2534" s="265" t="str">
        <f>IF(ISERROR(IF(LEN(E2534)&gt;0,VLOOKUP(TEXT($E2534,0),'Angaben Stationen'!$E$14:$J$213,5,0),"")),"?",IF(LEN(E2534)&gt;0,VLOOKUP(TEXT($E2534,0),'Angaben Stationen'!$E$14:$J$213,5,0),""))</f>
        <v/>
      </c>
      <c r="D2534" s="232" t="str">
        <f>IF(ISERROR(IF(LEN(E2534)&gt;0,VLOOKUP(TEXT($E2534,0),'Angaben Stationen'!$E$14:$J$213,6,0),"")),"STATION IST NICHT VORHANDEN",IF(LEN(E2534)&gt;0,VLOOKUP(TEXT($E2534,0),'Angaben Stationen'!$E$14:$J$213,6,0),""))</f>
        <v/>
      </c>
      <c r="E2534" s="287"/>
      <c r="F2534" s="234"/>
      <c r="G2534" s="234"/>
      <c r="H2534" s="263"/>
      <c r="I2534" s="169"/>
      <c r="K2534" s="445" t="str">
        <f t="shared" si="316"/>
        <v>Leer</v>
      </c>
      <c r="L2534" s="445" t="str">
        <f>VLOOKUP($D2534,{"29 - Psychiatrie (Erwachsene)","BGI";"297 - stationsäquivalente Behandlung in der Erwachsenenpsychiatrie (29)","BGI";"30 - Kinder- und Jugendpsychiatrie","BGII";"307 - stationsäquivalente Behandlung in der Kinder- und Jugendpsychiatrie (30)","BGII";"31 - Psychosomatik","BGI";"","Leer"},2,0)</f>
        <v>Leer</v>
      </c>
      <c r="M2534" s="445">
        <f t="shared" si="313"/>
        <v>0</v>
      </c>
      <c r="N2534" s="445">
        <f t="shared" si="314"/>
        <v>0</v>
      </c>
      <c r="O2534" s="445">
        <f t="shared" si="317"/>
        <v>0</v>
      </c>
      <c r="P2534" s="445">
        <f t="shared" si="318"/>
        <v>0</v>
      </c>
      <c r="Q2534" s="445">
        <f t="shared" si="319"/>
        <v>0</v>
      </c>
      <c r="R2534" s="415" t="str">
        <f t="shared" si="320"/>
        <v>Leer</v>
      </c>
      <c r="S2534" s="445">
        <f>IF('Angaben KH-Standort'!D$29='A4'!D2534,IF('Angaben KH-Standort'!E$29="Ja",1,0),0)</f>
        <v>0</v>
      </c>
      <c r="T2534" s="445">
        <f>IF('Angaben KH-Standort'!D$30='A4'!D2534,IF('Angaben KH-Standort'!E$30="Ja",1,0),0)</f>
        <v>0</v>
      </c>
      <c r="U2534" s="445">
        <f>IF('Angaben KH-Standort'!D$31='A4'!D2534,IF('Angaben KH-Standort'!E$31="Ja",1,0),0)</f>
        <v>0</v>
      </c>
    </row>
    <row r="2535" spans="2:21" ht="15" customHeight="1" x14ac:dyDescent="0.3">
      <c r="B2535" s="70" t="str">
        <f t="shared" si="315"/>
        <v>!!!</v>
      </c>
      <c r="C2535" s="265" t="str">
        <f>IF(ISERROR(IF(LEN(E2535)&gt;0,VLOOKUP(TEXT($E2535,0),'Angaben Stationen'!$E$14:$J$213,5,0),"")),"?",IF(LEN(E2535)&gt;0,VLOOKUP(TEXT($E2535,0),'Angaben Stationen'!$E$14:$J$213,5,0),""))</f>
        <v/>
      </c>
      <c r="D2535" s="232" t="str">
        <f>IF(ISERROR(IF(LEN(E2535)&gt;0,VLOOKUP(TEXT($E2535,0),'Angaben Stationen'!$E$14:$J$213,6,0),"")),"STATION IST NICHT VORHANDEN",IF(LEN(E2535)&gt;0,VLOOKUP(TEXT($E2535,0),'Angaben Stationen'!$E$14:$J$213,6,0),""))</f>
        <v/>
      </c>
      <c r="E2535" s="287"/>
      <c r="F2535" s="234"/>
      <c r="G2535" s="234"/>
      <c r="H2535" s="263"/>
      <c r="I2535" s="169"/>
      <c r="K2535" s="445" t="str">
        <f t="shared" si="316"/>
        <v>Leer</v>
      </c>
      <c r="L2535" s="445" t="str">
        <f>VLOOKUP($D2535,{"29 - Psychiatrie (Erwachsene)","BGI";"297 - stationsäquivalente Behandlung in der Erwachsenenpsychiatrie (29)","BGI";"30 - Kinder- und Jugendpsychiatrie","BGII";"307 - stationsäquivalente Behandlung in der Kinder- und Jugendpsychiatrie (30)","BGII";"31 - Psychosomatik","BGI";"","Leer"},2,0)</f>
        <v>Leer</v>
      </c>
      <c r="M2535" s="445">
        <f t="shared" si="313"/>
        <v>0</v>
      </c>
      <c r="N2535" s="445">
        <f t="shared" si="314"/>
        <v>0</v>
      </c>
      <c r="O2535" s="445">
        <f t="shared" si="317"/>
        <v>0</v>
      </c>
      <c r="P2535" s="445">
        <f t="shared" si="318"/>
        <v>0</v>
      </c>
      <c r="Q2535" s="445">
        <f t="shared" si="319"/>
        <v>0</v>
      </c>
      <c r="R2535" s="415" t="str">
        <f t="shared" si="320"/>
        <v>Leer</v>
      </c>
      <c r="S2535" s="445">
        <f>IF('Angaben KH-Standort'!D$29='A4'!D2535,IF('Angaben KH-Standort'!E$29="Ja",1,0),0)</f>
        <v>0</v>
      </c>
      <c r="T2535" s="445">
        <f>IF('Angaben KH-Standort'!D$30='A4'!D2535,IF('Angaben KH-Standort'!E$30="Ja",1,0),0)</f>
        <v>0</v>
      </c>
      <c r="U2535" s="445">
        <f>IF('Angaben KH-Standort'!D$31='A4'!D2535,IF('Angaben KH-Standort'!E$31="Ja",1,0),0)</f>
        <v>0</v>
      </c>
    </row>
    <row r="2536" spans="2:21" ht="15" customHeight="1" x14ac:dyDescent="0.3">
      <c r="B2536" s="70" t="str">
        <f t="shared" si="315"/>
        <v>!!!</v>
      </c>
      <c r="C2536" s="265" t="str">
        <f>IF(ISERROR(IF(LEN(E2536)&gt;0,VLOOKUP(TEXT($E2536,0),'Angaben Stationen'!$E$14:$J$213,5,0),"")),"?",IF(LEN(E2536)&gt;0,VLOOKUP(TEXT($E2536,0),'Angaben Stationen'!$E$14:$J$213,5,0),""))</f>
        <v/>
      </c>
      <c r="D2536" s="232" t="str">
        <f>IF(ISERROR(IF(LEN(E2536)&gt;0,VLOOKUP(TEXT($E2536,0),'Angaben Stationen'!$E$14:$J$213,6,0),"")),"STATION IST NICHT VORHANDEN",IF(LEN(E2536)&gt;0,VLOOKUP(TEXT($E2536,0),'Angaben Stationen'!$E$14:$J$213,6,0),""))</f>
        <v/>
      </c>
      <c r="E2536" s="287"/>
      <c r="F2536" s="234"/>
      <c r="G2536" s="234"/>
      <c r="H2536" s="263"/>
      <c r="I2536" s="169"/>
      <c r="K2536" s="445" t="str">
        <f t="shared" si="316"/>
        <v>Leer</v>
      </c>
      <c r="L2536" s="445" t="str">
        <f>VLOOKUP($D2536,{"29 - Psychiatrie (Erwachsene)","BGI";"297 - stationsäquivalente Behandlung in der Erwachsenenpsychiatrie (29)","BGI";"30 - Kinder- und Jugendpsychiatrie","BGII";"307 - stationsäquivalente Behandlung in der Kinder- und Jugendpsychiatrie (30)","BGII";"31 - Psychosomatik","BGI";"","Leer"},2,0)</f>
        <v>Leer</v>
      </c>
      <c r="M2536" s="445">
        <f t="shared" si="313"/>
        <v>0</v>
      </c>
      <c r="N2536" s="445">
        <f t="shared" si="314"/>
        <v>0</v>
      </c>
      <c r="O2536" s="445">
        <f t="shared" si="317"/>
        <v>0</v>
      </c>
      <c r="P2536" s="445">
        <f t="shared" si="318"/>
        <v>0</v>
      </c>
      <c r="Q2536" s="445">
        <f t="shared" si="319"/>
        <v>0</v>
      </c>
      <c r="R2536" s="415" t="str">
        <f t="shared" si="320"/>
        <v>Leer</v>
      </c>
      <c r="S2536" s="445">
        <f>IF('Angaben KH-Standort'!D$29='A4'!D2536,IF('Angaben KH-Standort'!E$29="Ja",1,0),0)</f>
        <v>0</v>
      </c>
      <c r="T2536" s="445">
        <f>IF('Angaben KH-Standort'!D$30='A4'!D2536,IF('Angaben KH-Standort'!E$30="Ja",1,0),0)</f>
        <v>0</v>
      </c>
      <c r="U2536" s="445">
        <f>IF('Angaben KH-Standort'!D$31='A4'!D2536,IF('Angaben KH-Standort'!E$31="Ja",1,0),0)</f>
        <v>0</v>
      </c>
    </row>
    <row r="2537" spans="2:21" ht="15" customHeight="1" x14ac:dyDescent="0.3">
      <c r="B2537" s="70" t="str">
        <f t="shared" si="315"/>
        <v>!!!</v>
      </c>
      <c r="C2537" s="265" t="str">
        <f>IF(ISERROR(IF(LEN(E2537)&gt;0,VLOOKUP(TEXT($E2537,0),'Angaben Stationen'!$E$14:$J$213,5,0),"")),"?",IF(LEN(E2537)&gt;0,VLOOKUP(TEXT($E2537,0),'Angaben Stationen'!$E$14:$J$213,5,0),""))</f>
        <v/>
      </c>
      <c r="D2537" s="232" t="str">
        <f>IF(ISERROR(IF(LEN(E2537)&gt;0,VLOOKUP(TEXT($E2537,0),'Angaben Stationen'!$E$14:$J$213,6,0),"")),"STATION IST NICHT VORHANDEN",IF(LEN(E2537)&gt;0,VLOOKUP(TEXT($E2537,0),'Angaben Stationen'!$E$14:$J$213,6,0),""))</f>
        <v/>
      </c>
      <c r="E2537" s="287"/>
      <c r="F2537" s="234"/>
      <c r="G2537" s="234"/>
      <c r="H2537" s="263"/>
      <c r="I2537" s="169"/>
      <c r="K2537" s="445" t="str">
        <f t="shared" si="316"/>
        <v>Leer</v>
      </c>
      <c r="L2537" s="445" t="str">
        <f>VLOOKUP($D2537,{"29 - Psychiatrie (Erwachsene)","BGI";"297 - stationsäquivalente Behandlung in der Erwachsenenpsychiatrie (29)","BGI";"30 - Kinder- und Jugendpsychiatrie","BGII";"307 - stationsäquivalente Behandlung in der Kinder- und Jugendpsychiatrie (30)","BGII";"31 - Psychosomatik","BGI";"","Leer"},2,0)</f>
        <v>Leer</v>
      </c>
      <c r="M2537" s="445">
        <f t="shared" si="313"/>
        <v>0</v>
      </c>
      <c r="N2537" s="445">
        <f t="shared" si="314"/>
        <v>0</v>
      </c>
      <c r="O2537" s="445">
        <f t="shared" si="317"/>
        <v>0</v>
      </c>
      <c r="P2537" s="445">
        <f t="shared" si="318"/>
        <v>0</v>
      </c>
      <c r="Q2537" s="445">
        <f t="shared" si="319"/>
        <v>0</v>
      </c>
      <c r="R2537" s="415" t="str">
        <f t="shared" si="320"/>
        <v>Leer</v>
      </c>
      <c r="S2537" s="445">
        <f>IF('Angaben KH-Standort'!D$29='A4'!D2537,IF('Angaben KH-Standort'!E$29="Ja",1,0),0)</f>
        <v>0</v>
      </c>
      <c r="T2537" s="445">
        <f>IF('Angaben KH-Standort'!D$30='A4'!D2537,IF('Angaben KH-Standort'!E$30="Ja",1,0),0)</f>
        <v>0</v>
      </c>
      <c r="U2537" s="445">
        <f>IF('Angaben KH-Standort'!D$31='A4'!D2537,IF('Angaben KH-Standort'!E$31="Ja",1,0),0)</f>
        <v>0</v>
      </c>
    </row>
    <row r="2538" spans="2:21" ht="15" customHeight="1" x14ac:dyDescent="0.3">
      <c r="B2538" s="70" t="str">
        <f t="shared" si="315"/>
        <v>!!!</v>
      </c>
      <c r="C2538" s="265" t="str">
        <f>IF(ISERROR(IF(LEN(E2538)&gt;0,VLOOKUP(TEXT($E2538,0),'Angaben Stationen'!$E$14:$J$213,5,0),"")),"?",IF(LEN(E2538)&gt;0,VLOOKUP(TEXT($E2538,0),'Angaben Stationen'!$E$14:$J$213,5,0),""))</f>
        <v/>
      </c>
      <c r="D2538" s="232" t="str">
        <f>IF(ISERROR(IF(LEN(E2538)&gt;0,VLOOKUP(TEXT($E2538,0),'Angaben Stationen'!$E$14:$J$213,6,0),"")),"STATION IST NICHT VORHANDEN",IF(LEN(E2538)&gt;0,VLOOKUP(TEXT($E2538,0),'Angaben Stationen'!$E$14:$J$213,6,0),""))</f>
        <v/>
      </c>
      <c r="E2538" s="287"/>
      <c r="F2538" s="234"/>
      <c r="G2538" s="234"/>
      <c r="H2538" s="263"/>
      <c r="I2538" s="169"/>
      <c r="K2538" s="445" t="str">
        <f t="shared" si="316"/>
        <v>Leer</v>
      </c>
      <c r="L2538" s="445" t="str">
        <f>VLOOKUP($D2538,{"29 - Psychiatrie (Erwachsene)","BGI";"297 - stationsäquivalente Behandlung in der Erwachsenenpsychiatrie (29)","BGI";"30 - Kinder- und Jugendpsychiatrie","BGII";"307 - stationsäquivalente Behandlung in der Kinder- und Jugendpsychiatrie (30)","BGII";"31 - Psychosomatik","BGI";"","Leer"},2,0)</f>
        <v>Leer</v>
      </c>
      <c r="M2538" s="445">
        <f t="shared" si="313"/>
        <v>0</v>
      </c>
      <c r="N2538" s="445">
        <f t="shared" si="314"/>
        <v>0</v>
      </c>
      <c r="O2538" s="445">
        <f t="shared" si="317"/>
        <v>0</v>
      </c>
      <c r="P2538" s="445">
        <f t="shared" si="318"/>
        <v>0</v>
      </c>
      <c r="Q2538" s="445">
        <f t="shared" si="319"/>
        <v>0</v>
      </c>
      <c r="R2538" s="415" t="str">
        <f t="shared" si="320"/>
        <v>Leer</v>
      </c>
      <c r="S2538" s="445">
        <f>IF('Angaben KH-Standort'!D$29='A4'!D2538,IF('Angaben KH-Standort'!E$29="Ja",1,0),0)</f>
        <v>0</v>
      </c>
      <c r="T2538" s="445">
        <f>IF('Angaben KH-Standort'!D$30='A4'!D2538,IF('Angaben KH-Standort'!E$30="Ja",1,0),0)</f>
        <v>0</v>
      </c>
      <c r="U2538" s="445">
        <f>IF('Angaben KH-Standort'!D$31='A4'!D2538,IF('Angaben KH-Standort'!E$31="Ja",1,0),0)</f>
        <v>0</v>
      </c>
    </row>
    <row r="2539" spans="2:21" ht="15" customHeight="1" x14ac:dyDescent="0.3">
      <c r="B2539" s="70" t="str">
        <f t="shared" si="315"/>
        <v>!!!</v>
      </c>
      <c r="C2539" s="265" t="str">
        <f>IF(ISERROR(IF(LEN(E2539)&gt;0,VLOOKUP(TEXT($E2539,0),'Angaben Stationen'!$E$14:$J$213,5,0),"")),"?",IF(LEN(E2539)&gt;0,VLOOKUP(TEXT($E2539,0),'Angaben Stationen'!$E$14:$J$213,5,0),""))</f>
        <v/>
      </c>
      <c r="D2539" s="232" t="str">
        <f>IF(ISERROR(IF(LEN(E2539)&gt;0,VLOOKUP(TEXT($E2539,0),'Angaben Stationen'!$E$14:$J$213,6,0),"")),"STATION IST NICHT VORHANDEN",IF(LEN(E2539)&gt;0,VLOOKUP(TEXT($E2539,0),'Angaben Stationen'!$E$14:$J$213,6,0),""))</f>
        <v/>
      </c>
      <c r="E2539" s="287"/>
      <c r="F2539" s="234"/>
      <c r="G2539" s="234"/>
      <c r="H2539" s="263"/>
      <c r="I2539" s="169"/>
      <c r="K2539" s="445" t="str">
        <f t="shared" si="316"/>
        <v>Leer</v>
      </c>
      <c r="L2539" s="445" t="str">
        <f>VLOOKUP($D2539,{"29 - Psychiatrie (Erwachsene)","BGI";"297 - stationsäquivalente Behandlung in der Erwachsenenpsychiatrie (29)","BGI";"30 - Kinder- und Jugendpsychiatrie","BGII";"307 - stationsäquivalente Behandlung in der Kinder- und Jugendpsychiatrie (30)","BGII";"31 - Psychosomatik","BGI";"","Leer"},2,0)</f>
        <v>Leer</v>
      </c>
      <c r="M2539" s="445">
        <f t="shared" si="313"/>
        <v>0</v>
      </c>
      <c r="N2539" s="445">
        <f t="shared" si="314"/>
        <v>0</v>
      </c>
      <c r="O2539" s="445">
        <f t="shared" si="317"/>
        <v>0</v>
      </c>
      <c r="P2539" s="445">
        <f t="shared" si="318"/>
        <v>0</v>
      </c>
      <c r="Q2539" s="445">
        <f t="shared" si="319"/>
        <v>0</v>
      </c>
      <c r="R2539" s="415" t="str">
        <f t="shared" si="320"/>
        <v>Leer</v>
      </c>
      <c r="S2539" s="445">
        <f>IF('Angaben KH-Standort'!D$29='A4'!D2539,IF('Angaben KH-Standort'!E$29="Ja",1,0),0)</f>
        <v>0</v>
      </c>
      <c r="T2539" s="445">
        <f>IF('Angaben KH-Standort'!D$30='A4'!D2539,IF('Angaben KH-Standort'!E$30="Ja",1,0),0)</f>
        <v>0</v>
      </c>
      <c r="U2539" s="445">
        <f>IF('Angaben KH-Standort'!D$31='A4'!D2539,IF('Angaben KH-Standort'!E$31="Ja",1,0),0)</f>
        <v>0</v>
      </c>
    </row>
    <row r="2540" spans="2:21" ht="15" customHeight="1" x14ac:dyDescent="0.3">
      <c r="B2540" s="70" t="str">
        <f t="shared" si="315"/>
        <v>!!!</v>
      </c>
      <c r="C2540" s="265" t="str">
        <f>IF(ISERROR(IF(LEN(E2540)&gt;0,VLOOKUP(TEXT($E2540,0),'Angaben Stationen'!$E$14:$J$213,5,0),"")),"?",IF(LEN(E2540)&gt;0,VLOOKUP(TEXT($E2540,0),'Angaben Stationen'!$E$14:$J$213,5,0),""))</f>
        <v/>
      </c>
      <c r="D2540" s="232" t="str">
        <f>IF(ISERROR(IF(LEN(E2540)&gt;0,VLOOKUP(TEXT($E2540,0),'Angaben Stationen'!$E$14:$J$213,6,0),"")),"STATION IST NICHT VORHANDEN",IF(LEN(E2540)&gt;0,VLOOKUP(TEXT($E2540,0),'Angaben Stationen'!$E$14:$J$213,6,0),""))</f>
        <v/>
      </c>
      <c r="E2540" s="287"/>
      <c r="F2540" s="234"/>
      <c r="G2540" s="234"/>
      <c r="H2540" s="263"/>
      <c r="I2540" s="169"/>
      <c r="K2540" s="445" t="str">
        <f t="shared" si="316"/>
        <v>Leer</v>
      </c>
      <c r="L2540" s="445" t="str">
        <f>VLOOKUP($D2540,{"29 - Psychiatrie (Erwachsene)","BGI";"297 - stationsäquivalente Behandlung in der Erwachsenenpsychiatrie (29)","BGI";"30 - Kinder- und Jugendpsychiatrie","BGII";"307 - stationsäquivalente Behandlung in der Kinder- und Jugendpsychiatrie (30)","BGII";"31 - Psychosomatik","BGI";"","Leer"},2,0)</f>
        <v>Leer</v>
      </c>
      <c r="M2540" s="445">
        <f t="shared" si="313"/>
        <v>0</v>
      </c>
      <c r="N2540" s="445">
        <f t="shared" si="314"/>
        <v>0</v>
      </c>
      <c r="O2540" s="445">
        <f t="shared" si="317"/>
        <v>0</v>
      </c>
      <c r="P2540" s="445">
        <f t="shared" si="318"/>
        <v>0</v>
      </c>
      <c r="Q2540" s="445">
        <f t="shared" si="319"/>
        <v>0</v>
      </c>
      <c r="R2540" s="415" t="str">
        <f t="shared" si="320"/>
        <v>Leer</v>
      </c>
      <c r="S2540" s="445">
        <f>IF('Angaben KH-Standort'!D$29='A4'!D2540,IF('Angaben KH-Standort'!E$29="Ja",1,0),0)</f>
        <v>0</v>
      </c>
      <c r="T2540" s="445">
        <f>IF('Angaben KH-Standort'!D$30='A4'!D2540,IF('Angaben KH-Standort'!E$30="Ja",1,0),0)</f>
        <v>0</v>
      </c>
      <c r="U2540" s="445">
        <f>IF('Angaben KH-Standort'!D$31='A4'!D2540,IF('Angaben KH-Standort'!E$31="Ja",1,0),0)</f>
        <v>0</v>
      </c>
    </row>
    <row r="2541" spans="2:21" ht="15" customHeight="1" x14ac:dyDescent="0.3">
      <c r="B2541" s="70" t="str">
        <f t="shared" si="315"/>
        <v>!!!</v>
      </c>
      <c r="C2541" s="265" t="str">
        <f>IF(ISERROR(IF(LEN(E2541)&gt;0,VLOOKUP(TEXT($E2541,0),'Angaben Stationen'!$E$14:$J$213,5,0),"")),"?",IF(LEN(E2541)&gt;0,VLOOKUP(TEXT($E2541,0),'Angaben Stationen'!$E$14:$J$213,5,0),""))</f>
        <v/>
      </c>
      <c r="D2541" s="232" t="str">
        <f>IF(ISERROR(IF(LEN(E2541)&gt;0,VLOOKUP(TEXT($E2541,0),'Angaben Stationen'!$E$14:$J$213,6,0),"")),"STATION IST NICHT VORHANDEN",IF(LEN(E2541)&gt;0,VLOOKUP(TEXT($E2541,0),'Angaben Stationen'!$E$14:$J$213,6,0),""))</f>
        <v/>
      </c>
      <c r="E2541" s="287"/>
      <c r="F2541" s="234"/>
      <c r="G2541" s="234"/>
      <c r="H2541" s="263"/>
      <c r="I2541" s="169"/>
      <c r="K2541" s="445" t="str">
        <f t="shared" si="316"/>
        <v>Leer</v>
      </c>
      <c r="L2541" s="445" t="str">
        <f>VLOOKUP($D2541,{"29 - Psychiatrie (Erwachsene)","BGI";"297 - stationsäquivalente Behandlung in der Erwachsenenpsychiatrie (29)","BGI";"30 - Kinder- und Jugendpsychiatrie","BGII";"307 - stationsäquivalente Behandlung in der Kinder- und Jugendpsychiatrie (30)","BGII";"31 - Psychosomatik","BGI";"","Leer"},2,0)</f>
        <v>Leer</v>
      </c>
      <c r="M2541" s="445">
        <f t="shared" si="313"/>
        <v>0</v>
      </c>
      <c r="N2541" s="445">
        <f t="shared" si="314"/>
        <v>0</v>
      </c>
      <c r="O2541" s="445">
        <f t="shared" si="317"/>
        <v>0</v>
      </c>
      <c r="P2541" s="445">
        <f t="shared" si="318"/>
        <v>0</v>
      </c>
      <c r="Q2541" s="445">
        <f t="shared" si="319"/>
        <v>0</v>
      </c>
      <c r="R2541" s="415" t="str">
        <f t="shared" si="320"/>
        <v>Leer</v>
      </c>
      <c r="S2541" s="445">
        <f>IF('Angaben KH-Standort'!D$29='A4'!D2541,IF('Angaben KH-Standort'!E$29="Ja",1,0),0)</f>
        <v>0</v>
      </c>
      <c r="T2541" s="445">
        <f>IF('Angaben KH-Standort'!D$30='A4'!D2541,IF('Angaben KH-Standort'!E$30="Ja",1,0),0)</f>
        <v>0</v>
      </c>
      <c r="U2541" s="445">
        <f>IF('Angaben KH-Standort'!D$31='A4'!D2541,IF('Angaben KH-Standort'!E$31="Ja",1,0),0)</f>
        <v>0</v>
      </c>
    </row>
    <row r="2542" spans="2:21" ht="15" customHeight="1" x14ac:dyDescent="0.3">
      <c r="B2542" s="70" t="str">
        <f t="shared" si="315"/>
        <v>!!!</v>
      </c>
      <c r="C2542" s="265" t="str">
        <f>IF(ISERROR(IF(LEN(E2542)&gt;0,VLOOKUP(TEXT($E2542,0),'Angaben Stationen'!$E$14:$J$213,5,0),"")),"?",IF(LEN(E2542)&gt;0,VLOOKUP(TEXT($E2542,0),'Angaben Stationen'!$E$14:$J$213,5,0),""))</f>
        <v/>
      </c>
      <c r="D2542" s="232" t="str">
        <f>IF(ISERROR(IF(LEN(E2542)&gt;0,VLOOKUP(TEXT($E2542,0),'Angaben Stationen'!$E$14:$J$213,6,0),"")),"STATION IST NICHT VORHANDEN",IF(LEN(E2542)&gt;0,VLOOKUP(TEXT($E2542,0),'Angaben Stationen'!$E$14:$J$213,6,0),""))</f>
        <v/>
      </c>
      <c r="E2542" s="287"/>
      <c r="F2542" s="234"/>
      <c r="G2542" s="234"/>
      <c r="H2542" s="263"/>
      <c r="I2542" s="169"/>
      <c r="K2542" s="445" t="str">
        <f t="shared" si="316"/>
        <v>Leer</v>
      </c>
      <c r="L2542" s="445" t="str">
        <f>VLOOKUP($D2542,{"29 - Psychiatrie (Erwachsene)","BGI";"297 - stationsäquivalente Behandlung in der Erwachsenenpsychiatrie (29)","BGI";"30 - Kinder- und Jugendpsychiatrie","BGII";"307 - stationsäquivalente Behandlung in der Kinder- und Jugendpsychiatrie (30)","BGII";"31 - Psychosomatik","BGI";"","Leer"},2,0)</f>
        <v>Leer</v>
      </c>
      <c r="M2542" s="445">
        <f t="shared" si="313"/>
        <v>0</v>
      </c>
      <c r="N2542" s="445">
        <f t="shared" si="314"/>
        <v>0</v>
      </c>
      <c r="O2542" s="445">
        <f t="shared" si="317"/>
        <v>0</v>
      </c>
      <c r="P2542" s="445">
        <f t="shared" si="318"/>
        <v>0</v>
      </c>
      <c r="Q2542" s="445">
        <f t="shared" si="319"/>
        <v>0</v>
      </c>
      <c r="R2542" s="415" t="str">
        <f>IF(D2542&lt;&gt;"",IF(SUM(S2542:U2542)&gt;0,"Ja","Nein"),"Leer")</f>
        <v>Leer</v>
      </c>
      <c r="S2542" s="445">
        <f>IF('Angaben KH-Standort'!D$29='A4'!D2542,IF('Angaben KH-Standort'!E$29="Ja",1,0),0)</f>
        <v>0</v>
      </c>
      <c r="T2542" s="445">
        <f>IF('Angaben KH-Standort'!D$30='A4'!D2542,IF('Angaben KH-Standort'!E$30="Ja",1,0),0)</f>
        <v>0</v>
      </c>
      <c r="U2542" s="445">
        <f>IF('Angaben KH-Standort'!D$31='A4'!D2542,IF('Angaben KH-Standort'!E$31="Ja",1,0),0)</f>
        <v>0</v>
      </c>
    </row>
    <row r="2543" spans="2:21" ht="15" customHeight="1" x14ac:dyDescent="0.3">
      <c r="B2543" s="70" t="str">
        <f t="shared" si="315"/>
        <v>!!!</v>
      </c>
      <c r="C2543" s="265" t="str">
        <f>IF(ISERROR(IF(LEN(E2543)&gt;0,VLOOKUP(TEXT($E2543,0),'Angaben Stationen'!$E$14:$J$213,5,0),"")),"?",IF(LEN(E2543)&gt;0,VLOOKUP(TEXT($E2543,0),'Angaben Stationen'!$E$14:$J$213,5,0),""))</f>
        <v/>
      </c>
      <c r="D2543" s="232" t="str">
        <f>IF(ISERROR(IF(LEN(E2543)&gt;0,VLOOKUP(TEXT($E2543,0),'Angaben Stationen'!$E$14:$J$213,6,0),"")),"STATION IST NICHT VORHANDEN",IF(LEN(E2543)&gt;0,VLOOKUP(TEXT($E2543,0),'Angaben Stationen'!$E$14:$J$213,6,0),""))</f>
        <v/>
      </c>
      <c r="E2543" s="287"/>
      <c r="F2543" s="234"/>
      <c r="G2543" s="234"/>
      <c r="H2543" s="263"/>
      <c r="I2543" s="169"/>
      <c r="K2543" s="445" t="str">
        <f t="shared" si="316"/>
        <v>Leer</v>
      </c>
      <c r="L2543" s="445" t="str">
        <f>VLOOKUP($D2543,{"29 - Psychiatrie (Erwachsene)","BGI";"297 - stationsäquivalente Behandlung in der Erwachsenenpsychiatrie (29)","BGI";"30 - Kinder- und Jugendpsychiatrie","BGII";"307 - stationsäquivalente Behandlung in der Kinder- und Jugendpsychiatrie (30)","BGII";"31 - Psychosomatik","BGI";"","Leer"},2,0)</f>
        <v>Leer</v>
      </c>
      <c r="M2543" s="445">
        <f t="shared" si="313"/>
        <v>0</v>
      </c>
      <c r="N2543" s="445">
        <f t="shared" si="314"/>
        <v>0</v>
      </c>
      <c r="O2543" s="445">
        <f t="shared" si="317"/>
        <v>0</v>
      </c>
      <c r="P2543" s="445">
        <f t="shared" si="318"/>
        <v>0</v>
      </c>
      <c r="Q2543" s="445">
        <f t="shared" si="319"/>
        <v>0</v>
      </c>
      <c r="R2543" s="415" t="str">
        <f t="shared" ref="R2543:R2606" si="321">IF(D2543&lt;&gt;"",IF(SUM(S2543:U2543)&gt;0,"Ja","Nein"),"Leer")</f>
        <v>Leer</v>
      </c>
      <c r="S2543" s="445">
        <f>IF('Angaben KH-Standort'!D$29='A4'!D2543,IF('Angaben KH-Standort'!E$29="Ja",1,0),0)</f>
        <v>0</v>
      </c>
      <c r="T2543" s="445">
        <f>IF('Angaben KH-Standort'!D$30='A4'!D2543,IF('Angaben KH-Standort'!E$30="Ja",1,0),0)</f>
        <v>0</v>
      </c>
      <c r="U2543" s="445">
        <f>IF('Angaben KH-Standort'!D$31='A4'!D2543,IF('Angaben KH-Standort'!E$31="Ja",1,0),0)</f>
        <v>0</v>
      </c>
    </row>
    <row r="2544" spans="2:21" ht="15" customHeight="1" x14ac:dyDescent="0.3">
      <c r="B2544" s="70" t="str">
        <f t="shared" si="315"/>
        <v>!!!</v>
      </c>
      <c r="C2544" s="265" t="str">
        <f>IF(ISERROR(IF(LEN(E2544)&gt;0,VLOOKUP(TEXT($E2544,0),'Angaben Stationen'!$E$14:$J$213,5,0),"")),"?",IF(LEN(E2544)&gt;0,VLOOKUP(TEXT($E2544,0),'Angaben Stationen'!$E$14:$J$213,5,0),""))</f>
        <v/>
      </c>
      <c r="D2544" s="232" t="str">
        <f>IF(ISERROR(IF(LEN(E2544)&gt;0,VLOOKUP(TEXT($E2544,0),'Angaben Stationen'!$E$14:$J$213,6,0),"")),"STATION IST NICHT VORHANDEN",IF(LEN(E2544)&gt;0,VLOOKUP(TEXT($E2544,0),'Angaben Stationen'!$E$14:$J$213,6,0),""))</f>
        <v/>
      </c>
      <c r="E2544" s="287"/>
      <c r="F2544" s="234"/>
      <c r="G2544" s="234"/>
      <c r="H2544" s="263"/>
      <c r="I2544" s="169"/>
      <c r="K2544" s="445" t="str">
        <f t="shared" si="316"/>
        <v>Leer</v>
      </c>
      <c r="L2544" s="445" t="str">
        <f>VLOOKUP($D2544,{"29 - Psychiatrie (Erwachsene)","BGI";"297 - stationsäquivalente Behandlung in der Erwachsenenpsychiatrie (29)","BGI";"30 - Kinder- und Jugendpsychiatrie","BGII";"307 - stationsäquivalente Behandlung in der Kinder- und Jugendpsychiatrie (30)","BGII";"31 - Psychosomatik","BGI";"","Leer"},2,0)</f>
        <v>Leer</v>
      </c>
      <c r="M2544" s="445">
        <f t="shared" si="313"/>
        <v>0</v>
      </c>
      <c r="N2544" s="445">
        <f t="shared" si="314"/>
        <v>0</v>
      </c>
      <c r="O2544" s="445">
        <f t="shared" si="317"/>
        <v>0</v>
      </c>
      <c r="P2544" s="445">
        <f t="shared" si="318"/>
        <v>0</v>
      </c>
      <c r="Q2544" s="445">
        <f t="shared" si="319"/>
        <v>0</v>
      </c>
      <c r="R2544" s="415" t="str">
        <f t="shared" si="321"/>
        <v>Leer</v>
      </c>
      <c r="S2544" s="445">
        <f>IF('Angaben KH-Standort'!D$29='A4'!D2544,IF('Angaben KH-Standort'!E$29="Ja",1,0),0)</f>
        <v>0</v>
      </c>
      <c r="T2544" s="445">
        <f>IF('Angaben KH-Standort'!D$30='A4'!D2544,IF('Angaben KH-Standort'!E$30="Ja",1,0),0)</f>
        <v>0</v>
      </c>
      <c r="U2544" s="445">
        <f>IF('Angaben KH-Standort'!D$31='A4'!D2544,IF('Angaben KH-Standort'!E$31="Ja",1,0),0)</f>
        <v>0</v>
      </c>
    </row>
    <row r="2545" spans="2:21" ht="15" customHeight="1" x14ac:dyDescent="0.3">
      <c r="B2545" s="70" t="str">
        <f t="shared" si="315"/>
        <v>!!!</v>
      </c>
      <c r="C2545" s="265" t="str">
        <f>IF(ISERROR(IF(LEN(E2545)&gt;0,VLOOKUP(TEXT($E2545,0),'Angaben Stationen'!$E$14:$J$213,5,0),"")),"?",IF(LEN(E2545)&gt;0,VLOOKUP(TEXT($E2545,0),'Angaben Stationen'!$E$14:$J$213,5,0),""))</f>
        <v/>
      </c>
      <c r="D2545" s="232" t="str">
        <f>IF(ISERROR(IF(LEN(E2545)&gt;0,VLOOKUP(TEXT($E2545,0),'Angaben Stationen'!$E$14:$J$213,6,0),"")),"STATION IST NICHT VORHANDEN",IF(LEN(E2545)&gt;0,VLOOKUP(TEXT($E2545,0),'Angaben Stationen'!$E$14:$J$213,6,0),""))</f>
        <v/>
      </c>
      <c r="E2545" s="287"/>
      <c r="F2545" s="234"/>
      <c r="G2545" s="234"/>
      <c r="H2545" s="263"/>
      <c r="I2545" s="169"/>
      <c r="K2545" s="445" t="str">
        <f t="shared" si="316"/>
        <v>Leer</v>
      </c>
      <c r="L2545" s="445" t="str">
        <f>VLOOKUP($D2545,{"29 - Psychiatrie (Erwachsene)","BGI";"297 - stationsäquivalente Behandlung in der Erwachsenenpsychiatrie (29)","BGI";"30 - Kinder- und Jugendpsychiatrie","BGII";"307 - stationsäquivalente Behandlung in der Kinder- und Jugendpsychiatrie (30)","BGII";"31 - Psychosomatik","BGI";"","Leer"},2,0)</f>
        <v>Leer</v>
      </c>
      <c r="M2545" s="445">
        <f t="shared" si="313"/>
        <v>0</v>
      </c>
      <c r="N2545" s="445">
        <f t="shared" si="314"/>
        <v>0</v>
      </c>
      <c r="O2545" s="445">
        <f t="shared" si="317"/>
        <v>0</v>
      </c>
      <c r="P2545" s="445">
        <f t="shared" si="318"/>
        <v>0</v>
      </c>
      <c r="Q2545" s="445">
        <f t="shared" si="319"/>
        <v>0</v>
      </c>
      <c r="R2545" s="415" t="str">
        <f t="shared" si="321"/>
        <v>Leer</v>
      </c>
      <c r="S2545" s="445">
        <f>IF('Angaben KH-Standort'!D$29='A4'!D2545,IF('Angaben KH-Standort'!E$29="Ja",1,0),0)</f>
        <v>0</v>
      </c>
      <c r="T2545" s="445">
        <f>IF('Angaben KH-Standort'!D$30='A4'!D2545,IF('Angaben KH-Standort'!E$30="Ja",1,0),0)</f>
        <v>0</v>
      </c>
      <c r="U2545" s="445">
        <f>IF('Angaben KH-Standort'!D$31='A4'!D2545,IF('Angaben KH-Standort'!E$31="Ja",1,0),0)</f>
        <v>0</v>
      </c>
    </row>
    <row r="2546" spans="2:21" ht="15" customHeight="1" x14ac:dyDescent="0.3">
      <c r="B2546" s="70" t="str">
        <f t="shared" si="315"/>
        <v>!!!</v>
      </c>
      <c r="C2546" s="265" t="str">
        <f>IF(ISERROR(IF(LEN(E2546)&gt;0,VLOOKUP(TEXT($E2546,0),'Angaben Stationen'!$E$14:$J$213,5,0),"")),"?",IF(LEN(E2546)&gt;0,VLOOKUP(TEXT($E2546,0),'Angaben Stationen'!$E$14:$J$213,5,0),""))</f>
        <v/>
      </c>
      <c r="D2546" s="232" t="str">
        <f>IF(ISERROR(IF(LEN(E2546)&gt;0,VLOOKUP(TEXT($E2546,0),'Angaben Stationen'!$E$14:$J$213,6,0),"")),"STATION IST NICHT VORHANDEN",IF(LEN(E2546)&gt;0,VLOOKUP(TEXT($E2546,0),'Angaben Stationen'!$E$14:$J$213,6,0),""))</f>
        <v/>
      </c>
      <c r="E2546" s="287"/>
      <c r="F2546" s="234"/>
      <c r="G2546" s="234"/>
      <c r="H2546" s="263"/>
      <c r="I2546" s="169"/>
      <c r="K2546" s="445" t="str">
        <f t="shared" si="316"/>
        <v>Leer</v>
      </c>
      <c r="L2546" s="445" t="str">
        <f>VLOOKUP($D2546,{"29 - Psychiatrie (Erwachsene)","BGI";"297 - stationsäquivalente Behandlung in der Erwachsenenpsychiatrie (29)","BGI";"30 - Kinder- und Jugendpsychiatrie","BGII";"307 - stationsäquivalente Behandlung in der Kinder- und Jugendpsychiatrie (30)","BGII";"31 - Psychosomatik","BGI";"","Leer"},2,0)</f>
        <v>Leer</v>
      </c>
      <c r="M2546" s="445">
        <f t="shared" si="313"/>
        <v>0</v>
      </c>
      <c r="N2546" s="445">
        <f t="shared" si="314"/>
        <v>0</v>
      </c>
      <c r="O2546" s="445">
        <f t="shared" si="317"/>
        <v>0</v>
      </c>
      <c r="P2546" s="445">
        <f t="shared" si="318"/>
        <v>0</v>
      </c>
      <c r="Q2546" s="445">
        <f t="shared" si="319"/>
        <v>0</v>
      </c>
      <c r="R2546" s="415" t="str">
        <f t="shared" si="321"/>
        <v>Leer</v>
      </c>
      <c r="S2546" s="445">
        <f>IF('Angaben KH-Standort'!D$29='A4'!D2546,IF('Angaben KH-Standort'!E$29="Ja",1,0),0)</f>
        <v>0</v>
      </c>
      <c r="T2546" s="445">
        <f>IF('Angaben KH-Standort'!D$30='A4'!D2546,IF('Angaben KH-Standort'!E$30="Ja",1,0),0)</f>
        <v>0</v>
      </c>
      <c r="U2546" s="445">
        <f>IF('Angaben KH-Standort'!D$31='A4'!D2546,IF('Angaben KH-Standort'!E$31="Ja",1,0),0)</f>
        <v>0</v>
      </c>
    </row>
    <row r="2547" spans="2:21" ht="15" customHeight="1" x14ac:dyDescent="0.3">
      <c r="B2547" s="70" t="str">
        <f t="shared" si="315"/>
        <v>!!!</v>
      </c>
      <c r="C2547" s="265" t="str">
        <f>IF(ISERROR(IF(LEN(E2547)&gt;0,VLOOKUP(TEXT($E2547,0),'Angaben Stationen'!$E$14:$J$213,5,0),"")),"?",IF(LEN(E2547)&gt;0,VLOOKUP(TEXT($E2547,0),'Angaben Stationen'!$E$14:$J$213,5,0),""))</f>
        <v/>
      </c>
      <c r="D2547" s="232" t="str">
        <f>IF(ISERROR(IF(LEN(E2547)&gt;0,VLOOKUP(TEXT($E2547,0),'Angaben Stationen'!$E$14:$J$213,6,0),"")),"STATION IST NICHT VORHANDEN",IF(LEN(E2547)&gt;0,VLOOKUP(TEXT($E2547,0),'Angaben Stationen'!$E$14:$J$213,6,0),""))</f>
        <v/>
      </c>
      <c r="E2547" s="287"/>
      <c r="F2547" s="234"/>
      <c r="G2547" s="234"/>
      <c r="H2547" s="263"/>
      <c r="I2547" s="169"/>
      <c r="K2547" s="445" t="str">
        <f t="shared" si="316"/>
        <v>Leer</v>
      </c>
      <c r="L2547" s="445" t="str">
        <f>VLOOKUP($D2547,{"29 - Psychiatrie (Erwachsene)","BGI";"297 - stationsäquivalente Behandlung in der Erwachsenenpsychiatrie (29)","BGI";"30 - Kinder- und Jugendpsychiatrie","BGII";"307 - stationsäquivalente Behandlung in der Kinder- und Jugendpsychiatrie (30)","BGII";"31 - Psychosomatik","BGI";"","Leer"},2,0)</f>
        <v>Leer</v>
      </c>
      <c r="M2547" s="445">
        <f t="shared" si="313"/>
        <v>0</v>
      </c>
      <c r="N2547" s="445">
        <f t="shared" si="314"/>
        <v>0</v>
      </c>
      <c r="O2547" s="445">
        <f t="shared" si="317"/>
        <v>0</v>
      </c>
      <c r="P2547" s="445">
        <f t="shared" si="318"/>
        <v>0</v>
      </c>
      <c r="Q2547" s="445">
        <f t="shared" si="319"/>
        <v>0</v>
      </c>
      <c r="R2547" s="415" t="str">
        <f t="shared" si="321"/>
        <v>Leer</v>
      </c>
      <c r="S2547" s="445">
        <f>IF('Angaben KH-Standort'!D$29='A4'!D2547,IF('Angaben KH-Standort'!E$29="Ja",1,0),0)</f>
        <v>0</v>
      </c>
      <c r="T2547" s="445">
        <f>IF('Angaben KH-Standort'!D$30='A4'!D2547,IF('Angaben KH-Standort'!E$30="Ja",1,0),0)</f>
        <v>0</v>
      </c>
      <c r="U2547" s="445">
        <f>IF('Angaben KH-Standort'!D$31='A4'!D2547,IF('Angaben KH-Standort'!E$31="Ja",1,0),0)</f>
        <v>0</v>
      </c>
    </row>
    <row r="2548" spans="2:21" ht="15" customHeight="1" x14ac:dyDescent="0.3">
      <c r="B2548" s="70" t="str">
        <f t="shared" si="315"/>
        <v>!!!</v>
      </c>
      <c r="C2548" s="265" t="str">
        <f>IF(ISERROR(IF(LEN(E2548)&gt;0,VLOOKUP(TEXT($E2548,0),'Angaben Stationen'!$E$14:$J$213,5,0),"")),"?",IF(LEN(E2548)&gt;0,VLOOKUP(TEXT($E2548,0),'Angaben Stationen'!$E$14:$J$213,5,0),""))</f>
        <v/>
      </c>
      <c r="D2548" s="232" t="str">
        <f>IF(ISERROR(IF(LEN(E2548)&gt;0,VLOOKUP(TEXT($E2548,0),'Angaben Stationen'!$E$14:$J$213,6,0),"")),"STATION IST NICHT VORHANDEN",IF(LEN(E2548)&gt;0,VLOOKUP(TEXT($E2548,0),'Angaben Stationen'!$E$14:$J$213,6,0),""))</f>
        <v/>
      </c>
      <c r="E2548" s="287"/>
      <c r="F2548" s="234"/>
      <c r="G2548" s="234"/>
      <c r="H2548" s="263"/>
      <c r="I2548" s="169"/>
      <c r="K2548" s="445" t="str">
        <f t="shared" si="316"/>
        <v>Leer</v>
      </c>
      <c r="L2548" s="445" t="str">
        <f>VLOOKUP($D2548,{"29 - Psychiatrie (Erwachsene)","BGI";"297 - stationsäquivalente Behandlung in der Erwachsenenpsychiatrie (29)","BGI";"30 - Kinder- und Jugendpsychiatrie","BGII";"307 - stationsäquivalente Behandlung in der Kinder- und Jugendpsychiatrie (30)","BGII";"31 - Psychosomatik","BGI";"","Leer"},2,0)</f>
        <v>Leer</v>
      </c>
      <c r="M2548" s="445">
        <f t="shared" si="313"/>
        <v>0</v>
      </c>
      <c r="N2548" s="445">
        <f t="shared" si="314"/>
        <v>0</v>
      </c>
      <c r="O2548" s="445">
        <f t="shared" si="317"/>
        <v>0</v>
      </c>
      <c r="P2548" s="445">
        <f t="shared" si="318"/>
        <v>0</v>
      </c>
      <c r="Q2548" s="445">
        <f t="shared" si="319"/>
        <v>0</v>
      </c>
      <c r="R2548" s="415" t="str">
        <f t="shared" si="321"/>
        <v>Leer</v>
      </c>
      <c r="S2548" s="445">
        <f>IF('Angaben KH-Standort'!D$29='A4'!D2548,IF('Angaben KH-Standort'!E$29="Ja",1,0),0)</f>
        <v>0</v>
      </c>
      <c r="T2548" s="445">
        <f>IF('Angaben KH-Standort'!D$30='A4'!D2548,IF('Angaben KH-Standort'!E$30="Ja",1,0),0)</f>
        <v>0</v>
      </c>
      <c r="U2548" s="445">
        <f>IF('Angaben KH-Standort'!D$31='A4'!D2548,IF('Angaben KH-Standort'!E$31="Ja",1,0),0)</f>
        <v>0</v>
      </c>
    </row>
    <row r="2549" spans="2:21" ht="15" customHeight="1" x14ac:dyDescent="0.3">
      <c r="B2549" s="70" t="str">
        <f t="shared" si="315"/>
        <v>!!!</v>
      </c>
      <c r="C2549" s="265" t="str">
        <f>IF(ISERROR(IF(LEN(E2549)&gt;0,VLOOKUP(TEXT($E2549,0),'Angaben Stationen'!$E$14:$J$213,5,0),"")),"?",IF(LEN(E2549)&gt;0,VLOOKUP(TEXT($E2549,0),'Angaben Stationen'!$E$14:$J$213,5,0),""))</f>
        <v/>
      </c>
      <c r="D2549" s="232" t="str">
        <f>IF(ISERROR(IF(LEN(E2549)&gt;0,VLOOKUP(TEXT($E2549,0),'Angaben Stationen'!$E$14:$J$213,6,0),"")),"STATION IST NICHT VORHANDEN",IF(LEN(E2549)&gt;0,VLOOKUP(TEXT($E2549,0),'Angaben Stationen'!$E$14:$J$213,6,0),""))</f>
        <v/>
      </c>
      <c r="E2549" s="287"/>
      <c r="F2549" s="234"/>
      <c r="G2549" s="234"/>
      <c r="H2549" s="263"/>
      <c r="I2549" s="169"/>
      <c r="K2549" s="445" t="str">
        <f t="shared" si="316"/>
        <v>Leer</v>
      </c>
      <c r="L2549" s="445" t="str">
        <f>VLOOKUP($D2549,{"29 - Psychiatrie (Erwachsene)","BGI";"297 - stationsäquivalente Behandlung in der Erwachsenenpsychiatrie (29)","BGI";"30 - Kinder- und Jugendpsychiatrie","BGII";"307 - stationsäquivalente Behandlung in der Kinder- und Jugendpsychiatrie (30)","BGII";"31 - Psychosomatik","BGI";"","Leer"},2,0)</f>
        <v>Leer</v>
      </c>
      <c r="M2549" s="445">
        <f t="shared" si="313"/>
        <v>0</v>
      </c>
      <c r="N2549" s="445">
        <f t="shared" si="314"/>
        <v>0</v>
      </c>
      <c r="O2549" s="445">
        <f t="shared" si="317"/>
        <v>0</v>
      </c>
      <c r="P2549" s="445">
        <f t="shared" si="318"/>
        <v>0</v>
      </c>
      <c r="Q2549" s="445">
        <f t="shared" si="319"/>
        <v>0</v>
      </c>
      <c r="R2549" s="415" t="str">
        <f t="shared" si="321"/>
        <v>Leer</v>
      </c>
      <c r="S2549" s="445">
        <f>IF('Angaben KH-Standort'!D$29='A4'!D2549,IF('Angaben KH-Standort'!E$29="Ja",1,0),0)</f>
        <v>0</v>
      </c>
      <c r="T2549" s="445">
        <f>IF('Angaben KH-Standort'!D$30='A4'!D2549,IF('Angaben KH-Standort'!E$30="Ja",1,0),0)</f>
        <v>0</v>
      </c>
      <c r="U2549" s="445">
        <f>IF('Angaben KH-Standort'!D$31='A4'!D2549,IF('Angaben KH-Standort'!E$31="Ja",1,0),0)</f>
        <v>0</v>
      </c>
    </row>
    <row r="2550" spans="2:21" ht="15" customHeight="1" x14ac:dyDescent="0.3">
      <c r="B2550" s="70" t="str">
        <f t="shared" si="315"/>
        <v>!!!</v>
      </c>
      <c r="C2550" s="265" t="str">
        <f>IF(ISERROR(IF(LEN(E2550)&gt;0,VLOOKUP(TEXT($E2550,0),'Angaben Stationen'!$E$14:$J$213,5,0),"")),"?",IF(LEN(E2550)&gt;0,VLOOKUP(TEXT($E2550,0),'Angaben Stationen'!$E$14:$J$213,5,0),""))</f>
        <v/>
      </c>
      <c r="D2550" s="232" t="str">
        <f>IF(ISERROR(IF(LEN(E2550)&gt;0,VLOOKUP(TEXT($E2550,0),'Angaben Stationen'!$E$14:$J$213,6,0),"")),"STATION IST NICHT VORHANDEN",IF(LEN(E2550)&gt;0,VLOOKUP(TEXT($E2550,0),'Angaben Stationen'!$E$14:$J$213,6,0),""))</f>
        <v/>
      </c>
      <c r="E2550" s="287"/>
      <c r="F2550" s="234"/>
      <c r="G2550" s="234"/>
      <c r="H2550" s="263"/>
      <c r="I2550" s="169"/>
      <c r="K2550" s="445" t="str">
        <f t="shared" si="316"/>
        <v>Leer</v>
      </c>
      <c r="L2550" s="445" t="str">
        <f>VLOOKUP($D2550,{"29 - Psychiatrie (Erwachsene)","BGI";"297 - stationsäquivalente Behandlung in der Erwachsenenpsychiatrie (29)","BGI";"30 - Kinder- und Jugendpsychiatrie","BGII";"307 - stationsäquivalente Behandlung in der Kinder- und Jugendpsychiatrie (30)","BGII";"31 - Psychosomatik","BGI";"","Leer"},2,0)</f>
        <v>Leer</v>
      </c>
      <c r="M2550" s="445">
        <f t="shared" si="313"/>
        <v>0</v>
      </c>
      <c r="N2550" s="445">
        <f t="shared" si="314"/>
        <v>0</v>
      </c>
      <c r="O2550" s="445">
        <f t="shared" si="317"/>
        <v>0</v>
      </c>
      <c r="P2550" s="445">
        <f t="shared" si="318"/>
        <v>0</v>
      </c>
      <c r="Q2550" s="445">
        <f t="shared" si="319"/>
        <v>0</v>
      </c>
      <c r="R2550" s="415" t="str">
        <f t="shared" si="321"/>
        <v>Leer</v>
      </c>
      <c r="S2550" s="445">
        <f>IF('Angaben KH-Standort'!D$29='A4'!D2550,IF('Angaben KH-Standort'!E$29="Ja",1,0),0)</f>
        <v>0</v>
      </c>
      <c r="T2550" s="445">
        <f>IF('Angaben KH-Standort'!D$30='A4'!D2550,IF('Angaben KH-Standort'!E$30="Ja",1,0),0)</f>
        <v>0</v>
      </c>
      <c r="U2550" s="445">
        <f>IF('Angaben KH-Standort'!D$31='A4'!D2550,IF('Angaben KH-Standort'!E$31="Ja",1,0),0)</f>
        <v>0</v>
      </c>
    </row>
    <row r="2551" spans="2:21" ht="15" customHeight="1" x14ac:dyDescent="0.3">
      <c r="B2551" s="70" t="str">
        <f t="shared" si="315"/>
        <v>!!!</v>
      </c>
      <c r="C2551" s="265" t="str">
        <f>IF(ISERROR(IF(LEN(E2551)&gt;0,VLOOKUP(TEXT($E2551,0),'Angaben Stationen'!$E$14:$J$213,5,0),"")),"?",IF(LEN(E2551)&gt;0,VLOOKUP(TEXT($E2551,0),'Angaben Stationen'!$E$14:$J$213,5,0),""))</f>
        <v/>
      </c>
      <c r="D2551" s="232" t="str">
        <f>IF(ISERROR(IF(LEN(E2551)&gt;0,VLOOKUP(TEXT($E2551,0),'Angaben Stationen'!$E$14:$J$213,6,0),"")),"STATION IST NICHT VORHANDEN",IF(LEN(E2551)&gt;0,VLOOKUP(TEXT($E2551,0),'Angaben Stationen'!$E$14:$J$213,6,0),""))</f>
        <v/>
      </c>
      <c r="E2551" s="287"/>
      <c r="F2551" s="234"/>
      <c r="G2551" s="234"/>
      <c r="H2551" s="263"/>
      <c r="I2551" s="169"/>
      <c r="K2551" s="445" t="str">
        <f t="shared" si="316"/>
        <v>Leer</v>
      </c>
      <c r="L2551" s="445" t="str">
        <f>VLOOKUP($D2551,{"29 - Psychiatrie (Erwachsene)","BGI";"297 - stationsäquivalente Behandlung in der Erwachsenenpsychiatrie (29)","BGI";"30 - Kinder- und Jugendpsychiatrie","BGII";"307 - stationsäquivalente Behandlung in der Kinder- und Jugendpsychiatrie (30)","BGII";"31 - Psychosomatik","BGI";"","Leer"},2,0)</f>
        <v>Leer</v>
      </c>
      <c r="M2551" s="445">
        <f t="shared" si="313"/>
        <v>0</v>
      </c>
      <c r="N2551" s="445">
        <f t="shared" si="314"/>
        <v>0</v>
      </c>
      <c r="O2551" s="445">
        <f t="shared" si="317"/>
        <v>0</v>
      </c>
      <c r="P2551" s="445">
        <f t="shared" si="318"/>
        <v>0</v>
      </c>
      <c r="Q2551" s="445">
        <f t="shared" si="319"/>
        <v>0</v>
      </c>
      <c r="R2551" s="415" t="str">
        <f t="shared" si="321"/>
        <v>Leer</v>
      </c>
      <c r="S2551" s="445">
        <f>IF('Angaben KH-Standort'!D$29='A4'!D2551,IF('Angaben KH-Standort'!E$29="Ja",1,0),0)</f>
        <v>0</v>
      </c>
      <c r="T2551" s="445">
        <f>IF('Angaben KH-Standort'!D$30='A4'!D2551,IF('Angaben KH-Standort'!E$30="Ja",1,0),0)</f>
        <v>0</v>
      </c>
      <c r="U2551" s="445">
        <f>IF('Angaben KH-Standort'!D$31='A4'!D2551,IF('Angaben KH-Standort'!E$31="Ja",1,0),0)</f>
        <v>0</v>
      </c>
    </row>
    <row r="2552" spans="2:21" ht="15" customHeight="1" x14ac:dyDescent="0.3">
      <c r="B2552" s="70" t="str">
        <f t="shared" si="315"/>
        <v>!!!</v>
      </c>
      <c r="C2552" s="265" t="str">
        <f>IF(ISERROR(IF(LEN(E2552)&gt;0,VLOOKUP(TEXT($E2552,0),'Angaben Stationen'!$E$14:$J$213,5,0),"")),"?",IF(LEN(E2552)&gt;0,VLOOKUP(TEXT($E2552,0),'Angaben Stationen'!$E$14:$J$213,5,0),""))</f>
        <v/>
      </c>
      <c r="D2552" s="232" t="str">
        <f>IF(ISERROR(IF(LEN(E2552)&gt;0,VLOOKUP(TEXT($E2552,0),'Angaben Stationen'!$E$14:$J$213,6,0),"")),"STATION IST NICHT VORHANDEN",IF(LEN(E2552)&gt;0,VLOOKUP(TEXT($E2552,0),'Angaben Stationen'!$E$14:$J$213,6,0),""))</f>
        <v/>
      </c>
      <c r="E2552" s="287"/>
      <c r="F2552" s="234"/>
      <c r="G2552" s="234"/>
      <c r="H2552" s="263"/>
      <c r="I2552" s="169"/>
      <c r="K2552" s="445" t="str">
        <f t="shared" si="316"/>
        <v>Leer</v>
      </c>
      <c r="L2552" s="445" t="str">
        <f>VLOOKUP($D2552,{"29 - Psychiatrie (Erwachsene)","BGI";"297 - stationsäquivalente Behandlung in der Erwachsenenpsychiatrie (29)","BGI";"30 - Kinder- und Jugendpsychiatrie","BGII";"307 - stationsäquivalente Behandlung in der Kinder- und Jugendpsychiatrie (30)","BGII";"31 - Psychosomatik","BGI";"","Leer"},2,0)</f>
        <v>Leer</v>
      </c>
      <c r="M2552" s="445">
        <f t="shared" si="313"/>
        <v>0</v>
      </c>
      <c r="N2552" s="445">
        <f t="shared" si="314"/>
        <v>0</v>
      </c>
      <c r="O2552" s="445">
        <f t="shared" si="317"/>
        <v>0</v>
      </c>
      <c r="P2552" s="445">
        <f t="shared" si="318"/>
        <v>0</v>
      </c>
      <c r="Q2552" s="445">
        <f t="shared" si="319"/>
        <v>0</v>
      </c>
      <c r="R2552" s="415" t="str">
        <f t="shared" si="321"/>
        <v>Leer</v>
      </c>
      <c r="S2552" s="445">
        <f>IF('Angaben KH-Standort'!D$29='A4'!D2552,IF('Angaben KH-Standort'!E$29="Ja",1,0),0)</f>
        <v>0</v>
      </c>
      <c r="T2552" s="445">
        <f>IF('Angaben KH-Standort'!D$30='A4'!D2552,IF('Angaben KH-Standort'!E$30="Ja",1,0),0)</f>
        <v>0</v>
      </c>
      <c r="U2552" s="445">
        <f>IF('Angaben KH-Standort'!D$31='A4'!D2552,IF('Angaben KH-Standort'!E$31="Ja",1,0),0)</f>
        <v>0</v>
      </c>
    </row>
    <row r="2553" spans="2:21" ht="15" customHeight="1" x14ac:dyDescent="0.3">
      <c r="B2553" s="70" t="str">
        <f t="shared" si="315"/>
        <v>!!!</v>
      </c>
      <c r="C2553" s="265" t="str">
        <f>IF(ISERROR(IF(LEN(E2553)&gt;0,VLOOKUP(TEXT($E2553,0),'Angaben Stationen'!$E$14:$J$213,5,0),"")),"?",IF(LEN(E2553)&gt;0,VLOOKUP(TEXT($E2553,0),'Angaben Stationen'!$E$14:$J$213,5,0),""))</f>
        <v/>
      </c>
      <c r="D2553" s="232" t="str">
        <f>IF(ISERROR(IF(LEN(E2553)&gt;0,VLOOKUP(TEXT($E2553,0),'Angaben Stationen'!$E$14:$J$213,6,0),"")),"STATION IST NICHT VORHANDEN",IF(LEN(E2553)&gt;0,VLOOKUP(TEXT($E2553,0),'Angaben Stationen'!$E$14:$J$213,6,0),""))</f>
        <v/>
      </c>
      <c r="E2553" s="287"/>
      <c r="F2553" s="234"/>
      <c r="G2553" s="234"/>
      <c r="H2553" s="263"/>
      <c r="I2553" s="169"/>
      <c r="K2553" s="445" t="str">
        <f t="shared" si="316"/>
        <v>Leer</v>
      </c>
      <c r="L2553" s="445" t="str">
        <f>VLOOKUP($D2553,{"29 - Psychiatrie (Erwachsene)","BGI";"297 - stationsäquivalente Behandlung in der Erwachsenenpsychiatrie (29)","BGI";"30 - Kinder- und Jugendpsychiatrie","BGII";"307 - stationsäquivalente Behandlung in der Kinder- und Jugendpsychiatrie (30)","BGII";"31 - Psychosomatik","BGI";"","Leer"},2,0)</f>
        <v>Leer</v>
      </c>
      <c r="M2553" s="445">
        <f t="shared" si="313"/>
        <v>0</v>
      </c>
      <c r="N2553" s="445">
        <f t="shared" si="314"/>
        <v>0</v>
      </c>
      <c r="O2553" s="445">
        <f t="shared" si="317"/>
        <v>0</v>
      </c>
      <c r="P2553" s="445">
        <f t="shared" si="318"/>
        <v>0</v>
      </c>
      <c r="Q2553" s="445">
        <f t="shared" si="319"/>
        <v>0</v>
      </c>
      <c r="R2553" s="415" t="str">
        <f t="shared" si="321"/>
        <v>Leer</v>
      </c>
      <c r="S2553" s="445">
        <f>IF('Angaben KH-Standort'!D$29='A4'!D2553,IF('Angaben KH-Standort'!E$29="Ja",1,0),0)</f>
        <v>0</v>
      </c>
      <c r="T2553" s="445">
        <f>IF('Angaben KH-Standort'!D$30='A4'!D2553,IF('Angaben KH-Standort'!E$30="Ja",1,0),0)</f>
        <v>0</v>
      </c>
      <c r="U2553" s="445">
        <f>IF('Angaben KH-Standort'!D$31='A4'!D2553,IF('Angaben KH-Standort'!E$31="Ja",1,0),0)</f>
        <v>0</v>
      </c>
    </row>
    <row r="2554" spans="2:21" ht="15" customHeight="1" x14ac:dyDescent="0.3">
      <c r="B2554" s="70" t="str">
        <f t="shared" si="315"/>
        <v>!!!</v>
      </c>
      <c r="C2554" s="265" t="str">
        <f>IF(ISERROR(IF(LEN(E2554)&gt;0,VLOOKUP(TEXT($E2554,0),'Angaben Stationen'!$E$14:$J$213,5,0),"")),"?",IF(LEN(E2554)&gt;0,VLOOKUP(TEXT($E2554,0),'Angaben Stationen'!$E$14:$J$213,5,0),""))</f>
        <v/>
      </c>
      <c r="D2554" s="232" t="str">
        <f>IF(ISERROR(IF(LEN(E2554)&gt;0,VLOOKUP(TEXT($E2554,0),'Angaben Stationen'!$E$14:$J$213,6,0),"")),"STATION IST NICHT VORHANDEN",IF(LEN(E2554)&gt;0,VLOOKUP(TEXT($E2554,0),'Angaben Stationen'!$E$14:$J$213,6,0),""))</f>
        <v/>
      </c>
      <c r="E2554" s="287"/>
      <c r="F2554" s="234"/>
      <c r="G2554" s="234"/>
      <c r="H2554" s="263"/>
      <c r="I2554" s="169"/>
      <c r="K2554" s="445" t="str">
        <f t="shared" si="316"/>
        <v>Leer</v>
      </c>
      <c r="L2554" s="445" t="str">
        <f>VLOOKUP($D2554,{"29 - Psychiatrie (Erwachsene)","BGI";"297 - stationsäquivalente Behandlung in der Erwachsenenpsychiatrie (29)","BGI";"30 - Kinder- und Jugendpsychiatrie","BGII";"307 - stationsäquivalente Behandlung in der Kinder- und Jugendpsychiatrie (30)","BGII";"31 - Psychosomatik","BGI";"","Leer"},2,0)</f>
        <v>Leer</v>
      </c>
      <c r="M2554" s="445">
        <f t="shared" si="313"/>
        <v>0</v>
      </c>
      <c r="N2554" s="445">
        <f t="shared" si="314"/>
        <v>0</v>
      </c>
      <c r="O2554" s="445">
        <f t="shared" si="317"/>
        <v>0</v>
      </c>
      <c r="P2554" s="445">
        <f t="shared" si="318"/>
        <v>0</v>
      </c>
      <c r="Q2554" s="445">
        <f t="shared" si="319"/>
        <v>0</v>
      </c>
      <c r="R2554" s="415" t="str">
        <f t="shared" si="321"/>
        <v>Leer</v>
      </c>
      <c r="S2554" s="445">
        <f>IF('Angaben KH-Standort'!D$29='A4'!D2554,IF('Angaben KH-Standort'!E$29="Ja",1,0),0)</f>
        <v>0</v>
      </c>
      <c r="T2554" s="445">
        <f>IF('Angaben KH-Standort'!D$30='A4'!D2554,IF('Angaben KH-Standort'!E$30="Ja",1,0),0)</f>
        <v>0</v>
      </c>
      <c r="U2554" s="445">
        <f>IF('Angaben KH-Standort'!D$31='A4'!D2554,IF('Angaben KH-Standort'!E$31="Ja",1,0),0)</f>
        <v>0</v>
      </c>
    </row>
    <row r="2555" spans="2:21" ht="15" customHeight="1" x14ac:dyDescent="0.3">
      <c r="B2555" s="70" t="str">
        <f t="shared" si="315"/>
        <v>!!!</v>
      </c>
      <c r="C2555" s="265" t="str">
        <f>IF(ISERROR(IF(LEN(E2555)&gt;0,VLOOKUP(TEXT($E2555,0),'Angaben Stationen'!$E$14:$J$213,5,0),"")),"?",IF(LEN(E2555)&gt;0,VLOOKUP(TEXT($E2555,0),'Angaben Stationen'!$E$14:$J$213,5,0),""))</f>
        <v/>
      </c>
      <c r="D2555" s="232" t="str">
        <f>IF(ISERROR(IF(LEN(E2555)&gt;0,VLOOKUP(TEXT($E2555,0),'Angaben Stationen'!$E$14:$J$213,6,0),"")),"STATION IST NICHT VORHANDEN",IF(LEN(E2555)&gt;0,VLOOKUP(TEXT($E2555,0),'Angaben Stationen'!$E$14:$J$213,6,0),""))</f>
        <v/>
      </c>
      <c r="E2555" s="287"/>
      <c r="F2555" s="234"/>
      <c r="G2555" s="234"/>
      <c r="H2555" s="263"/>
      <c r="I2555" s="169"/>
      <c r="K2555" s="445" t="str">
        <f t="shared" si="316"/>
        <v>Leer</v>
      </c>
      <c r="L2555" s="445" t="str">
        <f>VLOOKUP($D2555,{"29 - Psychiatrie (Erwachsene)","BGI";"297 - stationsäquivalente Behandlung in der Erwachsenenpsychiatrie (29)","BGI";"30 - Kinder- und Jugendpsychiatrie","BGII";"307 - stationsäquivalente Behandlung in der Kinder- und Jugendpsychiatrie (30)","BGII";"31 - Psychosomatik","BGI";"","Leer"},2,0)</f>
        <v>Leer</v>
      </c>
      <c r="M2555" s="445">
        <f t="shared" si="313"/>
        <v>0</v>
      </c>
      <c r="N2555" s="445">
        <f t="shared" si="314"/>
        <v>0</v>
      </c>
      <c r="O2555" s="445">
        <f t="shared" si="317"/>
        <v>0</v>
      </c>
      <c r="P2555" s="445">
        <f t="shared" si="318"/>
        <v>0</v>
      </c>
      <c r="Q2555" s="445">
        <f t="shared" si="319"/>
        <v>0</v>
      </c>
      <c r="R2555" s="415" t="str">
        <f t="shared" si="321"/>
        <v>Leer</v>
      </c>
      <c r="S2555" s="445">
        <f>IF('Angaben KH-Standort'!D$29='A4'!D2555,IF('Angaben KH-Standort'!E$29="Ja",1,0),0)</f>
        <v>0</v>
      </c>
      <c r="T2555" s="445">
        <f>IF('Angaben KH-Standort'!D$30='A4'!D2555,IF('Angaben KH-Standort'!E$30="Ja",1,0),0)</f>
        <v>0</v>
      </c>
      <c r="U2555" s="445">
        <f>IF('Angaben KH-Standort'!D$31='A4'!D2555,IF('Angaben KH-Standort'!E$31="Ja",1,0),0)</f>
        <v>0</v>
      </c>
    </row>
    <row r="2556" spans="2:21" ht="15" customHeight="1" x14ac:dyDescent="0.3">
      <c r="B2556" s="70" t="str">
        <f t="shared" si="315"/>
        <v>!!!</v>
      </c>
      <c r="C2556" s="265" t="str">
        <f>IF(ISERROR(IF(LEN(E2556)&gt;0,VLOOKUP(TEXT($E2556,0),'Angaben Stationen'!$E$14:$J$213,5,0),"")),"?",IF(LEN(E2556)&gt;0,VLOOKUP(TEXT($E2556,0),'Angaben Stationen'!$E$14:$J$213,5,0),""))</f>
        <v/>
      </c>
      <c r="D2556" s="232" t="str">
        <f>IF(ISERROR(IF(LEN(E2556)&gt;0,VLOOKUP(TEXT($E2556,0),'Angaben Stationen'!$E$14:$J$213,6,0),"")),"STATION IST NICHT VORHANDEN",IF(LEN(E2556)&gt;0,VLOOKUP(TEXT($E2556,0),'Angaben Stationen'!$E$14:$J$213,6,0),""))</f>
        <v/>
      </c>
      <c r="E2556" s="287"/>
      <c r="F2556" s="234"/>
      <c r="G2556" s="234"/>
      <c r="H2556" s="263"/>
      <c r="I2556" s="169"/>
      <c r="K2556" s="445" t="str">
        <f t="shared" si="316"/>
        <v>Leer</v>
      </c>
      <c r="L2556" s="445" t="str">
        <f>VLOOKUP($D2556,{"29 - Psychiatrie (Erwachsene)","BGI";"297 - stationsäquivalente Behandlung in der Erwachsenenpsychiatrie (29)","BGI";"30 - Kinder- und Jugendpsychiatrie","BGII";"307 - stationsäquivalente Behandlung in der Kinder- und Jugendpsychiatrie (30)","BGII";"31 - Psychosomatik","BGI";"","Leer"},2,0)</f>
        <v>Leer</v>
      </c>
      <c r="M2556" s="445">
        <f t="shared" si="313"/>
        <v>0</v>
      </c>
      <c r="N2556" s="445">
        <f t="shared" si="314"/>
        <v>0</v>
      </c>
      <c r="O2556" s="445">
        <f t="shared" si="317"/>
        <v>0</v>
      </c>
      <c r="P2556" s="445">
        <f t="shared" si="318"/>
        <v>0</v>
      </c>
      <c r="Q2556" s="445">
        <f t="shared" si="319"/>
        <v>0</v>
      </c>
      <c r="R2556" s="415" t="str">
        <f t="shared" si="321"/>
        <v>Leer</v>
      </c>
      <c r="S2556" s="445">
        <f>IF('Angaben KH-Standort'!D$29='A4'!D2556,IF('Angaben KH-Standort'!E$29="Ja",1,0),0)</f>
        <v>0</v>
      </c>
      <c r="T2556" s="445">
        <f>IF('Angaben KH-Standort'!D$30='A4'!D2556,IF('Angaben KH-Standort'!E$30="Ja",1,0),0)</f>
        <v>0</v>
      </c>
      <c r="U2556" s="445">
        <f>IF('Angaben KH-Standort'!D$31='A4'!D2556,IF('Angaben KH-Standort'!E$31="Ja",1,0),0)</f>
        <v>0</v>
      </c>
    </row>
    <row r="2557" spans="2:21" ht="15" customHeight="1" x14ac:dyDescent="0.3">
      <c r="B2557" s="70" t="str">
        <f t="shared" si="315"/>
        <v>!!!</v>
      </c>
      <c r="C2557" s="265" t="str">
        <f>IF(ISERROR(IF(LEN(E2557)&gt;0,VLOOKUP(TEXT($E2557,0),'Angaben Stationen'!$E$14:$J$213,5,0),"")),"?",IF(LEN(E2557)&gt;0,VLOOKUP(TEXT($E2557,0),'Angaben Stationen'!$E$14:$J$213,5,0),""))</f>
        <v/>
      </c>
      <c r="D2557" s="232" t="str">
        <f>IF(ISERROR(IF(LEN(E2557)&gt;0,VLOOKUP(TEXT($E2557,0),'Angaben Stationen'!$E$14:$J$213,6,0),"")),"STATION IST NICHT VORHANDEN",IF(LEN(E2557)&gt;0,VLOOKUP(TEXT($E2557,0),'Angaben Stationen'!$E$14:$J$213,6,0),""))</f>
        <v/>
      </c>
      <c r="E2557" s="287"/>
      <c r="F2557" s="234"/>
      <c r="G2557" s="234"/>
      <c r="H2557" s="263"/>
      <c r="I2557" s="169"/>
      <c r="K2557" s="445" t="str">
        <f t="shared" si="316"/>
        <v>Leer</v>
      </c>
      <c r="L2557" s="445" t="str">
        <f>VLOOKUP($D2557,{"29 - Psychiatrie (Erwachsene)","BGI";"297 - stationsäquivalente Behandlung in der Erwachsenenpsychiatrie (29)","BGI";"30 - Kinder- und Jugendpsychiatrie","BGII";"307 - stationsäquivalente Behandlung in der Kinder- und Jugendpsychiatrie (30)","BGII";"31 - Psychosomatik","BGI";"","Leer"},2,0)</f>
        <v>Leer</v>
      </c>
      <c r="M2557" s="445">
        <f t="shared" si="313"/>
        <v>0</v>
      </c>
      <c r="N2557" s="445">
        <f t="shared" si="314"/>
        <v>0</v>
      </c>
      <c r="O2557" s="445">
        <f t="shared" si="317"/>
        <v>0</v>
      </c>
      <c r="P2557" s="445">
        <f t="shared" si="318"/>
        <v>0</v>
      </c>
      <c r="Q2557" s="445">
        <f t="shared" si="319"/>
        <v>0</v>
      </c>
      <c r="R2557" s="415" t="str">
        <f t="shared" si="321"/>
        <v>Leer</v>
      </c>
      <c r="S2557" s="445">
        <f>IF('Angaben KH-Standort'!D$29='A4'!D2557,IF('Angaben KH-Standort'!E$29="Ja",1,0),0)</f>
        <v>0</v>
      </c>
      <c r="T2557" s="445">
        <f>IF('Angaben KH-Standort'!D$30='A4'!D2557,IF('Angaben KH-Standort'!E$30="Ja",1,0),0)</f>
        <v>0</v>
      </c>
      <c r="U2557" s="445">
        <f>IF('Angaben KH-Standort'!D$31='A4'!D2557,IF('Angaben KH-Standort'!E$31="Ja",1,0),0)</f>
        <v>0</v>
      </c>
    </row>
    <row r="2558" spans="2:21" ht="15" customHeight="1" x14ac:dyDescent="0.3">
      <c r="B2558" s="70" t="str">
        <f t="shared" si="315"/>
        <v>!!!</v>
      </c>
      <c r="C2558" s="265" t="str">
        <f>IF(ISERROR(IF(LEN(E2558)&gt;0,VLOOKUP(TEXT($E2558,0),'Angaben Stationen'!$E$14:$J$213,5,0),"")),"?",IF(LEN(E2558)&gt;0,VLOOKUP(TEXT($E2558,0),'Angaben Stationen'!$E$14:$J$213,5,0),""))</f>
        <v/>
      </c>
      <c r="D2558" s="232" t="str">
        <f>IF(ISERROR(IF(LEN(E2558)&gt;0,VLOOKUP(TEXT($E2558,0),'Angaben Stationen'!$E$14:$J$213,6,0),"")),"STATION IST NICHT VORHANDEN",IF(LEN(E2558)&gt;0,VLOOKUP(TEXT($E2558,0),'Angaben Stationen'!$E$14:$J$213,6,0),""))</f>
        <v/>
      </c>
      <c r="E2558" s="287"/>
      <c r="F2558" s="234"/>
      <c r="G2558" s="234"/>
      <c r="H2558" s="263"/>
      <c r="I2558" s="169"/>
      <c r="K2558" s="445" t="str">
        <f t="shared" si="316"/>
        <v>Leer</v>
      </c>
      <c r="L2558" s="445" t="str">
        <f>VLOOKUP($D2558,{"29 - Psychiatrie (Erwachsene)","BGI";"297 - stationsäquivalente Behandlung in der Erwachsenenpsychiatrie (29)","BGI";"30 - Kinder- und Jugendpsychiatrie","BGII";"307 - stationsäquivalente Behandlung in der Kinder- und Jugendpsychiatrie (30)","BGII";"31 - Psychosomatik","BGI";"","Leer"},2,0)</f>
        <v>Leer</v>
      </c>
      <c r="M2558" s="445">
        <f t="shared" si="313"/>
        <v>0</v>
      </c>
      <c r="N2558" s="445">
        <f t="shared" si="314"/>
        <v>0</v>
      </c>
      <c r="O2558" s="445">
        <f t="shared" si="317"/>
        <v>0</v>
      </c>
      <c r="P2558" s="445">
        <f t="shared" si="318"/>
        <v>0</v>
      </c>
      <c r="Q2558" s="445">
        <f t="shared" si="319"/>
        <v>0</v>
      </c>
      <c r="R2558" s="415" t="str">
        <f t="shared" si="321"/>
        <v>Leer</v>
      </c>
      <c r="S2558" s="445">
        <f>IF('Angaben KH-Standort'!D$29='A4'!D2558,IF('Angaben KH-Standort'!E$29="Ja",1,0),0)</f>
        <v>0</v>
      </c>
      <c r="T2558" s="445">
        <f>IF('Angaben KH-Standort'!D$30='A4'!D2558,IF('Angaben KH-Standort'!E$30="Ja",1,0),0)</f>
        <v>0</v>
      </c>
      <c r="U2558" s="445">
        <f>IF('Angaben KH-Standort'!D$31='A4'!D2558,IF('Angaben KH-Standort'!E$31="Ja",1,0),0)</f>
        <v>0</v>
      </c>
    </row>
    <row r="2559" spans="2:21" ht="15" customHeight="1" x14ac:dyDescent="0.3">
      <c r="B2559" s="70" t="str">
        <f t="shared" si="315"/>
        <v>!!!</v>
      </c>
      <c r="C2559" s="265" t="str">
        <f>IF(ISERROR(IF(LEN(E2559)&gt;0,VLOOKUP(TEXT($E2559,0),'Angaben Stationen'!$E$14:$J$213,5,0),"")),"?",IF(LEN(E2559)&gt;0,VLOOKUP(TEXT($E2559,0),'Angaben Stationen'!$E$14:$J$213,5,0),""))</f>
        <v/>
      </c>
      <c r="D2559" s="232" t="str">
        <f>IF(ISERROR(IF(LEN(E2559)&gt;0,VLOOKUP(TEXT($E2559,0),'Angaben Stationen'!$E$14:$J$213,6,0),"")),"STATION IST NICHT VORHANDEN",IF(LEN(E2559)&gt;0,VLOOKUP(TEXT($E2559,0),'Angaben Stationen'!$E$14:$J$213,6,0),""))</f>
        <v/>
      </c>
      <c r="E2559" s="287"/>
      <c r="F2559" s="234"/>
      <c r="G2559" s="234"/>
      <c r="H2559" s="263"/>
      <c r="I2559" s="169"/>
      <c r="K2559" s="445" t="str">
        <f t="shared" si="316"/>
        <v>Leer</v>
      </c>
      <c r="L2559" s="445" t="str">
        <f>VLOOKUP($D2559,{"29 - Psychiatrie (Erwachsene)","BGI";"297 - stationsäquivalente Behandlung in der Erwachsenenpsychiatrie (29)","BGI";"30 - Kinder- und Jugendpsychiatrie","BGII";"307 - stationsäquivalente Behandlung in der Kinder- und Jugendpsychiatrie (30)","BGII";"31 - Psychosomatik","BGI";"","Leer"},2,0)</f>
        <v>Leer</v>
      </c>
      <c r="M2559" s="445">
        <f t="shared" si="313"/>
        <v>0</v>
      </c>
      <c r="N2559" s="445">
        <f t="shared" si="314"/>
        <v>0</v>
      </c>
      <c r="O2559" s="445">
        <f t="shared" si="317"/>
        <v>0</v>
      </c>
      <c r="P2559" s="445">
        <f t="shared" si="318"/>
        <v>0</v>
      </c>
      <c r="Q2559" s="445">
        <f t="shared" si="319"/>
        <v>0</v>
      </c>
      <c r="R2559" s="415" t="str">
        <f t="shared" si="321"/>
        <v>Leer</v>
      </c>
      <c r="S2559" s="445">
        <f>IF('Angaben KH-Standort'!D$29='A4'!D2559,IF('Angaben KH-Standort'!E$29="Ja",1,0),0)</f>
        <v>0</v>
      </c>
      <c r="T2559" s="445">
        <f>IF('Angaben KH-Standort'!D$30='A4'!D2559,IF('Angaben KH-Standort'!E$30="Ja",1,0),0)</f>
        <v>0</v>
      </c>
      <c r="U2559" s="445">
        <f>IF('Angaben KH-Standort'!D$31='A4'!D2559,IF('Angaben KH-Standort'!E$31="Ja",1,0),0)</f>
        <v>0</v>
      </c>
    </row>
    <row r="2560" spans="2:21" ht="15" customHeight="1" x14ac:dyDescent="0.3">
      <c r="B2560" s="70" t="str">
        <f t="shared" si="315"/>
        <v>!!!</v>
      </c>
      <c r="C2560" s="265" t="str">
        <f>IF(ISERROR(IF(LEN(E2560)&gt;0,VLOOKUP(TEXT($E2560,0),'Angaben Stationen'!$E$14:$J$213,5,0),"")),"?",IF(LEN(E2560)&gt;0,VLOOKUP(TEXT($E2560,0),'Angaben Stationen'!$E$14:$J$213,5,0),""))</f>
        <v/>
      </c>
      <c r="D2560" s="232" t="str">
        <f>IF(ISERROR(IF(LEN(E2560)&gt;0,VLOOKUP(TEXT($E2560,0),'Angaben Stationen'!$E$14:$J$213,6,0),"")),"STATION IST NICHT VORHANDEN",IF(LEN(E2560)&gt;0,VLOOKUP(TEXT($E2560,0),'Angaben Stationen'!$E$14:$J$213,6,0),""))</f>
        <v/>
      </c>
      <c r="E2560" s="287"/>
      <c r="F2560" s="234"/>
      <c r="G2560" s="234"/>
      <c r="H2560" s="263"/>
      <c r="I2560" s="169"/>
      <c r="K2560" s="445" t="str">
        <f t="shared" si="316"/>
        <v>Leer</v>
      </c>
      <c r="L2560" s="445" t="str">
        <f>VLOOKUP($D2560,{"29 - Psychiatrie (Erwachsene)","BGI";"297 - stationsäquivalente Behandlung in der Erwachsenenpsychiatrie (29)","BGI";"30 - Kinder- und Jugendpsychiatrie","BGII";"307 - stationsäquivalente Behandlung in der Kinder- und Jugendpsychiatrie (30)","BGII";"31 - Psychosomatik","BGI";"","Leer"},2,0)</f>
        <v>Leer</v>
      </c>
      <c r="M2560" s="445">
        <f t="shared" si="313"/>
        <v>0</v>
      </c>
      <c r="N2560" s="445">
        <f t="shared" si="314"/>
        <v>0</v>
      </c>
      <c r="O2560" s="445">
        <f t="shared" si="317"/>
        <v>0</v>
      </c>
      <c r="P2560" s="445">
        <f t="shared" si="318"/>
        <v>0</v>
      </c>
      <c r="Q2560" s="445">
        <f t="shared" si="319"/>
        <v>0</v>
      </c>
      <c r="R2560" s="415" t="str">
        <f t="shared" si="321"/>
        <v>Leer</v>
      </c>
      <c r="S2560" s="445">
        <f>IF('Angaben KH-Standort'!D$29='A4'!D2560,IF('Angaben KH-Standort'!E$29="Ja",1,0),0)</f>
        <v>0</v>
      </c>
      <c r="T2560" s="445">
        <f>IF('Angaben KH-Standort'!D$30='A4'!D2560,IF('Angaben KH-Standort'!E$30="Ja",1,0),0)</f>
        <v>0</v>
      </c>
      <c r="U2560" s="445">
        <f>IF('Angaben KH-Standort'!D$31='A4'!D2560,IF('Angaben KH-Standort'!E$31="Ja",1,0),0)</f>
        <v>0</v>
      </c>
    </row>
    <row r="2561" spans="2:21" ht="15" customHeight="1" x14ac:dyDescent="0.3">
      <c r="B2561" s="70" t="str">
        <f t="shared" si="315"/>
        <v>!!!</v>
      </c>
      <c r="C2561" s="265" t="str">
        <f>IF(ISERROR(IF(LEN(E2561)&gt;0,VLOOKUP(TEXT($E2561,0),'Angaben Stationen'!$E$14:$J$213,5,0),"")),"?",IF(LEN(E2561)&gt;0,VLOOKUP(TEXT($E2561,0),'Angaben Stationen'!$E$14:$J$213,5,0),""))</f>
        <v/>
      </c>
      <c r="D2561" s="232" t="str">
        <f>IF(ISERROR(IF(LEN(E2561)&gt;0,VLOOKUP(TEXT($E2561,0),'Angaben Stationen'!$E$14:$J$213,6,0),"")),"STATION IST NICHT VORHANDEN",IF(LEN(E2561)&gt;0,VLOOKUP(TEXT($E2561,0),'Angaben Stationen'!$E$14:$J$213,6,0),""))</f>
        <v/>
      </c>
      <c r="E2561" s="287"/>
      <c r="F2561" s="234"/>
      <c r="G2561" s="234"/>
      <c r="H2561" s="263"/>
      <c r="I2561" s="169"/>
      <c r="K2561" s="445" t="str">
        <f t="shared" si="316"/>
        <v>Leer</v>
      </c>
      <c r="L2561" s="445" t="str">
        <f>VLOOKUP($D2561,{"29 - Psychiatrie (Erwachsene)","BGI";"297 - stationsäquivalente Behandlung in der Erwachsenenpsychiatrie (29)","BGI";"30 - Kinder- und Jugendpsychiatrie","BGII";"307 - stationsäquivalente Behandlung in der Kinder- und Jugendpsychiatrie (30)","BGII";"31 - Psychosomatik","BGI";"","Leer"},2,0)</f>
        <v>Leer</v>
      </c>
      <c r="M2561" s="445">
        <f t="shared" si="313"/>
        <v>0</v>
      </c>
      <c r="N2561" s="445">
        <f t="shared" si="314"/>
        <v>0</v>
      </c>
      <c r="O2561" s="445">
        <f t="shared" si="317"/>
        <v>0</v>
      </c>
      <c r="P2561" s="445">
        <f t="shared" si="318"/>
        <v>0</v>
      </c>
      <c r="Q2561" s="445">
        <f t="shared" si="319"/>
        <v>0</v>
      </c>
      <c r="R2561" s="415" t="str">
        <f t="shared" si="321"/>
        <v>Leer</v>
      </c>
      <c r="S2561" s="445">
        <f>IF('Angaben KH-Standort'!D$29='A4'!D2561,IF('Angaben KH-Standort'!E$29="Ja",1,0),0)</f>
        <v>0</v>
      </c>
      <c r="T2561" s="445">
        <f>IF('Angaben KH-Standort'!D$30='A4'!D2561,IF('Angaben KH-Standort'!E$30="Ja",1,0),0)</f>
        <v>0</v>
      </c>
      <c r="U2561" s="445">
        <f>IF('Angaben KH-Standort'!D$31='A4'!D2561,IF('Angaben KH-Standort'!E$31="Ja",1,0),0)</f>
        <v>0</v>
      </c>
    </row>
    <row r="2562" spans="2:21" ht="15" customHeight="1" x14ac:dyDescent="0.3">
      <c r="B2562" s="70" t="str">
        <f t="shared" si="315"/>
        <v>!!!</v>
      </c>
      <c r="C2562" s="265" t="str">
        <f>IF(ISERROR(IF(LEN(E2562)&gt;0,VLOOKUP(TEXT($E2562,0),'Angaben Stationen'!$E$14:$J$213,5,0),"")),"?",IF(LEN(E2562)&gt;0,VLOOKUP(TEXT($E2562,0),'Angaben Stationen'!$E$14:$J$213,5,0),""))</f>
        <v/>
      </c>
      <c r="D2562" s="232" t="str">
        <f>IF(ISERROR(IF(LEN(E2562)&gt;0,VLOOKUP(TEXT($E2562,0),'Angaben Stationen'!$E$14:$J$213,6,0),"")),"STATION IST NICHT VORHANDEN",IF(LEN(E2562)&gt;0,VLOOKUP(TEXT($E2562,0),'Angaben Stationen'!$E$14:$J$213,6,0),""))</f>
        <v/>
      </c>
      <c r="E2562" s="287"/>
      <c r="F2562" s="234"/>
      <c r="G2562" s="234"/>
      <c r="H2562" s="263"/>
      <c r="I2562" s="169"/>
      <c r="K2562" s="445" t="str">
        <f t="shared" si="316"/>
        <v>Leer</v>
      </c>
      <c r="L2562" s="445" t="str">
        <f>VLOOKUP($D2562,{"29 - Psychiatrie (Erwachsene)","BGI";"297 - stationsäquivalente Behandlung in der Erwachsenenpsychiatrie (29)","BGI";"30 - Kinder- und Jugendpsychiatrie","BGII";"307 - stationsäquivalente Behandlung in der Kinder- und Jugendpsychiatrie (30)","BGII";"31 - Psychosomatik","BGI";"","Leer"},2,0)</f>
        <v>Leer</v>
      </c>
      <c r="M2562" s="445">
        <f t="shared" si="313"/>
        <v>0</v>
      </c>
      <c r="N2562" s="445">
        <f t="shared" si="314"/>
        <v>0</v>
      </c>
      <c r="O2562" s="445">
        <f t="shared" si="317"/>
        <v>0</v>
      </c>
      <c r="P2562" s="445">
        <f t="shared" si="318"/>
        <v>0</v>
      </c>
      <c r="Q2562" s="445">
        <f t="shared" si="319"/>
        <v>0</v>
      </c>
      <c r="R2562" s="415" t="str">
        <f t="shared" si="321"/>
        <v>Leer</v>
      </c>
      <c r="S2562" s="445">
        <f>IF('Angaben KH-Standort'!D$29='A4'!D2562,IF('Angaben KH-Standort'!E$29="Ja",1,0),0)</f>
        <v>0</v>
      </c>
      <c r="T2562" s="445">
        <f>IF('Angaben KH-Standort'!D$30='A4'!D2562,IF('Angaben KH-Standort'!E$30="Ja",1,0),0)</f>
        <v>0</v>
      </c>
      <c r="U2562" s="445">
        <f>IF('Angaben KH-Standort'!D$31='A4'!D2562,IF('Angaben KH-Standort'!E$31="Ja",1,0),0)</f>
        <v>0</v>
      </c>
    </row>
    <row r="2563" spans="2:21" ht="15" customHeight="1" x14ac:dyDescent="0.3">
      <c r="B2563" s="70" t="str">
        <f t="shared" si="315"/>
        <v>!!!</v>
      </c>
      <c r="C2563" s="265" t="str">
        <f>IF(ISERROR(IF(LEN(E2563)&gt;0,VLOOKUP(TEXT($E2563,0),'Angaben Stationen'!$E$14:$J$213,5,0),"")),"?",IF(LEN(E2563)&gt;0,VLOOKUP(TEXT($E2563,0),'Angaben Stationen'!$E$14:$J$213,5,0),""))</f>
        <v/>
      </c>
      <c r="D2563" s="232" t="str">
        <f>IF(ISERROR(IF(LEN(E2563)&gt;0,VLOOKUP(TEXT($E2563,0),'Angaben Stationen'!$E$14:$J$213,6,0),"")),"STATION IST NICHT VORHANDEN",IF(LEN(E2563)&gt;0,VLOOKUP(TEXT($E2563,0),'Angaben Stationen'!$E$14:$J$213,6,0),""))</f>
        <v/>
      </c>
      <c r="E2563" s="287"/>
      <c r="F2563" s="234"/>
      <c r="G2563" s="234"/>
      <c r="H2563" s="263"/>
      <c r="I2563" s="169"/>
      <c r="K2563" s="445" t="str">
        <f t="shared" si="316"/>
        <v>Leer</v>
      </c>
      <c r="L2563" s="445" t="str">
        <f>VLOOKUP($D2563,{"29 - Psychiatrie (Erwachsene)","BGI";"297 - stationsäquivalente Behandlung in der Erwachsenenpsychiatrie (29)","BGI";"30 - Kinder- und Jugendpsychiatrie","BGII";"307 - stationsäquivalente Behandlung in der Kinder- und Jugendpsychiatrie (30)","BGII";"31 - Psychosomatik","BGI";"","Leer"},2,0)</f>
        <v>Leer</v>
      </c>
      <c r="M2563" s="445">
        <f t="shared" si="313"/>
        <v>0</v>
      </c>
      <c r="N2563" s="445">
        <f t="shared" si="314"/>
        <v>0</v>
      </c>
      <c r="O2563" s="445">
        <f t="shared" si="317"/>
        <v>0</v>
      </c>
      <c r="P2563" s="445">
        <f t="shared" si="318"/>
        <v>0</v>
      </c>
      <c r="Q2563" s="445">
        <f t="shared" si="319"/>
        <v>0</v>
      </c>
      <c r="R2563" s="415" t="str">
        <f t="shared" si="321"/>
        <v>Leer</v>
      </c>
      <c r="S2563" s="445">
        <f>IF('Angaben KH-Standort'!D$29='A4'!D2563,IF('Angaben KH-Standort'!E$29="Ja",1,0),0)</f>
        <v>0</v>
      </c>
      <c r="T2563" s="445">
        <f>IF('Angaben KH-Standort'!D$30='A4'!D2563,IF('Angaben KH-Standort'!E$30="Ja",1,0),0)</f>
        <v>0</v>
      </c>
      <c r="U2563" s="445">
        <f>IF('Angaben KH-Standort'!D$31='A4'!D2563,IF('Angaben KH-Standort'!E$31="Ja",1,0),0)</f>
        <v>0</v>
      </c>
    </row>
    <row r="2564" spans="2:21" ht="15" customHeight="1" x14ac:dyDescent="0.3">
      <c r="B2564" s="70" t="str">
        <f t="shared" si="315"/>
        <v>!!!</v>
      </c>
      <c r="C2564" s="265" t="str">
        <f>IF(ISERROR(IF(LEN(E2564)&gt;0,VLOOKUP(TEXT($E2564,0),'Angaben Stationen'!$E$14:$J$213,5,0),"")),"?",IF(LEN(E2564)&gt;0,VLOOKUP(TEXT($E2564,0),'Angaben Stationen'!$E$14:$J$213,5,0),""))</f>
        <v/>
      </c>
      <c r="D2564" s="232" t="str">
        <f>IF(ISERROR(IF(LEN(E2564)&gt;0,VLOOKUP(TEXT($E2564,0),'Angaben Stationen'!$E$14:$J$213,6,0),"")),"STATION IST NICHT VORHANDEN",IF(LEN(E2564)&gt;0,VLOOKUP(TEXT($E2564,0),'Angaben Stationen'!$E$14:$J$213,6,0),""))</f>
        <v/>
      </c>
      <c r="E2564" s="287"/>
      <c r="F2564" s="234"/>
      <c r="G2564" s="234"/>
      <c r="H2564" s="263"/>
      <c r="I2564" s="169"/>
      <c r="K2564" s="445" t="str">
        <f t="shared" si="316"/>
        <v>Leer</v>
      </c>
      <c r="L2564" s="445" t="str">
        <f>VLOOKUP($D2564,{"29 - Psychiatrie (Erwachsene)","BGI";"297 - stationsäquivalente Behandlung in der Erwachsenenpsychiatrie (29)","BGI";"30 - Kinder- und Jugendpsychiatrie","BGII";"307 - stationsäquivalente Behandlung in der Kinder- und Jugendpsychiatrie (30)","BGII";"31 - Psychosomatik","BGI";"","Leer"},2,0)</f>
        <v>Leer</v>
      </c>
      <c r="M2564" s="445">
        <f t="shared" si="313"/>
        <v>0</v>
      </c>
      <c r="N2564" s="445">
        <f t="shared" si="314"/>
        <v>0</v>
      </c>
      <c r="O2564" s="445">
        <f t="shared" si="317"/>
        <v>0</v>
      </c>
      <c r="P2564" s="445">
        <f t="shared" si="318"/>
        <v>0</v>
      </c>
      <c r="Q2564" s="445">
        <f t="shared" si="319"/>
        <v>0</v>
      </c>
      <c r="R2564" s="415" t="str">
        <f t="shared" si="321"/>
        <v>Leer</v>
      </c>
      <c r="S2564" s="445">
        <f>IF('Angaben KH-Standort'!D$29='A4'!D2564,IF('Angaben KH-Standort'!E$29="Ja",1,0),0)</f>
        <v>0</v>
      </c>
      <c r="T2564" s="445">
        <f>IF('Angaben KH-Standort'!D$30='A4'!D2564,IF('Angaben KH-Standort'!E$30="Ja",1,0),0)</f>
        <v>0</v>
      </c>
      <c r="U2564" s="445">
        <f>IF('Angaben KH-Standort'!D$31='A4'!D2564,IF('Angaben KH-Standort'!E$31="Ja",1,0),0)</f>
        <v>0</v>
      </c>
    </row>
    <row r="2565" spans="2:21" ht="15" customHeight="1" x14ac:dyDescent="0.3">
      <c r="B2565" s="70" t="str">
        <f t="shared" si="315"/>
        <v>!!!</v>
      </c>
      <c r="C2565" s="265" t="str">
        <f>IF(ISERROR(IF(LEN(E2565)&gt;0,VLOOKUP(TEXT($E2565,0),'Angaben Stationen'!$E$14:$J$213,5,0),"")),"?",IF(LEN(E2565)&gt;0,VLOOKUP(TEXT($E2565,0),'Angaben Stationen'!$E$14:$J$213,5,0),""))</f>
        <v/>
      </c>
      <c r="D2565" s="232" t="str">
        <f>IF(ISERROR(IF(LEN(E2565)&gt;0,VLOOKUP(TEXT($E2565,0),'Angaben Stationen'!$E$14:$J$213,6,0),"")),"STATION IST NICHT VORHANDEN",IF(LEN(E2565)&gt;0,VLOOKUP(TEXT($E2565,0),'Angaben Stationen'!$E$14:$J$213,6,0),""))</f>
        <v/>
      </c>
      <c r="E2565" s="287"/>
      <c r="F2565" s="234"/>
      <c r="G2565" s="234"/>
      <c r="H2565" s="263"/>
      <c r="I2565" s="169"/>
      <c r="K2565" s="445" t="str">
        <f t="shared" si="316"/>
        <v>Leer</v>
      </c>
      <c r="L2565" s="445" t="str">
        <f>VLOOKUP($D2565,{"29 - Psychiatrie (Erwachsene)","BGI";"297 - stationsäquivalente Behandlung in der Erwachsenenpsychiatrie (29)","BGI";"30 - Kinder- und Jugendpsychiatrie","BGII";"307 - stationsäquivalente Behandlung in der Kinder- und Jugendpsychiatrie (30)","BGII";"31 - Psychosomatik","BGI";"","Leer"},2,0)</f>
        <v>Leer</v>
      </c>
      <c r="M2565" s="445">
        <f t="shared" si="313"/>
        <v>0</v>
      </c>
      <c r="N2565" s="445">
        <f t="shared" si="314"/>
        <v>0</v>
      </c>
      <c r="O2565" s="445">
        <f t="shared" si="317"/>
        <v>0</v>
      </c>
      <c r="P2565" s="445">
        <f t="shared" si="318"/>
        <v>0</v>
      </c>
      <c r="Q2565" s="445">
        <f t="shared" si="319"/>
        <v>0</v>
      </c>
      <c r="R2565" s="415" t="str">
        <f t="shared" si="321"/>
        <v>Leer</v>
      </c>
      <c r="S2565" s="445">
        <f>IF('Angaben KH-Standort'!D$29='A4'!D2565,IF('Angaben KH-Standort'!E$29="Ja",1,0),0)</f>
        <v>0</v>
      </c>
      <c r="T2565" s="445">
        <f>IF('Angaben KH-Standort'!D$30='A4'!D2565,IF('Angaben KH-Standort'!E$30="Ja",1,0),0)</f>
        <v>0</v>
      </c>
      <c r="U2565" s="445">
        <f>IF('Angaben KH-Standort'!D$31='A4'!D2565,IF('Angaben KH-Standort'!E$31="Ja",1,0),0)</f>
        <v>0</v>
      </c>
    </row>
    <row r="2566" spans="2:21" ht="15" customHeight="1" x14ac:dyDescent="0.3">
      <c r="B2566" s="70" t="str">
        <f t="shared" si="315"/>
        <v>!!!</v>
      </c>
      <c r="C2566" s="265" t="str">
        <f>IF(ISERROR(IF(LEN(E2566)&gt;0,VLOOKUP(TEXT($E2566,0),'Angaben Stationen'!$E$14:$J$213,5,0),"")),"?",IF(LEN(E2566)&gt;0,VLOOKUP(TEXT($E2566,0),'Angaben Stationen'!$E$14:$J$213,5,0),""))</f>
        <v/>
      </c>
      <c r="D2566" s="232" t="str">
        <f>IF(ISERROR(IF(LEN(E2566)&gt;0,VLOOKUP(TEXT($E2566,0),'Angaben Stationen'!$E$14:$J$213,6,0),"")),"STATION IST NICHT VORHANDEN",IF(LEN(E2566)&gt;0,VLOOKUP(TEXT($E2566,0),'Angaben Stationen'!$E$14:$J$213,6,0),""))</f>
        <v/>
      </c>
      <c r="E2566" s="287"/>
      <c r="F2566" s="234"/>
      <c r="G2566" s="234"/>
      <c r="H2566" s="263"/>
      <c r="I2566" s="169"/>
      <c r="K2566" s="445" t="str">
        <f t="shared" si="316"/>
        <v>Leer</v>
      </c>
      <c r="L2566" s="445" t="str">
        <f>VLOOKUP($D2566,{"29 - Psychiatrie (Erwachsene)","BGI";"297 - stationsäquivalente Behandlung in der Erwachsenenpsychiatrie (29)","BGI";"30 - Kinder- und Jugendpsychiatrie","BGII";"307 - stationsäquivalente Behandlung in der Kinder- und Jugendpsychiatrie (30)","BGII";"31 - Psychosomatik","BGI";"","Leer"},2,0)</f>
        <v>Leer</v>
      </c>
      <c r="M2566" s="445">
        <f t="shared" si="313"/>
        <v>0</v>
      </c>
      <c r="N2566" s="445">
        <f t="shared" si="314"/>
        <v>0</v>
      </c>
      <c r="O2566" s="445">
        <f t="shared" si="317"/>
        <v>0</v>
      </c>
      <c r="P2566" s="445">
        <f t="shared" si="318"/>
        <v>0</v>
      </c>
      <c r="Q2566" s="445">
        <f t="shared" si="319"/>
        <v>0</v>
      </c>
      <c r="R2566" s="415" t="str">
        <f t="shared" si="321"/>
        <v>Leer</v>
      </c>
      <c r="S2566" s="445">
        <f>IF('Angaben KH-Standort'!D$29='A4'!D2566,IF('Angaben KH-Standort'!E$29="Ja",1,0),0)</f>
        <v>0</v>
      </c>
      <c r="T2566" s="445">
        <f>IF('Angaben KH-Standort'!D$30='A4'!D2566,IF('Angaben KH-Standort'!E$30="Ja",1,0),0)</f>
        <v>0</v>
      </c>
      <c r="U2566" s="445">
        <f>IF('Angaben KH-Standort'!D$31='A4'!D2566,IF('Angaben KH-Standort'!E$31="Ja",1,0),0)</f>
        <v>0</v>
      </c>
    </row>
    <row r="2567" spans="2:21" ht="15" customHeight="1" x14ac:dyDescent="0.3">
      <c r="B2567" s="70" t="str">
        <f t="shared" si="315"/>
        <v>!!!</v>
      </c>
      <c r="C2567" s="265" t="str">
        <f>IF(ISERROR(IF(LEN(E2567)&gt;0,VLOOKUP(TEXT($E2567,0),'Angaben Stationen'!$E$14:$J$213,5,0),"")),"?",IF(LEN(E2567)&gt;0,VLOOKUP(TEXT($E2567,0),'Angaben Stationen'!$E$14:$J$213,5,0),""))</f>
        <v/>
      </c>
      <c r="D2567" s="232" t="str">
        <f>IF(ISERROR(IF(LEN(E2567)&gt;0,VLOOKUP(TEXT($E2567,0),'Angaben Stationen'!$E$14:$J$213,6,0),"")),"STATION IST NICHT VORHANDEN",IF(LEN(E2567)&gt;0,VLOOKUP(TEXT($E2567,0),'Angaben Stationen'!$E$14:$J$213,6,0),""))</f>
        <v/>
      </c>
      <c r="E2567" s="287"/>
      <c r="F2567" s="234"/>
      <c r="G2567" s="234"/>
      <c r="H2567" s="263"/>
      <c r="I2567" s="169"/>
      <c r="K2567" s="445" t="str">
        <f t="shared" si="316"/>
        <v>Leer</v>
      </c>
      <c r="L2567" s="445" t="str">
        <f>VLOOKUP($D2567,{"29 - Psychiatrie (Erwachsene)","BGI";"297 - stationsäquivalente Behandlung in der Erwachsenenpsychiatrie (29)","BGI";"30 - Kinder- und Jugendpsychiatrie","BGII";"307 - stationsäquivalente Behandlung in der Kinder- und Jugendpsychiatrie (30)","BGII";"31 - Psychosomatik","BGI";"","Leer"},2,0)</f>
        <v>Leer</v>
      </c>
      <c r="M2567" s="445">
        <f t="shared" si="313"/>
        <v>0</v>
      </c>
      <c r="N2567" s="445">
        <f t="shared" si="314"/>
        <v>0</v>
      </c>
      <c r="O2567" s="445">
        <f t="shared" si="317"/>
        <v>0</v>
      </c>
      <c r="P2567" s="445">
        <f t="shared" si="318"/>
        <v>0</v>
      </c>
      <c r="Q2567" s="445">
        <f t="shared" si="319"/>
        <v>0</v>
      </c>
      <c r="R2567" s="415" t="str">
        <f t="shared" si="321"/>
        <v>Leer</v>
      </c>
      <c r="S2567" s="445">
        <f>IF('Angaben KH-Standort'!D$29='A4'!D2567,IF('Angaben KH-Standort'!E$29="Ja",1,0),0)</f>
        <v>0</v>
      </c>
      <c r="T2567" s="445">
        <f>IF('Angaben KH-Standort'!D$30='A4'!D2567,IF('Angaben KH-Standort'!E$30="Ja",1,0),0)</f>
        <v>0</v>
      </c>
      <c r="U2567" s="445">
        <f>IF('Angaben KH-Standort'!D$31='A4'!D2567,IF('Angaben KH-Standort'!E$31="Ja",1,0),0)</f>
        <v>0</v>
      </c>
    </row>
    <row r="2568" spans="2:21" ht="15" customHeight="1" x14ac:dyDescent="0.3">
      <c r="B2568" s="70" t="str">
        <f t="shared" si="315"/>
        <v>!!!</v>
      </c>
      <c r="C2568" s="265" t="str">
        <f>IF(ISERROR(IF(LEN(E2568)&gt;0,VLOOKUP(TEXT($E2568,0),'Angaben Stationen'!$E$14:$J$213,5,0),"")),"?",IF(LEN(E2568)&gt;0,VLOOKUP(TEXT($E2568,0),'Angaben Stationen'!$E$14:$J$213,5,0),""))</f>
        <v/>
      </c>
      <c r="D2568" s="232" t="str">
        <f>IF(ISERROR(IF(LEN(E2568)&gt;0,VLOOKUP(TEXT($E2568,0),'Angaben Stationen'!$E$14:$J$213,6,0),"")),"STATION IST NICHT VORHANDEN",IF(LEN(E2568)&gt;0,VLOOKUP(TEXT($E2568,0),'Angaben Stationen'!$E$14:$J$213,6,0),""))</f>
        <v/>
      </c>
      <c r="E2568" s="287"/>
      <c r="F2568" s="234"/>
      <c r="G2568" s="234"/>
      <c r="H2568" s="263"/>
      <c r="I2568" s="169"/>
      <c r="K2568" s="445" t="str">
        <f t="shared" si="316"/>
        <v>Leer</v>
      </c>
      <c r="L2568" s="445" t="str">
        <f>VLOOKUP($D2568,{"29 - Psychiatrie (Erwachsene)","BGI";"297 - stationsäquivalente Behandlung in der Erwachsenenpsychiatrie (29)","BGI";"30 - Kinder- und Jugendpsychiatrie","BGII";"307 - stationsäquivalente Behandlung in der Kinder- und Jugendpsychiatrie (30)","BGII";"31 - Psychosomatik","BGI";"","Leer"},2,0)</f>
        <v>Leer</v>
      </c>
      <c r="M2568" s="445">
        <f t="shared" si="313"/>
        <v>0</v>
      </c>
      <c r="N2568" s="445">
        <f t="shared" si="314"/>
        <v>0</v>
      </c>
      <c r="O2568" s="445">
        <f t="shared" si="317"/>
        <v>0</v>
      </c>
      <c r="P2568" s="445">
        <f t="shared" si="318"/>
        <v>0</v>
      </c>
      <c r="Q2568" s="445">
        <f t="shared" si="319"/>
        <v>0</v>
      </c>
      <c r="R2568" s="415" t="str">
        <f t="shared" si="321"/>
        <v>Leer</v>
      </c>
      <c r="S2568" s="445">
        <f>IF('Angaben KH-Standort'!D$29='A4'!D2568,IF('Angaben KH-Standort'!E$29="Ja",1,0),0)</f>
        <v>0</v>
      </c>
      <c r="T2568" s="445">
        <f>IF('Angaben KH-Standort'!D$30='A4'!D2568,IF('Angaben KH-Standort'!E$30="Ja",1,0),0)</f>
        <v>0</v>
      </c>
      <c r="U2568" s="445">
        <f>IF('Angaben KH-Standort'!D$31='A4'!D2568,IF('Angaben KH-Standort'!E$31="Ja",1,0),0)</f>
        <v>0</v>
      </c>
    </row>
    <row r="2569" spans="2:21" ht="15" customHeight="1" x14ac:dyDescent="0.3">
      <c r="B2569" s="70" t="str">
        <f t="shared" si="315"/>
        <v>!!!</v>
      </c>
      <c r="C2569" s="265" t="str">
        <f>IF(ISERROR(IF(LEN(E2569)&gt;0,VLOOKUP(TEXT($E2569,0),'Angaben Stationen'!$E$14:$J$213,5,0),"")),"?",IF(LEN(E2569)&gt;0,VLOOKUP(TEXT($E2569,0),'Angaben Stationen'!$E$14:$J$213,5,0),""))</f>
        <v/>
      </c>
      <c r="D2569" s="232" t="str">
        <f>IF(ISERROR(IF(LEN(E2569)&gt;0,VLOOKUP(TEXT($E2569,0),'Angaben Stationen'!$E$14:$J$213,6,0),"")),"STATION IST NICHT VORHANDEN",IF(LEN(E2569)&gt;0,VLOOKUP(TEXT($E2569,0),'Angaben Stationen'!$E$14:$J$213,6,0),""))</f>
        <v/>
      </c>
      <c r="E2569" s="287"/>
      <c r="F2569" s="234"/>
      <c r="G2569" s="234"/>
      <c r="H2569" s="263"/>
      <c r="I2569" s="169"/>
      <c r="K2569" s="445" t="str">
        <f t="shared" si="316"/>
        <v>Leer</v>
      </c>
      <c r="L2569" s="445" t="str">
        <f>VLOOKUP($D2569,{"29 - Psychiatrie (Erwachsene)","BGI";"297 - stationsäquivalente Behandlung in der Erwachsenenpsychiatrie (29)","BGI";"30 - Kinder- und Jugendpsychiatrie","BGII";"307 - stationsäquivalente Behandlung in der Kinder- und Jugendpsychiatrie (30)","BGII";"31 - Psychosomatik","BGI";"","Leer"},2,0)</f>
        <v>Leer</v>
      </c>
      <c r="M2569" s="445">
        <f t="shared" si="313"/>
        <v>0</v>
      </c>
      <c r="N2569" s="445">
        <f t="shared" si="314"/>
        <v>0</v>
      </c>
      <c r="O2569" s="445">
        <f t="shared" si="317"/>
        <v>0</v>
      </c>
      <c r="P2569" s="445">
        <f t="shared" si="318"/>
        <v>0</v>
      </c>
      <c r="Q2569" s="445">
        <f t="shared" si="319"/>
        <v>0</v>
      </c>
      <c r="R2569" s="415" t="str">
        <f t="shared" si="321"/>
        <v>Leer</v>
      </c>
      <c r="S2569" s="445">
        <f>IF('Angaben KH-Standort'!D$29='A4'!D2569,IF('Angaben KH-Standort'!E$29="Ja",1,0),0)</f>
        <v>0</v>
      </c>
      <c r="T2569" s="445">
        <f>IF('Angaben KH-Standort'!D$30='A4'!D2569,IF('Angaben KH-Standort'!E$30="Ja",1,0),0)</f>
        <v>0</v>
      </c>
      <c r="U2569" s="445">
        <f>IF('Angaben KH-Standort'!D$31='A4'!D2569,IF('Angaben KH-Standort'!E$31="Ja",1,0),0)</f>
        <v>0</v>
      </c>
    </row>
    <row r="2570" spans="2:21" ht="15" customHeight="1" x14ac:dyDescent="0.3">
      <c r="B2570" s="70" t="str">
        <f t="shared" si="315"/>
        <v>!!!</v>
      </c>
      <c r="C2570" s="265" t="str">
        <f>IF(ISERROR(IF(LEN(E2570)&gt;0,VLOOKUP(TEXT($E2570,0),'Angaben Stationen'!$E$14:$J$213,5,0),"")),"?",IF(LEN(E2570)&gt;0,VLOOKUP(TEXT($E2570,0),'Angaben Stationen'!$E$14:$J$213,5,0),""))</f>
        <v/>
      </c>
      <c r="D2570" s="232" t="str">
        <f>IF(ISERROR(IF(LEN(E2570)&gt;0,VLOOKUP(TEXT($E2570,0),'Angaben Stationen'!$E$14:$J$213,6,0),"")),"STATION IST NICHT VORHANDEN",IF(LEN(E2570)&gt;0,VLOOKUP(TEXT($E2570,0),'Angaben Stationen'!$E$14:$J$213,6,0),""))</f>
        <v/>
      </c>
      <c r="E2570" s="287"/>
      <c r="F2570" s="234"/>
      <c r="G2570" s="234"/>
      <c r="H2570" s="263"/>
      <c r="I2570" s="169"/>
      <c r="K2570" s="445" t="str">
        <f t="shared" si="316"/>
        <v>Leer</v>
      </c>
      <c r="L2570" s="445" t="str">
        <f>VLOOKUP($D2570,{"29 - Psychiatrie (Erwachsene)","BGI";"297 - stationsäquivalente Behandlung in der Erwachsenenpsychiatrie (29)","BGI";"30 - Kinder- und Jugendpsychiatrie","BGII";"307 - stationsäquivalente Behandlung in der Kinder- und Jugendpsychiatrie (30)","BGII";"31 - Psychosomatik","BGI";"","Leer"},2,0)</f>
        <v>Leer</v>
      </c>
      <c r="M2570" s="445">
        <f t="shared" si="313"/>
        <v>0</v>
      </c>
      <c r="N2570" s="445">
        <f t="shared" si="314"/>
        <v>0</v>
      </c>
      <c r="O2570" s="445">
        <f t="shared" si="317"/>
        <v>0</v>
      </c>
      <c r="P2570" s="445">
        <f t="shared" si="318"/>
        <v>0</v>
      </c>
      <c r="Q2570" s="445">
        <f t="shared" si="319"/>
        <v>0</v>
      </c>
      <c r="R2570" s="415" t="str">
        <f t="shared" si="321"/>
        <v>Leer</v>
      </c>
      <c r="S2570" s="445">
        <f>IF('Angaben KH-Standort'!D$29='A4'!D2570,IF('Angaben KH-Standort'!E$29="Ja",1,0),0)</f>
        <v>0</v>
      </c>
      <c r="T2570" s="445">
        <f>IF('Angaben KH-Standort'!D$30='A4'!D2570,IF('Angaben KH-Standort'!E$30="Ja",1,0),0)</f>
        <v>0</v>
      </c>
      <c r="U2570" s="445">
        <f>IF('Angaben KH-Standort'!D$31='A4'!D2570,IF('Angaben KH-Standort'!E$31="Ja",1,0),0)</f>
        <v>0</v>
      </c>
    </row>
    <row r="2571" spans="2:21" ht="15" customHeight="1" x14ac:dyDescent="0.3">
      <c r="B2571" s="70" t="str">
        <f t="shared" si="315"/>
        <v>!!!</v>
      </c>
      <c r="C2571" s="265" t="str">
        <f>IF(ISERROR(IF(LEN(E2571)&gt;0,VLOOKUP(TEXT($E2571,0),'Angaben Stationen'!$E$14:$J$213,5,0),"")),"?",IF(LEN(E2571)&gt;0,VLOOKUP(TEXT($E2571,0),'Angaben Stationen'!$E$14:$J$213,5,0),""))</f>
        <v/>
      </c>
      <c r="D2571" s="232" t="str">
        <f>IF(ISERROR(IF(LEN(E2571)&gt;0,VLOOKUP(TEXT($E2571,0),'Angaben Stationen'!$E$14:$J$213,6,0),"")),"STATION IST NICHT VORHANDEN",IF(LEN(E2571)&gt;0,VLOOKUP(TEXT($E2571,0),'Angaben Stationen'!$E$14:$J$213,6,0),""))</f>
        <v/>
      </c>
      <c r="E2571" s="287"/>
      <c r="F2571" s="234"/>
      <c r="G2571" s="234"/>
      <c r="H2571" s="263"/>
      <c r="I2571" s="169"/>
      <c r="K2571" s="445" t="str">
        <f t="shared" si="316"/>
        <v>Leer</v>
      </c>
      <c r="L2571" s="445" t="str">
        <f>VLOOKUP($D2571,{"29 - Psychiatrie (Erwachsene)","BGI";"297 - stationsäquivalente Behandlung in der Erwachsenenpsychiatrie (29)","BGI";"30 - Kinder- und Jugendpsychiatrie","BGII";"307 - stationsäquivalente Behandlung in der Kinder- und Jugendpsychiatrie (30)","BGII";"31 - Psychosomatik","BGI";"","Leer"},2,0)</f>
        <v>Leer</v>
      </c>
      <c r="M2571" s="445">
        <f t="shared" si="313"/>
        <v>0</v>
      </c>
      <c r="N2571" s="445">
        <f t="shared" si="314"/>
        <v>0</v>
      </c>
      <c r="O2571" s="445">
        <f t="shared" si="317"/>
        <v>0</v>
      </c>
      <c r="P2571" s="445">
        <f t="shared" si="318"/>
        <v>0</v>
      </c>
      <c r="Q2571" s="445">
        <f t="shared" si="319"/>
        <v>0</v>
      </c>
      <c r="R2571" s="415" t="str">
        <f t="shared" si="321"/>
        <v>Leer</v>
      </c>
      <c r="S2571" s="445">
        <f>IF('Angaben KH-Standort'!D$29='A4'!D2571,IF('Angaben KH-Standort'!E$29="Ja",1,0),0)</f>
        <v>0</v>
      </c>
      <c r="T2571" s="445">
        <f>IF('Angaben KH-Standort'!D$30='A4'!D2571,IF('Angaben KH-Standort'!E$30="Ja",1,0),0)</f>
        <v>0</v>
      </c>
      <c r="U2571" s="445">
        <f>IF('Angaben KH-Standort'!D$31='A4'!D2571,IF('Angaben KH-Standort'!E$31="Ja",1,0),0)</f>
        <v>0</v>
      </c>
    </row>
    <row r="2572" spans="2:21" ht="15" customHeight="1" x14ac:dyDescent="0.3">
      <c r="B2572" s="70" t="str">
        <f t="shared" si="315"/>
        <v>!!!</v>
      </c>
      <c r="C2572" s="265" t="str">
        <f>IF(ISERROR(IF(LEN(E2572)&gt;0,VLOOKUP(TEXT($E2572,0),'Angaben Stationen'!$E$14:$J$213,5,0),"")),"?",IF(LEN(E2572)&gt;0,VLOOKUP(TEXT($E2572,0),'Angaben Stationen'!$E$14:$J$213,5,0),""))</f>
        <v/>
      </c>
      <c r="D2572" s="232" t="str">
        <f>IF(ISERROR(IF(LEN(E2572)&gt;0,VLOOKUP(TEXT($E2572,0),'Angaben Stationen'!$E$14:$J$213,6,0),"")),"STATION IST NICHT VORHANDEN",IF(LEN(E2572)&gt;0,VLOOKUP(TEXT($E2572,0),'Angaben Stationen'!$E$14:$J$213,6,0),""))</f>
        <v/>
      </c>
      <c r="E2572" s="287"/>
      <c r="F2572" s="234"/>
      <c r="G2572" s="234"/>
      <c r="H2572" s="263"/>
      <c r="I2572" s="169"/>
      <c r="K2572" s="445" t="str">
        <f t="shared" si="316"/>
        <v>Leer</v>
      </c>
      <c r="L2572" s="445" t="str">
        <f>VLOOKUP($D2572,{"29 - Psychiatrie (Erwachsene)","BGI";"297 - stationsäquivalente Behandlung in der Erwachsenenpsychiatrie (29)","BGI";"30 - Kinder- und Jugendpsychiatrie","BGII";"307 - stationsäquivalente Behandlung in der Kinder- und Jugendpsychiatrie (30)","BGII";"31 - Psychosomatik","BGI";"","Leer"},2,0)</f>
        <v>Leer</v>
      </c>
      <c r="M2572" s="445">
        <f t="shared" si="313"/>
        <v>0</v>
      </c>
      <c r="N2572" s="445">
        <f t="shared" si="314"/>
        <v>0</v>
      </c>
      <c r="O2572" s="445">
        <f t="shared" si="317"/>
        <v>0</v>
      </c>
      <c r="P2572" s="445">
        <f t="shared" si="318"/>
        <v>0</v>
      </c>
      <c r="Q2572" s="445">
        <f t="shared" si="319"/>
        <v>0</v>
      </c>
      <c r="R2572" s="415" t="str">
        <f t="shared" si="321"/>
        <v>Leer</v>
      </c>
      <c r="S2572" s="445">
        <f>IF('Angaben KH-Standort'!D$29='A4'!D2572,IF('Angaben KH-Standort'!E$29="Ja",1,0),0)</f>
        <v>0</v>
      </c>
      <c r="T2572" s="445">
        <f>IF('Angaben KH-Standort'!D$30='A4'!D2572,IF('Angaben KH-Standort'!E$30="Ja",1,0),0)</f>
        <v>0</v>
      </c>
      <c r="U2572" s="445">
        <f>IF('Angaben KH-Standort'!D$31='A4'!D2572,IF('Angaben KH-Standort'!E$31="Ja",1,0),0)</f>
        <v>0</v>
      </c>
    </row>
    <row r="2573" spans="2:21" ht="15" customHeight="1" x14ac:dyDescent="0.3">
      <c r="B2573" s="70" t="str">
        <f t="shared" si="315"/>
        <v>!!!</v>
      </c>
      <c r="C2573" s="265" t="str">
        <f>IF(ISERROR(IF(LEN(E2573)&gt;0,VLOOKUP(TEXT($E2573,0),'Angaben Stationen'!$E$14:$J$213,5,0),"")),"?",IF(LEN(E2573)&gt;0,VLOOKUP(TEXT($E2573,0),'Angaben Stationen'!$E$14:$J$213,5,0),""))</f>
        <v/>
      </c>
      <c r="D2573" s="232" t="str">
        <f>IF(ISERROR(IF(LEN(E2573)&gt;0,VLOOKUP(TEXT($E2573,0),'Angaben Stationen'!$E$14:$J$213,6,0),"")),"STATION IST NICHT VORHANDEN",IF(LEN(E2573)&gt;0,VLOOKUP(TEXT($E2573,0),'Angaben Stationen'!$E$14:$J$213,6,0),""))</f>
        <v/>
      </c>
      <c r="E2573" s="287"/>
      <c r="F2573" s="234"/>
      <c r="G2573" s="234"/>
      <c r="H2573" s="263"/>
      <c r="I2573" s="169"/>
      <c r="K2573" s="445" t="str">
        <f t="shared" si="316"/>
        <v>Leer</v>
      </c>
      <c r="L2573" s="445" t="str">
        <f>VLOOKUP($D2573,{"29 - Psychiatrie (Erwachsene)","BGI";"297 - stationsäquivalente Behandlung in der Erwachsenenpsychiatrie (29)","BGI";"30 - Kinder- und Jugendpsychiatrie","BGII";"307 - stationsäquivalente Behandlung in der Kinder- und Jugendpsychiatrie (30)","BGII";"31 - Psychosomatik","BGI";"","Leer"},2,0)</f>
        <v>Leer</v>
      </c>
      <c r="M2573" s="445">
        <f t="shared" si="313"/>
        <v>0</v>
      </c>
      <c r="N2573" s="445">
        <f t="shared" si="314"/>
        <v>0</v>
      </c>
      <c r="O2573" s="445">
        <f t="shared" si="317"/>
        <v>0</v>
      </c>
      <c r="P2573" s="445">
        <f t="shared" si="318"/>
        <v>0</v>
      </c>
      <c r="Q2573" s="445">
        <f t="shared" si="319"/>
        <v>0</v>
      </c>
      <c r="R2573" s="415" t="str">
        <f t="shared" si="321"/>
        <v>Leer</v>
      </c>
      <c r="S2573" s="445">
        <f>IF('Angaben KH-Standort'!D$29='A4'!D2573,IF('Angaben KH-Standort'!E$29="Ja",1,0),0)</f>
        <v>0</v>
      </c>
      <c r="T2573" s="445">
        <f>IF('Angaben KH-Standort'!D$30='A4'!D2573,IF('Angaben KH-Standort'!E$30="Ja",1,0),0)</f>
        <v>0</v>
      </c>
      <c r="U2573" s="445">
        <f>IF('Angaben KH-Standort'!D$31='A4'!D2573,IF('Angaben KH-Standort'!E$31="Ja",1,0),0)</f>
        <v>0</v>
      </c>
    </row>
    <row r="2574" spans="2:21" ht="15" customHeight="1" x14ac:dyDescent="0.3">
      <c r="B2574" s="70" t="str">
        <f t="shared" si="315"/>
        <v>!!!</v>
      </c>
      <c r="C2574" s="265" t="str">
        <f>IF(ISERROR(IF(LEN(E2574)&gt;0,VLOOKUP(TEXT($E2574,0),'Angaben Stationen'!$E$14:$J$213,5,0),"")),"?",IF(LEN(E2574)&gt;0,VLOOKUP(TEXT($E2574,0),'Angaben Stationen'!$E$14:$J$213,5,0),""))</f>
        <v/>
      </c>
      <c r="D2574" s="232" t="str">
        <f>IF(ISERROR(IF(LEN(E2574)&gt;0,VLOOKUP(TEXT($E2574,0),'Angaben Stationen'!$E$14:$J$213,6,0),"")),"STATION IST NICHT VORHANDEN",IF(LEN(E2574)&gt;0,VLOOKUP(TEXT($E2574,0),'Angaben Stationen'!$E$14:$J$213,6,0),""))</f>
        <v/>
      </c>
      <c r="E2574" s="287"/>
      <c r="F2574" s="234"/>
      <c r="G2574" s="234"/>
      <c r="H2574" s="263"/>
      <c r="I2574" s="169"/>
      <c r="K2574" s="445" t="str">
        <f t="shared" si="316"/>
        <v>Leer</v>
      </c>
      <c r="L2574" s="445" t="str">
        <f>VLOOKUP($D2574,{"29 - Psychiatrie (Erwachsene)","BGI";"297 - stationsäquivalente Behandlung in der Erwachsenenpsychiatrie (29)","BGI";"30 - Kinder- und Jugendpsychiatrie","BGII";"307 - stationsäquivalente Behandlung in der Kinder- und Jugendpsychiatrie (30)","BGII";"31 - Psychosomatik","BGI";"","Leer"},2,0)</f>
        <v>Leer</v>
      </c>
      <c r="M2574" s="445">
        <f t="shared" si="313"/>
        <v>0</v>
      </c>
      <c r="N2574" s="445">
        <f t="shared" si="314"/>
        <v>0</v>
      </c>
      <c r="O2574" s="445">
        <f t="shared" si="317"/>
        <v>0</v>
      </c>
      <c r="P2574" s="445">
        <f t="shared" si="318"/>
        <v>0</v>
      </c>
      <c r="Q2574" s="445">
        <f t="shared" si="319"/>
        <v>0</v>
      </c>
      <c r="R2574" s="415" t="str">
        <f t="shared" si="321"/>
        <v>Leer</v>
      </c>
      <c r="S2574" s="445">
        <f>IF('Angaben KH-Standort'!D$29='A4'!D2574,IF('Angaben KH-Standort'!E$29="Ja",1,0),0)</f>
        <v>0</v>
      </c>
      <c r="T2574" s="445">
        <f>IF('Angaben KH-Standort'!D$30='A4'!D2574,IF('Angaben KH-Standort'!E$30="Ja",1,0),0)</f>
        <v>0</v>
      </c>
      <c r="U2574" s="445">
        <f>IF('Angaben KH-Standort'!D$31='A4'!D2574,IF('Angaben KH-Standort'!E$31="Ja",1,0),0)</f>
        <v>0</v>
      </c>
    </row>
    <row r="2575" spans="2:21" ht="15" customHeight="1" x14ac:dyDescent="0.3">
      <c r="B2575" s="70" t="str">
        <f t="shared" si="315"/>
        <v>!!!</v>
      </c>
      <c r="C2575" s="265" t="str">
        <f>IF(ISERROR(IF(LEN(E2575)&gt;0,VLOOKUP(TEXT($E2575,0),'Angaben Stationen'!$E$14:$J$213,5,0),"")),"?",IF(LEN(E2575)&gt;0,VLOOKUP(TEXT($E2575,0),'Angaben Stationen'!$E$14:$J$213,5,0),""))</f>
        <v/>
      </c>
      <c r="D2575" s="232" t="str">
        <f>IF(ISERROR(IF(LEN(E2575)&gt;0,VLOOKUP(TEXT($E2575,0),'Angaben Stationen'!$E$14:$J$213,6,0),"")),"STATION IST NICHT VORHANDEN",IF(LEN(E2575)&gt;0,VLOOKUP(TEXT($E2575,0),'Angaben Stationen'!$E$14:$J$213,6,0),""))</f>
        <v/>
      </c>
      <c r="E2575" s="287"/>
      <c r="F2575" s="234"/>
      <c r="G2575" s="234"/>
      <c r="H2575" s="263"/>
      <c r="I2575" s="169"/>
      <c r="K2575" s="445" t="str">
        <f t="shared" si="316"/>
        <v>Leer</v>
      </c>
      <c r="L2575" s="445" t="str">
        <f>VLOOKUP($D2575,{"29 - Psychiatrie (Erwachsene)","BGI";"297 - stationsäquivalente Behandlung in der Erwachsenenpsychiatrie (29)","BGI";"30 - Kinder- und Jugendpsychiatrie","BGII";"307 - stationsäquivalente Behandlung in der Kinder- und Jugendpsychiatrie (30)","BGII";"31 - Psychosomatik","BGI";"","Leer"},2,0)</f>
        <v>Leer</v>
      </c>
      <c r="M2575" s="445">
        <f t="shared" si="313"/>
        <v>0</v>
      </c>
      <c r="N2575" s="445">
        <f t="shared" si="314"/>
        <v>0</v>
      </c>
      <c r="O2575" s="445">
        <f t="shared" si="317"/>
        <v>0</v>
      </c>
      <c r="P2575" s="445">
        <f t="shared" si="318"/>
        <v>0</v>
      </c>
      <c r="Q2575" s="445">
        <f t="shared" si="319"/>
        <v>0</v>
      </c>
      <c r="R2575" s="415" t="str">
        <f t="shared" si="321"/>
        <v>Leer</v>
      </c>
      <c r="S2575" s="445">
        <f>IF('Angaben KH-Standort'!D$29='A4'!D2575,IF('Angaben KH-Standort'!E$29="Ja",1,0),0)</f>
        <v>0</v>
      </c>
      <c r="T2575" s="445">
        <f>IF('Angaben KH-Standort'!D$30='A4'!D2575,IF('Angaben KH-Standort'!E$30="Ja",1,0),0)</f>
        <v>0</v>
      </c>
      <c r="U2575" s="445">
        <f>IF('Angaben KH-Standort'!D$31='A4'!D2575,IF('Angaben KH-Standort'!E$31="Ja",1,0),0)</f>
        <v>0</v>
      </c>
    </row>
    <row r="2576" spans="2:21" ht="15" customHeight="1" x14ac:dyDescent="0.3">
      <c r="B2576" s="70" t="str">
        <f t="shared" si="315"/>
        <v>!!!</v>
      </c>
      <c r="C2576" s="265" t="str">
        <f>IF(ISERROR(IF(LEN(E2576)&gt;0,VLOOKUP(TEXT($E2576,0),'Angaben Stationen'!$E$14:$J$213,5,0),"")),"?",IF(LEN(E2576)&gt;0,VLOOKUP(TEXT($E2576,0),'Angaben Stationen'!$E$14:$J$213,5,0),""))</f>
        <v/>
      </c>
      <c r="D2576" s="232" t="str">
        <f>IF(ISERROR(IF(LEN(E2576)&gt;0,VLOOKUP(TEXT($E2576,0),'Angaben Stationen'!$E$14:$J$213,6,0),"")),"STATION IST NICHT VORHANDEN",IF(LEN(E2576)&gt;0,VLOOKUP(TEXT($E2576,0),'Angaben Stationen'!$E$14:$J$213,6,0),""))</f>
        <v/>
      </c>
      <c r="E2576" s="287"/>
      <c r="F2576" s="234"/>
      <c r="G2576" s="234"/>
      <c r="H2576" s="263"/>
      <c r="I2576" s="169"/>
      <c r="K2576" s="445" t="str">
        <f t="shared" si="316"/>
        <v>Leer</v>
      </c>
      <c r="L2576" s="445" t="str">
        <f>VLOOKUP($D2576,{"29 - Psychiatrie (Erwachsene)","BGI";"297 - stationsäquivalente Behandlung in der Erwachsenenpsychiatrie (29)","BGI";"30 - Kinder- und Jugendpsychiatrie","BGII";"307 - stationsäquivalente Behandlung in der Kinder- und Jugendpsychiatrie (30)","BGII";"31 - Psychosomatik","BGI";"","Leer"},2,0)</f>
        <v>Leer</v>
      </c>
      <c r="M2576" s="445">
        <f t="shared" si="313"/>
        <v>0</v>
      </c>
      <c r="N2576" s="445">
        <f t="shared" si="314"/>
        <v>0</v>
      </c>
      <c r="O2576" s="445">
        <f t="shared" si="317"/>
        <v>0</v>
      </c>
      <c r="P2576" s="445">
        <f t="shared" si="318"/>
        <v>0</v>
      </c>
      <c r="Q2576" s="445">
        <f t="shared" si="319"/>
        <v>0</v>
      </c>
      <c r="R2576" s="415" t="str">
        <f t="shared" si="321"/>
        <v>Leer</v>
      </c>
      <c r="S2576" s="445">
        <f>IF('Angaben KH-Standort'!D$29='A4'!D2576,IF('Angaben KH-Standort'!E$29="Ja",1,0),0)</f>
        <v>0</v>
      </c>
      <c r="T2576" s="445">
        <f>IF('Angaben KH-Standort'!D$30='A4'!D2576,IF('Angaben KH-Standort'!E$30="Ja",1,0),0)</f>
        <v>0</v>
      </c>
      <c r="U2576" s="445">
        <f>IF('Angaben KH-Standort'!D$31='A4'!D2576,IF('Angaben KH-Standort'!E$31="Ja",1,0),0)</f>
        <v>0</v>
      </c>
    </row>
    <row r="2577" spans="2:21" ht="15" customHeight="1" x14ac:dyDescent="0.3">
      <c r="B2577" s="70" t="str">
        <f t="shared" si="315"/>
        <v>!!!</v>
      </c>
      <c r="C2577" s="265" t="str">
        <f>IF(ISERROR(IF(LEN(E2577)&gt;0,VLOOKUP(TEXT($E2577,0),'Angaben Stationen'!$E$14:$J$213,5,0),"")),"?",IF(LEN(E2577)&gt;0,VLOOKUP(TEXT($E2577,0),'Angaben Stationen'!$E$14:$J$213,5,0),""))</f>
        <v/>
      </c>
      <c r="D2577" s="232" t="str">
        <f>IF(ISERROR(IF(LEN(E2577)&gt;0,VLOOKUP(TEXT($E2577,0),'Angaben Stationen'!$E$14:$J$213,6,0),"")),"STATION IST NICHT VORHANDEN",IF(LEN(E2577)&gt;0,VLOOKUP(TEXT($E2577,0),'Angaben Stationen'!$E$14:$J$213,6,0),""))</f>
        <v/>
      </c>
      <c r="E2577" s="287"/>
      <c r="F2577" s="234"/>
      <c r="G2577" s="234"/>
      <c r="H2577" s="263"/>
      <c r="I2577" s="169"/>
      <c r="K2577" s="445" t="str">
        <f t="shared" si="316"/>
        <v>Leer</v>
      </c>
      <c r="L2577" s="445" t="str">
        <f>VLOOKUP($D2577,{"29 - Psychiatrie (Erwachsene)","BGI";"297 - stationsäquivalente Behandlung in der Erwachsenenpsychiatrie (29)","BGI";"30 - Kinder- und Jugendpsychiatrie","BGII";"307 - stationsäquivalente Behandlung in der Kinder- und Jugendpsychiatrie (30)","BGII";"31 - Psychosomatik","BGI";"","Leer"},2,0)</f>
        <v>Leer</v>
      </c>
      <c r="M2577" s="445">
        <f t="shared" si="313"/>
        <v>0</v>
      </c>
      <c r="N2577" s="445">
        <f t="shared" si="314"/>
        <v>0</v>
      </c>
      <c r="O2577" s="445">
        <f t="shared" si="317"/>
        <v>0</v>
      </c>
      <c r="P2577" s="445">
        <f t="shared" si="318"/>
        <v>0</v>
      </c>
      <c r="Q2577" s="445">
        <f t="shared" si="319"/>
        <v>0</v>
      </c>
      <c r="R2577" s="415" t="str">
        <f t="shared" si="321"/>
        <v>Leer</v>
      </c>
      <c r="S2577" s="445">
        <f>IF('Angaben KH-Standort'!D$29='A4'!D2577,IF('Angaben KH-Standort'!E$29="Ja",1,0),0)</f>
        <v>0</v>
      </c>
      <c r="T2577" s="445">
        <f>IF('Angaben KH-Standort'!D$30='A4'!D2577,IF('Angaben KH-Standort'!E$30="Ja",1,0),0)</f>
        <v>0</v>
      </c>
      <c r="U2577" s="445">
        <f>IF('Angaben KH-Standort'!D$31='A4'!D2577,IF('Angaben KH-Standort'!E$31="Ja",1,0),0)</f>
        <v>0</v>
      </c>
    </row>
    <row r="2578" spans="2:21" ht="15" customHeight="1" x14ac:dyDescent="0.3">
      <c r="B2578" s="70" t="str">
        <f t="shared" si="315"/>
        <v>!!!</v>
      </c>
      <c r="C2578" s="265" t="str">
        <f>IF(ISERROR(IF(LEN(E2578)&gt;0,VLOOKUP(TEXT($E2578,0),'Angaben Stationen'!$E$14:$J$213,5,0),"")),"?",IF(LEN(E2578)&gt;0,VLOOKUP(TEXT($E2578,0),'Angaben Stationen'!$E$14:$J$213,5,0),""))</f>
        <v/>
      </c>
      <c r="D2578" s="232" t="str">
        <f>IF(ISERROR(IF(LEN(E2578)&gt;0,VLOOKUP(TEXT($E2578,0),'Angaben Stationen'!$E$14:$J$213,6,0),"")),"STATION IST NICHT VORHANDEN",IF(LEN(E2578)&gt;0,VLOOKUP(TEXT($E2578,0),'Angaben Stationen'!$E$14:$J$213,6,0),""))</f>
        <v/>
      </c>
      <c r="E2578" s="287"/>
      <c r="F2578" s="234"/>
      <c r="G2578" s="234"/>
      <c r="H2578" s="263"/>
      <c r="I2578" s="169"/>
      <c r="K2578" s="445" t="str">
        <f t="shared" si="316"/>
        <v>Leer</v>
      </c>
      <c r="L2578" s="445" t="str">
        <f>VLOOKUP($D2578,{"29 - Psychiatrie (Erwachsene)","BGI";"297 - stationsäquivalente Behandlung in der Erwachsenenpsychiatrie (29)","BGI";"30 - Kinder- und Jugendpsychiatrie","BGII";"307 - stationsäquivalente Behandlung in der Kinder- und Jugendpsychiatrie (30)","BGII";"31 - Psychosomatik","BGI";"","Leer"},2,0)</f>
        <v>Leer</v>
      </c>
      <c r="M2578" s="445">
        <f t="shared" si="313"/>
        <v>0</v>
      </c>
      <c r="N2578" s="445">
        <f t="shared" si="314"/>
        <v>0</v>
      </c>
      <c r="O2578" s="445">
        <f t="shared" si="317"/>
        <v>0</v>
      </c>
      <c r="P2578" s="445">
        <f t="shared" si="318"/>
        <v>0</v>
      </c>
      <c r="Q2578" s="445">
        <f t="shared" si="319"/>
        <v>0</v>
      </c>
      <c r="R2578" s="415" t="str">
        <f t="shared" si="321"/>
        <v>Leer</v>
      </c>
      <c r="S2578" s="445">
        <f>IF('Angaben KH-Standort'!D$29='A4'!D2578,IF('Angaben KH-Standort'!E$29="Ja",1,0),0)</f>
        <v>0</v>
      </c>
      <c r="T2578" s="445">
        <f>IF('Angaben KH-Standort'!D$30='A4'!D2578,IF('Angaben KH-Standort'!E$30="Ja",1,0),0)</f>
        <v>0</v>
      </c>
      <c r="U2578" s="445">
        <f>IF('Angaben KH-Standort'!D$31='A4'!D2578,IF('Angaben KH-Standort'!E$31="Ja",1,0),0)</f>
        <v>0</v>
      </c>
    </row>
    <row r="2579" spans="2:21" ht="15" customHeight="1" x14ac:dyDescent="0.3">
      <c r="B2579" s="70" t="str">
        <f t="shared" si="315"/>
        <v>!!!</v>
      </c>
      <c r="C2579" s="265" t="str">
        <f>IF(ISERROR(IF(LEN(E2579)&gt;0,VLOOKUP(TEXT($E2579,0),'Angaben Stationen'!$E$14:$J$213,5,0),"")),"?",IF(LEN(E2579)&gt;0,VLOOKUP(TEXT($E2579,0),'Angaben Stationen'!$E$14:$J$213,5,0),""))</f>
        <v/>
      </c>
      <c r="D2579" s="232" t="str">
        <f>IF(ISERROR(IF(LEN(E2579)&gt;0,VLOOKUP(TEXT($E2579,0),'Angaben Stationen'!$E$14:$J$213,6,0),"")),"STATION IST NICHT VORHANDEN",IF(LEN(E2579)&gt;0,VLOOKUP(TEXT($E2579,0),'Angaben Stationen'!$E$14:$J$213,6,0),""))</f>
        <v/>
      </c>
      <c r="E2579" s="287"/>
      <c r="F2579" s="234"/>
      <c r="G2579" s="234"/>
      <c r="H2579" s="263"/>
      <c r="I2579" s="169"/>
      <c r="K2579" s="445" t="str">
        <f t="shared" si="316"/>
        <v>Leer</v>
      </c>
      <c r="L2579" s="445" t="str">
        <f>VLOOKUP($D2579,{"29 - Psychiatrie (Erwachsene)","BGI";"297 - stationsäquivalente Behandlung in der Erwachsenenpsychiatrie (29)","BGI";"30 - Kinder- und Jugendpsychiatrie","BGII";"307 - stationsäquivalente Behandlung in der Kinder- und Jugendpsychiatrie (30)","BGII";"31 - Psychosomatik","BGI";"","Leer"},2,0)</f>
        <v>Leer</v>
      </c>
      <c r="M2579" s="445">
        <f t="shared" si="313"/>
        <v>0</v>
      </c>
      <c r="N2579" s="445">
        <f t="shared" si="314"/>
        <v>0</v>
      </c>
      <c r="O2579" s="445">
        <f t="shared" si="317"/>
        <v>0</v>
      </c>
      <c r="P2579" s="445">
        <f t="shared" si="318"/>
        <v>0</v>
      </c>
      <c r="Q2579" s="445">
        <f t="shared" si="319"/>
        <v>0</v>
      </c>
      <c r="R2579" s="415" t="str">
        <f t="shared" si="321"/>
        <v>Leer</v>
      </c>
      <c r="S2579" s="445">
        <f>IF('Angaben KH-Standort'!D$29='A4'!D2579,IF('Angaben KH-Standort'!E$29="Ja",1,0),0)</f>
        <v>0</v>
      </c>
      <c r="T2579" s="445">
        <f>IF('Angaben KH-Standort'!D$30='A4'!D2579,IF('Angaben KH-Standort'!E$30="Ja",1,0),0)</f>
        <v>0</v>
      </c>
      <c r="U2579" s="445">
        <f>IF('Angaben KH-Standort'!D$31='A4'!D2579,IF('Angaben KH-Standort'!E$31="Ja",1,0),0)</f>
        <v>0</v>
      </c>
    </row>
    <row r="2580" spans="2:21" ht="15" customHeight="1" x14ac:dyDescent="0.3">
      <c r="B2580" s="70" t="str">
        <f t="shared" si="315"/>
        <v>!!!</v>
      </c>
      <c r="C2580" s="265" t="str">
        <f>IF(ISERROR(IF(LEN(E2580)&gt;0,VLOOKUP(TEXT($E2580,0),'Angaben Stationen'!$E$14:$J$213,5,0),"")),"?",IF(LEN(E2580)&gt;0,VLOOKUP(TEXT($E2580,0),'Angaben Stationen'!$E$14:$J$213,5,0),""))</f>
        <v/>
      </c>
      <c r="D2580" s="232" t="str">
        <f>IF(ISERROR(IF(LEN(E2580)&gt;0,VLOOKUP(TEXT($E2580,0),'Angaben Stationen'!$E$14:$J$213,6,0),"")),"STATION IST NICHT VORHANDEN",IF(LEN(E2580)&gt;0,VLOOKUP(TEXT($E2580,0),'Angaben Stationen'!$E$14:$J$213,6,0),""))</f>
        <v/>
      </c>
      <c r="E2580" s="287"/>
      <c r="F2580" s="234"/>
      <c r="G2580" s="234"/>
      <c r="H2580" s="263"/>
      <c r="I2580" s="169"/>
      <c r="K2580" s="445" t="str">
        <f t="shared" si="316"/>
        <v>Leer</v>
      </c>
      <c r="L2580" s="445" t="str">
        <f>VLOOKUP($D2580,{"29 - Psychiatrie (Erwachsene)","BGI";"297 - stationsäquivalente Behandlung in der Erwachsenenpsychiatrie (29)","BGI";"30 - Kinder- und Jugendpsychiatrie","BGII";"307 - stationsäquivalente Behandlung in der Kinder- und Jugendpsychiatrie (30)","BGII";"31 - Psychosomatik","BGI";"","Leer"},2,0)</f>
        <v>Leer</v>
      </c>
      <c r="M2580" s="445">
        <f t="shared" si="313"/>
        <v>0</v>
      </c>
      <c r="N2580" s="445">
        <f t="shared" si="314"/>
        <v>0</v>
      </c>
      <c r="O2580" s="445">
        <f t="shared" si="317"/>
        <v>0</v>
      </c>
      <c r="P2580" s="445">
        <f t="shared" si="318"/>
        <v>0</v>
      </c>
      <c r="Q2580" s="445">
        <f t="shared" si="319"/>
        <v>0</v>
      </c>
      <c r="R2580" s="415" t="str">
        <f t="shared" si="321"/>
        <v>Leer</v>
      </c>
      <c r="S2580" s="445">
        <f>IF('Angaben KH-Standort'!D$29='A4'!D2580,IF('Angaben KH-Standort'!E$29="Ja",1,0),0)</f>
        <v>0</v>
      </c>
      <c r="T2580" s="445">
        <f>IF('Angaben KH-Standort'!D$30='A4'!D2580,IF('Angaben KH-Standort'!E$30="Ja",1,0),0)</f>
        <v>0</v>
      </c>
      <c r="U2580" s="445">
        <f>IF('Angaben KH-Standort'!D$31='A4'!D2580,IF('Angaben KH-Standort'!E$31="Ja",1,0),0)</f>
        <v>0</v>
      </c>
    </row>
    <row r="2581" spans="2:21" ht="15" customHeight="1" x14ac:dyDescent="0.3">
      <c r="B2581" s="70" t="str">
        <f t="shared" si="315"/>
        <v>!!!</v>
      </c>
      <c r="C2581" s="265" t="str">
        <f>IF(ISERROR(IF(LEN(E2581)&gt;0,VLOOKUP(TEXT($E2581,0),'Angaben Stationen'!$E$14:$J$213,5,0),"")),"?",IF(LEN(E2581)&gt;0,VLOOKUP(TEXT($E2581,0),'Angaben Stationen'!$E$14:$J$213,5,0),""))</f>
        <v/>
      </c>
      <c r="D2581" s="232" t="str">
        <f>IF(ISERROR(IF(LEN(E2581)&gt;0,VLOOKUP(TEXT($E2581,0),'Angaben Stationen'!$E$14:$J$213,6,0),"")),"STATION IST NICHT VORHANDEN",IF(LEN(E2581)&gt;0,VLOOKUP(TEXT($E2581,0),'Angaben Stationen'!$E$14:$J$213,6,0),""))</f>
        <v/>
      </c>
      <c r="E2581" s="287"/>
      <c r="F2581" s="234"/>
      <c r="G2581" s="234"/>
      <c r="H2581" s="263"/>
      <c r="I2581" s="169"/>
      <c r="K2581" s="445" t="str">
        <f t="shared" si="316"/>
        <v>Leer</v>
      </c>
      <c r="L2581" s="445" t="str">
        <f>VLOOKUP($D2581,{"29 - Psychiatrie (Erwachsene)","BGI";"297 - stationsäquivalente Behandlung in der Erwachsenenpsychiatrie (29)","BGI";"30 - Kinder- und Jugendpsychiatrie","BGII";"307 - stationsäquivalente Behandlung in der Kinder- und Jugendpsychiatrie (30)","BGII";"31 - Psychosomatik","BGI";"","Leer"},2,0)</f>
        <v>Leer</v>
      </c>
      <c r="M2581" s="445">
        <f t="shared" si="313"/>
        <v>0</v>
      </c>
      <c r="N2581" s="445">
        <f t="shared" si="314"/>
        <v>0</v>
      </c>
      <c r="O2581" s="445">
        <f t="shared" si="317"/>
        <v>0</v>
      </c>
      <c r="P2581" s="445">
        <f t="shared" si="318"/>
        <v>0</v>
      </c>
      <c r="Q2581" s="445">
        <f t="shared" si="319"/>
        <v>0</v>
      </c>
      <c r="R2581" s="415" t="str">
        <f t="shared" si="321"/>
        <v>Leer</v>
      </c>
      <c r="S2581" s="445">
        <f>IF('Angaben KH-Standort'!D$29='A4'!D2581,IF('Angaben KH-Standort'!E$29="Ja",1,0),0)</f>
        <v>0</v>
      </c>
      <c r="T2581" s="445">
        <f>IF('Angaben KH-Standort'!D$30='A4'!D2581,IF('Angaben KH-Standort'!E$30="Ja",1,0),0)</f>
        <v>0</v>
      </c>
      <c r="U2581" s="445">
        <f>IF('Angaben KH-Standort'!D$31='A4'!D2581,IF('Angaben KH-Standort'!E$31="Ja",1,0),0)</f>
        <v>0</v>
      </c>
    </row>
    <row r="2582" spans="2:21" ht="15" customHeight="1" x14ac:dyDescent="0.3">
      <c r="B2582" s="70" t="str">
        <f t="shared" si="315"/>
        <v>!!!</v>
      </c>
      <c r="C2582" s="265" t="str">
        <f>IF(ISERROR(IF(LEN(E2582)&gt;0,VLOOKUP(TEXT($E2582,0),'Angaben Stationen'!$E$14:$J$213,5,0),"")),"?",IF(LEN(E2582)&gt;0,VLOOKUP(TEXT($E2582,0),'Angaben Stationen'!$E$14:$J$213,5,0),""))</f>
        <v/>
      </c>
      <c r="D2582" s="232" t="str">
        <f>IF(ISERROR(IF(LEN(E2582)&gt;0,VLOOKUP(TEXT($E2582,0),'Angaben Stationen'!$E$14:$J$213,6,0),"")),"STATION IST NICHT VORHANDEN",IF(LEN(E2582)&gt;0,VLOOKUP(TEXT($E2582,0),'Angaben Stationen'!$E$14:$J$213,6,0),""))</f>
        <v/>
      </c>
      <c r="E2582" s="287"/>
      <c r="F2582" s="234"/>
      <c r="G2582" s="234"/>
      <c r="H2582" s="263"/>
      <c r="I2582" s="169"/>
      <c r="K2582" s="445" t="str">
        <f t="shared" si="316"/>
        <v>Leer</v>
      </c>
      <c r="L2582" s="445" t="str">
        <f>VLOOKUP($D2582,{"29 - Psychiatrie (Erwachsene)","BGI";"297 - stationsäquivalente Behandlung in der Erwachsenenpsychiatrie (29)","BGI";"30 - Kinder- und Jugendpsychiatrie","BGII";"307 - stationsäquivalente Behandlung in der Kinder- und Jugendpsychiatrie (30)","BGII";"31 - Psychosomatik","BGI";"","Leer"},2,0)</f>
        <v>Leer</v>
      </c>
      <c r="M2582" s="445">
        <f t="shared" si="313"/>
        <v>0</v>
      </c>
      <c r="N2582" s="445">
        <f t="shared" si="314"/>
        <v>0</v>
      </c>
      <c r="O2582" s="445">
        <f t="shared" si="317"/>
        <v>0</v>
      </c>
      <c r="P2582" s="445">
        <f t="shared" si="318"/>
        <v>0</v>
      </c>
      <c r="Q2582" s="445">
        <f t="shared" si="319"/>
        <v>0</v>
      </c>
      <c r="R2582" s="415" t="str">
        <f t="shared" si="321"/>
        <v>Leer</v>
      </c>
      <c r="S2582" s="445">
        <f>IF('Angaben KH-Standort'!D$29='A4'!D2582,IF('Angaben KH-Standort'!E$29="Ja",1,0),0)</f>
        <v>0</v>
      </c>
      <c r="T2582" s="445">
        <f>IF('Angaben KH-Standort'!D$30='A4'!D2582,IF('Angaben KH-Standort'!E$30="Ja",1,0),0)</f>
        <v>0</v>
      </c>
      <c r="U2582" s="445">
        <f>IF('Angaben KH-Standort'!D$31='A4'!D2582,IF('Angaben KH-Standort'!E$31="Ja",1,0),0)</f>
        <v>0</v>
      </c>
    </row>
    <row r="2583" spans="2:21" ht="15" customHeight="1" x14ac:dyDescent="0.3">
      <c r="B2583" s="70" t="str">
        <f t="shared" si="315"/>
        <v>!!!</v>
      </c>
      <c r="C2583" s="265" t="str">
        <f>IF(ISERROR(IF(LEN(E2583)&gt;0,VLOOKUP(TEXT($E2583,0),'Angaben Stationen'!$E$14:$J$213,5,0),"")),"?",IF(LEN(E2583)&gt;0,VLOOKUP(TEXT($E2583,0),'Angaben Stationen'!$E$14:$J$213,5,0),""))</f>
        <v/>
      </c>
      <c r="D2583" s="232" t="str">
        <f>IF(ISERROR(IF(LEN(E2583)&gt;0,VLOOKUP(TEXT($E2583,0),'Angaben Stationen'!$E$14:$J$213,6,0),"")),"STATION IST NICHT VORHANDEN",IF(LEN(E2583)&gt;0,VLOOKUP(TEXT($E2583,0),'Angaben Stationen'!$E$14:$J$213,6,0),""))</f>
        <v/>
      </c>
      <c r="E2583" s="287"/>
      <c r="F2583" s="234"/>
      <c r="G2583" s="234"/>
      <c r="H2583" s="263"/>
      <c r="I2583" s="169"/>
      <c r="K2583" s="445" t="str">
        <f t="shared" si="316"/>
        <v>Leer</v>
      </c>
      <c r="L2583" s="445" t="str">
        <f>VLOOKUP($D2583,{"29 - Psychiatrie (Erwachsene)","BGI";"297 - stationsäquivalente Behandlung in der Erwachsenenpsychiatrie (29)","BGI";"30 - Kinder- und Jugendpsychiatrie","BGII";"307 - stationsäquivalente Behandlung in der Kinder- und Jugendpsychiatrie (30)","BGII";"31 - Psychosomatik","BGI";"","Leer"},2,0)</f>
        <v>Leer</v>
      </c>
      <c r="M2583" s="445">
        <f t="shared" si="313"/>
        <v>0</v>
      </c>
      <c r="N2583" s="445">
        <f t="shared" si="314"/>
        <v>0</v>
      </c>
      <c r="O2583" s="445">
        <f t="shared" si="317"/>
        <v>0</v>
      </c>
      <c r="P2583" s="445">
        <f t="shared" si="318"/>
        <v>0</v>
      </c>
      <c r="Q2583" s="445">
        <f t="shared" si="319"/>
        <v>0</v>
      </c>
      <c r="R2583" s="415" t="str">
        <f t="shared" si="321"/>
        <v>Leer</v>
      </c>
      <c r="S2583" s="445">
        <f>IF('Angaben KH-Standort'!D$29='A4'!D2583,IF('Angaben KH-Standort'!E$29="Ja",1,0),0)</f>
        <v>0</v>
      </c>
      <c r="T2583" s="445">
        <f>IF('Angaben KH-Standort'!D$30='A4'!D2583,IF('Angaben KH-Standort'!E$30="Ja",1,0),0)</f>
        <v>0</v>
      </c>
      <c r="U2583" s="445">
        <f>IF('Angaben KH-Standort'!D$31='A4'!D2583,IF('Angaben KH-Standort'!E$31="Ja",1,0),0)</f>
        <v>0</v>
      </c>
    </row>
    <row r="2584" spans="2:21" ht="15" customHeight="1" x14ac:dyDescent="0.3">
      <c r="B2584" s="70" t="str">
        <f t="shared" si="315"/>
        <v>!!!</v>
      </c>
      <c r="C2584" s="265" t="str">
        <f>IF(ISERROR(IF(LEN(E2584)&gt;0,VLOOKUP(TEXT($E2584,0),'Angaben Stationen'!$E$14:$J$213,5,0),"")),"?",IF(LEN(E2584)&gt;0,VLOOKUP(TEXT($E2584,0),'Angaben Stationen'!$E$14:$J$213,5,0),""))</f>
        <v/>
      </c>
      <c r="D2584" s="232" t="str">
        <f>IF(ISERROR(IF(LEN(E2584)&gt;0,VLOOKUP(TEXT($E2584,0),'Angaben Stationen'!$E$14:$J$213,6,0),"")),"STATION IST NICHT VORHANDEN",IF(LEN(E2584)&gt;0,VLOOKUP(TEXT($E2584,0),'Angaben Stationen'!$E$14:$J$213,6,0),""))</f>
        <v/>
      </c>
      <c r="E2584" s="287"/>
      <c r="F2584" s="234"/>
      <c r="G2584" s="234"/>
      <c r="H2584" s="263"/>
      <c r="I2584" s="169"/>
      <c r="K2584" s="445" t="str">
        <f t="shared" si="316"/>
        <v>Leer</v>
      </c>
      <c r="L2584" s="445" t="str">
        <f>VLOOKUP($D2584,{"29 - Psychiatrie (Erwachsene)","BGI";"297 - stationsäquivalente Behandlung in der Erwachsenenpsychiatrie (29)","BGI";"30 - Kinder- und Jugendpsychiatrie","BGII";"307 - stationsäquivalente Behandlung in der Kinder- und Jugendpsychiatrie (30)","BGII";"31 - Psychosomatik","BGI";"","Leer"},2,0)</f>
        <v>Leer</v>
      </c>
      <c r="M2584" s="445">
        <f t="shared" si="313"/>
        <v>0</v>
      </c>
      <c r="N2584" s="445">
        <f t="shared" si="314"/>
        <v>0</v>
      </c>
      <c r="O2584" s="445">
        <f t="shared" si="317"/>
        <v>0</v>
      </c>
      <c r="P2584" s="445">
        <f t="shared" si="318"/>
        <v>0</v>
      </c>
      <c r="Q2584" s="445">
        <f t="shared" si="319"/>
        <v>0</v>
      </c>
      <c r="R2584" s="415" t="str">
        <f t="shared" si="321"/>
        <v>Leer</v>
      </c>
      <c r="S2584" s="445">
        <f>IF('Angaben KH-Standort'!D$29='A4'!D2584,IF('Angaben KH-Standort'!E$29="Ja",1,0),0)</f>
        <v>0</v>
      </c>
      <c r="T2584" s="445">
        <f>IF('Angaben KH-Standort'!D$30='A4'!D2584,IF('Angaben KH-Standort'!E$30="Ja",1,0),0)</f>
        <v>0</v>
      </c>
      <c r="U2584" s="445">
        <f>IF('Angaben KH-Standort'!D$31='A4'!D2584,IF('Angaben KH-Standort'!E$31="Ja",1,0),0)</f>
        <v>0</v>
      </c>
    </row>
    <row r="2585" spans="2:21" ht="15" customHeight="1" x14ac:dyDescent="0.3">
      <c r="B2585" s="70" t="str">
        <f t="shared" si="315"/>
        <v>!!!</v>
      </c>
      <c r="C2585" s="265" t="str">
        <f>IF(ISERROR(IF(LEN(E2585)&gt;0,VLOOKUP(TEXT($E2585,0),'Angaben Stationen'!$E$14:$J$213,5,0),"")),"?",IF(LEN(E2585)&gt;0,VLOOKUP(TEXT($E2585,0),'Angaben Stationen'!$E$14:$J$213,5,0),""))</f>
        <v/>
      </c>
      <c r="D2585" s="232" t="str">
        <f>IF(ISERROR(IF(LEN(E2585)&gt;0,VLOOKUP(TEXT($E2585,0),'Angaben Stationen'!$E$14:$J$213,6,0),"")),"STATION IST NICHT VORHANDEN",IF(LEN(E2585)&gt;0,VLOOKUP(TEXT($E2585,0),'Angaben Stationen'!$E$14:$J$213,6,0),""))</f>
        <v/>
      </c>
      <c r="E2585" s="287"/>
      <c r="F2585" s="234"/>
      <c r="G2585" s="234"/>
      <c r="H2585" s="263"/>
      <c r="I2585" s="169"/>
      <c r="K2585" s="445" t="str">
        <f t="shared" si="316"/>
        <v>Leer</v>
      </c>
      <c r="L2585" s="445" t="str">
        <f>VLOOKUP($D2585,{"29 - Psychiatrie (Erwachsene)","BGI";"297 - stationsäquivalente Behandlung in der Erwachsenenpsychiatrie (29)","BGI";"30 - Kinder- und Jugendpsychiatrie","BGII";"307 - stationsäquivalente Behandlung in der Kinder- und Jugendpsychiatrie (30)","BGII";"31 - Psychosomatik","BGI";"","Leer"},2,0)</f>
        <v>Leer</v>
      </c>
      <c r="M2585" s="445">
        <f t="shared" si="313"/>
        <v>0</v>
      </c>
      <c r="N2585" s="445">
        <f t="shared" si="314"/>
        <v>0</v>
      </c>
      <c r="O2585" s="445">
        <f t="shared" si="317"/>
        <v>0</v>
      </c>
      <c r="P2585" s="445">
        <f t="shared" si="318"/>
        <v>0</v>
      </c>
      <c r="Q2585" s="445">
        <f t="shared" si="319"/>
        <v>0</v>
      </c>
      <c r="R2585" s="415" t="str">
        <f t="shared" si="321"/>
        <v>Leer</v>
      </c>
      <c r="S2585" s="445">
        <f>IF('Angaben KH-Standort'!D$29='A4'!D2585,IF('Angaben KH-Standort'!E$29="Ja",1,0),0)</f>
        <v>0</v>
      </c>
      <c r="T2585" s="445">
        <f>IF('Angaben KH-Standort'!D$30='A4'!D2585,IF('Angaben KH-Standort'!E$30="Ja",1,0),0)</f>
        <v>0</v>
      </c>
      <c r="U2585" s="445">
        <f>IF('Angaben KH-Standort'!D$31='A4'!D2585,IF('Angaben KH-Standort'!E$31="Ja",1,0),0)</f>
        <v>0</v>
      </c>
    </row>
    <row r="2586" spans="2:21" ht="15" customHeight="1" x14ac:dyDescent="0.3">
      <c r="B2586" s="70" t="str">
        <f t="shared" si="315"/>
        <v>!!!</v>
      </c>
      <c r="C2586" s="265" t="str">
        <f>IF(ISERROR(IF(LEN(E2586)&gt;0,VLOOKUP(TEXT($E2586,0),'Angaben Stationen'!$E$14:$J$213,5,0),"")),"?",IF(LEN(E2586)&gt;0,VLOOKUP(TEXT($E2586,0),'Angaben Stationen'!$E$14:$J$213,5,0),""))</f>
        <v/>
      </c>
      <c r="D2586" s="232" t="str">
        <f>IF(ISERROR(IF(LEN(E2586)&gt;0,VLOOKUP(TEXT($E2586,0),'Angaben Stationen'!$E$14:$J$213,6,0),"")),"STATION IST NICHT VORHANDEN",IF(LEN(E2586)&gt;0,VLOOKUP(TEXT($E2586,0),'Angaben Stationen'!$E$14:$J$213,6,0),""))</f>
        <v/>
      </c>
      <c r="E2586" s="287"/>
      <c r="F2586" s="234"/>
      <c r="G2586" s="234"/>
      <c r="H2586" s="263"/>
      <c r="I2586" s="169"/>
      <c r="K2586" s="445" t="str">
        <f t="shared" si="316"/>
        <v>Leer</v>
      </c>
      <c r="L2586" s="445" t="str">
        <f>VLOOKUP($D2586,{"29 - Psychiatrie (Erwachsene)","BGI";"297 - stationsäquivalente Behandlung in der Erwachsenenpsychiatrie (29)","BGI";"30 - Kinder- und Jugendpsychiatrie","BGII";"307 - stationsäquivalente Behandlung in der Kinder- und Jugendpsychiatrie (30)","BGII";"31 - Psychosomatik","BGI";"","Leer"},2,0)</f>
        <v>Leer</v>
      </c>
      <c r="M2586" s="445">
        <f t="shared" si="313"/>
        <v>0</v>
      </c>
      <c r="N2586" s="445">
        <f t="shared" si="314"/>
        <v>0</v>
      </c>
      <c r="O2586" s="445">
        <f t="shared" si="317"/>
        <v>0</v>
      </c>
      <c r="P2586" s="445">
        <f t="shared" si="318"/>
        <v>0</v>
      </c>
      <c r="Q2586" s="445">
        <f t="shared" si="319"/>
        <v>0</v>
      </c>
      <c r="R2586" s="415" t="str">
        <f t="shared" si="321"/>
        <v>Leer</v>
      </c>
      <c r="S2586" s="445">
        <f>IF('Angaben KH-Standort'!D$29='A4'!D2586,IF('Angaben KH-Standort'!E$29="Ja",1,0),0)</f>
        <v>0</v>
      </c>
      <c r="T2586" s="445">
        <f>IF('Angaben KH-Standort'!D$30='A4'!D2586,IF('Angaben KH-Standort'!E$30="Ja",1,0),0)</f>
        <v>0</v>
      </c>
      <c r="U2586" s="445">
        <f>IF('Angaben KH-Standort'!D$31='A4'!D2586,IF('Angaben KH-Standort'!E$31="Ja",1,0),0)</f>
        <v>0</v>
      </c>
    </row>
    <row r="2587" spans="2:21" ht="15" customHeight="1" x14ac:dyDescent="0.3">
      <c r="B2587" s="70" t="str">
        <f t="shared" si="315"/>
        <v>!!!</v>
      </c>
      <c r="C2587" s="265" t="str">
        <f>IF(ISERROR(IF(LEN(E2587)&gt;0,VLOOKUP(TEXT($E2587,0),'Angaben Stationen'!$E$14:$J$213,5,0),"")),"?",IF(LEN(E2587)&gt;0,VLOOKUP(TEXT($E2587,0),'Angaben Stationen'!$E$14:$J$213,5,0),""))</f>
        <v/>
      </c>
      <c r="D2587" s="232" t="str">
        <f>IF(ISERROR(IF(LEN(E2587)&gt;0,VLOOKUP(TEXT($E2587,0),'Angaben Stationen'!$E$14:$J$213,6,0),"")),"STATION IST NICHT VORHANDEN",IF(LEN(E2587)&gt;0,VLOOKUP(TEXT($E2587,0),'Angaben Stationen'!$E$14:$J$213,6,0),""))</f>
        <v/>
      </c>
      <c r="E2587" s="287"/>
      <c r="F2587" s="234"/>
      <c r="G2587" s="234"/>
      <c r="H2587" s="263"/>
      <c r="I2587" s="169"/>
      <c r="K2587" s="445" t="str">
        <f t="shared" si="316"/>
        <v>Leer</v>
      </c>
      <c r="L2587" s="445" t="str">
        <f>VLOOKUP($D2587,{"29 - Psychiatrie (Erwachsene)","BGI";"297 - stationsäquivalente Behandlung in der Erwachsenenpsychiatrie (29)","BGI";"30 - Kinder- und Jugendpsychiatrie","BGII";"307 - stationsäquivalente Behandlung in der Kinder- und Jugendpsychiatrie (30)","BGII";"31 - Psychosomatik","BGI";"","Leer"},2,0)</f>
        <v>Leer</v>
      </c>
      <c r="M2587" s="445">
        <f t="shared" si="313"/>
        <v>0</v>
      </c>
      <c r="N2587" s="445">
        <f t="shared" si="314"/>
        <v>0</v>
      </c>
      <c r="O2587" s="445">
        <f t="shared" si="317"/>
        <v>0</v>
      </c>
      <c r="P2587" s="445">
        <f t="shared" si="318"/>
        <v>0</v>
      </c>
      <c r="Q2587" s="445">
        <f t="shared" si="319"/>
        <v>0</v>
      </c>
      <c r="R2587" s="415" t="str">
        <f t="shared" si="321"/>
        <v>Leer</v>
      </c>
      <c r="S2587" s="445">
        <f>IF('Angaben KH-Standort'!D$29='A4'!D2587,IF('Angaben KH-Standort'!E$29="Ja",1,0),0)</f>
        <v>0</v>
      </c>
      <c r="T2587" s="445">
        <f>IF('Angaben KH-Standort'!D$30='A4'!D2587,IF('Angaben KH-Standort'!E$30="Ja",1,0),0)</f>
        <v>0</v>
      </c>
      <c r="U2587" s="445">
        <f>IF('Angaben KH-Standort'!D$31='A4'!D2587,IF('Angaben KH-Standort'!E$31="Ja",1,0),0)</f>
        <v>0</v>
      </c>
    </row>
    <row r="2588" spans="2:21" ht="15" customHeight="1" x14ac:dyDescent="0.3">
      <c r="B2588" s="70" t="str">
        <f t="shared" si="315"/>
        <v>!!!</v>
      </c>
      <c r="C2588" s="265" t="str">
        <f>IF(ISERROR(IF(LEN(E2588)&gt;0,VLOOKUP(TEXT($E2588,0),'Angaben Stationen'!$E$14:$J$213,5,0),"")),"?",IF(LEN(E2588)&gt;0,VLOOKUP(TEXT($E2588,0),'Angaben Stationen'!$E$14:$J$213,5,0),""))</f>
        <v/>
      </c>
      <c r="D2588" s="232" t="str">
        <f>IF(ISERROR(IF(LEN(E2588)&gt;0,VLOOKUP(TEXT($E2588,0),'Angaben Stationen'!$E$14:$J$213,6,0),"")),"STATION IST NICHT VORHANDEN",IF(LEN(E2588)&gt;0,VLOOKUP(TEXT($E2588,0),'Angaben Stationen'!$E$14:$J$213,6,0),""))</f>
        <v/>
      </c>
      <c r="E2588" s="287"/>
      <c r="F2588" s="234"/>
      <c r="G2588" s="234"/>
      <c r="H2588" s="263"/>
      <c r="I2588" s="169"/>
      <c r="K2588" s="445" t="str">
        <f t="shared" si="316"/>
        <v>Leer</v>
      </c>
      <c r="L2588" s="445" t="str">
        <f>VLOOKUP($D2588,{"29 - Psychiatrie (Erwachsene)","BGI";"297 - stationsäquivalente Behandlung in der Erwachsenenpsychiatrie (29)","BGI";"30 - Kinder- und Jugendpsychiatrie","BGII";"307 - stationsäquivalente Behandlung in der Kinder- und Jugendpsychiatrie (30)","BGII";"31 - Psychosomatik","BGI";"","Leer"},2,0)</f>
        <v>Leer</v>
      </c>
      <c r="M2588" s="445">
        <f t="shared" si="313"/>
        <v>0</v>
      </c>
      <c r="N2588" s="445">
        <f t="shared" si="314"/>
        <v>0</v>
      </c>
      <c r="O2588" s="445">
        <f t="shared" si="317"/>
        <v>0</v>
      </c>
      <c r="P2588" s="445">
        <f t="shared" si="318"/>
        <v>0</v>
      </c>
      <c r="Q2588" s="445">
        <f t="shared" si="319"/>
        <v>0</v>
      </c>
      <c r="R2588" s="415" t="str">
        <f t="shared" si="321"/>
        <v>Leer</v>
      </c>
      <c r="S2588" s="445">
        <f>IF('Angaben KH-Standort'!D$29='A4'!D2588,IF('Angaben KH-Standort'!E$29="Ja",1,0),0)</f>
        <v>0</v>
      </c>
      <c r="T2588" s="445">
        <f>IF('Angaben KH-Standort'!D$30='A4'!D2588,IF('Angaben KH-Standort'!E$30="Ja",1,0),0)</f>
        <v>0</v>
      </c>
      <c r="U2588" s="445">
        <f>IF('Angaben KH-Standort'!D$31='A4'!D2588,IF('Angaben KH-Standort'!E$31="Ja",1,0),0)</f>
        <v>0</v>
      </c>
    </row>
    <row r="2589" spans="2:21" ht="15" customHeight="1" x14ac:dyDescent="0.3">
      <c r="B2589" s="70" t="str">
        <f t="shared" si="315"/>
        <v>!!!</v>
      </c>
      <c r="C2589" s="265" t="str">
        <f>IF(ISERROR(IF(LEN(E2589)&gt;0,VLOOKUP(TEXT($E2589,0),'Angaben Stationen'!$E$14:$J$213,5,0),"")),"?",IF(LEN(E2589)&gt;0,VLOOKUP(TEXT($E2589,0),'Angaben Stationen'!$E$14:$J$213,5,0),""))</f>
        <v/>
      </c>
      <c r="D2589" s="232" t="str">
        <f>IF(ISERROR(IF(LEN(E2589)&gt;0,VLOOKUP(TEXT($E2589,0),'Angaben Stationen'!$E$14:$J$213,6,0),"")),"STATION IST NICHT VORHANDEN",IF(LEN(E2589)&gt;0,VLOOKUP(TEXT($E2589,0),'Angaben Stationen'!$E$14:$J$213,6,0),""))</f>
        <v/>
      </c>
      <c r="E2589" s="287"/>
      <c r="F2589" s="234"/>
      <c r="G2589" s="234"/>
      <c r="H2589" s="263"/>
      <c r="I2589" s="169"/>
      <c r="K2589" s="445" t="str">
        <f t="shared" si="316"/>
        <v>Leer</v>
      </c>
      <c r="L2589" s="445" t="str">
        <f>VLOOKUP($D2589,{"29 - Psychiatrie (Erwachsene)","BGI";"297 - stationsäquivalente Behandlung in der Erwachsenenpsychiatrie (29)","BGI";"30 - Kinder- und Jugendpsychiatrie","BGII";"307 - stationsäquivalente Behandlung in der Kinder- und Jugendpsychiatrie (30)","BGII";"31 - Psychosomatik","BGI";"","Leer"},2,0)</f>
        <v>Leer</v>
      </c>
      <c r="M2589" s="445">
        <f t="shared" si="313"/>
        <v>0</v>
      </c>
      <c r="N2589" s="445">
        <f t="shared" si="314"/>
        <v>0</v>
      </c>
      <c r="O2589" s="445">
        <f t="shared" si="317"/>
        <v>0</v>
      </c>
      <c r="P2589" s="445">
        <f t="shared" si="318"/>
        <v>0</v>
      </c>
      <c r="Q2589" s="445">
        <f t="shared" si="319"/>
        <v>0</v>
      </c>
      <c r="R2589" s="415" t="str">
        <f t="shared" si="321"/>
        <v>Leer</v>
      </c>
      <c r="S2589" s="445">
        <f>IF('Angaben KH-Standort'!D$29='A4'!D2589,IF('Angaben KH-Standort'!E$29="Ja",1,0),0)</f>
        <v>0</v>
      </c>
      <c r="T2589" s="445">
        <f>IF('Angaben KH-Standort'!D$30='A4'!D2589,IF('Angaben KH-Standort'!E$30="Ja",1,0),0)</f>
        <v>0</v>
      </c>
      <c r="U2589" s="445">
        <f>IF('Angaben KH-Standort'!D$31='A4'!D2589,IF('Angaben KH-Standort'!E$31="Ja",1,0),0)</f>
        <v>0</v>
      </c>
    </row>
    <row r="2590" spans="2:21" ht="15" customHeight="1" x14ac:dyDescent="0.3">
      <c r="B2590" s="70" t="str">
        <f t="shared" si="315"/>
        <v>!!!</v>
      </c>
      <c r="C2590" s="265" t="str">
        <f>IF(ISERROR(IF(LEN(E2590)&gt;0,VLOOKUP(TEXT($E2590,0),'Angaben Stationen'!$E$14:$J$213,5,0),"")),"?",IF(LEN(E2590)&gt;0,VLOOKUP(TEXT($E2590,0),'Angaben Stationen'!$E$14:$J$213,5,0),""))</f>
        <v/>
      </c>
      <c r="D2590" s="232" t="str">
        <f>IF(ISERROR(IF(LEN(E2590)&gt;0,VLOOKUP(TEXT($E2590,0),'Angaben Stationen'!$E$14:$J$213,6,0),"")),"STATION IST NICHT VORHANDEN",IF(LEN(E2590)&gt;0,VLOOKUP(TEXT($E2590,0),'Angaben Stationen'!$E$14:$J$213,6,0),""))</f>
        <v/>
      </c>
      <c r="E2590" s="287"/>
      <c r="F2590" s="234"/>
      <c r="G2590" s="234"/>
      <c r="H2590" s="263"/>
      <c r="I2590" s="169"/>
      <c r="K2590" s="445" t="str">
        <f t="shared" si="316"/>
        <v>Leer</v>
      </c>
      <c r="L2590" s="445" t="str">
        <f>VLOOKUP($D2590,{"29 - Psychiatrie (Erwachsene)","BGI";"297 - stationsäquivalente Behandlung in der Erwachsenenpsychiatrie (29)","BGI";"30 - Kinder- und Jugendpsychiatrie","BGII";"307 - stationsäquivalente Behandlung in der Kinder- und Jugendpsychiatrie (30)","BGII";"31 - Psychosomatik","BGI";"","Leer"},2,0)</f>
        <v>Leer</v>
      </c>
      <c r="M2590" s="445">
        <f t="shared" si="313"/>
        <v>0</v>
      </c>
      <c r="N2590" s="445">
        <f t="shared" si="314"/>
        <v>0</v>
      </c>
      <c r="O2590" s="445">
        <f t="shared" si="317"/>
        <v>0</v>
      </c>
      <c r="P2590" s="445">
        <f t="shared" si="318"/>
        <v>0</v>
      </c>
      <c r="Q2590" s="445">
        <f t="shared" si="319"/>
        <v>0</v>
      </c>
      <c r="R2590" s="415" t="str">
        <f t="shared" si="321"/>
        <v>Leer</v>
      </c>
      <c r="S2590" s="445">
        <f>IF('Angaben KH-Standort'!D$29='A4'!D2590,IF('Angaben KH-Standort'!E$29="Ja",1,0),0)</f>
        <v>0</v>
      </c>
      <c r="T2590" s="445">
        <f>IF('Angaben KH-Standort'!D$30='A4'!D2590,IF('Angaben KH-Standort'!E$30="Ja",1,0),0)</f>
        <v>0</v>
      </c>
      <c r="U2590" s="445">
        <f>IF('Angaben KH-Standort'!D$31='A4'!D2590,IF('Angaben KH-Standort'!E$31="Ja",1,0),0)</f>
        <v>0</v>
      </c>
    </row>
    <row r="2591" spans="2:21" ht="15" customHeight="1" x14ac:dyDescent="0.3">
      <c r="B2591" s="70" t="str">
        <f t="shared" si="315"/>
        <v>!!!</v>
      </c>
      <c r="C2591" s="265" t="str">
        <f>IF(ISERROR(IF(LEN(E2591)&gt;0,VLOOKUP(TEXT($E2591,0),'Angaben Stationen'!$E$14:$J$213,5,0),"")),"?",IF(LEN(E2591)&gt;0,VLOOKUP(TEXT($E2591,0),'Angaben Stationen'!$E$14:$J$213,5,0),""))</f>
        <v/>
      </c>
      <c r="D2591" s="232" t="str">
        <f>IF(ISERROR(IF(LEN(E2591)&gt;0,VLOOKUP(TEXT($E2591,0),'Angaben Stationen'!$E$14:$J$213,6,0),"")),"STATION IST NICHT VORHANDEN",IF(LEN(E2591)&gt;0,VLOOKUP(TEXT($E2591,0),'Angaben Stationen'!$E$14:$J$213,6,0),""))</f>
        <v/>
      </c>
      <c r="E2591" s="287"/>
      <c r="F2591" s="234"/>
      <c r="G2591" s="234"/>
      <c r="H2591" s="263"/>
      <c r="I2591" s="169"/>
      <c r="K2591" s="445" t="str">
        <f t="shared" si="316"/>
        <v>Leer</v>
      </c>
      <c r="L2591" s="445" t="str">
        <f>VLOOKUP($D2591,{"29 - Psychiatrie (Erwachsene)","BGI";"297 - stationsäquivalente Behandlung in der Erwachsenenpsychiatrie (29)","BGI";"30 - Kinder- und Jugendpsychiatrie","BGII";"307 - stationsäquivalente Behandlung in der Kinder- und Jugendpsychiatrie (30)","BGII";"31 - Psychosomatik","BGI";"","Leer"},2,0)</f>
        <v>Leer</v>
      </c>
      <c r="M2591" s="445">
        <f t="shared" si="313"/>
        <v>0</v>
      </c>
      <c r="N2591" s="445">
        <f t="shared" si="314"/>
        <v>0</v>
      </c>
      <c r="O2591" s="445">
        <f t="shared" si="317"/>
        <v>0</v>
      </c>
      <c r="P2591" s="445">
        <f t="shared" si="318"/>
        <v>0</v>
      </c>
      <c r="Q2591" s="445">
        <f t="shared" si="319"/>
        <v>0</v>
      </c>
      <c r="R2591" s="415" t="str">
        <f t="shared" si="321"/>
        <v>Leer</v>
      </c>
      <c r="S2591" s="445">
        <f>IF('Angaben KH-Standort'!D$29='A4'!D2591,IF('Angaben KH-Standort'!E$29="Ja",1,0),0)</f>
        <v>0</v>
      </c>
      <c r="T2591" s="445">
        <f>IF('Angaben KH-Standort'!D$30='A4'!D2591,IF('Angaben KH-Standort'!E$30="Ja",1,0),0)</f>
        <v>0</v>
      </c>
      <c r="U2591" s="445">
        <f>IF('Angaben KH-Standort'!D$31='A4'!D2591,IF('Angaben KH-Standort'!E$31="Ja",1,0),0)</f>
        <v>0</v>
      </c>
    </row>
    <row r="2592" spans="2:21" ht="15" customHeight="1" x14ac:dyDescent="0.3">
      <c r="B2592" s="70" t="str">
        <f t="shared" si="315"/>
        <v>!!!</v>
      </c>
      <c r="C2592" s="265" t="str">
        <f>IF(ISERROR(IF(LEN(E2592)&gt;0,VLOOKUP(TEXT($E2592,0),'Angaben Stationen'!$E$14:$J$213,5,0),"")),"?",IF(LEN(E2592)&gt;0,VLOOKUP(TEXT($E2592,0),'Angaben Stationen'!$E$14:$J$213,5,0),""))</f>
        <v/>
      </c>
      <c r="D2592" s="232" t="str">
        <f>IF(ISERROR(IF(LEN(E2592)&gt;0,VLOOKUP(TEXT($E2592,0),'Angaben Stationen'!$E$14:$J$213,6,0),"")),"STATION IST NICHT VORHANDEN",IF(LEN(E2592)&gt;0,VLOOKUP(TEXT($E2592,0),'Angaben Stationen'!$E$14:$J$213,6,0),""))</f>
        <v/>
      </c>
      <c r="E2592" s="287"/>
      <c r="F2592" s="234"/>
      <c r="G2592" s="234"/>
      <c r="H2592" s="263"/>
      <c r="I2592" s="169"/>
      <c r="K2592" s="445" t="str">
        <f t="shared" si="316"/>
        <v>Leer</v>
      </c>
      <c r="L2592" s="445" t="str">
        <f>VLOOKUP($D2592,{"29 - Psychiatrie (Erwachsene)","BGI";"297 - stationsäquivalente Behandlung in der Erwachsenenpsychiatrie (29)","BGI";"30 - Kinder- und Jugendpsychiatrie","BGII";"307 - stationsäquivalente Behandlung in der Kinder- und Jugendpsychiatrie (30)","BGII";"31 - Psychosomatik","BGI";"","Leer"},2,0)</f>
        <v>Leer</v>
      </c>
      <c r="M2592" s="445">
        <f t="shared" si="313"/>
        <v>0</v>
      </c>
      <c r="N2592" s="445">
        <f t="shared" si="314"/>
        <v>0</v>
      </c>
      <c r="O2592" s="445">
        <f t="shared" si="317"/>
        <v>0</v>
      </c>
      <c r="P2592" s="445">
        <f t="shared" si="318"/>
        <v>0</v>
      </c>
      <c r="Q2592" s="445">
        <f t="shared" si="319"/>
        <v>0</v>
      </c>
      <c r="R2592" s="415" t="str">
        <f t="shared" si="321"/>
        <v>Leer</v>
      </c>
      <c r="S2592" s="445">
        <f>IF('Angaben KH-Standort'!D$29='A4'!D2592,IF('Angaben KH-Standort'!E$29="Ja",1,0),0)</f>
        <v>0</v>
      </c>
      <c r="T2592" s="445">
        <f>IF('Angaben KH-Standort'!D$30='A4'!D2592,IF('Angaben KH-Standort'!E$30="Ja",1,0),0)</f>
        <v>0</v>
      </c>
      <c r="U2592" s="445">
        <f>IF('Angaben KH-Standort'!D$31='A4'!D2592,IF('Angaben KH-Standort'!E$31="Ja",1,0),0)</f>
        <v>0</v>
      </c>
    </row>
    <row r="2593" spans="2:21" ht="15" customHeight="1" x14ac:dyDescent="0.3">
      <c r="B2593" s="70" t="str">
        <f t="shared" si="315"/>
        <v>!!!</v>
      </c>
      <c r="C2593" s="265" t="str">
        <f>IF(ISERROR(IF(LEN(E2593)&gt;0,VLOOKUP(TEXT($E2593,0),'Angaben Stationen'!$E$14:$J$213,5,0),"")),"?",IF(LEN(E2593)&gt;0,VLOOKUP(TEXT($E2593,0),'Angaben Stationen'!$E$14:$J$213,5,0),""))</f>
        <v/>
      </c>
      <c r="D2593" s="232" t="str">
        <f>IF(ISERROR(IF(LEN(E2593)&gt;0,VLOOKUP(TEXT($E2593,0),'Angaben Stationen'!$E$14:$J$213,6,0),"")),"STATION IST NICHT VORHANDEN",IF(LEN(E2593)&gt;0,VLOOKUP(TEXT($E2593,0),'Angaben Stationen'!$E$14:$J$213,6,0),""))</f>
        <v/>
      </c>
      <c r="E2593" s="287"/>
      <c r="F2593" s="234"/>
      <c r="G2593" s="234"/>
      <c r="H2593" s="263"/>
      <c r="I2593" s="169"/>
      <c r="K2593" s="445" t="str">
        <f t="shared" si="316"/>
        <v>Leer</v>
      </c>
      <c r="L2593" s="445" t="str">
        <f>VLOOKUP($D2593,{"29 - Psychiatrie (Erwachsene)","BGI";"297 - stationsäquivalente Behandlung in der Erwachsenenpsychiatrie (29)","BGI";"30 - Kinder- und Jugendpsychiatrie","BGII";"307 - stationsäquivalente Behandlung in der Kinder- und Jugendpsychiatrie (30)","BGII";"31 - Psychosomatik","BGI";"","Leer"},2,0)</f>
        <v>Leer</v>
      </c>
      <c r="M2593" s="445">
        <f t="shared" si="313"/>
        <v>0</v>
      </c>
      <c r="N2593" s="445">
        <f t="shared" si="314"/>
        <v>0</v>
      </c>
      <c r="O2593" s="445">
        <f t="shared" si="317"/>
        <v>0</v>
      </c>
      <c r="P2593" s="445">
        <f t="shared" si="318"/>
        <v>0</v>
      </c>
      <c r="Q2593" s="445">
        <f t="shared" si="319"/>
        <v>0</v>
      </c>
      <c r="R2593" s="415" t="str">
        <f t="shared" si="321"/>
        <v>Leer</v>
      </c>
      <c r="S2593" s="445">
        <f>IF('Angaben KH-Standort'!D$29='A4'!D2593,IF('Angaben KH-Standort'!E$29="Ja",1,0),0)</f>
        <v>0</v>
      </c>
      <c r="T2593" s="445">
        <f>IF('Angaben KH-Standort'!D$30='A4'!D2593,IF('Angaben KH-Standort'!E$30="Ja",1,0),0)</f>
        <v>0</v>
      </c>
      <c r="U2593" s="445">
        <f>IF('Angaben KH-Standort'!D$31='A4'!D2593,IF('Angaben KH-Standort'!E$31="Ja",1,0),0)</f>
        <v>0</v>
      </c>
    </row>
    <row r="2594" spans="2:21" ht="15" customHeight="1" x14ac:dyDescent="0.3">
      <c r="B2594" s="70" t="str">
        <f t="shared" si="315"/>
        <v>!!!</v>
      </c>
      <c r="C2594" s="265" t="str">
        <f>IF(ISERROR(IF(LEN(E2594)&gt;0,VLOOKUP(TEXT($E2594,0),'Angaben Stationen'!$E$14:$J$213,5,0),"")),"?",IF(LEN(E2594)&gt;0,VLOOKUP(TEXT($E2594,0),'Angaben Stationen'!$E$14:$J$213,5,0),""))</f>
        <v/>
      </c>
      <c r="D2594" s="232" t="str">
        <f>IF(ISERROR(IF(LEN(E2594)&gt;0,VLOOKUP(TEXT($E2594,0),'Angaben Stationen'!$E$14:$J$213,6,0),"")),"STATION IST NICHT VORHANDEN",IF(LEN(E2594)&gt;0,VLOOKUP(TEXT($E2594,0),'Angaben Stationen'!$E$14:$J$213,6,0),""))</f>
        <v/>
      </c>
      <c r="E2594" s="287"/>
      <c r="F2594" s="234"/>
      <c r="G2594" s="234"/>
      <c r="H2594" s="263"/>
      <c r="I2594" s="169"/>
      <c r="K2594" s="445" t="str">
        <f t="shared" si="316"/>
        <v>Leer</v>
      </c>
      <c r="L2594" s="445" t="str">
        <f>VLOOKUP($D2594,{"29 - Psychiatrie (Erwachsene)","BGI";"297 - stationsäquivalente Behandlung in der Erwachsenenpsychiatrie (29)","BGI";"30 - Kinder- und Jugendpsychiatrie","BGII";"307 - stationsäquivalente Behandlung in der Kinder- und Jugendpsychiatrie (30)","BGII";"31 - Psychosomatik","BGI";"","Leer"},2,0)</f>
        <v>Leer</v>
      </c>
      <c r="M2594" s="445">
        <f t="shared" ref="M2594:M2657" si="322">IF(LEN(B2594)&gt;0,0,1)</f>
        <v>0</v>
      </c>
      <c r="N2594" s="445">
        <f t="shared" ref="N2594:N2657" si="323">IF(E2594&lt;&gt;"",1,0)</f>
        <v>0</v>
      </c>
      <c r="O2594" s="445">
        <f t="shared" si="317"/>
        <v>0</v>
      </c>
      <c r="P2594" s="445">
        <f t="shared" si="318"/>
        <v>0</v>
      </c>
      <c r="Q2594" s="445">
        <f t="shared" si="319"/>
        <v>0</v>
      </c>
      <c r="R2594" s="415" t="str">
        <f t="shared" si="321"/>
        <v>Leer</v>
      </c>
      <c r="S2594" s="445">
        <f>IF('Angaben KH-Standort'!D$29='A4'!D2594,IF('Angaben KH-Standort'!E$29="Ja",1,0),0)</f>
        <v>0</v>
      </c>
      <c r="T2594" s="445">
        <f>IF('Angaben KH-Standort'!D$30='A4'!D2594,IF('Angaben KH-Standort'!E$30="Ja",1,0),0)</f>
        <v>0</v>
      </c>
      <c r="U2594" s="445">
        <f>IF('Angaben KH-Standort'!D$31='A4'!D2594,IF('Angaben KH-Standort'!E$31="Ja",1,0),0)</f>
        <v>0</v>
      </c>
    </row>
    <row r="2595" spans="2:21" ht="15" customHeight="1" x14ac:dyDescent="0.3">
      <c r="B2595" s="70" t="str">
        <f t="shared" ref="B2595:B2658" si="324">IF(SUM(N2595:Q2595)&lt;4,"!!!","")</f>
        <v>!!!</v>
      </c>
      <c r="C2595" s="265" t="str">
        <f>IF(ISERROR(IF(LEN(E2595)&gt;0,VLOOKUP(TEXT($E2595,0),'Angaben Stationen'!$E$14:$J$213,5,0),"")),"?",IF(LEN(E2595)&gt;0,VLOOKUP(TEXT($E2595,0),'Angaben Stationen'!$E$14:$J$213,5,0),""))</f>
        <v/>
      </c>
      <c r="D2595" s="232" t="str">
        <f>IF(ISERROR(IF(LEN(E2595)&gt;0,VLOOKUP(TEXT($E2595,0),'Angaben Stationen'!$E$14:$J$213,6,0),"")),"STATION IST NICHT VORHANDEN",IF(LEN(E2595)&gt;0,VLOOKUP(TEXT($E2595,0),'Angaben Stationen'!$E$14:$J$213,6,0),""))</f>
        <v/>
      </c>
      <c r="E2595" s="287"/>
      <c r="F2595" s="234"/>
      <c r="G2595" s="234"/>
      <c r="H2595" s="263"/>
      <c r="I2595" s="169"/>
      <c r="K2595" s="445" t="str">
        <f t="shared" ref="K2595:K2658" si="325">IF($E2595&lt;&gt;"","Monat","Leer")</f>
        <v>Leer</v>
      </c>
      <c r="L2595" s="445" t="str">
        <f>VLOOKUP($D2595,{"29 - Psychiatrie (Erwachsene)","BGI";"297 - stationsäquivalente Behandlung in der Erwachsenenpsychiatrie (29)","BGI";"30 - Kinder- und Jugendpsychiatrie","BGII";"307 - stationsäquivalente Behandlung in der Kinder- und Jugendpsychiatrie (30)","BGII";"31 - Psychosomatik","BGI";"","Leer"},2,0)</f>
        <v>Leer</v>
      </c>
      <c r="M2595" s="445">
        <f t="shared" si="322"/>
        <v>0</v>
      </c>
      <c r="N2595" s="445">
        <f t="shared" si="323"/>
        <v>0</v>
      </c>
      <c r="O2595" s="445">
        <f t="shared" ref="O2595:O2658" si="326">IF(VALUE($F2595)&gt;0,1,0)</f>
        <v>0</v>
      </c>
      <c r="P2595" s="445">
        <f t="shared" ref="P2595:P2658" si="327">IF(LEN($G2595)&gt;0,1,0)</f>
        <v>0</v>
      </c>
      <c r="Q2595" s="445">
        <f t="shared" ref="Q2595:Q2658" si="328">IF(LEN($H2595)&gt;0,1,0)</f>
        <v>0</v>
      </c>
      <c r="R2595" s="415" t="str">
        <f t="shared" si="321"/>
        <v>Leer</v>
      </c>
      <c r="S2595" s="445">
        <f>IF('Angaben KH-Standort'!D$29='A4'!D2595,IF('Angaben KH-Standort'!E$29="Ja",1,0),0)</f>
        <v>0</v>
      </c>
      <c r="T2595" s="445">
        <f>IF('Angaben KH-Standort'!D$30='A4'!D2595,IF('Angaben KH-Standort'!E$30="Ja",1,0),0)</f>
        <v>0</v>
      </c>
      <c r="U2595" s="445">
        <f>IF('Angaben KH-Standort'!D$31='A4'!D2595,IF('Angaben KH-Standort'!E$31="Ja",1,0),0)</f>
        <v>0</v>
      </c>
    </row>
    <row r="2596" spans="2:21" ht="15" customHeight="1" x14ac:dyDescent="0.3">
      <c r="B2596" s="70" t="str">
        <f t="shared" si="324"/>
        <v>!!!</v>
      </c>
      <c r="C2596" s="265" t="str">
        <f>IF(ISERROR(IF(LEN(E2596)&gt;0,VLOOKUP(TEXT($E2596,0),'Angaben Stationen'!$E$14:$J$213,5,0),"")),"?",IF(LEN(E2596)&gt;0,VLOOKUP(TEXT($E2596,0),'Angaben Stationen'!$E$14:$J$213,5,0),""))</f>
        <v/>
      </c>
      <c r="D2596" s="232" t="str">
        <f>IF(ISERROR(IF(LEN(E2596)&gt;0,VLOOKUP(TEXT($E2596,0),'Angaben Stationen'!$E$14:$J$213,6,0),"")),"STATION IST NICHT VORHANDEN",IF(LEN(E2596)&gt;0,VLOOKUP(TEXT($E2596,0),'Angaben Stationen'!$E$14:$J$213,6,0),""))</f>
        <v/>
      </c>
      <c r="E2596" s="287"/>
      <c r="F2596" s="234"/>
      <c r="G2596" s="234"/>
      <c r="H2596" s="263"/>
      <c r="I2596" s="169"/>
      <c r="K2596" s="445" t="str">
        <f t="shared" si="325"/>
        <v>Leer</v>
      </c>
      <c r="L2596" s="445" t="str">
        <f>VLOOKUP($D2596,{"29 - Psychiatrie (Erwachsene)","BGI";"297 - stationsäquivalente Behandlung in der Erwachsenenpsychiatrie (29)","BGI";"30 - Kinder- und Jugendpsychiatrie","BGII";"307 - stationsäquivalente Behandlung in der Kinder- und Jugendpsychiatrie (30)","BGII";"31 - Psychosomatik","BGI";"","Leer"},2,0)</f>
        <v>Leer</v>
      </c>
      <c r="M2596" s="445">
        <f t="shared" si="322"/>
        <v>0</v>
      </c>
      <c r="N2596" s="445">
        <f t="shared" si="323"/>
        <v>0</v>
      </c>
      <c r="O2596" s="445">
        <f t="shared" si="326"/>
        <v>0</v>
      </c>
      <c r="P2596" s="445">
        <f t="shared" si="327"/>
        <v>0</v>
      </c>
      <c r="Q2596" s="445">
        <f t="shared" si="328"/>
        <v>0</v>
      </c>
      <c r="R2596" s="415" t="str">
        <f t="shared" si="321"/>
        <v>Leer</v>
      </c>
      <c r="S2596" s="445">
        <f>IF('Angaben KH-Standort'!D$29='A4'!D2596,IF('Angaben KH-Standort'!E$29="Ja",1,0),0)</f>
        <v>0</v>
      </c>
      <c r="T2596" s="445">
        <f>IF('Angaben KH-Standort'!D$30='A4'!D2596,IF('Angaben KH-Standort'!E$30="Ja",1,0),0)</f>
        <v>0</v>
      </c>
      <c r="U2596" s="445">
        <f>IF('Angaben KH-Standort'!D$31='A4'!D2596,IF('Angaben KH-Standort'!E$31="Ja",1,0),0)</f>
        <v>0</v>
      </c>
    </row>
    <row r="2597" spans="2:21" ht="15" customHeight="1" x14ac:dyDescent="0.3">
      <c r="B2597" s="70" t="str">
        <f t="shared" si="324"/>
        <v>!!!</v>
      </c>
      <c r="C2597" s="265" t="str">
        <f>IF(ISERROR(IF(LEN(E2597)&gt;0,VLOOKUP(TEXT($E2597,0),'Angaben Stationen'!$E$14:$J$213,5,0),"")),"?",IF(LEN(E2597)&gt;0,VLOOKUP(TEXT($E2597,0),'Angaben Stationen'!$E$14:$J$213,5,0),""))</f>
        <v/>
      </c>
      <c r="D2597" s="232" t="str">
        <f>IF(ISERROR(IF(LEN(E2597)&gt;0,VLOOKUP(TEXT($E2597,0),'Angaben Stationen'!$E$14:$J$213,6,0),"")),"STATION IST NICHT VORHANDEN",IF(LEN(E2597)&gt;0,VLOOKUP(TEXT($E2597,0),'Angaben Stationen'!$E$14:$J$213,6,0),""))</f>
        <v/>
      </c>
      <c r="E2597" s="287"/>
      <c r="F2597" s="234"/>
      <c r="G2597" s="234"/>
      <c r="H2597" s="263"/>
      <c r="I2597" s="169"/>
      <c r="K2597" s="445" t="str">
        <f t="shared" si="325"/>
        <v>Leer</v>
      </c>
      <c r="L2597" s="445" t="str">
        <f>VLOOKUP($D2597,{"29 - Psychiatrie (Erwachsene)","BGI";"297 - stationsäquivalente Behandlung in der Erwachsenenpsychiatrie (29)","BGI";"30 - Kinder- und Jugendpsychiatrie","BGII";"307 - stationsäquivalente Behandlung in der Kinder- und Jugendpsychiatrie (30)","BGII";"31 - Psychosomatik","BGI";"","Leer"},2,0)</f>
        <v>Leer</v>
      </c>
      <c r="M2597" s="445">
        <f t="shared" si="322"/>
        <v>0</v>
      </c>
      <c r="N2597" s="445">
        <f t="shared" si="323"/>
        <v>0</v>
      </c>
      <c r="O2597" s="445">
        <f t="shared" si="326"/>
        <v>0</v>
      </c>
      <c r="P2597" s="445">
        <f t="shared" si="327"/>
        <v>0</v>
      </c>
      <c r="Q2597" s="445">
        <f t="shared" si="328"/>
        <v>0</v>
      </c>
      <c r="R2597" s="415" t="str">
        <f t="shared" si="321"/>
        <v>Leer</v>
      </c>
      <c r="S2597" s="445">
        <f>IF('Angaben KH-Standort'!D$29='A4'!D2597,IF('Angaben KH-Standort'!E$29="Ja",1,0),0)</f>
        <v>0</v>
      </c>
      <c r="T2597" s="445">
        <f>IF('Angaben KH-Standort'!D$30='A4'!D2597,IF('Angaben KH-Standort'!E$30="Ja",1,0),0)</f>
        <v>0</v>
      </c>
      <c r="U2597" s="445">
        <f>IF('Angaben KH-Standort'!D$31='A4'!D2597,IF('Angaben KH-Standort'!E$31="Ja",1,0),0)</f>
        <v>0</v>
      </c>
    </row>
    <row r="2598" spans="2:21" ht="15" customHeight="1" x14ac:dyDescent="0.3">
      <c r="B2598" s="70" t="str">
        <f t="shared" si="324"/>
        <v>!!!</v>
      </c>
      <c r="C2598" s="265" t="str">
        <f>IF(ISERROR(IF(LEN(E2598)&gt;0,VLOOKUP(TEXT($E2598,0),'Angaben Stationen'!$E$14:$J$213,5,0),"")),"?",IF(LEN(E2598)&gt;0,VLOOKUP(TEXT($E2598,0),'Angaben Stationen'!$E$14:$J$213,5,0),""))</f>
        <v/>
      </c>
      <c r="D2598" s="232" t="str">
        <f>IF(ISERROR(IF(LEN(E2598)&gt;0,VLOOKUP(TEXT($E2598,0),'Angaben Stationen'!$E$14:$J$213,6,0),"")),"STATION IST NICHT VORHANDEN",IF(LEN(E2598)&gt;0,VLOOKUP(TEXT($E2598,0),'Angaben Stationen'!$E$14:$J$213,6,0),""))</f>
        <v/>
      </c>
      <c r="E2598" s="287"/>
      <c r="F2598" s="234"/>
      <c r="G2598" s="234"/>
      <c r="H2598" s="263"/>
      <c r="I2598" s="169"/>
      <c r="K2598" s="445" t="str">
        <f t="shared" si="325"/>
        <v>Leer</v>
      </c>
      <c r="L2598" s="445" t="str">
        <f>VLOOKUP($D2598,{"29 - Psychiatrie (Erwachsene)","BGI";"297 - stationsäquivalente Behandlung in der Erwachsenenpsychiatrie (29)","BGI";"30 - Kinder- und Jugendpsychiatrie","BGII";"307 - stationsäquivalente Behandlung in der Kinder- und Jugendpsychiatrie (30)","BGII";"31 - Psychosomatik","BGI";"","Leer"},2,0)</f>
        <v>Leer</v>
      </c>
      <c r="M2598" s="445">
        <f t="shared" si="322"/>
        <v>0</v>
      </c>
      <c r="N2598" s="445">
        <f t="shared" si="323"/>
        <v>0</v>
      </c>
      <c r="O2598" s="445">
        <f t="shared" si="326"/>
        <v>0</v>
      </c>
      <c r="P2598" s="445">
        <f t="shared" si="327"/>
        <v>0</v>
      </c>
      <c r="Q2598" s="445">
        <f t="shared" si="328"/>
        <v>0</v>
      </c>
      <c r="R2598" s="415" t="str">
        <f t="shared" si="321"/>
        <v>Leer</v>
      </c>
      <c r="S2598" s="445">
        <f>IF('Angaben KH-Standort'!D$29='A4'!D2598,IF('Angaben KH-Standort'!E$29="Ja",1,0),0)</f>
        <v>0</v>
      </c>
      <c r="T2598" s="445">
        <f>IF('Angaben KH-Standort'!D$30='A4'!D2598,IF('Angaben KH-Standort'!E$30="Ja",1,0),0)</f>
        <v>0</v>
      </c>
      <c r="U2598" s="445">
        <f>IF('Angaben KH-Standort'!D$31='A4'!D2598,IF('Angaben KH-Standort'!E$31="Ja",1,0),0)</f>
        <v>0</v>
      </c>
    </row>
    <row r="2599" spans="2:21" ht="15" customHeight="1" x14ac:dyDescent="0.3">
      <c r="B2599" s="70" t="str">
        <f t="shared" si="324"/>
        <v>!!!</v>
      </c>
      <c r="C2599" s="265" t="str">
        <f>IF(ISERROR(IF(LEN(E2599)&gt;0,VLOOKUP(TEXT($E2599,0),'Angaben Stationen'!$E$14:$J$213,5,0),"")),"?",IF(LEN(E2599)&gt;0,VLOOKUP(TEXT($E2599,0),'Angaben Stationen'!$E$14:$J$213,5,0),""))</f>
        <v/>
      </c>
      <c r="D2599" s="232" t="str">
        <f>IF(ISERROR(IF(LEN(E2599)&gt;0,VLOOKUP(TEXT($E2599,0),'Angaben Stationen'!$E$14:$J$213,6,0),"")),"STATION IST NICHT VORHANDEN",IF(LEN(E2599)&gt;0,VLOOKUP(TEXT($E2599,0),'Angaben Stationen'!$E$14:$J$213,6,0),""))</f>
        <v/>
      </c>
      <c r="E2599" s="287"/>
      <c r="F2599" s="234"/>
      <c r="G2599" s="234"/>
      <c r="H2599" s="263"/>
      <c r="I2599" s="169"/>
      <c r="K2599" s="445" t="str">
        <f t="shared" si="325"/>
        <v>Leer</v>
      </c>
      <c r="L2599" s="445" t="str">
        <f>VLOOKUP($D2599,{"29 - Psychiatrie (Erwachsene)","BGI";"297 - stationsäquivalente Behandlung in der Erwachsenenpsychiatrie (29)","BGI";"30 - Kinder- und Jugendpsychiatrie","BGII";"307 - stationsäquivalente Behandlung in der Kinder- und Jugendpsychiatrie (30)","BGII";"31 - Psychosomatik","BGI";"","Leer"},2,0)</f>
        <v>Leer</v>
      </c>
      <c r="M2599" s="445">
        <f t="shared" si="322"/>
        <v>0</v>
      </c>
      <c r="N2599" s="445">
        <f t="shared" si="323"/>
        <v>0</v>
      </c>
      <c r="O2599" s="445">
        <f t="shared" si="326"/>
        <v>0</v>
      </c>
      <c r="P2599" s="445">
        <f t="shared" si="327"/>
        <v>0</v>
      </c>
      <c r="Q2599" s="445">
        <f t="shared" si="328"/>
        <v>0</v>
      </c>
      <c r="R2599" s="415" t="str">
        <f t="shared" si="321"/>
        <v>Leer</v>
      </c>
      <c r="S2599" s="445">
        <f>IF('Angaben KH-Standort'!D$29='A4'!D2599,IF('Angaben KH-Standort'!E$29="Ja",1,0),0)</f>
        <v>0</v>
      </c>
      <c r="T2599" s="445">
        <f>IF('Angaben KH-Standort'!D$30='A4'!D2599,IF('Angaben KH-Standort'!E$30="Ja",1,0),0)</f>
        <v>0</v>
      </c>
      <c r="U2599" s="445">
        <f>IF('Angaben KH-Standort'!D$31='A4'!D2599,IF('Angaben KH-Standort'!E$31="Ja",1,0),0)</f>
        <v>0</v>
      </c>
    </row>
    <row r="2600" spans="2:21" ht="15" customHeight="1" x14ac:dyDescent="0.3">
      <c r="B2600" s="70" t="str">
        <f t="shared" si="324"/>
        <v>!!!</v>
      </c>
      <c r="C2600" s="265" t="str">
        <f>IF(ISERROR(IF(LEN(E2600)&gt;0,VLOOKUP(TEXT($E2600,0),'Angaben Stationen'!$E$14:$J$213,5,0),"")),"?",IF(LEN(E2600)&gt;0,VLOOKUP(TEXT($E2600,0),'Angaben Stationen'!$E$14:$J$213,5,0),""))</f>
        <v/>
      </c>
      <c r="D2600" s="232" t="str">
        <f>IF(ISERROR(IF(LEN(E2600)&gt;0,VLOOKUP(TEXT($E2600,0),'Angaben Stationen'!$E$14:$J$213,6,0),"")),"STATION IST NICHT VORHANDEN",IF(LEN(E2600)&gt;0,VLOOKUP(TEXT($E2600,0),'Angaben Stationen'!$E$14:$J$213,6,0),""))</f>
        <v/>
      </c>
      <c r="E2600" s="287"/>
      <c r="F2600" s="234"/>
      <c r="G2600" s="234"/>
      <c r="H2600" s="263"/>
      <c r="I2600" s="169"/>
      <c r="K2600" s="445" t="str">
        <f t="shared" si="325"/>
        <v>Leer</v>
      </c>
      <c r="L2600" s="445" t="str">
        <f>VLOOKUP($D2600,{"29 - Psychiatrie (Erwachsene)","BGI";"297 - stationsäquivalente Behandlung in der Erwachsenenpsychiatrie (29)","BGI";"30 - Kinder- und Jugendpsychiatrie","BGII";"307 - stationsäquivalente Behandlung in der Kinder- und Jugendpsychiatrie (30)","BGII";"31 - Psychosomatik","BGI";"","Leer"},2,0)</f>
        <v>Leer</v>
      </c>
      <c r="M2600" s="445">
        <f t="shared" si="322"/>
        <v>0</v>
      </c>
      <c r="N2600" s="445">
        <f t="shared" si="323"/>
        <v>0</v>
      </c>
      <c r="O2600" s="445">
        <f t="shared" si="326"/>
        <v>0</v>
      </c>
      <c r="P2600" s="445">
        <f t="shared" si="327"/>
        <v>0</v>
      </c>
      <c r="Q2600" s="445">
        <f t="shared" si="328"/>
        <v>0</v>
      </c>
      <c r="R2600" s="415" t="str">
        <f t="shared" si="321"/>
        <v>Leer</v>
      </c>
      <c r="S2600" s="445">
        <f>IF('Angaben KH-Standort'!D$29='A4'!D2600,IF('Angaben KH-Standort'!E$29="Ja",1,0),0)</f>
        <v>0</v>
      </c>
      <c r="T2600" s="445">
        <f>IF('Angaben KH-Standort'!D$30='A4'!D2600,IF('Angaben KH-Standort'!E$30="Ja",1,0),0)</f>
        <v>0</v>
      </c>
      <c r="U2600" s="445">
        <f>IF('Angaben KH-Standort'!D$31='A4'!D2600,IF('Angaben KH-Standort'!E$31="Ja",1,0),0)</f>
        <v>0</v>
      </c>
    </row>
    <row r="2601" spans="2:21" ht="15" customHeight="1" x14ac:dyDescent="0.3">
      <c r="B2601" s="70" t="str">
        <f t="shared" si="324"/>
        <v>!!!</v>
      </c>
      <c r="C2601" s="265" t="str">
        <f>IF(ISERROR(IF(LEN(E2601)&gt;0,VLOOKUP(TEXT($E2601,0),'Angaben Stationen'!$E$14:$J$213,5,0),"")),"?",IF(LEN(E2601)&gt;0,VLOOKUP(TEXT($E2601,0),'Angaben Stationen'!$E$14:$J$213,5,0),""))</f>
        <v/>
      </c>
      <c r="D2601" s="232" t="str">
        <f>IF(ISERROR(IF(LEN(E2601)&gt;0,VLOOKUP(TEXT($E2601,0),'Angaben Stationen'!$E$14:$J$213,6,0),"")),"STATION IST NICHT VORHANDEN",IF(LEN(E2601)&gt;0,VLOOKUP(TEXT($E2601,0),'Angaben Stationen'!$E$14:$J$213,6,0),""))</f>
        <v/>
      </c>
      <c r="E2601" s="287"/>
      <c r="F2601" s="234"/>
      <c r="G2601" s="234"/>
      <c r="H2601" s="263"/>
      <c r="I2601" s="169"/>
      <c r="K2601" s="445" t="str">
        <f t="shared" si="325"/>
        <v>Leer</v>
      </c>
      <c r="L2601" s="445" t="str">
        <f>VLOOKUP($D2601,{"29 - Psychiatrie (Erwachsene)","BGI";"297 - stationsäquivalente Behandlung in der Erwachsenenpsychiatrie (29)","BGI";"30 - Kinder- und Jugendpsychiatrie","BGII";"307 - stationsäquivalente Behandlung in der Kinder- und Jugendpsychiatrie (30)","BGII";"31 - Psychosomatik","BGI";"","Leer"},2,0)</f>
        <v>Leer</v>
      </c>
      <c r="M2601" s="445">
        <f t="shared" si="322"/>
        <v>0</v>
      </c>
      <c r="N2601" s="445">
        <f t="shared" si="323"/>
        <v>0</v>
      </c>
      <c r="O2601" s="445">
        <f t="shared" si="326"/>
        <v>0</v>
      </c>
      <c r="P2601" s="445">
        <f t="shared" si="327"/>
        <v>0</v>
      </c>
      <c r="Q2601" s="445">
        <f t="shared" si="328"/>
        <v>0</v>
      </c>
      <c r="R2601" s="415" t="str">
        <f t="shared" si="321"/>
        <v>Leer</v>
      </c>
      <c r="S2601" s="445">
        <f>IF('Angaben KH-Standort'!D$29='A4'!D2601,IF('Angaben KH-Standort'!E$29="Ja",1,0),0)</f>
        <v>0</v>
      </c>
      <c r="T2601" s="445">
        <f>IF('Angaben KH-Standort'!D$30='A4'!D2601,IF('Angaben KH-Standort'!E$30="Ja",1,0),0)</f>
        <v>0</v>
      </c>
      <c r="U2601" s="445">
        <f>IF('Angaben KH-Standort'!D$31='A4'!D2601,IF('Angaben KH-Standort'!E$31="Ja",1,0),0)</f>
        <v>0</v>
      </c>
    </row>
    <row r="2602" spans="2:21" ht="15" customHeight="1" x14ac:dyDescent="0.3">
      <c r="B2602" s="70" t="str">
        <f t="shared" si="324"/>
        <v>!!!</v>
      </c>
      <c r="C2602" s="265" t="str">
        <f>IF(ISERROR(IF(LEN(E2602)&gt;0,VLOOKUP(TEXT($E2602,0),'Angaben Stationen'!$E$14:$J$213,5,0),"")),"?",IF(LEN(E2602)&gt;0,VLOOKUP(TEXT($E2602,0),'Angaben Stationen'!$E$14:$J$213,5,0),""))</f>
        <v/>
      </c>
      <c r="D2602" s="232" t="str">
        <f>IF(ISERROR(IF(LEN(E2602)&gt;0,VLOOKUP(TEXT($E2602,0),'Angaben Stationen'!$E$14:$J$213,6,0),"")),"STATION IST NICHT VORHANDEN",IF(LEN(E2602)&gt;0,VLOOKUP(TEXT($E2602,0),'Angaben Stationen'!$E$14:$J$213,6,0),""))</f>
        <v/>
      </c>
      <c r="E2602" s="287"/>
      <c r="F2602" s="234"/>
      <c r="G2602" s="234"/>
      <c r="H2602" s="263"/>
      <c r="I2602" s="169"/>
      <c r="K2602" s="445" t="str">
        <f t="shared" si="325"/>
        <v>Leer</v>
      </c>
      <c r="L2602" s="445" t="str">
        <f>VLOOKUP($D2602,{"29 - Psychiatrie (Erwachsene)","BGI";"297 - stationsäquivalente Behandlung in der Erwachsenenpsychiatrie (29)","BGI";"30 - Kinder- und Jugendpsychiatrie","BGII";"307 - stationsäquivalente Behandlung in der Kinder- und Jugendpsychiatrie (30)","BGII";"31 - Psychosomatik","BGI";"","Leer"},2,0)</f>
        <v>Leer</v>
      </c>
      <c r="M2602" s="445">
        <f t="shared" si="322"/>
        <v>0</v>
      </c>
      <c r="N2602" s="445">
        <f t="shared" si="323"/>
        <v>0</v>
      </c>
      <c r="O2602" s="445">
        <f t="shared" si="326"/>
        <v>0</v>
      </c>
      <c r="P2602" s="445">
        <f t="shared" si="327"/>
        <v>0</v>
      </c>
      <c r="Q2602" s="445">
        <f t="shared" si="328"/>
        <v>0</v>
      </c>
      <c r="R2602" s="415" t="str">
        <f t="shared" si="321"/>
        <v>Leer</v>
      </c>
      <c r="S2602" s="445">
        <f>IF('Angaben KH-Standort'!D$29='A4'!D2602,IF('Angaben KH-Standort'!E$29="Ja",1,0),0)</f>
        <v>0</v>
      </c>
      <c r="T2602" s="445">
        <f>IF('Angaben KH-Standort'!D$30='A4'!D2602,IF('Angaben KH-Standort'!E$30="Ja",1,0),0)</f>
        <v>0</v>
      </c>
      <c r="U2602" s="445">
        <f>IF('Angaben KH-Standort'!D$31='A4'!D2602,IF('Angaben KH-Standort'!E$31="Ja",1,0),0)</f>
        <v>0</v>
      </c>
    </row>
    <row r="2603" spans="2:21" ht="15" customHeight="1" x14ac:dyDescent="0.3">
      <c r="B2603" s="70" t="str">
        <f t="shared" si="324"/>
        <v>!!!</v>
      </c>
      <c r="C2603" s="265" t="str">
        <f>IF(ISERROR(IF(LEN(E2603)&gt;0,VLOOKUP(TEXT($E2603,0),'Angaben Stationen'!$E$14:$J$213,5,0),"")),"?",IF(LEN(E2603)&gt;0,VLOOKUP(TEXT($E2603,0),'Angaben Stationen'!$E$14:$J$213,5,0),""))</f>
        <v/>
      </c>
      <c r="D2603" s="232" t="str">
        <f>IF(ISERROR(IF(LEN(E2603)&gt;0,VLOOKUP(TEXT($E2603,0),'Angaben Stationen'!$E$14:$J$213,6,0),"")),"STATION IST NICHT VORHANDEN",IF(LEN(E2603)&gt;0,VLOOKUP(TEXT($E2603,0),'Angaben Stationen'!$E$14:$J$213,6,0),""))</f>
        <v/>
      </c>
      <c r="E2603" s="287"/>
      <c r="F2603" s="234"/>
      <c r="G2603" s="234"/>
      <c r="H2603" s="263"/>
      <c r="I2603" s="169"/>
      <c r="K2603" s="445" t="str">
        <f t="shared" si="325"/>
        <v>Leer</v>
      </c>
      <c r="L2603" s="445" t="str">
        <f>VLOOKUP($D2603,{"29 - Psychiatrie (Erwachsene)","BGI";"297 - stationsäquivalente Behandlung in der Erwachsenenpsychiatrie (29)","BGI";"30 - Kinder- und Jugendpsychiatrie","BGII";"307 - stationsäquivalente Behandlung in der Kinder- und Jugendpsychiatrie (30)","BGII";"31 - Psychosomatik","BGI";"","Leer"},2,0)</f>
        <v>Leer</v>
      </c>
      <c r="M2603" s="445">
        <f t="shared" si="322"/>
        <v>0</v>
      </c>
      <c r="N2603" s="445">
        <f t="shared" si="323"/>
        <v>0</v>
      </c>
      <c r="O2603" s="445">
        <f t="shared" si="326"/>
        <v>0</v>
      </c>
      <c r="P2603" s="445">
        <f t="shared" si="327"/>
        <v>0</v>
      </c>
      <c r="Q2603" s="445">
        <f t="shared" si="328"/>
        <v>0</v>
      </c>
      <c r="R2603" s="415" t="str">
        <f t="shared" si="321"/>
        <v>Leer</v>
      </c>
      <c r="S2603" s="445">
        <f>IF('Angaben KH-Standort'!D$29='A4'!D2603,IF('Angaben KH-Standort'!E$29="Ja",1,0),0)</f>
        <v>0</v>
      </c>
      <c r="T2603" s="445">
        <f>IF('Angaben KH-Standort'!D$30='A4'!D2603,IF('Angaben KH-Standort'!E$30="Ja",1,0),0)</f>
        <v>0</v>
      </c>
      <c r="U2603" s="445">
        <f>IF('Angaben KH-Standort'!D$31='A4'!D2603,IF('Angaben KH-Standort'!E$31="Ja",1,0),0)</f>
        <v>0</v>
      </c>
    </row>
    <row r="2604" spans="2:21" ht="15" customHeight="1" x14ac:dyDescent="0.3">
      <c r="B2604" s="70" t="str">
        <f t="shared" si="324"/>
        <v>!!!</v>
      </c>
      <c r="C2604" s="265" t="str">
        <f>IF(ISERROR(IF(LEN(E2604)&gt;0,VLOOKUP(TEXT($E2604,0),'Angaben Stationen'!$E$14:$J$213,5,0),"")),"?",IF(LEN(E2604)&gt;0,VLOOKUP(TEXT($E2604,0),'Angaben Stationen'!$E$14:$J$213,5,0),""))</f>
        <v/>
      </c>
      <c r="D2604" s="232" t="str">
        <f>IF(ISERROR(IF(LEN(E2604)&gt;0,VLOOKUP(TEXT($E2604,0),'Angaben Stationen'!$E$14:$J$213,6,0),"")),"STATION IST NICHT VORHANDEN",IF(LEN(E2604)&gt;0,VLOOKUP(TEXT($E2604,0),'Angaben Stationen'!$E$14:$J$213,6,0),""))</f>
        <v/>
      </c>
      <c r="E2604" s="287"/>
      <c r="F2604" s="234"/>
      <c r="G2604" s="234"/>
      <c r="H2604" s="263"/>
      <c r="I2604" s="169"/>
      <c r="K2604" s="445" t="str">
        <f t="shared" si="325"/>
        <v>Leer</v>
      </c>
      <c r="L2604" s="445" t="str">
        <f>VLOOKUP($D2604,{"29 - Psychiatrie (Erwachsene)","BGI";"297 - stationsäquivalente Behandlung in der Erwachsenenpsychiatrie (29)","BGI";"30 - Kinder- und Jugendpsychiatrie","BGII";"307 - stationsäquivalente Behandlung in der Kinder- und Jugendpsychiatrie (30)","BGII";"31 - Psychosomatik","BGI";"","Leer"},2,0)</f>
        <v>Leer</v>
      </c>
      <c r="M2604" s="445">
        <f t="shared" si="322"/>
        <v>0</v>
      </c>
      <c r="N2604" s="445">
        <f t="shared" si="323"/>
        <v>0</v>
      </c>
      <c r="O2604" s="445">
        <f t="shared" si="326"/>
        <v>0</v>
      </c>
      <c r="P2604" s="445">
        <f t="shared" si="327"/>
        <v>0</v>
      </c>
      <c r="Q2604" s="445">
        <f t="shared" si="328"/>
        <v>0</v>
      </c>
      <c r="R2604" s="415" t="str">
        <f t="shared" si="321"/>
        <v>Leer</v>
      </c>
      <c r="S2604" s="445">
        <f>IF('Angaben KH-Standort'!D$29='A4'!D2604,IF('Angaben KH-Standort'!E$29="Ja",1,0),0)</f>
        <v>0</v>
      </c>
      <c r="T2604" s="445">
        <f>IF('Angaben KH-Standort'!D$30='A4'!D2604,IF('Angaben KH-Standort'!E$30="Ja",1,0),0)</f>
        <v>0</v>
      </c>
      <c r="U2604" s="445">
        <f>IF('Angaben KH-Standort'!D$31='A4'!D2604,IF('Angaben KH-Standort'!E$31="Ja",1,0),0)</f>
        <v>0</v>
      </c>
    </row>
    <row r="2605" spans="2:21" ht="15" customHeight="1" x14ac:dyDescent="0.3">
      <c r="B2605" s="70" t="str">
        <f t="shared" si="324"/>
        <v>!!!</v>
      </c>
      <c r="C2605" s="265" t="str">
        <f>IF(ISERROR(IF(LEN(E2605)&gt;0,VLOOKUP(TEXT($E2605,0),'Angaben Stationen'!$E$14:$J$213,5,0),"")),"?",IF(LEN(E2605)&gt;0,VLOOKUP(TEXT($E2605,0),'Angaben Stationen'!$E$14:$J$213,5,0),""))</f>
        <v/>
      </c>
      <c r="D2605" s="232" t="str">
        <f>IF(ISERROR(IF(LEN(E2605)&gt;0,VLOOKUP(TEXT($E2605,0),'Angaben Stationen'!$E$14:$J$213,6,0),"")),"STATION IST NICHT VORHANDEN",IF(LEN(E2605)&gt;0,VLOOKUP(TEXT($E2605,0),'Angaben Stationen'!$E$14:$J$213,6,0),""))</f>
        <v/>
      </c>
      <c r="E2605" s="287"/>
      <c r="F2605" s="234"/>
      <c r="G2605" s="234"/>
      <c r="H2605" s="263"/>
      <c r="I2605" s="169"/>
      <c r="K2605" s="445" t="str">
        <f t="shared" si="325"/>
        <v>Leer</v>
      </c>
      <c r="L2605" s="445" t="str">
        <f>VLOOKUP($D2605,{"29 - Psychiatrie (Erwachsene)","BGI";"297 - stationsäquivalente Behandlung in der Erwachsenenpsychiatrie (29)","BGI";"30 - Kinder- und Jugendpsychiatrie","BGII";"307 - stationsäquivalente Behandlung in der Kinder- und Jugendpsychiatrie (30)","BGII";"31 - Psychosomatik","BGI";"","Leer"},2,0)</f>
        <v>Leer</v>
      </c>
      <c r="M2605" s="445">
        <f t="shared" si="322"/>
        <v>0</v>
      </c>
      <c r="N2605" s="445">
        <f t="shared" si="323"/>
        <v>0</v>
      </c>
      <c r="O2605" s="445">
        <f t="shared" si="326"/>
        <v>0</v>
      </c>
      <c r="P2605" s="445">
        <f t="shared" si="327"/>
        <v>0</v>
      </c>
      <c r="Q2605" s="445">
        <f t="shared" si="328"/>
        <v>0</v>
      </c>
      <c r="R2605" s="415" t="str">
        <f t="shared" si="321"/>
        <v>Leer</v>
      </c>
      <c r="S2605" s="445">
        <f>IF('Angaben KH-Standort'!D$29='A4'!D2605,IF('Angaben KH-Standort'!E$29="Ja",1,0),0)</f>
        <v>0</v>
      </c>
      <c r="T2605" s="445">
        <f>IF('Angaben KH-Standort'!D$30='A4'!D2605,IF('Angaben KH-Standort'!E$30="Ja",1,0),0)</f>
        <v>0</v>
      </c>
      <c r="U2605" s="445">
        <f>IF('Angaben KH-Standort'!D$31='A4'!D2605,IF('Angaben KH-Standort'!E$31="Ja",1,0),0)</f>
        <v>0</v>
      </c>
    </row>
    <row r="2606" spans="2:21" ht="15" customHeight="1" x14ac:dyDescent="0.3">
      <c r="B2606" s="70" t="str">
        <f t="shared" si="324"/>
        <v>!!!</v>
      </c>
      <c r="C2606" s="265" t="str">
        <f>IF(ISERROR(IF(LEN(E2606)&gt;0,VLOOKUP(TEXT($E2606,0),'Angaben Stationen'!$E$14:$J$213,5,0),"")),"?",IF(LEN(E2606)&gt;0,VLOOKUP(TEXT($E2606,0),'Angaben Stationen'!$E$14:$J$213,5,0),""))</f>
        <v/>
      </c>
      <c r="D2606" s="232" t="str">
        <f>IF(ISERROR(IF(LEN(E2606)&gt;0,VLOOKUP(TEXT($E2606,0),'Angaben Stationen'!$E$14:$J$213,6,0),"")),"STATION IST NICHT VORHANDEN",IF(LEN(E2606)&gt;0,VLOOKUP(TEXT($E2606,0),'Angaben Stationen'!$E$14:$J$213,6,0),""))</f>
        <v/>
      </c>
      <c r="E2606" s="287"/>
      <c r="F2606" s="234"/>
      <c r="G2606" s="234"/>
      <c r="H2606" s="263"/>
      <c r="I2606" s="169"/>
      <c r="K2606" s="445" t="str">
        <f t="shared" si="325"/>
        <v>Leer</v>
      </c>
      <c r="L2606" s="445" t="str">
        <f>VLOOKUP($D2606,{"29 - Psychiatrie (Erwachsene)","BGI";"297 - stationsäquivalente Behandlung in der Erwachsenenpsychiatrie (29)","BGI";"30 - Kinder- und Jugendpsychiatrie","BGII";"307 - stationsäquivalente Behandlung in der Kinder- und Jugendpsychiatrie (30)","BGII";"31 - Psychosomatik","BGI";"","Leer"},2,0)</f>
        <v>Leer</v>
      </c>
      <c r="M2606" s="445">
        <f t="shared" si="322"/>
        <v>0</v>
      </c>
      <c r="N2606" s="445">
        <f t="shared" si="323"/>
        <v>0</v>
      </c>
      <c r="O2606" s="445">
        <f t="shared" si="326"/>
        <v>0</v>
      </c>
      <c r="P2606" s="445">
        <f t="shared" si="327"/>
        <v>0</v>
      </c>
      <c r="Q2606" s="445">
        <f t="shared" si="328"/>
        <v>0</v>
      </c>
      <c r="R2606" s="415" t="str">
        <f t="shared" si="321"/>
        <v>Leer</v>
      </c>
      <c r="S2606" s="445">
        <f>IF('Angaben KH-Standort'!D$29='A4'!D2606,IF('Angaben KH-Standort'!E$29="Ja",1,0),0)</f>
        <v>0</v>
      </c>
      <c r="T2606" s="445">
        <f>IF('Angaben KH-Standort'!D$30='A4'!D2606,IF('Angaben KH-Standort'!E$30="Ja",1,0),0)</f>
        <v>0</v>
      </c>
      <c r="U2606" s="445">
        <f>IF('Angaben KH-Standort'!D$31='A4'!D2606,IF('Angaben KH-Standort'!E$31="Ja",1,0),0)</f>
        <v>0</v>
      </c>
    </row>
    <row r="2607" spans="2:21" ht="15" customHeight="1" x14ac:dyDescent="0.3">
      <c r="B2607" s="70" t="str">
        <f t="shared" si="324"/>
        <v>!!!</v>
      </c>
      <c r="C2607" s="265" t="str">
        <f>IF(ISERROR(IF(LEN(E2607)&gt;0,VLOOKUP(TEXT($E2607,0),'Angaben Stationen'!$E$14:$J$213,5,0),"")),"?",IF(LEN(E2607)&gt;0,VLOOKUP(TEXT($E2607,0),'Angaben Stationen'!$E$14:$J$213,5,0),""))</f>
        <v/>
      </c>
      <c r="D2607" s="232" t="str">
        <f>IF(ISERROR(IF(LEN(E2607)&gt;0,VLOOKUP(TEXT($E2607,0),'Angaben Stationen'!$E$14:$J$213,6,0),"")),"STATION IST NICHT VORHANDEN",IF(LEN(E2607)&gt;0,VLOOKUP(TEXT($E2607,0),'Angaben Stationen'!$E$14:$J$213,6,0),""))</f>
        <v/>
      </c>
      <c r="E2607" s="287"/>
      <c r="F2607" s="234"/>
      <c r="G2607" s="234"/>
      <c r="H2607" s="263"/>
      <c r="I2607" s="169"/>
      <c r="K2607" s="445" t="str">
        <f t="shared" si="325"/>
        <v>Leer</v>
      </c>
      <c r="L2607" s="445" t="str">
        <f>VLOOKUP($D2607,{"29 - Psychiatrie (Erwachsene)","BGI";"297 - stationsäquivalente Behandlung in der Erwachsenenpsychiatrie (29)","BGI";"30 - Kinder- und Jugendpsychiatrie","BGII";"307 - stationsäquivalente Behandlung in der Kinder- und Jugendpsychiatrie (30)","BGII";"31 - Psychosomatik","BGI";"","Leer"},2,0)</f>
        <v>Leer</v>
      </c>
      <c r="M2607" s="445">
        <f t="shared" si="322"/>
        <v>0</v>
      </c>
      <c r="N2607" s="445">
        <f t="shared" si="323"/>
        <v>0</v>
      </c>
      <c r="O2607" s="445">
        <f t="shared" si="326"/>
        <v>0</v>
      </c>
      <c r="P2607" s="445">
        <f t="shared" si="327"/>
        <v>0</v>
      </c>
      <c r="Q2607" s="445">
        <f t="shared" si="328"/>
        <v>0</v>
      </c>
      <c r="R2607" s="415" t="str">
        <f t="shared" ref="R2607:R2670" si="329">IF(D2607&lt;&gt;"",IF(SUM(S2607:U2607)&gt;0,"Ja","Nein"),"Leer")</f>
        <v>Leer</v>
      </c>
      <c r="S2607" s="445">
        <f>IF('Angaben KH-Standort'!D$29='A4'!D2607,IF('Angaben KH-Standort'!E$29="Ja",1,0),0)</f>
        <v>0</v>
      </c>
      <c r="T2607" s="445">
        <f>IF('Angaben KH-Standort'!D$30='A4'!D2607,IF('Angaben KH-Standort'!E$30="Ja",1,0),0)</f>
        <v>0</v>
      </c>
      <c r="U2607" s="445">
        <f>IF('Angaben KH-Standort'!D$31='A4'!D2607,IF('Angaben KH-Standort'!E$31="Ja",1,0),0)</f>
        <v>0</v>
      </c>
    </row>
    <row r="2608" spans="2:21" ht="15" customHeight="1" x14ac:dyDescent="0.3">
      <c r="B2608" s="70" t="str">
        <f t="shared" si="324"/>
        <v>!!!</v>
      </c>
      <c r="C2608" s="265" t="str">
        <f>IF(ISERROR(IF(LEN(E2608)&gt;0,VLOOKUP(TEXT($E2608,0),'Angaben Stationen'!$E$14:$J$213,5,0),"")),"?",IF(LEN(E2608)&gt;0,VLOOKUP(TEXT($E2608,0),'Angaben Stationen'!$E$14:$J$213,5,0),""))</f>
        <v/>
      </c>
      <c r="D2608" s="232" t="str">
        <f>IF(ISERROR(IF(LEN(E2608)&gt;0,VLOOKUP(TEXT($E2608,0),'Angaben Stationen'!$E$14:$J$213,6,0),"")),"STATION IST NICHT VORHANDEN",IF(LEN(E2608)&gt;0,VLOOKUP(TEXT($E2608,0),'Angaben Stationen'!$E$14:$J$213,6,0),""))</f>
        <v/>
      </c>
      <c r="E2608" s="287"/>
      <c r="F2608" s="234"/>
      <c r="G2608" s="234"/>
      <c r="H2608" s="263"/>
      <c r="I2608" s="169"/>
      <c r="K2608" s="445" t="str">
        <f t="shared" si="325"/>
        <v>Leer</v>
      </c>
      <c r="L2608" s="445" t="str">
        <f>VLOOKUP($D2608,{"29 - Psychiatrie (Erwachsene)","BGI";"297 - stationsäquivalente Behandlung in der Erwachsenenpsychiatrie (29)","BGI";"30 - Kinder- und Jugendpsychiatrie","BGII";"307 - stationsäquivalente Behandlung in der Kinder- und Jugendpsychiatrie (30)","BGII";"31 - Psychosomatik","BGI";"","Leer"},2,0)</f>
        <v>Leer</v>
      </c>
      <c r="M2608" s="445">
        <f t="shared" si="322"/>
        <v>0</v>
      </c>
      <c r="N2608" s="445">
        <f t="shared" si="323"/>
        <v>0</v>
      </c>
      <c r="O2608" s="445">
        <f t="shared" si="326"/>
        <v>0</v>
      </c>
      <c r="P2608" s="445">
        <f t="shared" si="327"/>
        <v>0</v>
      </c>
      <c r="Q2608" s="445">
        <f t="shared" si="328"/>
        <v>0</v>
      </c>
      <c r="R2608" s="415" t="str">
        <f t="shared" si="329"/>
        <v>Leer</v>
      </c>
      <c r="S2608" s="445">
        <f>IF('Angaben KH-Standort'!D$29='A4'!D2608,IF('Angaben KH-Standort'!E$29="Ja",1,0),0)</f>
        <v>0</v>
      </c>
      <c r="T2608" s="445">
        <f>IF('Angaben KH-Standort'!D$30='A4'!D2608,IF('Angaben KH-Standort'!E$30="Ja",1,0),0)</f>
        <v>0</v>
      </c>
      <c r="U2608" s="445">
        <f>IF('Angaben KH-Standort'!D$31='A4'!D2608,IF('Angaben KH-Standort'!E$31="Ja",1,0),0)</f>
        <v>0</v>
      </c>
    </row>
    <row r="2609" spans="2:21" ht="15" customHeight="1" x14ac:dyDescent="0.3">
      <c r="B2609" s="70" t="str">
        <f t="shared" si="324"/>
        <v>!!!</v>
      </c>
      <c r="C2609" s="265" t="str">
        <f>IF(ISERROR(IF(LEN(E2609)&gt;0,VLOOKUP(TEXT($E2609,0),'Angaben Stationen'!$E$14:$J$213,5,0),"")),"?",IF(LEN(E2609)&gt;0,VLOOKUP(TEXT($E2609,0),'Angaben Stationen'!$E$14:$J$213,5,0),""))</f>
        <v/>
      </c>
      <c r="D2609" s="232" t="str">
        <f>IF(ISERROR(IF(LEN(E2609)&gt;0,VLOOKUP(TEXT($E2609,0),'Angaben Stationen'!$E$14:$J$213,6,0),"")),"STATION IST NICHT VORHANDEN",IF(LEN(E2609)&gt;0,VLOOKUP(TEXT($E2609,0),'Angaben Stationen'!$E$14:$J$213,6,0),""))</f>
        <v/>
      </c>
      <c r="E2609" s="287"/>
      <c r="F2609" s="234"/>
      <c r="G2609" s="234"/>
      <c r="H2609" s="263"/>
      <c r="I2609" s="169"/>
      <c r="K2609" s="445" t="str">
        <f t="shared" si="325"/>
        <v>Leer</v>
      </c>
      <c r="L2609" s="445" t="str">
        <f>VLOOKUP($D2609,{"29 - Psychiatrie (Erwachsene)","BGI";"297 - stationsäquivalente Behandlung in der Erwachsenenpsychiatrie (29)","BGI";"30 - Kinder- und Jugendpsychiatrie","BGII";"307 - stationsäquivalente Behandlung in der Kinder- und Jugendpsychiatrie (30)","BGII";"31 - Psychosomatik","BGI";"","Leer"},2,0)</f>
        <v>Leer</v>
      </c>
      <c r="M2609" s="445">
        <f t="shared" si="322"/>
        <v>0</v>
      </c>
      <c r="N2609" s="445">
        <f t="shared" si="323"/>
        <v>0</v>
      </c>
      <c r="O2609" s="445">
        <f t="shared" si="326"/>
        <v>0</v>
      </c>
      <c r="P2609" s="445">
        <f t="shared" si="327"/>
        <v>0</v>
      </c>
      <c r="Q2609" s="445">
        <f t="shared" si="328"/>
        <v>0</v>
      </c>
      <c r="R2609" s="415" t="str">
        <f t="shared" si="329"/>
        <v>Leer</v>
      </c>
      <c r="S2609" s="445">
        <f>IF('Angaben KH-Standort'!D$29='A4'!D2609,IF('Angaben KH-Standort'!E$29="Ja",1,0),0)</f>
        <v>0</v>
      </c>
      <c r="T2609" s="445">
        <f>IF('Angaben KH-Standort'!D$30='A4'!D2609,IF('Angaben KH-Standort'!E$30="Ja",1,0),0)</f>
        <v>0</v>
      </c>
      <c r="U2609" s="445">
        <f>IF('Angaben KH-Standort'!D$31='A4'!D2609,IF('Angaben KH-Standort'!E$31="Ja",1,0),0)</f>
        <v>0</v>
      </c>
    </row>
    <row r="2610" spans="2:21" ht="15" customHeight="1" x14ac:dyDescent="0.3">
      <c r="B2610" s="70" t="str">
        <f t="shared" si="324"/>
        <v>!!!</v>
      </c>
      <c r="C2610" s="265" t="str">
        <f>IF(ISERROR(IF(LEN(E2610)&gt;0,VLOOKUP(TEXT($E2610,0),'Angaben Stationen'!$E$14:$J$213,5,0),"")),"?",IF(LEN(E2610)&gt;0,VLOOKUP(TEXT($E2610,0),'Angaben Stationen'!$E$14:$J$213,5,0),""))</f>
        <v/>
      </c>
      <c r="D2610" s="232" t="str">
        <f>IF(ISERROR(IF(LEN(E2610)&gt;0,VLOOKUP(TEXT($E2610,0),'Angaben Stationen'!$E$14:$J$213,6,0),"")),"STATION IST NICHT VORHANDEN",IF(LEN(E2610)&gt;0,VLOOKUP(TEXT($E2610,0),'Angaben Stationen'!$E$14:$J$213,6,0),""))</f>
        <v/>
      </c>
      <c r="E2610" s="287"/>
      <c r="F2610" s="234"/>
      <c r="G2610" s="234"/>
      <c r="H2610" s="263"/>
      <c r="I2610" s="169"/>
      <c r="K2610" s="445" t="str">
        <f t="shared" si="325"/>
        <v>Leer</v>
      </c>
      <c r="L2610" s="445" t="str">
        <f>VLOOKUP($D2610,{"29 - Psychiatrie (Erwachsene)","BGI";"297 - stationsäquivalente Behandlung in der Erwachsenenpsychiatrie (29)","BGI";"30 - Kinder- und Jugendpsychiatrie","BGII";"307 - stationsäquivalente Behandlung in der Kinder- und Jugendpsychiatrie (30)","BGII";"31 - Psychosomatik","BGI";"","Leer"},2,0)</f>
        <v>Leer</v>
      </c>
      <c r="M2610" s="445">
        <f t="shared" si="322"/>
        <v>0</v>
      </c>
      <c r="N2610" s="445">
        <f t="shared" si="323"/>
        <v>0</v>
      </c>
      <c r="O2610" s="445">
        <f t="shared" si="326"/>
        <v>0</v>
      </c>
      <c r="P2610" s="445">
        <f t="shared" si="327"/>
        <v>0</v>
      </c>
      <c r="Q2610" s="445">
        <f t="shared" si="328"/>
        <v>0</v>
      </c>
      <c r="R2610" s="415" t="str">
        <f t="shared" si="329"/>
        <v>Leer</v>
      </c>
      <c r="S2610" s="445">
        <f>IF('Angaben KH-Standort'!D$29='A4'!D2610,IF('Angaben KH-Standort'!E$29="Ja",1,0),0)</f>
        <v>0</v>
      </c>
      <c r="T2610" s="445">
        <f>IF('Angaben KH-Standort'!D$30='A4'!D2610,IF('Angaben KH-Standort'!E$30="Ja",1,0),0)</f>
        <v>0</v>
      </c>
      <c r="U2610" s="445">
        <f>IF('Angaben KH-Standort'!D$31='A4'!D2610,IF('Angaben KH-Standort'!E$31="Ja",1,0),0)</f>
        <v>0</v>
      </c>
    </row>
    <row r="2611" spans="2:21" ht="15" customHeight="1" x14ac:dyDescent="0.3">
      <c r="B2611" s="70" t="str">
        <f t="shared" si="324"/>
        <v>!!!</v>
      </c>
      <c r="C2611" s="265" t="str">
        <f>IF(ISERROR(IF(LEN(E2611)&gt;0,VLOOKUP(TEXT($E2611,0),'Angaben Stationen'!$E$14:$J$213,5,0),"")),"?",IF(LEN(E2611)&gt;0,VLOOKUP(TEXT($E2611,0),'Angaben Stationen'!$E$14:$J$213,5,0),""))</f>
        <v/>
      </c>
      <c r="D2611" s="232" t="str">
        <f>IF(ISERROR(IF(LEN(E2611)&gt;0,VLOOKUP(TEXT($E2611,0),'Angaben Stationen'!$E$14:$J$213,6,0),"")),"STATION IST NICHT VORHANDEN",IF(LEN(E2611)&gt;0,VLOOKUP(TEXT($E2611,0),'Angaben Stationen'!$E$14:$J$213,6,0),""))</f>
        <v/>
      </c>
      <c r="E2611" s="287"/>
      <c r="F2611" s="234"/>
      <c r="G2611" s="234"/>
      <c r="H2611" s="263"/>
      <c r="I2611" s="169"/>
      <c r="K2611" s="445" t="str">
        <f t="shared" si="325"/>
        <v>Leer</v>
      </c>
      <c r="L2611" s="445" t="str">
        <f>VLOOKUP($D2611,{"29 - Psychiatrie (Erwachsene)","BGI";"297 - stationsäquivalente Behandlung in der Erwachsenenpsychiatrie (29)","BGI";"30 - Kinder- und Jugendpsychiatrie","BGII";"307 - stationsäquivalente Behandlung in der Kinder- und Jugendpsychiatrie (30)","BGII";"31 - Psychosomatik","BGI";"","Leer"},2,0)</f>
        <v>Leer</v>
      </c>
      <c r="M2611" s="445">
        <f t="shared" si="322"/>
        <v>0</v>
      </c>
      <c r="N2611" s="445">
        <f t="shared" si="323"/>
        <v>0</v>
      </c>
      <c r="O2611" s="445">
        <f t="shared" si="326"/>
        <v>0</v>
      </c>
      <c r="P2611" s="445">
        <f t="shared" si="327"/>
        <v>0</v>
      </c>
      <c r="Q2611" s="445">
        <f t="shared" si="328"/>
        <v>0</v>
      </c>
      <c r="R2611" s="415" t="str">
        <f t="shared" si="329"/>
        <v>Leer</v>
      </c>
      <c r="S2611" s="445">
        <f>IF('Angaben KH-Standort'!D$29='A4'!D2611,IF('Angaben KH-Standort'!E$29="Ja",1,0),0)</f>
        <v>0</v>
      </c>
      <c r="T2611" s="445">
        <f>IF('Angaben KH-Standort'!D$30='A4'!D2611,IF('Angaben KH-Standort'!E$30="Ja",1,0),0)</f>
        <v>0</v>
      </c>
      <c r="U2611" s="445">
        <f>IF('Angaben KH-Standort'!D$31='A4'!D2611,IF('Angaben KH-Standort'!E$31="Ja",1,0),0)</f>
        <v>0</v>
      </c>
    </row>
    <row r="2612" spans="2:21" ht="15" customHeight="1" x14ac:dyDescent="0.3">
      <c r="B2612" s="70" t="str">
        <f t="shared" si="324"/>
        <v>!!!</v>
      </c>
      <c r="C2612" s="265" t="str">
        <f>IF(ISERROR(IF(LEN(E2612)&gt;0,VLOOKUP(TEXT($E2612,0),'Angaben Stationen'!$E$14:$J$213,5,0),"")),"?",IF(LEN(E2612)&gt;0,VLOOKUP(TEXT($E2612,0),'Angaben Stationen'!$E$14:$J$213,5,0),""))</f>
        <v/>
      </c>
      <c r="D2612" s="232" t="str">
        <f>IF(ISERROR(IF(LEN(E2612)&gt;0,VLOOKUP(TEXT($E2612,0),'Angaben Stationen'!$E$14:$J$213,6,0),"")),"STATION IST NICHT VORHANDEN",IF(LEN(E2612)&gt;0,VLOOKUP(TEXT($E2612,0),'Angaben Stationen'!$E$14:$J$213,6,0),""))</f>
        <v/>
      </c>
      <c r="E2612" s="287"/>
      <c r="F2612" s="234"/>
      <c r="G2612" s="234"/>
      <c r="H2612" s="263"/>
      <c r="I2612" s="169"/>
      <c r="K2612" s="445" t="str">
        <f t="shared" si="325"/>
        <v>Leer</v>
      </c>
      <c r="L2612" s="445" t="str">
        <f>VLOOKUP($D2612,{"29 - Psychiatrie (Erwachsene)","BGI";"297 - stationsäquivalente Behandlung in der Erwachsenenpsychiatrie (29)","BGI";"30 - Kinder- und Jugendpsychiatrie","BGII";"307 - stationsäquivalente Behandlung in der Kinder- und Jugendpsychiatrie (30)","BGII";"31 - Psychosomatik","BGI";"","Leer"},2,0)</f>
        <v>Leer</v>
      </c>
      <c r="M2612" s="445">
        <f t="shared" si="322"/>
        <v>0</v>
      </c>
      <c r="N2612" s="445">
        <f t="shared" si="323"/>
        <v>0</v>
      </c>
      <c r="O2612" s="445">
        <f t="shared" si="326"/>
        <v>0</v>
      </c>
      <c r="P2612" s="445">
        <f t="shared" si="327"/>
        <v>0</v>
      </c>
      <c r="Q2612" s="445">
        <f t="shared" si="328"/>
        <v>0</v>
      </c>
      <c r="R2612" s="415" t="str">
        <f t="shared" si="329"/>
        <v>Leer</v>
      </c>
      <c r="S2612" s="445">
        <f>IF('Angaben KH-Standort'!D$29='A4'!D2612,IF('Angaben KH-Standort'!E$29="Ja",1,0),0)</f>
        <v>0</v>
      </c>
      <c r="T2612" s="445">
        <f>IF('Angaben KH-Standort'!D$30='A4'!D2612,IF('Angaben KH-Standort'!E$30="Ja",1,0),0)</f>
        <v>0</v>
      </c>
      <c r="U2612" s="445">
        <f>IF('Angaben KH-Standort'!D$31='A4'!D2612,IF('Angaben KH-Standort'!E$31="Ja",1,0),0)</f>
        <v>0</v>
      </c>
    </row>
    <row r="2613" spans="2:21" ht="15" customHeight="1" x14ac:dyDescent="0.3">
      <c r="B2613" s="70" t="str">
        <f t="shared" si="324"/>
        <v>!!!</v>
      </c>
      <c r="C2613" s="265" t="str">
        <f>IF(ISERROR(IF(LEN(E2613)&gt;0,VLOOKUP(TEXT($E2613,0),'Angaben Stationen'!$E$14:$J$213,5,0),"")),"?",IF(LEN(E2613)&gt;0,VLOOKUP(TEXT($E2613,0),'Angaben Stationen'!$E$14:$J$213,5,0),""))</f>
        <v/>
      </c>
      <c r="D2613" s="232" t="str">
        <f>IF(ISERROR(IF(LEN(E2613)&gt;0,VLOOKUP(TEXT($E2613,0),'Angaben Stationen'!$E$14:$J$213,6,0),"")),"STATION IST NICHT VORHANDEN",IF(LEN(E2613)&gt;0,VLOOKUP(TEXT($E2613,0),'Angaben Stationen'!$E$14:$J$213,6,0),""))</f>
        <v/>
      </c>
      <c r="E2613" s="287"/>
      <c r="F2613" s="234"/>
      <c r="G2613" s="234"/>
      <c r="H2613" s="263"/>
      <c r="I2613" s="169"/>
      <c r="K2613" s="445" t="str">
        <f t="shared" si="325"/>
        <v>Leer</v>
      </c>
      <c r="L2613" s="445" t="str">
        <f>VLOOKUP($D2613,{"29 - Psychiatrie (Erwachsene)","BGI";"297 - stationsäquivalente Behandlung in der Erwachsenenpsychiatrie (29)","BGI";"30 - Kinder- und Jugendpsychiatrie","BGII";"307 - stationsäquivalente Behandlung in der Kinder- und Jugendpsychiatrie (30)","BGII";"31 - Psychosomatik","BGI";"","Leer"},2,0)</f>
        <v>Leer</v>
      </c>
      <c r="M2613" s="445">
        <f t="shared" si="322"/>
        <v>0</v>
      </c>
      <c r="N2613" s="445">
        <f t="shared" si="323"/>
        <v>0</v>
      </c>
      <c r="O2613" s="445">
        <f t="shared" si="326"/>
        <v>0</v>
      </c>
      <c r="P2613" s="445">
        <f t="shared" si="327"/>
        <v>0</v>
      </c>
      <c r="Q2613" s="445">
        <f t="shared" si="328"/>
        <v>0</v>
      </c>
      <c r="R2613" s="415" t="str">
        <f t="shared" si="329"/>
        <v>Leer</v>
      </c>
      <c r="S2613" s="445">
        <f>IF('Angaben KH-Standort'!D$29='A4'!D2613,IF('Angaben KH-Standort'!E$29="Ja",1,0),0)</f>
        <v>0</v>
      </c>
      <c r="T2613" s="445">
        <f>IF('Angaben KH-Standort'!D$30='A4'!D2613,IF('Angaben KH-Standort'!E$30="Ja",1,0),0)</f>
        <v>0</v>
      </c>
      <c r="U2613" s="445">
        <f>IF('Angaben KH-Standort'!D$31='A4'!D2613,IF('Angaben KH-Standort'!E$31="Ja",1,0),0)</f>
        <v>0</v>
      </c>
    </row>
    <row r="2614" spans="2:21" ht="15" customHeight="1" x14ac:dyDescent="0.3">
      <c r="B2614" s="70" t="str">
        <f t="shared" si="324"/>
        <v>!!!</v>
      </c>
      <c r="C2614" s="265" t="str">
        <f>IF(ISERROR(IF(LEN(E2614)&gt;0,VLOOKUP(TEXT($E2614,0),'Angaben Stationen'!$E$14:$J$213,5,0),"")),"?",IF(LEN(E2614)&gt;0,VLOOKUP(TEXT($E2614,0),'Angaben Stationen'!$E$14:$J$213,5,0),""))</f>
        <v/>
      </c>
      <c r="D2614" s="232" t="str">
        <f>IF(ISERROR(IF(LEN(E2614)&gt;0,VLOOKUP(TEXT($E2614,0),'Angaben Stationen'!$E$14:$J$213,6,0),"")),"STATION IST NICHT VORHANDEN",IF(LEN(E2614)&gt;0,VLOOKUP(TEXT($E2614,0),'Angaben Stationen'!$E$14:$J$213,6,0),""))</f>
        <v/>
      </c>
      <c r="E2614" s="287"/>
      <c r="F2614" s="234"/>
      <c r="G2614" s="234"/>
      <c r="H2614" s="263"/>
      <c r="I2614" s="169"/>
      <c r="K2614" s="445" t="str">
        <f t="shared" si="325"/>
        <v>Leer</v>
      </c>
      <c r="L2614" s="445" t="str">
        <f>VLOOKUP($D2614,{"29 - Psychiatrie (Erwachsene)","BGI";"297 - stationsäquivalente Behandlung in der Erwachsenenpsychiatrie (29)","BGI";"30 - Kinder- und Jugendpsychiatrie","BGII";"307 - stationsäquivalente Behandlung in der Kinder- und Jugendpsychiatrie (30)","BGII";"31 - Psychosomatik","BGI";"","Leer"},2,0)</f>
        <v>Leer</v>
      </c>
      <c r="M2614" s="445">
        <f t="shared" si="322"/>
        <v>0</v>
      </c>
      <c r="N2614" s="445">
        <f t="shared" si="323"/>
        <v>0</v>
      </c>
      <c r="O2614" s="445">
        <f t="shared" si="326"/>
        <v>0</v>
      </c>
      <c r="P2614" s="445">
        <f t="shared" si="327"/>
        <v>0</v>
      </c>
      <c r="Q2614" s="445">
        <f t="shared" si="328"/>
        <v>0</v>
      </c>
      <c r="R2614" s="415" t="str">
        <f t="shared" si="329"/>
        <v>Leer</v>
      </c>
      <c r="S2614" s="445">
        <f>IF('Angaben KH-Standort'!D$29='A4'!D2614,IF('Angaben KH-Standort'!E$29="Ja",1,0),0)</f>
        <v>0</v>
      </c>
      <c r="T2614" s="445">
        <f>IF('Angaben KH-Standort'!D$30='A4'!D2614,IF('Angaben KH-Standort'!E$30="Ja",1,0),0)</f>
        <v>0</v>
      </c>
      <c r="U2614" s="445">
        <f>IF('Angaben KH-Standort'!D$31='A4'!D2614,IF('Angaben KH-Standort'!E$31="Ja",1,0),0)</f>
        <v>0</v>
      </c>
    </row>
    <row r="2615" spans="2:21" ht="15" customHeight="1" x14ac:dyDescent="0.3">
      <c r="B2615" s="70" t="str">
        <f t="shared" si="324"/>
        <v>!!!</v>
      </c>
      <c r="C2615" s="265" t="str">
        <f>IF(ISERROR(IF(LEN(E2615)&gt;0,VLOOKUP(TEXT($E2615,0),'Angaben Stationen'!$E$14:$J$213,5,0),"")),"?",IF(LEN(E2615)&gt;0,VLOOKUP(TEXT($E2615,0),'Angaben Stationen'!$E$14:$J$213,5,0),""))</f>
        <v/>
      </c>
      <c r="D2615" s="232" t="str">
        <f>IF(ISERROR(IF(LEN(E2615)&gt;0,VLOOKUP(TEXT($E2615,0),'Angaben Stationen'!$E$14:$J$213,6,0),"")),"STATION IST NICHT VORHANDEN",IF(LEN(E2615)&gt;0,VLOOKUP(TEXT($E2615,0),'Angaben Stationen'!$E$14:$J$213,6,0),""))</f>
        <v/>
      </c>
      <c r="E2615" s="287"/>
      <c r="F2615" s="234"/>
      <c r="G2615" s="234"/>
      <c r="H2615" s="263"/>
      <c r="I2615" s="169"/>
      <c r="K2615" s="445" t="str">
        <f t="shared" si="325"/>
        <v>Leer</v>
      </c>
      <c r="L2615" s="445" t="str">
        <f>VLOOKUP($D2615,{"29 - Psychiatrie (Erwachsene)","BGI";"297 - stationsäquivalente Behandlung in der Erwachsenenpsychiatrie (29)","BGI";"30 - Kinder- und Jugendpsychiatrie","BGII";"307 - stationsäquivalente Behandlung in der Kinder- und Jugendpsychiatrie (30)","BGII";"31 - Psychosomatik","BGI";"","Leer"},2,0)</f>
        <v>Leer</v>
      </c>
      <c r="M2615" s="445">
        <f t="shared" si="322"/>
        <v>0</v>
      </c>
      <c r="N2615" s="445">
        <f t="shared" si="323"/>
        <v>0</v>
      </c>
      <c r="O2615" s="445">
        <f t="shared" si="326"/>
        <v>0</v>
      </c>
      <c r="P2615" s="445">
        <f t="shared" si="327"/>
        <v>0</v>
      </c>
      <c r="Q2615" s="445">
        <f t="shared" si="328"/>
        <v>0</v>
      </c>
      <c r="R2615" s="415" t="str">
        <f t="shared" si="329"/>
        <v>Leer</v>
      </c>
      <c r="S2615" s="445">
        <f>IF('Angaben KH-Standort'!D$29='A4'!D2615,IF('Angaben KH-Standort'!E$29="Ja",1,0),0)</f>
        <v>0</v>
      </c>
      <c r="T2615" s="445">
        <f>IF('Angaben KH-Standort'!D$30='A4'!D2615,IF('Angaben KH-Standort'!E$30="Ja",1,0),0)</f>
        <v>0</v>
      </c>
      <c r="U2615" s="445">
        <f>IF('Angaben KH-Standort'!D$31='A4'!D2615,IF('Angaben KH-Standort'!E$31="Ja",1,0),0)</f>
        <v>0</v>
      </c>
    </row>
    <row r="2616" spans="2:21" ht="15" customHeight="1" x14ac:dyDescent="0.3">
      <c r="B2616" s="70" t="str">
        <f t="shared" si="324"/>
        <v>!!!</v>
      </c>
      <c r="C2616" s="265" t="str">
        <f>IF(ISERROR(IF(LEN(E2616)&gt;0,VLOOKUP(TEXT($E2616,0),'Angaben Stationen'!$E$14:$J$213,5,0),"")),"?",IF(LEN(E2616)&gt;0,VLOOKUP(TEXT($E2616,0),'Angaben Stationen'!$E$14:$J$213,5,0),""))</f>
        <v/>
      </c>
      <c r="D2616" s="232" t="str">
        <f>IF(ISERROR(IF(LEN(E2616)&gt;0,VLOOKUP(TEXT($E2616,0),'Angaben Stationen'!$E$14:$J$213,6,0),"")),"STATION IST NICHT VORHANDEN",IF(LEN(E2616)&gt;0,VLOOKUP(TEXT($E2616,0),'Angaben Stationen'!$E$14:$J$213,6,0),""))</f>
        <v/>
      </c>
      <c r="E2616" s="287"/>
      <c r="F2616" s="234"/>
      <c r="G2616" s="234"/>
      <c r="H2616" s="263"/>
      <c r="I2616" s="169"/>
      <c r="K2616" s="445" t="str">
        <f t="shared" si="325"/>
        <v>Leer</v>
      </c>
      <c r="L2616" s="445" t="str">
        <f>VLOOKUP($D2616,{"29 - Psychiatrie (Erwachsene)","BGI";"297 - stationsäquivalente Behandlung in der Erwachsenenpsychiatrie (29)","BGI";"30 - Kinder- und Jugendpsychiatrie","BGII";"307 - stationsäquivalente Behandlung in der Kinder- und Jugendpsychiatrie (30)","BGII";"31 - Psychosomatik","BGI";"","Leer"},2,0)</f>
        <v>Leer</v>
      </c>
      <c r="M2616" s="445">
        <f t="shared" si="322"/>
        <v>0</v>
      </c>
      <c r="N2616" s="445">
        <f t="shared" si="323"/>
        <v>0</v>
      </c>
      <c r="O2616" s="445">
        <f t="shared" si="326"/>
        <v>0</v>
      </c>
      <c r="P2616" s="445">
        <f t="shared" si="327"/>
        <v>0</v>
      </c>
      <c r="Q2616" s="445">
        <f t="shared" si="328"/>
        <v>0</v>
      </c>
      <c r="R2616" s="415" t="str">
        <f t="shared" si="329"/>
        <v>Leer</v>
      </c>
      <c r="S2616" s="445">
        <f>IF('Angaben KH-Standort'!D$29='A4'!D2616,IF('Angaben KH-Standort'!E$29="Ja",1,0),0)</f>
        <v>0</v>
      </c>
      <c r="T2616" s="445">
        <f>IF('Angaben KH-Standort'!D$30='A4'!D2616,IF('Angaben KH-Standort'!E$30="Ja",1,0),0)</f>
        <v>0</v>
      </c>
      <c r="U2616" s="445">
        <f>IF('Angaben KH-Standort'!D$31='A4'!D2616,IF('Angaben KH-Standort'!E$31="Ja",1,0),0)</f>
        <v>0</v>
      </c>
    </row>
    <row r="2617" spans="2:21" ht="15" customHeight="1" x14ac:dyDescent="0.3">
      <c r="B2617" s="70" t="str">
        <f t="shared" si="324"/>
        <v>!!!</v>
      </c>
      <c r="C2617" s="265" t="str">
        <f>IF(ISERROR(IF(LEN(E2617)&gt;0,VLOOKUP(TEXT($E2617,0),'Angaben Stationen'!$E$14:$J$213,5,0),"")),"?",IF(LEN(E2617)&gt;0,VLOOKUP(TEXT($E2617,0),'Angaben Stationen'!$E$14:$J$213,5,0),""))</f>
        <v/>
      </c>
      <c r="D2617" s="232" t="str">
        <f>IF(ISERROR(IF(LEN(E2617)&gt;0,VLOOKUP(TEXT($E2617,0),'Angaben Stationen'!$E$14:$J$213,6,0),"")),"STATION IST NICHT VORHANDEN",IF(LEN(E2617)&gt;0,VLOOKUP(TEXT($E2617,0),'Angaben Stationen'!$E$14:$J$213,6,0),""))</f>
        <v/>
      </c>
      <c r="E2617" s="287"/>
      <c r="F2617" s="234"/>
      <c r="G2617" s="234"/>
      <c r="H2617" s="263"/>
      <c r="I2617" s="169"/>
      <c r="K2617" s="445" t="str">
        <f t="shared" si="325"/>
        <v>Leer</v>
      </c>
      <c r="L2617" s="445" t="str">
        <f>VLOOKUP($D2617,{"29 - Psychiatrie (Erwachsene)","BGI";"297 - stationsäquivalente Behandlung in der Erwachsenenpsychiatrie (29)","BGI";"30 - Kinder- und Jugendpsychiatrie","BGII";"307 - stationsäquivalente Behandlung in der Kinder- und Jugendpsychiatrie (30)","BGII";"31 - Psychosomatik","BGI";"","Leer"},2,0)</f>
        <v>Leer</v>
      </c>
      <c r="M2617" s="445">
        <f t="shared" si="322"/>
        <v>0</v>
      </c>
      <c r="N2617" s="445">
        <f t="shared" si="323"/>
        <v>0</v>
      </c>
      <c r="O2617" s="445">
        <f t="shared" si="326"/>
        <v>0</v>
      </c>
      <c r="P2617" s="445">
        <f t="shared" si="327"/>
        <v>0</v>
      </c>
      <c r="Q2617" s="445">
        <f t="shared" si="328"/>
        <v>0</v>
      </c>
      <c r="R2617" s="415" t="str">
        <f t="shared" si="329"/>
        <v>Leer</v>
      </c>
      <c r="S2617" s="445">
        <f>IF('Angaben KH-Standort'!D$29='A4'!D2617,IF('Angaben KH-Standort'!E$29="Ja",1,0),0)</f>
        <v>0</v>
      </c>
      <c r="T2617" s="445">
        <f>IF('Angaben KH-Standort'!D$30='A4'!D2617,IF('Angaben KH-Standort'!E$30="Ja",1,0),0)</f>
        <v>0</v>
      </c>
      <c r="U2617" s="445">
        <f>IF('Angaben KH-Standort'!D$31='A4'!D2617,IF('Angaben KH-Standort'!E$31="Ja",1,0),0)</f>
        <v>0</v>
      </c>
    </row>
    <row r="2618" spans="2:21" ht="15" customHeight="1" x14ac:dyDescent="0.3">
      <c r="B2618" s="70" t="str">
        <f t="shared" si="324"/>
        <v>!!!</v>
      </c>
      <c r="C2618" s="265" t="str">
        <f>IF(ISERROR(IF(LEN(E2618)&gt;0,VLOOKUP(TEXT($E2618,0),'Angaben Stationen'!$E$14:$J$213,5,0),"")),"?",IF(LEN(E2618)&gt;0,VLOOKUP(TEXT($E2618,0),'Angaben Stationen'!$E$14:$J$213,5,0),""))</f>
        <v/>
      </c>
      <c r="D2618" s="232" t="str">
        <f>IF(ISERROR(IF(LEN(E2618)&gt;0,VLOOKUP(TEXT($E2618,0),'Angaben Stationen'!$E$14:$J$213,6,0),"")),"STATION IST NICHT VORHANDEN",IF(LEN(E2618)&gt;0,VLOOKUP(TEXT($E2618,0),'Angaben Stationen'!$E$14:$J$213,6,0),""))</f>
        <v/>
      </c>
      <c r="E2618" s="287"/>
      <c r="F2618" s="234"/>
      <c r="G2618" s="234"/>
      <c r="H2618" s="263"/>
      <c r="I2618" s="169"/>
      <c r="K2618" s="445" t="str">
        <f t="shared" si="325"/>
        <v>Leer</v>
      </c>
      <c r="L2618" s="445" t="str">
        <f>VLOOKUP($D2618,{"29 - Psychiatrie (Erwachsene)","BGI";"297 - stationsäquivalente Behandlung in der Erwachsenenpsychiatrie (29)","BGI";"30 - Kinder- und Jugendpsychiatrie","BGII";"307 - stationsäquivalente Behandlung in der Kinder- und Jugendpsychiatrie (30)","BGII";"31 - Psychosomatik","BGI";"","Leer"},2,0)</f>
        <v>Leer</v>
      </c>
      <c r="M2618" s="445">
        <f t="shared" si="322"/>
        <v>0</v>
      </c>
      <c r="N2618" s="445">
        <f t="shared" si="323"/>
        <v>0</v>
      </c>
      <c r="O2618" s="445">
        <f t="shared" si="326"/>
        <v>0</v>
      </c>
      <c r="P2618" s="445">
        <f t="shared" si="327"/>
        <v>0</v>
      </c>
      <c r="Q2618" s="445">
        <f t="shared" si="328"/>
        <v>0</v>
      </c>
      <c r="R2618" s="415" t="str">
        <f t="shared" si="329"/>
        <v>Leer</v>
      </c>
      <c r="S2618" s="445">
        <f>IF('Angaben KH-Standort'!D$29='A4'!D2618,IF('Angaben KH-Standort'!E$29="Ja",1,0),0)</f>
        <v>0</v>
      </c>
      <c r="T2618" s="445">
        <f>IF('Angaben KH-Standort'!D$30='A4'!D2618,IF('Angaben KH-Standort'!E$30="Ja",1,0),0)</f>
        <v>0</v>
      </c>
      <c r="U2618" s="445">
        <f>IF('Angaben KH-Standort'!D$31='A4'!D2618,IF('Angaben KH-Standort'!E$31="Ja",1,0),0)</f>
        <v>0</v>
      </c>
    </row>
    <row r="2619" spans="2:21" ht="15" customHeight="1" x14ac:dyDescent="0.3">
      <c r="B2619" s="70" t="str">
        <f t="shared" si="324"/>
        <v>!!!</v>
      </c>
      <c r="C2619" s="265" t="str">
        <f>IF(ISERROR(IF(LEN(E2619)&gt;0,VLOOKUP(TEXT($E2619,0),'Angaben Stationen'!$E$14:$J$213,5,0),"")),"?",IF(LEN(E2619)&gt;0,VLOOKUP(TEXT($E2619,0),'Angaben Stationen'!$E$14:$J$213,5,0),""))</f>
        <v/>
      </c>
      <c r="D2619" s="232" t="str">
        <f>IF(ISERROR(IF(LEN(E2619)&gt;0,VLOOKUP(TEXT($E2619,0),'Angaben Stationen'!$E$14:$J$213,6,0),"")),"STATION IST NICHT VORHANDEN",IF(LEN(E2619)&gt;0,VLOOKUP(TEXT($E2619,0),'Angaben Stationen'!$E$14:$J$213,6,0),""))</f>
        <v/>
      </c>
      <c r="E2619" s="287"/>
      <c r="F2619" s="234"/>
      <c r="G2619" s="234"/>
      <c r="H2619" s="263"/>
      <c r="I2619" s="169"/>
      <c r="K2619" s="445" t="str">
        <f t="shared" si="325"/>
        <v>Leer</v>
      </c>
      <c r="L2619" s="445" t="str">
        <f>VLOOKUP($D2619,{"29 - Psychiatrie (Erwachsene)","BGI";"297 - stationsäquivalente Behandlung in der Erwachsenenpsychiatrie (29)","BGI";"30 - Kinder- und Jugendpsychiatrie","BGII";"307 - stationsäquivalente Behandlung in der Kinder- und Jugendpsychiatrie (30)","BGII";"31 - Psychosomatik","BGI";"","Leer"},2,0)</f>
        <v>Leer</v>
      </c>
      <c r="M2619" s="445">
        <f t="shared" si="322"/>
        <v>0</v>
      </c>
      <c r="N2619" s="445">
        <f t="shared" si="323"/>
        <v>0</v>
      </c>
      <c r="O2619" s="445">
        <f t="shared" si="326"/>
        <v>0</v>
      </c>
      <c r="P2619" s="445">
        <f t="shared" si="327"/>
        <v>0</v>
      </c>
      <c r="Q2619" s="445">
        <f t="shared" si="328"/>
        <v>0</v>
      </c>
      <c r="R2619" s="415" t="str">
        <f t="shared" si="329"/>
        <v>Leer</v>
      </c>
      <c r="S2619" s="445">
        <f>IF('Angaben KH-Standort'!D$29='A4'!D2619,IF('Angaben KH-Standort'!E$29="Ja",1,0),0)</f>
        <v>0</v>
      </c>
      <c r="T2619" s="445">
        <f>IF('Angaben KH-Standort'!D$30='A4'!D2619,IF('Angaben KH-Standort'!E$30="Ja",1,0),0)</f>
        <v>0</v>
      </c>
      <c r="U2619" s="445">
        <f>IF('Angaben KH-Standort'!D$31='A4'!D2619,IF('Angaben KH-Standort'!E$31="Ja",1,0),0)</f>
        <v>0</v>
      </c>
    </row>
    <row r="2620" spans="2:21" ht="15" customHeight="1" x14ac:dyDescent="0.3">
      <c r="B2620" s="70" t="str">
        <f t="shared" si="324"/>
        <v>!!!</v>
      </c>
      <c r="C2620" s="265" t="str">
        <f>IF(ISERROR(IF(LEN(E2620)&gt;0,VLOOKUP(TEXT($E2620,0),'Angaben Stationen'!$E$14:$J$213,5,0),"")),"?",IF(LEN(E2620)&gt;0,VLOOKUP(TEXT($E2620,0),'Angaben Stationen'!$E$14:$J$213,5,0),""))</f>
        <v/>
      </c>
      <c r="D2620" s="232" t="str">
        <f>IF(ISERROR(IF(LEN(E2620)&gt;0,VLOOKUP(TEXT($E2620,0),'Angaben Stationen'!$E$14:$J$213,6,0),"")),"STATION IST NICHT VORHANDEN",IF(LEN(E2620)&gt;0,VLOOKUP(TEXT($E2620,0),'Angaben Stationen'!$E$14:$J$213,6,0),""))</f>
        <v/>
      </c>
      <c r="E2620" s="287"/>
      <c r="F2620" s="234"/>
      <c r="G2620" s="234"/>
      <c r="H2620" s="263"/>
      <c r="I2620" s="169"/>
      <c r="K2620" s="445" t="str">
        <f t="shared" si="325"/>
        <v>Leer</v>
      </c>
      <c r="L2620" s="445" t="str">
        <f>VLOOKUP($D2620,{"29 - Psychiatrie (Erwachsene)","BGI";"297 - stationsäquivalente Behandlung in der Erwachsenenpsychiatrie (29)","BGI";"30 - Kinder- und Jugendpsychiatrie","BGII";"307 - stationsäquivalente Behandlung in der Kinder- und Jugendpsychiatrie (30)","BGII";"31 - Psychosomatik","BGI";"","Leer"},2,0)</f>
        <v>Leer</v>
      </c>
      <c r="M2620" s="445">
        <f t="shared" si="322"/>
        <v>0</v>
      </c>
      <c r="N2620" s="445">
        <f t="shared" si="323"/>
        <v>0</v>
      </c>
      <c r="O2620" s="445">
        <f t="shared" si="326"/>
        <v>0</v>
      </c>
      <c r="P2620" s="445">
        <f t="shared" si="327"/>
        <v>0</v>
      </c>
      <c r="Q2620" s="445">
        <f t="shared" si="328"/>
        <v>0</v>
      </c>
      <c r="R2620" s="415" t="str">
        <f t="shared" si="329"/>
        <v>Leer</v>
      </c>
      <c r="S2620" s="445">
        <f>IF('Angaben KH-Standort'!D$29='A4'!D2620,IF('Angaben KH-Standort'!E$29="Ja",1,0),0)</f>
        <v>0</v>
      </c>
      <c r="T2620" s="445">
        <f>IF('Angaben KH-Standort'!D$30='A4'!D2620,IF('Angaben KH-Standort'!E$30="Ja",1,0),0)</f>
        <v>0</v>
      </c>
      <c r="U2620" s="445">
        <f>IF('Angaben KH-Standort'!D$31='A4'!D2620,IF('Angaben KH-Standort'!E$31="Ja",1,0),0)</f>
        <v>0</v>
      </c>
    </row>
    <row r="2621" spans="2:21" ht="15" customHeight="1" x14ac:dyDescent="0.3">
      <c r="B2621" s="70" t="str">
        <f t="shared" si="324"/>
        <v>!!!</v>
      </c>
      <c r="C2621" s="265" t="str">
        <f>IF(ISERROR(IF(LEN(E2621)&gt;0,VLOOKUP(TEXT($E2621,0),'Angaben Stationen'!$E$14:$J$213,5,0),"")),"?",IF(LEN(E2621)&gt;0,VLOOKUP(TEXT($E2621,0),'Angaben Stationen'!$E$14:$J$213,5,0),""))</f>
        <v/>
      </c>
      <c r="D2621" s="232" t="str">
        <f>IF(ISERROR(IF(LEN(E2621)&gt;0,VLOOKUP(TEXT($E2621,0),'Angaben Stationen'!$E$14:$J$213,6,0),"")),"STATION IST NICHT VORHANDEN",IF(LEN(E2621)&gt;0,VLOOKUP(TEXT($E2621,0),'Angaben Stationen'!$E$14:$J$213,6,0),""))</f>
        <v/>
      </c>
      <c r="E2621" s="287"/>
      <c r="F2621" s="234"/>
      <c r="G2621" s="234"/>
      <c r="H2621" s="263"/>
      <c r="I2621" s="169"/>
      <c r="K2621" s="445" t="str">
        <f t="shared" si="325"/>
        <v>Leer</v>
      </c>
      <c r="L2621" s="445" t="str">
        <f>VLOOKUP($D2621,{"29 - Psychiatrie (Erwachsene)","BGI";"297 - stationsäquivalente Behandlung in der Erwachsenenpsychiatrie (29)","BGI";"30 - Kinder- und Jugendpsychiatrie","BGII";"307 - stationsäquivalente Behandlung in der Kinder- und Jugendpsychiatrie (30)","BGII";"31 - Psychosomatik","BGI";"","Leer"},2,0)</f>
        <v>Leer</v>
      </c>
      <c r="M2621" s="445">
        <f t="shared" si="322"/>
        <v>0</v>
      </c>
      <c r="N2621" s="445">
        <f t="shared" si="323"/>
        <v>0</v>
      </c>
      <c r="O2621" s="445">
        <f t="shared" si="326"/>
        <v>0</v>
      </c>
      <c r="P2621" s="445">
        <f t="shared" si="327"/>
        <v>0</v>
      </c>
      <c r="Q2621" s="445">
        <f t="shared" si="328"/>
        <v>0</v>
      </c>
      <c r="R2621" s="415" t="str">
        <f t="shared" si="329"/>
        <v>Leer</v>
      </c>
      <c r="S2621" s="445">
        <f>IF('Angaben KH-Standort'!D$29='A4'!D2621,IF('Angaben KH-Standort'!E$29="Ja",1,0),0)</f>
        <v>0</v>
      </c>
      <c r="T2621" s="445">
        <f>IF('Angaben KH-Standort'!D$30='A4'!D2621,IF('Angaben KH-Standort'!E$30="Ja",1,0),0)</f>
        <v>0</v>
      </c>
      <c r="U2621" s="445">
        <f>IF('Angaben KH-Standort'!D$31='A4'!D2621,IF('Angaben KH-Standort'!E$31="Ja",1,0),0)</f>
        <v>0</v>
      </c>
    </row>
    <row r="2622" spans="2:21" ht="15" customHeight="1" x14ac:dyDescent="0.3">
      <c r="B2622" s="70" t="str">
        <f t="shared" si="324"/>
        <v>!!!</v>
      </c>
      <c r="C2622" s="265" t="str">
        <f>IF(ISERROR(IF(LEN(E2622)&gt;0,VLOOKUP(TEXT($E2622,0),'Angaben Stationen'!$E$14:$J$213,5,0),"")),"?",IF(LEN(E2622)&gt;0,VLOOKUP(TEXT($E2622,0),'Angaben Stationen'!$E$14:$J$213,5,0),""))</f>
        <v/>
      </c>
      <c r="D2622" s="232" t="str">
        <f>IF(ISERROR(IF(LEN(E2622)&gt;0,VLOOKUP(TEXT($E2622,0),'Angaben Stationen'!$E$14:$J$213,6,0),"")),"STATION IST NICHT VORHANDEN",IF(LEN(E2622)&gt;0,VLOOKUP(TEXT($E2622,0),'Angaben Stationen'!$E$14:$J$213,6,0),""))</f>
        <v/>
      </c>
      <c r="E2622" s="287"/>
      <c r="F2622" s="234"/>
      <c r="G2622" s="234"/>
      <c r="H2622" s="263"/>
      <c r="I2622" s="169"/>
      <c r="K2622" s="445" t="str">
        <f t="shared" si="325"/>
        <v>Leer</v>
      </c>
      <c r="L2622" s="445" t="str">
        <f>VLOOKUP($D2622,{"29 - Psychiatrie (Erwachsene)","BGI";"297 - stationsäquivalente Behandlung in der Erwachsenenpsychiatrie (29)","BGI";"30 - Kinder- und Jugendpsychiatrie","BGII";"307 - stationsäquivalente Behandlung in der Kinder- und Jugendpsychiatrie (30)","BGII";"31 - Psychosomatik","BGI";"","Leer"},2,0)</f>
        <v>Leer</v>
      </c>
      <c r="M2622" s="445">
        <f t="shared" si="322"/>
        <v>0</v>
      </c>
      <c r="N2622" s="445">
        <f t="shared" si="323"/>
        <v>0</v>
      </c>
      <c r="O2622" s="445">
        <f t="shared" si="326"/>
        <v>0</v>
      </c>
      <c r="P2622" s="445">
        <f t="shared" si="327"/>
        <v>0</v>
      </c>
      <c r="Q2622" s="445">
        <f t="shared" si="328"/>
        <v>0</v>
      </c>
      <c r="R2622" s="415" t="str">
        <f t="shared" si="329"/>
        <v>Leer</v>
      </c>
      <c r="S2622" s="445">
        <f>IF('Angaben KH-Standort'!D$29='A4'!D2622,IF('Angaben KH-Standort'!E$29="Ja",1,0),0)</f>
        <v>0</v>
      </c>
      <c r="T2622" s="445">
        <f>IF('Angaben KH-Standort'!D$30='A4'!D2622,IF('Angaben KH-Standort'!E$30="Ja",1,0),0)</f>
        <v>0</v>
      </c>
      <c r="U2622" s="445">
        <f>IF('Angaben KH-Standort'!D$31='A4'!D2622,IF('Angaben KH-Standort'!E$31="Ja",1,0),0)</f>
        <v>0</v>
      </c>
    </row>
    <row r="2623" spans="2:21" ht="15" customHeight="1" x14ac:dyDescent="0.3">
      <c r="B2623" s="70" t="str">
        <f t="shared" si="324"/>
        <v>!!!</v>
      </c>
      <c r="C2623" s="265" t="str">
        <f>IF(ISERROR(IF(LEN(E2623)&gt;0,VLOOKUP(TEXT($E2623,0),'Angaben Stationen'!$E$14:$J$213,5,0),"")),"?",IF(LEN(E2623)&gt;0,VLOOKUP(TEXT($E2623,0),'Angaben Stationen'!$E$14:$J$213,5,0),""))</f>
        <v/>
      </c>
      <c r="D2623" s="232" t="str">
        <f>IF(ISERROR(IF(LEN(E2623)&gt;0,VLOOKUP(TEXT($E2623,0),'Angaben Stationen'!$E$14:$J$213,6,0),"")),"STATION IST NICHT VORHANDEN",IF(LEN(E2623)&gt;0,VLOOKUP(TEXT($E2623,0),'Angaben Stationen'!$E$14:$J$213,6,0),""))</f>
        <v/>
      </c>
      <c r="E2623" s="287"/>
      <c r="F2623" s="234"/>
      <c r="G2623" s="234"/>
      <c r="H2623" s="263"/>
      <c r="I2623" s="169"/>
      <c r="K2623" s="445" t="str">
        <f t="shared" si="325"/>
        <v>Leer</v>
      </c>
      <c r="L2623" s="445" t="str">
        <f>VLOOKUP($D2623,{"29 - Psychiatrie (Erwachsene)","BGI";"297 - stationsäquivalente Behandlung in der Erwachsenenpsychiatrie (29)","BGI";"30 - Kinder- und Jugendpsychiatrie","BGII";"307 - stationsäquivalente Behandlung in der Kinder- und Jugendpsychiatrie (30)","BGII";"31 - Psychosomatik","BGI";"","Leer"},2,0)</f>
        <v>Leer</v>
      </c>
      <c r="M2623" s="445">
        <f t="shared" si="322"/>
        <v>0</v>
      </c>
      <c r="N2623" s="445">
        <f t="shared" si="323"/>
        <v>0</v>
      </c>
      <c r="O2623" s="445">
        <f t="shared" si="326"/>
        <v>0</v>
      </c>
      <c r="P2623" s="445">
        <f t="shared" si="327"/>
        <v>0</v>
      </c>
      <c r="Q2623" s="445">
        <f t="shared" si="328"/>
        <v>0</v>
      </c>
      <c r="R2623" s="415" t="str">
        <f t="shared" si="329"/>
        <v>Leer</v>
      </c>
      <c r="S2623" s="445">
        <f>IF('Angaben KH-Standort'!D$29='A4'!D2623,IF('Angaben KH-Standort'!E$29="Ja",1,0),0)</f>
        <v>0</v>
      </c>
      <c r="T2623" s="445">
        <f>IF('Angaben KH-Standort'!D$30='A4'!D2623,IF('Angaben KH-Standort'!E$30="Ja",1,0),0)</f>
        <v>0</v>
      </c>
      <c r="U2623" s="445">
        <f>IF('Angaben KH-Standort'!D$31='A4'!D2623,IF('Angaben KH-Standort'!E$31="Ja",1,0),0)</f>
        <v>0</v>
      </c>
    </row>
    <row r="2624" spans="2:21" ht="15" customHeight="1" x14ac:dyDescent="0.3">
      <c r="B2624" s="70" t="str">
        <f t="shared" si="324"/>
        <v>!!!</v>
      </c>
      <c r="C2624" s="265" t="str">
        <f>IF(ISERROR(IF(LEN(E2624)&gt;0,VLOOKUP(TEXT($E2624,0),'Angaben Stationen'!$E$14:$J$213,5,0),"")),"?",IF(LEN(E2624)&gt;0,VLOOKUP(TEXT($E2624,0),'Angaben Stationen'!$E$14:$J$213,5,0),""))</f>
        <v/>
      </c>
      <c r="D2624" s="232" t="str">
        <f>IF(ISERROR(IF(LEN(E2624)&gt;0,VLOOKUP(TEXT($E2624,0),'Angaben Stationen'!$E$14:$J$213,6,0),"")),"STATION IST NICHT VORHANDEN",IF(LEN(E2624)&gt;0,VLOOKUP(TEXT($E2624,0),'Angaben Stationen'!$E$14:$J$213,6,0),""))</f>
        <v/>
      </c>
      <c r="E2624" s="287"/>
      <c r="F2624" s="234"/>
      <c r="G2624" s="234"/>
      <c r="H2624" s="263"/>
      <c r="I2624" s="169"/>
      <c r="K2624" s="445" t="str">
        <f t="shared" si="325"/>
        <v>Leer</v>
      </c>
      <c r="L2624" s="445" t="str">
        <f>VLOOKUP($D2624,{"29 - Psychiatrie (Erwachsene)","BGI";"297 - stationsäquivalente Behandlung in der Erwachsenenpsychiatrie (29)","BGI";"30 - Kinder- und Jugendpsychiatrie","BGII";"307 - stationsäquivalente Behandlung in der Kinder- und Jugendpsychiatrie (30)","BGII";"31 - Psychosomatik","BGI";"","Leer"},2,0)</f>
        <v>Leer</v>
      </c>
      <c r="M2624" s="445">
        <f t="shared" si="322"/>
        <v>0</v>
      </c>
      <c r="N2624" s="445">
        <f t="shared" si="323"/>
        <v>0</v>
      </c>
      <c r="O2624" s="445">
        <f t="shared" si="326"/>
        <v>0</v>
      </c>
      <c r="P2624" s="445">
        <f t="shared" si="327"/>
        <v>0</v>
      </c>
      <c r="Q2624" s="445">
        <f t="shared" si="328"/>
        <v>0</v>
      </c>
      <c r="R2624" s="415" t="str">
        <f t="shared" si="329"/>
        <v>Leer</v>
      </c>
      <c r="S2624" s="445">
        <f>IF('Angaben KH-Standort'!D$29='A4'!D2624,IF('Angaben KH-Standort'!E$29="Ja",1,0),0)</f>
        <v>0</v>
      </c>
      <c r="T2624" s="445">
        <f>IF('Angaben KH-Standort'!D$30='A4'!D2624,IF('Angaben KH-Standort'!E$30="Ja",1,0),0)</f>
        <v>0</v>
      </c>
      <c r="U2624" s="445">
        <f>IF('Angaben KH-Standort'!D$31='A4'!D2624,IF('Angaben KH-Standort'!E$31="Ja",1,0),0)</f>
        <v>0</v>
      </c>
    </row>
    <row r="2625" spans="2:21" ht="15" customHeight="1" x14ac:dyDescent="0.3">
      <c r="B2625" s="70" t="str">
        <f t="shared" si="324"/>
        <v>!!!</v>
      </c>
      <c r="C2625" s="265" t="str">
        <f>IF(ISERROR(IF(LEN(E2625)&gt;0,VLOOKUP(TEXT($E2625,0),'Angaben Stationen'!$E$14:$J$213,5,0),"")),"?",IF(LEN(E2625)&gt;0,VLOOKUP(TEXT($E2625,0),'Angaben Stationen'!$E$14:$J$213,5,0),""))</f>
        <v/>
      </c>
      <c r="D2625" s="232" t="str">
        <f>IF(ISERROR(IF(LEN(E2625)&gt;0,VLOOKUP(TEXT($E2625,0),'Angaben Stationen'!$E$14:$J$213,6,0),"")),"STATION IST NICHT VORHANDEN",IF(LEN(E2625)&gt;0,VLOOKUP(TEXT($E2625,0),'Angaben Stationen'!$E$14:$J$213,6,0),""))</f>
        <v/>
      </c>
      <c r="E2625" s="287"/>
      <c r="F2625" s="234"/>
      <c r="G2625" s="234"/>
      <c r="H2625" s="263"/>
      <c r="I2625" s="169"/>
      <c r="K2625" s="445" t="str">
        <f t="shared" si="325"/>
        <v>Leer</v>
      </c>
      <c r="L2625" s="445" t="str">
        <f>VLOOKUP($D2625,{"29 - Psychiatrie (Erwachsene)","BGI";"297 - stationsäquivalente Behandlung in der Erwachsenenpsychiatrie (29)","BGI";"30 - Kinder- und Jugendpsychiatrie","BGII";"307 - stationsäquivalente Behandlung in der Kinder- und Jugendpsychiatrie (30)","BGII";"31 - Psychosomatik","BGI";"","Leer"},2,0)</f>
        <v>Leer</v>
      </c>
      <c r="M2625" s="445">
        <f t="shared" si="322"/>
        <v>0</v>
      </c>
      <c r="N2625" s="445">
        <f t="shared" si="323"/>
        <v>0</v>
      </c>
      <c r="O2625" s="445">
        <f t="shared" si="326"/>
        <v>0</v>
      </c>
      <c r="P2625" s="445">
        <f t="shared" si="327"/>
        <v>0</v>
      </c>
      <c r="Q2625" s="445">
        <f t="shared" si="328"/>
        <v>0</v>
      </c>
      <c r="R2625" s="415" t="str">
        <f t="shared" si="329"/>
        <v>Leer</v>
      </c>
      <c r="S2625" s="445">
        <f>IF('Angaben KH-Standort'!D$29='A4'!D2625,IF('Angaben KH-Standort'!E$29="Ja",1,0),0)</f>
        <v>0</v>
      </c>
      <c r="T2625" s="445">
        <f>IF('Angaben KH-Standort'!D$30='A4'!D2625,IF('Angaben KH-Standort'!E$30="Ja",1,0),0)</f>
        <v>0</v>
      </c>
      <c r="U2625" s="445">
        <f>IF('Angaben KH-Standort'!D$31='A4'!D2625,IF('Angaben KH-Standort'!E$31="Ja",1,0),0)</f>
        <v>0</v>
      </c>
    </row>
    <row r="2626" spans="2:21" ht="15" customHeight="1" x14ac:dyDescent="0.3">
      <c r="B2626" s="70" t="str">
        <f t="shared" si="324"/>
        <v>!!!</v>
      </c>
      <c r="C2626" s="265" t="str">
        <f>IF(ISERROR(IF(LEN(E2626)&gt;0,VLOOKUP(TEXT($E2626,0),'Angaben Stationen'!$E$14:$J$213,5,0),"")),"?",IF(LEN(E2626)&gt;0,VLOOKUP(TEXT($E2626,0),'Angaben Stationen'!$E$14:$J$213,5,0),""))</f>
        <v/>
      </c>
      <c r="D2626" s="232" t="str">
        <f>IF(ISERROR(IF(LEN(E2626)&gt;0,VLOOKUP(TEXT($E2626,0),'Angaben Stationen'!$E$14:$J$213,6,0),"")),"STATION IST NICHT VORHANDEN",IF(LEN(E2626)&gt;0,VLOOKUP(TEXT($E2626,0),'Angaben Stationen'!$E$14:$J$213,6,0),""))</f>
        <v/>
      </c>
      <c r="E2626" s="287"/>
      <c r="F2626" s="234"/>
      <c r="G2626" s="234"/>
      <c r="H2626" s="263"/>
      <c r="I2626" s="169"/>
      <c r="K2626" s="445" t="str">
        <f t="shared" si="325"/>
        <v>Leer</v>
      </c>
      <c r="L2626" s="445" t="str">
        <f>VLOOKUP($D2626,{"29 - Psychiatrie (Erwachsene)","BGI";"297 - stationsäquivalente Behandlung in der Erwachsenenpsychiatrie (29)","BGI";"30 - Kinder- und Jugendpsychiatrie","BGII";"307 - stationsäquivalente Behandlung in der Kinder- und Jugendpsychiatrie (30)","BGII";"31 - Psychosomatik","BGI";"","Leer"},2,0)</f>
        <v>Leer</v>
      </c>
      <c r="M2626" s="445">
        <f t="shared" si="322"/>
        <v>0</v>
      </c>
      <c r="N2626" s="445">
        <f t="shared" si="323"/>
        <v>0</v>
      </c>
      <c r="O2626" s="445">
        <f t="shared" si="326"/>
        <v>0</v>
      </c>
      <c r="P2626" s="445">
        <f t="shared" si="327"/>
        <v>0</v>
      </c>
      <c r="Q2626" s="445">
        <f t="shared" si="328"/>
        <v>0</v>
      </c>
      <c r="R2626" s="415" t="str">
        <f t="shared" si="329"/>
        <v>Leer</v>
      </c>
      <c r="S2626" s="445">
        <f>IF('Angaben KH-Standort'!D$29='A4'!D2626,IF('Angaben KH-Standort'!E$29="Ja",1,0),0)</f>
        <v>0</v>
      </c>
      <c r="T2626" s="445">
        <f>IF('Angaben KH-Standort'!D$30='A4'!D2626,IF('Angaben KH-Standort'!E$30="Ja",1,0),0)</f>
        <v>0</v>
      </c>
      <c r="U2626" s="445">
        <f>IF('Angaben KH-Standort'!D$31='A4'!D2626,IF('Angaben KH-Standort'!E$31="Ja",1,0),0)</f>
        <v>0</v>
      </c>
    </row>
    <row r="2627" spans="2:21" ht="15" customHeight="1" x14ac:dyDescent="0.3">
      <c r="B2627" s="70" t="str">
        <f t="shared" si="324"/>
        <v>!!!</v>
      </c>
      <c r="C2627" s="265" t="str">
        <f>IF(ISERROR(IF(LEN(E2627)&gt;0,VLOOKUP(TEXT($E2627,0),'Angaben Stationen'!$E$14:$J$213,5,0),"")),"?",IF(LEN(E2627)&gt;0,VLOOKUP(TEXT($E2627,0),'Angaben Stationen'!$E$14:$J$213,5,0),""))</f>
        <v/>
      </c>
      <c r="D2627" s="232" t="str">
        <f>IF(ISERROR(IF(LEN(E2627)&gt;0,VLOOKUP(TEXT($E2627,0),'Angaben Stationen'!$E$14:$J$213,6,0),"")),"STATION IST NICHT VORHANDEN",IF(LEN(E2627)&gt;0,VLOOKUP(TEXT($E2627,0),'Angaben Stationen'!$E$14:$J$213,6,0),""))</f>
        <v/>
      </c>
      <c r="E2627" s="287"/>
      <c r="F2627" s="234"/>
      <c r="G2627" s="234"/>
      <c r="H2627" s="263"/>
      <c r="I2627" s="169"/>
      <c r="K2627" s="445" t="str">
        <f t="shared" si="325"/>
        <v>Leer</v>
      </c>
      <c r="L2627" s="445" t="str">
        <f>VLOOKUP($D2627,{"29 - Psychiatrie (Erwachsene)","BGI";"297 - stationsäquivalente Behandlung in der Erwachsenenpsychiatrie (29)","BGI";"30 - Kinder- und Jugendpsychiatrie","BGII";"307 - stationsäquivalente Behandlung in der Kinder- und Jugendpsychiatrie (30)","BGII";"31 - Psychosomatik","BGI";"","Leer"},2,0)</f>
        <v>Leer</v>
      </c>
      <c r="M2627" s="445">
        <f t="shared" si="322"/>
        <v>0</v>
      </c>
      <c r="N2627" s="445">
        <f t="shared" si="323"/>
        <v>0</v>
      </c>
      <c r="O2627" s="445">
        <f t="shared" si="326"/>
        <v>0</v>
      </c>
      <c r="P2627" s="445">
        <f t="shared" si="327"/>
        <v>0</v>
      </c>
      <c r="Q2627" s="445">
        <f t="shared" si="328"/>
        <v>0</v>
      </c>
      <c r="R2627" s="415" t="str">
        <f t="shared" si="329"/>
        <v>Leer</v>
      </c>
      <c r="S2627" s="445">
        <f>IF('Angaben KH-Standort'!D$29='A4'!D2627,IF('Angaben KH-Standort'!E$29="Ja",1,0),0)</f>
        <v>0</v>
      </c>
      <c r="T2627" s="445">
        <f>IF('Angaben KH-Standort'!D$30='A4'!D2627,IF('Angaben KH-Standort'!E$30="Ja",1,0),0)</f>
        <v>0</v>
      </c>
      <c r="U2627" s="445">
        <f>IF('Angaben KH-Standort'!D$31='A4'!D2627,IF('Angaben KH-Standort'!E$31="Ja",1,0),0)</f>
        <v>0</v>
      </c>
    </row>
    <row r="2628" spans="2:21" ht="15" customHeight="1" x14ac:dyDescent="0.3">
      <c r="B2628" s="70" t="str">
        <f t="shared" si="324"/>
        <v>!!!</v>
      </c>
      <c r="C2628" s="265" t="str">
        <f>IF(ISERROR(IF(LEN(E2628)&gt;0,VLOOKUP(TEXT($E2628,0),'Angaben Stationen'!$E$14:$J$213,5,0),"")),"?",IF(LEN(E2628)&gt;0,VLOOKUP(TEXT($E2628,0),'Angaben Stationen'!$E$14:$J$213,5,0),""))</f>
        <v/>
      </c>
      <c r="D2628" s="232" t="str">
        <f>IF(ISERROR(IF(LEN(E2628)&gt;0,VLOOKUP(TEXT($E2628,0),'Angaben Stationen'!$E$14:$J$213,6,0),"")),"STATION IST NICHT VORHANDEN",IF(LEN(E2628)&gt;0,VLOOKUP(TEXT($E2628,0),'Angaben Stationen'!$E$14:$J$213,6,0),""))</f>
        <v/>
      </c>
      <c r="E2628" s="287"/>
      <c r="F2628" s="234"/>
      <c r="G2628" s="234"/>
      <c r="H2628" s="263"/>
      <c r="I2628" s="169"/>
      <c r="K2628" s="445" t="str">
        <f t="shared" si="325"/>
        <v>Leer</v>
      </c>
      <c r="L2628" s="445" t="str">
        <f>VLOOKUP($D2628,{"29 - Psychiatrie (Erwachsene)","BGI";"297 - stationsäquivalente Behandlung in der Erwachsenenpsychiatrie (29)","BGI";"30 - Kinder- und Jugendpsychiatrie","BGII";"307 - stationsäquivalente Behandlung in der Kinder- und Jugendpsychiatrie (30)","BGII";"31 - Psychosomatik","BGI";"","Leer"},2,0)</f>
        <v>Leer</v>
      </c>
      <c r="M2628" s="445">
        <f t="shared" si="322"/>
        <v>0</v>
      </c>
      <c r="N2628" s="445">
        <f t="shared" si="323"/>
        <v>0</v>
      </c>
      <c r="O2628" s="445">
        <f t="shared" si="326"/>
        <v>0</v>
      </c>
      <c r="P2628" s="445">
        <f t="shared" si="327"/>
        <v>0</v>
      </c>
      <c r="Q2628" s="445">
        <f t="shared" si="328"/>
        <v>0</v>
      </c>
      <c r="R2628" s="415" t="str">
        <f t="shared" si="329"/>
        <v>Leer</v>
      </c>
      <c r="S2628" s="445">
        <f>IF('Angaben KH-Standort'!D$29='A4'!D2628,IF('Angaben KH-Standort'!E$29="Ja",1,0),0)</f>
        <v>0</v>
      </c>
      <c r="T2628" s="445">
        <f>IF('Angaben KH-Standort'!D$30='A4'!D2628,IF('Angaben KH-Standort'!E$30="Ja",1,0),0)</f>
        <v>0</v>
      </c>
      <c r="U2628" s="445">
        <f>IF('Angaben KH-Standort'!D$31='A4'!D2628,IF('Angaben KH-Standort'!E$31="Ja",1,0),0)</f>
        <v>0</v>
      </c>
    </row>
    <row r="2629" spans="2:21" ht="15" customHeight="1" x14ac:dyDescent="0.3">
      <c r="B2629" s="70" t="str">
        <f t="shared" si="324"/>
        <v>!!!</v>
      </c>
      <c r="C2629" s="265" t="str">
        <f>IF(ISERROR(IF(LEN(E2629)&gt;0,VLOOKUP(TEXT($E2629,0),'Angaben Stationen'!$E$14:$J$213,5,0),"")),"?",IF(LEN(E2629)&gt;0,VLOOKUP(TEXT($E2629,0),'Angaben Stationen'!$E$14:$J$213,5,0),""))</f>
        <v/>
      </c>
      <c r="D2629" s="232" t="str">
        <f>IF(ISERROR(IF(LEN(E2629)&gt;0,VLOOKUP(TEXT($E2629,0),'Angaben Stationen'!$E$14:$J$213,6,0),"")),"STATION IST NICHT VORHANDEN",IF(LEN(E2629)&gt;0,VLOOKUP(TEXT($E2629,0),'Angaben Stationen'!$E$14:$J$213,6,0),""))</f>
        <v/>
      </c>
      <c r="E2629" s="287"/>
      <c r="F2629" s="234"/>
      <c r="G2629" s="234"/>
      <c r="H2629" s="263"/>
      <c r="I2629" s="169"/>
      <c r="K2629" s="445" t="str">
        <f t="shared" si="325"/>
        <v>Leer</v>
      </c>
      <c r="L2629" s="445" t="str">
        <f>VLOOKUP($D2629,{"29 - Psychiatrie (Erwachsene)","BGI";"297 - stationsäquivalente Behandlung in der Erwachsenenpsychiatrie (29)","BGI";"30 - Kinder- und Jugendpsychiatrie","BGII";"307 - stationsäquivalente Behandlung in der Kinder- und Jugendpsychiatrie (30)","BGII";"31 - Psychosomatik","BGI";"","Leer"},2,0)</f>
        <v>Leer</v>
      </c>
      <c r="M2629" s="445">
        <f t="shared" si="322"/>
        <v>0</v>
      </c>
      <c r="N2629" s="445">
        <f t="shared" si="323"/>
        <v>0</v>
      </c>
      <c r="O2629" s="445">
        <f t="shared" si="326"/>
        <v>0</v>
      </c>
      <c r="P2629" s="445">
        <f t="shared" si="327"/>
        <v>0</v>
      </c>
      <c r="Q2629" s="445">
        <f t="shared" si="328"/>
        <v>0</v>
      </c>
      <c r="R2629" s="415" t="str">
        <f t="shared" si="329"/>
        <v>Leer</v>
      </c>
      <c r="S2629" s="445">
        <f>IF('Angaben KH-Standort'!D$29='A4'!D2629,IF('Angaben KH-Standort'!E$29="Ja",1,0),0)</f>
        <v>0</v>
      </c>
      <c r="T2629" s="445">
        <f>IF('Angaben KH-Standort'!D$30='A4'!D2629,IF('Angaben KH-Standort'!E$30="Ja",1,0),0)</f>
        <v>0</v>
      </c>
      <c r="U2629" s="445">
        <f>IF('Angaben KH-Standort'!D$31='A4'!D2629,IF('Angaben KH-Standort'!E$31="Ja",1,0),0)</f>
        <v>0</v>
      </c>
    </row>
    <row r="2630" spans="2:21" ht="15" customHeight="1" x14ac:dyDescent="0.3">
      <c r="B2630" s="70" t="str">
        <f t="shared" si="324"/>
        <v>!!!</v>
      </c>
      <c r="C2630" s="265" t="str">
        <f>IF(ISERROR(IF(LEN(E2630)&gt;0,VLOOKUP(TEXT($E2630,0),'Angaben Stationen'!$E$14:$J$213,5,0),"")),"?",IF(LEN(E2630)&gt;0,VLOOKUP(TEXT($E2630,0),'Angaben Stationen'!$E$14:$J$213,5,0),""))</f>
        <v/>
      </c>
      <c r="D2630" s="232" t="str">
        <f>IF(ISERROR(IF(LEN(E2630)&gt;0,VLOOKUP(TEXT($E2630,0),'Angaben Stationen'!$E$14:$J$213,6,0),"")),"STATION IST NICHT VORHANDEN",IF(LEN(E2630)&gt;0,VLOOKUP(TEXT($E2630,0),'Angaben Stationen'!$E$14:$J$213,6,0),""))</f>
        <v/>
      </c>
      <c r="E2630" s="287"/>
      <c r="F2630" s="234"/>
      <c r="G2630" s="234"/>
      <c r="H2630" s="263"/>
      <c r="I2630" s="169"/>
      <c r="K2630" s="445" t="str">
        <f t="shared" si="325"/>
        <v>Leer</v>
      </c>
      <c r="L2630" s="445" t="str">
        <f>VLOOKUP($D2630,{"29 - Psychiatrie (Erwachsene)","BGI";"297 - stationsäquivalente Behandlung in der Erwachsenenpsychiatrie (29)","BGI";"30 - Kinder- und Jugendpsychiatrie","BGII";"307 - stationsäquivalente Behandlung in der Kinder- und Jugendpsychiatrie (30)","BGII";"31 - Psychosomatik","BGI";"","Leer"},2,0)</f>
        <v>Leer</v>
      </c>
      <c r="M2630" s="445">
        <f t="shared" si="322"/>
        <v>0</v>
      </c>
      <c r="N2630" s="445">
        <f t="shared" si="323"/>
        <v>0</v>
      </c>
      <c r="O2630" s="445">
        <f t="shared" si="326"/>
        <v>0</v>
      </c>
      <c r="P2630" s="445">
        <f t="shared" si="327"/>
        <v>0</v>
      </c>
      <c r="Q2630" s="445">
        <f t="shared" si="328"/>
        <v>0</v>
      </c>
      <c r="R2630" s="415" t="str">
        <f t="shared" si="329"/>
        <v>Leer</v>
      </c>
      <c r="S2630" s="445">
        <f>IF('Angaben KH-Standort'!D$29='A4'!D2630,IF('Angaben KH-Standort'!E$29="Ja",1,0),0)</f>
        <v>0</v>
      </c>
      <c r="T2630" s="445">
        <f>IF('Angaben KH-Standort'!D$30='A4'!D2630,IF('Angaben KH-Standort'!E$30="Ja",1,0),0)</f>
        <v>0</v>
      </c>
      <c r="U2630" s="445">
        <f>IF('Angaben KH-Standort'!D$31='A4'!D2630,IF('Angaben KH-Standort'!E$31="Ja",1,0),0)</f>
        <v>0</v>
      </c>
    </row>
    <row r="2631" spans="2:21" ht="15" customHeight="1" x14ac:dyDescent="0.3">
      <c r="B2631" s="70" t="str">
        <f t="shared" si="324"/>
        <v>!!!</v>
      </c>
      <c r="C2631" s="265" t="str">
        <f>IF(ISERROR(IF(LEN(E2631)&gt;0,VLOOKUP(TEXT($E2631,0),'Angaben Stationen'!$E$14:$J$213,5,0),"")),"?",IF(LEN(E2631)&gt;0,VLOOKUP(TEXT($E2631,0),'Angaben Stationen'!$E$14:$J$213,5,0),""))</f>
        <v/>
      </c>
      <c r="D2631" s="232" t="str">
        <f>IF(ISERROR(IF(LEN(E2631)&gt;0,VLOOKUP(TEXT($E2631,0),'Angaben Stationen'!$E$14:$J$213,6,0),"")),"STATION IST NICHT VORHANDEN",IF(LEN(E2631)&gt;0,VLOOKUP(TEXT($E2631,0),'Angaben Stationen'!$E$14:$J$213,6,0),""))</f>
        <v/>
      </c>
      <c r="E2631" s="287"/>
      <c r="F2631" s="234"/>
      <c r="G2631" s="234"/>
      <c r="H2631" s="263"/>
      <c r="I2631" s="169"/>
      <c r="K2631" s="445" t="str">
        <f t="shared" si="325"/>
        <v>Leer</v>
      </c>
      <c r="L2631" s="445" t="str">
        <f>VLOOKUP($D2631,{"29 - Psychiatrie (Erwachsene)","BGI";"297 - stationsäquivalente Behandlung in der Erwachsenenpsychiatrie (29)","BGI";"30 - Kinder- und Jugendpsychiatrie","BGII";"307 - stationsäquivalente Behandlung in der Kinder- und Jugendpsychiatrie (30)","BGII";"31 - Psychosomatik","BGI";"","Leer"},2,0)</f>
        <v>Leer</v>
      </c>
      <c r="M2631" s="445">
        <f t="shared" si="322"/>
        <v>0</v>
      </c>
      <c r="N2631" s="445">
        <f t="shared" si="323"/>
        <v>0</v>
      </c>
      <c r="O2631" s="445">
        <f t="shared" si="326"/>
        <v>0</v>
      </c>
      <c r="P2631" s="445">
        <f t="shared" si="327"/>
        <v>0</v>
      </c>
      <c r="Q2631" s="445">
        <f t="shared" si="328"/>
        <v>0</v>
      </c>
      <c r="R2631" s="415" t="str">
        <f t="shared" si="329"/>
        <v>Leer</v>
      </c>
      <c r="S2631" s="445">
        <f>IF('Angaben KH-Standort'!D$29='A4'!D2631,IF('Angaben KH-Standort'!E$29="Ja",1,0),0)</f>
        <v>0</v>
      </c>
      <c r="T2631" s="445">
        <f>IF('Angaben KH-Standort'!D$30='A4'!D2631,IF('Angaben KH-Standort'!E$30="Ja",1,0),0)</f>
        <v>0</v>
      </c>
      <c r="U2631" s="445">
        <f>IF('Angaben KH-Standort'!D$31='A4'!D2631,IF('Angaben KH-Standort'!E$31="Ja",1,0),0)</f>
        <v>0</v>
      </c>
    </row>
    <row r="2632" spans="2:21" ht="15" customHeight="1" x14ac:dyDescent="0.3">
      <c r="B2632" s="70" t="str">
        <f t="shared" si="324"/>
        <v>!!!</v>
      </c>
      <c r="C2632" s="265" t="str">
        <f>IF(ISERROR(IF(LEN(E2632)&gt;0,VLOOKUP(TEXT($E2632,0),'Angaben Stationen'!$E$14:$J$213,5,0),"")),"?",IF(LEN(E2632)&gt;0,VLOOKUP(TEXT($E2632,0),'Angaben Stationen'!$E$14:$J$213,5,0),""))</f>
        <v/>
      </c>
      <c r="D2632" s="232" t="str">
        <f>IF(ISERROR(IF(LEN(E2632)&gt;0,VLOOKUP(TEXT($E2632,0),'Angaben Stationen'!$E$14:$J$213,6,0),"")),"STATION IST NICHT VORHANDEN",IF(LEN(E2632)&gt;0,VLOOKUP(TEXT($E2632,0),'Angaben Stationen'!$E$14:$J$213,6,0),""))</f>
        <v/>
      </c>
      <c r="E2632" s="287"/>
      <c r="F2632" s="234"/>
      <c r="G2632" s="234"/>
      <c r="H2632" s="263"/>
      <c r="I2632" s="169"/>
      <c r="K2632" s="445" t="str">
        <f t="shared" si="325"/>
        <v>Leer</v>
      </c>
      <c r="L2632" s="445" t="str">
        <f>VLOOKUP($D2632,{"29 - Psychiatrie (Erwachsene)","BGI";"297 - stationsäquivalente Behandlung in der Erwachsenenpsychiatrie (29)","BGI";"30 - Kinder- und Jugendpsychiatrie","BGII";"307 - stationsäquivalente Behandlung in der Kinder- und Jugendpsychiatrie (30)","BGII";"31 - Psychosomatik","BGI";"","Leer"},2,0)</f>
        <v>Leer</v>
      </c>
      <c r="M2632" s="445">
        <f t="shared" si="322"/>
        <v>0</v>
      </c>
      <c r="N2632" s="445">
        <f t="shared" si="323"/>
        <v>0</v>
      </c>
      <c r="O2632" s="445">
        <f t="shared" si="326"/>
        <v>0</v>
      </c>
      <c r="P2632" s="445">
        <f t="shared" si="327"/>
        <v>0</v>
      </c>
      <c r="Q2632" s="445">
        <f t="shared" si="328"/>
        <v>0</v>
      </c>
      <c r="R2632" s="415" t="str">
        <f t="shared" si="329"/>
        <v>Leer</v>
      </c>
      <c r="S2632" s="445">
        <f>IF('Angaben KH-Standort'!D$29='A4'!D2632,IF('Angaben KH-Standort'!E$29="Ja",1,0),0)</f>
        <v>0</v>
      </c>
      <c r="T2632" s="445">
        <f>IF('Angaben KH-Standort'!D$30='A4'!D2632,IF('Angaben KH-Standort'!E$30="Ja",1,0),0)</f>
        <v>0</v>
      </c>
      <c r="U2632" s="445">
        <f>IF('Angaben KH-Standort'!D$31='A4'!D2632,IF('Angaben KH-Standort'!E$31="Ja",1,0),0)</f>
        <v>0</v>
      </c>
    </row>
    <row r="2633" spans="2:21" ht="15" customHeight="1" x14ac:dyDescent="0.3">
      <c r="B2633" s="70" t="str">
        <f t="shared" si="324"/>
        <v>!!!</v>
      </c>
      <c r="C2633" s="265" t="str">
        <f>IF(ISERROR(IF(LEN(E2633)&gt;0,VLOOKUP(TEXT($E2633,0),'Angaben Stationen'!$E$14:$J$213,5,0),"")),"?",IF(LEN(E2633)&gt;0,VLOOKUP(TEXT($E2633,0),'Angaben Stationen'!$E$14:$J$213,5,0),""))</f>
        <v/>
      </c>
      <c r="D2633" s="232" t="str">
        <f>IF(ISERROR(IF(LEN(E2633)&gt;0,VLOOKUP(TEXT($E2633,0),'Angaben Stationen'!$E$14:$J$213,6,0),"")),"STATION IST NICHT VORHANDEN",IF(LEN(E2633)&gt;0,VLOOKUP(TEXT($E2633,0),'Angaben Stationen'!$E$14:$J$213,6,0),""))</f>
        <v/>
      </c>
      <c r="E2633" s="287"/>
      <c r="F2633" s="234"/>
      <c r="G2633" s="234"/>
      <c r="H2633" s="263"/>
      <c r="I2633" s="169"/>
      <c r="K2633" s="445" t="str">
        <f t="shared" si="325"/>
        <v>Leer</v>
      </c>
      <c r="L2633" s="445" t="str">
        <f>VLOOKUP($D2633,{"29 - Psychiatrie (Erwachsene)","BGI";"297 - stationsäquivalente Behandlung in der Erwachsenenpsychiatrie (29)","BGI";"30 - Kinder- und Jugendpsychiatrie","BGII";"307 - stationsäquivalente Behandlung in der Kinder- und Jugendpsychiatrie (30)","BGII";"31 - Psychosomatik","BGI";"","Leer"},2,0)</f>
        <v>Leer</v>
      </c>
      <c r="M2633" s="445">
        <f t="shared" si="322"/>
        <v>0</v>
      </c>
      <c r="N2633" s="445">
        <f t="shared" si="323"/>
        <v>0</v>
      </c>
      <c r="O2633" s="445">
        <f t="shared" si="326"/>
        <v>0</v>
      </c>
      <c r="P2633" s="445">
        <f t="shared" si="327"/>
        <v>0</v>
      </c>
      <c r="Q2633" s="445">
        <f t="shared" si="328"/>
        <v>0</v>
      </c>
      <c r="R2633" s="415" t="str">
        <f t="shared" si="329"/>
        <v>Leer</v>
      </c>
      <c r="S2633" s="445">
        <f>IF('Angaben KH-Standort'!D$29='A4'!D2633,IF('Angaben KH-Standort'!E$29="Ja",1,0),0)</f>
        <v>0</v>
      </c>
      <c r="T2633" s="445">
        <f>IF('Angaben KH-Standort'!D$30='A4'!D2633,IF('Angaben KH-Standort'!E$30="Ja",1,0),0)</f>
        <v>0</v>
      </c>
      <c r="U2633" s="445">
        <f>IF('Angaben KH-Standort'!D$31='A4'!D2633,IF('Angaben KH-Standort'!E$31="Ja",1,0),0)</f>
        <v>0</v>
      </c>
    </row>
    <row r="2634" spans="2:21" ht="15" customHeight="1" x14ac:dyDescent="0.3">
      <c r="B2634" s="70" t="str">
        <f t="shared" si="324"/>
        <v>!!!</v>
      </c>
      <c r="C2634" s="265" t="str">
        <f>IF(ISERROR(IF(LEN(E2634)&gt;0,VLOOKUP(TEXT($E2634,0),'Angaben Stationen'!$E$14:$J$213,5,0),"")),"?",IF(LEN(E2634)&gt;0,VLOOKUP(TEXT($E2634,0),'Angaben Stationen'!$E$14:$J$213,5,0),""))</f>
        <v/>
      </c>
      <c r="D2634" s="232" t="str">
        <f>IF(ISERROR(IF(LEN(E2634)&gt;0,VLOOKUP(TEXT($E2634,0),'Angaben Stationen'!$E$14:$J$213,6,0),"")),"STATION IST NICHT VORHANDEN",IF(LEN(E2634)&gt;0,VLOOKUP(TEXT($E2634,0),'Angaben Stationen'!$E$14:$J$213,6,0),""))</f>
        <v/>
      </c>
      <c r="E2634" s="287"/>
      <c r="F2634" s="234"/>
      <c r="G2634" s="234"/>
      <c r="H2634" s="263"/>
      <c r="I2634" s="169"/>
      <c r="K2634" s="445" t="str">
        <f t="shared" si="325"/>
        <v>Leer</v>
      </c>
      <c r="L2634" s="445" t="str">
        <f>VLOOKUP($D2634,{"29 - Psychiatrie (Erwachsene)","BGI";"297 - stationsäquivalente Behandlung in der Erwachsenenpsychiatrie (29)","BGI";"30 - Kinder- und Jugendpsychiatrie","BGII";"307 - stationsäquivalente Behandlung in der Kinder- und Jugendpsychiatrie (30)","BGII";"31 - Psychosomatik","BGI";"","Leer"},2,0)</f>
        <v>Leer</v>
      </c>
      <c r="M2634" s="445">
        <f t="shared" si="322"/>
        <v>0</v>
      </c>
      <c r="N2634" s="445">
        <f t="shared" si="323"/>
        <v>0</v>
      </c>
      <c r="O2634" s="445">
        <f t="shared" si="326"/>
        <v>0</v>
      </c>
      <c r="P2634" s="445">
        <f t="shared" si="327"/>
        <v>0</v>
      </c>
      <c r="Q2634" s="445">
        <f t="shared" si="328"/>
        <v>0</v>
      </c>
      <c r="R2634" s="415" t="str">
        <f t="shared" si="329"/>
        <v>Leer</v>
      </c>
      <c r="S2634" s="445">
        <f>IF('Angaben KH-Standort'!D$29='A4'!D2634,IF('Angaben KH-Standort'!E$29="Ja",1,0),0)</f>
        <v>0</v>
      </c>
      <c r="T2634" s="445">
        <f>IF('Angaben KH-Standort'!D$30='A4'!D2634,IF('Angaben KH-Standort'!E$30="Ja",1,0),0)</f>
        <v>0</v>
      </c>
      <c r="U2634" s="445">
        <f>IF('Angaben KH-Standort'!D$31='A4'!D2634,IF('Angaben KH-Standort'!E$31="Ja",1,0),0)</f>
        <v>0</v>
      </c>
    </row>
    <row r="2635" spans="2:21" ht="15" customHeight="1" x14ac:dyDescent="0.3">
      <c r="B2635" s="70" t="str">
        <f t="shared" si="324"/>
        <v>!!!</v>
      </c>
      <c r="C2635" s="265" t="str">
        <f>IF(ISERROR(IF(LEN(E2635)&gt;0,VLOOKUP(TEXT($E2635,0),'Angaben Stationen'!$E$14:$J$213,5,0),"")),"?",IF(LEN(E2635)&gt;0,VLOOKUP(TEXT($E2635,0),'Angaben Stationen'!$E$14:$J$213,5,0),""))</f>
        <v/>
      </c>
      <c r="D2635" s="232" t="str">
        <f>IF(ISERROR(IF(LEN(E2635)&gt;0,VLOOKUP(TEXT($E2635,0),'Angaben Stationen'!$E$14:$J$213,6,0),"")),"STATION IST NICHT VORHANDEN",IF(LEN(E2635)&gt;0,VLOOKUP(TEXT($E2635,0),'Angaben Stationen'!$E$14:$J$213,6,0),""))</f>
        <v/>
      </c>
      <c r="E2635" s="287"/>
      <c r="F2635" s="234"/>
      <c r="G2635" s="234"/>
      <c r="H2635" s="263"/>
      <c r="I2635" s="169"/>
      <c r="K2635" s="445" t="str">
        <f t="shared" si="325"/>
        <v>Leer</v>
      </c>
      <c r="L2635" s="445" t="str">
        <f>VLOOKUP($D2635,{"29 - Psychiatrie (Erwachsene)","BGI";"297 - stationsäquivalente Behandlung in der Erwachsenenpsychiatrie (29)","BGI";"30 - Kinder- und Jugendpsychiatrie","BGII";"307 - stationsäquivalente Behandlung in der Kinder- und Jugendpsychiatrie (30)","BGII";"31 - Psychosomatik","BGI";"","Leer"},2,0)</f>
        <v>Leer</v>
      </c>
      <c r="M2635" s="445">
        <f t="shared" si="322"/>
        <v>0</v>
      </c>
      <c r="N2635" s="445">
        <f t="shared" si="323"/>
        <v>0</v>
      </c>
      <c r="O2635" s="445">
        <f t="shared" si="326"/>
        <v>0</v>
      </c>
      <c r="P2635" s="445">
        <f t="shared" si="327"/>
        <v>0</v>
      </c>
      <c r="Q2635" s="445">
        <f t="shared" si="328"/>
        <v>0</v>
      </c>
      <c r="R2635" s="415" t="str">
        <f t="shared" si="329"/>
        <v>Leer</v>
      </c>
      <c r="S2635" s="445">
        <f>IF('Angaben KH-Standort'!D$29='A4'!D2635,IF('Angaben KH-Standort'!E$29="Ja",1,0),0)</f>
        <v>0</v>
      </c>
      <c r="T2635" s="445">
        <f>IF('Angaben KH-Standort'!D$30='A4'!D2635,IF('Angaben KH-Standort'!E$30="Ja",1,0),0)</f>
        <v>0</v>
      </c>
      <c r="U2635" s="445">
        <f>IF('Angaben KH-Standort'!D$31='A4'!D2635,IF('Angaben KH-Standort'!E$31="Ja",1,0),0)</f>
        <v>0</v>
      </c>
    </row>
    <row r="2636" spans="2:21" ht="15" customHeight="1" x14ac:dyDescent="0.3">
      <c r="B2636" s="70" t="str">
        <f t="shared" si="324"/>
        <v>!!!</v>
      </c>
      <c r="C2636" s="265" t="str">
        <f>IF(ISERROR(IF(LEN(E2636)&gt;0,VLOOKUP(TEXT($E2636,0),'Angaben Stationen'!$E$14:$J$213,5,0),"")),"?",IF(LEN(E2636)&gt;0,VLOOKUP(TEXT($E2636,0),'Angaben Stationen'!$E$14:$J$213,5,0),""))</f>
        <v/>
      </c>
      <c r="D2636" s="232" t="str">
        <f>IF(ISERROR(IF(LEN(E2636)&gt;0,VLOOKUP(TEXT($E2636,0),'Angaben Stationen'!$E$14:$J$213,6,0),"")),"STATION IST NICHT VORHANDEN",IF(LEN(E2636)&gt;0,VLOOKUP(TEXT($E2636,0),'Angaben Stationen'!$E$14:$J$213,6,0),""))</f>
        <v/>
      </c>
      <c r="E2636" s="287"/>
      <c r="F2636" s="234"/>
      <c r="G2636" s="234"/>
      <c r="H2636" s="263"/>
      <c r="I2636" s="169"/>
      <c r="K2636" s="445" t="str">
        <f t="shared" si="325"/>
        <v>Leer</v>
      </c>
      <c r="L2636" s="445" t="str">
        <f>VLOOKUP($D2636,{"29 - Psychiatrie (Erwachsene)","BGI";"297 - stationsäquivalente Behandlung in der Erwachsenenpsychiatrie (29)","BGI";"30 - Kinder- und Jugendpsychiatrie","BGII";"307 - stationsäquivalente Behandlung in der Kinder- und Jugendpsychiatrie (30)","BGII";"31 - Psychosomatik","BGI";"","Leer"},2,0)</f>
        <v>Leer</v>
      </c>
      <c r="M2636" s="445">
        <f t="shared" si="322"/>
        <v>0</v>
      </c>
      <c r="N2636" s="445">
        <f t="shared" si="323"/>
        <v>0</v>
      </c>
      <c r="O2636" s="445">
        <f t="shared" si="326"/>
        <v>0</v>
      </c>
      <c r="P2636" s="445">
        <f t="shared" si="327"/>
        <v>0</v>
      </c>
      <c r="Q2636" s="445">
        <f t="shared" si="328"/>
        <v>0</v>
      </c>
      <c r="R2636" s="415" t="str">
        <f t="shared" si="329"/>
        <v>Leer</v>
      </c>
      <c r="S2636" s="445">
        <f>IF('Angaben KH-Standort'!D$29='A4'!D2636,IF('Angaben KH-Standort'!E$29="Ja",1,0),0)</f>
        <v>0</v>
      </c>
      <c r="T2636" s="445">
        <f>IF('Angaben KH-Standort'!D$30='A4'!D2636,IF('Angaben KH-Standort'!E$30="Ja",1,0),0)</f>
        <v>0</v>
      </c>
      <c r="U2636" s="445">
        <f>IF('Angaben KH-Standort'!D$31='A4'!D2636,IF('Angaben KH-Standort'!E$31="Ja",1,0),0)</f>
        <v>0</v>
      </c>
    </row>
    <row r="2637" spans="2:21" ht="15" customHeight="1" x14ac:dyDescent="0.3">
      <c r="B2637" s="70" t="str">
        <f t="shared" si="324"/>
        <v>!!!</v>
      </c>
      <c r="C2637" s="265" t="str">
        <f>IF(ISERROR(IF(LEN(E2637)&gt;0,VLOOKUP(TEXT($E2637,0),'Angaben Stationen'!$E$14:$J$213,5,0),"")),"?",IF(LEN(E2637)&gt;0,VLOOKUP(TEXT($E2637,0),'Angaben Stationen'!$E$14:$J$213,5,0),""))</f>
        <v/>
      </c>
      <c r="D2637" s="232" t="str">
        <f>IF(ISERROR(IF(LEN(E2637)&gt;0,VLOOKUP(TEXT($E2637,0),'Angaben Stationen'!$E$14:$J$213,6,0),"")),"STATION IST NICHT VORHANDEN",IF(LEN(E2637)&gt;0,VLOOKUP(TEXT($E2637,0),'Angaben Stationen'!$E$14:$J$213,6,0),""))</f>
        <v/>
      </c>
      <c r="E2637" s="287"/>
      <c r="F2637" s="234"/>
      <c r="G2637" s="234"/>
      <c r="H2637" s="263"/>
      <c r="I2637" s="169"/>
      <c r="K2637" s="445" t="str">
        <f t="shared" si="325"/>
        <v>Leer</v>
      </c>
      <c r="L2637" s="445" t="str">
        <f>VLOOKUP($D2637,{"29 - Psychiatrie (Erwachsene)","BGI";"297 - stationsäquivalente Behandlung in der Erwachsenenpsychiatrie (29)","BGI";"30 - Kinder- und Jugendpsychiatrie","BGII";"307 - stationsäquivalente Behandlung in der Kinder- und Jugendpsychiatrie (30)","BGII";"31 - Psychosomatik","BGI";"","Leer"},2,0)</f>
        <v>Leer</v>
      </c>
      <c r="M2637" s="445">
        <f t="shared" si="322"/>
        <v>0</v>
      </c>
      <c r="N2637" s="445">
        <f t="shared" si="323"/>
        <v>0</v>
      </c>
      <c r="O2637" s="445">
        <f t="shared" si="326"/>
        <v>0</v>
      </c>
      <c r="P2637" s="445">
        <f t="shared" si="327"/>
        <v>0</v>
      </c>
      <c r="Q2637" s="445">
        <f t="shared" si="328"/>
        <v>0</v>
      </c>
      <c r="R2637" s="415" t="str">
        <f t="shared" si="329"/>
        <v>Leer</v>
      </c>
      <c r="S2637" s="445">
        <f>IF('Angaben KH-Standort'!D$29='A4'!D2637,IF('Angaben KH-Standort'!E$29="Ja",1,0),0)</f>
        <v>0</v>
      </c>
      <c r="T2637" s="445">
        <f>IF('Angaben KH-Standort'!D$30='A4'!D2637,IF('Angaben KH-Standort'!E$30="Ja",1,0),0)</f>
        <v>0</v>
      </c>
      <c r="U2637" s="445">
        <f>IF('Angaben KH-Standort'!D$31='A4'!D2637,IF('Angaben KH-Standort'!E$31="Ja",1,0),0)</f>
        <v>0</v>
      </c>
    </row>
    <row r="2638" spans="2:21" ht="15" customHeight="1" x14ac:dyDescent="0.3">
      <c r="B2638" s="70" t="str">
        <f t="shared" si="324"/>
        <v>!!!</v>
      </c>
      <c r="C2638" s="265" t="str">
        <f>IF(ISERROR(IF(LEN(E2638)&gt;0,VLOOKUP(TEXT($E2638,0),'Angaben Stationen'!$E$14:$J$213,5,0),"")),"?",IF(LEN(E2638)&gt;0,VLOOKUP(TEXT($E2638,0),'Angaben Stationen'!$E$14:$J$213,5,0),""))</f>
        <v/>
      </c>
      <c r="D2638" s="232" t="str">
        <f>IF(ISERROR(IF(LEN(E2638)&gt;0,VLOOKUP(TEXT($E2638,0),'Angaben Stationen'!$E$14:$J$213,6,0),"")),"STATION IST NICHT VORHANDEN",IF(LEN(E2638)&gt;0,VLOOKUP(TEXT($E2638,0),'Angaben Stationen'!$E$14:$J$213,6,0),""))</f>
        <v/>
      </c>
      <c r="E2638" s="287"/>
      <c r="F2638" s="234"/>
      <c r="G2638" s="234"/>
      <c r="H2638" s="263"/>
      <c r="I2638" s="169"/>
      <c r="K2638" s="445" t="str">
        <f t="shared" si="325"/>
        <v>Leer</v>
      </c>
      <c r="L2638" s="445" t="str">
        <f>VLOOKUP($D2638,{"29 - Psychiatrie (Erwachsene)","BGI";"297 - stationsäquivalente Behandlung in der Erwachsenenpsychiatrie (29)","BGI";"30 - Kinder- und Jugendpsychiatrie","BGII";"307 - stationsäquivalente Behandlung in der Kinder- und Jugendpsychiatrie (30)","BGII";"31 - Psychosomatik","BGI";"","Leer"},2,0)</f>
        <v>Leer</v>
      </c>
      <c r="M2638" s="445">
        <f t="shared" si="322"/>
        <v>0</v>
      </c>
      <c r="N2638" s="445">
        <f t="shared" si="323"/>
        <v>0</v>
      </c>
      <c r="O2638" s="445">
        <f t="shared" si="326"/>
        <v>0</v>
      </c>
      <c r="P2638" s="445">
        <f t="shared" si="327"/>
        <v>0</v>
      </c>
      <c r="Q2638" s="445">
        <f t="shared" si="328"/>
        <v>0</v>
      </c>
      <c r="R2638" s="415" t="str">
        <f t="shared" si="329"/>
        <v>Leer</v>
      </c>
      <c r="S2638" s="445">
        <f>IF('Angaben KH-Standort'!D$29='A4'!D2638,IF('Angaben KH-Standort'!E$29="Ja",1,0),0)</f>
        <v>0</v>
      </c>
      <c r="T2638" s="445">
        <f>IF('Angaben KH-Standort'!D$30='A4'!D2638,IF('Angaben KH-Standort'!E$30="Ja",1,0),0)</f>
        <v>0</v>
      </c>
      <c r="U2638" s="445">
        <f>IF('Angaben KH-Standort'!D$31='A4'!D2638,IF('Angaben KH-Standort'!E$31="Ja",1,0),0)</f>
        <v>0</v>
      </c>
    </row>
    <row r="2639" spans="2:21" ht="15" customHeight="1" x14ac:dyDescent="0.3">
      <c r="B2639" s="70" t="str">
        <f t="shared" si="324"/>
        <v>!!!</v>
      </c>
      <c r="C2639" s="265" t="str">
        <f>IF(ISERROR(IF(LEN(E2639)&gt;0,VLOOKUP(TEXT($E2639,0),'Angaben Stationen'!$E$14:$J$213,5,0),"")),"?",IF(LEN(E2639)&gt;0,VLOOKUP(TEXT($E2639,0),'Angaben Stationen'!$E$14:$J$213,5,0),""))</f>
        <v/>
      </c>
      <c r="D2639" s="232" t="str">
        <f>IF(ISERROR(IF(LEN(E2639)&gt;0,VLOOKUP(TEXT($E2639,0),'Angaben Stationen'!$E$14:$J$213,6,0),"")),"STATION IST NICHT VORHANDEN",IF(LEN(E2639)&gt;0,VLOOKUP(TEXT($E2639,0),'Angaben Stationen'!$E$14:$J$213,6,0),""))</f>
        <v/>
      </c>
      <c r="E2639" s="287"/>
      <c r="F2639" s="234"/>
      <c r="G2639" s="234"/>
      <c r="H2639" s="263"/>
      <c r="I2639" s="169"/>
      <c r="K2639" s="445" t="str">
        <f t="shared" si="325"/>
        <v>Leer</v>
      </c>
      <c r="L2639" s="445" t="str">
        <f>VLOOKUP($D2639,{"29 - Psychiatrie (Erwachsene)","BGI";"297 - stationsäquivalente Behandlung in der Erwachsenenpsychiatrie (29)","BGI";"30 - Kinder- und Jugendpsychiatrie","BGII";"307 - stationsäquivalente Behandlung in der Kinder- und Jugendpsychiatrie (30)","BGII";"31 - Psychosomatik","BGI";"","Leer"},2,0)</f>
        <v>Leer</v>
      </c>
      <c r="M2639" s="445">
        <f t="shared" si="322"/>
        <v>0</v>
      </c>
      <c r="N2639" s="445">
        <f t="shared" si="323"/>
        <v>0</v>
      </c>
      <c r="O2639" s="445">
        <f t="shared" si="326"/>
        <v>0</v>
      </c>
      <c r="P2639" s="445">
        <f t="shared" si="327"/>
        <v>0</v>
      </c>
      <c r="Q2639" s="445">
        <f t="shared" si="328"/>
        <v>0</v>
      </c>
      <c r="R2639" s="415" t="str">
        <f t="shared" si="329"/>
        <v>Leer</v>
      </c>
      <c r="S2639" s="445">
        <f>IF('Angaben KH-Standort'!D$29='A4'!D2639,IF('Angaben KH-Standort'!E$29="Ja",1,0),0)</f>
        <v>0</v>
      </c>
      <c r="T2639" s="445">
        <f>IF('Angaben KH-Standort'!D$30='A4'!D2639,IF('Angaben KH-Standort'!E$30="Ja",1,0),0)</f>
        <v>0</v>
      </c>
      <c r="U2639" s="445">
        <f>IF('Angaben KH-Standort'!D$31='A4'!D2639,IF('Angaben KH-Standort'!E$31="Ja",1,0),0)</f>
        <v>0</v>
      </c>
    </row>
    <row r="2640" spans="2:21" ht="15" customHeight="1" x14ac:dyDescent="0.3">
      <c r="B2640" s="70" t="str">
        <f t="shared" si="324"/>
        <v>!!!</v>
      </c>
      <c r="C2640" s="265" t="str">
        <f>IF(ISERROR(IF(LEN(E2640)&gt;0,VLOOKUP(TEXT($E2640,0),'Angaben Stationen'!$E$14:$J$213,5,0),"")),"?",IF(LEN(E2640)&gt;0,VLOOKUP(TEXT($E2640,0),'Angaben Stationen'!$E$14:$J$213,5,0),""))</f>
        <v/>
      </c>
      <c r="D2640" s="232" t="str">
        <f>IF(ISERROR(IF(LEN(E2640)&gt;0,VLOOKUP(TEXT($E2640,0),'Angaben Stationen'!$E$14:$J$213,6,0),"")),"STATION IST NICHT VORHANDEN",IF(LEN(E2640)&gt;0,VLOOKUP(TEXT($E2640,0),'Angaben Stationen'!$E$14:$J$213,6,0),""))</f>
        <v/>
      </c>
      <c r="E2640" s="287"/>
      <c r="F2640" s="234"/>
      <c r="G2640" s="234"/>
      <c r="H2640" s="263"/>
      <c r="I2640" s="169"/>
      <c r="K2640" s="445" t="str">
        <f t="shared" si="325"/>
        <v>Leer</v>
      </c>
      <c r="L2640" s="445" t="str">
        <f>VLOOKUP($D2640,{"29 - Psychiatrie (Erwachsene)","BGI";"297 - stationsäquivalente Behandlung in der Erwachsenenpsychiatrie (29)","BGI";"30 - Kinder- und Jugendpsychiatrie","BGII";"307 - stationsäquivalente Behandlung in der Kinder- und Jugendpsychiatrie (30)","BGII";"31 - Psychosomatik","BGI";"","Leer"},2,0)</f>
        <v>Leer</v>
      </c>
      <c r="M2640" s="445">
        <f t="shared" si="322"/>
        <v>0</v>
      </c>
      <c r="N2640" s="445">
        <f t="shared" si="323"/>
        <v>0</v>
      </c>
      <c r="O2640" s="445">
        <f t="shared" si="326"/>
        <v>0</v>
      </c>
      <c r="P2640" s="445">
        <f t="shared" si="327"/>
        <v>0</v>
      </c>
      <c r="Q2640" s="445">
        <f t="shared" si="328"/>
        <v>0</v>
      </c>
      <c r="R2640" s="415" t="str">
        <f t="shared" si="329"/>
        <v>Leer</v>
      </c>
      <c r="S2640" s="445">
        <f>IF('Angaben KH-Standort'!D$29='A4'!D2640,IF('Angaben KH-Standort'!E$29="Ja",1,0),0)</f>
        <v>0</v>
      </c>
      <c r="T2640" s="445">
        <f>IF('Angaben KH-Standort'!D$30='A4'!D2640,IF('Angaben KH-Standort'!E$30="Ja",1,0),0)</f>
        <v>0</v>
      </c>
      <c r="U2640" s="445">
        <f>IF('Angaben KH-Standort'!D$31='A4'!D2640,IF('Angaben KH-Standort'!E$31="Ja",1,0),0)</f>
        <v>0</v>
      </c>
    </row>
    <row r="2641" spans="2:21" ht="15" customHeight="1" x14ac:dyDescent="0.3">
      <c r="B2641" s="70" t="str">
        <f t="shared" si="324"/>
        <v>!!!</v>
      </c>
      <c r="C2641" s="265" t="str">
        <f>IF(ISERROR(IF(LEN(E2641)&gt;0,VLOOKUP(TEXT($E2641,0),'Angaben Stationen'!$E$14:$J$213,5,0),"")),"?",IF(LEN(E2641)&gt;0,VLOOKUP(TEXT($E2641,0),'Angaben Stationen'!$E$14:$J$213,5,0),""))</f>
        <v/>
      </c>
      <c r="D2641" s="232" t="str">
        <f>IF(ISERROR(IF(LEN(E2641)&gt;0,VLOOKUP(TEXT($E2641,0),'Angaben Stationen'!$E$14:$J$213,6,0),"")),"STATION IST NICHT VORHANDEN",IF(LEN(E2641)&gt;0,VLOOKUP(TEXT($E2641,0),'Angaben Stationen'!$E$14:$J$213,6,0),""))</f>
        <v/>
      </c>
      <c r="E2641" s="287"/>
      <c r="F2641" s="234"/>
      <c r="G2641" s="234"/>
      <c r="H2641" s="263"/>
      <c r="I2641" s="169"/>
      <c r="K2641" s="445" t="str">
        <f t="shared" si="325"/>
        <v>Leer</v>
      </c>
      <c r="L2641" s="445" t="str">
        <f>VLOOKUP($D2641,{"29 - Psychiatrie (Erwachsene)","BGI";"297 - stationsäquivalente Behandlung in der Erwachsenenpsychiatrie (29)","BGI";"30 - Kinder- und Jugendpsychiatrie","BGII";"307 - stationsäquivalente Behandlung in der Kinder- und Jugendpsychiatrie (30)","BGII";"31 - Psychosomatik","BGI";"","Leer"},2,0)</f>
        <v>Leer</v>
      </c>
      <c r="M2641" s="445">
        <f t="shared" si="322"/>
        <v>0</v>
      </c>
      <c r="N2641" s="445">
        <f t="shared" si="323"/>
        <v>0</v>
      </c>
      <c r="O2641" s="445">
        <f t="shared" si="326"/>
        <v>0</v>
      </c>
      <c r="P2641" s="445">
        <f t="shared" si="327"/>
        <v>0</v>
      </c>
      <c r="Q2641" s="445">
        <f t="shared" si="328"/>
        <v>0</v>
      </c>
      <c r="R2641" s="415" t="str">
        <f t="shared" si="329"/>
        <v>Leer</v>
      </c>
      <c r="S2641" s="445">
        <f>IF('Angaben KH-Standort'!D$29='A4'!D2641,IF('Angaben KH-Standort'!E$29="Ja",1,0),0)</f>
        <v>0</v>
      </c>
      <c r="T2641" s="445">
        <f>IF('Angaben KH-Standort'!D$30='A4'!D2641,IF('Angaben KH-Standort'!E$30="Ja",1,0),0)</f>
        <v>0</v>
      </c>
      <c r="U2641" s="445">
        <f>IF('Angaben KH-Standort'!D$31='A4'!D2641,IF('Angaben KH-Standort'!E$31="Ja",1,0),0)</f>
        <v>0</v>
      </c>
    </row>
    <row r="2642" spans="2:21" ht="15" customHeight="1" x14ac:dyDescent="0.3">
      <c r="B2642" s="70" t="str">
        <f t="shared" si="324"/>
        <v>!!!</v>
      </c>
      <c r="C2642" s="265" t="str">
        <f>IF(ISERROR(IF(LEN(E2642)&gt;0,VLOOKUP(TEXT($E2642,0),'Angaben Stationen'!$E$14:$J$213,5,0),"")),"?",IF(LEN(E2642)&gt;0,VLOOKUP(TEXT($E2642,0),'Angaben Stationen'!$E$14:$J$213,5,0),""))</f>
        <v/>
      </c>
      <c r="D2642" s="232" t="str">
        <f>IF(ISERROR(IF(LEN(E2642)&gt;0,VLOOKUP(TEXT($E2642,0),'Angaben Stationen'!$E$14:$J$213,6,0),"")),"STATION IST NICHT VORHANDEN",IF(LEN(E2642)&gt;0,VLOOKUP(TEXT($E2642,0),'Angaben Stationen'!$E$14:$J$213,6,0),""))</f>
        <v/>
      </c>
      <c r="E2642" s="287"/>
      <c r="F2642" s="234"/>
      <c r="G2642" s="234"/>
      <c r="H2642" s="263"/>
      <c r="I2642" s="169"/>
      <c r="K2642" s="445" t="str">
        <f t="shared" si="325"/>
        <v>Leer</v>
      </c>
      <c r="L2642" s="445" t="str">
        <f>VLOOKUP($D2642,{"29 - Psychiatrie (Erwachsene)","BGI";"297 - stationsäquivalente Behandlung in der Erwachsenenpsychiatrie (29)","BGI";"30 - Kinder- und Jugendpsychiatrie","BGII";"307 - stationsäquivalente Behandlung in der Kinder- und Jugendpsychiatrie (30)","BGII";"31 - Psychosomatik","BGI";"","Leer"},2,0)</f>
        <v>Leer</v>
      </c>
      <c r="M2642" s="445">
        <f t="shared" si="322"/>
        <v>0</v>
      </c>
      <c r="N2642" s="445">
        <f t="shared" si="323"/>
        <v>0</v>
      </c>
      <c r="O2642" s="445">
        <f t="shared" si="326"/>
        <v>0</v>
      </c>
      <c r="P2642" s="445">
        <f t="shared" si="327"/>
        <v>0</v>
      </c>
      <c r="Q2642" s="445">
        <f t="shared" si="328"/>
        <v>0</v>
      </c>
      <c r="R2642" s="415" t="str">
        <f t="shared" si="329"/>
        <v>Leer</v>
      </c>
      <c r="S2642" s="445">
        <f>IF('Angaben KH-Standort'!D$29='A4'!D2642,IF('Angaben KH-Standort'!E$29="Ja",1,0),0)</f>
        <v>0</v>
      </c>
      <c r="T2642" s="445">
        <f>IF('Angaben KH-Standort'!D$30='A4'!D2642,IF('Angaben KH-Standort'!E$30="Ja",1,0),0)</f>
        <v>0</v>
      </c>
      <c r="U2642" s="445">
        <f>IF('Angaben KH-Standort'!D$31='A4'!D2642,IF('Angaben KH-Standort'!E$31="Ja",1,0),0)</f>
        <v>0</v>
      </c>
    </row>
    <row r="2643" spans="2:21" ht="15" customHeight="1" x14ac:dyDescent="0.3">
      <c r="B2643" s="70" t="str">
        <f t="shared" si="324"/>
        <v>!!!</v>
      </c>
      <c r="C2643" s="265" t="str">
        <f>IF(ISERROR(IF(LEN(E2643)&gt;0,VLOOKUP(TEXT($E2643,0),'Angaben Stationen'!$E$14:$J$213,5,0),"")),"?",IF(LEN(E2643)&gt;0,VLOOKUP(TEXT($E2643,0),'Angaben Stationen'!$E$14:$J$213,5,0),""))</f>
        <v/>
      </c>
      <c r="D2643" s="232" t="str">
        <f>IF(ISERROR(IF(LEN(E2643)&gt;0,VLOOKUP(TEXT($E2643,0),'Angaben Stationen'!$E$14:$J$213,6,0),"")),"STATION IST NICHT VORHANDEN",IF(LEN(E2643)&gt;0,VLOOKUP(TEXT($E2643,0),'Angaben Stationen'!$E$14:$J$213,6,0),""))</f>
        <v/>
      </c>
      <c r="E2643" s="287"/>
      <c r="F2643" s="234"/>
      <c r="G2643" s="234"/>
      <c r="H2643" s="263"/>
      <c r="I2643" s="169"/>
      <c r="K2643" s="445" t="str">
        <f t="shared" si="325"/>
        <v>Leer</v>
      </c>
      <c r="L2643" s="445" t="str">
        <f>VLOOKUP($D2643,{"29 - Psychiatrie (Erwachsene)","BGI";"297 - stationsäquivalente Behandlung in der Erwachsenenpsychiatrie (29)","BGI";"30 - Kinder- und Jugendpsychiatrie","BGII";"307 - stationsäquivalente Behandlung in der Kinder- und Jugendpsychiatrie (30)","BGII";"31 - Psychosomatik","BGI";"","Leer"},2,0)</f>
        <v>Leer</v>
      </c>
      <c r="M2643" s="445">
        <f t="shared" si="322"/>
        <v>0</v>
      </c>
      <c r="N2643" s="445">
        <f t="shared" si="323"/>
        <v>0</v>
      </c>
      <c r="O2643" s="445">
        <f t="shared" si="326"/>
        <v>0</v>
      </c>
      <c r="P2643" s="445">
        <f t="shared" si="327"/>
        <v>0</v>
      </c>
      <c r="Q2643" s="445">
        <f t="shared" si="328"/>
        <v>0</v>
      </c>
      <c r="R2643" s="415" t="str">
        <f t="shared" si="329"/>
        <v>Leer</v>
      </c>
      <c r="S2643" s="445">
        <f>IF('Angaben KH-Standort'!D$29='A4'!D2643,IF('Angaben KH-Standort'!E$29="Ja",1,0),0)</f>
        <v>0</v>
      </c>
      <c r="T2643" s="445">
        <f>IF('Angaben KH-Standort'!D$30='A4'!D2643,IF('Angaben KH-Standort'!E$30="Ja",1,0),0)</f>
        <v>0</v>
      </c>
      <c r="U2643" s="445">
        <f>IF('Angaben KH-Standort'!D$31='A4'!D2643,IF('Angaben KH-Standort'!E$31="Ja",1,0),0)</f>
        <v>0</v>
      </c>
    </row>
    <row r="2644" spans="2:21" ht="15" customHeight="1" x14ac:dyDescent="0.3">
      <c r="B2644" s="70" t="str">
        <f t="shared" si="324"/>
        <v>!!!</v>
      </c>
      <c r="C2644" s="265" t="str">
        <f>IF(ISERROR(IF(LEN(E2644)&gt;0,VLOOKUP(TEXT($E2644,0),'Angaben Stationen'!$E$14:$J$213,5,0),"")),"?",IF(LEN(E2644)&gt;0,VLOOKUP(TEXT($E2644,0),'Angaben Stationen'!$E$14:$J$213,5,0),""))</f>
        <v/>
      </c>
      <c r="D2644" s="232" t="str">
        <f>IF(ISERROR(IF(LEN(E2644)&gt;0,VLOOKUP(TEXT($E2644,0),'Angaben Stationen'!$E$14:$J$213,6,0),"")),"STATION IST NICHT VORHANDEN",IF(LEN(E2644)&gt;0,VLOOKUP(TEXT($E2644,0),'Angaben Stationen'!$E$14:$J$213,6,0),""))</f>
        <v/>
      </c>
      <c r="E2644" s="287"/>
      <c r="F2644" s="234"/>
      <c r="G2644" s="234"/>
      <c r="H2644" s="263"/>
      <c r="I2644" s="169"/>
      <c r="K2644" s="445" t="str">
        <f t="shared" si="325"/>
        <v>Leer</v>
      </c>
      <c r="L2644" s="445" t="str">
        <f>VLOOKUP($D2644,{"29 - Psychiatrie (Erwachsene)","BGI";"297 - stationsäquivalente Behandlung in der Erwachsenenpsychiatrie (29)","BGI";"30 - Kinder- und Jugendpsychiatrie","BGII";"307 - stationsäquivalente Behandlung in der Kinder- und Jugendpsychiatrie (30)","BGII";"31 - Psychosomatik","BGI";"","Leer"},2,0)</f>
        <v>Leer</v>
      </c>
      <c r="M2644" s="445">
        <f t="shared" si="322"/>
        <v>0</v>
      </c>
      <c r="N2644" s="445">
        <f t="shared" si="323"/>
        <v>0</v>
      </c>
      <c r="O2644" s="445">
        <f t="shared" si="326"/>
        <v>0</v>
      </c>
      <c r="P2644" s="445">
        <f t="shared" si="327"/>
        <v>0</v>
      </c>
      <c r="Q2644" s="445">
        <f t="shared" si="328"/>
        <v>0</v>
      </c>
      <c r="R2644" s="415" t="str">
        <f t="shared" si="329"/>
        <v>Leer</v>
      </c>
      <c r="S2644" s="445">
        <f>IF('Angaben KH-Standort'!D$29='A4'!D2644,IF('Angaben KH-Standort'!E$29="Ja",1,0),0)</f>
        <v>0</v>
      </c>
      <c r="T2644" s="445">
        <f>IF('Angaben KH-Standort'!D$30='A4'!D2644,IF('Angaben KH-Standort'!E$30="Ja",1,0),0)</f>
        <v>0</v>
      </c>
      <c r="U2644" s="445">
        <f>IF('Angaben KH-Standort'!D$31='A4'!D2644,IF('Angaben KH-Standort'!E$31="Ja",1,0),0)</f>
        <v>0</v>
      </c>
    </row>
    <row r="2645" spans="2:21" ht="15" customHeight="1" x14ac:dyDescent="0.3">
      <c r="B2645" s="70" t="str">
        <f t="shared" si="324"/>
        <v>!!!</v>
      </c>
      <c r="C2645" s="265" t="str">
        <f>IF(ISERROR(IF(LEN(E2645)&gt;0,VLOOKUP(TEXT($E2645,0),'Angaben Stationen'!$E$14:$J$213,5,0),"")),"?",IF(LEN(E2645)&gt;0,VLOOKUP(TEXT($E2645,0),'Angaben Stationen'!$E$14:$J$213,5,0),""))</f>
        <v/>
      </c>
      <c r="D2645" s="232" t="str">
        <f>IF(ISERROR(IF(LEN(E2645)&gt;0,VLOOKUP(TEXT($E2645,0),'Angaben Stationen'!$E$14:$J$213,6,0),"")),"STATION IST NICHT VORHANDEN",IF(LEN(E2645)&gt;0,VLOOKUP(TEXT($E2645,0),'Angaben Stationen'!$E$14:$J$213,6,0),""))</f>
        <v/>
      </c>
      <c r="E2645" s="287"/>
      <c r="F2645" s="234"/>
      <c r="G2645" s="234"/>
      <c r="H2645" s="263"/>
      <c r="I2645" s="169"/>
      <c r="K2645" s="445" t="str">
        <f t="shared" si="325"/>
        <v>Leer</v>
      </c>
      <c r="L2645" s="445" t="str">
        <f>VLOOKUP($D2645,{"29 - Psychiatrie (Erwachsene)","BGI";"297 - stationsäquivalente Behandlung in der Erwachsenenpsychiatrie (29)","BGI";"30 - Kinder- und Jugendpsychiatrie","BGII";"307 - stationsäquivalente Behandlung in der Kinder- und Jugendpsychiatrie (30)","BGII";"31 - Psychosomatik","BGI";"","Leer"},2,0)</f>
        <v>Leer</v>
      </c>
      <c r="M2645" s="445">
        <f t="shared" si="322"/>
        <v>0</v>
      </c>
      <c r="N2645" s="445">
        <f t="shared" si="323"/>
        <v>0</v>
      </c>
      <c r="O2645" s="445">
        <f t="shared" si="326"/>
        <v>0</v>
      </c>
      <c r="P2645" s="445">
        <f t="shared" si="327"/>
        <v>0</v>
      </c>
      <c r="Q2645" s="445">
        <f t="shared" si="328"/>
        <v>0</v>
      </c>
      <c r="R2645" s="415" t="str">
        <f t="shared" si="329"/>
        <v>Leer</v>
      </c>
      <c r="S2645" s="445">
        <f>IF('Angaben KH-Standort'!D$29='A4'!D2645,IF('Angaben KH-Standort'!E$29="Ja",1,0),0)</f>
        <v>0</v>
      </c>
      <c r="T2645" s="445">
        <f>IF('Angaben KH-Standort'!D$30='A4'!D2645,IF('Angaben KH-Standort'!E$30="Ja",1,0),0)</f>
        <v>0</v>
      </c>
      <c r="U2645" s="445">
        <f>IF('Angaben KH-Standort'!D$31='A4'!D2645,IF('Angaben KH-Standort'!E$31="Ja",1,0),0)</f>
        <v>0</v>
      </c>
    </row>
    <row r="2646" spans="2:21" ht="15" customHeight="1" x14ac:dyDescent="0.3">
      <c r="B2646" s="70" t="str">
        <f t="shared" si="324"/>
        <v>!!!</v>
      </c>
      <c r="C2646" s="265" t="str">
        <f>IF(ISERROR(IF(LEN(E2646)&gt;0,VLOOKUP(TEXT($E2646,0),'Angaben Stationen'!$E$14:$J$213,5,0),"")),"?",IF(LEN(E2646)&gt;0,VLOOKUP(TEXT($E2646,0),'Angaben Stationen'!$E$14:$J$213,5,0),""))</f>
        <v/>
      </c>
      <c r="D2646" s="232" t="str">
        <f>IF(ISERROR(IF(LEN(E2646)&gt;0,VLOOKUP(TEXT($E2646,0),'Angaben Stationen'!$E$14:$J$213,6,0),"")),"STATION IST NICHT VORHANDEN",IF(LEN(E2646)&gt;0,VLOOKUP(TEXT($E2646,0),'Angaben Stationen'!$E$14:$J$213,6,0),""))</f>
        <v/>
      </c>
      <c r="E2646" s="287"/>
      <c r="F2646" s="234"/>
      <c r="G2646" s="234"/>
      <c r="H2646" s="263"/>
      <c r="I2646" s="169"/>
      <c r="K2646" s="445" t="str">
        <f t="shared" si="325"/>
        <v>Leer</v>
      </c>
      <c r="L2646" s="445" t="str">
        <f>VLOOKUP($D2646,{"29 - Psychiatrie (Erwachsene)","BGI";"297 - stationsäquivalente Behandlung in der Erwachsenenpsychiatrie (29)","BGI";"30 - Kinder- und Jugendpsychiatrie","BGII";"307 - stationsäquivalente Behandlung in der Kinder- und Jugendpsychiatrie (30)","BGII";"31 - Psychosomatik","BGI";"","Leer"},2,0)</f>
        <v>Leer</v>
      </c>
      <c r="M2646" s="445">
        <f t="shared" si="322"/>
        <v>0</v>
      </c>
      <c r="N2646" s="445">
        <f t="shared" si="323"/>
        <v>0</v>
      </c>
      <c r="O2646" s="445">
        <f t="shared" si="326"/>
        <v>0</v>
      </c>
      <c r="P2646" s="445">
        <f t="shared" si="327"/>
        <v>0</v>
      </c>
      <c r="Q2646" s="445">
        <f t="shared" si="328"/>
        <v>0</v>
      </c>
      <c r="R2646" s="415" t="str">
        <f t="shared" si="329"/>
        <v>Leer</v>
      </c>
      <c r="S2646" s="445">
        <f>IF('Angaben KH-Standort'!D$29='A4'!D2646,IF('Angaben KH-Standort'!E$29="Ja",1,0),0)</f>
        <v>0</v>
      </c>
      <c r="T2646" s="445">
        <f>IF('Angaben KH-Standort'!D$30='A4'!D2646,IF('Angaben KH-Standort'!E$30="Ja",1,0),0)</f>
        <v>0</v>
      </c>
      <c r="U2646" s="445">
        <f>IF('Angaben KH-Standort'!D$31='A4'!D2646,IF('Angaben KH-Standort'!E$31="Ja",1,0),0)</f>
        <v>0</v>
      </c>
    </row>
    <row r="2647" spans="2:21" ht="15" customHeight="1" x14ac:dyDescent="0.3">
      <c r="B2647" s="70" t="str">
        <f t="shared" si="324"/>
        <v>!!!</v>
      </c>
      <c r="C2647" s="265" t="str">
        <f>IF(ISERROR(IF(LEN(E2647)&gt;0,VLOOKUP(TEXT($E2647,0),'Angaben Stationen'!$E$14:$J$213,5,0),"")),"?",IF(LEN(E2647)&gt;0,VLOOKUP(TEXT($E2647,0),'Angaben Stationen'!$E$14:$J$213,5,0),""))</f>
        <v/>
      </c>
      <c r="D2647" s="232" t="str">
        <f>IF(ISERROR(IF(LEN(E2647)&gt;0,VLOOKUP(TEXT($E2647,0),'Angaben Stationen'!$E$14:$J$213,6,0),"")),"STATION IST NICHT VORHANDEN",IF(LEN(E2647)&gt;0,VLOOKUP(TEXT($E2647,0),'Angaben Stationen'!$E$14:$J$213,6,0),""))</f>
        <v/>
      </c>
      <c r="E2647" s="287"/>
      <c r="F2647" s="234"/>
      <c r="G2647" s="234"/>
      <c r="H2647" s="263"/>
      <c r="I2647" s="169"/>
      <c r="K2647" s="445" t="str">
        <f t="shared" si="325"/>
        <v>Leer</v>
      </c>
      <c r="L2647" s="445" t="str">
        <f>VLOOKUP($D2647,{"29 - Psychiatrie (Erwachsene)","BGI";"297 - stationsäquivalente Behandlung in der Erwachsenenpsychiatrie (29)","BGI";"30 - Kinder- und Jugendpsychiatrie","BGII";"307 - stationsäquivalente Behandlung in der Kinder- und Jugendpsychiatrie (30)","BGII";"31 - Psychosomatik","BGI";"","Leer"},2,0)</f>
        <v>Leer</v>
      </c>
      <c r="M2647" s="445">
        <f t="shared" si="322"/>
        <v>0</v>
      </c>
      <c r="N2647" s="445">
        <f t="shared" si="323"/>
        <v>0</v>
      </c>
      <c r="O2647" s="445">
        <f t="shared" si="326"/>
        <v>0</v>
      </c>
      <c r="P2647" s="445">
        <f t="shared" si="327"/>
        <v>0</v>
      </c>
      <c r="Q2647" s="445">
        <f t="shared" si="328"/>
        <v>0</v>
      </c>
      <c r="R2647" s="415" t="str">
        <f t="shared" si="329"/>
        <v>Leer</v>
      </c>
      <c r="S2647" s="445">
        <f>IF('Angaben KH-Standort'!D$29='A4'!D2647,IF('Angaben KH-Standort'!E$29="Ja",1,0),0)</f>
        <v>0</v>
      </c>
      <c r="T2647" s="445">
        <f>IF('Angaben KH-Standort'!D$30='A4'!D2647,IF('Angaben KH-Standort'!E$30="Ja",1,0),0)</f>
        <v>0</v>
      </c>
      <c r="U2647" s="445">
        <f>IF('Angaben KH-Standort'!D$31='A4'!D2647,IF('Angaben KH-Standort'!E$31="Ja",1,0),0)</f>
        <v>0</v>
      </c>
    </row>
    <row r="2648" spans="2:21" ht="15" customHeight="1" x14ac:dyDescent="0.3">
      <c r="B2648" s="70" t="str">
        <f t="shared" si="324"/>
        <v>!!!</v>
      </c>
      <c r="C2648" s="265" t="str">
        <f>IF(ISERROR(IF(LEN(E2648)&gt;0,VLOOKUP(TEXT($E2648,0),'Angaben Stationen'!$E$14:$J$213,5,0),"")),"?",IF(LEN(E2648)&gt;0,VLOOKUP(TEXT($E2648,0),'Angaben Stationen'!$E$14:$J$213,5,0),""))</f>
        <v/>
      </c>
      <c r="D2648" s="232" t="str">
        <f>IF(ISERROR(IF(LEN(E2648)&gt;0,VLOOKUP(TEXT($E2648,0),'Angaben Stationen'!$E$14:$J$213,6,0),"")),"STATION IST NICHT VORHANDEN",IF(LEN(E2648)&gt;0,VLOOKUP(TEXT($E2648,0),'Angaben Stationen'!$E$14:$J$213,6,0),""))</f>
        <v/>
      </c>
      <c r="E2648" s="287"/>
      <c r="F2648" s="234"/>
      <c r="G2648" s="234"/>
      <c r="H2648" s="263"/>
      <c r="I2648" s="169"/>
      <c r="K2648" s="445" t="str">
        <f t="shared" si="325"/>
        <v>Leer</v>
      </c>
      <c r="L2648" s="445" t="str">
        <f>VLOOKUP($D2648,{"29 - Psychiatrie (Erwachsene)","BGI";"297 - stationsäquivalente Behandlung in der Erwachsenenpsychiatrie (29)","BGI";"30 - Kinder- und Jugendpsychiatrie","BGII";"307 - stationsäquivalente Behandlung in der Kinder- und Jugendpsychiatrie (30)","BGII";"31 - Psychosomatik","BGI";"","Leer"},2,0)</f>
        <v>Leer</v>
      </c>
      <c r="M2648" s="445">
        <f t="shared" si="322"/>
        <v>0</v>
      </c>
      <c r="N2648" s="445">
        <f t="shared" si="323"/>
        <v>0</v>
      </c>
      <c r="O2648" s="445">
        <f t="shared" si="326"/>
        <v>0</v>
      </c>
      <c r="P2648" s="445">
        <f t="shared" si="327"/>
        <v>0</v>
      </c>
      <c r="Q2648" s="445">
        <f t="shared" si="328"/>
        <v>0</v>
      </c>
      <c r="R2648" s="415" t="str">
        <f t="shared" si="329"/>
        <v>Leer</v>
      </c>
      <c r="S2648" s="445">
        <f>IF('Angaben KH-Standort'!D$29='A4'!D2648,IF('Angaben KH-Standort'!E$29="Ja",1,0),0)</f>
        <v>0</v>
      </c>
      <c r="T2648" s="445">
        <f>IF('Angaben KH-Standort'!D$30='A4'!D2648,IF('Angaben KH-Standort'!E$30="Ja",1,0),0)</f>
        <v>0</v>
      </c>
      <c r="U2648" s="445">
        <f>IF('Angaben KH-Standort'!D$31='A4'!D2648,IF('Angaben KH-Standort'!E$31="Ja",1,0),0)</f>
        <v>0</v>
      </c>
    </row>
    <row r="2649" spans="2:21" ht="15" customHeight="1" x14ac:dyDescent="0.3">
      <c r="B2649" s="70" t="str">
        <f t="shared" si="324"/>
        <v>!!!</v>
      </c>
      <c r="C2649" s="265" t="str">
        <f>IF(ISERROR(IF(LEN(E2649)&gt;0,VLOOKUP(TEXT($E2649,0),'Angaben Stationen'!$E$14:$J$213,5,0),"")),"?",IF(LEN(E2649)&gt;0,VLOOKUP(TEXT($E2649,0),'Angaben Stationen'!$E$14:$J$213,5,0),""))</f>
        <v/>
      </c>
      <c r="D2649" s="232" t="str">
        <f>IF(ISERROR(IF(LEN(E2649)&gt;0,VLOOKUP(TEXT($E2649,0),'Angaben Stationen'!$E$14:$J$213,6,0),"")),"STATION IST NICHT VORHANDEN",IF(LEN(E2649)&gt;0,VLOOKUP(TEXT($E2649,0),'Angaben Stationen'!$E$14:$J$213,6,0),""))</f>
        <v/>
      </c>
      <c r="E2649" s="287"/>
      <c r="F2649" s="234"/>
      <c r="G2649" s="234"/>
      <c r="H2649" s="263"/>
      <c r="I2649" s="169"/>
      <c r="K2649" s="445" t="str">
        <f t="shared" si="325"/>
        <v>Leer</v>
      </c>
      <c r="L2649" s="445" t="str">
        <f>VLOOKUP($D2649,{"29 - Psychiatrie (Erwachsene)","BGI";"297 - stationsäquivalente Behandlung in der Erwachsenenpsychiatrie (29)","BGI";"30 - Kinder- und Jugendpsychiatrie","BGII";"307 - stationsäquivalente Behandlung in der Kinder- und Jugendpsychiatrie (30)","BGII";"31 - Psychosomatik","BGI";"","Leer"},2,0)</f>
        <v>Leer</v>
      </c>
      <c r="M2649" s="445">
        <f t="shared" si="322"/>
        <v>0</v>
      </c>
      <c r="N2649" s="445">
        <f t="shared" si="323"/>
        <v>0</v>
      </c>
      <c r="O2649" s="445">
        <f t="shared" si="326"/>
        <v>0</v>
      </c>
      <c r="P2649" s="445">
        <f t="shared" si="327"/>
        <v>0</v>
      </c>
      <c r="Q2649" s="445">
        <f t="shared" si="328"/>
        <v>0</v>
      </c>
      <c r="R2649" s="415" t="str">
        <f t="shared" si="329"/>
        <v>Leer</v>
      </c>
      <c r="S2649" s="445">
        <f>IF('Angaben KH-Standort'!D$29='A4'!D2649,IF('Angaben KH-Standort'!E$29="Ja",1,0),0)</f>
        <v>0</v>
      </c>
      <c r="T2649" s="445">
        <f>IF('Angaben KH-Standort'!D$30='A4'!D2649,IF('Angaben KH-Standort'!E$30="Ja",1,0),0)</f>
        <v>0</v>
      </c>
      <c r="U2649" s="445">
        <f>IF('Angaben KH-Standort'!D$31='A4'!D2649,IF('Angaben KH-Standort'!E$31="Ja",1,0),0)</f>
        <v>0</v>
      </c>
    </row>
    <row r="2650" spans="2:21" ht="15" customHeight="1" x14ac:dyDescent="0.3">
      <c r="B2650" s="70" t="str">
        <f t="shared" si="324"/>
        <v>!!!</v>
      </c>
      <c r="C2650" s="265" t="str">
        <f>IF(ISERROR(IF(LEN(E2650)&gt;0,VLOOKUP(TEXT($E2650,0),'Angaben Stationen'!$E$14:$J$213,5,0),"")),"?",IF(LEN(E2650)&gt;0,VLOOKUP(TEXT($E2650,0),'Angaben Stationen'!$E$14:$J$213,5,0),""))</f>
        <v/>
      </c>
      <c r="D2650" s="232" t="str">
        <f>IF(ISERROR(IF(LEN(E2650)&gt;0,VLOOKUP(TEXT($E2650,0),'Angaben Stationen'!$E$14:$J$213,6,0),"")),"STATION IST NICHT VORHANDEN",IF(LEN(E2650)&gt;0,VLOOKUP(TEXT($E2650,0),'Angaben Stationen'!$E$14:$J$213,6,0),""))</f>
        <v/>
      </c>
      <c r="E2650" s="287"/>
      <c r="F2650" s="234"/>
      <c r="G2650" s="234"/>
      <c r="H2650" s="263"/>
      <c r="I2650" s="169"/>
      <c r="K2650" s="445" t="str">
        <f t="shared" si="325"/>
        <v>Leer</v>
      </c>
      <c r="L2650" s="445" t="str">
        <f>VLOOKUP($D2650,{"29 - Psychiatrie (Erwachsene)","BGI";"297 - stationsäquivalente Behandlung in der Erwachsenenpsychiatrie (29)","BGI";"30 - Kinder- und Jugendpsychiatrie","BGII";"307 - stationsäquivalente Behandlung in der Kinder- und Jugendpsychiatrie (30)","BGII";"31 - Psychosomatik","BGI";"","Leer"},2,0)</f>
        <v>Leer</v>
      </c>
      <c r="M2650" s="445">
        <f t="shared" si="322"/>
        <v>0</v>
      </c>
      <c r="N2650" s="445">
        <f t="shared" si="323"/>
        <v>0</v>
      </c>
      <c r="O2650" s="445">
        <f t="shared" si="326"/>
        <v>0</v>
      </c>
      <c r="P2650" s="445">
        <f t="shared" si="327"/>
        <v>0</v>
      </c>
      <c r="Q2650" s="445">
        <f t="shared" si="328"/>
        <v>0</v>
      </c>
      <c r="R2650" s="415" t="str">
        <f t="shared" si="329"/>
        <v>Leer</v>
      </c>
      <c r="S2650" s="445">
        <f>IF('Angaben KH-Standort'!D$29='A4'!D2650,IF('Angaben KH-Standort'!E$29="Ja",1,0),0)</f>
        <v>0</v>
      </c>
      <c r="T2650" s="445">
        <f>IF('Angaben KH-Standort'!D$30='A4'!D2650,IF('Angaben KH-Standort'!E$30="Ja",1,0),0)</f>
        <v>0</v>
      </c>
      <c r="U2650" s="445">
        <f>IF('Angaben KH-Standort'!D$31='A4'!D2650,IF('Angaben KH-Standort'!E$31="Ja",1,0),0)</f>
        <v>0</v>
      </c>
    </row>
    <row r="2651" spans="2:21" ht="15" customHeight="1" x14ac:dyDescent="0.3">
      <c r="B2651" s="70" t="str">
        <f t="shared" si="324"/>
        <v>!!!</v>
      </c>
      <c r="C2651" s="265" t="str">
        <f>IF(ISERROR(IF(LEN(E2651)&gt;0,VLOOKUP(TEXT($E2651,0),'Angaben Stationen'!$E$14:$J$213,5,0),"")),"?",IF(LEN(E2651)&gt;0,VLOOKUP(TEXT($E2651,0),'Angaben Stationen'!$E$14:$J$213,5,0),""))</f>
        <v/>
      </c>
      <c r="D2651" s="232" t="str">
        <f>IF(ISERROR(IF(LEN(E2651)&gt;0,VLOOKUP(TEXT($E2651,0),'Angaben Stationen'!$E$14:$J$213,6,0),"")),"STATION IST NICHT VORHANDEN",IF(LEN(E2651)&gt;0,VLOOKUP(TEXT($E2651,0),'Angaben Stationen'!$E$14:$J$213,6,0),""))</f>
        <v/>
      </c>
      <c r="E2651" s="287"/>
      <c r="F2651" s="234"/>
      <c r="G2651" s="234"/>
      <c r="H2651" s="263"/>
      <c r="I2651" s="169"/>
      <c r="K2651" s="445" t="str">
        <f t="shared" si="325"/>
        <v>Leer</v>
      </c>
      <c r="L2651" s="445" t="str">
        <f>VLOOKUP($D2651,{"29 - Psychiatrie (Erwachsene)","BGI";"297 - stationsäquivalente Behandlung in der Erwachsenenpsychiatrie (29)","BGI";"30 - Kinder- und Jugendpsychiatrie","BGII";"307 - stationsäquivalente Behandlung in der Kinder- und Jugendpsychiatrie (30)","BGII";"31 - Psychosomatik","BGI";"","Leer"},2,0)</f>
        <v>Leer</v>
      </c>
      <c r="M2651" s="445">
        <f t="shared" si="322"/>
        <v>0</v>
      </c>
      <c r="N2651" s="445">
        <f t="shared" si="323"/>
        <v>0</v>
      </c>
      <c r="O2651" s="445">
        <f t="shared" si="326"/>
        <v>0</v>
      </c>
      <c r="P2651" s="445">
        <f t="shared" si="327"/>
        <v>0</v>
      </c>
      <c r="Q2651" s="445">
        <f t="shared" si="328"/>
        <v>0</v>
      </c>
      <c r="R2651" s="415" t="str">
        <f t="shared" si="329"/>
        <v>Leer</v>
      </c>
      <c r="S2651" s="445">
        <f>IF('Angaben KH-Standort'!D$29='A4'!D2651,IF('Angaben KH-Standort'!E$29="Ja",1,0),0)</f>
        <v>0</v>
      </c>
      <c r="T2651" s="445">
        <f>IF('Angaben KH-Standort'!D$30='A4'!D2651,IF('Angaben KH-Standort'!E$30="Ja",1,0),0)</f>
        <v>0</v>
      </c>
      <c r="U2651" s="445">
        <f>IF('Angaben KH-Standort'!D$31='A4'!D2651,IF('Angaben KH-Standort'!E$31="Ja",1,0),0)</f>
        <v>0</v>
      </c>
    </row>
    <row r="2652" spans="2:21" ht="15" customHeight="1" x14ac:dyDescent="0.3">
      <c r="B2652" s="70" t="str">
        <f t="shared" si="324"/>
        <v>!!!</v>
      </c>
      <c r="C2652" s="265" t="str">
        <f>IF(ISERROR(IF(LEN(E2652)&gt;0,VLOOKUP(TEXT($E2652,0),'Angaben Stationen'!$E$14:$J$213,5,0),"")),"?",IF(LEN(E2652)&gt;0,VLOOKUP(TEXT($E2652,0),'Angaben Stationen'!$E$14:$J$213,5,0),""))</f>
        <v/>
      </c>
      <c r="D2652" s="232" t="str">
        <f>IF(ISERROR(IF(LEN(E2652)&gt;0,VLOOKUP(TEXT($E2652,0),'Angaben Stationen'!$E$14:$J$213,6,0),"")),"STATION IST NICHT VORHANDEN",IF(LEN(E2652)&gt;0,VLOOKUP(TEXT($E2652,0),'Angaben Stationen'!$E$14:$J$213,6,0),""))</f>
        <v/>
      </c>
      <c r="E2652" s="287"/>
      <c r="F2652" s="234"/>
      <c r="G2652" s="234"/>
      <c r="H2652" s="263"/>
      <c r="I2652" s="169"/>
      <c r="K2652" s="445" t="str">
        <f t="shared" si="325"/>
        <v>Leer</v>
      </c>
      <c r="L2652" s="445" t="str">
        <f>VLOOKUP($D2652,{"29 - Psychiatrie (Erwachsene)","BGI";"297 - stationsäquivalente Behandlung in der Erwachsenenpsychiatrie (29)","BGI";"30 - Kinder- und Jugendpsychiatrie","BGII";"307 - stationsäquivalente Behandlung in der Kinder- und Jugendpsychiatrie (30)","BGII";"31 - Psychosomatik","BGI";"","Leer"},2,0)</f>
        <v>Leer</v>
      </c>
      <c r="M2652" s="445">
        <f t="shared" si="322"/>
        <v>0</v>
      </c>
      <c r="N2652" s="445">
        <f t="shared" si="323"/>
        <v>0</v>
      </c>
      <c r="O2652" s="445">
        <f t="shared" si="326"/>
        <v>0</v>
      </c>
      <c r="P2652" s="445">
        <f t="shared" si="327"/>
        <v>0</v>
      </c>
      <c r="Q2652" s="445">
        <f t="shared" si="328"/>
        <v>0</v>
      </c>
      <c r="R2652" s="415" t="str">
        <f t="shared" si="329"/>
        <v>Leer</v>
      </c>
      <c r="S2652" s="445">
        <f>IF('Angaben KH-Standort'!D$29='A4'!D2652,IF('Angaben KH-Standort'!E$29="Ja",1,0),0)</f>
        <v>0</v>
      </c>
      <c r="T2652" s="445">
        <f>IF('Angaben KH-Standort'!D$30='A4'!D2652,IF('Angaben KH-Standort'!E$30="Ja",1,0),0)</f>
        <v>0</v>
      </c>
      <c r="U2652" s="445">
        <f>IF('Angaben KH-Standort'!D$31='A4'!D2652,IF('Angaben KH-Standort'!E$31="Ja",1,0),0)</f>
        <v>0</v>
      </c>
    </row>
    <row r="2653" spans="2:21" ht="15" customHeight="1" x14ac:dyDescent="0.3">
      <c r="B2653" s="70" t="str">
        <f t="shared" si="324"/>
        <v>!!!</v>
      </c>
      <c r="C2653" s="265" t="str">
        <f>IF(ISERROR(IF(LEN(E2653)&gt;0,VLOOKUP(TEXT($E2653,0),'Angaben Stationen'!$E$14:$J$213,5,0),"")),"?",IF(LEN(E2653)&gt;0,VLOOKUP(TEXT($E2653,0),'Angaben Stationen'!$E$14:$J$213,5,0),""))</f>
        <v/>
      </c>
      <c r="D2653" s="232" t="str">
        <f>IF(ISERROR(IF(LEN(E2653)&gt;0,VLOOKUP(TEXT($E2653,0),'Angaben Stationen'!$E$14:$J$213,6,0),"")),"STATION IST NICHT VORHANDEN",IF(LEN(E2653)&gt;0,VLOOKUP(TEXT($E2653,0),'Angaben Stationen'!$E$14:$J$213,6,0),""))</f>
        <v/>
      </c>
      <c r="E2653" s="287"/>
      <c r="F2653" s="234"/>
      <c r="G2653" s="234"/>
      <c r="H2653" s="263"/>
      <c r="I2653" s="169"/>
      <c r="K2653" s="445" t="str">
        <f t="shared" si="325"/>
        <v>Leer</v>
      </c>
      <c r="L2653" s="445" t="str">
        <f>VLOOKUP($D2653,{"29 - Psychiatrie (Erwachsene)","BGI";"297 - stationsäquivalente Behandlung in der Erwachsenenpsychiatrie (29)","BGI";"30 - Kinder- und Jugendpsychiatrie","BGII";"307 - stationsäquivalente Behandlung in der Kinder- und Jugendpsychiatrie (30)","BGII";"31 - Psychosomatik","BGI";"","Leer"},2,0)</f>
        <v>Leer</v>
      </c>
      <c r="M2653" s="445">
        <f t="shared" si="322"/>
        <v>0</v>
      </c>
      <c r="N2653" s="445">
        <f t="shared" si="323"/>
        <v>0</v>
      </c>
      <c r="O2653" s="445">
        <f t="shared" si="326"/>
        <v>0</v>
      </c>
      <c r="P2653" s="445">
        <f t="shared" si="327"/>
        <v>0</v>
      </c>
      <c r="Q2653" s="445">
        <f t="shared" si="328"/>
        <v>0</v>
      </c>
      <c r="R2653" s="415" t="str">
        <f t="shared" si="329"/>
        <v>Leer</v>
      </c>
      <c r="S2653" s="445">
        <f>IF('Angaben KH-Standort'!D$29='A4'!D2653,IF('Angaben KH-Standort'!E$29="Ja",1,0),0)</f>
        <v>0</v>
      </c>
      <c r="T2653" s="445">
        <f>IF('Angaben KH-Standort'!D$30='A4'!D2653,IF('Angaben KH-Standort'!E$30="Ja",1,0),0)</f>
        <v>0</v>
      </c>
      <c r="U2653" s="445">
        <f>IF('Angaben KH-Standort'!D$31='A4'!D2653,IF('Angaben KH-Standort'!E$31="Ja",1,0),0)</f>
        <v>0</v>
      </c>
    </row>
    <row r="2654" spans="2:21" ht="15" customHeight="1" x14ac:dyDescent="0.3">
      <c r="B2654" s="70" t="str">
        <f t="shared" si="324"/>
        <v>!!!</v>
      </c>
      <c r="C2654" s="265" t="str">
        <f>IF(ISERROR(IF(LEN(E2654)&gt;0,VLOOKUP(TEXT($E2654,0),'Angaben Stationen'!$E$14:$J$213,5,0),"")),"?",IF(LEN(E2654)&gt;0,VLOOKUP(TEXT($E2654,0),'Angaben Stationen'!$E$14:$J$213,5,0),""))</f>
        <v/>
      </c>
      <c r="D2654" s="232" t="str">
        <f>IF(ISERROR(IF(LEN(E2654)&gt;0,VLOOKUP(TEXT($E2654,0),'Angaben Stationen'!$E$14:$J$213,6,0),"")),"STATION IST NICHT VORHANDEN",IF(LEN(E2654)&gt;0,VLOOKUP(TEXT($E2654,0),'Angaben Stationen'!$E$14:$J$213,6,0),""))</f>
        <v/>
      </c>
      <c r="E2654" s="287"/>
      <c r="F2654" s="234"/>
      <c r="G2654" s="234"/>
      <c r="H2654" s="263"/>
      <c r="I2654" s="169"/>
      <c r="K2654" s="445" t="str">
        <f t="shared" si="325"/>
        <v>Leer</v>
      </c>
      <c r="L2654" s="445" t="str">
        <f>VLOOKUP($D2654,{"29 - Psychiatrie (Erwachsene)","BGI";"297 - stationsäquivalente Behandlung in der Erwachsenenpsychiatrie (29)","BGI";"30 - Kinder- und Jugendpsychiatrie","BGII";"307 - stationsäquivalente Behandlung in der Kinder- und Jugendpsychiatrie (30)","BGII";"31 - Psychosomatik","BGI";"","Leer"},2,0)</f>
        <v>Leer</v>
      </c>
      <c r="M2654" s="445">
        <f t="shared" si="322"/>
        <v>0</v>
      </c>
      <c r="N2654" s="445">
        <f t="shared" si="323"/>
        <v>0</v>
      </c>
      <c r="O2654" s="445">
        <f t="shared" si="326"/>
        <v>0</v>
      </c>
      <c r="P2654" s="445">
        <f t="shared" si="327"/>
        <v>0</v>
      </c>
      <c r="Q2654" s="445">
        <f t="shared" si="328"/>
        <v>0</v>
      </c>
      <c r="R2654" s="415" t="str">
        <f t="shared" si="329"/>
        <v>Leer</v>
      </c>
      <c r="S2654" s="445">
        <f>IF('Angaben KH-Standort'!D$29='A4'!D2654,IF('Angaben KH-Standort'!E$29="Ja",1,0),0)</f>
        <v>0</v>
      </c>
      <c r="T2654" s="445">
        <f>IF('Angaben KH-Standort'!D$30='A4'!D2654,IF('Angaben KH-Standort'!E$30="Ja",1,0),0)</f>
        <v>0</v>
      </c>
      <c r="U2654" s="445">
        <f>IF('Angaben KH-Standort'!D$31='A4'!D2654,IF('Angaben KH-Standort'!E$31="Ja",1,0),0)</f>
        <v>0</v>
      </c>
    </row>
    <row r="2655" spans="2:21" ht="15" customHeight="1" x14ac:dyDescent="0.3">
      <c r="B2655" s="70" t="str">
        <f t="shared" si="324"/>
        <v>!!!</v>
      </c>
      <c r="C2655" s="265" t="str">
        <f>IF(ISERROR(IF(LEN(E2655)&gt;0,VLOOKUP(TEXT($E2655,0),'Angaben Stationen'!$E$14:$J$213,5,0),"")),"?",IF(LEN(E2655)&gt;0,VLOOKUP(TEXT($E2655,0),'Angaben Stationen'!$E$14:$J$213,5,0),""))</f>
        <v/>
      </c>
      <c r="D2655" s="232" t="str">
        <f>IF(ISERROR(IF(LEN(E2655)&gt;0,VLOOKUP(TEXT($E2655,0),'Angaben Stationen'!$E$14:$J$213,6,0),"")),"STATION IST NICHT VORHANDEN",IF(LEN(E2655)&gt;0,VLOOKUP(TEXT($E2655,0),'Angaben Stationen'!$E$14:$J$213,6,0),""))</f>
        <v/>
      </c>
      <c r="E2655" s="287"/>
      <c r="F2655" s="234"/>
      <c r="G2655" s="234"/>
      <c r="H2655" s="263"/>
      <c r="I2655" s="169"/>
      <c r="K2655" s="445" t="str">
        <f t="shared" si="325"/>
        <v>Leer</v>
      </c>
      <c r="L2655" s="445" t="str">
        <f>VLOOKUP($D2655,{"29 - Psychiatrie (Erwachsene)","BGI";"297 - stationsäquivalente Behandlung in der Erwachsenenpsychiatrie (29)","BGI";"30 - Kinder- und Jugendpsychiatrie","BGII";"307 - stationsäquivalente Behandlung in der Kinder- und Jugendpsychiatrie (30)","BGII";"31 - Psychosomatik","BGI";"","Leer"},2,0)</f>
        <v>Leer</v>
      </c>
      <c r="M2655" s="445">
        <f t="shared" si="322"/>
        <v>0</v>
      </c>
      <c r="N2655" s="445">
        <f t="shared" si="323"/>
        <v>0</v>
      </c>
      <c r="O2655" s="445">
        <f t="shared" si="326"/>
        <v>0</v>
      </c>
      <c r="P2655" s="445">
        <f t="shared" si="327"/>
        <v>0</v>
      </c>
      <c r="Q2655" s="445">
        <f t="shared" si="328"/>
        <v>0</v>
      </c>
      <c r="R2655" s="415" t="str">
        <f t="shared" si="329"/>
        <v>Leer</v>
      </c>
      <c r="S2655" s="445">
        <f>IF('Angaben KH-Standort'!D$29='A4'!D2655,IF('Angaben KH-Standort'!E$29="Ja",1,0),0)</f>
        <v>0</v>
      </c>
      <c r="T2655" s="445">
        <f>IF('Angaben KH-Standort'!D$30='A4'!D2655,IF('Angaben KH-Standort'!E$30="Ja",1,0),0)</f>
        <v>0</v>
      </c>
      <c r="U2655" s="445">
        <f>IF('Angaben KH-Standort'!D$31='A4'!D2655,IF('Angaben KH-Standort'!E$31="Ja",1,0),0)</f>
        <v>0</v>
      </c>
    </row>
    <row r="2656" spans="2:21" ht="15" customHeight="1" x14ac:dyDescent="0.3">
      <c r="B2656" s="70" t="str">
        <f t="shared" si="324"/>
        <v>!!!</v>
      </c>
      <c r="C2656" s="265" t="str">
        <f>IF(ISERROR(IF(LEN(E2656)&gt;0,VLOOKUP(TEXT($E2656,0),'Angaben Stationen'!$E$14:$J$213,5,0),"")),"?",IF(LEN(E2656)&gt;0,VLOOKUP(TEXT($E2656,0),'Angaben Stationen'!$E$14:$J$213,5,0),""))</f>
        <v/>
      </c>
      <c r="D2656" s="232" t="str">
        <f>IF(ISERROR(IF(LEN(E2656)&gt;0,VLOOKUP(TEXT($E2656,0),'Angaben Stationen'!$E$14:$J$213,6,0),"")),"STATION IST NICHT VORHANDEN",IF(LEN(E2656)&gt;0,VLOOKUP(TEXT($E2656,0),'Angaben Stationen'!$E$14:$J$213,6,0),""))</f>
        <v/>
      </c>
      <c r="E2656" s="287"/>
      <c r="F2656" s="234"/>
      <c r="G2656" s="234"/>
      <c r="H2656" s="263"/>
      <c r="I2656" s="169"/>
      <c r="K2656" s="445" t="str">
        <f t="shared" si="325"/>
        <v>Leer</v>
      </c>
      <c r="L2656" s="445" t="str">
        <f>VLOOKUP($D2656,{"29 - Psychiatrie (Erwachsene)","BGI";"297 - stationsäquivalente Behandlung in der Erwachsenenpsychiatrie (29)","BGI";"30 - Kinder- und Jugendpsychiatrie","BGII";"307 - stationsäquivalente Behandlung in der Kinder- und Jugendpsychiatrie (30)","BGII";"31 - Psychosomatik","BGI";"","Leer"},2,0)</f>
        <v>Leer</v>
      </c>
      <c r="M2656" s="445">
        <f t="shared" si="322"/>
        <v>0</v>
      </c>
      <c r="N2656" s="445">
        <f t="shared" si="323"/>
        <v>0</v>
      </c>
      <c r="O2656" s="445">
        <f t="shared" si="326"/>
        <v>0</v>
      </c>
      <c r="P2656" s="445">
        <f t="shared" si="327"/>
        <v>0</v>
      </c>
      <c r="Q2656" s="445">
        <f t="shared" si="328"/>
        <v>0</v>
      </c>
      <c r="R2656" s="415" t="str">
        <f t="shared" si="329"/>
        <v>Leer</v>
      </c>
      <c r="S2656" s="445">
        <f>IF('Angaben KH-Standort'!D$29='A4'!D2656,IF('Angaben KH-Standort'!E$29="Ja",1,0),0)</f>
        <v>0</v>
      </c>
      <c r="T2656" s="445">
        <f>IF('Angaben KH-Standort'!D$30='A4'!D2656,IF('Angaben KH-Standort'!E$30="Ja",1,0),0)</f>
        <v>0</v>
      </c>
      <c r="U2656" s="445">
        <f>IF('Angaben KH-Standort'!D$31='A4'!D2656,IF('Angaben KH-Standort'!E$31="Ja",1,0),0)</f>
        <v>0</v>
      </c>
    </row>
    <row r="2657" spans="2:21" ht="15" customHeight="1" x14ac:dyDescent="0.3">
      <c r="B2657" s="70" t="str">
        <f t="shared" si="324"/>
        <v>!!!</v>
      </c>
      <c r="C2657" s="265" t="str">
        <f>IF(ISERROR(IF(LEN(E2657)&gt;0,VLOOKUP(TEXT($E2657,0),'Angaben Stationen'!$E$14:$J$213,5,0),"")),"?",IF(LEN(E2657)&gt;0,VLOOKUP(TEXT($E2657,0),'Angaben Stationen'!$E$14:$J$213,5,0),""))</f>
        <v/>
      </c>
      <c r="D2657" s="232" t="str">
        <f>IF(ISERROR(IF(LEN(E2657)&gt;0,VLOOKUP(TEXT($E2657,0),'Angaben Stationen'!$E$14:$J$213,6,0),"")),"STATION IST NICHT VORHANDEN",IF(LEN(E2657)&gt;0,VLOOKUP(TEXT($E2657,0),'Angaben Stationen'!$E$14:$J$213,6,0),""))</f>
        <v/>
      </c>
      <c r="E2657" s="287"/>
      <c r="F2657" s="234"/>
      <c r="G2657" s="234"/>
      <c r="H2657" s="263"/>
      <c r="I2657" s="169"/>
      <c r="K2657" s="445" t="str">
        <f t="shared" si="325"/>
        <v>Leer</v>
      </c>
      <c r="L2657" s="445" t="str">
        <f>VLOOKUP($D2657,{"29 - Psychiatrie (Erwachsene)","BGI";"297 - stationsäquivalente Behandlung in der Erwachsenenpsychiatrie (29)","BGI";"30 - Kinder- und Jugendpsychiatrie","BGII";"307 - stationsäquivalente Behandlung in der Kinder- und Jugendpsychiatrie (30)","BGII";"31 - Psychosomatik","BGI";"","Leer"},2,0)</f>
        <v>Leer</v>
      </c>
      <c r="M2657" s="445">
        <f t="shared" si="322"/>
        <v>0</v>
      </c>
      <c r="N2657" s="445">
        <f t="shared" si="323"/>
        <v>0</v>
      </c>
      <c r="O2657" s="445">
        <f t="shared" si="326"/>
        <v>0</v>
      </c>
      <c r="P2657" s="445">
        <f t="shared" si="327"/>
        <v>0</v>
      </c>
      <c r="Q2657" s="445">
        <f t="shared" si="328"/>
        <v>0</v>
      </c>
      <c r="R2657" s="415" t="str">
        <f t="shared" si="329"/>
        <v>Leer</v>
      </c>
      <c r="S2657" s="445">
        <f>IF('Angaben KH-Standort'!D$29='A4'!D2657,IF('Angaben KH-Standort'!E$29="Ja",1,0),0)</f>
        <v>0</v>
      </c>
      <c r="T2657" s="445">
        <f>IF('Angaben KH-Standort'!D$30='A4'!D2657,IF('Angaben KH-Standort'!E$30="Ja",1,0),0)</f>
        <v>0</v>
      </c>
      <c r="U2657" s="445">
        <f>IF('Angaben KH-Standort'!D$31='A4'!D2657,IF('Angaben KH-Standort'!E$31="Ja",1,0),0)</f>
        <v>0</v>
      </c>
    </row>
    <row r="2658" spans="2:21" ht="15" customHeight="1" x14ac:dyDescent="0.3">
      <c r="B2658" s="70" t="str">
        <f t="shared" si="324"/>
        <v>!!!</v>
      </c>
      <c r="C2658" s="265" t="str">
        <f>IF(ISERROR(IF(LEN(E2658)&gt;0,VLOOKUP(TEXT($E2658,0),'Angaben Stationen'!$E$14:$J$213,5,0),"")),"?",IF(LEN(E2658)&gt;0,VLOOKUP(TEXT($E2658,0),'Angaben Stationen'!$E$14:$J$213,5,0),""))</f>
        <v/>
      </c>
      <c r="D2658" s="232" t="str">
        <f>IF(ISERROR(IF(LEN(E2658)&gt;0,VLOOKUP(TEXT($E2658,0),'Angaben Stationen'!$E$14:$J$213,6,0),"")),"STATION IST NICHT VORHANDEN",IF(LEN(E2658)&gt;0,VLOOKUP(TEXT($E2658,0),'Angaben Stationen'!$E$14:$J$213,6,0),""))</f>
        <v/>
      </c>
      <c r="E2658" s="287"/>
      <c r="F2658" s="234"/>
      <c r="G2658" s="234"/>
      <c r="H2658" s="263"/>
      <c r="I2658" s="169"/>
      <c r="K2658" s="445" t="str">
        <f t="shared" si="325"/>
        <v>Leer</v>
      </c>
      <c r="L2658" s="445" t="str">
        <f>VLOOKUP($D2658,{"29 - Psychiatrie (Erwachsene)","BGI";"297 - stationsäquivalente Behandlung in der Erwachsenenpsychiatrie (29)","BGI";"30 - Kinder- und Jugendpsychiatrie","BGII";"307 - stationsäquivalente Behandlung in der Kinder- und Jugendpsychiatrie (30)","BGII";"31 - Psychosomatik","BGI";"","Leer"},2,0)</f>
        <v>Leer</v>
      </c>
      <c r="M2658" s="445">
        <f t="shared" ref="M2658:M2721" si="330">IF(LEN(B2658)&gt;0,0,1)</f>
        <v>0</v>
      </c>
      <c r="N2658" s="445">
        <f t="shared" ref="N2658:N2721" si="331">IF(E2658&lt;&gt;"",1,0)</f>
        <v>0</v>
      </c>
      <c r="O2658" s="445">
        <f t="shared" si="326"/>
        <v>0</v>
      </c>
      <c r="P2658" s="445">
        <f t="shared" si="327"/>
        <v>0</v>
      </c>
      <c r="Q2658" s="445">
        <f t="shared" si="328"/>
        <v>0</v>
      </c>
      <c r="R2658" s="415" t="str">
        <f t="shared" si="329"/>
        <v>Leer</v>
      </c>
      <c r="S2658" s="445">
        <f>IF('Angaben KH-Standort'!D$29='A4'!D2658,IF('Angaben KH-Standort'!E$29="Ja",1,0),0)</f>
        <v>0</v>
      </c>
      <c r="T2658" s="445">
        <f>IF('Angaben KH-Standort'!D$30='A4'!D2658,IF('Angaben KH-Standort'!E$30="Ja",1,0),0)</f>
        <v>0</v>
      </c>
      <c r="U2658" s="445">
        <f>IF('Angaben KH-Standort'!D$31='A4'!D2658,IF('Angaben KH-Standort'!E$31="Ja",1,0),0)</f>
        <v>0</v>
      </c>
    </row>
    <row r="2659" spans="2:21" ht="15" customHeight="1" x14ac:dyDescent="0.3">
      <c r="B2659" s="70" t="str">
        <f t="shared" ref="B2659:B2722" si="332">IF(SUM(N2659:Q2659)&lt;4,"!!!","")</f>
        <v>!!!</v>
      </c>
      <c r="C2659" s="265" t="str">
        <f>IF(ISERROR(IF(LEN(E2659)&gt;0,VLOOKUP(TEXT($E2659,0),'Angaben Stationen'!$E$14:$J$213,5,0),"")),"?",IF(LEN(E2659)&gt;0,VLOOKUP(TEXT($E2659,0),'Angaben Stationen'!$E$14:$J$213,5,0),""))</f>
        <v/>
      </c>
      <c r="D2659" s="232" t="str">
        <f>IF(ISERROR(IF(LEN(E2659)&gt;0,VLOOKUP(TEXT($E2659,0),'Angaben Stationen'!$E$14:$J$213,6,0),"")),"STATION IST NICHT VORHANDEN",IF(LEN(E2659)&gt;0,VLOOKUP(TEXT($E2659,0),'Angaben Stationen'!$E$14:$J$213,6,0),""))</f>
        <v/>
      </c>
      <c r="E2659" s="287"/>
      <c r="F2659" s="234"/>
      <c r="G2659" s="234"/>
      <c r="H2659" s="263"/>
      <c r="I2659" s="169"/>
      <c r="K2659" s="445" t="str">
        <f t="shared" ref="K2659:K2722" si="333">IF($E2659&lt;&gt;"","Monat","Leer")</f>
        <v>Leer</v>
      </c>
      <c r="L2659" s="445" t="str">
        <f>VLOOKUP($D2659,{"29 - Psychiatrie (Erwachsene)","BGI";"297 - stationsäquivalente Behandlung in der Erwachsenenpsychiatrie (29)","BGI";"30 - Kinder- und Jugendpsychiatrie","BGII";"307 - stationsäquivalente Behandlung in der Kinder- und Jugendpsychiatrie (30)","BGII";"31 - Psychosomatik","BGI";"","Leer"},2,0)</f>
        <v>Leer</v>
      </c>
      <c r="M2659" s="445">
        <f t="shared" si="330"/>
        <v>0</v>
      </c>
      <c r="N2659" s="445">
        <f t="shared" si="331"/>
        <v>0</v>
      </c>
      <c r="O2659" s="445">
        <f t="shared" ref="O2659:O2722" si="334">IF(VALUE($F2659)&gt;0,1,0)</f>
        <v>0</v>
      </c>
      <c r="P2659" s="445">
        <f t="shared" ref="P2659:P2722" si="335">IF(LEN($G2659)&gt;0,1,0)</f>
        <v>0</v>
      </c>
      <c r="Q2659" s="445">
        <f t="shared" ref="Q2659:Q2722" si="336">IF(LEN($H2659)&gt;0,1,0)</f>
        <v>0</v>
      </c>
      <c r="R2659" s="415" t="str">
        <f t="shared" si="329"/>
        <v>Leer</v>
      </c>
      <c r="S2659" s="445">
        <f>IF('Angaben KH-Standort'!D$29='A4'!D2659,IF('Angaben KH-Standort'!E$29="Ja",1,0),0)</f>
        <v>0</v>
      </c>
      <c r="T2659" s="445">
        <f>IF('Angaben KH-Standort'!D$30='A4'!D2659,IF('Angaben KH-Standort'!E$30="Ja",1,0),0)</f>
        <v>0</v>
      </c>
      <c r="U2659" s="445">
        <f>IF('Angaben KH-Standort'!D$31='A4'!D2659,IF('Angaben KH-Standort'!E$31="Ja",1,0),0)</f>
        <v>0</v>
      </c>
    </row>
    <row r="2660" spans="2:21" ht="15" customHeight="1" x14ac:dyDescent="0.3">
      <c r="B2660" s="70" t="str">
        <f t="shared" si="332"/>
        <v>!!!</v>
      </c>
      <c r="C2660" s="265" t="str">
        <f>IF(ISERROR(IF(LEN(E2660)&gt;0,VLOOKUP(TEXT($E2660,0),'Angaben Stationen'!$E$14:$J$213,5,0),"")),"?",IF(LEN(E2660)&gt;0,VLOOKUP(TEXT($E2660,0),'Angaben Stationen'!$E$14:$J$213,5,0),""))</f>
        <v/>
      </c>
      <c r="D2660" s="232" t="str">
        <f>IF(ISERROR(IF(LEN(E2660)&gt;0,VLOOKUP(TEXT($E2660,0),'Angaben Stationen'!$E$14:$J$213,6,0),"")),"STATION IST NICHT VORHANDEN",IF(LEN(E2660)&gt;0,VLOOKUP(TEXT($E2660,0),'Angaben Stationen'!$E$14:$J$213,6,0),""))</f>
        <v/>
      </c>
      <c r="E2660" s="287"/>
      <c r="F2660" s="234"/>
      <c r="G2660" s="234"/>
      <c r="H2660" s="263"/>
      <c r="I2660" s="169"/>
      <c r="K2660" s="445" t="str">
        <f t="shared" si="333"/>
        <v>Leer</v>
      </c>
      <c r="L2660" s="445" t="str">
        <f>VLOOKUP($D2660,{"29 - Psychiatrie (Erwachsene)","BGI";"297 - stationsäquivalente Behandlung in der Erwachsenenpsychiatrie (29)","BGI";"30 - Kinder- und Jugendpsychiatrie","BGII";"307 - stationsäquivalente Behandlung in der Kinder- und Jugendpsychiatrie (30)","BGII";"31 - Psychosomatik","BGI";"","Leer"},2,0)</f>
        <v>Leer</v>
      </c>
      <c r="M2660" s="445">
        <f t="shared" si="330"/>
        <v>0</v>
      </c>
      <c r="N2660" s="445">
        <f t="shared" si="331"/>
        <v>0</v>
      </c>
      <c r="O2660" s="445">
        <f t="shared" si="334"/>
        <v>0</v>
      </c>
      <c r="P2660" s="445">
        <f t="shared" si="335"/>
        <v>0</v>
      </c>
      <c r="Q2660" s="445">
        <f t="shared" si="336"/>
        <v>0</v>
      </c>
      <c r="R2660" s="415" t="str">
        <f t="shared" si="329"/>
        <v>Leer</v>
      </c>
      <c r="S2660" s="445">
        <f>IF('Angaben KH-Standort'!D$29='A4'!D2660,IF('Angaben KH-Standort'!E$29="Ja",1,0),0)</f>
        <v>0</v>
      </c>
      <c r="T2660" s="445">
        <f>IF('Angaben KH-Standort'!D$30='A4'!D2660,IF('Angaben KH-Standort'!E$30="Ja",1,0),0)</f>
        <v>0</v>
      </c>
      <c r="U2660" s="445">
        <f>IF('Angaben KH-Standort'!D$31='A4'!D2660,IF('Angaben KH-Standort'!E$31="Ja",1,0),0)</f>
        <v>0</v>
      </c>
    </row>
    <row r="2661" spans="2:21" ht="15" customHeight="1" x14ac:dyDescent="0.3">
      <c r="B2661" s="70" t="str">
        <f t="shared" si="332"/>
        <v>!!!</v>
      </c>
      <c r="C2661" s="265" t="str">
        <f>IF(ISERROR(IF(LEN(E2661)&gt;0,VLOOKUP(TEXT($E2661,0),'Angaben Stationen'!$E$14:$J$213,5,0),"")),"?",IF(LEN(E2661)&gt;0,VLOOKUP(TEXT($E2661,0),'Angaben Stationen'!$E$14:$J$213,5,0),""))</f>
        <v/>
      </c>
      <c r="D2661" s="232" t="str">
        <f>IF(ISERROR(IF(LEN(E2661)&gt;0,VLOOKUP(TEXT($E2661,0),'Angaben Stationen'!$E$14:$J$213,6,0),"")),"STATION IST NICHT VORHANDEN",IF(LEN(E2661)&gt;0,VLOOKUP(TEXT($E2661,0),'Angaben Stationen'!$E$14:$J$213,6,0),""))</f>
        <v/>
      </c>
      <c r="E2661" s="287"/>
      <c r="F2661" s="234"/>
      <c r="G2661" s="234"/>
      <c r="H2661" s="263"/>
      <c r="I2661" s="169"/>
      <c r="K2661" s="445" t="str">
        <f t="shared" si="333"/>
        <v>Leer</v>
      </c>
      <c r="L2661" s="445" t="str">
        <f>VLOOKUP($D2661,{"29 - Psychiatrie (Erwachsene)","BGI";"297 - stationsäquivalente Behandlung in der Erwachsenenpsychiatrie (29)","BGI";"30 - Kinder- und Jugendpsychiatrie","BGII";"307 - stationsäquivalente Behandlung in der Kinder- und Jugendpsychiatrie (30)","BGII";"31 - Psychosomatik","BGI";"","Leer"},2,0)</f>
        <v>Leer</v>
      </c>
      <c r="M2661" s="445">
        <f t="shared" si="330"/>
        <v>0</v>
      </c>
      <c r="N2661" s="445">
        <f t="shared" si="331"/>
        <v>0</v>
      </c>
      <c r="O2661" s="445">
        <f t="shared" si="334"/>
        <v>0</v>
      </c>
      <c r="P2661" s="445">
        <f t="shared" si="335"/>
        <v>0</v>
      </c>
      <c r="Q2661" s="445">
        <f t="shared" si="336"/>
        <v>0</v>
      </c>
      <c r="R2661" s="415" t="str">
        <f t="shared" si="329"/>
        <v>Leer</v>
      </c>
      <c r="S2661" s="445">
        <f>IF('Angaben KH-Standort'!D$29='A4'!D2661,IF('Angaben KH-Standort'!E$29="Ja",1,0),0)</f>
        <v>0</v>
      </c>
      <c r="T2661" s="445">
        <f>IF('Angaben KH-Standort'!D$30='A4'!D2661,IF('Angaben KH-Standort'!E$30="Ja",1,0),0)</f>
        <v>0</v>
      </c>
      <c r="U2661" s="445">
        <f>IF('Angaben KH-Standort'!D$31='A4'!D2661,IF('Angaben KH-Standort'!E$31="Ja",1,0),0)</f>
        <v>0</v>
      </c>
    </row>
    <row r="2662" spans="2:21" ht="15" customHeight="1" x14ac:dyDescent="0.3">
      <c r="B2662" s="70" t="str">
        <f t="shared" si="332"/>
        <v>!!!</v>
      </c>
      <c r="C2662" s="265" t="str">
        <f>IF(ISERROR(IF(LEN(E2662)&gt;0,VLOOKUP(TEXT($E2662,0),'Angaben Stationen'!$E$14:$J$213,5,0),"")),"?",IF(LEN(E2662)&gt;0,VLOOKUP(TEXT($E2662,0),'Angaben Stationen'!$E$14:$J$213,5,0),""))</f>
        <v/>
      </c>
      <c r="D2662" s="232" t="str">
        <f>IF(ISERROR(IF(LEN(E2662)&gt;0,VLOOKUP(TEXT($E2662,0),'Angaben Stationen'!$E$14:$J$213,6,0),"")),"STATION IST NICHT VORHANDEN",IF(LEN(E2662)&gt;0,VLOOKUP(TEXT($E2662,0),'Angaben Stationen'!$E$14:$J$213,6,0),""))</f>
        <v/>
      </c>
      <c r="E2662" s="287"/>
      <c r="F2662" s="234"/>
      <c r="G2662" s="234"/>
      <c r="H2662" s="263"/>
      <c r="I2662" s="169"/>
      <c r="K2662" s="445" t="str">
        <f t="shared" si="333"/>
        <v>Leer</v>
      </c>
      <c r="L2662" s="445" t="str">
        <f>VLOOKUP($D2662,{"29 - Psychiatrie (Erwachsene)","BGI";"297 - stationsäquivalente Behandlung in der Erwachsenenpsychiatrie (29)","BGI";"30 - Kinder- und Jugendpsychiatrie","BGII";"307 - stationsäquivalente Behandlung in der Kinder- und Jugendpsychiatrie (30)","BGII";"31 - Psychosomatik","BGI";"","Leer"},2,0)</f>
        <v>Leer</v>
      </c>
      <c r="M2662" s="445">
        <f t="shared" si="330"/>
        <v>0</v>
      </c>
      <c r="N2662" s="445">
        <f t="shared" si="331"/>
        <v>0</v>
      </c>
      <c r="O2662" s="445">
        <f t="shared" si="334"/>
        <v>0</v>
      </c>
      <c r="P2662" s="445">
        <f t="shared" si="335"/>
        <v>0</v>
      </c>
      <c r="Q2662" s="445">
        <f t="shared" si="336"/>
        <v>0</v>
      </c>
      <c r="R2662" s="415" t="str">
        <f t="shared" si="329"/>
        <v>Leer</v>
      </c>
      <c r="S2662" s="445">
        <f>IF('Angaben KH-Standort'!D$29='A4'!D2662,IF('Angaben KH-Standort'!E$29="Ja",1,0),0)</f>
        <v>0</v>
      </c>
      <c r="T2662" s="445">
        <f>IF('Angaben KH-Standort'!D$30='A4'!D2662,IF('Angaben KH-Standort'!E$30="Ja",1,0),0)</f>
        <v>0</v>
      </c>
      <c r="U2662" s="445">
        <f>IF('Angaben KH-Standort'!D$31='A4'!D2662,IF('Angaben KH-Standort'!E$31="Ja",1,0),0)</f>
        <v>0</v>
      </c>
    </row>
    <row r="2663" spans="2:21" ht="15" customHeight="1" x14ac:dyDescent="0.3">
      <c r="B2663" s="70" t="str">
        <f t="shared" si="332"/>
        <v>!!!</v>
      </c>
      <c r="C2663" s="265" t="str">
        <f>IF(ISERROR(IF(LEN(E2663)&gt;0,VLOOKUP(TEXT($E2663,0),'Angaben Stationen'!$E$14:$J$213,5,0),"")),"?",IF(LEN(E2663)&gt;0,VLOOKUP(TEXT($E2663,0),'Angaben Stationen'!$E$14:$J$213,5,0),""))</f>
        <v/>
      </c>
      <c r="D2663" s="232" t="str">
        <f>IF(ISERROR(IF(LEN(E2663)&gt;0,VLOOKUP(TEXT($E2663,0),'Angaben Stationen'!$E$14:$J$213,6,0),"")),"STATION IST NICHT VORHANDEN",IF(LEN(E2663)&gt;0,VLOOKUP(TEXT($E2663,0),'Angaben Stationen'!$E$14:$J$213,6,0),""))</f>
        <v/>
      </c>
      <c r="E2663" s="287"/>
      <c r="F2663" s="234"/>
      <c r="G2663" s="234"/>
      <c r="H2663" s="263"/>
      <c r="I2663" s="169"/>
      <c r="K2663" s="445" t="str">
        <f t="shared" si="333"/>
        <v>Leer</v>
      </c>
      <c r="L2663" s="445" t="str">
        <f>VLOOKUP($D2663,{"29 - Psychiatrie (Erwachsene)","BGI";"297 - stationsäquivalente Behandlung in der Erwachsenenpsychiatrie (29)","BGI";"30 - Kinder- und Jugendpsychiatrie","BGII";"307 - stationsäquivalente Behandlung in der Kinder- und Jugendpsychiatrie (30)","BGII";"31 - Psychosomatik","BGI";"","Leer"},2,0)</f>
        <v>Leer</v>
      </c>
      <c r="M2663" s="445">
        <f t="shared" si="330"/>
        <v>0</v>
      </c>
      <c r="N2663" s="445">
        <f t="shared" si="331"/>
        <v>0</v>
      </c>
      <c r="O2663" s="445">
        <f t="shared" si="334"/>
        <v>0</v>
      </c>
      <c r="P2663" s="445">
        <f t="shared" si="335"/>
        <v>0</v>
      </c>
      <c r="Q2663" s="445">
        <f t="shared" si="336"/>
        <v>0</v>
      </c>
      <c r="R2663" s="415" t="str">
        <f t="shared" si="329"/>
        <v>Leer</v>
      </c>
      <c r="S2663" s="445">
        <f>IF('Angaben KH-Standort'!D$29='A4'!D2663,IF('Angaben KH-Standort'!E$29="Ja",1,0),0)</f>
        <v>0</v>
      </c>
      <c r="T2663" s="445">
        <f>IF('Angaben KH-Standort'!D$30='A4'!D2663,IF('Angaben KH-Standort'!E$30="Ja",1,0),0)</f>
        <v>0</v>
      </c>
      <c r="U2663" s="445">
        <f>IF('Angaben KH-Standort'!D$31='A4'!D2663,IF('Angaben KH-Standort'!E$31="Ja",1,0),0)</f>
        <v>0</v>
      </c>
    </row>
    <row r="2664" spans="2:21" ht="15" customHeight="1" x14ac:dyDescent="0.3">
      <c r="B2664" s="70" t="str">
        <f t="shared" si="332"/>
        <v>!!!</v>
      </c>
      <c r="C2664" s="265" t="str">
        <f>IF(ISERROR(IF(LEN(E2664)&gt;0,VLOOKUP(TEXT($E2664,0),'Angaben Stationen'!$E$14:$J$213,5,0),"")),"?",IF(LEN(E2664)&gt;0,VLOOKUP(TEXT($E2664,0),'Angaben Stationen'!$E$14:$J$213,5,0),""))</f>
        <v/>
      </c>
      <c r="D2664" s="232" t="str">
        <f>IF(ISERROR(IF(LEN(E2664)&gt;0,VLOOKUP(TEXT($E2664,0),'Angaben Stationen'!$E$14:$J$213,6,0),"")),"STATION IST NICHT VORHANDEN",IF(LEN(E2664)&gt;0,VLOOKUP(TEXT($E2664,0),'Angaben Stationen'!$E$14:$J$213,6,0),""))</f>
        <v/>
      </c>
      <c r="E2664" s="287"/>
      <c r="F2664" s="234"/>
      <c r="G2664" s="234"/>
      <c r="H2664" s="263"/>
      <c r="I2664" s="169"/>
      <c r="K2664" s="445" t="str">
        <f t="shared" si="333"/>
        <v>Leer</v>
      </c>
      <c r="L2664" s="445" t="str">
        <f>VLOOKUP($D2664,{"29 - Psychiatrie (Erwachsene)","BGI";"297 - stationsäquivalente Behandlung in der Erwachsenenpsychiatrie (29)","BGI";"30 - Kinder- und Jugendpsychiatrie","BGII";"307 - stationsäquivalente Behandlung in der Kinder- und Jugendpsychiatrie (30)","BGII";"31 - Psychosomatik","BGI";"","Leer"},2,0)</f>
        <v>Leer</v>
      </c>
      <c r="M2664" s="445">
        <f t="shared" si="330"/>
        <v>0</v>
      </c>
      <c r="N2664" s="445">
        <f t="shared" si="331"/>
        <v>0</v>
      </c>
      <c r="O2664" s="445">
        <f t="shared" si="334"/>
        <v>0</v>
      </c>
      <c r="P2664" s="445">
        <f t="shared" si="335"/>
        <v>0</v>
      </c>
      <c r="Q2664" s="445">
        <f t="shared" si="336"/>
        <v>0</v>
      </c>
      <c r="R2664" s="415" t="str">
        <f t="shared" si="329"/>
        <v>Leer</v>
      </c>
      <c r="S2664" s="445">
        <f>IF('Angaben KH-Standort'!D$29='A4'!D2664,IF('Angaben KH-Standort'!E$29="Ja",1,0),0)</f>
        <v>0</v>
      </c>
      <c r="T2664" s="445">
        <f>IF('Angaben KH-Standort'!D$30='A4'!D2664,IF('Angaben KH-Standort'!E$30="Ja",1,0),0)</f>
        <v>0</v>
      </c>
      <c r="U2664" s="445">
        <f>IF('Angaben KH-Standort'!D$31='A4'!D2664,IF('Angaben KH-Standort'!E$31="Ja",1,0),0)</f>
        <v>0</v>
      </c>
    </row>
    <row r="2665" spans="2:21" ht="15" customHeight="1" x14ac:dyDescent="0.3">
      <c r="B2665" s="70" t="str">
        <f t="shared" si="332"/>
        <v>!!!</v>
      </c>
      <c r="C2665" s="265" t="str">
        <f>IF(ISERROR(IF(LEN(E2665)&gt;0,VLOOKUP(TEXT($E2665,0),'Angaben Stationen'!$E$14:$J$213,5,0),"")),"?",IF(LEN(E2665)&gt;0,VLOOKUP(TEXT($E2665,0),'Angaben Stationen'!$E$14:$J$213,5,0),""))</f>
        <v/>
      </c>
      <c r="D2665" s="232" t="str">
        <f>IF(ISERROR(IF(LEN(E2665)&gt;0,VLOOKUP(TEXT($E2665,0),'Angaben Stationen'!$E$14:$J$213,6,0),"")),"STATION IST NICHT VORHANDEN",IF(LEN(E2665)&gt;0,VLOOKUP(TEXT($E2665,0),'Angaben Stationen'!$E$14:$J$213,6,0),""))</f>
        <v/>
      </c>
      <c r="E2665" s="287"/>
      <c r="F2665" s="234"/>
      <c r="G2665" s="234"/>
      <c r="H2665" s="263"/>
      <c r="I2665" s="169"/>
      <c r="K2665" s="445" t="str">
        <f t="shared" si="333"/>
        <v>Leer</v>
      </c>
      <c r="L2665" s="445" t="str">
        <f>VLOOKUP($D2665,{"29 - Psychiatrie (Erwachsene)","BGI";"297 - stationsäquivalente Behandlung in der Erwachsenenpsychiatrie (29)","BGI";"30 - Kinder- und Jugendpsychiatrie","BGII";"307 - stationsäquivalente Behandlung in der Kinder- und Jugendpsychiatrie (30)","BGII";"31 - Psychosomatik","BGI";"","Leer"},2,0)</f>
        <v>Leer</v>
      </c>
      <c r="M2665" s="445">
        <f t="shared" si="330"/>
        <v>0</v>
      </c>
      <c r="N2665" s="445">
        <f t="shared" si="331"/>
        <v>0</v>
      </c>
      <c r="O2665" s="445">
        <f t="shared" si="334"/>
        <v>0</v>
      </c>
      <c r="P2665" s="445">
        <f t="shared" si="335"/>
        <v>0</v>
      </c>
      <c r="Q2665" s="445">
        <f t="shared" si="336"/>
        <v>0</v>
      </c>
      <c r="R2665" s="415" t="str">
        <f t="shared" si="329"/>
        <v>Leer</v>
      </c>
      <c r="S2665" s="445">
        <f>IF('Angaben KH-Standort'!D$29='A4'!D2665,IF('Angaben KH-Standort'!E$29="Ja",1,0),0)</f>
        <v>0</v>
      </c>
      <c r="T2665" s="445">
        <f>IF('Angaben KH-Standort'!D$30='A4'!D2665,IF('Angaben KH-Standort'!E$30="Ja",1,0),0)</f>
        <v>0</v>
      </c>
      <c r="U2665" s="445">
        <f>IF('Angaben KH-Standort'!D$31='A4'!D2665,IF('Angaben KH-Standort'!E$31="Ja",1,0),0)</f>
        <v>0</v>
      </c>
    </row>
    <row r="2666" spans="2:21" ht="15" customHeight="1" x14ac:dyDescent="0.3">
      <c r="B2666" s="70" t="str">
        <f t="shared" si="332"/>
        <v>!!!</v>
      </c>
      <c r="C2666" s="265" t="str">
        <f>IF(ISERROR(IF(LEN(E2666)&gt;0,VLOOKUP(TEXT($E2666,0),'Angaben Stationen'!$E$14:$J$213,5,0),"")),"?",IF(LEN(E2666)&gt;0,VLOOKUP(TEXT($E2666,0),'Angaben Stationen'!$E$14:$J$213,5,0),""))</f>
        <v/>
      </c>
      <c r="D2666" s="232" t="str">
        <f>IF(ISERROR(IF(LEN(E2666)&gt;0,VLOOKUP(TEXT($E2666,0),'Angaben Stationen'!$E$14:$J$213,6,0),"")),"STATION IST NICHT VORHANDEN",IF(LEN(E2666)&gt;0,VLOOKUP(TEXT($E2666,0),'Angaben Stationen'!$E$14:$J$213,6,0),""))</f>
        <v/>
      </c>
      <c r="E2666" s="287"/>
      <c r="F2666" s="234"/>
      <c r="G2666" s="234"/>
      <c r="H2666" s="263"/>
      <c r="I2666" s="169"/>
      <c r="K2666" s="445" t="str">
        <f t="shared" si="333"/>
        <v>Leer</v>
      </c>
      <c r="L2666" s="445" t="str">
        <f>VLOOKUP($D2666,{"29 - Psychiatrie (Erwachsene)","BGI";"297 - stationsäquivalente Behandlung in der Erwachsenenpsychiatrie (29)","BGI";"30 - Kinder- und Jugendpsychiatrie","BGII";"307 - stationsäquivalente Behandlung in der Kinder- und Jugendpsychiatrie (30)","BGII";"31 - Psychosomatik","BGI";"","Leer"},2,0)</f>
        <v>Leer</v>
      </c>
      <c r="M2666" s="445">
        <f t="shared" si="330"/>
        <v>0</v>
      </c>
      <c r="N2666" s="445">
        <f t="shared" si="331"/>
        <v>0</v>
      </c>
      <c r="O2666" s="445">
        <f t="shared" si="334"/>
        <v>0</v>
      </c>
      <c r="P2666" s="445">
        <f t="shared" si="335"/>
        <v>0</v>
      </c>
      <c r="Q2666" s="445">
        <f t="shared" si="336"/>
        <v>0</v>
      </c>
      <c r="R2666" s="415" t="str">
        <f t="shared" si="329"/>
        <v>Leer</v>
      </c>
      <c r="S2666" s="445">
        <f>IF('Angaben KH-Standort'!D$29='A4'!D2666,IF('Angaben KH-Standort'!E$29="Ja",1,0),0)</f>
        <v>0</v>
      </c>
      <c r="T2666" s="445">
        <f>IF('Angaben KH-Standort'!D$30='A4'!D2666,IF('Angaben KH-Standort'!E$30="Ja",1,0),0)</f>
        <v>0</v>
      </c>
      <c r="U2666" s="445">
        <f>IF('Angaben KH-Standort'!D$31='A4'!D2666,IF('Angaben KH-Standort'!E$31="Ja",1,0),0)</f>
        <v>0</v>
      </c>
    </row>
    <row r="2667" spans="2:21" ht="15" customHeight="1" x14ac:dyDescent="0.3">
      <c r="B2667" s="70" t="str">
        <f t="shared" si="332"/>
        <v>!!!</v>
      </c>
      <c r="C2667" s="265" t="str">
        <f>IF(ISERROR(IF(LEN(E2667)&gt;0,VLOOKUP(TEXT($E2667,0),'Angaben Stationen'!$E$14:$J$213,5,0),"")),"?",IF(LEN(E2667)&gt;0,VLOOKUP(TEXT($E2667,0),'Angaben Stationen'!$E$14:$J$213,5,0),""))</f>
        <v/>
      </c>
      <c r="D2667" s="232" t="str">
        <f>IF(ISERROR(IF(LEN(E2667)&gt;0,VLOOKUP(TEXT($E2667,0),'Angaben Stationen'!$E$14:$J$213,6,0),"")),"STATION IST NICHT VORHANDEN",IF(LEN(E2667)&gt;0,VLOOKUP(TEXT($E2667,0),'Angaben Stationen'!$E$14:$J$213,6,0),""))</f>
        <v/>
      </c>
      <c r="E2667" s="287"/>
      <c r="F2667" s="234"/>
      <c r="G2667" s="234"/>
      <c r="H2667" s="263"/>
      <c r="I2667" s="169"/>
      <c r="K2667" s="445" t="str">
        <f t="shared" si="333"/>
        <v>Leer</v>
      </c>
      <c r="L2667" s="445" t="str">
        <f>VLOOKUP($D2667,{"29 - Psychiatrie (Erwachsene)","BGI";"297 - stationsäquivalente Behandlung in der Erwachsenenpsychiatrie (29)","BGI";"30 - Kinder- und Jugendpsychiatrie","BGII";"307 - stationsäquivalente Behandlung in der Kinder- und Jugendpsychiatrie (30)","BGII";"31 - Psychosomatik","BGI";"","Leer"},2,0)</f>
        <v>Leer</v>
      </c>
      <c r="M2667" s="445">
        <f t="shared" si="330"/>
        <v>0</v>
      </c>
      <c r="N2667" s="445">
        <f t="shared" si="331"/>
        <v>0</v>
      </c>
      <c r="O2667" s="445">
        <f t="shared" si="334"/>
        <v>0</v>
      </c>
      <c r="P2667" s="445">
        <f t="shared" si="335"/>
        <v>0</v>
      </c>
      <c r="Q2667" s="445">
        <f t="shared" si="336"/>
        <v>0</v>
      </c>
      <c r="R2667" s="415" t="str">
        <f t="shared" si="329"/>
        <v>Leer</v>
      </c>
      <c r="S2667" s="445">
        <f>IF('Angaben KH-Standort'!D$29='A4'!D2667,IF('Angaben KH-Standort'!E$29="Ja",1,0),0)</f>
        <v>0</v>
      </c>
      <c r="T2667" s="445">
        <f>IF('Angaben KH-Standort'!D$30='A4'!D2667,IF('Angaben KH-Standort'!E$30="Ja",1,0),0)</f>
        <v>0</v>
      </c>
      <c r="U2667" s="445">
        <f>IF('Angaben KH-Standort'!D$31='A4'!D2667,IF('Angaben KH-Standort'!E$31="Ja",1,0),0)</f>
        <v>0</v>
      </c>
    </row>
    <row r="2668" spans="2:21" ht="15" customHeight="1" x14ac:dyDescent="0.3">
      <c r="B2668" s="70" t="str">
        <f t="shared" si="332"/>
        <v>!!!</v>
      </c>
      <c r="C2668" s="265" t="str">
        <f>IF(ISERROR(IF(LEN(E2668)&gt;0,VLOOKUP(TEXT($E2668,0),'Angaben Stationen'!$E$14:$J$213,5,0),"")),"?",IF(LEN(E2668)&gt;0,VLOOKUP(TEXT($E2668,0),'Angaben Stationen'!$E$14:$J$213,5,0),""))</f>
        <v/>
      </c>
      <c r="D2668" s="232" t="str">
        <f>IF(ISERROR(IF(LEN(E2668)&gt;0,VLOOKUP(TEXT($E2668,0),'Angaben Stationen'!$E$14:$J$213,6,0),"")),"STATION IST NICHT VORHANDEN",IF(LEN(E2668)&gt;0,VLOOKUP(TEXT($E2668,0),'Angaben Stationen'!$E$14:$J$213,6,0),""))</f>
        <v/>
      </c>
      <c r="E2668" s="287"/>
      <c r="F2668" s="234"/>
      <c r="G2668" s="234"/>
      <c r="H2668" s="263"/>
      <c r="I2668" s="169"/>
      <c r="K2668" s="445" t="str">
        <f t="shared" si="333"/>
        <v>Leer</v>
      </c>
      <c r="L2668" s="445" t="str">
        <f>VLOOKUP($D2668,{"29 - Psychiatrie (Erwachsene)","BGI";"297 - stationsäquivalente Behandlung in der Erwachsenenpsychiatrie (29)","BGI";"30 - Kinder- und Jugendpsychiatrie","BGII";"307 - stationsäquivalente Behandlung in der Kinder- und Jugendpsychiatrie (30)","BGII";"31 - Psychosomatik","BGI";"","Leer"},2,0)</f>
        <v>Leer</v>
      </c>
      <c r="M2668" s="445">
        <f t="shared" si="330"/>
        <v>0</v>
      </c>
      <c r="N2668" s="445">
        <f t="shared" si="331"/>
        <v>0</v>
      </c>
      <c r="O2668" s="445">
        <f t="shared" si="334"/>
        <v>0</v>
      </c>
      <c r="P2668" s="445">
        <f t="shared" si="335"/>
        <v>0</v>
      </c>
      <c r="Q2668" s="445">
        <f t="shared" si="336"/>
        <v>0</v>
      </c>
      <c r="R2668" s="415" t="str">
        <f t="shared" si="329"/>
        <v>Leer</v>
      </c>
      <c r="S2668" s="445">
        <f>IF('Angaben KH-Standort'!D$29='A4'!D2668,IF('Angaben KH-Standort'!E$29="Ja",1,0),0)</f>
        <v>0</v>
      </c>
      <c r="T2668" s="445">
        <f>IF('Angaben KH-Standort'!D$30='A4'!D2668,IF('Angaben KH-Standort'!E$30="Ja",1,0),0)</f>
        <v>0</v>
      </c>
      <c r="U2668" s="445">
        <f>IF('Angaben KH-Standort'!D$31='A4'!D2668,IF('Angaben KH-Standort'!E$31="Ja",1,0),0)</f>
        <v>0</v>
      </c>
    </row>
    <row r="2669" spans="2:21" ht="15" customHeight="1" x14ac:dyDescent="0.3">
      <c r="B2669" s="70" t="str">
        <f t="shared" si="332"/>
        <v>!!!</v>
      </c>
      <c r="C2669" s="265" t="str">
        <f>IF(ISERROR(IF(LEN(E2669)&gt;0,VLOOKUP(TEXT($E2669,0),'Angaben Stationen'!$E$14:$J$213,5,0),"")),"?",IF(LEN(E2669)&gt;0,VLOOKUP(TEXT($E2669,0),'Angaben Stationen'!$E$14:$J$213,5,0),""))</f>
        <v/>
      </c>
      <c r="D2669" s="232" t="str">
        <f>IF(ISERROR(IF(LEN(E2669)&gt;0,VLOOKUP(TEXT($E2669,0),'Angaben Stationen'!$E$14:$J$213,6,0),"")),"STATION IST NICHT VORHANDEN",IF(LEN(E2669)&gt;0,VLOOKUP(TEXT($E2669,0),'Angaben Stationen'!$E$14:$J$213,6,0),""))</f>
        <v/>
      </c>
      <c r="E2669" s="287"/>
      <c r="F2669" s="234"/>
      <c r="G2669" s="234"/>
      <c r="H2669" s="263"/>
      <c r="I2669" s="169"/>
      <c r="K2669" s="445" t="str">
        <f t="shared" si="333"/>
        <v>Leer</v>
      </c>
      <c r="L2669" s="445" t="str">
        <f>VLOOKUP($D2669,{"29 - Psychiatrie (Erwachsene)","BGI";"297 - stationsäquivalente Behandlung in der Erwachsenenpsychiatrie (29)","BGI";"30 - Kinder- und Jugendpsychiatrie","BGII";"307 - stationsäquivalente Behandlung in der Kinder- und Jugendpsychiatrie (30)","BGII";"31 - Psychosomatik","BGI";"","Leer"},2,0)</f>
        <v>Leer</v>
      </c>
      <c r="M2669" s="445">
        <f t="shared" si="330"/>
        <v>0</v>
      </c>
      <c r="N2669" s="445">
        <f t="shared" si="331"/>
        <v>0</v>
      </c>
      <c r="O2669" s="445">
        <f t="shared" si="334"/>
        <v>0</v>
      </c>
      <c r="P2669" s="445">
        <f t="shared" si="335"/>
        <v>0</v>
      </c>
      <c r="Q2669" s="445">
        <f t="shared" si="336"/>
        <v>0</v>
      </c>
      <c r="R2669" s="415" t="str">
        <f t="shared" si="329"/>
        <v>Leer</v>
      </c>
      <c r="S2669" s="445">
        <f>IF('Angaben KH-Standort'!D$29='A4'!D2669,IF('Angaben KH-Standort'!E$29="Ja",1,0),0)</f>
        <v>0</v>
      </c>
      <c r="T2669" s="445">
        <f>IF('Angaben KH-Standort'!D$30='A4'!D2669,IF('Angaben KH-Standort'!E$30="Ja",1,0),0)</f>
        <v>0</v>
      </c>
      <c r="U2669" s="445">
        <f>IF('Angaben KH-Standort'!D$31='A4'!D2669,IF('Angaben KH-Standort'!E$31="Ja",1,0),0)</f>
        <v>0</v>
      </c>
    </row>
    <row r="2670" spans="2:21" ht="15" customHeight="1" x14ac:dyDescent="0.3">
      <c r="B2670" s="70" t="str">
        <f t="shared" si="332"/>
        <v>!!!</v>
      </c>
      <c r="C2670" s="265" t="str">
        <f>IF(ISERROR(IF(LEN(E2670)&gt;0,VLOOKUP(TEXT($E2670,0),'Angaben Stationen'!$E$14:$J$213,5,0),"")),"?",IF(LEN(E2670)&gt;0,VLOOKUP(TEXT($E2670,0),'Angaben Stationen'!$E$14:$J$213,5,0),""))</f>
        <v/>
      </c>
      <c r="D2670" s="232" t="str">
        <f>IF(ISERROR(IF(LEN(E2670)&gt;0,VLOOKUP(TEXT($E2670,0),'Angaben Stationen'!$E$14:$J$213,6,0),"")),"STATION IST NICHT VORHANDEN",IF(LEN(E2670)&gt;0,VLOOKUP(TEXT($E2670,0),'Angaben Stationen'!$E$14:$J$213,6,0),""))</f>
        <v/>
      </c>
      <c r="E2670" s="287"/>
      <c r="F2670" s="234"/>
      <c r="G2670" s="234"/>
      <c r="H2670" s="263"/>
      <c r="I2670" s="169"/>
      <c r="K2670" s="445" t="str">
        <f t="shared" si="333"/>
        <v>Leer</v>
      </c>
      <c r="L2670" s="445" t="str">
        <f>VLOOKUP($D2670,{"29 - Psychiatrie (Erwachsene)","BGI";"297 - stationsäquivalente Behandlung in der Erwachsenenpsychiatrie (29)","BGI";"30 - Kinder- und Jugendpsychiatrie","BGII";"307 - stationsäquivalente Behandlung in der Kinder- und Jugendpsychiatrie (30)","BGII";"31 - Psychosomatik","BGI";"","Leer"},2,0)</f>
        <v>Leer</v>
      </c>
      <c r="M2670" s="445">
        <f t="shared" si="330"/>
        <v>0</v>
      </c>
      <c r="N2670" s="445">
        <f t="shared" si="331"/>
        <v>0</v>
      </c>
      <c r="O2670" s="445">
        <f t="shared" si="334"/>
        <v>0</v>
      </c>
      <c r="P2670" s="445">
        <f t="shared" si="335"/>
        <v>0</v>
      </c>
      <c r="Q2670" s="445">
        <f t="shared" si="336"/>
        <v>0</v>
      </c>
      <c r="R2670" s="415" t="str">
        <f t="shared" si="329"/>
        <v>Leer</v>
      </c>
      <c r="S2670" s="445">
        <f>IF('Angaben KH-Standort'!D$29='A4'!D2670,IF('Angaben KH-Standort'!E$29="Ja",1,0),0)</f>
        <v>0</v>
      </c>
      <c r="T2670" s="445">
        <f>IF('Angaben KH-Standort'!D$30='A4'!D2670,IF('Angaben KH-Standort'!E$30="Ja",1,0),0)</f>
        <v>0</v>
      </c>
      <c r="U2670" s="445">
        <f>IF('Angaben KH-Standort'!D$31='A4'!D2670,IF('Angaben KH-Standort'!E$31="Ja",1,0),0)</f>
        <v>0</v>
      </c>
    </row>
    <row r="2671" spans="2:21" ht="15" customHeight="1" x14ac:dyDescent="0.3">
      <c r="B2671" s="70" t="str">
        <f t="shared" si="332"/>
        <v>!!!</v>
      </c>
      <c r="C2671" s="265" t="str">
        <f>IF(ISERROR(IF(LEN(E2671)&gt;0,VLOOKUP(TEXT($E2671,0),'Angaben Stationen'!$E$14:$J$213,5,0),"")),"?",IF(LEN(E2671)&gt;0,VLOOKUP(TEXT($E2671,0),'Angaben Stationen'!$E$14:$J$213,5,0),""))</f>
        <v/>
      </c>
      <c r="D2671" s="232" t="str">
        <f>IF(ISERROR(IF(LEN(E2671)&gt;0,VLOOKUP(TEXT($E2671,0),'Angaben Stationen'!$E$14:$J$213,6,0),"")),"STATION IST NICHT VORHANDEN",IF(LEN(E2671)&gt;0,VLOOKUP(TEXT($E2671,0),'Angaben Stationen'!$E$14:$J$213,6,0),""))</f>
        <v/>
      </c>
      <c r="E2671" s="287"/>
      <c r="F2671" s="234"/>
      <c r="G2671" s="234"/>
      <c r="H2671" s="263"/>
      <c r="I2671" s="169"/>
      <c r="K2671" s="445" t="str">
        <f t="shared" si="333"/>
        <v>Leer</v>
      </c>
      <c r="L2671" s="445" t="str">
        <f>VLOOKUP($D2671,{"29 - Psychiatrie (Erwachsene)","BGI";"297 - stationsäquivalente Behandlung in der Erwachsenenpsychiatrie (29)","BGI";"30 - Kinder- und Jugendpsychiatrie","BGII";"307 - stationsäquivalente Behandlung in der Kinder- und Jugendpsychiatrie (30)","BGII";"31 - Psychosomatik","BGI";"","Leer"},2,0)</f>
        <v>Leer</v>
      </c>
      <c r="M2671" s="445">
        <f t="shared" si="330"/>
        <v>0</v>
      </c>
      <c r="N2671" s="445">
        <f t="shared" si="331"/>
        <v>0</v>
      </c>
      <c r="O2671" s="445">
        <f t="shared" si="334"/>
        <v>0</v>
      </c>
      <c r="P2671" s="445">
        <f t="shared" si="335"/>
        <v>0</v>
      </c>
      <c r="Q2671" s="445">
        <f t="shared" si="336"/>
        <v>0</v>
      </c>
      <c r="R2671" s="415" t="str">
        <f t="shared" ref="R2671:R2734" si="337">IF(D2671&lt;&gt;"",IF(SUM(S2671:U2671)&gt;0,"Ja","Nein"),"Leer")</f>
        <v>Leer</v>
      </c>
      <c r="S2671" s="445">
        <f>IF('Angaben KH-Standort'!D$29='A4'!D2671,IF('Angaben KH-Standort'!E$29="Ja",1,0),0)</f>
        <v>0</v>
      </c>
      <c r="T2671" s="445">
        <f>IF('Angaben KH-Standort'!D$30='A4'!D2671,IF('Angaben KH-Standort'!E$30="Ja",1,0),0)</f>
        <v>0</v>
      </c>
      <c r="U2671" s="445">
        <f>IF('Angaben KH-Standort'!D$31='A4'!D2671,IF('Angaben KH-Standort'!E$31="Ja",1,0),0)</f>
        <v>0</v>
      </c>
    </row>
    <row r="2672" spans="2:21" ht="15" customHeight="1" x14ac:dyDescent="0.3">
      <c r="B2672" s="70" t="str">
        <f t="shared" si="332"/>
        <v>!!!</v>
      </c>
      <c r="C2672" s="265" t="str">
        <f>IF(ISERROR(IF(LEN(E2672)&gt;0,VLOOKUP(TEXT($E2672,0),'Angaben Stationen'!$E$14:$J$213,5,0),"")),"?",IF(LEN(E2672)&gt;0,VLOOKUP(TEXT($E2672,0),'Angaben Stationen'!$E$14:$J$213,5,0),""))</f>
        <v/>
      </c>
      <c r="D2672" s="232" t="str">
        <f>IF(ISERROR(IF(LEN(E2672)&gt;0,VLOOKUP(TEXT($E2672,0),'Angaben Stationen'!$E$14:$J$213,6,0),"")),"STATION IST NICHT VORHANDEN",IF(LEN(E2672)&gt;0,VLOOKUP(TEXT($E2672,0),'Angaben Stationen'!$E$14:$J$213,6,0),""))</f>
        <v/>
      </c>
      <c r="E2672" s="287"/>
      <c r="F2672" s="234"/>
      <c r="G2672" s="234"/>
      <c r="H2672" s="263"/>
      <c r="I2672" s="169"/>
      <c r="K2672" s="445" t="str">
        <f t="shared" si="333"/>
        <v>Leer</v>
      </c>
      <c r="L2672" s="445" t="str">
        <f>VLOOKUP($D2672,{"29 - Psychiatrie (Erwachsene)","BGI";"297 - stationsäquivalente Behandlung in der Erwachsenenpsychiatrie (29)","BGI";"30 - Kinder- und Jugendpsychiatrie","BGII";"307 - stationsäquivalente Behandlung in der Kinder- und Jugendpsychiatrie (30)","BGII";"31 - Psychosomatik","BGI";"","Leer"},2,0)</f>
        <v>Leer</v>
      </c>
      <c r="M2672" s="445">
        <f t="shared" si="330"/>
        <v>0</v>
      </c>
      <c r="N2672" s="445">
        <f t="shared" si="331"/>
        <v>0</v>
      </c>
      <c r="O2672" s="445">
        <f t="shared" si="334"/>
        <v>0</v>
      </c>
      <c r="P2672" s="445">
        <f t="shared" si="335"/>
        <v>0</v>
      </c>
      <c r="Q2672" s="445">
        <f t="shared" si="336"/>
        <v>0</v>
      </c>
      <c r="R2672" s="415" t="str">
        <f t="shared" si="337"/>
        <v>Leer</v>
      </c>
      <c r="S2672" s="445">
        <f>IF('Angaben KH-Standort'!D$29='A4'!D2672,IF('Angaben KH-Standort'!E$29="Ja",1,0),0)</f>
        <v>0</v>
      </c>
      <c r="T2672" s="445">
        <f>IF('Angaben KH-Standort'!D$30='A4'!D2672,IF('Angaben KH-Standort'!E$30="Ja",1,0),0)</f>
        <v>0</v>
      </c>
      <c r="U2672" s="445">
        <f>IF('Angaben KH-Standort'!D$31='A4'!D2672,IF('Angaben KH-Standort'!E$31="Ja",1,0),0)</f>
        <v>0</v>
      </c>
    </row>
    <row r="2673" spans="2:21" ht="15" customHeight="1" x14ac:dyDescent="0.3">
      <c r="B2673" s="70" t="str">
        <f t="shared" si="332"/>
        <v>!!!</v>
      </c>
      <c r="C2673" s="265" t="str">
        <f>IF(ISERROR(IF(LEN(E2673)&gt;0,VLOOKUP(TEXT($E2673,0),'Angaben Stationen'!$E$14:$J$213,5,0),"")),"?",IF(LEN(E2673)&gt;0,VLOOKUP(TEXT($E2673,0),'Angaben Stationen'!$E$14:$J$213,5,0),""))</f>
        <v/>
      </c>
      <c r="D2673" s="232" t="str">
        <f>IF(ISERROR(IF(LEN(E2673)&gt;0,VLOOKUP(TEXT($E2673,0),'Angaben Stationen'!$E$14:$J$213,6,0),"")),"STATION IST NICHT VORHANDEN",IF(LEN(E2673)&gt;0,VLOOKUP(TEXT($E2673,0),'Angaben Stationen'!$E$14:$J$213,6,0),""))</f>
        <v/>
      </c>
      <c r="E2673" s="287"/>
      <c r="F2673" s="234"/>
      <c r="G2673" s="234"/>
      <c r="H2673" s="263"/>
      <c r="I2673" s="169"/>
      <c r="K2673" s="445" t="str">
        <f t="shared" si="333"/>
        <v>Leer</v>
      </c>
      <c r="L2673" s="445" t="str">
        <f>VLOOKUP($D2673,{"29 - Psychiatrie (Erwachsene)","BGI";"297 - stationsäquivalente Behandlung in der Erwachsenenpsychiatrie (29)","BGI";"30 - Kinder- und Jugendpsychiatrie","BGII";"307 - stationsäquivalente Behandlung in der Kinder- und Jugendpsychiatrie (30)","BGII";"31 - Psychosomatik","BGI";"","Leer"},2,0)</f>
        <v>Leer</v>
      </c>
      <c r="M2673" s="445">
        <f t="shared" si="330"/>
        <v>0</v>
      </c>
      <c r="N2673" s="445">
        <f t="shared" si="331"/>
        <v>0</v>
      </c>
      <c r="O2673" s="445">
        <f t="shared" si="334"/>
        <v>0</v>
      </c>
      <c r="P2673" s="445">
        <f t="shared" si="335"/>
        <v>0</v>
      </c>
      <c r="Q2673" s="445">
        <f t="shared" si="336"/>
        <v>0</v>
      </c>
      <c r="R2673" s="415" t="str">
        <f t="shared" si="337"/>
        <v>Leer</v>
      </c>
      <c r="S2673" s="445">
        <f>IF('Angaben KH-Standort'!D$29='A4'!D2673,IF('Angaben KH-Standort'!E$29="Ja",1,0),0)</f>
        <v>0</v>
      </c>
      <c r="T2673" s="445">
        <f>IF('Angaben KH-Standort'!D$30='A4'!D2673,IF('Angaben KH-Standort'!E$30="Ja",1,0),0)</f>
        <v>0</v>
      </c>
      <c r="U2673" s="445">
        <f>IF('Angaben KH-Standort'!D$31='A4'!D2673,IF('Angaben KH-Standort'!E$31="Ja",1,0),0)</f>
        <v>0</v>
      </c>
    </row>
    <row r="2674" spans="2:21" ht="15" customHeight="1" x14ac:dyDescent="0.3">
      <c r="B2674" s="70" t="str">
        <f t="shared" si="332"/>
        <v>!!!</v>
      </c>
      <c r="C2674" s="265" t="str">
        <f>IF(ISERROR(IF(LEN(E2674)&gt;0,VLOOKUP(TEXT($E2674,0),'Angaben Stationen'!$E$14:$J$213,5,0),"")),"?",IF(LEN(E2674)&gt;0,VLOOKUP(TEXT($E2674,0),'Angaben Stationen'!$E$14:$J$213,5,0),""))</f>
        <v/>
      </c>
      <c r="D2674" s="232" t="str">
        <f>IF(ISERROR(IF(LEN(E2674)&gt;0,VLOOKUP(TEXT($E2674,0),'Angaben Stationen'!$E$14:$J$213,6,0),"")),"STATION IST NICHT VORHANDEN",IF(LEN(E2674)&gt;0,VLOOKUP(TEXT($E2674,0),'Angaben Stationen'!$E$14:$J$213,6,0),""))</f>
        <v/>
      </c>
      <c r="E2674" s="287"/>
      <c r="F2674" s="234"/>
      <c r="G2674" s="234"/>
      <c r="H2674" s="263"/>
      <c r="I2674" s="169"/>
      <c r="K2674" s="445" t="str">
        <f t="shared" si="333"/>
        <v>Leer</v>
      </c>
      <c r="L2674" s="445" t="str">
        <f>VLOOKUP($D2674,{"29 - Psychiatrie (Erwachsene)","BGI";"297 - stationsäquivalente Behandlung in der Erwachsenenpsychiatrie (29)","BGI";"30 - Kinder- und Jugendpsychiatrie","BGII";"307 - stationsäquivalente Behandlung in der Kinder- und Jugendpsychiatrie (30)","BGII";"31 - Psychosomatik","BGI";"","Leer"},2,0)</f>
        <v>Leer</v>
      </c>
      <c r="M2674" s="445">
        <f t="shared" si="330"/>
        <v>0</v>
      </c>
      <c r="N2674" s="445">
        <f t="shared" si="331"/>
        <v>0</v>
      </c>
      <c r="O2674" s="445">
        <f t="shared" si="334"/>
        <v>0</v>
      </c>
      <c r="P2674" s="445">
        <f t="shared" si="335"/>
        <v>0</v>
      </c>
      <c r="Q2674" s="445">
        <f t="shared" si="336"/>
        <v>0</v>
      </c>
      <c r="R2674" s="415" t="str">
        <f t="shared" si="337"/>
        <v>Leer</v>
      </c>
      <c r="S2674" s="445">
        <f>IF('Angaben KH-Standort'!D$29='A4'!D2674,IF('Angaben KH-Standort'!E$29="Ja",1,0),0)</f>
        <v>0</v>
      </c>
      <c r="T2674" s="445">
        <f>IF('Angaben KH-Standort'!D$30='A4'!D2674,IF('Angaben KH-Standort'!E$30="Ja",1,0),0)</f>
        <v>0</v>
      </c>
      <c r="U2674" s="445">
        <f>IF('Angaben KH-Standort'!D$31='A4'!D2674,IF('Angaben KH-Standort'!E$31="Ja",1,0),0)</f>
        <v>0</v>
      </c>
    </row>
    <row r="2675" spans="2:21" ht="15" customHeight="1" x14ac:dyDescent="0.3">
      <c r="B2675" s="70" t="str">
        <f t="shared" si="332"/>
        <v>!!!</v>
      </c>
      <c r="C2675" s="265" t="str">
        <f>IF(ISERROR(IF(LEN(E2675)&gt;0,VLOOKUP(TEXT($E2675,0),'Angaben Stationen'!$E$14:$J$213,5,0),"")),"?",IF(LEN(E2675)&gt;0,VLOOKUP(TEXT($E2675,0),'Angaben Stationen'!$E$14:$J$213,5,0),""))</f>
        <v/>
      </c>
      <c r="D2675" s="232" t="str">
        <f>IF(ISERROR(IF(LEN(E2675)&gt;0,VLOOKUP(TEXT($E2675,0),'Angaben Stationen'!$E$14:$J$213,6,0),"")),"STATION IST NICHT VORHANDEN",IF(LEN(E2675)&gt;0,VLOOKUP(TEXT($E2675,0),'Angaben Stationen'!$E$14:$J$213,6,0),""))</f>
        <v/>
      </c>
      <c r="E2675" s="287"/>
      <c r="F2675" s="234"/>
      <c r="G2675" s="234"/>
      <c r="H2675" s="263"/>
      <c r="I2675" s="169"/>
      <c r="K2675" s="445" t="str">
        <f t="shared" si="333"/>
        <v>Leer</v>
      </c>
      <c r="L2675" s="445" t="str">
        <f>VLOOKUP($D2675,{"29 - Psychiatrie (Erwachsene)","BGI";"297 - stationsäquivalente Behandlung in der Erwachsenenpsychiatrie (29)","BGI";"30 - Kinder- und Jugendpsychiatrie","BGII";"307 - stationsäquivalente Behandlung in der Kinder- und Jugendpsychiatrie (30)","BGII";"31 - Psychosomatik","BGI";"","Leer"},2,0)</f>
        <v>Leer</v>
      </c>
      <c r="M2675" s="445">
        <f t="shared" si="330"/>
        <v>0</v>
      </c>
      <c r="N2675" s="445">
        <f t="shared" si="331"/>
        <v>0</v>
      </c>
      <c r="O2675" s="445">
        <f t="shared" si="334"/>
        <v>0</v>
      </c>
      <c r="P2675" s="445">
        <f t="shared" si="335"/>
        <v>0</v>
      </c>
      <c r="Q2675" s="445">
        <f t="shared" si="336"/>
        <v>0</v>
      </c>
      <c r="R2675" s="415" t="str">
        <f t="shared" si="337"/>
        <v>Leer</v>
      </c>
      <c r="S2675" s="445">
        <f>IF('Angaben KH-Standort'!D$29='A4'!D2675,IF('Angaben KH-Standort'!E$29="Ja",1,0),0)</f>
        <v>0</v>
      </c>
      <c r="T2675" s="445">
        <f>IF('Angaben KH-Standort'!D$30='A4'!D2675,IF('Angaben KH-Standort'!E$30="Ja",1,0),0)</f>
        <v>0</v>
      </c>
      <c r="U2675" s="445">
        <f>IF('Angaben KH-Standort'!D$31='A4'!D2675,IF('Angaben KH-Standort'!E$31="Ja",1,0),0)</f>
        <v>0</v>
      </c>
    </row>
    <row r="2676" spans="2:21" ht="15" customHeight="1" x14ac:dyDescent="0.3">
      <c r="B2676" s="70" t="str">
        <f t="shared" si="332"/>
        <v>!!!</v>
      </c>
      <c r="C2676" s="265" t="str">
        <f>IF(ISERROR(IF(LEN(E2676)&gt;0,VLOOKUP(TEXT($E2676,0),'Angaben Stationen'!$E$14:$J$213,5,0),"")),"?",IF(LEN(E2676)&gt;0,VLOOKUP(TEXT($E2676,0),'Angaben Stationen'!$E$14:$J$213,5,0),""))</f>
        <v/>
      </c>
      <c r="D2676" s="232" t="str">
        <f>IF(ISERROR(IF(LEN(E2676)&gt;0,VLOOKUP(TEXT($E2676,0),'Angaben Stationen'!$E$14:$J$213,6,0),"")),"STATION IST NICHT VORHANDEN",IF(LEN(E2676)&gt;0,VLOOKUP(TEXT($E2676,0),'Angaben Stationen'!$E$14:$J$213,6,0),""))</f>
        <v/>
      </c>
      <c r="E2676" s="287"/>
      <c r="F2676" s="234"/>
      <c r="G2676" s="234"/>
      <c r="H2676" s="263"/>
      <c r="I2676" s="169"/>
      <c r="K2676" s="445" t="str">
        <f t="shared" si="333"/>
        <v>Leer</v>
      </c>
      <c r="L2676" s="445" t="str">
        <f>VLOOKUP($D2676,{"29 - Psychiatrie (Erwachsene)","BGI";"297 - stationsäquivalente Behandlung in der Erwachsenenpsychiatrie (29)","BGI";"30 - Kinder- und Jugendpsychiatrie","BGII";"307 - stationsäquivalente Behandlung in der Kinder- und Jugendpsychiatrie (30)","BGII";"31 - Psychosomatik","BGI";"","Leer"},2,0)</f>
        <v>Leer</v>
      </c>
      <c r="M2676" s="445">
        <f t="shared" si="330"/>
        <v>0</v>
      </c>
      <c r="N2676" s="445">
        <f t="shared" si="331"/>
        <v>0</v>
      </c>
      <c r="O2676" s="445">
        <f t="shared" si="334"/>
        <v>0</v>
      </c>
      <c r="P2676" s="445">
        <f t="shared" si="335"/>
        <v>0</v>
      </c>
      <c r="Q2676" s="445">
        <f t="shared" si="336"/>
        <v>0</v>
      </c>
      <c r="R2676" s="415" t="str">
        <f t="shared" si="337"/>
        <v>Leer</v>
      </c>
      <c r="S2676" s="445">
        <f>IF('Angaben KH-Standort'!D$29='A4'!D2676,IF('Angaben KH-Standort'!E$29="Ja",1,0),0)</f>
        <v>0</v>
      </c>
      <c r="T2676" s="445">
        <f>IF('Angaben KH-Standort'!D$30='A4'!D2676,IF('Angaben KH-Standort'!E$30="Ja",1,0),0)</f>
        <v>0</v>
      </c>
      <c r="U2676" s="445">
        <f>IF('Angaben KH-Standort'!D$31='A4'!D2676,IF('Angaben KH-Standort'!E$31="Ja",1,0),0)</f>
        <v>0</v>
      </c>
    </row>
    <row r="2677" spans="2:21" ht="15" customHeight="1" x14ac:dyDescent="0.3">
      <c r="B2677" s="70" t="str">
        <f t="shared" si="332"/>
        <v>!!!</v>
      </c>
      <c r="C2677" s="265" t="str">
        <f>IF(ISERROR(IF(LEN(E2677)&gt;0,VLOOKUP(TEXT($E2677,0),'Angaben Stationen'!$E$14:$J$213,5,0),"")),"?",IF(LEN(E2677)&gt;0,VLOOKUP(TEXT($E2677,0),'Angaben Stationen'!$E$14:$J$213,5,0),""))</f>
        <v/>
      </c>
      <c r="D2677" s="232" t="str">
        <f>IF(ISERROR(IF(LEN(E2677)&gt;0,VLOOKUP(TEXT($E2677,0),'Angaben Stationen'!$E$14:$J$213,6,0),"")),"STATION IST NICHT VORHANDEN",IF(LEN(E2677)&gt;0,VLOOKUP(TEXT($E2677,0),'Angaben Stationen'!$E$14:$J$213,6,0),""))</f>
        <v/>
      </c>
      <c r="E2677" s="287"/>
      <c r="F2677" s="234"/>
      <c r="G2677" s="234"/>
      <c r="H2677" s="263"/>
      <c r="I2677" s="169"/>
      <c r="K2677" s="445" t="str">
        <f t="shared" si="333"/>
        <v>Leer</v>
      </c>
      <c r="L2677" s="445" t="str">
        <f>VLOOKUP($D2677,{"29 - Psychiatrie (Erwachsene)","BGI";"297 - stationsäquivalente Behandlung in der Erwachsenenpsychiatrie (29)","BGI";"30 - Kinder- und Jugendpsychiatrie","BGII";"307 - stationsäquivalente Behandlung in der Kinder- und Jugendpsychiatrie (30)","BGII";"31 - Psychosomatik","BGI";"","Leer"},2,0)</f>
        <v>Leer</v>
      </c>
      <c r="M2677" s="445">
        <f t="shared" si="330"/>
        <v>0</v>
      </c>
      <c r="N2677" s="445">
        <f t="shared" si="331"/>
        <v>0</v>
      </c>
      <c r="O2677" s="445">
        <f t="shared" si="334"/>
        <v>0</v>
      </c>
      <c r="P2677" s="445">
        <f t="shared" si="335"/>
        <v>0</v>
      </c>
      <c r="Q2677" s="445">
        <f t="shared" si="336"/>
        <v>0</v>
      </c>
      <c r="R2677" s="415" t="str">
        <f t="shared" si="337"/>
        <v>Leer</v>
      </c>
      <c r="S2677" s="445">
        <f>IF('Angaben KH-Standort'!D$29='A4'!D2677,IF('Angaben KH-Standort'!E$29="Ja",1,0),0)</f>
        <v>0</v>
      </c>
      <c r="T2677" s="445">
        <f>IF('Angaben KH-Standort'!D$30='A4'!D2677,IF('Angaben KH-Standort'!E$30="Ja",1,0),0)</f>
        <v>0</v>
      </c>
      <c r="U2677" s="445">
        <f>IF('Angaben KH-Standort'!D$31='A4'!D2677,IF('Angaben KH-Standort'!E$31="Ja",1,0),0)</f>
        <v>0</v>
      </c>
    </row>
    <row r="2678" spans="2:21" ht="15" customHeight="1" x14ac:dyDescent="0.3">
      <c r="B2678" s="70" t="str">
        <f t="shared" si="332"/>
        <v>!!!</v>
      </c>
      <c r="C2678" s="265" t="str">
        <f>IF(ISERROR(IF(LEN(E2678)&gt;0,VLOOKUP(TEXT($E2678,0),'Angaben Stationen'!$E$14:$J$213,5,0),"")),"?",IF(LEN(E2678)&gt;0,VLOOKUP(TEXT($E2678,0),'Angaben Stationen'!$E$14:$J$213,5,0),""))</f>
        <v/>
      </c>
      <c r="D2678" s="232" t="str">
        <f>IF(ISERROR(IF(LEN(E2678)&gt;0,VLOOKUP(TEXT($E2678,0),'Angaben Stationen'!$E$14:$J$213,6,0),"")),"STATION IST NICHT VORHANDEN",IF(LEN(E2678)&gt;0,VLOOKUP(TEXT($E2678,0),'Angaben Stationen'!$E$14:$J$213,6,0),""))</f>
        <v/>
      </c>
      <c r="E2678" s="287"/>
      <c r="F2678" s="234"/>
      <c r="G2678" s="234"/>
      <c r="H2678" s="263"/>
      <c r="I2678" s="169"/>
      <c r="K2678" s="445" t="str">
        <f t="shared" si="333"/>
        <v>Leer</v>
      </c>
      <c r="L2678" s="445" t="str">
        <f>VLOOKUP($D2678,{"29 - Psychiatrie (Erwachsene)","BGI";"297 - stationsäquivalente Behandlung in der Erwachsenenpsychiatrie (29)","BGI";"30 - Kinder- und Jugendpsychiatrie","BGII";"307 - stationsäquivalente Behandlung in der Kinder- und Jugendpsychiatrie (30)","BGII";"31 - Psychosomatik","BGI";"","Leer"},2,0)</f>
        <v>Leer</v>
      </c>
      <c r="M2678" s="445">
        <f t="shared" si="330"/>
        <v>0</v>
      </c>
      <c r="N2678" s="445">
        <f t="shared" si="331"/>
        <v>0</v>
      </c>
      <c r="O2678" s="445">
        <f t="shared" si="334"/>
        <v>0</v>
      </c>
      <c r="P2678" s="445">
        <f t="shared" si="335"/>
        <v>0</v>
      </c>
      <c r="Q2678" s="445">
        <f t="shared" si="336"/>
        <v>0</v>
      </c>
      <c r="R2678" s="415" t="str">
        <f t="shared" si="337"/>
        <v>Leer</v>
      </c>
      <c r="S2678" s="445">
        <f>IF('Angaben KH-Standort'!D$29='A4'!D2678,IF('Angaben KH-Standort'!E$29="Ja",1,0),0)</f>
        <v>0</v>
      </c>
      <c r="T2678" s="445">
        <f>IF('Angaben KH-Standort'!D$30='A4'!D2678,IF('Angaben KH-Standort'!E$30="Ja",1,0),0)</f>
        <v>0</v>
      </c>
      <c r="U2678" s="445">
        <f>IF('Angaben KH-Standort'!D$31='A4'!D2678,IF('Angaben KH-Standort'!E$31="Ja",1,0),0)</f>
        <v>0</v>
      </c>
    </row>
    <row r="2679" spans="2:21" ht="15" customHeight="1" x14ac:dyDescent="0.3">
      <c r="B2679" s="70" t="str">
        <f t="shared" si="332"/>
        <v>!!!</v>
      </c>
      <c r="C2679" s="265" t="str">
        <f>IF(ISERROR(IF(LEN(E2679)&gt;0,VLOOKUP(TEXT($E2679,0),'Angaben Stationen'!$E$14:$J$213,5,0),"")),"?",IF(LEN(E2679)&gt;0,VLOOKUP(TEXT($E2679,0),'Angaben Stationen'!$E$14:$J$213,5,0),""))</f>
        <v/>
      </c>
      <c r="D2679" s="232" t="str">
        <f>IF(ISERROR(IF(LEN(E2679)&gt;0,VLOOKUP(TEXT($E2679,0),'Angaben Stationen'!$E$14:$J$213,6,0),"")),"STATION IST NICHT VORHANDEN",IF(LEN(E2679)&gt;0,VLOOKUP(TEXT($E2679,0),'Angaben Stationen'!$E$14:$J$213,6,0),""))</f>
        <v/>
      </c>
      <c r="E2679" s="287"/>
      <c r="F2679" s="234"/>
      <c r="G2679" s="234"/>
      <c r="H2679" s="263"/>
      <c r="I2679" s="169"/>
      <c r="K2679" s="445" t="str">
        <f t="shared" si="333"/>
        <v>Leer</v>
      </c>
      <c r="L2679" s="445" t="str">
        <f>VLOOKUP($D2679,{"29 - Psychiatrie (Erwachsene)","BGI";"297 - stationsäquivalente Behandlung in der Erwachsenenpsychiatrie (29)","BGI";"30 - Kinder- und Jugendpsychiatrie","BGII";"307 - stationsäquivalente Behandlung in der Kinder- und Jugendpsychiatrie (30)","BGII";"31 - Psychosomatik","BGI";"","Leer"},2,0)</f>
        <v>Leer</v>
      </c>
      <c r="M2679" s="445">
        <f t="shared" si="330"/>
        <v>0</v>
      </c>
      <c r="N2679" s="445">
        <f t="shared" si="331"/>
        <v>0</v>
      </c>
      <c r="O2679" s="445">
        <f t="shared" si="334"/>
        <v>0</v>
      </c>
      <c r="P2679" s="445">
        <f t="shared" si="335"/>
        <v>0</v>
      </c>
      <c r="Q2679" s="445">
        <f t="shared" si="336"/>
        <v>0</v>
      </c>
      <c r="R2679" s="415" t="str">
        <f t="shared" si="337"/>
        <v>Leer</v>
      </c>
      <c r="S2679" s="445">
        <f>IF('Angaben KH-Standort'!D$29='A4'!D2679,IF('Angaben KH-Standort'!E$29="Ja",1,0),0)</f>
        <v>0</v>
      </c>
      <c r="T2679" s="445">
        <f>IF('Angaben KH-Standort'!D$30='A4'!D2679,IF('Angaben KH-Standort'!E$30="Ja",1,0),0)</f>
        <v>0</v>
      </c>
      <c r="U2679" s="445">
        <f>IF('Angaben KH-Standort'!D$31='A4'!D2679,IF('Angaben KH-Standort'!E$31="Ja",1,0),0)</f>
        <v>0</v>
      </c>
    </row>
    <row r="2680" spans="2:21" ht="15" customHeight="1" x14ac:dyDescent="0.3">
      <c r="B2680" s="70" t="str">
        <f t="shared" si="332"/>
        <v>!!!</v>
      </c>
      <c r="C2680" s="265" t="str">
        <f>IF(ISERROR(IF(LEN(E2680)&gt;0,VLOOKUP(TEXT($E2680,0),'Angaben Stationen'!$E$14:$J$213,5,0),"")),"?",IF(LEN(E2680)&gt;0,VLOOKUP(TEXT($E2680,0),'Angaben Stationen'!$E$14:$J$213,5,0),""))</f>
        <v/>
      </c>
      <c r="D2680" s="232" t="str">
        <f>IF(ISERROR(IF(LEN(E2680)&gt;0,VLOOKUP(TEXT($E2680,0),'Angaben Stationen'!$E$14:$J$213,6,0),"")),"STATION IST NICHT VORHANDEN",IF(LEN(E2680)&gt;0,VLOOKUP(TEXT($E2680,0),'Angaben Stationen'!$E$14:$J$213,6,0),""))</f>
        <v/>
      </c>
      <c r="E2680" s="287"/>
      <c r="F2680" s="234"/>
      <c r="G2680" s="234"/>
      <c r="H2680" s="263"/>
      <c r="I2680" s="169"/>
      <c r="K2680" s="445" t="str">
        <f t="shared" si="333"/>
        <v>Leer</v>
      </c>
      <c r="L2680" s="445" t="str">
        <f>VLOOKUP($D2680,{"29 - Psychiatrie (Erwachsene)","BGI";"297 - stationsäquivalente Behandlung in der Erwachsenenpsychiatrie (29)","BGI";"30 - Kinder- und Jugendpsychiatrie","BGII";"307 - stationsäquivalente Behandlung in der Kinder- und Jugendpsychiatrie (30)","BGII";"31 - Psychosomatik","BGI";"","Leer"},2,0)</f>
        <v>Leer</v>
      </c>
      <c r="M2680" s="445">
        <f t="shared" si="330"/>
        <v>0</v>
      </c>
      <c r="N2680" s="445">
        <f t="shared" si="331"/>
        <v>0</v>
      </c>
      <c r="O2680" s="445">
        <f t="shared" si="334"/>
        <v>0</v>
      </c>
      <c r="P2680" s="445">
        <f t="shared" si="335"/>
        <v>0</v>
      </c>
      <c r="Q2680" s="445">
        <f t="shared" si="336"/>
        <v>0</v>
      </c>
      <c r="R2680" s="415" t="str">
        <f t="shared" si="337"/>
        <v>Leer</v>
      </c>
      <c r="S2680" s="445">
        <f>IF('Angaben KH-Standort'!D$29='A4'!D2680,IF('Angaben KH-Standort'!E$29="Ja",1,0),0)</f>
        <v>0</v>
      </c>
      <c r="T2680" s="445">
        <f>IF('Angaben KH-Standort'!D$30='A4'!D2680,IF('Angaben KH-Standort'!E$30="Ja",1,0),0)</f>
        <v>0</v>
      </c>
      <c r="U2680" s="445">
        <f>IF('Angaben KH-Standort'!D$31='A4'!D2680,IF('Angaben KH-Standort'!E$31="Ja",1,0),0)</f>
        <v>0</v>
      </c>
    </row>
    <row r="2681" spans="2:21" ht="15" customHeight="1" x14ac:dyDescent="0.3">
      <c r="B2681" s="70" t="str">
        <f t="shared" si="332"/>
        <v>!!!</v>
      </c>
      <c r="C2681" s="265" t="str">
        <f>IF(ISERROR(IF(LEN(E2681)&gt;0,VLOOKUP(TEXT($E2681,0),'Angaben Stationen'!$E$14:$J$213,5,0),"")),"?",IF(LEN(E2681)&gt;0,VLOOKUP(TEXT($E2681,0),'Angaben Stationen'!$E$14:$J$213,5,0),""))</f>
        <v/>
      </c>
      <c r="D2681" s="232" t="str">
        <f>IF(ISERROR(IF(LEN(E2681)&gt;0,VLOOKUP(TEXT($E2681,0),'Angaben Stationen'!$E$14:$J$213,6,0),"")),"STATION IST NICHT VORHANDEN",IF(LEN(E2681)&gt;0,VLOOKUP(TEXT($E2681,0),'Angaben Stationen'!$E$14:$J$213,6,0),""))</f>
        <v/>
      </c>
      <c r="E2681" s="287"/>
      <c r="F2681" s="234"/>
      <c r="G2681" s="234"/>
      <c r="H2681" s="263"/>
      <c r="I2681" s="169"/>
      <c r="K2681" s="445" t="str">
        <f t="shared" si="333"/>
        <v>Leer</v>
      </c>
      <c r="L2681" s="445" t="str">
        <f>VLOOKUP($D2681,{"29 - Psychiatrie (Erwachsene)","BGI";"297 - stationsäquivalente Behandlung in der Erwachsenenpsychiatrie (29)","BGI";"30 - Kinder- und Jugendpsychiatrie","BGII";"307 - stationsäquivalente Behandlung in der Kinder- und Jugendpsychiatrie (30)","BGII";"31 - Psychosomatik","BGI";"","Leer"},2,0)</f>
        <v>Leer</v>
      </c>
      <c r="M2681" s="445">
        <f t="shared" si="330"/>
        <v>0</v>
      </c>
      <c r="N2681" s="445">
        <f t="shared" si="331"/>
        <v>0</v>
      </c>
      <c r="O2681" s="445">
        <f t="shared" si="334"/>
        <v>0</v>
      </c>
      <c r="P2681" s="445">
        <f t="shared" si="335"/>
        <v>0</v>
      </c>
      <c r="Q2681" s="445">
        <f t="shared" si="336"/>
        <v>0</v>
      </c>
      <c r="R2681" s="415" t="str">
        <f t="shared" si="337"/>
        <v>Leer</v>
      </c>
      <c r="S2681" s="445">
        <f>IF('Angaben KH-Standort'!D$29='A4'!D2681,IF('Angaben KH-Standort'!E$29="Ja",1,0),0)</f>
        <v>0</v>
      </c>
      <c r="T2681" s="445">
        <f>IF('Angaben KH-Standort'!D$30='A4'!D2681,IF('Angaben KH-Standort'!E$30="Ja",1,0),0)</f>
        <v>0</v>
      </c>
      <c r="U2681" s="445">
        <f>IF('Angaben KH-Standort'!D$31='A4'!D2681,IF('Angaben KH-Standort'!E$31="Ja",1,0),0)</f>
        <v>0</v>
      </c>
    </row>
    <row r="2682" spans="2:21" ht="15" customHeight="1" x14ac:dyDescent="0.3">
      <c r="B2682" s="70" t="str">
        <f t="shared" si="332"/>
        <v>!!!</v>
      </c>
      <c r="C2682" s="265" t="str">
        <f>IF(ISERROR(IF(LEN(E2682)&gt;0,VLOOKUP(TEXT($E2682,0),'Angaben Stationen'!$E$14:$J$213,5,0),"")),"?",IF(LEN(E2682)&gt;0,VLOOKUP(TEXT($E2682,0),'Angaben Stationen'!$E$14:$J$213,5,0),""))</f>
        <v/>
      </c>
      <c r="D2682" s="232" t="str">
        <f>IF(ISERROR(IF(LEN(E2682)&gt;0,VLOOKUP(TEXT($E2682,0),'Angaben Stationen'!$E$14:$J$213,6,0),"")),"STATION IST NICHT VORHANDEN",IF(LEN(E2682)&gt;0,VLOOKUP(TEXT($E2682,0),'Angaben Stationen'!$E$14:$J$213,6,0),""))</f>
        <v/>
      </c>
      <c r="E2682" s="287"/>
      <c r="F2682" s="234"/>
      <c r="G2682" s="234"/>
      <c r="H2682" s="263"/>
      <c r="I2682" s="169"/>
      <c r="K2682" s="445" t="str">
        <f t="shared" si="333"/>
        <v>Leer</v>
      </c>
      <c r="L2682" s="445" t="str">
        <f>VLOOKUP($D2682,{"29 - Psychiatrie (Erwachsene)","BGI";"297 - stationsäquivalente Behandlung in der Erwachsenenpsychiatrie (29)","BGI";"30 - Kinder- und Jugendpsychiatrie","BGII";"307 - stationsäquivalente Behandlung in der Kinder- und Jugendpsychiatrie (30)","BGII";"31 - Psychosomatik","BGI";"","Leer"},2,0)</f>
        <v>Leer</v>
      </c>
      <c r="M2682" s="445">
        <f t="shared" si="330"/>
        <v>0</v>
      </c>
      <c r="N2682" s="445">
        <f t="shared" si="331"/>
        <v>0</v>
      </c>
      <c r="O2682" s="445">
        <f t="shared" si="334"/>
        <v>0</v>
      </c>
      <c r="P2682" s="445">
        <f t="shared" si="335"/>
        <v>0</v>
      </c>
      <c r="Q2682" s="445">
        <f t="shared" si="336"/>
        <v>0</v>
      </c>
      <c r="R2682" s="415" t="str">
        <f t="shared" si="337"/>
        <v>Leer</v>
      </c>
      <c r="S2682" s="445">
        <f>IF('Angaben KH-Standort'!D$29='A4'!D2682,IF('Angaben KH-Standort'!E$29="Ja",1,0),0)</f>
        <v>0</v>
      </c>
      <c r="T2682" s="445">
        <f>IF('Angaben KH-Standort'!D$30='A4'!D2682,IF('Angaben KH-Standort'!E$30="Ja",1,0),0)</f>
        <v>0</v>
      </c>
      <c r="U2682" s="445">
        <f>IF('Angaben KH-Standort'!D$31='A4'!D2682,IF('Angaben KH-Standort'!E$31="Ja",1,0),0)</f>
        <v>0</v>
      </c>
    </row>
    <row r="2683" spans="2:21" ht="15" customHeight="1" x14ac:dyDescent="0.3">
      <c r="B2683" s="70" t="str">
        <f t="shared" si="332"/>
        <v>!!!</v>
      </c>
      <c r="C2683" s="265" t="str">
        <f>IF(ISERROR(IF(LEN(E2683)&gt;0,VLOOKUP(TEXT($E2683,0),'Angaben Stationen'!$E$14:$J$213,5,0),"")),"?",IF(LEN(E2683)&gt;0,VLOOKUP(TEXT($E2683,0),'Angaben Stationen'!$E$14:$J$213,5,0),""))</f>
        <v/>
      </c>
      <c r="D2683" s="232" t="str">
        <f>IF(ISERROR(IF(LEN(E2683)&gt;0,VLOOKUP(TEXT($E2683,0),'Angaben Stationen'!$E$14:$J$213,6,0),"")),"STATION IST NICHT VORHANDEN",IF(LEN(E2683)&gt;0,VLOOKUP(TEXT($E2683,0),'Angaben Stationen'!$E$14:$J$213,6,0),""))</f>
        <v/>
      </c>
      <c r="E2683" s="287"/>
      <c r="F2683" s="234"/>
      <c r="G2683" s="234"/>
      <c r="H2683" s="263"/>
      <c r="I2683" s="169"/>
      <c r="K2683" s="445" t="str">
        <f t="shared" si="333"/>
        <v>Leer</v>
      </c>
      <c r="L2683" s="445" t="str">
        <f>VLOOKUP($D2683,{"29 - Psychiatrie (Erwachsene)","BGI";"297 - stationsäquivalente Behandlung in der Erwachsenenpsychiatrie (29)","BGI";"30 - Kinder- und Jugendpsychiatrie","BGII";"307 - stationsäquivalente Behandlung in der Kinder- und Jugendpsychiatrie (30)","BGII";"31 - Psychosomatik","BGI";"","Leer"},2,0)</f>
        <v>Leer</v>
      </c>
      <c r="M2683" s="445">
        <f t="shared" si="330"/>
        <v>0</v>
      </c>
      <c r="N2683" s="445">
        <f t="shared" si="331"/>
        <v>0</v>
      </c>
      <c r="O2683" s="445">
        <f t="shared" si="334"/>
        <v>0</v>
      </c>
      <c r="P2683" s="445">
        <f t="shared" si="335"/>
        <v>0</v>
      </c>
      <c r="Q2683" s="445">
        <f t="shared" si="336"/>
        <v>0</v>
      </c>
      <c r="R2683" s="415" t="str">
        <f t="shared" si="337"/>
        <v>Leer</v>
      </c>
      <c r="S2683" s="445">
        <f>IF('Angaben KH-Standort'!D$29='A4'!D2683,IF('Angaben KH-Standort'!E$29="Ja",1,0),0)</f>
        <v>0</v>
      </c>
      <c r="T2683" s="445">
        <f>IF('Angaben KH-Standort'!D$30='A4'!D2683,IF('Angaben KH-Standort'!E$30="Ja",1,0),0)</f>
        <v>0</v>
      </c>
      <c r="U2683" s="445">
        <f>IF('Angaben KH-Standort'!D$31='A4'!D2683,IF('Angaben KH-Standort'!E$31="Ja",1,0),0)</f>
        <v>0</v>
      </c>
    </row>
    <row r="2684" spans="2:21" ht="15" customHeight="1" x14ac:dyDescent="0.3">
      <c r="B2684" s="70" t="str">
        <f t="shared" si="332"/>
        <v>!!!</v>
      </c>
      <c r="C2684" s="265" t="str">
        <f>IF(ISERROR(IF(LEN(E2684)&gt;0,VLOOKUP(TEXT($E2684,0),'Angaben Stationen'!$E$14:$J$213,5,0),"")),"?",IF(LEN(E2684)&gt;0,VLOOKUP(TEXT($E2684,0),'Angaben Stationen'!$E$14:$J$213,5,0),""))</f>
        <v/>
      </c>
      <c r="D2684" s="232" t="str">
        <f>IF(ISERROR(IF(LEN(E2684)&gt;0,VLOOKUP(TEXT($E2684,0),'Angaben Stationen'!$E$14:$J$213,6,0),"")),"STATION IST NICHT VORHANDEN",IF(LEN(E2684)&gt;0,VLOOKUP(TEXT($E2684,0),'Angaben Stationen'!$E$14:$J$213,6,0),""))</f>
        <v/>
      </c>
      <c r="E2684" s="287"/>
      <c r="F2684" s="234"/>
      <c r="G2684" s="234"/>
      <c r="H2684" s="263"/>
      <c r="I2684" s="169"/>
      <c r="K2684" s="445" t="str">
        <f t="shared" si="333"/>
        <v>Leer</v>
      </c>
      <c r="L2684" s="445" t="str">
        <f>VLOOKUP($D2684,{"29 - Psychiatrie (Erwachsene)","BGI";"297 - stationsäquivalente Behandlung in der Erwachsenenpsychiatrie (29)","BGI";"30 - Kinder- und Jugendpsychiatrie","BGII";"307 - stationsäquivalente Behandlung in der Kinder- und Jugendpsychiatrie (30)","BGII";"31 - Psychosomatik","BGI";"","Leer"},2,0)</f>
        <v>Leer</v>
      </c>
      <c r="M2684" s="445">
        <f t="shared" si="330"/>
        <v>0</v>
      </c>
      <c r="N2684" s="445">
        <f t="shared" si="331"/>
        <v>0</v>
      </c>
      <c r="O2684" s="445">
        <f t="shared" si="334"/>
        <v>0</v>
      </c>
      <c r="P2684" s="445">
        <f t="shared" si="335"/>
        <v>0</v>
      </c>
      <c r="Q2684" s="445">
        <f t="shared" si="336"/>
        <v>0</v>
      </c>
      <c r="R2684" s="415" t="str">
        <f t="shared" si="337"/>
        <v>Leer</v>
      </c>
      <c r="S2684" s="445">
        <f>IF('Angaben KH-Standort'!D$29='A4'!D2684,IF('Angaben KH-Standort'!E$29="Ja",1,0),0)</f>
        <v>0</v>
      </c>
      <c r="T2684" s="445">
        <f>IF('Angaben KH-Standort'!D$30='A4'!D2684,IF('Angaben KH-Standort'!E$30="Ja",1,0),0)</f>
        <v>0</v>
      </c>
      <c r="U2684" s="445">
        <f>IF('Angaben KH-Standort'!D$31='A4'!D2684,IF('Angaben KH-Standort'!E$31="Ja",1,0),0)</f>
        <v>0</v>
      </c>
    </row>
    <row r="2685" spans="2:21" ht="15" customHeight="1" x14ac:dyDescent="0.3">
      <c r="B2685" s="70" t="str">
        <f t="shared" si="332"/>
        <v>!!!</v>
      </c>
      <c r="C2685" s="265" t="str">
        <f>IF(ISERROR(IF(LEN(E2685)&gt;0,VLOOKUP(TEXT($E2685,0),'Angaben Stationen'!$E$14:$J$213,5,0),"")),"?",IF(LEN(E2685)&gt;0,VLOOKUP(TEXT($E2685,0),'Angaben Stationen'!$E$14:$J$213,5,0),""))</f>
        <v/>
      </c>
      <c r="D2685" s="232" t="str">
        <f>IF(ISERROR(IF(LEN(E2685)&gt;0,VLOOKUP(TEXT($E2685,0),'Angaben Stationen'!$E$14:$J$213,6,0),"")),"STATION IST NICHT VORHANDEN",IF(LEN(E2685)&gt;0,VLOOKUP(TEXT($E2685,0),'Angaben Stationen'!$E$14:$J$213,6,0),""))</f>
        <v/>
      </c>
      <c r="E2685" s="287"/>
      <c r="F2685" s="234"/>
      <c r="G2685" s="234"/>
      <c r="H2685" s="263"/>
      <c r="I2685" s="169"/>
      <c r="K2685" s="445" t="str">
        <f t="shared" si="333"/>
        <v>Leer</v>
      </c>
      <c r="L2685" s="445" t="str">
        <f>VLOOKUP($D2685,{"29 - Psychiatrie (Erwachsene)","BGI";"297 - stationsäquivalente Behandlung in der Erwachsenenpsychiatrie (29)","BGI";"30 - Kinder- und Jugendpsychiatrie","BGII";"307 - stationsäquivalente Behandlung in der Kinder- und Jugendpsychiatrie (30)","BGII";"31 - Psychosomatik","BGI";"","Leer"},2,0)</f>
        <v>Leer</v>
      </c>
      <c r="M2685" s="445">
        <f t="shared" si="330"/>
        <v>0</v>
      </c>
      <c r="N2685" s="445">
        <f t="shared" si="331"/>
        <v>0</v>
      </c>
      <c r="O2685" s="445">
        <f t="shared" si="334"/>
        <v>0</v>
      </c>
      <c r="P2685" s="445">
        <f t="shared" si="335"/>
        <v>0</v>
      </c>
      <c r="Q2685" s="445">
        <f t="shared" si="336"/>
        <v>0</v>
      </c>
      <c r="R2685" s="415" t="str">
        <f t="shared" si="337"/>
        <v>Leer</v>
      </c>
      <c r="S2685" s="445">
        <f>IF('Angaben KH-Standort'!D$29='A4'!D2685,IF('Angaben KH-Standort'!E$29="Ja",1,0),0)</f>
        <v>0</v>
      </c>
      <c r="T2685" s="445">
        <f>IF('Angaben KH-Standort'!D$30='A4'!D2685,IF('Angaben KH-Standort'!E$30="Ja",1,0),0)</f>
        <v>0</v>
      </c>
      <c r="U2685" s="445">
        <f>IF('Angaben KH-Standort'!D$31='A4'!D2685,IF('Angaben KH-Standort'!E$31="Ja",1,0),0)</f>
        <v>0</v>
      </c>
    </row>
    <row r="2686" spans="2:21" ht="15" customHeight="1" x14ac:dyDescent="0.3">
      <c r="B2686" s="70" t="str">
        <f t="shared" si="332"/>
        <v>!!!</v>
      </c>
      <c r="C2686" s="265" t="str">
        <f>IF(ISERROR(IF(LEN(E2686)&gt;0,VLOOKUP(TEXT($E2686,0),'Angaben Stationen'!$E$14:$J$213,5,0),"")),"?",IF(LEN(E2686)&gt;0,VLOOKUP(TEXT($E2686,0),'Angaben Stationen'!$E$14:$J$213,5,0),""))</f>
        <v/>
      </c>
      <c r="D2686" s="232" t="str">
        <f>IF(ISERROR(IF(LEN(E2686)&gt;0,VLOOKUP(TEXT($E2686,0),'Angaben Stationen'!$E$14:$J$213,6,0),"")),"STATION IST NICHT VORHANDEN",IF(LEN(E2686)&gt;0,VLOOKUP(TEXT($E2686,0),'Angaben Stationen'!$E$14:$J$213,6,0),""))</f>
        <v/>
      </c>
      <c r="E2686" s="287"/>
      <c r="F2686" s="234"/>
      <c r="G2686" s="234"/>
      <c r="H2686" s="263"/>
      <c r="I2686" s="169"/>
      <c r="K2686" s="445" t="str">
        <f t="shared" si="333"/>
        <v>Leer</v>
      </c>
      <c r="L2686" s="445" t="str">
        <f>VLOOKUP($D2686,{"29 - Psychiatrie (Erwachsene)","BGI";"297 - stationsäquivalente Behandlung in der Erwachsenenpsychiatrie (29)","BGI";"30 - Kinder- und Jugendpsychiatrie","BGII";"307 - stationsäquivalente Behandlung in der Kinder- und Jugendpsychiatrie (30)","BGII";"31 - Psychosomatik","BGI";"","Leer"},2,0)</f>
        <v>Leer</v>
      </c>
      <c r="M2686" s="445">
        <f t="shared" si="330"/>
        <v>0</v>
      </c>
      <c r="N2686" s="445">
        <f t="shared" si="331"/>
        <v>0</v>
      </c>
      <c r="O2686" s="445">
        <f t="shared" si="334"/>
        <v>0</v>
      </c>
      <c r="P2686" s="445">
        <f t="shared" si="335"/>
        <v>0</v>
      </c>
      <c r="Q2686" s="445">
        <f t="shared" si="336"/>
        <v>0</v>
      </c>
      <c r="R2686" s="415" t="str">
        <f t="shared" si="337"/>
        <v>Leer</v>
      </c>
      <c r="S2686" s="445">
        <f>IF('Angaben KH-Standort'!D$29='A4'!D2686,IF('Angaben KH-Standort'!E$29="Ja",1,0),0)</f>
        <v>0</v>
      </c>
      <c r="T2686" s="445">
        <f>IF('Angaben KH-Standort'!D$30='A4'!D2686,IF('Angaben KH-Standort'!E$30="Ja",1,0),0)</f>
        <v>0</v>
      </c>
      <c r="U2686" s="445">
        <f>IF('Angaben KH-Standort'!D$31='A4'!D2686,IF('Angaben KH-Standort'!E$31="Ja",1,0),0)</f>
        <v>0</v>
      </c>
    </row>
    <row r="2687" spans="2:21" ht="15" customHeight="1" x14ac:dyDescent="0.3">
      <c r="B2687" s="70" t="str">
        <f t="shared" si="332"/>
        <v>!!!</v>
      </c>
      <c r="C2687" s="265" t="str">
        <f>IF(ISERROR(IF(LEN(E2687)&gt;0,VLOOKUP(TEXT($E2687,0),'Angaben Stationen'!$E$14:$J$213,5,0),"")),"?",IF(LEN(E2687)&gt;0,VLOOKUP(TEXT($E2687,0),'Angaben Stationen'!$E$14:$J$213,5,0),""))</f>
        <v/>
      </c>
      <c r="D2687" s="232" t="str">
        <f>IF(ISERROR(IF(LEN(E2687)&gt;0,VLOOKUP(TEXT($E2687,0),'Angaben Stationen'!$E$14:$J$213,6,0),"")),"STATION IST NICHT VORHANDEN",IF(LEN(E2687)&gt;0,VLOOKUP(TEXT($E2687,0),'Angaben Stationen'!$E$14:$J$213,6,0),""))</f>
        <v/>
      </c>
      <c r="E2687" s="287"/>
      <c r="F2687" s="234"/>
      <c r="G2687" s="234"/>
      <c r="H2687" s="263"/>
      <c r="I2687" s="169"/>
      <c r="K2687" s="445" t="str">
        <f t="shared" si="333"/>
        <v>Leer</v>
      </c>
      <c r="L2687" s="445" t="str">
        <f>VLOOKUP($D2687,{"29 - Psychiatrie (Erwachsene)","BGI";"297 - stationsäquivalente Behandlung in der Erwachsenenpsychiatrie (29)","BGI";"30 - Kinder- und Jugendpsychiatrie","BGII";"307 - stationsäquivalente Behandlung in der Kinder- und Jugendpsychiatrie (30)","BGII";"31 - Psychosomatik","BGI";"","Leer"},2,0)</f>
        <v>Leer</v>
      </c>
      <c r="M2687" s="445">
        <f t="shared" si="330"/>
        <v>0</v>
      </c>
      <c r="N2687" s="445">
        <f t="shared" si="331"/>
        <v>0</v>
      </c>
      <c r="O2687" s="445">
        <f t="shared" si="334"/>
        <v>0</v>
      </c>
      <c r="P2687" s="445">
        <f t="shared" si="335"/>
        <v>0</v>
      </c>
      <c r="Q2687" s="445">
        <f t="shared" si="336"/>
        <v>0</v>
      </c>
      <c r="R2687" s="415" t="str">
        <f t="shared" si="337"/>
        <v>Leer</v>
      </c>
      <c r="S2687" s="445">
        <f>IF('Angaben KH-Standort'!D$29='A4'!D2687,IF('Angaben KH-Standort'!E$29="Ja",1,0),0)</f>
        <v>0</v>
      </c>
      <c r="T2687" s="445">
        <f>IF('Angaben KH-Standort'!D$30='A4'!D2687,IF('Angaben KH-Standort'!E$30="Ja",1,0),0)</f>
        <v>0</v>
      </c>
      <c r="U2687" s="445">
        <f>IF('Angaben KH-Standort'!D$31='A4'!D2687,IF('Angaben KH-Standort'!E$31="Ja",1,0),0)</f>
        <v>0</v>
      </c>
    </row>
    <row r="2688" spans="2:21" ht="15" customHeight="1" x14ac:dyDescent="0.3">
      <c r="B2688" s="70" t="str">
        <f t="shared" si="332"/>
        <v>!!!</v>
      </c>
      <c r="C2688" s="265" t="str">
        <f>IF(ISERROR(IF(LEN(E2688)&gt;0,VLOOKUP(TEXT($E2688,0),'Angaben Stationen'!$E$14:$J$213,5,0),"")),"?",IF(LEN(E2688)&gt;0,VLOOKUP(TEXT($E2688,0),'Angaben Stationen'!$E$14:$J$213,5,0),""))</f>
        <v/>
      </c>
      <c r="D2688" s="232" t="str">
        <f>IF(ISERROR(IF(LEN(E2688)&gt;0,VLOOKUP(TEXT($E2688,0),'Angaben Stationen'!$E$14:$J$213,6,0),"")),"STATION IST NICHT VORHANDEN",IF(LEN(E2688)&gt;0,VLOOKUP(TEXT($E2688,0),'Angaben Stationen'!$E$14:$J$213,6,0),""))</f>
        <v/>
      </c>
      <c r="E2688" s="287"/>
      <c r="F2688" s="234"/>
      <c r="G2688" s="234"/>
      <c r="H2688" s="263"/>
      <c r="I2688" s="169"/>
      <c r="K2688" s="445" t="str">
        <f t="shared" si="333"/>
        <v>Leer</v>
      </c>
      <c r="L2688" s="445" t="str">
        <f>VLOOKUP($D2688,{"29 - Psychiatrie (Erwachsene)","BGI";"297 - stationsäquivalente Behandlung in der Erwachsenenpsychiatrie (29)","BGI";"30 - Kinder- und Jugendpsychiatrie","BGII";"307 - stationsäquivalente Behandlung in der Kinder- und Jugendpsychiatrie (30)","BGII";"31 - Psychosomatik","BGI";"","Leer"},2,0)</f>
        <v>Leer</v>
      </c>
      <c r="M2688" s="445">
        <f t="shared" si="330"/>
        <v>0</v>
      </c>
      <c r="N2688" s="445">
        <f t="shared" si="331"/>
        <v>0</v>
      </c>
      <c r="O2688" s="445">
        <f t="shared" si="334"/>
        <v>0</v>
      </c>
      <c r="P2688" s="445">
        <f t="shared" si="335"/>
        <v>0</v>
      </c>
      <c r="Q2688" s="445">
        <f t="shared" si="336"/>
        <v>0</v>
      </c>
      <c r="R2688" s="415" t="str">
        <f t="shared" si="337"/>
        <v>Leer</v>
      </c>
      <c r="S2688" s="445">
        <f>IF('Angaben KH-Standort'!D$29='A4'!D2688,IF('Angaben KH-Standort'!E$29="Ja",1,0),0)</f>
        <v>0</v>
      </c>
      <c r="T2688" s="445">
        <f>IF('Angaben KH-Standort'!D$30='A4'!D2688,IF('Angaben KH-Standort'!E$30="Ja",1,0),0)</f>
        <v>0</v>
      </c>
      <c r="U2688" s="445">
        <f>IF('Angaben KH-Standort'!D$31='A4'!D2688,IF('Angaben KH-Standort'!E$31="Ja",1,0),0)</f>
        <v>0</v>
      </c>
    </row>
    <row r="2689" spans="2:21" ht="15" customHeight="1" x14ac:dyDescent="0.3">
      <c r="B2689" s="70" t="str">
        <f t="shared" si="332"/>
        <v>!!!</v>
      </c>
      <c r="C2689" s="265" t="str">
        <f>IF(ISERROR(IF(LEN(E2689)&gt;0,VLOOKUP(TEXT($E2689,0),'Angaben Stationen'!$E$14:$J$213,5,0),"")),"?",IF(LEN(E2689)&gt;0,VLOOKUP(TEXT($E2689,0),'Angaben Stationen'!$E$14:$J$213,5,0),""))</f>
        <v/>
      </c>
      <c r="D2689" s="232" t="str">
        <f>IF(ISERROR(IF(LEN(E2689)&gt;0,VLOOKUP(TEXT($E2689,0),'Angaben Stationen'!$E$14:$J$213,6,0),"")),"STATION IST NICHT VORHANDEN",IF(LEN(E2689)&gt;0,VLOOKUP(TEXT($E2689,0),'Angaben Stationen'!$E$14:$J$213,6,0),""))</f>
        <v/>
      </c>
      <c r="E2689" s="287"/>
      <c r="F2689" s="234"/>
      <c r="G2689" s="234"/>
      <c r="H2689" s="263"/>
      <c r="I2689" s="169"/>
      <c r="K2689" s="445" t="str">
        <f t="shared" si="333"/>
        <v>Leer</v>
      </c>
      <c r="L2689" s="445" t="str">
        <f>VLOOKUP($D2689,{"29 - Psychiatrie (Erwachsene)","BGI";"297 - stationsäquivalente Behandlung in der Erwachsenenpsychiatrie (29)","BGI";"30 - Kinder- und Jugendpsychiatrie","BGII";"307 - stationsäquivalente Behandlung in der Kinder- und Jugendpsychiatrie (30)","BGII";"31 - Psychosomatik","BGI";"","Leer"},2,0)</f>
        <v>Leer</v>
      </c>
      <c r="M2689" s="445">
        <f t="shared" si="330"/>
        <v>0</v>
      </c>
      <c r="N2689" s="445">
        <f t="shared" si="331"/>
        <v>0</v>
      </c>
      <c r="O2689" s="445">
        <f t="shared" si="334"/>
        <v>0</v>
      </c>
      <c r="P2689" s="445">
        <f t="shared" si="335"/>
        <v>0</v>
      </c>
      <c r="Q2689" s="445">
        <f t="shared" si="336"/>
        <v>0</v>
      </c>
      <c r="R2689" s="415" t="str">
        <f t="shared" si="337"/>
        <v>Leer</v>
      </c>
      <c r="S2689" s="445">
        <f>IF('Angaben KH-Standort'!D$29='A4'!D2689,IF('Angaben KH-Standort'!E$29="Ja",1,0),0)</f>
        <v>0</v>
      </c>
      <c r="T2689" s="445">
        <f>IF('Angaben KH-Standort'!D$30='A4'!D2689,IF('Angaben KH-Standort'!E$30="Ja",1,0),0)</f>
        <v>0</v>
      </c>
      <c r="U2689" s="445">
        <f>IF('Angaben KH-Standort'!D$31='A4'!D2689,IF('Angaben KH-Standort'!E$31="Ja",1,0),0)</f>
        <v>0</v>
      </c>
    </row>
    <row r="2690" spans="2:21" ht="15" customHeight="1" x14ac:dyDescent="0.3">
      <c r="B2690" s="70" t="str">
        <f t="shared" si="332"/>
        <v>!!!</v>
      </c>
      <c r="C2690" s="265" t="str">
        <f>IF(ISERROR(IF(LEN(E2690)&gt;0,VLOOKUP(TEXT($E2690,0),'Angaben Stationen'!$E$14:$J$213,5,0),"")),"?",IF(LEN(E2690)&gt;0,VLOOKUP(TEXT($E2690,0),'Angaben Stationen'!$E$14:$J$213,5,0),""))</f>
        <v/>
      </c>
      <c r="D2690" s="232" t="str">
        <f>IF(ISERROR(IF(LEN(E2690)&gt;0,VLOOKUP(TEXT($E2690,0),'Angaben Stationen'!$E$14:$J$213,6,0),"")),"STATION IST NICHT VORHANDEN",IF(LEN(E2690)&gt;0,VLOOKUP(TEXT($E2690,0),'Angaben Stationen'!$E$14:$J$213,6,0),""))</f>
        <v/>
      </c>
      <c r="E2690" s="287"/>
      <c r="F2690" s="234"/>
      <c r="G2690" s="234"/>
      <c r="H2690" s="263"/>
      <c r="I2690" s="169"/>
      <c r="K2690" s="445" t="str">
        <f t="shared" si="333"/>
        <v>Leer</v>
      </c>
      <c r="L2690" s="445" t="str">
        <f>VLOOKUP($D2690,{"29 - Psychiatrie (Erwachsene)","BGI";"297 - stationsäquivalente Behandlung in der Erwachsenenpsychiatrie (29)","BGI";"30 - Kinder- und Jugendpsychiatrie","BGII";"307 - stationsäquivalente Behandlung in der Kinder- und Jugendpsychiatrie (30)","BGII";"31 - Psychosomatik","BGI";"","Leer"},2,0)</f>
        <v>Leer</v>
      </c>
      <c r="M2690" s="445">
        <f t="shared" si="330"/>
        <v>0</v>
      </c>
      <c r="N2690" s="445">
        <f t="shared" si="331"/>
        <v>0</v>
      </c>
      <c r="O2690" s="445">
        <f t="shared" si="334"/>
        <v>0</v>
      </c>
      <c r="P2690" s="445">
        <f t="shared" si="335"/>
        <v>0</v>
      </c>
      <c r="Q2690" s="445">
        <f t="shared" si="336"/>
        <v>0</v>
      </c>
      <c r="R2690" s="415" t="str">
        <f t="shared" si="337"/>
        <v>Leer</v>
      </c>
      <c r="S2690" s="445">
        <f>IF('Angaben KH-Standort'!D$29='A4'!D2690,IF('Angaben KH-Standort'!E$29="Ja",1,0),0)</f>
        <v>0</v>
      </c>
      <c r="T2690" s="445">
        <f>IF('Angaben KH-Standort'!D$30='A4'!D2690,IF('Angaben KH-Standort'!E$30="Ja",1,0),0)</f>
        <v>0</v>
      </c>
      <c r="U2690" s="445">
        <f>IF('Angaben KH-Standort'!D$31='A4'!D2690,IF('Angaben KH-Standort'!E$31="Ja",1,0),0)</f>
        <v>0</v>
      </c>
    </row>
    <row r="2691" spans="2:21" ht="15" customHeight="1" x14ac:dyDescent="0.3">
      <c r="B2691" s="70" t="str">
        <f t="shared" si="332"/>
        <v>!!!</v>
      </c>
      <c r="C2691" s="265" t="str">
        <f>IF(ISERROR(IF(LEN(E2691)&gt;0,VLOOKUP(TEXT($E2691,0),'Angaben Stationen'!$E$14:$J$213,5,0),"")),"?",IF(LEN(E2691)&gt;0,VLOOKUP(TEXT($E2691,0),'Angaben Stationen'!$E$14:$J$213,5,0),""))</f>
        <v/>
      </c>
      <c r="D2691" s="232" t="str">
        <f>IF(ISERROR(IF(LEN(E2691)&gt;0,VLOOKUP(TEXT($E2691,0),'Angaben Stationen'!$E$14:$J$213,6,0),"")),"STATION IST NICHT VORHANDEN",IF(LEN(E2691)&gt;0,VLOOKUP(TEXT($E2691,0),'Angaben Stationen'!$E$14:$J$213,6,0),""))</f>
        <v/>
      </c>
      <c r="E2691" s="287"/>
      <c r="F2691" s="234"/>
      <c r="G2691" s="234"/>
      <c r="H2691" s="263"/>
      <c r="I2691" s="169"/>
      <c r="K2691" s="445" t="str">
        <f t="shared" si="333"/>
        <v>Leer</v>
      </c>
      <c r="L2691" s="445" t="str">
        <f>VLOOKUP($D2691,{"29 - Psychiatrie (Erwachsene)","BGI";"297 - stationsäquivalente Behandlung in der Erwachsenenpsychiatrie (29)","BGI";"30 - Kinder- und Jugendpsychiatrie","BGII";"307 - stationsäquivalente Behandlung in der Kinder- und Jugendpsychiatrie (30)","BGII";"31 - Psychosomatik","BGI";"","Leer"},2,0)</f>
        <v>Leer</v>
      </c>
      <c r="M2691" s="445">
        <f t="shared" si="330"/>
        <v>0</v>
      </c>
      <c r="N2691" s="445">
        <f t="shared" si="331"/>
        <v>0</v>
      </c>
      <c r="O2691" s="445">
        <f t="shared" si="334"/>
        <v>0</v>
      </c>
      <c r="P2691" s="445">
        <f t="shared" si="335"/>
        <v>0</v>
      </c>
      <c r="Q2691" s="445">
        <f t="shared" si="336"/>
        <v>0</v>
      </c>
      <c r="R2691" s="415" t="str">
        <f t="shared" si="337"/>
        <v>Leer</v>
      </c>
      <c r="S2691" s="445">
        <f>IF('Angaben KH-Standort'!D$29='A4'!D2691,IF('Angaben KH-Standort'!E$29="Ja",1,0),0)</f>
        <v>0</v>
      </c>
      <c r="T2691" s="445">
        <f>IF('Angaben KH-Standort'!D$30='A4'!D2691,IF('Angaben KH-Standort'!E$30="Ja",1,0),0)</f>
        <v>0</v>
      </c>
      <c r="U2691" s="445">
        <f>IF('Angaben KH-Standort'!D$31='A4'!D2691,IF('Angaben KH-Standort'!E$31="Ja",1,0),0)</f>
        <v>0</v>
      </c>
    </row>
    <row r="2692" spans="2:21" ht="15" customHeight="1" x14ac:dyDescent="0.3">
      <c r="B2692" s="70" t="str">
        <f t="shared" si="332"/>
        <v>!!!</v>
      </c>
      <c r="C2692" s="265" t="str">
        <f>IF(ISERROR(IF(LEN(E2692)&gt;0,VLOOKUP(TEXT($E2692,0),'Angaben Stationen'!$E$14:$J$213,5,0),"")),"?",IF(LEN(E2692)&gt;0,VLOOKUP(TEXT($E2692,0),'Angaben Stationen'!$E$14:$J$213,5,0),""))</f>
        <v/>
      </c>
      <c r="D2692" s="232" t="str">
        <f>IF(ISERROR(IF(LEN(E2692)&gt;0,VLOOKUP(TEXT($E2692,0),'Angaben Stationen'!$E$14:$J$213,6,0),"")),"STATION IST NICHT VORHANDEN",IF(LEN(E2692)&gt;0,VLOOKUP(TEXT($E2692,0),'Angaben Stationen'!$E$14:$J$213,6,0),""))</f>
        <v/>
      </c>
      <c r="E2692" s="287"/>
      <c r="F2692" s="234"/>
      <c r="G2692" s="234"/>
      <c r="H2692" s="263"/>
      <c r="I2692" s="169"/>
      <c r="K2692" s="445" t="str">
        <f t="shared" si="333"/>
        <v>Leer</v>
      </c>
      <c r="L2692" s="445" t="str">
        <f>VLOOKUP($D2692,{"29 - Psychiatrie (Erwachsene)","BGI";"297 - stationsäquivalente Behandlung in der Erwachsenenpsychiatrie (29)","BGI";"30 - Kinder- und Jugendpsychiatrie","BGII";"307 - stationsäquivalente Behandlung in der Kinder- und Jugendpsychiatrie (30)","BGII";"31 - Psychosomatik","BGI";"","Leer"},2,0)</f>
        <v>Leer</v>
      </c>
      <c r="M2692" s="445">
        <f t="shared" si="330"/>
        <v>0</v>
      </c>
      <c r="N2692" s="445">
        <f t="shared" si="331"/>
        <v>0</v>
      </c>
      <c r="O2692" s="445">
        <f t="shared" si="334"/>
        <v>0</v>
      </c>
      <c r="P2692" s="445">
        <f t="shared" si="335"/>
        <v>0</v>
      </c>
      <c r="Q2692" s="445">
        <f t="shared" si="336"/>
        <v>0</v>
      </c>
      <c r="R2692" s="415" t="str">
        <f t="shared" si="337"/>
        <v>Leer</v>
      </c>
      <c r="S2692" s="445">
        <f>IF('Angaben KH-Standort'!D$29='A4'!D2692,IF('Angaben KH-Standort'!E$29="Ja",1,0),0)</f>
        <v>0</v>
      </c>
      <c r="T2692" s="445">
        <f>IF('Angaben KH-Standort'!D$30='A4'!D2692,IF('Angaben KH-Standort'!E$30="Ja",1,0),0)</f>
        <v>0</v>
      </c>
      <c r="U2692" s="445">
        <f>IF('Angaben KH-Standort'!D$31='A4'!D2692,IF('Angaben KH-Standort'!E$31="Ja",1,0),0)</f>
        <v>0</v>
      </c>
    </row>
    <row r="2693" spans="2:21" ht="15" customHeight="1" x14ac:dyDescent="0.3">
      <c r="B2693" s="70" t="str">
        <f t="shared" si="332"/>
        <v>!!!</v>
      </c>
      <c r="C2693" s="265" t="str">
        <f>IF(ISERROR(IF(LEN(E2693)&gt;0,VLOOKUP(TEXT($E2693,0),'Angaben Stationen'!$E$14:$J$213,5,0),"")),"?",IF(LEN(E2693)&gt;0,VLOOKUP(TEXT($E2693,0),'Angaben Stationen'!$E$14:$J$213,5,0),""))</f>
        <v/>
      </c>
      <c r="D2693" s="232" t="str">
        <f>IF(ISERROR(IF(LEN(E2693)&gt;0,VLOOKUP(TEXT($E2693,0),'Angaben Stationen'!$E$14:$J$213,6,0),"")),"STATION IST NICHT VORHANDEN",IF(LEN(E2693)&gt;0,VLOOKUP(TEXT($E2693,0),'Angaben Stationen'!$E$14:$J$213,6,0),""))</f>
        <v/>
      </c>
      <c r="E2693" s="287"/>
      <c r="F2693" s="234"/>
      <c r="G2693" s="234"/>
      <c r="H2693" s="263"/>
      <c r="I2693" s="169"/>
      <c r="K2693" s="445" t="str">
        <f t="shared" si="333"/>
        <v>Leer</v>
      </c>
      <c r="L2693" s="445" t="str">
        <f>VLOOKUP($D2693,{"29 - Psychiatrie (Erwachsene)","BGI";"297 - stationsäquivalente Behandlung in der Erwachsenenpsychiatrie (29)","BGI";"30 - Kinder- und Jugendpsychiatrie","BGII";"307 - stationsäquivalente Behandlung in der Kinder- und Jugendpsychiatrie (30)","BGII";"31 - Psychosomatik","BGI";"","Leer"},2,0)</f>
        <v>Leer</v>
      </c>
      <c r="M2693" s="445">
        <f t="shared" si="330"/>
        <v>0</v>
      </c>
      <c r="N2693" s="445">
        <f t="shared" si="331"/>
        <v>0</v>
      </c>
      <c r="O2693" s="445">
        <f t="shared" si="334"/>
        <v>0</v>
      </c>
      <c r="P2693" s="445">
        <f t="shared" si="335"/>
        <v>0</v>
      </c>
      <c r="Q2693" s="445">
        <f t="shared" si="336"/>
        <v>0</v>
      </c>
      <c r="R2693" s="415" t="str">
        <f t="shared" si="337"/>
        <v>Leer</v>
      </c>
      <c r="S2693" s="445">
        <f>IF('Angaben KH-Standort'!D$29='A4'!D2693,IF('Angaben KH-Standort'!E$29="Ja",1,0),0)</f>
        <v>0</v>
      </c>
      <c r="T2693" s="445">
        <f>IF('Angaben KH-Standort'!D$30='A4'!D2693,IF('Angaben KH-Standort'!E$30="Ja",1,0),0)</f>
        <v>0</v>
      </c>
      <c r="U2693" s="445">
        <f>IF('Angaben KH-Standort'!D$31='A4'!D2693,IF('Angaben KH-Standort'!E$31="Ja",1,0),0)</f>
        <v>0</v>
      </c>
    </row>
    <row r="2694" spans="2:21" ht="15" customHeight="1" x14ac:dyDescent="0.3">
      <c r="B2694" s="70" t="str">
        <f t="shared" si="332"/>
        <v>!!!</v>
      </c>
      <c r="C2694" s="265" t="str">
        <f>IF(ISERROR(IF(LEN(E2694)&gt;0,VLOOKUP(TEXT($E2694,0),'Angaben Stationen'!$E$14:$J$213,5,0),"")),"?",IF(LEN(E2694)&gt;0,VLOOKUP(TEXT($E2694,0),'Angaben Stationen'!$E$14:$J$213,5,0),""))</f>
        <v/>
      </c>
      <c r="D2694" s="232" t="str">
        <f>IF(ISERROR(IF(LEN(E2694)&gt;0,VLOOKUP(TEXT($E2694,0),'Angaben Stationen'!$E$14:$J$213,6,0),"")),"STATION IST NICHT VORHANDEN",IF(LEN(E2694)&gt;0,VLOOKUP(TEXT($E2694,0),'Angaben Stationen'!$E$14:$J$213,6,0),""))</f>
        <v/>
      </c>
      <c r="E2694" s="287"/>
      <c r="F2694" s="234"/>
      <c r="G2694" s="234"/>
      <c r="H2694" s="263"/>
      <c r="I2694" s="169"/>
      <c r="K2694" s="445" t="str">
        <f t="shared" si="333"/>
        <v>Leer</v>
      </c>
      <c r="L2694" s="445" t="str">
        <f>VLOOKUP($D2694,{"29 - Psychiatrie (Erwachsene)","BGI";"297 - stationsäquivalente Behandlung in der Erwachsenenpsychiatrie (29)","BGI";"30 - Kinder- und Jugendpsychiatrie","BGII";"307 - stationsäquivalente Behandlung in der Kinder- und Jugendpsychiatrie (30)","BGII";"31 - Psychosomatik","BGI";"","Leer"},2,0)</f>
        <v>Leer</v>
      </c>
      <c r="M2694" s="445">
        <f t="shared" si="330"/>
        <v>0</v>
      </c>
      <c r="N2694" s="445">
        <f t="shared" si="331"/>
        <v>0</v>
      </c>
      <c r="O2694" s="445">
        <f t="shared" si="334"/>
        <v>0</v>
      </c>
      <c r="P2694" s="445">
        <f t="shared" si="335"/>
        <v>0</v>
      </c>
      <c r="Q2694" s="445">
        <f t="shared" si="336"/>
        <v>0</v>
      </c>
      <c r="R2694" s="415" t="str">
        <f t="shared" si="337"/>
        <v>Leer</v>
      </c>
      <c r="S2694" s="445">
        <f>IF('Angaben KH-Standort'!D$29='A4'!D2694,IF('Angaben KH-Standort'!E$29="Ja",1,0),0)</f>
        <v>0</v>
      </c>
      <c r="T2694" s="445">
        <f>IF('Angaben KH-Standort'!D$30='A4'!D2694,IF('Angaben KH-Standort'!E$30="Ja",1,0),0)</f>
        <v>0</v>
      </c>
      <c r="U2694" s="445">
        <f>IF('Angaben KH-Standort'!D$31='A4'!D2694,IF('Angaben KH-Standort'!E$31="Ja",1,0),0)</f>
        <v>0</v>
      </c>
    </row>
    <row r="2695" spans="2:21" ht="15" customHeight="1" x14ac:dyDescent="0.3">
      <c r="B2695" s="70" t="str">
        <f t="shared" si="332"/>
        <v>!!!</v>
      </c>
      <c r="C2695" s="265" t="str">
        <f>IF(ISERROR(IF(LEN(E2695)&gt;0,VLOOKUP(TEXT($E2695,0),'Angaben Stationen'!$E$14:$J$213,5,0),"")),"?",IF(LEN(E2695)&gt;0,VLOOKUP(TEXT($E2695,0),'Angaben Stationen'!$E$14:$J$213,5,0),""))</f>
        <v/>
      </c>
      <c r="D2695" s="232" t="str">
        <f>IF(ISERROR(IF(LEN(E2695)&gt;0,VLOOKUP(TEXT($E2695,0),'Angaben Stationen'!$E$14:$J$213,6,0),"")),"STATION IST NICHT VORHANDEN",IF(LEN(E2695)&gt;0,VLOOKUP(TEXT($E2695,0),'Angaben Stationen'!$E$14:$J$213,6,0),""))</f>
        <v/>
      </c>
      <c r="E2695" s="287"/>
      <c r="F2695" s="234"/>
      <c r="G2695" s="234"/>
      <c r="H2695" s="263"/>
      <c r="I2695" s="169"/>
      <c r="K2695" s="445" t="str">
        <f t="shared" si="333"/>
        <v>Leer</v>
      </c>
      <c r="L2695" s="445" t="str">
        <f>VLOOKUP($D2695,{"29 - Psychiatrie (Erwachsene)","BGI";"297 - stationsäquivalente Behandlung in der Erwachsenenpsychiatrie (29)","BGI";"30 - Kinder- und Jugendpsychiatrie","BGII";"307 - stationsäquivalente Behandlung in der Kinder- und Jugendpsychiatrie (30)","BGII";"31 - Psychosomatik","BGI";"","Leer"},2,0)</f>
        <v>Leer</v>
      </c>
      <c r="M2695" s="445">
        <f t="shared" si="330"/>
        <v>0</v>
      </c>
      <c r="N2695" s="445">
        <f t="shared" si="331"/>
        <v>0</v>
      </c>
      <c r="O2695" s="445">
        <f t="shared" si="334"/>
        <v>0</v>
      </c>
      <c r="P2695" s="445">
        <f t="shared" si="335"/>
        <v>0</v>
      </c>
      <c r="Q2695" s="445">
        <f t="shared" si="336"/>
        <v>0</v>
      </c>
      <c r="R2695" s="415" t="str">
        <f t="shared" si="337"/>
        <v>Leer</v>
      </c>
      <c r="S2695" s="445">
        <f>IF('Angaben KH-Standort'!D$29='A4'!D2695,IF('Angaben KH-Standort'!E$29="Ja",1,0),0)</f>
        <v>0</v>
      </c>
      <c r="T2695" s="445">
        <f>IF('Angaben KH-Standort'!D$30='A4'!D2695,IF('Angaben KH-Standort'!E$30="Ja",1,0),0)</f>
        <v>0</v>
      </c>
      <c r="U2695" s="445">
        <f>IF('Angaben KH-Standort'!D$31='A4'!D2695,IF('Angaben KH-Standort'!E$31="Ja",1,0),0)</f>
        <v>0</v>
      </c>
    </row>
    <row r="2696" spans="2:21" ht="15" customHeight="1" x14ac:dyDescent="0.3">
      <c r="B2696" s="70" t="str">
        <f t="shared" si="332"/>
        <v>!!!</v>
      </c>
      <c r="C2696" s="265" t="str">
        <f>IF(ISERROR(IF(LEN(E2696)&gt;0,VLOOKUP(TEXT($E2696,0),'Angaben Stationen'!$E$14:$J$213,5,0),"")),"?",IF(LEN(E2696)&gt;0,VLOOKUP(TEXT($E2696,0),'Angaben Stationen'!$E$14:$J$213,5,0),""))</f>
        <v/>
      </c>
      <c r="D2696" s="232" t="str">
        <f>IF(ISERROR(IF(LEN(E2696)&gt;0,VLOOKUP(TEXT($E2696,0),'Angaben Stationen'!$E$14:$J$213,6,0),"")),"STATION IST NICHT VORHANDEN",IF(LEN(E2696)&gt;0,VLOOKUP(TEXT($E2696,0),'Angaben Stationen'!$E$14:$J$213,6,0),""))</f>
        <v/>
      </c>
      <c r="E2696" s="287"/>
      <c r="F2696" s="234"/>
      <c r="G2696" s="234"/>
      <c r="H2696" s="263"/>
      <c r="I2696" s="169"/>
      <c r="K2696" s="445" t="str">
        <f t="shared" si="333"/>
        <v>Leer</v>
      </c>
      <c r="L2696" s="445" t="str">
        <f>VLOOKUP($D2696,{"29 - Psychiatrie (Erwachsene)","BGI";"297 - stationsäquivalente Behandlung in der Erwachsenenpsychiatrie (29)","BGI";"30 - Kinder- und Jugendpsychiatrie","BGII";"307 - stationsäquivalente Behandlung in der Kinder- und Jugendpsychiatrie (30)","BGII";"31 - Psychosomatik","BGI";"","Leer"},2,0)</f>
        <v>Leer</v>
      </c>
      <c r="M2696" s="445">
        <f t="shared" si="330"/>
        <v>0</v>
      </c>
      <c r="N2696" s="445">
        <f t="shared" si="331"/>
        <v>0</v>
      </c>
      <c r="O2696" s="445">
        <f t="shared" si="334"/>
        <v>0</v>
      </c>
      <c r="P2696" s="445">
        <f t="shared" si="335"/>
        <v>0</v>
      </c>
      <c r="Q2696" s="445">
        <f t="shared" si="336"/>
        <v>0</v>
      </c>
      <c r="R2696" s="415" t="str">
        <f t="shared" si="337"/>
        <v>Leer</v>
      </c>
      <c r="S2696" s="445">
        <f>IF('Angaben KH-Standort'!D$29='A4'!D2696,IF('Angaben KH-Standort'!E$29="Ja",1,0),0)</f>
        <v>0</v>
      </c>
      <c r="T2696" s="445">
        <f>IF('Angaben KH-Standort'!D$30='A4'!D2696,IF('Angaben KH-Standort'!E$30="Ja",1,0),0)</f>
        <v>0</v>
      </c>
      <c r="U2696" s="445">
        <f>IF('Angaben KH-Standort'!D$31='A4'!D2696,IF('Angaben KH-Standort'!E$31="Ja",1,0),0)</f>
        <v>0</v>
      </c>
    </row>
    <row r="2697" spans="2:21" ht="15" customHeight="1" x14ac:dyDescent="0.3">
      <c r="B2697" s="70" t="str">
        <f t="shared" si="332"/>
        <v>!!!</v>
      </c>
      <c r="C2697" s="265" t="str">
        <f>IF(ISERROR(IF(LEN(E2697)&gt;0,VLOOKUP(TEXT($E2697,0),'Angaben Stationen'!$E$14:$J$213,5,0),"")),"?",IF(LEN(E2697)&gt;0,VLOOKUP(TEXT($E2697,0),'Angaben Stationen'!$E$14:$J$213,5,0),""))</f>
        <v/>
      </c>
      <c r="D2697" s="232" t="str">
        <f>IF(ISERROR(IF(LEN(E2697)&gt;0,VLOOKUP(TEXT($E2697,0),'Angaben Stationen'!$E$14:$J$213,6,0),"")),"STATION IST NICHT VORHANDEN",IF(LEN(E2697)&gt;0,VLOOKUP(TEXT($E2697,0),'Angaben Stationen'!$E$14:$J$213,6,0),""))</f>
        <v/>
      </c>
      <c r="E2697" s="287"/>
      <c r="F2697" s="234"/>
      <c r="G2697" s="234"/>
      <c r="H2697" s="263"/>
      <c r="I2697" s="169"/>
      <c r="K2697" s="445" t="str">
        <f t="shared" si="333"/>
        <v>Leer</v>
      </c>
      <c r="L2697" s="445" t="str">
        <f>VLOOKUP($D2697,{"29 - Psychiatrie (Erwachsene)","BGI";"297 - stationsäquivalente Behandlung in der Erwachsenenpsychiatrie (29)","BGI";"30 - Kinder- und Jugendpsychiatrie","BGII";"307 - stationsäquivalente Behandlung in der Kinder- und Jugendpsychiatrie (30)","BGII";"31 - Psychosomatik","BGI";"","Leer"},2,0)</f>
        <v>Leer</v>
      </c>
      <c r="M2697" s="445">
        <f t="shared" si="330"/>
        <v>0</v>
      </c>
      <c r="N2697" s="445">
        <f t="shared" si="331"/>
        <v>0</v>
      </c>
      <c r="O2697" s="445">
        <f t="shared" si="334"/>
        <v>0</v>
      </c>
      <c r="P2697" s="445">
        <f t="shared" si="335"/>
        <v>0</v>
      </c>
      <c r="Q2697" s="445">
        <f t="shared" si="336"/>
        <v>0</v>
      </c>
      <c r="R2697" s="415" t="str">
        <f t="shared" si="337"/>
        <v>Leer</v>
      </c>
      <c r="S2697" s="445">
        <f>IF('Angaben KH-Standort'!D$29='A4'!D2697,IF('Angaben KH-Standort'!E$29="Ja",1,0),0)</f>
        <v>0</v>
      </c>
      <c r="T2697" s="445">
        <f>IF('Angaben KH-Standort'!D$30='A4'!D2697,IF('Angaben KH-Standort'!E$30="Ja",1,0),0)</f>
        <v>0</v>
      </c>
      <c r="U2697" s="445">
        <f>IF('Angaben KH-Standort'!D$31='A4'!D2697,IF('Angaben KH-Standort'!E$31="Ja",1,0),0)</f>
        <v>0</v>
      </c>
    </row>
    <row r="2698" spans="2:21" ht="15" customHeight="1" x14ac:dyDescent="0.3">
      <c r="B2698" s="70" t="str">
        <f t="shared" si="332"/>
        <v>!!!</v>
      </c>
      <c r="C2698" s="265" t="str">
        <f>IF(ISERROR(IF(LEN(E2698)&gt;0,VLOOKUP(TEXT($E2698,0),'Angaben Stationen'!$E$14:$J$213,5,0),"")),"?",IF(LEN(E2698)&gt;0,VLOOKUP(TEXT($E2698,0),'Angaben Stationen'!$E$14:$J$213,5,0),""))</f>
        <v/>
      </c>
      <c r="D2698" s="232" t="str">
        <f>IF(ISERROR(IF(LEN(E2698)&gt;0,VLOOKUP(TEXT($E2698,0),'Angaben Stationen'!$E$14:$J$213,6,0),"")),"STATION IST NICHT VORHANDEN",IF(LEN(E2698)&gt;0,VLOOKUP(TEXT($E2698,0),'Angaben Stationen'!$E$14:$J$213,6,0),""))</f>
        <v/>
      </c>
      <c r="E2698" s="287"/>
      <c r="F2698" s="234"/>
      <c r="G2698" s="234"/>
      <c r="H2698" s="263"/>
      <c r="I2698" s="169"/>
      <c r="K2698" s="445" t="str">
        <f t="shared" si="333"/>
        <v>Leer</v>
      </c>
      <c r="L2698" s="445" t="str">
        <f>VLOOKUP($D2698,{"29 - Psychiatrie (Erwachsene)","BGI";"297 - stationsäquivalente Behandlung in der Erwachsenenpsychiatrie (29)","BGI";"30 - Kinder- und Jugendpsychiatrie","BGII";"307 - stationsäquivalente Behandlung in der Kinder- und Jugendpsychiatrie (30)","BGII";"31 - Psychosomatik","BGI";"","Leer"},2,0)</f>
        <v>Leer</v>
      </c>
      <c r="M2698" s="445">
        <f t="shared" si="330"/>
        <v>0</v>
      </c>
      <c r="N2698" s="445">
        <f t="shared" si="331"/>
        <v>0</v>
      </c>
      <c r="O2698" s="445">
        <f t="shared" si="334"/>
        <v>0</v>
      </c>
      <c r="P2698" s="445">
        <f t="shared" si="335"/>
        <v>0</v>
      </c>
      <c r="Q2698" s="445">
        <f t="shared" si="336"/>
        <v>0</v>
      </c>
      <c r="R2698" s="415" t="str">
        <f t="shared" si="337"/>
        <v>Leer</v>
      </c>
      <c r="S2698" s="445">
        <f>IF('Angaben KH-Standort'!D$29='A4'!D2698,IF('Angaben KH-Standort'!E$29="Ja",1,0),0)</f>
        <v>0</v>
      </c>
      <c r="T2698" s="445">
        <f>IF('Angaben KH-Standort'!D$30='A4'!D2698,IF('Angaben KH-Standort'!E$30="Ja",1,0),0)</f>
        <v>0</v>
      </c>
      <c r="U2698" s="445">
        <f>IF('Angaben KH-Standort'!D$31='A4'!D2698,IF('Angaben KH-Standort'!E$31="Ja",1,0),0)</f>
        <v>0</v>
      </c>
    </row>
    <row r="2699" spans="2:21" ht="15" customHeight="1" x14ac:dyDescent="0.3">
      <c r="B2699" s="70" t="str">
        <f t="shared" si="332"/>
        <v>!!!</v>
      </c>
      <c r="C2699" s="265" t="str">
        <f>IF(ISERROR(IF(LEN(E2699)&gt;0,VLOOKUP(TEXT($E2699,0),'Angaben Stationen'!$E$14:$J$213,5,0),"")),"?",IF(LEN(E2699)&gt;0,VLOOKUP(TEXT($E2699,0),'Angaben Stationen'!$E$14:$J$213,5,0),""))</f>
        <v/>
      </c>
      <c r="D2699" s="232" t="str">
        <f>IF(ISERROR(IF(LEN(E2699)&gt;0,VLOOKUP(TEXT($E2699,0),'Angaben Stationen'!$E$14:$J$213,6,0),"")),"STATION IST NICHT VORHANDEN",IF(LEN(E2699)&gt;0,VLOOKUP(TEXT($E2699,0),'Angaben Stationen'!$E$14:$J$213,6,0),""))</f>
        <v/>
      </c>
      <c r="E2699" s="287"/>
      <c r="F2699" s="234"/>
      <c r="G2699" s="234"/>
      <c r="H2699" s="263"/>
      <c r="I2699" s="169"/>
      <c r="K2699" s="445" t="str">
        <f t="shared" si="333"/>
        <v>Leer</v>
      </c>
      <c r="L2699" s="445" t="str">
        <f>VLOOKUP($D2699,{"29 - Psychiatrie (Erwachsene)","BGI";"297 - stationsäquivalente Behandlung in der Erwachsenenpsychiatrie (29)","BGI";"30 - Kinder- und Jugendpsychiatrie","BGII";"307 - stationsäquivalente Behandlung in der Kinder- und Jugendpsychiatrie (30)","BGII";"31 - Psychosomatik","BGI";"","Leer"},2,0)</f>
        <v>Leer</v>
      </c>
      <c r="M2699" s="445">
        <f t="shared" si="330"/>
        <v>0</v>
      </c>
      <c r="N2699" s="445">
        <f t="shared" si="331"/>
        <v>0</v>
      </c>
      <c r="O2699" s="445">
        <f t="shared" si="334"/>
        <v>0</v>
      </c>
      <c r="P2699" s="445">
        <f t="shared" si="335"/>
        <v>0</v>
      </c>
      <c r="Q2699" s="445">
        <f t="shared" si="336"/>
        <v>0</v>
      </c>
      <c r="R2699" s="415" t="str">
        <f t="shared" si="337"/>
        <v>Leer</v>
      </c>
      <c r="S2699" s="445">
        <f>IF('Angaben KH-Standort'!D$29='A4'!D2699,IF('Angaben KH-Standort'!E$29="Ja",1,0),0)</f>
        <v>0</v>
      </c>
      <c r="T2699" s="445">
        <f>IF('Angaben KH-Standort'!D$30='A4'!D2699,IF('Angaben KH-Standort'!E$30="Ja",1,0),0)</f>
        <v>0</v>
      </c>
      <c r="U2699" s="445">
        <f>IF('Angaben KH-Standort'!D$31='A4'!D2699,IF('Angaben KH-Standort'!E$31="Ja",1,0),0)</f>
        <v>0</v>
      </c>
    </row>
    <row r="2700" spans="2:21" ht="15" customHeight="1" x14ac:dyDescent="0.3">
      <c r="B2700" s="70" t="str">
        <f t="shared" si="332"/>
        <v>!!!</v>
      </c>
      <c r="C2700" s="265" t="str">
        <f>IF(ISERROR(IF(LEN(E2700)&gt;0,VLOOKUP(TEXT($E2700,0),'Angaben Stationen'!$E$14:$J$213,5,0),"")),"?",IF(LEN(E2700)&gt;0,VLOOKUP(TEXT($E2700,0),'Angaben Stationen'!$E$14:$J$213,5,0),""))</f>
        <v/>
      </c>
      <c r="D2700" s="232" t="str">
        <f>IF(ISERROR(IF(LEN(E2700)&gt;0,VLOOKUP(TEXT($E2700,0),'Angaben Stationen'!$E$14:$J$213,6,0),"")),"STATION IST NICHT VORHANDEN",IF(LEN(E2700)&gt;0,VLOOKUP(TEXT($E2700,0),'Angaben Stationen'!$E$14:$J$213,6,0),""))</f>
        <v/>
      </c>
      <c r="E2700" s="287"/>
      <c r="F2700" s="234"/>
      <c r="G2700" s="234"/>
      <c r="H2700" s="263"/>
      <c r="I2700" s="169"/>
      <c r="K2700" s="445" t="str">
        <f t="shared" si="333"/>
        <v>Leer</v>
      </c>
      <c r="L2700" s="445" t="str">
        <f>VLOOKUP($D2700,{"29 - Psychiatrie (Erwachsene)","BGI";"297 - stationsäquivalente Behandlung in der Erwachsenenpsychiatrie (29)","BGI";"30 - Kinder- und Jugendpsychiatrie","BGII";"307 - stationsäquivalente Behandlung in der Kinder- und Jugendpsychiatrie (30)","BGII";"31 - Psychosomatik","BGI";"","Leer"},2,0)</f>
        <v>Leer</v>
      </c>
      <c r="M2700" s="445">
        <f t="shared" si="330"/>
        <v>0</v>
      </c>
      <c r="N2700" s="445">
        <f t="shared" si="331"/>
        <v>0</v>
      </c>
      <c r="O2700" s="445">
        <f t="shared" si="334"/>
        <v>0</v>
      </c>
      <c r="P2700" s="445">
        <f t="shared" si="335"/>
        <v>0</v>
      </c>
      <c r="Q2700" s="445">
        <f t="shared" si="336"/>
        <v>0</v>
      </c>
      <c r="R2700" s="415" t="str">
        <f t="shared" si="337"/>
        <v>Leer</v>
      </c>
      <c r="S2700" s="445">
        <f>IF('Angaben KH-Standort'!D$29='A4'!D2700,IF('Angaben KH-Standort'!E$29="Ja",1,0),0)</f>
        <v>0</v>
      </c>
      <c r="T2700" s="445">
        <f>IF('Angaben KH-Standort'!D$30='A4'!D2700,IF('Angaben KH-Standort'!E$30="Ja",1,0),0)</f>
        <v>0</v>
      </c>
      <c r="U2700" s="445">
        <f>IF('Angaben KH-Standort'!D$31='A4'!D2700,IF('Angaben KH-Standort'!E$31="Ja",1,0),0)</f>
        <v>0</v>
      </c>
    </row>
    <row r="2701" spans="2:21" ht="15" customHeight="1" x14ac:dyDescent="0.3">
      <c r="B2701" s="70" t="str">
        <f t="shared" si="332"/>
        <v>!!!</v>
      </c>
      <c r="C2701" s="265" t="str">
        <f>IF(ISERROR(IF(LEN(E2701)&gt;0,VLOOKUP(TEXT($E2701,0),'Angaben Stationen'!$E$14:$J$213,5,0),"")),"?",IF(LEN(E2701)&gt;0,VLOOKUP(TEXT($E2701,0),'Angaben Stationen'!$E$14:$J$213,5,0),""))</f>
        <v/>
      </c>
      <c r="D2701" s="232" t="str">
        <f>IF(ISERROR(IF(LEN(E2701)&gt;0,VLOOKUP(TEXT($E2701,0),'Angaben Stationen'!$E$14:$J$213,6,0),"")),"STATION IST NICHT VORHANDEN",IF(LEN(E2701)&gt;0,VLOOKUP(TEXT($E2701,0),'Angaben Stationen'!$E$14:$J$213,6,0),""))</f>
        <v/>
      </c>
      <c r="E2701" s="287"/>
      <c r="F2701" s="234"/>
      <c r="G2701" s="234"/>
      <c r="H2701" s="263"/>
      <c r="I2701" s="169"/>
      <c r="K2701" s="445" t="str">
        <f t="shared" si="333"/>
        <v>Leer</v>
      </c>
      <c r="L2701" s="445" t="str">
        <f>VLOOKUP($D2701,{"29 - Psychiatrie (Erwachsene)","BGI";"297 - stationsäquivalente Behandlung in der Erwachsenenpsychiatrie (29)","BGI";"30 - Kinder- und Jugendpsychiatrie","BGII";"307 - stationsäquivalente Behandlung in der Kinder- und Jugendpsychiatrie (30)","BGII";"31 - Psychosomatik","BGI";"","Leer"},2,0)</f>
        <v>Leer</v>
      </c>
      <c r="M2701" s="445">
        <f t="shared" si="330"/>
        <v>0</v>
      </c>
      <c r="N2701" s="445">
        <f t="shared" si="331"/>
        <v>0</v>
      </c>
      <c r="O2701" s="445">
        <f t="shared" si="334"/>
        <v>0</v>
      </c>
      <c r="P2701" s="445">
        <f t="shared" si="335"/>
        <v>0</v>
      </c>
      <c r="Q2701" s="445">
        <f t="shared" si="336"/>
        <v>0</v>
      </c>
      <c r="R2701" s="415" t="str">
        <f t="shared" si="337"/>
        <v>Leer</v>
      </c>
      <c r="S2701" s="445">
        <f>IF('Angaben KH-Standort'!D$29='A4'!D2701,IF('Angaben KH-Standort'!E$29="Ja",1,0),0)</f>
        <v>0</v>
      </c>
      <c r="T2701" s="445">
        <f>IF('Angaben KH-Standort'!D$30='A4'!D2701,IF('Angaben KH-Standort'!E$30="Ja",1,0),0)</f>
        <v>0</v>
      </c>
      <c r="U2701" s="445">
        <f>IF('Angaben KH-Standort'!D$31='A4'!D2701,IF('Angaben KH-Standort'!E$31="Ja",1,0),0)</f>
        <v>0</v>
      </c>
    </row>
    <row r="2702" spans="2:21" ht="15" customHeight="1" x14ac:dyDescent="0.3">
      <c r="B2702" s="70" t="str">
        <f t="shared" si="332"/>
        <v>!!!</v>
      </c>
      <c r="C2702" s="265" t="str">
        <f>IF(ISERROR(IF(LEN(E2702)&gt;0,VLOOKUP(TEXT($E2702,0),'Angaben Stationen'!$E$14:$J$213,5,0),"")),"?",IF(LEN(E2702)&gt;0,VLOOKUP(TEXT($E2702,0),'Angaben Stationen'!$E$14:$J$213,5,0),""))</f>
        <v/>
      </c>
      <c r="D2702" s="232" t="str">
        <f>IF(ISERROR(IF(LEN(E2702)&gt;0,VLOOKUP(TEXT($E2702,0),'Angaben Stationen'!$E$14:$J$213,6,0),"")),"STATION IST NICHT VORHANDEN",IF(LEN(E2702)&gt;0,VLOOKUP(TEXT($E2702,0),'Angaben Stationen'!$E$14:$J$213,6,0),""))</f>
        <v/>
      </c>
      <c r="E2702" s="287"/>
      <c r="F2702" s="234"/>
      <c r="G2702" s="234"/>
      <c r="H2702" s="263"/>
      <c r="I2702" s="169"/>
      <c r="K2702" s="445" t="str">
        <f t="shared" si="333"/>
        <v>Leer</v>
      </c>
      <c r="L2702" s="445" t="str">
        <f>VLOOKUP($D2702,{"29 - Psychiatrie (Erwachsene)","BGI";"297 - stationsäquivalente Behandlung in der Erwachsenenpsychiatrie (29)","BGI";"30 - Kinder- und Jugendpsychiatrie","BGII";"307 - stationsäquivalente Behandlung in der Kinder- und Jugendpsychiatrie (30)","BGII";"31 - Psychosomatik","BGI";"","Leer"},2,0)</f>
        <v>Leer</v>
      </c>
      <c r="M2702" s="445">
        <f t="shared" si="330"/>
        <v>0</v>
      </c>
      <c r="N2702" s="445">
        <f t="shared" si="331"/>
        <v>0</v>
      </c>
      <c r="O2702" s="445">
        <f t="shared" si="334"/>
        <v>0</v>
      </c>
      <c r="P2702" s="445">
        <f t="shared" si="335"/>
        <v>0</v>
      </c>
      <c r="Q2702" s="445">
        <f t="shared" si="336"/>
        <v>0</v>
      </c>
      <c r="R2702" s="415" t="str">
        <f t="shared" si="337"/>
        <v>Leer</v>
      </c>
      <c r="S2702" s="445">
        <f>IF('Angaben KH-Standort'!D$29='A4'!D2702,IF('Angaben KH-Standort'!E$29="Ja",1,0),0)</f>
        <v>0</v>
      </c>
      <c r="T2702" s="445">
        <f>IF('Angaben KH-Standort'!D$30='A4'!D2702,IF('Angaben KH-Standort'!E$30="Ja",1,0),0)</f>
        <v>0</v>
      </c>
      <c r="U2702" s="445">
        <f>IF('Angaben KH-Standort'!D$31='A4'!D2702,IF('Angaben KH-Standort'!E$31="Ja",1,0),0)</f>
        <v>0</v>
      </c>
    </row>
    <row r="2703" spans="2:21" ht="15" customHeight="1" x14ac:dyDescent="0.3">
      <c r="B2703" s="70" t="str">
        <f t="shared" si="332"/>
        <v>!!!</v>
      </c>
      <c r="C2703" s="265" t="str">
        <f>IF(ISERROR(IF(LEN(E2703)&gt;0,VLOOKUP(TEXT($E2703,0),'Angaben Stationen'!$E$14:$J$213,5,0),"")),"?",IF(LEN(E2703)&gt;0,VLOOKUP(TEXT($E2703,0),'Angaben Stationen'!$E$14:$J$213,5,0),""))</f>
        <v/>
      </c>
      <c r="D2703" s="232" t="str">
        <f>IF(ISERROR(IF(LEN(E2703)&gt;0,VLOOKUP(TEXT($E2703,0),'Angaben Stationen'!$E$14:$J$213,6,0),"")),"STATION IST NICHT VORHANDEN",IF(LEN(E2703)&gt;0,VLOOKUP(TEXT($E2703,0),'Angaben Stationen'!$E$14:$J$213,6,0),""))</f>
        <v/>
      </c>
      <c r="E2703" s="287"/>
      <c r="F2703" s="234"/>
      <c r="G2703" s="234"/>
      <c r="H2703" s="263"/>
      <c r="I2703" s="169"/>
      <c r="K2703" s="445" t="str">
        <f t="shared" si="333"/>
        <v>Leer</v>
      </c>
      <c r="L2703" s="445" t="str">
        <f>VLOOKUP($D2703,{"29 - Psychiatrie (Erwachsene)","BGI";"297 - stationsäquivalente Behandlung in der Erwachsenenpsychiatrie (29)","BGI";"30 - Kinder- und Jugendpsychiatrie","BGII";"307 - stationsäquivalente Behandlung in der Kinder- und Jugendpsychiatrie (30)","BGII";"31 - Psychosomatik","BGI";"","Leer"},2,0)</f>
        <v>Leer</v>
      </c>
      <c r="M2703" s="445">
        <f t="shared" si="330"/>
        <v>0</v>
      </c>
      <c r="N2703" s="445">
        <f t="shared" si="331"/>
        <v>0</v>
      </c>
      <c r="O2703" s="445">
        <f t="shared" si="334"/>
        <v>0</v>
      </c>
      <c r="P2703" s="445">
        <f t="shared" si="335"/>
        <v>0</v>
      </c>
      <c r="Q2703" s="445">
        <f t="shared" si="336"/>
        <v>0</v>
      </c>
      <c r="R2703" s="415" t="str">
        <f t="shared" si="337"/>
        <v>Leer</v>
      </c>
      <c r="S2703" s="445">
        <f>IF('Angaben KH-Standort'!D$29='A4'!D2703,IF('Angaben KH-Standort'!E$29="Ja",1,0),0)</f>
        <v>0</v>
      </c>
      <c r="T2703" s="445">
        <f>IF('Angaben KH-Standort'!D$30='A4'!D2703,IF('Angaben KH-Standort'!E$30="Ja",1,0),0)</f>
        <v>0</v>
      </c>
      <c r="U2703" s="445">
        <f>IF('Angaben KH-Standort'!D$31='A4'!D2703,IF('Angaben KH-Standort'!E$31="Ja",1,0),0)</f>
        <v>0</v>
      </c>
    </row>
    <row r="2704" spans="2:21" ht="15" customHeight="1" x14ac:dyDescent="0.3">
      <c r="B2704" s="70" t="str">
        <f t="shared" si="332"/>
        <v>!!!</v>
      </c>
      <c r="C2704" s="265" t="str">
        <f>IF(ISERROR(IF(LEN(E2704)&gt;0,VLOOKUP(TEXT($E2704,0),'Angaben Stationen'!$E$14:$J$213,5,0),"")),"?",IF(LEN(E2704)&gt;0,VLOOKUP(TEXT($E2704,0),'Angaben Stationen'!$E$14:$J$213,5,0),""))</f>
        <v/>
      </c>
      <c r="D2704" s="232" t="str">
        <f>IF(ISERROR(IF(LEN(E2704)&gt;0,VLOOKUP(TEXT($E2704,0),'Angaben Stationen'!$E$14:$J$213,6,0),"")),"STATION IST NICHT VORHANDEN",IF(LEN(E2704)&gt;0,VLOOKUP(TEXT($E2704,0),'Angaben Stationen'!$E$14:$J$213,6,0),""))</f>
        <v/>
      </c>
      <c r="E2704" s="287"/>
      <c r="F2704" s="234"/>
      <c r="G2704" s="234"/>
      <c r="H2704" s="263"/>
      <c r="I2704" s="169"/>
      <c r="K2704" s="445" t="str">
        <f t="shared" si="333"/>
        <v>Leer</v>
      </c>
      <c r="L2704" s="445" t="str">
        <f>VLOOKUP($D2704,{"29 - Psychiatrie (Erwachsene)","BGI";"297 - stationsäquivalente Behandlung in der Erwachsenenpsychiatrie (29)","BGI";"30 - Kinder- und Jugendpsychiatrie","BGII";"307 - stationsäquivalente Behandlung in der Kinder- und Jugendpsychiatrie (30)","BGII";"31 - Psychosomatik","BGI";"","Leer"},2,0)</f>
        <v>Leer</v>
      </c>
      <c r="M2704" s="445">
        <f t="shared" si="330"/>
        <v>0</v>
      </c>
      <c r="N2704" s="445">
        <f t="shared" si="331"/>
        <v>0</v>
      </c>
      <c r="O2704" s="445">
        <f t="shared" si="334"/>
        <v>0</v>
      </c>
      <c r="P2704" s="445">
        <f t="shared" si="335"/>
        <v>0</v>
      </c>
      <c r="Q2704" s="445">
        <f t="shared" si="336"/>
        <v>0</v>
      </c>
      <c r="R2704" s="415" t="str">
        <f t="shared" si="337"/>
        <v>Leer</v>
      </c>
      <c r="S2704" s="445">
        <f>IF('Angaben KH-Standort'!D$29='A4'!D2704,IF('Angaben KH-Standort'!E$29="Ja",1,0),0)</f>
        <v>0</v>
      </c>
      <c r="T2704" s="445">
        <f>IF('Angaben KH-Standort'!D$30='A4'!D2704,IF('Angaben KH-Standort'!E$30="Ja",1,0),0)</f>
        <v>0</v>
      </c>
      <c r="U2704" s="445">
        <f>IF('Angaben KH-Standort'!D$31='A4'!D2704,IF('Angaben KH-Standort'!E$31="Ja",1,0),0)</f>
        <v>0</v>
      </c>
    </row>
    <row r="2705" spans="2:21" ht="15" customHeight="1" x14ac:dyDescent="0.3">
      <c r="B2705" s="70" t="str">
        <f t="shared" si="332"/>
        <v>!!!</v>
      </c>
      <c r="C2705" s="265" t="str">
        <f>IF(ISERROR(IF(LEN(E2705)&gt;0,VLOOKUP(TEXT($E2705,0),'Angaben Stationen'!$E$14:$J$213,5,0),"")),"?",IF(LEN(E2705)&gt;0,VLOOKUP(TEXT($E2705,0),'Angaben Stationen'!$E$14:$J$213,5,0),""))</f>
        <v/>
      </c>
      <c r="D2705" s="232" t="str">
        <f>IF(ISERROR(IF(LEN(E2705)&gt;0,VLOOKUP(TEXT($E2705,0),'Angaben Stationen'!$E$14:$J$213,6,0),"")),"STATION IST NICHT VORHANDEN",IF(LEN(E2705)&gt;0,VLOOKUP(TEXT($E2705,0),'Angaben Stationen'!$E$14:$J$213,6,0),""))</f>
        <v/>
      </c>
      <c r="E2705" s="287"/>
      <c r="F2705" s="234"/>
      <c r="G2705" s="234"/>
      <c r="H2705" s="263"/>
      <c r="I2705" s="169"/>
      <c r="K2705" s="445" t="str">
        <f t="shared" si="333"/>
        <v>Leer</v>
      </c>
      <c r="L2705" s="445" t="str">
        <f>VLOOKUP($D2705,{"29 - Psychiatrie (Erwachsene)","BGI";"297 - stationsäquivalente Behandlung in der Erwachsenenpsychiatrie (29)","BGI";"30 - Kinder- und Jugendpsychiatrie","BGII";"307 - stationsäquivalente Behandlung in der Kinder- und Jugendpsychiatrie (30)","BGII";"31 - Psychosomatik","BGI";"","Leer"},2,0)</f>
        <v>Leer</v>
      </c>
      <c r="M2705" s="445">
        <f t="shared" si="330"/>
        <v>0</v>
      </c>
      <c r="N2705" s="445">
        <f t="shared" si="331"/>
        <v>0</v>
      </c>
      <c r="O2705" s="445">
        <f t="shared" si="334"/>
        <v>0</v>
      </c>
      <c r="P2705" s="445">
        <f t="shared" si="335"/>
        <v>0</v>
      </c>
      <c r="Q2705" s="445">
        <f t="shared" si="336"/>
        <v>0</v>
      </c>
      <c r="R2705" s="415" t="str">
        <f t="shared" si="337"/>
        <v>Leer</v>
      </c>
      <c r="S2705" s="445">
        <f>IF('Angaben KH-Standort'!D$29='A4'!D2705,IF('Angaben KH-Standort'!E$29="Ja",1,0),0)</f>
        <v>0</v>
      </c>
      <c r="T2705" s="445">
        <f>IF('Angaben KH-Standort'!D$30='A4'!D2705,IF('Angaben KH-Standort'!E$30="Ja",1,0),0)</f>
        <v>0</v>
      </c>
      <c r="U2705" s="445">
        <f>IF('Angaben KH-Standort'!D$31='A4'!D2705,IF('Angaben KH-Standort'!E$31="Ja",1,0),0)</f>
        <v>0</v>
      </c>
    </row>
    <row r="2706" spans="2:21" ht="15" customHeight="1" x14ac:dyDescent="0.3">
      <c r="B2706" s="70" t="str">
        <f t="shared" si="332"/>
        <v>!!!</v>
      </c>
      <c r="C2706" s="265" t="str">
        <f>IF(ISERROR(IF(LEN(E2706)&gt;0,VLOOKUP(TEXT($E2706,0),'Angaben Stationen'!$E$14:$J$213,5,0),"")),"?",IF(LEN(E2706)&gt;0,VLOOKUP(TEXT($E2706,0),'Angaben Stationen'!$E$14:$J$213,5,0),""))</f>
        <v/>
      </c>
      <c r="D2706" s="232" t="str">
        <f>IF(ISERROR(IF(LEN(E2706)&gt;0,VLOOKUP(TEXT($E2706,0),'Angaben Stationen'!$E$14:$J$213,6,0),"")),"STATION IST NICHT VORHANDEN",IF(LEN(E2706)&gt;0,VLOOKUP(TEXT($E2706,0),'Angaben Stationen'!$E$14:$J$213,6,0),""))</f>
        <v/>
      </c>
      <c r="E2706" s="287"/>
      <c r="F2706" s="234"/>
      <c r="G2706" s="234"/>
      <c r="H2706" s="263"/>
      <c r="I2706" s="169"/>
      <c r="K2706" s="445" t="str">
        <f t="shared" si="333"/>
        <v>Leer</v>
      </c>
      <c r="L2706" s="445" t="str">
        <f>VLOOKUP($D2706,{"29 - Psychiatrie (Erwachsene)","BGI";"297 - stationsäquivalente Behandlung in der Erwachsenenpsychiatrie (29)","BGI";"30 - Kinder- und Jugendpsychiatrie","BGII";"307 - stationsäquivalente Behandlung in der Kinder- und Jugendpsychiatrie (30)","BGII";"31 - Psychosomatik","BGI";"","Leer"},2,0)</f>
        <v>Leer</v>
      </c>
      <c r="M2706" s="445">
        <f t="shared" si="330"/>
        <v>0</v>
      </c>
      <c r="N2706" s="445">
        <f t="shared" si="331"/>
        <v>0</v>
      </c>
      <c r="O2706" s="445">
        <f t="shared" si="334"/>
        <v>0</v>
      </c>
      <c r="P2706" s="445">
        <f t="shared" si="335"/>
        <v>0</v>
      </c>
      <c r="Q2706" s="445">
        <f t="shared" si="336"/>
        <v>0</v>
      </c>
      <c r="R2706" s="415" t="str">
        <f t="shared" si="337"/>
        <v>Leer</v>
      </c>
      <c r="S2706" s="445">
        <f>IF('Angaben KH-Standort'!D$29='A4'!D2706,IF('Angaben KH-Standort'!E$29="Ja",1,0),0)</f>
        <v>0</v>
      </c>
      <c r="T2706" s="445">
        <f>IF('Angaben KH-Standort'!D$30='A4'!D2706,IF('Angaben KH-Standort'!E$30="Ja",1,0),0)</f>
        <v>0</v>
      </c>
      <c r="U2706" s="445">
        <f>IF('Angaben KH-Standort'!D$31='A4'!D2706,IF('Angaben KH-Standort'!E$31="Ja",1,0),0)</f>
        <v>0</v>
      </c>
    </row>
    <row r="2707" spans="2:21" ht="15" customHeight="1" x14ac:dyDescent="0.3">
      <c r="B2707" s="70" t="str">
        <f t="shared" si="332"/>
        <v>!!!</v>
      </c>
      <c r="C2707" s="265" t="str">
        <f>IF(ISERROR(IF(LEN(E2707)&gt;0,VLOOKUP(TEXT($E2707,0),'Angaben Stationen'!$E$14:$J$213,5,0),"")),"?",IF(LEN(E2707)&gt;0,VLOOKUP(TEXT($E2707,0),'Angaben Stationen'!$E$14:$J$213,5,0),""))</f>
        <v/>
      </c>
      <c r="D2707" s="232" t="str">
        <f>IF(ISERROR(IF(LEN(E2707)&gt;0,VLOOKUP(TEXT($E2707,0),'Angaben Stationen'!$E$14:$J$213,6,0),"")),"STATION IST NICHT VORHANDEN",IF(LEN(E2707)&gt;0,VLOOKUP(TEXT($E2707,0),'Angaben Stationen'!$E$14:$J$213,6,0),""))</f>
        <v/>
      </c>
      <c r="E2707" s="287"/>
      <c r="F2707" s="234"/>
      <c r="G2707" s="234"/>
      <c r="H2707" s="263"/>
      <c r="I2707" s="169"/>
      <c r="K2707" s="445" t="str">
        <f t="shared" si="333"/>
        <v>Leer</v>
      </c>
      <c r="L2707" s="445" t="str">
        <f>VLOOKUP($D2707,{"29 - Psychiatrie (Erwachsene)","BGI";"297 - stationsäquivalente Behandlung in der Erwachsenenpsychiatrie (29)","BGI";"30 - Kinder- und Jugendpsychiatrie","BGII";"307 - stationsäquivalente Behandlung in der Kinder- und Jugendpsychiatrie (30)","BGII";"31 - Psychosomatik","BGI";"","Leer"},2,0)</f>
        <v>Leer</v>
      </c>
      <c r="M2707" s="445">
        <f t="shared" si="330"/>
        <v>0</v>
      </c>
      <c r="N2707" s="445">
        <f t="shared" si="331"/>
        <v>0</v>
      </c>
      <c r="O2707" s="445">
        <f t="shared" si="334"/>
        <v>0</v>
      </c>
      <c r="P2707" s="445">
        <f t="shared" si="335"/>
        <v>0</v>
      </c>
      <c r="Q2707" s="445">
        <f t="shared" si="336"/>
        <v>0</v>
      </c>
      <c r="R2707" s="415" t="str">
        <f t="shared" si="337"/>
        <v>Leer</v>
      </c>
      <c r="S2707" s="445">
        <f>IF('Angaben KH-Standort'!D$29='A4'!D2707,IF('Angaben KH-Standort'!E$29="Ja",1,0),0)</f>
        <v>0</v>
      </c>
      <c r="T2707" s="445">
        <f>IF('Angaben KH-Standort'!D$30='A4'!D2707,IF('Angaben KH-Standort'!E$30="Ja",1,0),0)</f>
        <v>0</v>
      </c>
      <c r="U2707" s="445">
        <f>IF('Angaben KH-Standort'!D$31='A4'!D2707,IF('Angaben KH-Standort'!E$31="Ja",1,0),0)</f>
        <v>0</v>
      </c>
    </row>
    <row r="2708" spans="2:21" ht="15" customHeight="1" x14ac:dyDescent="0.3">
      <c r="B2708" s="70" t="str">
        <f t="shared" si="332"/>
        <v>!!!</v>
      </c>
      <c r="C2708" s="265" t="str">
        <f>IF(ISERROR(IF(LEN(E2708)&gt;0,VLOOKUP(TEXT($E2708,0),'Angaben Stationen'!$E$14:$J$213,5,0),"")),"?",IF(LEN(E2708)&gt;0,VLOOKUP(TEXT($E2708,0),'Angaben Stationen'!$E$14:$J$213,5,0),""))</f>
        <v/>
      </c>
      <c r="D2708" s="232" t="str">
        <f>IF(ISERROR(IF(LEN(E2708)&gt;0,VLOOKUP(TEXT($E2708,0),'Angaben Stationen'!$E$14:$J$213,6,0),"")),"STATION IST NICHT VORHANDEN",IF(LEN(E2708)&gt;0,VLOOKUP(TEXT($E2708,0),'Angaben Stationen'!$E$14:$J$213,6,0),""))</f>
        <v/>
      </c>
      <c r="E2708" s="287"/>
      <c r="F2708" s="234"/>
      <c r="G2708" s="234"/>
      <c r="H2708" s="263"/>
      <c r="I2708" s="169"/>
      <c r="K2708" s="445" t="str">
        <f t="shared" si="333"/>
        <v>Leer</v>
      </c>
      <c r="L2708" s="445" t="str">
        <f>VLOOKUP($D2708,{"29 - Psychiatrie (Erwachsene)","BGI";"297 - stationsäquivalente Behandlung in der Erwachsenenpsychiatrie (29)","BGI";"30 - Kinder- und Jugendpsychiatrie","BGII";"307 - stationsäquivalente Behandlung in der Kinder- und Jugendpsychiatrie (30)","BGII";"31 - Psychosomatik","BGI";"","Leer"},2,0)</f>
        <v>Leer</v>
      </c>
      <c r="M2708" s="445">
        <f t="shared" si="330"/>
        <v>0</v>
      </c>
      <c r="N2708" s="445">
        <f t="shared" si="331"/>
        <v>0</v>
      </c>
      <c r="O2708" s="445">
        <f t="shared" si="334"/>
        <v>0</v>
      </c>
      <c r="P2708" s="445">
        <f t="shared" si="335"/>
        <v>0</v>
      </c>
      <c r="Q2708" s="445">
        <f t="shared" si="336"/>
        <v>0</v>
      </c>
      <c r="R2708" s="415" t="str">
        <f t="shared" si="337"/>
        <v>Leer</v>
      </c>
      <c r="S2708" s="445">
        <f>IF('Angaben KH-Standort'!D$29='A4'!D2708,IF('Angaben KH-Standort'!E$29="Ja",1,0),0)</f>
        <v>0</v>
      </c>
      <c r="T2708" s="445">
        <f>IF('Angaben KH-Standort'!D$30='A4'!D2708,IF('Angaben KH-Standort'!E$30="Ja",1,0),0)</f>
        <v>0</v>
      </c>
      <c r="U2708" s="445">
        <f>IF('Angaben KH-Standort'!D$31='A4'!D2708,IF('Angaben KH-Standort'!E$31="Ja",1,0),0)</f>
        <v>0</v>
      </c>
    </row>
    <row r="2709" spans="2:21" ht="15" customHeight="1" x14ac:dyDescent="0.3">
      <c r="B2709" s="70" t="str">
        <f t="shared" si="332"/>
        <v>!!!</v>
      </c>
      <c r="C2709" s="265" t="str">
        <f>IF(ISERROR(IF(LEN(E2709)&gt;0,VLOOKUP(TEXT($E2709,0),'Angaben Stationen'!$E$14:$J$213,5,0),"")),"?",IF(LEN(E2709)&gt;0,VLOOKUP(TEXT($E2709,0),'Angaben Stationen'!$E$14:$J$213,5,0),""))</f>
        <v/>
      </c>
      <c r="D2709" s="232" t="str">
        <f>IF(ISERROR(IF(LEN(E2709)&gt;0,VLOOKUP(TEXT($E2709,0),'Angaben Stationen'!$E$14:$J$213,6,0),"")),"STATION IST NICHT VORHANDEN",IF(LEN(E2709)&gt;0,VLOOKUP(TEXT($E2709,0),'Angaben Stationen'!$E$14:$J$213,6,0),""))</f>
        <v/>
      </c>
      <c r="E2709" s="287"/>
      <c r="F2709" s="234"/>
      <c r="G2709" s="234"/>
      <c r="H2709" s="263"/>
      <c r="I2709" s="169"/>
      <c r="K2709" s="445" t="str">
        <f t="shared" si="333"/>
        <v>Leer</v>
      </c>
      <c r="L2709" s="445" t="str">
        <f>VLOOKUP($D2709,{"29 - Psychiatrie (Erwachsene)","BGI";"297 - stationsäquivalente Behandlung in der Erwachsenenpsychiatrie (29)","BGI";"30 - Kinder- und Jugendpsychiatrie","BGII";"307 - stationsäquivalente Behandlung in der Kinder- und Jugendpsychiatrie (30)","BGII";"31 - Psychosomatik","BGI";"","Leer"},2,0)</f>
        <v>Leer</v>
      </c>
      <c r="M2709" s="445">
        <f t="shared" si="330"/>
        <v>0</v>
      </c>
      <c r="N2709" s="445">
        <f t="shared" si="331"/>
        <v>0</v>
      </c>
      <c r="O2709" s="445">
        <f t="shared" si="334"/>
        <v>0</v>
      </c>
      <c r="P2709" s="445">
        <f t="shared" si="335"/>
        <v>0</v>
      </c>
      <c r="Q2709" s="445">
        <f t="shared" si="336"/>
        <v>0</v>
      </c>
      <c r="R2709" s="415" t="str">
        <f t="shared" si="337"/>
        <v>Leer</v>
      </c>
      <c r="S2709" s="445">
        <f>IF('Angaben KH-Standort'!D$29='A4'!D2709,IF('Angaben KH-Standort'!E$29="Ja",1,0),0)</f>
        <v>0</v>
      </c>
      <c r="T2709" s="445">
        <f>IF('Angaben KH-Standort'!D$30='A4'!D2709,IF('Angaben KH-Standort'!E$30="Ja",1,0),0)</f>
        <v>0</v>
      </c>
      <c r="U2709" s="445">
        <f>IF('Angaben KH-Standort'!D$31='A4'!D2709,IF('Angaben KH-Standort'!E$31="Ja",1,0),0)</f>
        <v>0</v>
      </c>
    </row>
    <row r="2710" spans="2:21" ht="15" customHeight="1" x14ac:dyDescent="0.3">
      <c r="B2710" s="70" t="str">
        <f t="shared" si="332"/>
        <v>!!!</v>
      </c>
      <c r="C2710" s="265" t="str">
        <f>IF(ISERROR(IF(LEN(E2710)&gt;0,VLOOKUP(TEXT($E2710,0),'Angaben Stationen'!$E$14:$J$213,5,0),"")),"?",IF(LEN(E2710)&gt;0,VLOOKUP(TEXT($E2710,0),'Angaben Stationen'!$E$14:$J$213,5,0),""))</f>
        <v/>
      </c>
      <c r="D2710" s="232" t="str">
        <f>IF(ISERROR(IF(LEN(E2710)&gt;0,VLOOKUP(TEXT($E2710,0),'Angaben Stationen'!$E$14:$J$213,6,0),"")),"STATION IST NICHT VORHANDEN",IF(LEN(E2710)&gt;0,VLOOKUP(TEXT($E2710,0),'Angaben Stationen'!$E$14:$J$213,6,0),""))</f>
        <v/>
      </c>
      <c r="E2710" s="287"/>
      <c r="F2710" s="234"/>
      <c r="G2710" s="234"/>
      <c r="H2710" s="263"/>
      <c r="I2710" s="169"/>
      <c r="K2710" s="445" t="str">
        <f t="shared" si="333"/>
        <v>Leer</v>
      </c>
      <c r="L2710" s="445" t="str">
        <f>VLOOKUP($D2710,{"29 - Psychiatrie (Erwachsene)","BGI";"297 - stationsäquivalente Behandlung in der Erwachsenenpsychiatrie (29)","BGI";"30 - Kinder- und Jugendpsychiatrie","BGII";"307 - stationsäquivalente Behandlung in der Kinder- und Jugendpsychiatrie (30)","BGII";"31 - Psychosomatik","BGI";"","Leer"},2,0)</f>
        <v>Leer</v>
      </c>
      <c r="M2710" s="445">
        <f t="shared" si="330"/>
        <v>0</v>
      </c>
      <c r="N2710" s="445">
        <f t="shared" si="331"/>
        <v>0</v>
      </c>
      <c r="O2710" s="445">
        <f t="shared" si="334"/>
        <v>0</v>
      </c>
      <c r="P2710" s="445">
        <f t="shared" si="335"/>
        <v>0</v>
      </c>
      <c r="Q2710" s="445">
        <f t="shared" si="336"/>
        <v>0</v>
      </c>
      <c r="R2710" s="415" t="str">
        <f t="shared" si="337"/>
        <v>Leer</v>
      </c>
      <c r="S2710" s="445">
        <f>IF('Angaben KH-Standort'!D$29='A4'!D2710,IF('Angaben KH-Standort'!E$29="Ja",1,0),0)</f>
        <v>0</v>
      </c>
      <c r="T2710" s="445">
        <f>IF('Angaben KH-Standort'!D$30='A4'!D2710,IF('Angaben KH-Standort'!E$30="Ja",1,0),0)</f>
        <v>0</v>
      </c>
      <c r="U2710" s="445">
        <f>IF('Angaben KH-Standort'!D$31='A4'!D2710,IF('Angaben KH-Standort'!E$31="Ja",1,0),0)</f>
        <v>0</v>
      </c>
    </row>
    <row r="2711" spans="2:21" ht="15" customHeight="1" x14ac:dyDescent="0.3">
      <c r="B2711" s="70" t="str">
        <f t="shared" si="332"/>
        <v>!!!</v>
      </c>
      <c r="C2711" s="265" t="str">
        <f>IF(ISERROR(IF(LEN(E2711)&gt;0,VLOOKUP(TEXT($E2711,0),'Angaben Stationen'!$E$14:$J$213,5,0),"")),"?",IF(LEN(E2711)&gt;0,VLOOKUP(TEXT($E2711,0),'Angaben Stationen'!$E$14:$J$213,5,0),""))</f>
        <v/>
      </c>
      <c r="D2711" s="232" t="str">
        <f>IF(ISERROR(IF(LEN(E2711)&gt;0,VLOOKUP(TEXT($E2711,0),'Angaben Stationen'!$E$14:$J$213,6,0),"")),"STATION IST NICHT VORHANDEN",IF(LEN(E2711)&gt;0,VLOOKUP(TEXT($E2711,0),'Angaben Stationen'!$E$14:$J$213,6,0),""))</f>
        <v/>
      </c>
      <c r="E2711" s="287"/>
      <c r="F2711" s="234"/>
      <c r="G2711" s="234"/>
      <c r="H2711" s="263"/>
      <c r="I2711" s="169"/>
      <c r="K2711" s="445" t="str">
        <f t="shared" si="333"/>
        <v>Leer</v>
      </c>
      <c r="L2711" s="445" t="str">
        <f>VLOOKUP($D2711,{"29 - Psychiatrie (Erwachsene)","BGI";"297 - stationsäquivalente Behandlung in der Erwachsenenpsychiatrie (29)","BGI";"30 - Kinder- und Jugendpsychiatrie","BGII";"307 - stationsäquivalente Behandlung in der Kinder- und Jugendpsychiatrie (30)","BGII";"31 - Psychosomatik","BGI";"","Leer"},2,0)</f>
        <v>Leer</v>
      </c>
      <c r="M2711" s="445">
        <f t="shared" si="330"/>
        <v>0</v>
      </c>
      <c r="N2711" s="445">
        <f t="shared" si="331"/>
        <v>0</v>
      </c>
      <c r="O2711" s="445">
        <f t="shared" si="334"/>
        <v>0</v>
      </c>
      <c r="P2711" s="445">
        <f t="shared" si="335"/>
        <v>0</v>
      </c>
      <c r="Q2711" s="445">
        <f t="shared" si="336"/>
        <v>0</v>
      </c>
      <c r="R2711" s="415" t="str">
        <f t="shared" si="337"/>
        <v>Leer</v>
      </c>
      <c r="S2711" s="445">
        <f>IF('Angaben KH-Standort'!D$29='A4'!D2711,IF('Angaben KH-Standort'!E$29="Ja",1,0),0)</f>
        <v>0</v>
      </c>
      <c r="T2711" s="445">
        <f>IF('Angaben KH-Standort'!D$30='A4'!D2711,IF('Angaben KH-Standort'!E$30="Ja",1,0),0)</f>
        <v>0</v>
      </c>
      <c r="U2711" s="445">
        <f>IF('Angaben KH-Standort'!D$31='A4'!D2711,IF('Angaben KH-Standort'!E$31="Ja",1,0),0)</f>
        <v>0</v>
      </c>
    </row>
    <row r="2712" spans="2:21" ht="15" customHeight="1" x14ac:dyDescent="0.3">
      <c r="B2712" s="70" t="str">
        <f t="shared" si="332"/>
        <v>!!!</v>
      </c>
      <c r="C2712" s="265" t="str">
        <f>IF(ISERROR(IF(LEN(E2712)&gt;0,VLOOKUP(TEXT($E2712,0),'Angaben Stationen'!$E$14:$J$213,5,0),"")),"?",IF(LEN(E2712)&gt;0,VLOOKUP(TEXT($E2712,0),'Angaben Stationen'!$E$14:$J$213,5,0),""))</f>
        <v/>
      </c>
      <c r="D2712" s="232" t="str">
        <f>IF(ISERROR(IF(LEN(E2712)&gt;0,VLOOKUP(TEXT($E2712,0),'Angaben Stationen'!$E$14:$J$213,6,0),"")),"STATION IST NICHT VORHANDEN",IF(LEN(E2712)&gt;0,VLOOKUP(TEXT($E2712,0),'Angaben Stationen'!$E$14:$J$213,6,0),""))</f>
        <v/>
      </c>
      <c r="E2712" s="287"/>
      <c r="F2712" s="234"/>
      <c r="G2712" s="234"/>
      <c r="H2712" s="263"/>
      <c r="I2712" s="169"/>
      <c r="K2712" s="445" t="str">
        <f t="shared" si="333"/>
        <v>Leer</v>
      </c>
      <c r="L2712" s="445" t="str">
        <f>VLOOKUP($D2712,{"29 - Psychiatrie (Erwachsene)","BGI";"297 - stationsäquivalente Behandlung in der Erwachsenenpsychiatrie (29)","BGI";"30 - Kinder- und Jugendpsychiatrie","BGII";"307 - stationsäquivalente Behandlung in der Kinder- und Jugendpsychiatrie (30)","BGII";"31 - Psychosomatik","BGI";"","Leer"},2,0)</f>
        <v>Leer</v>
      </c>
      <c r="M2712" s="445">
        <f t="shared" si="330"/>
        <v>0</v>
      </c>
      <c r="N2712" s="445">
        <f t="shared" si="331"/>
        <v>0</v>
      </c>
      <c r="O2712" s="445">
        <f t="shared" si="334"/>
        <v>0</v>
      </c>
      <c r="P2712" s="445">
        <f t="shared" si="335"/>
        <v>0</v>
      </c>
      <c r="Q2712" s="445">
        <f t="shared" si="336"/>
        <v>0</v>
      </c>
      <c r="R2712" s="415" t="str">
        <f t="shared" si="337"/>
        <v>Leer</v>
      </c>
      <c r="S2712" s="445">
        <f>IF('Angaben KH-Standort'!D$29='A4'!D2712,IF('Angaben KH-Standort'!E$29="Ja",1,0),0)</f>
        <v>0</v>
      </c>
      <c r="T2712" s="445">
        <f>IF('Angaben KH-Standort'!D$30='A4'!D2712,IF('Angaben KH-Standort'!E$30="Ja",1,0),0)</f>
        <v>0</v>
      </c>
      <c r="U2712" s="445">
        <f>IF('Angaben KH-Standort'!D$31='A4'!D2712,IF('Angaben KH-Standort'!E$31="Ja",1,0),0)</f>
        <v>0</v>
      </c>
    </row>
    <row r="2713" spans="2:21" ht="15" customHeight="1" x14ac:dyDescent="0.3">
      <c r="B2713" s="70" t="str">
        <f t="shared" si="332"/>
        <v>!!!</v>
      </c>
      <c r="C2713" s="265" t="str">
        <f>IF(ISERROR(IF(LEN(E2713)&gt;0,VLOOKUP(TEXT($E2713,0),'Angaben Stationen'!$E$14:$J$213,5,0),"")),"?",IF(LEN(E2713)&gt;0,VLOOKUP(TEXT($E2713,0),'Angaben Stationen'!$E$14:$J$213,5,0),""))</f>
        <v/>
      </c>
      <c r="D2713" s="232" t="str">
        <f>IF(ISERROR(IF(LEN(E2713)&gt;0,VLOOKUP(TEXT($E2713,0),'Angaben Stationen'!$E$14:$J$213,6,0),"")),"STATION IST NICHT VORHANDEN",IF(LEN(E2713)&gt;0,VLOOKUP(TEXT($E2713,0),'Angaben Stationen'!$E$14:$J$213,6,0),""))</f>
        <v/>
      </c>
      <c r="E2713" s="287"/>
      <c r="F2713" s="234"/>
      <c r="G2713" s="234"/>
      <c r="H2713" s="263"/>
      <c r="I2713" s="169"/>
      <c r="K2713" s="445" t="str">
        <f t="shared" si="333"/>
        <v>Leer</v>
      </c>
      <c r="L2713" s="445" t="str">
        <f>VLOOKUP($D2713,{"29 - Psychiatrie (Erwachsene)","BGI";"297 - stationsäquivalente Behandlung in der Erwachsenenpsychiatrie (29)","BGI";"30 - Kinder- und Jugendpsychiatrie","BGII";"307 - stationsäquivalente Behandlung in der Kinder- und Jugendpsychiatrie (30)","BGII";"31 - Psychosomatik","BGI";"","Leer"},2,0)</f>
        <v>Leer</v>
      </c>
      <c r="M2713" s="445">
        <f t="shared" si="330"/>
        <v>0</v>
      </c>
      <c r="N2713" s="445">
        <f t="shared" si="331"/>
        <v>0</v>
      </c>
      <c r="O2713" s="445">
        <f t="shared" si="334"/>
        <v>0</v>
      </c>
      <c r="P2713" s="445">
        <f t="shared" si="335"/>
        <v>0</v>
      </c>
      <c r="Q2713" s="445">
        <f t="shared" si="336"/>
        <v>0</v>
      </c>
      <c r="R2713" s="415" t="str">
        <f t="shared" si="337"/>
        <v>Leer</v>
      </c>
      <c r="S2713" s="445">
        <f>IF('Angaben KH-Standort'!D$29='A4'!D2713,IF('Angaben KH-Standort'!E$29="Ja",1,0),0)</f>
        <v>0</v>
      </c>
      <c r="T2713" s="445">
        <f>IF('Angaben KH-Standort'!D$30='A4'!D2713,IF('Angaben KH-Standort'!E$30="Ja",1,0),0)</f>
        <v>0</v>
      </c>
      <c r="U2713" s="445">
        <f>IF('Angaben KH-Standort'!D$31='A4'!D2713,IF('Angaben KH-Standort'!E$31="Ja",1,0),0)</f>
        <v>0</v>
      </c>
    </row>
    <row r="2714" spans="2:21" ht="15" customHeight="1" x14ac:dyDescent="0.3">
      <c r="B2714" s="70" t="str">
        <f t="shared" si="332"/>
        <v>!!!</v>
      </c>
      <c r="C2714" s="265" t="str">
        <f>IF(ISERROR(IF(LEN(E2714)&gt;0,VLOOKUP(TEXT($E2714,0),'Angaben Stationen'!$E$14:$J$213,5,0),"")),"?",IF(LEN(E2714)&gt;0,VLOOKUP(TEXT($E2714,0),'Angaben Stationen'!$E$14:$J$213,5,0),""))</f>
        <v/>
      </c>
      <c r="D2714" s="232" t="str">
        <f>IF(ISERROR(IF(LEN(E2714)&gt;0,VLOOKUP(TEXT($E2714,0),'Angaben Stationen'!$E$14:$J$213,6,0),"")),"STATION IST NICHT VORHANDEN",IF(LEN(E2714)&gt;0,VLOOKUP(TEXT($E2714,0),'Angaben Stationen'!$E$14:$J$213,6,0),""))</f>
        <v/>
      </c>
      <c r="E2714" s="287"/>
      <c r="F2714" s="234"/>
      <c r="G2714" s="234"/>
      <c r="H2714" s="263"/>
      <c r="I2714" s="169"/>
      <c r="K2714" s="445" t="str">
        <f t="shared" si="333"/>
        <v>Leer</v>
      </c>
      <c r="L2714" s="445" t="str">
        <f>VLOOKUP($D2714,{"29 - Psychiatrie (Erwachsene)","BGI";"297 - stationsäquivalente Behandlung in der Erwachsenenpsychiatrie (29)","BGI";"30 - Kinder- und Jugendpsychiatrie","BGII";"307 - stationsäquivalente Behandlung in der Kinder- und Jugendpsychiatrie (30)","BGII";"31 - Psychosomatik","BGI";"","Leer"},2,0)</f>
        <v>Leer</v>
      </c>
      <c r="M2714" s="445">
        <f t="shared" si="330"/>
        <v>0</v>
      </c>
      <c r="N2714" s="445">
        <f t="shared" si="331"/>
        <v>0</v>
      </c>
      <c r="O2714" s="445">
        <f t="shared" si="334"/>
        <v>0</v>
      </c>
      <c r="P2714" s="445">
        <f t="shared" si="335"/>
        <v>0</v>
      </c>
      <c r="Q2714" s="445">
        <f t="shared" si="336"/>
        <v>0</v>
      </c>
      <c r="R2714" s="415" t="str">
        <f t="shared" si="337"/>
        <v>Leer</v>
      </c>
      <c r="S2714" s="445">
        <f>IF('Angaben KH-Standort'!D$29='A4'!D2714,IF('Angaben KH-Standort'!E$29="Ja",1,0),0)</f>
        <v>0</v>
      </c>
      <c r="T2714" s="445">
        <f>IF('Angaben KH-Standort'!D$30='A4'!D2714,IF('Angaben KH-Standort'!E$30="Ja",1,0),0)</f>
        <v>0</v>
      </c>
      <c r="U2714" s="445">
        <f>IF('Angaben KH-Standort'!D$31='A4'!D2714,IF('Angaben KH-Standort'!E$31="Ja",1,0),0)</f>
        <v>0</v>
      </c>
    </row>
    <row r="2715" spans="2:21" ht="15" customHeight="1" x14ac:dyDescent="0.3">
      <c r="B2715" s="70" t="str">
        <f t="shared" si="332"/>
        <v>!!!</v>
      </c>
      <c r="C2715" s="265" t="str">
        <f>IF(ISERROR(IF(LEN(E2715)&gt;0,VLOOKUP(TEXT($E2715,0),'Angaben Stationen'!$E$14:$J$213,5,0),"")),"?",IF(LEN(E2715)&gt;0,VLOOKUP(TEXT($E2715,0),'Angaben Stationen'!$E$14:$J$213,5,0),""))</f>
        <v/>
      </c>
      <c r="D2715" s="232" t="str">
        <f>IF(ISERROR(IF(LEN(E2715)&gt;0,VLOOKUP(TEXT($E2715,0),'Angaben Stationen'!$E$14:$J$213,6,0),"")),"STATION IST NICHT VORHANDEN",IF(LEN(E2715)&gt;0,VLOOKUP(TEXT($E2715,0),'Angaben Stationen'!$E$14:$J$213,6,0),""))</f>
        <v/>
      </c>
      <c r="E2715" s="287"/>
      <c r="F2715" s="234"/>
      <c r="G2715" s="234"/>
      <c r="H2715" s="263"/>
      <c r="I2715" s="169"/>
      <c r="K2715" s="445" t="str">
        <f t="shared" si="333"/>
        <v>Leer</v>
      </c>
      <c r="L2715" s="445" t="str">
        <f>VLOOKUP($D2715,{"29 - Psychiatrie (Erwachsene)","BGI";"297 - stationsäquivalente Behandlung in der Erwachsenenpsychiatrie (29)","BGI";"30 - Kinder- und Jugendpsychiatrie","BGII";"307 - stationsäquivalente Behandlung in der Kinder- und Jugendpsychiatrie (30)","BGII";"31 - Psychosomatik","BGI";"","Leer"},2,0)</f>
        <v>Leer</v>
      </c>
      <c r="M2715" s="445">
        <f t="shared" si="330"/>
        <v>0</v>
      </c>
      <c r="N2715" s="445">
        <f t="shared" si="331"/>
        <v>0</v>
      </c>
      <c r="O2715" s="445">
        <f t="shared" si="334"/>
        <v>0</v>
      </c>
      <c r="P2715" s="445">
        <f t="shared" si="335"/>
        <v>0</v>
      </c>
      <c r="Q2715" s="445">
        <f t="shared" si="336"/>
        <v>0</v>
      </c>
      <c r="R2715" s="415" t="str">
        <f t="shared" si="337"/>
        <v>Leer</v>
      </c>
      <c r="S2715" s="445">
        <f>IF('Angaben KH-Standort'!D$29='A4'!D2715,IF('Angaben KH-Standort'!E$29="Ja",1,0),0)</f>
        <v>0</v>
      </c>
      <c r="T2715" s="445">
        <f>IF('Angaben KH-Standort'!D$30='A4'!D2715,IF('Angaben KH-Standort'!E$30="Ja",1,0),0)</f>
        <v>0</v>
      </c>
      <c r="U2715" s="445">
        <f>IF('Angaben KH-Standort'!D$31='A4'!D2715,IF('Angaben KH-Standort'!E$31="Ja",1,0),0)</f>
        <v>0</v>
      </c>
    </row>
    <row r="2716" spans="2:21" ht="15" customHeight="1" x14ac:dyDescent="0.3">
      <c r="B2716" s="70" t="str">
        <f t="shared" si="332"/>
        <v>!!!</v>
      </c>
      <c r="C2716" s="265" t="str">
        <f>IF(ISERROR(IF(LEN(E2716)&gt;0,VLOOKUP(TEXT($E2716,0),'Angaben Stationen'!$E$14:$J$213,5,0),"")),"?",IF(LEN(E2716)&gt;0,VLOOKUP(TEXT($E2716,0),'Angaben Stationen'!$E$14:$J$213,5,0),""))</f>
        <v/>
      </c>
      <c r="D2716" s="232" t="str">
        <f>IF(ISERROR(IF(LEN(E2716)&gt;0,VLOOKUP(TEXT($E2716,0),'Angaben Stationen'!$E$14:$J$213,6,0),"")),"STATION IST NICHT VORHANDEN",IF(LEN(E2716)&gt;0,VLOOKUP(TEXT($E2716,0),'Angaben Stationen'!$E$14:$J$213,6,0),""))</f>
        <v/>
      </c>
      <c r="E2716" s="287"/>
      <c r="F2716" s="234"/>
      <c r="G2716" s="234"/>
      <c r="H2716" s="263"/>
      <c r="I2716" s="169"/>
      <c r="K2716" s="445" t="str">
        <f t="shared" si="333"/>
        <v>Leer</v>
      </c>
      <c r="L2716" s="445" t="str">
        <f>VLOOKUP($D2716,{"29 - Psychiatrie (Erwachsene)","BGI";"297 - stationsäquivalente Behandlung in der Erwachsenenpsychiatrie (29)","BGI";"30 - Kinder- und Jugendpsychiatrie","BGII";"307 - stationsäquivalente Behandlung in der Kinder- und Jugendpsychiatrie (30)","BGII";"31 - Psychosomatik","BGI";"","Leer"},2,0)</f>
        <v>Leer</v>
      </c>
      <c r="M2716" s="445">
        <f t="shared" si="330"/>
        <v>0</v>
      </c>
      <c r="N2716" s="445">
        <f t="shared" si="331"/>
        <v>0</v>
      </c>
      <c r="O2716" s="445">
        <f t="shared" si="334"/>
        <v>0</v>
      </c>
      <c r="P2716" s="445">
        <f t="shared" si="335"/>
        <v>0</v>
      </c>
      <c r="Q2716" s="445">
        <f t="shared" si="336"/>
        <v>0</v>
      </c>
      <c r="R2716" s="415" t="str">
        <f t="shared" si="337"/>
        <v>Leer</v>
      </c>
      <c r="S2716" s="445">
        <f>IF('Angaben KH-Standort'!D$29='A4'!D2716,IF('Angaben KH-Standort'!E$29="Ja",1,0),0)</f>
        <v>0</v>
      </c>
      <c r="T2716" s="445">
        <f>IF('Angaben KH-Standort'!D$30='A4'!D2716,IF('Angaben KH-Standort'!E$30="Ja",1,0),0)</f>
        <v>0</v>
      </c>
      <c r="U2716" s="445">
        <f>IF('Angaben KH-Standort'!D$31='A4'!D2716,IF('Angaben KH-Standort'!E$31="Ja",1,0),0)</f>
        <v>0</v>
      </c>
    </row>
    <row r="2717" spans="2:21" ht="15" customHeight="1" x14ac:dyDescent="0.3">
      <c r="B2717" s="70" t="str">
        <f t="shared" si="332"/>
        <v>!!!</v>
      </c>
      <c r="C2717" s="265" t="str">
        <f>IF(ISERROR(IF(LEN(E2717)&gt;0,VLOOKUP(TEXT($E2717,0),'Angaben Stationen'!$E$14:$J$213,5,0),"")),"?",IF(LEN(E2717)&gt;0,VLOOKUP(TEXT($E2717,0),'Angaben Stationen'!$E$14:$J$213,5,0),""))</f>
        <v/>
      </c>
      <c r="D2717" s="232" t="str">
        <f>IF(ISERROR(IF(LEN(E2717)&gt;0,VLOOKUP(TEXT($E2717,0),'Angaben Stationen'!$E$14:$J$213,6,0),"")),"STATION IST NICHT VORHANDEN",IF(LEN(E2717)&gt;0,VLOOKUP(TEXT($E2717,0),'Angaben Stationen'!$E$14:$J$213,6,0),""))</f>
        <v/>
      </c>
      <c r="E2717" s="287"/>
      <c r="F2717" s="234"/>
      <c r="G2717" s="234"/>
      <c r="H2717" s="263"/>
      <c r="I2717" s="169"/>
      <c r="K2717" s="445" t="str">
        <f t="shared" si="333"/>
        <v>Leer</v>
      </c>
      <c r="L2717" s="445" t="str">
        <f>VLOOKUP($D2717,{"29 - Psychiatrie (Erwachsene)","BGI";"297 - stationsäquivalente Behandlung in der Erwachsenenpsychiatrie (29)","BGI";"30 - Kinder- und Jugendpsychiatrie","BGII";"307 - stationsäquivalente Behandlung in der Kinder- und Jugendpsychiatrie (30)","BGII";"31 - Psychosomatik","BGI";"","Leer"},2,0)</f>
        <v>Leer</v>
      </c>
      <c r="M2717" s="445">
        <f t="shared" si="330"/>
        <v>0</v>
      </c>
      <c r="N2717" s="445">
        <f t="shared" si="331"/>
        <v>0</v>
      </c>
      <c r="O2717" s="445">
        <f t="shared" si="334"/>
        <v>0</v>
      </c>
      <c r="P2717" s="445">
        <f t="shared" si="335"/>
        <v>0</v>
      </c>
      <c r="Q2717" s="445">
        <f t="shared" si="336"/>
        <v>0</v>
      </c>
      <c r="R2717" s="415" t="str">
        <f t="shared" si="337"/>
        <v>Leer</v>
      </c>
      <c r="S2717" s="445">
        <f>IF('Angaben KH-Standort'!D$29='A4'!D2717,IF('Angaben KH-Standort'!E$29="Ja",1,0),0)</f>
        <v>0</v>
      </c>
      <c r="T2717" s="445">
        <f>IF('Angaben KH-Standort'!D$30='A4'!D2717,IF('Angaben KH-Standort'!E$30="Ja",1,0),0)</f>
        <v>0</v>
      </c>
      <c r="U2717" s="445">
        <f>IF('Angaben KH-Standort'!D$31='A4'!D2717,IF('Angaben KH-Standort'!E$31="Ja",1,0),0)</f>
        <v>0</v>
      </c>
    </row>
    <row r="2718" spans="2:21" ht="15" customHeight="1" x14ac:dyDescent="0.3">
      <c r="B2718" s="70" t="str">
        <f t="shared" si="332"/>
        <v>!!!</v>
      </c>
      <c r="C2718" s="265" t="str">
        <f>IF(ISERROR(IF(LEN(E2718)&gt;0,VLOOKUP(TEXT($E2718,0),'Angaben Stationen'!$E$14:$J$213,5,0),"")),"?",IF(LEN(E2718)&gt;0,VLOOKUP(TEXT($E2718,0),'Angaben Stationen'!$E$14:$J$213,5,0),""))</f>
        <v/>
      </c>
      <c r="D2718" s="232" t="str">
        <f>IF(ISERROR(IF(LEN(E2718)&gt;0,VLOOKUP(TEXT($E2718,0),'Angaben Stationen'!$E$14:$J$213,6,0),"")),"STATION IST NICHT VORHANDEN",IF(LEN(E2718)&gt;0,VLOOKUP(TEXT($E2718,0),'Angaben Stationen'!$E$14:$J$213,6,0),""))</f>
        <v/>
      </c>
      <c r="E2718" s="287"/>
      <c r="F2718" s="234"/>
      <c r="G2718" s="234"/>
      <c r="H2718" s="263"/>
      <c r="I2718" s="169"/>
      <c r="K2718" s="445" t="str">
        <f t="shared" si="333"/>
        <v>Leer</v>
      </c>
      <c r="L2718" s="445" t="str">
        <f>VLOOKUP($D2718,{"29 - Psychiatrie (Erwachsene)","BGI";"297 - stationsäquivalente Behandlung in der Erwachsenenpsychiatrie (29)","BGI";"30 - Kinder- und Jugendpsychiatrie","BGII";"307 - stationsäquivalente Behandlung in der Kinder- und Jugendpsychiatrie (30)","BGII";"31 - Psychosomatik","BGI";"","Leer"},2,0)</f>
        <v>Leer</v>
      </c>
      <c r="M2718" s="445">
        <f t="shared" si="330"/>
        <v>0</v>
      </c>
      <c r="N2718" s="445">
        <f t="shared" si="331"/>
        <v>0</v>
      </c>
      <c r="O2718" s="445">
        <f t="shared" si="334"/>
        <v>0</v>
      </c>
      <c r="P2718" s="445">
        <f t="shared" si="335"/>
        <v>0</v>
      </c>
      <c r="Q2718" s="445">
        <f t="shared" si="336"/>
        <v>0</v>
      </c>
      <c r="R2718" s="415" t="str">
        <f t="shared" si="337"/>
        <v>Leer</v>
      </c>
      <c r="S2718" s="445">
        <f>IF('Angaben KH-Standort'!D$29='A4'!D2718,IF('Angaben KH-Standort'!E$29="Ja",1,0),0)</f>
        <v>0</v>
      </c>
      <c r="T2718" s="445">
        <f>IF('Angaben KH-Standort'!D$30='A4'!D2718,IF('Angaben KH-Standort'!E$30="Ja",1,0),0)</f>
        <v>0</v>
      </c>
      <c r="U2718" s="445">
        <f>IF('Angaben KH-Standort'!D$31='A4'!D2718,IF('Angaben KH-Standort'!E$31="Ja",1,0),0)</f>
        <v>0</v>
      </c>
    </row>
    <row r="2719" spans="2:21" ht="15" customHeight="1" x14ac:dyDescent="0.3">
      <c r="B2719" s="70" t="str">
        <f t="shared" si="332"/>
        <v>!!!</v>
      </c>
      <c r="C2719" s="265" t="str">
        <f>IF(ISERROR(IF(LEN(E2719)&gt;0,VLOOKUP(TEXT($E2719,0),'Angaben Stationen'!$E$14:$J$213,5,0),"")),"?",IF(LEN(E2719)&gt;0,VLOOKUP(TEXT($E2719,0),'Angaben Stationen'!$E$14:$J$213,5,0),""))</f>
        <v/>
      </c>
      <c r="D2719" s="232" t="str">
        <f>IF(ISERROR(IF(LEN(E2719)&gt;0,VLOOKUP(TEXT($E2719,0),'Angaben Stationen'!$E$14:$J$213,6,0),"")),"STATION IST NICHT VORHANDEN",IF(LEN(E2719)&gt;0,VLOOKUP(TEXT($E2719,0),'Angaben Stationen'!$E$14:$J$213,6,0),""))</f>
        <v/>
      </c>
      <c r="E2719" s="287"/>
      <c r="F2719" s="234"/>
      <c r="G2719" s="234"/>
      <c r="H2719" s="263"/>
      <c r="I2719" s="169"/>
      <c r="K2719" s="445" t="str">
        <f t="shared" si="333"/>
        <v>Leer</v>
      </c>
      <c r="L2719" s="445" t="str">
        <f>VLOOKUP($D2719,{"29 - Psychiatrie (Erwachsene)","BGI";"297 - stationsäquivalente Behandlung in der Erwachsenenpsychiatrie (29)","BGI";"30 - Kinder- und Jugendpsychiatrie","BGII";"307 - stationsäquivalente Behandlung in der Kinder- und Jugendpsychiatrie (30)","BGII";"31 - Psychosomatik","BGI";"","Leer"},2,0)</f>
        <v>Leer</v>
      </c>
      <c r="M2719" s="445">
        <f t="shared" si="330"/>
        <v>0</v>
      </c>
      <c r="N2719" s="445">
        <f t="shared" si="331"/>
        <v>0</v>
      </c>
      <c r="O2719" s="445">
        <f t="shared" si="334"/>
        <v>0</v>
      </c>
      <c r="P2719" s="445">
        <f t="shared" si="335"/>
        <v>0</v>
      </c>
      <c r="Q2719" s="445">
        <f t="shared" si="336"/>
        <v>0</v>
      </c>
      <c r="R2719" s="415" t="str">
        <f t="shared" si="337"/>
        <v>Leer</v>
      </c>
      <c r="S2719" s="445">
        <f>IF('Angaben KH-Standort'!D$29='A4'!D2719,IF('Angaben KH-Standort'!E$29="Ja",1,0),0)</f>
        <v>0</v>
      </c>
      <c r="T2719" s="445">
        <f>IF('Angaben KH-Standort'!D$30='A4'!D2719,IF('Angaben KH-Standort'!E$30="Ja",1,0),0)</f>
        <v>0</v>
      </c>
      <c r="U2719" s="445">
        <f>IF('Angaben KH-Standort'!D$31='A4'!D2719,IF('Angaben KH-Standort'!E$31="Ja",1,0),0)</f>
        <v>0</v>
      </c>
    </row>
    <row r="2720" spans="2:21" ht="15" customHeight="1" x14ac:dyDescent="0.3">
      <c r="B2720" s="70" t="str">
        <f t="shared" si="332"/>
        <v>!!!</v>
      </c>
      <c r="C2720" s="265" t="str">
        <f>IF(ISERROR(IF(LEN(E2720)&gt;0,VLOOKUP(TEXT($E2720,0),'Angaben Stationen'!$E$14:$J$213,5,0),"")),"?",IF(LEN(E2720)&gt;0,VLOOKUP(TEXT($E2720,0),'Angaben Stationen'!$E$14:$J$213,5,0),""))</f>
        <v/>
      </c>
      <c r="D2720" s="232" t="str">
        <f>IF(ISERROR(IF(LEN(E2720)&gt;0,VLOOKUP(TEXT($E2720,0),'Angaben Stationen'!$E$14:$J$213,6,0),"")),"STATION IST NICHT VORHANDEN",IF(LEN(E2720)&gt;0,VLOOKUP(TEXT($E2720,0),'Angaben Stationen'!$E$14:$J$213,6,0),""))</f>
        <v/>
      </c>
      <c r="E2720" s="287"/>
      <c r="F2720" s="234"/>
      <c r="G2720" s="234"/>
      <c r="H2720" s="263"/>
      <c r="I2720" s="169"/>
      <c r="K2720" s="445" t="str">
        <f t="shared" si="333"/>
        <v>Leer</v>
      </c>
      <c r="L2720" s="445" t="str">
        <f>VLOOKUP($D2720,{"29 - Psychiatrie (Erwachsene)","BGI";"297 - stationsäquivalente Behandlung in der Erwachsenenpsychiatrie (29)","BGI";"30 - Kinder- und Jugendpsychiatrie","BGII";"307 - stationsäquivalente Behandlung in der Kinder- und Jugendpsychiatrie (30)","BGII";"31 - Psychosomatik","BGI";"","Leer"},2,0)</f>
        <v>Leer</v>
      </c>
      <c r="M2720" s="445">
        <f t="shared" si="330"/>
        <v>0</v>
      </c>
      <c r="N2720" s="445">
        <f t="shared" si="331"/>
        <v>0</v>
      </c>
      <c r="O2720" s="445">
        <f t="shared" si="334"/>
        <v>0</v>
      </c>
      <c r="P2720" s="445">
        <f t="shared" si="335"/>
        <v>0</v>
      </c>
      <c r="Q2720" s="445">
        <f t="shared" si="336"/>
        <v>0</v>
      </c>
      <c r="R2720" s="415" t="str">
        <f t="shared" si="337"/>
        <v>Leer</v>
      </c>
      <c r="S2720" s="445">
        <f>IF('Angaben KH-Standort'!D$29='A4'!D2720,IF('Angaben KH-Standort'!E$29="Ja",1,0),0)</f>
        <v>0</v>
      </c>
      <c r="T2720" s="445">
        <f>IF('Angaben KH-Standort'!D$30='A4'!D2720,IF('Angaben KH-Standort'!E$30="Ja",1,0),0)</f>
        <v>0</v>
      </c>
      <c r="U2720" s="445">
        <f>IF('Angaben KH-Standort'!D$31='A4'!D2720,IF('Angaben KH-Standort'!E$31="Ja",1,0),0)</f>
        <v>0</v>
      </c>
    </row>
    <row r="2721" spans="2:21" ht="15" customHeight="1" x14ac:dyDescent="0.3">
      <c r="B2721" s="70" t="str">
        <f t="shared" si="332"/>
        <v>!!!</v>
      </c>
      <c r="C2721" s="265" t="str">
        <f>IF(ISERROR(IF(LEN(E2721)&gt;0,VLOOKUP(TEXT($E2721,0),'Angaben Stationen'!$E$14:$J$213,5,0),"")),"?",IF(LEN(E2721)&gt;0,VLOOKUP(TEXT($E2721,0),'Angaben Stationen'!$E$14:$J$213,5,0),""))</f>
        <v/>
      </c>
      <c r="D2721" s="232" t="str">
        <f>IF(ISERROR(IF(LEN(E2721)&gt;0,VLOOKUP(TEXT($E2721,0),'Angaben Stationen'!$E$14:$J$213,6,0),"")),"STATION IST NICHT VORHANDEN",IF(LEN(E2721)&gt;0,VLOOKUP(TEXT($E2721,0),'Angaben Stationen'!$E$14:$J$213,6,0),""))</f>
        <v/>
      </c>
      <c r="E2721" s="287"/>
      <c r="F2721" s="234"/>
      <c r="G2721" s="234"/>
      <c r="H2721" s="263"/>
      <c r="I2721" s="169"/>
      <c r="K2721" s="445" t="str">
        <f t="shared" si="333"/>
        <v>Leer</v>
      </c>
      <c r="L2721" s="445" t="str">
        <f>VLOOKUP($D2721,{"29 - Psychiatrie (Erwachsene)","BGI";"297 - stationsäquivalente Behandlung in der Erwachsenenpsychiatrie (29)","BGI";"30 - Kinder- und Jugendpsychiatrie","BGII";"307 - stationsäquivalente Behandlung in der Kinder- und Jugendpsychiatrie (30)","BGII";"31 - Psychosomatik","BGI";"","Leer"},2,0)</f>
        <v>Leer</v>
      </c>
      <c r="M2721" s="445">
        <f t="shared" si="330"/>
        <v>0</v>
      </c>
      <c r="N2721" s="445">
        <f t="shared" si="331"/>
        <v>0</v>
      </c>
      <c r="O2721" s="445">
        <f t="shared" si="334"/>
        <v>0</v>
      </c>
      <c r="P2721" s="445">
        <f t="shared" si="335"/>
        <v>0</v>
      </c>
      <c r="Q2721" s="445">
        <f t="shared" si="336"/>
        <v>0</v>
      </c>
      <c r="R2721" s="415" t="str">
        <f t="shared" si="337"/>
        <v>Leer</v>
      </c>
      <c r="S2721" s="445">
        <f>IF('Angaben KH-Standort'!D$29='A4'!D2721,IF('Angaben KH-Standort'!E$29="Ja",1,0),0)</f>
        <v>0</v>
      </c>
      <c r="T2721" s="445">
        <f>IF('Angaben KH-Standort'!D$30='A4'!D2721,IF('Angaben KH-Standort'!E$30="Ja",1,0),0)</f>
        <v>0</v>
      </c>
      <c r="U2721" s="445">
        <f>IF('Angaben KH-Standort'!D$31='A4'!D2721,IF('Angaben KH-Standort'!E$31="Ja",1,0),0)</f>
        <v>0</v>
      </c>
    </row>
    <row r="2722" spans="2:21" ht="15" customHeight="1" x14ac:dyDescent="0.3">
      <c r="B2722" s="70" t="str">
        <f t="shared" si="332"/>
        <v>!!!</v>
      </c>
      <c r="C2722" s="265" t="str">
        <f>IF(ISERROR(IF(LEN(E2722)&gt;0,VLOOKUP(TEXT($E2722,0),'Angaben Stationen'!$E$14:$J$213,5,0),"")),"?",IF(LEN(E2722)&gt;0,VLOOKUP(TEXT($E2722,0),'Angaben Stationen'!$E$14:$J$213,5,0),""))</f>
        <v/>
      </c>
      <c r="D2722" s="232" t="str">
        <f>IF(ISERROR(IF(LEN(E2722)&gt;0,VLOOKUP(TEXT($E2722,0),'Angaben Stationen'!$E$14:$J$213,6,0),"")),"STATION IST NICHT VORHANDEN",IF(LEN(E2722)&gt;0,VLOOKUP(TEXT($E2722,0),'Angaben Stationen'!$E$14:$J$213,6,0),""))</f>
        <v/>
      </c>
      <c r="E2722" s="287"/>
      <c r="F2722" s="234"/>
      <c r="G2722" s="234"/>
      <c r="H2722" s="263"/>
      <c r="I2722" s="169"/>
      <c r="K2722" s="445" t="str">
        <f t="shared" si="333"/>
        <v>Leer</v>
      </c>
      <c r="L2722" s="445" t="str">
        <f>VLOOKUP($D2722,{"29 - Psychiatrie (Erwachsene)","BGI";"297 - stationsäquivalente Behandlung in der Erwachsenenpsychiatrie (29)","BGI";"30 - Kinder- und Jugendpsychiatrie","BGII";"307 - stationsäquivalente Behandlung in der Kinder- und Jugendpsychiatrie (30)","BGII";"31 - Psychosomatik","BGI";"","Leer"},2,0)</f>
        <v>Leer</v>
      </c>
      <c r="M2722" s="445">
        <f t="shared" ref="M2722:M2785" si="338">IF(LEN(B2722)&gt;0,0,1)</f>
        <v>0</v>
      </c>
      <c r="N2722" s="445">
        <f t="shared" ref="N2722:N2785" si="339">IF(E2722&lt;&gt;"",1,0)</f>
        <v>0</v>
      </c>
      <c r="O2722" s="445">
        <f t="shared" si="334"/>
        <v>0</v>
      </c>
      <c r="P2722" s="445">
        <f t="shared" si="335"/>
        <v>0</v>
      </c>
      <c r="Q2722" s="445">
        <f t="shared" si="336"/>
        <v>0</v>
      </c>
      <c r="R2722" s="415" t="str">
        <f t="shared" si="337"/>
        <v>Leer</v>
      </c>
      <c r="S2722" s="445">
        <f>IF('Angaben KH-Standort'!D$29='A4'!D2722,IF('Angaben KH-Standort'!E$29="Ja",1,0),0)</f>
        <v>0</v>
      </c>
      <c r="T2722" s="445">
        <f>IF('Angaben KH-Standort'!D$30='A4'!D2722,IF('Angaben KH-Standort'!E$30="Ja",1,0),0)</f>
        <v>0</v>
      </c>
      <c r="U2722" s="445">
        <f>IF('Angaben KH-Standort'!D$31='A4'!D2722,IF('Angaben KH-Standort'!E$31="Ja",1,0),0)</f>
        <v>0</v>
      </c>
    </row>
    <row r="2723" spans="2:21" ht="15" customHeight="1" x14ac:dyDescent="0.3">
      <c r="B2723" s="70" t="str">
        <f t="shared" ref="B2723:B2786" si="340">IF(SUM(N2723:Q2723)&lt;4,"!!!","")</f>
        <v>!!!</v>
      </c>
      <c r="C2723" s="265" t="str">
        <f>IF(ISERROR(IF(LEN(E2723)&gt;0,VLOOKUP(TEXT($E2723,0),'Angaben Stationen'!$E$14:$J$213,5,0),"")),"?",IF(LEN(E2723)&gt;0,VLOOKUP(TEXT($E2723,0),'Angaben Stationen'!$E$14:$J$213,5,0),""))</f>
        <v/>
      </c>
      <c r="D2723" s="232" t="str">
        <f>IF(ISERROR(IF(LEN(E2723)&gt;0,VLOOKUP(TEXT($E2723,0),'Angaben Stationen'!$E$14:$J$213,6,0),"")),"STATION IST NICHT VORHANDEN",IF(LEN(E2723)&gt;0,VLOOKUP(TEXT($E2723,0),'Angaben Stationen'!$E$14:$J$213,6,0),""))</f>
        <v/>
      </c>
      <c r="E2723" s="287"/>
      <c r="F2723" s="234"/>
      <c r="G2723" s="234"/>
      <c r="H2723" s="263"/>
      <c r="I2723" s="169"/>
      <c r="K2723" s="445" t="str">
        <f t="shared" ref="K2723:K2786" si="341">IF($E2723&lt;&gt;"","Monat","Leer")</f>
        <v>Leer</v>
      </c>
      <c r="L2723" s="445" t="str">
        <f>VLOOKUP($D2723,{"29 - Psychiatrie (Erwachsene)","BGI";"297 - stationsäquivalente Behandlung in der Erwachsenenpsychiatrie (29)","BGI";"30 - Kinder- und Jugendpsychiatrie","BGII";"307 - stationsäquivalente Behandlung in der Kinder- und Jugendpsychiatrie (30)","BGII";"31 - Psychosomatik","BGI";"","Leer"},2,0)</f>
        <v>Leer</v>
      </c>
      <c r="M2723" s="445">
        <f t="shared" si="338"/>
        <v>0</v>
      </c>
      <c r="N2723" s="445">
        <f t="shared" si="339"/>
        <v>0</v>
      </c>
      <c r="O2723" s="445">
        <f t="shared" ref="O2723:O2786" si="342">IF(VALUE($F2723)&gt;0,1,0)</f>
        <v>0</v>
      </c>
      <c r="P2723" s="445">
        <f t="shared" ref="P2723:P2786" si="343">IF(LEN($G2723)&gt;0,1,0)</f>
        <v>0</v>
      </c>
      <c r="Q2723" s="445">
        <f t="shared" ref="Q2723:Q2786" si="344">IF(LEN($H2723)&gt;0,1,0)</f>
        <v>0</v>
      </c>
      <c r="R2723" s="415" t="str">
        <f t="shared" si="337"/>
        <v>Leer</v>
      </c>
      <c r="S2723" s="445">
        <f>IF('Angaben KH-Standort'!D$29='A4'!D2723,IF('Angaben KH-Standort'!E$29="Ja",1,0),0)</f>
        <v>0</v>
      </c>
      <c r="T2723" s="445">
        <f>IF('Angaben KH-Standort'!D$30='A4'!D2723,IF('Angaben KH-Standort'!E$30="Ja",1,0),0)</f>
        <v>0</v>
      </c>
      <c r="U2723" s="445">
        <f>IF('Angaben KH-Standort'!D$31='A4'!D2723,IF('Angaben KH-Standort'!E$31="Ja",1,0),0)</f>
        <v>0</v>
      </c>
    </row>
    <row r="2724" spans="2:21" ht="15" customHeight="1" x14ac:dyDescent="0.3">
      <c r="B2724" s="70" t="str">
        <f t="shared" si="340"/>
        <v>!!!</v>
      </c>
      <c r="C2724" s="265" t="str">
        <f>IF(ISERROR(IF(LEN(E2724)&gt;0,VLOOKUP(TEXT($E2724,0),'Angaben Stationen'!$E$14:$J$213,5,0),"")),"?",IF(LEN(E2724)&gt;0,VLOOKUP(TEXT($E2724,0),'Angaben Stationen'!$E$14:$J$213,5,0),""))</f>
        <v/>
      </c>
      <c r="D2724" s="232" t="str">
        <f>IF(ISERROR(IF(LEN(E2724)&gt;0,VLOOKUP(TEXT($E2724,0),'Angaben Stationen'!$E$14:$J$213,6,0),"")),"STATION IST NICHT VORHANDEN",IF(LEN(E2724)&gt;0,VLOOKUP(TEXT($E2724,0),'Angaben Stationen'!$E$14:$J$213,6,0),""))</f>
        <v/>
      </c>
      <c r="E2724" s="287"/>
      <c r="F2724" s="234"/>
      <c r="G2724" s="234"/>
      <c r="H2724" s="263"/>
      <c r="I2724" s="169"/>
      <c r="K2724" s="445" t="str">
        <f t="shared" si="341"/>
        <v>Leer</v>
      </c>
      <c r="L2724" s="445" t="str">
        <f>VLOOKUP($D2724,{"29 - Psychiatrie (Erwachsene)","BGI";"297 - stationsäquivalente Behandlung in der Erwachsenenpsychiatrie (29)","BGI";"30 - Kinder- und Jugendpsychiatrie","BGII";"307 - stationsäquivalente Behandlung in der Kinder- und Jugendpsychiatrie (30)","BGII";"31 - Psychosomatik","BGI";"","Leer"},2,0)</f>
        <v>Leer</v>
      </c>
      <c r="M2724" s="445">
        <f t="shared" si="338"/>
        <v>0</v>
      </c>
      <c r="N2724" s="445">
        <f t="shared" si="339"/>
        <v>0</v>
      </c>
      <c r="O2724" s="445">
        <f t="shared" si="342"/>
        <v>0</v>
      </c>
      <c r="P2724" s="445">
        <f t="shared" si="343"/>
        <v>0</v>
      </c>
      <c r="Q2724" s="445">
        <f t="shared" si="344"/>
        <v>0</v>
      </c>
      <c r="R2724" s="415" t="str">
        <f t="shared" si="337"/>
        <v>Leer</v>
      </c>
      <c r="S2724" s="445">
        <f>IF('Angaben KH-Standort'!D$29='A4'!D2724,IF('Angaben KH-Standort'!E$29="Ja",1,0),0)</f>
        <v>0</v>
      </c>
      <c r="T2724" s="445">
        <f>IF('Angaben KH-Standort'!D$30='A4'!D2724,IF('Angaben KH-Standort'!E$30="Ja",1,0),0)</f>
        <v>0</v>
      </c>
      <c r="U2724" s="445">
        <f>IF('Angaben KH-Standort'!D$31='A4'!D2724,IF('Angaben KH-Standort'!E$31="Ja",1,0),0)</f>
        <v>0</v>
      </c>
    </row>
    <row r="2725" spans="2:21" ht="15" customHeight="1" x14ac:dyDescent="0.3">
      <c r="B2725" s="70" t="str">
        <f t="shared" si="340"/>
        <v>!!!</v>
      </c>
      <c r="C2725" s="265" t="str">
        <f>IF(ISERROR(IF(LEN(E2725)&gt;0,VLOOKUP(TEXT($E2725,0),'Angaben Stationen'!$E$14:$J$213,5,0),"")),"?",IF(LEN(E2725)&gt;0,VLOOKUP(TEXT($E2725,0),'Angaben Stationen'!$E$14:$J$213,5,0),""))</f>
        <v/>
      </c>
      <c r="D2725" s="232" t="str">
        <f>IF(ISERROR(IF(LEN(E2725)&gt;0,VLOOKUP(TEXT($E2725,0),'Angaben Stationen'!$E$14:$J$213,6,0),"")),"STATION IST NICHT VORHANDEN",IF(LEN(E2725)&gt;0,VLOOKUP(TEXT($E2725,0),'Angaben Stationen'!$E$14:$J$213,6,0),""))</f>
        <v/>
      </c>
      <c r="E2725" s="287"/>
      <c r="F2725" s="234"/>
      <c r="G2725" s="234"/>
      <c r="H2725" s="263"/>
      <c r="I2725" s="169"/>
      <c r="K2725" s="445" t="str">
        <f t="shared" si="341"/>
        <v>Leer</v>
      </c>
      <c r="L2725" s="445" t="str">
        <f>VLOOKUP($D2725,{"29 - Psychiatrie (Erwachsene)","BGI";"297 - stationsäquivalente Behandlung in der Erwachsenenpsychiatrie (29)","BGI";"30 - Kinder- und Jugendpsychiatrie","BGII";"307 - stationsäquivalente Behandlung in der Kinder- und Jugendpsychiatrie (30)","BGII";"31 - Psychosomatik","BGI";"","Leer"},2,0)</f>
        <v>Leer</v>
      </c>
      <c r="M2725" s="445">
        <f t="shared" si="338"/>
        <v>0</v>
      </c>
      <c r="N2725" s="445">
        <f t="shared" si="339"/>
        <v>0</v>
      </c>
      <c r="O2725" s="445">
        <f t="shared" si="342"/>
        <v>0</v>
      </c>
      <c r="P2725" s="445">
        <f t="shared" si="343"/>
        <v>0</v>
      </c>
      <c r="Q2725" s="445">
        <f t="shared" si="344"/>
        <v>0</v>
      </c>
      <c r="R2725" s="415" t="str">
        <f t="shared" si="337"/>
        <v>Leer</v>
      </c>
      <c r="S2725" s="445">
        <f>IF('Angaben KH-Standort'!D$29='A4'!D2725,IF('Angaben KH-Standort'!E$29="Ja",1,0),0)</f>
        <v>0</v>
      </c>
      <c r="T2725" s="445">
        <f>IF('Angaben KH-Standort'!D$30='A4'!D2725,IF('Angaben KH-Standort'!E$30="Ja",1,0),0)</f>
        <v>0</v>
      </c>
      <c r="U2725" s="445">
        <f>IF('Angaben KH-Standort'!D$31='A4'!D2725,IF('Angaben KH-Standort'!E$31="Ja",1,0),0)</f>
        <v>0</v>
      </c>
    </row>
    <row r="2726" spans="2:21" ht="15" customHeight="1" x14ac:dyDescent="0.3">
      <c r="B2726" s="70" t="str">
        <f t="shared" si="340"/>
        <v>!!!</v>
      </c>
      <c r="C2726" s="265" t="str">
        <f>IF(ISERROR(IF(LEN(E2726)&gt;0,VLOOKUP(TEXT($E2726,0),'Angaben Stationen'!$E$14:$J$213,5,0),"")),"?",IF(LEN(E2726)&gt;0,VLOOKUP(TEXT($E2726,0),'Angaben Stationen'!$E$14:$J$213,5,0),""))</f>
        <v/>
      </c>
      <c r="D2726" s="232" t="str">
        <f>IF(ISERROR(IF(LEN(E2726)&gt;0,VLOOKUP(TEXT($E2726,0),'Angaben Stationen'!$E$14:$J$213,6,0),"")),"STATION IST NICHT VORHANDEN",IF(LEN(E2726)&gt;0,VLOOKUP(TEXT($E2726,0),'Angaben Stationen'!$E$14:$J$213,6,0),""))</f>
        <v/>
      </c>
      <c r="E2726" s="287"/>
      <c r="F2726" s="234"/>
      <c r="G2726" s="234"/>
      <c r="H2726" s="263"/>
      <c r="I2726" s="169"/>
      <c r="K2726" s="445" t="str">
        <f t="shared" si="341"/>
        <v>Leer</v>
      </c>
      <c r="L2726" s="445" t="str">
        <f>VLOOKUP($D2726,{"29 - Psychiatrie (Erwachsene)","BGI";"297 - stationsäquivalente Behandlung in der Erwachsenenpsychiatrie (29)","BGI";"30 - Kinder- und Jugendpsychiatrie","BGII";"307 - stationsäquivalente Behandlung in der Kinder- und Jugendpsychiatrie (30)","BGII";"31 - Psychosomatik","BGI";"","Leer"},2,0)</f>
        <v>Leer</v>
      </c>
      <c r="M2726" s="445">
        <f t="shared" si="338"/>
        <v>0</v>
      </c>
      <c r="N2726" s="445">
        <f t="shared" si="339"/>
        <v>0</v>
      </c>
      <c r="O2726" s="445">
        <f t="shared" si="342"/>
        <v>0</v>
      </c>
      <c r="P2726" s="445">
        <f t="shared" si="343"/>
        <v>0</v>
      </c>
      <c r="Q2726" s="445">
        <f t="shared" si="344"/>
        <v>0</v>
      </c>
      <c r="R2726" s="415" t="str">
        <f t="shared" si="337"/>
        <v>Leer</v>
      </c>
      <c r="S2726" s="445">
        <f>IF('Angaben KH-Standort'!D$29='A4'!D2726,IF('Angaben KH-Standort'!E$29="Ja",1,0),0)</f>
        <v>0</v>
      </c>
      <c r="T2726" s="445">
        <f>IF('Angaben KH-Standort'!D$30='A4'!D2726,IF('Angaben KH-Standort'!E$30="Ja",1,0),0)</f>
        <v>0</v>
      </c>
      <c r="U2726" s="445">
        <f>IF('Angaben KH-Standort'!D$31='A4'!D2726,IF('Angaben KH-Standort'!E$31="Ja",1,0),0)</f>
        <v>0</v>
      </c>
    </row>
    <row r="2727" spans="2:21" ht="15" customHeight="1" x14ac:dyDescent="0.3">
      <c r="B2727" s="70" t="str">
        <f t="shared" si="340"/>
        <v>!!!</v>
      </c>
      <c r="C2727" s="265" t="str">
        <f>IF(ISERROR(IF(LEN(E2727)&gt;0,VLOOKUP(TEXT($E2727,0),'Angaben Stationen'!$E$14:$J$213,5,0),"")),"?",IF(LEN(E2727)&gt;0,VLOOKUP(TEXT($E2727,0),'Angaben Stationen'!$E$14:$J$213,5,0),""))</f>
        <v/>
      </c>
      <c r="D2727" s="232" t="str">
        <f>IF(ISERROR(IF(LEN(E2727)&gt;0,VLOOKUP(TEXT($E2727,0),'Angaben Stationen'!$E$14:$J$213,6,0),"")),"STATION IST NICHT VORHANDEN",IF(LEN(E2727)&gt;0,VLOOKUP(TEXT($E2727,0),'Angaben Stationen'!$E$14:$J$213,6,0),""))</f>
        <v/>
      </c>
      <c r="E2727" s="287"/>
      <c r="F2727" s="234"/>
      <c r="G2727" s="234"/>
      <c r="H2727" s="263"/>
      <c r="I2727" s="169"/>
      <c r="K2727" s="445" t="str">
        <f t="shared" si="341"/>
        <v>Leer</v>
      </c>
      <c r="L2727" s="445" t="str">
        <f>VLOOKUP($D2727,{"29 - Psychiatrie (Erwachsene)","BGI";"297 - stationsäquivalente Behandlung in der Erwachsenenpsychiatrie (29)","BGI";"30 - Kinder- und Jugendpsychiatrie","BGII";"307 - stationsäquivalente Behandlung in der Kinder- und Jugendpsychiatrie (30)","BGII";"31 - Psychosomatik","BGI";"","Leer"},2,0)</f>
        <v>Leer</v>
      </c>
      <c r="M2727" s="445">
        <f t="shared" si="338"/>
        <v>0</v>
      </c>
      <c r="N2727" s="445">
        <f t="shared" si="339"/>
        <v>0</v>
      </c>
      <c r="O2727" s="445">
        <f t="shared" si="342"/>
        <v>0</v>
      </c>
      <c r="P2727" s="445">
        <f t="shared" si="343"/>
        <v>0</v>
      </c>
      <c r="Q2727" s="445">
        <f t="shared" si="344"/>
        <v>0</v>
      </c>
      <c r="R2727" s="415" t="str">
        <f t="shared" si="337"/>
        <v>Leer</v>
      </c>
      <c r="S2727" s="445">
        <f>IF('Angaben KH-Standort'!D$29='A4'!D2727,IF('Angaben KH-Standort'!E$29="Ja",1,0),0)</f>
        <v>0</v>
      </c>
      <c r="T2727" s="445">
        <f>IF('Angaben KH-Standort'!D$30='A4'!D2727,IF('Angaben KH-Standort'!E$30="Ja",1,0),0)</f>
        <v>0</v>
      </c>
      <c r="U2727" s="445">
        <f>IF('Angaben KH-Standort'!D$31='A4'!D2727,IF('Angaben KH-Standort'!E$31="Ja",1,0),0)</f>
        <v>0</v>
      </c>
    </row>
    <row r="2728" spans="2:21" ht="15" customHeight="1" x14ac:dyDescent="0.3">
      <c r="B2728" s="70" t="str">
        <f t="shared" si="340"/>
        <v>!!!</v>
      </c>
      <c r="C2728" s="265" t="str">
        <f>IF(ISERROR(IF(LEN(E2728)&gt;0,VLOOKUP(TEXT($E2728,0),'Angaben Stationen'!$E$14:$J$213,5,0),"")),"?",IF(LEN(E2728)&gt;0,VLOOKUP(TEXT($E2728,0),'Angaben Stationen'!$E$14:$J$213,5,0),""))</f>
        <v/>
      </c>
      <c r="D2728" s="232" t="str">
        <f>IF(ISERROR(IF(LEN(E2728)&gt;0,VLOOKUP(TEXT($E2728,0),'Angaben Stationen'!$E$14:$J$213,6,0),"")),"STATION IST NICHT VORHANDEN",IF(LEN(E2728)&gt;0,VLOOKUP(TEXT($E2728,0),'Angaben Stationen'!$E$14:$J$213,6,0),""))</f>
        <v/>
      </c>
      <c r="E2728" s="287"/>
      <c r="F2728" s="234"/>
      <c r="G2728" s="234"/>
      <c r="H2728" s="263"/>
      <c r="I2728" s="169"/>
      <c r="K2728" s="445" t="str">
        <f t="shared" si="341"/>
        <v>Leer</v>
      </c>
      <c r="L2728" s="445" t="str">
        <f>VLOOKUP($D2728,{"29 - Psychiatrie (Erwachsene)","BGI";"297 - stationsäquivalente Behandlung in der Erwachsenenpsychiatrie (29)","BGI";"30 - Kinder- und Jugendpsychiatrie","BGII";"307 - stationsäquivalente Behandlung in der Kinder- und Jugendpsychiatrie (30)","BGII";"31 - Psychosomatik","BGI";"","Leer"},2,0)</f>
        <v>Leer</v>
      </c>
      <c r="M2728" s="445">
        <f t="shared" si="338"/>
        <v>0</v>
      </c>
      <c r="N2728" s="445">
        <f t="shared" si="339"/>
        <v>0</v>
      </c>
      <c r="O2728" s="445">
        <f t="shared" si="342"/>
        <v>0</v>
      </c>
      <c r="P2728" s="445">
        <f t="shared" si="343"/>
        <v>0</v>
      </c>
      <c r="Q2728" s="445">
        <f t="shared" si="344"/>
        <v>0</v>
      </c>
      <c r="R2728" s="415" t="str">
        <f t="shared" si="337"/>
        <v>Leer</v>
      </c>
      <c r="S2728" s="445">
        <f>IF('Angaben KH-Standort'!D$29='A4'!D2728,IF('Angaben KH-Standort'!E$29="Ja",1,0),0)</f>
        <v>0</v>
      </c>
      <c r="T2728" s="445">
        <f>IF('Angaben KH-Standort'!D$30='A4'!D2728,IF('Angaben KH-Standort'!E$30="Ja",1,0),0)</f>
        <v>0</v>
      </c>
      <c r="U2728" s="445">
        <f>IF('Angaben KH-Standort'!D$31='A4'!D2728,IF('Angaben KH-Standort'!E$31="Ja",1,0),0)</f>
        <v>0</v>
      </c>
    </row>
    <row r="2729" spans="2:21" ht="15" customHeight="1" x14ac:dyDescent="0.3">
      <c r="B2729" s="70" t="str">
        <f t="shared" si="340"/>
        <v>!!!</v>
      </c>
      <c r="C2729" s="265" t="str">
        <f>IF(ISERROR(IF(LEN(E2729)&gt;0,VLOOKUP(TEXT($E2729,0),'Angaben Stationen'!$E$14:$J$213,5,0),"")),"?",IF(LEN(E2729)&gt;0,VLOOKUP(TEXT($E2729,0),'Angaben Stationen'!$E$14:$J$213,5,0),""))</f>
        <v/>
      </c>
      <c r="D2729" s="232" t="str">
        <f>IF(ISERROR(IF(LEN(E2729)&gt;0,VLOOKUP(TEXT($E2729,0),'Angaben Stationen'!$E$14:$J$213,6,0),"")),"STATION IST NICHT VORHANDEN",IF(LEN(E2729)&gt;0,VLOOKUP(TEXT($E2729,0),'Angaben Stationen'!$E$14:$J$213,6,0),""))</f>
        <v/>
      </c>
      <c r="E2729" s="287"/>
      <c r="F2729" s="234"/>
      <c r="G2729" s="234"/>
      <c r="H2729" s="263"/>
      <c r="I2729" s="169"/>
      <c r="K2729" s="445" t="str">
        <f t="shared" si="341"/>
        <v>Leer</v>
      </c>
      <c r="L2729" s="445" t="str">
        <f>VLOOKUP($D2729,{"29 - Psychiatrie (Erwachsene)","BGI";"297 - stationsäquivalente Behandlung in der Erwachsenenpsychiatrie (29)","BGI";"30 - Kinder- und Jugendpsychiatrie","BGII";"307 - stationsäquivalente Behandlung in der Kinder- und Jugendpsychiatrie (30)","BGII";"31 - Psychosomatik","BGI";"","Leer"},2,0)</f>
        <v>Leer</v>
      </c>
      <c r="M2729" s="445">
        <f t="shared" si="338"/>
        <v>0</v>
      </c>
      <c r="N2729" s="445">
        <f t="shared" si="339"/>
        <v>0</v>
      </c>
      <c r="O2729" s="445">
        <f t="shared" si="342"/>
        <v>0</v>
      </c>
      <c r="P2729" s="445">
        <f t="shared" si="343"/>
        <v>0</v>
      </c>
      <c r="Q2729" s="445">
        <f t="shared" si="344"/>
        <v>0</v>
      </c>
      <c r="R2729" s="415" t="str">
        <f t="shared" si="337"/>
        <v>Leer</v>
      </c>
      <c r="S2729" s="445">
        <f>IF('Angaben KH-Standort'!D$29='A4'!D2729,IF('Angaben KH-Standort'!E$29="Ja",1,0),0)</f>
        <v>0</v>
      </c>
      <c r="T2729" s="445">
        <f>IF('Angaben KH-Standort'!D$30='A4'!D2729,IF('Angaben KH-Standort'!E$30="Ja",1,0),0)</f>
        <v>0</v>
      </c>
      <c r="U2729" s="445">
        <f>IF('Angaben KH-Standort'!D$31='A4'!D2729,IF('Angaben KH-Standort'!E$31="Ja",1,0),0)</f>
        <v>0</v>
      </c>
    </row>
    <row r="2730" spans="2:21" ht="15" customHeight="1" x14ac:dyDescent="0.3">
      <c r="B2730" s="70" t="str">
        <f t="shared" si="340"/>
        <v>!!!</v>
      </c>
      <c r="C2730" s="265" t="str">
        <f>IF(ISERROR(IF(LEN(E2730)&gt;0,VLOOKUP(TEXT($E2730,0),'Angaben Stationen'!$E$14:$J$213,5,0),"")),"?",IF(LEN(E2730)&gt;0,VLOOKUP(TEXT($E2730,0),'Angaben Stationen'!$E$14:$J$213,5,0),""))</f>
        <v/>
      </c>
      <c r="D2730" s="232" t="str">
        <f>IF(ISERROR(IF(LEN(E2730)&gt;0,VLOOKUP(TEXT($E2730,0),'Angaben Stationen'!$E$14:$J$213,6,0),"")),"STATION IST NICHT VORHANDEN",IF(LEN(E2730)&gt;0,VLOOKUP(TEXT($E2730,0),'Angaben Stationen'!$E$14:$J$213,6,0),""))</f>
        <v/>
      </c>
      <c r="E2730" s="287"/>
      <c r="F2730" s="234"/>
      <c r="G2730" s="234"/>
      <c r="H2730" s="263"/>
      <c r="I2730" s="169"/>
      <c r="K2730" s="445" t="str">
        <f t="shared" si="341"/>
        <v>Leer</v>
      </c>
      <c r="L2730" s="445" t="str">
        <f>VLOOKUP($D2730,{"29 - Psychiatrie (Erwachsene)","BGI";"297 - stationsäquivalente Behandlung in der Erwachsenenpsychiatrie (29)","BGI";"30 - Kinder- und Jugendpsychiatrie","BGII";"307 - stationsäquivalente Behandlung in der Kinder- und Jugendpsychiatrie (30)","BGII";"31 - Psychosomatik","BGI";"","Leer"},2,0)</f>
        <v>Leer</v>
      </c>
      <c r="M2730" s="445">
        <f t="shared" si="338"/>
        <v>0</v>
      </c>
      <c r="N2730" s="445">
        <f t="shared" si="339"/>
        <v>0</v>
      </c>
      <c r="O2730" s="445">
        <f t="shared" si="342"/>
        <v>0</v>
      </c>
      <c r="P2730" s="445">
        <f t="shared" si="343"/>
        <v>0</v>
      </c>
      <c r="Q2730" s="445">
        <f t="shared" si="344"/>
        <v>0</v>
      </c>
      <c r="R2730" s="415" t="str">
        <f t="shared" si="337"/>
        <v>Leer</v>
      </c>
      <c r="S2730" s="445">
        <f>IF('Angaben KH-Standort'!D$29='A4'!D2730,IF('Angaben KH-Standort'!E$29="Ja",1,0),0)</f>
        <v>0</v>
      </c>
      <c r="T2730" s="445">
        <f>IF('Angaben KH-Standort'!D$30='A4'!D2730,IF('Angaben KH-Standort'!E$30="Ja",1,0),0)</f>
        <v>0</v>
      </c>
      <c r="U2730" s="445">
        <f>IF('Angaben KH-Standort'!D$31='A4'!D2730,IF('Angaben KH-Standort'!E$31="Ja",1,0),0)</f>
        <v>0</v>
      </c>
    </row>
    <row r="2731" spans="2:21" ht="15" customHeight="1" x14ac:dyDescent="0.3">
      <c r="B2731" s="70" t="str">
        <f t="shared" si="340"/>
        <v>!!!</v>
      </c>
      <c r="C2731" s="265" t="str">
        <f>IF(ISERROR(IF(LEN(E2731)&gt;0,VLOOKUP(TEXT($E2731,0),'Angaben Stationen'!$E$14:$J$213,5,0),"")),"?",IF(LEN(E2731)&gt;0,VLOOKUP(TEXT($E2731,0),'Angaben Stationen'!$E$14:$J$213,5,0),""))</f>
        <v/>
      </c>
      <c r="D2731" s="232" t="str">
        <f>IF(ISERROR(IF(LEN(E2731)&gt;0,VLOOKUP(TEXT($E2731,0),'Angaben Stationen'!$E$14:$J$213,6,0),"")),"STATION IST NICHT VORHANDEN",IF(LEN(E2731)&gt;0,VLOOKUP(TEXT($E2731,0),'Angaben Stationen'!$E$14:$J$213,6,0),""))</f>
        <v/>
      </c>
      <c r="E2731" s="287"/>
      <c r="F2731" s="234"/>
      <c r="G2731" s="234"/>
      <c r="H2731" s="263"/>
      <c r="I2731" s="169"/>
      <c r="K2731" s="445" t="str">
        <f t="shared" si="341"/>
        <v>Leer</v>
      </c>
      <c r="L2731" s="445" t="str">
        <f>VLOOKUP($D2731,{"29 - Psychiatrie (Erwachsene)","BGI";"297 - stationsäquivalente Behandlung in der Erwachsenenpsychiatrie (29)","BGI";"30 - Kinder- und Jugendpsychiatrie","BGII";"307 - stationsäquivalente Behandlung in der Kinder- und Jugendpsychiatrie (30)","BGII";"31 - Psychosomatik","BGI";"","Leer"},2,0)</f>
        <v>Leer</v>
      </c>
      <c r="M2731" s="445">
        <f t="shared" si="338"/>
        <v>0</v>
      </c>
      <c r="N2731" s="445">
        <f t="shared" si="339"/>
        <v>0</v>
      </c>
      <c r="O2731" s="445">
        <f t="shared" si="342"/>
        <v>0</v>
      </c>
      <c r="P2731" s="445">
        <f t="shared" si="343"/>
        <v>0</v>
      </c>
      <c r="Q2731" s="445">
        <f t="shared" si="344"/>
        <v>0</v>
      </c>
      <c r="R2731" s="415" t="str">
        <f t="shared" si="337"/>
        <v>Leer</v>
      </c>
      <c r="S2731" s="445">
        <f>IF('Angaben KH-Standort'!D$29='A4'!D2731,IF('Angaben KH-Standort'!E$29="Ja",1,0),0)</f>
        <v>0</v>
      </c>
      <c r="T2731" s="445">
        <f>IF('Angaben KH-Standort'!D$30='A4'!D2731,IF('Angaben KH-Standort'!E$30="Ja",1,0),0)</f>
        <v>0</v>
      </c>
      <c r="U2731" s="445">
        <f>IF('Angaben KH-Standort'!D$31='A4'!D2731,IF('Angaben KH-Standort'!E$31="Ja",1,0),0)</f>
        <v>0</v>
      </c>
    </row>
    <row r="2732" spans="2:21" ht="15" customHeight="1" x14ac:dyDescent="0.3">
      <c r="B2732" s="70" t="str">
        <f t="shared" si="340"/>
        <v>!!!</v>
      </c>
      <c r="C2732" s="265" t="str">
        <f>IF(ISERROR(IF(LEN(E2732)&gt;0,VLOOKUP(TEXT($E2732,0),'Angaben Stationen'!$E$14:$J$213,5,0),"")),"?",IF(LEN(E2732)&gt;0,VLOOKUP(TEXT($E2732,0),'Angaben Stationen'!$E$14:$J$213,5,0),""))</f>
        <v/>
      </c>
      <c r="D2732" s="232" t="str">
        <f>IF(ISERROR(IF(LEN(E2732)&gt;0,VLOOKUP(TEXT($E2732,0),'Angaben Stationen'!$E$14:$J$213,6,0),"")),"STATION IST NICHT VORHANDEN",IF(LEN(E2732)&gt;0,VLOOKUP(TEXT($E2732,0),'Angaben Stationen'!$E$14:$J$213,6,0),""))</f>
        <v/>
      </c>
      <c r="E2732" s="287"/>
      <c r="F2732" s="234"/>
      <c r="G2732" s="234"/>
      <c r="H2732" s="263"/>
      <c r="I2732" s="169"/>
      <c r="K2732" s="445" t="str">
        <f t="shared" si="341"/>
        <v>Leer</v>
      </c>
      <c r="L2732" s="445" t="str">
        <f>VLOOKUP($D2732,{"29 - Psychiatrie (Erwachsene)","BGI";"297 - stationsäquivalente Behandlung in der Erwachsenenpsychiatrie (29)","BGI";"30 - Kinder- und Jugendpsychiatrie","BGII";"307 - stationsäquivalente Behandlung in der Kinder- und Jugendpsychiatrie (30)","BGII";"31 - Psychosomatik","BGI";"","Leer"},2,0)</f>
        <v>Leer</v>
      </c>
      <c r="M2732" s="445">
        <f t="shared" si="338"/>
        <v>0</v>
      </c>
      <c r="N2732" s="445">
        <f t="shared" si="339"/>
        <v>0</v>
      </c>
      <c r="O2732" s="445">
        <f t="shared" si="342"/>
        <v>0</v>
      </c>
      <c r="P2732" s="445">
        <f t="shared" si="343"/>
        <v>0</v>
      </c>
      <c r="Q2732" s="445">
        <f t="shared" si="344"/>
        <v>0</v>
      </c>
      <c r="R2732" s="415" t="str">
        <f t="shared" si="337"/>
        <v>Leer</v>
      </c>
      <c r="S2732" s="445">
        <f>IF('Angaben KH-Standort'!D$29='A4'!D2732,IF('Angaben KH-Standort'!E$29="Ja",1,0),0)</f>
        <v>0</v>
      </c>
      <c r="T2732" s="445">
        <f>IF('Angaben KH-Standort'!D$30='A4'!D2732,IF('Angaben KH-Standort'!E$30="Ja",1,0),0)</f>
        <v>0</v>
      </c>
      <c r="U2732" s="445">
        <f>IF('Angaben KH-Standort'!D$31='A4'!D2732,IF('Angaben KH-Standort'!E$31="Ja",1,0),0)</f>
        <v>0</v>
      </c>
    </row>
    <row r="2733" spans="2:21" ht="15" customHeight="1" x14ac:dyDescent="0.3">
      <c r="B2733" s="70" t="str">
        <f t="shared" si="340"/>
        <v>!!!</v>
      </c>
      <c r="C2733" s="265" t="str">
        <f>IF(ISERROR(IF(LEN(E2733)&gt;0,VLOOKUP(TEXT($E2733,0),'Angaben Stationen'!$E$14:$J$213,5,0),"")),"?",IF(LEN(E2733)&gt;0,VLOOKUP(TEXT($E2733,0),'Angaben Stationen'!$E$14:$J$213,5,0),""))</f>
        <v/>
      </c>
      <c r="D2733" s="232" t="str">
        <f>IF(ISERROR(IF(LEN(E2733)&gt;0,VLOOKUP(TEXT($E2733,0),'Angaben Stationen'!$E$14:$J$213,6,0),"")),"STATION IST NICHT VORHANDEN",IF(LEN(E2733)&gt;0,VLOOKUP(TEXT($E2733,0),'Angaben Stationen'!$E$14:$J$213,6,0),""))</f>
        <v/>
      </c>
      <c r="E2733" s="287"/>
      <c r="F2733" s="234"/>
      <c r="G2733" s="234"/>
      <c r="H2733" s="263"/>
      <c r="I2733" s="169"/>
      <c r="K2733" s="445" t="str">
        <f t="shared" si="341"/>
        <v>Leer</v>
      </c>
      <c r="L2733" s="445" t="str">
        <f>VLOOKUP($D2733,{"29 - Psychiatrie (Erwachsene)","BGI";"297 - stationsäquivalente Behandlung in der Erwachsenenpsychiatrie (29)","BGI";"30 - Kinder- und Jugendpsychiatrie","BGII";"307 - stationsäquivalente Behandlung in der Kinder- und Jugendpsychiatrie (30)","BGII";"31 - Psychosomatik","BGI";"","Leer"},2,0)</f>
        <v>Leer</v>
      </c>
      <c r="M2733" s="445">
        <f t="shared" si="338"/>
        <v>0</v>
      </c>
      <c r="N2733" s="445">
        <f t="shared" si="339"/>
        <v>0</v>
      </c>
      <c r="O2733" s="445">
        <f t="shared" si="342"/>
        <v>0</v>
      </c>
      <c r="P2733" s="445">
        <f t="shared" si="343"/>
        <v>0</v>
      </c>
      <c r="Q2733" s="445">
        <f t="shared" si="344"/>
        <v>0</v>
      </c>
      <c r="R2733" s="415" t="str">
        <f t="shared" si="337"/>
        <v>Leer</v>
      </c>
      <c r="S2733" s="445">
        <f>IF('Angaben KH-Standort'!D$29='A4'!D2733,IF('Angaben KH-Standort'!E$29="Ja",1,0),0)</f>
        <v>0</v>
      </c>
      <c r="T2733" s="445">
        <f>IF('Angaben KH-Standort'!D$30='A4'!D2733,IF('Angaben KH-Standort'!E$30="Ja",1,0),0)</f>
        <v>0</v>
      </c>
      <c r="U2733" s="445">
        <f>IF('Angaben KH-Standort'!D$31='A4'!D2733,IF('Angaben KH-Standort'!E$31="Ja",1,0),0)</f>
        <v>0</v>
      </c>
    </row>
    <row r="2734" spans="2:21" ht="15" customHeight="1" x14ac:dyDescent="0.3">
      <c r="B2734" s="70" t="str">
        <f t="shared" si="340"/>
        <v>!!!</v>
      </c>
      <c r="C2734" s="265" t="str">
        <f>IF(ISERROR(IF(LEN(E2734)&gt;0,VLOOKUP(TEXT($E2734,0),'Angaben Stationen'!$E$14:$J$213,5,0),"")),"?",IF(LEN(E2734)&gt;0,VLOOKUP(TEXT($E2734,0),'Angaben Stationen'!$E$14:$J$213,5,0),""))</f>
        <v/>
      </c>
      <c r="D2734" s="232" t="str">
        <f>IF(ISERROR(IF(LEN(E2734)&gt;0,VLOOKUP(TEXT($E2734,0),'Angaben Stationen'!$E$14:$J$213,6,0),"")),"STATION IST NICHT VORHANDEN",IF(LEN(E2734)&gt;0,VLOOKUP(TEXT($E2734,0),'Angaben Stationen'!$E$14:$J$213,6,0),""))</f>
        <v/>
      </c>
      <c r="E2734" s="287"/>
      <c r="F2734" s="234"/>
      <c r="G2734" s="234"/>
      <c r="H2734" s="263"/>
      <c r="I2734" s="169"/>
      <c r="K2734" s="445" t="str">
        <f t="shared" si="341"/>
        <v>Leer</v>
      </c>
      <c r="L2734" s="445" t="str">
        <f>VLOOKUP($D2734,{"29 - Psychiatrie (Erwachsene)","BGI";"297 - stationsäquivalente Behandlung in der Erwachsenenpsychiatrie (29)","BGI";"30 - Kinder- und Jugendpsychiatrie","BGII";"307 - stationsäquivalente Behandlung in der Kinder- und Jugendpsychiatrie (30)","BGII";"31 - Psychosomatik","BGI";"","Leer"},2,0)</f>
        <v>Leer</v>
      </c>
      <c r="M2734" s="445">
        <f t="shared" si="338"/>
        <v>0</v>
      </c>
      <c r="N2734" s="445">
        <f t="shared" si="339"/>
        <v>0</v>
      </c>
      <c r="O2734" s="445">
        <f t="shared" si="342"/>
        <v>0</v>
      </c>
      <c r="P2734" s="445">
        <f t="shared" si="343"/>
        <v>0</v>
      </c>
      <c r="Q2734" s="445">
        <f t="shared" si="344"/>
        <v>0</v>
      </c>
      <c r="R2734" s="415" t="str">
        <f t="shared" si="337"/>
        <v>Leer</v>
      </c>
      <c r="S2734" s="445">
        <f>IF('Angaben KH-Standort'!D$29='A4'!D2734,IF('Angaben KH-Standort'!E$29="Ja",1,0),0)</f>
        <v>0</v>
      </c>
      <c r="T2734" s="445">
        <f>IF('Angaben KH-Standort'!D$30='A4'!D2734,IF('Angaben KH-Standort'!E$30="Ja",1,0),0)</f>
        <v>0</v>
      </c>
      <c r="U2734" s="445">
        <f>IF('Angaben KH-Standort'!D$31='A4'!D2734,IF('Angaben KH-Standort'!E$31="Ja",1,0),0)</f>
        <v>0</v>
      </c>
    </row>
    <row r="2735" spans="2:21" ht="15" customHeight="1" x14ac:dyDescent="0.3">
      <c r="B2735" s="70" t="str">
        <f t="shared" si="340"/>
        <v>!!!</v>
      </c>
      <c r="C2735" s="265" t="str">
        <f>IF(ISERROR(IF(LEN(E2735)&gt;0,VLOOKUP(TEXT($E2735,0),'Angaben Stationen'!$E$14:$J$213,5,0),"")),"?",IF(LEN(E2735)&gt;0,VLOOKUP(TEXT($E2735,0),'Angaben Stationen'!$E$14:$J$213,5,0),""))</f>
        <v/>
      </c>
      <c r="D2735" s="232" t="str">
        <f>IF(ISERROR(IF(LEN(E2735)&gt;0,VLOOKUP(TEXT($E2735,0),'Angaben Stationen'!$E$14:$J$213,6,0),"")),"STATION IST NICHT VORHANDEN",IF(LEN(E2735)&gt;0,VLOOKUP(TEXT($E2735,0),'Angaben Stationen'!$E$14:$J$213,6,0),""))</f>
        <v/>
      </c>
      <c r="E2735" s="287"/>
      <c r="F2735" s="234"/>
      <c r="G2735" s="234"/>
      <c r="H2735" s="263"/>
      <c r="I2735" s="169"/>
      <c r="K2735" s="445" t="str">
        <f t="shared" si="341"/>
        <v>Leer</v>
      </c>
      <c r="L2735" s="445" t="str">
        <f>VLOOKUP($D2735,{"29 - Psychiatrie (Erwachsene)","BGI";"297 - stationsäquivalente Behandlung in der Erwachsenenpsychiatrie (29)","BGI";"30 - Kinder- und Jugendpsychiatrie","BGII";"307 - stationsäquivalente Behandlung in der Kinder- und Jugendpsychiatrie (30)","BGII";"31 - Psychosomatik","BGI";"","Leer"},2,0)</f>
        <v>Leer</v>
      </c>
      <c r="M2735" s="445">
        <f t="shared" si="338"/>
        <v>0</v>
      </c>
      <c r="N2735" s="445">
        <f t="shared" si="339"/>
        <v>0</v>
      </c>
      <c r="O2735" s="445">
        <f t="shared" si="342"/>
        <v>0</v>
      </c>
      <c r="P2735" s="445">
        <f t="shared" si="343"/>
        <v>0</v>
      </c>
      <c r="Q2735" s="445">
        <f t="shared" si="344"/>
        <v>0</v>
      </c>
      <c r="R2735" s="415" t="str">
        <f t="shared" ref="R2735:R2798" si="345">IF(D2735&lt;&gt;"",IF(SUM(S2735:U2735)&gt;0,"Ja","Nein"),"Leer")</f>
        <v>Leer</v>
      </c>
      <c r="S2735" s="445">
        <f>IF('Angaben KH-Standort'!D$29='A4'!D2735,IF('Angaben KH-Standort'!E$29="Ja",1,0),0)</f>
        <v>0</v>
      </c>
      <c r="T2735" s="445">
        <f>IF('Angaben KH-Standort'!D$30='A4'!D2735,IF('Angaben KH-Standort'!E$30="Ja",1,0),0)</f>
        <v>0</v>
      </c>
      <c r="U2735" s="445">
        <f>IF('Angaben KH-Standort'!D$31='A4'!D2735,IF('Angaben KH-Standort'!E$31="Ja",1,0),0)</f>
        <v>0</v>
      </c>
    </row>
    <row r="2736" spans="2:21" ht="15" customHeight="1" x14ac:dyDescent="0.3">
      <c r="B2736" s="70" t="str">
        <f t="shared" si="340"/>
        <v>!!!</v>
      </c>
      <c r="C2736" s="265" t="str">
        <f>IF(ISERROR(IF(LEN(E2736)&gt;0,VLOOKUP(TEXT($E2736,0),'Angaben Stationen'!$E$14:$J$213,5,0),"")),"?",IF(LEN(E2736)&gt;0,VLOOKUP(TEXT($E2736,0),'Angaben Stationen'!$E$14:$J$213,5,0),""))</f>
        <v/>
      </c>
      <c r="D2736" s="232" t="str">
        <f>IF(ISERROR(IF(LEN(E2736)&gt;0,VLOOKUP(TEXT($E2736,0),'Angaben Stationen'!$E$14:$J$213,6,0),"")),"STATION IST NICHT VORHANDEN",IF(LEN(E2736)&gt;0,VLOOKUP(TEXT($E2736,0),'Angaben Stationen'!$E$14:$J$213,6,0),""))</f>
        <v/>
      </c>
      <c r="E2736" s="287"/>
      <c r="F2736" s="234"/>
      <c r="G2736" s="234"/>
      <c r="H2736" s="263"/>
      <c r="I2736" s="169"/>
      <c r="K2736" s="445" t="str">
        <f t="shared" si="341"/>
        <v>Leer</v>
      </c>
      <c r="L2736" s="445" t="str">
        <f>VLOOKUP($D2736,{"29 - Psychiatrie (Erwachsene)","BGI";"297 - stationsäquivalente Behandlung in der Erwachsenenpsychiatrie (29)","BGI";"30 - Kinder- und Jugendpsychiatrie","BGII";"307 - stationsäquivalente Behandlung in der Kinder- und Jugendpsychiatrie (30)","BGII";"31 - Psychosomatik","BGI";"","Leer"},2,0)</f>
        <v>Leer</v>
      </c>
      <c r="M2736" s="445">
        <f t="shared" si="338"/>
        <v>0</v>
      </c>
      <c r="N2736" s="445">
        <f t="shared" si="339"/>
        <v>0</v>
      </c>
      <c r="O2736" s="445">
        <f t="shared" si="342"/>
        <v>0</v>
      </c>
      <c r="P2736" s="445">
        <f t="shared" si="343"/>
        <v>0</v>
      </c>
      <c r="Q2736" s="445">
        <f t="shared" si="344"/>
        <v>0</v>
      </c>
      <c r="R2736" s="415" t="str">
        <f t="shared" si="345"/>
        <v>Leer</v>
      </c>
      <c r="S2736" s="445">
        <f>IF('Angaben KH-Standort'!D$29='A4'!D2736,IF('Angaben KH-Standort'!E$29="Ja",1,0),0)</f>
        <v>0</v>
      </c>
      <c r="T2736" s="445">
        <f>IF('Angaben KH-Standort'!D$30='A4'!D2736,IF('Angaben KH-Standort'!E$30="Ja",1,0),0)</f>
        <v>0</v>
      </c>
      <c r="U2736" s="445">
        <f>IF('Angaben KH-Standort'!D$31='A4'!D2736,IF('Angaben KH-Standort'!E$31="Ja",1,0),0)</f>
        <v>0</v>
      </c>
    </row>
    <row r="2737" spans="2:21" ht="15" customHeight="1" x14ac:dyDescent="0.3">
      <c r="B2737" s="70" t="str">
        <f t="shared" si="340"/>
        <v>!!!</v>
      </c>
      <c r="C2737" s="265" t="str">
        <f>IF(ISERROR(IF(LEN(E2737)&gt;0,VLOOKUP(TEXT($E2737,0),'Angaben Stationen'!$E$14:$J$213,5,0),"")),"?",IF(LEN(E2737)&gt;0,VLOOKUP(TEXT($E2737,0),'Angaben Stationen'!$E$14:$J$213,5,0),""))</f>
        <v/>
      </c>
      <c r="D2737" s="232" t="str">
        <f>IF(ISERROR(IF(LEN(E2737)&gt;0,VLOOKUP(TEXT($E2737,0),'Angaben Stationen'!$E$14:$J$213,6,0),"")),"STATION IST NICHT VORHANDEN",IF(LEN(E2737)&gt;0,VLOOKUP(TEXT($E2737,0),'Angaben Stationen'!$E$14:$J$213,6,0),""))</f>
        <v/>
      </c>
      <c r="E2737" s="287"/>
      <c r="F2737" s="234"/>
      <c r="G2737" s="234"/>
      <c r="H2737" s="263"/>
      <c r="I2737" s="169"/>
      <c r="K2737" s="445" t="str">
        <f t="shared" si="341"/>
        <v>Leer</v>
      </c>
      <c r="L2737" s="445" t="str">
        <f>VLOOKUP($D2737,{"29 - Psychiatrie (Erwachsene)","BGI";"297 - stationsäquivalente Behandlung in der Erwachsenenpsychiatrie (29)","BGI";"30 - Kinder- und Jugendpsychiatrie","BGII";"307 - stationsäquivalente Behandlung in der Kinder- und Jugendpsychiatrie (30)","BGII";"31 - Psychosomatik","BGI";"","Leer"},2,0)</f>
        <v>Leer</v>
      </c>
      <c r="M2737" s="445">
        <f t="shared" si="338"/>
        <v>0</v>
      </c>
      <c r="N2737" s="445">
        <f t="shared" si="339"/>
        <v>0</v>
      </c>
      <c r="O2737" s="445">
        <f t="shared" si="342"/>
        <v>0</v>
      </c>
      <c r="P2737" s="445">
        <f t="shared" si="343"/>
        <v>0</v>
      </c>
      <c r="Q2737" s="445">
        <f t="shared" si="344"/>
        <v>0</v>
      </c>
      <c r="R2737" s="415" t="str">
        <f t="shared" si="345"/>
        <v>Leer</v>
      </c>
      <c r="S2737" s="445">
        <f>IF('Angaben KH-Standort'!D$29='A4'!D2737,IF('Angaben KH-Standort'!E$29="Ja",1,0),0)</f>
        <v>0</v>
      </c>
      <c r="T2737" s="445">
        <f>IF('Angaben KH-Standort'!D$30='A4'!D2737,IF('Angaben KH-Standort'!E$30="Ja",1,0),0)</f>
        <v>0</v>
      </c>
      <c r="U2737" s="445">
        <f>IF('Angaben KH-Standort'!D$31='A4'!D2737,IF('Angaben KH-Standort'!E$31="Ja",1,0),0)</f>
        <v>0</v>
      </c>
    </row>
    <row r="2738" spans="2:21" ht="15" customHeight="1" x14ac:dyDescent="0.3">
      <c r="B2738" s="70" t="str">
        <f t="shared" si="340"/>
        <v>!!!</v>
      </c>
      <c r="C2738" s="265" t="str">
        <f>IF(ISERROR(IF(LEN(E2738)&gt;0,VLOOKUP(TEXT($E2738,0),'Angaben Stationen'!$E$14:$J$213,5,0),"")),"?",IF(LEN(E2738)&gt;0,VLOOKUP(TEXT($E2738,0),'Angaben Stationen'!$E$14:$J$213,5,0),""))</f>
        <v/>
      </c>
      <c r="D2738" s="232" t="str">
        <f>IF(ISERROR(IF(LEN(E2738)&gt;0,VLOOKUP(TEXT($E2738,0),'Angaben Stationen'!$E$14:$J$213,6,0),"")),"STATION IST NICHT VORHANDEN",IF(LEN(E2738)&gt;0,VLOOKUP(TEXT($E2738,0),'Angaben Stationen'!$E$14:$J$213,6,0),""))</f>
        <v/>
      </c>
      <c r="E2738" s="287"/>
      <c r="F2738" s="234"/>
      <c r="G2738" s="234"/>
      <c r="H2738" s="263"/>
      <c r="I2738" s="169"/>
      <c r="K2738" s="445" t="str">
        <f t="shared" si="341"/>
        <v>Leer</v>
      </c>
      <c r="L2738" s="445" t="str">
        <f>VLOOKUP($D2738,{"29 - Psychiatrie (Erwachsene)","BGI";"297 - stationsäquivalente Behandlung in der Erwachsenenpsychiatrie (29)","BGI";"30 - Kinder- und Jugendpsychiatrie","BGII";"307 - stationsäquivalente Behandlung in der Kinder- und Jugendpsychiatrie (30)","BGII";"31 - Psychosomatik","BGI";"","Leer"},2,0)</f>
        <v>Leer</v>
      </c>
      <c r="M2738" s="445">
        <f t="shared" si="338"/>
        <v>0</v>
      </c>
      <c r="N2738" s="445">
        <f t="shared" si="339"/>
        <v>0</v>
      </c>
      <c r="O2738" s="445">
        <f t="shared" si="342"/>
        <v>0</v>
      </c>
      <c r="P2738" s="445">
        <f t="shared" si="343"/>
        <v>0</v>
      </c>
      <c r="Q2738" s="445">
        <f t="shared" si="344"/>
        <v>0</v>
      </c>
      <c r="R2738" s="415" t="str">
        <f t="shared" si="345"/>
        <v>Leer</v>
      </c>
      <c r="S2738" s="445">
        <f>IF('Angaben KH-Standort'!D$29='A4'!D2738,IF('Angaben KH-Standort'!E$29="Ja",1,0),0)</f>
        <v>0</v>
      </c>
      <c r="T2738" s="445">
        <f>IF('Angaben KH-Standort'!D$30='A4'!D2738,IF('Angaben KH-Standort'!E$30="Ja",1,0),0)</f>
        <v>0</v>
      </c>
      <c r="U2738" s="445">
        <f>IF('Angaben KH-Standort'!D$31='A4'!D2738,IF('Angaben KH-Standort'!E$31="Ja",1,0),0)</f>
        <v>0</v>
      </c>
    </row>
    <row r="2739" spans="2:21" ht="15" customHeight="1" x14ac:dyDescent="0.3">
      <c r="B2739" s="70" t="str">
        <f t="shared" si="340"/>
        <v>!!!</v>
      </c>
      <c r="C2739" s="265" t="str">
        <f>IF(ISERROR(IF(LEN(E2739)&gt;0,VLOOKUP(TEXT($E2739,0),'Angaben Stationen'!$E$14:$J$213,5,0),"")),"?",IF(LEN(E2739)&gt;0,VLOOKUP(TEXT($E2739,0),'Angaben Stationen'!$E$14:$J$213,5,0),""))</f>
        <v/>
      </c>
      <c r="D2739" s="232" t="str">
        <f>IF(ISERROR(IF(LEN(E2739)&gt;0,VLOOKUP(TEXT($E2739,0),'Angaben Stationen'!$E$14:$J$213,6,0),"")),"STATION IST NICHT VORHANDEN",IF(LEN(E2739)&gt;0,VLOOKUP(TEXT($E2739,0),'Angaben Stationen'!$E$14:$J$213,6,0),""))</f>
        <v/>
      </c>
      <c r="E2739" s="287"/>
      <c r="F2739" s="234"/>
      <c r="G2739" s="234"/>
      <c r="H2739" s="263"/>
      <c r="I2739" s="169"/>
      <c r="K2739" s="445" t="str">
        <f t="shared" si="341"/>
        <v>Leer</v>
      </c>
      <c r="L2739" s="445" t="str">
        <f>VLOOKUP($D2739,{"29 - Psychiatrie (Erwachsene)","BGI";"297 - stationsäquivalente Behandlung in der Erwachsenenpsychiatrie (29)","BGI";"30 - Kinder- und Jugendpsychiatrie","BGII";"307 - stationsäquivalente Behandlung in der Kinder- und Jugendpsychiatrie (30)","BGII";"31 - Psychosomatik","BGI";"","Leer"},2,0)</f>
        <v>Leer</v>
      </c>
      <c r="M2739" s="445">
        <f t="shared" si="338"/>
        <v>0</v>
      </c>
      <c r="N2739" s="445">
        <f t="shared" si="339"/>
        <v>0</v>
      </c>
      <c r="O2739" s="445">
        <f t="shared" si="342"/>
        <v>0</v>
      </c>
      <c r="P2739" s="445">
        <f t="shared" si="343"/>
        <v>0</v>
      </c>
      <c r="Q2739" s="445">
        <f t="shared" si="344"/>
        <v>0</v>
      </c>
      <c r="R2739" s="415" t="str">
        <f t="shared" si="345"/>
        <v>Leer</v>
      </c>
      <c r="S2739" s="445">
        <f>IF('Angaben KH-Standort'!D$29='A4'!D2739,IF('Angaben KH-Standort'!E$29="Ja",1,0),0)</f>
        <v>0</v>
      </c>
      <c r="T2739" s="445">
        <f>IF('Angaben KH-Standort'!D$30='A4'!D2739,IF('Angaben KH-Standort'!E$30="Ja",1,0),0)</f>
        <v>0</v>
      </c>
      <c r="U2739" s="445">
        <f>IF('Angaben KH-Standort'!D$31='A4'!D2739,IF('Angaben KH-Standort'!E$31="Ja",1,0),0)</f>
        <v>0</v>
      </c>
    </row>
    <row r="2740" spans="2:21" ht="15" customHeight="1" x14ac:dyDescent="0.3">
      <c r="B2740" s="70" t="str">
        <f t="shared" si="340"/>
        <v>!!!</v>
      </c>
      <c r="C2740" s="265" t="str">
        <f>IF(ISERROR(IF(LEN(E2740)&gt;0,VLOOKUP(TEXT($E2740,0),'Angaben Stationen'!$E$14:$J$213,5,0),"")),"?",IF(LEN(E2740)&gt;0,VLOOKUP(TEXT($E2740,0),'Angaben Stationen'!$E$14:$J$213,5,0),""))</f>
        <v/>
      </c>
      <c r="D2740" s="232" t="str">
        <f>IF(ISERROR(IF(LEN(E2740)&gt;0,VLOOKUP(TEXT($E2740,0),'Angaben Stationen'!$E$14:$J$213,6,0),"")),"STATION IST NICHT VORHANDEN",IF(LEN(E2740)&gt;0,VLOOKUP(TEXT($E2740,0),'Angaben Stationen'!$E$14:$J$213,6,0),""))</f>
        <v/>
      </c>
      <c r="E2740" s="287"/>
      <c r="F2740" s="234"/>
      <c r="G2740" s="234"/>
      <c r="H2740" s="263"/>
      <c r="I2740" s="169"/>
      <c r="K2740" s="445" t="str">
        <f t="shared" si="341"/>
        <v>Leer</v>
      </c>
      <c r="L2740" s="445" t="str">
        <f>VLOOKUP($D2740,{"29 - Psychiatrie (Erwachsene)","BGI";"297 - stationsäquivalente Behandlung in der Erwachsenenpsychiatrie (29)","BGI";"30 - Kinder- und Jugendpsychiatrie","BGII";"307 - stationsäquivalente Behandlung in der Kinder- und Jugendpsychiatrie (30)","BGII";"31 - Psychosomatik","BGI";"","Leer"},2,0)</f>
        <v>Leer</v>
      </c>
      <c r="M2740" s="445">
        <f t="shared" si="338"/>
        <v>0</v>
      </c>
      <c r="N2740" s="445">
        <f t="shared" si="339"/>
        <v>0</v>
      </c>
      <c r="O2740" s="445">
        <f t="shared" si="342"/>
        <v>0</v>
      </c>
      <c r="P2740" s="445">
        <f t="shared" si="343"/>
        <v>0</v>
      </c>
      <c r="Q2740" s="445">
        <f t="shared" si="344"/>
        <v>0</v>
      </c>
      <c r="R2740" s="415" t="str">
        <f t="shared" si="345"/>
        <v>Leer</v>
      </c>
      <c r="S2740" s="445">
        <f>IF('Angaben KH-Standort'!D$29='A4'!D2740,IF('Angaben KH-Standort'!E$29="Ja",1,0),0)</f>
        <v>0</v>
      </c>
      <c r="T2740" s="445">
        <f>IF('Angaben KH-Standort'!D$30='A4'!D2740,IF('Angaben KH-Standort'!E$30="Ja",1,0),0)</f>
        <v>0</v>
      </c>
      <c r="U2740" s="445">
        <f>IF('Angaben KH-Standort'!D$31='A4'!D2740,IF('Angaben KH-Standort'!E$31="Ja",1,0),0)</f>
        <v>0</v>
      </c>
    </row>
    <row r="2741" spans="2:21" ht="15" customHeight="1" x14ac:dyDescent="0.3">
      <c r="B2741" s="70" t="str">
        <f t="shared" si="340"/>
        <v>!!!</v>
      </c>
      <c r="C2741" s="265" t="str">
        <f>IF(ISERROR(IF(LEN(E2741)&gt;0,VLOOKUP(TEXT($E2741,0),'Angaben Stationen'!$E$14:$J$213,5,0),"")),"?",IF(LEN(E2741)&gt;0,VLOOKUP(TEXT($E2741,0),'Angaben Stationen'!$E$14:$J$213,5,0),""))</f>
        <v/>
      </c>
      <c r="D2741" s="232" t="str">
        <f>IF(ISERROR(IF(LEN(E2741)&gt;0,VLOOKUP(TEXT($E2741,0),'Angaben Stationen'!$E$14:$J$213,6,0),"")),"STATION IST NICHT VORHANDEN",IF(LEN(E2741)&gt;0,VLOOKUP(TEXT($E2741,0),'Angaben Stationen'!$E$14:$J$213,6,0),""))</f>
        <v/>
      </c>
      <c r="E2741" s="287"/>
      <c r="F2741" s="234"/>
      <c r="G2741" s="234"/>
      <c r="H2741" s="263"/>
      <c r="I2741" s="169"/>
      <c r="K2741" s="445" t="str">
        <f t="shared" si="341"/>
        <v>Leer</v>
      </c>
      <c r="L2741" s="445" t="str">
        <f>VLOOKUP($D2741,{"29 - Psychiatrie (Erwachsene)","BGI";"297 - stationsäquivalente Behandlung in der Erwachsenenpsychiatrie (29)","BGI";"30 - Kinder- und Jugendpsychiatrie","BGII";"307 - stationsäquivalente Behandlung in der Kinder- und Jugendpsychiatrie (30)","BGII";"31 - Psychosomatik","BGI";"","Leer"},2,0)</f>
        <v>Leer</v>
      </c>
      <c r="M2741" s="445">
        <f t="shared" si="338"/>
        <v>0</v>
      </c>
      <c r="N2741" s="445">
        <f t="shared" si="339"/>
        <v>0</v>
      </c>
      <c r="O2741" s="445">
        <f t="shared" si="342"/>
        <v>0</v>
      </c>
      <c r="P2741" s="445">
        <f t="shared" si="343"/>
        <v>0</v>
      </c>
      <c r="Q2741" s="445">
        <f t="shared" si="344"/>
        <v>0</v>
      </c>
      <c r="R2741" s="415" t="str">
        <f t="shared" si="345"/>
        <v>Leer</v>
      </c>
      <c r="S2741" s="445">
        <f>IF('Angaben KH-Standort'!D$29='A4'!D2741,IF('Angaben KH-Standort'!E$29="Ja",1,0),0)</f>
        <v>0</v>
      </c>
      <c r="T2741" s="445">
        <f>IF('Angaben KH-Standort'!D$30='A4'!D2741,IF('Angaben KH-Standort'!E$30="Ja",1,0),0)</f>
        <v>0</v>
      </c>
      <c r="U2741" s="445">
        <f>IF('Angaben KH-Standort'!D$31='A4'!D2741,IF('Angaben KH-Standort'!E$31="Ja",1,0),0)</f>
        <v>0</v>
      </c>
    </row>
    <row r="2742" spans="2:21" ht="15" customHeight="1" x14ac:dyDescent="0.3">
      <c r="B2742" s="70" t="str">
        <f t="shared" si="340"/>
        <v>!!!</v>
      </c>
      <c r="C2742" s="265" t="str">
        <f>IF(ISERROR(IF(LEN(E2742)&gt;0,VLOOKUP(TEXT($E2742,0),'Angaben Stationen'!$E$14:$J$213,5,0),"")),"?",IF(LEN(E2742)&gt;0,VLOOKUP(TEXT($E2742,0),'Angaben Stationen'!$E$14:$J$213,5,0),""))</f>
        <v/>
      </c>
      <c r="D2742" s="232" t="str">
        <f>IF(ISERROR(IF(LEN(E2742)&gt;0,VLOOKUP(TEXT($E2742,0),'Angaben Stationen'!$E$14:$J$213,6,0),"")),"STATION IST NICHT VORHANDEN",IF(LEN(E2742)&gt;0,VLOOKUP(TEXT($E2742,0),'Angaben Stationen'!$E$14:$J$213,6,0),""))</f>
        <v/>
      </c>
      <c r="E2742" s="287"/>
      <c r="F2742" s="234"/>
      <c r="G2742" s="234"/>
      <c r="H2742" s="263"/>
      <c r="I2742" s="169"/>
      <c r="K2742" s="445" t="str">
        <f t="shared" si="341"/>
        <v>Leer</v>
      </c>
      <c r="L2742" s="445" t="str">
        <f>VLOOKUP($D2742,{"29 - Psychiatrie (Erwachsene)","BGI";"297 - stationsäquivalente Behandlung in der Erwachsenenpsychiatrie (29)","BGI";"30 - Kinder- und Jugendpsychiatrie","BGII";"307 - stationsäquivalente Behandlung in der Kinder- und Jugendpsychiatrie (30)","BGII";"31 - Psychosomatik","BGI";"","Leer"},2,0)</f>
        <v>Leer</v>
      </c>
      <c r="M2742" s="445">
        <f t="shared" si="338"/>
        <v>0</v>
      </c>
      <c r="N2742" s="445">
        <f t="shared" si="339"/>
        <v>0</v>
      </c>
      <c r="O2742" s="445">
        <f t="shared" si="342"/>
        <v>0</v>
      </c>
      <c r="P2742" s="445">
        <f t="shared" si="343"/>
        <v>0</v>
      </c>
      <c r="Q2742" s="445">
        <f t="shared" si="344"/>
        <v>0</v>
      </c>
      <c r="R2742" s="415" t="str">
        <f t="shared" si="345"/>
        <v>Leer</v>
      </c>
      <c r="S2742" s="445">
        <f>IF('Angaben KH-Standort'!D$29='A4'!D2742,IF('Angaben KH-Standort'!E$29="Ja",1,0),0)</f>
        <v>0</v>
      </c>
      <c r="T2742" s="445">
        <f>IF('Angaben KH-Standort'!D$30='A4'!D2742,IF('Angaben KH-Standort'!E$30="Ja",1,0),0)</f>
        <v>0</v>
      </c>
      <c r="U2742" s="445">
        <f>IF('Angaben KH-Standort'!D$31='A4'!D2742,IF('Angaben KH-Standort'!E$31="Ja",1,0),0)</f>
        <v>0</v>
      </c>
    </row>
    <row r="2743" spans="2:21" ht="15" customHeight="1" x14ac:dyDescent="0.3">
      <c r="B2743" s="70" t="str">
        <f t="shared" si="340"/>
        <v>!!!</v>
      </c>
      <c r="C2743" s="265" t="str">
        <f>IF(ISERROR(IF(LEN(E2743)&gt;0,VLOOKUP(TEXT($E2743,0),'Angaben Stationen'!$E$14:$J$213,5,0),"")),"?",IF(LEN(E2743)&gt;0,VLOOKUP(TEXT($E2743,0),'Angaben Stationen'!$E$14:$J$213,5,0),""))</f>
        <v/>
      </c>
      <c r="D2743" s="232" t="str">
        <f>IF(ISERROR(IF(LEN(E2743)&gt;0,VLOOKUP(TEXT($E2743,0),'Angaben Stationen'!$E$14:$J$213,6,0),"")),"STATION IST NICHT VORHANDEN",IF(LEN(E2743)&gt;0,VLOOKUP(TEXT($E2743,0),'Angaben Stationen'!$E$14:$J$213,6,0),""))</f>
        <v/>
      </c>
      <c r="E2743" s="287"/>
      <c r="F2743" s="234"/>
      <c r="G2743" s="234"/>
      <c r="H2743" s="263"/>
      <c r="I2743" s="169"/>
      <c r="K2743" s="445" t="str">
        <f t="shared" si="341"/>
        <v>Leer</v>
      </c>
      <c r="L2743" s="445" t="str">
        <f>VLOOKUP($D2743,{"29 - Psychiatrie (Erwachsene)","BGI";"297 - stationsäquivalente Behandlung in der Erwachsenenpsychiatrie (29)","BGI";"30 - Kinder- und Jugendpsychiatrie","BGII";"307 - stationsäquivalente Behandlung in der Kinder- und Jugendpsychiatrie (30)","BGII";"31 - Psychosomatik","BGI";"","Leer"},2,0)</f>
        <v>Leer</v>
      </c>
      <c r="M2743" s="445">
        <f t="shared" si="338"/>
        <v>0</v>
      </c>
      <c r="N2743" s="445">
        <f t="shared" si="339"/>
        <v>0</v>
      </c>
      <c r="O2743" s="445">
        <f t="shared" si="342"/>
        <v>0</v>
      </c>
      <c r="P2743" s="445">
        <f t="shared" si="343"/>
        <v>0</v>
      </c>
      <c r="Q2743" s="445">
        <f t="shared" si="344"/>
        <v>0</v>
      </c>
      <c r="R2743" s="415" t="str">
        <f t="shared" si="345"/>
        <v>Leer</v>
      </c>
      <c r="S2743" s="445">
        <f>IF('Angaben KH-Standort'!D$29='A4'!D2743,IF('Angaben KH-Standort'!E$29="Ja",1,0),0)</f>
        <v>0</v>
      </c>
      <c r="T2743" s="445">
        <f>IF('Angaben KH-Standort'!D$30='A4'!D2743,IF('Angaben KH-Standort'!E$30="Ja",1,0),0)</f>
        <v>0</v>
      </c>
      <c r="U2743" s="445">
        <f>IF('Angaben KH-Standort'!D$31='A4'!D2743,IF('Angaben KH-Standort'!E$31="Ja",1,0),0)</f>
        <v>0</v>
      </c>
    </row>
    <row r="2744" spans="2:21" ht="15" customHeight="1" x14ac:dyDescent="0.3">
      <c r="B2744" s="70" t="str">
        <f t="shared" si="340"/>
        <v>!!!</v>
      </c>
      <c r="C2744" s="265" t="str">
        <f>IF(ISERROR(IF(LEN(E2744)&gt;0,VLOOKUP(TEXT($E2744,0),'Angaben Stationen'!$E$14:$J$213,5,0),"")),"?",IF(LEN(E2744)&gt;0,VLOOKUP(TEXT($E2744,0),'Angaben Stationen'!$E$14:$J$213,5,0),""))</f>
        <v/>
      </c>
      <c r="D2744" s="232" t="str">
        <f>IF(ISERROR(IF(LEN(E2744)&gt;0,VLOOKUP(TEXT($E2744,0),'Angaben Stationen'!$E$14:$J$213,6,0),"")),"STATION IST NICHT VORHANDEN",IF(LEN(E2744)&gt;0,VLOOKUP(TEXT($E2744,0),'Angaben Stationen'!$E$14:$J$213,6,0),""))</f>
        <v/>
      </c>
      <c r="E2744" s="287"/>
      <c r="F2744" s="234"/>
      <c r="G2744" s="234"/>
      <c r="H2744" s="263"/>
      <c r="I2744" s="169"/>
      <c r="K2744" s="445" t="str">
        <f t="shared" si="341"/>
        <v>Leer</v>
      </c>
      <c r="L2744" s="445" t="str">
        <f>VLOOKUP($D2744,{"29 - Psychiatrie (Erwachsene)","BGI";"297 - stationsäquivalente Behandlung in der Erwachsenenpsychiatrie (29)","BGI";"30 - Kinder- und Jugendpsychiatrie","BGII";"307 - stationsäquivalente Behandlung in der Kinder- und Jugendpsychiatrie (30)","BGII";"31 - Psychosomatik","BGI";"","Leer"},2,0)</f>
        <v>Leer</v>
      </c>
      <c r="M2744" s="445">
        <f t="shared" si="338"/>
        <v>0</v>
      </c>
      <c r="N2744" s="445">
        <f t="shared" si="339"/>
        <v>0</v>
      </c>
      <c r="O2744" s="445">
        <f t="shared" si="342"/>
        <v>0</v>
      </c>
      <c r="P2744" s="445">
        <f t="shared" si="343"/>
        <v>0</v>
      </c>
      <c r="Q2744" s="445">
        <f t="shared" si="344"/>
        <v>0</v>
      </c>
      <c r="R2744" s="415" t="str">
        <f t="shared" si="345"/>
        <v>Leer</v>
      </c>
      <c r="S2744" s="445">
        <f>IF('Angaben KH-Standort'!D$29='A4'!D2744,IF('Angaben KH-Standort'!E$29="Ja",1,0),0)</f>
        <v>0</v>
      </c>
      <c r="T2744" s="445">
        <f>IF('Angaben KH-Standort'!D$30='A4'!D2744,IF('Angaben KH-Standort'!E$30="Ja",1,0),0)</f>
        <v>0</v>
      </c>
      <c r="U2744" s="445">
        <f>IF('Angaben KH-Standort'!D$31='A4'!D2744,IF('Angaben KH-Standort'!E$31="Ja",1,0),0)</f>
        <v>0</v>
      </c>
    </row>
    <row r="2745" spans="2:21" ht="15" customHeight="1" x14ac:dyDescent="0.3">
      <c r="B2745" s="70" t="str">
        <f t="shared" si="340"/>
        <v>!!!</v>
      </c>
      <c r="C2745" s="265" t="str">
        <f>IF(ISERROR(IF(LEN(E2745)&gt;0,VLOOKUP(TEXT($E2745,0),'Angaben Stationen'!$E$14:$J$213,5,0),"")),"?",IF(LEN(E2745)&gt;0,VLOOKUP(TEXT($E2745,0),'Angaben Stationen'!$E$14:$J$213,5,0),""))</f>
        <v/>
      </c>
      <c r="D2745" s="232" t="str">
        <f>IF(ISERROR(IF(LEN(E2745)&gt;0,VLOOKUP(TEXT($E2745,0),'Angaben Stationen'!$E$14:$J$213,6,0),"")),"STATION IST NICHT VORHANDEN",IF(LEN(E2745)&gt;0,VLOOKUP(TEXT($E2745,0),'Angaben Stationen'!$E$14:$J$213,6,0),""))</f>
        <v/>
      </c>
      <c r="E2745" s="287"/>
      <c r="F2745" s="234"/>
      <c r="G2745" s="234"/>
      <c r="H2745" s="263"/>
      <c r="I2745" s="169"/>
      <c r="K2745" s="445" t="str">
        <f t="shared" si="341"/>
        <v>Leer</v>
      </c>
      <c r="L2745" s="445" t="str">
        <f>VLOOKUP($D2745,{"29 - Psychiatrie (Erwachsene)","BGI";"297 - stationsäquivalente Behandlung in der Erwachsenenpsychiatrie (29)","BGI";"30 - Kinder- und Jugendpsychiatrie","BGII";"307 - stationsäquivalente Behandlung in der Kinder- und Jugendpsychiatrie (30)","BGII";"31 - Psychosomatik","BGI";"","Leer"},2,0)</f>
        <v>Leer</v>
      </c>
      <c r="M2745" s="445">
        <f t="shared" si="338"/>
        <v>0</v>
      </c>
      <c r="N2745" s="445">
        <f t="shared" si="339"/>
        <v>0</v>
      </c>
      <c r="O2745" s="445">
        <f t="shared" si="342"/>
        <v>0</v>
      </c>
      <c r="P2745" s="445">
        <f t="shared" si="343"/>
        <v>0</v>
      </c>
      <c r="Q2745" s="445">
        <f t="shared" si="344"/>
        <v>0</v>
      </c>
      <c r="R2745" s="415" t="str">
        <f t="shared" si="345"/>
        <v>Leer</v>
      </c>
      <c r="S2745" s="445">
        <f>IF('Angaben KH-Standort'!D$29='A4'!D2745,IF('Angaben KH-Standort'!E$29="Ja",1,0),0)</f>
        <v>0</v>
      </c>
      <c r="T2745" s="445">
        <f>IF('Angaben KH-Standort'!D$30='A4'!D2745,IF('Angaben KH-Standort'!E$30="Ja",1,0),0)</f>
        <v>0</v>
      </c>
      <c r="U2745" s="445">
        <f>IF('Angaben KH-Standort'!D$31='A4'!D2745,IF('Angaben KH-Standort'!E$31="Ja",1,0),0)</f>
        <v>0</v>
      </c>
    </row>
    <row r="2746" spans="2:21" ht="15" customHeight="1" x14ac:dyDescent="0.3">
      <c r="B2746" s="70" t="str">
        <f t="shared" si="340"/>
        <v>!!!</v>
      </c>
      <c r="C2746" s="265" t="str">
        <f>IF(ISERROR(IF(LEN(E2746)&gt;0,VLOOKUP(TEXT($E2746,0),'Angaben Stationen'!$E$14:$J$213,5,0),"")),"?",IF(LEN(E2746)&gt;0,VLOOKUP(TEXT($E2746,0),'Angaben Stationen'!$E$14:$J$213,5,0),""))</f>
        <v/>
      </c>
      <c r="D2746" s="232" t="str">
        <f>IF(ISERROR(IF(LEN(E2746)&gt;0,VLOOKUP(TEXT($E2746,0),'Angaben Stationen'!$E$14:$J$213,6,0),"")),"STATION IST NICHT VORHANDEN",IF(LEN(E2746)&gt;0,VLOOKUP(TEXT($E2746,0),'Angaben Stationen'!$E$14:$J$213,6,0),""))</f>
        <v/>
      </c>
      <c r="E2746" s="287"/>
      <c r="F2746" s="234"/>
      <c r="G2746" s="234"/>
      <c r="H2746" s="263"/>
      <c r="I2746" s="169"/>
      <c r="K2746" s="445" t="str">
        <f t="shared" si="341"/>
        <v>Leer</v>
      </c>
      <c r="L2746" s="445" t="str">
        <f>VLOOKUP($D2746,{"29 - Psychiatrie (Erwachsene)","BGI";"297 - stationsäquivalente Behandlung in der Erwachsenenpsychiatrie (29)","BGI";"30 - Kinder- und Jugendpsychiatrie","BGII";"307 - stationsäquivalente Behandlung in der Kinder- und Jugendpsychiatrie (30)","BGII";"31 - Psychosomatik","BGI";"","Leer"},2,0)</f>
        <v>Leer</v>
      </c>
      <c r="M2746" s="445">
        <f t="shared" si="338"/>
        <v>0</v>
      </c>
      <c r="N2746" s="445">
        <f t="shared" si="339"/>
        <v>0</v>
      </c>
      <c r="O2746" s="445">
        <f t="shared" si="342"/>
        <v>0</v>
      </c>
      <c r="P2746" s="445">
        <f t="shared" si="343"/>
        <v>0</v>
      </c>
      <c r="Q2746" s="445">
        <f t="shared" si="344"/>
        <v>0</v>
      </c>
      <c r="R2746" s="415" t="str">
        <f t="shared" si="345"/>
        <v>Leer</v>
      </c>
      <c r="S2746" s="445">
        <f>IF('Angaben KH-Standort'!D$29='A4'!D2746,IF('Angaben KH-Standort'!E$29="Ja",1,0),0)</f>
        <v>0</v>
      </c>
      <c r="T2746" s="445">
        <f>IF('Angaben KH-Standort'!D$30='A4'!D2746,IF('Angaben KH-Standort'!E$30="Ja",1,0),0)</f>
        <v>0</v>
      </c>
      <c r="U2746" s="445">
        <f>IF('Angaben KH-Standort'!D$31='A4'!D2746,IF('Angaben KH-Standort'!E$31="Ja",1,0),0)</f>
        <v>0</v>
      </c>
    </row>
    <row r="2747" spans="2:21" ht="15" customHeight="1" x14ac:dyDescent="0.3">
      <c r="B2747" s="70" t="str">
        <f t="shared" si="340"/>
        <v>!!!</v>
      </c>
      <c r="C2747" s="265" t="str">
        <f>IF(ISERROR(IF(LEN(E2747)&gt;0,VLOOKUP(TEXT($E2747,0),'Angaben Stationen'!$E$14:$J$213,5,0),"")),"?",IF(LEN(E2747)&gt;0,VLOOKUP(TEXT($E2747,0),'Angaben Stationen'!$E$14:$J$213,5,0),""))</f>
        <v/>
      </c>
      <c r="D2747" s="232" t="str">
        <f>IF(ISERROR(IF(LEN(E2747)&gt;0,VLOOKUP(TEXT($E2747,0),'Angaben Stationen'!$E$14:$J$213,6,0),"")),"STATION IST NICHT VORHANDEN",IF(LEN(E2747)&gt;0,VLOOKUP(TEXT($E2747,0),'Angaben Stationen'!$E$14:$J$213,6,0),""))</f>
        <v/>
      </c>
      <c r="E2747" s="287"/>
      <c r="F2747" s="234"/>
      <c r="G2747" s="234"/>
      <c r="H2747" s="263"/>
      <c r="I2747" s="169"/>
      <c r="K2747" s="445" t="str">
        <f t="shared" si="341"/>
        <v>Leer</v>
      </c>
      <c r="L2747" s="445" t="str">
        <f>VLOOKUP($D2747,{"29 - Psychiatrie (Erwachsene)","BGI";"297 - stationsäquivalente Behandlung in der Erwachsenenpsychiatrie (29)","BGI";"30 - Kinder- und Jugendpsychiatrie","BGII";"307 - stationsäquivalente Behandlung in der Kinder- und Jugendpsychiatrie (30)","BGII";"31 - Psychosomatik","BGI";"","Leer"},2,0)</f>
        <v>Leer</v>
      </c>
      <c r="M2747" s="445">
        <f t="shared" si="338"/>
        <v>0</v>
      </c>
      <c r="N2747" s="445">
        <f t="shared" si="339"/>
        <v>0</v>
      </c>
      <c r="O2747" s="445">
        <f t="shared" si="342"/>
        <v>0</v>
      </c>
      <c r="P2747" s="445">
        <f t="shared" si="343"/>
        <v>0</v>
      </c>
      <c r="Q2747" s="445">
        <f t="shared" si="344"/>
        <v>0</v>
      </c>
      <c r="R2747" s="415" t="str">
        <f t="shared" si="345"/>
        <v>Leer</v>
      </c>
      <c r="S2747" s="445">
        <f>IF('Angaben KH-Standort'!D$29='A4'!D2747,IF('Angaben KH-Standort'!E$29="Ja",1,0),0)</f>
        <v>0</v>
      </c>
      <c r="T2747" s="445">
        <f>IF('Angaben KH-Standort'!D$30='A4'!D2747,IF('Angaben KH-Standort'!E$30="Ja",1,0),0)</f>
        <v>0</v>
      </c>
      <c r="U2747" s="445">
        <f>IF('Angaben KH-Standort'!D$31='A4'!D2747,IF('Angaben KH-Standort'!E$31="Ja",1,0),0)</f>
        <v>0</v>
      </c>
    </row>
    <row r="2748" spans="2:21" ht="15" customHeight="1" x14ac:dyDescent="0.3">
      <c r="B2748" s="70" t="str">
        <f t="shared" si="340"/>
        <v>!!!</v>
      </c>
      <c r="C2748" s="265" t="str">
        <f>IF(ISERROR(IF(LEN(E2748)&gt;0,VLOOKUP(TEXT($E2748,0),'Angaben Stationen'!$E$14:$J$213,5,0),"")),"?",IF(LEN(E2748)&gt;0,VLOOKUP(TEXT($E2748,0),'Angaben Stationen'!$E$14:$J$213,5,0),""))</f>
        <v/>
      </c>
      <c r="D2748" s="232" t="str">
        <f>IF(ISERROR(IF(LEN(E2748)&gt;0,VLOOKUP(TEXT($E2748,0),'Angaben Stationen'!$E$14:$J$213,6,0),"")),"STATION IST NICHT VORHANDEN",IF(LEN(E2748)&gt;0,VLOOKUP(TEXT($E2748,0),'Angaben Stationen'!$E$14:$J$213,6,0),""))</f>
        <v/>
      </c>
      <c r="E2748" s="287"/>
      <c r="F2748" s="234"/>
      <c r="G2748" s="234"/>
      <c r="H2748" s="263"/>
      <c r="I2748" s="169"/>
      <c r="K2748" s="445" t="str">
        <f t="shared" si="341"/>
        <v>Leer</v>
      </c>
      <c r="L2748" s="445" t="str">
        <f>VLOOKUP($D2748,{"29 - Psychiatrie (Erwachsene)","BGI";"297 - stationsäquivalente Behandlung in der Erwachsenenpsychiatrie (29)","BGI";"30 - Kinder- und Jugendpsychiatrie","BGII";"307 - stationsäquivalente Behandlung in der Kinder- und Jugendpsychiatrie (30)","BGII";"31 - Psychosomatik","BGI";"","Leer"},2,0)</f>
        <v>Leer</v>
      </c>
      <c r="M2748" s="445">
        <f t="shared" si="338"/>
        <v>0</v>
      </c>
      <c r="N2748" s="445">
        <f t="shared" si="339"/>
        <v>0</v>
      </c>
      <c r="O2748" s="445">
        <f t="shared" si="342"/>
        <v>0</v>
      </c>
      <c r="P2748" s="445">
        <f t="shared" si="343"/>
        <v>0</v>
      </c>
      <c r="Q2748" s="445">
        <f t="shared" si="344"/>
        <v>0</v>
      </c>
      <c r="R2748" s="415" t="str">
        <f t="shared" si="345"/>
        <v>Leer</v>
      </c>
      <c r="S2748" s="445">
        <f>IF('Angaben KH-Standort'!D$29='A4'!D2748,IF('Angaben KH-Standort'!E$29="Ja",1,0),0)</f>
        <v>0</v>
      </c>
      <c r="T2748" s="445">
        <f>IF('Angaben KH-Standort'!D$30='A4'!D2748,IF('Angaben KH-Standort'!E$30="Ja",1,0),0)</f>
        <v>0</v>
      </c>
      <c r="U2748" s="445">
        <f>IF('Angaben KH-Standort'!D$31='A4'!D2748,IF('Angaben KH-Standort'!E$31="Ja",1,0),0)</f>
        <v>0</v>
      </c>
    </row>
    <row r="2749" spans="2:21" ht="15" customHeight="1" x14ac:dyDescent="0.3">
      <c r="B2749" s="70" t="str">
        <f t="shared" si="340"/>
        <v>!!!</v>
      </c>
      <c r="C2749" s="265" t="str">
        <f>IF(ISERROR(IF(LEN(E2749)&gt;0,VLOOKUP(TEXT($E2749,0),'Angaben Stationen'!$E$14:$J$213,5,0),"")),"?",IF(LEN(E2749)&gt;0,VLOOKUP(TEXT($E2749,0),'Angaben Stationen'!$E$14:$J$213,5,0),""))</f>
        <v/>
      </c>
      <c r="D2749" s="232" t="str">
        <f>IF(ISERROR(IF(LEN(E2749)&gt;0,VLOOKUP(TEXT($E2749,0),'Angaben Stationen'!$E$14:$J$213,6,0),"")),"STATION IST NICHT VORHANDEN",IF(LEN(E2749)&gt;0,VLOOKUP(TEXT($E2749,0),'Angaben Stationen'!$E$14:$J$213,6,0),""))</f>
        <v/>
      </c>
      <c r="E2749" s="287"/>
      <c r="F2749" s="234"/>
      <c r="G2749" s="234"/>
      <c r="H2749" s="263"/>
      <c r="I2749" s="169"/>
      <c r="K2749" s="445" t="str">
        <f t="shared" si="341"/>
        <v>Leer</v>
      </c>
      <c r="L2749" s="445" t="str">
        <f>VLOOKUP($D2749,{"29 - Psychiatrie (Erwachsene)","BGI";"297 - stationsäquivalente Behandlung in der Erwachsenenpsychiatrie (29)","BGI";"30 - Kinder- und Jugendpsychiatrie","BGII";"307 - stationsäquivalente Behandlung in der Kinder- und Jugendpsychiatrie (30)","BGII";"31 - Psychosomatik","BGI";"","Leer"},2,0)</f>
        <v>Leer</v>
      </c>
      <c r="M2749" s="445">
        <f t="shared" si="338"/>
        <v>0</v>
      </c>
      <c r="N2749" s="445">
        <f t="shared" si="339"/>
        <v>0</v>
      </c>
      <c r="O2749" s="445">
        <f t="shared" si="342"/>
        <v>0</v>
      </c>
      <c r="P2749" s="445">
        <f t="shared" si="343"/>
        <v>0</v>
      </c>
      <c r="Q2749" s="445">
        <f t="shared" si="344"/>
        <v>0</v>
      </c>
      <c r="R2749" s="415" t="str">
        <f t="shared" si="345"/>
        <v>Leer</v>
      </c>
      <c r="S2749" s="445">
        <f>IF('Angaben KH-Standort'!D$29='A4'!D2749,IF('Angaben KH-Standort'!E$29="Ja",1,0),0)</f>
        <v>0</v>
      </c>
      <c r="T2749" s="445">
        <f>IF('Angaben KH-Standort'!D$30='A4'!D2749,IF('Angaben KH-Standort'!E$30="Ja",1,0),0)</f>
        <v>0</v>
      </c>
      <c r="U2749" s="445">
        <f>IF('Angaben KH-Standort'!D$31='A4'!D2749,IF('Angaben KH-Standort'!E$31="Ja",1,0),0)</f>
        <v>0</v>
      </c>
    </row>
    <row r="2750" spans="2:21" ht="15" customHeight="1" x14ac:dyDescent="0.3">
      <c r="B2750" s="70" t="str">
        <f t="shared" si="340"/>
        <v>!!!</v>
      </c>
      <c r="C2750" s="265" t="str">
        <f>IF(ISERROR(IF(LEN(E2750)&gt;0,VLOOKUP(TEXT($E2750,0),'Angaben Stationen'!$E$14:$J$213,5,0),"")),"?",IF(LEN(E2750)&gt;0,VLOOKUP(TEXT($E2750,0),'Angaben Stationen'!$E$14:$J$213,5,0),""))</f>
        <v/>
      </c>
      <c r="D2750" s="232" t="str">
        <f>IF(ISERROR(IF(LEN(E2750)&gt;0,VLOOKUP(TEXT($E2750,0),'Angaben Stationen'!$E$14:$J$213,6,0),"")),"STATION IST NICHT VORHANDEN",IF(LEN(E2750)&gt;0,VLOOKUP(TEXT($E2750,0),'Angaben Stationen'!$E$14:$J$213,6,0),""))</f>
        <v/>
      </c>
      <c r="E2750" s="287"/>
      <c r="F2750" s="234"/>
      <c r="G2750" s="234"/>
      <c r="H2750" s="263"/>
      <c r="I2750" s="169"/>
      <c r="K2750" s="445" t="str">
        <f t="shared" si="341"/>
        <v>Leer</v>
      </c>
      <c r="L2750" s="445" t="str">
        <f>VLOOKUP($D2750,{"29 - Psychiatrie (Erwachsene)","BGI";"297 - stationsäquivalente Behandlung in der Erwachsenenpsychiatrie (29)","BGI";"30 - Kinder- und Jugendpsychiatrie","BGII";"307 - stationsäquivalente Behandlung in der Kinder- und Jugendpsychiatrie (30)","BGII";"31 - Psychosomatik","BGI";"","Leer"},2,0)</f>
        <v>Leer</v>
      </c>
      <c r="M2750" s="445">
        <f t="shared" si="338"/>
        <v>0</v>
      </c>
      <c r="N2750" s="445">
        <f t="shared" si="339"/>
        <v>0</v>
      </c>
      <c r="O2750" s="445">
        <f t="shared" si="342"/>
        <v>0</v>
      </c>
      <c r="P2750" s="445">
        <f t="shared" si="343"/>
        <v>0</v>
      </c>
      <c r="Q2750" s="445">
        <f t="shared" si="344"/>
        <v>0</v>
      </c>
      <c r="R2750" s="415" t="str">
        <f t="shared" si="345"/>
        <v>Leer</v>
      </c>
      <c r="S2750" s="445">
        <f>IF('Angaben KH-Standort'!D$29='A4'!D2750,IF('Angaben KH-Standort'!E$29="Ja",1,0),0)</f>
        <v>0</v>
      </c>
      <c r="T2750" s="445">
        <f>IF('Angaben KH-Standort'!D$30='A4'!D2750,IF('Angaben KH-Standort'!E$30="Ja",1,0),0)</f>
        <v>0</v>
      </c>
      <c r="U2750" s="445">
        <f>IF('Angaben KH-Standort'!D$31='A4'!D2750,IF('Angaben KH-Standort'!E$31="Ja",1,0),0)</f>
        <v>0</v>
      </c>
    </row>
    <row r="2751" spans="2:21" ht="15" customHeight="1" x14ac:dyDescent="0.3">
      <c r="B2751" s="70" t="str">
        <f t="shared" si="340"/>
        <v>!!!</v>
      </c>
      <c r="C2751" s="265" t="str">
        <f>IF(ISERROR(IF(LEN(E2751)&gt;0,VLOOKUP(TEXT($E2751,0),'Angaben Stationen'!$E$14:$J$213,5,0),"")),"?",IF(LEN(E2751)&gt;0,VLOOKUP(TEXT($E2751,0),'Angaben Stationen'!$E$14:$J$213,5,0),""))</f>
        <v/>
      </c>
      <c r="D2751" s="232" t="str">
        <f>IF(ISERROR(IF(LEN(E2751)&gt;0,VLOOKUP(TEXT($E2751,0),'Angaben Stationen'!$E$14:$J$213,6,0),"")),"STATION IST NICHT VORHANDEN",IF(LEN(E2751)&gt;0,VLOOKUP(TEXT($E2751,0),'Angaben Stationen'!$E$14:$J$213,6,0),""))</f>
        <v/>
      </c>
      <c r="E2751" s="287"/>
      <c r="F2751" s="234"/>
      <c r="G2751" s="234"/>
      <c r="H2751" s="263"/>
      <c r="I2751" s="169"/>
      <c r="K2751" s="445" t="str">
        <f t="shared" si="341"/>
        <v>Leer</v>
      </c>
      <c r="L2751" s="445" t="str">
        <f>VLOOKUP($D2751,{"29 - Psychiatrie (Erwachsene)","BGI";"297 - stationsäquivalente Behandlung in der Erwachsenenpsychiatrie (29)","BGI";"30 - Kinder- und Jugendpsychiatrie","BGII";"307 - stationsäquivalente Behandlung in der Kinder- und Jugendpsychiatrie (30)","BGII";"31 - Psychosomatik","BGI";"","Leer"},2,0)</f>
        <v>Leer</v>
      </c>
      <c r="M2751" s="445">
        <f t="shared" si="338"/>
        <v>0</v>
      </c>
      <c r="N2751" s="445">
        <f t="shared" si="339"/>
        <v>0</v>
      </c>
      <c r="O2751" s="445">
        <f t="shared" si="342"/>
        <v>0</v>
      </c>
      <c r="P2751" s="445">
        <f t="shared" si="343"/>
        <v>0</v>
      </c>
      <c r="Q2751" s="445">
        <f t="shared" si="344"/>
        <v>0</v>
      </c>
      <c r="R2751" s="415" t="str">
        <f t="shared" si="345"/>
        <v>Leer</v>
      </c>
      <c r="S2751" s="445">
        <f>IF('Angaben KH-Standort'!D$29='A4'!D2751,IF('Angaben KH-Standort'!E$29="Ja",1,0),0)</f>
        <v>0</v>
      </c>
      <c r="T2751" s="445">
        <f>IF('Angaben KH-Standort'!D$30='A4'!D2751,IF('Angaben KH-Standort'!E$30="Ja",1,0),0)</f>
        <v>0</v>
      </c>
      <c r="U2751" s="445">
        <f>IF('Angaben KH-Standort'!D$31='A4'!D2751,IF('Angaben KH-Standort'!E$31="Ja",1,0),0)</f>
        <v>0</v>
      </c>
    </row>
    <row r="2752" spans="2:21" ht="15" customHeight="1" x14ac:dyDescent="0.3">
      <c r="B2752" s="70" t="str">
        <f t="shared" si="340"/>
        <v>!!!</v>
      </c>
      <c r="C2752" s="265" t="str">
        <f>IF(ISERROR(IF(LEN(E2752)&gt;0,VLOOKUP(TEXT($E2752,0),'Angaben Stationen'!$E$14:$J$213,5,0),"")),"?",IF(LEN(E2752)&gt;0,VLOOKUP(TEXT($E2752,0),'Angaben Stationen'!$E$14:$J$213,5,0),""))</f>
        <v/>
      </c>
      <c r="D2752" s="232" t="str">
        <f>IF(ISERROR(IF(LEN(E2752)&gt;0,VLOOKUP(TEXT($E2752,0),'Angaben Stationen'!$E$14:$J$213,6,0),"")),"STATION IST NICHT VORHANDEN",IF(LEN(E2752)&gt;0,VLOOKUP(TEXT($E2752,0),'Angaben Stationen'!$E$14:$J$213,6,0),""))</f>
        <v/>
      </c>
      <c r="E2752" s="287"/>
      <c r="F2752" s="234"/>
      <c r="G2752" s="234"/>
      <c r="H2752" s="263"/>
      <c r="I2752" s="169"/>
      <c r="K2752" s="445" t="str">
        <f t="shared" si="341"/>
        <v>Leer</v>
      </c>
      <c r="L2752" s="445" t="str">
        <f>VLOOKUP($D2752,{"29 - Psychiatrie (Erwachsene)","BGI";"297 - stationsäquivalente Behandlung in der Erwachsenenpsychiatrie (29)","BGI";"30 - Kinder- und Jugendpsychiatrie","BGII";"307 - stationsäquivalente Behandlung in der Kinder- und Jugendpsychiatrie (30)","BGII";"31 - Psychosomatik","BGI";"","Leer"},2,0)</f>
        <v>Leer</v>
      </c>
      <c r="M2752" s="445">
        <f t="shared" si="338"/>
        <v>0</v>
      </c>
      <c r="N2752" s="445">
        <f t="shared" si="339"/>
        <v>0</v>
      </c>
      <c r="O2752" s="445">
        <f t="shared" si="342"/>
        <v>0</v>
      </c>
      <c r="P2752" s="445">
        <f t="shared" si="343"/>
        <v>0</v>
      </c>
      <c r="Q2752" s="445">
        <f t="shared" si="344"/>
        <v>0</v>
      </c>
      <c r="R2752" s="415" t="str">
        <f t="shared" si="345"/>
        <v>Leer</v>
      </c>
      <c r="S2752" s="445">
        <f>IF('Angaben KH-Standort'!D$29='A4'!D2752,IF('Angaben KH-Standort'!E$29="Ja",1,0),0)</f>
        <v>0</v>
      </c>
      <c r="T2752" s="445">
        <f>IF('Angaben KH-Standort'!D$30='A4'!D2752,IF('Angaben KH-Standort'!E$30="Ja",1,0),0)</f>
        <v>0</v>
      </c>
      <c r="U2752" s="445">
        <f>IF('Angaben KH-Standort'!D$31='A4'!D2752,IF('Angaben KH-Standort'!E$31="Ja",1,0),0)</f>
        <v>0</v>
      </c>
    </row>
    <row r="2753" spans="2:21" ht="15" customHeight="1" x14ac:dyDescent="0.3">
      <c r="B2753" s="70" t="str">
        <f t="shared" si="340"/>
        <v>!!!</v>
      </c>
      <c r="C2753" s="265" t="str">
        <f>IF(ISERROR(IF(LEN(E2753)&gt;0,VLOOKUP(TEXT($E2753,0),'Angaben Stationen'!$E$14:$J$213,5,0),"")),"?",IF(LEN(E2753)&gt;0,VLOOKUP(TEXT($E2753,0),'Angaben Stationen'!$E$14:$J$213,5,0),""))</f>
        <v/>
      </c>
      <c r="D2753" s="232" t="str">
        <f>IF(ISERROR(IF(LEN(E2753)&gt;0,VLOOKUP(TEXT($E2753,0),'Angaben Stationen'!$E$14:$J$213,6,0),"")),"STATION IST NICHT VORHANDEN",IF(LEN(E2753)&gt;0,VLOOKUP(TEXT($E2753,0),'Angaben Stationen'!$E$14:$J$213,6,0),""))</f>
        <v/>
      </c>
      <c r="E2753" s="287"/>
      <c r="F2753" s="234"/>
      <c r="G2753" s="234"/>
      <c r="H2753" s="263"/>
      <c r="I2753" s="169"/>
      <c r="K2753" s="445" t="str">
        <f t="shared" si="341"/>
        <v>Leer</v>
      </c>
      <c r="L2753" s="445" t="str">
        <f>VLOOKUP($D2753,{"29 - Psychiatrie (Erwachsene)","BGI";"297 - stationsäquivalente Behandlung in der Erwachsenenpsychiatrie (29)","BGI";"30 - Kinder- und Jugendpsychiatrie","BGII";"307 - stationsäquivalente Behandlung in der Kinder- und Jugendpsychiatrie (30)","BGII";"31 - Psychosomatik","BGI";"","Leer"},2,0)</f>
        <v>Leer</v>
      </c>
      <c r="M2753" s="445">
        <f t="shared" si="338"/>
        <v>0</v>
      </c>
      <c r="N2753" s="445">
        <f t="shared" si="339"/>
        <v>0</v>
      </c>
      <c r="O2753" s="445">
        <f t="shared" si="342"/>
        <v>0</v>
      </c>
      <c r="P2753" s="445">
        <f t="shared" si="343"/>
        <v>0</v>
      </c>
      <c r="Q2753" s="445">
        <f t="shared" si="344"/>
        <v>0</v>
      </c>
      <c r="R2753" s="415" t="str">
        <f t="shared" si="345"/>
        <v>Leer</v>
      </c>
      <c r="S2753" s="445">
        <f>IF('Angaben KH-Standort'!D$29='A4'!D2753,IF('Angaben KH-Standort'!E$29="Ja",1,0),0)</f>
        <v>0</v>
      </c>
      <c r="T2753" s="445">
        <f>IF('Angaben KH-Standort'!D$30='A4'!D2753,IF('Angaben KH-Standort'!E$30="Ja",1,0),0)</f>
        <v>0</v>
      </c>
      <c r="U2753" s="445">
        <f>IF('Angaben KH-Standort'!D$31='A4'!D2753,IF('Angaben KH-Standort'!E$31="Ja",1,0),0)</f>
        <v>0</v>
      </c>
    </row>
    <row r="2754" spans="2:21" ht="15" customHeight="1" x14ac:dyDescent="0.3">
      <c r="B2754" s="70" t="str">
        <f t="shared" si="340"/>
        <v>!!!</v>
      </c>
      <c r="C2754" s="265" t="str">
        <f>IF(ISERROR(IF(LEN(E2754)&gt;0,VLOOKUP(TEXT($E2754,0),'Angaben Stationen'!$E$14:$J$213,5,0),"")),"?",IF(LEN(E2754)&gt;0,VLOOKUP(TEXT($E2754,0),'Angaben Stationen'!$E$14:$J$213,5,0),""))</f>
        <v/>
      </c>
      <c r="D2754" s="232" t="str">
        <f>IF(ISERROR(IF(LEN(E2754)&gt;0,VLOOKUP(TEXT($E2754,0),'Angaben Stationen'!$E$14:$J$213,6,0),"")),"STATION IST NICHT VORHANDEN",IF(LEN(E2754)&gt;0,VLOOKUP(TEXT($E2754,0),'Angaben Stationen'!$E$14:$J$213,6,0),""))</f>
        <v/>
      </c>
      <c r="E2754" s="287"/>
      <c r="F2754" s="234"/>
      <c r="G2754" s="234"/>
      <c r="H2754" s="263"/>
      <c r="I2754" s="169"/>
      <c r="K2754" s="445" t="str">
        <f t="shared" si="341"/>
        <v>Leer</v>
      </c>
      <c r="L2754" s="445" t="str">
        <f>VLOOKUP($D2754,{"29 - Psychiatrie (Erwachsene)","BGI";"297 - stationsäquivalente Behandlung in der Erwachsenenpsychiatrie (29)","BGI";"30 - Kinder- und Jugendpsychiatrie","BGII";"307 - stationsäquivalente Behandlung in der Kinder- und Jugendpsychiatrie (30)","BGII";"31 - Psychosomatik","BGI";"","Leer"},2,0)</f>
        <v>Leer</v>
      </c>
      <c r="M2754" s="445">
        <f t="shared" si="338"/>
        <v>0</v>
      </c>
      <c r="N2754" s="445">
        <f t="shared" si="339"/>
        <v>0</v>
      </c>
      <c r="O2754" s="445">
        <f t="shared" si="342"/>
        <v>0</v>
      </c>
      <c r="P2754" s="445">
        <f t="shared" si="343"/>
        <v>0</v>
      </c>
      <c r="Q2754" s="445">
        <f t="shared" si="344"/>
        <v>0</v>
      </c>
      <c r="R2754" s="415" t="str">
        <f t="shared" si="345"/>
        <v>Leer</v>
      </c>
      <c r="S2754" s="445">
        <f>IF('Angaben KH-Standort'!D$29='A4'!D2754,IF('Angaben KH-Standort'!E$29="Ja",1,0),0)</f>
        <v>0</v>
      </c>
      <c r="T2754" s="445">
        <f>IF('Angaben KH-Standort'!D$30='A4'!D2754,IF('Angaben KH-Standort'!E$30="Ja",1,0),0)</f>
        <v>0</v>
      </c>
      <c r="U2754" s="445">
        <f>IF('Angaben KH-Standort'!D$31='A4'!D2754,IF('Angaben KH-Standort'!E$31="Ja",1,0),0)</f>
        <v>0</v>
      </c>
    </row>
    <row r="2755" spans="2:21" ht="15" customHeight="1" x14ac:dyDescent="0.3">
      <c r="B2755" s="70" t="str">
        <f t="shared" si="340"/>
        <v>!!!</v>
      </c>
      <c r="C2755" s="265" t="str">
        <f>IF(ISERROR(IF(LEN(E2755)&gt;0,VLOOKUP(TEXT($E2755,0),'Angaben Stationen'!$E$14:$J$213,5,0),"")),"?",IF(LEN(E2755)&gt;0,VLOOKUP(TEXT($E2755,0),'Angaben Stationen'!$E$14:$J$213,5,0),""))</f>
        <v/>
      </c>
      <c r="D2755" s="232" t="str">
        <f>IF(ISERROR(IF(LEN(E2755)&gt;0,VLOOKUP(TEXT($E2755,0),'Angaben Stationen'!$E$14:$J$213,6,0),"")),"STATION IST NICHT VORHANDEN",IF(LEN(E2755)&gt;0,VLOOKUP(TEXT($E2755,0),'Angaben Stationen'!$E$14:$J$213,6,0),""))</f>
        <v/>
      </c>
      <c r="E2755" s="287"/>
      <c r="F2755" s="234"/>
      <c r="G2755" s="234"/>
      <c r="H2755" s="263"/>
      <c r="I2755" s="169"/>
      <c r="K2755" s="445" t="str">
        <f t="shared" si="341"/>
        <v>Leer</v>
      </c>
      <c r="L2755" s="445" t="str">
        <f>VLOOKUP($D2755,{"29 - Psychiatrie (Erwachsene)","BGI";"297 - stationsäquivalente Behandlung in der Erwachsenenpsychiatrie (29)","BGI";"30 - Kinder- und Jugendpsychiatrie","BGII";"307 - stationsäquivalente Behandlung in der Kinder- und Jugendpsychiatrie (30)","BGII";"31 - Psychosomatik","BGI";"","Leer"},2,0)</f>
        <v>Leer</v>
      </c>
      <c r="M2755" s="445">
        <f t="shared" si="338"/>
        <v>0</v>
      </c>
      <c r="N2755" s="445">
        <f t="shared" si="339"/>
        <v>0</v>
      </c>
      <c r="O2755" s="445">
        <f t="shared" si="342"/>
        <v>0</v>
      </c>
      <c r="P2755" s="445">
        <f t="shared" si="343"/>
        <v>0</v>
      </c>
      <c r="Q2755" s="445">
        <f t="shared" si="344"/>
        <v>0</v>
      </c>
      <c r="R2755" s="415" t="str">
        <f t="shared" si="345"/>
        <v>Leer</v>
      </c>
      <c r="S2755" s="445">
        <f>IF('Angaben KH-Standort'!D$29='A4'!D2755,IF('Angaben KH-Standort'!E$29="Ja",1,0),0)</f>
        <v>0</v>
      </c>
      <c r="T2755" s="445">
        <f>IF('Angaben KH-Standort'!D$30='A4'!D2755,IF('Angaben KH-Standort'!E$30="Ja",1,0),0)</f>
        <v>0</v>
      </c>
      <c r="U2755" s="445">
        <f>IF('Angaben KH-Standort'!D$31='A4'!D2755,IF('Angaben KH-Standort'!E$31="Ja",1,0),0)</f>
        <v>0</v>
      </c>
    </row>
    <row r="2756" spans="2:21" ht="15" customHeight="1" x14ac:dyDescent="0.3">
      <c r="B2756" s="70" t="str">
        <f t="shared" si="340"/>
        <v>!!!</v>
      </c>
      <c r="C2756" s="265" t="str">
        <f>IF(ISERROR(IF(LEN(E2756)&gt;0,VLOOKUP(TEXT($E2756,0),'Angaben Stationen'!$E$14:$J$213,5,0),"")),"?",IF(LEN(E2756)&gt;0,VLOOKUP(TEXT($E2756,0),'Angaben Stationen'!$E$14:$J$213,5,0),""))</f>
        <v/>
      </c>
      <c r="D2756" s="232" t="str">
        <f>IF(ISERROR(IF(LEN(E2756)&gt;0,VLOOKUP(TEXT($E2756,0),'Angaben Stationen'!$E$14:$J$213,6,0),"")),"STATION IST NICHT VORHANDEN",IF(LEN(E2756)&gt;0,VLOOKUP(TEXT($E2756,0),'Angaben Stationen'!$E$14:$J$213,6,0),""))</f>
        <v/>
      </c>
      <c r="E2756" s="287"/>
      <c r="F2756" s="234"/>
      <c r="G2756" s="234"/>
      <c r="H2756" s="263"/>
      <c r="I2756" s="169"/>
      <c r="K2756" s="445" t="str">
        <f t="shared" si="341"/>
        <v>Leer</v>
      </c>
      <c r="L2756" s="445" t="str">
        <f>VLOOKUP($D2756,{"29 - Psychiatrie (Erwachsene)","BGI";"297 - stationsäquivalente Behandlung in der Erwachsenenpsychiatrie (29)","BGI";"30 - Kinder- und Jugendpsychiatrie","BGII";"307 - stationsäquivalente Behandlung in der Kinder- und Jugendpsychiatrie (30)","BGII";"31 - Psychosomatik","BGI";"","Leer"},2,0)</f>
        <v>Leer</v>
      </c>
      <c r="M2756" s="445">
        <f t="shared" si="338"/>
        <v>0</v>
      </c>
      <c r="N2756" s="445">
        <f t="shared" si="339"/>
        <v>0</v>
      </c>
      <c r="O2756" s="445">
        <f t="shared" si="342"/>
        <v>0</v>
      </c>
      <c r="P2756" s="445">
        <f t="shared" si="343"/>
        <v>0</v>
      </c>
      <c r="Q2756" s="445">
        <f t="shared" si="344"/>
        <v>0</v>
      </c>
      <c r="R2756" s="415" t="str">
        <f t="shared" si="345"/>
        <v>Leer</v>
      </c>
      <c r="S2756" s="445">
        <f>IF('Angaben KH-Standort'!D$29='A4'!D2756,IF('Angaben KH-Standort'!E$29="Ja",1,0),0)</f>
        <v>0</v>
      </c>
      <c r="T2756" s="445">
        <f>IF('Angaben KH-Standort'!D$30='A4'!D2756,IF('Angaben KH-Standort'!E$30="Ja",1,0),0)</f>
        <v>0</v>
      </c>
      <c r="U2756" s="445">
        <f>IF('Angaben KH-Standort'!D$31='A4'!D2756,IF('Angaben KH-Standort'!E$31="Ja",1,0),0)</f>
        <v>0</v>
      </c>
    </row>
    <row r="2757" spans="2:21" ht="15" customHeight="1" x14ac:dyDescent="0.3">
      <c r="B2757" s="70" t="str">
        <f t="shared" si="340"/>
        <v>!!!</v>
      </c>
      <c r="C2757" s="265" t="str">
        <f>IF(ISERROR(IF(LEN(E2757)&gt;0,VLOOKUP(TEXT($E2757,0),'Angaben Stationen'!$E$14:$J$213,5,0),"")),"?",IF(LEN(E2757)&gt;0,VLOOKUP(TEXT($E2757,0),'Angaben Stationen'!$E$14:$J$213,5,0),""))</f>
        <v/>
      </c>
      <c r="D2757" s="232" t="str">
        <f>IF(ISERROR(IF(LEN(E2757)&gt;0,VLOOKUP(TEXT($E2757,0),'Angaben Stationen'!$E$14:$J$213,6,0),"")),"STATION IST NICHT VORHANDEN",IF(LEN(E2757)&gt;0,VLOOKUP(TEXT($E2757,0),'Angaben Stationen'!$E$14:$J$213,6,0),""))</f>
        <v/>
      </c>
      <c r="E2757" s="287"/>
      <c r="F2757" s="234"/>
      <c r="G2757" s="234"/>
      <c r="H2757" s="263"/>
      <c r="I2757" s="169"/>
      <c r="K2757" s="445" t="str">
        <f t="shared" si="341"/>
        <v>Leer</v>
      </c>
      <c r="L2757" s="445" t="str">
        <f>VLOOKUP($D2757,{"29 - Psychiatrie (Erwachsene)","BGI";"297 - stationsäquivalente Behandlung in der Erwachsenenpsychiatrie (29)","BGI";"30 - Kinder- und Jugendpsychiatrie","BGII";"307 - stationsäquivalente Behandlung in der Kinder- und Jugendpsychiatrie (30)","BGII";"31 - Psychosomatik","BGI";"","Leer"},2,0)</f>
        <v>Leer</v>
      </c>
      <c r="M2757" s="445">
        <f t="shared" si="338"/>
        <v>0</v>
      </c>
      <c r="N2757" s="445">
        <f t="shared" si="339"/>
        <v>0</v>
      </c>
      <c r="O2757" s="445">
        <f t="shared" si="342"/>
        <v>0</v>
      </c>
      <c r="P2757" s="445">
        <f t="shared" si="343"/>
        <v>0</v>
      </c>
      <c r="Q2757" s="445">
        <f t="shared" si="344"/>
        <v>0</v>
      </c>
      <c r="R2757" s="415" t="str">
        <f t="shared" si="345"/>
        <v>Leer</v>
      </c>
      <c r="S2757" s="445">
        <f>IF('Angaben KH-Standort'!D$29='A4'!D2757,IF('Angaben KH-Standort'!E$29="Ja",1,0),0)</f>
        <v>0</v>
      </c>
      <c r="T2757" s="445">
        <f>IF('Angaben KH-Standort'!D$30='A4'!D2757,IF('Angaben KH-Standort'!E$30="Ja",1,0),0)</f>
        <v>0</v>
      </c>
      <c r="U2757" s="445">
        <f>IF('Angaben KH-Standort'!D$31='A4'!D2757,IF('Angaben KH-Standort'!E$31="Ja",1,0),0)</f>
        <v>0</v>
      </c>
    </row>
    <row r="2758" spans="2:21" ht="15" customHeight="1" x14ac:dyDescent="0.3">
      <c r="B2758" s="70" t="str">
        <f t="shared" si="340"/>
        <v>!!!</v>
      </c>
      <c r="C2758" s="265" t="str">
        <f>IF(ISERROR(IF(LEN(E2758)&gt;0,VLOOKUP(TEXT($E2758,0),'Angaben Stationen'!$E$14:$J$213,5,0),"")),"?",IF(LEN(E2758)&gt;0,VLOOKUP(TEXT($E2758,0),'Angaben Stationen'!$E$14:$J$213,5,0),""))</f>
        <v/>
      </c>
      <c r="D2758" s="232" t="str">
        <f>IF(ISERROR(IF(LEN(E2758)&gt;0,VLOOKUP(TEXT($E2758,0),'Angaben Stationen'!$E$14:$J$213,6,0),"")),"STATION IST NICHT VORHANDEN",IF(LEN(E2758)&gt;0,VLOOKUP(TEXT($E2758,0),'Angaben Stationen'!$E$14:$J$213,6,0),""))</f>
        <v/>
      </c>
      <c r="E2758" s="287"/>
      <c r="F2758" s="234"/>
      <c r="G2758" s="234"/>
      <c r="H2758" s="263"/>
      <c r="I2758" s="169"/>
      <c r="K2758" s="445" t="str">
        <f t="shared" si="341"/>
        <v>Leer</v>
      </c>
      <c r="L2758" s="445" t="str">
        <f>VLOOKUP($D2758,{"29 - Psychiatrie (Erwachsene)","BGI";"297 - stationsäquivalente Behandlung in der Erwachsenenpsychiatrie (29)","BGI";"30 - Kinder- und Jugendpsychiatrie","BGII";"307 - stationsäquivalente Behandlung in der Kinder- und Jugendpsychiatrie (30)","BGII";"31 - Psychosomatik","BGI";"","Leer"},2,0)</f>
        <v>Leer</v>
      </c>
      <c r="M2758" s="445">
        <f t="shared" si="338"/>
        <v>0</v>
      </c>
      <c r="N2758" s="445">
        <f t="shared" si="339"/>
        <v>0</v>
      </c>
      <c r="O2758" s="445">
        <f t="shared" si="342"/>
        <v>0</v>
      </c>
      <c r="P2758" s="445">
        <f t="shared" si="343"/>
        <v>0</v>
      </c>
      <c r="Q2758" s="445">
        <f t="shared" si="344"/>
        <v>0</v>
      </c>
      <c r="R2758" s="415" t="str">
        <f t="shared" si="345"/>
        <v>Leer</v>
      </c>
      <c r="S2758" s="445">
        <f>IF('Angaben KH-Standort'!D$29='A4'!D2758,IF('Angaben KH-Standort'!E$29="Ja",1,0),0)</f>
        <v>0</v>
      </c>
      <c r="T2758" s="445">
        <f>IF('Angaben KH-Standort'!D$30='A4'!D2758,IF('Angaben KH-Standort'!E$30="Ja",1,0),0)</f>
        <v>0</v>
      </c>
      <c r="U2758" s="445">
        <f>IF('Angaben KH-Standort'!D$31='A4'!D2758,IF('Angaben KH-Standort'!E$31="Ja",1,0),0)</f>
        <v>0</v>
      </c>
    </row>
    <row r="2759" spans="2:21" ht="15" customHeight="1" x14ac:dyDescent="0.3">
      <c r="B2759" s="70" t="str">
        <f t="shared" si="340"/>
        <v>!!!</v>
      </c>
      <c r="C2759" s="265" t="str">
        <f>IF(ISERROR(IF(LEN(E2759)&gt;0,VLOOKUP(TEXT($E2759,0),'Angaben Stationen'!$E$14:$J$213,5,0),"")),"?",IF(LEN(E2759)&gt;0,VLOOKUP(TEXT($E2759,0),'Angaben Stationen'!$E$14:$J$213,5,0),""))</f>
        <v/>
      </c>
      <c r="D2759" s="232" t="str">
        <f>IF(ISERROR(IF(LEN(E2759)&gt;0,VLOOKUP(TEXT($E2759,0),'Angaben Stationen'!$E$14:$J$213,6,0),"")),"STATION IST NICHT VORHANDEN",IF(LEN(E2759)&gt;0,VLOOKUP(TEXT($E2759,0),'Angaben Stationen'!$E$14:$J$213,6,0),""))</f>
        <v/>
      </c>
      <c r="E2759" s="287"/>
      <c r="F2759" s="234"/>
      <c r="G2759" s="234"/>
      <c r="H2759" s="263"/>
      <c r="I2759" s="169"/>
      <c r="K2759" s="445" t="str">
        <f t="shared" si="341"/>
        <v>Leer</v>
      </c>
      <c r="L2759" s="445" t="str">
        <f>VLOOKUP($D2759,{"29 - Psychiatrie (Erwachsene)","BGI";"297 - stationsäquivalente Behandlung in der Erwachsenenpsychiatrie (29)","BGI";"30 - Kinder- und Jugendpsychiatrie","BGII";"307 - stationsäquivalente Behandlung in der Kinder- und Jugendpsychiatrie (30)","BGII";"31 - Psychosomatik","BGI";"","Leer"},2,0)</f>
        <v>Leer</v>
      </c>
      <c r="M2759" s="445">
        <f t="shared" si="338"/>
        <v>0</v>
      </c>
      <c r="N2759" s="445">
        <f t="shared" si="339"/>
        <v>0</v>
      </c>
      <c r="O2759" s="445">
        <f t="shared" si="342"/>
        <v>0</v>
      </c>
      <c r="P2759" s="445">
        <f t="shared" si="343"/>
        <v>0</v>
      </c>
      <c r="Q2759" s="445">
        <f t="shared" si="344"/>
        <v>0</v>
      </c>
      <c r="R2759" s="415" t="str">
        <f t="shared" si="345"/>
        <v>Leer</v>
      </c>
      <c r="S2759" s="445">
        <f>IF('Angaben KH-Standort'!D$29='A4'!D2759,IF('Angaben KH-Standort'!E$29="Ja",1,0),0)</f>
        <v>0</v>
      </c>
      <c r="T2759" s="445">
        <f>IF('Angaben KH-Standort'!D$30='A4'!D2759,IF('Angaben KH-Standort'!E$30="Ja",1,0),0)</f>
        <v>0</v>
      </c>
      <c r="U2759" s="445">
        <f>IF('Angaben KH-Standort'!D$31='A4'!D2759,IF('Angaben KH-Standort'!E$31="Ja",1,0),0)</f>
        <v>0</v>
      </c>
    </row>
    <row r="2760" spans="2:21" ht="15" customHeight="1" x14ac:dyDescent="0.3">
      <c r="B2760" s="70" t="str">
        <f t="shared" si="340"/>
        <v>!!!</v>
      </c>
      <c r="C2760" s="265" t="str">
        <f>IF(ISERROR(IF(LEN(E2760)&gt;0,VLOOKUP(TEXT($E2760,0),'Angaben Stationen'!$E$14:$J$213,5,0),"")),"?",IF(LEN(E2760)&gt;0,VLOOKUP(TEXT($E2760,0),'Angaben Stationen'!$E$14:$J$213,5,0),""))</f>
        <v/>
      </c>
      <c r="D2760" s="232" t="str">
        <f>IF(ISERROR(IF(LEN(E2760)&gt;0,VLOOKUP(TEXT($E2760,0),'Angaben Stationen'!$E$14:$J$213,6,0),"")),"STATION IST NICHT VORHANDEN",IF(LEN(E2760)&gt;0,VLOOKUP(TEXT($E2760,0),'Angaben Stationen'!$E$14:$J$213,6,0),""))</f>
        <v/>
      </c>
      <c r="E2760" s="287"/>
      <c r="F2760" s="234"/>
      <c r="G2760" s="234"/>
      <c r="H2760" s="263"/>
      <c r="I2760" s="169"/>
      <c r="K2760" s="445" t="str">
        <f t="shared" si="341"/>
        <v>Leer</v>
      </c>
      <c r="L2760" s="445" t="str">
        <f>VLOOKUP($D2760,{"29 - Psychiatrie (Erwachsene)","BGI";"297 - stationsäquivalente Behandlung in der Erwachsenenpsychiatrie (29)","BGI";"30 - Kinder- und Jugendpsychiatrie","BGII";"307 - stationsäquivalente Behandlung in der Kinder- und Jugendpsychiatrie (30)","BGII";"31 - Psychosomatik","BGI";"","Leer"},2,0)</f>
        <v>Leer</v>
      </c>
      <c r="M2760" s="445">
        <f t="shared" si="338"/>
        <v>0</v>
      </c>
      <c r="N2760" s="445">
        <f t="shared" si="339"/>
        <v>0</v>
      </c>
      <c r="O2760" s="445">
        <f t="shared" si="342"/>
        <v>0</v>
      </c>
      <c r="P2760" s="445">
        <f t="shared" si="343"/>
        <v>0</v>
      </c>
      <c r="Q2760" s="445">
        <f t="shared" si="344"/>
        <v>0</v>
      </c>
      <c r="R2760" s="415" t="str">
        <f t="shared" si="345"/>
        <v>Leer</v>
      </c>
      <c r="S2760" s="445">
        <f>IF('Angaben KH-Standort'!D$29='A4'!D2760,IF('Angaben KH-Standort'!E$29="Ja",1,0),0)</f>
        <v>0</v>
      </c>
      <c r="T2760" s="445">
        <f>IF('Angaben KH-Standort'!D$30='A4'!D2760,IF('Angaben KH-Standort'!E$30="Ja",1,0),0)</f>
        <v>0</v>
      </c>
      <c r="U2760" s="445">
        <f>IF('Angaben KH-Standort'!D$31='A4'!D2760,IF('Angaben KH-Standort'!E$31="Ja",1,0),0)</f>
        <v>0</v>
      </c>
    </row>
    <row r="2761" spans="2:21" ht="15" customHeight="1" x14ac:dyDescent="0.3">
      <c r="B2761" s="70" t="str">
        <f t="shared" si="340"/>
        <v>!!!</v>
      </c>
      <c r="C2761" s="265" t="str">
        <f>IF(ISERROR(IF(LEN(E2761)&gt;0,VLOOKUP(TEXT($E2761,0),'Angaben Stationen'!$E$14:$J$213,5,0),"")),"?",IF(LEN(E2761)&gt;0,VLOOKUP(TEXT($E2761,0),'Angaben Stationen'!$E$14:$J$213,5,0),""))</f>
        <v/>
      </c>
      <c r="D2761" s="232" t="str">
        <f>IF(ISERROR(IF(LEN(E2761)&gt;0,VLOOKUP(TEXT($E2761,0),'Angaben Stationen'!$E$14:$J$213,6,0),"")),"STATION IST NICHT VORHANDEN",IF(LEN(E2761)&gt;0,VLOOKUP(TEXT($E2761,0),'Angaben Stationen'!$E$14:$J$213,6,0),""))</f>
        <v/>
      </c>
      <c r="E2761" s="287"/>
      <c r="F2761" s="234"/>
      <c r="G2761" s="234"/>
      <c r="H2761" s="263"/>
      <c r="I2761" s="169"/>
      <c r="K2761" s="445" t="str">
        <f t="shared" si="341"/>
        <v>Leer</v>
      </c>
      <c r="L2761" s="445" t="str">
        <f>VLOOKUP($D2761,{"29 - Psychiatrie (Erwachsene)","BGI";"297 - stationsäquivalente Behandlung in der Erwachsenenpsychiatrie (29)","BGI";"30 - Kinder- und Jugendpsychiatrie","BGII";"307 - stationsäquivalente Behandlung in der Kinder- und Jugendpsychiatrie (30)","BGII";"31 - Psychosomatik","BGI";"","Leer"},2,0)</f>
        <v>Leer</v>
      </c>
      <c r="M2761" s="445">
        <f t="shared" si="338"/>
        <v>0</v>
      </c>
      <c r="N2761" s="445">
        <f t="shared" si="339"/>
        <v>0</v>
      </c>
      <c r="O2761" s="445">
        <f t="shared" si="342"/>
        <v>0</v>
      </c>
      <c r="P2761" s="445">
        <f t="shared" si="343"/>
        <v>0</v>
      </c>
      <c r="Q2761" s="445">
        <f t="shared" si="344"/>
        <v>0</v>
      </c>
      <c r="R2761" s="415" t="str">
        <f t="shared" si="345"/>
        <v>Leer</v>
      </c>
      <c r="S2761" s="445">
        <f>IF('Angaben KH-Standort'!D$29='A4'!D2761,IF('Angaben KH-Standort'!E$29="Ja",1,0),0)</f>
        <v>0</v>
      </c>
      <c r="T2761" s="445">
        <f>IF('Angaben KH-Standort'!D$30='A4'!D2761,IF('Angaben KH-Standort'!E$30="Ja",1,0),0)</f>
        <v>0</v>
      </c>
      <c r="U2761" s="445">
        <f>IF('Angaben KH-Standort'!D$31='A4'!D2761,IF('Angaben KH-Standort'!E$31="Ja",1,0),0)</f>
        <v>0</v>
      </c>
    </row>
    <row r="2762" spans="2:21" ht="15" customHeight="1" x14ac:dyDescent="0.3">
      <c r="B2762" s="70" t="str">
        <f t="shared" si="340"/>
        <v>!!!</v>
      </c>
      <c r="C2762" s="265" t="str">
        <f>IF(ISERROR(IF(LEN(E2762)&gt;0,VLOOKUP(TEXT($E2762,0),'Angaben Stationen'!$E$14:$J$213,5,0),"")),"?",IF(LEN(E2762)&gt;0,VLOOKUP(TEXT($E2762,0),'Angaben Stationen'!$E$14:$J$213,5,0),""))</f>
        <v/>
      </c>
      <c r="D2762" s="232" t="str">
        <f>IF(ISERROR(IF(LEN(E2762)&gt;0,VLOOKUP(TEXT($E2762,0),'Angaben Stationen'!$E$14:$J$213,6,0),"")),"STATION IST NICHT VORHANDEN",IF(LEN(E2762)&gt;0,VLOOKUP(TEXT($E2762,0),'Angaben Stationen'!$E$14:$J$213,6,0),""))</f>
        <v/>
      </c>
      <c r="E2762" s="287"/>
      <c r="F2762" s="234"/>
      <c r="G2762" s="234"/>
      <c r="H2762" s="263"/>
      <c r="I2762" s="169"/>
      <c r="K2762" s="445" t="str">
        <f t="shared" si="341"/>
        <v>Leer</v>
      </c>
      <c r="L2762" s="445" t="str">
        <f>VLOOKUP($D2762,{"29 - Psychiatrie (Erwachsene)","BGI";"297 - stationsäquivalente Behandlung in der Erwachsenenpsychiatrie (29)","BGI";"30 - Kinder- und Jugendpsychiatrie","BGII";"307 - stationsäquivalente Behandlung in der Kinder- und Jugendpsychiatrie (30)","BGII";"31 - Psychosomatik","BGI";"","Leer"},2,0)</f>
        <v>Leer</v>
      </c>
      <c r="M2762" s="445">
        <f t="shared" si="338"/>
        <v>0</v>
      </c>
      <c r="N2762" s="445">
        <f t="shared" si="339"/>
        <v>0</v>
      </c>
      <c r="O2762" s="445">
        <f t="shared" si="342"/>
        <v>0</v>
      </c>
      <c r="P2762" s="445">
        <f t="shared" si="343"/>
        <v>0</v>
      </c>
      <c r="Q2762" s="445">
        <f t="shared" si="344"/>
        <v>0</v>
      </c>
      <c r="R2762" s="415" t="str">
        <f t="shared" si="345"/>
        <v>Leer</v>
      </c>
      <c r="S2762" s="445">
        <f>IF('Angaben KH-Standort'!D$29='A4'!D2762,IF('Angaben KH-Standort'!E$29="Ja",1,0),0)</f>
        <v>0</v>
      </c>
      <c r="T2762" s="445">
        <f>IF('Angaben KH-Standort'!D$30='A4'!D2762,IF('Angaben KH-Standort'!E$30="Ja",1,0),0)</f>
        <v>0</v>
      </c>
      <c r="U2762" s="445">
        <f>IF('Angaben KH-Standort'!D$31='A4'!D2762,IF('Angaben KH-Standort'!E$31="Ja",1,0),0)</f>
        <v>0</v>
      </c>
    </row>
    <row r="2763" spans="2:21" ht="15" customHeight="1" x14ac:dyDescent="0.3">
      <c r="B2763" s="70" t="str">
        <f t="shared" si="340"/>
        <v>!!!</v>
      </c>
      <c r="C2763" s="265" t="str">
        <f>IF(ISERROR(IF(LEN(E2763)&gt;0,VLOOKUP(TEXT($E2763,0),'Angaben Stationen'!$E$14:$J$213,5,0),"")),"?",IF(LEN(E2763)&gt;0,VLOOKUP(TEXT($E2763,0),'Angaben Stationen'!$E$14:$J$213,5,0),""))</f>
        <v/>
      </c>
      <c r="D2763" s="232" t="str">
        <f>IF(ISERROR(IF(LEN(E2763)&gt;0,VLOOKUP(TEXT($E2763,0),'Angaben Stationen'!$E$14:$J$213,6,0),"")),"STATION IST NICHT VORHANDEN",IF(LEN(E2763)&gt;0,VLOOKUP(TEXT($E2763,0),'Angaben Stationen'!$E$14:$J$213,6,0),""))</f>
        <v/>
      </c>
      <c r="E2763" s="287"/>
      <c r="F2763" s="234"/>
      <c r="G2763" s="234"/>
      <c r="H2763" s="263"/>
      <c r="I2763" s="169"/>
      <c r="K2763" s="445" t="str">
        <f t="shared" si="341"/>
        <v>Leer</v>
      </c>
      <c r="L2763" s="445" t="str">
        <f>VLOOKUP($D2763,{"29 - Psychiatrie (Erwachsene)","BGI";"297 - stationsäquivalente Behandlung in der Erwachsenenpsychiatrie (29)","BGI";"30 - Kinder- und Jugendpsychiatrie","BGII";"307 - stationsäquivalente Behandlung in der Kinder- und Jugendpsychiatrie (30)","BGII";"31 - Psychosomatik","BGI";"","Leer"},2,0)</f>
        <v>Leer</v>
      </c>
      <c r="M2763" s="445">
        <f t="shared" si="338"/>
        <v>0</v>
      </c>
      <c r="N2763" s="445">
        <f t="shared" si="339"/>
        <v>0</v>
      </c>
      <c r="O2763" s="445">
        <f t="shared" si="342"/>
        <v>0</v>
      </c>
      <c r="P2763" s="445">
        <f t="shared" si="343"/>
        <v>0</v>
      </c>
      <c r="Q2763" s="445">
        <f t="shared" si="344"/>
        <v>0</v>
      </c>
      <c r="R2763" s="415" t="str">
        <f t="shared" si="345"/>
        <v>Leer</v>
      </c>
      <c r="S2763" s="445">
        <f>IF('Angaben KH-Standort'!D$29='A4'!D2763,IF('Angaben KH-Standort'!E$29="Ja",1,0),0)</f>
        <v>0</v>
      </c>
      <c r="T2763" s="445">
        <f>IF('Angaben KH-Standort'!D$30='A4'!D2763,IF('Angaben KH-Standort'!E$30="Ja",1,0),0)</f>
        <v>0</v>
      </c>
      <c r="U2763" s="445">
        <f>IF('Angaben KH-Standort'!D$31='A4'!D2763,IF('Angaben KH-Standort'!E$31="Ja",1,0),0)</f>
        <v>0</v>
      </c>
    </row>
    <row r="2764" spans="2:21" ht="15" customHeight="1" x14ac:dyDescent="0.3">
      <c r="B2764" s="70" t="str">
        <f t="shared" si="340"/>
        <v>!!!</v>
      </c>
      <c r="C2764" s="265" t="str">
        <f>IF(ISERROR(IF(LEN(E2764)&gt;0,VLOOKUP(TEXT($E2764,0),'Angaben Stationen'!$E$14:$J$213,5,0),"")),"?",IF(LEN(E2764)&gt;0,VLOOKUP(TEXT($E2764,0),'Angaben Stationen'!$E$14:$J$213,5,0),""))</f>
        <v/>
      </c>
      <c r="D2764" s="232" t="str">
        <f>IF(ISERROR(IF(LEN(E2764)&gt;0,VLOOKUP(TEXT($E2764,0),'Angaben Stationen'!$E$14:$J$213,6,0),"")),"STATION IST NICHT VORHANDEN",IF(LEN(E2764)&gt;0,VLOOKUP(TEXT($E2764,0),'Angaben Stationen'!$E$14:$J$213,6,0),""))</f>
        <v/>
      </c>
      <c r="E2764" s="287"/>
      <c r="F2764" s="234"/>
      <c r="G2764" s="234"/>
      <c r="H2764" s="263"/>
      <c r="I2764" s="169"/>
      <c r="K2764" s="445" t="str">
        <f t="shared" si="341"/>
        <v>Leer</v>
      </c>
      <c r="L2764" s="445" t="str">
        <f>VLOOKUP($D2764,{"29 - Psychiatrie (Erwachsene)","BGI";"297 - stationsäquivalente Behandlung in der Erwachsenenpsychiatrie (29)","BGI";"30 - Kinder- und Jugendpsychiatrie","BGII";"307 - stationsäquivalente Behandlung in der Kinder- und Jugendpsychiatrie (30)","BGII";"31 - Psychosomatik","BGI";"","Leer"},2,0)</f>
        <v>Leer</v>
      </c>
      <c r="M2764" s="445">
        <f t="shared" si="338"/>
        <v>0</v>
      </c>
      <c r="N2764" s="445">
        <f t="shared" si="339"/>
        <v>0</v>
      </c>
      <c r="O2764" s="445">
        <f t="shared" si="342"/>
        <v>0</v>
      </c>
      <c r="P2764" s="445">
        <f t="shared" si="343"/>
        <v>0</v>
      </c>
      <c r="Q2764" s="445">
        <f t="shared" si="344"/>
        <v>0</v>
      </c>
      <c r="R2764" s="415" t="str">
        <f t="shared" si="345"/>
        <v>Leer</v>
      </c>
      <c r="S2764" s="445">
        <f>IF('Angaben KH-Standort'!D$29='A4'!D2764,IF('Angaben KH-Standort'!E$29="Ja",1,0),0)</f>
        <v>0</v>
      </c>
      <c r="T2764" s="445">
        <f>IF('Angaben KH-Standort'!D$30='A4'!D2764,IF('Angaben KH-Standort'!E$30="Ja",1,0),0)</f>
        <v>0</v>
      </c>
      <c r="U2764" s="445">
        <f>IF('Angaben KH-Standort'!D$31='A4'!D2764,IF('Angaben KH-Standort'!E$31="Ja",1,0),0)</f>
        <v>0</v>
      </c>
    </row>
    <row r="2765" spans="2:21" ht="15" customHeight="1" x14ac:dyDescent="0.3">
      <c r="B2765" s="70" t="str">
        <f t="shared" si="340"/>
        <v>!!!</v>
      </c>
      <c r="C2765" s="265" t="str">
        <f>IF(ISERROR(IF(LEN(E2765)&gt;0,VLOOKUP(TEXT($E2765,0),'Angaben Stationen'!$E$14:$J$213,5,0),"")),"?",IF(LEN(E2765)&gt;0,VLOOKUP(TEXT($E2765,0),'Angaben Stationen'!$E$14:$J$213,5,0),""))</f>
        <v/>
      </c>
      <c r="D2765" s="232" t="str">
        <f>IF(ISERROR(IF(LEN(E2765)&gt;0,VLOOKUP(TEXT($E2765,0),'Angaben Stationen'!$E$14:$J$213,6,0),"")),"STATION IST NICHT VORHANDEN",IF(LEN(E2765)&gt;0,VLOOKUP(TEXT($E2765,0),'Angaben Stationen'!$E$14:$J$213,6,0),""))</f>
        <v/>
      </c>
      <c r="E2765" s="287"/>
      <c r="F2765" s="234"/>
      <c r="G2765" s="234"/>
      <c r="H2765" s="263"/>
      <c r="I2765" s="169"/>
      <c r="K2765" s="445" t="str">
        <f t="shared" si="341"/>
        <v>Leer</v>
      </c>
      <c r="L2765" s="445" t="str">
        <f>VLOOKUP($D2765,{"29 - Psychiatrie (Erwachsene)","BGI";"297 - stationsäquivalente Behandlung in der Erwachsenenpsychiatrie (29)","BGI";"30 - Kinder- und Jugendpsychiatrie","BGII";"307 - stationsäquivalente Behandlung in der Kinder- und Jugendpsychiatrie (30)","BGII";"31 - Psychosomatik","BGI";"","Leer"},2,0)</f>
        <v>Leer</v>
      </c>
      <c r="M2765" s="445">
        <f t="shared" si="338"/>
        <v>0</v>
      </c>
      <c r="N2765" s="445">
        <f t="shared" si="339"/>
        <v>0</v>
      </c>
      <c r="O2765" s="445">
        <f t="shared" si="342"/>
        <v>0</v>
      </c>
      <c r="P2765" s="445">
        <f t="shared" si="343"/>
        <v>0</v>
      </c>
      <c r="Q2765" s="445">
        <f t="shared" si="344"/>
        <v>0</v>
      </c>
      <c r="R2765" s="415" t="str">
        <f t="shared" si="345"/>
        <v>Leer</v>
      </c>
      <c r="S2765" s="445">
        <f>IF('Angaben KH-Standort'!D$29='A4'!D2765,IF('Angaben KH-Standort'!E$29="Ja",1,0),0)</f>
        <v>0</v>
      </c>
      <c r="T2765" s="445">
        <f>IF('Angaben KH-Standort'!D$30='A4'!D2765,IF('Angaben KH-Standort'!E$30="Ja",1,0),0)</f>
        <v>0</v>
      </c>
      <c r="U2765" s="445">
        <f>IF('Angaben KH-Standort'!D$31='A4'!D2765,IF('Angaben KH-Standort'!E$31="Ja",1,0),0)</f>
        <v>0</v>
      </c>
    </row>
    <row r="2766" spans="2:21" ht="15" customHeight="1" x14ac:dyDescent="0.3">
      <c r="B2766" s="70" t="str">
        <f t="shared" si="340"/>
        <v>!!!</v>
      </c>
      <c r="C2766" s="265" t="str">
        <f>IF(ISERROR(IF(LEN(E2766)&gt;0,VLOOKUP(TEXT($E2766,0),'Angaben Stationen'!$E$14:$J$213,5,0),"")),"?",IF(LEN(E2766)&gt;0,VLOOKUP(TEXT($E2766,0),'Angaben Stationen'!$E$14:$J$213,5,0),""))</f>
        <v/>
      </c>
      <c r="D2766" s="232" t="str">
        <f>IF(ISERROR(IF(LEN(E2766)&gt;0,VLOOKUP(TEXT($E2766,0),'Angaben Stationen'!$E$14:$J$213,6,0),"")),"STATION IST NICHT VORHANDEN",IF(LEN(E2766)&gt;0,VLOOKUP(TEXT($E2766,0),'Angaben Stationen'!$E$14:$J$213,6,0),""))</f>
        <v/>
      </c>
      <c r="E2766" s="287"/>
      <c r="F2766" s="234"/>
      <c r="G2766" s="234"/>
      <c r="H2766" s="263"/>
      <c r="I2766" s="169"/>
      <c r="K2766" s="445" t="str">
        <f t="shared" si="341"/>
        <v>Leer</v>
      </c>
      <c r="L2766" s="445" t="str">
        <f>VLOOKUP($D2766,{"29 - Psychiatrie (Erwachsene)","BGI";"297 - stationsäquivalente Behandlung in der Erwachsenenpsychiatrie (29)","BGI";"30 - Kinder- und Jugendpsychiatrie","BGII";"307 - stationsäquivalente Behandlung in der Kinder- und Jugendpsychiatrie (30)","BGII";"31 - Psychosomatik","BGI";"","Leer"},2,0)</f>
        <v>Leer</v>
      </c>
      <c r="M2766" s="445">
        <f t="shared" si="338"/>
        <v>0</v>
      </c>
      <c r="N2766" s="445">
        <f t="shared" si="339"/>
        <v>0</v>
      </c>
      <c r="O2766" s="445">
        <f t="shared" si="342"/>
        <v>0</v>
      </c>
      <c r="P2766" s="445">
        <f t="shared" si="343"/>
        <v>0</v>
      </c>
      <c r="Q2766" s="445">
        <f t="shared" si="344"/>
        <v>0</v>
      </c>
      <c r="R2766" s="415" t="str">
        <f t="shared" si="345"/>
        <v>Leer</v>
      </c>
      <c r="S2766" s="445">
        <f>IF('Angaben KH-Standort'!D$29='A4'!D2766,IF('Angaben KH-Standort'!E$29="Ja",1,0),0)</f>
        <v>0</v>
      </c>
      <c r="T2766" s="445">
        <f>IF('Angaben KH-Standort'!D$30='A4'!D2766,IF('Angaben KH-Standort'!E$30="Ja",1,0),0)</f>
        <v>0</v>
      </c>
      <c r="U2766" s="445">
        <f>IF('Angaben KH-Standort'!D$31='A4'!D2766,IF('Angaben KH-Standort'!E$31="Ja",1,0),0)</f>
        <v>0</v>
      </c>
    </row>
    <row r="2767" spans="2:21" ht="15" customHeight="1" x14ac:dyDescent="0.3">
      <c r="B2767" s="70" t="str">
        <f t="shared" si="340"/>
        <v>!!!</v>
      </c>
      <c r="C2767" s="265" t="str">
        <f>IF(ISERROR(IF(LEN(E2767)&gt;0,VLOOKUP(TEXT($E2767,0),'Angaben Stationen'!$E$14:$J$213,5,0),"")),"?",IF(LEN(E2767)&gt;0,VLOOKUP(TEXT($E2767,0),'Angaben Stationen'!$E$14:$J$213,5,0),""))</f>
        <v/>
      </c>
      <c r="D2767" s="232" t="str">
        <f>IF(ISERROR(IF(LEN(E2767)&gt;0,VLOOKUP(TEXT($E2767,0),'Angaben Stationen'!$E$14:$J$213,6,0),"")),"STATION IST NICHT VORHANDEN",IF(LEN(E2767)&gt;0,VLOOKUP(TEXT($E2767,0),'Angaben Stationen'!$E$14:$J$213,6,0),""))</f>
        <v/>
      </c>
      <c r="E2767" s="287"/>
      <c r="F2767" s="234"/>
      <c r="G2767" s="234"/>
      <c r="H2767" s="263"/>
      <c r="I2767" s="169"/>
      <c r="K2767" s="445" t="str">
        <f t="shared" si="341"/>
        <v>Leer</v>
      </c>
      <c r="L2767" s="445" t="str">
        <f>VLOOKUP($D2767,{"29 - Psychiatrie (Erwachsene)","BGI";"297 - stationsäquivalente Behandlung in der Erwachsenenpsychiatrie (29)","BGI";"30 - Kinder- und Jugendpsychiatrie","BGII";"307 - stationsäquivalente Behandlung in der Kinder- und Jugendpsychiatrie (30)","BGII";"31 - Psychosomatik","BGI";"","Leer"},2,0)</f>
        <v>Leer</v>
      </c>
      <c r="M2767" s="445">
        <f t="shared" si="338"/>
        <v>0</v>
      </c>
      <c r="N2767" s="445">
        <f t="shared" si="339"/>
        <v>0</v>
      </c>
      <c r="O2767" s="445">
        <f t="shared" si="342"/>
        <v>0</v>
      </c>
      <c r="P2767" s="445">
        <f t="shared" si="343"/>
        <v>0</v>
      </c>
      <c r="Q2767" s="445">
        <f t="shared" si="344"/>
        <v>0</v>
      </c>
      <c r="R2767" s="415" t="str">
        <f t="shared" si="345"/>
        <v>Leer</v>
      </c>
      <c r="S2767" s="445">
        <f>IF('Angaben KH-Standort'!D$29='A4'!D2767,IF('Angaben KH-Standort'!E$29="Ja",1,0),0)</f>
        <v>0</v>
      </c>
      <c r="T2767" s="445">
        <f>IF('Angaben KH-Standort'!D$30='A4'!D2767,IF('Angaben KH-Standort'!E$30="Ja",1,0),0)</f>
        <v>0</v>
      </c>
      <c r="U2767" s="445">
        <f>IF('Angaben KH-Standort'!D$31='A4'!D2767,IF('Angaben KH-Standort'!E$31="Ja",1,0),0)</f>
        <v>0</v>
      </c>
    </row>
    <row r="2768" spans="2:21" ht="15" customHeight="1" x14ac:dyDescent="0.3">
      <c r="B2768" s="70" t="str">
        <f t="shared" si="340"/>
        <v>!!!</v>
      </c>
      <c r="C2768" s="265" t="str">
        <f>IF(ISERROR(IF(LEN(E2768)&gt;0,VLOOKUP(TEXT($E2768,0),'Angaben Stationen'!$E$14:$J$213,5,0),"")),"?",IF(LEN(E2768)&gt;0,VLOOKUP(TEXT($E2768,0),'Angaben Stationen'!$E$14:$J$213,5,0),""))</f>
        <v/>
      </c>
      <c r="D2768" s="232" t="str">
        <f>IF(ISERROR(IF(LEN(E2768)&gt;0,VLOOKUP(TEXT($E2768,0),'Angaben Stationen'!$E$14:$J$213,6,0),"")),"STATION IST NICHT VORHANDEN",IF(LEN(E2768)&gt;0,VLOOKUP(TEXT($E2768,0),'Angaben Stationen'!$E$14:$J$213,6,0),""))</f>
        <v/>
      </c>
      <c r="E2768" s="287"/>
      <c r="F2768" s="234"/>
      <c r="G2768" s="234"/>
      <c r="H2768" s="263"/>
      <c r="I2768" s="169"/>
      <c r="K2768" s="445" t="str">
        <f t="shared" si="341"/>
        <v>Leer</v>
      </c>
      <c r="L2768" s="445" t="str">
        <f>VLOOKUP($D2768,{"29 - Psychiatrie (Erwachsene)","BGI";"297 - stationsäquivalente Behandlung in der Erwachsenenpsychiatrie (29)","BGI";"30 - Kinder- und Jugendpsychiatrie","BGII";"307 - stationsäquivalente Behandlung in der Kinder- und Jugendpsychiatrie (30)","BGII";"31 - Psychosomatik","BGI";"","Leer"},2,0)</f>
        <v>Leer</v>
      </c>
      <c r="M2768" s="445">
        <f t="shared" si="338"/>
        <v>0</v>
      </c>
      <c r="N2768" s="445">
        <f t="shared" si="339"/>
        <v>0</v>
      </c>
      <c r="O2768" s="445">
        <f t="shared" si="342"/>
        <v>0</v>
      </c>
      <c r="P2768" s="445">
        <f t="shared" si="343"/>
        <v>0</v>
      </c>
      <c r="Q2768" s="445">
        <f t="shared" si="344"/>
        <v>0</v>
      </c>
      <c r="R2768" s="415" t="str">
        <f t="shared" si="345"/>
        <v>Leer</v>
      </c>
      <c r="S2768" s="445">
        <f>IF('Angaben KH-Standort'!D$29='A4'!D2768,IF('Angaben KH-Standort'!E$29="Ja",1,0),0)</f>
        <v>0</v>
      </c>
      <c r="T2768" s="445">
        <f>IF('Angaben KH-Standort'!D$30='A4'!D2768,IF('Angaben KH-Standort'!E$30="Ja",1,0),0)</f>
        <v>0</v>
      </c>
      <c r="U2768" s="445">
        <f>IF('Angaben KH-Standort'!D$31='A4'!D2768,IF('Angaben KH-Standort'!E$31="Ja",1,0),0)</f>
        <v>0</v>
      </c>
    </row>
    <row r="2769" spans="2:21" ht="15" customHeight="1" x14ac:dyDescent="0.3">
      <c r="B2769" s="70" t="str">
        <f t="shared" si="340"/>
        <v>!!!</v>
      </c>
      <c r="C2769" s="265" t="str">
        <f>IF(ISERROR(IF(LEN(E2769)&gt;0,VLOOKUP(TEXT($E2769,0),'Angaben Stationen'!$E$14:$J$213,5,0),"")),"?",IF(LEN(E2769)&gt;0,VLOOKUP(TEXT($E2769,0),'Angaben Stationen'!$E$14:$J$213,5,0),""))</f>
        <v/>
      </c>
      <c r="D2769" s="232" t="str">
        <f>IF(ISERROR(IF(LEN(E2769)&gt;0,VLOOKUP(TEXT($E2769,0),'Angaben Stationen'!$E$14:$J$213,6,0),"")),"STATION IST NICHT VORHANDEN",IF(LEN(E2769)&gt;0,VLOOKUP(TEXT($E2769,0),'Angaben Stationen'!$E$14:$J$213,6,0),""))</f>
        <v/>
      </c>
      <c r="E2769" s="287"/>
      <c r="F2769" s="234"/>
      <c r="G2769" s="234"/>
      <c r="H2769" s="263"/>
      <c r="I2769" s="169"/>
      <c r="K2769" s="445" t="str">
        <f t="shared" si="341"/>
        <v>Leer</v>
      </c>
      <c r="L2769" s="445" t="str">
        <f>VLOOKUP($D2769,{"29 - Psychiatrie (Erwachsene)","BGI";"297 - stationsäquivalente Behandlung in der Erwachsenenpsychiatrie (29)","BGI";"30 - Kinder- und Jugendpsychiatrie","BGII";"307 - stationsäquivalente Behandlung in der Kinder- und Jugendpsychiatrie (30)","BGII";"31 - Psychosomatik","BGI";"","Leer"},2,0)</f>
        <v>Leer</v>
      </c>
      <c r="M2769" s="445">
        <f t="shared" si="338"/>
        <v>0</v>
      </c>
      <c r="N2769" s="445">
        <f t="shared" si="339"/>
        <v>0</v>
      </c>
      <c r="O2769" s="445">
        <f t="shared" si="342"/>
        <v>0</v>
      </c>
      <c r="P2769" s="445">
        <f t="shared" si="343"/>
        <v>0</v>
      </c>
      <c r="Q2769" s="445">
        <f t="shared" si="344"/>
        <v>0</v>
      </c>
      <c r="R2769" s="415" t="str">
        <f t="shared" si="345"/>
        <v>Leer</v>
      </c>
      <c r="S2769" s="445">
        <f>IF('Angaben KH-Standort'!D$29='A4'!D2769,IF('Angaben KH-Standort'!E$29="Ja",1,0),0)</f>
        <v>0</v>
      </c>
      <c r="T2769" s="445">
        <f>IF('Angaben KH-Standort'!D$30='A4'!D2769,IF('Angaben KH-Standort'!E$30="Ja",1,0),0)</f>
        <v>0</v>
      </c>
      <c r="U2769" s="445">
        <f>IF('Angaben KH-Standort'!D$31='A4'!D2769,IF('Angaben KH-Standort'!E$31="Ja",1,0),0)</f>
        <v>0</v>
      </c>
    </row>
    <row r="2770" spans="2:21" ht="15" customHeight="1" x14ac:dyDescent="0.3">
      <c r="B2770" s="70" t="str">
        <f t="shared" si="340"/>
        <v>!!!</v>
      </c>
      <c r="C2770" s="265" t="str">
        <f>IF(ISERROR(IF(LEN(E2770)&gt;0,VLOOKUP(TEXT($E2770,0),'Angaben Stationen'!$E$14:$J$213,5,0),"")),"?",IF(LEN(E2770)&gt;0,VLOOKUP(TEXT($E2770,0),'Angaben Stationen'!$E$14:$J$213,5,0),""))</f>
        <v/>
      </c>
      <c r="D2770" s="232" t="str">
        <f>IF(ISERROR(IF(LEN(E2770)&gt;0,VLOOKUP(TEXT($E2770,0),'Angaben Stationen'!$E$14:$J$213,6,0),"")),"STATION IST NICHT VORHANDEN",IF(LEN(E2770)&gt;0,VLOOKUP(TEXT($E2770,0),'Angaben Stationen'!$E$14:$J$213,6,0),""))</f>
        <v/>
      </c>
      <c r="E2770" s="287"/>
      <c r="F2770" s="234"/>
      <c r="G2770" s="234"/>
      <c r="H2770" s="263"/>
      <c r="I2770" s="169"/>
      <c r="K2770" s="445" t="str">
        <f t="shared" si="341"/>
        <v>Leer</v>
      </c>
      <c r="L2770" s="445" t="str">
        <f>VLOOKUP($D2770,{"29 - Psychiatrie (Erwachsene)","BGI";"297 - stationsäquivalente Behandlung in der Erwachsenenpsychiatrie (29)","BGI";"30 - Kinder- und Jugendpsychiatrie","BGII";"307 - stationsäquivalente Behandlung in der Kinder- und Jugendpsychiatrie (30)","BGII";"31 - Psychosomatik","BGI";"","Leer"},2,0)</f>
        <v>Leer</v>
      </c>
      <c r="M2770" s="445">
        <f t="shared" si="338"/>
        <v>0</v>
      </c>
      <c r="N2770" s="445">
        <f t="shared" si="339"/>
        <v>0</v>
      </c>
      <c r="O2770" s="445">
        <f t="shared" si="342"/>
        <v>0</v>
      </c>
      <c r="P2770" s="445">
        <f t="shared" si="343"/>
        <v>0</v>
      </c>
      <c r="Q2770" s="445">
        <f t="shared" si="344"/>
        <v>0</v>
      </c>
      <c r="R2770" s="415" t="str">
        <f t="shared" si="345"/>
        <v>Leer</v>
      </c>
      <c r="S2770" s="445">
        <f>IF('Angaben KH-Standort'!D$29='A4'!D2770,IF('Angaben KH-Standort'!E$29="Ja",1,0),0)</f>
        <v>0</v>
      </c>
      <c r="T2770" s="445">
        <f>IF('Angaben KH-Standort'!D$30='A4'!D2770,IF('Angaben KH-Standort'!E$30="Ja",1,0),0)</f>
        <v>0</v>
      </c>
      <c r="U2770" s="445">
        <f>IF('Angaben KH-Standort'!D$31='A4'!D2770,IF('Angaben KH-Standort'!E$31="Ja",1,0),0)</f>
        <v>0</v>
      </c>
    </row>
    <row r="2771" spans="2:21" ht="15" customHeight="1" x14ac:dyDescent="0.3">
      <c r="B2771" s="70" t="str">
        <f t="shared" si="340"/>
        <v>!!!</v>
      </c>
      <c r="C2771" s="265" t="str">
        <f>IF(ISERROR(IF(LEN(E2771)&gt;0,VLOOKUP(TEXT($E2771,0),'Angaben Stationen'!$E$14:$J$213,5,0),"")),"?",IF(LEN(E2771)&gt;0,VLOOKUP(TEXT($E2771,0),'Angaben Stationen'!$E$14:$J$213,5,0),""))</f>
        <v/>
      </c>
      <c r="D2771" s="232" t="str">
        <f>IF(ISERROR(IF(LEN(E2771)&gt;0,VLOOKUP(TEXT($E2771,0),'Angaben Stationen'!$E$14:$J$213,6,0),"")),"STATION IST NICHT VORHANDEN",IF(LEN(E2771)&gt;0,VLOOKUP(TEXT($E2771,0),'Angaben Stationen'!$E$14:$J$213,6,0),""))</f>
        <v/>
      </c>
      <c r="E2771" s="287"/>
      <c r="F2771" s="234"/>
      <c r="G2771" s="234"/>
      <c r="H2771" s="263"/>
      <c r="I2771" s="169"/>
      <c r="K2771" s="445" t="str">
        <f t="shared" si="341"/>
        <v>Leer</v>
      </c>
      <c r="L2771" s="445" t="str">
        <f>VLOOKUP($D2771,{"29 - Psychiatrie (Erwachsene)","BGI";"297 - stationsäquivalente Behandlung in der Erwachsenenpsychiatrie (29)","BGI";"30 - Kinder- und Jugendpsychiatrie","BGII";"307 - stationsäquivalente Behandlung in der Kinder- und Jugendpsychiatrie (30)","BGII";"31 - Psychosomatik","BGI";"","Leer"},2,0)</f>
        <v>Leer</v>
      </c>
      <c r="M2771" s="445">
        <f t="shared" si="338"/>
        <v>0</v>
      </c>
      <c r="N2771" s="445">
        <f t="shared" si="339"/>
        <v>0</v>
      </c>
      <c r="O2771" s="445">
        <f t="shared" si="342"/>
        <v>0</v>
      </c>
      <c r="P2771" s="445">
        <f t="shared" si="343"/>
        <v>0</v>
      </c>
      <c r="Q2771" s="445">
        <f t="shared" si="344"/>
        <v>0</v>
      </c>
      <c r="R2771" s="415" t="str">
        <f t="shared" si="345"/>
        <v>Leer</v>
      </c>
      <c r="S2771" s="445">
        <f>IF('Angaben KH-Standort'!D$29='A4'!D2771,IF('Angaben KH-Standort'!E$29="Ja",1,0),0)</f>
        <v>0</v>
      </c>
      <c r="T2771" s="445">
        <f>IF('Angaben KH-Standort'!D$30='A4'!D2771,IF('Angaben KH-Standort'!E$30="Ja",1,0),0)</f>
        <v>0</v>
      </c>
      <c r="U2771" s="445">
        <f>IF('Angaben KH-Standort'!D$31='A4'!D2771,IF('Angaben KH-Standort'!E$31="Ja",1,0),0)</f>
        <v>0</v>
      </c>
    </row>
    <row r="2772" spans="2:21" ht="15" customHeight="1" x14ac:dyDescent="0.3">
      <c r="B2772" s="70" t="str">
        <f t="shared" si="340"/>
        <v>!!!</v>
      </c>
      <c r="C2772" s="265" t="str">
        <f>IF(ISERROR(IF(LEN(E2772)&gt;0,VLOOKUP(TEXT($E2772,0),'Angaben Stationen'!$E$14:$J$213,5,0),"")),"?",IF(LEN(E2772)&gt;0,VLOOKUP(TEXT($E2772,0),'Angaben Stationen'!$E$14:$J$213,5,0),""))</f>
        <v/>
      </c>
      <c r="D2772" s="232" t="str">
        <f>IF(ISERROR(IF(LEN(E2772)&gt;0,VLOOKUP(TEXT($E2772,0),'Angaben Stationen'!$E$14:$J$213,6,0),"")),"STATION IST NICHT VORHANDEN",IF(LEN(E2772)&gt;0,VLOOKUP(TEXT($E2772,0),'Angaben Stationen'!$E$14:$J$213,6,0),""))</f>
        <v/>
      </c>
      <c r="E2772" s="287"/>
      <c r="F2772" s="234"/>
      <c r="G2772" s="234"/>
      <c r="H2772" s="263"/>
      <c r="I2772" s="169"/>
      <c r="K2772" s="445" t="str">
        <f t="shared" si="341"/>
        <v>Leer</v>
      </c>
      <c r="L2772" s="445" t="str">
        <f>VLOOKUP($D2772,{"29 - Psychiatrie (Erwachsene)","BGI";"297 - stationsäquivalente Behandlung in der Erwachsenenpsychiatrie (29)","BGI";"30 - Kinder- und Jugendpsychiatrie","BGII";"307 - stationsäquivalente Behandlung in der Kinder- und Jugendpsychiatrie (30)","BGII";"31 - Psychosomatik","BGI";"","Leer"},2,0)</f>
        <v>Leer</v>
      </c>
      <c r="M2772" s="445">
        <f t="shared" si="338"/>
        <v>0</v>
      </c>
      <c r="N2772" s="445">
        <f t="shared" si="339"/>
        <v>0</v>
      </c>
      <c r="O2772" s="445">
        <f t="shared" si="342"/>
        <v>0</v>
      </c>
      <c r="P2772" s="445">
        <f t="shared" si="343"/>
        <v>0</v>
      </c>
      <c r="Q2772" s="445">
        <f t="shared" si="344"/>
        <v>0</v>
      </c>
      <c r="R2772" s="415" t="str">
        <f t="shared" si="345"/>
        <v>Leer</v>
      </c>
      <c r="S2772" s="445">
        <f>IF('Angaben KH-Standort'!D$29='A4'!D2772,IF('Angaben KH-Standort'!E$29="Ja",1,0),0)</f>
        <v>0</v>
      </c>
      <c r="T2772" s="445">
        <f>IF('Angaben KH-Standort'!D$30='A4'!D2772,IF('Angaben KH-Standort'!E$30="Ja",1,0),0)</f>
        <v>0</v>
      </c>
      <c r="U2772" s="445">
        <f>IF('Angaben KH-Standort'!D$31='A4'!D2772,IF('Angaben KH-Standort'!E$31="Ja",1,0),0)</f>
        <v>0</v>
      </c>
    </row>
    <row r="2773" spans="2:21" ht="15" customHeight="1" x14ac:dyDescent="0.3">
      <c r="B2773" s="70" t="str">
        <f t="shared" si="340"/>
        <v>!!!</v>
      </c>
      <c r="C2773" s="265" t="str">
        <f>IF(ISERROR(IF(LEN(E2773)&gt;0,VLOOKUP(TEXT($E2773,0),'Angaben Stationen'!$E$14:$J$213,5,0),"")),"?",IF(LEN(E2773)&gt;0,VLOOKUP(TEXT($E2773,0),'Angaben Stationen'!$E$14:$J$213,5,0),""))</f>
        <v/>
      </c>
      <c r="D2773" s="232" t="str">
        <f>IF(ISERROR(IF(LEN(E2773)&gt;0,VLOOKUP(TEXT($E2773,0),'Angaben Stationen'!$E$14:$J$213,6,0),"")),"STATION IST NICHT VORHANDEN",IF(LEN(E2773)&gt;0,VLOOKUP(TEXT($E2773,0),'Angaben Stationen'!$E$14:$J$213,6,0),""))</f>
        <v/>
      </c>
      <c r="E2773" s="287"/>
      <c r="F2773" s="234"/>
      <c r="G2773" s="234"/>
      <c r="H2773" s="263"/>
      <c r="I2773" s="169"/>
      <c r="K2773" s="445" t="str">
        <f t="shared" si="341"/>
        <v>Leer</v>
      </c>
      <c r="L2773" s="445" t="str">
        <f>VLOOKUP($D2773,{"29 - Psychiatrie (Erwachsene)","BGI";"297 - stationsäquivalente Behandlung in der Erwachsenenpsychiatrie (29)","BGI";"30 - Kinder- und Jugendpsychiatrie","BGII";"307 - stationsäquivalente Behandlung in der Kinder- und Jugendpsychiatrie (30)","BGII";"31 - Psychosomatik","BGI";"","Leer"},2,0)</f>
        <v>Leer</v>
      </c>
      <c r="M2773" s="445">
        <f t="shared" si="338"/>
        <v>0</v>
      </c>
      <c r="N2773" s="445">
        <f t="shared" si="339"/>
        <v>0</v>
      </c>
      <c r="O2773" s="445">
        <f t="shared" si="342"/>
        <v>0</v>
      </c>
      <c r="P2773" s="445">
        <f t="shared" si="343"/>
        <v>0</v>
      </c>
      <c r="Q2773" s="445">
        <f t="shared" si="344"/>
        <v>0</v>
      </c>
      <c r="R2773" s="415" t="str">
        <f t="shared" si="345"/>
        <v>Leer</v>
      </c>
      <c r="S2773" s="445">
        <f>IF('Angaben KH-Standort'!D$29='A4'!D2773,IF('Angaben KH-Standort'!E$29="Ja",1,0),0)</f>
        <v>0</v>
      </c>
      <c r="T2773" s="445">
        <f>IF('Angaben KH-Standort'!D$30='A4'!D2773,IF('Angaben KH-Standort'!E$30="Ja",1,0),0)</f>
        <v>0</v>
      </c>
      <c r="U2773" s="445">
        <f>IF('Angaben KH-Standort'!D$31='A4'!D2773,IF('Angaben KH-Standort'!E$31="Ja",1,0),0)</f>
        <v>0</v>
      </c>
    </row>
    <row r="2774" spans="2:21" ht="15" customHeight="1" x14ac:dyDescent="0.3">
      <c r="B2774" s="70" t="str">
        <f t="shared" si="340"/>
        <v>!!!</v>
      </c>
      <c r="C2774" s="265" t="str">
        <f>IF(ISERROR(IF(LEN(E2774)&gt;0,VLOOKUP(TEXT($E2774,0),'Angaben Stationen'!$E$14:$J$213,5,0),"")),"?",IF(LEN(E2774)&gt;0,VLOOKUP(TEXT($E2774,0),'Angaben Stationen'!$E$14:$J$213,5,0),""))</f>
        <v/>
      </c>
      <c r="D2774" s="232" t="str">
        <f>IF(ISERROR(IF(LEN(E2774)&gt;0,VLOOKUP(TEXT($E2774,0),'Angaben Stationen'!$E$14:$J$213,6,0),"")),"STATION IST NICHT VORHANDEN",IF(LEN(E2774)&gt;0,VLOOKUP(TEXT($E2774,0),'Angaben Stationen'!$E$14:$J$213,6,0),""))</f>
        <v/>
      </c>
      <c r="E2774" s="287"/>
      <c r="F2774" s="234"/>
      <c r="G2774" s="234"/>
      <c r="H2774" s="263"/>
      <c r="I2774" s="169"/>
      <c r="K2774" s="445" t="str">
        <f t="shared" si="341"/>
        <v>Leer</v>
      </c>
      <c r="L2774" s="445" t="str">
        <f>VLOOKUP($D2774,{"29 - Psychiatrie (Erwachsene)","BGI";"297 - stationsäquivalente Behandlung in der Erwachsenenpsychiatrie (29)","BGI";"30 - Kinder- und Jugendpsychiatrie","BGII";"307 - stationsäquivalente Behandlung in der Kinder- und Jugendpsychiatrie (30)","BGII";"31 - Psychosomatik","BGI";"","Leer"},2,0)</f>
        <v>Leer</v>
      </c>
      <c r="M2774" s="445">
        <f t="shared" si="338"/>
        <v>0</v>
      </c>
      <c r="N2774" s="445">
        <f t="shared" si="339"/>
        <v>0</v>
      </c>
      <c r="O2774" s="445">
        <f t="shared" si="342"/>
        <v>0</v>
      </c>
      <c r="P2774" s="445">
        <f t="shared" si="343"/>
        <v>0</v>
      </c>
      <c r="Q2774" s="445">
        <f t="shared" si="344"/>
        <v>0</v>
      </c>
      <c r="R2774" s="415" t="str">
        <f t="shared" si="345"/>
        <v>Leer</v>
      </c>
      <c r="S2774" s="445">
        <f>IF('Angaben KH-Standort'!D$29='A4'!D2774,IF('Angaben KH-Standort'!E$29="Ja",1,0),0)</f>
        <v>0</v>
      </c>
      <c r="T2774" s="445">
        <f>IF('Angaben KH-Standort'!D$30='A4'!D2774,IF('Angaben KH-Standort'!E$30="Ja",1,0),0)</f>
        <v>0</v>
      </c>
      <c r="U2774" s="445">
        <f>IF('Angaben KH-Standort'!D$31='A4'!D2774,IF('Angaben KH-Standort'!E$31="Ja",1,0),0)</f>
        <v>0</v>
      </c>
    </row>
    <row r="2775" spans="2:21" ht="15" customHeight="1" x14ac:dyDescent="0.3">
      <c r="B2775" s="70" t="str">
        <f t="shared" si="340"/>
        <v>!!!</v>
      </c>
      <c r="C2775" s="265" t="str">
        <f>IF(ISERROR(IF(LEN(E2775)&gt;0,VLOOKUP(TEXT($E2775,0),'Angaben Stationen'!$E$14:$J$213,5,0),"")),"?",IF(LEN(E2775)&gt;0,VLOOKUP(TEXT($E2775,0),'Angaben Stationen'!$E$14:$J$213,5,0),""))</f>
        <v/>
      </c>
      <c r="D2775" s="232" t="str">
        <f>IF(ISERROR(IF(LEN(E2775)&gt;0,VLOOKUP(TEXT($E2775,0),'Angaben Stationen'!$E$14:$J$213,6,0),"")),"STATION IST NICHT VORHANDEN",IF(LEN(E2775)&gt;0,VLOOKUP(TEXT($E2775,0),'Angaben Stationen'!$E$14:$J$213,6,0),""))</f>
        <v/>
      </c>
      <c r="E2775" s="287"/>
      <c r="F2775" s="234"/>
      <c r="G2775" s="234"/>
      <c r="H2775" s="263"/>
      <c r="I2775" s="169"/>
      <c r="K2775" s="445" t="str">
        <f t="shared" si="341"/>
        <v>Leer</v>
      </c>
      <c r="L2775" s="445" t="str">
        <f>VLOOKUP($D2775,{"29 - Psychiatrie (Erwachsene)","BGI";"297 - stationsäquivalente Behandlung in der Erwachsenenpsychiatrie (29)","BGI";"30 - Kinder- und Jugendpsychiatrie","BGII";"307 - stationsäquivalente Behandlung in der Kinder- und Jugendpsychiatrie (30)","BGII";"31 - Psychosomatik","BGI";"","Leer"},2,0)</f>
        <v>Leer</v>
      </c>
      <c r="M2775" s="445">
        <f t="shared" si="338"/>
        <v>0</v>
      </c>
      <c r="N2775" s="445">
        <f t="shared" si="339"/>
        <v>0</v>
      </c>
      <c r="O2775" s="445">
        <f t="shared" si="342"/>
        <v>0</v>
      </c>
      <c r="P2775" s="445">
        <f t="shared" si="343"/>
        <v>0</v>
      </c>
      <c r="Q2775" s="445">
        <f t="shared" si="344"/>
        <v>0</v>
      </c>
      <c r="R2775" s="415" t="str">
        <f t="shared" si="345"/>
        <v>Leer</v>
      </c>
      <c r="S2775" s="445">
        <f>IF('Angaben KH-Standort'!D$29='A4'!D2775,IF('Angaben KH-Standort'!E$29="Ja",1,0),0)</f>
        <v>0</v>
      </c>
      <c r="T2775" s="445">
        <f>IF('Angaben KH-Standort'!D$30='A4'!D2775,IF('Angaben KH-Standort'!E$30="Ja",1,0),0)</f>
        <v>0</v>
      </c>
      <c r="U2775" s="445">
        <f>IF('Angaben KH-Standort'!D$31='A4'!D2775,IF('Angaben KH-Standort'!E$31="Ja",1,0),0)</f>
        <v>0</v>
      </c>
    </row>
    <row r="2776" spans="2:21" ht="15" customHeight="1" x14ac:dyDescent="0.3">
      <c r="B2776" s="70" t="str">
        <f t="shared" si="340"/>
        <v>!!!</v>
      </c>
      <c r="C2776" s="265" t="str">
        <f>IF(ISERROR(IF(LEN(E2776)&gt;0,VLOOKUP(TEXT($E2776,0),'Angaben Stationen'!$E$14:$J$213,5,0),"")),"?",IF(LEN(E2776)&gt;0,VLOOKUP(TEXT($E2776,0),'Angaben Stationen'!$E$14:$J$213,5,0),""))</f>
        <v/>
      </c>
      <c r="D2776" s="232" t="str">
        <f>IF(ISERROR(IF(LEN(E2776)&gt;0,VLOOKUP(TEXT($E2776,0),'Angaben Stationen'!$E$14:$J$213,6,0),"")),"STATION IST NICHT VORHANDEN",IF(LEN(E2776)&gt;0,VLOOKUP(TEXT($E2776,0),'Angaben Stationen'!$E$14:$J$213,6,0),""))</f>
        <v/>
      </c>
      <c r="E2776" s="287"/>
      <c r="F2776" s="234"/>
      <c r="G2776" s="234"/>
      <c r="H2776" s="263"/>
      <c r="I2776" s="169"/>
      <c r="K2776" s="445" t="str">
        <f t="shared" si="341"/>
        <v>Leer</v>
      </c>
      <c r="L2776" s="445" t="str">
        <f>VLOOKUP($D2776,{"29 - Psychiatrie (Erwachsene)","BGI";"297 - stationsäquivalente Behandlung in der Erwachsenenpsychiatrie (29)","BGI";"30 - Kinder- und Jugendpsychiatrie","BGII";"307 - stationsäquivalente Behandlung in der Kinder- und Jugendpsychiatrie (30)","BGII";"31 - Psychosomatik","BGI";"","Leer"},2,0)</f>
        <v>Leer</v>
      </c>
      <c r="M2776" s="445">
        <f t="shared" si="338"/>
        <v>0</v>
      </c>
      <c r="N2776" s="445">
        <f t="shared" si="339"/>
        <v>0</v>
      </c>
      <c r="O2776" s="445">
        <f t="shared" si="342"/>
        <v>0</v>
      </c>
      <c r="P2776" s="445">
        <f t="shared" si="343"/>
        <v>0</v>
      </c>
      <c r="Q2776" s="445">
        <f t="shared" si="344"/>
        <v>0</v>
      </c>
      <c r="R2776" s="415" t="str">
        <f t="shared" si="345"/>
        <v>Leer</v>
      </c>
      <c r="S2776" s="445">
        <f>IF('Angaben KH-Standort'!D$29='A4'!D2776,IF('Angaben KH-Standort'!E$29="Ja",1,0),0)</f>
        <v>0</v>
      </c>
      <c r="T2776" s="445">
        <f>IF('Angaben KH-Standort'!D$30='A4'!D2776,IF('Angaben KH-Standort'!E$30="Ja",1,0),0)</f>
        <v>0</v>
      </c>
      <c r="U2776" s="445">
        <f>IF('Angaben KH-Standort'!D$31='A4'!D2776,IF('Angaben KH-Standort'!E$31="Ja",1,0),0)</f>
        <v>0</v>
      </c>
    </row>
    <row r="2777" spans="2:21" ht="15" customHeight="1" x14ac:dyDescent="0.3">
      <c r="B2777" s="70" t="str">
        <f t="shared" si="340"/>
        <v>!!!</v>
      </c>
      <c r="C2777" s="265" t="str">
        <f>IF(ISERROR(IF(LEN(E2777)&gt;0,VLOOKUP(TEXT($E2777,0),'Angaben Stationen'!$E$14:$J$213,5,0),"")),"?",IF(LEN(E2777)&gt;0,VLOOKUP(TEXT($E2777,0),'Angaben Stationen'!$E$14:$J$213,5,0),""))</f>
        <v/>
      </c>
      <c r="D2777" s="232" t="str">
        <f>IF(ISERROR(IF(LEN(E2777)&gt;0,VLOOKUP(TEXT($E2777,0),'Angaben Stationen'!$E$14:$J$213,6,0),"")),"STATION IST NICHT VORHANDEN",IF(LEN(E2777)&gt;0,VLOOKUP(TEXT($E2777,0),'Angaben Stationen'!$E$14:$J$213,6,0),""))</f>
        <v/>
      </c>
      <c r="E2777" s="287"/>
      <c r="F2777" s="234"/>
      <c r="G2777" s="234"/>
      <c r="H2777" s="263"/>
      <c r="I2777" s="169"/>
      <c r="K2777" s="445" t="str">
        <f t="shared" si="341"/>
        <v>Leer</v>
      </c>
      <c r="L2777" s="445" t="str">
        <f>VLOOKUP($D2777,{"29 - Psychiatrie (Erwachsene)","BGI";"297 - stationsäquivalente Behandlung in der Erwachsenenpsychiatrie (29)","BGI";"30 - Kinder- und Jugendpsychiatrie","BGII";"307 - stationsäquivalente Behandlung in der Kinder- und Jugendpsychiatrie (30)","BGII";"31 - Psychosomatik","BGI";"","Leer"},2,0)</f>
        <v>Leer</v>
      </c>
      <c r="M2777" s="445">
        <f t="shared" si="338"/>
        <v>0</v>
      </c>
      <c r="N2777" s="445">
        <f t="shared" si="339"/>
        <v>0</v>
      </c>
      <c r="O2777" s="445">
        <f t="shared" si="342"/>
        <v>0</v>
      </c>
      <c r="P2777" s="445">
        <f t="shared" si="343"/>
        <v>0</v>
      </c>
      <c r="Q2777" s="445">
        <f t="shared" si="344"/>
        <v>0</v>
      </c>
      <c r="R2777" s="415" t="str">
        <f t="shared" si="345"/>
        <v>Leer</v>
      </c>
      <c r="S2777" s="445">
        <f>IF('Angaben KH-Standort'!D$29='A4'!D2777,IF('Angaben KH-Standort'!E$29="Ja",1,0),0)</f>
        <v>0</v>
      </c>
      <c r="T2777" s="445">
        <f>IF('Angaben KH-Standort'!D$30='A4'!D2777,IF('Angaben KH-Standort'!E$30="Ja",1,0),0)</f>
        <v>0</v>
      </c>
      <c r="U2777" s="445">
        <f>IF('Angaben KH-Standort'!D$31='A4'!D2777,IF('Angaben KH-Standort'!E$31="Ja",1,0),0)</f>
        <v>0</v>
      </c>
    </row>
    <row r="2778" spans="2:21" ht="15" customHeight="1" x14ac:dyDescent="0.3">
      <c r="B2778" s="70" t="str">
        <f t="shared" si="340"/>
        <v>!!!</v>
      </c>
      <c r="C2778" s="265" t="str">
        <f>IF(ISERROR(IF(LEN(E2778)&gt;0,VLOOKUP(TEXT($E2778,0),'Angaben Stationen'!$E$14:$J$213,5,0),"")),"?",IF(LEN(E2778)&gt;0,VLOOKUP(TEXT($E2778,0),'Angaben Stationen'!$E$14:$J$213,5,0),""))</f>
        <v/>
      </c>
      <c r="D2778" s="232" t="str">
        <f>IF(ISERROR(IF(LEN(E2778)&gt;0,VLOOKUP(TEXT($E2778,0),'Angaben Stationen'!$E$14:$J$213,6,0),"")),"STATION IST NICHT VORHANDEN",IF(LEN(E2778)&gt;0,VLOOKUP(TEXT($E2778,0),'Angaben Stationen'!$E$14:$J$213,6,0),""))</f>
        <v/>
      </c>
      <c r="E2778" s="287"/>
      <c r="F2778" s="234"/>
      <c r="G2778" s="234"/>
      <c r="H2778" s="263"/>
      <c r="I2778" s="169"/>
      <c r="K2778" s="445" t="str">
        <f t="shared" si="341"/>
        <v>Leer</v>
      </c>
      <c r="L2778" s="445" t="str">
        <f>VLOOKUP($D2778,{"29 - Psychiatrie (Erwachsene)","BGI";"297 - stationsäquivalente Behandlung in der Erwachsenenpsychiatrie (29)","BGI";"30 - Kinder- und Jugendpsychiatrie","BGII";"307 - stationsäquivalente Behandlung in der Kinder- und Jugendpsychiatrie (30)","BGII";"31 - Psychosomatik","BGI";"","Leer"},2,0)</f>
        <v>Leer</v>
      </c>
      <c r="M2778" s="445">
        <f t="shared" si="338"/>
        <v>0</v>
      </c>
      <c r="N2778" s="445">
        <f t="shared" si="339"/>
        <v>0</v>
      </c>
      <c r="O2778" s="445">
        <f t="shared" si="342"/>
        <v>0</v>
      </c>
      <c r="P2778" s="445">
        <f t="shared" si="343"/>
        <v>0</v>
      </c>
      <c r="Q2778" s="445">
        <f t="shared" si="344"/>
        <v>0</v>
      </c>
      <c r="R2778" s="415" t="str">
        <f t="shared" si="345"/>
        <v>Leer</v>
      </c>
      <c r="S2778" s="445">
        <f>IF('Angaben KH-Standort'!D$29='A4'!D2778,IF('Angaben KH-Standort'!E$29="Ja",1,0),0)</f>
        <v>0</v>
      </c>
      <c r="T2778" s="445">
        <f>IF('Angaben KH-Standort'!D$30='A4'!D2778,IF('Angaben KH-Standort'!E$30="Ja",1,0),0)</f>
        <v>0</v>
      </c>
      <c r="U2778" s="445">
        <f>IF('Angaben KH-Standort'!D$31='A4'!D2778,IF('Angaben KH-Standort'!E$31="Ja",1,0),0)</f>
        <v>0</v>
      </c>
    </row>
    <row r="2779" spans="2:21" ht="15" customHeight="1" x14ac:dyDescent="0.3">
      <c r="B2779" s="70" t="str">
        <f t="shared" si="340"/>
        <v>!!!</v>
      </c>
      <c r="C2779" s="265" t="str">
        <f>IF(ISERROR(IF(LEN(E2779)&gt;0,VLOOKUP(TEXT($E2779,0),'Angaben Stationen'!$E$14:$J$213,5,0),"")),"?",IF(LEN(E2779)&gt;0,VLOOKUP(TEXT($E2779,0),'Angaben Stationen'!$E$14:$J$213,5,0),""))</f>
        <v/>
      </c>
      <c r="D2779" s="232" t="str">
        <f>IF(ISERROR(IF(LEN(E2779)&gt;0,VLOOKUP(TEXT($E2779,0),'Angaben Stationen'!$E$14:$J$213,6,0),"")),"STATION IST NICHT VORHANDEN",IF(LEN(E2779)&gt;0,VLOOKUP(TEXT($E2779,0),'Angaben Stationen'!$E$14:$J$213,6,0),""))</f>
        <v/>
      </c>
      <c r="E2779" s="287"/>
      <c r="F2779" s="234"/>
      <c r="G2779" s="234"/>
      <c r="H2779" s="263"/>
      <c r="I2779" s="169"/>
      <c r="K2779" s="445" t="str">
        <f t="shared" si="341"/>
        <v>Leer</v>
      </c>
      <c r="L2779" s="445" t="str">
        <f>VLOOKUP($D2779,{"29 - Psychiatrie (Erwachsene)","BGI";"297 - stationsäquivalente Behandlung in der Erwachsenenpsychiatrie (29)","BGI";"30 - Kinder- und Jugendpsychiatrie","BGII";"307 - stationsäquivalente Behandlung in der Kinder- und Jugendpsychiatrie (30)","BGII";"31 - Psychosomatik","BGI";"","Leer"},2,0)</f>
        <v>Leer</v>
      </c>
      <c r="M2779" s="445">
        <f t="shared" si="338"/>
        <v>0</v>
      </c>
      <c r="N2779" s="445">
        <f t="shared" si="339"/>
        <v>0</v>
      </c>
      <c r="O2779" s="445">
        <f t="shared" si="342"/>
        <v>0</v>
      </c>
      <c r="P2779" s="445">
        <f t="shared" si="343"/>
        <v>0</v>
      </c>
      <c r="Q2779" s="445">
        <f t="shared" si="344"/>
        <v>0</v>
      </c>
      <c r="R2779" s="415" t="str">
        <f t="shared" si="345"/>
        <v>Leer</v>
      </c>
      <c r="S2779" s="445">
        <f>IF('Angaben KH-Standort'!D$29='A4'!D2779,IF('Angaben KH-Standort'!E$29="Ja",1,0),0)</f>
        <v>0</v>
      </c>
      <c r="T2779" s="445">
        <f>IF('Angaben KH-Standort'!D$30='A4'!D2779,IF('Angaben KH-Standort'!E$30="Ja",1,0),0)</f>
        <v>0</v>
      </c>
      <c r="U2779" s="445">
        <f>IF('Angaben KH-Standort'!D$31='A4'!D2779,IF('Angaben KH-Standort'!E$31="Ja",1,0),0)</f>
        <v>0</v>
      </c>
    </row>
    <row r="2780" spans="2:21" ht="15" customHeight="1" x14ac:dyDescent="0.3">
      <c r="B2780" s="70" t="str">
        <f t="shared" si="340"/>
        <v>!!!</v>
      </c>
      <c r="C2780" s="265" t="str">
        <f>IF(ISERROR(IF(LEN(E2780)&gt;0,VLOOKUP(TEXT($E2780,0),'Angaben Stationen'!$E$14:$J$213,5,0),"")),"?",IF(LEN(E2780)&gt;0,VLOOKUP(TEXT($E2780,0),'Angaben Stationen'!$E$14:$J$213,5,0),""))</f>
        <v/>
      </c>
      <c r="D2780" s="232" t="str">
        <f>IF(ISERROR(IF(LEN(E2780)&gt;0,VLOOKUP(TEXT($E2780,0),'Angaben Stationen'!$E$14:$J$213,6,0),"")),"STATION IST NICHT VORHANDEN",IF(LEN(E2780)&gt;0,VLOOKUP(TEXT($E2780,0),'Angaben Stationen'!$E$14:$J$213,6,0),""))</f>
        <v/>
      </c>
      <c r="E2780" s="287"/>
      <c r="F2780" s="234"/>
      <c r="G2780" s="234"/>
      <c r="H2780" s="263"/>
      <c r="I2780" s="169"/>
      <c r="K2780" s="445" t="str">
        <f t="shared" si="341"/>
        <v>Leer</v>
      </c>
      <c r="L2780" s="445" t="str">
        <f>VLOOKUP($D2780,{"29 - Psychiatrie (Erwachsene)","BGI";"297 - stationsäquivalente Behandlung in der Erwachsenenpsychiatrie (29)","BGI";"30 - Kinder- und Jugendpsychiatrie","BGII";"307 - stationsäquivalente Behandlung in der Kinder- und Jugendpsychiatrie (30)","BGII";"31 - Psychosomatik","BGI";"","Leer"},2,0)</f>
        <v>Leer</v>
      </c>
      <c r="M2780" s="445">
        <f t="shared" si="338"/>
        <v>0</v>
      </c>
      <c r="N2780" s="445">
        <f t="shared" si="339"/>
        <v>0</v>
      </c>
      <c r="O2780" s="445">
        <f t="shared" si="342"/>
        <v>0</v>
      </c>
      <c r="P2780" s="445">
        <f t="shared" si="343"/>
        <v>0</v>
      </c>
      <c r="Q2780" s="445">
        <f t="shared" si="344"/>
        <v>0</v>
      </c>
      <c r="R2780" s="415" t="str">
        <f t="shared" si="345"/>
        <v>Leer</v>
      </c>
      <c r="S2780" s="445">
        <f>IF('Angaben KH-Standort'!D$29='A4'!D2780,IF('Angaben KH-Standort'!E$29="Ja",1,0),0)</f>
        <v>0</v>
      </c>
      <c r="T2780" s="445">
        <f>IF('Angaben KH-Standort'!D$30='A4'!D2780,IF('Angaben KH-Standort'!E$30="Ja",1,0),0)</f>
        <v>0</v>
      </c>
      <c r="U2780" s="445">
        <f>IF('Angaben KH-Standort'!D$31='A4'!D2780,IF('Angaben KH-Standort'!E$31="Ja",1,0),0)</f>
        <v>0</v>
      </c>
    </row>
    <row r="2781" spans="2:21" ht="15" customHeight="1" x14ac:dyDescent="0.3">
      <c r="B2781" s="70" t="str">
        <f t="shared" si="340"/>
        <v>!!!</v>
      </c>
      <c r="C2781" s="265" t="str">
        <f>IF(ISERROR(IF(LEN(E2781)&gt;0,VLOOKUP(TEXT($E2781,0),'Angaben Stationen'!$E$14:$J$213,5,0),"")),"?",IF(LEN(E2781)&gt;0,VLOOKUP(TEXT($E2781,0),'Angaben Stationen'!$E$14:$J$213,5,0),""))</f>
        <v/>
      </c>
      <c r="D2781" s="232" t="str">
        <f>IF(ISERROR(IF(LEN(E2781)&gt;0,VLOOKUP(TEXT($E2781,0),'Angaben Stationen'!$E$14:$J$213,6,0),"")),"STATION IST NICHT VORHANDEN",IF(LEN(E2781)&gt;0,VLOOKUP(TEXT($E2781,0),'Angaben Stationen'!$E$14:$J$213,6,0),""))</f>
        <v/>
      </c>
      <c r="E2781" s="287"/>
      <c r="F2781" s="234"/>
      <c r="G2781" s="234"/>
      <c r="H2781" s="263"/>
      <c r="I2781" s="169"/>
      <c r="K2781" s="445" t="str">
        <f t="shared" si="341"/>
        <v>Leer</v>
      </c>
      <c r="L2781" s="445" t="str">
        <f>VLOOKUP($D2781,{"29 - Psychiatrie (Erwachsene)","BGI";"297 - stationsäquivalente Behandlung in der Erwachsenenpsychiatrie (29)","BGI";"30 - Kinder- und Jugendpsychiatrie","BGII";"307 - stationsäquivalente Behandlung in der Kinder- und Jugendpsychiatrie (30)","BGII";"31 - Psychosomatik","BGI";"","Leer"},2,0)</f>
        <v>Leer</v>
      </c>
      <c r="M2781" s="445">
        <f t="shared" si="338"/>
        <v>0</v>
      </c>
      <c r="N2781" s="445">
        <f t="shared" si="339"/>
        <v>0</v>
      </c>
      <c r="O2781" s="445">
        <f t="shared" si="342"/>
        <v>0</v>
      </c>
      <c r="P2781" s="445">
        <f t="shared" si="343"/>
        <v>0</v>
      </c>
      <c r="Q2781" s="445">
        <f t="shared" si="344"/>
        <v>0</v>
      </c>
      <c r="R2781" s="415" t="str">
        <f t="shared" si="345"/>
        <v>Leer</v>
      </c>
      <c r="S2781" s="445">
        <f>IF('Angaben KH-Standort'!D$29='A4'!D2781,IF('Angaben KH-Standort'!E$29="Ja",1,0),0)</f>
        <v>0</v>
      </c>
      <c r="T2781" s="445">
        <f>IF('Angaben KH-Standort'!D$30='A4'!D2781,IF('Angaben KH-Standort'!E$30="Ja",1,0),0)</f>
        <v>0</v>
      </c>
      <c r="U2781" s="445">
        <f>IF('Angaben KH-Standort'!D$31='A4'!D2781,IF('Angaben KH-Standort'!E$31="Ja",1,0),0)</f>
        <v>0</v>
      </c>
    </row>
    <row r="2782" spans="2:21" ht="15" customHeight="1" x14ac:dyDescent="0.3">
      <c r="B2782" s="70" t="str">
        <f t="shared" si="340"/>
        <v>!!!</v>
      </c>
      <c r="C2782" s="265" t="str">
        <f>IF(ISERROR(IF(LEN(E2782)&gt;0,VLOOKUP(TEXT($E2782,0),'Angaben Stationen'!$E$14:$J$213,5,0),"")),"?",IF(LEN(E2782)&gt;0,VLOOKUP(TEXT($E2782,0),'Angaben Stationen'!$E$14:$J$213,5,0),""))</f>
        <v/>
      </c>
      <c r="D2782" s="232" t="str">
        <f>IF(ISERROR(IF(LEN(E2782)&gt;0,VLOOKUP(TEXT($E2782,0),'Angaben Stationen'!$E$14:$J$213,6,0),"")),"STATION IST NICHT VORHANDEN",IF(LEN(E2782)&gt;0,VLOOKUP(TEXT($E2782,0),'Angaben Stationen'!$E$14:$J$213,6,0),""))</f>
        <v/>
      </c>
      <c r="E2782" s="287"/>
      <c r="F2782" s="234"/>
      <c r="G2782" s="234"/>
      <c r="H2782" s="263"/>
      <c r="I2782" s="169"/>
      <c r="K2782" s="445" t="str">
        <f t="shared" si="341"/>
        <v>Leer</v>
      </c>
      <c r="L2782" s="445" t="str">
        <f>VLOOKUP($D2782,{"29 - Psychiatrie (Erwachsene)","BGI";"297 - stationsäquivalente Behandlung in der Erwachsenenpsychiatrie (29)","BGI";"30 - Kinder- und Jugendpsychiatrie","BGII";"307 - stationsäquivalente Behandlung in der Kinder- und Jugendpsychiatrie (30)","BGII";"31 - Psychosomatik","BGI";"","Leer"},2,0)</f>
        <v>Leer</v>
      </c>
      <c r="M2782" s="445">
        <f t="shared" si="338"/>
        <v>0</v>
      </c>
      <c r="N2782" s="445">
        <f t="shared" si="339"/>
        <v>0</v>
      </c>
      <c r="O2782" s="445">
        <f t="shared" si="342"/>
        <v>0</v>
      </c>
      <c r="P2782" s="445">
        <f t="shared" si="343"/>
        <v>0</v>
      </c>
      <c r="Q2782" s="445">
        <f t="shared" si="344"/>
        <v>0</v>
      </c>
      <c r="R2782" s="415" t="str">
        <f t="shared" si="345"/>
        <v>Leer</v>
      </c>
      <c r="S2782" s="445">
        <f>IF('Angaben KH-Standort'!D$29='A4'!D2782,IF('Angaben KH-Standort'!E$29="Ja",1,0),0)</f>
        <v>0</v>
      </c>
      <c r="T2782" s="445">
        <f>IF('Angaben KH-Standort'!D$30='A4'!D2782,IF('Angaben KH-Standort'!E$30="Ja",1,0),0)</f>
        <v>0</v>
      </c>
      <c r="U2782" s="445">
        <f>IF('Angaben KH-Standort'!D$31='A4'!D2782,IF('Angaben KH-Standort'!E$31="Ja",1,0),0)</f>
        <v>0</v>
      </c>
    </row>
    <row r="2783" spans="2:21" ht="15" customHeight="1" x14ac:dyDescent="0.3">
      <c r="B2783" s="70" t="str">
        <f t="shared" si="340"/>
        <v>!!!</v>
      </c>
      <c r="C2783" s="265" t="str">
        <f>IF(ISERROR(IF(LEN(E2783)&gt;0,VLOOKUP(TEXT($E2783,0),'Angaben Stationen'!$E$14:$J$213,5,0),"")),"?",IF(LEN(E2783)&gt;0,VLOOKUP(TEXT($E2783,0),'Angaben Stationen'!$E$14:$J$213,5,0),""))</f>
        <v/>
      </c>
      <c r="D2783" s="232" t="str">
        <f>IF(ISERROR(IF(LEN(E2783)&gt;0,VLOOKUP(TEXT($E2783,0),'Angaben Stationen'!$E$14:$J$213,6,0),"")),"STATION IST NICHT VORHANDEN",IF(LEN(E2783)&gt;0,VLOOKUP(TEXT($E2783,0),'Angaben Stationen'!$E$14:$J$213,6,0),""))</f>
        <v/>
      </c>
      <c r="E2783" s="287"/>
      <c r="F2783" s="234"/>
      <c r="G2783" s="234"/>
      <c r="H2783" s="263"/>
      <c r="I2783" s="169"/>
      <c r="K2783" s="445" t="str">
        <f t="shared" si="341"/>
        <v>Leer</v>
      </c>
      <c r="L2783" s="445" t="str">
        <f>VLOOKUP($D2783,{"29 - Psychiatrie (Erwachsene)","BGI";"297 - stationsäquivalente Behandlung in der Erwachsenenpsychiatrie (29)","BGI";"30 - Kinder- und Jugendpsychiatrie","BGII";"307 - stationsäquivalente Behandlung in der Kinder- und Jugendpsychiatrie (30)","BGII";"31 - Psychosomatik","BGI";"","Leer"},2,0)</f>
        <v>Leer</v>
      </c>
      <c r="M2783" s="445">
        <f t="shared" si="338"/>
        <v>0</v>
      </c>
      <c r="N2783" s="445">
        <f t="shared" si="339"/>
        <v>0</v>
      </c>
      <c r="O2783" s="445">
        <f t="shared" si="342"/>
        <v>0</v>
      </c>
      <c r="P2783" s="445">
        <f t="shared" si="343"/>
        <v>0</v>
      </c>
      <c r="Q2783" s="445">
        <f t="shared" si="344"/>
        <v>0</v>
      </c>
      <c r="R2783" s="415" t="str">
        <f t="shared" si="345"/>
        <v>Leer</v>
      </c>
      <c r="S2783" s="445">
        <f>IF('Angaben KH-Standort'!D$29='A4'!D2783,IF('Angaben KH-Standort'!E$29="Ja",1,0),0)</f>
        <v>0</v>
      </c>
      <c r="T2783" s="445">
        <f>IF('Angaben KH-Standort'!D$30='A4'!D2783,IF('Angaben KH-Standort'!E$30="Ja",1,0),0)</f>
        <v>0</v>
      </c>
      <c r="U2783" s="445">
        <f>IF('Angaben KH-Standort'!D$31='A4'!D2783,IF('Angaben KH-Standort'!E$31="Ja",1,0),0)</f>
        <v>0</v>
      </c>
    </row>
    <row r="2784" spans="2:21" ht="15" customHeight="1" x14ac:dyDescent="0.3">
      <c r="B2784" s="70" t="str">
        <f t="shared" si="340"/>
        <v>!!!</v>
      </c>
      <c r="C2784" s="265" t="str">
        <f>IF(ISERROR(IF(LEN(E2784)&gt;0,VLOOKUP(TEXT($E2784,0),'Angaben Stationen'!$E$14:$J$213,5,0),"")),"?",IF(LEN(E2784)&gt;0,VLOOKUP(TEXT($E2784,0),'Angaben Stationen'!$E$14:$J$213,5,0),""))</f>
        <v/>
      </c>
      <c r="D2784" s="232" t="str">
        <f>IF(ISERROR(IF(LEN(E2784)&gt;0,VLOOKUP(TEXT($E2784,0),'Angaben Stationen'!$E$14:$J$213,6,0),"")),"STATION IST NICHT VORHANDEN",IF(LEN(E2784)&gt;0,VLOOKUP(TEXT($E2784,0),'Angaben Stationen'!$E$14:$J$213,6,0),""))</f>
        <v/>
      </c>
      <c r="E2784" s="287"/>
      <c r="F2784" s="234"/>
      <c r="G2784" s="234"/>
      <c r="H2784" s="263"/>
      <c r="I2784" s="169"/>
      <c r="K2784" s="445" t="str">
        <f t="shared" si="341"/>
        <v>Leer</v>
      </c>
      <c r="L2784" s="445" t="str">
        <f>VLOOKUP($D2784,{"29 - Psychiatrie (Erwachsene)","BGI";"297 - stationsäquivalente Behandlung in der Erwachsenenpsychiatrie (29)","BGI";"30 - Kinder- und Jugendpsychiatrie","BGII";"307 - stationsäquivalente Behandlung in der Kinder- und Jugendpsychiatrie (30)","BGII";"31 - Psychosomatik","BGI";"","Leer"},2,0)</f>
        <v>Leer</v>
      </c>
      <c r="M2784" s="445">
        <f t="shared" si="338"/>
        <v>0</v>
      </c>
      <c r="N2784" s="445">
        <f t="shared" si="339"/>
        <v>0</v>
      </c>
      <c r="O2784" s="445">
        <f t="shared" si="342"/>
        <v>0</v>
      </c>
      <c r="P2784" s="445">
        <f t="shared" si="343"/>
        <v>0</v>
      </c>
      <c r="Q2784" s="445">
        <f t="shared" si="344"/>
        <v>0</v>
      </c>
      <c r="R2784" s="415" t="str">
        <f t="shared" si="345"/>
        <v>Leer</v>
      </c>
      <c r="S2784" s="445">
        <f>IF('Angaben KH-Standort'!D$29='A4'!D2784,IF('Angaben KH-Standort'!E$29="Ja",1,0),0)</f>
        <v>0</v>
      </c>
      <c r="T2784" s="445">
        <f>IF('Angaben KH-Standort'!D$30='A4'!D2784,IF('Angaben KH-Standort'!E$30="Ja",1,0),0)</f>
        <v>0</v>
      </c>
      <c r="U2784" s="445">
        <f>IF('Angaben KH-Standort'!D$31='A4'!D2784,IF('Angaben KH-Standort'!E$31="Ja",1,0),0)</f>
        <v>0</v>
      </c>
    </row>
    <row r="2785" spans="2:21" ht="15" customHeight="1" x14ac:dyDescent="0.3">
      <c r="B2785" s="70" t="str">
        <f t="shared" si="340"/>
        <v>!!!</v>
      </c>
      <c r="C2785" s="265" t="str">
        <f>IF(ISERROR(IF(LEN(E2785)&gt;0,VLOOKUP(TEXT($E2785,0),'Angaben Stationen'!$E$14:$J$213,5,0),"")),"?",IF(LEN(E2785)&gt;0,VLOOKUP(TEXT($E2785,0),'Angaben Stationen'!$E$14:$J$213,5,0),""))</f>
        <v/>
      </c>
      <c r="D2785" s="232" t="str">
        <f>IF(ISERROR(IF(LEN(E2785)&gt;0,VLOOKUP(TEXT($E2785,0),'Angaben Stationen'!$E$14:$J$213,6,0),"")),"STATION IST NICHT VORHANDEN",IF(LEN(E2785)&gt;0,VLOOKUP(TEXT($E2785,0),'Angaben Stationen'!$E$14:$J$213,6,0),""))</f>
        <v/>
      </c>
      <c r="E2785" s="287"/>
      <c r="F2785" s="234"/>
      <c r="G2785" s="234"/>
      <c r="H2785" s="263"/>
      <c r="I2785" s="169"/>
      <c r="K2785" s="445" t="str">
        <f t="shared" si="341"/>
        <v>Leer</v>
      </c>
      <c r="L2785" s="445" t="str">
        <f>VLOOKUP($D2785,{"29 - Psychiatrie (Erwachsene)","BGI";"297 - stationsäquivalente Behandlung in der Erwachsenenpsychiatrie (29)","BGI";"30 - Kinder- und Jugendpsychiatrie","BGII";"307 - stationsäquivalente Behandlung in der Kinder- und Jugendpsychiatrie (30)","BGII";"31 - Psychosomatik","BGI";"","Leer"},2,0)</f>
        <v>Leer</v>
      </c>
      <c r="M2785" s="445">
        <f t="shared" si="338"/>
        <v>0</v>
      </c>
      <c r="N2785" s="445">
        <f t="shared" si="339"/>
        <v>0</v>
      </c>
      <c r="O2785" s="445">
        <f t="shared" si="342"/>
        <v>0</v>
      </c>
      <c r="P2785" s="445">
        <f t="shared" si="343"/>
        <v>0</v>
      </c>
      <c r="Q2785" s="445">
        <f t="shared" si="344"/>
        <v>0</v>
      </c>
      <c r="R2785" s="415" t="str">
        <f t="shared" si="345"/>
        <v>Leer</v>
      </c>
      <c r="S2785" s="445">
        <f>IF('Angaben KH-Standort'!D$29='A4'!D2785,IF('Angaben KH-Standort'!E$29="Ja",1,0),0)</f>
        <v>0</v>
      </c>
      <c r="T2785" s="445">
        <f>IF('Angaben KH-Standort'!D$30='A4'!D2785,IF('Angaben KH-Standort'!E$30="Ja",1,0),0)</f>
        <v>0</v>
      </c>
      <c r="U2785" s="445">
        <f>IF('Angaben KH-Standort'!D$31='A4'!D2785,IF('Angaben KH-Standort'!E$31="Ja",1,0),0)</f>
        <v>0</v>
      </c>
    </row>
    <row r="2786" spans="2:21" ht="15" customHeight="1" x14ac:dyDescent="0.3">
      <c r="B2786" s="70" t="str">
        <f t="shared" si="340"/>
        <v>!!!</v>
      </c>
      <c r="C2786" s="265" t="str">
        <f>IF(ISERROR(IF(LEN(E2786)&gt;0,VLOOKUP(TEXT($E2786,0),'Angaben Stationen'!$E$14:$J$213,5,0),"")),"?",IF(LEN(E2786)&gt;0,VLOOKUP(TEXT($E2786,0),'Angaben Stationen'!$E$14:$J$213,5,0),""))</f>
        <v/>
      </c>
      <c r="D2786" s="232" t="str">
        <f>IF(ISERROR(IF(LEN(E2786)&gt;0,VLOOKUP(TEXT($E2786,0),'Angaben Stationen'!$E$14:$J$213,6,0),"")),"STATION IST NICHT VORHANDEN",IF(LEN(E2786)&gt;0,VLOOKUP(TEXT($E2786,0),'Angaben Stationen'!$E$14:$J$213,6,0),""))</f>
        <v/>
      </c>
      <c r="E2786" s="287"/>
      <c r="F2786" s="234"/>
      <c r="G2786" s="234"/>
      <c r="H2786" s="263"/>
      <c r="I2786" s="169"/>
      <c r="K2786" s="445" t="str">
        <f t="shared" si="341"/>
        <v>Leer</v>
      </c>
      <c r="L2786" s="445" t="str">
        <f>VLOOKUP($D2786,{"29 - Psychiatrie (Erwachsene)","BGI";"297 - stationsäquivalente Behandlung in der Erwachsenenpsychiatrie (29)","BGI";"30 - Kinder- und Jugendpsychiatrie","BGII";"307 - stationsäquivalente Behandlung in der Kinder- und Jugendpsychiatrie (30)","BGII";"31 - Psychosomatik","BGI";"","Leer"},2,0)</f>
        <v>Leer</v>
      </c>
      <c r="M2786" s="445">
        <f t="shared" ref="M2786:M2849" si="346">IF(LEN(B2786)&gt;0,0,1)</f>
        <v>0</v>
      </c>
      <c r="N2786" s="445">
        <f t="shared" ref="N2786:N2849" si="347">IF(E2786&lt;&gt;"",1,0)</f>
        <v>0</v>
      </c>
      <c r="O2786" s="445">
        <f t="shared" si="342"/>
        <v>0</v>
      </c>
      <c r="P2786" s="445">
        <f t="shared" si="343"/>
        <v>0</v>
      </c>
      <c r="Q2786" s="445">
        <f t="shared" si="344"/>
        <v>0</v>
      </c>
      <c r="R2786" s="415" t="str">
        <f t="shared" si="345"/>
        <v>Leer</v>
      </c>
      <c r="S2786" s="445">
        <f>IF('Angaben KH-Standort'!D$29='A4'!D2786,IF('Angaben KH-Standort'!E$29="Ja",1,0),0)</f>
        <v>0</v>
      </c>
      <c r="T2786" s="445">
        <f>IF('Angaben KH-Standort'!D$30='A4'!D2786,IF('Angaben KH-Standort'!E$30="Ja",1,0),0)</f>
        <v>0</v>
      </c>
      <c r="U2786" s="445">
        <f>IF('Angaben KH-Standort'!D$31='A4'!D2786,IF('Angaben KH-Standort'!E$31="Ja",1,0),0)</f>
        <v>0</v>
      </c>
    </row>
    <row r="2787" spans="2:21" ht="15" customHeight="1" x14ac:dyDescent="0.3">
      <c r="B2787" s="70" t="str">
        <f t="shared" ref="B2787:B2850" si="348">IF(SUM(N2787:Q2787)&lt;4,"!!!","")</f>
        <v>!!!</v>
      </c>
      <c r="C2787" s="265" t="str">
        <f>IF(ISERROR(IF(LEN(E2787)&gt;0,VLOOKUP(TEXT($E2787,0),'Angaben Stationen'!$E$14:$J$213,5,0),"")),"?",IF(LEN(E2787)&gt;0,VLOOKUP(TEXT($E2787,0),'Angaben Stationen'!$E$14:$J$213,5,0),""))</f>
        <v/>
      </c>
      <c r="D2787" s="232" t="str">
        <f>IF(ISERROR(IF(LEN(E2787)&gt;0,VLOOKUP(TEXT($E2787,0),'Angaben Stationen'!$E$14:$J$213,6,0),"")),"STATION IST NICHT VORHANDEN",IF(LEN(E2787)&gt;0,VLOOKUP(TEXT($E2787,0),'Angaben Stationen'!$E$14:$J$213,6,0),""))</f>
        <v/>
      </c>
      <c r="E2787" s="287"/>
      <c r="F2787" s="234"/>
      <c r="G2787" s="234"/>
      <c r="H2787" s="263"/>
      <c r="I2787" s="169"/>
      <c r="K2787" s="445" t="str">
        <f t="shared" ref="K2787:K2850" si="349">IF($E2787&lt;&gt;"","Monat","Leer")</f>
        <v>Leer</v>
      </c>
      <c r="L2787" s="445" t="str">
        <f>VLOOKUP($D2787,{"29 - Psychiatrie (Erwachsene)","BGI";"297 - stationsäquivalente Behandlung in der Erwachsenenpsychiatrie (29)","BGI";"30 - Kinder- und Jugendpsychiatrie","BGII";"307 - stationsäquivalente Behandlung in der Kinder- und Jugendpsychiatrie (30)","BGII";"31 - Psychosomatik","BGI";"","Leer"},2,0)</f>
        <v>Leer</v>
      </c>
      <c r="M2787" s="445">
        <f t="shared" si="346"/>
        <v>0</v>
      </c>
      <c r="N2787" s="445">
        <f t="shared" si="347"/>
        <v>0</v>
      </c>
      <c r="O2787" s="445">
        <f t="shared" ref="O2787:O2850" si="350">IF(VALUE($F2787)&gt;0,1,0)</f>
        <v>0</v>
      </c>
      <c r="P2787" s="445">
        <f t="shared" ref="P2787:P2850" si="351">IF(LEN($G2787)&gt;0,1,0)</f>
        <v>0</v>
      </c>
      <c r="Q2787" s="445">
        <f t="shared" ref="Q2787:Q2850" si="352">IF(LEN($H2787)&gt;0,1,0)</f>
        <v>0</v>
      </c>
      <c r="R2787" s="415" t="str">
        <f t="shared" si="345"/>
        <v>Leer</v>
      </c>
      <c r="S2787" s="445">
        <f>IF('Angaben KH-Standort'!D$29='A4'!D2787,IF('Angaben KH-Standort'!E$29="Ja",1,0),0)</f>
        <v>0</v>
      </c>
      <c r="T2787" s="445">
        <f>IF('Angaben KH-Standort'!D$30='A4'!D2787,IF('Angaben KH-Standort'!E$30="Ja",1,0),0)</f>
        <v>0</v>
      </c>
      <c r="U2787" s="445">
        <f>IF('Angaben KH-Standort'!D$31='A4'!D2787,IF('Angaben KH-Standort'!E$31="Ja",1,0),0)</f>
        <v>0</v>
      </c>
    </row>
    <row r="2788" spans="2:21" ht="15" customHeight="1" x14ac:dyDescent="0.3">
      <c r="B2788" s="70" t="str">
        <f t="shared" si="348"/>
        <v>!!!</v>
      </c>
      <c r="C2788" s="265" t="str">
        <f>IF(ISERROR(IF(LEN(E2788)&gt;0,VLOOKUP(TEXT($E2788,0),'Angaben Stationen'!$E$14:$J$213,5,0),"")),"?",IF(LEN(E2788)&gt;0,VLOOKUP(TEXT($E2788,0),'Angaben Stationen'!$E$14:$J$213,5,0),""))</f>
        <v/>
      </c>
      <c r="D2788" s="232" t="str">
        <f>IF(ISERROR(IF(LEN(E2788)&gt;0,VLOOKUP(TEXT($E2788,0),'Angaben Stationen'!$E$14:$J$213,6,0),"")),"STATION IST NICHT VORHANDEN",IF(LEN(E2788)&gt;0,VLOOKUP(TEXT($E2788,0),'Angaben Stationen'!$E$14:$J$213,6,0),""))</f>
        <v/>
      </c>
      <c r="E2788" s="287"/>
      <c r="F2788" s="234"/>
      <c r="G2788" s="234"/>
      <c r="H2788" s="263"/>
      <c r="I2788" s="169"/>
      <c r="K2788" s="445" t="str">
        <f t="shared" si="349"/>
        <v>Leer</v>
      </c>
      <c r="L2788" s="445" t="str">
        <f>VLOOKUP($D2788,{"29 - Psychiatrie (Erwachsene)","BGI";"297 - stationsäquivalente Behandlung in der Erwachsenenpsychiatrie (29)","BGI";"30 - Kinder- und Jugendpsychiatrie","BGII";"307 - stationsäquivalente Behandlung in der Kinder- und Jugendpsychiatrie (30)","BGII";"31 - Psychosomatik","BGI";"","Leer"},2,0)</f>
        <v>Leer</v>
      </c>
      <c r="M2788" s="445">
        <f t="shared" si="346"/>
        <v>0</v>
      </c>
      <c r="N2788" s="445">
        <f t="shared" si="347"/>
        <v>0</v>
      </c>
      <c r="O2788" s="445">
        <f t="shared" si="350"/>
        <v>0</v>
      </c>
      <c r="P2788" s="445">
        <f t="shared" si="351"/>
        <v>0</v>
      </c>
      <c r="Q2788" s="445">
        <f t="shared" si="352"/>
        <v>0</v>
      </c>
      <c r="R2788" s="415" t="str">
        <f t="shared" si="345"/>
        <v>Leer</v>
      </c>
      <c r="S2788" s="445">
        <f>IF('Angaben KH-Standort'!D$29='A4'!D2788,IF('Angaben KH-Standort'!E$29="Ja",1,0),0)</f>
        <v>0</v>
      </c>
      <c r="T2788" s="445">
        <f>IF('Angaben KH-Standort'!D$30='A4'!D2788,IF('Angaben KH-Standort'!E$30="Ja",1,0),0)</f>
        <v>0</v>
      </c>
      <c r="U2788" s="445">
        <f>IF('Angaben KH-Standort'!D$31='A4'!D2788,IF('Angaben KH-Standort'!E$31="Ja",1,0),0)</f>
        <v>0</v>
      </c>
    </row>
    <row r="2789" spans="2:21" ht="15" customHeight="1" x14ac:dyDescent="0.3">
      <c r="B2789" s="70" t="str">
        <f t="shared" si="348"/>
        <v>!!!</v>
      </c>
      <c r="C2789" s="265" t="str">
        <f>IF(ISERROR(IF(LEN(E2789)&gt;0,VLOOKUP(TEXT($E2789,0),'Angaben Stationen'!$E$14:$J$213,5,0),"")),"?",IF(LEN(E2789)&gt;0,VLOOKUP(TEXT($E2789,0),'Angaben Stationen'!$E$14:$J$213,5,0),""))</f>
        <v/>
      </c>
      <c r="D2789" s="232" t="str">
        <f>IF(ISERROR(IF(LEN(E2789)&gt;0,VLOOKUP(TEXT($E2789,0),'Angaben Stationen'!$E$14:$J$213,6,0),"")),"STATION IST NICHT VORHANDEN",IF(LEN(E2789)&gt;0,VLOOKUP(TEXT($E2789,0),'Angaben Stationen'!$E$14:$J$213,6,0),""))</f>
        <v/>
      </c>
      <c r="E2789" s="287"/>
      <c r="F2789" s="234"/>
      <c r="G2789" s="234"/>
      <c r="H2789" s="263"/>
      <c r="I2789" s="169"/>
      <c r="K2789" s="445" t="str">
        <f t="shared" si="349"/>
        <v>Leer</v>
      </c>
      <c r="L2789" s="445" t="str">
        <f>VLOOKUP($D2789,{"29 - Psychiatrie (Erwachsene)","BGI";"297 - stationsäquivalente Behandlung in der Erwachsenenpsychiatrie (29)","BGI";"30 - Kinder- und Jugendpsychiatrie","BGII";"307 - stationsäquivalente Behandlung in der Kinder- und Jugendpsychiatrie (30)","BGII";"31 - Psychosomatik","BGI";"","Leer"},2,0)</f>
        <v>Leer</v>
      </c>
      <c r="M2789" s="445">
        <f t="shared" si="346"/>
        <v>0</v>
      </c>
      <c r="N2789" s="445">
        <f t="shared" si="347"/>
        <v>0</v>
      </c>
      <c r="O2789" s="445">
        <f t="shared" si="350"/>
        <v>0</v>
      </c>
      <c r="P2789" s="445">
        <f t="shared" si="351"/>
        <v>0</v>
      </c>
      <c r="Q2789" s="445">
        <f t="shared" si="352"/>
        <v>0</v>
      </c>
      <c r="R2789" s="415" t="str">
        <f t="shared" si="345"/>
        <v>Leer</v>
      </c>
      <c r="S2789" s="445">
        <f>IF('Angaben KH-Standort'!D$29='A4'!D2789,IF('Angaben KH-Standort'!E$29="Ja",1,0),0)</f>
        <v>0</v>
      </c>
      <c r="T2789" s="445">
        <f>IF('Angaben KH-Standort'!D$30='A4'!D2789,IF('Angaben KH-Standort'!E$30="Ja",1,0),0)</f>
        <v>0</v>
      </c>
      <c r="U2789" s="445">
        <f>IF('Angaben KH-Standort'!D$31='A4'!D2789,IF('Angaben KH-Standort'!E$31="Ja",1,0),0)</f>
        <v>0</v>
      </c>
    </row>
    <row r="2790" spans="2:21" ht="15" customHeight="1" x14ac:dyDescent="0.3">
      <c r="B2790" s="70" t="str">
        <f t="shared" si="348"/>
        <v>!!!</v>
      </c>
      <c r="C2790" s="265" t="str">
        <f>IF(ISERROR(IF(LEN(E2790)&gt;0,VLOOKUP(TEXT($E2790,0),'Angaben Stationen'!$E$14:$J$213,5,0),"")),"?",IF(LEN(E2790)&gt;0,VLOOKUP(TEXT($E2790,0),'Angaben Stationen'!$E$14:$J$213,5,0),""))</f>
        <v/>
      </c>
      <c r="D2790" s="232" t="str">
        <f>IF(ISERROR(IF(LEN(E2790)&gt;0,VLOOKUP(TEXT($E2790,0),'Angaben Stationen'!$E$14:$J$213,6,0),"")),"STATION IST NICHT VORHANDEN",IF(LEN(E2790)&gt;0,VLOOKUP(TEXT($E2790,0),'Angaben Stationen'!$E$14:$J$213,6,0),""))</f>
        <v/>
      </c>
      <c r="E2790" s="287"/>
      <c r="F2790" s="234"/>
      <c r="G2790" s="234"/>
      <c r="H2790" s="263"/>
      <c r="I2790" s="169"/>
      <c r="K2790" s="445" t="str">
        <f t="shared" si="349"/>
        <v>Leer</v>
      </c>
      <c r="L2790" s="445" t="str">
        <f>VLOOKUP($D2790,{"29 - Psychiatrie (Erwachsene)","BGI";"297 - stationsäquivalente Behandlung in der Erwachsenenpsychiatrie (29)","BGI";"30 - Kinder- und Jugendpsychiatrie","BGII";"307 - stationsäquivalente Behandlung in der Kinder- und Jugendpsychiatrie (30)","BGII";"31 - Psychosomatik","BGI";"","Leer"},2,0)</f>
        <v>Leer</v>
      </c>
      <c r="M2790" s="445">
        <f t="shared" si="346"/>
        <v>0</v>
      </c>
      <c r="N2790" s="445">
        <f t="shared" si="347"/>
        <v>0</v>
      </c>
      <c r="O2790" s="445">
        <f t="shared" si="350"/>
        <v>0</v>
      </c>
      <c r="P2790" s="445">
        <f t="shared" si="351"/>
        <v>0</v>
      </c>
      <c r="Q2790" s="445">
        <f t="shared" si="352"/>
        <v>0</v>
      </c>
      <c r="R2790" s="415" t="str">
        <f t="shared" si="345"/>
        <v>Leer</v>
      </c>
      <c r="S2790" s="445">
        <f>IF('Angaben KH-Standort'!D$29='A4'!D2790,IF('Angaben KH-Standort'!E$29="Ja",1,0),0)</f>
        <v>0</v>
      </c>
      <c r="T2790" s="445">
        <f>IF('Angaben KH-Standort'!D$30='A4'!D2790,IF('Angaben KH-Standort'!E$30="Ja",1,0),0)</f>
        <v>0</v>
      </c>
      <c r="U2790" s="445">
        <f>IF('Angaben KH-Standort'!D$31='A4'!D2790,IF('Angaben KH-Standort'!E$31="Ja",1,0),0)</f>
        <v>0</v>
      </c>
    </row>
    <row r="2791" spans="2:21" ht="15" customHeight="1" x14ac:dyDescent="0.3">
      <c r="B2791" s="70" t="str">
        <f t="shared" si="348"/>
        <v>!!!</v>
      </c>
      <c r="C2791" s="265" t="str">
        <f>IF(ISERROR(IF(LEN(E2791)&gt;0,VLOOKUP(TEXT($E2791,0),'Angaben Stationen'!$E$14:$J$213,5,0),"")),"?",IF(LEN(E2791)&gt;0,VLOOKUP(TEXT($E2791,0),'Angaben Stationen'!$E$14:$J$213,5,0),""))</f>
        <v/>
      </c>
      <c r="D2791" s="232" t="str">
        <f>IF(ISERROR(IF(LEN(E2791)&gt;0,VLOOKUP(TEXT($E2791,0),'Angaben Stationen'!$E$14:$J$213,6,0),"")),"STATION IST NICHT VORHANDEN",IF(LEN(E2791)&gt;0,VLOOKUP(TEXT($E2791,0),'Angaben Stationen'!$E$14:$J$213,6,0),""))</f>
        <v/>
      </c>
      <c r="E2791" s="287"/>
      <c r="F2791" s="234"/>
      <c r="G2791" s="234"/>
      <c r="H2791" s="263"/>
      <c r="I2791" s="169"/>
      <c r="K2791" s="445" t="str">
        <f t="shared" si="349"/>
        <v>Leer</v>
      </c>
      <c r="L2791" s="445" t="str">
        <f>VLOOKUP($D2791,{"29 - Psychiatrie (Erwachsene)","BGI";"297 - stationsäquivalente Behandlung in der Erwachsenenpsychiatrie (29)","BGI";"30 - Kinder- und Jugendpsychiatrie","BGII";"307 - stationsäquivalente Behandlung in der Kinder- und Jugendpsychiatrie (30)","BGII";"31 - Psychosomatik","BGI";"","Leer"},2,0)</f>
        <v>Leer</v>
      </c>
      <c r="M2791" s="445">
        <f t="shared" si="346"/>
        <v>0</v>
      </c>
      <c r="N2791" s="445">
        <f t="shared" si="347"/>
        <v>0</v>
      </c>
      <c r="O2791" s="445">
        <f t="shared" si="350"/>
        <v>0</v>
      </c>
      <c r="P2791" s="445">
        <f t="shared" si="351"/>
        <v>0</v>
      </c>
      <c r="Q2791" s="445">
        <f t="shared" si="352"/>
        <v>0</v>
      </c>
      <c r="R2791" s="415" t="str">
        <f t="shared" si="345"/>
        <v>Leer</v>
      </c>
      <c r="S2791" s="445">
        <f>IF('Angaben KH-Standort'!D$29='A4'!D2791,IF('Angaben KH-Standort'!E$29="Ja",1,0),0)</f>
        <v>0</v>
      </c>
      <c r="T2791" s="445">
        <f>IF('Angaben KH-Standort'!D$30='A4'!D2791,IF('Angaben KH-Standort'!E$30="Ja",1,0),0)</f>
        <v>0</v>
      </c>
      <c r="U2791" s="445">
        <f>IF('Angaben KH-Standort'!D$31='A4'!D2791,IF('Angaben KH-Standort'!E$31="Ja",1,0),0)</f>
        <v>0</v>
      </c>
    </row>
    <row r="2792" spans="2:21" ht="15" customHeight="1" x14ac:dyDescent="0.3">
      <c r="B2792" s="70" t="str">
        <f t="shared" si="348"/>
        <v>!!!</v>
      </c>
      <c r="C2792" s="265" t="str">
        <f>IF(ISERROR(IF(LEN(E2792)&gt;0,VLOOKUP(TEXT($E2792,0),'Angaben Stationen'!$E$14:$J$213,5,0),"")),"?",IF(LEN(E2792)&gt;0,VLOOKUP(TEXT($E2792,0),'Angaben Stationen'!$E$14:$J$213,5,0),""))</f>
        <v/>
      </c>
      <c r="D2792" s="232" t="str">
        <f>IF(ISERROR(IF(LEN(E2792)&gt;0,VLOOKUP(TEXT($E2792,0),'Angaben Stationen'!$E$14:$J$213,6,0),"")),"STATION IST NICHT VORHANDEN",IF(LEN(E2792)&gt;0,VLOOKUP(TEXT($E2792,0),'Angaben Stationen'!$E$14:$J$213,6,0),""))</f>
        <v/>
      </c>
      <c r="E2792" s="287"/>
      <c r="F2792" s="234"/>
      <c r="G2792" s="234"/>
      <c r="H2792" s="263"/>
      <c r="I2792" s="169"/>
      <c r="K2792" s="445" t="str">
        <f t="shared" si="349"/>
        <v>Leer</v>
      </c>
      <c r="L2792" s="445" t="str">
        <f>VLOOKUP($D2792,{"29 - Psychiatrie (Erwachsene)","BGI";"297 - stationsäquivalente Behandlung in der Erwachsenenpsychiatrie (29)","BGI";"30 - Kinder- und Jugendpsychiatrie","BGII";"307 - stationsäquivalente Behandlung in der Kinder- und Jugendpsychiatrie (30)","BGII";"31 - Psychosomatik","BGI";"","Leer"},2,0)</f>
        <v>Leer</v>
      </c>
      <c r="M2792" s="445">
        <f t="shared" si="346"/>
        <v>0</v>
      </c>
      <c r="N2792" s="445">
        <f t="shared" si="347"/>
        <v>0</v>
      </c>
      <c r="O2792" s="445">
        <f t="shared" si="350"/>
        <v>0</v>
      </c>
      <c r="P2792" s="445">
        <f t="shared" si="351"/>
        <v>0</v>
      </c>
      <c r="Q2792" s="445">
        <f t="shared" si="352"/>
        <v>0</v>
      </c>
      <c r="R2792" s="415" t="str">
        <f t="shared" si="345"/>
        <v>Leer</v>
      </c>
      <c r="S2792" s="445">
        <f>IF('Angaben KH-Standort'!D$29='A4'!D2792,IF('Angaben KH-Standort'!E$29="Ja",1,0),0)</f>
        <v>0</v>
      </c>
      <c r="T2792" s="445">
        <f>IF('Angaben KH-Standort'!D$30='A4'!D2792,IF('Angaben KH-Standort'!E$30="Ja",1,0),0)</f>
        <v>0</v>
      </c>
      <c r="U2792" s="445">
        <f>IF('Angaben KH-Standort'!D$31='A4'!D2792,IF('Angaben KH-Standort'!E$31="Ja",1,0),0)</f>
        <v>0</v>
      </c>
    </row>
    <row r="2793" spans="2:21" ht="15" customHeight="1" x14ac:dyDescent="0.3">
      <c r="B2793" s="70" t="str">
        <f t="shared" si="348"/>
        <v>!!!</v>
      </c>
      <c r="C2793" s="265" t="str">
        <f>IF(ISERROR(IF(LEN(E2793)&gt;0,VLOOKUP(TEXT($E2793,0),'Angaben Stationen'!$E$14:$J$213,5,0),"")),"?",IF(LEN(E2793)&gt;0,VLOOKUP(TEXT($E2793,0),'Angaben Stationen'!$E$14:$J$213,5,0),""))</f>
        <v/>
      </c>
      <c r="D2793" s="232" t="str">
        <f>IF(ISERROR(IF(LEN(E2793)&gt;0,VLOOKUP(TEXT($E2793,0),'Angaben Stationen'!$E$14:$J$213,6,0),"")),"STATION IST NICHT VORHANDEN",IF(LEN(E2793)&gt;0,VLOOKUP(TEXT($E2793,0),'Angaben Stationen'!$E$14:$J$213,6,0),""))</f>
        <v/>
      </c>
      <c r="E2793" s="287"/>
      <c r="F2793" s="234"/>
      <c r="G2793" s="234"/>
      <c r="H2793" s="263"/>
      <c r="I2793" s="169"/>
      <c r="K2793" s="445" t="str">
        <f t="shared" si="349"/>
        <v>Leer</v>
      </c>
      <c r="L2793" s="445" t="str">
        <f>VLOOKUP($D2793,{"29 - Psychiatrie (Erwachsene)","BGI";"297 - stationsäquivalente Behandlung in der Erwachsenenpsychiatrie (29)","BGI";"30 - Kinder- und Jugendpsychiatrie","BGII";"307 - stationsäquivalente Behandlung in der Kinder- und Jugendpsychiatrie (30)","BGII";"31 - Psychosomatik","BGI";"","Leer"},2,0)</f>
        <v>Leer</v>
      </c>
      <c r="M2793" s="445">
        <f t="shared" si="346"/>
        <v>0</v>
      </c>
      <c r="N2793" s="445">
        <f t="shared" si="347"/>
        <v>0</v>
      </c>
      <c r="O2793" s="445">
        <f t="shared" si="350"/>
        <v>0</v>
      </c>
      <c r="P2793" s="445">
        <f t="shared" si="351"/>
        <v>0</v>
      </c>
      <c r="Q2793" s="445">
        <f t="shared" si="352"/>
        <v>0</v>
      </c>
      <c r="R2793" s="415" t="str">
        <f t="shared" si="345"/>
        <v>Leer</v>
      </c>
      <c r="S2793" s="445">
        <f>IF('Angaben KH-Standort'!D$29='A4'!D2793,IF('Angaben KH-Standort'!E$29="Ja",1,0),0)</f>
        <v>0</v>
      </c>
      <c r="T2793" s="445">
        <f>IF('Angaben KH-Standort'!D$30='A4'!D2793,IF('Angaben KH-Standort'!E$30="Ja",1,0),0)</f>
        <v>0</v>
      </c>
      <c r="U2793" s="445">
        <f>IF('Angaben KH-Standort'!D$31='A4'!D2793,IF('Angaben KH-Standort'!E$31="Ja",1,0),0)</f>
        <v>0</v>
      </c>
    </row>
    <row r="2794" spans="2:21" ht="15" customHeight="1" x14ac:dyDescent="0.3">
      <c r="B2794" s="70" t="str">
        <f t="shared" si="348"/>
        <v>!!!</v>
      </c>
      <c r="C2794" s="265" t="str">
        <f>IF(ISERROR(IF(LEN(E2794)&gt;0,VLOOKUP(TEXT($E2794,0),'Angaben Stationen'!$E$14:$J$213,5,0),"")),"?",IF(LEN(E2794)&gt;0,VLOOKUP(TEXT($E2794,0),'Angaben Stationen'!$E$14:$J$213,5,0),""))</f>
        <v/>
      </c>
      <c r="D2794" s="232" t="str">
        <f>IF(ISERROR(IF(LEN(E2794)&gt;0,VLOOKUP(TEXT($E2794,0),'Angaben Stationen'!$E$14:$J$213,6,0),"")),"STATION IST NICHT VORHANDEN",IF(LEN(E2794)&gt;0,VLOOKUP(TEXT($E2794,0),'Angaben Stationen'!$E$14:$J$213,6,0),""))</f>
        <v/>
      </c>
      <c r="E2794" s="287"/>
      <c r="F2794" s="234"/>
      <c r="G2794" s="234"/>
      <c r="H2794" s="263"/>
      <c r="I2794" s="169"/>
      <c r="K2794" s="445" t="str">
        <f t="shared" si="349"/>
        <v>Leer</v>
      </c>
      <c r="L2794" s="445" t="str">
        <f>VLOOKUP($D2794,{"29 - Psychiatrie (Erwachsene)","BGI";"297 - stationsäquivalente Behandlung in der Erwachsenenpsychiatrie (29)","BGI";"30 - Kinder- und Jugendpsychiatrie","BGII";"307 - stationsäquivalente Behandlung in der Kinder- und Jugendpsychiatrie (30)","BGII";"31 - Psychosomatik","BGI";"","Leer"},2,0)</f>
        <v>Leer</v>
      </c>
      <c r="M2794" s="445">
        <f t="shared" si="346"/>
        <v>0</v>
      </c>
      <c r="N2794" s="445">
        <f t="shared" si="347"/>
        <v>0</v>
      </c>
      <c r="O2794" s="445">
        <f t="shared" si="350"/>
        <v>0</v>
      </c>
      <c r="P2794" s="445">
        <f t="shared" si="351"/>
        <v>0</v>
      </c>
      <c r="Q2794" s="445">
        <f t="shared" si="352"/>
        <v>0</v>
      </c>
      <c r="R2794" s="415" t="str">
        <f t="shared" si="345"/>
        <v>Leer</v>
      </c>
      <c r="S2794" s="445">
        <f>IF('Angaben KH-Standort'!D$29='A4'!D2794,IF('Angaben KH-Standort'!E$29="Ja",1,0),0)</f>
        <v>0</v>
      </c>
      <c r="T2794" s="445">
        <f>IF('Angaben KH-Standort'!D$30='A4'!D2794,IF('Angaben KH-Standort'!E$30="Ja",1,0),0)</f>
        <v>0</v>
      </c>
      <c r="U2794" s="445">
        <f>IF('Angaben KH-Standort'!D$31='A4'!D2794,IF('Angaben KH-Standort'!E$31="Ja",1,0),0)</f>
        <v>0</v>
      </c>
    </row>
    <row r="2795" spans="2:21" ht="15" customHeight="1" x14ac:dyDescent="0.3">
      <c r="B2795" s="70" t="str">
        <f t="shared" si="348"/>
        <v>!!!</v>
      </c>
      <c r="C2795" s="265" t="str">
        <f>IF(ISERROR(IF(LEN(E2795)&gt;0,VLOOKUP(TEXT($E2795,0),'Angaben Stationen'!$E$14:$J$213,5,0),"")),"?",IF(LEN(E2795)&gt;0,VLOOKUP(TEXT($E2795,0),'Angaben Stationen'!$E$14:$J$213,5,0),""))</f>
        <v/>
      </c>
      <c r="D2795" s="232" t="str">
        <f>IF(ISERROR(IF(LEN(E2795)&gt;0,VLOOKUP(TEXT($E2795,0),'Angaben Stationen'!$E$14:$J$213,6,0),"")),"STATION IST NICHT VORHANDEN",IF(LEN(E2795)&gt;0,VLOOKUP(TEXT($E2795,0),'Angaben Stationen'!$E$14:$J$213,6,0),""))</f>
        <v/>
      </c>
      <c r="E2795" s="287"/>
      <c r="F2795" s="234"/>
      <c r="G2795" s="234"/>
      <c r="H2795" s="263"/>
      <c r="I2795" s="169"/>
      <c r="K2795" s="445" t="str">
        <f t="shared" si="349"/>
        <v>Leer</v>
      </c>
      <c r="L2795" s="445" t="str">
        <f>VLOOKUP($D2795,{"29 - Psychiatrie (Erwachsene)","BGI";"297 - stationsäquivalente Behandlung in der Erwachsenenpsychiatrie (29)","BGI";"30 - Kinder- und Jugendpsychiatrie","BGII";"307 - stationsäquivalente Behandlung in der Kinder- und Jugendpsychiatrie (30)","BGII";"31 - Psychosomatik","BGI";"","Leer"},2,0)</f>
        <v>Leer</v>
      </c>
      <c r="M2795" s="445">
        <f t="shared" si="346"/>
        <v>0</v>
      </c>
      <c r="N2795" s="445">
        <f t="shared" si="347"/>
        <v>0</v>
      </c>
      <c r="O2795" s="445">
        <f t="shared" si="350"/>
        <v>0</v>
      </c>
      <c r="P2795" s="445">
        <f t="shared" si="351"/>
        <v>0</v>
      </c>
      <c r="Q2795" s="445">
        <f t="shared" si="352"/>
        <v>0</v>
      </c>
      <c r="R2795" s="415" t="str">
        <f t="shared" si="345"/>
        <v>Leer</v>
      </c>
      <c r="S2795" s="445">
        <f>IF('Angaben KH-Standort'!D$29='A4'!D2795,IF('Angaben KH-Standort'!E$29="Ja",1,0),0)</f>
        <v>0</v>
      </c>
      <c r="T2795" s="445">
        <f>IF('Angaben KH-Standort'!D$30='A4'!D2795,IF('Angaben KH-Standort'!E$30="Ja",1,0),0)</f>
        <v>0</v>
      </c>
      <c r="U2795" s="445">
        <f>IF('Angaben KH-Standort'!D$31='A4'!D2795,IF('Angaben KH-Standort'!E$31="Ja",1,0),0)</f>
        <v>0</v>
      </c>
    </row>
    <row r="2796" spans="2:21" ht="15" customHeight="1" x14ac:dyDescent="0.3">
      <c r="B2796" s="70" t="str">
        <f t="shared" si="348"/>
        <v>!!!</v>
      </c>
      <c r="C2796" s="265" t="str">
        <f>IF(ISERROR(IF(LEN(E2796)&gt;0,VLOOKUP(TEXT($E2796,0),'Angaben Stationen'!$E$14:$J$213,5,0),"")),"?",IF(LEN(E2796)&gt;0,VLOOKUP(TEXT($E2796,0),'Angaben Stationen'!$E$14:$J$213,5,0),""))</f>
        <v/>
      </c>
      <c r="D2796" s="232" t="str">
        <f>IF(ISERROR(IF(LEN(E2796)&gt;0,VLOOKUP(TEXT($E2796,0),'Angaben Stationen'!$E$14:$J$213,6,0),"")),"STATION IST NICHT VORHANDEN",IF(LEN(E2796)&gt;0,VLOOKUP(TEXT($E2796,0),'Angaben Stationen'!$E$14:$J$213,6,0),""))</f>
        <v/>
      </c>
      <c r="E2796" s="287"/>
      <c r="F2796" s="234"/>
      <c r="G2796" s="234"/>
      <c r="H2796" s="263"/>
      <c r="I2796" s="169"/>
      <c r="K2796" s="445" t="str">
        <f t="shared" si="349"/>
        <v>Leer</v>
      </c>
      <c r="L2796" s="445" t="str">
        <f>VLOOKUP($D2796,{"29 - Psychiatrie (Erwachsene)","BGI";"297 - stationsäquivalente Behandlung in der Erwachsenenpsychiatrie (29)","BGI";"30 - Kinder- und Jugendpsychiatrie","BGII";"307 - stationsäquivalente Behandlung in der Kinder- und Jugendpsychiatrie (30)","BGII";"31 - Psychosomatik","BGI";"","Leer"},2,0)</f>
        <v>Leer</v>
      </c>
      <c r="M2796" s="445">
        <f t="shared" si="346"/>
        <v>0</v>
      </c>
      <c r="N2796" s="445">
        <f t="shared" si="347"/>
        <v>0</v>
      </c>
      <c r="O2796" s="445">
        <f t="shared" si="350"/>
        <v>0</v>
      </c>
      <c r="P2796" s="445">
        <f t="shared" si="351"/>
        <v>0</v>
      </c>
      <c r="Q2796" s="445">
        <f t="shared" si="352"/>
        <v>0</v>
      </c>
      <c r="R2796" s="415" t="str">
        <f t="shared" si="345"/>
        <v>Leer</v>
      </c>
      <c r="S2796" s="445">
        <f>IF('Angaben KH-Standort'!D$29='A4'!D2796,IF('Angaben KH-Standort'!E$29="Ja",1,0),0)</f>
        <v>0</v>
      </c>
      <c r="T2796" s="445">
        <f>IF('Angaben KH-Standort'!D$30='A4'!D2796,IF('Angaben KH-Standort'!E$30="Ja",1,0),0)</f>
        <v>0</v>
      </c>
      <c r="U2796" s="445">
        <f>IF('Angaben KH-Standort'!D$31='A4'!D2796,IF('Angaben KH-Standort'!E$31="Ja",1,0),0)</f>
        <v>0</v>
      </c>
    </row>
    <row r="2797" spans="2:21" ht="15" customHeight="1" x14ac:dyDescent="0.3">
      <c r="B2797" s="70" t="str">
        <f t="shared" si="348"/>
        <v>!!!</v>
      </c>
      <c r="C2797" s="265" t="str">
        <f>IF(ISERROR(IF(LEN(E2797)&gt;0,VLOOKUP(TEXT($E2797,0),'Angaben Stationen'!$E$14:$J$213,5,0),"")),"?",IF(LEN(E2797)&gt;0,VLOOKUP(TEXT($E2797,0),'Angaben Stationen'!$E$14:$J$213,5,0),""))</f>
        <v/>
      </c>
      <c r="D2797" s="232" t="str">
        <f>IF(ISERROR(IF(LEN(E2797)&gt;0,VLOOKUP(TEXT($E2797,0),'Angaben Stationen'!$E$14:$J$213,6,0),"")),"STATION IST NICHT VORHANDEN",IF(LEN(E2797)&gt;0,VLOOKUP(TEXT($E2797,0),'Angaben Stationen'!$E$14:$J$213,6,0),""))</f>
        <v/>
      </c>
      <c r="E2797" s="287"/>
      <c r="F2797" s="234"/>
      <c r="G2797" s="234"/>
      <c r="H2797" s="263"/>
      <c r="I2797" s="169"/>
      <c r="K2797" s="445" t="str">
        <f t="shared" si="349"/>
        <v>Leer</v>
      </c>
      <c r="L2797" s="445" t="str">
        <f>VLOOKUP($D2797,{"29 - Psychiatrie (Erwachsene)","BGI";"297 - stationsäquivalente Behandlung in der Erwachsenenpsychiatrie (29)","BGI";"30 - Kinder- und Jugendpsychiatrie","BGII";"307 - stationsäquivalente Behandlung in der Kinder- und Jugendpsychiatrie (30)","BGII";"31 - Psychosomatik","BGI";"","Leer"},2,0)</f>
        <v>Leer</v>
      </c>
      <c r="M2797" s="445">
        <f t="shared" si="346"/>
        <v>0</v>
      </c>
      <c r="N2797" s="445">
        <f t="shared" si="347"/>
        <v>0</v>
      </c>
      <c r="O2797" s="445">
        <f t="shared" si="350"/>
        <v>0</v>
      </c>
      <c r="P2797" s="445">
        <f t="shared" si="351"/>
        <v>0</v>
      </c>
      <c r="Q2797" s="445">
        <f t="shared" si="352"/>
        <v>0</v>
      </c>
      <c r="R2797" s="415" t="str">
        <f t="shared" si="345"/>
        <v>Leer</v>
      </c>
      <c r="S2797" s="445">
        <f>IF('Angaben KH-Standort'!D$29='A4'!D2797,IF('Angaben KH-Standort'!E$29="Ja",1,0),0)</f>
        <v>0</v>
      </c>
      <c r="T2797" s="445">
        <f>IF('Angaben KH-Standort'!D$30='A4'!D2797,IF('Angaben KH-Standort'!E$30="Ja",1,0),0)</f>
        <v>0</v>
      </c>
      <c r="U2797" s="445">
        <f>IF('Angaben KH-Standort'!D$31='A4'!D2797,IF('Angaben KH-Standort'!E$31="Ja",1,0),0)</f>
        <v>0</v>
      </c>
    </row>
    <row r="2798" spans="2:21" ht="15" customHeight="1" x14ac:dyDescent="0.3">
      <c r="B2798" s="70" t="str">
        <f t="shared" si="348"/>
        <v>!!!</v>
      </c>
      <c r="C2798" s="265" t="str">
        <f>IF(ISERROR(IF(LEN(E2798)&gt;0,VLOOKUP(TEXT($E2798,0),'Angaben Stationen'!$E$14:$J$213,5,0),"")),"?",IF(LEN(E2798)&gt;0,VLOOKUP(TEXT($E2798,0),'Angaben Stationen'!$E$14:$J$213,5,0),""))</f>
        <v/>
      </c>
      <c r="D2798" s="232" t="str">
        <f>IF(ISERROR(IF(LEN(E2798)&gt;0,VLOOKUP(TEXT($E2798,0),'Angaben Stationen'!$E$14:$J$213,6,0),"")),"STATION IST NICHT VORHANDEN",IF(LEN(E2798)&gt;0,VLOOKUP(TEXT($E2798,0),'Angaben Stationen'!$E$14:$J$213,6,0),""))</f>
        <v/>
      </c>
      <c r="E2798" s="287"/>
      <c r="F2798" s="234"/>
      <c r="G2798" s="234"/>
      <c r="H2798" s="263"/>
      <c r="I2798" s="169"/>
      <c r="K2798" s="445" t="str">
        <f t="shared" si="349"/>
        <v>Leer</v>
      </c>
      <c r="L2798" s="445" t="str">
        <f>VLOOKUP($D2798,{"29 - Psychiatrie (Erwachsene)","BGI";"297 - stationsäquivalente Behandlung in der Erwachsenenpsychiatrie (29)","BGI";"30 - Kinder- und Jugendpsychiatrie","BGII";"307 - stationsäquivalente Behandlung in der Kinder- und Jugendpsychiatrie (30)","BGII";"31 - Psychosomatik","BGI";"","Leer"},2,0)</f>
        <v>Leer</v>
      </c>
      <c r="M2798" s="445">
        <f t="shared" si="346"/>
        <v>0</v>
      </c>
      <c r="N2798" s="445">
        <f t="shared" si="347"/>
        <v>0</v>
      </c>
      <c r="O2798" s="445">
        <f t="shared" si="350"/>
        <v>0</v>
      </c>
      <c r="P2798" s="445">
        <f t="shared" si="351"/>
        <v>0</v>
      </c>
      <c r="Q2798" s="445">
        <f t="shared" si="352"/>
        <v>0</v>
      </c>
      <c r="R2798" s="415" t="str">
        <f t="shared" si="345"/>
        <v>Leer</v>
      </c>
      <c r="S2798" s="445">
        <f>IF('Angaben KH-Standort'!D$29='A4'!D2798,IF('Angaben KH-Standort'!E$29="Ja",1,0),0)</f>
        <v>0</v>
      </c>
      <c r="T2798" s="445">
        <f>IF('Angaben KH-Standort'!D$30='A4'!D2798,IF('Angaben KH-Standort'!E$30="Ja",1,0),0)</f>
        <v>0</v>
      </c>
      <c r="U2798" s="445">
        <f>IF('Angaben KH-Standort'!D$31='A4'!D2798,IF('Angaben KH-Standort'!E$31="Ja",1,0),0)</f>
        <v>0</v>
      </c>
    </row>
    <row r="2799" spans="2:21" ht="15" customHeight="1" x14ac:dyDescent="0.3">
      <c r="B2799" s="70" t="str">
        <f t="shared" si="348"/>
        <v>!!!</v>
      </c>
      <c r="C2799" s="265" t="str">
        <f>IF(ISERROR(IF(LEN(E2799)&gt;0,VLOOKUP(TEXT($E2799,0),'Angaben Stationen'!$E$14:$J$213,5,0),"")),"?",IF(LEN(E2799)&gt;0,VLOOKUP(TEXT($E2799,0),'Angaben Stationen'!$E$14:$J$213,5,0),""))</f>
        <v/>
      </c>
      <c r="D2799" s="232" t="str">
        <f>IF(ISERROR(IF(LEN(E2799)&gt;0,VLOOKUP(TEXT($E2799,0),'Angaben Stationen'!$E$14:$J$213,6,0),"")),"STATION IST NICHT VORHANDEN",IF(LEN(E2799)&gt;0,VLOOKUP(TEXT($E2799,0),'Angaben Stationen'!$E$14:$J$213,6,0),""))</f>
        <v/>
      </c>
      <c r="E2799" s="287"/>
      <c r="F2799" s="234"/>
      <c r="G2799" s="234"/>
      <c r="H2799" s="263"/>
      <c r="I2799" s="169"/>
      <c r="K2799" s="445" t="str">
        <f t="shared" si="349"/>
        <v>Leer</v>
      </c>
      <c r="L2799" s="445" t="str">
        <f>VLOOKUP($D2799,{"29 - Psychiatrie (Erwachsene)","BGI";"297 - stationsäquivalente Behandlung in der Erwachsenenpsychiatrie (29)","BGI";"30 - Kinder- und Jugendpsychiatrie","BGII";"307 - stationsäquivalente Behandlung in der Kinder- und Jugendpsychiatrie (30)","BGII";"31 - Psychosomatik","BGI";"","Leer"},2,0)</f>
        <v>Leer</v>
      </c>
      <c r="M2799" s="445">
        <f t="shared" si="346"/>
        <v>0</v>
      </c>
      <c r="N2799" s="445">
        <f t="shared" si="347"/>
        <v>0</v>
      </c>
      <c r="O2799" s="445">
        <f t="shared" si="350"/>
        <v>0</v>
      </c>
      <c r="P2799" s="445">
        <f t="shared" si="351"/>
        <v>0</v>
      </c>
      <c r="Q2799" s="445">
        <f t="shared" si="352"/>
        <v>0</v>
      </c>
      <c r="R2799" s="415" t="str">
        <f t="shared" ref="R2799:R2862" si="353">IF(D2799&lt;&gt;"",IF(SUM(S2799:U2799)&gt;0,"Ja","Nein"),"Leer")</f>
        <v>Leer</v>
      </c>
      <c r="S2799" s="445">
        <f>IF('Angaben KH-Standort'!D$29='A4'!D2799,IF('Angaben KH-Standort'!E$29="Ja",1,0),0)</f>
        <v>0</v>
      </c>
      <c r="T2799" s="445">
        <f>IF('Angaben KH-Standort'!D$30='A4'!D2799,IF('Angaben KH-Standort'!E$30="Ja",1,0),0)</f>
        <v>0</v>
      </c>
      <c r="U2799" s="445">
        <f>IF('Angaben KH-Standort'!D$31='A4'!D2799,IF('Angaben KH-Standort'!E$31="Ja",1,0),0)</f>
        <v>0</v>
      </c>
    </row>
    <row r="2800" spans="2:21" ht="15" customHeight="1" x14ac:dyDescent="0.3">
      <c r="B2800" s="70" t="str">
        <f t="shared" si="348"/>
        <v>!!!</v>
      </c>
      <c r="C2800" s="265" t="str">
        <f>IF(ISERROR(IF(LEN(E2800)&gt;0,VLOOKUP(TEXT($E2800,0),'Angaben Stationen'!$E$14:$J$213,5,0),"")),"?",IF(LEN(E2800)&gt;0,VLOOKUP(TEXT($E2800,0),'Angaben Stationen'!$E$14:$J$213,5,0),""))</f>
        <v/>
      </c>
      <c r="D2800" s="232" t="str">
        <f>IF(ISERROR(IF(LEN(E2800)&gt;0,VLOOKUP(TEXT($E2800,0),'Angaben Stationen'!$E$14:$J$213,6,0),"")),"STATION IST NICHT VORHANDEN",IF(LEN(E2800)&gt;0,VLOOKUP(TEXT($E2800,0),'Angaben Stationen'!$E$14:$J$213,6,0),""))</f>
        <v/>
      </c>
      <c r="E2800" s="287"/>
      <c r="F2800" s="234"/>
      <c r="G2800" s="234"/>
      <c r="H2800" s="263"/>
      <c r="I2800" s="169"/>
      <c r="K2800" s="445" t="str">
        <f t="shared" si="349"/>
        <v>Leer</v>
      </c>
      <c r="L2800" s="445" t="str">
        <f>VLOOKUP($D2800,{"29 - Psychiatrie (Erwachsene)","BGI";"297 - stationsäquivalente Behandlung in der Erwachsenenpsychiatrie (29)","BGI";"30 - Kinder- und Jugendpsychiatrie","BGII";"307 - stationsäquivalente Behandlung in der Kinder- und Jugendpsychiatrie (30)","BGII";"31 - Psychosomatik","BGI";"","Leer"},2,0)</f>
        <v>Leer</v>
      </c>
      <c r="M2800" s="445">
        <f t="shared" si="346"/>
        <v>0</v>
      </c>
      <c r="N2800" s="445">
        <f t="shared" si="347"/>
        <v>0</v>
      </c>
      <c r="O2800" s="445">
        <f t="shared" si="350"/>
        <v>0</v>
      </c>
      <c r="P2800" s="445">
        <f t="shared" si="351"/>
        <v>0</v>
      </c>
      <c r="Q2800" s="445">
        <f t="shared" si="352"/>
        <v>0</v>
      </c>
      <c r="R2800" s="415" t="str">
        <f t="shared" si="353"/>
        <v>Leer</v>
      </c>
      <c r="S2800" s="445">
        <f>IF('Angaben KH-Standort'!D$29='A4'!D2800,IF('Angaben KH-Standort'!E$29="Ja",1,0),0)</f>
        <v>0</v>
      </c>
      <c r="T2800" s="445">
        <f>IF('Angaben KH-Standort'!D$30='A4'!D2800,IF('Angaben KH-Standort'!E$30="Ja",1,0),0)</f>
        <v>0</v>
      </c>
      <c r="U2800" s="445">
        <f>IF('Angaben KH-Standort'!D$31='A4'!D2800,IF('Angaben KH-Standort'!E$31="Ja",1,0),0)</f>
        <v>0</v>
      </c>
    </row>
    <row r="2801" spans="2:21" ht="15" customHeight="1" x14ac:dyDescent="0.3">
      <c r="B2801" s="70" t="str">
        <f t="shared" si="348"/>
        <v>!!!</v>
      </c>
      <c r="C2801" s="265" t="str">
        <f>IF(ISERROR(IF(LEN(E2801)&gt;0,VLOOKUP(TEXT($E2801,0),'Angaben Stationen'!$E$14:$J$213,5,0),"")),"?",IF(LEN(E2801)&gt;0,VLOOKUP(TEXT($E2801,0),'Angaben Stationen'!$E$14:$J$213,5,0),""))</f>
        <v/>
      </c>
      <c r="D2801" s="232" t="str">
        <f>IF(ISERROR(IF(LEN(E2801)&gt;0,VLOOKUP(TEXT($E2801,0),'Angaben Stationen'!$E$14:$J$213,6,0),"")),"STATION IST NICHT VORHANDEN",IF(LEN(E2801)&gt;0,VLOOKUP(TEXT($E2801,0),'Angaben Stationen'!$E$14:$J$213,6,0),""))</f>
        <v/>
      </c>
      <c r="E2801" s="287"/>
      <c r="F2801" s="234"/>
      <c r="G2801" s="234"/>
      <c r="H2801" s="263"/>
      <c r="I2801" s="169"/>
      <c r="K2801" s="445" t="str">
        <f t="shared" si="349"/>
        <v>Leer</v>
      </c>
      <c r="L2801" s="445" t="str">
        <f>VLOOKUP($D2801,{"29 - Psychiatrie (Erwachsene)","BGI";"297 - stationsäquivalente Behandlung in der Erwachsenenpsychiatrie (29)","BGI";"30 - Kinder- und Jugendpsychiatrie","BGII";"307 - stationsäquivalente Behandlung in der Kinder- und Jugendpsychiatrie (30)","BGII";"31 - Psychosomatik","BGI";"","Leer"},2,0)</f>
        <v>Leer</v>
      </c>
      <c r="M2801" s="445">
        <f t="shared" si="346"/>
        <v>0</v>
      </c>
      <c r="N2801" s="445">
        <f t="shared" si="347"/>
        <v>0</v>
      </c>
      <c r="O2801" s="445">
        <f t="shared" si="350"/>
        <v>0</v>
      </c>
      <c r="P2801" s="445">
        <f t="shared" si="351"/>
        <v>0</v>
      </c>
      <c r="Q2801" s="445">
        <f t="shared" si="352"/>
        <v>0</v>
      </c>
      <c r="R2801" s="415" t="str">
        <f t="shared" si="353"/>
        <v>Leer</v>
      </c>
      <c r="S2801" s="445">
        <f>IF('Angaben KH-Standort'!D$29='A4'!D2801,IF('Angaben KH-Standort'!E$29="Ja",1,0),0)</f>
        <v>0</v>
      </c>
      <c r="T2801" s="445">
        <f>IF('Angaben KH-Standort'!D$30='A4'!D2801,IF('Angaben KH-Standort'!E$30="Ja",1,0),0)</f>
        <v>0</v>
      </c>
      <c r="U2801" s="445">
        <f>IF('Angaben KH-Standort'!D$31='A4'!D2801,IF('Angaben KH-Standort'!E$31="Ja",1,0),0)</f>
        <v>0</v>
      </c>
    </row>
    <row r="2802" spans="2:21" ht="15" customHeight="1" x14ac:dyDescent="0.3">
      <c r="B2802" s="70" t="str">
        <f t="shared" si="348"/>
        <v>!!!</v>
      </c>
      <c r="C2802" s="265" t="str">
        <f>IF(ISERROR(IF(LEN(E2802)&gt;0,VLOOKUP(TEXT($E2802,0),'Angaben Stationen'!$E$14:$J$213,5,0),"")),"?",IF(LEN(E2802)&gt;0,VLOOKUP(TEXT($E2802,0),'Angaben Stationen'!$E$14:$J$213,5,0),""))</f>
        <v/>
      </c>
      <c r="D2802" s="232" t="str">
        <f>IF(ISERROR(IF(LEN(E2802)&gt;0,VLOOKUP(TEXT($E2802,0),'Angaben Stationen'!$E$14:$J$213,6,0),"")),"STATION IST NICHT VORHANDEN",IF(LEN(E2802)&gt;0,VLOOKUP(TEXT($E2802,0),'Angaben Stationen'!$E$14:$J$213,6,0),""))</f>
        <v/>
      </c>
      <c r="E2802" s="287"/>
      <c r="F2802" s="234"/>
      <c r="G2802" s="234"/>
      <c r="H2802" s="263"/>
      <c r="I2802" s="169"/>
      <c r="K2802" s="445" t="str">
        <f t="shared" si="349"/>
        <v>Leer</v>
      </c>
      <c r="L2802" s="445" t="str">
        <f>VLOOKUP($D2802,{"29 - Psychiatrie (Erwachsene)","BGI";"297 - stationsäquivalente Behandlung in der Erwachsenenpsychiatrie (29)","BGI";"30 - Kinder- und Jugendpsychiatrie","BGII";"307 - stationsäquivalente Behandlung in der Kinder- und Jugendpsychiatrie (30)","BGII";"31 - Psychosomatik","BGI";"","Leer"},2,0)</f>
        <v>Leer</v>
      </c>
      <c r="M2802" s="445">
        <f t="shared" si="346"/>
        <v>0</v>
      </c>
      <c r="N2802" s="445">
        <f t="shared" si="347"/>
        <v>0</v>
      </c>
      <c r="O2802" s="445">
        <f t="shared" si="350"/>
        <v>0</v>
      </c>
      <c r="P2802" s="445">
        <f t="shared" si="351"/>
        <v>0</v>
      </c>
      <c r="Q2802" s="445">
        <f t="shared" si="352"/>
        <v>0</v>
      </c>
      <c r="R2802" s="415" t="str">
        <f t="shared" si="353"/>
        <v>Leer</v>
      </c>
      <c r="S2802" s="445">
        <f>IF('Angaben KH-Standort'!D$29='A4'!D2802,IF('Angaben KH-Standort'!E$29="Ja",1,0),0)</f>
        <v>0</v>
      </c>
      <c r="T2802" s="445">
        <f>IF('Angaben KH-Standort'!D$30='A4'!D2802,IF('Angaben KH-Standort'!E$30="Ja",1,0),0)</f>
        <v>0</v>
      </c>
      <c r="U2802" s="445">
        <f>IF('Angaben KH-Standort'!D$31='A4'!D2802,IF('Angaben KH-Standort'!E$31="Ja",1,0),0)</f>
        <v>0</v>
      </c>
    </row>
    <row r="2803" spans="2:21" ht="15" customHeight="1" x14ac:dyDescent="0.3">
      <c r="B2803" s="70" t="str">
        <f t="shared" si="348"/>
        <v>!!!</v>
      </c>
      <c r="C2803" s="265" t="str">
        <f>IF(ISERROR(IF(LEN(E2803)&gt;0,VLOOKUP(TEXT($E2803,0),'Angaben Stationen'!$E$14:$J$213,5,0),"")),"?",IF(LEN(E2803)&gt;0,VLOOKUP(TEXT($E2803,0),'Angaben Stationen'!$E$14:$J$213,5,0),""))</f>
        <v/>
      </c>
      <c r="D2803" s="232" t="str">
        <f>IF(ISERROR(IF(LEN(E2803)&gt;0,VLOOKUP(TEXT($E2803,0),'Angaben Stationen'!$E$14:$J$213,6,0),"")),"STATION IST NICHT VORHANDEN",IF(LEN(E2803)&gt;0,VLOOKUP(TEXT($E2803,0),'Angaben Stationen'!$E$14:$J$213,6,0),""))</f>
        <v/>
      </c>
      <c r="E2803" s="287"/>
      <c r="F2803" s="234"/>
      <c r="G2803" s="234"/>
      <c r="H2803" s="263"/>
      <c r="I2803" s="169"/>
      <c r="K2803" s="445" t="str">
        <f t="shared" si="349"/>
        <v>Leer</v>
      </c>
      <c r="L2803" s="445" t="str">
        <f>VLOOKUP($D2803,{"29 - Psychiatrie (Erwachsene)","BGI";"297 - stationsäquivalente Behandlung in der Erwachsenenpsychiatrie (29)","BGI";"30 - Kinder- und Jugendpsychiatrie","BGII";"307 - stationsäquivalente Behandlung in der Kinder- und Jugendpsychiatrie (30)","BGII";"31 - Psychosomatik","BGI";"","Leer"},2,0)</f>
        <v>Leer</v>
      </c>
      <c r="M2803" s="445">
        <f t="shared" si="346"/>
        <v>0</v>
      </c>
      <c r="N2803" s="445">
        <f t="shared" si="347"/>
        <v>0</v>
      </c>
      <c r="O2803" s="445">
        <f t="shared" si="350"/>
        <v>0</v>
      </c>
      <c r="P2803" s="445">
        <f t="shared" si="351"/>
        <v>0</v>
      </c>
      <c r="Q2803" s="445">
        <f t="shared" si="352"/>
        <v>0</v>
      </c>
      <c r="R2803" s="415" t="str">
        <f t="shared" si="353"/>
        <v>Leer</v>
      </c>
      <c r="S2803" s="445">
        <f>IF('Angaben KH-Standort'!D$29='A4'!D2803,IF('Angaben KH-Standort'!E$29="Ja",1,0),0)</f>
        <v>0</v>
      </c>
      <c r="T2803" s="445">
        <f>IF('Angaben KH-Standort'!D$30='A4'!D2803,IF('Angaben KH-Standort'!E$30="Ja",1,0),0)</f>
        <v>0</v>
      </c>
      <c r="U2803" s="445">
        <f>IF('Angaben KH-Standort'!D$31='A4'!D2803,IF('Angaben KH-Standort'!E$31="Ja",1,0),0)</f>
        <v>0</v>
      </c>
    </row>
    <row r="2804" spans="2:21" ht="15" customHeight="1" x14ac:dyDescent="0.3">
      <c r="B2804" s="70" t="str">
        <f t="shared" si="348"/>
        <v>!!!</v>
      </c>
      <c r="C2804" s="265" t="str">
        <f>IF(ISERROR(IF(LEN(E2804)&gt;0,VLOOKUP(TEXT($E2804,0),'Angaben Stationen'!$E$14:$J$213,5,0),"")),"?",IF(LEN(E2804)&gt;0,VLOOKUP(TEXT($E2804,0),'Angaben Stationen'!$E$14:$J$213,5,0),""))</f>
        <v/>
      </c>
      <c r="D2804" s="232" t="str">
        <f>IF(ISERROR(IF(LEN(E2804)&gt;0,VLOOKUP(TEXT($E2804,0),'Angaben Stationen'!$E$14:$J$213,6,0),"")),"STATION IST NICHT VORHANDEN",IF(LEN(E2804)&gt;0,VLOOKUP(TEXT($E2804,0),'Angaben Stationen'!$E$14:$J$213,6,0),""))</f>
        <v/>
      </c>
      <c r="E2804" s="287"/>
      <c r="F2804" s="234"/>
      <c r="G2804" s="234"/>
      <c r="H2804" s="263"/>
      <c r="I2804" s="169"/>
      <c r="K2804" s="445" t="str">
        <f t="shared" si="349"/>
        <v>Leer</v>
      </c>
      <c r="L2804" s="445" t="str">
        <f>VLOOKUP($D2804,{"29 - Psychiatrie (Erwachsene)","BGI";"297 - stationsäquivalente Behandlung in der Erwachsenenpsychiatrie (29)","BGI";"30 - Kinder- und Jugendpsychiatrie","BGII";"307 - stationsäquivalente Behandlung in der Kinder- und Jugendpsychiatrie (30)","BGII";"31 - Psychosomatik","BGI";"","Leer"},2,0)</f>
        <v>Leer</v>
      </c>
      <c r="M2804" s="445">
        <f t="shared" si="346"/>
        <v>0</v>
      </c>
      <c r="N2804" s="445">
        <f t="shared" si="347"/>
        <v>0</v>
      </c>
      <c r="O2804" s="445">
        <f t="shared" si="350"/>
        <v>0</v>
      </c>
      <c r="P2804" s="445">
        <f t="shared" si="351"/>
        <v>0</v>
      </c>
      <c r="Q2804" s="445">
        <f t="shared" si="352"/>
        <v>0</v>
      </c>
      <c r="R2804" s="415" t="str">
        <f t="shared" si="353"/>
        <v>Leer</v>
      </c>
      <c r="S2804" s="445">
        <f>IF('Angaben KH-Standort'!D$29='A4'!D2804,IF('Angaben KH-Standort'!E$29="Ja",1,0),0)</f>
        <v>0</v>
      </c>
      <c r="T2804" s="445">
        <f>IF('Angaben KH-Standort'!D$30='A4'!D2804,IF('Angaben KH-Standort'!E$30="Ja",1,0),0)</f>
        <v>0</v>
      </c>
      <c r="U2804" s="445">
        <f>IF('Angaben KH-Standort'!D$31='A4'!D2804,IF('Angaben KH-Standort'!E$31="Ja",1,0),0)</f>
        <v>0</v>
      </c>
    </row>
    <row r="2805" spans="2:21" ht="15" customHeight="1" x14ac:dyDescent="0.3">
      <c r="B2805" s="70" t="str">
        <f t="shared" si="348"/>
        <v>!!!</v>
      </c>
      <c r="C2805" s="265" t="str">
        <f>IF(ISERROR(IF(LEN(E2805)&gt;0,VLOOKUP(TEXT($E2805,0),'Angaben Stationen'!$E$14:$J$213,5,0),"")),"?",IF(LEN(E2805)&gt;0,VLOOKUP(TEXT($E2805,0),'Angaben Stationen'!$E$14:$J$213,5,0),""))</f>
        <v/>
      </c>
      <c r="D2805" s="232" t="str">
        <f>IF(ISERROR(IF(LEN(E2805)&gt;0,VLOOKUP(TEXT($E2805,0),'Angaben Stationen'!$E$14:$J$213,6,0),"")),"STATION IST NICHT VORHANDEN",IF(LEN(E2805)&gt;0,VLOOKUP(TEXT($E2805,0),'Angaben Stationen'!$E$14:$J$213,6,0),""))</f>
        <v/>
      </c>
      <c r="E2805" s="287"/>
      <c r="F2805" s="234"/>
      <c r="G2805" s="234"/>
      <c r="H2805" s="263"/>
      <c r="I2805" s="169"/>
      <c r="K2805" s="445" t="str">
        <f t="shared" si="349"/>
        <v>Leer</v>
      </c>
      <c r="L2805" s="445" t="str">
        <f>VLOOKUP($D2805,{"29 - Psychiatrie (Erwachsene)","BGI";"297 - stationsäquivalente Behandlung in der Erwachsenenpsychiatrie (29)","BGI";"30 - Kinder- und Jugendpsychiatrie","BGII";"307 - stationsäquivalente Behandlung in der Kinder- und Jugendpsychiatrie (30)","BGII";"31 - Psychosomatik","BGI";"","Leer"},2,0)</f>
        <v>Leer</v>
      </c>
      <c r="M2805" s="445">
        <f t="shared" si="346"/>
        <v>0</v>
      </c>
      <c r="N2805" s="445">
        <f t="shared" si="347"/>
        <v>0</v>
      </c>
      <c r="O2805" s="445">
        <f t="shared" si="350"/>
        <v>0</v>
      </c>
      <c r="P2805" s="445">
        <f t="shared" si="351"/>
        <v>0</v>
      </c>
      <c r="Q2805" s="445">
        <f t="shared" si="352"/>
        <v>0</v>
      </c>
      <c r="R2805" s="415" t="str">
        <f t="shared" si="353"/>
        <v>Leer</v>
      </c>
      <c r="S2805" s="445">
        <f>IF('Angaben KH-Standort'!D$29='A4'!D2805,IF('Angaben KH-Standort'!E$29="Ja",1,0),0)</f>
        <v>0</v>
      </c>
      <c r="T2805" s="445">
        <f>IF('Angaben KH-Standort'!D$30='A4'!D2805,IF('Angaben KH-Standort'!E$30="Ja",1,0),0)</f>
        <v>0</v>
      </c>
      <c r="U2805" s="445">
        <f>IF('Angaben KH-Standort'!D$31='A4'!D2805,IF('Angaben KH-Standort'!E$31="Ja",1,0),0)</f>
        <v>0</v>
      </c>
    </row>
    <row r="2806" spans="2:21" ht="15" customHeight="1" x14ac:dyDescent="0.3">
      <c r="B2806" s="70" t="str">
        <f t="shared" si="348"/>
        <v>!!!</v>
      </c>
      <c r="C2806" s="265" t="str">
        <f>IF(ISERROR(IF(LEN(E2806)&gt;0,VLOOKUP(TEXT($E2806,0),'Angaben Stationen'!$E$14:$J$213,5,0),"")),"?",IF(LEN(E2806)&gt;0,VLOOKUP(TEXT($E2806,0),'Angaben Stationen'!$E$14:$J$213,5,0),""))</f>
        <v/>
      </c>
      <c r="D2806" s="232" t="str">
        <f>IF(ISERROR(IF(LEN(E2806)&gt;0,VLOOKUP(TEXT($E2806,0),'Angaben Stationen'!$E$14:$J$213,6,0),"")),"STATION IST NICHT VORHANDEN",IF(LEN(E2806)&gt;0,VLOOKUP(TEXT($E2806,0),'Angaben Stationen'!$E$14:$J$213,6,0),""))</f>
        <v/>
      </c>
      <c r="E2806" s="287"/>
      <c r="F2806" s="234"/>
      <c r="G2806" s="234"/>
      <c r="H2806" s="263"/>
      <c r="I2806" s="169"/>
      <c r="K2806" s="445" t="str">
        <f t="shared" si="349"/>
        <v>Leer</v>
      </c>
      <c r="L2806" s="445" t="str">
        <f>VLOOKUP($D2806,{"29 - Psychiatrie (Erwachsene)","BGI";"297 - stationsäquivalente Behandlung in der Erwachsenenpsychiatrie (29)","BGI";"30 - Kinder- und Jugendpsychiatrie","BGII";"307 - stationsäquivalente Behandlung in der Kinder- und Jugendpsychiatrie (30)","BGII";"31 - Psychosomatik","BGI";"","Leer"},2,0)</f>
        <v>Leer</v>
      </c>
      <c r="M2806" s="445">
        <f t="shared" si="346"/>
        <v>0</v>
      </c>
      <c r="N2806" s="445">
        <f t="shared" si="347"/>
        <v>0</v>
      </c>
      <c r="O2806" s="445">
        <f t="shared" si="350"/>
        <v>0</v>
      </c>
      <c r="P2806" s="445">
        <f t="shared" si="351"/>
        <v>0</v>
      </c>
      <c r="Q2806" s="445">
        <f t="shared" si="352"/>
        <v>0</v>
      </c>
      <c r="R2806" s="415" t="str">
        <f t="shared" si="353"/>
        <v>Leer</v>
      </c>
      <c r="S2806" s="445">
        <f>IF('Angaben KH-Standort'!D$29='A4'!D2806,IF('Angaben KH-Standort'!E$29="Ja",1,0),0)</f>
        <v>0</v>
      </c>
      <c r="T2806" s="445">
        <f>IF('Angaben KH-Standort'!D$30='A4'!D2806,IF('Angaben KH-Standort'!E$30="Ja",1,0),0)</f>
        <v>0</v>
      </c>
      <c r="U2806" s="445">
        <f>IF('Angaben KH-Standort'!D$31='A4'!D2806,IF('Angaben KH-Standort'!E$31="Ja",1,0),0)</f>
        <v>0</v>
      </c>
    </row>
    <row r="2807" spans="2:21" ht="15" customHeight="1" x14ac:dyDescent="0.3">
      <c r="B2807" s="70" t="str">
        <f t="shared" si="348"/>
        <v>!!!</v>
      </c>
      <c r="C2807" s="265" t="str">
        <f>IF(ISERROR(IF(LEN(E2807)&gt;0,VLOOKUP(TEXT($E2807,0),'Angaben Stationen'!$E$14:$J$213,5,0),"")),"?",IF(LEN(E2807)&gt;0,VLOOKUP(TEXT($E2807,0),'Angaben Stationen'!$E$14:$J$213,5,0),""))</f>
        <v/>
      </c>
      <c r="D2807" s="232" t="str">
        <f>IF(ISERROR(IF(LEN(E2807)&gt;0,VLOOKUP(TEXT($E2807,0),'Angaben Stationen'!$E$14:$J$213,6,0),"")),"STATION IST NICHT VORHANDEN",IF(LEN(E2807)&gt;0,VLOOKUP(TEXT($E2807,0),'Angaben Stationen'!$E$14:$J$213,6,0),""))</f>
        <v/>
      </c>
      <c r="E2807" s="287"/>
      <c r="F2807" s="234"/>
      <c r="G2807" s="234"/>
      <c r="H2807" s="263"/>
      <c r="I2807" s="169"/>
      <c r="K2807" s="445" t="str">
        <f t="shared" si="349"/>
        <v>Leer</v>
      </c>
      <c r="L2807" s="445" t="str">
        <f>VLOOKUP($D2807,{"29 - Psychiatrie (Erwachsene)","BGI";"297 - stationsäquivalente Behandlung in der Erwachsenenpsychiatrie (29)","BGI";"30 - Kinder- und Jugendpsychiatrie","BGII";"307 - stationsäquivalente Behandlung in der Kinder- und Jugendpsychiatrie (30)","BGII";"31 - Psychosomatik","BGI";"","Leer"},2,0)</f>
        <v>Leer</v>
      </c>
      <c r="M2807" s="445">
        <f t="shared" si="346"/>
        <v>0</v>
      </c>
      <c r="N2807" s="445">
        <f t="shared" si="347"/>
        <v>0</v>
      </c>
      <c r="O2807" s="445">
        <f t="shared" si="350"/>
        <v>0</v>
      </c>
      <c r="P2807" s="445">
        <f t="shared" si="351"/>
        <v>0</v>
      </c>
      <c r="Q2807" s="445">
        <f t="shared" si="352"/>
        <v>0</v>
      </c>
      <c r="R2807" s="415" t="str">
        <f t="shared" si="353"/>
        <v>Leer</v>
      </c>
      <c r="S2807" s="445">
        <f>IF('Angaben KH-Standort'!D$29='A4'!D2807,IF('Angaben KH-Standort'!E$29="Ja",1,0),0)</f>
        <v>0</v>
      </c>
      <c r="T2807" s="445">
        <f>IF('Angaben KH-Standort'!D$30='A4'!D2807,IF('Angaben KH-Standort'!E$30="Ja",1,0),0)</f>
        <v>0</v>
      </c>
      <c r="U2807" s="445">
        <f>IF('Angaben KH-Standort'!D$31='A4'!D2807,IF('Angaben KH-Standort'!E$31="Ja",1,0),0)</f>
        <v>0</v>
      </c>
    </row>
    <row r="2808" spans="2:21" ht="15" customHeight="1" x14ac:dyDescent="0.3">
      <c r="B2808" s="70" t="str">
        <f t="shared" si="348"/>
        <v>!!!</v>
      </c>
      <c r="C2808" s="265" t="str">
        <f>IF(ISERROR(IF(LEN(E2808)&gt;0,VLOOKUP(TEXT($E2808,0),'Angaben Stationen'!$E$14:$J$213,5,0),"")),"?",IF(LEN(E2808)&gt;0,VLOOKUP(TEXT($E2808,0),'Angaben Stationen'!$E$14:$J$213,5,0),""))</f>
        <v/>
      </c>
      <c r="D2808" s="232" t="str">
        <f>IF(ISERROR(IF(LEN(E2808)&gt;0,VLOOKUP(TEXT($E2808,0),'Angaben Stationen'!$E$14:$J$213,6,0),"")),"STATION IST NICHT VORHANDEN",IF(LEN(E2808)&gt;0,VLOOKUP(TEXT($E2808,0),'Angaben Stationen'!$E$14:$J$213,6,0),""))</f>
        <v/>
      </c>
      <c r="E2808" s="287"/>
      <c r="F2808" s="234"/>
      <c r="G2808" s="234"/>
      <c r="H2808" s="263"/>
      <c r="I2808" s="169"/>
      <c r="K2808" s="445" t="str">
        <f t="shared" si="349"/>
        <v>Leer</v>
      </c>
      <c r="L2808" s="445" t="str">
        <f>VLOOKUP($D2808,{"29 - Psychiatrie (Erwachsene)","BGI";"297 - stationsäquivalente Behandlung in der Erwachsenenpsychiatrie (29)","BGI";"30 - Kinder- und Jugendpsychiatrie","BGII";"307 - stationsäquivalente Behandlung in der Kinder- und Jugendpsychiatrie (30)","BGII";"31 - Psychosomatik","BGI";"","Leer"},2,0)</f>
        <v>Leer</v>
      </c>
      <c r="M2808" s="445">
        <f t="shared" si="346"/>
        <v>0</v>
      </c>
      <c r="N2808" s="445">
        <f t="shared" si="347"/>
        <v>0</v>
      </c>
      <c r="O2808" s="445">
        <f t="shared" si="350"/>
        <v>0</v>
      </c>
      <c r="P2808" s="445">
        <f t="shared" si="351"/>
        <v>0</v>
      </c>
      <c r="Q2808" s="445">
        <f t="shared" si="352"/>
        <v>0</v>
      </c>
      <c r="R2808" s="415" t="str">
        <f t="shared" si="353"/>
        <v>Leer</v>
      </c>
      <c r="S2808" s="445">
        <f>IF('Angaben KH-Standort'!D$29='A4'!D2808,IF('Angaben KH-Standort'!E$29="Ja",1,0),0)</f>
        <v>0</v>
      </c>
      <c r="T2808" s="445">
        <f>IF('Angaben KH-Standort'!D$30='A4'!D2808,IF('Angaben KH-Standort'!E$30="Ja",1,0),0)</f>
        <v>0</v>
      </c>
      <c r="U2808" s="445">
        <f>IF('Angaben KH-Standort'!D$31='A4'!D2808,IF('Angaben KH-Standort'!E$31="Ja",1,0),0)</f>
        <v>0</v>
      </c>
    </row>
    <row r="2809" spans="2:21" ht="15" customHeight="1" x14ac:dyDescent="0.3">
      <c r="B2809" s="70" t="str">
        <f t="shared" si="348"/>
        <v>!!!</v>
      </c>
      <c r="C2809" s="265" t="str">
        <f>IF(ISERROR(IF(LEN(E2809)&gt;0,VLOOKUP(TEXT($E2809,0),'Angaben Stationen'!$E$14:$J$213,5,0),"")),"?",IF(LEN(E2809)&gt;0,VLOOKUP(TEXT($E2809,0),'Angaben Stationen'!$E$14:$J$213,5,0),""))</f>
        <v/>
      </c>
      <c r="D2809" s="232" t="str">
        <f>IF(ISERROR(IF(LEN(E2809)&gt;0,VLOOKUP(TEXT($E2809,0),'Angaben Stationen'!$E$14:$J$213,6,0),"")),"STATION IST NICHT VORHANDEN",IF(LEN(E2809)&gt;0,VLOOKUP(TEXT($E2809,0),'Angaben Stationen'!$E$14:$J$213,6,0),""))</f>
        <v/>
      </c>
      <c r="E2809" s="287"/>
      <c r="F2809" s="234"/>
      <c r="G2809" s="234"/>
      <c r="H2809" s="263"/>
      <c r="I2809" s="169"/>
      <c r="K2809" s="445" t="str">
        <f t="shared" si="349"/>
        <v>Leer</v>
      </c>
      <c r="L2809" s="445" t="str">
        <f>VLOOKUP($D2809,{"29 - Psychiatrie (Erwachsene)","BGI";"297 - stationsäquivalente Behandlung in der Erwachsenenpsychiatrie (29)","BGI";"30 - Kinder- und Jugendpsychiatrie","BGII";"307 - stationsäquivalente Behandlung in der Kinder- und Jugendpsychiatrie (30)","BGII";"31 - Psychosomatik","BGI";"","Leer"},2,0)</f>
        <v>Leer</v>
      </c>
      <c r="M2809" s="445">
        <f t="shared" si="346"/>
        <v>0</v>
      </c>
      <c r="N2809" s="445">
        <f t="shared" si="347"/>
        <v>0</v>
      </c>
      <c r="O2809" s="445">
        <f t="shared" si="350"/>
        <v>0</v>
      </c>
      <c r="P2809" s="445">
        <f t="shared" si="351"/>
        <v>0</v>
      </c>
      <c r="Q2809" s="445">
        <f t="shared" si="352"/>
        <v>0</v>
      </c>
      <c r="R2809" s="415" t="str">
        <f t="shared" si="353"/>
        <v>Leer</v>
      </c>
      <c r="S2809" s="445">
        <f>IF('Angaben KH-Standort'!D$29='A4'!D2809,IF('Angaben KH-Standort'!E$29="Ja",1,0),0)</f>
        <v>0</v>
      </c>
      <c r="T2809" s="445">
        <f>IF('Angaben KH-Standort'!D$30='A4'!D2809,IF('Angaben KH-Standort'!E$30="Ja",1,0),0)</f>
        <v>0</v>
      </c>
      <c r="U2809" s="445">
        <f>IF('Angaben KH-Standort'!D$31='A4'!D2809,IF('Angaben KH-Standort'!E$31="Ja",1,0),0)</f>
        <v>0</v>
      </c>
    </row>
    <row r="2810" spans="2:21" ht="15" customHeight="1" x14ac:dyDescent="0.3">
      <c r="B2810" s="70" t="str">
        <f t="shared" si="348"/>
        <v>!!!</v>
      </c>
      <c r="C2810" s="265" t="str">
        <f>IF(ISERROR(IF(LEN(E2810)&gt;0,VLOOKUP(TEXT($E2810,0),'Angaben Stationen'!$E$14:$J$213,5,0),"")),"?",IF(LEN(E2810)&gt;0,VLOOKUP(TEXT($E2810,0),'Angaben Stationen'!$E$14:$J$213,5,0),""))</f>
        <v/>
      </c>
      <c r="D2810" s="232" t="str">
        <f>IF(ISERROR(IF(LEN(E2810)&gt;0,VLOOKUP(TEXT($E2810,0),'Angaben Stationen'!$E$14:$J$213,6,0),"")),"STATION IST NICHT VORHANDEN",IF(LEN(E2810)&gt;0,VLOOKUP(TEXT($E2810,0),'Angaben Stationen'!$E$14:$J$213,6,0),""))</f>
        <v/>
      </c>
      <c r="E2810" s="287"/>
      <c r="F2810" s="234"/>
      <c r="G2810" s="234"/>
      <c r="H2810" s="263"/>
      <c r="I2810" s="169"/>
      <c r="K2810" s="445" t="str">
        <f t="shared" si="349"/>
        <v>Leer</v>
      </c>
      <c r="L2810" s="445" t="str">
        <f>VLOOKUP($D2810,{"29 - Psychiatrie (Erwachsene)","BGI";"297 - stationsäquivalente Behandlung in der Erwachsenenpsychiatrie (29)","BGI";"30 - Kinder- und Jugendpsychiatrie","BGII";"307 - stationsäquivalente Behandlung in der Kinder- und Jugendpsychiatrie (30)","BGII";"31 - Psychosomatik","BGI";"","Leer"},2,0)</f>
        <v>Leer</v>
      </c>
      <c r="M2810" s="445">
        <f t="shared" si="346"/>
        <v>0</v>
      </c>
      <c r="N2810" s="445">
        <f t="shared" si="347"/>
        <v>0</v>
      </c>
      <c r="O2810" s="445">
        <f t="shared" si="350"/>
        <v>0</v>
      </c>
      <c r="P2810" s="445">
        <f t="shared" si="351"/>
        <v>0</v>
      </c>
      <c r="Q2810" s="445">
        <f t="shared" si="352"/>
        <v>0</v>
      </c>
      <c r="R2810" s="415" t="str">
        <f t="shared" si="353"/>
        <v>Leer</v>
      </c>
      <c r="S2810" s="445">
        <f>IF('Angaben KH-Standort'!D$29='A4'!D2810,IF('Angaben KH-Standort'!E$29="Ja",1,0),0)</f>
        <v>0</v>
      </c>
      <c r="T2810" s="445">
        <f>IF('Angaben KH-Standort'!D$30='A4'!D2810,IF('Angaben KH-Standort'!E$30="Ja",1,0),0)</f>
        <v>0</v>
      </c>
      <c r="U2810" s="445">
        <f>IF('Angaben KH-Standort'!D$31='A4'!D2810,IF('Angaben KH-Standort'!E$31="Ja",1,0),0)</f>
        <v>0</v>
      </c>
    </row>
    <row r="2811" spans="2:21" ht="15" customHeight="1" x14ac:dyDescent="0.3">
      <c r="B2811" s="70" t="str">
        <f t="shared" si="348"/>
        <v>!!!</v>
      </c>
      <c r="C2811" s="265" t="str">
        <f>IF(ISERROR(IF(LEN(E2811)&gt;0,VLOOKUP(TEXT($E2811,0),'Angaben Stationen'!$E$14:$J$213,5,0),"")),"?",IF(LEN(E2811)&gt;0,VLOOKUP(TEXT($E2811,0),'Angaben Stationen'!$E$14:$J$213,5,0),""))</f>
        <v/>
      </c>
      <c r="D2811" s="232" t="str">
        <f>IF(ISERROR(IF(LEN(E2811)&gt;0,VLOOKUP(TEXT($E2811,0),'Angaben Stationen'!$E$14:$J$213,6,0),"")),"STATION IST NICHT VORHANDEN",IF(LEN(E2811)&gt;0,VLOOKUP(TEXT($E2811,0),'Angaben Stationen'!$E$14:$J$213,6,0),""))</f>
        <v/>
      </c>
      <c r="E2811" s="287"/>
      <c r="F2811" s="234"/>
      <c r="G2811" s="234"/>
      <c r="H2811" s="263"/>
      <c r="I2811" s="169"/>
      <c r="K2811" s="445" t="str">
        <f t="shared" si="349"/>
        <v>Leer</v>
      </c>
      <c r="L2811" s="445" t="str">
        <f>VLOOKUP($D2811,{"29 - Psychiatrie (Erwachsene)","BGI";"297 - stationsäquivalente Behandlung in der Erwachsenenpsychiatrie (29)","BGI";"30 - Kinder- und Jugendpsychiatrie","BGII";"307 - stationsäquivalente Behandlung in der Kinder- und Jugendpsychiatrie (30)","BGII";"31 - Psychosomatik","BGI";"","Leer"},2,0)</f>
        <v>Leer</v>
      </c>
      <c r="M2811" s="445">
        <f t="shared" si="346"/>
        <v>0</v>
      </c>
      <c r="N2811" s="445">
        <f t="shared" si="347"/>
        <v>0</v>
      </c>
      <c r="O2811" s="445">
        <f t="shared" si="350"/>
        <v>0</v>
      </c>
      <c r="P2811" s="445">
        <f t="shared" si="351"/>
        <v>0</v>
      </c>
      <c r="Q2811" s="445">
        <f t="shared" si="352"/>
        <v>0</v>
      </c>
      <c r="R2811" s="415" t="str">
        <f t="shared" si="353"/>
        <v>Leer</v>
      </c>
      <c r="S2811" s="445">
        <f>IF('Angaben KH-Standort'!D$29='A4'!D2811,IF('Angaben KH-Standort'!E$29="Ja",1,0),0)</f>
        <v>0</v>
      </c>
      <c r="T2811" s="445">
        <f>IF('Angaben KH-Standort'!D$30='A4'!D2811,IF('Angaben KH-Standort'!E$30="Ja",1,0),0)</f>
        <v>0</v>
      </c>
      <c r="U2811" s="445">
        <f>IF('Angaben KH-Standort'!D$31='A4'!D2811,IF('Angaben KH-Standort'!E$31="Ja",1,0),0)</f>
        <v>0</v>
      </c>
    </row>
    <row r="2812" spans="2:21" ht="15" customHeight="1" x14ac:dyDescent="0.3">
      <c r="B2812" s="70" t="str">
        <f t="shared" si="348"/>
        <v>!!!</v>
      </c>
      <c r="C2812" s="265" t="str">
        <f>IF(ISERROR(IF(LEN(E2812)&gt;0,VLOOKUP(TEXT($E2812,0),'Angaben Stationen'!$E$14:$J$213,5,0),"")),"?",IF(LEN(E2812)&gt;0,VLOOKUP(TEXT($E2812,0),'Angaben Stationen'!$E$14:$J$213,5,0),""))</f>
        <v/>
      </c>
      <c r="D2812" s="232" t="str">
        <f>IF(ISERROR(IF(LEN(E2812)&gt;0,VLOOKUP(TEXT($E2812,0),'Angaben Stationen'!$E$14:$J$213,6,0),"")),"STATION IST NICHT VORHANDEN",IF(LEN(E2812)&gt;0,VLOOKUP(TEXT($E2812,0),'Angaben Stationen'!$E$14:$J$213,6,0),""))</f>
        <v/>
      </c>
      <c r="E2812" s="287"/>
      <c r="F2812" s="234"/>
      <c r="G2812" s="234"/>
      <c r="H2812" s="263"/>
      <c r="I2812" s="169"/>
      <c r="K2812" s="445" t="str">
        <f t="shared" si="349"/>
        <v>Leer</v>
      </c>
      <c r="L2812" s="445" t="str">
        <f>VLOOKUP($D2812,{"29 - Psychiatrie (Erwachsene)","BGI";"297 - stationsäquivalente Behandlung in der Erwachsenenpsychiatrie (29)","BGI";"30 - Kinder- und Jugendpsychiatrie","BGII";"307 - stationsäquivalente Behandlung in der Kinder- und Jugendpsychiatrie (30)","BGII";"31 - Psychosomatik","BGI";"","Leer"},2,0)</f>
        <v>Leer</v>
      </c>
      <c r="M2812" s="445">
        <f t="shared" si="346"/>
        <v>0</v>
      </c>
      <c r="N2812" s="445">
        <f t="shared" si="347"/>
        <v>0</v>
      </c>
      <c r="O2812" s="445">
        <f t="shared" si="350"/>
        <v>0</v>
      </c>
      <c r="P2812" s="445">
        <f t="shared" si="351"/>
        <v>0</v>
      </c>
      <c r="Q2812" s="445">
        <f t="shared" si="352"/>
        <v>0</v>
      </c>
      <c r="R2812" s="415" t="str">
        <f t="shared" si="353"/>
        <v>Leer</v>
      </c>
      <c r="S2812" s="445">
        <f>IF('Angaben KH-Standort'!D$29='A4'!D2812,IF('Angaben KH-Standort'!E$29="Ja",1,0),0)</f>
        <v>0</v>
      </c>
      <c r="T2812" s="445">
        <f>IF('Angaben KH-Standort'!D$30='A4'!D2812,IF('Angaben KH-Standort'!E$30="Ja",1,0),0)</f>
        <v>0</v>
      </c>
      <c r="U2812" s="445">
        <f>IF('Angaben KH-Standort'!D$31='A4'!D2812,IF('Angaben KH-Standort'!E$31="Ja",1,0),0)</f>
        <v>0</v>
      </c>
    </row>
    <row r="2813" spans="2:21" ht="15" customHeight="1" x14ac:dyDescent="0.3">
      <c r="B2813" s="70" t="str">
        <f t="shared" si="348"/>
        <v>!!!</v>
      </c>
      <c r="C2813" s="265" t="str">
        <f>IF(ISERROR(IF(LEN(E2813)&gt;0,VLOOKUP(TEXT($E2813,0),'Angaben Stationen'!$E$14:$J$213,5,0),"")),"?",IF(LEN(E2813)&gt;0,VLOOKUP(TEXT($E2813,0),'Angaben Stationen'!$E$14:$J$213,5,0),""))</f>
        <v/>
      </c>
      <c r="D2813" s="232" t="str">
        <f>IF(ISERROR(IF(LEN(E2813)&gt;0,VLOOKUP(TEXT($E2813,0),'Angaben Stationen'!$E$14:$J$213,6,0),"")),"STATION IST NICHT VORHANDEN",IF(LEN(E2813)&gt;0,VLOOKUP(TEXT($E2813,0),'Angaben Stationen'!$E$14:$J$213,6,0),""))</f>
        <v/>
      </c>
      <c r="E2813" s="287"/>
      <c r="F2813" s="234"/>
      <c r="G2813" s="234"/>
      <c r="H2813" s="263"/>
      <c r="I2813" s="169"/>
      <c r="K2813" s="445" t="str">
        <f t="shared" si="349"/>
        <v>Leer</v>
      </c>
      <c r="L2813" s="445" t="str">
        <f>VLOOKUP($D2813,{"29 - Psychiatrie (Erwachsene)","BGI";"297 - stationsäquivalente Behandlung in der Erwachsenenpsychiatrie (29)","BGI";"30 - Kinder- und Jugendpsychiatrie","BGII";"307 - stationsäquivalente Behandlung in der Kinder- und Jugendpsychiatrie (30)","BGII";"31 - Psychosomatik","BGI";"","Leer"},2,0)</f>
        <v>Leer</v>
      </c>
      <c r="M2813" s="445">
        <f t="shared" si="346"/>
        <v>0</v>
      </c>
      <c r="N2813" s="445">
        <f t="shared" si="347"/>
        <v>0</v>
      </c>
      <c r="O2813" s="445">
        <f t="shared" si="350"/>
        <v>0</v>
      </c>
      <c r="P2813" s="445">
        <f t="shared" si="351"/>
        <v>0</v>
      </c>
      <c r="Q2813" s="445">
        <f t="shared" si="352"/>
        <v>0</v>
      </c>
      <c r="R2813" s="415" t="str">
        <f t="shared" si="353"/>
        <v>Leer</v>
      </c>
      <c r="S2813" s="445">
        <f>IF('Angaben KH-Standort'!D$29='A4'!D2813,IF('Angaben KH-Standort'!E$29="Ja",1,0),0)</f>
        <v>0</v>
      </c>
      <c r="T2813" s="445">
        <f>IF('Angaben KH-Standort'!D$30='A4'!D2813,IF('Angaben KH-Standort'!E$30="Ja",1,0),0)</f>
        <v>0</v>
      </c>
      <c r="U2813" s="445">
        <f>IF('Angaben KH-Standort'!D$31='A4'!D2813,IF('Angaben KH-Standort'!E$31="Ja",1,0),0)</f>
        <v>0</v>
      </c>
    </row>
    <row r="2814" spans="2:21" ht="15" customHeight="1" x14ac:dyDescent="0.3">
      <c r="B2814" s="70" t="str">
        <f t="shared" si="348"/>
        <v>!!!</v>
      </c>
      <c r="C2814" s="265" t="str">
        <f>IF(ISERROR(IF(LEN(E2814)&gt;0,VLOOKUP(TEXT($E2814,0),'Angaben Stationen'!$E$14:$J$213,5,0),"")),"?",IF(LEN(E2814)&gt;0,VLOOKUP(TEXT($E2814,0),'Angaben Stationen'!$E$14:$J$213,5,0),""))</f>
        <v/>
      </c>
      <c r="D2814" s="232" t="str">
        <f>IF(ISERROR(IF(LEN(E2814)&gt;0,VLOOKUP(TEXT($E2814,0),'Angaben Stationen'!$E$14:$J$213,6,0),"")),"STATION IST NICHT VORHANDEN",IF(LEN(E2814)&gt;0,VLOOKUP(TEXT($E2814,0),'Angaben Stationen'!$E$14:$J$213,6,0),""))</f>
        <v/>
      </c>
      <c r="E2814" s="287"/>
      <c r="F2814" s="234"/>
      <c r="G2814" s="234"/>
      <c r="H2814" s="263"/>
      <c r="I2814" s="169"/>
      <c r="K2814" s="445" t="str">
        <f t="shared" si="349"/>
        <v>Leer</v>
      </c>
      <c r="L2814" s="445" t="str">
        <f>VLOOKUP($D2814,{"29 - Psychiatrie (Erwachsene)","BGI";"297 - stationsäquivalente Behandlung in der Erwachsenenpsychiatrie (29)","BGI";"30 - Kinder- und Jugendpsychiatrie","BGII";"307 - stationsäquivalente Behandlung in der Kinder- und Jugendpsychiatrie (30)","BGII";"31 - Psychosomatik","BGI";"","Leer"},2,0)</f>
        <v>Leer</v>
      </c>
      <c r="M2814" s="445">
        <f t="shared" si="346"/>
        <v>0</v>
      </c>
      <c r="N2814" s="445">
        <f t="shared" si="347"/>
        <v>0</v>
      </c>
      <c r="O2814" s="445">
        <f t="shared" si="350"/>
        <v>0</v>
      </c>
      <c r="P2814" s="445">
        <f t="shared" si="351"/>
        <v>0</v>
      </c>
      <c r="Q2814" s="445">
        <f t="shared" si="352"/>
        <v>0</v>
      </c>
      <c r="R2814" s="415" t="str">
        <f t="shared" si="353"/>
        <v>Leer</v>
      </c>
      <c r="S2814" s="445">
        <f>IF('Angaben KH-Standort'!D$29='A4'!D2814,IF('Angaben KH-Standort'!E$29="Ja",1,0),0)</f>
        <v>0</v>
      </c>
      <c r="T2814" s="445">
        <f>IF('Angaben KH-Standort'!D$30='A4'!D2814,IF('Angaben KH-Standort'!E$30="Ja",1,0),0)</f>
        <v>0</v>
      </c>
      <c r="U2814" s="445">
        <f>IF('Angaben KH-Standort'!D$31='A4'!D2814,IF('Angaben KH-Standort'!E$31="Ja",1,0),0)</f>
        <v>0</v>
      </c>
    </row>
    <row r="2815" spans="2:21" ht="15" customHeight="1" x14ac:dyDescent="0.3">
      <c r="B2815" s="70" t="str">
        <f t="shared" si="348"/>
        <v>!!!</v>
      </c>
      <c r="C2815" s="265" t="str">
        <f>IF(ISERROR(IF(LEN(E2815)&gt;0,VLOOKUP(TEXT($E2815,0),'Angaben Stationen'!$E$14:$J$213,5,0),"")),"?",IF(LEN(E2815)&gt;0,VLOOKUP(TEXT($E2815,0),'Angaben Stationen'!$E$14:$J$213,5,0),""))</f>
        <v/>
      </c>
      <c r="D2815" s="232" t="str">
        <f>IF(ISERROR(IF(LEN(E2815)&gt;0,VLOOKUP(TEXT($E2815,0),'Angaben Stationen'!$E$14:$J$213,6,0),"")),"STATION IST NICHT VORHANDEN",IF(LEN(E2815)&gt;0,VLOOKUP(TEXT($E2815,0),'Angaben Stationen'!$E$14:$J$213,6,0),""))</f>
        <v/>
      </c>
      <c r="E2815" s="287"/>
      <c r="F2815" s="234"/>
      <c r="G2815" s="234"/>
      <c r="H2815" s="263"/>
      <c r="I2815" s="169"/>
      <c r="K2815" s="445" t="str">
        <f t="shared" si="349"/>
        <v>Leer</v>
      </c>
      <c r="L2815" s="445" t="str">
        <f>VLOOKUP($D2815,{"29 - Psychiatrie (Erwachsene)","BGI";"297 - stationsäquivalente Behandlung in der Erwachsenenpsychiatrie (29)","BGI";"30 - Kinder- und Jugendpsychiatrie","BGII";"307 - stationsäquivalente Behandlung in der Kinder- und Jugendpsychiatrie (30)","BGII";"31 - Psychosomatik","BGI";"","Leer"},2,0)</f>
        <v>Leer</v>
      </c>
      <c r="M2815" s="445">
        <f t="shared" si="346"/>
        <v>0</v>
      </c>
      <c r="N2815" s="445">
        <f t="shared" si="347"/>
        <v>0</v>
      </c>
      <c r="O2815" s="445">
        <f t="shared" si="350"/>
        <v>0</v>
      </c>
      <c r="P2815" s="445">
        <f t="shared" si="351"/>
        <v>0</v>
      </c>
      <c r="Q2815" s="445">
        <f t="shared" si="352"/>
        <v>0</v>
      </c>
      <c r="R2815" s="415" t="str">
        <f t="shared" si="353"/>
        <v>Leer</v>
      </c>
      <c r="S2815" s="445">
        <f>IF('Angaben KH-Standort'!D$29='A4'!D2815,IF('Angaben KH-Standort'!E$29="Ja",1,0),0)</f>
        <v>0</v>
      </c>
      <c r="T2815" s="445">
        <f>IF('Angaben KH-Standort'!D$30='A4'!D2815,IF('Angaben KH-Standort'!E$30="Ja",1,0),0)</f>
        <v>0</v>
      </c>
      <c r="U2815" s="445">
        <f>IF('Angaben KH-Standort'!D$31='A4'!D2815,IF('Angaben KH-Standort'!E$31="Ja",1,0),0)</f>
        <v>0</v>
      </c>
    </row>
    <row r="2816" spans="2:21" ht="15" customHeight="1" x14ac:dyDescent="0.3">
      <c r="B2816" s="70" t="str">
        <f t="shared" si="348"/>
        <v>!!!</v>
      </c>
      <c r="C2816" s="265" t="str">
        <f>IF(ISERROR(IF(LEN(E2816)&gt;0,VLOOKUP(TEXT($E2816,0),'Angaben Stationen'!$E$14:$J$213,5,0),"")),"?",IF(LEN(E2816)&gt;0,VLOOKUP(TEXT($E2816,0),'Angaben Stationen'!$E$14:$J$213,5,0),""))</f>
        <v/>
      </c>
      <c r="D2816" s="232" t="str">
        <f>IF(ISERROR(IF(LEN(E2816)&gt;0,VLOOKUP(TEXT($E2816,0),'Angaben Stationen'!$E$14:$J$213,6,0),"")),"STATION IST NICHT VORHANDEN",IF(LEN(E2816)&gt;0,VLOOKUP(TEXT($E2816,0),'Angaben Stationen'!$E$14:$J$213,6,0),""))</f>
        <v/>
      </c>
      <c r="E2816" s="287"/>
      <c r="F2816" s="234"/>
      <c r="G2816" s="234"/>
      <c r="H2816" s="263"/>
      <c r="I2816" s="169"/>
      <c r="K2816" s="445" t="str">
        <f t="shared" si="349"/>
        <v>Leer</v>
      </c>
      <c r="L2816" s="445" t="str">
        <f>VLOOKUP($D2816,{"29 - Psychiatrie (Erwachsene)","BGI";"297 - stationsäquivalente Behandlung in der Erwachsenenpsychiatrie (29)","BGI";"30 - Kinder- und Jugendpsychiatrie","BGII";"307 - stationsäquivalente Behandlung in der Kinder- und Jugendpsychiatrie (30)","BGII";"31 - Psychosomatik","BGI";"","Leer"},2,0)</f>
        <v>Leer</v>
      </c>
      <c r="M2816" s="445">
        <f t="shared" si="346"/>
        <v>0</v>
      </c>
      <c r="N2816" s="445">
        <f t="shared" si="347"/>
        <v>0</v>
      </c>
      <c r="O2816" s="445">
        <f t="shared" si="350"/>
        <v>0</v>
      </c>
      <c r="P2816" s="445">
        <f t="shared" si="351"/>
        <v>0</v>
      </c>
      <c r="Q2816" s="445">
        <f t="shared" si="352"/>
        <v>0</v>
      </c>
      <c r="R2816" s="415" t="str">
        <f t="shared" si="353"/>
        <v>Leer</v>
      </c>
      <c r="S2816" s="445">
        <f>IF('Angaben KH-Standort'!D$29='A4'!D2816,IF('Angaben KH-Standort'!E$29="Ja",1,0),0)</f>
        <v>0</v>
      </c>
      <c r="T2816" s="445">
        <f>IF('Angaben KH-Standort'!D$30='A4'!D2816,IF('Angaben KH-Standort'!E$30="Ja",1,0),0)</f>
        <v>0</v>
      </c>
      <c r="U2816" s="445">
        <f>IF('Angaben KH-Standort'!D$31='A4'!D2816,IF('Angaben KH-Standort'!E$31="Ja",1,0),0)</f>
        <v>0</v>
      </c>
    </row>
    <row r="2817" spans="2:21" ht="15" customHeight="1" x14ac:dyDescent="0.3">
      <c r="B2817" s="70" t="str">
        <f t="shared" si="348"/>
        <v>!!!</v>
      </c>
      <c r="C2817" s="265" t="str">
        <f>IF(ISERROR(IF(LEN(E2817)&gt;0,VLOOKUP(TEXT($E2817,0),'Angaben Stationen'!$E$14:$J$213,5,0),"")),"?",IF(LEN(E2817)&gt;0,VLOOKUP(TEXT($E2817,0),'Angaben Stationen'!$E$14:$J$213,5,0),""))</f>
        <v/>
      </c>
      <c r="D2817" s="232" t="str">
        <f>IF(ISERROR(IF(LEN(E2817)&gt;0,VLOOKUP(TEXT($E2817,0),'Angaben Stationen'!$E$14:$J$213,6,0),"")),"STATION IST NICHT VORHANDEN",IF(LEN(E2817)&gt;0,VLOOKUP(TEXT($E2817,0),'Angaben Stationen'!$E$14:$J$213,6,0),""))</f>
        <v/>
      </c>
      <c r="E2817" s="287"/>
      <c r="F2817" s="234"/>
      <c r="G2817" s="234"/>
      <c r="H2817" s="263"/>
      <c r="I2817" s="169"/>
      <c r="K2817" s="445" t="str">
        <f t="shared" si="349"/>
        <v>Leer</v>
      </c>
      <c r="L2817" s="445" t="str">
        <f>VLOOKUP($D2817,{"29 - Psychiatrie (Erwachsene)","BGI";"297 - stationsäquivalente Behandlung in der Erwachsenenpsychiatrie (29)","BGI";"30 - Kinder- und Jugendpsychiatrie","BGII";"307 - stationsäquivalente Behandlung in der Kinder- und Jugendpsychiatrie (30)","BGII";"31 - Psychosomatik","BGI";"","Leer"},2,0)</f>
        <v>Leer</v>
      </c>
      <c r="M2817" s="445">
        <f t="shared" si="346"/>
        <v>0</v>
      </c>
      <c r="N2817" s="445">
        <f t="shared" si="347"/>
        <v>0</v>
      </c>
      <c r="O2817" s="445">
        <f t="shared" si="350"/>
        <v>0</v>
      </c>
      <c r="P2817" s="445">
        <f t="shared" si="351"/>
        <v>0</v>
      </c>
      <c r="Q2817" s="445">
        <f t="shared" si="352"/>
        <v>0</v>
      </c>
      <c r="R2817" s="415" t="str">
        <f t="shared" si="353"/>
        <v>Leer</v>
      </c>
      <c r="S2817" s="445">
        <f>IF('Angaben KH-Standort'!D$29='A4'!D2817,IF('Angaben KH-Standort'!E$29="Ja",1,0),0)</f>
        <v>0</v>
      </c>
      <c r="T2817" s="445">
        <f>IF('Angaben KH-Standort'!D$30='A4'!D2817,IF('Angaben KH-Standort'!E$30="Ja",1,0),0)</f>
        <v>0</v>
      </c>
      <c r="U2817" s="445">
        <f>IF('Angaben KH-Standort'!D$31='A4'!D2817,IF('Angaben KH-Standort'!E$31="Ja",1,0),0)</f>
        <v>0</v>
      </c>
    </row>
    <row r="2818" spans="2:21" ht="15" customHeight="1" x14ac:dyDescent="0.3">
      <c r="B2818" s="70" t="str">
        <f t="shared" si="348"/>
        <v>!!!</v>
      </c>
      <c r="C2818" s="265" t="str">
        <f>IF(ISERROR(IF(LEN(E2818)&gt;0,VLOOKUP(TEXT($E2818,0),'Angaben Stationen'!$E$14:$J$213,5,0),"")),"?",IF(LEN(E2818)&gt;0,VLOOKUP(TEXT($E2818,0),'Angaben Stationen'!$E$14:$J$213,5,0),""))</f>
        <v/>
      </c>
      <c r="D2818" s="232" t="str">
        <f>IF(ISERROR(IF(LEN(E2818)&gt;0,VLOOKUP(TEXT($E2818,0),'Angaben Stationen'!$E$14:$J$213,6,0),"")),"STATION IST NICHT VORHANDEN",IF(LEN(E2818)&gt;0,VLOOKUP(TEXT($E2818,0),'Angaben Stationen'!$E$14:$J$213,6,0),""))</f>
        <v/>
      </c>
      <c r="E2818" s="287"/>
      <c r="F2818" s="234"/>
      <c r="G2818" s="234"/>
      <c r="H2818" s="263"/>
      <c r="I2818" s="169"/>
      <c r="K2818" s="445" t="str">
        <f t="shared" si="349"/>
        <v>Leer</v>
      </c>
      <c r="L2818" s="445" t="str">
        <f>VLOOKUP($D2818,{"29 - Psychiatrie (Erwachsene)","BGI";"297 - stationsäquivalente Behandlung in der Erwachsenenpsychiatrie (29)","BGI";"30 - Kinder- und Jugendpsychiatrie","BGII";"307 - stationsäquivalente Behandlung in der Kinder- und Jugendpsychiatrie (30)","BGII";"31 - Psychosomatik","BGI";"","Leer"},2,0)</f>
        <v>Leer</v>
      </c>
      <c r="M2818" s="445">
        <f t="shared" si="346"/>
        <v>0</v>
      </c>
      <c r="N2818" s="445">
        <f t="shared" si="347"/>
        <v>0</v>
      </c>
      <c r="O2818" s="445">
        <f t="shared" si="350"/>
        <v>0</v>
      </c>
      <c r="P2818" s="445">
        <f t="shared" si="351"/>
        <v>0</v>
      </c>
      <c r="Q2818" s="445">
        <f t="shared" si="352"/>
        <v>0</v>
      </c>
      <c r="R2818" s="415" t="str">
        <f t="shared" si="353"/>
        <v>Leer</v>
      </c>
      <c r="S2818" s="445">
        <f>IF('Angaben KH-Standort'!D$29='A4'!D2818,IF('Angaben KH-Standort'!E$29="Ja",1,0),0)</f>
        <v>0</v>
      </c>
      <c r="T2818" s="445">
        <f>IF('Angaben KH-Standort'!D$30='A4'!D2818,IF('Angaben KH-Standort'!E$30="Ja",1,0),0)</f>
        <v>0</v>
      </c>
      <c r="U2818" s="445">
        <f>IF('Angaben KH-Standort'!D$31='A4'!D2818,IF('Angaben KH-Standort'!E$31="Ja",1,0),0)</f>
        <v>0</v>
      </c>
    </row>
    <row r="2819" spans="2:21" ht="15" customHeight="1" x14ac:dyDescent="0.3">
      <c r="B2819" s="70" t="str">
        <f t="shared" si="348"/>
        <v>!!!</v>
      </c>
      <c r="C2819" s="265" t="str">
        <f>IF(ISERROR(IF(LEN(E2819)&gt;0,VLOOKUP(TEXT($E2819,0),'Angaben Stationen'!$E$14:$J$213,5,0),"")),"?",IF(LEN(E2819)&gt;0,VLOOKUP(TEXT($E2819,0),'Angaben Stationen'!$E$14:$J$213,5,0),""))</f>
        <v/>
      </c>
      <c r="D2819" s="232" t="str">
        <f>IF(ISERROR(IF(LEN(E2819)&gt;0,VLOOKUP(TEXT($E2819,0),'Angaben Stationen'!$E$14:$J$213,6,0),"")),"STATION IST NICHT VORHANDEN",IF(LEN(E2819)&gt;0,VLOOKUP(TEXT($E2819,0),'Angaben Stationen'!$E$14:$J$213,6,0),""))</f>
        <v/>
      </c>
      <c r="E2819" s="287"/>
      <c r="F2819" s="234"/>
      <c r="G2819" s="234"/>
      <c r="H2819" s="263"/>
      <c r="I2819" s="169"/>
      <c r="K2819" s="445" t="str">
        <f t="shared" si="349"/>
        <v>Leer</v>
      </c>
      <c r="L2819" s="445" t="str">
        <f>VLOOKUP($D2819,{"29 - Psychiatrie (Erwachsene)","BGI";"297 - stationsäquivalente Behandlung in der Erwachsenenpsychiatrie (29)","BGI";"30 - Kinder- und Jugendpsychiatrie","BGII";"307 - stationsäquivalente Behandlung in der Kinder- und Jugendpsychiatrie (30)","BGII";"31 - Psychosomatik","BGI";"","Leer"},2,0)</f>
        <v>Leer</v>
      </c>
      <c r="M2819" s="445">
        <f t="shared" si="346"/>
        <v>0</v>
      </c>
      <c r="N2819" s="445">
        <f t="shared" si="347"/>
        <v>0</v>
      </c>
      <c r="O2819" s="445">
        <f t="shared" si="350"/>
        <v>0</v>
      </c>
      <c r="P2819" s="445">
        <f t="shared" si="351"/>
        <v>0</v>
      </c>
      <c r="Q2819" s="445">
        <f t="shared" si="352"/>
        <v>0</v>
      </c>
      <c r="R2819" s="415" t="str">
        <f t="shared" si="353"/>
        <v>Leer</v>
      </c>
      <c r="S2819" s="445">
        <f>IF('Angaben KH-Standort'!D$29='A4'!D2819,IF('Angaben KH-Standort'!E$29="Ja",1,0),0)</f>
        <v>0</v>
      </c>
      <c r="T2819" s="445">
        <f>IF('Angaben KH-Standort'!D$30='A4'!D2819,IF('Angaben KH-Standort'!E$30="Ja",1,0),0)</f>
        <v>0</v>
      </c>
      <c r="U2819" s="445">
        <f>IF('Angaben KH-Standort'!D$31='A4'!D2819,IF('Angaben KH-Standort'!E$31="Ja",1,0),0)</f>
        <v>0</v>
      </c>
    </row>
    <row r="2820" spans="2:21" ht="15" customHeight="1" x14ac:dyDescent="0.3">
      <c r="B2820" s="70" t="str">
        <f t="shared" si="348"/>
        <v>!!!</v>
      </c>
      <c r="C2820" s="265" t="str">
        <f>IF(ISERROR(IF(LEN(E2820)&gt;0,VLOOKUP(TEXT($E2820,0),'Angaben Stationen'!$E$14:$J$213,5,0),"")),"?",IF(LEN(E2820)&gt;0,VLOOKUP(TEXT($E2820,0),'Angaben Stationen'!$E$14:$J$213,5,0),""))</f>
        <v/>
      </c>
      <c r="D2820" s="232" t="str">
        <f>IF(ISERROR(IF(LEN(E2820)&gt;0,VLOOKUP(TEXT($E2820,0),'Angaben Stationen'!$E$14:$J$213,6,0),"")),"STATION IST NICHT VORHANDEN",IF(LEN(E2820)&gt;0,VLOOKUP(TEXT($E2820,0),'Angaben Stationen'!$E$14:$J$213,6,0),""))</f>
        <v/>
      </c>
      <c r="E2820" s="287"/>
      <c r="F2820" s="234"/>
      <c r="G2820" s="234"/>
      <c r="H2820" s="263"/>
      <c r="I2820" s="169"/>
      <c r="K2820" s="445" t="str">
        <f t="shared" si="349"/>
        <v>Leer</v>
      </c>
      <c r="L2820" s="445" t="str">
        <f>VLOOKUP($D2820,{"29 - Psychiatrie (Erwachsene)","BGI";"297 - stationsäquivalente Behandlung in der Erwachsenenpsychiatrie (29)","BGI";"30 - Kinder- und Jugendpsychiatrie","BGII";"307 - stationsäquivalente Behandlung in der Kinder- und Jugendpsychiatrie (30)","BGII";"31 - Psychosomatik","BGI";"","Leer"},2,0)</f>
        <v>Leer</v>
      </c>
      <c r="M2820" s="445">
        <f t="shared" si="346"/>
        <v>0</v>
      </c>
      <c r="N2820" s="445">
        <f t="shared" si="347"/>
        <v>0</v>
      </c>
      <c r="O2820" s="445">
        <f t="shared" si="350"/>
        <v>0</v>
      </c>
      <c r="P2820" s="445">
        <f t="shared" si="351"/>
        <v>0</v>
      </c>
      <c r="Q2820" s="445">
        <f t="shared" si="352"/>
        <v>0</v>
      </c>
      <c r="R2820" s="415" t="str">
        <f t="shared" si="353"/>
        <v>Leer</v>
      </c>
      <c r="S2820" s="445">
        <f>IF('Angaben KH-Standort'!D$29='A4'!D2820,IF('Angaben KH-Standort'!E$29="Ja",1,0),0)</f>
        <v>0</v>
      </c>
      <c r="T2820" s="445">
        <f>IF('Angaben KH-Standort'!D$30='A4'!D2820,IF('Angaben KH-Standort'!E$30="Ja",1,0),0)</f>
        <v>0</v>
      </c>
      <c r="U2820" s="445">
        <f>IF('Angaben KH-Standort'!D$31='A4'!D2820,IF('Angaben KH-Standort'!E$31="Ja",1,0),0)</f>
        <v>0</v>
      </c>
    </row>
    <row r="2821" spans="2:21" ht="15" customHeight="1" x14ac:dyDescent="0.3">
      <c r="B2821" s="70" t="str">
        <f t="shared" si="348"/>
        <v>!!!</v>
      </c>
      <c r="C2821" s="265" t="str">
        <f>IF(ISERROR(IF(LEN(E2821)&gt;0,VLOOKUP(TEXT($E2821,0),'Angaben Stationen'!$E$14:$J$213,5,0),"")),"?",IF(LEN(E2821)&gt;0,VLOOKUP(TEXT($E2821,0),'Angaben Stationen'!$E$14:$J$213,5,0),""))</f>
        <v/>
      </c>
      <c r="D2821" s="232" t="str">
        <f>IF(ISERROR(IF(LEN(E2821)&gt;0,VLOOKUP(TEXT($E2821,0),'Angaben Stationen'!$E$14:$J$213,6,0),"")),"STATION IST NICHT VORHANDEN",IF(LEN(E2821)&gt;0,VLOOKUP(TEXT($E2821,0),'Angaben Stationen'!$E$14:$J$213,6,0),""))</f>
        <v/>
      </c>
      <c r="E2821" s="287"/>
      <c r="F2821" s="234"/>
      <c r="G2821" s="234"/>
      <c r="H2821" s="263"/>
      <c r="I2821" s="169"/>
      <c r="K2821" s="445" t="str">
        <f t="shared" si="349"/>
        <v>Leer</v>
      </c>
      <c r="L2821" s="445" t="str">
        <f>VLOOKUP($D2821,{"29 - Psychiatrie (Erwachsene)","BGI";"297 - stationsäquivalente Behandlung in der Erwachsenenpsychiatrie (29)","BGI";"30 - Kinder- und Jugendpsychiatrie","BGII";"307 - stationsäquivalente Behandlung in der Kinder- und Jugendpsychiatrie (30)","BGII";"31 - Psychosomatik","BGI";"","Leer"},2,0)</f>
        <v>Leer</v>
      </c>
      <c r="M2821" s="445">
        <f t="shared" si="346"/>
        <v>0</v>
      </c>
      <c r="N2821" s="445">
        <f t="shared" si="347"/>
        <v>0</v>
      </c>
      <c r="O2821" s="445">
        <f t="shared" si="350"/>
        <v>0</v>
      </c>
      <c r="P2821" s="445">
        <f t="shared" si="351"/>
        <v>0</v>
      </c>
      <c r="Q2821" s="445">
        <f t="shared" si="352"/>
        <v>0</v>
      </c>
      <c r="R2821" s="415" t="str">
        <f t="shared" si="353"/>
        <v>Leer</v>
      </c>
      <c r="S2821" s="445">
        <f>IF('Angaben KH-Standort'!D$29='A4'!D2821,IF('Angaben KH-Standort'!E$29="Ja",1,0),0)</f>
        <v>0</v>
      </c>
      <c r="T2821" s="445">
        <f>IF('Angaben KH-Standort'!D$30='A4'!D2821,IF('Angaben KH-Standort'!E$30="Ja",1,0),0)</f>
        <v>0</v>
      </c>
      <c r="U2821" s="445">
        <f>IF('Angaben KH-Standort'!D$31='A4'!D2821,IF('Angaben KH-Standort'!E$31="Ja",1,0),0)</f>
        <v>0</v>
      </c>
    </row>
    <row r="2822" spans="2:21" ht="15" customHeight="1" x14ac:dyDescent="0.3">
      <c r="B2822" s="70" t="str">
        <f t="shared" si="348"/>
        <v>!!!</v>
      </c>
      <c r="C2822" s="265" t="str">
        <f>IF(ISERROR(IF(LEN(E2822)&gt;0,VLOOKUP(TEXT($E2822,0),'Angaben Stationen'!$E$14:$J$213,5,0),"")),"?",IF(LEN(E2822)&gt;0,VLOOKUP(TEXT($E2822,0),'Angaben Stationen'!$E$14:$J$213,5,0),""))</f>
        <v/>
      </c>
      <c r="D2822" s="232" t="str">
        <f>IF(ISERROR(IF(LEN(E2822)&gt;0,VLOOKUP(TEXT($E2822,0),'Angaben Stationen'!$E$14:$J$213,6,0),"")),"STATION IST NICHT VORHANDEN",IF(LEN(E2822)&gt;0,VLOOKUP(TEXT($E2822,0),'Angaben Stationen'!$E$14:$J$213,6,0),""))</f>
        <v/>
      </c>
      <c r="E2822" s="287"/>
      <c r="F2822" s="234"/>
      <c r="G2822" s="234"/>
      <c r="H2822" s="263"/>
      <c r="I2822" s="169"/>
      <c r="K2822" s="445" t="str">
        <f t="shared" si="349"/>
        <v>Leer</v>
      </c>
      <c r="L2822" s="445" t="str">
        <f>VLOOKUP($D2822,{"29 - Psychiatrie (Erwachsene)","BGI";"297 - stationsäquivalente Behandlung in der Erwachsenenpsychiatrie (29)","BGI";"30 - Kinder- und Jugendpsychiatrie","BGII";"307 - stationsäquivalente Behandlung in der Kinder- und Jugendpsychiatrie (30)","BGII";"31 - Psychosomatik","BGI";"","Leer"},2,0)</f>
        <v>Leer</v>
      </c>
      <c r="M2822" s="445">
        <f t="shared" si="346"/>
        <v>0</v>
      </c>
      <c r="N2822" s="445">
        <f t="shared" si="347"/>
        <v>0</v>
      </c>
      <c r="O2822" s="445">
        <f t="shared" si="350"/>
        <v>0</v>
      </c>
      <c r="P2822" s="445">
        <f t="shared" si="351"/>
        <v>0</v>
      </c>
      <c r="Q2822" s="445">
        <f t="shared" si="352"/>
        <v>0</v>
      </c>
      <c r="R2822" s="415" t="str">
        <f t="shared" si="353"/>
        <v>Leer</v>
      </c>
      <c r="S2822" s="445">
        <f>IF('Angaben KH-Standort'!D$29='A4'!D2822,IF('Angaben KH-Standort'!E$29="Ja",1,0),0)</f>
        <v>0</v>
      </c>
      <c r="T2822" s="445">
        <f>IF('Angaben KH-Standort'!D$30='A4'!D2822,IF('Angaben KH-Standort'!E$30="Ja",1,0),0)</f>
        <v>0</v>
      </c>
      <c r="U2822" s="445">
        <f>IF('Angaben KH-Standort'!D$31='A4'!D2822,IF('Angaben KH-Standort'!E$31="Ja",1,0),0)</f>
        <v>0</v>
      </c>
    </row>
    <row r="2823" spans="2:21" ht="15" customHeight="1" x14ac:dyDescent="0.3">
      <c r="B2823" s="70" t="str">
        <f t="shared" si="348"/>
        <v>!!!</v>
      </c>
      <c r="C2823" s="265" t="str">
        <f>IF(ISERROR(IF(LEN(E2823)&gt;0,VLOOKUP(TEXT($E2823,0),'Angaben Stationen'!$E$14:$J$213,5,0),"")),"?",IF(LEN(E2823)&gt;0,VLOOKUP(TEXT($E2823,0),'Angaben Stationen'!$E$14:$J$213,5,0),""))</f>
        <v/>
      </c>
      <c r="D2823" s="232" t="str">
        <f>IF(ISERROR(IF(LEN(E2823)&gt;0,VLOOKUP(TEXT($E2823,0),'Angaben Stationen'!$E$14:$J$213,6,0),"")),"STATION IST NICHT VORHANDEN",IF(LEN(E2823)&gt;0,VLOOKUP(TEXT($E2823,0),'Angaben Stationen'!$E$14:$J$213,6,0),""))</f>
        <v/>
      </c>
      <c r="E2823" s="287"/>
      <c r="F2823" s="234"/>
      <c r="G2823" s="234"/>
      <c r="H2823" s="263"/>
      <c r="I2823" s="169"/>
      <c r="K2823" s="445" t="str">
        <f t="shared" si="349"/>
        <v>Leer</v>
      </c>
      <c r="L2823" s="445" t="str">
        <f>VLOOKUP($D2823,{"29 - Psychiatrie (Erwachsene)","BGI";"297 - stationsäquivalente Behandlung in der Erwachsenenpsychiatrie (29)","BGI";"30 - Kinder- und Jugendpsychiatrie","BGII";"307 - stationsäquivalente Behandlung in der Kinder- und Jugendpsychiatrie (30)","BGII";"31 - Psychosomatik","BGI";"","Leer"},2,0)</f>
        <v>Leer</v>
      </c>
      <c r="M2823" s="445">
        <f t="shared" si="346"/>
        <v>0</v>
      </c>
      <c r="N2823" s="445">
        <f t="shared" si="347"/>
        <v>0</v>
      </c>
      <c r="O2823" s="445">
        <f t="shared" si="350"/>
        <v>0</v>
      </c>
      <c r="P2823" s="445">
        <f t="shared" si="351"/>
        <v>0</v>
      </c>
      <c r="Q2823" s="445">
        <f t="shared" si="352"/>
        <v>0</v>
      </c>
      <c r="R2823" s="415" t="str">
        <f t="shared" si="353"/>
        <v>Leer</v>
      </c>
      <c r="S2823" s="445">
        <f>IF('Angaben KH-Standort'!D$29='A4'!D2823,IF('Angaben KH-Standort'!E$29="Ja",1,0),0)</f>
        <v>0</v>
      </c>
      <c r="T2823" s="445">
        <f>IF('Angaben KH-Standort'!D$30='A4'!D2823,IF('Angaben KH-Standort'!E$30="Ja",1,0),0)</f>
        <v>0</v>
      </c>
      <c r="U2823" s="445">
        <f>IF('Angaben KH-Standort'!D$31='A4'!D2823,IF('Angaben KH-Standort'!E$31="Ja",1,0),0)</f>
        <v>0</v>
      </c>
    </row>
    <row r="2824" spans="2:21" ht="15" customHeight="1" x14ac:dyDescent="0.3">
      <c r="B2824" s="70" t="str">
        <f t="shared" si="348"/>
        <v>!!!</v>
      </c>
      <c r="C2824" s="265" t="str">
        <f>IF(ISERROR(IF(LEN(E2824)&gt;0,VLOOKUP(TEXT($E2824,0),'Angaben Stationen'!$E$14:$J$213,5,0),"")),"?",IF(LEN(E2824)&gt;0,VLOOKUP(TEXT($E2824,0),'Angaben Stationen'!$E$14:$J$213,5,0),""))</f>
        <v/>
      </c>
      <c r="D2824" s="232" t="str">
        <f>IF(ISERROR(IF(LEN(E2824)&gt;0,VLOOKUP(TEXT($E2824,0),'Angaben Stationen'!$E$14:$J$213,6,0),"")),"STATION IST NICHT VORHANDEN",IF(LEN(E2824)&gt;0,VLOOKUP(TEXT($E2824,0),'Angaben Stationen'!$E$14:$J$213,6,0),""))</f>
        <v/>
      </c>
      <c r="E2824" s="287"/>
      <c r="F2824" s="234"/>
      <c r="G2824" s="234"/>
      <c r="H2824" s="263"/>
      <c r="I2824" s="169"/>
      <c r="K2824" s="445" t="str">
        <f t="shared" si="349"/>
        <v>Leer</v>
      </c>
      <c r="L2824" s="445" t="str">
        <f>VLOOKUP($D2824,{"29 - Psychiatrie (Erwachsene)","BGI";"297 - stationsäquivalente Behandlung in der Erwachsenenpsychiatrie (29)","BGI";"30 - Kinder- und Jugendpsychiatrie","BGII";"307 - stationsäquivalente Behandlung in der Kinder- und Jugendpsychiatrie (30)","BGII";"31 - Psychosomatik","BGI";"","Leer"},2,0)</f>
        <v>Leer</v>
      </c>
      <c r="M2824" s="445">
        <f t="shared" si="346"/>
        <v>0</v>
      </c>
      <c r="N2824" s="445">
        <f t="shared" si="347"/>
        <v>0</v>
      </c>
      <c r="O2824" s="445">
        <f t="shared" si="350"/>
        <v>0</v>
      </c>
      <c r="P2824" s="445">
        <f t="shared" si="351"/>
        <v>0</v>
      </c>
      <c r="Q2824" s="445">
        <f t="shared" si="352"/>
        <v>0</v>
      </c>
      <c r="R2824" s="415" t="str">
        <f t="shared" si="353"/>
        <v>Leer</v>
      </c>
      <c r="S2824" s="445">
        <f>IF('Angaben KH-Standort'!D$29='A4'!D2824,IF('Angaben KH-Standort'!E$29="Ja",1,0),0)</f>
        <v>0</v>
      </c>
      <c r="T2824" s="445">
        <f>IF('Angaben KH-Standort'!D$30='A4'!D2824,IF('Angaben KH-Standort'!E$30="Ja",1,0),0)</f>
        <v>0</v>
      </c>
      <c r="U2824" s="445">
        <f>IF('Angaben KH-Standort'!D$31='A4'!D2824,IF('Angaben KH-Standort'!E$31="Ja",1,0),0)</f>
        <v>0</v>
      </c>
    </row>
    <row r="2825" spans="2:21" ht="15" customHeight="1" x14ac:dyDescent="0.3">
      <c r="B2825" s="70" t="str">
        <f t="shared" si="348"/>
        <v>!!!</v>
      </c>
      <c r="C2825" s="265" t="str">
        <f>IF(ISERROR(IF(LEN(E2825)&gt;0,VLOOKUP(TEXT($E2825,0),'Angaben Stationen'!$E$14:$J$213,5,0),"")),"?",IF(LEN(E2825)&gt;0,VLOOKUP(TEXT($E2825,0),'Angaben Stationen'!$E$14:$J$213,5,0),""))</f>
        <v/>
      </c>
      <c r="D2825" s="232" t="str">
        <f>IF(ISERROR(IF(LEN(E2825)&gt;0,VLOOKUP(TEXT($E2825,0),'Angaben Stationen'!$E$14:$J$213,6,0),"")),"STATION IST NICHT VORHANDEN",IF(LEN(E2825)&gt;0,VLOOKUP(TEXT($E2825,0),'Angaben Stationen'!$E$14:$J$213,6,0),""))</f>
        <v/>
      </c>
      <c r="E2825" s="287"/>
      <c r="F2825" s="234"/>
      <c r="G2825" s="234"/>
      <c r="H2825" s="263"/>
      <c r="I2825" s="169"/>
      <c r="K2825" s="445" t="str">
        <f t="shared" si="349"/>
        <v>Leer</v>
      </c>
      <c r="L2825" s="445" t="str">
        <f>VLOOKUP($D2825,{"29 - Psychiatrie (Erwachsene)","BGI";"297 - stationsäquivalente Behandlung in der Erwachsenenpsychiatrie (29)","BGI";"30 - Kinder- und Jugendpsychiatrie","BGII";"307 - stationsäquivalente Behandlung in der Kinder- und Jugendpsychiatrie (30)","BGII";"31 - Psychosomatik","BGI";"","Leer"},2,0)</f>
        <v>Leer</v>
      </c>
      <c r="M2825" s="445">
        <f t="shared" si="346"/>
        <v>0</v>
      </c>
      <c r="N2825" s="445">
        <f t="shared" si="347"/>
        <v>0</v>
      </c>
      <c r="O2825" s="445">
        <f t="shared" si="350"/>
        <v>0</v>
      </c>
      <c r="P2825" s="445">
        <f t="shared" si="351"/>
        <v>0</v>
      </c>
      <c r="Q2825" s="445">
        <f t="shared" si="352"/>
        <v>0</v>
      </c>
      <c r="R2825" s="415" t="str">
        <f t="shared" si="353"/>
        <v>Leer</v>
      </c>
      <c r="S2825" s="445">
        <f>IF('Angaben KH-Standort'!D$29='A4'!D2825,IF('Angaben KH-Standort'!E$29="Ja",1,0),0)</f>
        <v>0</v>
      </c>
      <c r="T2825" s="445">
        <f>IF('Angaben KH-Standort'!D$30='A4'!D2825,IF('Angaben KH-Standort'!E$30="Ja",1,0),0)</f>
        <v>0</v>
      </c>
      <c r="U2825" s="445">
        <f>IF('Angaben KH-Standort'!D$31='A4'!D2825,IF('Angaben KH-Standort'!E$31="Ja",1,0),0)</f>
        <v>0</v>
      </c>
    </row>
    <row r="2826" spans="2:21" ht="15" customHeight="1" x14ac:dyDescent="0.3">
      <c r="B2826" s="70" t="str">
        <f t="shared" si="348"/>
        <v>!!!</v>
      </c>
      <c r="C2826" s="265" t="str">
        <f>IF(ISERROR(IF(LEN(E2826)&gt;0,VLOOKUP(TEXT($E2826,0),'Angaben Stationen'!$E$14:$J$213,5,0),"")),"?",IF(LEN(E2826)&gt;0,VLOOKUP(TEXT($E2826,0),'Angaben Stationen'!$E$14:$J$213,5,0),""))</f>
        <v/>
      </c>
      <c r="D2826" s="232" t="str">
        <f>IF(ISERROR(IF(LEN(E2826)&gt;0,VLOOKUP(TEXT($E2826,0),'Angaben Stationen'!$E$14:$J$213,6,0),"")),"STATION IST NICHT VORHANDEN",IF(LEN(E2826)&gt;0,VLOOKUP(TEXT($E2826,0),'Angaben Stationen'!$E$14:$J$213,6,0),""))</f>
        <v/>
      </c>
      <c r="E2826" s="287"/>
      <c r="F2826" s="234"/>
      <c r="G2826" s="234"/>
      <c r="H2826" s="263"/>
      <c r="I2826" s="169"/>
      <c r="K2826" s="445" t="str">
        <f t="shared" si="349"/>
        <v>Leer</v>
      </c>
      <c r="L2826" s="445" t="str">
        <f>VLOOKUP($D2826,{"29 - Psychiatrie (Erwachsene)","BGI";"297 - stationsäquivalente Behandlung in der Erwachsenenpsychiatrie (29)","BGI";"30 - Kinder- und Jugendpsychiatrie","BGII";"307 - stationsäquivalente Behandlung in der Kinder- und Jugendpsychiatrie (30)","BGII";"31 - Psychosomatik","BGI";"","Leer"},2,0)</f>
        <v>Leer</v>
      </c>
      <c r="M2826" s="445">
        <f t="shared" si="346"/>
        <v>0</v>
      </c>
      <c r="N2826" s="445">
        <f t="shared" si="347"/>
        <v>0</v>
      </c>
      <c r="O2826" s="445">
        <f t="shared" si="350"/>
        <v>0</v>
      </c>
      <c r="P2826" s="445">
        <f t="shared" si="351"/>
        <v>0</v>
      </c>
      <c r="Q2826" s="445">
        <f t="shared" si="352"/>
        <v>0</v>
      </c>
      <c r="R2826" s="415" t="str">
        <f t="shared" si="353"/>
        <v>Leer</v>
      </c>
      <c r="S2826" s="445">
        <f>IF('Angaben KH-Standort'!D$29='A4'!D2826,IF('Angaben KH-Standort'!E$29="Ja",1,0),0)</f>
        <v>0</v>
      </c>
      <c r="T2826" s="445">
        <f>IF('Angaben KH-Standort'!D$30='A4'!D2826,IF('Angaben KH-Standort'!E$30="Ja",1,0),0)</f>
        <v>0</v>
      </c>
      <c r="U2826" s="445">
        <f>IF('Angaben KH-Standort'!D$31='A4'!D2826,IF('Angaben KH-Standort'!E$31="Ja",1,0),0)</f>
        <v>0</v>
      </c>
    </row>
    <row r="2827" spans="2:21" ht="15" customHeight="1" x14ac:dyDescent="0.3">
      <c r="B2827" s="70" t="str">
        <f t="shared" si="348"/>
        <v>!!!</v>
      </c>
      <c r="C2827" s="265" t="str">
        <f>IF(ISERROR(IF(LEN(E2827)&gt;0,VLOOKUP(TEXT($E2827,0),'Angaben Stationen'!$E$14:$J$213,5,0),"")),"?",IF(LEN(E2827)&gt;0,VLOOKUP(TEXT($E2827,0),'Angaben Stationen'!$E$14:$J$213,5,0),""))</f>
        <v/>
      </c>
      <c r="D2827" s="232" t="str">
        <f>IF(ISERROR(IF(LEN(E2827)&gt;0,VLOOKUP(TEXT($E2827,0),'Angaben Stationen'!$E$14:$J$213,6,0),"")),"STATION IST NICHT VORHANDEN",IF(LEN(E2827)&gt;0,VLOOKUP(TEXT($E2827,0),'Angaben Stationen'!$E$14:$J$213,6,0),""))</f>
        <v/>
      </c>
      <c r="E2827" s="287"/>
      <c r="F2827" s="234"/>
      <c r="G2827" s="234"/>
      <c r="H2827" s="263"/>
      <c r="I2827" s="169"/>
      <c r="K2827" s="445" t="str">
        <f t="shared" si="349"/>
        <v>Leer</v>
      </c>
      <c r="L2827" s="445" t="str">
        <f>VLOOKUP($D2827,{"29 - Psychiatrie (Erwachsene)","BGI";"297 - stationsäquivalente Behandlung in der Erwachsenenpsychiatrie (29)","BGI";"30 - Kinder- und Jugendpsychiatrie","BGII";"307 - stationsäquivalente Behandlung in der Kinder- und Jugendpsychiatrie (30)","BGII";"31 - Psychosomatik","BGI";"","Leer"},2,0)</f>
        <v>Leer</v>
      </c>
      <c r="M2827" s="445">
        <f t="shared" si="346"/>
        <v>0</v>
      </c>
      <c r="N2827" s="445">
        <f t="shared" si="347"/>
        <v>0</v>
      </c>
      <c r="O2827" s="445">
        <f t="shared" si="350"/>
        <v>0</v>
      </c>
      <c r="P2827" s="445">
        <f t="shared" si="351"/>
        <v>0</v>
      </c>
      <c r="Q2827" s="445">
        <f t="shared" si="352"/>
        <v>0</v>
      </c>
      <c r="R2827" s="415" t="str">
        <f t="shared" si="353"/>
        <v>Leer</v>
      </c>
      <c r="S2827" s="445">
        <f>IF('Angaben KH-Standort'!D$29='A4'!D2827,IF('Angaben KH-Standort'!E$29="Ja",1,0),0)</f>
        <v>0</v>
      </c>
      <c r="T2827" s="445">
        <f>IF('Angaben KH-Standort'!D$30='A4'!D2827,IF('Angaben KH-Standort'!E$30="Ja",1,0),0)</f>
        <v>0</v>
      </c>
      <c r="U2827" s="445">
        <f>IF('Angaben KH-Standort'!D$31='A4'!D2827,IF('Angaben KH-Standort'!E$31="Ja",1,0),0)</f>
        <v>0</v>
      </c>
    </row>
    <row r="2828" spans="2:21" ht="15" customHeight="1" x14ac:dyDescent="0.3">
      <c r="B2828" s="70" t="str">
        <f t="shared" si="348"/>
        <v>!!!</v>
      </c>
      <c r="C2828" s="265" t="str">
        <f>IF(ISERROR(IF(LEN(E2828)&gt;0,VLOOKUP(TEXT($E2828,0),'Angaben Stationen'!$E$14:$J$213,5,0),"")),"?",IF(LEN(E2828)&gt;0,VLOOKUP(TEXT($E2828,0),'Angaben Stationen'!$E$14:$J$213,5,0),""))</f>
        <v/>
      </c>
      <c r="D2828" s="232" t="str">
        <f>IF(ISERROR(IF(LEN(E2828)&gt;0,VLOOKUP(TEXT($E2828,0),'Angaben Stationen'!$E$14:$J$213,6,0),"")),"STATION IST NICHT VORHANDEN",IF(LEN(E2828)&gt;0,VLOOKUP(TEXT($E2828,0),'Angaben Stationen'!$E$14:$J$213,6,0),""))</f>
        <v/>
      </c>
      <c r="E2828" s="287"/>
      <c r="F2828" s="234"/>
      <c r="G2828" s="234"/>
      <c r="H2828" s="263"/>
      <c r="I2828" s="169"/>
      <c r="K2828" s="445" t="str">
        <f t="shared" si="349"/>
        <v>Leer</v>
      </c>
      <c r="L2828" s="445" t="str">
        <f>VLOOKUP($D2828,{"29 - Psychiatrie (Erwachsene)","BGI";"297 - stationsäquivalente Behandlung in der Erwachsenenpsychiatrie (29)","BGI";"30 - Kinder- und Jugendpsychiatrie","BGII";"307 - stationsäquivalente Behandlung in der Kinder- und Jugendpsychiatrie (30)","BGII";"31 - Psychosomatik","BGI";"","Leer"},2,0)</f>
        <v>Leer</v>
      </c>
      <c r="M2828" s="445">
        <f t="shared" si="346"/>
        <v>0</v>
      </c>
      <c r="N2828" s="445">
        <f t="shared" si="347"/>
        <v>0</v>
      </c>
      <c r="O2828" s="445">
        <f t="shared" si="350"/>
        <v>0</v>
      </c>
      <c r="P2828" s="445">
        <f t="shared" si="351"/>
        <v>0</v>
      </c>
      <c r="Q2828" s="445">
        <f t="shared" si="352"/>
        <v>0</v>
      </c>
      <c r="R2828" s="415" t="str">
        <f t="shared" si="353"/>
        <v>Leer</v>
      </c>
      <c r="S2828" s="445">
        <f>IF('Angaben KH-Standort'!D$29='A4'!D2828,IF('Angaben KH-Standort'!E$29="Ja",1,0),0)</f>
        <v>0</v>
      </c>
      <c r="T2828" s="445">
        <f>IF('Angaben KH-Standort'!D$30='A4'!D2828,IF('Angaben KH-Standort'!E$30="Ja",1,0),0)</f>
        <v>0</v>
      </c>
      <c r="U2828" s="445">
        <f>IF('Angaben KH-Standort'!D$31='A4'!D2828,IF('Angaben KH-Standort'!E$31="Ja",1,0),0)</f>
        <v>0</v>
      </c>
    </row>
    <row r="2829" spans="2:21" ht="15" customHeight="1" x14ac:dyDescent="0.3">
      <c r="B2829" s="70" t="str">
        <f t="shared" si="348"/>
        <v>!!!</v>
      </c>
      <c r="C2829" s="265" t="str">
        <f>IF(ISERROR(IF(LEN(E2829)&gt;0,VLOOKUP(TEXT($E2829,0),'Angaben Stationen'!$E$14:$J$213,5,0),"")),"?",IF(LEN(E2829)&gt;0,VLOOKUP(TEXT($E2829,0),'Angaben Stationen'!$E$14:$J$213,5,0),""))</f>
        <v/>
      </c>
      <c r="D2829" s="232" t="str">
        <f>IF(ISERROR(IF(LEN(E2829)&gt;0,VLOOKUP(TEXT($E2829,0),'Angaben Stationen'!$E$14:$J$213,6,0),"")),"STATION IST NICHT VORHANDEN",IF(LEN(E2829)&gt;0,VLOOKUP(TEXT($E2829,0),'Angaben Stationen'!$E$14:$J$213,6,0),""))</f>
        <v/>
      </c>
      <c r="E2829" s="287"/>
      <c r="F2829" s="234"/>
      <c r="G2829" s="234"/>
      <c r="H2829" s="263"/>
      <c r="I2829" s="169"/>
      <c r="K2829" s="445" t="str">
        <f t="shared" si="349"/>
        <v>Leer</v>
      </c>
      <c r="L2829" s="445" t="str">
        <f>VLOOKUP($D2829,{"29 - Psychiatrie (Erwachsene)","BGI";"297 - stationsäquivalente Behandlung in der Erwachsenenpsychiatrie (29)","BGI";"30 - Kinder- und Jugendpsychiatrie","BGII";"307 - stationsäquivalente Behandlung in der Kinder- und Jugendpsychiatrie (30)","BGII";"31 - Psychosomatik","BGI";"","Leer"},2,0)</f>
        <v>Leer</v>
      </c>
      <c r="M2829" s="445">
        <f t="shared" si="346"/>
        <v>0</v>
      </c>
      <c r="N2829" s="445">
        <f t="shared" si="347"/>
        <v>0</v>
      </c>
      <c r="O2829" s="445">
        <f t="shared" si="350"/>
        <v>0</v>
      </c>
      <c r="P2829" s="445">
        <f t="shared" si="351"/>
        <v>0</v>
      </c>
      <c r="Q2829" s="445">
        <f t="shared" si="352"/>
        <v>0</v>
      </c>
      <c r="R2829" s="415" t="str">
        <f t="shared" si="353"/>
        <v>Leer</v>
      </c>
      <c r="S2829" s="445">
        <f>IF('Angaben KH-Standort'!D$29='A4'!D2829,IF('Angaben KH-Standort'!E$29="Ja",1,0),0)</f>
        <v>0</v>
      </c>
      <c r="T2829" s="445">
        <f>IF('Angaben KH-Standort'!D$30='A4'!D2829,IF('Angaben KH-Standort'!E$30="Ja",1,0),0)</f>
        <v>0</v>
      </c>
      <c r="U2829" s="445">
        <f>IF('Angaben KH-Standort'!D$31='A4'!D2829,IF('Angaben KH-Standort'!E$31="Ja",1,0),0)</f>
        <v>0</v>
      </c>
    </row>
    <row r="2830" spans="2:21" ht="15" customHeight="1" x14ac:dyDescent="0.3">
      <c r="B2830" s="70" t="str">
        <f t="shared" si="348"/>
        <v>!!!</v>
      </c>
      <c r="C2830" s="265" t="str">
        <f>IF(ISERROR(IF(LEN(E2830)&gt;0,VLOOKUP(TEXT($E2830,0),'Angaben Stationen'!$E$14:$J$213,5,0),"")),"?",IF(LEN(E2830)&gt;0,VLOOKUP(TEXT($E2830,0),'Angaben Stationen'!$E$14:$J$213,5,0),""))</f>
        <v/>
      </c>
      <c r="D2830" s="232" t="str">
        <f>IF(ISERROR(IF(LEN(E2830)&gt;0,VLOOKUP(TEXT($E2830,0),'Angaben Stationen'!$E$14:$J$213,6,0),"")),"STATION IST NICHT VORHANDEN",IF(LEN(E2830)&gt;0,VLOOKUP(TEXT($E2830,0),'Angaben Stationen'!$E$14:$J$213,6,0),""))</f>
        <v/>
      </c>
      <c r="E2830" s="287"/>
      <c r="F2830" s="234"/>
      <c r="G2830" s="234"/>
      <c r="H2830" s="263"/>
      <c r="I2830" s="169"/>
      <c r="K2830" s="445" t="str">
        <f t="shared" si="349"/>
        <v>Leer</v>
      </c>
      <c r="L2830" s="445" t="str">
        <f>VLOOKUP($D2830,{"29 - Psychiatrie (Erwachsene)","BGI";"297 - stationsäquivalente Behandlung in der Erwachsenenpsychiatrie (29)","BGI";"30 - Kinder- und Jugendpsychiatrie","BGII";"307 - stationsäquivalente Behandlung in der Kinder- und Jugendpsychiatrie (30)","BGII";"31 - Psychosomatik","BGI";"","Leer"},2,0)</f>
        <v>Leer</v>
      </c>
      <c r="M2830" s="445">
        <f t="shared" si="346"/>
        <v>0</v>
      </c>
      <c r="N2830" s="445">
        <f t="shared" si="347"/>
        <v>0</v>
      </c>
      <c r="O2830" s="445">
        <f t="shared" si="350"/>
        <v>0</v>
      </c>
      <c r="P2830" s="445">
        <f t="shared" si="351"/>
        <v>0</v>
      </c>
      <c r="Q2830" s="445">
        <f t="shared" si="352"/>
        <v>0</v>
      </c>
      <c r="R2830" s="415" t="str">
        <f t="shared" si="353"/>
        <v>Leer</v>
      </c>
      <c r="S2830" s="445">
        <f>IF('Angaben KH-Standort'!D$29='A4'!D2830,IF('Angaben KH-Standort'!E$29="Ja",1,0),0)</f>
        <v>0</v>
      </c>
      <c r="T2830" s="445">
        <f>IF('Angaben KH-Standort'!D$30='A4'!D2830,IF('Angaben KH-Standort'!E$30="Ja",1,0),0)</f>
        <v>0</v>
      </c>
      <c r="U2830" s="445">
        <f>IF('Angaben KH-Standort'!D$31='A4'!D2830,IF('Angaben KH-Standort'!E$31="Ja",1,0),0)</f>
        <v>0</v>
      </c>
    </row>
    <row r="2831" spans="2:21" ht="15" customHeight="1" x14ac:dyDescent="0.3">
      <c r="B2831" s="70" t="str">
        <f t="shared" si="348"/>
        <v>!!!</v>
      </c>
      <c r="C2831" s="265" t="str">
        <f>IF(ISERROR(IF(LEN(E2831)&gt;0,VLOOKUP(TEXT($E2831,0),'Angaben Stationen'!$E$14:$J$213,5,0),"")),"?",IF(LEN(E2831)&gt;0,VLOOKUP(TEXT($E2831,0),'Angaben Stationen'!$E$14:$J$213,5,0),""))</f>
        <v/>
      </c>
      <c r="D2831" s="232" t="str">
        <f>IF(ISERROR(IF(LEN(E2831)&gt;0,VLOOKUP(TEXT($E2831,0),'Angaben Stationen'!$E$14:$J$213,6,0),"")),"STATION IST NICHT VORHANDEN",IF(LEN(E2831)&gt;0,VLOOKUP(TEXT($E2831,0),'Angaben Stationen'!$E$14:$J$213,6,0),""))</f>
        <v/>
      </c>
      <c r="E2831" s="287"/>
      <c r="F2831" s="234"/>
      <c r="G2831" s="234"/>
      <c r="H2831" s="263"/>
      <c r="I2831" s="169"/>
      <c r="K2831" s="445" t="str">
        <f t="shared" si="349"/>
        <v>Leer</v>
      </c>
      <c r="L2831" s="445" t="str">
        <f>VLOOKUP($D2831,{"29 - Psychiatrie (Erwachsene)","BGI";"297 - stationsäquivalente Behandlung in der Erwachsenenpsychiatrie (29)","BGI";"30 - Kinder- und Jugendpsychiatrie","BGII";"307 - stationsäquivalente Behandlung in der Kinder- und Jugendpsychiatrie (30)","BGII";"31 - Psychosomatik","BGI";"","Leer"},2,0)</f>
        <v>Leer</v>
      </c>
      <c r="M2831" s="445">
        <f t="shared" si="346"/>
        <v>0</v>
      </c>
      <c r="N2831" s="445">
        <f t="shared" si="347"/>
        <v>0</v>
      </c>
      <c r="O2831" s="445">
        <f t="shared" si="350"/>
        <v>0</v>
      </c>
      <c r="P2831" s="445">
        <f t="shared" si="351"/>
        <v>0</v>
      </c>
      <c r="Q2831" s="445">
        <f t="shared" si="352"/>
        <v>0</v>
      </c>
      <c r="R2831" s="415" t="str">
        <f t="shared" si="353"/>
        <v>Leer</v>
      </c>
      <c r="S2831" s="445">
        <f>IF('Angaben KH-Standort'!D$29='A4'!D2831,IF('Angaben KH-Standort'!E$29="Ja",1,0),0)</f>
        <v>0</v>
      </c>
      <c r="T2831" s="445">
        <f>IF('Angaben KH-Standort'!D$30='A4'!D2831,IF('Angaben KH-Standort'!E$30="Ja",1,0),0)</f>
        <v>0</v>
      </c>
      <c r="U2831" s="445">
        <f>IF('Angaben KH-Standort'!D$31='A4'!D2831,IF('Angaben KH-Standort'!E$31="Ja",1,0),0)</f>
        <v>0</v>
      </c>
    </row>
    <row r="2832" spans="2:21" ht="15" customHeight="1" x14ac:dyDescent="0.3">
      <c r="B2832" s="70" t="str">
        <f t="shared" si="348"/>
        <v>!!!</v>
      </c>
      <c r="C2832" s="265" t="str">
        <f>IF(ISERROR(IF(LEN(E2832)&gt;0,VLOOKUP(TEXT($E2832,0),'Angaben Stationen'!$E$14:$J$213,5,0),"")),"?",IF(LEN(E2832)&gt;0,VLOOKUP(TEXT($E2832,0),'Angaben Stationen'!$E$14:$J$213,5,0),""))</f>
        <v/>
      </c>
      <c r="D2832" s="232" t="str">
        <f>IF(ISERROR(IF(LEN(E2832)&gt;0,VLOOKUP(TEXT($E2832,0),'Angaben Stationen'!$E$14:$J$213,6,0),"")),"STATION IST NICHT VORHANDEN",IF(LEN(E2832)&gt;0,VLOOKUP(TEXT($E2832,0),'Angaben Stationen'!$E$14:$J$213,6,0),""))</f>
        <v/>
      </c>
      <c r="E2832" s="287"/>
      <c r="F2832" s="234"/>
      <c r="G2832" s="234"/>
      <c r="H2832" s="263"/>
      <c r="I2832" s="169"/>
      <c r="K2832" s="445" t="str">
        <f t="shared" si="349"/>
        <v>Leer</v>
      </c>
      <c r="L2832" s="445" t="str">
        <f>VLOOKUP($D2832,{"29 - Psychiatrie (Erwachsene)","BGI";"297 - stationsäquivalente Behandlung in der Erwachsenenpsychiatrie (29)","BGI";"30 - Kinder- und Jugendpsychiatrie","BGII";"307 - stationsäquivalente Behandlung in der Kinder- und Jugendpsychiatrie (30)","BGII";"31 - Psychosomatik","BGI";"","Leer"},2,0)</f>
        <v>Leer</v>
      </c>
      <c r="M2832" s="445">
        <f t="shared" si="346"/>
        <v>0</v>
      </c>
      <c r="N2832" s="445">
        <f t="shared" si="347"/>
        <v>0</v>
      </c>
      <c r="O2832" s="445">
        <f t="shared" si="350"/>
        <v>0</v>
      </c>
      <c r="P2832" s="445">
        <f t="shared" si="351"/>
        <v>0</v>
      </c>
      <c r="Q2832" s="445">
        <f t="shared" si="352"/>
        <v>0</v>
      </c>
      <c r="R2832" s="415" t="str">
        <f t="shared" si="353"/>
        <v>Leer</v>
      </c>
      <c r="S2832" s="445">
        <f>IF('Angaben KH-Standort'!D$29='A4'!D2832,IF('Angaben KH-Standort'!E$29="Ja",1,0),0)</f>
        <v>0</v>
      </c>
      <c r="T2832" s="445">
        <f>IF('Angaben KH-Standort'!D$30='A4'!D2832,IF('Angaben KH-Standort'!E$30="Ja",1,0),0)</f>
        <v>0</v>
      </c>
      <c r="U2832" s="445">
        <f>IF('Angaben KH-Standort'!D$31='A4'!D2832,IF('Angaben KH-Standort'!E$31="Ja",1,0),0)</f>
        <v>0</v>
      </c>
    </row>
    <row r="2833" spans="2:21" ht="15" customHeight="1" x14ac:dyDescent="0.3">
      <c r="B2833" s="70" t="str">
        <f t="shared" si="348"/>
        <v>!!!</v>
      </c>
      <c r="C2833" s="265" t="str">
        <f>IF(ISERROR(IF(LEN(E2833)&gt;0,VLOOKUP(TEXT($E2833,0),'Angaben Stationen'!$E$14:$J$213,5,0),"")),"?",IF(LEN(E2833)&gt;0,VLOOKUP(TEXT($E2833,0),'Angaben Stationen'!$E$14:$J$213,5,0),""))</f>
        <v/>
      </c>
      <c r="D2833" s="232" t="str">
        <f>IF(ISERROR(IF(LEN(E2833)&gt;0,VLOOKUP(TEXT($E2833,0),'Angaben Stationen'!$E$14:$J$213,6,0),"")),"STATION IST NICHT VORHANDEN",IF(LEN(E2833)&gt;0,VLOOKUP(TEXT($E2833,0),'Angaben Stationen'!$E$14:$J$213,6,0),""))</f>
        <v/>
      </c>
      <c r="E2833" s="287"/>
      <c r="F2833" s="234"/>
      <c r="G2833" s="234"/>
      <c r="H2833" s="263"/>
      <c r="I2833" s="169"/>
      <c r="K2833" s="445" t="str">
        <f t="shared" si="349"/>
        <v>Leer</v>
      </c>
      <c r="L2833" s="445" t="str">
        <f>VLOOKUP($D2833,{"29 - Psychiatrie (Erwachsene)","BGI";"297 - stationsäquivalente Behandlung in der Erwachsenenpsychiatrie (29)","BGI";"30 - Kinder- und Jugendpsychiatrie","BGII";"307 - stationsäquivalente Behandlung in der Kinder- und Jugendpsychiatrie (30)","BGII";"31 - Psychosomatik","BGI";"","Leer"},2,0)</f>
        <v>Leer</v>
      </c>
      <c r="M2833" s="445">
        <f t="shared" si="346"/>
        <v>0</v>
      </c>
      <c r="N2833" s="445">
        <f t="shared" si="347"/>
        <v>0</v>
      </c>
      <c r="O2833" s="445">
        <f t="shared" si="350"/>
        <v>0</v>
      </c>
      <c r="P2833" s="445">
        <f t="shared" si="351"/>
        <v>0</v>
      </c>
      <c r="Q2833" s="445">
        <f t="shared" si="352"/>
        <v>0</v>
      </c>
      <c r="R2833" s="415" t="str">
        <f t="shared" si="353"/>
        <v>Leer</v>
      </c>
      <c r="S2833" s="445">
        <f>IF('Angaben KH-Standort'!D$29='A4'!D2833,IF('Angaben KH-Standort'!E$29="Ja",1,0),0)</f>
        <v>0</v>
      </c>
      <c r="T2833" s="445">
        <f>IF('Angaben KH-Standort'!D$30='A4'!D2833,IF('Angaben KH-Standort'!E$30="Ja",1,0),0)</f>
        <v>0</v>
      </c>
      <c r="U2833" s="445">
        <f>IF('Angaben KH-Standort'!D$31='A4'!D2833,IF('Angaben KH-Standort'!E$31="Ja",1,0),0)</f>
        <v>0</v>
      </c>
    </row>
    <row r="2834" spans="2:21" ht="15" customHeight="1" x14ac:dyDescent="0.3">
      <c r="B2834" s="70" t="str">
        <f t="shared" si="348"/>
        <v>!!!</v>
      </c>
      <c r="C2834" s="265" t="str">
        <f>IF(ISERROR(IF(LEN(E2834)&gt;0,VLOOKUP(TEXT($E2834,0),'Angaben Stationen'!$E$14:$J$213,5,0),"")),"?",IF(LEN(E2834)&gt;0,VLOOKUP(TEXT($E2834,0),'Angaben Stationen'!$E$14:$J$213,5,0),""))</f>
        <v/>
      </c>
      <c r="D2834" s="232" t="str">
        <f>IF(ISERROR(IF(LEN(E2834)&gt;0,VLOOKUP(TEXT($E2834,0),'Angaben Stationen'!$E$14:$J$213,6,0),"")),"STATION IST NICHT VORHANDEN",IF(LEN(E2834)&gt;0,VLOOKUP(TEXT($E2834,0),'Angaben Stationen'!$E$14:$J$213,6,0),""))</f>
        <v/>
      </c>
      <c r="E2834" s="287"/>
      <c r="F2834" s="234"/>
      <c r="G2834" s="234"/>
      <c r="H2834" s="263"/>
      <c r="I2834" s="169"/>
      <c r="K2834" s="445" t="str">
        <f t="shared" si="349"/>
        <v>Leer</v>
      </c>
      <c r="L2834" s="445" t="str">
        <f>VLOOKUP($D2834,{"29 - Psychiatrie (Erwachsene)","BGI";"297 - stationsäquivalente Behandlung in der Erwachsenenpsychiatrie (29)","BGI";"30 - Kinder- und Jugendpsychiatrie","BGII";"307 - stationsäquivalente Behandlung in der Kinder- und Jugendpsychiatrie (30)","BGII";"31 - Psychosomatik","BGI";"","Leer"},2,0)</f>
        <v>Leer</v>
      </c>
      <c r="M2834" s="445">
        <f t="shared" si="346"/>
        <v>0</v>
      </c>
      <c r="N2834" s="445">
        <f t="shared" si="347"/>
        <v>0</v>
      </c>
      <c r="O2834" s="445">
        <f t="shared" si="350"/>
        <v>0</v>
      </c>
      <c r="P2834" s="445">
        <f t="shared" si="351"/>
        <v>0</v>
      </c>
      <c r="Q2834" s="445">
        <f t="shared" si="352"/>
        <v>0</v>
      </c>
      <c r="R2834" s="415" t="str">
        <f t="shared" si="353"/>
        <v>Leer</v>
      </c>
      <c r="S2834" s="445">
        <f>IF('Angaben KH-Standort'!D$29='A4'!D2834,IF('Angaben KH-Standort'!E$29="Ja",1,0),0)</f>
        <v>0</v>
      </c>
      <c r="T2834" s="445">
        <f>IF('Angaben KH-Standort'!D$30='A4'!D2834,IF('Angaben KH-Standort'!E$30="Ja",1,0),0)</f>
        <v>0</v>
      </c>
      <c r="U2834" s="445">
        <f>IF('Angaben KH-Standort'!D$31='A4'!D2834,IF('Angaben KH-Standort'!E$31="Ja",1,0),0)</f>
        <v>0</v>
      </c>
    </row>
    <row r="2835" spans="2:21" ht="15" customHeight="1" x14ac:dyDescent="0.3">
      <c r="B2835" s="70" t="str">
        <f t="shared" si="348"/>
        <v>!!!</v>
      </c>
      <c r="C2835" s="265" t="str">
        <f>IF(ISERROR(IF(LEN(E2835)&gt;0,VLOOKUP(TEXT($E2835,0),'Angaben Stationen'!$E$14:$J$213,5,0),"")),"?",IF(LEN(E2835)&gt;0,VLOOKUP(TEXT($E2835,0),'Angaben Stationen'!$E$14:$J$213,5,0),""))</f>
        <v/>
      </c>
      <c r="D2835" s="232" t="str">
        <f>IF(ISERROR(IF(LEN(E2835)&gt;0,VLOOKUP(TEXT($E2835,0),'Angaben Stationen'!$E$14:$J$213,6,0),"")),"STATION IST NICHT VORHANDEN",IF(LEN(E2835)&gt;0,VLOOKUP(TEXT($E2835,0),'Angaben Stationen'!$E$14:$J$213,6,0),""))</f>
        <v/>
      </c>
      <c r="E2835" s="287"/>
      <c r="F2835" s="234"/>
      <c r="G2835" s="234"/>
      <c r="H2835" s="263"/>
      <c r="I2835" s="169"/>
      <c r="K2835" s="445" t="str">
        <f t="shared" si="349"/>
        <v>Leer</v>
      </c>
      <c r="L2835" s="445" t="str">
        <f>VLOOKUP($D2835,{"29 - Psychiatrie (Erwachsene)","BGI";"297 - stationsäquivalente Behandlung in der Erwachsenenpsychiatrie (29)","BGI";"30 - Kinder- und Jugendpsychiatrie","BGII";"307 - stationsäquivalente Behandlung in der Kinder- und Jugendpsychiatrie (30)","BGII";"31 - Psychosomatik","BGI";"","Leer"},2,0)</f>
        <v>Leer</v>
      </c>
      <c r="M2835" s="445">
        <f t="shared" si="346"/>
        <v>0</v>
      </c>
      <c r="N2835" s="445">
        <f t="shared" si="347"/>
        <v>0</v>
      </c>
      <c r="O2835" s="445">
        <f t="shared" si="350"/>
        <v>0</v>
      </c>
      <c r="P2835" s="445">
        <f t="shared" si="351"/>
        <v>0</v>
      </c>
      <c r="Q2835" s="445">
        <f t="shared" si="352"/>
        <v>0</v>
      </c>
      <c r="R2835" s="415" t="str">
        <f t="shared" si="353"/>
        <v>Leer</v>
      </c>
      <c r="S2835" s="445">
        <f>IF('Angaben KH-Standort'!D$29='A4'!D2835,IF('Angaben KH-Standort'!E$29="Ja",1,0),0)</f>
        <v>0</v>
      </c>
      <c r="T2835" s="445">
        <f>IF('Angaben KH-Standort'!D$30='A4'!D2835,IF('Angaben KH-Standort'!E$30="Ja",1,0),0)</f>
        <v>0</v>
      </c>
      <c r="U2835" s="445">
        <f>IF('Angaben KH-Standort'!D$31='A4'!D2835,IF('Angaben KH-Standort'!E$31="Ja",1,0),0)</f>
        <v>0</v>
      </c>
    </row>
    <row r="2836" spans="2:21" ht="15" customHeight="1" x14ac:dyDescent="0.3">
      <c r="B2836" s="70" t="str">
        <f t="shared" si="348"/>
        <v>!!!</v>
      </c>
      <c r="C2836" s="265" t="str">
        <f>IF(ISERROR(IF(LEN(E2836)&gt;0,VLOOKUP(TEXT($E2836,0),'Angaben Stationen'!$E$14:$J$213,5,0),"")),"?",IF(LEN(E2836)&gt;0,VLOOKUP(TEXT($E2836,0),'Angaben Stationen'!$E$14:$J$213,5,0),""))</f>
        <v/>
      </c>
      <c r="D2836" s="232" t="str">
        <f>IF(ISERROR(IF(LEN(E2836)&gt;0,VLOOKUP(TEXT($E2836,0),'Angaben Stationen'!$E$14:$J$213,6,0),"")),"STATION IST NICHT VORHANDEN",IF(LEN(E2836)&gt;0,VLOOKUP(TEXT($E2836,0),'Angaben Stationen'!$E$14:$J$213,6,0),""))</f>
        <v/>
      </c>
      <c r="E2836" s="287"/>
      <c r="F2836" s="234"/>
      <c r="G2836" s="234"/>
      <c r="H2836" s="263"/>
      <c r="I2836" s="169"/>
      <c r="K2836" s="445" t="str">
        <f t="shared" si="349"/>
        <v>Leer</v>
      </c>
      <c r="L2836" s="445" t="str">
        <f>VLOOKUP($D2836,{"29 - Psychiatrie (Erwachsene)","BGI";"297 - stationsäquivalente Behandlung in der Erwachsenenpsychiatrie (29)","BGI";"30 - Kinder- und Jugendpsychiatrie","BGII";"307 - stationsäquivalente Behandlung in der Kinder- und Jugendpsychiatrie (30)","BGII";"31 - Psychosomatik","BGI";"","Leer"},2,0)</f>
        <v>Leer</v>
      </c>
      <c r="M2836" s="445">
        <f t="shared" si="346"/>
        <v>0</v>
      </c>
      <c r="N2836" s="445">
        <f t="shared" si="347"/>
        <v>0</v>
      </c>
      <c r="O2836" s="445">
        <f t="shared" si="350"/>
        <v>0</v>
      </c>
      <c r="P2836" s="445">
        <f t="shared" si="351"/>
        <v>0</v>
      </c>
      <c r="Q2836" s="445">
        <f t="shared" si="352"/>
        <v>0</v>
      </c>
      <c r="R2836" s="415" t="str">
        <f t="shared" si="353"/>
        <v>Leer</v>
      </c>
      <c r="S2836" s="445">
        <f>IF('Angaben KH-Standort'!D$29='A4'!D2836,IF('Angaben KH-Standort'!E$29="Ja",1,0),0)</f>
        <v>0</v>
      </c>
      <c r="T2836" s="445">
        <f>IF('Angaben KH-Standort'!D$30='A4'!D2836,IF('Angaben KH-Standort'!E$30="Ja",1,0),0)</f>
        <v>0</v>
      </c>
      <c r="U2836" s="445">
        <f>IF('Angaben KH-Standort'!D$31='A4'!D2836,IF('Angaben KH-Standort'!E$31="Ja",1,0),0)</f>
        <v>0</v>
      </c>
    </row>
    <row r="2837" spans="2:21" ht="15" customHeight="1" x14ac:dyDescent="0.3">
      <c r="B2837" s="70" t="str">
        <f t="shared" si="348"/>
        <v>!!!</v>
      </c>
      <c r="C2837" s="265" t="str">
        <f>IF(ISERROR(IF(LEN(E2837)&gt;0,VLOOKUP(TEXT($E2837,0),'Angaben Stationen'!$E$14:$J$213,5,0),"")),"?",IF(LEN(E2837)&gt;0,VLOOKUP(TEXT($E2837,0),'Angaben Stationen'!$E$14:$J$213,5,0),""))</f>
        <v/>
      </c>
      <c r="D2837" s="232" t="str">
        <f>IF(ISERROR(IF(LEN(E2837)&gt;0,VLOOKUP(TEXT($E2837,0),'Angaben Stationen'!$E$14:$J$213,6,0),"")),"STATION IST NICHT VORHANDEN",IF(LEN(E2837)&gt;0,VLOOKUP(TEXT($E2837,0),'Angaben Stationen'!$E$14:$J$213,6,0),""))</f>
        <v/>
      </c>
      <c r="E2837" s="287"/>
      <c r="F2837" s="234"/>
      <c r="G2837" s="234"/>
      <c r="H2837" s="263"/>
      <c r="I2837" s="169"/>
      <c r="K2837" s="445" t="str">
        <f t="shared" si="349"/>
        <v>Leer</v>
      </c>
      <c r="L2837" s="445" t="str">
        <f>VLOOKUP($D2837,{"29 - Psychiatrie (Erwachsene)","BGI";"297 - stationsäquivalente Behandlung in der Erwachsenenpsychiatrie (29)","BGI";"30 - Kinder- und Jugendpsychiatrie","BGII";"307 - stationsäquivalente Behandlung in der Kinder- und Jugendpsychiatrie (30)","BGII";"31 - Psychosomatik","BGI";"","Leer"},2,0)</f>
        <v>Leer</v>
      </c>
      <c r="M2837" s="445">
        <f t="shared" si="346"/>
        <v>0</v>
      </c>
      <c r="N2837" s="445">
        <f t="shared" si="347"/>
        <v>0</v>
      </c>
      <c r="O2837" s="445">
        <f t="shared" si="350"/>
        <v>0</v>
      </c>
      <c r="P2837" s="445">
        <f t="shared" si="351"/>
        <v>0</v>
      </c>
      <c r="Q2837" s="445">
        <f t="shared" si="352"/>
        <v>0</v>
      </c>
      <c r="R2837" s="415" t="str">
        <f t="shared" si="353"/>
        <v>Leer</v>
      </c>
      <c r="S2837" s="445">
        <f>IF('Angaben KH-Standort'!D$29='A4'!D2837,IF('Angaben KH-Standort'!E$29="Ja",1,0),0)</f>
        <v>0</v>
      </c>
      <c r="T2837" s="445">
        <f>IF('Angaben KH-Standort'!D$30='A4'!D2837,IF('Angaben KH-Standort'!E$30="Ja",1,0),0)</f>
        <v>0</v>
      </c>
      <c r="U2837" s="445">
        <f>IF('Angaben KH-Standort'!D$31='A4'!D2837,IF('Angaben KH-Standort'!E$31="Ja",1,0),0)</f>
        <v>0</v>
      </c>
    </row>
    <row r="2838" spans="2:21" ht="15" customHeight="1" x14ac:dyDescent="0.3">
      <c r="B2838" s="70" t="str">
        <f t="shared" si="348"/>
        <v>!!!</v>
      </c>
      <c r="C2838" s="265" t="str">
        <f>IF(ISERROR(IF(LEN(E2838)&gt;0,VLOOKUP(TEXT($E2838,0),'Angaben Stationen'!$E$14:$J$213,5,0),"")),"?",IF(LEN(E2838)&gt;0,VLOOKUP(TEXT($E2838,0),'Angaben Stationen'!$E$14:$J$213,5,0),""))</f>
        <v/>
      </c>
      <c r="D2838" s="232" t="str">
        <f>IF(ISERROR(IF(LEN(E2838)&gt;0,VLOOKUP(TEXT($E2838,0),'Angaben Stationen'!$E$14:$J$213,6,0),"")),"STATION IST NICHT VORHANDEN",IF(LEN(E2838)&gt;0,VLOOKUP(TEXT($E2838,0),'Angaben Stationen'!$E$14:$J$213,6,0),""))</f>
        <v/>
      </c>
      <c r="E2838" s="287"/>
      <c r="F2838" s="234"/>
      <c r="G2838" s="234"/>
      <c r="H2838" s="263"/>
      <c r="I2838" s="169"/>
      <c r="K2838" s="445" t="str">
        <f t="shared" si="349"/>
        <v>Leer</v>
      </c>
      <c r="L2838" s="445" t="str">
        <f>VLOOKUP($D2838,{"29 - Psychiatrie (Erwachsene)","BGI";"297 - stationsäquivalente Behandlung in der Erwachsenenpsychiatrie (29)","BGI";"30 - Kinder- und Jugendpsychiatrie","BGII";"307 - stationsäquivalente Behandlung in der Kinder- und Jugendpsychiatrie (30)","BGII";"31 - Psychosomatik","BGI";"","Leer"},2,0)</f>
        <v>Leer</v>
      </c>
      <c r="M2838" s="445">
        <f t="shared" si="346"/>
        <v>0</v>
      </c>
      <c r="N2838" s="445">
        <f t="shared" si="347"/>
        <v>0</v>
      </c>
      <c r="O2838" s="445">
        <f t="shared" si="350"/>
        <v>0</v>
      </c>
      <c r="P2838" s="445">
        <f t="shared" si="351"/>
        <v>0</v>
      </c>
      <c r="Q2838" s="445">
        <f t="shared" si="352"/>
        <v>0</v>
      </c>
      <c r="R2838" s="415" t="str">
        <f t="shared" si="353"/>
        <v>Leer</v>
      </c>
      <c r="S2838" s="445">
        <f>IF('Angaben KH-Standort'!D$29='A4'!D2838,IF('Angaben KH-Standort'!E$29="Ja",1,0),0)</f>
        <v>0</v>
      </c>
      <c r="T2838" s="445">
        <f>IF('Angaben KH-Standort'!D$30='A4'!D2838,IF('Angaben KH-Standort'!E$30="Ja",1,0),0)</f>
        <v>0</v>
      </c>
      <c r="U2838" s="445">
        <f>IF('Angaben KH-Standort'!D$31='A4'!D2838,IF('Angaben KH-Standort'!E$31="Ja",1,0),0)</f>
        <v>0</v>
      </c>
    </row>
    <row r="2839" spans="2:21" ht="15" customHeight="1" x14ac:dyDescent="0.3">
      <c r="B2839" s="70" t="str">
        <f t="shared" si="348"/>
        <v>!!!</v>
      </c>
      <c r="C2839" s="265" t="str">
        <f>IF(ISERROR(IF(LEN(E2839)&gt;0,VLOOKUP(TEXT($E2839,0),'Angaben Stationen'!$E$14:$J$213,5,0),"")),"?",IF(LEN(E2839)&gt;0,VLOOKUP(TEXT($E2839,0),'Angaben Stationen'!$E$14:$J$213,5,0),""))</f>
        <v/>
      </c>
      <c r="D2839" s="232" t="str">
        <f>IF(ISERROR(IF(LEN(E2839)&gt;0,VLOOKUP(TEXT($E2839,0),'Angaben Stationen'!$E$14:$J$213,6,0),"")),"STATION IST NICHT VORHANDEN",IF(LEN(E2839)&gt;0,VLOOKUP(TEXT($E2839,0),'Angaben Stationen'!$E$14:$J$213,6,0),""))</f>
        <v/>
      </c>
      <c r="E2839" s="287"/>
      <c r="F2839" s="234"/>
      <c r="G2839" s="234"/>
      <c r="H2839" s="263"/>
      <c r="I2839" s="169"/>
      <c r="K2839" s="445" t="str">
        <f t="shared" si="349"/>
        <v>Leer</v>
      </c>
      <c r="L2839" s="445" t="str">
        <f>VLOOKUP($D2839,{"29 - Psychiatrie (Erwachsene)","BGI";"297 - stationsäquivalente Behandlung in der Erwachsenenpsychiatrie (29)","BGI";"30 - Kinder- und Jugendpsychiatrie","BGII";"307 - stationsäquivalente Behandlung in der Kinder- und Jugendpsychiatrie (30)","BGII";"31 - Psychosomatik","BGI";"","Leer"},2,0)</f>
        <v>Leer</v>
      </c>
      <c r="M2839" s="445">
        <f t="shared" si="346"/>
        <v>0</v>
      </c>
      <c r="N2839" s="445">
        <f t="shared" si="347"/>
        <v>0</v>
      </c>
      <c r="O2839" s="445">
        <f t="shared" si="350"/>
        <v>0</v>
      </c>
      <c r="P2839" s="445">
        <f t="shared" si="351"/>
        <v>0</v>
      </c>
      <c r="Q2839" s="445">
        <f t="shared" si="352"/>
        <v>0</v>
      </c>
      <c r="R2839" s="415" t="str">
        <f t="shared" si="353"/>
        <v>Leer</v>
      </c>
      <c r="S2839" s="445">
        <f>IF('Angaben KH-Standort'!D$29='A4'!D2839,IF('Angaben KH-Standort'!E$29="Ja",1,0),0)</f>
        <v>0</v>
      </c>
      <c r="T2839" s="445">
        <f>IF('Angaben KH-Standort'!D$30='A4'!D2839,IF('Angaben KH-Standort'!E$30="Ja",1,0),0)</f>
        <v>0</v>
      </c>
      <c r="U2839" s="445">
        <f>IF('Angaben KH-Standort'!D$31='A4'!D2839,IF('Angaben KH-Standort'!E$31="Ja",1,0),0)</f>
        <v>0</v>
      </c>
    </row>
    <row r="2840" spans="2:21" ht="15" customHeight="1" x14ac:dyDescent="0.3">
      <c r="B2840" s="70" t="str">
        <f t="shared" si="348"/>
        <v>!!!</v>
      </c>
      <c r="C2840" s="265" t="str">
        <f>IF(ISERROR(IF(LEN(E2840)&gt;0,VLOOKUP(TEXT($E2840,0),'Angaben Stationen'!$E$14:$J$213,5,0),"")),"?",IF(LEN(E2840)&gt;0,VLOOKUP(TEXT($E2840,0),'Angaben Stationen'!$E$14:$J$213,5,0),""))</f>
        <v/>
      </c>
      <c r="D2840" s="232" t="str">
        <f>IF(ISERROR(IF(LEN(E2840)&gt;0,VLOOKUP(TEXT($E2840,0),'Angaben Stationen'!$E$14:$J$213,6,0),"")),"STATION IST NICHT VORHANDEN",IF(LEN(E2840)&gt;0,VLOOKUP(TEXT($E2840,0),'Angaben Stationen'!$E$14:$J$213,6,0),""))</f>
        <v/>
      </c>
      <c r="E2840" s="287"/>
      <c r="F2840" s="234"/>
      <c r="G2840" s="234"/>
      <c r="H2840" s="263"/>
      <c r="I2840" s="169"/>
      <c r="K2840" s="445" t="str">
        <f t="shared" si="349"/>
        <v>Leer</v>
      </c>
      <c r="L2840" s="445" t="str">
        <f>VLOOKUP($D2840,{"29 - Psychiatrie (Erwachsene)","BGI";"297 - stationsäquivalente Behandlung in der Erwachsenenpsychiatrie (29)","BGI";"30 - Kinder- und Jugendpsychiatrie","BGII";"307 - stationsäquivalente Behandlung in der Kinder- und Jugendpsychiatrie (30)","BGII";"31 - Psychosomatik","BGI";"","Leer"},2,0)</f>
        <v>Leer</v>
      </c>
      <c r="M2840" s="445">
        <f t="shared" si="346"/>
        <v>0</v>
      </c>
      <c r="N2840" s="445">
        <f t="shared" si="347"/>
        <v>0</v>
      </c>
      <c r="O2840" s="445">
        <f t="shared" si="350"/>
        <v>0</v>
      </c>
      <c r="P2840" s="445">
        <f t="shared" si="351"/>
        <v>0</v>
      </c>
      <c r="Q2840" s="445">
        <f t="shared" si="352"/>
        <v>0</v>
      </c>
      <c r="R2840" s="415" t="str">
        <f t="shared" si="353"/>
        <v>Leer</v>
      </c>
      <c r="S2840" s="445">
        <f>IF('Angaben KH-Standort'!D$29='A4'!D2840,IF('Angaben KH-Standort'!E$29="Ja",1,0),0)</f>
        <v>0</v>
      </c>
      <c r="T2840" s="445">
        <f>IF('Angaben KH-Standort'!D$30='A4'!D2840,IF('Angaben KH-Standort'!E$30="Ja",1,0),0)</f>
        <v>0</v>
      </c>
      <c r="U2840" s="445">
        <f>IF('Angaben KH-Standort'!D$31='A4'!D2840,IF('Angaben KH-Standort'!E$31="Ja",1,0),0)</f>
        <v>0</v>
      </c>
    </row>
    <row r="2841" spans="2:21" ht="15" customHeight="1" x14ac:dyDescent="0.3">
      <c r="B2841" s="70" t="str">
        <f t="shared" si="348"/>
        <v>!!!</v>
      </c>
      <c r="C2841" s="265" t="str">
        <f>IF(ISERROR(IF(LEN(E2841)&gt;0,VLOOKUP(TEXT($E2841,0),'Angaben Stationen'!$E$14:$J$213,5,0),"")),"?",IF(LEN(E2841)&gt;0,VLOOKUP(TEXT($E2841,0),'Angaben Stationen'!$E$14:$J$213,5,0),""))</f>
        <v/>
      </c>
      <c r="D2841" s="232" t="str">
        <f>IF(ISERROR(IF(LEN(E2841)&gt;0,VLOOKUP(TEXT($E2841,0),'Angaben Stationen'!$E$14:$J$213,6,0),"")),"STATION IST NICHT VORHANDEN",IF(LEN(E2841)&gt;0,VLOOKUP(TEXT($E2841,0),'Angaben Stationen'!$E$14:$J$213,6,0),""))</f>
        <v/>
      </c>
      <c r="E2841" s="287"/>
      <c r="F2841" s="234"/>
      <c r="G2841" s="234"/>
      <c r="H2841" s="263"/>
      <c r="I2841" s="169"/>
      <c r="K2841" s="445" t="str">
        <f t="shared" si="349"/>
        <v>Leer</v>
      </c>
      <c r="L2841" s="445" t="str">
        <f>VLOOKUP($D2841,{"29 - Psychiatrie (Erwachsene)","BGI";"297 - stationsäquivalente Behandlung in der Erwachsenenpsychiatrie (29)","BGI";"30 - Kinder- und Jugendpsychiatrie","BGII";"307 - stationsäquivalente Behandlung in der Kinder- und Jugendpsychiatrie (30)","BGII";"31 - Psychosomatik","BGI";"","Leer"},2,0)</f>
        <v>Leer</v>
      </c>
      <c r="M2841" s="445">
        <f t="shared" si="346"/>
        <v>0</v>
      </c>
      <c r="N2841" s="445">
        <f t="shared" si="347"/>
        <v>0</v>
      </c>
      <c r="O2841" s="445">
        <f t="shared" si="350"/>
        <v>0</v>
      </c>
      <c r="P2841" s="445">
        <f t="shared" si="351"/>
        <v>0</v>
      </c>
      <c r="Q2841" s="445">
        <f t="shared" si="352"/>
        <v>0</v>
      </c>
      <c r="R2841" s="415" t="str">
        <f t="shared" si="353"/>
        <v>Leer</v>
      </c>
      <c r="S2841" s="445">
        <f>IF('Angaben KH-Standort'!D$29='A4'!D2841,IF('Angaben KH-Standort'!E$29="Ja",1,0),0)</f>
        <v>0</v>
      </c>
      <c r="T2841" s="445">
        <f>IF('Angaben KH-Standort'!D$30='A4'!D2841,IF('Angaben KH-Standort'!E$30="Ja",1,0),0)</f>
        <v>0</v>
      </c>
      <c r="U2841" s="445">
        <f>IF('Angaben KH-Standort'!D$31='A4'!D2841,IF('Angaben KH-Standort'!E$31="Ja",1,0),0)</f>
        <v>0</v>
      </c>
    </row>
    <row r="2842" spans="2:21" ht="15" customHeight="1" x14ac:dyDescent="0.3">
      <c r="B2842" s="70" t="str">
        <f t="shared" si="348"/>
        <v>!!!</v>
      </c>
      <c r="C2842" s="265" t="str">
        <f>IF(ISERROR(IF(LEN(E2842)&gt;0,VLOOKUP(TEXT($E2842,0),'Angaben Stationen'!$E$14:$J$213,5,0),"")),"?",IF(LEN(E2842)&gt;0,VLOOKUP(TEXT($E2842,0),'Angaben Stationen'!$E$14:$J$213,5,0),""))</f>
        <v/>
      </c>
      <c r="D2842" s="232" t="str">
        <f>IF(ISERROR(IF(LEN(E2842)&gt;0,VLOOKUP(TEXT($E2842,0),'Angaben Stationen'!$E$14:$J$213,6,0),"")),"STATION IST NICHT VORHANDEN",IF(LEN(E2842)&gt;0,VLOOKUP(TEXT($E2842,0),'Angaben Stationen'!$E$14:$J$213,6,0),""))</f>
        <v/>
      </c>
      <c r="E2842" s="287"/>
      <c r="F2842" s="234"/>
      <c r="G2842" s="234"/>
      <c r="H2842" s="263"/>
      <c r="I2842" s="169"/>
      <c r="K2842" s="445" t="str">
        <f t="shared" si="349"/>
        <v>Leer</v>
      </c>
      <c r="L2842" s="445" t="str">
        <f>VLOOKUP($D2842,{"29 - Psychiatrie (Erwachsene)","BGI";"297 - stationsäquivalente Behandlung in der Erwachsenenpsychiatrie (29)","BGI";"30 - Kinder- und Jugendpsychiatrie","BGII";"307 - stationsäquivalente Behandlung in der Kinder- und Jugendpsychiatrie (30)","BGII";"31 - Psychosomatik","BGI";"","Leer"},2,0)</f>
        <v>Leer</v>
      </c>
      <c r="M2842" s="445">
        <f t="shared" si="346"/>
        <v>0</v>
      </c>
      <c r="N2842" s="445">
        <f t="shared" si="347"/>
        <v>0</v>
      </c>
      <c r="O2842" s="445">
        <f t="shared" si="350"/>
        <v>0</v>
      </c>
      <c r="P2842" s="445">
        <f t="shared" si="351"/>
        <v>0</v>
      </c>
      <c r="Q2842" s="445">
        <f t="shared" si="352"/>
        <v>0</v>
      </c>
      <c r="R2842" s="415" t="str">
        <f t="shared" si="353"/>
        <v>Leer</v>
      </c>
      <c r="S2842" s="445">
        <f>IF('Angaben KH-Standort'!D$29='A4'!D2842,IF('Angaben KH-Standort'!E$29="Ja",1,0),0)</f>
        <v>0</v>
      </c>
      <c r="T2842" s="445">
        <f>IF('Angaben KH-Standort'!D$30='A4'!D2842,IF('Angaben KH-Standort'!E$30="Ja",1,0),0)</f>
        <v>0</v>
      </c>
      <c r="U2842" s="445">
        <f>IF('Angaben KH-Standort'!D$31='A4'!D2842,IF('Angaben KH-Standort'!E$31="Ja",1,0),0)</f>
        <v>0</v>
      </c>
    </row>
    <row r="2843" spans="2:21" ht="15" customHeight="1" x14ac:dyDescent="0.3">
      <c r="B2843" s="70" t="str">
        <f t="shared" si="348"/>
        <v>!!!</v>
      </c>
      <c r="C2843" s="265" t="str">
        <f>IF(ISERROR(IF(LEN(E2843)&gt;0,VLOOKUP(TEXT($E2843,0),'Angaben Stationen'!$E$14:$J$213,5,0),"")),"?",IF(LEN(E2843)&gt;0,VLOOKUP(TEXT($E2843,0),'Angaben Stationen'!$E$14:$J$213,5,0),""))</f>
        <v/>
      </c>
      <c r="D2843" s="232" t="str">
        <f>IF(ISERROR(IF(LEN(E2843)&gt;0,VLOOKUP(TEXT($E2843,0),'Angaben Stationen'!$E$14:$J$213,6,0),"")),"STATION IST NICHT VORHANDEN",IF(LEN(E2843)&gt;0,VLOOKUP(TEXT($E2843,0),'Angaben Stationen'!$E$14:$J$213,6,0),""))</f>
        <v/>
      </c>
      <c r="E2843" s="287"/>
      <c r="F2843" s="234"/>
      <c r="G2843" s="234"/>
      <c r="H2843" s="263"/>
      <c r="I2843" s="169"/>
      <c r="K2843" s="445" t="str">
        <f t="shared" si="349"/>
        <v>Leer</v>
      </c>
      <c r="L2843" s="445" t="str">
        <f>VLOOKUP($D2843,{"29 - Psychiatrie (Erwachsene)","BGI";"297 - stationsäquivalente Behandlung in der Erwachsenenpsychiatrie (29)","BGI";"30 - Kinder- und Jugendpsychiatrie","BGII";"307 - stationsäquivalente Behandlung in der Kinder- und Jugendpsychiatrie (30)","BGII";"31 - Psychosomatik","BGI";"","Leer"},2,0)</f>
        <v>Leer</v>
      </c>
      <c r="M2843" s="445">
        <f t="shared" si="346"/>
        <v>0</v>
      </c>
      <c r="N2843" s="445">
        <f t="shared" si="347"/>
        <v>0</v>
      </c>
      <c r="O2843" s="445">
        <f t="shared" si="350"/>
        <v>0</v>
      </c>
      <c r="P2843" s="445">
        <f t="shared" si="351"/>
        <v>0</v>
      </c>
      <c r="Q2843" s="445">
        <f t="shared" si="352"/>
        <v>0</v>
      </c>
      <c r="R2843" s="415" t="str">
        <f t="shared" si="353"/>
        <v>Leer</v>
      </c>
      <c r="S2843" s="445">
        <f>IF('Angaben KH-Standort'!D$29='A4'!D2843,IF('Angaben KH-Standort'!E$29="Ja",1,0),0)</f>
        <v>0</v>
      </c>
      <c r="T2843" s="445">
        <f>IF('Angaben KH-Standort'!D$30='A4'!D2843,IF('Angaben KH-Standort'!E$30="Ja",1,0),0)</f>
        <v>0</v>
      </c>
      <c r="U2843" s="445">
        <f>IF('Angaben KH-Standort'!D$31='A4'!D2843,IF('Angaben KH-Standort'!E$31="Ja",1,0),0)</f>
        <v>0</v>
      </c>
    </row>
    <row r="2844" spans="2:21" ht="15" customHeight="1" x14ac:dyDescent="0.3">
      <c r="B2844" s="70" t="str">
        <f t="shared" si="348"/>
        <v>!!!</v>
      </c>
      <c r="C2844" s="265" t="str">
        <f>IF(ISERROR(IF(LEN(E2844)&gt;0,VLOOKUP(TEXT($E2844,0),'Angaben Stationen'!$E$14:$J$213,5,0),"")),"?",IF(LEN(E2844)&gt;0,VLOOKUP(TEXT($E2844,0),'Angaben Stationen'!$E$14:$J$213,5,0),""))</f>
        <v/>
      </c>
      <c r="D2844" s="232" t="str">
        <f>IF(ISERROR(IF(LEN(E2844)&gt;0,VLOOKUP(TEXT($E2844,0),'Angaben Stationen'!$E$14:$J$213,6,0),"")),"STATION IST NICHT VORHANDEN",IF(LEN(E2844)&gt;0,VLOOKUP(TEXT($E2844,0),'Angaben Stationen'!$E$14:$J$213,6,0),""))</f>
        <v/>
      </c>
      <c r="E2844" s="287"/>
      <c r="F2844" s="234"/>
      <c r="G2844" s="234"/>
      <c r="H2844" s="263"/>
      <c r="I2844" s="169"/>
      <c r="K2844" s="445" t="str">
        <f t="shared" si="349"/>
        <v>Leer</v>
      </c>
      <c r="L2844" s="445" t="str">
        <f>VLOOKUP($D2844,{"29 - Psychiatrie (Erwachsene)","BGI";"297 - stationsäquivalente Behandlung in der Erwachsenenpsychiatrie (29)","BGI";"30 - Kinder- und Jugendpsychiatrie","BGII";"307 - stationsäquivalente Behandlung in der Kinder- und Jugendpsychiatrie (30)","BGII";"31 - Psychosomatik","BGI";"","Leer"},2,0)</f>
        <v>Leer</v>
      </c>
      <c r="M2844" s="445">
        <f t="shared" si="346"/>
        <v>0</v>
      </c>
      <c r="N2844" s="445">
        <f t="shared" si="347"/>
        <v>0</v>
      </c>
      <c r="O2844" s="445">
        <f t="shared" si="350"/>
        <v>0</v>
      </c>
      <c r="P2844" s="445">
        <f t="shared" si="351"/>
        <v>0</v>
      </c>
      <c r="Q2844" s="445">
        <f t="shared" si="352"/>
        <v>0</v>
      </c>
      <c r="R2844" s="415" t="str">
        <f t="shared" si="353"/>
        <v>Leer</v>
      </c>
      <c r="S2844" s="445">
        <f>IF('Angaben KH-Standort'!D$29='A4'!D2844,IF('Angaben KH-Standort'!E$29="Ja",1,0),0)</f>
        <v>0</v>
      </c>
      <c r="T2844" s="445">
        <f>IF('Angaben KH-Standort'!D$30='A4'!D2844,IF('Angaben KH-Standort'!E$30="Ja",1,0),0)</f>
        <v>0</v>
      </c>
      <c r="U2844" s="445">
        <f>IF('Angaben KH-Standort'!D$31='A4'!D2844,IF('Angaben KH-Standort'!E$31="Ja",1,0),0)</f>
        <v>0</v>
      </c>
    </row>
    <row r="2845" spans="2:21" ht="15" customHeight="1" x14ac:dyDescent="0.3">
      <c r="B2845" s="70" t="str">
        <f t="shared" si="348"/>
        <v>!!!</v>
      </c>
      <c r="C2845" s="265" t="str">
        <f>IF(ISERROR(IF(LEN(E2845)&gt;0,VLOOKUP(TEXT($E2845,0),'Angaben Stationen'!$E$14:$J$213,5,0),"")),"?",IF(LEN(E2845)&gt;0,VLOOKUP(TEXT($E2845,0),'Angaben Stationen'!$E$14:$J$213,5,0),""))</f>
        <v/>
      </c>
      <c r="D2845" s="232" t="str">
        <f>IF(ISERROR(IF(LEN(E2845)&gt;0,VLOOKUP(TEXT($E2845,0),'Angaben Stationen'!$E$14:$J$213,6,0),"")),"STATION IST NICHT VORHANDEN",IF(LEN(E2845)&gt;0,VLOOKUP(TEXT($E2845,0),'Angaben Stationen'!$E$14:$J$213,6,0),""))</f>
        <v/>
      </c>
      <c r="E2845" s="287"/>
      <c r="F2845" s="234"/>
      <c r="G2845" s="234"/>
      <c r="H2845" s="263"/>
      <c r="I2845" s="169"/>
      <c r="K2845" s="445" t="str">
        <f t="shared" si="349"/>
        <v>Leer</v>
      </c>
      <c r="L2845" s="445" t="str">
        <f>VLOOKUP($D2845,{"29 - Psychiatrie (Erwachsene)","BGI";"297 - stationsäquivalente Behandlung in der Erwachsenenpsychiatrie (29)","BGI";"30 - Kinder- und Jugendpsychiatrie","BGII";"307 - stationsäquivalente Behandlung in der Kinder- und Jugendpsychiatrie (30)","BGII";"31 - Psychosomatik","BGI";"","Leer"},2,0)</f>
        <v>Leer</v>
      </c>
      <c r="M2845" s="445">
        <f t="shared" si="346"/>
        <v>0</v>
      </c>
      <c r="N2845" s="445">
        <f t="shared" si="347"/>
        <v>0</v>
      </c>
      <c r="O2845" s="445">
        <f t="shared" si="350"/>
        <v>0</v>
      </c>
      <c r="P2845" s="445">
        <f t="shared" si="351"/>
        <v>0</v>
      </c>
      <c r="Q2845" s="445">
        <f t="shared" si="352"/>
        <v>0</v>
      </c>
      <c r="R2845" s="415" t="str">
        <f t="shared" si="353"/>
        <v>Leer</v>
      </c>
      <c r="S2845" s="445">
        <f>IF('Angaben KH-Standort'!D$29='A4'!D2845,IF('Angaben KH-Standort'!E$29="Ja",1,0),0)</f>
        <v>0</v>
      </c>
      <c r="T2845" s="445">
        <f>IF('Angaben KH-Standort'!D$30='A4'!D2845,IF('Angaben KH-Standort'!E$30="Ja",1,0),0)</f>
        <v>0</v>
      </c>
      <c r="U2845" s="445">
        <f>IF('Angaben KH-Standort'!D$31='A4'!D2845,IF('Angaben KH-Standort'!E$31="Ja",1,0),0)</f>
        <v>0</v>
      </c>
    </row>
    <row r="2846" spans="2:21" ht="15" customHeight="1" x14ac:dyDescent="0.3">
      <c r="B2846" s="70" t="str">
        <f t="shared" si="348"/>
        <v>!!!</v>
      </c>
      <c r="C2846" s="265" t="str">
        <f>IF(ISERROR(IF(LEN(E2846)&gt;0,VLOOKUP(TEXT($E2846,0),'Angaben Stationen'!$E$14:$J$213,5,0),"")),"?",IF(LEN(E2846)&gt;0,VLOOKUP(TEXT($E2846,0),'Angaben Stationen'!$E$14:$J$213,5,0),""))</f>
        <v/>
      </c>
      <c r="D2846" s="232" t="str">
        <f>IF(ISERROR(IF(LEN(E2846)&gt;0,VLOOKUP(TEXT($E2846,0),'Angaben Stationen'!$E$14:$J$213,6,0),"")),"STATION IST NICHT VORHANDEN",IF(LEN(E2846)&gt;0,VLOOKUP(TEXT($E2846,0),'Angaben Stationen'!$E$14:$J$213,6,0),""))</f>
        <v/>
      </c>
      <c r="E2846" s="287"/>
      <c r="F2846" s="234"/>
      <c r="G2846" s="234"/>
      <c r="H2846" s="263"/>
      <c r="I2846" s="169"/>
      <c r="K2846" s="445" t="str">
        <f t="shared" si="349"/>
        <v>Leer</v>
      </c>
      <c r="L2846" s="445" t="str">
        <f>VLOOKUP($D2846,{"29 - Psychiatrie (Erwachsene)","BGI";"297 - stationsäquivalente Behandlung in der Erwachsenenpsychiatrie (29)","BGI";"30 - Kinder- und Jugendpsychiatrie","BGII";"307 - stationsäquivalente Behandlung in der Kinder- und Jugendpsychiatrie (30)","BGII";"31 - Psychosomatik","BGI";"","Leer"},2,0)</f>
        <v>Leer</v>
      </c>
      <c r="M2846" s="445">
        <f t="shared" si="346"/>
        <v>0</v>
      </c>
      <c r="N2846" s="445">
        <f t="shared" si="347"/>
        <v>0</v>
      </c>
      <c r="O2846" s="445">
        <f t="shared" si="350"/>
        <v>0</v>
      </c>
      <c r="P2846" s="445">
        <f t="shared" si="351"/>
        <v>0</v>
      </c>
      <c r="Q2846" s="445">
        <f t="shared" si="352"/>
        <v>0</v>
      </c>
      <c r="R2846" s="415" t="str">
        <f t="shared" si="353"/>
        <v>Leer</v>
      </c>
      <c r="S2846" s="445">
        <f>IF('Angaben KH-Standort'!D$29='A4'!D2846,IF('Angaben KH-Standort'!E$29="Ja",1,0),0)</f>
        <v>0</v>
      </c>
      <c r="T2846" s="445">
        <f>IF('Angaben KH-Standort'!D$30='A4'!D2846,IF('Angaben KH-Standort'!E$30="Ja",1,0),0)</f>
        <v>0</v>
      </c>
      <c r="U2846" s="445">
        <f>IF('Angaben KH-Standort'!D$31='A4'!D2846,IF('Angaben KH-Standort'!E$31="Ja",1,0),0)</f>
        <v>0</v>
      </c>
    </row>
    <row r="2847" spans="2:21" ht="15" customHeight="1" x14ac:dyDescent="0.3">
      <c r="B2847" s="70" t="str">
        <f t="shared" si="348"/>
        <v>!!!</v>
      </c>
      <c r="C2847" s="265" t="str">
        <f>IF(ISERROR(IF(LEN(E2847)&gt;0,VLOOKUP(TEXT($E2847,0),'Angaben Stationen'!$E$14:$J$213,5,0),"")),"?",IF(LEN(E2847)&gt;0,VLOOKUP(TEXT($E2847,0),'Angaben Stationen'!$E$14:$J$213,5,0),""))</f>
        <v/>
      </c>
      <c r="D2847" s="232" t="str">
        <f>IF(ISERROR(IF(LEN(E2847)&gt;0,VLOOKUP(TEXT($E2847,0),'Angaben Stationen'!$E$14:$J$213,6,0),"")),"STATION IST NICHT VORHANDEN",IF(LEN(E2847)&gt;0,VLOOKUP(TEXT($E2847,0),'Angaben Stationen'!$E$14:$J$213,6,0),""))</f>
        <v/>
      </c>
      <c r="E2847" s="287"/>
      <c r="F2847" s="234"/>
      <c r="G2847" s="234"/>
      <c r="H2847" s="263"/>
      <c r="I2847" s="169"/>
      <c r="K2847" s="445" t="str">
        <f t="shared" si="349"/>
        <v>Leer</v>
      </c>
      <c r="L2847" s="445" t="str">
        <f>VLOOKUP($D2847,{"29 - Psychiatrie (Erwachsene)","BGI";"297 - stationsäquivalente Behandlung in der Erwachsenenpsychiatrie (29)","BGI";"30 - Kinder- und Jugendpsychiatrie","BGII";"307 - stationsäquivalente Behandlung in der Kinder- und Jugendpsychiatrie (30)","BGII";"31 - Psychosomatik","BGI";"","Leer"},2,0)</f>
        <v>Leer</v>
      </c>
      <c r="M2847" s="445">
        <f t="shared" si="346"/>
        <v>0</v>
      </c>
      <c r="N2847" s="445">
        <f t="shared" si="347"/>
        <v>0</v>
      </c>
      <c r="O2847" s="445">
        <f t="shared" si="350"/>
        <v>0</v>
      </c>
      <c r="P2847" s="445">
        <f t="shared" si="351"/>
        <v>0</v>
      </c>
      <c r="Q2847" s="445">
        <f t="shared" si="352"/>
        <v>0</v>
      </c>
      <c r="R2847" s="415" t="str">
        <f t="shared" si="353"/>
        <v>Leer</v>
      </c>
      <c r="S2847" s="445">
        <f>IF('Angaben KH-Standort'!D$29='A4'!D2847,IF('Angaben KH-Standort'!E$29="Ja",1,0),0)</f>
        <v>0</v>
      </c>
      <c r="T2847" s="445">
        <f>IF('Angaben KH-Standort'!D$30='A4'!D2847,IF('Angaben KH-Standort'!E$30="Ja",1,0),0)</f>
        <v>0</v>
      </c>
      <c r="U2847" s="445">
        <f>IF('Angaben KH-Standort'!D$31='A4'!D2847,IF('Angaben KH-Standort'!E$31="Ja",1,0),0)</f>
        <v>0</v>
      </c>
    </row>
    <row r="2848" spans="2:21" ht="15" customHeight="1" x14ac:dyDescent="0.3">
      <c r="B2848" s="70" t="str">
        <f t="shared" si="348"/>
        <v>!!!</v>
      </c>
      <c r="C2848" s="265" t="str">
        <f>IF(ISERROR(IF(LEN(E2848)&gt;0,VLOOKUP(TEXT($E2848,0),'Angaben Stationen'!$E$14:$J$213,5,0),"")),"?",IF(LEN(E2848)&gt;0,VLOOKUP(TEXT($E2848,0),'Angaben Stationen'!$E$14:$J$213,5,0),""))</f>
        <v/>
      </c>
      <c r="D2848" s="232" t="str">
        <f>IF(ISERROR(IF(LEN(E2848)&gt;0,VLOOKUP(TEXT($E2848,0),'Angaben Stationen'!$E$14:$J$213,6,0),"")),"STATION IST NICHT VORHANDEN",IF(LEN(E2848)&gt;0,VLOOKUP(TEXT($E2848,0),'Angaben Stationen'!$E$14:$J$213,6,0),""))</f>
        <v/>
      </c>
      <c r="E2848" s="287"/>
      <c r="F2848" s="234"/>
      <c r="G2848" s="234"/>
      <c r="H2848" s="263"/>
      <c r="I2848" s="169"/>
      <c r="K2848" s="445" t="str">
        <f t="shared" si="349"/>
        <v>Leer</v>
      </c>
      <c r="L2848" s="445" t="str">
        <f>VLOOKUP($D2848,{"29 - Psychiatrie (Erwachsene)","BGI";"297 - stationsäquivalente Behandlung in der Erwachsenenpsychiatrie (29)","BGI";"30 - Kinder- und Jugendpsychiatrie","BGII";"307 - stationsäquivalente Behandlung in der Kinder- und Jugendpsychiatrie (30)","BGII";"31 - Psychosomatik","BGI";"","Leer"},2,0)</f>
        <v>Leer</v>
      </c>
      <c r="M2848" s="445">
        <f t="shared" si="346"/>
        <v>0</v>
      </c>
      <c r="N2848" s="445">
        <f t="shared" si="347"/>
        <v>0</v>
      </c>
      <c r="O2848" s="445">
        <f t="shared" si="350"/>
        <v>0</v>
      </c>
      <c r="P2848" s="445">
        <f t="shared" si="351"/>
        <v>0</v>
      </c>
      <c r="Q2848" s="445">
        <f t="shared" si="352"/>
        <v>0</v>
      </c>
      <c r="R2848" s="415" t="str">
        <f t="shared" si="353"/>
        <v>Leer</v>
      </c>
      <c r="S2848" s="445">
        <f>IF('Angaben KH-Standort'!D$29='A4'!D2848,IF('Angaben KH-Standort'!E$29="Ja",1,0),0)</f>
        <v>0</v>
      </c>
      <c r="T2848" s="445">
        <f>IF('Angaben KH-Standort'!D$30='A4'!D2848,IF('Angaben KH-Standort'!E$30="Ja",1,0),0)</f>
        <v>0</v>
      </c>
      <c r="U2848" s="445">
        <f>IF('Angaben KH-Standort'!D$31='A4'!D2848,IF('Angaben KH-Standort'!E$31="Ja",1,0),0)</f>
        <v>0</v>
      </c>
    </row>
    <row r="2849" spans="2:21" ht="15" customHeight="1" x14ac:dyDescent="0.3">
      <c r="B2849" s="70" t="str">
        <f t="shared" si="348"/>
        <v>!!!</v>
      </c>
      <c r="C2849" s="265" t="str">
        <f>IF(ISERROR(IF(LEN(E2849)&gt;0,VLOOKUP(TEXT($E2849,0),'Angaben Stationen'!$E$14:$J$213,5,0),"")),"?",IF(LEN(E2849)&gt;0,VLOOKUP(TEXT($E2849,0),'Angaben Stationen'!$E$14:$J$213,5,0),""))</f>
        <v/>
      </c>
      <c r="D2849" s="232" t="str">
        <f>IF(ISERROR(IF(LEN(E2849)&gt;0,VLOOKUP(TEXT($E2849,0),'Angaben Stationen'!$E$14:$J$213,6,0),"")),"STATION IST NICHT VORHANDEN",IF(LEN(E2849)&gt;0,VLOOKUP(TEXT($E2849,0),'Angaben Stationen'!$E$14:$J$213,6,0),""))</f>
        <v/>
      </c>
      <c r="E2849" s="287"/>
      <c r="F2849" s="234"/>
      <c r="G2849" s="234"/>
      <c r="H2849" s="263"/>
      <c r="I2849" s="169"/>
      <c r="K2849" s="445" t="str">
        <f t="shared" si="349"/>
        <v>Leer</v>
      </c>
      <c r="L2849" s="445" t="str">
        <f>VLOOKUP($D2849,{"29 - Psychiatrie (Erwachsene)","BGI";"297 - stationsäquivalente Behandlung in der Erwachsenenpsychiatrie (29)","BGI";"30 - Kinder- und Jugendpsychiatrie","BGII";"307 - stationsäquivalente Behandlung in der Kinder- und Jugendpsychiatrie (30)","BGII";"31 - Psychosomatik","BGI";"","Leer"},2,0)</f>
        <v>Leer</v>
      </c>
      <c r="M2849" s="445">
        <f t="shared" si="346"/>
        <v>0</v>
      </c>
      <c r="N2849" s="445">
        <f t="shared" si="347"/>
        <v>0</v>
      </c>
      <c r="O2849" s="445">
        <f t="shared" si="350"/>
        <v>0</v>
      </c>
      <c r="P2849" s="445">
        <f t="shared" si="351"/>
        <v>0</v>
      </c>
      <c r="Q2849" s="445">
        <f t="shared" si="352"/>
        <v>0</v>
      </c>
      <c r="R2849" s="415" t="str">
        <f t="shared" si="353"/>
        <v>Leer</v>
      </c>
      <c r="S2849" s="445">
        <f>IF('Angaben KH-Standort'!D$29='A4'!D2849,IF('Angaben KH-Standort'!E$29="Ja",1,0),0)</f>
        <v>0</v>
      </c>
      <c r="T2849" s="445">
        <f>IF('Angaben KH-Standort'!D$30='A4'!D2849,IF('Angaben KH-Standort'!E$30="Ja",1,0),0)</f>
        <v>0</v>
      </c>
      <c r="U2849" s="445">
        <f>IF('Angaben KH-Standort'!D$31='A4'!D2849,IF('Angaben KH-Standort'!E$31="Ja",1,0),0)</f>
        <v>0</v>
      </c>
    </row>
    <row r="2850" spans="2:21" ht="15" customHeight="1" x14ac:dyDescent="0.3">
      <c r="B2850" s="70" t="str">
        <f t="shared" si="348"/>
        <v>!!!</v>
      </c>
      <c r="C2850" s="265" t="str">
        <f>IF(ISERROR(IF(LEN(E2850)&gt;0,VLOOKUP(TEXT($E2850,0),'Angaben Stationen'!$E$14:$J$213,5,0),"")),"?",IF(LEN(E2850)&gt;0,VLOOKUP(TEXT($E2850,0),'Angaben Stationen'!$E$14:$J$213,5,0),""))</f>
        <v/>
      </c>
      <c r="D2850" s="232" t="str">
        <f>IF(ISERROR(IF(LEN(E2850)&gt;0,VLOOKUP(TEXT($E2850,0),'Angaben Stationen'!$E$14:$J$213,6,0),"")),"STATION IST NICHT VORHANDEN",IF(LEN(E2850)&gt;0,VLOOKUP(TEXT($E2850,0),'Angaben Stationen'!$E$14:$J$213,6,0),""))</f>
        <v/>
      </c>
      <c r="E2850" s="287"/>
      <c r="F2850" s="234"/>
      <c r="G2850" s="234"/>
      <c r="H2850" s="263"/>
      <c r="I2850" s="169"/>
      <c r="K2850" s="445" t="str">
        <f t="shared" si="349"/>
        <v>Leer</v>
      </c>
      <c r="L2850" s="445" t="str">
        <f>VLOOKUP($D2850,{"29 - Psychiatrie (Erwachsene)","BGI";"297 - stationsäquivalente Behandlung in der Erwachsenenpsychiatrie (29)","BGI";"30 - Kinder- und Jugendpsychiatrie","BGII";"307 - stationsäquivalente Behandlung in der Kinder- und Jugendpsychiatrie (30)","BGII";"31 - Psychosomatik","BGI";"","Leer"},2,0)</f>
        <v>Leer</v>
      </c>
      <c r="M2850" s="445">
        <f t="shared" ref="M2850:M2913" si="354">IF(LEN(B2850)&gt;0,0,1)</f>
        <v>0</v>
      </c>
      <c r="N2850" s="445">
        <f t="shared" ref="N2850:N2913" si="355">IF(E2850&lt;&gt;"",1,0)</f>
        <v>0</v>
      </c>
      <c r="O2850" s="445">
        <f t="shared" si="350"/>
        <v>0</v>
      </c>
      <c r="P2850" s="445">
        <f t="shared" si="351"/>
        <v>0</v>
      </c>
      <c r="Q2850" s="445">
        <f t="shared" si="352"/>
        <v>0</v>
      </c>
      <c r="R2850" s="415" t="str">
        <f t="shared" si="353"/>
        <v>Leer</v>
      </c>
      <c r="S2850" s="445">
        <f>IF('Angaben KH-Standort'!D$29='A4'!D2850,IF('Angaben KH-Standort'!E$29="Ja",1,0),0)</f>
        <v>0</v>
      </c>
      <c r="T2850" s="445">
        <f>IF('Angaben KH-Standort'!D$30='A4'!D2850,IF('Angaben KH-Standort'!E$30="Ja",1,0),0)</f>
        <v>0</v>
      </c>
      <c r="U2850" s="445">
        <f>IF('Angaben KH-Standort'!D$31='A4'!D2850,IF('Angaben KH-Standort'!E$31="Ja",1,0),0)</f>
        <v>0</v>
      </c>
    </row>
    <row r="2851" spans="2:21" ht="15" customHeight="1" x14ac:dyDescent="0.3">
      <c r="B2851" s="70" t="str">
        <f t="shared" ref="B2851:B2914" si="356">IF(SUM(N2851:Q2851)&lt;4,"!!!","")</f>
        <v>!!!</v>
      </c>
      <c r="C2851" s="265" t="str">
        <f>IF(ISERROR(IF(LEN(E2851)&gt;0,VLOOKUP(TEXT($E2851,0),'Angaben Stationen'!$E$14:$J$213,5,0),"")),"?",IF(LEN(E2851)&gt;0,VLOOKUP(TEXT($E2851,0),'Angaben Stationen'!$E$14:$J$213,5,0),""))</f>
        <v/>
      </c>
      <c r="D2851" s="232" t="str">
        <f>IF(ISERROR(IF(LEN(E2851)&gt;0,VLOOKUP(TEXT($E2851,0),'Angaben Stationen'!$E$14:$J$213,6,0),"")),"STATION IST NICHT VORHANDEN",IF(LEN(E2851)&gt;0,VLOOKUP(TEXT($E2851,0),'Angaben Stationen'!$E$14:$J$213,6,0),""))</f>
        <v/>
      </c>
      <c r="E2851" s="287"/>
      <c r="F2851" s="234"/>
      <c r="G2851" s="234"/>
      <c r="H2851" s="263"/>
      <c r="I2851" s="169"/>
      <c r="K2851" s="445" t="str">
        <f t="shared" ref="K2851:K2914" si="357">IF($E2851&lt;&gt;"","Monat","Leer")</f>
        <v>Leer</v>
      </c>
      <c r="L2851" s="445" t="str">
        <f>VLOOKUP($D2851,{"29 - Psychiatrie (Erwachsene)","BGI";"297 - stationsäquivalente Behandlung in der Erwachsenenpsychiatrie (29)","BGI";"30 - Kinder- und Jugendpsychiatrie","BGII";"307 - stationsäquivalente Behandlung in der Kinder- und Jugendpsychiatrie (30)","BGII";"31 - Psychosomatik","BGI";"","Leer"},2,0)</f>
        <v>Leer</v>
      </c>
      <c r="M2851" s="445">
        <f t="shared" si="354"/>
        <v>0</v>
      </c>
      <c r="N2851" s="445">
        <f t="shared" si="355"/>
        <v>0</v>
      </c>
      <c r="O2851" s="445">
        <f t="shared" ref="O2851:O2914" si="358">IF(VALUE($F2851)&gt;0,1,0)</f>
        <v>0</v>
      </c>
      <c r="P2851" s="445">
        <f t="shared" ref="P2851:P2914" si="359">IF(LEN($G2851)&gt;0,1,0)</f>
        <v>0</v>
      </c>
      <c r="Q2851" s="445">
        <f t="shared" ref="Q2851:Q2914" si="360">IF(LEN($H2851)&gt;0,1,0)</f>
        <v>0</v>
      </c>
      <c r="R2851" s="415" t="str">
        <f t="shared" si="353"/>
        <v>Leer</v>
      </c>
      <c r="S2851" s="445">
        <f>IF('Angaben KH-Standort'!D$29='A4'!D2851,IF('Angaben KH-Standort'!E$29="Ja",1,0),0)</f>
        <v>0</v>
      </c>
      <c r="T2851" s="445">
        <f>IF('Angaben KH-Standort'!D$30='A4'!D2851,IF('Angaben KH-Standort'!E$30="Ja",1,0),0)</f>
        <v>0</v>
      </c>
      <c r="U2851" s="445">
        <f>IF('Angaben KH-Standort'!D$31='A4'!D2851,IF('Angaben KH-Standort'!E$31="Ja",1,0),0)</f>
        <v>0</v>
      </c>
    </row>
    <row r="2852" spans="2:21" ht="15" customHeight="1" x14ac:dyDescent="0.3">
      <c r="B2852" s="70" t="str">
        <f t="shared" si="356"/>
        <v>!!!</v>
      </c>
      <c r="C2852" s="265" t="str">
        <f>IF(ISERROR(IF(LEN(E2852)&gt;0,VLOOKUP(TEXT($E2852,0),'Angaben Stationen'!$E$14:$J$213,5,0),"")),"?",IF(LEN(E2852)&gt;0,VLOOKUP(TEXT($E2852,0),'Angaben Stationen'!$E$14:$J$213,5,0),""))</f>
        <v/>
      </c>
      <c r="D2852" s="232" t="str">
        <f>IF(ISERROR(IF(LEN(E2852)&gt;0,VLOOKUP(TEXT($E2852,0),'Angaben Stationen'!$E$14:$J$213,6,0),"")),"STATION IST NICHT VORHANDEN",IF(LEN(E2852)&gt;0,VLOOKUP(TEXT($E2852,0),'Angaben Stationen'!$E$14:$J$213,6,0),""))</f>
        <v/>
      </c>
      <c r="E2852" s="287"/>
      <c r="F2852" s="234"/>
      <c r="G2852" s="234"/>
      <c r="H2852" s="263"/>
      <c r="I2852" s="169"/>
      <c r="K2852" s="445" t="str">
        <f t="shared" si="357"/>
        <v>Leer</v>
      </c>
      <c r="L2852" s="445" t="str">
        <f>VLOOKUP($D2852,{"29 - Psychiatrie (Erwachsene)","BGI";"297 - stationsäquivalente Behandlung in der Erwachsenenpsychiatrie (29)","BGI";"30 - Kinder- und Jugendpsychiatrie","BGII";"307 - stationsäquivalente Behandlung in der Kinder- und Jugendpsychiatrie (30)","BGII";"31 - Psychosomatik","BGI";"","Leer"},2,0)</f>
        <v>Leer</v>
      </c>
      <c r="M2852" s="445">
        <f t="shared" si="354"/>
        <v>0</v>
      </c>
      <c r="N2852" s="445">
        <f t="shared" si="355"/>
        <v>0</v>
      </c>
      <c r="O2852" s="445">
        <f t="shared" si="358"/>
        <v>0</v>
      </c>
      <c r="P2852" s="445">
        <f t="shared" si="359"/>
        <v>0</v>
      </c>
      <c r="Q2852" s="445">
        <f t="shared" si="360"/>
        <v>0</v>
      </c>
      <c r="R2852" s="415" t="str">
        <f t="shared" si="353"/>
        <v>Leer</v>
      </c>
      <c r="S2852" s="445">
        <f>IF('Angaben KH-Standort'!D$29='A4'!D2852,IF('Angaben KH-Standort'!E$29="Ja",1,0),0)</f>
        <v>0</v>
      </c>
      <c r="T2852" s="445">
        <f>IF('Angaben KH-Standort'!D$30='A4'!D2852,IF('Angaben KH-Standort'!E$30="Ja",1,0),0)</f>
        <v>0</v>
      </c>
      <c r="U2852" s="445">
        <f>IF('Angaben KH-Standort'!D$31='A4'!D2852,IF('Angaben KH-Standort'!E$31="Ja",1,0),0)</f>
        <v>0</v>
      </c>
    </row>
    <row r="2853" spans="2:21" ht="15" customHeight="1" x14ac:dyDescent="0.3">
      <c r="B2853" s="70" t="str">
        <f t="shared" si="356"/>
        <v>!!!</v>
      </c>
      <c r="C2853" s="265" t="str">
        <f>IF(ISERROR(IF(LEN(E2853)&gt;0,VLOOKUP(TEXT($E2853,0),'Angaben Stationen'!$E$14:$J$213,5,0),"")),"?",IF(LEN(E2853)&gt;0,VLOOKUP(TEXT($E2853,0),'Angaben Stationen'!$E$14:$J$213,5,0),""))</f>
        <v/>
      </c>
      <c r="D2853" s="232" t="str">
        <f>IF(ISERROR(IF(LEN(E2853)&gt;0,VLOOKUP(TEXT($E2853,0),'Angaben Stationen'!$E$14:$J$213,6,0),"")),"STATION IST NICHT VORHANDEN",IF(LEN(E2853)&gt;0,VLOOKUP(TEXT($E2853,0),'Angaben Stationen'!$E$14:$J$213,6,0),""))</f>
        <v/>
      </c>
      <c r="E2853" s="287"/>
      <c r="F2853" s="234"/>
      <c r="G2853" s="234"/>
      <c r="H2853" s="263"/>
      <c r="I2853" s="169"/>
      <c r="K2853" s="445" t="str">
        <f t="shared" si="357"/>
        <v>Leer</v>
      </c>
      <c r="L2853" s="445" t="str">
        <f>VLOOKUP($D2853,{"29 - Psychiatrie (Erwachsene)","BGI";"297 - stationsäquivalente Behandlung in der Erwachsenenpsychiatrie (29)","BGI";"30 - Kinder- und Jugendpsychiatrie","BGII";"307 - stationsäquivalente Behandlung in der Kinder- und Jugendpsychiatrie (30)","BGII";"31 - Psychosomatik","BGI";"","Leer"},2,0)</f>
        <v>Leer</v>
      </c>
      <c r="M2853" s="445">
        <f t="shared" si="354"/>
        <v>0</v>
      </c>
      <c r="N2853" s="445">
        <f t="shared" si="355"/>
        <v>0</v>
      </c>
      <c r="O2853" s="445">
        <f t="shared" si="358"/>
        <v>0</v>
      </c>
      <c r="P2853" s="445">
        <f t="shared" si="359"/>
        <v>0</v>
      </c>
      <c r="Q2853" s="445">
        <f t="shared" si="360"/>
        <v>0</v>
      </c>
      <c r="R2853" s="415" t="str">
        <f t="shared" si="353"/>
        <v>Leer</v>
      </c>
      <c r="S2853" s="445">
        <f>IF('Angaben KH-Standort'!D$29='A4'!D2853,IF('Angaben KH-Standort'!E$29="Ja",1,0),0)</f>
        <v>0</v>
      </c>
      <c r="T2853" s="445">
        <f>IF('Angaben KH-Standort'!D$30='A4'!D2853,IF('Angaben KH-Standort'!E$30="Ja",1,0),0)</f>
        <v>0</v>
      </c>
      <c r="U2853" s="445">
        <f>IF('Angaben KH-Standort'!D$31='A4'!D2853,IF('Angaben KH-Standort'!E$31="Ja",1,0),0)</f>
        <v>0</v>
      </c>
    </row>
    <row r="2854" spans="2:21" ht="15" customHeight="1" x14ac:dyDescent="0.3">
      <c r="B2854" s="70" t="str">
        <f t="shared" si="356"/>
        <v>!!!</v>
      </c>
      <c r="C2854" s="265" t="str">
        <f>IF(ISERROR(IF(LEN(E2854)&gt;0,VLOOKUP(TEXT($E2854,0),'Angaben Stationen'!$E$14:$J$213,5,0),"")),"?",IF(LEN(E2854)&gt;0,VLOOKUP(TEXT($E2854,0),'Angaben Stationen'!$E$14:$J$213,5,0),""))</f>
        <v/>
      </c>
      <c r="D2854" s="232" t="str">
        <f>IF(ISERROR(IF(LEN(E2854)&gt;0,VLOOKUP(TEXT($E2854,0),'Angaben Stationen'!$E$14:$J$213,6,0),"")),"STATION IST NICHT VORHANDEN",IF(LEN(E2854)&gt;0,VLOOKUP(TEXT($E2854,0),'Angaben Stationen'!$E$14:$J$213,6,0),""))</f>
        <v/>
      </c>
      <c r="E2854" s="287"/>
      <c r="F2854" s="234"/>
      <c r="G2854" s="234"/>
      <c r="H2854" s="263"/>
      <c r="I2854" s="169"/>
      <c r="K2854" s="445" t="str">
        <f t="shared" si="357"/>
        <v>Leer</v>
      </c>
      <c r="L2854" s="445" t="str">
        <f>VLOOKUP($D2854,{"29 - Psychiatrie (Erwachsene)","BGI";"297 - stationsäquivalente Behandlung in der Erwachsenenpsychiatrie (29)","BGI";"30 - Kinder- und Jugendpsychiatrie","BGII";"307 - stationsäquivalente Behandlung in der Kinder- und Jugendpsychiatrie (30)","BGII";"31 - Psychosomatik","BGI";"","Leer"},2,0)</f>
        <v>Leer</v>
      </c>
      <c r="M2854" s="445">
        <f t="shared" si="354"/>
        <v>0</v>
      </c>
      <c r="N2854" s="445">
        <f t="shared" si="355"/>
        <v>0</v>
      </c>
      <c r="O2854" s="445">
        <f t="shared" si="358"/>
        <v>0</v>
      </c>
      <c r="P2854" s="445">
        <f t="shared" si="359"/>
        <v>0</v>
      </c>
      <c r="Q2854" s="445">
        <f t="shared" si="360"/>
        <v>0</v>
      </c>
      <c r="R2854" s="415" t="str">
        <f t="shared" si="353"/>
        <v>Leer</v>
      </c>
      <c r="S2854" s="445">
        <f>IF('Angaben KH-Standort'!D$29='A4'!D2854,IF('Angaben KH-Standort'!E$29="Ja",1,0),0)</f>
        <v>0</v>
      </c>
      <c r="T2854" s="445">
        <f>IF('Angaben KH-Standort'!D$30='A4'!D2854,IF('Angaben KH-Standort'!E$30="Ja",1,0),0)</f>
        <v>0</v>
      </c>
      <c r="U2854" s="445">
        <f>IF('Angaben KH-Standort'!D$31='A4'!D2854,IF('Angaben KH-Standort'!E$31="Ja",1,0),0)</f>
        <v>0</v>
      </c>
    </row>
    <row r="2855" spans="2:21" ht="15" customHeight="1" x14ac:dyDescent="0.3">
      <c r="B2855" s="70" t="str">
        <f t="shared" si="356"/>
        <v>!!!</v>
      </c>
      <c r="C2855" s="265" t="str">
        <f>IF(ISERROR(IF(LEN(E2855)&gt;0,VLOOKUP(TEXT($E2855,0),'Angaben Stationen'!$E$14:$J$213,5,0),"")),"?",IF(LEN(E2855)&gt;0,VLOOKUP(TEXT($E2855,0),'Angaben Stationen'!$E$14:$J$213,5,0),""))</f>
        <v/>
      </c>
      <c r="D2855" s="232" t="str">
        <f>IF(ISERROR(IF(LEN(E2855)&gt;0,VLOOKUP(TEXT($E2855,0),'Angaben Stationen'!$E$14:$J$213,6,0),"")),"STATION IST NICHT VORHANDEN",IF(LEN(E2855)&gt;0,VLOOKUP(TEXT($E2855,0),'Angaben Stationen'!$E$14:$J$213,6,0),""))</f>
        <v/>
      </c>
      <c r="E2855" s="287"/>
      <c r="F2855" s="234"/>
      <c r="G2855" s="234"/>
      <c r="H2855" s="263"/>
      <c r="I2855" s="169"/>
      <c r="K2855" s="445" t="str">
        <f t="shared" si="357"/>
        <v>Leer</v>
      </c>
      <c r="L2855" s="445" t="str">
        <f>VLOOKUP($D2855,{"29 - Psychiatrie (Erwachsene)","BGI";"297 - stationsäquivalente Behandlung in der Erwachsenenpsychiatrie (29)","BGI";"30 - Kinder- und Jugendpsychiatrie","BGII";"307 - stationsäquivalente Behandlung in der Kinder- und Jugendpsychiatrie (30)","BGII";"31 - Psychosomatik","BGI";"","Leer"},2,0)</f>
        <v>Leer</v>
      </c>
      <c r="M2855" s="445">
        <f t="shared" si="354"/>
        <v>0</v>
      </c>
      <c r="N2855" s="445">
        <f t="shared" si="355"/>
        <v>0</v>
      </c>
      <c r="O2855" s="445">
        <f t="shared" si="358"/>
        <v>0</v>
      </c>
      <c r="P2855" s="445">
        <f t="shared" si="359"/>
        <v>0</v>
      </c>
      <c r="Q2855" s="445">
        <f t="shared" si="360"/>
        <v>0</v>
      </c>
      <c r="R2855" s="415" t="str">
        <f t="shared" si="353"/>
        <v>Leer</v>
      </c>
      <c r="S2855" s="445">
        <f>IF('Angaben KH-Standort'!D$29='A4'!D2855,IF('Angaben KH-Standort'!E$29="Ja",1,0),0)</f>
        <v>0</v>
      </c>
      <c r="T2855" s="445">
        <f>IF('Angaben KH-Standort'!D$30='A4'!D2855,IF('Angaben KH-Standort'!E$30="Ja",1,0),0)</f>
        <v>0</v>
      </c>
      <c r="U2855" s="445">
        <f>IF('Angaben KH-Standort'!D$31='A4'!D2855,IF('Angaben KH-Standort'!E$31="Ja",1,0),0)</f>
        <v>0</v>
      </c>
    </row>
    <row r="2856" spans="2:21" ht="15" customHeight="1" x14ac:dyDescent="0.3">
      <c r="B2856" s="70" t="str">
        <f t="shared" si="356"/>
        <v>!!!</v>
      </c>
      <c r="C2856" s="265" t="str">
        <f>IF(ISERROR(IF(LEN(E2856)&gt;0,VLOOKUP(TEXT($E2856,0),'Angaben Stationen'!$E$14:$J$213,5,0),"")),"?",IF(LEN(E2856)&gt;0,VLOOKUP(TEXT($E2856,0),'Angaben Stationen'!$E$14:$J$213,5,0),""))</f>
        <v/>
      </c>
      <c r="D2856" s="232" t="str">
        <f>IF(ISERROR(IF(LEN(E2856)&gt;0,VLOOKUP(TEXT($E2856,0),'Angaben Stationen'!$E$14:$J$213,6,0),"")),"STATION IST NICHT VORHANDEN",IF(LEN(E2856)&gt;0,VLOOKUP(TEXT($E2856,0),'Angaben Stationen'!$E$14:$J$213,6,0),""))</f>
        <v/>
      </c>
      <c r="E2856" s="287"/>
      <c r="F2856" s="234"/>
      <c r="G2856" s="234"/>
      <c r="H2856" s="263"/>
      <c r="I2856" s="169"/>
      <c r="K2856" s="445" t="str">
        <f t="shared" si="357"/>
        <v>Leer</v>
      </c>
      <c r="L2856" s="445" t="str">
        <f>VLOOKUP($D2856,{"29 - Psychiatrie (Erwachsene)","BGI";"297 - stationsäquivalente Behandlung in der Erwachsenenpsychiatrie (29)","BGI";"30 - Kinder- und Jugendpsychiatrie","BGII";"307 - stationsäquivalente Behandlung in der Kinder- und Jugendpsychiatrie (30)","BGII";"31 - Psychosomatik","BGI";"","Leer"},2,0)</f>
        <v>Leer</v>
      </c>
      <c r="M2856" s="445">
        <f t="shared" si="354"/>
        <v>0</v>
      </c>
      <c r="N2856" s="445">
        <f t="shared" si="355"/>
        <v>0</v>
      </c>
      <c r="O2856" s="445">
        <f t="shared" si="358"/>
        <v>0</v>
      </c>
      <c r="P2856" s="445">
        <f t="shared" si="359"/>
        <v>0</v>
      </c>
      <c r="Q2856" s="445">
        <f t="shared" si="360"/>
        <v>0</v>
      </c>
      <c r="R2856" s="415" t="str">
        <f t="shared" si="353"/>
        <v>Leer</v>
      </c>
      <c r="S2856" s="445">
        <f>IF('Angaben KH-Standort'!D$29='A4'!D2856,IF('Angaben KH-Standort'!E$29="Ja",1,0),0)</f>
        <v>0</v>
      </c>
      <c r="T2856" s="445">
        <f>IF('Angaben KH-Standort'!D$30='A4'!D2856,IF('Angaben KH-Standort'!E$30="Ja",1,0),0)</f>
        <v>0</v>
      </c>
      <c r="U2856" s="445">
        <f>IF('Angaben KH-Standort'!D$31='A4'!D2856,IF('Angaben KH-Standort'!E$31="Ja",1,0),0)</f>
        <v>0</v>
      </c>
    </row>
    <row r="2857" spans="2:21" ht="15" customHeight="1" x14ac:dyDescent="0.3">
      <c r="B2857" s="70" t="str">
        <f t="shared" si="356"/>
        <v>!!!</v>
      </c>
      <c r="C2857" s="265" t="str">
        <f>IF(ISERROR(IF(LEN(E2857)&gt;0,VLOOKUP(TEXT($E2857,0),'Angaben Stationen'!$E$14:$J$213,5,0),"")),"?",IF(LEN(E2857)&gt;0,VLOOKUP(TEXT($E2857,0),'Angaben Stationen'!$E$14:$J$213,5,0),""))</f>
        <v/>
      </c>
      <c r="D2857" s="232" t="str">
        <f>IF(ISERROR(IF(LEN(E2857)&gt;0,VLOOKUP(TEXT($E2857,0),'Angaben Stationen'!$E$14:$J$213,6,0),"")),"STATION IST NICHT VORHANDEN",IF(LEN(E2857)&gt;0,VLOOKUP(TEXT($E2857,0),'Angaben Stationen'!$E$14:$J$213,6,0),""))</f>
        <v/>
      </c>
      <c r="E2857" s="287"/>
      <c r="F2857" s="234"/>
      <c r="G2857" s="234"/>
      <c r="H2857" s="263"/>
      <c r="I2857" s="169"/>
      <c r="K2857" s="445" t="str">
        <f t="shared" si="357"/>
        <v>Leer</v>
      </c>
      <c r="L2857" s="445" t="str">
        <f>VLOOKUP($D2857,{"29 - Psychiatrie (Erwachsene)","BGI";"297 - stationsäquivalente Behandlung in der Erwachsenenpsychiatrie (29)","BGI";"30 - Kinder- und Jugendpsychiatrie","BGII";"307 - stationsäquivalente Behandlung in der Kinder- und Jugendpsychiatrie (30)","BGII";"31 - Psychosomatik","BGI";"","Leer"},2,0)</f>
        <v>Leer</v>
      </c>
      <c r="M2857" s="445">
        <f t="shared" si="354"/>
        <v>0</v>
      </c>
      <c r="N2857" s="445">
        <f t="shared" si="355"/>
        <v>0</v>
      </c>
      <c r="O2857" s="445">
        <f t="shared" si="358"/>
        <v>0</v>
      </c>
      <c r="P2857" s="445">
        <f t="shared" si="359"/>
        <v>0</v>
      </c>
      <c r="Q2857" s="445">
        <f t="shared" si="360"/>
        <v>0</v>
      </c>
      <c r="R2857" s="415" t="str">
        <f t="shared" si="353"/>
        <v>Leer</v>
      </c>
      <c r="S2857" s="445">
        <f>IF('Angaben KH-Standort'!D$29='A4'!D2857,IF('Angaben KH-Standort'!E$29="Ja",1,0),0)</f>
        <v>0</v>
      </c>
      <c r="T2857" s="445">
        <f>IF('Angaben KH-Standort'!D$30='A4'!D2857,IF('Angaben KH-Standort'!E$30="Ja",1,0),0)</f>
        <v>0</v>
      </c>
      <c r="U2857" s="445">
        <f>IF('Angaben KH-Standort'!D$31='A4'!D2857,IF('Angaben KH-Standort'!E$31="Ja",1,0),0)</f>
        <v>0</v>
      </c>
    </row>
    <row r="2858" spans="2:21" ht="15" customHeight="1" x14ac:dyDescent="0.3">
      <c r="B2858" s="70" t="str">
        <f t="shared" si="356"/>
        <v>!!!</v>
      </c>
      <c r="C2858" s="265" t="str">
        <f>IF(ISERROR(IF(LEN(E2858)&gt;0,VLOOKUP(TEXT($E2858,0),'Angaben Stationen'!$E$14:$J$213,5,0),"")),"?",IF(LEN(E2858)&gt;0,VLOOKUP(TEXT($E2858,0),'Angaben Stationen'!$E$14:$J$213,5,0),""))</f>
        <v/>
      </c>
      <c r="D2858" s="232" t="str">
        <f>IF(ISERROR(IF(LEN(E2858)&gt;0,VLOOKUP(TEXT($E2858,0),'Angaben Stationen'!$E$14:$J$213,6,0),"")),"STATION IST NICHT VORHANDEN",IF(LEN(E2858)&gt;0,VLOOKUP(TEXT($E2858,0),'Angaben Stationen'!$E$14:$J$213,6,0),""))</f>
        <v/>
      </c>
      <c r="E2858" s="287"/>
      <c r="F2858" s="234"/>
      <c r="G2858" s="234"/>
      <c r="H2858" s="263"/>
      <c r="I2858" s="169"/>
      <c r="K2858" s="445" t="str">
        <f t="shared" si="357"/>
        <v>Leer</v>
      </c>
      <c r="L2858" s="445" t="str">
        <f>VLOOKUP($D2858,{"29 - Psychiatrie (Erwachsene)","BGI";"297 - stationsäquivalente Behandlung in der Erwachsenenpsychiatrie (29)","BGI";"30 - Kinder- und Jugendpsychiatrie","BGII";"307 - stationsäquivalente Behandlung in der Kinder- und Jugendpsychiatrie (30)","BGII";"31 - Psychosomatik","BGI";"","Leer"},2,0)</f>
        <v>Leer</v>
      </c>
      <c r="M2858" s="445">
        <f t="shared" si="354"/>
        <v>0</v>
      </c>
      <c r="N2858" s="445">
        <f t="shared" si="355"/>
        <v>0</v>
      </c>
      <c r="O2858" s="445">
        <f t="shared" si="358"/>
        <v>0</v>
      </c>
      <c r="P2858" s="445">
        <f t="shared" si="359"/>
        <v>0</v>
      </c>
      <c r="Q2858" s="445">
        <f t="shared" si="360"/>
        <v>0</v>
      </c>
      <c r="R2858" s="415" t="str">
        <f t="shared" si="353"/>
        <v>Leer</v>
      </c>
      <c r="S2858" s="445">
        <f>IF('Angaben KH-Standort'!D$29='A4'!D2858,IF('Angaben KH-Standort'!E$29="Ja",1,0),0)</f>
        <v>0</v>
      </c>
      <c r="T2858" s="445">
        <f>IF('Angaben KH-Standort'!D$30='A4'!D2858,IF('Angaben KH-Standort'!E$30="Ja",1,0),0)</f>
        <v>0</v>
      </c>
      <c r="U2858" s="445">
        <f>IF('Angaben KH-Standort'!D$31='A4'!D2858,IF('Angaben KH-Standort'!E$31="Ja",1,0),0)</f>
        <v>0</v>
      </c>
    </row>
    <row r="2859" spans="2:21" ht="15" customHeight="1" x14ac:dyDescent="0.3">
      <c r="B2859" s="70" t="str">
        <f t="shared" si="356"/>
        <v>!!!</v>
      </c>
      <c r="C2859" s="265" t="str">
        <f>IF(ISERROR(IF(LEN(E2859)&gt;0,VLOOKUP(TEXT($E2859,0),'Angaben Stationen'!$E$14:$J$213,5,0),"")),"?",IF(LEN(E2859)&gt;0,VLOOKUP(TEXT($E2859,0),'Angaben Stationen'!$E$14:$J$213,5,0),""))</f>
        <v/>
      </c>
      <c r="D2859" s="232" t="str">
        <f>IF(ISERROR(IF(LEN(E2859)&gt;0,VLOOKUP(TEXT($E2859,0),'Angaben Stationen'!$E$14:$J$213,6,0),"")),"STATION IST NICHT VORHANDEN",IF(LEN(E2859)&gt;0,VLOOKUP(TEXT($E2859,0),'Angaben Stationen'!$E$14:$J$213,6,0),""))</f>
        <v/>
      </c>
      <c r="E2859" s="287"/>
      <c r="F2859" s="234"/>
      <c r="G2859" s="234"/>
      <c r="H2859" s="263"/>
      <c r="I2859" s="169"/>
      <c r="K2859" s="445" t="str">
        <f t="shared" si="357"/>
        <v>Leer</v>
      </c>
      <c r="L2859" s="445" t="str">
        <f>VLOOKUP($D2859,{"29 - Psychiatrie (Erwachsene)","BGI";"297 - stationsäquivalente Behandlung in der Erwachsenenpsychiatrie (29)","BGI";"30 - Kinder- und Jugendpsychiatrie","BGII";"307 - stationsäquivalente Behandlung in der Kinder- und Jugendpsychiatrie (30)","BGII";"31 - Psychosomatik","BGI";"","Leer"},2,0)</f>
        <v>Leer</v>
      </c>
      <c r="M2859" s="445">
        <f t="shared" si="354"/>
        <v>0</v>
      </c>
      <c r="N2859" s="445">
        <f t="shared" si="355"/>
        <v>0</v>
      </c>
      <c r="O2859" s="445">
        <f t="shared" si="358"/>
        <v>0</v>
      </c>
      <c r="P2859" s="445">
        <f t="shared" si="359"/>
        <v>0</v>
      </c>
      <c r="Q2859" s="445">
        <f t="shared" si="360"/>
        <v>0</v>
      </c>
      <c r="R2859" s="415" t="str">
        <f t="shared" si="353"/>
        <v>Leer</v>
      </c>
      <c r="S2859" s="445">
        <f>IF('Angaben KH-Standort'!D$29='A4'!D2859,IF('Angaben KH-Standort'!E$29="Ja",1,0),0)</f>
        <v>0</v>
      </c>
      <c r="T2859" s="445">
        <f>IF('Angaben KH-Standort'!D$30='A4'!D2859,IF('Angaben KH-Standort'!E$30="Ja",1,0),0)</f>
        <v>0</v>
      </c>
      <c r="U2859" s="445">
        <f>IF('Angaben KH-Standort'!D$31='A4'!D2859,IF('Angaben KH-Standort'!E$31="Ja",1,0),0)</f>
        <v>0</v>
      </c>
    </row>
    <row r="2860" spans="2:21" ht="15" customHeight="1" x14ac:dyDescent="0.3">
      <c r="B2860" s="70" t="str">
        <f t="shared" si="356"/>
        <v>!!!</v>
      </c>
      <c r="C2860" s="265" t="str">
        <f>IF(ISERROR(IF(LEN(E2860)&gt;0,VLOOKUP(TEXT($E2860,0),'Angaben Stationen'!$E$14:$J$213,5,0),"")),"?",IF(LEN(E2860)&gt;0,VLOOKUP(TEXT($E2860,0),'Angaben Stationen'!$E$14:$J$213,5,0),""))</f>
        <v/>
      </c>
      <c r="D2860" s="232" t="str">
        <f>IF(ISERROR(IF(LEN(E2860)&gt;0,VLOOKUP(TEXT($E2860,0),'Angaben Stationen'!$E$14:$J$213,6,0),"")),"STATION IST NICHT VORHANDEN",IF(LEN(E2860)&gt;0,VLOOKUP(TEXT($E2860,0),'Angaben Stationen'!$E$14:$J$213,6,0),""))</f>
        <v/>
      </c>
      <c r="E2860" s="287"/>
      <c r="F2860" s="234"/>
      <c r="G2860" s="234"/>
      <c r="H2860" s="263"/>
      <c r="I2860" s="169"/>
      <c r="K2860" s="445" t="str">
        <f t="shared" si="357"/>
        <v>Leer</v>
      </c>
      <c r="L2860" s="445" t="str">
        <f>VLOOKUP($D2860,{"29 - Psychiatrie (Erwachsene)","BGI";"297 - stationsäquivalente Behandlung in der Erwachsenenpsychiatrie (29)","BGI";"30 - Kinder- und Jugendpsychiatrie","BGII";"307 - stationsäquivalente Behandlung in der Kinder- und Jugendpsychiatrie (30)","BGII";"31 - Psychosomatik","BGI";"","Leer"},2,0)</f>
        <v>Leer</v>
      </c>
      <c r="M2860" s="445">
        <f t="shared" si="354"/>
        <v>0</v>
      </c>
      <c r="N2860" s="445">
        <f t="shared" si="355"/>
        <v>0</v>
      </c>
      <c r="O2860" s="445">
        <f t="shared" si="358"/>
        <v>0</v>
      </c>
      <c r="P2860" s="445">
        <f t="shared" si="359"/>
        <v>0</v>
      </c>
      <c r="Q2860" s="445">
        <f t="shared" si="360"/>
        <v>0</v>
      </c>
      <c r="R2860" s="415" t="str">
        <f t="shared" si="353"/>
        <v>Leer</v>
      </c>
      <c r="S2860" s="445">
        <f>IF('Angaben KH-Standort'!D$29='A4'!D2860,IF('Angaben KH-Standort'!E$29="Ja",1,0),0)</f>
        <v>0</v>
      </c>
      <c r="T2860" s="445">
        <f>IF('Angaben KH-Standort'!D$30='A4'!D2860,IF('Angaben KH-Standort'!E$30="Ja",1,0),0)</f>
        <v>0</v>
      </c>
      <c r="U2860" s="445">
        <f>IF('Angaben KH-Standort'!D$31='A4'!D2860,IF('Angaben KH-Standort'!E$31="Ja",1,0),0)</f>
        <v>0</v>
      </c>
    </row>
    <row r="2861" spans="2:21" ht="15" customHeight="1" x14ac:dyDescent="0.3">
      <c r="B2861" s="70" t="str">
        <f t="shared" si="356"/>
        <v>!!!</v>
      </c>
      <c r="C2861" s="265" t="str">
        <f>IF(ISERROR(IF(LEN(E2861)&gt;0,VLOOKUP(TEXT($E2861,0),'Angaben Stationen'!$E$14:$J$213,5,0),"")),"?",IF(LEN(E2861)&gt;0,VLOOKUP(TEXT($E2861,0),'Angaben Stationen'!$E$14:$J$213,5,0),""))</f>
        <v/>
      </c>
      <c r="D2861" s="232" t="str">
        <f>IF(ISERROR(IF(LEN(E2861)&gt;0,VLOOKUP(TEXT($E2861,0),'Angaben Stationen'!$E$14:$J$213,6,0),"")),"STATION IST NICHT VORHANDEN",IF(LEN(E2861)&gt;0,VLOOKUP(TEXT($E2861,0),'Angaben Stationen'!$E$14:$J$213,6,0),""))</f>
        <v/>
      </c>
      <c r="E2861" s="287"/>
      <c r="F2861" s="234"/>
      <c r="G2861" s="234"/>
      <c r="H2861" s="263"/>
      <c r="I2861" s="169"/>
      <c r="K2861" s="445" t="str">
        <f t="shared" si="357"/>
        <v>Leer</v>
      </c>
      <c r="L2861" s="445" t="str">
        <f>VLOOKUP($D2861,{"29 - Psychiatrie (Erwachsene)","BGI";"297 - stationsäquivalente Behandlung in der Erwachsenenpsychiatrie (29)","BGI";"30 - Kinder- und Jugendpsychiatrie","BGII";"307 - stationsäquivalente Behandlung in der Kinder- und Jugendpsychiatrie (30)","BGII";"31 - Psychosomatik","BGI";"","Leer"},2,0)</f>
        <v>Leer</v>
      </c>
      <c r="M2861" s="445">
        <f t="shared" si="354"/>
        <v>0</v>
      </c>
      <c r="N2861" s="445">
        <f t="shared" si="355"/>
        <v>0</v>
      </c>
      <c r="O2861" s="445">
        <f t="shared" si="358"/>
        <v>0</v>
      </c>
      <c r="P2861" s="445">
        <f t="shared" si="359"/>
        <v>0</v>
      </c>
      <c r="Q2861" s="445">
        <f t="shared" si="360"/>
        <v>0</v>
      </c>
      <c r="R2861" s="415" t="str">
        <f t="shared" si="353"/>
        <v>Leer</v>
      </c>
      <c r="S2861" s="445">
        <f>IF('Angaben KH-Standort'!D$29='A4'!D2861,IF('Angaben KH-Standort'!E$29="Ja",1,0),0)</f>
        <v>0</v>
      </c>
      <c r="T2861" s="445">
        <f>IF('Angaben KH-Standort'!D$30='A4'!D2861,IF('Angaben KH-Standort'!E$30="Ja",1,0),0)</f>
        <v>0</v>
      </c>
      <c r="U2861" s="445">
        <f>IF('Angaben KH-Standort'!D$31='A4'!D2861,IF('Angaben KH-Standort'!E$31="Ja",1,0),0)</f>
        <v>0</v>
      </c>
    </row>
    <row r="2862" spans="2:21" ht="15" customHeight="1" x14ac:dyDescent="0.3">
      <c r="B2862" s="70" t="str">
        <f t="shared" si="356"/>
        <v>!!!</v>
      </c>
      <c r="C2862" s="265" t="str">
        <f>IF(ISERROR(IF(LEN(E2862)&gt;0,VLOOKUP(TEXT($E2862,0),'Angaben Stationen'!$E$14:$J$213,5,0),"")),"?",IF(LEN(E2862)&gt;0,VLOOKUP(TEXT($E2862,0),'Angaben Stationen'!$E$14:$J$213,5,0),""))</f>
        <v/>
      </c>
      <c r="D2862" s="232" t="str">
        <f>IF(ISERROR(IF(LEN(E2862)&gt;0,VLOOKUP(TEXT($E2862,0),'Angaben Stationen'!$E$14:$J$213,6,0),"")),"STATION IST NICHT VORHANDEN",IF(LEN(E2862)&gt;0,VLOOKUP(TEXT($E2862,0),'Angaben Stationen'!$E$14:$J$213,6,0),""))</f>
        <v/>
      </c>
      <c r="E2862" s="287"/>
      <c r="F2862" s="234"/>
      <c r="G2862" s="234"/>
      <c r="H2862" s="263"/>
      <c r="I2862" s="169"/>
      <c r="K2862" s="445" t="str">
        <f t="shared" si="357"/>
        <v>Leer</v>
      </c>
      <c r="L2862" s="445" t="str">
        <f>VLOOKUP($D2862,{"29 - Psychiatrie (Erwachsene)","BGI";"297 - stationsäquivalente Behandlung in der Erwachsenenpsychiatrie (29)","BGI";"30 - Kinder- und Jugendpsychiatrie","BGII";"307 - stationsäquivalente Behandlung in der Kinder- und Jugendpsychiatrie (30)","BGII";"31 - Psychosomatik","BGI";"","Leer"},2,0)</f>
        <v>Leer</v>
      </c>
      <c r="M2862" s="445">
        <f t="shared" si="354"/>
        <v>0</v>
      </c>
      <c r="N2862" s="445">
        <f t="shared" si="355"/>
        <v>0</v>
      </c>
      <c r="O2862" s="445">
        <f t="shared" si="358"/>
        <v>0</v>
      </c>
      <c r="P2862" s="445">
        <f t="shared" si="359"/>
        <v>0</v>
      </c>
      <c r="Q2862" s="445">
        <f t="shared" si="360"/>
        <v>0</v>
      </c>
      <c r="R2862" s="415" t="str">
        <f t="shared" si="353"/>
        <v>Leer</v>
      </c>
      <c r="S2862" s="445">
        <f>IF('Angaben KH-Standort'!D$29='A4'!D2862,IF('Angaben KH-Standort'!E$29="Ja",1,0),0)</f>
        <v>0</v>
      </c>
      <c r="T2862" s="445">
        <f>IF('Angaben KH-Standort'!D$30='A4'!D2862,IF('Angaben KH-Standort'!E$30="Ja",1,0),0)</f>
        <v>0</v>
      </c>
      <c r="U2862" s="445">
        <f>IF('Angaben KH-Standort'!D$31='A4'!D2862,IF('Angaben KH-Standort'!E$31="Ja",1,0),0)</f>
        <v>0</v>
      </c>
    </row>
    <row r="2863" spans="2:21" ht="15" customHeight="1" x14ac:dyDescent="0.3">
      <c r="B2863" s="70" t="str">
        <f t="shared" si="356"/>
        <v>!!!</v>
      </c>
      <c r="C2863" s="265" t="str">
        <f>IF(ISERROR(IF(LEN(E2863)&gt;0,VLOOKUP(TEXT($E2863,0),'Angaben Stationen'!$E$14:$J$213,5,0),"")),"?",IF(LEN(E2863)&gt;0,VLOOKUP(TEXT($E2863,0),'Angaben Stationen'!$E$14:$J$213,5,0),""))</f>
        <v/>
      </c>
      <c r="D2863" s="232" t="str">
        <f>IF(ISERROR(IF(LEN(E2863)&gt;0,VLOOKUP(TEXT($E2863,0),'Angaben Stationen'!$E$14:$J$213,6,0),"")),"STATION IST NICHT VORHANDEN",IF(LEN(E2863)&gt;0,VLOOKUP(TEXT($E2863,0),'Angaben Stationen'!$E$14:$J$213,6,0),""))</f>
        <v/>
      </c>
      <c r="E2863" s="287"/>
      <c r="F2863" s="234"/>
      <c r="G2863" s="234"/>
      <c r="H2863" s="263"/>
      <c r="I2863" s="169"/>
      <c r="K2863" s="445" t="str">
        <f t="shared" si="357"/>
        <v>Leer</v>
      </c>
      <c r="L2863" s="445" t="str">
        <f>VLOOKUP($D2863,{"29 - Psychiatrie (Erwachsene)","BGI";"297 - stationsäquivalente Behandlung in der Erwachsenenpsychiatrie (29)","BGI";"30 - Kinder- und Jugendpsychiatrie","BGII";"307 - stationsäquivalente Behandlung in der Kinder- und Jugendpsychiatrie (30)","BGII";"31 - Psychosomatik","BGI";"","Leer"},2,0)</f>
        <v>Leer</v>
      </c>
      <c r="M2863" s="445">
        <f t="shared" si="354"/>
        <v>0</v>
      </c>
      <c r="N2863" s="445">
        <f t="shared" si="355"/>
        <v>0</v>
      </c>
      <c r="O2863" s="445">
        <f t="shared" si="358"/>
        <v>0</v>
      </c>
      <c r="P2863" s="445">
        <f t="shared" si="359"/>
        <v>0</v>
      </c>
      <c r="Q2863" s="445">
        <f t="shared" si="360"/>
        <v>0</v>
      </c>
      <c r="R2863" s="415" t="str">
        <f t="shared" ref="R2863:R2926" si="361">IF(D2863&lt;&gt;"",IF(SUM(S2863:U2863)&gt;0,"Ja","Nein"),"Leer")</f>
        <v>Leer</v>
      </c>
      <c r="S2863" s="445">
        <f>IF('Angaben KH-Standort'!D$29='A4'!D2863,IF('Angaben KH-Standort'!E$29="Ja",1,0),0)</f>
        <v>0</v>
      </c>
      <c r="T2863" s="445">
        <f>IF('Angaben KH-Standort'!D$30='A4'!D2863,IF('Angaben KH-Standort'!E$30="Ja",1,0),0)</f>
        <v>0</v>
      </c>
      <c r="U2863" s="445">
        <f>IF('Angaben KH-Standort'!D$31='A4'!D2863,IF('Angaben KH-Standort'!E$31="Ja",1,0),0)</f>
        <v>0</v>
      </c>
    </row>
    <row r="2864" spans="2:21" ht="15" customHeight="1" x14ac:dyDescent="0.3">
      <c r="B2864" s="70" t="str">
        <f t="shared" si="356"/>
        <v>!!!</v>
      </c>
      <c r="C2864" s="265" t="str">
        <f>IF(ISERROR(IF(LEN(E2864)&gt;0,VLOOKUP(TEXT($E2864,0),'Angaben Stationen'!$E$14:$J$213,5,0),"")),"?",IF(LEN(E2864)&gt;0,VLOOKUP(TEXT($E2864,0),'Angaben Stationen'!$E$14:$J$213,5,0),""))</f>
        <v/>
      </c>
      <c r="D2864" s="232" t="str">
        <f>IF(ISERROR(IF(LEN(E2864)&gt;0,VLOOKUP(TEXT($E2864,0),'Angaben Stationen'!$E$14:$J$213,6,0),"")),"STATION IST NICHT VORHANDEN",IF(LEN(E2864)&gt;0,VLOOKUP(TEXT($E2864,0),'Angaben Stationen'!$E$14:$J$213,6,0),""))</f>
        <v/>
      </c>
      <c r="E2864" s="287"/>
      <c r="F2864" s="234"/>
      <c r="G2864" s="234"/>
      <c r="H2864" s="263"/>
      <c r="I2864" s="169"/>
      <c r="K2864" s="445" t="str">
        <f t="shared" si="357"/>
        <v>Leer</v>
      </c>
      <c r="L2864" s="445" t="str">
        <f>VLOOKUP($D2864,{"29 - Psychiatrie (Erwachsene)","BGI";"297 - stationsäquivalente Behandlung in der Erwachsenenpsychiatrie (29)","BGI";"30 - Kinder- und Jugendpsychiatrie","BGII";"307 - stationsäquivalente Behandlung in der Kinder- und Jugendpsychiatrie (30)","BGII";"31 - Psychosomatik","BGI";"","Leer"},2,0)</f>
        <v>Leer</v>
      </c>
      <c r="M2864" s="445">
        <f t="shared" si="354"/>
        <v>0</v>
      </c>
      <c r="N2864" s="445">
        <f t="shared" si="355"/>
        <v>0</v>
      </c>
      <c r="O2864" s="445">
        <f t="shared" si="358"/>
        <v>0</v>
      </c>
      <c r="P2864" s="445">
        <f t="shared" si="359"/>
        <v>0</v>
      </c>
      <c r="Q2864" s="445">
        <f t="shared" si="360"/>
        <v>0</v>
      </c>
      <c r="R2864" s="415" t="str">
        <f t="shared" si="361"/>
        <v>Leer</v>
      </c>
      <c r="S2864" s="445">
        <f>IF('Angaben KH-Standort'!D$29='A4'!D2864,IF('Angaben KH-Standort'!E$29="Ja",1,0),0)</f>
        <v>0</v>
      </c>
      <c r="T2864" s="445">
        <f>IF('Angaben KH-Standort'!D$30='A4'!D2864,IF('Angaben KH-Standort'!E$30="Ja",1,0),0)</f>
        <v>0</v>
      </c>
      <c r="U2864" s="445">
        <f>IF('Angaben KH-Standort'!D$31='A4'!D2864,IF('Angaben KH-Standort'!E$31="Ja",1,0),0)</f>
        <v>0</v>
      </c>
    </row>
    <row r="2865" spans="2:21" ht="15" customHeight="1" x14ac:dyDescent="0.3">
      <c r="B2865" s="70" t="str">
        <f t="shared" si="356"/>
        <v>!!!</v>
      </c>
      <c r="C2865" s="265" t="str">
        <f>IF(ISERROR(IF(LEN(E2865)&gt;0,VLOOKUP(TEXT($E2865,0),'Angaben Stationen'!$E$14:$J$213,5,0),"")),"?",IF(LEN(E2865)&gt;0,VLOOKUP(TEXT($E2865,0),'Angaben Stationen'!$E$14:$J$213,5,0),""))</f>
        <v/>
      </c>
      <c r="D2865" s="232" t="str">
        <f>IF(ISERROR(IF(LEN(E2865)&gt;0,VLOOKUP(TEXT($E2865,0),'Angaben Stationen'!$E$14:$J$213,6,0),"")),"STATION IST NICHT VORHANDEN",IF(LEN(E2865)&gt;0,VLOOKUP(TEXT($E2865,0),'Angaben Stationen'!$E$14:$J$213,6,0),""))</f>
        <v/>
      </c>
      <c r="E2865" s="287"/>
      <c r="F2865" s="234"/>
      <c r="G2865" s="234"/>
      <c r="H2865" s="263"/>
      <c r="I2865" s="169"/>
      <c r="K2865" s="445" t="str">
        <f t="shared" si="357"/>
        <v>Leer</v>
      </c>
      <c r="L2865" s="445" t="str">
        <f>VLOOKUP($D2865,{"29 - Psychiatrie (Erwachsene)","BGI";"297 - stationsäquivalente Behandlung in der Erwachsenenpsychiatrie (29)","BGI";"30 - Kinder- und Jugendpsychiatrie","BGII";"307 - stationsäquivalente Behandlung in der Kinder- und Jugendpsychiatrie (30)","BGII";"31 - Psychosomatik","BGI";"","Leer"},2,0)</f>
        <v>Leer</v>
      </c>
      <c r="M2865" s="445">
        <f t="shared" si="354"/>
        <v>0</v>
      </c>
      <c r="N2865" s="445">
        <f t="shared" si="355"/>
        <v>0</v>
      </c>
      <c r="O2865" s="445">
        <f t="shared" si="358"/>
        <v>0</v>
      </c>
      <c r="P2865" s="445">
        <f t="shared" si="359"/>
        <v>0</v>
      </c>
      <c r="Q2865" s="445">
        <f t="shared" si="360"/>
        <v>0</v>
      </c>
      <c r="R2865" s="415" t="str">
        <f t="shared" si="361"/>
        <v>Leer</v>
      </c>
      <c r="S2865" s="445">
        <f>IF('Angaben KH-Standort'!D$29='A4'!D2865,IF('Angaben KH-Standort'!E$29="Ja",1,0),0)</f>
        <v>0</v>
      </c>
      <c r="T2865" s="445">
        <f>IF('Angaben KH-Standort'!D$30='A4'!D2865,IF('Angaben KH-Standort'!E$30="Ja",1,0),0)</f>
        <v>0</v>
      </c>
      <c r="U2865" s="445">
        <f>IF('Angaben KH-Standort'!D$31='A4'!D2865,IF('Angaben KH-Standort'!E$31="Ja",1,0),0)</f>
        <v>0</v>
      </c>
    </row>
    <row r="2866" spans="2:21" ht="15" customHeight="1" x14ac:dyDescent="0.3">
      <c r="B2866" s="70" t="str">
        <f t="shared" si="356"/>
        <v>!!!</v>
      </c>
      <c r="C2866" s="265" t="str">
        <f>IF(ISERROR(IF(LEN(E2866)&gt;0,VLOOKUP(TEXT($E2866,0),'Angaben Stationen'!$E$14:$J$213,5,0),"")),"?",IF(LEN(E2866)&gt;0,VLOOKUP(TEXT($E2866,0),'Angaben Stationen'!$E$14:$J$213,5,0),""))</f>
        <v/>
      </c>
      <c r="D2866" s="232" t="str">
        <f>IF(ISERROR(IF(LEN(E2866)&gt;0,VLOOKUP(TEXT($E2866,0),'Angaben Stationen'!$E$14:$J$213,6,0),"")),"STATION IST NICHT VORHANDEN",IF(LEN(E2866)&gt;0,VLOOKUP(TEXT($E2866,0),'Angaben Stationen'!$E$14:$J$213,6,0),""))</f>
        <v/>
      </c>
      <c r="E2866" s="287"/>
      <c r="F2866" s="234"/>
      <c r="G2866" s="234"/>
      <c r="H2866" s="263"/>
      <c r="I2866" s="169"/>
      <c r="K2866" s="445" t="str">
        <f t="shared" si="357"/>
        <v>Leer</v>
      </c>
      <c r="L2866" s="445" t="str">
        <f>VLOOKUP($D2866,{"29 - Psychiatrie (Erwachsene)","BGI";"297 - stationsäquivalente Behandlung in der Erwachsenenpsychiatrie (29)","BGI";"30 - Kinder- und Jugendpsychiatrie","BGII";"307 - stationsäquivalente Behandlung in der Kinder- und Jugendpsychiatrie (30)","BGII";"31 - Psychosomatik","BGI";"","Leer"},2,0)</f>
        <v>Leer</v>
      </c>
      <c r="M2866" s="445">
        <f t="shared" si="354"/>
        <v>0</v>
      </c>
      <c r="N2866" s="445">
        <f t="shared" si="355"/>
        <v>0</v>
      </c>
      <c r="O2866" s="445">
        <f t="shared" si="358"/>
        <v>0</v>
      </c>
      <c r="P2866" s="445">
        <f t="shared" si="359"/>
        <v>0</v>
      </c>
      <c r="Q2866" s="445">
        <f t="shared" si="360"/>
        <v>0</v>
      </c>
      <c r="R2866" s="415" t="str">
        <f t="shared" si="361"/>
        <v>Leer</v>
      </c>
      <c r="S2866" s="445">
        <f>IF('Angaben KH-Standort'!D$29='A4'!D2866,IF('Angaben KH-Standort'!E$29="Ja",1,0),0)</f>
        <v>0</v>
      </c>
      <c r="T2866" s="445">
        <f>IF('Angaben KH-Standort'!D$30='A4'!D2866,IF('Angaben KH-Standort'!E$30="Ja",1,0),0)</f>
        <v>0</v>
      </c>
      <c r="U2866" s="445">
        <f>IF('Angaben KH-Standort'!D$31='A4'!D2866,IF('Angaben KH-Standort'!E$31="Ja",1,0),0)</f>
        <v>0</v>
      </c>
    </row>
    <row r="2867" spans="2:21" ht="15" customHeight="1" x14ac:dyDescent="0.3">
      <c r="B2867" s="70" t="str">
        <f t="shared" si="356"/>
        <v>!!!</v>
      </c>
      <c r="C2867" s="265" t="str">
        <f>IF(ISERROR(IF(LEN(E2867)&gt;0,VLOOKUP(TEXT($E2867,0),'Angaben Stationen'!$E$14:$J$213,5,0),"")),"?",IF(LEN(E2867)&gt;0,VLOOKUP(TEXT($E2867,0),'Angaben Stationen'!$E$14:$J$213,5,0),""))</f>
        <v/>
      </c>
      <c r="D2867" s="232" t="str">
        <f>IF(ISERROR(IF(LEN(E2867)&gt;0,VLOOKUP(TEXT($E2867,0),'Angaben Stationen'!$E$14:$J$213,6,0),"")),"STATION IST NICHT VORHANDEN",IF(LEN(E2867)&gt;0,VLOOKUP(TEXT($E2867,0),'Angaben Stationen'!$E$14:$J$213,6,0),""))</f>
        <v/>
      </c>
      <c r="E2867" s="287"/>
      <c r="F2867" s="234"/>
      <c r="G2867" s="234"/>
      <c r="H2867" s="263"/>
      <c r="I2867" s="169"/>
      <c r="K2867" s="445" t="str">
        <f t="shared" si="357"/>
        <v>Leer</v>
      </c>
      <c r="L2867" s="445" t="str">
        <f>VLOOKUP($D2867,{"29 - Psychiatrie (Erwachsene)","BGI";"297 - stationsäquivalente Behandlung in der Erwachsenenpsychiatrie (29)","BGI";"30 - Kinder- und Jugendpsychiatrie","BGII";"307 - stationsäquivalente Behandlung in der Kinder- und Jugendpsychiatrie (30)","BGII";"31 - Psychosomatik","BGI";"","Leer"},2,0)</f>
        <v>Leer</v>
      </c>
      <c r="M2867" s="445">
        <f t="shared" si="354"/>
        <v>0</v>
      </c>
      <c r="N2867" s="445">
        <f t="shared" si="355"/>
        <v>0</v>
      </c>
      <c r="O2867" s="445">
        <f t="shared" si="358"/>
        <v>0</v>
      </c>
      <c r="P2867" s="445">
        <f t="shared" si="359"/>
        <v>0</v>
      </c>
      <c r="Q2867" s="445">
        <f t="shared" si="360"/>
        <v>0</v>
      </c>
      <c r="R2867" s="415" t="str">
        <f t="shared" si="361"/>
        <v>Leer</v>
      </c>
      <c r="S2867" s="445">
        <f>IF('Angaben KH-Standort'!D$29='A4'!D2867,IF('Angaben KH-Standort'!E$29="Ja",1,0),0)</f>
        <v>0</v>
      </c>
      <c r="T2867" s="445">
        <f>IF('Angaben KH-Standort'!D$30='A4'!D2867,IF('Angaben KH-Standort'!E$30="Ja",1,0),0)</f>
        <v>0</v>
      </c>
      <c r="U2867" s="445">
        <f>IF('Angaben KH-Standort'!D$31='A4'!D2867,IF('Angaben KH-Standort'!E$31="Ja",1,0),0)</f>
        <v>0</v>
      </c>
    </row>
    <row r="2868" spans="2:21" ht="15" customHeight="1" x14ac:dyDescent="0.3">
      <c r="B2868" s="70" t="str">
        <f t="shared" si="356"/>
        <v>!!!</v>
      </c>
      <c r="C2868" s="265" t="str">
        <f>IF(ISERROR(IF(LEN(E2868)&gt;0,VLOOKUP(TEXT($E2868,0),'Angaben Stationen'!$E$14:$J$213,5,0),"")),"?",IF(LEN(E2868)&gt;0,VLOOKUP(TEXT($E2868,0),'Angaben Stationen'!$E$14:$J$213,5,0),""))</f>
        <v/>
      </c>
      <c r="D2868" s="232" t="str">
        <f>IF(ISERROR(IF(LEN(E2868)&gt;0,VLOOKUP(TEXT($E2868,0),'Angaben Stationen'!$E$14:$J$213,6,0),"")),"STATION IST NICHT VORHANDEN",IF(LEN(E2868)&gt;0,VLOOKUP(TEXT($E2868,0),'Angaben Stationen'!$E$14:$J$213,6,0),""))</f>
        <v/>
      </c>
      <c r="E2868" s="287"/>
      <c r="F2868" s="234"/>
      <c r="G2868" s="234"/>
      <c r="H2868" s="263"/>
      <c r="I2868" s="169"/>
      <c r="K2868" s="445" t="str">
        <f t="shared" si="357"/>
        <v>Leer</v>
      </c>
      <c r="L2868" s="445" t="str">
        <f>VLOOKUP($D2868,{"29 - Psychiatrie (Erwachsene)","BGI";"297 - stationsäquivalente Behandlung in der Erwachsenenpsychiatrie (29)","BGI";"30 - Kinder- und Jugendpsychiatrie","BGII";"307 - stationsäquivalente Behandlung in der Kinder- und Jugendpsychiatrie (30)","BGII";"31 - Psychosomatik","BGI";"","Leer"},2,0)</f>
        <v>Leer</v>
      </c>
      <c r="M2868" s="445">
        <f t="shared" si="354"/>
        <v>0</v>
      </c>
      <c r="N2868" s="445">
        <f t="shared" si="355"/>
        <v>0</v>
      </c>
      <c r="O2868" s="445">
        <f t="shared" si="358"/>
        <v>0</v>
      </c>
      <c r="P2868" s="445">
        <f t="shared" si="359"/>
        <v>0</v>
      </c>
      <c r="Q2868" s="445">
        <f t="shared" si="360"/>
        <v>0</v>
      </c>
      <c r="R2868" s="415" t="str">
        <f t="shared" si="361"/>
        <v>Leer</v>
      </c>
      <c r="S2868" s="445">
        <f>IF('Angaben KH-Standort'!D$29='A4'!D2868,IF('Angaben KH-Standort'!E$29="Ja",1,0),0)</f>
        <v>0</v>
      </c>
      <c r="T2868" s="445">
        <f>IF('Angaben KH-Standort'!D$30='A4'!D2868,IF('Angaben KH-Standort'!E$30="Ja",1,0),0)</f>
        <v>0</v>
      </c>
      <c r="U2868" s="445">
        <f>IF('Angaben KH-Standort'!D$31='A4'!D2868,IF('Angaben KH-Standort'!E$31="Ja",1,0),0)</f>
        <v>0</v>
      </c>
    </row>
    <row r="2869" spans="2:21" ht="15" customHeight="1" x14ac:dyDescent="0.3">
      <c r="B2869" s="70" t="str">
        <f t="shared" si="356"/>
        <v>!!!</v>
      </c>
      <c r="C2869" s="265" t="str">
        <f>IF(ISERROR(IF(LEN(E2869)&gt;0,VLOOKUP(TEXT($E2869,0),'Angaben Stationen'!$E$14:$J$213,5,0),"")),"?",IF(LEN(E2869)&gt;0,VLOOKUP(TEXT($E2869,0),'Angaben Stationen'!$E$14:$J$213,5,0),""))</f>
        <v/>
      </c>
      <c r="D2869" s="232" t="str">
        <f>IF(ISERROR(IF(LEN(E2869)&gt;0,VLOOKUP(TEXT($E2869,0),'Angaben Stationen'!$E$14:$J$213,6,0),"")),"STATION IST NICHT VORHANDEN",IF(LEN(E2869)&gt;0,VLOOKUP(TEXT($E2869,0),'Angaben Stationen'!$E$14:$J$213,6,0),""))</f>
        <v/>
      </c>
      <c r="E2869" s="287"/>
      <c r="F2869" s="234"/>
      <c r="G2869" s="234"/>
      <c r="H2869" s="263"/>
      <c r="I2869" s="169"/>
      <c r="K2869" s="445" t="str">
        <f t="shared" si="357"/>
        <v>Leer</v>
      </c>
      <c r="L2869" s="445" t="str">
        <f>VLOOKUP($D2869,{"29 - Psychiatrie (Erwachsene)","BGI";"297 - stationsäquivalente Behandlung in der Erwachsenenpsychiatrie (29)","BGI";"30 - Kinder- und Jugendpsychiatrie","BGII";"307 - stationsäquivalente Behandlung in der Kinder- und Jugendpsychiatrie (30)","BGII";"31 - Psychosomatik","BGI";"","Leer"},2,0)</f>
        <v>Leer</v>
      </c>
      <c r="M2869" s="445">
        <f t="shared" si="354"/>
        <v>0</v>
      </c>
      <c r="N2869" s="445">
        <f t="shared" si="355"/>
        <v>0</v>
      </c>
      <c r="O2869" s="445">
        <f t="shared" si="358"/>
        <v>0</v>
      </c>
      <c r="P2869" s="445">
        <f t="shared" si="359"/>
        <v>0</v>
      </c>
      <c r="Q2869" s="445">
        <f t="shared" si="360"/>
        <v>0</v>
      </c>
      <c r="R2869" s="415" t="str">
        <f t="shared" si="361"/>
        <v>Leer</v>
      </c>
      <c r="S2869" s="445">
        <f>IF('Angaben KH-Standort'!D$29='A4'!D2869,IF('Angaben KH-Standort'!E$29="Ja",1,0),0)</f>
        <v>0</v>
      </c>
      <c r="T2869" s="445">
        <f>IF('Angaben KH-Standort'!D$30='A4'!D2869,IF('Angaben KH-Standort'!E$30="Ja",1,0),0)</f>
        <v>0</v>
      </c>
      <c r="U2869" s="445">
        <f>IF('Angaben KH-Standort'!D$31='A4'!D2869,IF('Angaben KH-Standort'!E$31="Ja",1,0),0)</f>
        <v>0</v>
      </c>
    </row>
    <row r="2870" spans="2:21" ht="15" customHeight="1" x14ac:dyDescent="0.3">
      <c r="B2870" s="70" t="str">
        <f t="shared" si="356"/>
        <v>!!!</v>
      </c>
      <c r="C2870" s="265" t="str">
        <f>IF(ISERROR(IF(LEN(E2870)&gt;0,VLOOKUP(TEXT($E2870,0),'Angaben Stationen'!$E$14:$J$213,5,0),"")),"?",IF(LEN(E2870)&gt;0,VLOOKUP(TEXT($E2870,0),'Angaben Stationen'!$E$14:$J$213,5,0),""))</f>
        <v/>
      </c>
      <c r="D2870" s="232" t="str">
        <f>IF(ISERROR(IF(LEN(E2870)&gt;0,VLOOKUP(TEXT($E2870,0),'Angaben Stationen'!$E$14:$J$213,6,0),"")),"STATION IST NICHT VORHANDEN",IF(LEN(E2870)&gt;0,VLOOKUP(TEXT($E2870,0),'Angaben Stationen'!$E$14:$J$213,6,0),""))</f>
        <v/>
      </c>
      <c r="E2870" s="287"/>
      <c r="F2870" s="234"/>
      <c r="G2870" s="234"/>
      <c r="H2870" s="263"/>
      <c r="I2870" s="169"/>
      <c r="K2870" s="445" t="str">
        <f t="shared" si="357"/>
        <v>Leer</v>
      </c>
      <c r="L2870" s="445" t="str">
        <f>VLOOKUP($D2870,{"29 - Psychiatrie (Erwachsene)","BGI";"297 - stationsäquivalente Behandlung in der Erwachsenenpsychiatrie (29)","BGI";"30 - Kinder- und Jugendpsychiatrie","BGII";"307 - stationsäquivalente Behandlung in der Kinder- und Jugendpsychiatrie (30)","BGII";"31 - Psychosomatik","BGI";"","Leer"},2,0)</f>
        <v>Leer</v>
      </c>
      <c r="M2870" s="445">
        <f t="shared" si="354"/>
        <v>0</v>
      </c>
      <c r="N2870" s="445">
        <f t="shared" si="355"/>
        <v>0</v>
      </c>
      <c r="O2870" s="445">
        <f t="shared" si="358"/>
        <v>0</v>
      </c>
      <c r="P2870" s="445">
        <f t="shared" si="359"/>
        <v>0</v>
      </c>
      <c r="Q2870" s="445">
        <f t="shared" si="360"/>
        <v>0</v>
      </c>
      <c r="R2870" s="415" t="str">
        <f t="shared" si="361"/>
        <v>Leer</v>
      </c>
      <c r="S2870" s="445">
        <f>IF('Angaben KH-Standort'!D$29='A4'!D2870,IF('Angaben KH-Standort'!E$29="Ja",1,0),0)</f>
        <v>0</v>
      </c>
      <c r="T2870" s="445">
        <f>IF('Angaben KH-Standort'!D$30='A4'!D2870,IF('Angaben KH-Standort'!E$30="Ja",1,0),0)</f>
        <v>0</v>
      </c>
      <c r="U2870" s="445">
        <f>IF('Angaben KH-Standort'!D$31='A4'!D2870,IF('Angaben KH-Standort'!E$31="Ja",1,0),0)</f>
        <v>0</v>
      </c>
    </row>
    <row r="2871" spans="2:21" ht="15" customHeight="1" x14ac:dyDescent="0.3">
      <c r="B2871" s="70" t="str">
        <f t="shared" si="356"/>
        <v>!!!</v>
      </c>
      <c r="C2871" s="265" t="str">
        <f>IF(ISERROR(IF(LEN(E2871)&gt;0,VLOOKUP(TEXT($E2871,0),'Angaben Stationen'!$E$14:$J$213,5,0),"")),"?",IF(LEN(E2871)&gt;0,VLOOKUP(TEXT($E2871,0),'Angaben Stationen'!$E$14:$J$213,5,0),""))</f>
        <v/>
      </c>
      <c r="D2871" s="232" t="str">
        <f>IF(ISERROR(IF(LEN(E2871)&gt;0,VLOOKUP(TEXT($E2871,0),'Angaben Stationen'!$E$14:$J$213,6,0),"")),"STATION IST NICHT VORHANDEN",IF(LEN(E2871)&gt;0,VLOOKUP(TEXT($E2871,0),'Angaben Stationen'!$E$14:$J$213,6,0),""))</f>
        <v/>
      </c>
      <c r="E2871" s="287"/>
      <c r="F2871" s="234"/>
      <c r="G2871" s="234"/>
      <c r="H2871" s="263"/>
      <c r="I2871" s="169"/>
      <c r="K2871" s="445" t="str">
        <f t="shared" si="357"/>
        <v>Leer</v>
      </c>
      <c r="L2871" s="445" t="str">
        <f>VLOOKUP($D2871,{"29 - Psychiatrie (Erwachsene)","BGI";"297 - stationsäquivalente Behandlung in der Erwachsenenpsychiatrie (29)","BGI";"30 - Kinder- und Jugendpsychiatrie","BGII";"307 - stationsäquivalente Behandlung in der Kinder- und Jugendpsychiatrie (30)","BGII";"31 - Psychosomatik","BGI";"","Leer"},2,0)</f>
        <v>Leer</v>
      </c>
      <c r="M2871" s="445">
        <f t="shared" si="354"/>
        <v>0</v>
      </c>
      <c r="N2871" s="445">
        <f t="shared" si="355"/>
        <v>0</v>
      </c>
      <c r="O2871" s="445">
        <f t="shared" si="358"/>
        <v>0</v>
      </c>
      <c r="P2871" s="445">
        <f t="shared" si="359"/>
        <v>0</v>
      </c>
      <c r="Q2871" s="445">
        <f t="shared" si="360"/>
        <v>0</v>
      </c>
      <c r="R2871" s="415" t="str">
        <f t="shared" si="361"/>
        <v>Leer</v>
      </c>
      <c r="S2871" s="445">
        <f>IF('Angaben KH-Standort'!D$29='A4'!D2871,IF('Angaben KH-Standort'!E$29="Ja",1,0),0)</f>
        <v>0</v>
      </c>
      <c r="T2871" s="445">
        <f>IF('Angaben KH-Standort'!D$30='A4'!D2871,IF('Angaben KH-Standort'!E$30="Ja",1,0),0)</f>
        <v>0</v>
      </c>
      <c r="U2871" s="445">
        <f>IF('Angaben KH-Standort'!D$31='A4'!D2871,IF('Angaben KH-Standort'!E$31="Ja",1,0),0)</f>
        <v>0</v>
      </c>
    </row>
    <row r="2872" spans="2:21" ht="15" customHeight="1" x14ac:dyDescent="0.3">
      <c r="B2872" s="70" t="str">
        <f t="shared" si="356"/>
        <v>!!!</v>
      </c>
      <c r="C2872" s="265" t="str">
        <f>IF(ISERROR(IF(LEN(E2872)&gt;0,VLOOKUP(TEXT($E2872,0),'Angaben Stationen'!$E$14:$J$213,5,0),"")),"?",IF(LEN(E2872)&gt;0,VLOOKUP(TEXT($E2872,0),'Angaben Stationen'!$E$14:$J$213,5,0),""))</f>
        <v/>
      </c>
      <c r="D2872" s="232" t="str">
        <f>IF(ISERROR(IF(LEN(E2872)&gt;0,VLOOKUP(TEXT($E2872,0),'Angaben Stationen'!$E$14:$J$213,6,0),"")),"STATION IST NICHT VORHANDEN",IF(LEN(E2872)&gt;0,VLOOKUP(TEXT($E2872,0),'Angaben Stationen'!$E$14:$J$213,6,0),""))</f>
        <v/>
      </c>
      <c r="E2872" s="287"/>
      <c r="F2872" s="234"/>
      <c r="G2872" s="234"/>
      <c r="H2872" s="263"/>
      <c r="I2872" s="169"/>
      <c r="K2872" s="445" t="str">
        <f t="shared" si="357"/>
        <v>Leer</v>
      </c>
      <c r="L2872" s="445" t="str">
        <f>VLOOKUP($D2872,{"29 - Psychiatrie (Erwachsene)","BGI";"297 - stationsäquivalente Behandlung in der Erwachsenenpsychiatrie (29)","BGI";"30 - Kinder- und Jugendpsychiatrie","BGII";"307 - stationsäquivalente Behandlung in der Kinder- und Jugendpsychiatrie (30)","BGII";"31 - Psychosomatik","BGI";"","Leer"},2,0)</f>
        <v>Leer</v>
      </c>
      <c r="M2872" s="445">
        <f t="shared" si="354"/>
        <v>0</v>
      </c>
      <c r="N2872" s="445">
        <f t="shared" si="355"/>
        <v>0</v>
      </c>
      <c r="O2872" s="445">
        <f t="shared" si="358"/>
        <v>0</v>
      </c>
      <c r="P2872" s="445">
        <f t="shared" si="359"/>
        <v>0</v>
      </c>
      <c r="Q2872" s="445">
        <f t="shared" si="360"/>
        <v>0</v>
      </c>
      <c r="R2872" s="415" t="str">
        <f t="shared" si="361"/>
        <v>Leer</v>
      </c>
      <c r="S2872" s="445">
        <f>IF('Angaben KH-Standort'!D$29='A4'!D2872,IF('Angaben KH-Standort'!E$29="Ja",1,0),0)</f>
        <v>0</v>
      </c>
      <c r="T2872" s="445">
        <f>IF('Angaben KH-Standort'!D$30='A4'!D2872,IF('Angaben KH-Standort'!E$30="Ja",1,0),0)</f>
        <v>0</v>
      </c>
      <c r="U2872" s="445">
        <f>IF('Angaben KH-Standort'!D$31='A4'!D2872,IF('Angaben KH-Standort'!E$31="Ja",1,0),0)</f>
        <v>0</v>
      </c>
    </row>
    <row r="2873" spans="2:21" ht="15" customHeight="1" x14ac:dyDescent="0.3">
      <c r="B2873" s="70" t="str">
        <f t="shared" si="356"/>
        <v>!!!</v>
      </c>
      <c r="C2873" s="265" t="str">
        <f>IF(ISERROR(IF(LEN(E2873)&gt;0,VLOOKUP(TEXT($E2873,0),'Angaben Stationen'!$E$14:$J$213,5,0),"")),"?",IF(LEN(E2873)&gt;0,VLOOKUP(TEXT($E2873,0),'Angaben Stationen'!$E$14:$J$213,5,0),""))</f>
        <v/>
      </c>
      <c r="D2873" s="232" t="str">
        <f>IF(ISERROR(IF(LEN(E2873)&gt;0,VLOOKUP(TEXT($E2873,0),'Angaben Stationen'!$E$14:$J$213,6,0),"")),"STATION IST NICHT VORHANDEN",IF(LEN(E2873)&gt;0,VLOOKUP(TEXT($E2873,0),'Angaben Stationen'!$E$14:$J$213,6,0),""))</f>
        <v/>
      </c>
      <c r="E2873" s="287"/>
      <c r="F2873" s="234"/>
      <c r="G2873" s="234"/>
      <c r="H2873" s="263"/>
      <c r="I2873" s="169"/>
      <c r="K2873" s="445" t="str">
        <f t="shared" si="357"/>
        <v>Leer</v>
      </c>
      <c r="L2873" s="445" t="str">
        <f>VLOOKUP($D2873,{"29 - Psychiatrie (Erwachsene)","BGI";"297 - stationsäquivalente Behandlung in der Erwachsenenpsychiatrie (29)","BGI";"30 - Kinder- und Jugendpsychiatrie","BGII";"307 - stationsäquivalente Behandlung in der Kinder- und Jugendpsychiatrie (30)","BGII";"31 - Psychosomatik","BGI";"","Leer"},2,0)</f>
        <v>Leer</v>
      </c>
      <c r="M2873" s="445">
        <f t="shared" si="354"/>
        <v>0</v>
      </c>
      <c r="N2873" s="445">
        <f t="shared" si="355"/>
        <v>0</v>
      </c>
      <c r="O2873" s="445">
        <f t="shared" si="358"/>
        <v>0</v>
      </c>
      <c r="P2873" s="445">
        <f t="shared" si="359"/>
        <v>0</v>
      </c>
      <c r="Q2873" s="445">
        <f t="shared" si="360"/>
        <v>0</v>
      </c>
      <c r="R2873" s="415" t="str">
        <f t="shared" si="361"/>
        <v>Leer</v>
      </c>
      <c r="S2873" s="445">
        <f>IF('Angaben KH-Standort'!D$29='A4'!D2873,IF('Angaben KH-Standort'!E$29="Ja",1,0),0)</f>
        <v>0</v>
      </c>
      <c r="T2873" s="445">
        <f>IF('Angaben KH-Standort'!D$30='A4'!D2873,IF('Angaben KH-Standort'!E$30="Ja",1,0),0)</f>
        <v>0</v>
      </c>
      <c r="U2873" s="445">
        <f>IF('Angaben KH-Standort'!D$31='A4'!D2873,IF('Angaben KH-Standort'!E$31="Ja",1,0),0)</f>
        <v>0</v>
      </c>
    </row>
    <row r="2874" spans="2:21" ht="15" customHeight="1" x14ac:dyDescent="0.3">
      <c r="B2874" s="70" t="str">
        <f t="shared" si="356"/>
        <v>!!!</v>
      </c>
      <c r="C2874" s="265" t="str">
        <f>IF(ISERROR(IF(LEN(E2874)&gt;0,VLOOKUP(TEXT($E2874,0),'Angaben Stationen'!$E$14:$J$213,5,0),"")),"?",IF(LEN(E2874)&gt;0,VLOOKUP(TEXT($E2874,0),'Angaben Stationen'!$E$14:$J$213,5,0),""))</f>
        <v/>
      </c>
      <c r="D2874" s="232" t="str">
        <f>IF(ISERROR(IF(LEN(E2874)&gt;0,VLOOKUP(TEXT($E2874,0),'Angaben Stationen'!$E$14:$J$213,6,0),"")),"STATION IST NICHT VORHANDEN",IF(LEN(E2874)&gt;0,VLOOKUP(TEXT($E2874,0),'Angaben Stationen'!$E$14:$J$213,6,0),""))</f>
        <v/>
      </c>
      <c r="E2874" s="287"/>
      <c r="F2874" s="234"/>
      <c r="G2874" s="234"/>
      <c r="H2874" s="263"/>
      <c r="I2874" s="169"/>
      <c r="K2874" s="445" t="str">
        <f t="shared" si="357"/>
        <v>Leer</v>
      </c>
      <c r="L2874" s="445" t="str">
        <f>VLOOKUP($D2874,{"29 - Psychiatrie (Erwachsene)","BGI";"297 - stationsäquivalente Behandlung in der Erwachsenenpsychiatrie (29)","BGI";"30 - Kinder- und Jugendpsychiatrie","BGII";"307 - stationsäquivalente Behandlung in der Kinder- und Jugendpsychiatrie (30)","BGII";"31 - Psychosomatik","BGI";"","Leer"},2,0)</f>
        <v>Leer</v>
      </c>
      <c r="M2874" s="445">
        <f t="shared" si="354"/>
        <v>0</v>
      </c>
      <c r="N2874" s="445">
        <f t="shared" si="355"/>
        <v>0</v>
      </c>
      <c r="O2874" s="445">
        <f t="shared" si="358"/>
        <v>0</v>
      </c>
      <c r="P2874" s="445">
        <f t="shared" si="359"/>
        <v>0</v>
      </c>
      <c r="Q2874" s="445">
        <f t="shared" si="360"/>
        <v>0</v>
      </c>
      <c r="R2874" s="415" t="str">
        <f t="shared" si="361"/>
        <v>Leer</v>
      </c>
      <c r="S2874" s="445">
        <f>IF('Angaben KH-Standort'!D$29='A4'!D2874,IF('Angaben KH-Standort'!E$29="Ja",1,0),0)</f>
        <v>0</v>
      </c>
      <c r="T2874" s="445">
        <f>IF('Angaben KH-Standort'!D$30='A4'!D2874,IF('Angaben KH-Standort'!E$30="Ja",1,0),0)</f>
        <v>0</v>
      </c>
      <c r="U2874" s="445">
        <f>IF('Angaben KH-Standort'!D$31='A4'!D2874,IF('Angaben KH-Standort'!E$31="Ja",1,0),0)</f>
        <v>0</v>
      </c>
    </row>
    <row r="2875" spans="2:21" ht="15" customHeight="1" x14ac:dyDescent="0.3">
      <c r="B2875" s="70" t="str">
        <f t="shared" si="356"/>
        <v>!!!</v>
      </c>
      <c r="C2875" s="265" t="str">
        <f>IF(ISERROR(IF(LEN(E2875)&gt;0,VLOOKUP(TEXT($E2875,0),'Angaben Stationen'!$E$14:$J$213,5,0),"")),"?",IF(LEN(E2875)&gt;0,VLOOKUP(TEXT($E2875,0),'Angaben Stationen'!$E$14:$J$213,5,0),""))</f>
        <v/>
      </c>
      <c r="D2875" s="232" t="str">
        <f>IF(ISERROR(IF(LEN(E2875)&gt;0,VLOOKUP(TEXT($E2875,0),'Angaben Stationen'!$E$14:$J$213,6,0),"")),"STATION IST NICHT VORHANDEN",IF(LEN(E2875)&gt;0,VLOOKUP(TEXT($E2875,0),'Angaben Stationen'!$E$14:$J$213,6,0),""))</f>
        <v/>
      </c>
      <c r="E2875" s="287"/>
      <c r="F2875" s="234"/>
      <c r="G2875" s="234"/>
      <c r="H2875" s="263"/>
      <c r="I2875" s="169"/>
      <c r="K2875" s="445" t="str">
        <f t="shared" si="357"/>
        <v>Leer</v>
      </c>
      <c r="L2875" s="445" t="str">
        <f>VLOOKUP($D2875,{"29 - Psychiatrie (Erwachsene)","BGI";"297 - stationsäquivalente Behandlung in der Erwachsenenpsychiatrie (29)","BGI";"30 - Kinder- und Jugendpsychiatrie","BGII";"307 - stationsäquivalente Behandlung in der Kinder- und Jugendpsychiatrie (30)","BGII";"31 - Psychosomatik","BGI";"","Leer"},2,0)</f>
        <v>Leer</v>
      </c>
      <c r="M2875" s="445">
        <f t="shared" si="354"/>
        <v>0</v>
      </c>
      <c r="N2875" s="445">
        <f t="shared" si="355"/>
        <v>0</v>
      </c>
      <c r="O2875" s="445">
        <f t="shared" si="358"/>
        <v>0</v>
      </c>
      <c r="P2875" s="445">
        <f t="shared" si="359"/>
        <v>0</v>
      </c>
      <c r="Q2875" s="445">
        <f t="shared" si="360"/>
        <v>0</v>
      </c>
      <c r="R2875" s="415" t="str">
        <f t="shared" si="361"/>
        <v>Leer</v>
      </c>
      <c r="S2875" s="445">
        <f>IF('Angaben KH-Standort'!D$29='A4'!D2875,IF('Angaben KH-Standort'!E$29="Ja",1,0),0)</f>
        <v>0</v>
      </c>
      <c r="T2875" s="445">
        <f>IF('Angaben KH-Standort'!D$30='A4'!D2875,IF('Angaben KH-Standort'!E$30="Ja",1,0),0)</f>
        <v>0</v>
      </c>
      <c r="U2875" s="445">
        <f>IF('Angaben KH-Standort'!D$31='A4'!D2875,IF('Angaben KH-Standort'!E$31="Ja",1,0),0)</f>
        <v>0</v>
      </c>
    </row>
    <row r="2876" spans="2:21" ht="15" customHeight="1" x14ac:dyDescent="0.3">
      <c r="B2876" s="70" t="str">
        <f t="shared" si="356"/>
        <v>!!!</v>
      </c>
      <c r="C2876" s="265" t="str">
        <f>IF(ISERROR(IF(LEN(E2876)&gt;0,VLOOKUP(TEXT($E2876,0),'Angaben Stationen'!$E$14:$J$213,5,0),"")),"?",IF(LEN(E2876)&gt;0,VLOOKUP(TEXT($E2876,0),'Angaben Stationen'!$E$14:$J$213,5,0),""))</f>
        <v/>
      </c>
      <c r="D2876" s="232" t="str">
        <f>IF(ISERROR(IF(LEN(E2876)&gt;0,VLOOKUP(TEXT($E2876,0),'Angaben Stationen'!$E$14:$J$213,6,0),"")),"STATION IST NICHT VORHANDEN",IF(LEN(E2876)&gt;0,VLOOKUP(TEXT($E2876,0),'Angaben Stationen'!$E$14:$J$213,6,0),""))</f>
        <v/>
      </c>
      <c r="E2876" s="287"/>
      <c r="F2876" s="234"/>
      <c r="G2876" s="234"/>
      <c r="H2876" s="263"/>
      <c r="I2876" s="169"/>
      <c r="K2876" s="445" t="str">
        <f t="shared" si="357"/>
        <v>Leer</v>
      </c>
      <c r="L2876" s="445" t="str">
        <f>VLOOKUP($D2876,{"29 - Psychiatrie (Erwachsene)","BGI";"297 - stationsäquivalente Behandlung in der Erwachsenenpsychiatrie (29)","BGI";"30 - Kinder- und Jugendpsychiatrie","BGII";"307 - stationsäquivalente Behandlung in der Kinder- und Jugendpsychiatrie (30)","BGII";"31 - Psychosomatik","BGI";"","Leer"},2,0)</f>
        <v>Leer</v>
      </c>
      <c r="M2876" s="445">
        <f t="shared" si="354"/>
        <v>0</v>
      </c>
      <c r="N2876" s="445">
        <f t="shared" si="355"/>
        <v>0</v>
      </c>
      <c r="O2876" s="445">
        <f t="shared" si="358"/>
        <v>0</v>
      </c>
      <c r="P2876" s="445">
        <f t="shared" si="359"/>
        <v>0</v>
      </c>
      <c r="Q2876" s="445">
        <f t="shared" si="360"/>
        <v>0</v>
      </c>
      <c r="R2876" s="415" t="str">
        <f t="shared" si="361"/>
        <v>Leer</v>
      </c>
      <c r="S2876" s="445">
        <f>IF('Angaben KH-Standort'!D$29='A4'!D2876,IF('Angaben KH-Standort'!E$29="Ja",1,0),0)</f>
        <v>0</v>
      </c>
      <c r="T2876" s="445">
        <f>IF('Angaben KH-Standort'!D$30='A4'!D2876,IF('Angaben KH-Standort'!E$30="Ja",1,0),0)</f>
        <v>0</v>
      </c>
      <c r="U2876" s="445">
        <f>IF('Angaben KH-Standort'!D$31='A4'!D2876,IF('Angaben KH-Standort'!E$31="Ja",1,0),0)</f>
        <v>0</v>
      </c>
    </row>
    <row r="2877" spans="2:21" ht="15" customHeight="1" x14ac:dyDescent="0.3">
      <c r="B2877" s="70" t="str">
        <f t="shared" si="356"/>
        <v>!!!</v>
      </c>
      <c r="C2877" s="265" t="str">
        <f>IF(ISERROR(IF(LEN(E2877)&gt;0,VLOOKUP(TEXT($E2877,0),'Angaben Stationen'!$E$14:$J$213,5,0),"")),"?",IF(LEN(E2877)&gt;0,VLOOKUP(TEXT($E2877,0),'Angaben Stationen'!$E$14:$J$213,5,0),""))</f>
        <v/>
      </c>
      <c r="D2877" s="232" t="str">
        <f>IF(ISERROR(IF(LEN(E2877)&gt;0,VLOOKUP(TEXT($E2877,0),'Angaben Stationen'!$E$14:$J$213,6,0),"")),"STATION IST NICHT VORHANDEN",IF(LEN(E2877)&gt;0,VLOOKUP(TEXT($E2877,0),'Angaben Stationen'!$E$14:$J$213,6,0),""))</f>
        <v/>
      </c>
      <c r="E2877" s="287"/>
      <c r="F2877" s="234"/>
      <c r="G2877" s="234"/>
      <c r="H2877" s="263"/>
      <c r="I2877" s="169"/>
      <c r="K2877" s="445" t="str">
        <f t="shared" si="357"/>
        <v>Leer</v>
      </c>
      <c r="L2877" s="445" t="str">
        <f>VLOOKUP($D2877,{"29 - Psychiatrie (Erwachsene)","BGI";"297 - stationsäquivalente Behandlung in der Erwachsenenpsychiatrie (29)","BGI";"30 - Kinder- und Jugendpsychiatrie","BGII";"307 - stationsäquivalente Behandlung in der Kinder- und Jugendpsychiatrie (30)","BGII";"31 - Psychosomatik","BGI";"","Leer"},2,0)</f>
        <v>Leer</v>
      </c>
      <c r="M2877" s="445">
        <f t="shared" si="354"/>
        <v>0</v>
      </c>
      <c r="N2877" s="445">
        <f t="shared" si="355"/>
        <v>0</v>
      </c>
      <c r="O2877" s="445">
        <f t="shared" si="358"/>
        <v>0</v>
      </c>
      <c r="P2877" s="445">
        <f t="shared" si="359"/>
        <v>0</v>
      </c>
      <c r="Q2877" s="445">
        <f t="shared" si="360"/>
        <v>0</v>
      </c>
      <c r="R2877" s="415" t="str">
        <f t="shared" si="361"/>
        <v>Leer</v>
      </c>
      <c r="S2877" s="445">
        <f>IF('Angaben KH-Standort'!D$29='A4'!D2877,IF('Angaben KH-Standort'!E$29="Ja",1,0),0)</f>
        <v>0</v>
      </c>
      <c r="T2877" s="445">
        <f>IF('Angaben KH-Standort'!D$30='A4'!D2877,IF('Angaben KH-Standort'!E$30="Ja",1,0),0)</f>
        <v>0</v>
      </c>
      <c r="U2877" s="445">
        <f>IF('Angaben KH-Standort'!D$31='A4'!D2877,IF('Angaben KH-Standort'!E$31="Ja",1,0),0)</f>
        <v>0</v>
      </c>
    </row>
    <row r="2878" spans="2:21" ht="15" customHeight="1" x14ac:dyDescent="0.3">
      <c r="B2878" s="70" t="str">
        <f t="shared" si="356"/>
        <v>!!!</v>
      </c>
      <c r="C2878" s="265" t="str">
        <f>IF(ISERROR(IF(LEN(E2878)&gt;0,VLOOKUP(TEXT($E2878,0),'Angaben Stationen'!$E$14:$J$213,5,0),"")),"?",IF(LEN(E2878)&gt;0,VLOOKUP(TEXT($E2878,0),'Angaben Stationen'!$E$14:$J$213,5,0),""))</f>
        <v/>
      </c>
      <c r="D2878" s="232" t="str">
        <f>IF(ISERROR(IF(LEN(E2878)&gt;0,VLOOKUP(TEXT($E2878,0),'Angaben Stationen'!$E$14:$J$213,6,0),"")),"STATION IST NICHT VORHANDEN",IF(LEN(E2878)&gt;0,VLOOKUP(TEXT($E2878,0),'Angaben Stationen'!$E$14:$J$213,6,0),""))</f>
        <v/>
      </c>
      <c r="E2878" s="287"/>
      <c r="F2878" s="234"/>
      <c r="G2878" s="234"/>
      <c r="H2878" s="263"/>
      <c r="I2878" s="169"/>
      <c r="K2878" s="445" t="str">
        <f t="shared" si="357"/>
        <v>Leer</v>
      </c>
      <c r="L2878" s="445" t="str">
        <f>VLOOKUP($D2878,{"29 - Psychiatrie (Erwachsene)","BGI";"297 - stationsäquivalente Behandlung in der Erwachsenenpsychiatrie (29)","BGI";"30 - Kinder- und Jugendpsychiatrie","BGII";"307 - stationsäquivalente Behandlung in der Kinder- und Jugendpsychiatrie (30)","BGII";"31 - Psychosomatik","BGI";"","Leer"},2,0)</f>
        <v>Leer</v>
      </c>
      <c r="M2878" s="445">
        <f t="shared" si="354"/>
        <v>0</v>
      </c>
      <c r="N2878" s="445">
        <f t="shared" si="355"/>
        <v>0</v>
      </c>
      <c r="O2878" s="445">
        <f t="shared" si="358"/>
        <v>0</v>
      </c>
      <c r="P2878" s="445">
        <f t="shared" si="359"/>
        <v>0</v>
      </c>
      <c r="Q2878" s="445">
        <f t="shared" si="360"/>
        <v>0</v>
      </c>
      <c r="R2878" s="415" t="str">
        <f t="shared" si="361"/>
        <v>Leer</v>
      </c>
      <c r="S2878" s="445">
        <f>IF('Angaben KH-Standort'!D$29='A4'!D2878,IF('Angaben KH-Standort'!E$29="Ja",1,0),0)</f>
        <v>0</v>
      </c>
      <c r="T2878" s="445">
        <f>IF('Angaben KH-Standort'!D$30='A4'!D2878,IF('Angaben KH-Standort'!E$30="Ja",1,0),0)</f>
        <v>0</v>
      </c>
      <c r="U2878" s="445">
        <f>IF('Angaben KH-Standort'!D$31='A4'!D2878,IF('Angaben KH-Standort'!E$31="Ja",1,0),0)</f>
        <v>0</v>
      </c>
    </row>
    <row r="2879" spans="2:21" ht="15" customHeight="1" x14ac:dyDescent="0.3">
      <c r="B2879" s="70" t="str">
        <f t="shared" si="356"/>
        <v>!!!</v>
      </c>
      <c r="C2879" s="265" t="str">
        <f>IF(ISERROR(IF(LEN(E2879)&gt;0,VLOOKUP(TEXT($E2879,0),'Angaben Stationen'!$E$14:$J$213,5,0),"")),"?",IF(LEN(E2879)&gt;0,VLOOKUP(TEXT($E2879,0),'Angaben Stationen'!$E$14:$J$213,5,0),""))</f>
        <v/>
      </c>
      <c r="D2879" s="232" t="str">
        <f>IF(ISERROR(IF(LEN(E2879)&gt;0,VLOOKUP(TEXT($E2879,0),'Angaben Stationen'!$E$14:$J$213,6,0),"")),"STATION IST NICHT VORHANDEN",IF(LEN(E2879)&gt;0,VLOOKUP(TEXT($E2879,0),'Angaben Stationen'!$E$14:$J$213,6,0),""))</f>
        <v/>
      </c>
      <c r="E2879" s="287"/>
      <c r="F2879" s="234"/>
      <c r="G2879" s="234"/>
      <c r="H2879" s="263"/>
      <c r="I2879" s="169"/>
      <c r="K2879" s="445" t="str">
        <f t="shared" si="357"/>
        <v>Leer</v>
      </c>
      <c r="L2879" s="445" t="str">
        <f>VLOOKUP($D2879,{"29 - Psychiatrie (Erwachsene)","BGI";"297 - stationsäquivalente Behandlung in der Erwachsenenpsychiatrie (29)","BGI";"30 - Kinder- und Jugendpsychiatrie","BGII";"307 - stationsäquivalente Behandlung in der Kinder- und Jugendpsychiatrie (30)","BGII";"31 - Psychosomatik","BGI";"","Leer"},2,0)</f>
        <v>Leer</v>
      </c>
      <c r="M2879" s="445">
        <f t="shared" si="354"/>
        <v>0</v>
      </c>
      <c r="N2879" s="445">
        <f t="shared" si="355"/>
        <v>0</v>
      </c>
      <c r="O2879" s="445">
        <f t="shared" si="358"/>
        <v>0</v>
      </c>
      <c r="P2879" s="445">
        <f t="shared" si="359"/>
        <v>0</v>
      </c>
      <c r="Q2879" s="445">
        <f t="shared" si="360"/>
        <v>0</v>
      </c>
      <c r="R2879" s="415" t="str">
        <f t="shared" si="361"/>
        <v>Leer</v>
      </c>
      <c r="S2879" s="445">
        <f>IF('Angaben KH-Standort'!D$29='A4'!D2879,IF('Angaben KH-Standort'!E$29="Ja",1,0),0)</f>
        <v>0</v>
      </c>
      <c r="T2879" s="445">
        <f>IF('Angaben KH-Standort'!D$30='A4'!D2879,IF('Angaben KH-Standort'!E$30="Ja",1,0),0)</f>
        <v>0</v>
      </c>
      <c r="U2879" s="445">
        <f>IF('Angaben KH-Standort'!D$31='A4'!D2879,IF('Angaben KH-Standort'!E$31="Ja",1,0),0)</f>
        <v>0</v>
      </c>
    </row>
    <row r="2880" spans="2:21" ht="15" customHeight="1" x14ac:dyDescent="0.3">
      <c r="B2880" s="70" t="str">
        <f t="shared" si="356"/>
        <v>!!!</v>
      </c>
      <c r="C2880" s="265" t="str">
        <f>IF(ISERROR(IF(LEN(E2880)&gt;0,VLOOKUP(TEXT($E2880,0),'Angaben Stationen'!$E$14:$J$213,5,0),"")),"?",IF(LEN(E2880)&gt;0,VLOOKUP(TEXT($E2880,0),'Angaben Stationen'!$E$14:$J$213,5,0),""))</f>
        <v/>
      </c>
      <c r="D2880" s="232" t="str">
        <f>IF(ISERROR(IF(LEN(E2880)&gt;0,VLOOKUP(TEXT($E2880,0),'Angaben Stationen'!$E$14:$J$213,6,0),"")),"STATION IST NICHT VORHANDEN",IF(LEN(E2880)&gt;0,VLOOKUP(TEXT($E2880,0),'Angaben Stationen'!$E$14:$J$213,6,0),""))</f>
        <v/>
      </c>
      <c r="E2880" s="287"/>
      <c r="F2880" s="234"/>
      <c r="G2880" s="234"/>
      <c r="H2880" s="263"/>
      <c r="I2880" s="169"/>
      <c r="K2880" s="445" t="str">
        <f t="shared" si="357"/>
        <v>Leer</v>
      </c>
      <c r="L2880" s="445" t="str">
        <f>VLOOKUP($D2880,{"29 - Psychiatrie (Erwachsene)","BGI";"297 - stationsäquivalente Behandlung in der Erwachsenenpsychiatrie (29)","BGI";"30 - Kinder- und Jugendpsychiatrie","BGII";"307 - stationsäquivalente Behandlung in der Kinder- und Jugendpsychiatrie (30)","BGII";"31 - Psychosomatik","BGI";"","Leer"},2,0)</f>
        <v>Leer</v>
      </c>
      <c r="M2880" s="445">
        <f t="shared" si="354"/>
        <v>0</v>
      </c>
      <c r="N2880" s="445">
        <f t="shared" si="355"/>
        <v>0</v>
      </c>
      <c r="O2880" s="445">
        <f t="shared" si="358"/>
        <v>0</v>
      </c>
      <c r="P2880" s="445">
        <f t="shared" si="359"/>
        <v>0</v>
      </c>
      <c r="Q2880" s="445">
        <f t="shared" si="360"/>
        <v>0</v>
      </c>
      <c r="R2880" s="415" t="str">
        <f t="shared" si="361"/>
        <v>Leer</v>
      </c>
      <c r="S2880" s="445">
        <f>IF('Angaben KH-Standort'!D$29='A4'!D2880,IF('Angaben KH-Standort'!E$29="Ja",1,0),0)</f>
        <v>0</v>
      </c>
      <c r="T2880" s="445">
        <f>IF('Angaben KH-Standort'!D$30='A4'!D2880,IF('Angaben KH-Standort'!E$30="Ja",1,0),0)</f>
        <v>0</v>
      </c>
      <c r="U2880" s="445">
        <f>IF('Angaben KH-Standort'!D$31='A4'!D2880,IF('Angaben KH-Standort'!E$31="Ja",1,0),0)</f>
        <v>0</v>
      </c>
    </row>
    <row r="2881" spans="2:21" ht="15" customHeight="1" x14ac:dyDescent="0.3">
      <c r="B2881" s="70" t="str">
        <f t="shared" si="356"/>
        <v>!!!</v>
      </c>
      <c r="C2881" s="265" t="str">
        <f>IF(ISERROR(IF(LEN(E2881)&gt;0,VLOOKUP(TEXT($E2881,0),'Angaben Stationen'!$E$14:$J$213,5,0),"")),"?",IF(LEN(E2881)&gt;0,VLOOKUP(TEXT($E2881,0),'Angaben Stationen'!$E$14:$J$213,5,0),""))</f>
        <v/>
      </c>
      <c r="D2881" s="232" t="str">
        <f>IF(ISERROR(IF(LEN(E2881)&gt;0,VLOOKUP(TEXT($E2881,0),'Angaben Stationen'!$E$14:$J$213,6,0),"")),"STATION IST NICHT VORHANDEN",IF(LEN(E2881)&gt;0,VLOOKUP(TEXT($E2881,0),'Angaben Stationen'!$E$14:$J$213,6,0),""))</f>
        <v/>
      </c>
      <c r="E2881" s="287"/>
      <c r="F2881" s="234"/>
      <c r="G2881" s="234"/>
      <c r="H2881" s="263"/>
      <c r="I2881" s="169"/>
      <c r="K2881" s="445" t="str">
        <f t="shared" si="357"/>
        <v>Leer</v>
      </c>
      <c r="L2881" s="445" t="str">
        <f>VLOOKUP($D2881,{"29 - Psychiatrie (Erwachsene)","BGI";"297 - stationsäquivalente Behandlung in der Erwachsenenpsychiatrie (29)","BGI";"30 - Kinder- und Jugendpsychiatrie","BGII";"307 - stationsäquivalente Behandlung in der Kinder- und Jugendpsychiatrie (30)","BGII";"31 - Psychosomatik","BGI";"","Leer"},2,0)</f>
        <v>Leer</v>
      </c>
      <c r="M2881" s="445">
        <f t="shared" si="354"/>
        <v>0</v>
      </c>
      <c r="N2881" s="445">
        <f t="shared" si="355"/>
        <v>0</v>
      </c>
      <c r="O2881" s="445">
        <f t="shared" si="358"/>
        <v>0</v>
      </c>
      <c r="P2881" s="445">
        <f t="shared" si="359"/>
        <v>0</v>
      </c>
      <c r="Q2881" s="445">
        <f t="shared" si="360"/>
        <v>0</v>
      </c>
      <c r="R2881" s="415" t="str">
        <f t="shared" si="361"/>
        <v>Leer</v>
      </c>
      <c r="S2881" s="445">
        <f>IF('Angaben KH-Standort'!D$29='A4'!D2881,IF('Angaben KH-Standort'!E$29="Ja",1,0),0)</f>
        <v>0</v>
      </c>
      <c r="T2881" s="445">
        <f>IF('Angaben KH-Standort'!D$30='A4'!D2881,IF('Angaben KH-Standort'!E$30="Ja",1,0),0)</f>
        <v>0</v>
      </c>
      <c r="U2881" s="445">
        <f>IF('Angaben KH-Standort'!D$31='A4'!D2881,IF('Angaben KH-Standort'!E$31="Ja",1,0),0)</f>
        <v>0</v>
      </c>
    </row>
    <row r="2882" spans="2:21" ht="15" customHeight="1" x14ac:dyDescent="0.3">
      <c r="B2882" s="70" t="str">
        <f t="shared" si="356"/>
        <v>!!!</v>
      </c>
      <c r="C2882" s="265" t="str">
        <f>IF(ISERROR(IF(LEN(E2882)&gt;0,VLOOKUP(TEXT($E2882,0),'Angaben Stationen'!$E$14:$J$213,5,0),"")),"?",IF(LEN(E2882)&gt;0,VLOOKUP(TEXT($E2882,0),'Angaben Stationen'!$E$14:$J$213,5,0),""))</f>
        <v/>
      </c>
      <c r="D2882" s="232" t="str">
        <f>IF(ISERROR(IF(LEN(E2882)&gt;0,VLOOKUP(TEXT($E2882,0),'Angaben Stationen'!$E$14:$J$213,6,0),"")),"STATION IST NICHT VORHANDEN",IF(LEN(E2882)&gt;0,VLOOKUP(TEXT($E2882,0),'Angaben Stationen'!$E$14:$J$213,6,0),""))</f>
        <v/>
      </c>
      <c r="E2882" s="287"/>
      <c r="F2882" s="234"/>
      <c r="G2882" s="234"/>
      <c r="H2882" s="263"/>
      <c r="I2882" s="169"/>
      <c r="K2882" s="445" t="str">
        <f t="shared" si="357"/>
        <v>Leer</v>
      </c>
      <c r="L2882" s="445" t="str">
        <f>VLOOKUP($D2882,{"29 - Psychiatrie (Erwachsene)","BGI";"297 - stationsäquivalente Behandlung in der Erwachsenenpsychiatrie (29)","BGI";"30 - Kinder- und Jugendpsychiatrie","BGII";"307 - stationsäquivalente Behandlung in der Kinder- und Jugendpsychiatrie (30)","BGII";"31 - Psychosomatik","BGI";"","Leer"},2,0)</f>
        <v>Leer</v>
      </c>
      <c r="M2882" s="445">
        <f t="shared" si="354"/>
        <v>0</v>
      </c>
      <c r="N2882" s="445">
        <f t="shared" si="355"/>
        <v>0</v>
      </c>
      <c r="O2882" s="445">
        <f t="shared" si="358"/>
        <v>0</v>
      </c>
      <c r="P2882" s="445">
        <f t="shared" si="359"/>
        <v>0</v>
      </c>
      <c r="Q2882" s="445">
        <f t="shared" si="360"/>
        <v>0</v>
      </c>
      <c r="R2882" s="415" t="str">
        <f t="shared" si="361"/>
        <v>Leer</v>
      </c>
      <c r="S2882" s="445">
        <f>IF('Angaben KH-Standort'!D$29='A4'!D2882,IF('Angaben KH-Standort'!E$29="Ja",1,0),0)</f>
        <v>0</v>
      </c>
      <c r="T2882" s="445">
        <f>IF('Angaben KH-Standort'!D$30='A4'!D2882,IF('Angaben KH-Standort'!E$30="Ja",1,0),0)</f>
        <v>0</v>
      </c>
      <c r="U2882" s="445">
        <f>IF('Angaben KH-Standort'!D$31='A4'!D2882,IF('Angaben KH-Standort'!E$31="Ja",1,0),0)</f>
        <v>0</v>
      </c>
    </row>
    <row r="2883" spans="2:21" ht="15" customHeight="1" x14ac:dyDescent="0.3">
      <c r="B2883" s="70" t="str">
        <f t="shared" si="356"/>
        <v>!!!</v>
      </c>
      <c r="C2883" s="265" t="str">
        <f>IF(ISERROR(IF(LEN(E2883)&gt;0,VLOOKUP(TEXT($E2883,0),'Angaben Stationen'!$E$14:$J$213,5,0),"")),"?",IF(LEN(E2883)&gt;0,VLOOKUP(TEXT($E2883,0),'Angaben Stationen'!$E$14:$J$213,5,0),""))</f>
        <v/>
      </c>
      <c r="D2883" s="232" t="str">
        <f>IF(ISERROR(IF(LEN(E2883)&gt;0,VLOOKUP(TEXT($E2883,0),'Angaben Stationen'!$E$14:$J$213,6,0),"")),"STATION IST NICHT VORHANDEN",IF(LEN(E2883)&gt;0,VLOOKUP(TEXT($E2883,0),'Angaben Stationen'!$E$14:$J$213,6,0),""))</f>
        <v/>
      </c>
      <c r="E2883" s="287"/>
      <c r="F2883" s="234"/>
      <c r="G2883" s="234"/>
      <c r="H2883" s="263"/>
      <c r="I2883" s="169"/>
      <c r="K2883" s="445" t="str">
        <f t="shared" si="357"/>
        <v>Leer</v>
      </c>
      <c r="L2883" s="445" t="str">
        <f>VLOOKUP($D2883,{"29 - Psychiatrie (Erwachsene)","BGI";"297 - stationsäquivalente Behandlung in der Erwachsenenpsychiatrie (29)","BGI";"30 - Kinder- und Jugendpsychiatrie","BGII";"307 - stationsäquivalente Behandlung in der Kinder- und Jugendpsychiatrie (30)","BGII";"31 - Psychosomatik","BGI";"","Leer"},2,0)</f>
        <v>Leer</v>
      </c>
      <c r="M2883" s="445">
        <f t="shared" si="354"/>
        <v>0</v>
      </c>
      <c r="N2883" s="445">
        <f t="shared" si="355"/>
        <v>0</v>
      </c>
      <c r="O2883" s="445">
        <f t="shared" si="358"/>
        <v>0</v>
      </c>
      <c r="P2883" s="445">
        <f t="shared" si="359"/>
        <v>0</v>
      </c>
      <c r="Q2883" s="445">
        <f t="shared" si="360"/>
        <v>0</v>
      </c>
      <c r="R2883" s="415" t="str">
        <f t="shared" si="361"/>
        <v>Leer</v>
      </c>
      <c r="S2883" s="445">
        <f>IF('Angaben KH-Standort'!D$29='A4'!D2883,IF('Angaben KH-Standort'!E$29="Ja",1,0),0)</f>
        <v>0</v>
      </c>
      <c r="T2883" s="445">
        <f>IF('Angaben KH-Standort'!D$30='A4'!D2883,IF('Angaben KH-Standort'!E$30="Ja",1,0),0)</f>
        <v>0</v>
      </c>
      <c r="U2883" s="445">
        <f>IF('Angaben KH-Standort'!D$31='A4'!D2883,IF('Angaben KH-Standort'!E$31="Ja",1,0),0)</f>
        <v>0</v>
      </c>
    </row>
    <row r="2884" spans="2:21" ht="15" customHeight="1" x14ac:dyDescent="0.3">
      <c r="B2884" s="70" t="str">
        <f t="shared" si="356"/>
        <v>!!!</v>
      </c>
      <c r="C2884" s="265" t="str">
        <f>IF(ISERROR(IF(LEN(E2884)&gt;0,VLOOKUP(TEXT($E2884,0),'Angaben Stationen'!$E$14:$J$213,5,0),"")),"?",IF(LEN(E2884)&gt;0,VLOOKUP(TEXT($E2884,0),'Angaben Stationen'!$E$14:$J$213,5,0),""))</f>
        <v/>
      </c>
      <c r="D2884" s="232" t="str">
        <f>IF(ISERROR(IF(LEN(E2884)&gt;0,VLOOKUP(TEXT($E2884,0),'Angaben Stationen'!$E$14:$J$213,6,0),"")),"STATION IST NICHT VORHANDEN",IF(LEN(E2884)&gt;0,VLOOKUP(TEXT($E2884,0),'Angaben Stationen'!$E$14:$J$213,6,0),""))</f>
        <v/>
      </c>
      <c r="E2884" s="287"/>
      <c r="F2884" s="234"/>
      <c r="G2884" s="234"/>
      <c r="H2884" s="263"/>
      <c r="I2884" s="169"/>
      <c r="K2884" s="445" t="str">
        <f t="shared" si="357"/>
        <v>Leer</v>
      </c>
      <c r="L2884" s="445" t="str">
        <f>VLOOKUP($D2884,{"29 - Psychiatrie (Erwachsene)","BGI";"297 - stationsäquivalente Behandlung in der Erwachsenenpsychiatrie (29)","BGI";"30 - Kinder- und Jugendpsychiatrie","BGII";"307 - stationsäquivalente Behandlung in der Kinder- und Jugendpsychiatrie (30)","BGII";"31 - Psychosomatik","BGI";"","Leer"},2,0)</f>
        <v>Leer</v>
      </c>
      <c r="M2884" s="445">
        <f t="shared" si="354"/>
        <v>0</v>
      </c>
      <c r="N2884" s="445">
        <f t="shared" si="355"/>
        <v>0</v>
      </c>
      <c r="O2884" s="445">
        <f t="shared" si="358"/>
        <v>0</v>
      </c>
      <c r="P2884" s="445">
        <f t="shared" si="359"/>
        <v>0</v>
      </c>
      <c r="Q2884" s="445">
        <f t="shared" si="360"/>
        <v>0</v>
      </c>
      <c r="R2884" s="415" t="str">
        <f t="shared" si="361"/>
        <v>Leer</v>
      </c>
      <c r="S2884" s="445">
        <f>IF('Angaben KH-Standort'!D$29='A4'!D2884,IF('Angaben KH-Standort'!E$29="Ja",1,0),0)</f>
        <v>0</v>
      </c>
      <c r="T2884" s="445">
        <f>IF('Angaben KH-Standort'!D$30='A4'!D2884,IF('Angaben KH-Standort'!E$30="Ja",1,0),0)</f>
        <v>0</v>
      </c>
      <c r="U2884" s="445">
        <f>IF('Angaben KH-Standort'!D$31='A4'!D2884,IF('Angaben KH-Standort'!E$31="Ja",1,0),0)</f>
        <v>0</v>
      </c>
    </row>
    <row r="2885" spans="2:21" ht="15" customHeight="1" x14ac:dyDescent="0.3">
      <c r="B2885" s="70" t="str">
        <f t="shared" si="356"/>
        <v>!!!</v>
      </c>
      <c r="C2885" s="265" t="str">
        <f>IF(ISERROR(IF(LEN(E2885)&gt;0,VLOOKUP(TEXT($E2885,0),'Angaben Stationen'!$E$14:$J$213,5,0),"")),"?",IF(LEN(E2885)&gt;0,VLOOKUP(TEXT($E2885,0),'Angaben Stationen'!$E$14:$J$213,5,0),""))</f>
        <v/>
      </c>
      <c r="D2885" s="232" t="str">
        <f>IF(ISERROR(IF(LEN(E2885)&gt;0,VLOOKUP(TEXT($E2885,0),'Angaben Stationen'!$E$14:$J$213,6,0),"")),"STATION IST NICHT VORHANDEN",IF(LEN(E2885)&gt;0,VLOOKUP(TEXT($E2885,0),'Angaben Stationen'!$E$14:$J$213,6,0),""))</f>
        <v/>
      </c>
      <c r="E2885" s="287"/>
      <c r="F2885" s="234"/>
      <c r="G2885" s="234"/>
      <c r="H2885" s="263"/>
      <c r="I2885" s="169"/>
      <c r="K2885" s="445" t="str">
        <f t="shared" si="357"/>
        <v>Leer</v>
      </c>
      <c r="L2885" s="445" t="str">
        <f>VLOOKUP($D2885,{"29 - Psychiatrie (Erwachsene)","BGI";"297 - stationsäquivalente Behandlung in der Erwachsenenpsychiatrie (29)","BGI";"30 - Kinder- und Jugendpsychiatrie","BGII";"307 - stationsäquivalente Behandlung in der Kinder- und Jugendpsychiatrie (30)","BGII";"31 - Psychosomatik","BGI";"","Leer"},2,0)</f>
        <v>Leer</v>
      </c>
      <c r="M2885" s="445">
        <f t="shared" si="354"/>
        <v>0</v>
      </c>
      <c r="N2885" s="445">
        <f t="shared" si="355"/>
        <v>0</v>
      </c>
      <c r="O2885" s="445">
        <f t="shared" si="358"/>
        <v>0</v>
      </c>
      <c r="P2885" s="445">
        <f t="shared" si="359"/>
        <v>0</v>
      </c>
      <c r="Q2885" s="445">
        <f t="shared" si="360"/>
        <v>0</v>
      </c>
      <c r="R2885" s="415" t="str">
        <f t="shared" si="361"/>
        <v>Leer</v>
      </c>
      <c r="S2885" s="445">
        <f>IF('Angaben KH-Standort'!D$29='A4'!D2885,IF('Angaben KH-Standort'!E$29="Ja",1,0),0)</f>
        <v>0</v>
      </c>
      <c r="T2885" s="445">
        <f>IF('Angaben KH-Standort'!D$30='A4'!D2885,IF('Angaben KH-Standort'!E$30="Ja",1,0),0)</f>
        <v>0</v>
      </c>
      <c r="U2885" s="445">
        <f>IF('Angaben KH-Standort'!D$31='A4'!D2885,IF('Angaben KH-Standort'!E$31="Ja",1,0),0)</f>
        <v>0</v>
      </c>
    </row>
    <row r="2886" spans="2:21" ht="15" customHeight="1" x14ac:dyDescent="0.3">
      <c r="B2886" s="70" t="str">
        <f t="shared" si="356"/>
        <v>!!!</v>
      </c>
      <c r="C2886" s="265" t="str">
        <f>IF(ISERROR(IF(LEN(E2886)&gt;0,VLOOKUP(TEXT($E2886,0),'Angaben Stationen'!$E$14:$J$213,5,0),"")),"?",IF(LEN(E2886)&gt;0,VLOOKUP(TEXT($E2886,0),'Angaben Stationen'!$E$14:$J$213,5,0),""))</f>
        <v/>
      </c>
      <c r="D2886" s="232" t="str">
        <f>IF(ISERROR(IF(LEN(E2886)&gt;0,VLOOKUP(TEXT($E2886,0),'Angaben Stationen'!$E$14:$J$213,6,0),"")),"STATION IST NICHT VORHANDEN",IF(LEN(E2886)&gt;0,VLOOKUP(TEXT($E2886,0),'Angaben Stationen'!$E$14:$J$213,6,0),""))</f>
        <v/>
      </c>
      <c r="E2886" s="287"/>
      <c r="F2886" s="234"/>
      <c r="G2886" s="234"/>
      <c r="H2886" s="263"/>
      <c r="I2886" s="169"/>
      <c r="K2886" s="445" t="str">
        <f t="shared" si="357"/>
        <v>Leer</v>
      </c>
      <c r="L2886" s="445" t="str">
        <f>VLOOKUP($D2886,{"29 - Psychiatrie (Erwachsene)","BGI";"297 - stationsäquivalente Behandlung in der Erwachsenenpsychiatrie (29)","BGI";"30 - Kinder- und Jugendpsychiatrie","BGII";"307 - stationsäquivalente Behandlung in der Kinder- und Jugendpsychiatrie (30)","BGII";"31 - Psychosomatik","BGI";"","Leer"},2,0)</f>
        <v>Leer</v>
      </c>
      <c r="M2886" s="445">
        <f t="shared" si="354"/>
        <v>0</v>
      </c>
      <c r="N2886" s="445">
        <f t="shared" si="355"/>
        <v>0</v>
      </c>
      <c r="O2886" s="445">
        <f t="shared" si="358"/>
        <v>0</v>
      </c>
      <c r="P2886" s="445">
        <f t="shared" si="359"/>
        <v>0</v>
      </c>
      <c r="Q2886" s="445">
        <f t="shared" si="360"/>
        <v>0</v>
      </c>
      <c r="R2886" s="415" t="str">
        <f t="shared" si="361"/>
        <v>Leer</v>
      </c>
      <c r="S2886" s="445">
        <f>IF('Angaben KH-Standort'!D$29='A4'!D2886,IF('Angaben KH-Standort'!E$29="Ja",1,0),0)</f>
        <v>0</v>
      </c>
      <c r="T2886" s="445">
        <f>IF('Angaben KH-Standort'!D$30='A4'!D2886,IF('Angaben KH-Standort'!E$30="Ja",1,0),0)</f>
        <v>0</v>
      </c>
      <c r="U2886" s="445">
        <f>IF('Angaben KH-Standort'!D$31='A4'!D2886,IF('Angaben KH-Standort'!E$31="Ja",1,0),0)</f>
        <v>0</v>
      </c>
    </row>
    <row r="2887" spans="2:21" ht="15" customHeight="1" x14ac:dyDescent="0.3">
      <c r="B2887" s="70" t="str">
        <f t="shared" si="356"/>
        <v>!!!</v>
      </c>
      <c r="C2887" s="265" t="str">
        <f>IF(ISERROR(IF(LEN(E2887)&gt;0,VLOOKUP(TEXT($E2887,0),'Angaben Stationen'!$E$14:$J$213,5,0),"")),"?",IF(LEN(E2887)&gt;0,VLOOKUP(TEXT($E2887,0),'Angaben Stationen'!$E$14:$J$213,5,0),""))</f>
        <v/>
      </c>
      <c r="D2887" s="232" t="str">
        <f>IF(ISERROR(IF(LEN(E2887)&gt;0,VLOOKUP(TEXT($E2887,0),'Angaben Stationen'!$E$14:$J$213,6,0),"")),"STATION IST NICHT VORHANDEN",IF(LEN(E2887)&gt;0,VLOOKUP(TEXT($E2887,0),'Angaben Stationen'!$E$14:$J$213,6,0),""))</f>
        <v/>
      </c>
      <c r="E2887" s="287"/>
      <c r="F2887" s="234"/>
      <c r="G2887" s="234"/>
      <c r="H2887" s="263"/>
      <c r="I2887" s="169"/>
      <c r="K2887" s="445" t="str">
        <f t="shared" si="357"/>
        <v>Leer</v>
      </c>
      <c r="L2887" s="445" t="str">
        <f>VLOOKUP($D2887,{"29 - Psychiatrie (Erwachsene)","BGI";"297 - stationsäquivalente Behandlung in der Erwachsenenpsychiatrie (29)","BGI";"30 - Kinder- und Jugendpsychiatrie","BGII";"307 - stationsäquivalente Behandlung in der Kinder- und Jugendpsychiatrie (30)","BGII";"31 - Psychosomatik","BGI";"","Leer"},2,0)</f>
        <v>Leer</v>
      </c>
      <c r="M2887" s="445">
        <f t="shared" si="354"/>
        <v>0</v>
      </c>
      <c r="N2887" s="445">
        <f t="shared" si="355"/>
        <v>0</v>
      </c>
      <c r="O2887" s="445">
        <f t="shared" si="358"/>
        <v>0</v>
      </c>
      <c r="P2887" s="445">
        <f t="shared" si="359"/>
        <v>0</v>
      </c>
      <c r="Q2887" s="445">
        <f t="shared" si="360"/>
        <v>0</v>
      </c>
      <c r="R2887" s="415" t="str">
        <f t="shared" si="361"/>
        <v>Leer</v>
      </c>
      <c r="S2887" s="445">
        <f>IF('Angaben KH-Standort'!D$29='A4'!D2887,IF('Angaben KH-Standort'!E$29="Ja",1,0),0)</f>
        <v>0</v>
      </c>
      <c r="T2887" s="445">
        <f>IF('Angaben KH-Standort'!D$30='A4'!D2887,IF('Angaben KH-Standort'!E$30="Ja",1,0),0)</f>
        <v>0</v>
      </c>
      <c r="U2887" s="445">
        <f>IF('Angaben KH-Standort'!D$31='A4'!D2887,IF('Angaben KH-Standort'!E$31="Ja",1,0),0)</f>
        <v>0</v>
      </c>
    </row>
    <row r="2888" spans="2:21" ht="15" customHeight="1" x14ac:dyDescent="0.3">
      <c r="B2888" s="70" t="str">
        <f t="shared" si="356"/>
        <v>!!!</v>
      </c>
      <c r="C2888" s="265" t="str">
        <f>IF(ISERROR(IF(LEN(E2888)&gt;0,VLOOKUP(TEXT($E2888,0),'Angaben Stationen'!$E$14:$J$213,5,0),"")),"?",IF(LEN(E2888)&gt;0,VLOOKUP(TEXT($E2888,0),'Angaben Stationen'!$E$14:$J$213,5,0),""))</f>
        <v/>
      </c>
      <c r="D2888" s="232" t="str">
        <f>IF(ISERROR(IF(LEN(E2888)&gt;0,VLOOKUP(TEXT($E2888,0),'Angaben Stationen'!$E$14:$J$213,6,0),"")),"STATION IST NICHT VORHANDEN",IF(LEN(E2888)&gt;0,VLOOKUP(TEXT($E2888,0),'Angaben Stationen'!$E$14:$J$213,6,0),""))</f>
        <v/>
      </c>
      <c r="E2888" s="287"/>
      <c r="F2888" s="234"/>
      <c r="G2888" s="234"/>
      <c r="H2888" s="263"/>
      <c r="I2888" s="169"/>
      <c r="K2888" s="445" t="str">
        <f t="shared" si="357"/>
        <v>Leer</v>
      </c>
      <c r="L2888" s="445" t="str">
        <f>VLOOKUP($D2888,{"29 - Psychiatrie (Erwachsene)","BGI";"297 - stationsäquivalente Behandlung in der Erwachsenenpsychiatrie (29)","BGI";"30 - Kinder- und Jugendpsychiatrie","BGII";"307 - stationsäquivalente Behandlung in der Kinder- und Jugendpsychiatrie (30)","BGII";"31 - Psychosomatik","BGI";"","Leer"},2,0)</f>
        <v>Leer</v>
      </c>
      <c r="M2888" s="445">
        <f t="shared" si="354"/>
        <v>0</v>
      </c>
      <c r="N2888" s="445">
        <f t="shared" si="355"/>
        <v>0</v>
      </c>
      <c r="O2888" s="445">
        <f t="shared" si="358"/>
        <v>0</v>
      </c>
      <c r="P2888" s="445">
        <f t="shared" si="359"/>
        <v>0</v>
      </c>
      <c r="Q2888" s="445">
        <f t="shared" si="360"/>
        <v>0</v>
      </c>
      <c r="R2888" s="415" t="str">
        <f t="shared" si="361"/>
        <v>Leer</v>
      </c>
      <c r="S2888" s="445">
        <f>IF('Angaben KH-Standort'!D$29='A4'!D2888,IF('Angaben KH-Standort'!E$29="Ja",1,0),0)</f>
        <v>0</v>
      </c>
      <c r="T2888" s="445">
        <f>IF('Angaben KH-Standort'!D$30='A4'!D2888,IF('Angaben KH-Standort'!E$30="Ja",1,0),0)</f>
        <v>0</v>
      </c>
      <c r="U2888" s="445">
        <f>IF('Angaben KH-Standort'!D$31='A4'!D2888,IF('Angaben KH-Standort'!E$31="Ja",1,0),0)</f>
        <v>0</v>
      </c>
    </row>
    <row r="2889" spans="2:21" ht="15" customHeight="1" x14ac:dyDescent="0.3">
      <c r="B2889" s="70" t="str">
        <f t="shared" si="356"/>
        <v>!!!</v>
      </c>
      <c r="C2889" s="265" t="str">
        <f>IF(ISERROR(IF(LEN(E2889)&gt;0,VLOOKUP(TEXT($E2889,0),'Angaben Stationen'!$E$14:$J$213,5,0),"")),"?",IF(LEN(E2889)&gt;0,VLOOKUP(TEXT($E2889,0),'Angaben Stationen'!$E$14:$J$213,5,0),""))</f>
        <v/>
      </c>
      <c r="D2889" s="232" t="str">
        <f>IF(ISERROR(IF(LEN(E2889)&gt;0,VLOOKUP(TEXT($E2889,0),'Angaben Stationen'!$E$14:$J$213,6,0),"")),"STATION IST NICHT VORHANDEN",IF(LEN(E2889)&gt;0,VLOOKUP(TEXT($E2889,0),'Angaben Stationen'!$E$14:$J$213,6,0),""))</f>
        <v/>
      </c>
      <c r="E2889" s="287"/>
      <c r="F2889" s="234"/>
      <c r="G2889" s="234"/>
      <c r="H2889" s="263"/>
      <c r="I2889" s="169"/>
      <c r="K2889" s="445" t="str">
        <f t="shared" si="357"/>
        <v>Leer</v>
      </c>
      <c r="L2889" s="445" t="str">
        <f>VLOOKUP($D2889,{"29 - Psychiatrie (Erwachsene)","BGI";"297 - stationsäquivalente Behandlung in der Erwachsenenpsychiatrie (29)","BGI";"30 - Kinder- und Jugendpsychiatrie","BGII";"307 - stationsäquivalente Behandlung in der Kinder- und Jugendpsychiatrie (30)","BGII";"31 - Psychosomatik","BGI";"","Leer"},2,0)</f>
        <v>Leer</v>
      </c>
      <c r="M2889" s="445">
        <f t="shared" si="354"/>
        <v>0</v>
      </c>
      <c r="N2889" s="445">
        <f t="shared" si="355"/>
        <v>0</v>
      </c>
      <c r="O2889" s="445">
        <f t="shared" si="358"/>
        <v>0</v>
      </c>
      <c r="P2889" s="445">
        <f t="shared" si="359"/>
        <v>0</v>
      </c>
      <c r="Q2889" s="445">
        <f t="shared" si="360"/>
        <v>0</v>
      </c>
      <c r="R2889" s="415" t="str">
        <f t="shared" si="361"/>
        <v>Leer</v>
      </c>
      <c r="S2889" s="445">
        <f>IF('Angaben KH-Standort'!D$29='A4'!D2889,IF('Angaben KH-Standort'!E$29="Ja",1,0),0)</f>
        <v>0</v>
      </c>
      <c r="T2889" s="445">
        <f>IF('Angaben KH-Standort'!D$30='A4'!D2889,IF('Angaben KH-Standort'!E$30="Ja",1,0),0)</f>
        <v>0</v>
      </c>
      <c r="U2889" s="445">
        <f>IF('Angaben KH-Standort'!D$31='A4'!D2889,IF('Angaben KH-Standort'!E$31="Ja",1,0),0)</f>
        <v>0</v>
      </c>
    </row>
    <row r="2890" spans="2:21" ht="15" customHeight="1" x14ac:dyDescent="0.3">
      <c r="B2890" s="70" t="str">
        <f t="shared" si="356"/>
        <v>!!!</v>
      </c>
      <c r="C2890" s="265" t="str">
        <f>IF(ISERROR(IF(LEN(E2890)&gt;0,VLOOKUP(TEXT($E2890,0),'Angaben Stationen'!$E$14:$J$213,5,0),"")),"?",IF(LEN(E2890)&gt;0,VLOOKUP(TEXT($E2890,0),'Angaben Stationen'!$E$14:$J$213,5,0),""))</f>
        <v/>
      </c>
      <c r="D2890" s="232" t="str">
        <f>IF(ISERROR(IF(LEN(E2890)&gt;0,VLOOKUP(TEXT($E2890,0),'Angaben Stationen'!$E$14:$J$213,6,0),"")),"STATION IST NICHT VORHANDEN",IF(LEN(E2890)&gt;0,VLOOKUP(TEXT($E2890,0),'Angaben Stationen'!$E$14:$J$213,6,0),""))</f>
        <v/>
      </c>
      <c r="E2890" s="287"/>
      <c r="F2890" s="234"/>
      <c r="G2890" s="234"/>
      <c r="H2890" s="263"/>
      <c r="I2890" s="169"/>
      <c r="K2890" s="445" t="str">
        <f t="shared" si="357"/>
        <v>Leer</v>
      </c>
      <c r="L2890" s="445" t="str">
        <f>VLOOKUP($D2890,{"29 - Psychiatrie (Erwachsene)","BGI";"297 - stationsäquivalente Behandlung in der Erwachsenenpsychiatrie (29)","BGI";"30 - Kinder- und Jugendpsychiatrie","BGII";"307 - stationsäquivalente Behandlung in der Kinder- und Jugendpsychiatrie (30)","BGII";"31 - Psychosomatik","BGI";"","Leer"},2,0)</f>
        <v>Leer</v>
      </c>
      <c r="M2890" s="445">
        <f t="shared" si="354"/>
        <v>0</v>
      </c>
      <c r="N2890" s="445">
        <f t="shared" si="355"/>
        <v>0</v>
      </c>
      <c r="O2890" s="445">
        <f t="shared" si="358"/>
        <v>0</v>
      </c>
      <c r="P2890" s="445">
        <f t="shared" si="359"/>
        <v>0</v>
      </c>
      <c r="Q2890" s="445">
        <f t="shared" si="360"/>
        <v>0</v>
      </c>
      <c r="R2890" s="415" t="str">
        <f t="shared" si="361"/>
        <v>Leer</v>
      </c>
      <c r="S2890" s="445">
        <f>IF('Angaben KH-Standort'!D$29='A4'!D2890,IF('Angaben KH-Standort'!E$29="Ja",1,0),0)</f>
        <v>0</v>
      </c>
      <c r="T2890" s="445">
        <f>IF('Angaben KH-Standort'!D$30='A4'!D2890,IF('Angaben KH-Standort'!E$30="Ja",1,0),0)</f>
        <v>0</v>
      </c>
      <c r="U2890" s="445">
        <f>IF('Angaben KH-Standort'!D$31='A4'!D2890,IF('Angaben KH-Standort'!E$31="Ja",1,0),0)</f>
        <v>0</v>
      </c>
    </row>
    <row r="2891" spans="2:21" ht="15" customHeight="1" x14ac:dyDescent="0.3">
      <c r="B2891" s="70" t="str">
        <f t="shared" si="356"/>
        <v>!!!</v>
      </c>
      <c r="C2891" s="265" t="str">
        <f>IF(ISERROR(IF(LEN(E2891)&gt;0,VLOOKUP(TEXT($E2891,0),'Angaben Stationen'!$E$14:$J$213,5,0),"")),"?",IF(LEN(E2891)&gt;0,VLOOKUP(TEXT($E2891,0),'Angaben Stationen'!$E$14:$J$213,5,0),""))</f>
        <v/>
      </c>
      <c r="D2891" s="232" t="str">
        <f>IF(ISERROR(IF(LEN(E2891)&gt;0,VLOOKUP(TEXT($E2891,0),'Angaben Stationen'!$E$14:$J$213,6,0),"")),"STATION IST NICHT VORHANDEN",IF(LEN(E2891)&gt;0,VLOOKUP(TEXT($E2891,0),'Angaben Stationen'!$E$14:$J$213,6,0),""))</f>
        <v/>
      </c>
      <c r="E2891" s="287"/>
      <c r="F2891" s="234"/>
      <c r="G2891" s="234"/>
      <c r="H2891" s="263"/>
      <c r="I2891" s="169"/>
      <c r="K2891" s="445" t="str">
        <f t="shared" si="357"/>
        <v>Leer</v>
      </c>
      <c r="L2891" s="445" t="str">
        <f>VLOOKUP($D2891,{"29 - Psychiatrie (Erwachsene)","BGI";"297 - stationsäquivalente Behandlung in der Erwachsenenpsychiatrie (29)","BGI";"30 - Kinder- und Jugendpsychiatrie","BGII";"307 - stationsäquivalente Behandlung in der Kinder- und Jugendpsychiatrie (30)","BGII";"31 - Psychosomatik","BGI";"","Leer"},2,0)</f>
        <v>Leer</v>
      </c>
      <c r="M2891" s="445">
        <f t="shared" si="354"/>
        <v>0</v>
      </c>
      <c r="N2891" s="445">
        <f t="shared" si="355"/>
        <v>0</v>
      </c>
      <c r="O2891" s="445">
        <f t="shared" si="358"/>
        <v>0</v>
      </c>
      <c r="P2891" s="445">
        <f t="shared" si="359"/>
        <v>0</v>
      </c>
      <c r="Q2891" s="445">
        <f t="shared" si="360"/>
        <v>0</v>
      </c>
      <c r="R2891" s="415" t="str">
        <f t="shared" si="361"/>
        <v>Leer</v>
      </c>
      <c r="S2891" s="445">
        <f>IF('Angaben KH-Standort'!D$29='A4'!D2891,IF('Angaben KH-Standort'!E$29="Ja",1,0),0)</f>
        <v>0</v>
      </c>
      <c r="T2891" s="445">
        <f>IF('Angaben KH-Standort'!D$30='A4'!D2891,IF('Angaben KH-Standort'!E$30="Ja",1,0),0)</f>
        <v>0</v>
      </c>
      <c r="U2891" s="445">
        <f>IF('Angaben KH-Standort'!D$31='A4'!D2891,IF('Angaben KH-Standort'!E$31="Ja",1,0),0)</f>
        <v>0</v>
      </c>
    </row>
    <row r="2892" spans="2:21" ht="15" customHeight="1" x14ac:dyDescent="0.3">
      <c r="B2892" s="70" t="str">
        <f t="shared" si="356"/>
        <v>!!!</v>
      </c>
      <c r="C2892" s="265" t="str">
        <f>IF(ISERROR(IF(LEN(E2892)&gt;0,VLOOKUP(TEXT($E2892,0),'Angaben Stationen'!$E$14:$J$213,5,0),"")),"?",IF(LEN(E2892)&gt;0,VLOOKUP(TEXT($E2892,0),'Angaben Stationen'!$E$14:$J$213,5,0),""))</f>
        <v/>
      </c>
      <c r="D2892" s="232" t="str">
        <f>IF(ISERROR(IF(LEN(E2892)&gt;0,VLOOKUP(TEXT($E2892,0),'Angaben Stationen'!$E$14:$J$213,6,0),"")),"STATION IST NICHT VORHANDEN",IF(LEN(E2892)&gt;0,VLOOKUP(TEXT($E2892,0),'Angaben Stationen'!$E$14:$J$213,6,0),""))</f>
        <v/>
      </c>
      <c r="E2892" s="287"/>
      <c r="F2892" s="234"/>
      <c r="G2892" s="234"/>
      <c r="H2892" s="263"/>
      <c r="I2892" s="169"/>
      <c r="K2892" s="445" t="str">
        <f t="shared" si="357"/>
        <v>Leer</v>
      </c>
      <c r="L2892" s="445" t="str">
        <f>VLOOKUP($D2892,{"29 - Psychiatrie (Erwachsene)","BGI";"297 - stationsäquivalente Behandlung in der Erwachsenenpsychiatrie (29)","BGI";"30 - Kinder- und Jugendpsychiatrie","BGII";"307 - stationsäquivalente Behandlung in der Kinder- und Jugendpsychiatrie (30)","BGII";"31 - Psychosomatik","BGI";"","Leer"},2,0)</f>
        <v>Leer</v>
      </c>
      <c r="M2892" s="445">
        <f t="shared" si="354"/>
        <v>0</v>
      </c>
      <c r="N2892" s="445">
        <f t="shared" si="355"/>
        <v>0</v>
      </c>
      <c r="O2892" s="445">
        <f t="shared" si="358"/>
        <v>0</v>
      </c>
      <c r="P2892" s="445">
        <f t="shared" si="359"/>
        <v>0</v>
      </c>
      <c r="Q2892" s="445">
        <f t="shared" si="360"/>
        <v>0</v>
      </c>
      <c r="R2892" s="415" t="str">
        <f t="shared" si="361"/>
        <v>Leer</v>
      </c>
      <c r="S2892" s="445">
        <f>IF('Angaben KH-Standort'!D$29='A4'!D2892,IF('Angaben KH-Standort'!E$29="Ja",1,0),0)</f>
        <v>0</v>
      </c>
      <c r="T2892" s="445">
        <f>IF('Angaben KH-Standort'!D$30='A4'!D2892,IF('Angaben KH-Standort'!E$30="Ja",1,0),0)</f>
        <v>0</v>
      </c>
      <c r="U2892" s="445">
        <f>IF('Angaben KH-Standort'!D$31='A4'!D2892,IF('Angaben KH-Standort'!E$31="Ja",1,0),0)</f>
        <v>0</v>
      </c>
    </row>
    <row r="2893" spans="2:21" ht="15" customHeight="1" x14ac:dyDescent="0.3">
      <c r="B2893" s="70" t="str">
        <f t="shared" si="356"/>
        <v>!!!</v>
      </c>
      <c r="C2893" s="265" t="str">
        <f>IF(ISERROR(IF(LEN(E2893)&gt;0,VLOOKUP(TEXT($E2893,0),'Angaben Stationen'!$E$14:$J$213,5,0),"")),"?",IF(LEN(E2893)&gt;0,VLOOKUP(TEXT($E2893,0),'Angaben Stationen'!$E$14:$J$213,5,0),""))</f>
        <v/>
      </c>
      <c r="D2893" s="232" t="str">
        <f>IF(ISERROR(IF(LEN(E2893)&gt;0,VLOOKUP(TEXT($E2893,0),'Angaben Stationen'!$E$14:$J$213,6,0),"")),"STATION IST NICHT VORHANDEN",IF(LEN(E2893)&gt;0,VLOOKUP(TEXT($E2893,0),'Angaben Stationen'!$E$14:$J$213,6,0),""))</f>
        <v/>
      </c>
      <c r="E2893" s="287"/>
      <c r="F2893" s="234"/>
      <c r="G2893" s="234"/>
      <c r="H2893" s="263"/>
      <c r="I2893" s="169"/>
      <c r="K2893" s="445" t="str">
        <f t="shared" si="357"/>
        <v>Leer</v>
      </c>
      <c r="L2893" s="445" t="str">
        <f>VLOOKUP($D2893,{"29 - Psychiatrie (Erwachsene)","BGI";"297 - stationsäquivalente Behandlung in der Erwachsenenpsychiatrie (29)","BGI";"30 - Kinder- und Jugendpsychiatrie","BGII";"307 - stationsäquivalente Behandlung in der Kinder- und Jugendpsychiatrie (30)","BGII";"31 - Psychosomatik","BGI";"","Leer"},2,0)</f>
        <v>Leer</v>
      </c>
      <c r="M2893" s="445">
        <f t="shared" si="354"/>
        <v>0</v>
      </c>
      <c r="N2893" s="445">
        <f t="shared" si="355"/>
        <v>0</v>
      </c>
      <c r="O2893" s="445">
        <f t="shared" si="358"/>
        <v>0</v>
      </c>
      <c r="P2893" s="445">
        <f t="shared" si="359"/>
        <v>0</v>
      </c>
      <c r="Q2893" s="445">
        <f t="shared" si="360"/>
        <v>0</v>
      </c>
      <c r="R2893" s="415" t="str">
        <f t="shared" si="361"/>
        <v>Leer</v>
      </c>
      <c r="S2893" s="445">
        <f>IF('Angaben KH-Standort'!D$29='A4'!D2893,IF('Angaben KH-Standort'!E$29="Ja",1,0),0)</f>
        <v>0</v>
      </c>
      <c r="T2893" s="445">
        <f>IF('Angaben KH-Standort'!D$30='A4'!D2893,IF('Angaben KH-Standort'!E$30="Ja",1,0),0)</f>
        <v>0</v>
      </c>
      <c r="U2893" s="445">
        <f>IF('Angaben KH-Standort'!D$31='A4'!D2893,IF('Angaben KH-Standort'!E$31="Ja",1,0),0)</f>
        <v>0</v>
      </c>
    </row>
    <row r="2894" spans="2:21" ht="15" customHeight="1" x14ac:dyDescent="0.3">
      <c r="B2894" s="70" t="str">
        <f t="shared" si="356"/>
        <v>!!!</v>
      </c>
      <c r="C2894" s="265" t="str">
        <f>IF(ISERROR(IF(LEN(E2894)&gt;0,VLOOKUP(TEXT($E2894,0),'Angaben Stationen'!$E$14:$J$213,5,0),"")),"?",IF(LEN(E2894)&gt;0,VLOOKUP(TEXT($E2894,0),'Angaben Stationen'!$E$14:$J$213,5,0),""))</f>
        <v/>
      </c>
      <c r="D2894" s="232" t="str">
        <f>IF(ISERROR(IF(LEN(E2894)&gt;0,VLOOKUP(TEXT($E2894,0),'Angaben Stationen'!$E$14:$J$213,6,0),"")),"STATION IST NICHT VORHANDEN",IF(LEN(E2894)&gt;0,VLOOKUP(TEXT($E2894,0),'Angaben Stationen'!$E$14:$J$213,6,0),""))</f>
        <v/>
      </c>
      <c r="E2894" s="287"/>
      <c r="F2894" s="234"/>
      <c r="G2894" s="234"/>
      <c r="H2894" s="263"/>
      <c r="I2894" s="169"/>
      <c r="K2894" s="445" t="str">
        <f t="shared" si="357"/>
        <v>Leer</v>
      </c>
      <c r="L2894" s="445" t="str">
        <f>VLOOKUP($D2894,{"29 - Psychiatrie (Erwachsene)","BGI";"297 - stationsäquivalente Behandlung in der Erwachsenenpsychiatrie (29)","BGI";"30 - Kinder- und Jugendpsychiatrie","BGII";"307 - stationsäquivalente Behandlung in der Kinder- und Jugendpsychiatrie (30)","BGII";"31 - Psychosomatik","BGI";"","Leer"},2,0)</f>
        <v>Leer</v>
      </c>
      <c r="M2894" s="445">
        <f t="shared" si="354"/>
        <v>0</v>
      </c>
      <c r="N2894" s="445">
        <f t="shared" si="355"/>
        <v>0</v>
      </c>
      <c r="O2894" s="445">
        <f t="shared" si="358"/>
        <v>0</v>
      </c>
      <c r="P2894" s="445">
        <f t="shared" si="359"/>
        <v>0</v>
      </c>
      <c r="Q2894" s="445">
        <f t="shared" si="360"/>
        <v>0</v>
      </c>
      <c r="R2894" s="415" t="str">
        <f t="shared" si="361"/>
        <v>Leer</v>
      </c>
      <c r="S2894" s="445">
        <f>IF('Angaben KH-Standort'!D$29='A4'!D2894,IF('Angaben KH-Standort'!E$29="Ja",1,0),0)</f>
        <v>0</v>
      </c>
      <c r="T2894" s="445">
        <f>IF('Angaben KH-Standort'!D$30='A4'!D2894,IF('Angaben KH-Standort'!E$30="Ja",1,0),0)</f>
        <v>0</v>
      </c>
      <c r="U2894" s="445">
        <f>IF('Angaben KH-Standort'!D$31='A4'!D2894,IF('Angaben KH-Standort'!E$31="Ja",1,0),0)</f>
        <v>0</v>
      </c>
    </row>
    <row r="2895" spans="2:21" ht="15" customHeight="1" x14ac:dyDescent="0.3">
      <c r="B2895" s="70" t="str">
        <f t="shared" si="356"/>
        <v>!!!</v>
      </c>
      <c r="C2895" s="265" t="str">
        <f>IF(ISERROR(IF(LEN(E2895)&gt;0,VLOOKUP(TEXT($E2895,0),'Angaben Stationen'!$E$14:$J$213,5,0),"")),"?",IF(LEN(E2895)&gt;0,VLOOKUP(TEXT($E2895,0),'Angaben Stationen'!$E$14:$J$213,5,0),""))</f>
        <v/>
      </c>
      <c r="D2895" s="232" t="str">
        <f>IF(ISERROR(IF(LEN(E2895)&gt;0,VLOOKUP(TEXT($E2895,0),'Angaben Stationen'!$E$14:$J$213,6,0),"")),"STATION IST NICHT VORHANDEN",IF(LEN(E2895)&gt;0,VLOOKUP(TEXT($E2895,0),'Angaben Stationen'!$E$14:$J$213,6,0),""))</f>
        <v/>
      </c>
      <c r="E2895" s="287"/>
      <c r="F2895" s="234"/>
      <c r="G2895" s="234"/>
      <c r="H2895" s="263"/>
      <c r="I2895" s="169"/>
      <c r="K2895" s="445" t="str">
        <f t="shared" si="357"/>
        <v>Leer</v>
      </c>
      <c r="L2895" s="445" t="str">
        <f>VLOOKUP($D2895,{"29 - Psychiatrie (Erwachsene)","BGI";"297 - stationsäquivalente Behandlung in der Erwachsenenpsychiatrie (29)","BGI";"30 - Kinder- und Jugendpsychiatrie","BGII";"307 - stationsäquivalente Behandlung in der Kinder- und Jugendpsychiatrie (30)","BGII";"31 - Psychosomatik","BGI";"","Leer"},2,0)</f>
        <v>Leer</v>
      </c>
      <c r="M2895" s="445">
        <f t="shared" si="354"/>
        <v>0</v>
      </c>
      <c r="N2895" s="445">
        <f t="shared" si="355"/>
        <v>0</v>
      </c>
      <c r="O2895" s="445">
        <f t="shared" si="358"/>
        <v>0</v>
      </c>
      <c r="P2895" s="445">
        <f t="shared" si="359"/>
        <v>0</v>
      </c>
      <c r="Q2895" s="445">
        <f t="shared" si="360"/>
        <v>0</v>
      </c>
      <c r="R2895" s="415" t="str">
        <f t="shared" si="361"/>
        <v>Leer</v>
      </c>
      <c r="S2895" s="445">
        <f>IF('Angaben KH-Standort'!D$29='A4'!D2895,IF('Angaben KH-Standort'!E$29="Ja",1,0),0)</f>
        <v>0</v>
      </c>
      <c r="T2895" s="445">
        <f>IF('Angaben KH-Standort'!D$30='A4'!D2895,IF('Angaben KH-Standort'!E$30="Ja",1,0),0)</f>
        <v>0</v>
      </c>
      <c r="U2895" s="445">
        <f>IF('Angaben KH-Standort'!D$31='A4'!D2895,IF('Angaben KH-Standort'!E$31="Ja",1,0),0)</f>
        <v>0</v>
      </c>
    </row>
    <row r="2896" spans="2:21" ht="15" customHeight="1" x14ac:dyDescent="0.3">
      <c r="B2896" s="70" t="str">
        <f t="shared" si="356"/>
        <v>!!!</v>
      </c>
      <c r="C2896" s="265" t="str">
        <f>IF(ISERROR(IF(LEN(E2896)&gt;0,VLOOKUP(TEXT($E2896,0),'Angaben Stationen'!$E$14:$J$213,5,0),"")),"?",IF(LEN(E2896)&gt;0,VLOOKUP(TEXT($E2896,0),'Angaben Stationen'!$E$14:$J$213,5,0),""))</f>
        <v/>
      </c>
      <c r="D2896" s="232" t="str">
        <f>IF(ISERROR(IF(LEN(E2896)&gt;0,VLOOKUP(TEXT($E2896,0),'Angaben Stationen'!$E$14:$J$213,6,0),"")),"STATION IST NICHT VORHANDEN",IF(LEN(E2896)&gt;0,VLOOKUP(TEXT($E2896,0),'Angaben Stationen'!$E$14:$J$213,6,0),""))</f>
        <v/>
      </c>
      <c r="E2896" s="287"/>
      <c r="F2896" s="234"/>
      <c r="G2896" s="234"/>
      <c r="H2896" s="263"/>
      <c r="I2896" s="169"/>
      <c r="K2896" s="445" t="str">
        <f t="shared" si="357"/>
        <v>Leer</v>
      </c>
      <c r="L2896" s="445" t="str">
        <f>VLOOKUP($D2896,{"29 - Psychiatrie (Erwachsene)","BGI";"297 - stationsäquivalente Behandlung in der Erwachsenenpsychiatrie (29)","BGI";"30 - Kinder- und Jugendpsychiatrie","BGII";"307 - stationsäquivalente Behandlung in der Kinder- und Jugendpsychiatrie (30)","BGII";"31 - Psychosomatik","BGI";"","Leer"},2,0)</f>
        <v>Leer</v>
      </c>
      <c r="M2896" s="445">
        <f t="shared" si="354"/>
        <v>0</v>
      </c>
      <c r="N2896" s="445">
        <f t="shared" si="355"/>
        <v>0</v>
      </c>
      <c r="O2896" s="445">
        <f t="shared" si="358"/>
        <v>0</v>
      </c>
      <c r="P2896" s="445">
        <f t="shared" si="359"/>
        <v>0</v>
      </c>
      <c r="Q2896" s="445">
        <f t="shared" si="360"/>
        <v>0</v>
      </c>
      <c r="R2896" s="415" t="str">
        <f t="shared" si="361"/>
        <v>Leer</v>
      </c>
      <c r="S2896" s="445">
        <f>IF('Angaben KH-Standort'!D$29='A4'!D2896,IF('Angaben KH-Standort'!E$29="Ja",1,0),0)</f>
        <v>0</v>
      </c>
      <c r="T2896" s="445">
        <f>IF('Angaben KH-Standort'!D$30='A4'!D2896,IF('Angaben KH-Standort'!E$30="Ja",1,0),0)</f>
        <v>0</v>
      </c>
      <c r="U2896" s="445">
        <f>IF('Angaben KH-Standort'!D$31='A4'!D2896,IF('Angaben KH-Standort'!E$31="Ja",1,0),0)</f>
        <v>0</v>
      </c>
    </row>
    <row r="2897" spans="2:21" ht="15" customHeight="1" x14ac:dyDescent="0.3">
      <c r="B2897" s="70" t="str">
        <f t="shared" si="356"/>
        <v>!!!</v>
      </c>
      <c r="C2897" s="265" t="str">
        <f>IF(ISERROR(IF(LEN(E2897)&gt;0,VLOOKUP(TEXT($E2897,0),'Angaben Stationen'!$E$14:$J$213,5,0),"")),"?",IF(LEN(E2897)&gt;0,VLOOKUP(TEXT($E2897,0),'Angaben Stationen'!$E$14:$J$213,5,0),""))</f>
        <v/>
      </c>
      <c r="D2897" s="232" t="str">
        <f>IF(ISERROR(IF(LEN(E2897)&gt;0,VLOOKUP(TEXT($E2897,0),'Angaben Stationen'!$E$14:$J$213,6,0),"")),"STATION IST NICHT VORHANDEN",IF(LEN(E2897)&gt;0,VLOOKUP(TEXT($E2897,0),'Angaben Stationen'!$E$14:$J$213,6,0),""))</f>
        <v/>
      </c>
      <c r="E2897" s="287"/>
      <c r="F2897" s="234"/>
      <c r="G2897" s="234"/>
      <c r="H2897" s="263"/>
      <c r="I2897" s="169"/>
      <c r="K2897" s="445" t="str">
        <f t="shared" si="357"/>
        <v>Leer</v>
      </c>
      <c r="L2897" s="445" t="str">
        <f>VLOOKUP($D2897,{"29 - Psychiatrie (Erwachsene)","BGI";"297 - stationsäquivalente Behandlung in der Erwachsenenpsychiatrie (29)","BGI";"30 - Kinder- und Jugendpsychiatrie","BGII";"307 - stationsäquivalente Behandlung in der Kinder- und Jugendpsychiatrie (30)","BGII";"31 - Psychosomatik","BGI";"","Leer"},2,0)</f>
        <v>Leer</v>
      </c>
      <c r="M2897" s="445">
        <f t="shared" si="354"/>
        <v>0</v>
      </c>
      <c r="N2897" s="445">
        <f t="shared" si="355"/>
        <v>0</v>
      </c>
      <c r="O2897" s="445">
        <f t="shared" si="358"/>
        <v>0</v>
      </c>
      <c r="P2897" s="445">
        <f t="shared" si="359"/>
        <v>0</v>
      </c>
      <c r="Q2897" s="445">
        <f t="shared" si="360"/>
        <v>0</v>
      </c>
      <c r="R2897" s="415" t="str">
        <f t="shared" si="361"/>
        <v>Leer</v>
      </c>
      <c r="S2897" s="445">
        <f>IF('Angaben KH-Standort'!D$29='A4'!D2897,IF('Angaben KH-Standort'!E$29="Ja",1,0),0)</f>
        <v>0</v>
      </c>
      <c r="T2897" s="445">
        <f>IF('Angaben KH-Standort'!D$30='A4'!D2897,IF('Angaben KH-Standort'!E$30="Ja",1,0),0)</f>
        <v>0</v>
      </c>
      <c r="U2897" s="445">
        <f>IF('Angaben KH-Standort'!D$31='A4'!D2897,IF('Angaben KH-Standort'!E$31="Ja",1,0),0)</f>
        <v>0</v>
      </c>
    </row>
    <row r="2898" spans="2:21" ht="15" customHeight="1" x14ac:dyDescent="0.3">
      <c r="B2898" s="70" t="str">
        <f t="shared" si="356"/>
        <v>!!!</v>
      </c>
      <c r="C2898" s="265" t="str">
        <f>IF(ISERROR(IF(LEN(E2898)&gt;0,VLOOKUP(TEXT($E2898,0),'Angaben Stationen'!$E$14:$J$213,5,0),"")),"?",IF(LEN(E2898)&gt;0,VLOOKUP(TEXT($E2898,0),'Angaben Stationen'!$E$14:$J$213,5,0),""))</f>
        <v/>
      </c>
      <c r="D2898" s="232" t="str">
        <f>IF(ISERROR(IF(LEN(E2898)&gt;0,VLOOKUP(TEXT($E2898,0),'Angaben Stationen'!$E$14:$J$213,6,0),"")),"STATION IST NICHT VORHANDEN",IF(LEN(E2898)&gt;0,VLOOKUP(TEXT($E2898,0),'Angaben Stationen'!$E$14:$J$213,6,0),""))</f>
        <v/>
      </c>
      <c r="E2898" s="287"/>
      <c r="F2898" s="234"/>
      <c r="G2898" s="234"/>
      <c r="H2898" s="263"/>
      <c r="I2898" s="169"/>
      <c r="K2898" s="445" t="str">
        <f t="shared" si="357"/>
        <v>Leer</v>
      </c>
      <c r="L2898" s="445" t="str">
        <f>VLOOKUP($D2898,{"29 - Psychiatrie (Erwachsene)","BGI";"297 - stationsäquivalente Behandlung in der Erwachsenenpsychiatrie (29)","BGI";"30 - Kinder- und Jugendpsychiatrie","BGII";"307 - stationsäquivalente Behandlung in der Kinder- und Jugendpsychiatrie (30)","BGII";"31 - Psychosomatik","BGI";"","Leer"},2,0)</f>
        <v>Leer</v>
      </c>
      <c r="M2898" s="445">
        <f t="shared" si="354"/>
        <v>0</v>
      </c>
      <c r="N2898" s="445">
        <f t="shared" si="355"/>
        <v>0</v>
      </c>
      <c r="O2898" s="445">
        <f t="shared" si="358"/>
        <v>0</v>
      </c>
      <c r="P2898" s="445">
        <f t="shared" si="359"/>
        <v>0</v>
      </c>
      <c r="Q2898" s="445">
        <f t="shared" si="360"/>
        <v>0</v>
      </c>
      <c r="R2898" s="415" t="str">
        <f t="shared" si="361"/>
        <v>Leer</v>
      </c>
      <c r="S2898" s="445">
        <f>IF('Angaben KH-Standort'!D$29='A4'!D2898,IF('Angaben KH-Standort'!E$29="Ja",1,0),0)</f>
        <v>0</v>
      </c>
      <c r="T2898" s="445">
        <f>IF('Angaben KH-Standort'!D$30='A4'!D2898,IF('Angaben KH-Standort'!E$30="Ja",1,0),0)</f>
        <v>0</v>
      </c>
      <c r="U2898" s="445">
        <f>IF('Angaben KH-Standort'!D$31='A4'!D2898,IF('Angaben KH-Standort'!E$31="Ja",1,0),0)</f>
        <v>0</v>
      </c>
    </row>
    <row r="2899" spans="2:21" ht="15" customHeight="1" x14ac:dyDescent="0.3">
      <c r="B2899" s="70" t="str">
        <f t="shared" si="356"/>
        <v>!!!</v>
      </c>
      <c r="C2899" s="265" t="str">
        <f>IF(ISERROR(IF(LEN(E2899)&gt;0,VLOOKUP(TEXT($E2899,0),'Angaben Stationen'!$E$14:$J$213,5,0),"")),"?",IF(LEN(E2899)&gt;0,VLOOKUP(TEXT($E2899,0),'Angaben Stationen'!$E$14:$J$213,5,0),""))</f>
        <v/>
      </c>
      <c r="D2899" s="232" t="str">
        <f>IF(ISERROR(IF(LEN(E2899)&gt;0,VLOOKUP(TEXT($E2899,0),'Angaben Stationen'!$E$14:$J$213,6,0),"")),"STATION IST NICHT VORHANDEN",IF(LEN(E2899)&gt;0,VLOOKUP(TEXT($E2899,0),'Angaben Stationen'!$E$14:$J$213,6,0),""))</f>
        <v/>
      </c>
      <c r="E2899" s="287"/>
      <c r="F2899" s="234"/>
      <c r="G2899" s="234"/>
      <c r="H2899" s="263"/>
      <c r="I2899" s="169"/>
      <c r="K2899" s="445" t="str">
        <f t="shared" si="357"/>
        <v>Leer</v>
      </c>
      <c r="L2899" s="445" t="str">
        <f>VLOOKUP($D2899,{"29 - Psychiatrie (Erwachsene)","BGI";"297 - stationsäquivalente Behandlung in der Erwachsenenpsychiatrie (29)","BGI";"30 - Kinder- und Jugendpsychiatrie","BGII";"307 - stationsäquivalente Behandlung in der Kinder- und Jugendpsychiatrie (30)","BGII";"31 - Psychosomatik","BGI";"","Leer"},2,0)</f>
        <v>Leer</v>
      </c>
      <c r="M2899" s="445">
        <f t="shared" si="354"/>
        <v>0</v>
      </c>
      <c r="N2899" s="445">
        <f t="shared" si="355"/>
        <v>0</v>
      </c>
      <c r="O2899" s="445">
        <f t="shared" si="358"/>
        <v>0</v>
      </c>
      <c r="P2899" s="445">
        <f t="shared" si="359"/>
        <v>0</v>
      </c>
      <c r="Q2899" s="445">
        <f t="shared" si="360"/>
        <v>0</v>
      </c>
      <c r="R2899" s="415" t="str">
        <f t="shared" si="361"/>
        <v>Leer</v>
      </c>
      <c r="S2899" s="445">
        <f>IF('Angaben KH-Standort'!D$29='A4'!D2899,IF('Angaben KH-Standort'!E$29="Ja",1,0),0)</f>
        <v>0</v>
      </c>
      <c r="T2899" s="445">
        <f>IF('Angaben KH-Standort'!D$30='A4'!D2899,IF('Angaben KH-Standort'!E$30="Ja",1,0),0)</f>
        <v>0</v>
      </c>
      <c r="U2899" s="445">
        <f>IF('Angaben KH-Standort'!D$31='A4'!D2899,IF('Angaben KH-Standort'!E$31="Ja",1,0),0)</f>
        <v>0</v>
      </c>
    </row>
    <row r="2900" spans="2:21" ht="15" customHeight="1" x14ac:dyDescent="0.3">
      <c r="B2900" s="70" t="str">
        <f t="shared" si="356"/>
        <v>!!!</v>
      </c>
      <c r="C2900" s="265" t="str">
        <f>IF(ISERROR(IF(LEN(E2900)&gt;0,VLOOKUP(TEXT($E2900,0),'Angaben Stationen'!$E$14:$J$213,5,0),"")),"?",IF(LEN(E2900)&gt;0,VLOOKUP(TEXT($E2900,0),'Angaben Stationen'!$E$14:$J$213,5,0),""))</f>
        <v/>
      </c>
      <c r="D2900" s="232" t="str">
        <f>IF(ISERROR(IF(LEN(E2900)&gt;0,VLOOKUP(TEXT($E2900,0),'Angaben Stationen'!$E$14:$J$213,6,0),"")),"STATION IST NICHT VORHANDEN",IF(LEN(E2900)&gt;0,VLOOKUP(TEXT($E2900,0),'Angaben Stationen'!$E$14:$J$213,6,0),""))</f>
        <v/>
      </c>
      <c r="E2900" s="287"/>
      <c r="F2900" s="234"/>
      <c r="G2900" s="234"/>
      <c r="H2900" s="263"/>
      <c r="I2900" s="169"/>
      <c r="K2900" s="445" t="str">
        <f t="shared" si="357"/>
        <v>Leer</v>
      </c>
      <c r="L2900" s="445" t="str">
        <f>VLOOKUP($D2900,{"29 - Psychiatrie (Erwachsene)","BGI";"297 - stationsäquivalente Behandlung in der Erwachsenenpsychiatrie (29)","BGI";"30 - Kinder- und Jugendpsychiatrie","BGII";"307 - stationsäquivalente Behandlung in der Kinder- und Jugendpsychiatrie (30)","BGII";"31 - Psychosomatik","BGI";"","Leer"},2,0)</f>
        <v>Leer</v>
      </c>
      <c r="M2900" s="445">
        <f t="shared" si="354"/>
        <v>0</v>
      </c>
      <c r="N2900" s="445">
        <f t="shared" si="355"/>
        <v>0</v>
      </c>
      <c r="O2900" s="445">
        <f t="shared" si="358"/>
        <v>0</v>
      </c>
      <c r="P2900" s="445">
        <f t="shared" si="359"/>
        <v>0</v>
      </c>
      <c r="Q2900" s="445">
        <f t="shared" si="360"/>
        <v>0</v>
      </c>
      <c r="R2900" s="415" t="str">
        <f t="shared" si="361"/>
        <v>Leer</v>
      </c>
      <c r="S2900" s="445">
        <f>IF('Angaben KH-Standort'!D$29='A4'!D2900,IF('Angaben KH-Standort'!E$29="Ja",1,0),0)</f>
        <v>0</v>
      </c>
      <c r="T2900" s="445">
        <f>IF('Angaben KH-Standort'!D$30='A4'!D2900,IF('Angaben KH-Standort'!E$30="Ja",1,0),0)</f>
        <v>0</v>
      </c>
      <c r="U2900" s="445">
        <f>IF('Angaben KH-Standort'!D$31='A4'!D2900,IF('Angaben KH-Standort'!E$31="Ja",1,0),0)</f>
        <v>0</v>
      </c>
    </row>
    <row r="2901" spans="2:21" ht="15" customHeight="1" x14ac:dyDescent="0.3">
      <c r="B2901" s="70" t="str">
        <f t="shared" si="356"/>
        <v>!!!</v>
      </c>
      <c r="C2901" s="265" t="str">
        <f>IF(ISERROR(IF(LEN(E2901)&gt;0,VLOOKUP(TEXT($E2901,0),'Angaben Stationen'!$E$14:$J$213,5,0),"")),"?",IF(LEN(E2901)&gt;0,VLOOKUP(TEXT($E2901,0),'Angaben Stationen'!$E$14:$J$213,5,0),""))</f>
        <v/>
      </c>
      <c r="D2901" s="232" t="str">
        <f>IF(ISERROR(IF(LEN(E2901)&gt;0,VLOOKUP(TEXT($E2901,0),'Angaben Stationen'!$E$14:$J$213,6,0),"")),"STATION IST NICHT VORHANDEN",IF(LEN(E2901)&gt;0,VLOOKUP(TEXT($E2901,0),'Angaben Stationen'!$E$14:$J$213,6,0),""))</f>
        <v/>
      </c>
      <c r="E2901" s="287"/>
      <c r="F2901" s="234"/>
      <c r="G2901" s="234"/>
      <c r="H2901" s="263"/>
      <c r="I2901" s="169"/>
      <c r="K2901" s="445" t="str">
        <f t="shared" si="357"/>
        <v>Leer</v>
      </c>
      <c r="L2901" s="445" t="str">
        <f>VLOOKUP($D2901,{"29 - Psychiatrie (Erwachsene)","BGI";"297 - stationsäquivalente Behandlung in der Erwachsenenpsychiatrie (29)","BGI";"30 - Kinder- und Jugendpsychiatrie","BGII";"307 - stationsäquivalente Behandlung in der Kinder- und Jugendpsychiatrie (30)","BGII";"31 - Psychosomatik","BGI";"","Leer"},2,0)</f>
        <v>Leer</v>
      </c>
      <c r="M2901" s="445">
        <f t="shared" si="354"/>
        <v>0</v>
      </c>
      <c r="N2901" s="445">
        <f t="shared" si="355"/>
        <v>0</v>
      </c>
      <c r="O2901" s="445">
        <f t="shared" si="358"/>
        <v>0</v>
      </c>
      <c r="P2901" s="445">
        <f t="shared" si="359"/>
        <v>0</v>
      </c>
      <c r="Q2901" s="445">
        <f t="shared" si="360"/>
        <v>0</v>
      </c>
      <c r="R2901" s="415" t="str">
        <f t="shared" si="361"/>
        <v>Leer</v>
      </c>
      <c r="S2901" s="445">
        <f>IF('Angaben KH-Standort'!D$29='A4'!D2901,IF('Angaben KH-Standort'!E$29="Ja",1,0),0)</f>
        <v>0</v>
      </c>
      <c r="T2901" s="445">
        <f>IF('Angaben KH-Standort'!D$30='A4'!D2901,IF('Angaben KH-Standort'!E$30="Ja",1,0),0)</f>
        <v>0</v>
      </c>
      <c r="U2901" s="445">
        <f>IF('Angaben KH-Standort'!D$31='A4'!D2901,IF('Angaben KH-Standort'!E$31="Ja",1,0),0)</f>
        <v>0</v>
      </c>
    </row>
    <row r="2902" spans="2:21" ht="15" customHeight="1" x14ac:dyDescent="0.3">
      <c r="B2902" s="70" t="str">
        <f t="shared" si="356"/>
        <v>!!!</v>
      </c>
      <c r="C2902" s="265" t="str">
        <f>IF(ISERROR(IF(LEN(E2902)&gt;0,VLOOKUP(TEXT($E2902,0),'Angaben Stationen'!$E$14:$J$213,5,0),"")),"?",IF(LEN(E2902)&gt;0,VLOOKUP(TEXT($E2902,0),'Angaben Stationen'!$E$14:$J$213,5,0),""))</f>
        <v/>
      </c>
      <c r="D2902" s="232" t="str">
        <f>IF(ISERROR(IF(LEN(E2902)&gt;0,VLOOKUP(TEXT($E2902,0),'Angaben Stationen'!$E$14:$J$213,6,0),"")),"STATION IST NICHT VORHANDEN",IF(LEN(E2902)&gt;0,VLOOKUP(TEXT($E2902,0),'Angaben Stationen'!$E$14:$J$213,6,0),""))</f>
        <v/>
      </c>
      <c r="E2902" s="287"/>
      <c r="F2902" s="234"/>
      <c r="G2902" s="234"/>
      <c r="H2902" s="263"/>
      <c r="I2902" s="169"/>
      <c r="K2902" s="445" t="str">
        <f t="shared" si="357"/>
        <v>Leer</v>
      </c>
      <c r="L2902" s="445" t="str">
        <f>VLOOKUP($D2902,{"29 - Psychiatrie (Erwachsene)","BGI";"297 - stationsäquivalente Behandlung in der Erwachsenenpsychiatrie (29)","BGI";"30 - Kinder- und Jugendpsychiatrie","BGII";"307 - stationsäquivalente Behandlung in der Kinder- und Jugendpsychiatrie (30)","BGII";"31 - Psychosomatik","BGI";"","Leer"},2,0)</f>
        <v>Leer</v>
      </c>
      <c r="M2902" s="445">
        <f t="shared" si="354"/>
        <v>0</v>
      </c>
      <c r="N2902" s="445">
        <f t="shared" si="355"/>
        <v>0</v>
      </c>
      <c r="O2902" s="445">
        <f t="shared" si="358"/>
        <v>0</v>
      </c>
      <c r="P2902" s="445">
        <f t="shared" si="359"/>
        <v>0</v>
      </c>
      <c r="Q2902" s="445">
        <f t="shared" si="360"/>
        <v>0</v>
      </c>
      <c r="R2902" s="415" t="str">
        <f t="shared" si="361"/>
        <v>Leer</v>
      </c>
      <c r="S2902" s="445">
        <f>IF('Angaben KH-Standort'!D$29='A4'!D2902,IF('Angaben KH-Standort'!E$29="Ja",1,0),0)</f>
        <v>0</v>
      </c>
      <c r="T2902" s="445">
        <f>IF('Angaben KH-Standort'!D$30='A4'!D2902,IF('Angaben KH-Standort'!E$30="Ja",1,0),0)</f>
        <v>0</v>
      </c>
      <c r="U2902" s="445">
        <f>IF('Angaben KH-Standort'!D$31='A4'!D2902,IF('Angaben KH-Standort'!E$31="Ja",1,0),0)</f>
        <v>0</v>
      </c>
    </row>
    <row r="2903" spans="2:21" ht="15" customHeight="1" x14ac:dyDescent="0.3">
      <c r="B2903" s="70" t="str">
        <f t="shared" si="356"/>
        <v>!!!</v>
      </c>
      <c r="C2903" s="265" t="str">
        <f>IF(ISERROR(IF(LEN(E2903)&gt;0,VLOOKUP(TEXT($E2903,0),'Angaben Stationen'!$E$14:$J$213,5,0),"")),"?",IF(LEN(E2903)&gt;0,VLOOKUP(TEXT($E2903,0),'Angaben Stationen'!$E$14:$J$213,5,0),""))</f>
        <v/>
      </c>
      <c r="D2903" s="232" t="str">
        <f>IF(ISERROR(IF(LEN(E2903)&gt;0,VLOOKUP(TEXT($E2903,0),'Angaben Stationen'!$E$14:$J$213,6,0),"")),"STATION IST NICHT VORHANDEN",IF(LEN(E2903)&gt;0,VLOOKUP(TEXT($E2903,0),'Angaben Stationen'!$E$14:$J$213,6,0),""))</f>
        <v/>
      </c>
      <c r="E2903" s="287"/>
      <c r="F2903" s="234"/>
      <c r="G2903" s="234"/>
      <c r="H2903" s="263"/>
      <c r="I2903" s="169"/>
      <c r="K2903" s="445" t="str">
        <f t="shared" si="357"/>
        <v>Leer</v>
      </c>
      <c r="L2903" s="445" t="str">
        <f>VLOOKUP($D2903,{"29 - Psychiatrie (Erwachsene)","BGI";"297 - stationsäquivalente Behandlung in der Erwachsenenpsychiatrie (29)","BGI";"30 - Kinder- und Jugendpsychiatrie","BGII";"307 - stationsäquivalente Behandlung in der Kinder- und Jugendpsychiatrie (30)","BGII";"31 - Psychosomatik","BGI";"","Leer"},2,0)</f>
        <v>Leer</v>
      </c>
      <c r="M2903" s="445">
        <f t="shared" si="354"/>
        <v>0</v>
      </c>
      <c r="N2903" s="445">
        <f t="shared" si="355"/>
        <v>0</v>
      </c>
      <c r="O2903" s="445">
        <f t="shared" si="358"/>
        <v>0</v>
      </c>
      <c r="P2903" s="445">
        <f t="shared" si="359"/>
        <v>0</v>
      </c>
      <c r="Q2903" s="445">
        <f t="shared" si="360"/>
        <v>0</v>
      </c>
      <c r="R2903" s="415" t="str">
        <f t="shared" si="361"/>
        <v>Leer</v>
      </c>
      <c r="S2903" s="445">
        <f>IF('Angaben KH-Standort'!D$29='A4'!D2903,IF('Angaben KH-Standort'!E$29="Ja",1,0),0)</f>
        <v>0</v>
      </c>
      <c r="T2903" s="445">
        <f>IF('Angaben KH-Standort'!D$30='A4'!D2903,IF('Angaben KH-Standort'!E$30="Ja",1,0),0)</f>
        <v>0</v>
      </c>
      <c r="U2903" s="445">
        <f>IF('Angaben KH-Standort'!D$31='A4'!D2903,IF('Angaben KH-Standort'!E$31="Ja",1,0),0)</f>
        <v>0</v>
      </c>
    </row>
    <row r="2904" spans="2:21" ht="15" customHeight="1" x14ac:dyDescent="0.3">
      <c r="B2904" s="70" t="str">
        <f t="shared" si="356"/>
        <v>!!!</v>
      </c>
      <c r="C2904" s="265" t="str">
        <f>IF(ISERROR(IF(LEN(E2904)&gt;0,VLOOKUP(TEXT($E2904,0),'Angaben Stationen'!$E$14:$J$213,5,0),"")),"?",IF(LEN(E2904)&gt;0,VLOOKUP(TEXT($E2904,0),'Angaben Stationen'!$E$14:$J$213,5,0),""))</f>
        <v/>
      </c>
      <c r="D2904" s="232" t="str">
        <f>IF(ISERROR(IF(LEN(E2904)&gt;0,VLOOKUP(TEXT($E2904,0),'Angaben Stationen'!$E$14:$J$213,6,0),"")),"STATION IST NICHT VORHANDEN",IF(LEN(E2904)&gt;0,VLOOKUP(TEXT($E2904,0),'Angaben Stationen'!$E$14:$J$213,6,0),""))</f>
        <v/>
      </c>
      <c r="E2904" s="287"/>
      <c r="F2904" s="234"/>
      <c r="G2904" s="234"/>
      <c r="H2904" s="263"/>
      <c r="I2904" s="169"/>
      <c r="K2904" s="445" t="str">
        <f t="shared" si="357"/>
        <v>Leer</v>
      </c>
      <c r="L2904" s="445" t="str">
        <f>VLOOKUP($D2904,{"29 - Psychiatrie (Erwachsene)","BGI";"297 - stationsäquivalente Behandlung in der Erwachsenenpsychiatrie (29)","BGI";"30 - Kinder- und Jugendpsychiatrie","BGII";"307 - stationsäquivalente Behandlung in der Kinder- und Jugendpsychiatrie (30)","BGII";"31 - Psychosomatik","BGI";"","Leer"},2,0)</f>
        <v>Leer</v>
      </c>
      <c r="M2904" s="445">
        <f t="shared" si="354"/>
        <v>0</v>
      </c>
      <c r="N2904" s="445">
        <f t="shared" si="355"/>
        <v>0</v>
      </c>
      <c r="O2904" s="445">
        <f t="shared" si="358"/>
        <v>0</v>
      </c>
      <c r="P2904" s="445">
        <f t="shared" si="359"/>
        <v>0</v>
      </c>
      <c r="Q2904" s="445">
        <f t="shared" si="360"/>
        <v>0</v>
      </c>
      <c r="R2904" s="415" t="str">
        <f t="shared" si="361"/>
        <v>Leer</v>
      </c>
      <c r="S2904" s="445">
        <f>IF('Angaben KH-Standort'!D$29='A4'!D2904,IF('Angaben KH-Standort'!E$29="Ja",1,0),0)</f>
        <v>0</v>
      </c>
      <c r="T2904" s="445">
        <f>IF('Angaben KH-Standort'!D$30='A4'!D2904,IF('Angaben KH-Standort'!E$30="Ja",1,0),0)</f>
        <v>0</v>
      </c>
      <c r="U2904" s="445">
        <f>IF('Angaben KH-Standort'!D$31='A4'!D2904,IF('Angaben KH-Standort'!E$31="Ja",1,0),0)</f>
        <v>0</v>
      </c>
    </row>
    <row r="2905" spans="2:21" ht="15" customHeight="1" x14ac:dyDescent="0.3">
      <c r="B2905" s="70" t="str">
        <f t="shared" si="356"/>
        <v>!!!</v>
      </c>
      <c r="C2905" s="265" t="str">
        <f>IF(ISERROR(IF(LEN(E2905)&gt;0,VLOOKUP(TEXT($E2905,0),'Angaben Stationen'!$E$14:$J$213,5,0),"")),"?",IF(LEN(E2905)&gt;0,VLOOKUP(TEXT($E2905,0),'Angaben Stationen'!$E$14:$J$213,5,0),""))</f>
        <v/>
      </c>
      <c r="D2905" s="232" t="str">
        <f>IF(ISERROR(IF(LEN(E2905)&gt;0,VLOOKUP(TEXT($E2905,0),'Angaben Stationen'!$E$14:$J$213,6,0),"")),"STATION IST NICHT VORHANDEN",IF(LEN(E2905)&gt;0,VLOOKUP(TEXT($E2905,0),'Angaben Stationen'!$E$14:$J$213,6,0),""))</f>
        <v/>
      </c>
      <c r="E2905" s="287"/>
      <c r="F2905" s="234"/>
      <c r="G2905" s="234"/>
      <c r="H2905" s="263"/>
      <c r="I2905" s="169"/>
      <c r="K2905" s="445" t="str">
        <f t="shared" si="357"/>
        <v>Leer</v>
      </c>
      <c r="L2905" s="445" t="str">
        <f>VLOOKUP($D2905,{"29 - Psychiatrie (Erwachsene)","BGI";"297 - stationsäquivalente Behandlung in der Erwachsenenpsychiatrie (29)","BGI";"30 - Kinder- und Jugendpsychiatrie","BGII";"307 - stationsäquivalente Behandlung in der Kinder- und Jugendpsychiatrie (30)","BGII";"31 - Psychosomatik","BGI";"","Leer"},2,0)</f>
        <v>Leer</v>
      </c>
      <c r="M2905" s="445">
        <f t="shared" si="354"/>
        <v>0</v>
      </c>
      <c r="N2905" s="445">
        <f t="shared" si="355"/>
        <v>0</v>
      </c>
      <c r="O2905" s="445">
        <f t="shared" si="358"/>
        <v>0</v>
      </c>
      <c r="P2905" s="445">
        <f t="shared" si="359"/>
        <v>0</v>
      </c>
      <c r="Q2905" s="445">
        <f t="shared" si="360"/>
        <v>0</v>
      </c>
      <c r="R2905" s="415" t="str">
        <f t="shared" si="361"/>
        <v>Leer</v>
      </c>
      <c r="S2905" s="445">
        <f>IF('Angaben KH-Standort'!D$29='A4'!D2905,IF('Angaben KH-Standort'!E$29="Ja",1,0),0)</f>
        <v>0</v>
      </c>
      <c r="T2905" s="445">
        <f>IF('Angaben KH-Standort'!D$30='A4'!D2905,IF('Angaben KH-Standort'!E$30="Ja",1,0),0)</f>
        <v>0</v>
      </c>
      <c r="U2905" s="445">
        <f>IF('Angaben KH-Standort'!D$31='A4'!D2905,IF('Angaben KH-Standort'!E$31="Ja",1,0),0)</f>
        <v>0</v>
      </c>
    </row>
    <row r="2906" spans="2:21" ht="15" customHeight="1" x14ac:dyDescent="0.3">
      <c r="B2906" s="70" t="str">
        <f t="shared" si="356"/>
        <v>!!!</v>
      </c>
      <c r="C2906" s="265" t="str">
        <f>IF(ISERROR(IF(LEN(E2906)&gt;0,VLOOKUP(TEXT($E2906,0),'Angaben Stationen'!$E$14:$J$213,5,0),"")),"?",IF(LEN(E2906)&gt;0,VLOOKUP(TEXT($E2906,0),'Angaben Stationen'!$E$14:$J$213,5,0),""))</f>
        <v/>
      </c>
      <c r="D2906" s="232" t="str">
        <f>IF(ISERROR(IF(LEN(E2906)&gt;0,VLOOKUP(TEXT($E2906,0),'Angaben Stationen'!$E$14:$J$213,6,0),"")),"STATION IST NICHT VORHANDEN",IF(LEN(E2906)&gt;0,VLOOKUP(TEXT($E2906,0),'Angaben Stationen'!$E$14:$J$213,6,0),""))</f>
        <v/>
      </c>
      <c r="E2906" s="287"/>
      <c r="F2906" s="234"/>
      <c r="G2906" s="234"/>
      <c r="H2906" s="263"/>
      <c r="I2906" s="169"/>
      <c r="K2906" s="445" t="str">
        <f t="shared" si="357"/>
        <v>Leer</v>
      </c>
      <c r="L2906" s="445" t="str">
        <f>VLOOKUP($D2906,{"29 - Psychiatrie (Erwachsene)","BGI";"297 - stationsäquivalente Behandlung in der Erwachsenenpsychiatrie (29)","BGI";"30 - Kinder- und Jugendpsychiatrie","BGII";"307 - stationsäquivalente Behandlung in der Kinder- und Jugendpsychiatrie (30)","BGII";"31 - Psychosomatik","BGI";"","Leer"},2,0)</f>
        <v>Leer</v>
      </c>
      <c r="M2906" s="445">
        <f t="shared" si="354"/>
        <v>0</v>
      </c>
      <c r="N2906" s="445">
        <f t="shared" si="355"/>
        <v>0</v>
      </c>
      <c r="O2906" s="445">
        <f t="shared" si="358"/>
        <v>0</v>
      </c>
      <c r="P2906" s="445">
        <f t="shared" si="359"/>
        <v>0</v>
      </c>
      <c r="Q2906" s="445">
        <f t="shared" si="360"/>
        <v>0</v>
      </c>
      <c r="R2906" s="415" t="str">
        <f t="shared" si="361"/>
        <v>Leer</v>
      </c>
      <c r="S2906" s="445">
        <f>IF('Angaben KH-Standort'!D$29='A4'!D2906,IF('Angaben KH-Standort'!E$29="Ja",1,0),0)</f>
        <v>0</v>
      </c>
      <c r="T2906" s="445">
        <f>IF('Angaben KH-Standort'!D$30='A4'!D2906,IF('Angaben KH-Standort'!E$30="Ja",1,0),0)</f>
        <v>0</v>
      </c>
      <c r="U2906" s="445">
        <f>IF('Angaben KH-Standort'!D$31='A4'!D2906,IF('Angaben KH-Standort'!E$31="Ja",1,0),0)</f>
        <v>0</v>
      </c>
    </row>
    <row r="2907" spans="2:21" ht="15" customHeight="1" x14ac:dyDescent="0.3">
      <c r="B2907" s="70" t="str">
        <f t="shared" si="356"/>
        <v>!!!</v>
      </c>
      <c r="C2907" s="265" t="str">
        <f>IF(ISERROR(IF(LEN(E2907)&gt;0,VLOOKUP(TEXT($E2907,0),'Angaben Stationen'!$E$14:$J$213,5,0),"")),"?",IF(LEN(E2907)&gt;0,VLOOKUP(TEXT($E2907,0),'Angaben Stationen'!$E$14:$J$213,5,0),""))</f>
        <v/>
      </c>
      <c r="D2907" s="232" t="str">
        <f>IF(ISERROR(IF(LEN(E2907)&gt;0,VLOOKUP(TEXT($E2907,0),'Angaben Stationen'!$E$14:$J$213,6,0),"")),"STATION IST NICHT VORHANDEN",IF(LEN(E2907)&gt;0,VLOOKUP(TEXT($E2907,0),'Angaben Stationen'!$E$14:$J$213,6,0),""))</f>
        <v/>
      </c>
      <c r="E2907" s="287"/>
      <c r="F2907" s="234"/>
      <c r="G2907" s="234"/>
      <c r="H2907" s="263"/>
      <c r="I2907" s="169"/>
      <c r="K2907" s="445" t="str">
        <f t="shared" si="357"/>
        <v>Leer</v>
      </c>
      <c r="L2907" s="445" t="str">
        <f>VLOOKUP($D2907,{"29 - Psychiatrie (Erwachsene)","BGI";"297 - stationsäquivalente Behandlung in der Erwachsenenpsychiatrie (29)","BGI";"30 - Kinder- und Jugendpsychiatrie","BGII";"307 - stationsäquivalente Behandlung in der Kinder- und Jugendpsychiatrie (30)","BGII";"31 - Psychosomatik","BGI";"","Leer"},2,0)</f>
        <v>Leer</v>
      </c>
      <c r="M2907" s="445">
        <f t="shared" si="354"/>
        <v>0</v>
      </c>
      <c r="N2907" s="445">
        <f t="shared" si="355"/>
        <v>0</v>
      </c>
      <c r="O2907" s="445">
        <f t="shared" si="358"/>
        <v>0</v>
      </c>
      <c r="P2907" s="445">
        <f t="shared" si="359"/>
        <v>0</v>
      </c>
      <c r="Q2907" s="445">
        <f t="shared" si="360"/>
        <v>0</v>
      </c>
      <c r="R2907" s="415" t="str">
        <f t="shared" si="361"/>
        <v>Leer</v>
      </c>
      <c r="S2907" s="445">
        <f>IF('Angaben KH-Standort'!D$29='A4'!D2907,IF('Angaben KH-Standort'!E$29="Ja",1,0),0)</f>
        <v>0</v>
      </c>
      <c r="T2907" s="445">
        <f>IF('Angaben KH-Standort'!D$30='A4'!D2907,IF('Angaben KH-Standort'!E$30="Ja",1,0),0)</f>
        <v>0</v>
      </c>
      <c r="U2907" s="445">
        <f>IF('Angaben KH-Standort'!D$31='A4'!D2907,IF('Angaben KH-Standort'!E$31="Ja",1,0),0)</f>
        <v>0</v>
      </c>
    </row>
    <row r="2908" spans="2:21" ht="15" customHeight="1" x14ac:dyDescent="0.3">
      <c r="B2908" s="70" t="str">
        <f t="shared" si="356"/>
        <v>!!!</v>
      </c>
      <c r="C2908" s="265" t="str">
        <f>IF(ISERROR(IF(LEN(E2908)&gt;0,VLOOKUP(TEXT($E2908,0),'Angaben Stationen'!$E$14:$J$213,5,0),"")),"?",IF(LEN(E2908)&gt;0,VLOOKUP(TEXT($E2908,0),'Angaben Stationen'!$E$14:$J$213,5,0),""))</f>
        <v/>
      </c>
      <c r="D2908" s="232" t="str">
        <f>IF(ISERROR(IF(LEN(E2908)&gt;0,VLOOKUP(TEXT($E2908,0),'Angaben Stationen'!$E$14:$J$213,6,0),"")),"STATION IST NICHT VORHANDEN",IF(LEN(E2908)&gt;0,VLOOKUP(TEXT($E2908,0),'Angaben Stationen'!$E$14:$J$213,6,0),""))</f>
        <v/>
      </c>
      <c r="E2908" s="287"/>
      <c r="F2908" s="234"/>
      <c r="G2908" s="234"/>
      <c r="H2908" s="263"/>
      <c r="I2908" s="169"/>
      <c r="K2908" s="445" t="str">
        <f t="shared" si="357"/>
        <v>Leer</v>
      </c>
      <c r="L2908" s="445" t="str">
        <f>VLOOKUP($D2908,{"29 - Psychiatrie (Erwachsene)","BGI";"297 - stationsäquivalente Behandlung in der Erwachsenenpsychiatrie (29)","BGI";"30 - Kinder- und Jugendpsychiatrie","BGII";"307 - stationsäquivalente Behandlung in der Kinder- und Jugendpsychiatrie (30)","BGII";"31 - Psychosomatik","BGI";"","Leer"},2,0)</f>
        <v>Leer</v>
      </c>
      <c r="M2908" s="445">
        <f t="shared" si="354"/>
        <v>0</v>
      </c>
      <c r="N2908" s="445">
        <f t="shared" si="355"/>
        <v>0</v>
      </c>
      <c r="O2908" s="445">
        <f t="shared" si="358"/>
        <v>0</v>
      </c>
      <c r="P2908" s="445">
        <f t="shared" si="359"/>
        <v>0</v>
      </c>
      <c r="Q2908" s="445">
        <f t="shared" si="360"/>
        <v>0</v>
      </c>
      <c r="R2908" s="415" t="str">
        <f t="shared" si="361"/>
        <v>Leer</v>
      </c>
      <c r="S2908" s="445">
        <f>IF('Angaben KH-Standort'!D$29='A4'!D2908,IF('Angaben KH-Standort'!E$29="Ja",1,0),0)</f>
        <v>0</v>
      </c>
      <c r="T2908" s="445">
        <f>IF('Angaben KH-Standort'!D$30='A4'!D2908,IF('Angaben KH-Standort'!E$30="Ja",1,0),0)</f>
        <v>0</v>
      </c>
      <c r="U2908" s="445">
        <f>IF('Angaben KH-Standort'!D$31='A4'!D2908,IF('Angaben KH-Standort'!E$31="Ja",1,0),0)</f>
        <v>0</v>
      </c>
    </row>
    <row r="2909" spans="2:21" ht="15" customHeight="1" x14ac:dyDescent="0.3">
      <c r="B2909" s="70" t="str">
        <f t="shared" si="356"/>
        <v>!!!</v>
      </c>
      <c r="C2909" s="265" t="str">
        <f>IF(ISERROR(IF(LEN(E2909)&gt;0,VLOOKUP(TEXT($E2909,0),'Angaben Stationen'!$E$14:$J$213,5,0),"")),"?",IF(LEN(E2909)&gt;0,VLOOKUP(TEXT($E2909,0),'Angaben Stationen'!$E$14:$J$213,5,0),""))</f>
        <v/>
      </c>
      <c r="D2909" s="232" t="str">
        <f>IF(ISERROR(IF(LEN(E2909)&gt;0,VLOOKUP(TEXT($E2909,0),'Angaben Stationen'!$E$14:$J$213,6,0),"")),"STATION IST NICHT VORHANDEN",IF(LEN(E2909)&gt;0,VLOOKUP(TEXT($E2909,0),'Angaben Stationen'!$E$14:$J$213,6,0),""))</f>
        <v/>
      </c>
      <c r="E2909" s="287"/>
      <c r="F2909" s="234"/>
      <c r="G2909" s="234"/>
      <c r="H2909" s="263"/>
      <c r="I2909" s="169"/>
      <c r="K2909" s="445" t="str">
        <f t="shared" si="357"/>
        <v>Leer</v>
      </c>
      <c r="L2909" s="445" t="str">
        <f>VLOOKUP($D2909,{"29 - Psychiatrie (Erwachsene)","BGI";"297 - stationsäquivalente Behandlung in der Erwachsenenpsychiatrie (29)","BGI";"30 - Kinder- und Jugendpsychiatrie","BGII";"307 - stationsäquivalente Behandlung in der Kinder- und Jugendpsychiatrie (30)","BGII";"31 - Psychosomatik","BGI";"","Leer"},2,0)</f>
        <v>Leer</v>
      </c>
      <c r="M2909" s="445">
        <f t="shared" si="354"/>
        <v>0</v>
      </c>
      <c r="N2909" s="445">
        <f t="shared" si="355"/>
        <v>0</v>
      </c>
      <c r="O2909" s="445">
        <f t="shared" si="358"/>
        <v>0</v>
      </c>
      <c r="P2909" s="445">
        <f t="shared" si="359"/>
        <v>0</v>
      </c>
      <c r="Q2909" s="445">
        <f t="shared" si="360"/>
        <v>0</v>
      </c>
      <c r="R2909" s="415" t="str">
        <f t="shared" si="361"/>
        <v>Leer</v>
      </c>
      <c r="S2909" s="445">
        <f>IF('Angaben KH-Standort'!D$29='A4'!D2909,IF('Angaben KH-Standort'!E$29="Ja",1,0),0)</f>
        <v>0</v>
      </c>
      <c r="T2909" s="445">
        <f>IF('Angaben KH-Standort'!D$30='A4'!D2909,IF('Angaben KH-Standort'!E$30="Ja",1,0),0)</f>
        <v>0</v>
      </c>
      <c r="U2909" s="445">
        <f>IF('Angaben KH-Standort'!D$31='A4'!D2909,IF('Angaben KH-Standort'!E$31="Ja",1,0),0)</f>
        <v>0</v>
      </c>
    </row>
    <row r="2910" spans="2:21" ht="15" customHeight="1" x14ac:dyDescent="0.3">
      <c r="B2910" s="70" t="str">
        <f t="shared" si="356"/>
        <v>!!!</v>
      </c>
      <c r="C2910" s="265" t="str">
        <f>IF(ISERROR(IF(LEN(E2910)&gt;0,VLOOKUP(TEXT($E2910,0),'Angaben Stationen'!$E$14:$J$213,5,0),"")),"?",IF(LEN(E2910)&gt;0,VLOOKUP(TEXT($E2910,0),'Angaben Stationen'!$E$14:$J$213,5,0),""))</f>
        <v/>
      </c>
      <c r="D2910" s="232" t="str">
        <f>IF(ISERROR(IF(LEN(E2910)&gt;0,VLOOKUP(TEXT($E2910,0),'Angaben Stationen'!$E$14:$J$213,6,0),"")),"STATION IST NICHT VORHANDEN",IF(LEN(E2910)&gt;0,VLOOKUP(TEXT($E2910,0),'Angaben Stationen'!$E$14:$J$213,6,0),""))</f>
        <v/>
      </c>
      <c r="E2910" s="287"/>
      <c r="F2910" s="234"/>
      <c r="G2910" s="234"/>
      <c r="H2910" s="263"/>
      <c r="I2910" s="169"/>
      <c r="K2910" s="445" t="str">
        <f t="shared" si="357"/>
        <v>Leer</v>
      </c>
      <c r="L2910" s="445" t="str">
        <f>VLOOKUP($D2910,{"29 - Psychiatrie (Erwachsene)","BGI";"297 - stationsäquivalente Behandlung in der Erwachsenenpsychiatrie (29)","BGI";"30 - Kinder- und Jugendpsychiatrie","BGII";"307 - stationsäquivalente Behandlung in der Kinder- und Jugendpsychiatrie (30)","BGII";"31 - Psychosomatik","BGI";"","Leer"},2,0)</f>
        <v>Leer</v>
      </c>
      <c r="M2910" s="445">
        <f t="shared" si="354"/>
        <v>0</v>
      </c>
      <c r="N2910" s="445">
        <f t="shared" si="355"/>
        <v>0</v>
      </c>
      <c r="O2910" s="445">
        <f t="shared" si="358"/>
        <v>0</v>
      </c>
      <c r="P2910" s="445">
        <f t="shared" si="359"/>
        <v>0</v>
      </c>
      <c r="Q2910" s="445">
        <f t="shared" si="360"/>
        <v>0</v>
      </c>
      <c r="R2910" s="415" t="str">
        <f t="shared" si="361"/>
        <v>Leer</v>
      </c>
      <c r="S2910" s="445">
        <f>IF('Angaben KH-Standort'!D$29='A4'!D2910,IF('Angaben KH-Standort'!E$29="Ja",1,0),0)</f>
        <v>0</v>
      </c>
      <c r="T2910" s="445">
        <f>IF('Angaben KH-Standort'!D$30='A4'!D2910,IF('Angaben KH-Standort'!E$30="Ja",1,0),0)</f>
        <v>0</v>
      </c>
      <c r="U2910" s="445">
        <f>IF('Angaben KH-Standort'!D$31='A4'!D2910,IF('Angaben KH-Standort'!E$31="Ja",1,0),0)</f>
        <v>0</v>
      </c>
    </row>
    <row r="2911" spans="2:21" ht="15" customHeight="1" x14ac:dyDescent="0.3">
      <c r="B2911" s="70" t="str">
        <f t="shared" si="356"/>
        <v>!!!</v>
      </c>
      <c r="C2911" s="265" t="str">
        <f>IF(ISERROR(IF(LEN(E2911)&gt;0,VLOOKUP(TEXT($E2911,0),'Angaben Stationen'!$E$14:$J$213,5,0),"")),"?",IF(LEN(E2911)&gt;0,VLOOKUP(TEXT($E2911,0),'Angaben Stationen'!$E$14:$J$213,5,0),""))</f>
        <v/>
      </c>
      <c r="D2911" s="232" t="str">
        <f>IF(ISERROR(IF(LEN(E2911)&gt;0,VLOOKUP(TEXT($E2911,0),'Angaben Stationen'!$E$14:$J$213,6,0),"")),"STATION IST NICHT VORHANDEN",IF(LEN(E2911)&gt;0,VLOOKUP(TEXT($E2911,0),'Angaben Stationen'!$E$14:$J$213,6,0),""))</f>
        <v/>
      </c>
      <c r="E2911" s="287"/>
      <c r="F2911" s="234"/>
      <c r="G2911" s="234"/>
      <c r="H2911" s="263"/>
      <c r="I2911" s="169"/>
      <c r="K2911" s="445" t="str">
        <f t="shared" si="357"/>
        <v>Leer</v>
      </c>
      <c r="L2911" s="445" t="str">
        <f>VLOOKUP($D2911,{"29 - Psychiatrie (Erwachsene)","BGI";"297 - stationsäquivalente Behandlung in der Erwachsenenpsychiatrie (29)","BGI";"30 - Kinder- und Jugendpsychiatrie","BGII";"307 - stationsäquivalente Behandlung in der Kinder- und Jugendpsychiatrie (30)","BGII";"31 - Psychosomatik","BGI";"","Leer"},2,0)</f>
        <v>Leer</v>
      </c>
      <c r="M2911" s="445">
        <f t="shared" si="354"/>
        <v>0</v>
      </c>
      <c r="N2911" s="445">
        <f t="shared" si="355"/>
        <v>0</v>
      </c>
      <c r="O2911" s="445">
        <f t="shared" si="358"/>
        <v>0</v>
      </c>
      <c r="P2911" s="445">
        <f t="shared" si="359"/>
        <v>0</v>
      </c>
      <c r="Q2911" s="445">
        <f t="shared" si="360"/>
        <v>0</v>
      </c>
      <c r="R2911" s="415" t="str">
        <f t="shared" si="361"/>
        <v>Leer</v>
      </c>
      <c r="S2911" s="445">
        <f>IF('Angaben KH-Standort'!D$29='A4'!D2911,IF('Angaben KH-Standort'!E$29="Ja",1,0),0)</f>
        <v>0</v>
      </c>
      <c r="T2911" s="445">
        <f>IF('Angaben KH-Standort'!D$30='A4'!D2911,IF('Angaben KH-Standort'!E$30="Ja",1,0),0)</f>
        <v>0</v>
      </c>
      <c r="U2911" s="445">
        <f>IF('Angaben KH-Standort'!D$31='A4'!D2911,IF('Angaben KH-Standort'!E$31="Ja",1,0),0)</f>
        <v>0</v>
      </c>
    </row>
    <row r="2912" spans="2:21" ht="15" customHeight="1" x14ac:dyDescent="0.3">
      <c r="B2912" s="70" t="str">
        <f t="shared" si="356"/>
        <v>!!!</v>
      </c>
      <c r="C2912" s="265" t="str">
        <f>IF(ISERROR(IF(LEN(E2912)&gt;0,VLOOKUP(TEXT($E2912,0),'Angaben Stationen'!$E$14:$J$213,5,0),"")),"?",IF(LEN(E2912)&gt;0,VLOOKUP(TEXT($E2912,0),'Angaben Stationen'!$E$14:$J$213,5,0),""))</f>
        <v/>
      </c>
      <c r="D2912" s="232" t="str">
        <f>IF(ISERROR(IF(LEN(E2912)&gt;0,VLOOKUP(TEXT($E2912,0),'Angaben Stationen'!$E$14:$J$213,6,0),"")),"STATION IST NICHT VORHANDEN",IF(LEN(E2912)&gt;0,VLOOKUP(TEXT($E2912,0),'Angaben Stationen'!$E$14:$J$213,6,0),""))</f>
        <v/>
      </c>
      <c r="E2912" s="287"/>
      <c r="F2912" s="234"/>
      <c r="G2912" s="234"/>
      <c r="H2912" s="263"/>
      <c r="I2912" s="169"/>
      <c r="K2912" s="445" t="str">
        <f t="shared" si="357"/>
        <v>Leer</v>
      </c>
      <c r="L2912" s="445" t="str">
        <f>VLOOKUP($D2912,{"29 - Psychiatrie (Erwachsene)","BGI";"297 - stationsäquivalente Behandlung in der Erwachsenenpsychiatrie (29)","BGI";"30 - Kinder- und Jugendpsychiatrie","BGII";"307 - stationsäquivalente Behandlung in der Kinder- und Jugendpsychiatrie (30)","BGII";"31 - Psychosomatik","BGI";"","Leer"},2,0)</f>
        <v>Leer</v>
      </c>
      <c r="M2912" s="445">
        <f t="shared" si="354"/>
        <v>0</v>
      </c>
      <c r="N2912" s="445">
        <f t="shared" si="355"/>
        <v>0</v>
      </c>
      <c r="O2912" s="445">
        <f t="shared" si="358"/>
        <v>0</v>
      </c>
      <c r="P2912" s="445">
        <f t="shared" si="359"/>
        <v>0</v>
      </c>
      <c r="Q2912" s="445">
        <f t="shared" si="360"/>
        <v>0</v>
      </c>
      <c r="R2912" s="415" t="str">
        <f t="shared" si="361"/>
        <v>Leer</v>
      </c>
      <c r="S2912" s="445">
        <f>IF('Angaben KH-Standort'!D$29='A4'!D2912,IF('Angaben KH-Standort'!E$29="Ja",1,0),0)</f>
        <v>0</v>
      </c>
      <c r="T2912" s="445">
        <f>IF('Angaben KH-Standort'!D$30='A4'!D2912,IF('Angaben KH-Standort'!E$30="Ja",1,0),0)</f>
        <v>0</v>
      </c>
      <c r="U2912" s="445">
        <f>IF('Angaben KH-Standort'!D$31='A4'!D2912,IF('Angaben KH-Standort'!E$31="Ja",1,0),0)</f>
        <v>0</v>
      </c>
    </row>
    <row r="2913" spans="2:21" ht="15" customHeight="1" x14ac:dyDescent="0.3">
      <c r="B2913" s="70" t="str">
        <f t="shared" si="356"/>
        <v>!!!</v>
      </c>
      <c r="C2913" s="265" t="str">
        <f>IF(ISERROR(IF(LEN(E2913)&gt;0,VLOOKUP(TEXT($E2913,0),'Angaben Stationen'!$E$14:$J$213,5,0),"")),"?",IF(LEN(E2913)&gt;0,VLOOKUP(TEXT($E2913,0),'Angaben Stationen'!$E$14:$J$213,5,0),""))</f>
        <v/>
      </c>
      <c r="D2913" s="232" t="str">
        <f>IF(ISERROR(IF(LEN(E2913)&gt;0,VLOOKUP(TEXT($E2913,0),'Angaben Stationen'!$E$14:$J$213,6,0),"")),"STATION IST NICHT VORHANDEN",IF(LEN(E2913)&gt;0,VLOOKUP(TEXT($E2913,0),'Angaben Stationen'!$E$14:$J$213,6,0),""))</f>
        <v/>
      </c>
      <c r="E2913" s="287"/>
      <c r="F2913" s="234"/>
      <c r="G2913" s="234"/>
      <c r="H2913" s="263"/>
      <c r="I2913" s="169"/>
      <c r="K2913" s="445" t="str">
        <f t="shared" si="357"/>
        <v>Leer</v>
      </c>
      <c r="L2913" s="445" t="str">
        <f>VLOOKUP($D2913,{"29 - Psychiatrie (Erwachsene)","BGI";"297 - stationsäquivalente Behandlung in der Erwachsenenpsychiatrie (29)","BGI";"30 - Kinder- und Jugendpsychiatrie","BGII";"307 - stationsäquivalente Behandlung in der Kinder- und Jugendpsychiatrie (30)","BGII";"31 - Psychosomatik","BGI";"","Leer"},2,0)</f>
        <v>Leer</v>
      </c>
      <c r="M2913" s="445">
        <f t="shared" si="354"/>
        <v>0</v>
      </c>
      <c r="N2913" s="445">
        <f t="shared" si="355"/>
        <v>0</v>
      </c>
      <c r="O2913" s="445">
        <f t="shared" si="358"/>
        <v>0</v>
      </c>
      <c r="P2913" s="445">
        <f t="shared" si="359"/>
        <v>0</v>
      </c>
      <c r="Q2913" s="445">
        <f t="shared" si="360"/>
        <v>0</v>
      </c>
      <c r="R2913" s="415" t="str">
        <f t="shared" si="361"/>
        <v>Leer</v>
      </c>
      <c r="S2913" s="445">
        <f>IF('Angaben KH-Standort'!D$29='A4'!D2913,IF('Angaben KH-Standort'!E$29="Ja",1,0),0)</f>
        <v>0</v>
      </c>
      <c r="T2913" s="445">
        <f>IF('Angaben KH-Standort'!D$30='A4'!D2913,IF('Angaben KH-Standort'!E$30="Ja",1,0),0)</f>
        <v>0</v>
      </c>
      <c r="U2913" s="445">
        <f>IF('Angaben KH-Standort'!D$31='A4'!D2913,IF('Angaben KH-Standort'!E$31="Ja",1,0),0)</f>
        <v>0</v>
      </c>
    </row>
    <row r="2914" spans="2:21" ht="15" customHeight="1" x14ac:dyDescent="0.3">
      <c r="B2914" s="70" t="str">
        <f t="shared" si="356"/>
        <v>!!!</v>
      </c>
      <c r="C2914" s="265" t="str">
        <f>IF(ISERROR(IF(LEN(E2914)&gt;0,VLOOKUP(TEXT($E2914,0),'Angaben Stationen'!$E$14:$J$213,5,0),"")),"?",IF(LEN(E2914)&gt;0,VLOOKUP(TEXT($E2914,0),'Angaben Stationen'!$E$14:$J$213,5,0),""))</f>
        <v/>
      </c>
      <c r="D2914" s="232" t="str">
        <f>IF(ISERROR(IF(LEN(E2914)&gt;0,VLOOKUP(TEXT($E2914,0),'Angaben Stationen'!$E$14:$J$213,6,0),"")),"STATION IST NICHT VORHANDEN",IF(LEN(E2914)&gt;0,VLOOKUP(TEXT($E2914,0),'Angaben Stationen'!$E$14:$J$213,6,0),""))</f>
        <v/>
      </c>
      <c r="E2914" s="287"/>
      <c r="F2914" s="234"/>
      <c r="G2914" s="234"/>
      <c r="H2914" s="263"/>
      <c r="I2914" s="169"/>
      <c r="K2914" s="445" t="str">
        <f t="shared" si="357"/>
        <v>Leer</v>
      </c>
      <c r="L2914" s="445" t="str">
        <f>VLOOKUP($D2914,{"29 - Psychiatrie (Erwachsene)","BGI";"297 - stationsäquivalente Behandlung in der Erwachsenenpsychiatrie (29)","BGI";"30 - Kinder- und Jugendpsychiatrie","BGII";"307 - stationsäquivalente Behandlung in der Kinder- und Jugendpsychiatrie (30)","BGII";"31 - Psychosomatik","BGI";"","Leer"},2,0)</f>
        <v>Leer</v>
      </c>
      <c r="M2914" s="445">
        <f t="shared" ref="M2914:M2977" si="362">IF(LEN(B2914)&gt;0,0,1)</f>
        <v>0</v>
      </c>
      <c r="N2914" s="445">
        <f t="shared" ref="N2914:N2977" si="363">IF(E2914&lt;&gt;"",1,0)</f>
        <v>0</v>
      </c>
      <c r="O2914" s="445">
        <f t="shared" si="358"/>
        <v>0</v>
      </c>
      <c r="P2914" s="445">
        <f t="shared" si="359"/>
        <v>0</v>
      </c>
      <c r="Q2914" s="445">
        <f t="shared" si="360"/>
        <v>0</v>
      </c>
      <c r="R2914" s="415" t="str">
        <f t="shared" si="361"/>
        <v>Leer</v>
      </c>
      <c r="S2914" s="445">
        <f>IF('Angaben KH-Standort'!D$29='A4'!D2914,IF('Angaben KH-Standort'!E$29="Ja",1,0),0)</f>
        <v>0</v>
      </c>
      <c r="T2914" s="445">
        <f>IF('Angaben KH-Standort'!D$30='A4'!D2914,IF('Angaben KH-Standort'!E$30="Ja",1,0),0)</f>
        <v>0</v>
      </c>
      <c r="U2914" s="445">
        <f>IF('Angaben KH-Standort'!D$31='A4'!D2914,IF('Angaben KH-Standort'!E$31="Ja",1,0),0)</f>
        <v>0</v>
      </c>
    </row>
    <row r="2915" spans="2:21" ht="15" customHeight="1" x14ac:dyDescent="0.3">
      <c r="B2915" s="70" t="str">
        <f t="shared" ref="B2915:B2978" si="364">IF(SUM(N2915:Q2915)&lt;4,"!!!","")</f>
        <v>!!!</v>
      </c>
      <c r="C2915" s="265" t="str">
        <f>IF(ISERROR(IF(LEN(E2915)&gt;0,VLOOKUP(TEXT($E2915,0),'Angaben Stationen'!$E$14:$J$213,5,0),"")),"?",IF(LEN(E2915)&gt;0,VLOOKUP(TEXT($E2915,0),'Angaben Stationen'!$E$14:$J$213,5,0),""))</f>
        <v/>
      </c>
      <c r="D2915" s="232" t="str">
        <f>IF(ISERROR(IF(LEN(E2915)&gt;0,VLOOKUP(TEXT($E2915,0),'Angaben Stationen'!$E$14:$J$213,6,0),"")),"STATION IST NICHT VORHANDEN",IF(LEN(E2915)&gt;0,VLOOKUP(TEXT($E2915,0),'Angaben Stationen'!$E$14:$J$213,6,0),""))</f>
        <v/>
      </c>
      <c r="E2915" s="287"/>
      <c r="F2915" s="234"/>
      <c r="G2915" s="234"/>
      <c r="H2915" s="263"/>
      <c r="I2915" s="169"/>
      <c r="K2915" s="445" t="str">
        <f t="shared" ref="K2915:K2978" si="365">IF($E2915&lt;&gt;"","Monat","Leer")</f>
        <v>Leer</v>
      </c>
      <c r="L2915" s="445" t="str">
        <f>VLOOKUP($D2915,{"29 - Psychiatrie (Erwachsene)","BGI";"297 - stationsäquivalente Behandlung in der Erwachsenenpsychiatrie (29)","BGI";"30 - Kinder- und Jugendpsychiatrie","BGII";"307 - stationsäquivalente Behandlung in der Kinder- und Jugendpsychiatrie (30)","BGII";"31 - Psychosomatik","BGI";"","Leer"},2,0)</f>
        <v>Leer</v>
      </c>
      <c r="M2915" s="445">
        <f t="shared" si="362"/>
        <v>0</v>
      </c>
      <c r="N2915" s="445">
        <f t="shared" si="363"/>
        <v>0</v>
      </c>
      <c r="O2915" s="445">
        <f t="shared" ref="O2915:O2978" si="366">IF(VALUE($F2915)&gt;0,1,0)</f>
        <v>0</v>
      </c>
      <c r="P2915" s="445">
        <f t="shared" ref="P2915:P2978" si="367">IF(LEN($G2915)&gt;0,1,0)</f>
        <v>0</v>
      </c>
      <c r="Q2915" s="445">
        <f t="shared" ref="Q2915:Q2978" si="368">IF(LEN($H2915)&gt;0,1,0)</f>
        <v>0</v>
      </c>
      <c r="R2915" s="415" t="str">
        <f t="shared" si="361"/>
        <v>Leer</v>
      </c>
      <c r="S2915" s="445">
        <f>IF('Angaben KH-Standort'!D$29='A4'!D2915,IF('Angaben KH-Standort'!E$29="Ja",1,0),0)</f>
        <v>0</v>
      </c>
      <c r="T2915" s="445">
        <f>IF('Angaben KH-Standort'!D$30='A4'!D2915,IF('Angaben KH-Standort'!E$30="Ja",1,0),0)</f>
        <v>0</v>
      </c>
      <c r="U2915" s="445">
        <f>IF('Angaben KH-Standort'!D$31='A4'!D2915,IF('Angaben KH-Standort'!E$31="Ja",1,0),0)</f>
        <v>0</v>
      </c>
    </row>
    <row r="2916" spans="2:21" ht="15" customHeight="1" x14ac:dyDescent="0.3">
      <c r="B2916" s="70" t="str">
        <f t="shared" si="364"/>
        <v>!!!</v>
      </c>
      <c r="C2916" s="265" t="str">
        <f>IF(ISERROR(IF(LEN(E2916)&gt;0,VLOOKUP(TEXT($E2916,0),'Angaben Stationen'!$E$14:$J$213,5,0),"")),"?",IF(LEN(E2916)&gt;0,VLOOKUP(TEXT($E2916,0),'Angaben Stationen'!$E$14:$J$213,5,0),""))</f>
        <v/>
      </c>
      <c r="D2916" s="232" t="str">
        <f>IF(ISERROR(IF(LEN(E2916)&gt;0,VLOOKUP(TEXT($E2916,0),'Angaben Stationen'!$E$14:$J$213,6,0),"")),"STATION IST NICHT VORHANDEN",IF(LEN(E2916)&gt;0,VLOOKUP(TEXT($E2916,0),'Angaben Stationen'!$E$14:$J$213,6,0),""))</f>
        <v/>
      </c>
      <c r="E2916" s="287"/>
      <c r="F2916" s="234"/>
      <c r="G2916" s="234"/>
      <c r="H2916" s="263"/>
      <c r="I2916" s="169"/>
      <c r="K2916" s="445" t="str">
        <f t="shared" si="365"/>
        <v>Leer</v>
      </c>
      <c r="L2916" s="445" t="str">
        <f>VLOOKUP($D2916,{"29 - Psychiatrie (Erwachsene)","BGI";"297 - stationsäquivalente Behandlung in der Erwachsenenpsychiatrie (29)","BGI";"30 - Kinder- und Jugendpsychiatrie","BGII";"307 - stationsäquivalente Behandlung in der Kinder- und Jugendpsychiatrie (30)","BGII";"31 - Psychosomatik","BGI";"","Leer"},2,0)</f>
        <v>Leer</v>
      </c>
      <c r="M2916" s="445">
        <f t="shared" si="362"/>
        <v>0</v>
      </c>
      <c r="N2916" s="445">
        <f t="shared" si="363"/>
        <v>0</v>
      </c>
      <c r="O2916" s="445">
        <f t="shared" si="366"/>
        <v>0</v>
      </c>
      <c r="P2916" s="445">
        <f t="shared" si="367"/>
        <v>0</v>
      </c>
      <c r="Q2916" s="445">
        <f t="shared" si="368"/>
        <v>0</v>
      </c>
      <c r="R2916" s="415" t="str">
        <f t="shared" si="361"/>
        <v>Leer</v>
      </c>
      <c r="S2916" s="445">
        <f>IF('Angaben KH-Standort'!D$29='A4'!D2916,IF('Angaben KH-Standort'!E$29="Ja",1,0),0)</f>
        <v>0</v>
      </c>
      <c r="T2916" s="445">
        <f>IF('Angaben KH-Standort'!D$30='A4'!D2916,IF('Angaben KH-Standort'!E$30="Ja",1,0),0)</f>
        <v>0</v>
      </c>
      <c r="U2916" s="445">
        <f>IF('Angaben KH-Standort'!D$31='A4'!D2916,IF('Angaben KH-Standort'!E$31="Ja",1,0),0)</f>
        <v>0</v>
      </c>
    </row>
    <row r="2917" spans="2:21" ht="15" customHeight="1" x14ac:dyDescent="0.3">
      <c r="B2917" s="70" t="str">
        <f t="shared" si="364"/>
        <v>!!!</v>
      </c>
      <c r="C2917" s="265" t="str">
        <f>IF(ISERROR(IF(LEN(E2917)&gt;0,VLOOKUP(TEXT($E2917,0),'Angaben Stationen'!$E$14:$J$213,5,0),"")),"?",IF(LEN(E2917)&gt;0,VLOOKUP(TEXT($E2917,0),'Angaben Stationen'!$E$14:$J$213,5,0),""))</f>
        <v/>
      </c>
      <c r="D2917" s="232" t="str">
        <f>IF(ISERROR(IF(LEN(E2917)&gt;0,VLOOKUP(TEXT($E2917,0),'Angaben Stationen'!$E$14:$J$213,6,0),"")),"STATION IST NICHT VORHANDEN",IF(LEN(E2917)&gt;0,VLOOKUP(TEXT($E2917,0),'Angaben Stationen'!$E$14:$J$213,6,0),""))</f>
        <v/>
      </c>
      <c r="E2917" s="287"/>
      <c r="F2917" s="234"/>
      <c r="G2917" s="234"/>
      <c r="H2917" s="263"/>
      <c r="I2917" s="169"/>
      <c r="K2917" s="445" t="str">
        <f t="shared" si="365"/>
        <v>Leer</v>
      </c>
      <c r="L2917" s="445" t="str">
        <f>VLOOKUP($D2917,{"29 - Psychiatrie (Erwachsene)","BGI";"297 - stationsäquivalente Behandlung in der Erwachsenenpsychiatrie (29)","BGI";"30 - Kinder- und Jugendpsychiatrie","BGII";"307 - stationsäquivalente Behandlung in der Kinder- und Jugendpsychiatrie (30)","BGII";"31 - Psychosomatik","BGI";"","Leer"},2,0)</f>
        <v>Leer</v>
      </c>
      <c r="M2917" s="445">
        <f t="shared" si="362"/>
        <v>0</v>
      </c>
      <c r="N2917" s="445">
        <f t="shared" si="363"/>
        <v>0</v>
      </c>
      <c r="O2917" s="445">
        <f t="shared" si="366"/>
        <v>0</v>
      </c>
      <c r="P2917" s="445">
        <f t="shared" si="367"/>
        <v>0</v>
      </c>
      <c r="Q2917" s="445">
        <f t="shared" si="368"/>
        <v>0</v>
      </c>
      <c r="R2917" s="415" t="str">
        <f t="shared" si="361"/>
        <v>Leer</v>
      </c>
      <c r="S2917" s="445">
        <f>IF('Angaben KH-Standort'!D$29='A4'!D2917,IF('Angaben KH-Standort'!E$29="Ja",1,0),0)</f>
        <v>0</v>
      </c>
      <c r="T2917" s="445">
        <f>IF('Angaben KH-Standort'!D$30='A4'!D2917,IF('Angaben KH-Standort'!E$30="Ja",1,0),0)</f>
        <v>0</v>
      </c>
      <c r="U2917" s="445">
        <f>IF('Angaben KH-Standort'!D$31='A4'!D2917,IF('Angaben KH-Standort'!E$31="Ja",1,0),0)</f>
        <v>0</v>
      </c>
    </row>
    <row r="2918" spans="2:21" ht="15" customHeight="1" x14ac:dyDescent="0.3">
      <c r="B2918" s="70" t="str">
        <f t="shared" si="364"/>
        <v>!!!</v>
      </c>
      <c r="C2918" s="265" t="str">
        <f>IF(ISERROR(IF(LEN(E2918)&gt;0,VLOOKUP(TEXT($E2918,0),'Angaben Stationen'!$E$14:$J$213,5,0),"")),"?",IF(LEN(E2918)&gt;0,VLOOKUP(TEXT($E2918,0),'Angaben Stationen'!$E$14:$J$213,5,0),""))</f>
        <v/>
      </c>
      <c r="D2918" s="232" t="str">
        <f>IF(ISERROR(IF(LEN(E2918)&gt;0,VLOOKUP(TEXT($E2918,0),'Angaben Stationen'!$E$14:$J$213,6,0),"")),"STATION IST NICHT VORHANDEN",IF(LEN(E2918)&gt;0,VLOOKUP(TEXT($E2918,0),'Angaben Stationen'!$E$14:$J$213,6,0),""))</f>
        <v/>
      </c>
      <c r="E2918" s="287"/>
      <c r="F2918" s="234"/>
      <c r="G2918" s="234"/>
      <c r="H2918" s="263"/>
      <c r="I2918" s="169"/>
      <c r="K2918" s="445" t="str">
        <f t="shared" si="365"/>
        <v>Leer</v>
      </c>
      <c r="L2918" s="445" t="str">
        <f>VLOOKUP($D2918,{"29 - Psychiatrie (Erwachsene)","BGI";"297 - stationsäquivalente Behandlung in der Erwachsenenpsychiatrie (29)","BGI";"30 - Kinder- und Jugendpsychiatrie","BGII";"307 - stationsäquivalente Behandlung in der Kinder- und Jugendpsychiatrie (30)","BGII";"31 - Psychosomatik","BGI";"","Leer"},2,0)</f>
        <v>Leer</v>
      </c>
      <c r="M2918" s="445">
        <f t="shared" si="362"/>
        <v>0</v>
      </c>
      <c r="N2918" s="445">
        <f t="shared" si="363"/>
        <v>0</v>
      </c>
      <c r="O2918" s="445">
        <f t="shared" si="366"/>
        <v>0</v>
      </c>
      <c r="P2918" s="445">
        <f t="shared" si="367"/>
        <v>0</v>
      </c>
      <c r="Q2918" s="445">
        <f t="shared" si="368"/>
        <v>0</v>
      </c>
      <c r="R2918" s="415" t="str">
        <f t="shared" si="361"/>
        <v>Leer</v>
      </c>
      <c r="S2918" s="445">
        <f>IF('Angaben KH-Standort'!D$29='A4'!D2918,IF('Angaben KH-Standort'!E$29="Ja",1,0),0)</f>
        <v>0</v>
      </c>
      <c r="T2918" s="445">
        <f>IF('Angaben KH-Standort'!D$30='A4'!D2918,IF('Angaben KH-Standort'!E$30="Ja",1,0),0)</f>
        <v>0</v>
      </c>
      <c r="U2918" s="445">
        <f>IF('Angaben KH-Standort'!D$31='A4'!D2918,IF('Angaben KH-Standort'!E$31="Ja",1,0),0)</f>
        <v>0</v>
      </c>
    </row>
    <row r="2919" spans="2:21" ht="15" customHeight="1" x14ac:dyDescent="0.3">
      <c r="B2919" s="70" t="str">
        <f t="shared" si="364"/>
        <v>!!!</v>
      </c>
      <c r="C2919" s="265" t="str">
        <f>IF(ISERROR(IF(LEN(E2919)&gt;0,VLOOKUP(TEXT($E2919,0),'Angaben Stationen'!$E$14:$J$213,5,0),"")),"?",IF(LEN(E2919)&gt;0,VLOOKUP(TEXT($E2919,0),'Angaben Stationen'!$E$14:$J$213,5,0),""))</f>
        <v/>
      </c>
      <c r="D2919" s="232" t="str">
        <f>IF(ISERROR(IF(LEN(E2919)&gt;0,VLOOKUP(TEXT($E2919,0),'Angaben Stationen'!$E$14:$J$213,6,0),"")),"STATION IST NICHT VORHANDEN",IF(LEN(E2919)&gt;0,VLOOKUP(TEXT($E2919,0),'Angaben Stationen'!$E$14:$J$213,6,0),""))</f>
        <v/>
      </c>
      <c r="E2919" s="287"/>
      <c r="F2919" s="234"/>
      <c r="G2919" s="234"/>
      <c r="H2919" s="263"/>
      <c r="I2919" s="169"/>
      <c r="K2919" s="445" t="str">
        <f t="shared" si="365"/>
        <v>Leer</v>
      </c>
      <c r="L2919" s="445" t="str">
        <f>VLOOKUP($D2919,{"29 - Psychiatrie (Erwachsene)","BGI";"297 - stationsäquivalente Behandlung in der Erwachsenenpsychiatrie (29)","BGI";"30 - Kinder- und Jugendpsychiatrie","BGII";"307 - stationsäquivalente Behandlung in der Kinder- und Jugendpsychiatrie (30)","BGII";"31 - Psychosomatik","BGI";"","Leer"},2,0)</f>
        <v>Leer</v>
      </c>
      <c r="M2919" s="445">
        <f t="shared" si="362"/>
        <v>0</v>
      </c>
      <c r="N2919" s="445">
        <f t="shared" si="363"/>
        <v>0</v>
      </c>
      <c r="O2919" s="445">
        <f t="shared" si="366"/>
        <v>0</v>
      </c>
      <c r="P2919" s="445">
        <f t="shared" si="367"/>
        <v>0</v>
      </c>
      <c r="Q2919" s="445">
        <f t="shared" si="368"/>
        <v>0</v>
      </c>
      <c r="R2919" s="415" t="str">
        <f t="shared" si="361"/>
        <v>Leer</v>
      </c>
      <c r="S2919" s="445">
        <f>IF('Angaben KH-Standort'!D$29='A4'!D2919,IF('Angaben KH-Standort'!E$29="Ja",1,0),0)</f>
        <v>0</v>
      </c>
      <c r="T2919" s="445">
        <f>IF('Angaben KH-Standort'!D$30='A4'!D2919,IF('Angaben KH-Standort'!E$30="Ja",1,0),0)</f>
        <v>0</v>
      </c>
      <c r="U2919" s="445">
        <f>IF('Angaben KH-Standort'!D$31='A4'!D2919,IF('Angaben KH-Standort'!E$31="Ja",1,0),0)</f>
        <v>0</v>
      </c>
    </row>
    <row r="2920" spans="2:21" ht="15" customHeight="1" x14ac:dyDescent="0.3">
      <c r="B2920" s="70" t="str">
        <f t="shared" si="364"/>
        <v>!!!</v>
      </c>
      <c r="C2920" s="265" t="str">
        <f>IF(ISERROR(IF(LEN(E2920)&gt;0,VLOOKUP(TEXT($E2920,0),'Angaben Stationen'!$E$14:$J$213,5,0),"")),"?",IF(LEN(E2920)&gt;0,VLOOKUP(TEXT($E2920,0),'Angaben Stationen'!$E$14:$J$213,5,0),""))</f>
        <v/>
      </c>
      <c r="D2920" s="232" t="str">
        <f>IF(ISERROR(IF(LEN(E2920)&gt;0,VLOOKUP(TEXT($E2920,0),'Angaben Stationen'!$E$14:$J$213,6,0),"")),"STATION IST NICHT VORHANDEN",IF(LEN(E2920)&gt;0,VLOOKUP(TEXT($E2920,0),'Angaben Stationen'!$E$14:$J$213,6,0),""))</f>
        <v/>
      </c>
      <c r="E2920" s="287"/>
      <c r="F2920" s="234"/>
      <c r="G2920" s="234"/>
      <c r="H2920" s="263"/>
      <c r="I2920" s="169"/>
      <c r="K2920" s="445" t="str">
        <f t="shared" si="365"/>
        <v>Leer</v>
      </c>
      <c r="L2920" s="445" t="str">
        <f>VLOOKUP($D2920,{"29 - Psychiatrie (Erwachsene)","BGI";"297 - stationsäquivalente Behandlung in der Erwachsenenpsychiatrie (29)","BGI";"30 - Kinder- und Jugendpsychiatrie","BGII";"307 - stationsäquivalente Behandlung in der Kinder- und Jugendpsychiatrie (30)","BGII";"31 - Psychosomatik","BGI";"","Leer"},2,0)</f>
        <v>Leer</v>
      </c>
      <c r="M2920" s="445">
        <f t="shared" si="362"/>
        <v>0</v>
      </c>
      <c r="N2920" s="445">
        <f t="shared" si="363"/>
        <v>0</v>
      </c>
      <c r="O2920" s="445">
        <f t="shared" si="366"/>
        <v>0</v>
      </c>
      <c r="P2920" s="445">
        <f t="shared" si="367"/>
        <v>0</v>
      </c>
      <c r="Q2920" s="445">
        <f t="shared" si="368"/>
        <v>0</v>
      </c>
      <c r="R2920" s="415" t="str">
        <f t="shared" si="361"/>
        <v>Leer</v>
      </c>
      <c r="S2920" s="445">
        <f>IF('Angaben KH-Standort'!D$29='A4'!D2920,IF('Angaben KH-Standort'!E$29="Ja",1,0),0)</f>
        <v>0</v>
      </c>
      <c r="T2920" s="445">
        <f>IF('Angaben KH-Standort'!D$30='A4'!D2920,IF('Angaben KH-Standort'!E$30="Ja",1,0),0)</f>
        <v>0</v>
      </c>
      <c r="U2920" s="445">
        <f>IF('Angaben KH-Standort'!D$31='A4'!D2920,IF('Angaben KH-Standort'!E$31="Ja",1,0),0)</f>
        <v>0</v>
      </c>
    </row>
    <row r="2921" spans="2:21" ht="15" customHeight="1" x14ac:dyDescent="0.3">
      <c r="B2921" s="70" t="str">
        <f t="shared" si="364"/>
        <v>!!!</v>
      </c>
      <c r="C2921" s="265" t="str">
        <f>IF(ISERROR(IF(LEN(E2921)&gt;0,VLOOKUP(TEXT($E2921,0),'Angaben Stationen'!$E$14:$J$213,5,0),"")),"?",IF(LEN(E2921)&gt;0,VLOOKUP(TEXT($E2921,0),'Angaben Stationen'!$E$14:$J$213,5,0),""))</f>
        <v/>
      </c>
      <c r="D2921" s="232" t="str">
        <f>IF(ISERROR(IF(LEN(E2921)&gt;0,VLOOKUP(TEXT($E2921,0),'Angaben Stationen'!$E$14:$J$213,6,0),"")),"STATION IST NICHT VORHANDEN",IF(LEN(E2921)&gt;0,VLOOKUP(TEXT($E2921,0),'Angaben Stationen'!$E$14:$J$213,6,0),""))</f>
        <v/>
      </c>
      <c r="E2921" s="287"/>
      <c r="F2921" s="234"/>
      <c r="G2921" s="234"/>
      <c r="H2921" s="263"/>
      <c r="I2921" s="169"/>
      <c r="K2921" s="445" t="str">
        <f t="shared" si="365"/>
        <v>Leer</v>
      </c>
      <c r="L2921" s="445" t="str">
        <f>VLOOKUP($D2921,{"29 - Psychiatrie (Erwachsene)","BGI";"297 - stationsäquivalente Behandlung in der Erwachsenenpsychiatrie (29)","BGI";"30 - Kinder- und Jugendpsychiatrie","BGII";"307 - stationsäquivalente Behandlung in der Kinder- und Jugendpsychiatrie (30)","BGII";"31 - Psychosomatik","BGI";"","Leer"},2,0)</f>
        <v>Leer</v>
      </c>
      <c r="M2921" s="445">
        <f t="shared" si="362"/>
        <v>0</v>
      </c>
      <c r="N2921" s="445">
        <f t="shared" si="363"/>
        <v>0</v>
      </c>
      <c r="O2921" s="445">
        <f t="shared" si="366"/>
        <v>0</v>
      </c>
      <c r="P2921" s="445">
        <f t="shared" si="367"/>
        <v>0</v>
      </c>
      <c r="Q2921" s="445">
        <f t="shared" si="368"/>
        <v>0</v>
      </c>
      <c r="R2921" s="415" t="str">
        <f t="shared" si="361"/>
        <v>Leer</v>
      </c>
      <c r="S2921" s="445">
        <f>IF('Angaben KH-Standort'!D$29='A4'!D2921,IF('Angaben KH-Standort'!E$29="Ja",1,0),0)</f>
        <v>0</v>
      </c>
      <c r="T2921" s="445">
        <f>IF('Angaben KH-Standort'!D$30='A4'!D2921,IF('Angaben KH-Standort'!E$30="Ja",1,0),0)</f>
        <v>0</v>
      </c>
      <c r="U2921" s="445">
        <f>IF('Angaben KH-Standort'!D$31='A4'!D2921,IF('Angaben KH-Standort'!E$31="Ja",1,0),0)</f>
        <v>0</v>
      </c>
    </row>
    <row r="2922" spans="2:21" ht="15" customHeight="1" x14ac:dyDescent="0.3">
      <c r="B2922" s="70" t="str">
        <f t="shared" si="364"/>
        <v>!!!</v>
      </c>
      <c r="C2922" s="265" t="str">
        <f>IF(ISERROR(IF(LEN(E2922)&gt;0,VLOOKUP(TEXT($E2922,0),'Angaben Stationen'!$E$14:$J$213,5,0),"")),"?",IF(LEN(E2922)&gt;0,VLOOKUP(TEXT($E2922,0),'Angaben Stationen'!$E$14:$J$213,5,0),""))</f>
        <v/>
      </c>
      <c r="D2922" s="232" t="str">
        <f>IF(ISERROR(IF(LEN(E2922)&gt;0,VLOOKUP(TEXT($E2922,0),'Angaben Stationen'!$E$14:$J$213,6,0),"")),"STATION IST NICHT VORHANDEN",IF(LEN(E2922)&gt;0,VLOOKUP(TEXT($E2922,0),'Angaben Stationen'!$E$14:$J$213,6,0),""))</f>
        <v/>
      </c>
      <c r="E2922" s="287"/>
      <c r="F2922" s="234"/>
      <c r="G2922" s="234"/>
      <c r="H2922" s="263"/>
      <c r="I2922" s="169"/>
      <c r="K2922" s="445" t="str">
        <f t="shared" si="365"/>
        <v>Leer</v>
      </c>
      <c r="L2922" s="445" t="str">
        <f>VLOOKUP($D2922,{"29 - Psychiatrie (Erwachsene)","BGI";"297 - stationsäquivalente Behandlung in der Erwachsenenpsychiatrie (29)","BGI";"30 - Kinder- und Jugendpsychiatrie","BGII";"307 - stationsäquivalente Behandlung in der Kinder- und Jugendpsychiatrie (30)","BGII";"31 - Psychosomatik","BGI";"","Leer"},2,0)</f>
        <v>Leer</v>
      </c>
      <c r="M2922" s="445">
        <f t="shared" si="362"/>
        <v>0</v>
      </c>
      <c r="N2922" s="445">
        <f t="shared" si="363"/>
        <v>0</v>
      </c>
      <c r="O2922" s="445">
        <f t="shared" si="366"/>
        <v>0</v>
      </c>
      <c r="P2922" s="445">
        <f t="shared" si="367"/>
        <v>0</v>
      </c>
      <c r="Q2922" s="445">
        <f t="shared" si="368"/>
        <v>0</v>
      </c>
      <c r="R2922" s="415" t="str">
        <f t="shared" si="361"/>
        <v>Leer</v>
      </c>
      <c r="S2922" s="445">
        <f>IF('Angaben KH-Standort'!D$29='A4'!D2922,IF('Angaben KH-Standort'!E$29="Ja",1,0),0)</f>
        <v>0</v>
      </c>
      <c r="T2922" s="445">
        <f>IF('Angaben KH-Standort'!D$30='A4'!D2922,IF('Angaben KH-Standort'!E$30="Ja",1,0),0)</f>
        <v>0</v>
      </c>
      <c r="U2922" s="445">
        <f>IF('Angaben KH-Standort'!D$31='A4'!D2922,IF('Angaben KH-Standort'!E$31="Ja",1,0),0)</f>
        <v>0</v>
      </c>
    </row>
    <row r="2923" spans="2:21" ht="15" customHeight="1" x14ac:dyDescent="0.3">
      <c r="B2923" s="70" t="str">
        <f t="shared" si="364"/>
        <v>!!!</v>
      </c>
      <c r="C2923" s="265" t="str">
        <f>IF(ISERROR(IF(LEN(E2923)&gt;0,VLOOKUP(TEXT($E2923,0),'Angaben Stationen'!$E$14:$J$213,5,0),"")),"?",IF(LEN(E2923)&gt;0,VLOOKUP(TEXT($E2923,0),'Angaben Stationen'!$E$14:$J$213,5,0),""))</f>
        <v/>
      </c>
      <c r="D2923" s="232" t="str">
        <f>IF(ISERROR(IF(LEN(E2923)&gt;0,VLOOKUP(TEXT($E2923,0),'Angaben Stationen'!$E$14:$J$213,6,0),"")),"STATION IST NICHT VORHANDEN",IF(LEN(E2923)&gt;0,VLOOKUP(TEXT($E2923,0),'Angaben Stationen'!$E$14:$J$213,6,0),""))</f>
        <v/>
      </c>
      <c r="E2923" s="287"/>
      <c r="F2923" s="234"/>
      <c r="G2923" s="234"/>
      <c r="H2923" s="263"/>
      <c r="I2923" s="169"/>
      <c r="K2923" s="445" t="str">
        <f t="shared" si="365"/>
        <v>Leer</v>
      </c>
      <c r="L2923" s="445" t="str">
        <f>VLOOKUP($D2923,{"29 - Psychiatrie (Erwachsene)","BGI";"297 - stationsäquivalente Behandlung in der Erwachsenenpsychiatrie (29)","BGI";"30 - Kinder- und Jugendpsychiatrie","BGII";"307 - stationsäquivalente Behandlung in der Kinder- und Jugendpsychiatrie (30)","BGII";"31 - Psychosomatik","BGI";"","Leer"},2,0)</f>
        <v>Leer</v>
      </c>
      <c r="M2923" s="445">
        <f t="shared" si="362"/>
        <v>0</v>
      </c>
      <c r="N2923" s="445">
        <f t="shared" si="363"/>
        <v>0</v>
      </c>
      <c r="O2923" s="445">
        <f t="shared" si="366"/>
        <v>0</v>
      </c>
      <c r="P2923" s="445">
        <f t="shared" si="367"/>
        <v>0</v>
      </c>
      <c r="Q2923" s="445">
        <f t="shared" si="368"/>
        <v>0</v>
      </c>
      <c r="R2923" s="415" t="str">
        <f t="shared" si="361"/>
        <v>Leer</v>
      </c>
      <c r="S2923" s="445">
        <f>IF('Angaben KH-Standort'!D$29='A4'!D2923,IF('Angaben KH-Standort'!E$29="Ja",1,0),0)</f>
        <v>0</v>
      </c>
      <c r="T2923" s="445">
        <f>IF('Angaben KH-Standort'!D$30='A4'!D2923,IF('Angaben KH-Standort'!E$30="Ja",1,0),0)</f>
        <v>0</v>
      </c>
      <c r="U2923" s="445">
        <f>IF('Angaben KH-Standort'!D$31='A4'!D2923,IF('Angaben KH-Standort'!E$31="Ja",1,0),0)</f>
        <v>0</v>
      </c>
    </row>
    <row r="2924" spans="2:21" ht="15" customHeight="1" x14ac:dyDescent="0.3">
      <c r="B2924" s="70" t="str">
        <f t="shared" si="364"/>
        <v>!!!</v>
      </c>
      <c r="C2924" s="265" t="str">
        <f>IF(ISERROR(IF(LEN(E2924)&gt;0,VLOOKUP(TEXT($E2924,0),'Angaben Stationen'!$E$14:$J$213,5,0),"")),"?",IF(LEN(E2924)&gt;0,VLOOKUP(TEXT($E2924,0),'Angaben Stationen'!$E$14:$J$213,5,0),""))</f>
        <v/>
      </c>
      <c r="D2924" s="232" t="str">
        <f>IF(ISERROR(IF(LEN(E2924)&gt;0,VLOOKUP(TEXT($E2924,0),'Angaben Stationen'!$E$14:$J$213,6,0),"")),"STATION IST NICHT VORHANDEN",IF(LEN(E2924)&gt;0,VLOOKUP(TEXT($E2924,0),'Angaben Stationen'!$E$14:$J$213,6,0),""))</f>
        <v/>
      </c>
      <c r="E2924" s="287"/>
      <c r="F2924" s="234"/>
      <c r="G2924" s="234"/>
      <c r="H2924" s="263"/>
      <c r="I2924" s="169"/>
      <c r="K2924" s="445" t="str">
        <f t="shared" si="365"/>
        <v>Leer</v>
      </c>
      <c r="L2924" s="445" t="str">
        <f>VLOOKUP($D2924,{"29 - Psychiatrie (Erwachsene)","BGI";"297 - stationsäquivalente Behandlung in der Erwachsenenpsychiatrie (29)","BGI";"30 - Kinder- und Jugendpsychiatrie","BGII";"307 - stationsäquivalente Behandlung in der Kinder- und Jugendpsychiatrie (30)","BGII";"31 - Psychosomatik","BGI";"","Leer"},2,0)</f>
        <v>Leer</v>
      </c>
      <c r="M2924" s="445">
        <f t="shared" si="362"/>
        <v>0</v>
      </c>
      <c r="N2924" s="445">
        <f t="shared" si="363"/>
        <v>0</v>
      </c>
      <c r="O2924" s="445">
        <f t="shared" si="366"/>
        <v>0</v>
      </c>
      <c r="P2924" s="445">
        <f t="shared" si="367"/>
        <v>0</v>
      </c>
      <c r="Q2924" s="445">
        <f t="shared" si="368"/>
        <v>0</v>
      </c>
      <c r="R2924" s="415" t="str">
        <f t="shared" si="361"/>
        <v>Leer</v>
      </c>
      <c r="S2924" s="445">
        <f>IF('Angaben KH-Standort'!D$29='A4'!D2924,IF('Angaben KH-Standort'!E$29="Ja",1,0),0)</f>
        <v>0</v>
      </c>
      <c r="T2924" s="445">
        <f>IF('Angaben KH-Standort'!D$30='A4'!D2924,IF('Angaben KH-Standort'!E$30="Ja",1,0),0)</f>
        <v>0</v>
      </c>
      <c r="U2924" s="445">
        <f>IF('Angaben KH-Standort'!D$31='A4'!D2924,IF('Angaben KH-Standort'!E$31="Ja",1,0),0)</f>
        <v>0</v>
      </c>
    </row>
    <row r="2925" spans="2:21" ht="15" customHeight="1" x14ac:dyDescent="0.3">
      <c r="B2925" s="70" t="str">
        <f t="shared" si="364"/>
        <v>!!!</v>
      </c>
      <c r="C2925" s="265" t="str">
        <f>IF(ISERROR(IF(LEN(E2925)&gt;0,VLOOKUP(TEXT($E2925,0),'Angaben Stationen'!$E$14:$J$213,5,0),"")),"?",IF(LEN(E2925)&gt;0,VLOOKUP(TEXT($E2925,0),'Angaben Stationen'!$E$14:$J$213,5,0),""))</f>
        <v/>
      </c>
      <c r="D2925" s="232" t="str">
        <f>IF(ISERROR(IF(LEN(E2925)&gt;0,VLOOKUP(TEXT($E2925,0),'Angaben Stationen'!$E$14:$J$213,6,0),"")),"STATION IST NICHT VORHANDEN",IF(LEN(E2925)&gt;0,VLOOKUP(TEXT($E2925,0),'Angaben Stationen'!$E$14:$J$213,6,0),""))</f>
        <v/>
      </c>
      <c r="E2925" s="287"/>
      <c r="F2925" s="234"/>
      <c r="G2925" s="234"/>
      <c r="H2925" s="263"/>
      <c r="I2925" s="169"/>
      <c r="K2925" s="445" t="str">
        <f t="shared" si="365"/>
        <v>Leer</v>
      </c>
      <c r="L2925" s="445" t="str">
        <f>VLOOKUP($D2925,{"29 - Psychiatrie (Erwachsene)","BGI";"297 - stationsäquivalente Behandlung in der Erwachsenenpsychiatrie (29)","BGI";"30 - Kinder- und Jugendpsychiatrie","BGII";"307 - stationsäquivalente Behandlung in der Kinder- und Jugendpsychiatrie (30)","BGII";"31 - Psychosomatik","BGI";"","Leer"},2,0)</f>
        <v>Leer</v>
      </c>
      <c r="M2925" s="445">
        <f t="shared" si="362"/>
        <v>0</v>
      </c>
      <c r="N2925" s="445">
        <f t="shared" si="363"/>
        <v>0</v>
      </c>
      <c r="O2925" s="445">
        <f t="shared" si="366"/>
        <v>0</v>
      </c>
      <c r="P2925" s="445">
        <f t="shared" si="367"/>
        <v>0</v>
      </c>
      <c r="Q2925" s="445">
        <f t="shared" si="368"/>
        <v>0</v>
      </c>
      <c r="R2925" s="415" t="str">
        <f t="shared" si="361"/>
        <v>Leer</v>
      </c>
      <c r="S2925" s="445">
        <f>IF('Angaben KH-Standort'!D$29='A4'!D2925,IF('Angaben KH-Standort'!E$29="Ja",1,0),0)</f>
        <v>0</v>
      </c>
      <c r="T2925" s="445">
        <f>IF('Angaben KH-Standort'!D$30='A4'!D2925,IF('Angaben KH-Standort'!E$30="Ja",1,0),0)</f>
        <v>0</v>
      </c>
      <c r="U2925" s="445">
        <f>IF('Angaben KH-Standort'!D$31='A4'!D2925,IF('Angaben KH-Standort'!E$31="Ja",1,0),0)</f>
        <v>0</v>
      </c>
    </row>
    <row r="2926" spans="2:21" ht="15" customHeight="1" x14ac:dyDescent="0.3">
      <c r="B2926" s="70" t="str">
        <f t="shared" si="364"/>
        <v>!!!</v>
      </c>
      <c r="C2926" s="265" t="str">
        <f>IF(ISERROR(IF(LEN(E2926)&gt;0,VLOOKUP(TEXT($E2926,0),'Angaben Stationen'!$E$14:$J$213,5,0),"")),"?",IF(LEN(E2926)&gt;0,VLOOKUP(TEXT($E2926,0),'Angaben Stationen'!$E$14:$J$213,5,0),""))</f>
        <v/>
      </c>
      <c r="D2926" s="232" t="str">
        <f>IF(ISERROR(IF(LEN(E2926)&gt;0,VLOOKUP(TEXT($E2926,0),'Angaben Stationen'!$E$14:$J$213,6,0),"")),"STATION IST NICHT VORHANDEN",IF(LEN(E2926)&gt;0,VLOOKUP(TEXT($E2926,0),'Angaben Stationen'!$E$14:$J$213,6,0),""))</f>
        <v/>
      </c>
      <c r="E2926" s="287"/>
      <c r="F2926" s="234"/>
      <c r="G2926" s="234"/>
      <c r="H2926" s="263"/>
      <c r="I2926" s="169"/>
      <c r="K2926" s="445" t="str">
        <f t="shared" si="365"/>
        <v>Leer</v>
      </c>
      <c r="L2926" s="445" t="str">
        <f>VLOOKUP($D2926,{"29 - Psychiatrie (Erwachsene)","BGI";"297 - stationsäquivalente Behandlung in der Erwachsenenpsychiatrie (29)","BGI";"30 - Kinder- und Jugendpsychiatrie","BGII";"307 - stationsäquivalente Behandlung in der Kinder- und Jugendpsychiatrie (30)","BGII";"31 - Psychosomatik","BGI";"","Leer"},2,0)</f>
        <v>Leer</v>
      </c>
      <c r="M2926" s="445">
        <f t="shared" si="362"/>
        <v>0</v>
      </c>
      <c r="N2926" s="445">
        <f t="shared" si="363"/>
        <v>0</v>
      </c>
      <c r="O2926" s="445">
        <f t="shared" si="366"/>
        <v>0</v>
      </c>
      <c r="P2926" s="445">
        <f t="shared" si="367"/>
        <v>0</v>
      </c>
      <c r="Q2926" s="445">
        <f t="shared" si="368"/>
        <v>0</v>
      </c>
      <c r="R2926" s="415" t="str">
        <f t="shared" si="361"/>
        <v>Leer</v>
      </c>
      <c r="S2926" s="445">
        <f>IF('Angaben KH-Standort'!D$29='A4'!D2926,IF('Angaben KH-Standort'!E$29="Ja",1,0),0)</f>
        <v>0</v>
      </c>
      <c r="T2926" s="445">
        <f>IF('Angaben KH-Standort'!D$30='A4'!D2926,IF('Angaben KH-Standort'!E$30="Ja",1,0),0)</f>
        <v>0</v>
      </c>
      <c r="U2926" s="445">
        <f>IF('Angaben KH-Standort'!D$31='A4'!D2926,IF('Angaben KH-Standort'!E$31="Ja",1,0),0)</f>
        <v>0</v>
      </c>
    </row>
    <row r="2927" spans="2:21" ht="15" customHeight="1" x14ac:dyDescent="0.3">
      <c r="B2927" s="70" t="str">
        <f t="shared" si="364"/>
        <v>!!!</v>
      </c>
      <c r="C2927" s="265" t="str">
        <f>IF(ISERROR(IF(LEN(E2927)&gt;0,VLOOKUP(TEXT($E2927,0),'Angaben Stationen'!$E$14:$J$213,5,0),"")),"?",IF(LEN(E2927)&gt;0,VLOOKUP(TEXT($E2927,0),'Angaben Stationen'!$E$14:$J$213,5,0),""))</f>
        <v/>
      </c>
      <c r="D2927" s="232" t="str">
        <f>IF(ISERROR(IF(LEN(E2927)&gt;0,VLOOKUP(TEXT($E2927,0),'Angaben Stationen'!$E$14:$J$213,6,0),"")),"STATION IST NICHT VORHANDEN",IF(LEN(E2927)&gt;0,VLOOKUP(TEXT($E2927,0),'Angaben Stationen'!$E$14:$J$213,6,0),""))</f>
        <v/>
      </c>
      <c r="E2927" s="287"/>
      <c r="F2927" s="234"/>
      <c r="G2927" s="234"/>
      <c r="H2927" s="263"/>
      <c r="I2927" s="169"/>
      <c r="K2927" s="445" t="str">
        <f t="shared" si="365"/>
        <v>Leer</v>
      </c>
      <c r="L2927" s="445" t="str">
        <f>VLOOKUP($D2927,{"29 - Psychiatrie (Erwachsene)","BGI";"297 - stationsäquivalente Behandlung in der Erwachsenenpsychiatrie (29)","BGI";"30 - Kinder- und Jugendpsychiatrie","BGII";"307 - stationsäquivalente Behandlung in der Kinder- und Jugendpsychiatrie (30)","BGII";"31 - Psychosomatik","BGI";"","Leer"},2,0)</f>
        <v>Leer</v>
      </c>
      <c r="M2927" s="445">
        <f t="shared" si="362"/>
        <v>0</v>
      </c>
      <c r="N2927" s="445">
        <f t="shared" si="363"/>
        <v>0</v>
      </c>
      <c r="O2927" s="445">
        <f t="shared" si="366"/>
        <v>0</v>
      </c>
      <c r="P2927" s="445">
        <f t="shared" si="367"/>
        <v>0</v>
      </c>
      <c r="Q2927" s="445">
        <f t="shared" si="368"/>
        <v>0</v>
      </c>
      <c r="R2927" s="415" t="str">
        <f t="shared" ref="R2927:R2990" si="369">IF(D2927&lt;&gt;"",IF(SUM(S2927:U2927)&gt;0,"Ja","Nein"),"Leer")</f>
        <v>Leer</v>
      </c>
      <c r="S2927" s="445">
        <f>IF('Angaben KH-Standort'!D$29='A4'!D2927,IF('Angaben KH-Standort'!E$29="Ja",1,0),0)</f>
        <v>0</v>
      </c>
      <c r="T2927" s="445">
        <f>IF('Angaben KH-Standort'!D$30='A4'!D2927,IF('Angaben KH-Standort'!E$30="Ja",1,0),0)</f>
        <v>0</v>
      </c>
      <c r="U2927" s="445">
        <f>IF('Angaben KH-Standort'!D$31='A4'!D2927,IF('Angaben KH-Standort'!E$31="Ja",1,0),0)</f>
        <v>0</v>
      </c>
    </row>
    <row r="2928" spans="2:21" ht="15" customHeight="1" x14ac:dyDescent="0.3">
      <c r="B2928" s="70" t="str">
        <f t="shared" si="364"/>
        <v>!!!</v>
      </c>
      <c r="C2928" s="265" t="str">
        <f>IF(ISERROR(IF(LEN(E2928)&gt;0,VLOOKUP(TEXT($E2928,0),'Angaben Stationen'!$E$14:$J$213,5,0),"")),"?",IF(LEN(E2928)&gt;0,VLOOKUP(TEXT($E2928,0),'Angaben Stationen'!$E$14:$J$213,5,0),""))</f>
        <v/>
      </c>
      <c r="D2928" s="232" t="str">
        <f>IF(ISERROR(IF(LEN(E2928)&gt;0,VLOOKUP(TEXT($E2928,0),'Angaben Stationen'!$E$14:$J$213,6,0),"")),"STATION IST NICHT VORHANDEN",IF(LEN(E2928)&gt;0,VLOOKUP(TEXT($E2928,0),'Angaben Stationen'!$E$14:$J$213,6,0),""))</f>
        <v/>
      </c>
      <c r="E2928" s="287"/>
      <c r="F2928" s="234"/>
      <c r="G2928" s="234"/>
      <c r="H2928" s="263"/>
      <c r="I2928" s="169"/>
      <c r="K2928" s="445" t="str">
        <f t="shared" si="365"/>
        <v>Leer</v>
      </c>
      <c r="L2928" s="445" t="str">
        <f>VLOOKUP($D2928,{"29 - Psychiatrie (Erwachsene)","BGI";"297 - stationsäquivalente Behandlung in der Erwachsenenpsychiatrie (29)","BGI";"30 - Kinder- und Jugendpsychiatrie","BGII";"307 - stationsäquivalente Behandlung in der Kinder- und Jugendpsychiatrie (30)","BGII";"31 - Psychosomatik","BGI";"","Leer"},2,0)</f>
        <v>Leer</v>
      </c>
      <c r="M2928" s="445">
        <f t="shared" si="362"/>
        <v>0</v>
      </c>
      <c r="N2928" s="445">
        <f t="shared" si="363"/>
        <v>0</v>
      </c>
      <c r="O2928" s="445">
        <f t="shared" si="366"/>
        <v>0</v>
      </c>
      <c r="P2928" s="445">
        <f t="shared" si="367"/>
        <v>0</v>
      </c>
      <c r="Q2928" s="445">
        <f t="shared" si="368"/>
        <v>0</v>
      </c>
      <c r="R2928" s="415" t="str">
        <f t="shared" si="369"/>
        <v>Leer</v>
      </c>
      <c r="S2928" s="445">
        <f>IF('Angaben KH-Standort'!D$29='A4'!D2928,IF('Angaben KH-Standort'!E$29="Ja",1,0),0)</f>
        <v>0</v>
      </c>
      <c r="T2928" s="445">
        <f>IF('Angaben KH-Standort'!D$30='A4'!D2928,IF('Angaben KH-Standort'!E$30="Ja",1,0),0)</f>
        <v>0</v>
      </c>
      <c r="U2928" s="445">
        <f>IF('Angaben KH-Standort'!D$31='A4'!D2928,IF('Angaben KH-Standort'!E$31="Ja",1,0),0)</f>
        <v>0</v>
      </c>
    </row>
    <row r="2929" spans="2:21" ht="15" customHeight="1" x14ac:dyDescent="0.3">
      <c r="B2929" s="70" t="str">
        <f t="shared" si="364"/>
        <v>!!!</v>
      </c>
      <c r="C2929" s="265" t="str">
        <f>IF(ISERROR(IF(LEN(E2929)&gt;0,VLOOKUP(TEXT($E2929,0),'Angaben Stationen'!$E$14:$J$213,5,0),"")),"?",IF(LEN(E2929)&gt;0,VLOOKUP(TEXT($E2929,0),'Angaben Stationen'!$E$14:$J$213,5,0),""))</f>
        <v/>
      </c>
      <c r="D2929" s="232" t="str">
        <f>IF(ISERROR(IF(LEN(E2929)&gt;0,VLOOKUP(TEXT($E2929,0),'Angaben Stationen'!$E$14:$J$213,6,0),"")),"STATION IST NICHT VORHANDEN",IF(LEN(E2929)&gt;0,VLOOKUP(TEXT($E2929,0),'Angaben Stationen'!$E$14:$J$213,6,0),""))</f>
        <v/>
      </c>
      <c r="E2929" s="287"/>
      <c r="F2929" s="234"/>
      <c r="G2929" s="234"/>
      <c r="H2929" s="263"/>
      <c r="I2929" s="169"/>
      <c r="K2929" s="445" t="str">
        <f t="shared" si="365"/>
        <v>Leer</v>
      </c>
      <c r="L2929" s="445" t="str">
        <f>VLOOKUP($D2929,{"29 - Psychiatrie (Erwachsene)","BGI";"297 - stationsäquivalente Behandlung in der Erwachsenenpsychiatrie (29)","BGI";"30 - Kinder- und Jugendpsychiatrie","BGII";"307 - stationsäquivalente Behandlung in der Kinder- und Jugendpsychiatrie (30)","BGII";"31 - Psychosomatik","BGI";"","Leer"},2,0)</f>
        <v>Leer</v>
      </c>
      <c r="M2929" s="445">
        <f t="shared" si="362"/>
        <v>0</v>
      </c>
      <c r="N2929" s="445">
        <f t="shared" si="363"/>
        <v>0</v>
      </c>
      <c r="O2929" s="445">
        <f t="shared" si="366"/>
        <v>0</v>
      </c>
      <c r="P2929" s="445">
        <f t="shared" si="367"/>
        <v>0</v>
      </c>
      <c r="Q2929" s="445">
        <f t="shared" si="368"/>
        <v>0</v>
      </c>
      <c r="R2929" s="415" t="str">
        <f t="shared" si="369"/>
        <v>Leer</v>
      </c>
      <c r="S2929" s="445">
        <f>IF('Angaben KH-Standort'!D$29='A4'!D2929,IF('Angaben KH-Standort'!E$29="Ja",1,0),0)</f>
        <v>0</v>
      </c>
      <c r="T2929" s="445">
        <f>IF('Angaben KH-Standort'!D$30='A4'!D2929,IF('Angaben KH-Standort'!E$30="Ja",1,0),0)</f>
        <v>0</v>
      </c>
      <c r="U2929" s="445">
        <f>IF('Angaben KH-Standort'!D$31='A4'!D2929,IF('Angaben KH-Standort'!E$31="Ja",1,0),0)</f>
        <v>0</v>
      </c>
    </row>
    <row r="2930" spans="2:21" ht="15" customHeight="1" x14ac:dyDescent="0.3">
      <c r="B2930" s="70" t="str">
        <f t="shared" si="364"/>
        <v>!!!</v>
      </c>
      <c r="C2930" s="265" t="str">
        <f>IF(ISERROR(IF(LEN(E2930)&gt;0,VLOOKUP(TEXT($E2930,0),'Angaben Stationen'!$E$14:$J$213,5,0),"")),"?",IF(LEN(E2930)&gt;0,VLOOKUP(TEXT($E2930,0),'Angaben Stationen'!$E$14:$J$213,5,0),""))</f>
        <v/>
      </c>
      <c r="D2930" s="232" t="str">
        <f>IF(ISERROR(IF(LEN(E2930)&gt;0,VLOOKUP(TEXT($E2930,0),'Angaben Stationen'!$E$14:$J$213,6,0),"")),"STATION IST NICHT VORHANDEN",IF(LEN(E2930)&gt;0,VLOOKUP(TEXT($E2930,0),'Angaben Stationen'!$E$14:$J$213,6,0),""))</f>
        <v/>
      </c>
      <c r="E2930" s="287"/>
      <c r="F2930" s="234"/>
      <c r="G2930" s="234"/>
      <c r="H2930" s="263"/>
      <c r="I2930" s="169"/>
      <c r="K2930" s="445" t="str">
        <f t="shared" si="365"/>
        <v>Leer</v>
      </c>
      <c r="L2930" s="445" t="str">
        <f>VLOOKUP($D2930,{"29 - Psychiatrie (Erwachsene)","BGI";"297 - stationsäquivalente Behandlung in der Erwachsenenpsychiatrie (29)","BGI";"30 - Kinder- und Jugendpsychiatrie","BGII";"307 - stationsäquivalente Behandlung in der Kinder- und Jugendpsychiatrie (30)","BGII";"31 - Psychosomatik","BGI";"","Leer"},2,0)</f>
        <v>Leer</v>
      </c>
      <c r="M2930" s="445">
        <f t="shared" si="362"/>
        <v>0</v>
      </c>
      <c r="N2930" s="445">
        <f t="shared" si="363"/>
        <v>0</v>
      </c>
      <c r="O2930" s="445">
        <f t="shared" si="366"/>
        <v>0</v>
      </c>
      <c r="P2930" s="445">
        <f t="shared" si="367"/>
        <v>0</v>
      </c>
      <c r="Q2930" s="445">
        <f t="shared" si="368"/>
        <v>0</v>
      </c>
      <c r="R2930" s="415" t="str">
        <f t="shared" si="369"/>
        <v>Leer</v>
      </c>
      <c r="S2930" s="445">
        <f>IF('Angaben KH-Standort'!D$29='A4'!D2930,IF('Angaben KH-Standort'!E$29="Ja",1,0),0)</f>
        <v>0</v>
      </c>
      <c r="T2930" s="445">
        <f>IF('Angaben KH-Standort'!D$30='A4'!D2930,IF('Angaben KH-Standort'!E$30="Ja",1,0),0)</f>
        <v>0</v>
      </c>
      <c r="U2930" s="445">
        <f>IF('Angaben KH-Standort'!D$31='A4'!D2930,IF('Angaben KH-Standort'!E$31="Ja",1,0),0)</f>
        <v>0</v>
      </c>
    </row>
    <row r="2931" spans="2:21" ht="15" customHeight="1" x14ac:dyDescent="0.3">
      <c r="B2931" s="70" t="str">
        <f t="shared" si="364"/>
        <v>!!!</v>
      </c>
      <c r="C2931" s="265" t="str">
        <f>IF(ISERROR(IF(LEN(E2931)&gt;0,VLOOKUP(TEXT($E2931,0),'Angaben Stationen'!$E$14:$J$213,5,0),"")),"?",IF(LEN(E2931)&gt;0,VLOOKUP(TEXT($E2931,0),'Angaben Stationen'!$E$14:$J$213,5,0),""))</f>
        <v/>
      </c>
      <c r="D2931" s="232" t="str">
        <f>IF(ISERROR(IF(LEN(E2931)&gt;0,VLOOKUP(TEXT($E2931,0),'Angaben Stationen'!$E$14:$J$213,6,0),"")),"STATION IST NICHT VORHANDEN",IF(LEN(E2931)&gt;0,VLOOKUP(TEXT($E2931,0),'Angaben Stationen'!$E$14:$J$213,6,0),""))</f>
        <v/>
      </c>
      <c r="E2931" s="287"/>
      <c r="F2931" s="234"/>
      <c r="G2931" s="234"/>
      <c r="H2931" s="263"/>
      <c r="I2931" s="169"/>
      <c r="K2931" s="445" t="str">
        <f t="shared" si="365"/>
        <v>Leer</v>
      </c>
      <c r="L2931" s="445" t="str">
        <f>VLOOKUP($D2931,{"29 - Psychiatrie (Erwachsene)","BGI";"297 - stationsäquivalente Behandlung in der Erwachsenenpsychiatrie (29)","BGI";"30 - Kinder- und Jugendpsychiatrie","BGII";"307 - stationsäquivalente Behandlung in der Kinder- und Jugendpsychiatrie (30)","BGII";"31 - Psychosomatik","BGI";"","Leer"},2,0)</f>
        <v>Leer</v>
      </c>
      <c r="M2931" s="445">
        <f t="shared" si="362"/>
        <v>0</v>
      </c>
      <c r="N2931" s="445">
        <f t="shared" si="363"/>
        <v>0</v>
      </c>
      <c r="O2931" s="445">
        <f t="shared" si="366"/>
        <v>0</v>
      </c>
      <c r="P2931" s="445">
        <f t="shared" si="367"/>
        <v>0</v>
      </c>
      <c r="Q2931" s="445">
        <f t="shared" si="368"/>
        <v>0</v>
      </c>
      <c r="R2931" s="415" t="str">
        <f t="shared" si="369"/>
        <v>Leer</v>
      </c>
      <c r="S2931" s="445">
        <f>IF('Angaben KH-Standort'!D$29='A4'!D2931,IF('Angaben KH-Standort'!E$29="Ja",1,0),0)</f>
        <v>0</v>
      </c>
      <c r="T2931" s="445">
        <f>IF('Angaben KH-Standort'!D$30='A4'!D2931,IF('Angaben KH-Standort'!E$30="Ja",1,0),0)</f>
        <v>0</v>
      </c>
      <c r="U2931" s="445">
        <f>IF('Angaben KH-Standort'!D$31='A4'!D2931,IF('Angaben KH-Standort'!E$31="Ja",1,0),0)</f>
        <v>0</v>
      </c>
    </row>
    <row r="2932" spans="2:21" ht="15" customHeight="1" x14ac:dyDescent="0.3">
      <c r="B2932" s="70" t="str">
        <f t="shared" si="364"/>
        <v>!!!</v>
      </c>
      <c r="C2932" s="265" t="str">
        <f>IF(ISERROR(IF(LEN(E2932)&gt;0,VLOOKUP(TEXT($E2932,0),'Angaben Stationen'!$E$14:$J$213,5,0),"")),"?",IF(LEN(E2932)&gt;0,VLOOKUP(TEXT($E2932,0),'Angaben Stationen'!$E$14:$J$213,5,0),""))</f>
        <v/>
      </c>
      <c r="D2932" s="232" t="str">
        <f>IF(ISERROR(IF(LEN(E2932)&gt;0,VLOOKUP(TEXT($E2932,0),'Angaben Stationen'!$E$14:$J$213,6,0),"")),"STATION IST NICHT VORHANDEN",IF(LEN(E2932)&gt;0,VLOOKUP(TEXT($E2932,0),'Angaben Stationen'!$E$14:$J$213,6,0),""))</f>
        <v/>
      </c>
      <c r="E2932" s="287"/>
      <c r="F2932" s="234"/>
      <c r="G2932" s="234"/>
      <c r="H2932" s="263"/>
      <c r="I2932" s="169"/>
      <c r="K2932" s="445" t="str">
        <f t="shared" si="365"/>
        <v>Leer</v>
      </c>
      <c r="L2932" s="445" t="str">
        <f>VLOOKUP($D2932,{"29 - Psychiatrie (Erwachsene)","BGI";"297 - stationsäquivalente Behandlung in der Erwachsenenpsychiatrie (29)","BGI";"30 - Kinder- und Jugendpsychiatrie","BGII";"307 - stationsäquivalente Behandlung in der Kinder- und Jugendpsychiatrie (30)","BGII";"31 - Psychosomatik","BGI";"","Leer"},2,0)</f>
        <v>Leer</v>
      </c>
      <c r="M2932" s="445">
        <f t="shared" si="362"/>
        <v>0</v>
      </c>
      <c r="N2932" s="445">
        <f t="shared" si="363"/>
        <v>0</v>
      </c>
      <c r="O2932" s="445">
        <f t="shared" si="366"/>
        <v>0</v>
      </c>
      <c r="P2932" s="445">
        <f t="shared" si="367"/>
        <v>0</v>
      </c>
      <c r="Q2932" s="445">
        <f t="shared" si="368"/>
        <v>0</v>
      </c>
      <c r="R2932" s="415" t="str">
        <f t="shared" si="369"/>
        <v>Leer</v>
      </c>
      <c r="S2932" s="445">
        <f>IF('Angaben KH-Standort'!D$29='A4'!D2932,IF('Angaben KH-Standort'!E$29="Ja",1,0),0)</f>
        <v>0</v>
      </c>
      <c r="T2932" s="445">
        <f>IF('Angaben KH-Standort'!D$30='A4'!D2932,IF('Angaben KH-Standort'!E$30="Ja",1,0),0)</f>
        <v>0</v>
      </c>
      <c r="U2932" s="445">
        <f>IF('Angaben KH-Standort'!D$31='A4'!D2932,IF('Angaben KH-Standort'!E$31="Ja",1,0),0)</f>
        <v>0</v>
      </c>
    </row>
    <row r="2933" spans="2:21" ht="15" customHeight="1" x14ac:dyDescent="0.3">
      <c r="B2933" s="70" t="str">
        <f t="shared" si="364"/>
        <v>!!!</v>
      </c>
      <c r="C2933" s="265" t="str">
        <f>IF(ISERROR(IF(LEN(E2933)&gt;0,VLOOKUP(TEXT($E2933,0),'Angaben Stationen'!$E$14:$J$213,5,0),"")),"?",IF(LEN(E2933)&gt;0,VLOOKUP(TEXT($E2933,0),'Angaben Stationen'!$E$14:$J$213,5,0),""))</f>
        <v/>
      </c>
      <c r="D2933" s="232" t="str">
        <f>IF(ISERROR(IF(LEN(E2933)&gt;0,VLOOKUP(TEXT($E2933,0),'Angaben Stationen'!$E$14:$J$213,6,0),"")),"STATION IST NICHT VORHANDEN",IF(LEN(E2933)&gt;0,VLOOKUP(TEXT($E2933,0),'Angaben Stationen'!$E$14:$J$213,6,0),""))</f>
        <v/>
      </c>
      <c r="E2933" s="287"/>
      <c r="F2933" s="234"/>
      <c r="G2933" s="234"/>
      <c r="H2933" s="263"/>
      <c r="I2933" s="169"/>
      <c r="K2933" s="445" t="str">
        <f t="shared" si="365"/>
        <v>Leer</v>
      </c>
      <c r="L2933" s="445" t="str">
        <f>VLOOKUP($D2933,{"29 - Psychiatrie (Erwachsene)","BGI";"297 - stationsäquivalente Behandlung in der Erwachsenenpsychiatrie (29)","BGI";"30 - Kinder- und Jugendpsychiatrie","BGII";"307 - stationsäquivalente Behandlung in der Kinder- und Jugendpsychiatrie (30)","BGII";"31 - Psychosomatik","BGI";"","Leer"},2,0)</f>
        <v>Leer</v>
      </c>
      <c r="M2933" s="445">
        <f t="shared" si="362"/>
        <v>0</v>
      </c>
      <c r="N2933" s="445">
        <f t="shared" si="363"/>
        <v>0</v>
      </c>
      <c r="O2933" s="445">
        <f t="shared" si="366"/>
        <v>0</v>
      </c>
      <c r="P2933" s="445">
        <f t="shared" si="367"/>
        <v>0</v>
      </c>
      <c r="Q2933" s="445">
        <f t="shared" si="368"/>
        <v>0</v>
      </c>
      <c r="R2933" s="415" t="str">
        <f t="shared" si="369"/>
        <v>Leer</v>
      </c>
      <c r="S2933" s="445">
        <f>IF('Angaben KH-Standort'!D$29='A4'!D2933,IF('Angaben KH-Standort'!E$29="Ja",1,0),0)</f>
        <v>0</v>
      </c>
      <c r="T2933" s="445">
        <f>IF('Angaben KH-Standort'!D$30='A4'!D2933,IF('Angaben KH-Standort'!E$30="Ja",1,0),0)</f>
        <v>0</v>
      </c>
      <c r="U2933" s="445">
        <f>IF('Angaben KH-Standort'!D$31='A4'!D2933,IF('Angaben KH-Standort'!E$31="Ja",1,0),0)</f>
        <v>0</v>
      </c>
    </row>
    <row r="2934" spans="2:21" ht="15" customHeight="1" x14ac:dyDescent="0.3">
      <c r="B2934" s="70" t="str">
        <f t="shared" si="364"/>
        <v>!!!</v>
      </c>
      <c r="C2934" s="265" t="str">
        <f>IF(ISERROR(IF(LEN(E2934)&gt;0,VLOOKUP(TEXT($E2934,0),'Angaben Stationen'!$E$14:$J$213,5,0),"")),"?",IF(LEN(E2934)&gt;0,VLOOKUP(TEXT($E2934,0),'Angaben Stationen'!$E$14:$J$213,5,0),""))</f>
        <v/>
      </c>
      <c r="D2934" s="232" t="str">
        <f>IF(ISERROR(IF(LEN(E2934)&gt;0,VLOOKUP(TEXT($E2934,0),'Angaben Stationen'!$E$14:$J$213,6,0),"")),"STATION IST NICHT VORHANDEN",IF(LEN(E2934)&gt;0,VLOOKUP(TEXT($E2934,0),'Angaben Stationen'!$E$14:$J$213,6,0),""))</f>
        <v/>
      </c>
      <c r="E2934" s="287"/>
      <c r="F2934" s="234"/>
      <c r="G2934" s="234"/>
      <c r="H2934" s="263"/>
      <c r="I2934" s="169"/>
      <c r="K2934" s="445" t="str">
        <f t="shared" si="365"/>
        <v>Leer</v>
      </c>
      <c r="L2934" s="445" t="str">
        <f>VLOOKUP($D2934,{"29 - Psychiatrie (Erwachsene)","BGI";"297 - stationsäquivalente Behandlung in der Erwachsenenpsychiatrie (29)","BGI";"30 - Kinder- und Jugendpsychiatrie","BGII";"307 - stationsäquivalente Behandlung in der Kinder- und Jugendpsychiatrie (30)","BGII";"31 - Psychosomatik","BGI";"","Leer"},2,0)</f>
        <v>Leer</v>
      </c>
      <c r="M2934" s="445">
        <f t="shared" si="362"/>
        <v>0</v>
      </c>
      <c r="N2934" s="445">
        <f t="shared" si="363"/>
        <v>0</v>
      </c>
      <c r="O2934" s="445">
        <f t="shared" si="366"/>
        <v>0</v>
      </c>
      <c r="P2934" s="445">
        <f t="shared" si="367"/>
        <v>0</v>
      </c>
      <c r="Q2934" s="445">
        <f t="shared" si="368"/>
        <v>0</v>
      </c>
      <c r="R2934" s="415" t="str">
        <f t="shared" si="369"/>
        <v>Leer</v>
      </c>
      <c r="S2934" s="445">
        <f>IF('Angaben KH-Standort'!D$29='A4'!D2934,IF('Angaben KH-Standort'!E$29="Ja",1,0),0)</f>
        <v>0</v>
      </c>
      <c r="T2934" s="445">
        <f>IF('Angaben KH-Standort'!D$30='A4'!D2934,IF('Angaben KH-Standort'!E$30="Ja",1,0),0)</f>
        <v>0</v>
      </c>
      <c r="U2934" s="445">
        <f>IF('Angaben KH-Standort'!D$31='A4'!D2934,IF('Angaben KH-Standort'!E$31="Ja",1,0),0)</f>
        <v>0</v>
      </c>
    </row>
    <row r="2935" spans="2:21" ht="15" customHeight="1" x14ac:dyDescent="0.3">
      <c r="B2935" s="70" t="str">
        <f t="shared" si="364"/>
        <v>!!!</v>
      </c>
      <c r="C2935" s="265" t="str">
        <f>IF(ISERROR(IF(LEN(E2935)&gt;0,VLOOKUP(TEXT($E2935,0),'Angaben Stationen'!$E$14:$J$213,5,0),"")),"?",IF(LEN(E2935)&gt;0,VLOOKUP(TEXT($E2935,0),'Angaben Stationen'!$E$14:$J$213,5,0),""))</f>
        <v/>
      </c>
      <c r="D2935" s="232" t="str">
        <f>IF(ISERROR(IF(LEN(E2935)&gt;0,VLOOKUP(TEXT($E2935,0),'Angaben Stationen'!$E$14:$J$213,6,0),"")),"STATION IST NICHT VORHANDEN",IF(LEN(E2935)&gt;0,VLOOKUP(TEXT($E2935,0),'Angaben Stationen'!$E$14:$J$213,6,0),""))</f>
        <v/>
      </c>
      <c r="E2935" s="287"/>
      <c r="F2935" s="234"/>
      <c r="G2935" s="234"/>
      <c r="H2935" s="263"/>
      <c r="I2935" s="169"/>
      <c r="K2935" s="445" t="str">
        <f t="shared" si="365"/>
        <v>Leer</v>
      </c>
      <c r="L2935" s="445" t="str">
        <f>VLOOKUP($D2935,{"29 - Psychiatrie (Erwachsene)","BGI";"297 - stationsäquivalente Behandlung in der Erwachsenenpsychiatrie (29)","BGI";"30 - Kinder- und Jugendpsychiatrie","BGII";"307 - stationsäquivalente Behandlung in der Kinder- und Jugendpsychiatrie (30)","BGII";"31 - Psychosomatik","BGI";"","Leer"},2,0)</f>
        <v>Leer</v>
      </c>
      <c r="M2935" s="445">
        <f t="shared" si="362"/>
        <v>0</v>
      </c>
      <c r="N2935" s="445">
        <f t="shared" si="363"/>
        <v>0</v>
      </c>
      <c r="O2935" s="445">
        <f t="shared" si="366"/>
        <v>0</v>
      </c>
      <c r="P2935" s="445">
        <f t="shared" si="367"/>
        <v>0</v>
      </c>
      <c r="Q2935" s="445">
        <f t="shared" si="368"/>
        <v>0</v>
      </c>
      <c r="R2935" s="415" t="str">
        <f t="shared" si="369"/>
        <v>Leer</v>
      </c>
      <c r="S2935" s="445">
        <f>IF('Angaben KH-Standort'!D$29='A4'!D2935,IF('Angaben KH-Standort'!E$29="Ja",1,0),0)</f>
        <v>0</v>
      </c>
      <c r="T2935" s="445">
        <f>IF('Angaben KH-Standort'!D$30='A4'!D2935,IF('Angaben KH-Standort'!E$30="Ja",1,0),0)</f>
        <v>0</v>
      </c>
      <c r="U2935" s="445">
        <f>IF('Angaben KH-Standort'!D$31='A4'!D2935,IF('Angaben KH-Standort'!E$31="Ja",1,0),0)</f>
        <v>0</v>
      </c>
    </row>
    <row r="2936" spans="2:21" ht="15" customHeight="1" x14ac:dyDescent="0.3">
      <c r="B2936" s="70" t="str">
        <f t="shared" si="364"/>
        <v>!!!</v>
      </c>
      <c r="C2936" s="265" t="str">
        <f>IF(ISERROR(IF(LEN(E2936)&gt;0,VLOOKUP(TEXT($E2936,0),'Angaben Stationen'!$E$14:$J$213,5,0),"")),"?",IF(LEN(E2936)&gt;0,VLOOKUP(TEXT($E2936,0),'Angaben Stationen'!$E$14:$J$213,5,0),""))</f>
        <v/>
      </c>
      <c r="D2936" s="232" t="str">
        <f>IF(ISERROR(IF(LEN(E2936)&gt;0,VLOOKUP(TEXT($E2936,0),'Angaben Stationen'!$E$14:$J$213,6,0),"")),"STATION IST NICHT VORHANDEN",IF(LEN(E2936)&gt;0,VLOOKUP(TEXT($E2936,0),'Angaben Stationen'!$E$14:$J$213,6,0),""))</f>
        <v/>
      </c>
      <c r="E2936" s="287"/>
      <c r="F2936" s="234"/>
      <c r="G2936" s="234"/>
      <c r="H2936" s="263"/>
      <c r="I2936" s="169"/>
      <c r="K2936" s="445" t="str">
        <f t="shared" si="365"/>
        <v>Leer</v>
      </c>
      <c r="L2936" s="445" t="str">
        <f>VLOOKUP($D2936,{"29 - Psychiatrie (Erwachsene)","BGI";"297 - stationsäquivalente Behandlung in der Erwachsenenpsychiatrie (29)","BGI";"30 - Kinder- und Jugendpsychiatrie","BGII";"307 - stationsäquivalente Behandlung in der Kinder- und Jugendpsychiatrie (30)","BGII";"31 - Psychosomatik","BGI";"","Leer"},2,0)</f>
        <v>Leer</v>
      </c>
      <c r="M2936" s="445">
        <f t="shared" si="362"/>
        <v>0</v>
      </c>
      <c r="N2936" s="445">
        <f t="shared" si="363"/>
        <v>0</v>
      </c>
      <c r="O2936" s="445">
        <f t="shared" si="366"/>
        <v>0</v>
      </c>
      <c r="P2936" s="445">
        <f t="shared" si="367"/>
        <v>0</v>
      </c>
      <c r="Q2936" s="445">
        <f t="shared" si="368"/>
        <v>0</v>
      </c>
      <c r="R2936" s="415" t="str">
        <f t="shared" si="369"/>
        <v>Leer</v>
      </c>
      <c r="S2936" s="445">
        <f>IF('Angaben KH-Standort'!D$29='A4'!D2936,IF('Angaben KH-Standort'!E$29="Ja",1,0),0)</f>
        <v>0</v>
      </c>
      <c r="T2936" s="445">
        <f>IF('Angaben KH-Standort'!D$30='A4'!D2936,IF('Angaben KH-Standort'!E$30="Ja",1,0),0)</f>
        <v>0</v>
      </c>
      <c r="U2936" s="445">
        <f>IF('Angaben KH-Standort'!D$31='A4'!D2936,IF('Angaben KH-Standort'!E$31="Ja",1,0),0)</f>
        <v>0</v>
      </c>
    </row>
    <row r="2937" spans="2:21" ht="15" customHeight="1" x14ac:dyDescent="0.3">
      <c r="B2937" s="70" t="str">
        <f t="shared" si="364"/>
        <v>!!!</v>
      </c>
      <c r="C2937" s="265" t="str">
        <f>IF(ISERROR(IF(LEN(E2937)&gt;0,VLOOKUP(TEXT($E2937,0),'Angaben Stationen'!$E$14:$J$213,5,0),"")),"?",IF(LEN(E2937)&gt;0,VLOOKUP(TEXT($E2937,0),'Angaben Stationen'!$E$14:$J$213,5,0),""))</f>
        <v/>
      </c>
      <c r="D2937" s="232" t="str">
        <f>IF(ISERROR(IF(LEN(E2937)&gt;0,VLOOKUP(TEXT($E2937,0),'Angaben Stationen'!$E$14:$J$213,6,0),"")),"STATION IST NICHT VORHANDEN",IF(LEN(E2937)&gt;0,VLOOKUP(TEXT($E2937,0),'Angaben Stationen'!$E$14:$J$213,6,0),""))</f>
        <v/>
      </c>
      <c r="E2937" s="287"/>
      <c r="F2937" s="234"/>
      <c r="G2937" s="234"/>
      <c r="H2937" s="263"/>
      <c r="I2937" s="169"/>
      <c r="K2937" s="445" t="str">
        <f t="shared" si="365"/>
        <v>Leer</v>
      </c>
      <c r="L2937" s="445" t="str">
        <f>VLOOKUP($D2937,{"29 - Psychiatrie (Erwachsene)","BGI";"297 - stationsäquivalente Behandlung in der Erwachsenenpsychiatrie (29)","BGI";"30 - Kinder- und Jugendpsychiatrie","BGII";"307 - stationsäquivalente Behandlung in der Kinder- und Jugendpsychiatrie (30)","BGII";"31 - Psychosomatik","BGI";"","Leer"},2,0)</f>
        <v>Leer</v>
      </c>
      <c r="M2937" s="445">
        <f t="shared" si="362"/>
        <v>0</v>
      </c>
      <c r="N2937" s="445">
        <f t="shared" si="363"/>
        <v>0</v>
      </c>
      <c r="O2937" s="445">
        <f t="shared" si="366"/>
        <v>0</v>
      </c>
      <c r="P2937" s="445">
        <f t="shared" si="367"/>
        <v>0</v>
      </c>
      <c r="Q2937" s="445">
        <f t="shared" si="368"/>
        <v>0</v>
      </c>
      <c r="R2937" s="415" t="str">
        <f t="shared" si="369"/>
        <v>Leer</v>
      </c>
      <c r="S2937" s="445">
        <f>IF('Angaben KH-Standort'!D$29='A4'!D2937,IF('Angaben KH-Standort'!E$29="Ja",1,0),0)</f>
        <v>0</v>
      </c>
      <c r="T2937" s="445">
        <f>IF('Angaben KH-Standort'!D$30='A4'!D2937,IF('Angaben KH-Standort'!E$30="Ja",1,0),0)</f>
        <v>0</v>
      </c>
      <c r="U2937" s="445">
        <f>IF('Angaben KH-Standort'!D$31='A4'!D2937,IF('Angaben KH-Standort'!E$31="Ja",1,0),0)</f>
        <v>0</v>
      </c>
    </row>
    <row r="2938" spans="2:21" ht="15" customHeight="1" x14ac:dyDescent="0.3">
      <c r="B2938" s="70" t="str">
        <f t="shared" si="364"/>
        <v>!!!</v>
      </c>
      <c r="C2938" s="265" t="str">
        <f>IF(ISERROR(IF(LEN(E2938)&gt;0,VLOOKUP(TEXT($E2938,0),'Angaben Stationen'!$E$14:$J$213,5,0),"")),"?",IF(LEN(E2938)&gt;0,VLOOKUP(TEXT($E2938,0),'Angaben Stationen'!$E$14:$J$213,5,0),""))</f>
        <v/>
      </c>
      <c r="D2938" s="232" t="str">
        <f>IF(ISERROR(IF(LEN(E2938)&gt;0,VLOOKUP(TEXT($E2938,0),'Angaben Stationen'!$E$14:$J$213,6,0),"")),"STATION IST NICHT VORHANDEN",IF(LEN(E2938)&gt;0,VLOOKUP(TEXT($E2938,0),'Angaben Stationen'!$E$14:$J$213,6,0),""))</f>
        <v/>
      </c>
      <c r="E2938" s="287"/>
      <c r="F2938" s="234"/>
      <c r="G2938" s="234"/>
      <c r="H2938" s="263"/>
      <c r="I2938" s="169"/>
      <c r="K2938" s="445" t="str">
        <f t="shared" si="365"/>
        <v>Leer</v>
      </c>
      <c r="L2938" s="445" t="str">
        <f>VLOOKUP($D2938,{"29 - Psychiatrie (Erwachsene)","BGI";"297 - stationsäquivalente Behandlung in der Erwachsenenpsychiatrie (29)","BGI";"30 - Kinder- und Jugendpsychiatrie","BGII";"307 - stationsäquivalente Behandlung in der Kinder- und Jugendpsychiatrie (30)","BGII";"31 - Psychosomatik","BGI";"","Leer"},2,0)</f>
        <v>Leer</v>
      </c>
      <c r="M2938" s="445">
        <f t="shared" si="362"/>
        <v>0</v>
      </c>
      <c r="N2938" s="445">
        <f t="shared" si="363"/>
        <v>0</v>
      </c>
      <c r="O2938" s="445">
        <f t="shared" si="366"/>
        <v>0</v>
      </c>
      <c r="P2938" s="445">
        <f t="shared" si="367"/>
        <v>0</v>
      </c>
      <c r="Q2938" s="445">
        <f t="shared" si="368"/>
        <v>0</v>
      </c>
      <c r="R2938" s="415" t="str">
        <f t="shared" si="369"/>
        <v>Leer</v>
      </c>
      <c r="S2938" s="445">
        <f>IF('Angaben KH-Standort'!D$29='A4'!D2938,IF('Angaben KH-Standort'!E$29="Ja",1,0),0)</f>
        <v>0</v>
      </c>
      <c r="T2938" s="445">
        <f>IF('Angaben KH-Standort'!D$30='A4'!D2938,IF('Angaben KH-Standort'!E$30="Ja",1,0),0)</f>
        <v>0</v>
      </c>
      <c r="U2938" s="445">
        <f>IF('Angaben KH-Standort'!D$31='A4'!D2938,IF('Angaben KH-Standort'!E$31="Ja",1,0),0)</f>
        <v>0</v>
      </c>
    </row>
    <row r="2939" spans="2:21" ht="15" customHeight="1" x14ac:dyDescent="0.3">
      <c r="B2939" s="70" t="str">
        <f t="shared" si="364"/>
        <v>!!!</v>
      </c>
      <c r="C2939" s="265" t="str">
        <f>IF(ISERROR(IF(LEN(E2939)&gt;0,VLOOKUP(TEXT($E2939,0),'Angaben Stationen'!$E$14:$J$213,5,0),"")),"?",IF(LEN(E2939)&gt;0,VLOOKUP(TEXT($E2939,0),'Angaben Stationen'!$E$14:$J$213,5,0),""))</f>
        <v/>
      </c>
      <c r="D2939" s="232" t="str">
        <f>IF(ISERROR(IF(LEN(E2939)&gt;0,VLOOKUP(TEXT($E2939,0),'Angaben Stationen'!$E$14:$J$213,6,0),"")),"STATION IST NICHT VORHANDEN",IF(LEN(E2939)&gt;0,VLOOKUP(TEXT($E2939,0),'Angaben Stationen'!$E$14:$J$213,6,0),""))</f>
        <v/>
      </c>
      <c r="E2939" s="287"/>
      <c r="F2939" s="234"/>
      <c r="G2939" s="234"/>
      <c r="H2939" s="263"/>
      <c r="I2939" s="169"/>
      <c r="K2939" s="445" t="str">
        <f t="shared" si="365"/>
        <v>Leer</v>
      </c>
      <c r="L2939" s="445" t="str">
        <f>VLOOKUP($D2939,{"29 - Psychiatrie (Erwachsene)","BGI";"297 - stationsäquivalente Behandlung in der Erwachsenenpsychiatrie (29)","BGI";"30 - Kinder- und Jugendpsychiatrie","BGII";"307 - stationsäquivalente Behandlung in der Kinder- und Jugendpsychiatrie (30)","BGII";"31 - Psychosomatik","BGI";"","Leer"},2,0)</f>
        <v>Leer</v>
      </c>
      <c r="M2939" s="445">
        <f t="shared" si="362"/>
        <v>0</v>
      </c>
      <c r="N2939" s="445">
        <f t="shared" si="363"/>
        <v>0</v>
      </c>
      <c r="O2939" s="445">
        <f t="shared" si="366"/>
        <v>0</v>
      </c>
      <c r="P2939" s="445">
        <f t="shared" si="367"/>
        <v>0</v>
      </c>
      <c r="Q2939" s="445">
        <f t="shared" si="368"/>
        <v>0</v>
      </c>
      <c r="R2939" s="415" t="str">
        <f t="shared" si="369"/>
        <v>Leer</v>
      </c>
      <c r="S2939" s="445">
        <f>IF('Angaben KH-Standort'!D$29='A4'!D2939,IF('Angaben KH-Standort'!E$29="Ja",1,0),0)</f>
        <v>0</v>
      </c>
      <c r="T2939" s="445">
        <f>IF('Angaben KH-Standort'!D$30='A4'!D2939,IF('Angaben KH-Standort'!E$30="Ja",1,0),0)</f>
        <v>0</v>
      </c>
      <c r="U2939" s="445">
        <f>IF('Angaben KH-Standort'!D$31='A4'!D2939,IF('Angaben KH-Standort'!E$31="Ja",1,0),0)</f>
        <v>0</v>
      </c>
    </row>
    <row r="2940" spans="2:21" ht="15" customHeight="1" x14ac:dyDescent="0.3">
      <c r="B2940" s="70" t="str">
        <f t="shared" si="364"/>
        <v>!!!</v>
      </c>
      <c r="C2940" s="265" t="str">
        <f>IF(ISERROR(IF(LEN(E2940)&gt;0,VLOOKUP(TEXT($E2940,0),'Angaben Stationen'!$E$14:$J$213,5,0),"")),"?",IF(LEN(E2940)&gt;0,VLOOKUP(TEXT($E2940,0),'Angaben Stationen'!$E$14:$J$213,5,0),""))</f>
        <v/>
      </c>
      <c r="D2940" s="232" t="str">
        <f>IF(ISERROR(IF(LEN(E2940)&gt;0,VLOOKUP(TEXT($E2940,0),'Angaben Stationen'!$E$14:$J$213,6,0),"")),"STATION IST NICHT VORHANDEN",IF(LEN(E2940)&gt;0,VLOOKUP(TEXT($E2940,0),'Angaben Stationen'!$E$14:$J$213,6,0),""))</f>
        <v/>
      </c>
      <c r="E2940" s="287"/>
      <c r="F2940" s="234"/>
      <c r="G2940" s="234"/>
      <c r="H2940" s="263"/>
      <c r="I2940" s="169"/>
      <c r="K2940" s="445" t="str">
        <f t="shared" si="365"/>
        <v>Leer</v>
      </c>
      <c r="L2940" s="445" t="str">
        <f>VLOOKUP($D2940,{"29 - Psychiatrie (Erwachsene)","BGI";"297 - stationsäquivalente Behandlung in der Erwachsenenpsychiatrie (29)","BGI";"30 - Kinder- und Jugendpsychiatrie","BGII";"307 - stationsäquivalente Behandlung in der Kinder- und Jugendpsychiatrie (30)","BGII";"31 - Psychosomatik","BGI";"","Leer"},2,0)</f>
        <v>Leer</v>
      </c>
      <c r="M2940" s="445">
        <f t="shared" si="362"/>
        <v>0</v>
      </c>
      <c r="N2940" s="445">
        <f t="shared" si="363"/>
        <v>0</v>
      </c>
      <c r="O2940" s="445">
        <f t="shared" si="366"/>
        <v>0</v>
      </c>
      <c r="P2940" s="445">
        <f t="shared" si="367"/>
        <v>0</v>
      </c>
      <c r="Q2940" s="445">
        <f t="shared" si="368"/>
        <v>0</v>
      </c>
      <c r="R2940" s="415" t="str">
        <f t="shared" si="369"/>
        <v>Leer</v>
      </c>
      <c r="S2940" s="445">
        <f>IF('Angaben KH-Standort'!D$29='A4'!D2940,IF('Angaben KH-Standort'!E$29="Ja",1,0),0)</f>
        <v>0</v>
      </c>
      <c r="T2940" s="445">
        <f>IF('Angaben KH-Standort'!D$30='A4'!D2940,IF('Angaben KH-Standort'!E$30="Ja",1,0),0)</f>
        <v>0</v>
      </c>
      <c r="U2940" s="445">
        <f>IF('Angaben KH-Standort'!D$31='A4'!D2940,IF('Angaben KH-Standort'!E$31="Ja",1,0),0)</f>
        <v>0</v>
      </c>
    </row>
    <row r="2941" spans="2:21" ht="15" customHeight="1" x14ac:dyDescent="0.3">
      <c r="B2941" s="70" t="str">
        <f t="shared" si="364"/>
        <v>!!!</v>
      </c>
      <c r="C2941" s="265" t="str">
        <f>IF(ISERROR(IF(LEN(E2941)&gt;0,VLOOKUP(TEXT($E2941,0),'Angaben Stationen'!$E$14:$J$213,5,0),"")),"?",IF(LEN(E2941)&gt;0,VLOOKUP(TEXT($E2941,0),'Angaben Stationen'!$E$14:$J$213,5,0),""))</f>
        <v/>
      </c>
      <c r="D2941" s="232" t="str">
        <f>IF(ISERROR(IF(LEN(E2941)&gt;0,VLOOKUP(TEXT($E2941,0),'Angaben Stationen'!$E$14:$J$213,6,0),"")),"STATION IST NICHT VORHANDEN",IF(LEN(E2941)&gt;0,VLOOKUP(TEXT($E2941,0),'Angaben Stationen'!$E$14:$J$213,6,0),""))</f>
        <v/>
      </c>
      <c r="E2941" s="287"/>
      <c r="F2941" s="234"/>
      <c r="G2941" s="234"/>
      <c r="H2941" s="263"/>
      <c r="I2941" s="169"/>
      <c r="K2941" s="445" t="str">
        <f t="shared" si="365"/>
        <v>Leer</v>
      </c>
      <c r="L2941" s="445" t="str">
        <f>VLOOKUP($D2941,{"29 - Psychiatrie (Erwachsene)","BGI";"297 - stationsäquivalente Behandlung in der Erwachsenenpsychiatrie (29)","BGI";"30 - Kinder- und Jugendpsychiatrie","BGII";"307 - stationsäquivalente Behandlung in der Kinder- und Jugendpsychiatrie (30)","BGII";"31 - Psychosomatik","BGI";"","Leer"},2,0)</f>
        <v>Leer</v>
      </c>
      <c r="M2941" s="445">
        <f t="shared" si="362"/>
        <v>0</v>
      </c>
      <c r="N2941" s="445">
        <f t="shared" si="363"/>
        <v>0</v>
      </c>
      <c r="O2941" s="445">
        <f t="shared" si="366"/>
        <v>0</v>
      </c>
      <c r="P2941" s="445">
        <f t="shared" si="367"/>
        <v>0</v>
      </c>
      <c r="Q2941" s="445">
        <f t="shared" si="368"/>
        <v>0</v>
      </c>
      <c r="R2941" s="415" t="str">
        <f t="shared" si="369"/>
        <v>Leer</v>
      </c>
      <c r="S2941" s="445">
        <f>IF('Angaben KH-Standort'!D$29='A4'!D2941,IF('Angaben KH-Standort'!E$29="Ja",1,0),0)</f>
        <v>0</v>
      </c>
      <c r="T2941" s="445">
        <f>IF('Angaben KH-Standort'!D$30='A4'!D2941,IF('Angaben KH-Standort'!E$30="Ja",1,0),0)</f>
        <v>0</v>
      </c>
      <c r="U2941" s="445">
        <f>IF('Angaben KH-Standort'!D$31='A4'!D2941,IF('Angaben KH-Standort'!E$31="Ja",1,0),0)</f>
        <v>0</v>
      </c>
    </row>
    <row r="2942" spans="2:21" ht="15" customHeight="1" x14ac:dyDescent="0.3">
      <c r="B2942" s="70" t="str">
        <f t="shared" si="364"/>
        <v>!!!</v>
      </c>
      <c r="C2942" s="265" t="str">
        <f>IF(ISERROR(IF(LEN(E2942)&gt;0,VLOOKUP(TEXT($E2942,0),'Angaben Stationen'!$E$14:$J$213,5,0),"")),"?",IF(LEN(E2942)&gt;0,VLOOKUP(TEXT($E2942,0),'Angaben Stationen'!$E$14:$J$213,5,0),""))</f>
        <v/>
      </c>
      <c r="D2942" s="232" t="str">
        <f>IF(ISERROR(IF(LEN(E2942)&gt;0,VLOOKUP(TEXT($E2942,0),'Angaben Stationen'!$E$14:$J$213,6,0),"")),"STATION IST NICHT VORHANDEN",IF(LEN(E2942)&gt;0,VLOOKUP(TEXT($E2942,0),'Angaben Stationen'!$E$14:$J$213,6,0),""))</f>
        <v/>
      </c>
      <c r="E2942" s="287"/>
      <c r="F2942" s="234"/>
      <c r="G2942" s="234"/>
      <c r="H2942" s="263"/>
      <c r="I2942" s="169"/>
      <c r="K2942" s="445" t="str">
        <f t="shared" si="365"/>
        <v>Leer</v>
      </c>
      <c r="L2942" s="445" t="str">
        <f>VLOOKUP($D2942,{"29 - Psychiatrie (Erwachsene)","BGI";"297 - stationsäquivalente Behandlung in der Erwachsenenpsychiatrie (29)","BGI";"30 - Kinder- und Jugendpsychiatrie","BGII";"307 - stationsäquivalente Behandlung in der Kinder- und Jugendpsychiatrie (30)","BGII";"31 - Psychosomatik","BGI";"","Leer"},2,0)</f>
        <v>Leer</v>
      </c>
      <c r="M2942" s="445">
        <f t="shared" si="362"/>
        <v>0</v>
      </c>
      <c r="N2942" s="445">
        <f t="shared" si="363"/>
        <v>0</v>
      </c>
      <c r="O2942" s="445">
        <f t="shared" si="366"/>
        <v>0</v>
      </c>
      <c r="P2942" s="445">
        <f t="shared" si="367"/>
        <v>0</v>
      </c>
      <c r="Q2942" s="445">
        <f t="shared" si="368"/>
        <v>0</v>
      </c>
      <c r="R2942" s="415" t="str">
        <f t="shared" si="369"/>
        <v>Leer</v>
      </c>
      <c r="S2942" s="445">
        <f>IF('Angaben KH-Standort'!D$29='A4'!D2942,IF('Angaben KH-Standort'!E$29="Ja",1,0),0)</f>
        <v>0</v>
      </c>
      <c r="T2942" s="445">
        <f>IF('Angaben KH-Standort'!D$30='A4'!D2942,IF('Angaben KH-Standort'!E$30="Ja",1,0),0)</f>
        <v>0</v>
      </c>
      <c r="U2942" s="445">
        <f>IF('Angaben KH-Standort'!D$31='A4'!D2942,IF('Angaben KH-Standort'!E$31="Ja",1,0),0)</f>
        <v>0</v>
      </c>
    </row>
    <row r="2943" spans="2:21" ht="15" customHeight="1" x14ac:dyDescent="0.3">
      <c r="B2943" s="70" t="str">
        <f t="shared" si="364"/>
        <v>!!!</v>
      </c>
      <c r="C2943" s="265" t="str">
        <f>IF(ISERROR(IF(LEN(E2943)&gt;0,VLOOKUP(TEXT($E2943,0),'Angaben Stationen'!$E$14:$J$213,5,0),"")),"?",IF(LEN(E2943)&gt;0,VLOOKUP(TEXT($E2943,0),'Angaben Stationen'!$E$14:$J$213,5,0),""))</f>
        <v/>
      </c>
      <c r="D2943" s="232" t="str">
        <f>IF(ISERROR(IF(LEN(E2943)&gt;0,VLOOKUP(TEXT($E2943,0),'Angaben Stationen'!$E$14:$J$213,6,0),"")),"STATION IST NICHT VORHANDEN",IF(LEN(E2943)&gt;0,VLOOKUP(TEXT($E2943,0),'Angaben Stationen'!$E$14:$J$213,6,0),""))</f>
        <v/>
      </c>
      <c r="E2943" s="287"/>
      <c r="F2943" s="234"/>
      <c r="G2943" s="234"/>
      <c r="H2943" s="263"/>
      <c r="I2943" s="169"/>
      <c r="K2943" s="445" t="str">
        <f t="shared" si="365"/>
        <v>Leer</v>
      </c>
      <c r="L2943" s="445" t="str">
        <f>VLOOKUP($D2943,{"29 - Psychiatrie (Erwachsene)","BGI";"297 - stationsäquivalente Behandlung in der Erwachsenenpsychiatrie (29)","BGI";"30 - Kinder- und Jugendpsychiatrie","BGII";"307 - stationsäquivalente Behandlung in der Kinder- und Jugendpsychiatrie (30)","BGII";"31 - Psychosomatik","BGI";"","Leer"},2,0)</f>
        <v>Leer</v>
      </c>
      <c r="M2943" s="445">
        <f t="shared" si="362"/>
        <v>0</v>
      </c>
      <c r="N2943" s="445">
        <f t="shared" si="363"/>
        <v>0</v>
      </c>
      <c r="O2943" s="445">
        <f t="shared" si="366"/>
        <v>0</v>
      </c>
      <c r="P2943" s="445">
        <f t="shared" si="367"/>
        <v>0</v>
      </c>
      <c r="Q2943" s="445">
        <f t="shared" si="368"/>
        <v>0</v>
      </c>
      <c r="R2943" s="415" t="str">
        <f t="shared" si="369"/>
        <v>Leer</v>
      </c>
      <c r="S2943" s="445">
        <f>IF('Angaben KH-Standort'!D$29='A4'!D2943,IF('Angaben KH-Standort'!E$29="Ja",1,0),0)</f>
        <v>0</v>
      </c>
      <c r="T2943" s="445">
        <f>IF('Angaben KH-Standort'!D$30='A4'!D2943,IF('Angaben KH-Standort'!E$30="Ja",1,0),0)</f>
        <v>0</v>
      </c>
      <c r="U2943" s="445">
        <f>IF('Angaben KH-Standort'!D$31='A4'!D2943,IF('Angaben KH-Standort'!E$31="Ja",1,0),0)</f>
        <v>0</v>
      </c>
    </row>
    <row r="2944" spans="2:21" ht="15" customHeight="1" x14ac:dyDescent="0.3">
      <c r="B2944" s="70" t="str">
        <f t="shared" si="364"/>
        <v>!!!</v>
      </c>
      <c r="C2944" s="265" t="str">
        <f>IF(ISERROR(IF(LEN(E2944)&gt;0,VLOOKUP(TEXT($E2944,0),'Angaben Stationen'!$E$14:$J$213,5,0),"")),"?",IF(LEN(E2944)&gt;0,VLOOKUP(TEXT($E2944,0),'Angaben Stationen'!$E$14:$J$213,5,0),""))</f>
        <v/>
      </c>
      <c r="D2944" s="232" t="str">
        <f>IF(ISERROR(IF(LEN(E2944)&gt;0,VLOOKUP(TEXT($E2944,0),'Angaben Stationen'!$E$14:$J$213,6,0),"")),"STATION IST NICHT VORHANDEN",IF(LEN(E2944)&gt;0,VLOOKUP(TEXT($E2944,0),'Angaben Stationen'!$E$14:$J$213,6,0),""))</f>
        <v/>
      </c>
      <c r="E2944" s="287"/>
      <c r="F2944" s="234"/>
      <c r="G2944" s="234"/>
      <c r="H2944" s="263"/>
      <c r="I2944" s="169"/>
      <c r="K2944" s="445" t="str">
        <f t="shared" si="365"/>
        <v>Leer</v>
      </c>
      <c r="L2944" s="445" t="str">
        <f>VLOOKUP($D2944,{"29 - Psychiatrie (Erwachsene)","BGI";"297 - stationsäquivalente Behandlung in der Erwachsenenpsychiatrie (29)","BGI";"30 - Kinder- und Jugendpsychiatrie","BGII";"307 - stationsäquivalente Behandlung in der Kinder- und Jugendpsychiatrie (30)","BGII";"31 - Psychosomatik","BGI";"","Leer"},2,0)</f>
        <v>Leer</v>
      </c>
      <c r="M2944" s="445">
        <f t="shared" si="362"/>
        <v>0</v>
      </c>
      <c r="N2944" s="445">
        <f t="shared" si="363"/>
        <v>0</v>
      </c>
      <c r="O2944" s="445">
        <f t="shared" si="366"/>
        <v>0</v>
      </c>
      <c r="P2944" s="445">
        <f t="shared" si="367"/>
        <v>0</v>
      </c>
      <c r="Q2944" s="445">
        <f t="shared" si="368"/>
        <v>0</v>
      </c>
      <c r="R2944" s="415" t="str">
        <f t="shared" si="369"/>
        <v>Leer</v>
      </c>
      <c r="S2944" s="445">
        <f>IF('Angaben KH-Standort'!D$29='A4'!D2944,IF('Angaben KH-Standort'!E$29="Ja",1,0),0)</f>
        <v>0</v>
      </c>
      <c r="T2944" s="445">
        <f>IF('Angaben KH-Standort'!D$30='A4'!D2944,IF('Angaben KH-Standort'!E$30="Ja",1,0),0)</f>
        <v>0</v>
      </c>
      <c r="U2944" s="445">
        <f>IF('Angaben KH-Standort'!D$31='A4'!D2944,IF('Angaben KH-Standort'!E$31="Ja",1,0),0)</f>
        <v>0</v>
      </c>
    </row>
    <row r="2945" spans="2:21" ht="15" customHeight="1" x14ac:dyDescent="0.3">
      <c r="B2945" s="70" t="str">
        <f t="shared" si="364"/>
        <v>!!!</v>
      </c>
      <c r="C2945" s="265" t="str">
        <f>IF(ISERROR(IF(LEN(E2945)&gt;0,VLOOKUP(TEXT($E2945,0),'Angaben Stationen'!$E$14:$J$213,5,0),"")),"?",IF(LEN(E2945)&gt;0,VLOOKUP(TEXT($E2945,0),'Angaben Stationen'!$E$14:$J$213,5,0),""))</f>
        <v/>
      </c>
      <c r="D2945" s="232" t="str">
        <f>IF(ISERROR(IF(LEN(E2945)&gt;0,VLOOKUP(TEXT($E2945,0),'Angaben Stationen'!$E$14:$J$213,6,0),"")),"STATION IST NICHT VORHANDEN",IF(LEN(E2945)&gt;0,VLOOKUP(TEXT($E2945,0),'Angaben Stationen'!$E$14:$J$213,6,0),""))</f>
        <v/>
      </c>
      <c r="E2945" s="287"/>
      <c r="F2945" s="234"/>
      <c r="G2945" s="234"/>
      <c r="H2945" s="263"/>
      <c r="I2945" s="169"/>
      <c r="K2945" s="445" t="str">
        <f t="shared" si="365"/>
        <v>Leer</v>
      </c>
      <c r="L2945" s="445" t="str">
        <f>VLOOKUP($D2945,{"29 - Psychiatrie (Erwachsene)","BGI";"297 - stationsäquivalente Behandlung in der Erwachsenenpsychiatrie (29)","BGI";"30 - Kinder- und Jugendpsychiatrie","BGII";"307 - stationsäquivalente Behandlung in der Kinder- und Jugendpsychiatrie (30)","BGII";"31 - Psychosomatik","BGI";"","Leer"},2,0)</f>
        <v>Leer</v>
      </c>
      <c r="M2945" s="445">
        <f t="shared" si="362"/>
        <v>0</v>
      </c>
      <c r="N2945" s="445">
        <f t="shared" si="363"/>
        <v>0</v>
      </c>
      <c r="O2945" s="445">
        <f t="shared" si="366"/>
        <v>0</v>
      </c>
      <c r="P2945" s="445">
        <f t="shared" si="367"/>
        <v>0</v>
      </c>
      <c r="Q2945" s="445">
        <f t="shared" si="368"/>
        <v>0</v>
      </c>
      <c r="R2945" s="415" t="str">
        <f t="shared" si="369"/>
        <v>Leer</v>
      </c>
      <c r="S2945" s="445">
        <f>IF('Angaben KH-Standort'!D$29='A4'!D2945,IF('Angaben KH-Standort'!E$29="Ja",1,0),0)</f>
        <v>0</v>
      </c>
      <c r="T2945" s="445">
        <f>IF('Angaben KH-Standort'!D$30='A4'!D2945,IF('Angaben KH-Standort'!E$30="Ja",1,0),0)</f>
        <v>0</v>
      </c>
      <c r="U2945" s="445">
        <f>IF('Angaben KH-Standort'!D$31='A4'!D2945,IF('Angaben KH-Standort'!E$31="Ja",1,0),0)</f>
        <v>0</v>
      </c>
    </row>
    <row r="2946" spans="2:21" ht="15" customHeight="1" x14ac:dyDescent="0.3">
      <c r="B2946" s="70" t="str">
        <f t="shared" si="364"/>
        <v>!!!</v>
      </c>
      <c r="C2946" s="265" t="str">
        <f>IF(ISERROR(IF(LEN(E2946)&gt;0,VLOOKUP(TEXT($E2946,0),'Angaben Stationen'!$E$14:$J$213,5,0),"")),"?",IF(LEN(E2946)&gt;0,VLOOKUP(TEXT($E2946,0),'Angaben Stationen'!$E$14:$J$213,5,0),""))</f>
        <v/>
      </c>
      <c r="D2946" s="232" t="str">
        <f>IF(ISERROR(IF(LEN(E2946)&gt;0,VLOOKUP(TEXT($E2946,0),'Angaben Stationen'!$E$14:$J$213,6,0),"")),"STATION IST NICHT VORHANDEN",IF(LEN(E2946)&gt;0,VLOOKUP(TEXT($E2946,0),'Angaben Stationen'!$E$14:$J$213,6,0),""))</f>
        <v/>
      </c>
      <c r="E2946" s="287"/>
      <c r="F2946" s="234"/>
      <c r="G2946" s="234"/>
      <c r="H2946" s="263"/>
      <c r="I2946" s="169"/>
      <c r="K2946" s="445" t="str">
        <f t="shared" si="365"/>
        <v>Leer</v>
      </c>
      <c r="L2946" s="445" t="str">
        <f>VLOOKUP($D2946,{"29 - Psychiatrie (Erwachsene)","BGI";"297 - stationsäquivalente Behandlung in der Erwachsenenpsychiatrie (29)","BGI";"30 - Kinder- und Jugendpsychiatrie","BGII";"307 - stationsäquivalente Behandlung in der Kinder- und Jugendpsychiatrie (30)","BGII";"31 - Psychosomatik","BGI";"","Leer"},2,0)</f>
        <v>Leer</v>
      </c>
      <c r="M2946" s="445">
        <f t="shared" si="362"/>
        <v>0</v>
      </c>
      <c r="N2946" s="445">
        <f t="shared" si="363"/>
        <v>0</v>
      </c>
      <c r="O2946" s="445">
        <f t="shared" si="366"/>
        <v>0</v>
      </c>
      <c r="P2946" s="445">
        <f t="shared" si="367"/>
        <v>0</v>
      </c>
      <c r="Q2946" s="445">
        <f t="shared" si="368"/>
        <v>0</v>
      </c>
      <c r="R2946" s="415" t="str">
        <f t="shared" si="369"/>
        <v>Leer</v>
      </c>
      <c r="S2946" s="445">
        <f>IF('Angaben KH-Standort'!D$29='A4'!D2946,IF('Angaben KH-Standort'!E$29="Ja",1,0),0)</f>
        <v>0</v>
      </c>
      <c r="T2946" s="445">
        <f>IF('Angaben KH-Standort'!D$30='A4'!D2946,IF('Angaben KH-Standort'!E$30="Ja",1,0),0)</f>
        <v>0</v>
      </c>
      <c r="U2946" s="445">
        <f>IF('Angaben KH-Standort'!D$31='A4'!D2946,IF('Angaben KH-Standort'!E$31="Ja",1,0),0)</f>
        <v>0</v>
      </c>
    </row>
    <row r="2947" spans="2:21" ht="15" customHeight="1" x14ac:dyDescent="0.3">
      <c r="B2947" s="70" t="str">
        <f t="shared" si="364"/>
        <v>!!!</v>
      </c>
      <c r="C2947" s="265" t="str">
        <f>IF(ISERROR(IF(LEN(E2947)&gt;0,VLOOKUP(TEXT($E2947,0),'Angaben Stationen'!$E$14:$J$213,5,0),"")),"?",IF(LEN(E2947)&gt;0,VLOOKUP(TEXT($E2947,0),'Angaben Stationen'!$E$14:$J$213,5,0),""))</f>
        <v/>
      </c>
      <c r="D2947" s="232" t="str">
        <f>IF(ISERROR(IF(LEN(E2947)&gt;0,VLOOKUP(TEXT($E2947,0),'Angaben Stationen'!$E$14:$J$213,6,0),"")),"STATION IST NICHT VORHANDEN",IF(LEN(E2947)&gt;0,VLOOKUP(TEXT($E2947,0),'Angaben Stationen'!$E$14:$J$213,6,0),""))</f>
        <v/>
      </c>
      <c r="E2947" s="287"/>
      <c r="F2947" s="234"/>
      <c r="G2947" s="234"/>
      <c r="H2947" s="263"/>
      <c r="I2947" s="169"/>
      <c r="K2947" s="445" t="str">
        <f t="shared" si="365"/>
        <v>Leer</v>
      </c>
      <c r="L2947" s="445" t="str">
        <f>VLOOKUP($D2947,{"29 - Psychiatrie (Erwachsene)","BGI";"297 - stationsäquivalente Behandlung in der Erwachsenenpsychiatrie (29)","BGI";"30 - Kinder- und Jugendpsychiatrie","BGII";"307 - stationsäquivalente Behandlung in der Kinder- und Jugendpsychiatrie (30)","BGII";"31 - Psychosomatik","BGI";"","Leer"},2,0)</f>
        <v>Leer</v>
      </c>
      <c r="M2947" s="445">
        <f t="shared" si="362"/>
        <v>0</v>
      </c>
      <c r="N2947" s="445">
        <f t="shared" si="363"/>
        <v>0</v>
      </c>
      <c r="O2947" s="445">
        <f t="shared" si="366"/>
        <v>0</v>
      </c>
      <c r="P2947" s="445">
        <f t="shared" si="367"/>
        <v>0</v>
      </c>
      <c r="Q2947" s="445">
        <f t="shared" si="368"/>
        <v>0</v>
      </c>
      <c r="R2947" s="415" t="str">
        <f t="shared" si="369"/>
        <v>Leer</v>
      </c>
      <c r="S2947" s="445">
        <f>IF('Angaben KH-Standort'!D$29='A4'!D2947,IF('Angaben KH-Standort'!E$29="Ja",1,0),0)</f>
        <v>0</v>
      </c>
      <c r="T2947" s="445">
        <f>IF('Angaben KH-Standort'!D$30='A4'!D2947,IF('Angaben KH-Standort'!E$30="Ja",1,0),0)</f>
        <v>0</v>
      </c>
      <c r="U2947" s="445">
        <f>IF('Angaben KH-Standort'!D$31='A4'!D2947,IF('Angaben KH-Standort'!E$31="Ja",1,0),0)</f>
        <v>0</v>
      </c>
    </row>
    <row r="2948" spans="2:21" ht="15" customHeight="1" x14ac:dyDescent="0.3">
      <c r="B2948" s="70" t="str">
        <f t="shared" si="364"/>
        <v>!!!</v>
      </c>
      <c r="C2948" s="265" t="str">
        <f>IF(ISERROR(IF(LEN(E2948)&gt;0,VLOOKUP(TEXT($E2948,0),'Angaben Stationen'!$E$14:$J$213,5,0),"")),"?",IF(LEN(E2948)&gt;0,VLOOKUP(TEXT($E2948,0),'Angaben Stationen'!$E$14:$J$213,5,0),""))</f>
        <v/>
      </c>
      <c r="D2948" s="232" t="str">
        <f>IF(ISERROR(IF(LEN(E2948)&gt;0,VLOOKUP(TEXT($E2948,0),'Angaben Stationen'!$E$14:$J$213,6,0),"")),"STATION IST NICHT VORHANDEN",IF(LEN(E2948)&gt;0,VLOOKUP(TEXT($E2948,0),'Angaben Stationen'!$E$14:$J$213,6,0),""))</f>
        <v/>
      </c>
      <c r="E2948" s="287"/>
      <c r="F2948" s="234"/>
      <c r="G2948" s="234"/>
      <c r="H2948" s="263"/>
      <c r="I2948" s="169"/>
      <c r="K2948" s="445" t="str">
        <f t="shared" si="365"/>
        <v>Leer</v>
      </c>
      <c r="L2948" s="445" t="str">
        <f>VLOOKUP($D2948,{"29 - Psychiatrie (Erwachsene)","BGI";"297 - stationsäquivalente Behandlung in der Erwachsenenpsychiatrie (29)","BGI";"30 - Kinder- und Jugendpsychiatrie","BGII";"307 - stationsäquivalente Behandlung in der Kinder- und Jugendpsychiatrie (30)","BGII";"31 - Psychosomatik","BGI";"","Leer"},2,0)</f>
        <v>Leer</v>
      </c>
      <c r="M2948" s="445">
        <f t="shared" si="362"/>
        <v>0</v>
      </c>
      <c r="N2948" s="445">
        <f t="shared" si="363"/>
        <v>0</v>
      </c>
      <c r="O2948" s="445">
        <f t="shared" si="366"/>
        <v>0</v>
      </c>
      <c r="P2948" s="445">
        <f t="shared" si="367"/>
        <v>0</v>
      </c>
      <c r="Q2948" s="445">
        <f t="shared" si="368"/>
        <v>0</v>
      </c>
      <c r="R2948" s="415" t="str">
        <f t="shared" si="369"/>
        <v>Leer</v>
      </c>
      <c r="S2948" s="445">
        <f>IF('Angaben KH-Standort'!D$29='A4'!D2948,IF('Angaben KH-Standort'!E$29="Ja",1,0),0)</f>
        <v>0</v>
      </c>
      <c r="T2948" s="445">
        <f>IF('Angaben KH-Standort'!D$30='A4'!D2948,IF('Angaben KH-Standort'!E$30="Ja",1,0),0)</f>
        <v>0</v>
      </c>
      <c r="U2948" s="445">
        <f>IF('Angaben KH-Standort'!D$31='A4'!D2948,IF('Angaben KH-Standort'!E$31="Ja",1,0),0)</f>
        <v>0</v>
      </c>
    </row>
    <row r="2949" spans="2:21" ht="15" customHeight="1" x14ac:dyDescent="0.3">
      <c r="B2949" s="70" t="str">
        <f t="shared" si="364"/>
        <v>!!!</v>
      </c>
      <c r="C2949" s="265" t="str">
        <f>IF(ISERROR(IF(LEN(E2949)&gt;0,VLOOKUP(TEXT($E2949,0),'Angaben Stationen'!$E$14:$J$213,5,0),"")),"?",IF(LEN(E2949)&gt;0,VLOOKUP(TEXT($E2949,0),'Angaben Stationen'!$E$14:$J$213,5,0),""))</f>
        <v/>
      </c>
      <c r="D2949" s="232" t="str">
        <f>IF(ISERROR(IF(LEN(E2949)&gt;0,VLOOKUP(TEXT($E2949,0),'Angaben Stationen'!$E$14:$J$213,6,0),"")),"STATION IST NICHT VORHANDEN",IF(LEN(E2949)&gt;0,VLOOKUP(TEXT($E2949,0),'Angaben Stationen'!$E$14:$J$213,6,0),""))</f>
        <v/>
      </c>
      <c r="E2949" s="287"/>
      <c r="F2949" s="234"/>
      <c r="G2949" s="234"/>
      <c r="H2949" s="263"/>
      <c r="I2949" s="169"/>
      <c r="K2949" s="445" t="str">
        <f t="shared" si="365"/>
        <v>Leer</v>
      </c>
      <c r="L2949" s="445" t="str">
        <f>VLOOKUP($D2949,{"29 - Psychiatrie (Erwachsene)","BGI";"297 - stationsäquivalente Behandlung in der Erwachsenenpsychiatrie (29)","BGI";"30 - Kinder- und Jugendpsychiatrie","BGII";"307 - stationsäquivalente Behandlung in der Kinder- und Jugendpsychiatrie (30)","BGII";"31 - Psychosomatik","BGI";"","Leer"},2,0)</f>
        <v>Leer</v>
      </c>
      <c r="M2949" s="445">
        <f t="shared" si="362"/>
        <v>0</v>
      </c>
      <c r="N2949" s="445">
        <f t="shared" si="363"/>
        <v>0</v>
      </c>
      <c r="O2949" s="445">
        <f t="shared" si="366"/>
        <v>0</v>
      </c>
      <c r="P2949" s="445">
        <f t="shared" si="367"/>
        <v>0</v>
      </c>
      <c r="Q2949" s="445">
        <f t="shared" si="368"/>
        <v>0</v>
      </c>
      <c r="R2949" s="415" t="str">
        <f t="shared" si="369"/>
        <v>Leer</v>
      </c>
      <c r="S2949" s="445">
        <f>IF('Angaben KH-Standort'!D$29='A4'!D2949,IF('Angaben KH-Standort'!E$29="Ja",1,0),0)</f>
        <v>0</v>
      </c>
      <c r="T2949" s="445">
        <f>IF('Angaben KH-Standort'!D$30='A4'!D2949,IF('Angaben KH-Standort'!E$30="Ja",1,0),0)</f>
        <v>0</v>
      </c>
      <c r="U2949" s="445">
        <f>IF('Angaben KH-Standort'!D$31='A4'!D2949,IF('Angaben KH-Standort'!E$31="Ja",1,0),0)</f>
        <v>0</v>
      </c>
    </row>
    <row r="2950" spans="2:21" ht="15" customHeight="1" x14ac:dyDescent="0.3">
      <c r="B2950" s="70" t="str">
        <f t="shared" si="364"/>
        <v>!!!</v>
      </c>
      <c r="C2950" s="265" t="str">
        <f>IF(ISERROR(IF(LEN(E2950)&gt;0,VLOOKUP(TEXT($E2950,0),'Angaben Stationen'!$E$14:$J$213,5,0),"")),"?",IF(LEN(E2950)&gt;0,VLOOKUP(TEXT($E2950,0),'Angaben Stationen'!$E$14:$J$213,5,0),""))</f>
        <v/>
      </c>
      <c r="D2950" s="232" t="str">
        <f>IF(ISERROR(IF(LEN(E2950)&gt;0,VLOOKUP(TEXT($E2950,0),'Angaben Stationen'!$E$14:$J$213,6,0),"")),"STATION IST NICHT VORHANDEN",IF(LEN(E2950)&gt;0,VLOOKUP(TEXT($E2950,0),'Angaben Stationen'!$E$14:$J$213,6,0),""))</f>
        <v/>
      </c>
      <c r="E2950" s="287"/>
      <c r="F2950" s="234"/>
      <c r="G2950" s="234"/>
      <c r="H2950" s="263"/>
      <c r="I2950" s="169"/>
      <c r="K2950" s="445" t="str">
        <f t="shared" si="365"/>
        <v>Leer</v>
      </c>
      <c r="L2950" s="445" t="str">
        <f>VLOOKUP($D2950,{"29 - Psychiatrie (Erwachsene)","BGI";"297 - stationsäquivalente Behandlung in der Erwachsenenpsychiatrie (29)","BGI";"30 - Kinder- und Jugendpsychiatrie","BGII";"307 - stationsäquivalente Behandlung in der Kinder- und Jugendpsychiatrie (30)","BGII";"31 - Psychosomatik","BGI";"","Leer"},2,0)</f>
        <v>Leer</v>
      </c>
      <c r="M2950" s="445">
        <f t="shared" si="362"/>
        <v>0</v>
      </c>
      <c r="N2950" s="445">
        <f t="shared" si="363"/>
        <v>0</v>
      </c>
      <c r="O2950" s="445">
        <f t="shared" si="366"/>
        <v>0</v>
      </c>
      <c r="P2950" s="445">
        <f t="shared" si="367"/>
        <v>0</v>
      </c>
      <c r="Q2950" s="445">
        <f t="shared" si="368"/>
        <v>0</v>
      </c>
      <c r="R2950" s="415" t="str">
        <f t="shared" si="369"/>
        <v>Leer</v>
      </c>
      <c r="S2950" s="445">
        <f>IF('Angaben KH-Standort'!D$29='A4'!D2950,IF('Angaben KH-Standort'!E$29="Ja",1,0),0)</f>
        <v>0</v>
      </c>
      <c r="T2950" s="445">
        <f>IF('Angaben KH-Standort'!D$30='A4'!D2950,IF('Angaben KH-Standort'!E$30="Ja",1,0),0)</f>
        <v>0</v>
      </c>
      <c r="U2950" s="445">
        <f>IF('Angaben KH-Standort'!D$31='A4'!D2950,IF('Angaben KH-Standort'!E$31="Ja",1,0),0)</f>
        <v>0</v>
      </c>
    </row>
    <row r="2951" spans="2:21" ht="15" customHeight="1" x14ac:dyDescent="0.3">
      <c r="B2951" s="70" t="str">
        <f t="shared" si="364"/>
        <v>!!!</v>
      </c>
      <c r="C2951" s="265" t="str">
        <f>IF(ISERROR(IF(LEN(E2951)&gt;0,VLOOKUP(TEXT($E2951,0),'Angaben Stationen'!$E$14:$J$213,5,0),"")),"?",IF(LEN(E2951)&gt;0,VLOOKUP(TEXT($E2951,0),'Angaben Stationen'!$E$14:$J$213,5,0),""))</f>
        <v/>
      </c>
      <c r="D2951" s="232" t="str">
        <f>IF(ISERROR(IF(LEN(E2951)&gt;0,VLOOKUP(TEXT($E2951,0),'Angaben Stationen'!$E$14:$J$213,6,0),"")),"STATION IST NICHT VORHANDEN",IF(LEN(E2951)&gt;0,VLOOKUP(TEXT($E2951,0),'Angaben Stationen'!$E$14:$J$213,6,0),""))</f>
        <v/>
      </c>
      <c r="E2951" s="287"/>
      <c r="F2951" s="234"/>
      <c r="G2951" s="234"/>
      <c r="H2951" s="263"/>
      <c r="I2951" s="169"/>
      <c r="K2951" s="445" t="str">
        <f t="shared" si="365"/>
        <v>Leer</v>
      </c>
      <c r="L2951" s="445" t="str">
        <f>VLOOKUP($D2951,{"29 - Psychiatrie (Erwachsene)","BGI";"297 - stationsäquivalente Behandlung in der Erwachsenenpsychiatrie (29)","BGI";"30 - Kinder- und Jugendpsychiatrie","BGII";"307 - stationsäquivalente Behandlung in der Kinder- und Jugendpsychiatrie (30)","BGII";"31 - Psychosomatik","BGI";"","Leer"},2,0)</f>
        <v>Leer</v>
      </c>
      <c r="M2951" s="445">
        <f t="shared" si="362"/>
        <v>0</v>
      </c>
      <c r="N2951" s="445">
        <f t="shared" si="363"/>
        <v>0</v>
      </c>
      <c r="O2951" s="445">
        <f t="shared" si="366"/>
        <v>0</v>
      </c>
      <c r="P2951" s="445">
        <f t="shared" si="367"/>
        <v>0</v>
      </c>
      <c r="Q2951" s="445">
        <f t="shared" si="368"/>
        <v>0</v>
      </c>
      <c r="R2951" s="415" t="str">
        <f t="shared" si="369"/>
        <v>Leer</v>
      </c>
      <c r="S2951" s="445">
        <f>IF('Angaben KH-Standort'!D$29='A4'!D2951,IF('Angaben KH-Standort'!E$29="Ja",1,0),0)</f>
        <v>0</v>
      </c>
      <c r="T2951" s="445">
        <f>IF('Angaben KH-Standort'!D$30='A4'!D2951,IF('Angaben KH-Standort'!E$30="Ja",1,0),0)</f>
        <v>0</v>
      </c>
      <c r="U2951" s="445">
        <f>IF('Angaben KH-Standort'!D$31='A4'!D2951,IF('Angaben KH-Standort'!E$31="Ja",1,0),0)</f>
        <v>0</v>
      </c>
    </row>
    <row r="2952" spans="2:21" ht="15" customHeight="1" x14ac:dyDescent="0.3">
      <c r="B2952" s="70" t="str">
        <f t="shared" si="364"/>
        <v>!!!</v>
      </c>
      <c r="C2952" s="265" t="str">
        <f>IF(ISERROR(IF(LEN(E2952)&gt;0,VLOOKUP(TEXT($E2952,0),'Angaben Stationen'!$E$14:$J$213,5,0),"")),"?",IF(LEN(E2952)&gt;0,VLOOKUP(TEXT($E2952,0),'Angaben Stationen'!$E$14:$J$213,5,0),""))</f>
        <v/>
      </c>
      <c r="D2952" s="232" t="str">
        <f>IF(ISERROR(IF(LEN(E2952)&gt;0,VLOOKUP(TEXT($E2952,0),'Angaben Stationen'!$E$14:$J$213,6,0),"")),"STATION IST NICHT VORHANDEN",IF(LEN(E2952)&gt;0,VLOOKUP(TEXT($E2952,0),'Angaben Stationen'!$E$14:$J$213,6,0),""))</f>
        <v/>
      </c>
      <c r="E2952" s="287"/>
      <c r="F2952" s="234"/>
      <c r="G2952" s="234"/>
      <c r="H2952" s="263"/>
      <c r="I2952" s="169"/>
      <c r="K2952" s="445" t="str">
        <f t="shared" si="365"/>
        <v>Leer</v>
      </c>
      <c r="L2952" s="445" t="str">
        <f>VLOOKUP($D2952,{"29 - Psychiatrie (Erwachsene)","BGI";"297 - stationsäquivalente Behandlung in der Erwachsenenpsychiatrie (29)","BGI";"30 - Kinder- und Jugendpsychiatrie","BGII";"307 - stationsäquivalente Behandlung in der Kinder- und Jugendpsychiatrie (30)","BGII";"31 - Psychosomatik","BGI";"","Leer"},2,0)</f>
        <v>Leer</v>
      </c>
      <c r="M2952" s="445">
        <f t="shared" si="362"/>
        <v>0</v>
      </c>
      <c r="N2952" s="445">
        <f t="shared" si="363"/>
        <v>0</v>
      </c>
      <c r="O2952" s="445">
        <f t="shared" si="366"/>
        <v>0</v>
      </c>
      <c r="P2952" s="445">
        <f t="shared" si="367"/>
        <v>0</v>
      </c>
      <c r="Q2952" s="445">
        <f t="shared" si="368"/>
        <v>0</v>
      </c>
      <c r="R2952" s="415" t="str">
        <f t="shared" si="369"/>
        <v>Leer</v>
      </c>
      <c r="S2952" s="445">
        <f>IF('Angaben KH-Standort'!D$29='A4'!D2952,IF('Angaben KH-Standort'!E$29="Ja",1,0),0)</f>
        <v>0</v>
      </c>
      <c r="T2952" s="445">
        <f>IF('Angaben KH-Standort'!D$30='A4'!D2952,IF('Angaben KH-Standort'!E$30="Ja",1,0),0)</f>
        <v>0</v>
      </c>
      <c r="U2952" s="445">
        <f>IF('Angaben KH-Standort'!D$31='A4'!D2952,IF('Angaben KH-Standort'!E$31="Ja",1,0),0)</f>
        <v>0</v>
      </c>
    </row>
    <row r="2953" spans="2:21" ht="15" customHeight="1" x14ac:dyDescent="0.3">
      <c r="B2953" s="70" t="str">
        <f t="shared" si="364"/>
        <v>!!!</v>
      </c>
      <c r="C2953" s="265" t="str">
        <f>IF(ISERROR(IF(LEN(E2953)&gt;0,VLOOKUP(TEXT($E2953,0),'Angaben Stationen'!$E$14:$J$213,5,0),"")),"?",IF(LEN(E2953)&gt;0,VLOOKUP(TEXT($E2953,0),'Angaben Stationen'!$E$14:$J$213,5,0),""))</f>
        <v/>
      </c>
      <c r="D2953" s="232" t="str">
        <f>IF(ISERROR(IF(LEN(E2953)&gt;0,VLOOKUP(TEXT($E2953,0),'Angaben Stationen'!$E$14:$J$213,6,0),"")),"STATION IST NICHT VORHANDEN",IF(LEN(E2953)&gt;0,VLOOKUP(TEXT($E2953,0),'Angaben Stationen'!$E$14:$J$213,6,0),""))</f>
        <v/>
      </c>
      <c r="E2953" s="287"/>
      <c r="F2953" s="234"/>
      <c r="G2953" s="234"/>
      <c r="H2953" s="263"/>
      <c r="I2953" s="169"/>
      <c r="K2953" s="445" t="str">
        <f t="shared" si="365"/>
        <v>Leer</v>
      </c>
      <c r="L2953" s="445" t="str">
        <f>VLOOKUP($D2953,{"29 - Psychiatrie (Erwachsene)","BGI";"297 - stationsäquivalente Behandlung in der Erwachsenenpsychiatrie (29)","BGI";"30 - Kinder- und Jugendpsychiatrie","BGII";"307 - stationsäquivalente Behandlung in der Kinder- und Jugendpsychiatrie (30)","BGII";"31 - Psychosomatik","BGI";"","Leer"},2,0)</f>
        <v>Leer</v>
      </c>
      <c r="M2953" s="445">
        <f t="shared" si="362"/>
        <v>0</v>
      </c>
      <c r="N2953" s="445">
        <f t="shared" si="363"/>
        <v>0</v>
      </c>
      <c r="O2953" s="445">
        <f t="shared" si="366"/>
        <v>0</v>
      </c>
      <c r="P2953" s="445">
        <f t="shared" si="367"/>
        <v>0</v>
      </c>
      <c r="Q2953" s="445">
        <f t="shared" si="368"/>
        <v>0</v>
      </c>
      <c r="R2953" s="415" t="str">
        <f t="shared" si="369"/>
        <v>Leer</v>
      </c>
      <c r="S2953" s="445">
        <f>IF('Angaben KH-Standort'!D$29='A4'!D2953,IF('Angaben KH-Standort'!E$29="Ja",1,0),0)</f>
        <v>0</v>
      </c>
      <c r="T2953" s="445">
        <f>IF('Angaben KH-Standort'!D$30='A4'!D2953,IF('Angaben KH-Standort'!E$30="Ja",1,0),0)</f>
        <v>0</v>
      </c>
      <c r="U2953" s="445">
        <f>IF('Angaben KH-Standort'!D$31='A4'!D2953,IF('Angaben KH-Standort'!E$31="Ja",1,0),0)</f>
        <v>0</v>
      </c>
    </row>
    <row r="2954" spans="2:21" ht="15" customHeight="1" x14ac:dyDescent="0.3">
      <c r="B2954" s="70" t="str">
        <f t="shared" si="364"/>
        <v>!!!</v>
      </c>
      <c r="C2954" s="265" t="str">
        <f>IF(ISERROR(IF(LEN(E2954)&gt;0,VLOOKUP(TEXT($E2954,0),'Angaben Stationen'!$E$14:$J$213,5,0),"")),"?",IF(LEN(E2954)&gt;0,VLOOKUP(TEXT($E2954,0),'Angaben Stationen'!$E$14:$J$213,5,0),""))</f>
        <v/>
      </c>
      <c r="D2954" s="232" t="str">
        <f>IF(ISERROR(IF(LEN(E2954)&gt;0,VLOOKUP(TEXT($E2954,0),'Angaben Stationen'!$E$14:$J$213,6,0),"")),"STATION IST NICHT VORHANDEN",IF(LEN(E2954)&gt;0,VLOOKUP(TEXT($E2954,0),'Angaben Stationen'!$E$14:$J$213,6,0),""))</f>
        <v/>
      </c>
      <c r="E2954" s="287"/>
      <c r="F2954" s="234"/>
      <c r="G2954" s="234"/>
      <c r="H2954" s="263"/>
      <c r="I2954" s="169"/>
      <c r="K2954" s="445" t="str">
        <f t="shared" si="365"/>
        <v>Leer</v>
      </c>
      <c r="L2954" s="445" t="str">
        <f>VLOOKUP($D2954,{"29 - Psychiatrie (Erwachsene)","BGI";"297 - stationsäquivalente Behandlung in der Erwachsenenpsychiatrie (29)","BGI";"30 - Kinder- und Jugendpsychiatrie","BGII";"307 - stationsäquivalente Behandlung in der Kinder- und Jugendpsychiatrie (30)","BGII";"31 - Psychosomatik","BGI";"","Leer"},2,0)</f>
        <v>Leer</v>
      </c>
      <c r="M2954" s="445">
        <f t="shared" si="362"/>
        <v>0</v>
      </c>
      <c r="N2954" s="445">
        <f t="shared" si="363"/>
        <v>0</v>
      </c>
      <c r="O2954" s="445">
        <f t="shared" si="366"/>
        <v>0</v>
      </c>
      <c r="P2954" s="445">
        <f t="shared" si="367"/>
        <v>0</v>
      </c>
      <c r="Q2954" s="445">
        <f t="shared" si="368"/>
        <v>0</v>
      </c>
      <c r="R2954" s="415" t="str">
        <f t="shared" si="369"/>
        <v>Leer</v>
      </c>
      <c r="S2954" s="445">
        <f>IF('Angaben KH-Standort'!D$29='A4'!D2954,IF('Angaben KH-Standort'!E$29="Ja",1,0),0)</f>
        <v>0</v>
      </c>
      <c r="T2954" s="445">
        <f>IF('Angaben KH-Standort'!D$30='A4'!D2954,IF('Angaben KH-Standort'!E$30="Ja",1,0),0)</f>
        <v>0</v>
      </c>
      <c r="U2954" s="445">
        <f>IF('Angaben KH-Standort'!D$31='A4'!D2954,IF('Angaben KH-Standort'!E$31="Ja",1,0),0)</f>
        <v>0</v>
      </c>
    </row>
    <row r="2955" spans="2:21" ht="15" customHeight="1" x14ac:dyDescent="0.3">
      <c r="B2955" s="70" t="str">
        <f t="shared" si="364"/>
        <v>!!!</v>
      </c>
      <c r="C2955" s="265" t="str">
        <f>IF(ISERROR(IF(LEN(E2955)&gt;0,VLOOKUP(TEXT($E2955,0),'Angaben Stationen'!$E$14:$J$213,5,0),"")),"?",IF(LEN(E2955)&gt;0,VLOOKUP(TEXT($E2955,0),'Angaben Stationen'!$E$14:$J$213,5,0),""))</f>
        <v/>
      </c>
      <c r="D2955" s="232" t="str">
        <f>IF(ISERROR(IF(LEN(E2955)&gt;0,VLOOKUP(TEXT($E2955,0),'Angaben Stationen'!$E$14:$J$213,6,0),"")),"STATION IST NICHT VORHANDEN",IF(LEN(E2955)&gt;0,VLOOKUP(TEXT($E2955,0),'Angaben Stationen'!$E$14:$J$213,6,0),""))</f>
        <v/>
      </c>
      <c r="E2955" s="287"/>
      <c r="F2955" s="234"/>
      <c r="G2955" s="234"/>
      <c r="H2955" s="263"/>
      <c r="I2955" s="169"/>
      <c r="K2955" s="445" t="str">
        <f t="shared" si="365"/>
        <v>Leer</v>
      </c>
      <c r="L2955" s="445" t="str">
        <f>VLOOKUP($D2955,{"29 - Psychiatrie (Erwachsene)","BGI";"297 - stationsäquivalente Behandlung in der Erwachsenenpsychiatrie (29)","BGI";"30 - Kinder- und Jugendpsychiatrie","BGII";"307 - stationsäquivalente Behandlung in der Kinder- und Jugendpsychiatrie (30)","BGII";"31 - Psychosomatik","BGI";"","Leer"},2,0)</f>
        <v>Leer</v>
      </c>
      <c r="M2955" s="445">
        <f t="shared" si="362"/>
        <v>0</v>
      </c>
      <c r="N2955" s="445">
        <f t="shared" si="363"/>
        <v>0</v>
      </c>
      <c r="O2955" s="445">
        <f t="shared" si="366"/>
        <v>0</v>
      </c>
      <c r="P2955" s="445">
        <f t="shared" si="367"/>
        <v>0</v>
      </c>
      <c r="Q2955" s="445">
        <f t="shared" si="368"/>
        <v>0</v>
      </c>
      <c r="R2955" s="415" t="str">
        <f t="shared" si="369"/>
        <v>Leer</v>
      </c>
      <c r="S2955" s="445">
        <f>IF('Angaben KH-Standort'!D$29='A4'!D2955,IF('Angaben KH-Standort'!E$29="Ja",1,0),0)</f>
        <v>0</v>
      </c>
      <c r="T2955" s="445">
        <f>IF('Angaben KH-Standort'!D$30='A4'!D2955,IF('Angaben KH-Standort'!E$30="Ja",1,0),0)</f>
        <v>0</v>
      </c>
      <c r="U2955" s="445">
        <f>IF('Angaben KH-Standort'!D$31='A4'!D2955,IF('Angaben KH-Standort'!E$31="Ja",1,0),0)</f>
        <v>0</v>
      </c>
    </row>
    <row r="2956" spans="2:21" ht="15" customHeight="1" x14ac:dyDescent="0.3">
      <c r="B2956" s="70" t="str">
        <f t="shared" si="364"/>
        <v>!!!</v>
      </c>
      <c r="C2956" s="265" t="str">
        <f>IF(ISERROR(IF(LEN(E2956)&gt;0,VLOOKUP(TEXT($E2956,0),'Angaben Stationen'!$E$14:$J$213,5,0),"")),"?",IF(LEN(E2956)&gt;0,VLOOKUP(TEXT($E2956,0),'Angaben Stationen'!$E$14:$J$213,5,0),""))</f>
        <v/>
      </c>
      <c r="D2956" s="232" t="str">
        <f>IF(ISERROR(IF(LEN(E2956)&gt;0,VLOOKUP(TEXT($E2956,0),'Angaben Stationen'!$E$14:$J$213,6,0),"")),"STATION IST NICHT VORHANDEN",IF(LEN(E2956)&gt;0,VLOOKUP(TEXT($E2956,0),'Angaben Stationen'!$E$14:$J$213,6,0),""))</f>
        <v/>
      </c>
      <c r="E2956" s="287"/>
      <c r="F2956" s="234"/>
      <c r="G2956" s="234"/>
      <c r="H2956" s="263"/>
      <c r="I2956" s="169"/>
      <c r="K2956" s="445" t="str">
        <f t="shared" si="365"/>
        <v>Leer</v>
      </c>
      <c r="L2956" s="445" t="str">
        <f>VLOOKUP($D2956,{"29 - Psychiatrie (Erwachsene)","BGI";"297 - stationsäquivalente Behandlung in der Erwachsenenpsychiatrie (29)","BGI";"30 - Kinder- und Jugendpsychiatrie","BGII";"307 - stationsäquivalente Behandlung in der Kinder- und Jugendpsychiatrie (30)","BGII";"31 - Psychosomatik","BGI";"","Leer"},2,0)</f>
        <v>Leer</v>
      </c>
      <c r="M2956" s="445">
        <f t="shared" si="362"/>
        <v>0</v>
      </c>
      <c r="N2956" s="445">
        <f t="shared" si="363"/>
        <v>0</v>
      </c>
      <c r="O2956" s="445">
        <f t="shared" si="366"/>
        <v>0</v>
      </c>
      <c r="P2956" s="445">
        <f t="shared" si="367"/>
        <v>0</v>
      </c>
      <c r="Q2956" s="445">
        <f t="shared" si="368"/>
        <v>0</v>
      </c>
      <c r="R2956" s="415" t="str">
        <f t="shared" si="369"/>
        <v>Leer</v>
      </c>
      <c r="S2956" s="445">
        <f>IF('Angaben KH-Standort'!D$29='A4'!D2956,IF('Angaben KH-Standort'!E$29="Ja",1,0),0)</f>
        <v>0</v>
      </c>
      <c r="T2956" s="445">
        <f>IF('Angaben KH-Standort'!D$30='A4'!D2956,IF('Angaben KH-Standort'!E$30="Ja",1,0),0)</f>
        <v>0</v>
      </c>
      <c r="U2956" s="445">
        <f>IF('Angaben KH-Standort'!D$31='A4'!D2956,IF('Angaben KH-Standort'!E$31="Ja",1,0),0)</f>
        <v>0</v>
      </c>
    </row>
    <row r="2957" spans="2:21" ht="15" customHeight="1" x14ac:dyDescent="0.3">
      <c r="B2957" s="70" t="str">
        <f t="shared" si="364"/>
        <v>!!!</v>
      </c>
      <c r="C2957" s="265" t="str">
        <f>IF(ISERROR(IF(LEN(E2957)&gt;0,VLOOKUP(TEXT($E2957,0),'Angaben Stationen'!$E$14:$J$213,5,0),"")),"?",IF(LEN(E2957)&gt;0,VLOOKUP(TEXT($E2957,0),'Angaben Stationen'!$E$14:$J$213,5,0),""))</f>
        <v/>
      </c>
      <c r="D2957" s="232" t="str">
        <f>IF(ISERROR(IF(LEN(E2957)&gt;0,VLOOKUP(TEXT($E2957,0),'Angaben Stationen'!$E$14:$J$213,6,0),"")),"STATION IST NICHT VORHANDEN",IF(LEN(E2957)&gt;0,VLOOKUP(TEXT($E2957,0),'Angaben Stationen'!$E$14:$J$213,6,0),""))</f>
        <v/>
      </c>
      <c r="E2957" s="287"/>
      <c r="F2957" s="234"/>
      <c r="G2957" s="234"/>
      <c r="H2957" s="263"/>
      <c r="I2957" s="169"/>
      <c r="K2957" s="445" t="str">
        <f t="shared" si="365"/>
        <v>Leer</v>
      </c>
      <c r="L2957" s="445" t="str">
        <f>VLOOKUP($D2957,{"29 - Psychiatrie (Erwachsene)","BGI";"297 - stationsäquivalente Behandlung in der Erwachsenenpsychiatrie (29)","BGI";"30 - Kinder- und Jugendpsychiatrie","BGII";"307 - stationsäquivalente Behandlung in der Kinder- und Jugendpsychiatrie (30)","BGII";"31 - Psychosomatik","BGI";"","Leer"},2,0)</f>
        <v>Leer</v>
      </c>
      <c r="M2957" s="445">
        <f t="shared" si="362"/>
        <v>0</v>
      </c>
      <c r="N2957" s="445">
        <f t="shared" si="363"/>
        <v>0</v>
      </c>
      <c r="O2957" s="445">
        <f t="shared" si="366"/>
        <v>0</v>
      </c>
      <c r="P2957" s="445">
        <f t="shared" si="367"/>
        <v>0</v>
      </c>
      <c r="Q2957" s="445">
        <f t="shared" si="368"/>
        <v>0</v>
      </c>
      <c r="R2957" s="415" t="str">
        <f t="shared" si="369"/>
        <v>Leer</v>
      </c>
      <c r="S2957" s="445">
        <f>IF('Angaben KH-Standort'!D$29='A4'!D2957,IF('Angaben KH-Standort'!E$29="Ja",1,0),0)</f>
        <v>0</v>
      </c>
      <c r="T2957" s="445">
        <f>IF('Angaben KH-Standort'!D$30='A4'!D2957,IF('Angaben KH-Standort'!E$30="Ja",1,0),0)</f>
        <v>0</v>
      </c>
      <c r="U2957" s="445">
        <f>IF('Angaben KH-Standort'!D$31='A4'!D2957,IF('Angaben KH-Standort'!E$31="Ja",1,0),0)</f>
        <v>0</v>
      </c>
    </row>
    <row r="2958" spans="2:21" ht="15" customHeight="1" x14ac:dyDescent="0.3">
      <c r="B2958" s="70" t="str">
        <f t="shared" si="364"/>
        <v>!!!</v>
      </c>
      <c r="C2958" s="265" t="str">
        <f>IF(ISERROR(IF(LEN(E2958)&gt;0,VLOOKUP(TEXT($E2958,0),'Angaben Stationen'!$E$14:$J$213,5,0),"")),"?",IF(LEN(E2958)&gt;0,VLOOKUP(TEXT($E2958,0),'Angaben Stationen'!$E$14:$J$213,5,0),""))</f>
        <v/>
      </c>
      <c r="D2958" s="232" t="str">
        <f>IF(ISERROR(IF(LEN(E2958)&gt;0,VLOOKUP(TEXT($E2958,0),'Angaben Stationen'!$E$14:$J$213,6,0),"")),"STATION IST NICHT VORHANDEN",IF(LEN(E2958)&gt;0,VLOOKUP(TEXT($E2958,0),'Angaben Stationen'!$E$14:$J$213,6,0),""))</f>
        <v/>
      </c>
      <c r="E2958" s="287"/>
      <c r="F2958" s="234"/>
      <c r="G2958" s="234"/>
      <c r="H2958" s="263"/>
      <c r="I2958" s="169"/>
      <c r="K2958" s="445" t="str">
        <f t="shared" si="365"/>
        <v>Leer</v>
      </c>
      <c r="L2958" s="445" t="str">
        <f>VLOOKUP($D2958,{"29 - Psychiatrie (Erwachsene)","BGI";"297 - stationsäquivalente Behandlung in der Erwachsenenpsychiatrie (29)","BGI";"30 - Kinder- und Jugendpsychiatrie","BGII";"307 - stationsäquivalente Behandlung in der Kinder- und Jugendpsychiatrie (30)","BGII";"31 - Psychosomatik","BGI";"","Leer"},2,0)</f>
        <v>Leer</v>
      </c>
      <c r="M2958" s="445">
        <f t="shared" si="362"/>
        <v>0</v>
      </c>
      <c r="N2958" s="445">
        <f t="shared" si="363"/>
        <v>0</v>
      </c>
      <c r="O2958" s="445">
        <f t="shared" si="366"/>
        <v>0</v>
      </c>
      <c r="P2958" s="445">
        <f t="shared" si="367"/>
        <v>0</v>
      </c>
      <c r="Q2958" s="445">
        <f t="shared" si="368"/>
        <v>0</v>
      </c>
      <c r="R2958" s="415" t="str">
        <f t="shared" si="369"/>
        <v>Leer</v>
      </c>
      <c r="S2958" s="445">
        <f>IF('Angaben KH-Standort'!D$29='A4'!D2958,IF('Angaben KH-Standort'!E$29="Ja",1,0),0)</f>
        <v>0</v>
      </c>
      <c r="T2958" s="445">
        <f>IF('Angaben KH-Standort'!D$30='A4'!D2958,IF('Angaben KH-Standort'!E$30="Ja",1,0),0)</f>
        <v>0</v>
      </c>
      <c r="U2958" s="445">
        <f>IF('Angaben KH-Standort'!D$31='A4'!D2958,IF('Angaben KH-Standort'!E$31="Ja",1,0),0)</f>
        <v>0</v>
      </c>
    </row>
    <row r="2959" spans="2:21" ht="15" customHeight="1" x14ac:dyDescent="0.3">
      <c r="B2959" s="70" t="str">
        <f t="shared" si="364"/>
        <v>!!!</v>
      </c>
      <c r="C2959" s="265" t="str">
        <f>IF(ISERROR(IF(LEN(E2959)&gt;0,VLOOKUP(TEXT($E2959,0),'Angaben Stationen'!$E$14:$J$213,5,0),"")),"?",IF(LEN(E2959)&gt;0,VLOOKUP(TEXT($E2959,0),'Angaben Stationen'!$E$14:$J$213,5,0),""))</f>
        <v/>
      </c>
      <c r="D2959" s="232" t="str">
        <f>IF(ISERROR(IF(LEN(E2959)&gt;0,VLOOKUP(TEXT($E2959,0),'Angaben Stationen'!$E$14:$J$213,6,0),"")),"STATION IST NICHT VORHANDEN",IF(LEN(E2959)&gt;0,VLOOKUP(TEXT($E2959,0),'Angaben Stationen'!$E$14:$J$213,6,0),""))</f>
        <v/>
      </c>
      <c r="E2959" s="287"/>
      <c r="F2959" s="234"/>
      <c r="G2959" s="234"/>
      <c r="H2959" s="263"/>
      <c r="I2959" s="169"/>
      <c r="K2959" s="445" t="str">
        <f t="shared" si="365"/>
        <v>Leer</v>
      </c>
      <c r="L2959" s="445" t="str">
        <f>VLOOKUP($D2959,{"29 - Psychiatrie (Erwachsene)","BGI";"297 - stationsäquivalente Behandlung in der Erwachsenenpsychiatrie (29)","BGI";"30 - Kinder- und Jugendpsychiatrie","BGII";"307 - stationsäquivalente Behandlung in der Kinder- und Jugendpsychiatrie (30)","BGII";"31 - Psychosomatik","BGI";"","Leer"},2,0)</f>
        <v>Leer</v>
      </c>
      <c r="M2959" s="445">
        <f t="shared" si="362"/>
        <v>0</v>
      </c>
      <c r="N2959" s="445">
        <f t="shared" si="363"/>
        <v>0</v>
      </c>
      <c r="O2959" s="445">
        <f t="shared" si="366"/>
        <v>0</v>
      </c>
      <c r="P2959" s="445">
        <f t="shared" si="367"/>
        <v>0</v>
      </c>
      <c r="Q2959" s="445">
        <f t="shared" si="368"/>
        <v>0</v>
      </c>
      <c r="R2959" s="415" t="str">
        <f t="shared" si="369"/>
        <v>Leer</v>
      </c>
      <c r="S2959" s="445">
        <f>IF('Angaben KH-Standort'!D$29='A4'!D2959,IF('Angaben KH-Standort'!E$29="Ja",1,0),0)</f>
        <v>0</v>
      </c>
      <c r="T2959" s="445">
        <f>IF('Angaben KH-Standort'!D$30='A4'!D2959,IF('Angaben KH-Standort'!E$30="Ja",1,0),0)</f>
        <v>0</v>
      </c>
      <c r="U2959" s="445">
        <f>IF('Angaben KH-Standort'!D$31='A4'!D2959,IF('Angaben KH-Standort'!E$31="Ja",1,0),0)</f>
        <v>0</v>
      </c>
    </row>
    <row r="2960" spans="2:21" ht="15" customHeight="1" x14ac:dyDescent="0.3">
      <c r="B2960" s="70" t="str">
        <f t="shared" si="364"/>
        <v>!!!</v>
      </c>
      <c r="C2960" s="265" t="str">
        <f>IF(ISERROR(IF(LEN(E2960)&gt;0,VLOOKUP(TEXT($E2960,0),'Angaben Stationen'!$E$14:$J$213,5,0),"")),"?",IF(LEN(E2960)&gt;0,VLOOKUP(TEXT($E2960,0),'Angaben Stationen'!$E$14:$J$213,5,0),""))</f>
        <v/>
      </c>
      <c r="D2960" s="232" t="str">
        <f>IF(ISERROR(IF(LEN(E2960)&gt;0,VLOOKUP(TEXT($E2960,0),'Angaben Stationen'!$E$14:$J$213,6,0),"")),"STATION IST NICHT VORHANDEN",IF(LEN(E2960)&gt;0,VLOOKUP(TEXT($E2960,0),'Angaben Stationen'!$E$14:$J$213,6,0),""))</f>
        <v/>
      </c>
      <c r="E2960" s="287"/>
      <c r="F2960" s="234"/>
      <c r="G2960" s="234"/>
      <c r="H2960" s="263"/>
      <c r="I2960" s="169"/>
      <c r="K2960" s="445" t="str">
        <f t="shared" si="365"/>
        <v>Leer</v>
      </c>
      <c r="L2960" s="445" t="str">
        <f>VLOOKUP($D2960,{"29 - Psychiatrie (Erwachsene)","BGI";"297 - stationsäquivalente Behandlung in der Erwachsenenpsychiatrie (29)","BGI";"30 - Kinder- und Jugendpsychiatrie","BGII";"307 - stationsäquivalente Behandlung in der Kinder- und Jugendpsychiatrie (30)","BGII";"31 - Psychosomatik","BGI";"","Leer"},2,0)</f>
        <v>Leer</v>
      </c>
      <c r="M2960" s="445">
        <f t="shared" si="362"/>
        <v>0</v>
      </c>
      <c r="N2960" s="445">
        <f t="shared" si="363"/>
        <v>0</v>
      </c>
      <c r="O2960" s="445">
        <f t="shared" si="366"/>
        <v>0</v>
      </c>
      <c r="P2960" s="445">
        <f t="shared" si="367"/>
        <v>0</v>
      </c>
      <c r="Q2960" s="445">
        <f t="shared" si="368"/>
        <v>0</v>
      </c>
      <c r="R2960" s="415" t="str">
        <f t="shared" si="369"/>
        <v>Leer</v>
      </c>
      <c r="S2960" s="445">
        <f>IF('Angaben KH-Standort'!D$29='A4'!D2960,IF('Angaben KH-Standort'!E$29="Ja",1,0),0)</f>
        <v>0</v>
      </c>
      <c r="T2960" s="445">
        <f>IF('Angaben KH-Standort'!D$30='A4'!D2960,IF('Angaben KH-Standort'!E$30="Ja",1,0),0)</f>
        <v>0</v>
      </c>
      <c r="U2960" s="445">
        <f>IF('Angaben KH-Standort'!D$31='A4'!D2960,IF('Angaben KH-Standort'!E$31="Ja",1,0),0)</f>
        <v>0</v>
      </c>
    </row>
    <row r="2961" spans="2:21" ht="15" customHeight="1" x14ac:dyDescent="0.3">
      <c r="B2961" s="70" t="str">
        <f t="shared" si="364"/>
        <v>!!!</v>
      </c>
      <c r="C2961" s="265" t="str">
        <f>IF(ISERROR(IF(LEN(E2961)&gt;0,VLOOKUP(TEXT($E2961,0),'Angaben Stationen'!$E$14:$J$213,5,0),"")),"?",IF(LEN(E2961)&gt;0,VLOOKUP(TEXT($E2961,0),'Angaben Stationen'!$E$14:$J$213,5,0),""))</f>
        <v/>
      </c>
      <c r="D2961" s="232" t="str">
        <f>IF(ISERROR(IF(LEN(E2961)&gt;0,VLOOKUP(TEXT($E2961,0),'Angaben Stationen'!$E$14:$J$213,6,0),"")),"STATION IST NICHT VORHANDEN",IF(LEN(E2961)&gt;0,VLOOKUP(TEXT($E2961,0),'Angaben Stationen'!$E$14:$J$213,6,0),""))</f>
        <v/>
      </c>
      <c r="E2961" s="287"/>
      <c r="F2961" s="234"/>
      <c r="G2961" s="234"/>
      <c r="H2961" s="263"/>
      <c r="I2961" s="169"/>
      <c r="K2961" s="445" t="str">
        <f t="shared" si="365"/>
        <v>Leer</v>
      </c>
      <c r="L2961" s="445" t="str">
        <f>VLOOKUP($D2961,{"29 - Psychiatrie (Erwachsene)","BGI";"297 - stationsäquivalente Behandlung in der Erwachsenenpsychiatrie (29)","BGI";"30 - Kinder- und Jugendpsychiatrie","BGII";"307 - stationsäquivalente Behandlung in der Kinder- und Jugendpsychiatrie (30)","BGII";"31 - Psychosomatik","BGI";"","Leer"},2,0)</f>
        <v>Leer</v>
      </c>
      <c r="M2961" s="445">
        <f t="shared" si="362"/>
        <v>0</v>
      </c>
      <c r="N2961" s="445">
        <f t="shared" si="363"/>
        <v>0</v>
      </c>
      <c r="O2961" s="445">
        <f t="shared" si="366"/>
        <v>0</v>
      </c>
      <c r="P2961" s="445">
        <f t="shared" si="367"/>
        <v>0</v>
      </c>
      <c r="Q2961" s="445">
        <f t="shared" si="368"/>
        <v>0</v>
      </c>
      <c r="R2961" s="415" t="str">
        <f t="shared" si="369"/>
        <v>Leer</v>
      </c>
      <c r="S2961" s="445">
        <f>IF('Angaben KH-Standort'!D$29='A4'!D2961,IF('Angaben KH-Standort'!E$29="Ja",1,0),0)</f>
        <v>0</v>
      </c>
      <c r="T2961" s="445">
        <f>IF('Angaben KH-Standort'!D$30='A4'!D2961,IF('Angaben KH-Standort'!E$30="Ja",1,0),0)</f>
        <v>0</v>
      </c>
      <c r="U2961" s="445">
        <f>IF('Angaben KH-Standort'!D$31='A4'!D2961,IF('Angaben KH-Standort'!E$31="Ja",1,0),0)</f>
        <v>0</v>
      </c>
    </row>
    <row r="2962" spans="2:21" ht="15" customHeight="1" x14ac:dyDescent="0.3">
      <c r="B2962" s="70" t="str">
        <f t="shared" si="364"/>
        <v>!!!</v>
      </c>
      <c r="C2962" s="265" t="str">
        <f>IF(ISERROR(IF(LEN(E2962)&gt;0,VLOOKUP(TEXT($E2962,0),'Angaben Stationen'!$E$14:$J$213,5,0),"")),"?",IF(LEN(E2962)&gt;0,VLOOKUP(TEXT($E2962,0),'Angaben Stationen'!$E$14:$J$213,5,0),""))</f>
        <v/>
      </c>
      <c r="D2962" s="232" t="str">
        <f>IF(ISERROR(IF(LEN(E2962)&gt;0,VLOOKUP(TEXT($E2962,0),'Angaben Stationen'!$E$14:$J$213,6,0),"")),"STATION IST NICHT VORHANDEN",IF(LEN(E2962)&gt;0,VLOOKUP(TEXT($E2962,0),'Angaben Stationen'!$E$14:$J$213,6,0),""))</f>
        <v/>
      </c>
      <c r="E2962" s="287"/>
      <c r="F2962" s="234"/>
      <c r="G2962" s="234"/>
      <c r="H2962" s="263"/>
      <c r="I2962" s="169"/>
      <c r="K2962" s="445" t="str">
        <f t="shared" si="365"/>
        <v>Leer</v>
      </c>
      <c r="L2962" s="445" t="str">
        <f>VLOOKUP($D2962,{"29 - Psychiatrie (Erwachsene)","BGI";"297 - stationsäquivalente Behandlung in der Erwachsenenpsychiatrie (29)","BGI";"30 - Kinder- und Jugendpsychiatrie","BGII";"307 - stationsäquivalente Behandlung in der Kinder- und Jugendpsychiatrie (30)","BGII";"31 - Psychosomatik","BGI";"","Leer"},2,0)</f>
        <v>Leer</v>
      </c>
      <c r="M2962" s="445">
        <f t="shared" si="362"/>
        <v>0</v>
      </c>
      <c r="N2962" s="445">
        <f t="shared" si="363"/>
        <v>0</v>
      </c>
      <c r="O2962" s="445">
        <f t="shared" si="366"/>
        <v>0</v>
      </c>
      <c r="P2962" s="445">
        <f t="shared" si="367"/>
        <v>0</v>
      </c>
      <c r="Q2962" s="445">
        <f t="shared" si="368"/>
        <v>0</v>
      </c>
      <c r="R2962" s="415" t="str">
        <f t="shared" si="369"/>
        <v>Leer</v>
      </c>
      <c r="S2962" s="445">
        <f>IF('Angaben KH-Standort'!D$29='A4'!D2962,IF('Angaben KH-Standort'!E$29="Ja",1,0),0)</f>
        <v>0</v>
      </c>
      <c r="T2962" s="445">
        <f>IF('Angaben KH-Standort'!D$30='A4'!D2962,IF('Angaben KH-Standort'!E$30="Ja",1,0),0)</f>
        <v>0</v>
      </c>
      <c r="U2962" s="445">
        <f>IF('Angaben KH-Standort'!D$31='A4'!D2962,IF('Angaben KH-Standort'!E$31="Ja",1,0),0)</f>
        <v>0</v>
      </c>
    </row>
    <row r="2963" spans="2:21" ht="15" customHeight="1" x14ac:dyDescent="0.3">
      <c r="B2963" s="70" t="str">
        <f t="shared" si="364"/>
        <v>!!!</v>
      </c>
      <c r="C2963" s="265" t="str">
        <f>IF(ISERROR(IF(LEN(E2963)&gt;0,VLOOKUP(TEXT($E2963,0),'Angaben Stationen'!$E$14:$J$213,5,0),"")),"?",IF(LEN(E2963)&gt;0,VLOOKUP(TEXT($E2963,0),'Angaben Stationen'!$E$14:$J$213,5,0),""))</f>
        <v/>
      </c>
      <c r="D2963" s="232" t="str">
        <f>IF(ISERROR(IF(LEN(E2963)&gt;0,VLOOKUP(TEXT($E2963,0),'Angaben Stationen'!$E$14:$J$213,6,0),"")),"STATION IST NICHT VORHANDEN",IF(LEN(E2963)&gt;0,VLOOKUP(TEXT($E2963,0),'Angaben Stationen'!$E$14:$J$213,6,0),""))</f>
        <v/>
      </c>
      <c r="E2963" s="287"/>
      <c r="F2963" s="234"/>
      <c r="G2963" s="234"/>
      <c r="H2963" s="263"/>
      <c r="I2963" s="169"/>
      <c r="K2963" s="445" t="str">
        <f t="shared" si="365"/>
        <v>Leer</v>
      </c>
      <c r="L2963" s="445" t="str">
        <f>VLOOKUP($D2963,{"29 - Psychiatrie (Erwachsene)","BGI";"297 - stationsäquivalente Behandlung in der Erwachsenenpsychiatrie (29)","BGI";"30 - Kinder- und Jugendpsychiatrie","BGII";"307 - stationsäquivalente Behandlung in der Kinder- und Jugendpsychiatrie (30)","BGII";"31 - Psychosomatik","BGI";"","Leer"},2,0)</f>
        <v>Leer</v>
      </c>
      <c r="M2963" s="445">
        <f t="shared" si="362"/>
        <v>0</v>
      </c>
      <c r="N2963" s="445">
        <f t="shared" si="363"/>
        <v>0</v>
      </c>
      <c r="O2963" s="445">
        <f t="shared" si="366"/>
        <v>0</v>
      </c>
      <c r="P2963" s="445">
        <f t="shared" si="367"/>
        <v>0</v>
      </c>
      <c r="Q2963" s="445">
        <f t="shared" si="368"/>
        <v>0</v>
      </c>
      <c r="R2963" s="415" t="str">
        <f t="shared" si="369"/>
        <v>Leer</v>
      </c>
      <c r="S2963" s="445">
        <f>IF('Angaben KH-Standort'!D$29='A4'!D2963,IF('Angaben KH-Standort'!E$29="Ja",1,0),0)</f>
        <v>0</v>
      </c>
      <c r="T2963" s="445">
        <f>IF('Angaben KH-Standort'!D$30='A4'!D2963,IF('Angaben KH-Standort'!E$30="Ja",1,0),0)</f>
        <v>0</v>
      </c>
      <c r="U2963" s="445">
        <f>IF('Angaben KH-Standort'!D$31='A4'!D2963,IF('Angaben KH-Standort'!E$31="Ja",1,0),0)</f>
        <v>0</v>
      </c>
    </row>
    <row r="2964" spans="2:21" ht="15" customHeight="1" x14ac:dyDescent="0.3">
      <c r="B2964" s="70" t="str">
        <f t="shared" si="364"/>
        <v>!!!</v>
      </c>
      <c r="C2964" s="265" t="str">
        <f>IF(ISERROR(IF(LEN(E2964)&gt;0,VLOOKUP(TEXT($E2964,0),'Angaben Stationen'!$E$14:$J$213,5,0),"")),"?",IF(LEN(E2964)&gt;0,VLOOKUP(TEXT($E2964,0),'Angaben Stationen'!$E$14:$J$213,5,0),""))</f>
        <v/>
      </c>
      <c r="D2964" s="232" t="str">
        <f>IF(ISERROR(IF(LEN(E2964)&gt;0,VLOOKUP(TEXT($E2964,0),'Angaben Stationen'!$E$14:$J$213,6,0),"")),"STATION IST NICHT VORHANDEN",IF(LEN(E2964)&gt;0,VLOOKUP(TEXT($E2964,0),'Angaben Stationen'!$E$14:$J$213,6,0),""))</f>
        <v/>
      </c>
      <c r="E2964" s="287"/>
      <c r="F2964" s="234"/>
      <c r="G2964" s="234"/>
      <c r="H2964" s="263"/>
      <c r="I2964" s="169"/>
      <c r="K2964" s="445" t="str">
        <f t="shared" si="365"/>
        <v>Leer</v>
      </c>
      <c r="L2964" s="445" t="str">
        <f>VLOOKUP($D2964,{"29 - Psychiatrie (Erwachsene)","BGI";"297 - stationsäquivalente Behandlung in der Erwachsenenpsychiatrie (29)","BGI";"30 - Kinder- und Jugendpsychiatrie","BGII";"307 - stationsäquivalente Behandlung in der Kinder- und Jugendpsychiatrie (30)","BGII";"31 - Psychosomatik","BGI";"","Leer"},2,0)</f>
        <v>Leer</v>
      </c>
      <c r="M2964" s="445">
        <f t="shared" si="362"/>
        <v>0</v>
      </c>
      <c r="N2964" s="445">
        <f t="shared" si="363"/>
        <v>0</v>
      </c>
      <c r="O2964" s="445">
        <f t="shared" si="366"/>
        <v>0</v>
      </c>
      <c r="P2964" s="445">
        <f t="shared" si="367"/>
        <v>0</v>
      </c>
      <c r="Q2964" s="445">
        <f t="shared" si="368"/>
        <v>0</v>
      </c>
      <c r="R2964" s="415" t="str">
        <f t="shared" si="369"/>
        <v>Leer</v>
      </c>
      <c r="S2964" s="445">
        <f>IF('Angaben KH-Standort'!D$29='A4'!D2964,IF('Angaben KH-Standort'!E$29="Ja",1,0),0)</f>
        <v>0</v>
      </c>
      <c r="T2964" s="445">
        <f>IF('Angaben KH-Standort'!D$30='A4'!D2964,IF('Angaben KH-Standort'!E$30="Ja",1,0),0)</f>
        <v>0</v>
      </c>
      <c r="U2964" s="445">
        <f>IF('Angaben KH-Standort'!D$31='A4'!D2964,IF('Angaben KH-Standort'!E$31="Ja",1,0),0)</f>
        <v>0</v>
      </c>
    </row>
    <row r="2965" spans="2:21" ht="15" customHeight="1" x14ac:dyDescent="0.3">
      <c r="B2965" s="70" t="str">
        <f t="shared" si="364"/>
        <v>!!!</v>
      </c>
      <c r="C2965" s="265" t="str">
        <f>IF(ISERROR(IF(LEN(E2965)&gt;0,VLOOKUP(TEXT($E2965,0),'Angaben Stationen'!$E$14:$J$213,5,0),"")),"?",IF(LEN(E2965)&gt;0,VLOOKUP(TEXT($E2965,0),'Angaben Stationen'!$E$14:$J$213,5,0),""))</f>
        <v/>
      </c>
      <c r="D2965" s="232" t="str">
        <f>IF(ISERROR(IF(LEN(E2965)&gt;0,VLOOKUP(TEXT($E2965,0),'Angaben Stationen'!$E$14:$J$213,6,0),"")),"STATION IST NICHT VORHANDEN",IF(LEN(E2965)&gt;0,VLOOKUP(TEXT($E2965,0),'Angaben Stationen'!$E$14:$J$213,6,0),""))</f>
        <v/>
      </c>
      <c r="E2965" s="287"/>
      <c r="F2965" s="234"/>
      <c r="G2965" s="234"/>
      <c r="H2965" s="263"/>
      <c r="I2965" s="169"/>
      <c r="K2965" s="445" t="str">
        <f t="shared" si="365"/>
        <v>Leer</v>
      </c>
      <c r="L2965" s="445" t="str">
        <f>VLOOKUP($D2965,{"29 - Psychiatrie (Erwachsene)","BGI";"297 - stationsäquivalente Behandlung in der Erwachsenenpsychiatrie (29)","BGI";"30 - Kinder- und Jugendpsychiatrie","BGII";"307 - stationsäquivalente Behandlung in der Kinder- und Jugendpsychiatrie (30)","BGII";"31 - Psychosomatik","BGI";"","Leer"},2,0)</f>
        <v>Leer</v>
      </c>
      <c r="M2965" s="445">
        <f t="shared" si="362"/>
        <v>0</v>
      </c>
      <c r="N2965" s="445">
        <f t="shared" si="363"/>
        <v>0</v>
      </c>
      <c r="O2965" s="445">
        <f t="shared" si="366"/>
        <v>0</v>
      </c>
      <c r="P2965" s="445">
        <f t="shared" si="367"/>
        <v>0</v>
      </c>
      <c r="Q2965" s="445">
        <f t="shared" si="368"/>
        <v>0</v>
      </c>
      <c r="R2965" s="415" t="str">
        <f t="shared" si="369"/>
        <v>Leer</v>
      </c>
      <c r="S2965" s="445">
        <f>IF('Angaben KH-Standort'!D$29='A4'!D2965,IF('Angaben KH-Standort'!E$29="Ja",1,0),0)</f>
        <v>0</v>
      </c>
      <c r="T2965" s="445">
        <f>IF('Angaben KH-Standort'!D$30='A4'!D2965,IF('Angaben KH-Standort'!E$30="Ja",1,0),0)</f>
        <v>0</v>
      </c>
      <c r="U2965" s="445">
        <f>IF('Angaben KH-Standort'!D$31='A4'!D2965,IF('Angaben KH-Standort'!E$31="Ja",1,0),0)</f>
        <v>0</v>
      </c>
    </row>
    <row r="2966" spans="2:21" ht="15" customHeight="1" x14ac:dyDescent="0.3">
      <c r="B2966" s="70" t="str">
        <f t="shared" si="364"/>
        <v>!!!</v>
      </c>
      <c r="C2966" s="265" t="str">
        <f>IF(ISERROR(IF(LEN(E2966)&gt;0,VLOOKUP(TEXT($E2966,0),'Angaben Stationen'!$E$14:$J$213,5,0),"")),"?",IF(LEN(E2966)&gt;0,VLOOKUP(TEXT($E2966,0),'Angaben Stationen'!$E$14:$J$213,5,0),""))</f>
        <v/>
      </c>
      <c r="D2966" s="232" t="str">
        <f>IF(ISERROR(IF(LEN(E2966)&gt;0,VLOOKUP(TEXT($E2966,0),'Angaben Stationen'!$E$14:$J$213,6,0),"")),"STATION IST NICHT VORHANDEN",IF(LEN(E2966)&gt;0,VLOOKUP(TEXT($E2966,0),'Angaben Stationen'!$E$14:$J$213,6,0),""))</f>
        <v/>
      </c>
      <c r="E2966" s="287"/>
      <c r="F2966" s="234"/>
      <c r="G2966" s="234"/>
      <c r="H2966" s="263"/>
      <c r="I2966" s="169"/>
      <c r="K2966" s="445" t="str">
        <f t="shared" si="365"/>
        <v>Leer</v>
      </c>
      <c r="L2966" s="445" t="str">
        <f>VLOOKUP($D2966,{"29 - Psychiatrie (Erwachsene)","BGI";"297 - stationsäquivalente Behandlung in der Erwachsenenpsychiatrie (29)","BGI";"30 - Kinder- und Jugendpsychiatrie","BGII";"307 - stationsäquivalente Behandlung in der Kinder- und Jugendpsychiatrie (30)","BGII";"31 - Psychosomatik","BGI";"","Leer"},2,0)</f>
        <v>Leer</v>
      </c>
      <c r="M2966" s="445">
        <f t="shared" si="362"/>
        <v>0</v>
      </c>
      <c r="N2966" s="445">
        <f t="shared" si="363"/>
        <v>0</v>
      </c>
      <c r="O2966" s="445">
        <f t="shared" si="366"/>
        <v>0</v>
      </c>
      <c r="P2966" s="445">
        <f t="shared" si="367"/>
        <v>0</v>
      </c>
      <c r="Q2966" s="445">
        <f t="shared" si="368"/>
        <v>0</v>
      </c>
      <c r="R2966" s="415" t="str">
        <f t="shared" si="369"/>
        <v>Leer</v>
      </c>
      <c r="S2966" s="445">
        <f>IF('Angaben KH-Standort'!D$29='A4'!D2966,IF('Angaben KH-Standort'!E$29="Ja",1,0),0)</f>
        <v>0</v>
      </c>
      <c r="T2966" s="445">
        <f>IF('Angaben KH-Standort'!D$30='A4'!D2966,IF('Angaben KH-Standort'!E$30="Ja",1,0),0)</f>
        <v>0</v>
      </c>
      <c r="U2966" s="445">
        <f>IF('Angaben KH-Standort'!D$31='A4'!D2966,IF('Angaben KH-Standort'!E$31="Ja",1,0),0)</f>
        <v>0</v>
      </c>
    </row>
    <row r="2967" spans="2:21" ht="15" customHeight="1" x14ac:dyDescent="0.3">
      <c r="B2967" s="70" t="str">
        <f t="shared" si="364"/>
        <v>!!!</v>
      </c>
      <c r="C2967" s="265" t="str">
        <f>IF(ISERROR(IF(LEN(E2967)&gt;0,VLOOKUP(TEXT($E2967,0),'Angaben Stationen'!$E$14:$J$213,5,0),"")),"?",IF(LEN(E2967)&gt;0,VLOOKUP(TEXT($E2967,0),'Angaben Stationen'!$E$14:$J$213,5,0),""))</f>
        <v/>
      </c>
      <c r="D2967" s="232" t="str">
        <f>IF(ISERROR(IF(LEN(E2967)&gt;0,VLOOKUP(TEXT($E2967,0),'Angaben Stationen'!$E$14:$J$213,6,0),"")),"STATION IST NICHT VORHANDEN",IF(LEN(E2967)&gt;0,VLOOKUP(TEXT($E2967,0),'Angaben Stationen'!$E$14:$J$213,6,0),""))</f>
        <v/>
      </c>
      <c r="E2967" s="287"/>
      <c r="F2967" s="234"/>
      <c r="G2967" s="234"/>
      <c r="H2967" s="263"/>
      <c r="I2967" s="169"/>
      <c r="K2967" s="445" t="str">
        <f t="shared" si="365"/>
        <v>Leer</v>
      </c>
      <c r="L2967" s="445" t="str">
        <f>VLOOKUP($D2967,{"29 - Psychiatrie (Erwachsene)","BGI";"297 - stationsäquivalente Behandlung in der Erwachsenenpsychiatrie (29)","BGI";"30 - Kinder- und Jugendpsychiatrie","BGII";"307 - stationsäquivalente Behandlung in der Kinder- und Jugendpsychiatrie (30)","BGII";"31 - Psychosomatik","BGI";"","Leer"},2,0)</f>
        <v>Leer</v>
      </c>
      <c r="M2967" s="445">
        <f t="shared" si="362"/>
        <v>0</v>
      </c>
      <c r="N2967" s="445">
        <f t="shared" si="363"/>
        <v>0</v>
      </c>
      <c r="O2967" s="445">
        <f t="shared" si="366"/>
        <v>0</v>
      </c>
      <c r="P2967" s="445">
        <f t="shared" si="367"/>
        <v>0</v>
      </c>
      <c r="Q2967" s="445">
        <f t="shared" si="368"/>
        <v>0</v>
      </c>
      <c r="R2967" s="415" t="str">
        <f t="shared" si="369"/>
        <v>Leer</v>
      </c>
      <c r="S2967" s="445">
        <f>IF('Angaben KH-Standort'!D$29='A4'!D2967,IF('Angaben KH-Standort'!E$29="Ja",1,0),0)</f>
        <v>0</v>
      </c>
      <c r="T2967" s="445">
        <f>IF('Angaben KH-Standort'!D$30='A4'!D2967,IF('Angaben KH-Standort'!E$30="Ja",1,0),0)</f>
        <v>0</v>
      </c>
      <c r="U2967" s="445">
        <f>IF('Angaben KH-Standort'!D$31='A4'!D2967,IF('Angaben KH-Standort'!E$31="Ja",1,0),0)</f>
        <v>0</v>
      </c>
    </row>
    <row r="2968" spans="2:21" ht="15" customHeight="1" x14ac:dyDescent="0.3">
      <c r="B2968" s="70" t="str">
        <f t="shared" si="364"/>
        <v>!!!</v>
      </c>
      <c r="C2968" s="265" t="str">
        <f>IF(ISERROR(IF(LEN(E2968)&gt;0,VLOOKUP(TEXT($E2968,0),'Angaben Stationen'!$E$14:$J$213,5,0),"")),"?",IF(LEN(E2968)&gt;0,VLOOKUP(TEXT($E2968,0),'Angaben Stationen'!$E$14:$J$213,5,0),""))</f>
        <v/>
      </c>
      <c r="D2968" s="232" t="str">
        <f>IF(ISERROR(IF(LEN(E2968)&gt;0,VLOOKUP(TEXT($E2968,0),'Angaben Stationen'!$E$14:$J$213,6,0),"")),"STATION IST NICHT VORHANDEN",IF(LEN(E2968)&gt;0,VLOOKUP(TEXT($E2968,0),'Angaben Stationen'!$E$14:$J$213,6,0),""))</f>
        <v/>
      </c>
      <c r="E2968" s="287"/>
      <c r="F2968" s="234"/>
      <c r="G2968" s="234"/>
      <c r="H2968" s="263"/>
      <c r="I2968" s="169"/>
      <c r="K2968" s="445" t="str">
        <f t="shared" si="365"/>
        <v>Leer</v>
      </c>
      <c r="L2968" s="445" t="str">
        <f>VLOOKUP($D2968,{"29 - Psychiatrie (Erwachsene)","BGI";"297 - stationsäquivalente Behandlung in der Erwachsenenpsychiatrie (29)","BGI";"30 - Kinder- und Jugendpsychiatrie","BGII";"307 - stationsäquivalente Behandlung in der Kinder- und Jugendpsychiatrie (30)","BGII";"31 - Psychosomatik","BGI";"","Leer"},2,0)</f>
        <v>Leer</v>
      </c>
      <c r="M2968" s="445">
        <f t="shared" si="362"/>
        <v>0</v>
      </c>
      <c r="N2968" s="445">
        <f t="shared" si="363"/>
        <v>0</v>
      </c>
      <c r="O2968" s="445">
        <f t="shared" si="366"/>
        <v>0</v>
      </c>
      <c r="P2968" s="445">
        <f t="shared" si="367"/>
        <v>0</v>
      </c>
      <c r="Q2968" s="445">
        <f t="shared" si="368"/>
        <v>0</v>
      </c>
      <c r="R2968" s="415" t="str">
        <f t="shared" si="369"/>
        <v>Leer</v>
      </c>
      <c r="S2968" s="445">
        <f>IF('Angaben KH-Standort'!D$29='A4'!D2968,IF('Angaben KH-Standort'!E$29="Ja",1,0),0)</f>
        <v>0</v>
      </c>
      <c r="T2968" s="445">
        <f>IF('Angaben KH-Standort'!D$30='A4'!D2968,IF('Angaben KH-Standort'!E$30="Ja",1,0),0)</f>
        <v>0</v>
      </c>
      <c r="U2968" s="445">
        <f>IF('Angaben KH-Standort'!D$31='A4'!D2968,IF('Angaben KH-Standort'!E$31="Ja",1,0),0)</f>
        <v>0</v>
      </c>
    </row>
    <row r="2969" spans="2:21" ht="15" customHeight="1" x14ac:dyDescent="0.3">
      <c r="B2969" s="70" t="str">
        <f t="shared" si="364"/>
        <v>!!!</v>
      </c>
      <c r="C2969" s="265" t="str">
        <f>IF(ISERROR(IF(LEN(E2969)&gt;0,VLOOKUP(TEXT($E2969,0),'Angaben Stationen'!$E$14:$J$213,5,0),"")),"?",IF(LEN(E2969)&gt;0,VLOOKUP(TEXT($E2969,0),'Angaben Stationen'!$E$14:$J$213,5,0),""))</f>
        <v/>
      </c>
      <c r="D2969" s="232" t="str">
        <f>IF(ISERROR(IF(LEN(E2969)&gt;0,VLOOKUP(TEXT($E2969,0),'Angaben Stationen'!$E$14:$J$213,6,0),"")),"STATION IST NICHT VORHANDEN",IF(LEN(E2969)&gt;0,VLOOKUP(TEXT($E2969,0),'Angaben Stationen'!$E$14:$J$213,6,0),""))</f>
        <v/>
      </c>
      <c r="E2969" s="287"/>
      <c r="F2969" s="234"/>
      <c r="G2969" s="234"/>
      <c r="H2969" s="263"/>
      <c r="I2969" s="169"/>
      <c r="K2969" s="445" t="str">
        <f t="shared" si="365"/>
        <v>Leer</v>
      </c>
      <c r="L2969" s="445" t="str">
        <f>VLOOKUP($D2969,{"29 - Psychiatrie (Erwachsene)","BGI";"297 - stationsäquivalente Behandlung in der Erwachsenenpsychiatrie (29)","BGI";"30 - Kinder- und Jugendpsychiatrie","BGII";"307 - stationsäquivalente Behandlung in der Kinder- und Jugendpsychiatrie (30)","BGII";"31 - Psychosomatik","BGI";"","Leer"},2,0)</f>
        <v>Leer</v>
      </c>
      <c r="M2969" s="445">
        <f t="shared" si="362"/>
        <v>0</v>
      </c>
      <c r="N2969" s="445">
        <f t="shared" si="363"/>
        <v>0</v>
      </c>
      <c r="O2969" s="445">
        <f t="shared" si="366"/>
        <v>0</v>
      </c>
      <c r="P2969" s="445">
        <f t="shared" si="367"/>
        <v>0</v>
      </c>
      <c r="Q2969" s="445">
        <f t="shared" si="368"/>
        <v>0</v>
      </c>
      <c r="R2969" s="415" t="str">
        <f t="shared" si="369"/>
        <v>Leer</v>
      </c>
      <c r="S2969" s="445">
        <f>IF('Angaben KH-Standort'!D$29='A4'!D2969,IF('Angaben KH-Standort'!E$29="Ja",1,0),0)</f>
        <v>0</v>
      </c>
      <c r="T2969" s="445">
        <f>IF('Angaben KH-Standort'!D$30='A4'!D2969,IF('Angaben KH-Standort'!E$30="Ja",1,0),0)</f>
        <v>0</v>
      </c>
      <c r="U2969" s="445">
        <f>IF('Angaben KH-Standort'!D$31='A4'!D2969,IF('Angaben KH-Standort'!E$31="Ja",1,0),0)</f>
        <v>0</v>
      </c>
    </row>
    <row r="2970" spans="2:21" ht="15" customHeight="1" x14ac:dyDescent="0.3">
      <c r="B2970" s="70" t="str">
        <f t="shared" si="364"/>
        <v>!!!</v>
      </c>
      <c r="C2970" s="265" t="str">
        <f>IF(ISERROR(IF(LEN(E2970)&gt;0,VLOOKUP(TEXT($E2970,0),'Angaben Stationen'!$E$14:$J$213,5,0),"")),"?",IF(LEN(E2970)&gt;0,VLOOKUP(TEXT($E2970,0),'Angaben Stationen'!$E$14:$J$213,5,0),""))</f>
        <v/>
      </c>
      <c r="D2970" s="232" t="str">
        <f>IF(ISERROR(IF(LEN(E2970)&gt;0,VLOOKUP(TEXT($E2970,0),'Angaben Stationen'!$E$14:$J$213,6,0),"")),"STATION IST NICHT VORHANDEN",IF(LEN(E2970)&gt;0,VLOOKUP(TEXT($E2970,0),'Angaben Stationen'!$E$14:$J$213,6,0),""))</f>
        <v/>
      </c>
      <c r="E2970" s="287"/>
      <c r="F2970" s="234"/>
      <c r="G2970" s="234"/>
      <c r="H2970" s="263"/>
      <c r="I2970" s="169"/>
      <c r="K2970" s="445" t="str">
        <f t="shared" si="365"/>
        <v>Leer</v>
      </c>
      <c r="L2970" s="445" t="str">
        <f>VLOOKUP($D2970,{"29 - Psychiatrie (Erwachsene)","BGI";"297 - stationsäquivalente Behandlung in der Erwachsenenpsychiatrie (29)","BGI";"30 - Kinder- und Jugendpsychiatrie","BGII";"307 - stationsäquivalente Behandlung in der Kinder- und Jugendpsychiatrie (30)","BGII";"31 - Psychosomatik","BGI";"","Leer"},2,0)</f>
        <v>Leer</v>
      </c>
      <c r="M2970" s="445">
        <f t="shared" si="362"/>
        <v>0</v>
      </c>
      <c r="N2970" s="445">
        <f t="shared" si="363"/>
        <v>0</v>
      </c>
      <c r="O2970" s="445">
        <f t="shared" si="366"/>
        <v>0</v>
      </c>
      <c r="P2970" s="445">
        <f t="shared" si="367"/>
        <v>0</v>
      </c>
      <c r="Q2970" s="445">
        <f t="shared" si="368"/>
        <v>0</v>
      </c>
      <c r="R2970" s="415" t="str">
        <f t="shared" si="369"/>
        <v>Leer</v>
      </c>
      <c r="S2970" s="445">
        <f>IF('Angaben KH-Standort'!D$29='A4'!D2970,IF('Angaben KH-Standort'!E$29="Ja",1,0),0)</f>
        <v>0</v>
      </c>
      <c r="T2970" s="445">
        <f>IF('Angaben KH-Standort'!D$30='A4'!D2970,IF('Angaben KH-Standort'!E$30="Ja",1,0),0)</f>
        <v>0</v>
      </c>
      <c r="U2970" s="445">
        <f>IF('Angaben KH-Standort'!D$31='A4'!D2970,IF('Angaben KH-Standort'!E$31="Ja",1,0),0)</f>
        <v>0</v>
      </c>
    </row>
    <row r="2971" spans="2:21" ht="15" customHeight="1" x14ac:dyDescent="0.3">
      <c r="B2971" s="70" t="str">
        <f t="shared" si="364"/>
        <v>!!!</v>
      </c>
      <c r="C2971" s="265" t="str">
        <f>IF(ISERROR(IF(LEN(E2971)&gt;0,VLOOKUP(TEXT($E2971,0),'Angaben Stationen'!$E$14:$J$213,5,0),"")),"?",IF(LEN(E2971)&gt;0,VLOOKUP(TEXT($E2971,0),'Angaben Stationen'!$E$14:$J$213,5,0),""))</f>
        <v/>
      </c>
      <c r="D2971" s="232" t="str">
        <f>IF(ISERROR(IF(LEN(E2971)&gt;0,VLOOKUP(TEXT($E2971,0),'Angaben Stationen'!$E$14:$J$213,6,0),"")),"STATION IST NICHT VORHANDEN",IF(LEN(E2971)&gt;0,VLOOKUP(TEXT($E2971,0),'Angaben Stationen'!$E$14:$J$213,6,0),""))</f>
        <v/>
      </c>
      <c r="E2971" s="287"/>
      <c r="F2971" s="234"/>
      <c r="G2971" s="234"/>
      <c r="H2971" s="263"/>
      <c r="I2971" s="169"/>
      <c r="K2971" s="445" t="str">
        <f t="shared" si="365"/>
        <v>Leer</v>
      </c>
      <c r="L2971" s="445" t="str">
        <f>VLOOKUP($D2971,{"29 - Psychiatrie (Erwachsene)","BGI";"297 - stationsäquivalente Behandlung in der Erwachsenenpsychiatrie (29)","BGI";"30 - Kinder- und Jugendpsychiatrie","BGII";"307 - stationsäquivalente Behandlung in der Kinder- und Jugendpsychiatrie (30)","BGII";"31 - Psychosomatik","BGI";"","Leer"},2,0)</f>
        <v>Leer</v>
      </c>
      <c r="M2971" s="445">
        <f t="shared" si="362"/>
        <v>0</v>
      </c>
      <c r="N2971" s="445">
        <f t="shared" si="363"/>
        <v>0</v>
      </c>
      <c r="O2971" s="445">
        <f t="shared" si="366"/>
        <v>0</v>
      </c>
      <c r="P2971" s="445">
        <f t="shared" si="367"/>
        <v>0</v>
      </c>
      <c r="Q2971" s="445">
        <f t="shared" si="368"/>
        <v>0</v>
      </c>
      <c r="R2971" s="415" t="str">
        <f t="shared" si="369"/>
        <v>Leer</v>
      </c>
      <c r="S2971" s="445">
        <f>IF('Angaben KH-Standort'!D$29='A4'!D2971,IF('Angaben KH-Standort'!E$29="Ja",1,0),0)</f>
        <v>0</v>
      </c>
      <c r="T2971" s="445">
        <f>IF('Angaben KH-Standort'!D$30='A4'!D2971,IF('Angaben KH-Standort'!E$30="Ja",1,0),0)</f>
        <v>0</v>
      </c>
      <c r="U2971" s="445">
        <f>IF('Angaben KH-Standort'!D$31='A4'!D2971,IF('Angaben KH-Standort'!E$31="Ja",1,0),0)</f>
        <v>0</v>
      </c>
    </row>
    <row r="2972" spans="2:21" ht="15" customHeight="1" x14ac:dyDescent="0.3">
      <c r="B2972" s="70" t="str">
        <f t="shared" si="364"/>
        <v>!!!</v>
      </c>
      <c r="C2972" s="265" t="str">
        <f>IF(ISERROR(IF(LEN(E2972)&gt;0,VLOOKUP(TEXT($E2972,0),'Angaben Stationen'!$E$14:$J$213,5,0),"")),"?",IF(LEN(E2972)&gt;0,VLOOKUP(TEXT($E2972,0),'Angaben Stationen'!$E$14:$J$213,5,0),""))</f>
        <v/>
      </c>
      <c r="D2972" s="232" t="str">
        <f>IF(ISERROR(IF(LEN(E2972)&gt;0,VLOOKUP(TEXT($E2972,0),'Angaben Stationen'!$E$14:$J$213,6,0),"")),"STATION IST NICHT VORHANDEN",IF(LEN(E2972)&gt;0,VLOOKUP(TEXT($E2972,0),'Angaben Stationen'!$E$14:$J$213,6,0),""))</f>
        <v/>
      </c>
      <c r="E2972" s="287"/>
      <c r="F2972" s="234"/>
      <c r="G2972" s="234"/>
      <c r="H2972" s="263"/>
      <c r="I2972" s="169"/>
      <c r="K2972" s="445" t="str">
        <f t="shared" si="365"/>
        <v>Leer</v>
      </c>
      <c r="L2972" s="445" t="str">
        <f>VLOOKUP($D2972,{"29 - Psychiatrie (Erwachsene)","BGI";"297 - stationsäquivalente Behandlung in der Erwachsenenpsychiatrie (29)","BGI";"30 - Kinder- und Jugendpsychiatrie","BGII";"307 - stationsäquivalente Behandlung in der Kinder- und Jugendpsychiatrie (30)","BGII";"31 - Psychosomatik","BGI";"","Leer"},2,0)</f>
        <v>Leer</v>
      </c>
      <c r="M2972" s="445">
        <f t="shared" si="362"/>
        <v>0</v>
      </c>
      <c r="N2972" s="445">
        <f t="shared" si="363"/>
        <v>0</v>
      </c>
      <c r="O2972" s="445">
        <f t="shared" si="366"/>
        <v>0</v>
      </c>
      <c r="P2972" s="445">
        <f t="shared" si="367"/>
        <v>0</v>
      </c>
      <c r="Q2972" s="445">
        <f t="shared" si="368"/>
        <v>0</v>
      </c>
      <c r="R2972" s="415" t="str">
        <f t="shared" si="369"/>
        <v>Leer</v>
      </c>
      <c r="S2972" s="445">
        <f>IF('Angaben KH-Standort'!D$29='A4'!D2972,IF('Angaben KH-Standort'!E$29="Ja",1,0),0)</f>
        <v>0</v>
      </c>
      <c r="T2972" s="445">
        <f>IF('Angaben KH-Standort'!D$30='A4'!D2972,IF('Angaben KH-Standort'!E$30="Ja",1,0),0)</f>
        <v>0</v>
      </c>
      <c r="U2972" s="445">
        <f>IF('Angaben KH-Standort'!D$31='A4'!D2972,IF('Angaben KH-Standort'!E$31="Ja",1,0),0)</f>
        <v>0</v>
      </c>
    </row>
    <row r="2973" spans="2:21" ht="15" customHeight="1" x14ac:dyDescent="0.3">
      <c r="B2973" s="70" t="str">
        <f t="shared" si="364"/>
        <v>!!!</v>
      </c>
      <c r="C2973" s="265" t="str">
        <f>IF(ISERROR(IF(LEN(E2973)&gt;0,VLOOKUP(TEXT($E2973,0),'Angaben Stationen'!$E$14:$J$213,5,0),"")),"?",IF(LEN(E2973)&gt;0,VLOOKUP(TEXT($E2973,0),'Angaben Stationen'!$E$14:$J$213,5,0),""))</f>
        <v/>
      </c>
      <c r="D2973" s="232" t="str">
        <f>IF(ISERROR(IF(LEN(E2973)&gt;0,VLOOKUP(TEXT($E2973,0),'Angaben Stationen'!$E$14:$J$213,6,0),"")),"STATION IST NICHT VORHANDEN",IF(LEN(E2973)&gt;0,VLOOKUP(TEXT($E2973,0),'Angaben Stationen'!$E$14:$J$213,6,0),""))</f>
        <v/>
      </c>
      <c r="E2973" s="287"/>
      <c r="F2973" s="234"/>
      <c r="G2973" s="234"/>
      <c r="H2973" s="263"/>
      <c r="I2973" s="169"/>
      <c r="K2973" s="445" t="str">
        <f t="shared" si="365"/>
        <v>Leer</v>
      </c>
      <c r="L2973" s="445" t="str">
        <f>VLOOKUP($D2973,{"29 - Psychiatrie (Erwachsene)","BGI";"297 - stationsäquivalente Behandlung in der Erwachsenenpsychiatrie (29)","BGI";"30 - Kinder- und Jugendpsychiatrie","BGII";"307 - stationsäquivalente Behandlung in der Kinder- und Jugendpsychiatrie (30)","BGII";"31 - Psychosomatik","BGI";"","Leer"},2,0)</f>
        <v>Leer</v>
      </c>
      <c r="M2973" s="445">
        <f t="shared" si="362"/>
        <v>0</v>
      </c>
      <c r="N2973" s="445">
        <f t="shared" si="363"/>
        <v>0</v>
      </c>
      <c r="O2973" s="445">
        <f t="shared" si="366"/>
        <v>0</v>
      </c>
      <c r="P2973" s="445">
        <f t="shared" si="367"/>
        <v>0</v>
      </c>
      <c r="Q2973" s="445">
        <f t="shared" si="368"/>
        <v>0</v>
      </c>
      <c r="R2973" s="415" t="str">
        <f t="shared" si="369"/>
        <v>Leer</v>
      </c>
      <c r="S2973" s="445">
        <f>IF('Angaben KH-Standort'!D$29='A4'!D2973,IF('Angaben KH-Standort'!E$29="Ja",1,0),0)</f>
        <v>0</v>
      </c>
      <c r="T2973" s="445">
        <f>IF('Angaben KH-Standort'!D$30='A4'!D2973,IF('Angaben KH-Standort'!E$30="Ja",1,0),0)</f>
        <v>0</v>
      </c>
      <c r="U2973" s="445">
        <f>IF('Angaben KH-Standort'!D$31='A4'!D2973,IF('Angaben KH-Standort'!E$31="Ja",1,0),0)</f>
        <v>0</v>
      </c>
    </row>
    <row r="2974" spans="2:21" ht="15" customHeight="1" x14ac:dyDescent="0.3">
      <c r="B2974" s="70" t="str">
        <f t="shared" si="364"/>
        <v>!!!</v>
      </c>
      <c r="C2974" s="265" t="str">
        <f>IF(ISERROR(IF(LEN(E2974)&gt;0,VLOOKUP(TEXT($E2974,0),'Angaben Stationen'!$E$14:$J$213,5,0),"")),"?",IF(LEN(E2974)&gt;0,VLOOKUP(TEXT($E2974,0),'Angaben Stationen'!$E$14:$J$213,5,0),""))</f>
        <v/>
      </c>
      <c r="D2974" s="232" t="str">
        <f>IF(ISERROR(IF(LEN(E2974)&gt;0,VLOOKUP(TEXT($E2974,0),'Angaben Stationen'!$E$14:$J$213,6,0),"")),"STATION IST NICHT VORHANDEN",IF(LEN(E2974)&gt;0,VLOOKUP(TEXT($E2974,0),'Angaben Stationen'!$E$14:$J$213,6,0),""))</f>
        <v/>
      </c>
      <c r="E2974" s="287"/>
      <c r="F2974" s="234"/>
      <c r="G2974" s="234"/>
      <c r="H2974" s="263"/>
      <c r="I2974" s="169"/>
      <c r="K2974" s="445" t="str">
        <f t="shared" si="365"/>
        <v>Leer</v>
      </c>
      <c r="L2974" s="445" t="str">
        <f>VLOOKUP($D2974,{"29 - Psychiatrie (Erwachsene)","BGI";"297 - stationsäquivalente Behandlung in der Erwachsenenpsychiatrie (29)","BGI";"30 - Kinder- und Jugendpsychiatrie","BGII";"307 - stationsäquivalente Behandlung in der Kinder- und Jugendpsychiatrie (30)","BGII";"31 - Psychosomatik","BGI";"","Leer"},2,0)</f>
        <v>Leer</v>
      </c>
      <c r="M2974" s="445">
        <f t="shared" si="362"/>
        <v>0</v>
      </c>
      <c r="N2974" s="445">
        <f t="shared" si="363"/>
        <v>0</v>
      </c>
      <c r="O2974" s="445">
        <f t="shared" si="366"/>
        <v>0</v>
      </c>
      <c r="P2974" s="445">
        <f t="shared" si="367"/>
        <v>0</v>
      </c>
      <c r="Q2974" s="445">
        <f t="shared" si="368"/>
        <v>0</v>
      </c>
      <c r="R2974" s="415" t="str">
        <f t="shared" si="369"/>
        <v>Leer</v>
      </c>
      <c r="S2974" s="445">
        <f>IF('Angaben KH-Standort'!D$29='A4'!D2974,IF('Angaben KH-Standort'!E$29="Ja",1,0),0)</f>
        <v>0</v>
      </c>
      <c r="T2974" s="445">
        <f>IF('Angaben KH-Standort'!D$30='A4'!D2974,IF('Angaben KH-Standort'!E$30="Ja",1,0),0)</f>
        <v>0</v>
      </c>
      <c r="U2974" s="445">
        <f>IF('Angaben KH-Standort'!D$31='A4'!D2974,IF('Angaben KH-Standort'!E$31="Ja",1,0),0)</f>
        <v>0</v>
      </c>
    </row>
    <row r="2975" spans="2:21" ht="15" customHeight="1" x14ac:dyDescent="0.3">
      <c r="B2975" s="70" t="str">
        <f t="shared" si="364"/>
        <v>!!!</v>
      </c>
      <c r="C2975" s="265" t="str">
        <f>IF(ISERROR(IF(LEN(E2975)&gt;0,VLOOKUP(TEXT($E2975,0),'Angaben Stationen'!$E$14:$J$213,5,0),"")),"?",IF(LEN(E2975)&gt;0,VLOOKUP(TEXT($E2975,0),'Angaben Stationen'!$E$14:$J$213,5,0),""))</f>
        <v/>
      </c>
      <c r="D2975" s="232" t="str">
        <f>IF(ISERROR(IF(LEN(E2975)&gt;0,VLOOKUP(TEXT($E2975,0),'Angaben Stationen'!$E$14:$J$213,6,0),"")),"STATION IST NICHT VORHANDEN",IF(LEN(E2975)&gt;0,VLOOKUP(TEXT($E2975,0),'Angaben Stationen'!$E$14:$J$213,6,0),""))</f>
        <v/>
      </c>
      <c r="E2975" s="287"/>
      <c r="F2975" s="234"/>
      <c r="G2975" s="234"/>
      <c r="H2975" s="263"/>
      <c r="I2975" s="169"/>
      <c r="K2975" s="445" t="str">
        <f t="shared" si="365"/>
        <v>Leer</v>
      </c>
      <c r="L2975" s="445" t="str">
        <f>VLOOKUP($D2975,{"29 - Psychiatrie (Erwachsene)","BGI";"297 - stationsäquivalente Behandlung in der Erwachsenenpsychiatrie (29)","BGI";"30 - Kinder- und Jugendpsychiatrie","BGII";"307 - stationsäquivalente Behandlung in der Kinder- und Jugendpsychiatrie (30)","BGII";"31 - Psychosomatik","BGI";"","Leer"},2,0)</f>
        <v>Leer</v>
      </c>
      <c r="M2975" s="445">
        <f t="shared" si="362"/>
        <v>0</v>
      </c>
      <c r="N2975" s="445">
        <f t="shared" si="363"/>
        <v>0</v>
      </c>
      <c r="O2975" s="445">
        <f t="shared" si="366"/>
        <v>0</v>
      </c>
      <c r="P2975" s="445">
        <f t="shared" si="367"/>
        <v>0</v>
      </c>
      <c r="Q2975" s="445">
        <f t="shared" si="368"/>
        <v>0</v>
      </c>
      <c r="R2975" s="415" t="str">
        <f t="shared" si="369"/>
        <v>Leer</v>
      </c>
      <c r="S2975" s="445">
        <f>IF('Angaben KH-Standort'!D$29='A4'!D2975,IF('Angaben KH-Standort'!E$29="Ja",1,0),0)</f>
        <v>0</v>
      </c>
      <c r="T2975" s="445">
        <f>IF('Angaben KH-Standort'!D$30='A4'!D2975,IF('Angaben KH-Standort'!E$30="Ja",1,0),0)</f>
        <v>0</v>
      </c>
      <c r="U2975" s="445">
        <f>IF('Angaben KH-Standort'!D$31='A4'!D2975,IF('Angaben KH-Standort'!E$31="Ja",1,0),0)</f>
        <v>0</v>
      </c>
    </row>
    <row r="2976" spans="2:21" ht="15" customHeight="1" x14ac:dyDescent="0.3">
      <c r="B2976" s="70" t="str">
        <f t="shared" si="364"/>
        <v>!!!</v>
      </c>
      <c r="C2976" s="265" t="str">
        <f>IF(ISERROR(IF(LEN(E2976)&gt;0,VLOOKUP(TEXT($E2976,0),'Angaben Stationen'!$E$14:$J$213,5,0),"")),"?",IF(LEN(E2976)&gt;0,VLOOKUP(TEXT($E2976,0),'Angaben Stationen'!$E$14:$J$213,5,0),""))</f>
        <v/>
      </c>
      <c r="D2976" s="232" t="str">
        <f>IF(ISERROR(IF(LEN(E2976)&gt;0,VLOOKUP(TEXT($E2976,0),'Angaben Stationen'!$E$14:$J$213,6,0),"")),"STATION IST NICHT VORHANDEN",IF(LEN(E2976)&gt;0,VLOOKUP(TEXT($E2976,0),'Angaben Stationen'!$E$14:$J$213,6,0),""))</f>
        <v/>
      </c>
      <c r="E2976" s="287"/>
      <c r="F2976" s="234"/>
      <c r="G2976" s="234"/>
      <c r="H2976" s="263"/>
      <c r="I2976" s="169"/>
      <c r="K2976" s="445" t="str">
        <f t="shared" si="365"/>
        <v>Leer</v>
      </c>
      <c r="L2976" s="445" t="str">
        <f>VLOOKUP($D2976,{"29 - Psychiatrie (Erwachsene)","BGI";"297 - stationsäquivalente Behandlung in der Erwachsenenpsychiatrie (29)","BGI";"30 - Kinder- und Jugendpsychiatrie","BGII";"307 - stationsäquivalente Behandlung in der Kinder- und Jugendpsychiatrie (30)","BGII";"31 - Psychosomatik","BGI";"","Leer"},2,0)</f>
        <v>Leer</v>
      </c>
      <c r="M2976" s="445">
        <f t="shared" si="362"/>
        <v>0</v>
      </c>
      <c r="N2976" s="445">
        <f t="shared" si="363"/>
        <v>0</v>
      </c>
      <c r="O2976" s="445">
        <f t="shared" si="366"/>
        <v>0</v>
      </c>
      <c r="P2976" s="445">
        <f t="shared" si="367"/>
        <v>0</v>
      </c>
      <c r="Q2976" s="445">
        <f t="shared" si="368"/>
        <v>0</v>
      </c>
      <c r="R2976" s="415" t="str">
        <f t="shared" si="369"/>
        <v>Leer</v>
      </c>
      <c r="S2976" s="445">
        <f>IF('Angaben KH-Standort'!D$29='A4'!D2976,IF('Angaben KH-Standort'!E$29="Ja",1,0),0)</f>
        <v>0</v>
      </c>
      <c r="T2976" s="445">
        <f>IF('Angaben KH-Standort'!D$30='A4'!D2976,IF('Angaben KH-Standort'!E$30="Ja",1,0),0)</f>
        <v>0</v>
      </c>
      <c r="U2976" s="445">
        <f>IF('Angaben KH-Standort'!D$31='A4'!D2976,IF('Angaben KH-Standort'!E$31="Ja",1,0),0)</f>
        <v>0</v>
      </c>
    </row>
    <row r="2977" spans="2:21" ht="15" customHeight="1" x14ac:dyDescent="0.3">
      <c r="B2977" s="70" t="str">
        <f t="shared" si="364"/>
        <v>!!!</v>
      </c>
      <c r="C2977" s="265" t="str">
        <f>IF(ISERROR(IF(LEN(E2977)&gt;0,VLOOKUP(TEXT($E2977,0),'Angaben Stationen'!$E$14:$J$213,5,0),"")),"?",IF(LEN(E2977)&gt;0,VLOOKUP(TEXT($E2977,0),'Angaben Stationen'!$E$14:$J$213,5,0),""))</f>
        <v/>
      </c>
      <c r="D2977" s="232" t="str">
        <f>IF(ISERROR(IF(LEN(E2977)&gt;0,VLOOKUP(TEXT($E2977,0),'Angaben Stationen'!$E$14:$J$213,6,0),"")),"STATION IST NICHT VORHANDEN",IF(LEN(E2977)&gt;0,VLOOKUP(TEXT($E2977,0),'Angaben Stationen'!$E$14:$J$213,6,0),""))</f>
        <v/>
      </c>
      <c r="E2977" s="287"/>
      <c r="F2977" s="234"/>
      <c r="G2977" s="234"/>
      <c r="H2977" s="263"/>
      <c r="I2977" s="169"/>
      <c r="K2977" s="445" t="str">
        <f t="shared" si="365"/>
        <v>Leer</v>
      </c>
      <c r="L2977" s="445" t="str">
        <f>VLOOKUP($D2977,{"29 - Psychiatrie (Erwachsene)","BGI";"297 - stationsäquivalente Behandlung in der Erwachsenenpsychiatrie (29)","BGI";"30 - Kinder- und Jugendpsychiatrie","BGII";"307 - stationsäquivalente Behandlung in der Kinder- und Jugendpsychiatrie (30)","BGII";"31 - Psychosomatik","BGI";"","Leer"},2,0)</f>
        <v>Leer</v>
      </c>
      <c r="M2977" s="445">
        <f t="shared" si="362"/>
        <v>0</v>
      </c>
      <c r="N2977" s="445">
        <f t="shared" si="363"/>
        <v>0</v>
      </c>
      <c r="O2977" s="445">
        <f t="shared" si="366"/>
        <v>0</v>
      </c>
      <c r="P2977" s="445">
        <f t="shared" si="367"/>
        <v>0</v>
      </c>
      <c r="Q2977" s="445">
        <f t="shared" si="368"/>
        <v>0</v>
      </c>
      <c r="R2977" s="415" t="str">
        <f t="shared" si="369"/>
        <v>Leer</v>
      </c>
      <c r="S2977" s="445">
        <f>IF('Angaben KH-Standort'!D$29='A4'!D2977,IF('Angaben KH-Standort'!E$29="Ja",1,0),0)</f>
        <v>0</v>
      </c>
      <c r="T2977" s="445">
        <f>IF('Angaben KH-Standort'!D$30='A4'!D2977,IF('Angaben KH-Standort'!E$30="Ja",1,0),0)</f>
        <v>0</v>
      </c>
      <c r="U2977" s="445">
        <f>IF('Angaben KH-Standort'!D$31='A4'!D2977,IF('Angaben KH-Standort'!E$31="Ja",1,0),0)</f>
        <v>0</v>
      </c>
    </row>
    <row r="2978" spans="2:21" ht="15" customHeight="1" x14ac:dyDescent="0.3">
      <c r="B2978" s="70" t="str">
        <f t="shared" si="364"/>
        <v>!!!</v>
      </c>
      <c r="C2978" s="265" t="str">
        <f>IF(ISERROR(IF(LEN(E2978)&gt;0,VLOOKUP(TEXT($E2978,0),'Angaben Stationen'!$E$14:$J$213,5,0),"")),"?",IF(LEN(E2978)&gt;0,VLOOKUP(TEXT($E2978,0),'Angaben Stationen'!$E$14:$J$213,5,0),""))</f>
        <v/>
      </c>
      <c r="D2978" s="232" t="str">
        <f>IF(ISERROR(IF(LEN(E2978)&gt;0,VLOOKUP(TEXT($E2978,0),'Angaben Stationen'!$E$14:$J$213,6,0),"")),"STATION IST NICHT VORHANDEN",IF(LEN(E2978)&gt;0,VLOOKUP(TEXT($E2978,0),'Angaben Stationen'!$E$14:$J$213,6,0),""))</f>
        <v/>
      </c>
      <c r="E2978" s="287"/>
      <c r="F2978" s="234"/>
      <c r="G2978" s="234"/>
      <c r="H2978" s="263"/>
      <c r="I2978" s="169"/>
      <c r="K2978" s="445" t="str">
        <f t="shared" si="365"/>
        <v>Leer</v>
      </c>
      <c r="L2978" s="445" t="str">
        <f>VLOOKUP($D2978,{"29 - Psychiatrie (Erwachsene)","BGI";"297 - stationsäquivalente Behandlung in der Erwachsenenpsychiatrie (29)","BGI";"30 - Kinder- und Jugendpsychiatrie","BGII";"307 - stationsäquivalente Behandlung in der Kinder- und Jugendpsychiatrie (30)","BGII";"31 - Psychosomatik","BGI";"","Leer"},2,0)</f>
        <v>Leer</v>
      </c>
      <c r="M2978" s="445">
        <f t="shared" ref="M2978:M3041" si="370">IF(LEN(B2978)&gt;0,0,1)</f>
        <v>0</v>
      </c>
      <c r="N2978" s="445">
        <f t="shared" ref="N2978:N3041" si="371">IF(E2978&lt;&gt;"",1,0)</f>
        <v>0</v>
      </c>
      <c r="O2978" s="445">
        <f t="shared" si="366"/>
        <v>0</v>
      </c>
      <c r="P2978" s="445">
        <f t="shared" si="367"/>
        <v>0</v>
      </c>
      <c r="Q2978" s="445">
        <f t="shared" si="368"/>
        <v>0</v>
      </c>
      <c r="R2978" s="415" t="str">
        <f t="shared" si="369"/>
        <v>Leer</v>
      </c>
      <c r="S2978" s="445">
        <f>IF('Angaben KH-Standort'!D$29='A4'!D2978,IF('Angaben KH-Standort'!E$29="Ja",1,0),0)</f>
        <v>0</v>
      </c>
      <c r="T2978" s="445">
        <f>IF('Angaben KH-Standort'!D$30='A4'!D2978,IF('Angaben KH-Standort'!E$30="Ja",1,0),0)</f>
        <v>0</v>
      </c>
      <c r="U2978" s="445">
        <f>IF('Angaben KH-Standort'!D$31='A4'!D2978,IF('Angaben KH-Standort'!E$31="Ja",1,0),0)</f>
        <v>0</v>
      </c>
    </row>
    <row r="2979" spans="2:21" ht="15" customHeight="1" x14ac:dyDescent="0.3">
      <c r="B2979" s="70" t="str">
        <f t="shared" ref="B2979:B3042" si="372">IF(SUM(N2979:Q2979)&lt;4,"!!!","")</f>
        <v>!!!</v>
      </c>
      <c r="C2979" s="265" t="str">
        <f>IF(ISERROR(IF(LEN(E2979)&gt;0,VLOOKUP(TEXT($E2979,0),'Angaben Stationen'!$E$14:$J$213,5,0),"")),"?",IF(LEN(E2979)&gt;0,VLOOKUP(TEXT($E2979,0),'Angaben Stationen'!$E$14:$J$213,5,0),""))</f>
        <v/>
      </c>
      <c r="D2979" s="232" t="str">
        <f>IF(ISERROR(IF(LEN(E2979)&gt;0,VLOOKUP(TEXT($E2979,0),'Angaben Stationen'!$E$14:$J$213,6,0),"")),"STATION IST NICHT VORHANDEN",IF(LEN(E2979)&gt;0,VLOOKUP(TEXT($E2979,0),'Angaben Stationen'!$E$14:$J$213,6,0),""))</f>
        <v/>
      </c>
      <c r="E2979" s="287"/>
      <c r="F2979" s="234"/>
      <c r="G2979" s="234"/>
      <c r="H2979" s="263"/>
      <c r="I2979" s="169"/>
      <c r="K2979" s="445" t="str">
        <f t="shared" ref="K2979:K3042" si="373">IF($E2979&lt;&gt;"","Monat","Leer")</f>
        <v>Leer</v>
      </c>
      <c r="L2979" s="445" t="str">
        <f>VLOOKUP($D2979,{"29 - Psychiatrie (Erwachsene)","BGI";"297 - stationsäquivalente Behandlung in der Erwachsenenpsychiatrie (29)","BGI";"30 - Kinder- und Jugendpsychiatrie","BGII";"307 - stationsäquivalente Behandlung in der Kinder- und Jugendpsychiatrie (30)","BGII";"31 - Psychosomatik","BGI";"","Leer"},2,0)</f>
        <v>Leer</v>
      </c>
      <c r="M2979" s="445">
        <f t="shared" si="370"/>
        <v>0</v>
      </c>
      <c r="N2979" s="445">
        <f t="shared" si="371"/>
        <v>0</v>
      </c>
      <c r="O2979" s="445">
        <f t="shared" ref="O2979:O3042" si="374">IF(VALUE($F2979)&gt;0,1,0)</f>
        <v>0</v>
      </c>
      <c r="P2979" s="445">
        <f t="shared" ref="P2979:P3042" si="375">IF(LEN($G2979)&gt;0,1,0)</f>
        <v>0</v>
      </c>
      <c r="Q2979" s="445">
        <f t="shared" ref="Q2979:Q3042" si="376">IF(LEN($H2979)&gt;0,1,0)</f>
        <v>0</v>
      </c>
      <c r="R2979" s="415" t="str">
        <f t="shared" si="369"/>
        <v>Leer</v>
      </c>
      <c r="S2979" s="445">
        <f>IF('Angaben KH-Standort'!D$29='A4'!D2979,IF('Angaben KH-Standort'!E$29="Ja",1,0),0)</f>
        <v>0</v>
      </c>
      <c r="T2979" s="445">
        <f>IF('Angaben KH-Standort'!D$30='A4'!D2979,IF('Angaben KH-Standort'!E$30="Ja",1,0),0)</f>
        <v>0</v>
      </c>
      <c r="U2979" s="445">
        <f>IF('Angaben KH-Standort'!D$31='A4'!D2979,IF('Angaben KH-Standort'!E$31="Ja",1,0),0)</f>
        <v>0</v>
      </c>
    </row>
    <row r="2980" spans="2:21" ht="15" customHeight="1" x14ac:dyDescent="0.3">
      <c r="B2980" s="70" t="str">
        <f t="shared" si="372"/>
        <v>!!!</v>
      </c>
      <c r="C2980" s="265" t="str">
        <f>IF(ISERROR(IF(LEN(E2980)&gt;0,VLOOKUP(TEXT($E2980,0),'Angaben Stationen'!$E$14:$J$213,5,0),"")),"?",IF(LEN(E2980)&gt;0,VLOOKUP(TEXT($E2980,0),'Angaben Stationen'!$E$14:$J$213,5,0),""))</f>
        <v/>
      </c>
      <c r="D2980" s="232" t="str">
        <f>IF(ISERROR(IF(LEN(E2980)&gt;0,VLOOKUP(TEXT($E2980,0),'Angaben Stationen'!$E$14:$J$213,6,0),"")),"STATION IST NICHT VORHANDEN",IF(LEN(E2980)&gt;0,VLOOKUP(TEXT($E2980,0),'Angaben Stationen'!$E$14:$J$213,6,0),""))</f>
        <v/>
      </c>
      <c r="E2980" s="287"/>
      <c r="F2980" s="234"/>
      <c r="G2980" s="234"/>
      <c r="H2980" s="263"/>
      <c r="I2980" s="169"/>
      <c r="K2980" s="445" t="str">
        <f t="shared" si="373"/>
        <v>Leer</v>
      </c>
      <c r="L2980" s="445" t="str">
        <f>VLOOKUP($D2980,{"29 - Psychiatrie (Erwachsene)","BGI";"297 - stationsäquivalente Behandlung in der Erwachsenenpsychiatrie (29)","BGI";"30 - Kinder- und Jugendpsychiatrie","BGII";"307 - stationsäquivalente Behandlung in der Kinder- und Jugendpsychiatrie (30)","BGII";"31 - Psychosomatik","BGI";"","Leer"},2,0)</f>
        <v>Leer</v>
      </c>
      <c r="M2980" s="445">
        <f t="shared" si="370"/>
        <v>0</v>
      </c>
      <c r="N2980" s="445">
        <f t="shared" si="371"/>
        <v>0</v>
      </c>
      <c r="O2980" s="445">
        <f t="shared" si="374"/>
        <v>0</v>
      </c>
      <c r="P2980" s="445">
        <f t="shared" si="375"/>
        <v>0</v>
      </c>
      <c r="Q2980" s="445">
        <f t="shared" si="376"/>
        <v>0</v>
      </c>
      <c r="R2980" s="415" t="str">
        <f t="shared" si="369"/>
        <v>Leer</v>
      </c>
      <c r="S2980" s="445">
        <f>IF('Angaben KH-Standort'!D$29='A4'!D2980,IF('Angaben KH-Standort'!E$29="Ja",1,0),0)</f>
        <v>0</v>
      </c>
      <c r="T2980" s="445">
        <f>IF('Angaben KH-Standort'!D$30='A4'!D2980,IF('Angaben KH-Standort'!E$30="Ja",1,0),0)</f>
        <v>0</v>
      </c>
      <c r="U2980" s="445">
        <f>IF('Angaben KH-Standort'!D$31='A4'!D2980,IF('Angaben KH-Standort'!E$31="Ja",1,0),0)</f>
        <v>0</v>
      </c>
    </row>
    <row r="2981" spans="2:21" ht="15" customHeight="1" x14ac:dyDescent="0.3">
      <c r="B2981" s="70" t="str">
        <f t="shared" si="372"/>
        <v>!!!</v>
      </c>
      <c r="C2981" s="265" t="str">
        <f>IF(ISERROR(IF(LEN(E2981)&gt;0,VLOOKUP(TEXT($E2981,0),'Angaben Stationen'!$E$14:$J$213,5,0),"")),"?",IF(LEN(E2981)&gt;0,VLOOKUP(TEXT($E2981,0),'Angaben Stationen'!$E$14:$J$213,5,0),""))</f>
        <v/>
      </c>
      <c r="D2981" s="232" t="str">
        <f>IF(ISERROR(IF(LEN(E2981)&gt;0,VLOOKUP(TEXT($E2981,0),'Angaben Stationen'!$E$14:$J$213,6,0),"")),"STATION IST NICHT VORHANDEN",IF(LEN(E2981)&gt;0,VLOOKUP(TEXT($E2981,0),'Angaben Stationen'!$E$14:$J$213,6,0),""))</f>
        <v/>
      </c>
      <c r="E2981" s="287"/>
      <c r="F2981" s="234"/>
      <c r="G2981" s="234"/>
      <c r="H2981" s="263"/>
      <c r="I2981" s="169"/>
      <c r="K2981" s="445" t="str">
        <f t="shared" si="373"/>
        <v>Leer</v>
      </c>
      <c r="L2981" s="445" t="str">
        <f>VLOOKUP($D2981,{"29 - Psychiatrie (Erwachsene)","BGI";"297 - stationsäquivalente Behandlung in der Erwachsenenpsychiatrie (29)","BGI";"30 - Kinder- und Jugendpsychiatrie","BGII";"307 - stationsäquivalente Behandlung in der Kinder- und Jugendpsychiatrie (30)","BGII";"31 - Psychosomatik","BGI";"","Leer"},2,0)</f>
        <v>Leer</v>
      </c>
      <c r="M2981" s="445">
        <f t="shared" si="370"/>
        <v>0</v>
      </c>
      <c r="N2981" s="445">
        <f t="shared" si="371"/>
        <v>0</v>
      </c>
      <c r="O2981" s="445">
        <f t="shared" si="374"/>
        <v>0</v>
      </c>
      <c r="P2981" s="445">
        <f t="shared" si="375"/>
        <v>0</v>
      </c>
      <c r="Q2981" s="445">
        <f t="shared" si="376"/>
        <v>0</v>
      </c>
      <c r="R2981" s="415" t="str">
        <f t="shared" si="369"/>
        <v>Leer</v>
      </c>
      <c r="S2981" s="445">
        <f>IF('Angaben KH-Standort'!D$29='A4'!D2981,IF('Angaben KH-Standort'!E$29="Ja",1,0),0)</f>
        <v>0</v>
      </c>
      <c r="T2981" s="445">
        <f>IF('Angaben KH-Standort'!D$30='A4'!D2981,IF('Angaben KH-Standort'!E$30="Ja",1,0),0)</f>
        <v>0</v>
      </c>
      <c r="U2981" s="445">
        <f>IF('Angaben KH-Standort'!D$31='A4'!D2981,IF('Angaben KH-Standort'!E$31="Ja",1,0),0)</f>
        <v>0</v>
      </c>
    </row>
    <row r="2982" spans="2:21" ht="15" customHeight="1" x14ac:dyDescent="0.3">
      <c r="B2982" s="70" t="str">
        <f t="shared" si="372"/>
        <v>!!!</v>
      </c>
      <c r="C2982" s="265" t="str">
        <f>IF(ISERROR(IF(LEN(E2982)&gt;0,VLOOKUP(TEXT($E2982,0),'Angaben Stationen'!$E$14:$J$213,5,0),"")),"?",IF(LEN(E2982)&gt;0,VLOOKUP(TEXT($E2982,0),'Angaben Stationen'!$E$14:$J$213,5,0),""))</f>
        <v/>
      </c>
      <c r="D2982" s="232" t="str">
        <f>IF(ISERROR(IF(LEN(E2982)&gt;0,VLOOKUP(TEXT($E2982,0),'Angaben Stationen'!$E$14:$J$213,6,0),"")),"STATION IST NICHT VORHANDEN",IF(LEN(E2982)&gt;0,VLOOKUP(TEXT($E2982,0),'Angaben Stationen'!$E$14:$J$213,6,0),""))</f>
        <v/>
      </c>
      <c r="E2982" s="287"/>
      <c r="F2982" s="234"/>
      <c r="G2982" s="234"/>
      <c r="H2982" s="263"/>
      <c r="I2982" s="169"/>
      <c r="K2982" s="445" t="str">
        <f t="shared" si="373"/>
        <v>Leer</v>
      </c>
      <c r="L2982" s="445" t="str">
        <f>VLOOKUP($D2982,{"29 - Psychiatrie (Erwachsene)","BGI";"297 - stationsäquivalente Behandlung in der Erwachsenenpsychiatrie (29)","BGI";"30 - Kinder- und Jugendpsychiatrie","BGII";"307 - stationsäquivalente Behandlung in der Kinder- und Jugendpsychiatrie (30)","BGII";"31 - Psychosomatik","BGI";"","Leer"},2,0)</f>
        <v>Leer</v>
      </c>
      <c r="M2982" s="445">
        <f t="shared" si="370"/>
        <v>0</v>
      </c>
      <c r="N2982" s="445">
        <f t="shared" si="371"/>
        <v>0</v>
      </c>
      <c r="O2982" s="445">
        <f t="shared" si="374"/>
        <v>0</v>
      </c>
      <c r="P2982" s="445">
        <f t="shared" si="375"/>
        <v>0</v>
      </c>
      <c r="Q2982" s="445">
        <f t="shared" si="376"/>
        <v>0</v>
      </c>
      <c r="R2982" s="415" t="str">
        <f t="shared" si="369"/>
        <v>Leer</v>
      </c>
      <c r="S2982" s="445">
        <f>IF('Angaben KH-Standort'!D$29='A4'!D2982,IF('Angaben KH-Standort'!E$29="Ja",1,0),0)</f>
        <v>0</v>
      </c>
      <c r="T2982" s="445">
        <f>IF('Angaben KH-Standort'!D$30='A4'!D2982,IF('Angaben KH-Standort'!E$30="Ja",1,0),0)</f>
        <v>0</v>
      </c>
      <c r="U2982" s="445">
        <f>IF('Angaben KH-Standort'!D$31='A4'!D2982,IF('Angaben KH-Standort'!E$31="Ja",1,0),0)</f>
        <v>0</v>
      </c>
    </row>
    <row r="2983" spans="2:21" ht="15" customHeight="1" x14ac:dyDescent="0.3">
      <c r="B2983" s="70" t="str">
        <f t="shared" si="372"/>
        <v>!!!</v>
      </c>
      <c r="C2983" s="265" t="str">
        <f>IF(ISERROR(IF(LEN(E2983)&gt;0,VLOOKUP(TEXT($E2983,0),'Angaben Stationen'!$E$14:$J$213,5,0),"")),"?",IF(LEN(E2983)&gt;0,VLOOKUP(TEXT($E2983,0),'Angaben Stationen'!$E$14:$J$213,5,0),""))</f>
        <v/>
      </c>
      <c r="D2983" s="232" t="str">
        <f>IF(ISERROR(IF(LEN(E2983)&gt;0,VLOOKUP(TEXT($E2983,0),'Angaben Stationen'!$E$14:$J$213,6,0),"")),"STATION IST NICHT VORHANDEN",IF(LEN(E2983)&gt;0,VLOOKUP(TEXT($E2983,0),'Angaben Stationen'!$E$14:$J$213,6,0),""))</f>
        <v/>
      </c>
      <c r="E2983" s="287"/>
      <c r="F2983" s="234"/>
      <c r="G2983" s="234"/>
      <c r="H2983" s="263"/>
      <c r="I2983" s="169"/>
      <c r="K2983" s="445" t="str">
        <f t="shared" si="373"/>
        <v>Leer</v>
      </c>
      <c r="L2983" s="445" t="str">
        <f>VLOOKUP($D2983,{"29 - Psychiatrie (Erwachsene)","BGI";"297 - stationsäquivalente Behandlung in der Erwachsenenpsychiatrie (29)","BGI";"30 - Kinder- und Jugendpsychiatrie","BGII";"307 - stationsäquivalente Behandlung in der Kinder- und Jugendpsychiatrie (30)","BGII";"31 - Psychosomatik","BGI";"","Leer"},2,0)</f>
        <v>Leer</v>
      </c>
      <c r="M2983" s="445">
        <f t="shared" si="370"/>
        <v>0</v>
      </c>
      <c r="N2983" s="445">
        <f t="shared" si="371"/>
        <v>0</v>
      </c>
      <c r="O2983" s="445">
        <f t="shared" si="374"/>
        <v>0</v>
      </c>
      <c r="P2983" s="445">
        <f t="shared" si="375"/>
        <v>0</v>
      </c>
      <c r="Q2983" s="445">
        <f t="shared" si="376"/>
        <v>0</v>
      </c>
      <c r="R2983" s="415" t="str">
        <f t="shared" si="369"/>
        <v>Leer</v>
      </c>
      <c r="S2983" s="445">
        <f>IF('Angaben KH-Standort'!D$29='A4'!D2983,IF('Angaben KH-Standort'!E$29="Ja",1,0),0)</f>
        <v>0</v>
      </c>
      <c r="T2983" s="445">
        <f>IF('Angaben KH-Standort'!D$30='A4'!D2983,IF('Angaben KH-Standort'!E$30="Ja",1,0),0)</f>
        <v>0</v>
      </c>
      <c r="U2983" s="445">
        <f>IF('Angaben KH-Standort'!D$31='A4'!D2983,IF('Angaben KH-Standort'!E$31="Ja",1,0),0)</f>
        <v>0</v>
      </c>
    </row>
    <row r="2984" spans="2:21" ht="15" customHeight="1" x14ac:dyDescent="0.3">
      <c r="B2984" s="70" t="str">
        <f t="shared" si="372"/>
        <v>!!!</v>
      </c>
      <c r="C2984" s="265" t="str">
        <f>IF(ISERROR(IF(LEN(E2984)&gt;0,VLOOKUP(TEXT($E2984,0),'Angaben Stationen'!$E$14:$J$213,5,0),"")),"?",IF(LEN(E2984)&gt;0,VLOOKUP(TEXT($E2984,0),'Angaben Stationen'!$E$14:$J$213,5,0),""))</f>
        <v/>
      </c>
      <c r="D2984" s="232" t="str">
        <f>IF(ISERROR(IF(LEN(E2984)&gt;0,VLOOKUP(TEXT($E2984,0),'Angaben Stationen'!$E$14:$J$213,6,0),"")),"STATION IST NICHT VORHANDEN",IF(LEN(E2984)&gt;0,VLOOKUP(TEXT($E2984,0),'Angaben Stationen'!$E$14:$J$213,6,0),""))</f>
        <v/>
      </c>
      <c r="E2984" s="287"/>
      <c r="F2984" s="234"/>
      <c r="G2984" s="234"/>
      <c r="H2984" s="263"/>
      <c r="I2984" s="169"/>
      <c r="K2984" s="445" t="str">
        <f t="shared" si="373"/>
        <v>Leer</v>
      </c>
      <c r="L2984" s="445" t="str">
        <f>VLOOKUP($D2984,{"29 - Psychiatrie (Erwachsene)","BGI";"297 - stationsäquivalente Behandlung in der Erwachsenenpsychiatrie (29)","BGI";"30 - Kinder- und Jugendpsychiatrie","BGII";"307 - stationsäquivalente Behandlung in der Kinder- und Jugendpsychiatrie (30)","BGII";"31 - Psychosomatik","BGI";"","Leer"},2,0)</f>
        <v>Leer</v>
      </c>
      <c r="M2984" s="445">
        <f t="shared" si="370"/>
        <v>0</v>
      </c>
      <c r="N2984" s="445">
        <f t="shared" si="371"/>
        <v>0</v>
      </c>
      <c r="O2984" s="445">
        <f t="shared" si="374"/>
        <v>0</v>
      </c>
      <c r="P2984" s="445">
        <f t="shared" si="375"/>
        <v>0</v>
      </c>
      <c r="Q2984" s="445">
        <f t="shared" si="376"/>
        <v>0</v>
      </c>
      <c r="R2984" s="415" t="str">
        <f t="shared" si="369"/>
        <v>Leer</v>
      </c>
      <c r="S2984" s="445">
        <f>IF('Angaben KH-Standort'!D$29='A4'!D2984,IF('Angaben KH-Standort'!E$29="Ja",1,0),0)</f>
        <v>0</v>
      </c>
      <c r="T2984" s="445">
        <f>IF('Angaben KH-Standort'!D$30='A4'!D2984,IF('Angaben KH-Standort'!E$30="Ja",1,0),0)</f>
        <v>0</v>
      </c>
      <c r="U2984" s="445">
        <f>IF('Angaben KH-Standort'!D$31='A4'!D2984,IF('Angaben KH-Standort'!E$31="Ja",1,0),0)</f>
        <v>0</v>
      </c>
    </row>
    <row r="2985" spans="2:21" ht="15" customHeight="1" x14ac:dyDescent="0.3">
      <c r="B2985" s="70" t="str">
        <f t="shared" si="372"/>
        <v>!!!</v>
      </c>
      <c r="C2985" s="265" t="str">
        <f>IF(ISERROR(IF(LEN(E2985)&gt;0,VLOOKUP(TEXT($E2985,0),'Angaben Stationen'!$E$14:$J$213,5,0),"")),"?",IF(LEN(E2985)&gt;0,VLOOKUP(TEXT($E2985,0),'Angaben Stationen'!$E$14:$J$213,5,0),""))</f>
        <v/>
      </c>
      <c r="D2985" s="232" t="str">
        <f>IF(ISERROR(IF(LEN(E2985)&gt;0,VLOOKUP(TEXT($E2985,0),'Angaben Stationen'!$E$14:$J$213,6,0),"")),"STATION IST NICHT VORHANDEN",IF(LEN(E2985)&gt;0,VLOOKUP(TEXT($E2985,0),'Angaben Stationen'!$E$14:$J$213,6,0),""))</f>
        <v/>
      </c>
      <c r="E2985" s="287"/>
      <c r="F2985" s="234"/>
      <c r="G2985" s="234"/>
      <c r="H2985" s="263"/>
      <c r="I2985" s="169"/>
      <c r="K2985" s="445" t="str">
        <f t="shared" si="373"/>
        <v>Leer</v>
      </c>
      <c r="L2985" s="445" t="str">
        <f>VLOOKUP($D2985,{"29 - Psychiatrie (Erwachsene)","BGI";"297 - stationsäquivalente Behandlung in der Erwachsenenpsychiatrie (29)","BGI";"30 - Kinder- und Jugendpsychiatrie","BGII";"307 - stationsäquivalente Behandlung in der Kinder- und Jugendpsychiatrie (30)","BGII";"31 - Psychosomatik","BGI";"","Leer"},2,0)</f>
        <v>Leer</v>
      </c>
      <c r="M2985" s="445">
        <f t="shared" si="370"/>
        <v>0</v>
      </c>
      <c r="N2985" s="445">
        <f t="shared" si="371"/>
        <v>0</v>
      </c>
      <c r="O2985" s="445">
        <f t="shared" si="374"/>
        <v>0</v>
      </c>
      <c r="P2985" s="445">
        <f t="shared" si="375"/>
        <v>0</v>
      </c>
      <c r="Q2985" s="445">
        <f t="shared" si="376"/>
        <v>0</v>
      </c>
      <c r="R2985" s="415" t="str">
        <f t="shared" si="369"/>
        <v>Leer</v>
      </c>
      <c r="S2985" s="445">
        <f>IF('Angaben KH-Standort'!D$29='A4'!D2985,IF('Angaben KH-Standort'!E$29="Ja",1,0),0)</f>
        <v>0</v>
      </c>
      <c r="T2985" s="445">
        <f>IF('Angaben KH-Standort'!D$30='A4'!D2985,IF('Angaben KH-Standort'!E$30="Ja",1,0),0)</f>
        <v>0</v>
      </c>
      <c r="U2985" s="445">
        <f>IF('Angaben KH-Standort'!D$31='A4'!D2985,IF('Angaben KH-Standort'!E$31="Ja",1,0),0)</f>
        <v>0</v>
      </c>
    </row>
    <row r="2986" spans="2:21" ht="15" customHeight="1" x14ac:dyDescent="0.3">
      <c r="B2986" s="70" t="str">
        <f t="shared" si="372"/>
        <v>!!!</v>
      </c>
      <c r="C2986" s="265" t="str">
        <f>IF(ISERROR(IF(LEN(E2986)&gt;0,VLOOKUP(TEXT($E2986,0),'Angaben Stationen'!$E$14:$J$213,5,0),"")),"?",IF(LEN(E2986)&gt;0,VLOOKUP(TEXT($E2986,0),'Angaben Stationen'!$E$14:$J$213,5,0),""))</f>
        <v/>
      </c>
      <c r="D2986" s="232" t="str">
        <f>IF(ISERROR(IF(LEN(E2986)&gt;0,VLOOKUP(TEXT($E2986,0),'Angaben Stationen'!$E$14:$J$213,6,0),"")),"STATION IST NICHT VORHANDEN",IF(LEN(E2986)&gt;0,VLOOKUP(TEXT($E2986,0),'Angaben Stationen'!$E$14:$J$213,6,0),""))</f>
        <v/>
      </c>
      <c r="E2986" s="287"/>
      <c r="F2986" s="234"/>
      <c r="G2986" s="234"/>
      <c r="H2986" s="263"/>
      <c r="I2986" s="169"/>
      <c r="K2986" s="445" t="str">
        <f t="shared" si="373"/>
        <v>Leer</v>
      </c>
      <c r="L2986" s="445" t="str">
        <f>VLOOKUP($D2986,{"29 - Psychiatrie (Erwachsene)","BGI";"297 - stationsäquivalente Behandlung in der Erwachsenenpsychiatrie (29)","BGI";"30 - Kinder- und Jugendpsychiatrie","BGII";"307 - stationsäquivalente Behandlung in der Kinder- und Jugendpsychiatrie (30)","BGII";"31 - Psychosomatik","BGI";"","Leer"},2,0)</f>
        <v>Leer</v>
      </c>
      <c r="M2986" s="445">
        <f t="shared" si="370"/>
        <v>0</v>
      </c>
      <c r="N2986" s="445">
        <f t="shared" si="371"/>
        <v>0</v>
      </c>
      <c r="O2986" s="445">
        <f t="shared" si="374"/>
        <v>0</v>
      </c>
      <c r="P2986" s="445">
        <f t="shared" si="375"/>
        <v>0</v>
      </c>
      <c r="Q2986" s="445">
        <f t="shared" si="376"/>
        <v>0</v>
      </c>
      <c r="R2986" s="415" t="str">
        <f t="shared" si="369"/>
        <v>Leer</v>
      </c>
      <c r="S2986" s="445">
        <f>IF('Angaben KH-Standort'!D$29='A4'!D2986,IF('Angaben KH-Standort'!E$29="Ja",1,0),0)</f>
        <v>0</v>
      </c>
      <c r="T2986" s="445">
        <f>IF('Angaben KH-Standort'!D$30='A4'!D2986,IF('Angaben KH-Standort'!E$30="Ja",1,0),0)</f>
        <v>0</v>
      </c>
      <c r="U2986" s="445">
        <f>IF('Angaben KH-Standort'!D$31='A4'!D2986,IF('Angaben KH-Standort'!E$31="Ja",1,0),0)</f>
        <v>0</v>
      </c>
    </row>
    <row r="2987" spans="2:21" ht="15" customHeight="1" x14ac:dyDescent="0.3">
      <c r="B2987" s="70" t="str">
        <f t="shared" si="372"/>
        <v>!!!</v>
      </c>
      <c r="C2987" s="265" t="str">
        <f>IF(ISERROR(IF(LEN(E2987)&gt;0,VLOOKUP(TEXT($E2987,0),'Angaben Stationen'!$E$14:$J$213,5,0),"")),"?",IF(LEN(E2987)&gt;0,VLOOKUP(TEXT($E2987,0),'Angaben Stationen'!$E$14:$J$213,5,0),""))</f>
        <v/>
      </c>
      <c r="D2987" s="232" t="str">
        <f>IF(ISERROR(IF(LEN(E2987)&gt;0,VLOOKUP(TEXT($E2987,0),'Angaben Stationen'!$E$14:$J$213,6,0),"")),"STATION IST NICHT VORHANDEN",IF(LEN(E2987)&gt;0,VLOOKUP(TEXT($E2987,0),'Angaben Stationen'!$E$14:$J$213,6,0),""))</f>
        <v/>
      </c>
      <c r="E2987" s="287"/>
      <c r="F2987" s="234"/>
      <c r="G2987" s="234"/>
      <c r="H2987" s="263"/>
      <c r="I2987" s="169"/>
      <c r="K2987" s="445" t="str">
        <f t="shared" si="373"/>
        <v>Leer</v>
      </c>
      <c r="L2987" s="445" t="str">
        <f>VLOOKUP($D2987,{"29 - Psychiatrie (Erwachsene)","BGI";"297 - stationsäquivalente Behandlung in der Erwachsenenpsychiatrie (29)","BGI";"30 - Kinder- und Jugendpsychiatrie","BGII";"307 - stationsäquivalente Behandlung in der Kinder- und Jugendpsychiatrie (30)","BGII";"31 - Psychosomatik","BGI";"","Leer"},2,0)</f>
        <v>Leer</v>
      </c>
      <c r="M2987" s="445">
        <f t="shared" si="370"/>
        <v>0</v>
      </c>
      <c r="N2987" s="445">
        <f t="shared" si="371"/>
        <v>0</v>
      </c>
      <c r="O2987" s="445">
        <f t="shared" si="374"/>
        <v>0</v>
      </c>
      <c r="P2987" s="445">
        <f t="shared" si="375"/>
        <v>0</v>
      </c>
      <c r="Q2987" s="445">
        <f t="shared" si="376"/>
        <v>0</v>
      </c>
      <c r="R2987" s="415" t="str">
        <f t="shared" si="369"/>
        <v>Leer</v>
      </c>
      <c r="S2987" s="445">
        <f>IF('Angaben KH-Standort'!D$29='A4'!D2987,IF('Angaben KH-Standort'!E$29="Ja",1,0),0)</f>
        <v>0</v>
      </c>
      <c r="T2987" s="445">
        <f>IF('Angaben KH-Standort'!D$30='A4'!D2987,IF('Angaben KH-Standort'!E$30="Ja",1,0),0)</f>
        <v>0</v>
      </c>
      <c r="U2987" s="445">
        <f>IF('Angaben KH-Standort'!D$31='A4'!D2987,IF('Angaben KH-Standort'!E$31="Ja",1,0),0)</f>
        <v>0</v>
      </c>
    </row>
    <row r="2988" spans="2:21" ht="15" customHeight="1" x14ac:dyDescent="0.3">
      <c r="B2988" s="70" t="str">
        <f t="shared" si="372"/>
        <v>!!!</v>
      </c>
      <c r="C2988" s="265" t="str">
        <f>IF(ISERROR(IF(LEN(E2988)&gt;0,VLOOKUP(TEXT($E2988,0),'Angaben Stationen'!$E$14:$J$213,5,0),"")),"?",IF(LEN(E2988)&gt;0,VLOOKUP(TEXT($E2988,0),'Angaben Stationen'!$E$14:$J$213,5,0),""))</f>
        <v/>
      </c>
      <c r="D2988" s="232" t="str">
        <f>IF(ISERROR(IF(LEN(E2988)&gt;0,VLOOKUP(TEXT($E2988,0),'Angaben Stationen'!$E$14:$J$213,6,0),"")),"STATION IST NICHT VORHANDEN",IF(LEN(E2988)&gt;0,VLOOKUP(TEXT($E2988,0),'Angaben Stationen'!$E$14:$J$213,6,0),""))</f>
        <v/>
      </c>
      <c r="E2988" s="287"/>
      <c r="F2988" s="234"/>
      <c r="G2988" s="234"/>
      <c r="H2988" s="263"/>
      <c r="I2988" s="169"/>
      <c r="K2988" s="445" t="str">
        <f t="shared" si="373"/>
        <v>Leer</v>
      </c>
      <c r="L2988" s="445" t="str">
        <f>VLOOKUP($D2988,{"29 - Psychiatrie (Erwachsene)","BGI";"297 - stationsäquivalente Behandlung in der Erwachsenenpsychiatrie (29)","BGI";"30 - Kinder- und Jugendpsychiatrie","BGII";"307 - stationsäquivalente Behandlung in der Kinder- und Jugendpsychiatrie (30)","BGII";"31 - Psychosomatik","BGI";"","Leer"},2,0)</f>
        <v>Leer</v>
      </c>
      <c r="M2988" s="445">
        <f t="shared" si="370"/>
        <v>0</v>
      </c>
      <c r="N2988" s="445">
        <f t="shared" si="371"/>
        <v>0</v>
      </c>
      <c r="O2988" s="445">
        <f t="shared" si="374"/>
        <v>0</v>
      </c>
      <c r="P2988" s="445">
        <f t="shared" si="375"/>
        <v>0</v>
      </c>
      <c r="Q2988" s="445">
        <f t="shared" si="376"/>
        <v>0</v>
      </c>
      <c r="R2988" s="415" t="str">
        <f t="shared" si="369"/>
        <v>Leer</v>
      </c>
      <c r="S2988" s="445">
        <f>IF('Angaben KH-Standort'!D$29='A4'!D2988,IF('Angaben KH-Standort'!E$29="Ja",1,0),0)</f>
        <v>0</v>
      </c>
      <c r="T2988" s="445">
        <f>IF('Angaben KH-Standort'!D$30='A4'!D2988,IF('Angaben KH-Standort'!E$30="Ja",1,0),0)</f>
        <v>0</v>
      </c>
      <c r="U2988" s="445">
        <f>IF('Angaben KH-Standort'!D$31='A4'!D2988,IF('Angaben KH-Standort'!E$31="Ja",1,0),0)</f>
        <v>0</v>
      </c>
    </row>
    <row r="2989" spans="2:21" ht="15" customHeight="1" x14ac:dyDescent="0.3">
      <c r="B2989" s="70" t="str">
        <f t="shared" si="372"/>
        <v>!!!</v>
      </c>
      <c r="C2989" s="265" t="str">
        <f>IF(ISERROR(IF(LEN(E2989)&gt;0,VLOOKUP(TEXT($E2989,0),'Angaben Stationen'!$E$14:$J$213,5,0),"")),"?",IF(LEN(E2989)&gt;0,VLOOKUP(TEXT($E2989,0),'Angaben Stationen'!$E$14:$J$213,5,0),""))</f>
        <v/>
      </c>
      <c r="D2989" s="232" t="str">
        <f>IF(ISERROR(IF(LEN(E2989)&gt;0,VLOOKUP(TEXT($E2989,0),'Angaben Stationen'!$E$14:$J$213,6,0),"")),"STATION IST NICHT VORHANDEN",IF(LEN(E2989)&gt;0,VLOOKUP(TEXT($E2989,0),'Angaben Stationen'!$E$14:$J$213,6,0),""))</f>
        <v/>
      </c>
      <c r="E2989" s="287"/>
      <c r="F2989" s="234"/>
      <c r="G2989" s="234"/>
      <c r="H2989" s="263"/>
      <c r="I2989" s="169"/>
      <c r="K2989" s="445" t="str">
        <f t="shared" si="373"/>
        <v>Leer</v>
      </c>
      <c r="L2989" s="445" t="str">
        <f>VLOOKUP($D2989,{"29 - Psychiatrie (Erwachsene)","BGI";"297 - stationsäquivalente Behandlung in der Erwachsenenpsychiatrie (29)","BGI";"30 - Kinder- und Jugendpsychiatrie","BGII";"307 - stationsäquivalente Behandlung in der Kinder- und Jugendpsychiatrie (30)","BGII";"31 - Psychosomatik","BGI";"","Leer"},2,0)</f>
        <v>Leer</v>
      </c>
      <c r="M2989" s="445">
        <f t="shared" si="370"/>
        <v>0</v>
      </c>
      <c r="N2989" s="445">
        <f t="shared" si="371"/>
        <v>0</v>
      </c>
      <c r="O2989" s="445">
        <f t="shared" si="374"/>
        <v>0</v>
      </c>
      <c r="P2989" s="445">
        <f t="shared" si="375"/>
        <v>0</v>
      </c>
      <c r="Q2989" s="445">
        <f t="shared" si="376"/>
        <v>0</v>
      </c>
      <c r="R2989" s="415" t="str">
        <f t="shared" si="369"/>
        <v>Leer</v>
      </c>
      <c r="S2989" s="445">
        <f>IF('Angaben KH-Standort'!D$29='A4'!D2989,IF('Angaben KH-Standort'!E$29="Ja",1,0),0)</f>
        <v>0</v>
      </c>
      <c r="T2989" s="445">
        <f>IF('Angaben KH-Standort'!D$30='A4'!D2989,IF('Angaben KH-Standort'!E$30="Ja",1,0),0)</f>
        <v>0</v>
      </c>
      <c r="U2989" s="445">
        <f>IF('Angaben KH-Standort'!D$31='A4'!D2989,IF('Angaben KH-Standort'!E$31="Ja",1,0),0)</f>
        <v>0</v>
      </c>
    </row>
    <row r="2990" spans="2:21" ht="15" customHeight="1" x14ac:dyDescent="0.3">
      <c r="B2990" s="70" t="str">
        <f t="shared" si="372"/>
        <v>!!!</v>
      </c>
      <c r="C2990" s="265" t="str">
        <f>IF(ISERROR(IF(LEN(E2990)&gt;0,VLOOKUP(TEXT($E2990,0),'Angaben Stationen'!$E$14:$J$213,5,0),"")),"?",IF(LEN(E2990)&gt;0,VLOOKUP(TEXT($E2990,0),'Angaben Stationen'!$E$14:$J$213,5,0),""))</f>
        <v/>
      </c>
      <c r="D2990" s="232" t="str">
        <f>IF(ISERROR(IF(LEN(E2990)&gt;0,VLOOKUP(TEXT($E2990,0),'Angaben Stationen'!$E$14:$J$213,6,0),"")),"STATION IST NICHT VORHANDEN",IF(LEN(E2990)&gt;0,VLOOKUP(TEXT($E2990,0),'Angaben Stationen'!$E$14:$J$213,6,0),""))</f>
        <v/>
      </c>
      <c r="E2990" s="287"/>
      <c r="F2990" s="234"/>
      <c r="G2990" s="234"/>
      <c r="H2990" s="263"/>
      <c r="I2990" s="169"/>
      <c r="K2990" s="445" t="str">
        <f t="shared" si="373"/>
        <v>Leer</v>
      </c>
      <c r="L2990" s="445" t="str">
        <f>VLOOKUP($D2990,{"29 - Psychiatrie (Erwachsene)","BGI";"297 - stationsäquivalente Behandlung in der Erwachsenenpsychiatrie (29)","BGI";"30 - Kinder- und Jugendpsychiatrie","BGII";"307 - stationsäquivalente Behandlung in der Kinder- und Jugendpsychiatrie (30)","BGII";"31 - Psychosomatik","BGI";"","Leer"},2,0)</f>
        <v>Leer</v>
      </c>
      <c r="M2990" s="445">
        <f t="shared" si="370"/>
        <v>0</v>
      </c>
      <c r="N2990" s="445">
        <f t="shared" si="371"/>
        <v>0</v>
      </c>
      <c r="O2990" s="445">
        <f t="shared" si="374"/>
        <v>0</v>
      </c>
      <c r="P2990" s="445">
        <f t="shared" si="375"/>
        <v>0</v>
      </c>
      <c r="Q2990" s="445">
        <f t="shared" si="376"/>
        <v>0</v>
      </c>
      <c r="R2990" s="415" t="str">
        <f t="shared" si="369"/>
        <v>Leer</v>
      </c>
      <c r="S2990" s="445">
        <f>IF('Angaben KH-Standort'!D$29='A4'!D2990,IF('Angaben KH-Standort'!E$29="Ja",1,0),0)</f>
        <v>0</v>
      </c>
      <c r="T2990" s="445">
        <f>IF('Angaben KH-Standort'!D$30='A4'!D2990,IF('Angaben KH-Standort'!E$30="Ja",1,0),0)</f>
        <v>0</v>
      </c>
      <c r="U2990" s="445">
        <f>IF('Angaben KH-Standort'!D$31='A4'!D2990,IF('Angaben KH-Standort'!E$31="Ja",1,0),0)</f>
        <v>0</v>
      </c>
    </row>
    <row r="2991" spans="2:21" ht="15" customHeight="1" x14ac:dyDescent="0.3">
      <c r="B2991" s="70" t="str">
        <f t="shared" si="372"/>
        <v>!!!</v>
      </c>
      <c r="C2991" s="265" t="str">
        <f>IF(ISERROR(IF(LEN(E2991)&gt;0,VLOOKUP(TEXT($E2991,0),'Angaben Stationen'!$E$14:$J$213,5,0),"")),"?",IF(LEN(E2991)&gt;0,VLOOKUP(TEXT($E2991,0),'Angaben Stationen'!$E$14:$J$213,5,0),""))</f>
        <v/>
      </c>
      <c r="D2991" s="232" t="str">
        <f>IF(ISERROR(IF(LEN(E2991)&gt;0,VLOOKUP(TEXT($E2991,0),'Angaben Stationen'!$E$14:$J$213,6,0),"")),"STATION IST NICHT VORHANDEN",IF(LEN(E2991)&gt;0,VLOOKUP(TEXT($E2991,0),'Angaben Stationen'!$E$14:$J$213,6,0),""))</f>
        <v/>
      </c>
      <c r="E2991" s="287"/>
      <c r="F2991" s="234"/>
      <c r="G2991" s="234"/>
      <c r="H2991" s="263"/>
      <c r="I2991" s="169"/>
      <c r="K2991" s="445" t="str">
        <f t="shared" si="373"/>
        <v>Leer</v>
      </c>
      <c r="L2991" s="445" t="str">
        <f>VLOOKUP($D2991,{"29 - Psychiatrie (Erwachsene)","BGI";"297 - stationsäquivalente Behandlung in der Erwachsenenpsychiatrie (29)","BGI";"30 - Kinder- und Jugendpsychiatrie","BGII";"307 - stationsäquivalente Behandlung in der Kinder- und Jugendpsychiatrie (30)","BGII";"31 - Psychosomatik","BGI";"","Leer"},2,0)</f>
        <v>Leer</v>
      </c>
      <c r="M2991" s="445">
        <f t="shared" si="370"/>
        <v>0</v>
      </c>
      <c r="N2991" s="445">
        <f t="shared" si="371"/>
        <v>0</v>
      </c>
      <c r="O2991" s="445">
        <f t="shared" si="374"/>
        <v>0</v>
      </c>
      <c r="P2991" s="445">
        <f t="shared" si="375"/>
        <v>0</v>
      </c>
      <c r="Q2991" s="445">
        <f t="shared" si="376"/>
        <v>0</v>
      </c>
      <c r="R2991" s="415" t="str">
        <f t="shared" ref="R2991:R3054" si="377">IF(D2991&lt;&gt;"",IF(SUM(S2991:U2991)&gt;0,"Ja","Nein"),"Leer")</f>
        <v>Leer</v>
      </c>
      <c r="S2991" s="445">
        <f>IF('Angaben KH-Standort'!D$29='A4'!D2991,IF('Angaben KH-Standort'!E$29="Ja",1,0),0)</f>
        <v>0</v>
      </c>
      <c r="T2991" s="445">
        <f>IF('Angaben KH-Standort'!D$30='A4'!D2991,IF('Angaben KH-Standort'!E$30="Ja",1,0),0)</f>
        <v>0</v>
      </c>
      <c r="U2991" s="445">
        <f>IF('Angaben KH-Standort'!D$31='A4'!D2991,IF('Angaben KH-Standort'!E$31="Ja",1,0),0)</f>
        <v>0</v>
      </c>
    </row>
    <row r="2992" spans="2:21" ht="15" customHeight="1" x14ac:dyDescent="0.3">
      <c r="B2992" s="70" t="str">
        <f t="shared" si="372"/>
        <v>!!!</v>
      </c>
      <c r="C2992" s="265" t="str">
        <f>IF(ISERROR(IF(LEN(E2992)&gt;0,VLOOKUP(TEXT($E2992,0),'Angaben Stationen'!$E$14:$J$213,5,0),"")),"?",IF(LEN(E2992)&gt;0,VLOOKUP(TEXT($E2992,0),'Angaben Stationen'!$E$14:$J$213,5,0),""))</f>
        <v/>
      </c>
      <c r="D2992" s="232" t="str">
        <f>IF(ISERROR(IF(LEN(E2992)&gt;0,VLOOKUP(TEXT($E2992,0),'Angaben Stationen'!$E$14:$J$213,6,0),"")),"STATION IST NICHT VORHANDEN",IF(LEN(E2992)&gt;0,VLOOKUP(TEXT($E2992,0),'Angaben Stationen'!$E$14:$J$213,6,0),""))</f>
        <v/>
      </c>
      <c r="E2992" s="287"/>
      <c r="F2992" s="234"/>
      <c r="G2992" s="234"/>
      <c r="H2992" s="263"/>
      <c r="I2992" s="169"/>
      <c r="K2992" s="445" t="str">
        <f t="shared" si="373"/>
        <v>Leer</v>
      </c>
      <c r="L2992" s="445" t="str">
        <f>VLOOKUP($D2992,{"29 - Psychiatrie (Erwachsene)","BGI";"297 - stationsäquivalente Behandlung in der Erwachsenenpsychiatrie (29)","BGI";"30 - Kinder- und Jugendpsychiatrie","BGII";"307 - stationsäquivalente Behandlung in der Kinder- und Jugendpsychiatrie (30)","BGII";"31 - Psychosomatik","BGI";"","Leer"},2,0)</f>
        <v>Leer</v>
      </c>
      <c r="M2992" s="445">
        <f t="shared" si="370"/>
        <v>0</v>
      </c>
      <c r="N2992" s="445">
        <f t="shared" si="371"/>
        <v>0</v>
      </c>
      <c r="O2992" s="445">
        <f t="shared" si="374"/>
        <v>0</v>
      </c>
      <c r="P2992" s="445">
        <f t="shared" si="375"/>
        <v>0</v>
      </c>
      <c r="Q2992" s="445">
        <f t="shared" si="376"/>
        <v>0</v>
      </c>
      <c r="R2992" s="415" t="str">
        <f t="shared" si="377"/>
        <v>Leer</v>
      </c>
      <c r="S2992" s="445">
        <f>IF('Angaben KH-Standort'!D$29='A4'!D2992,IF('Angaben KH-Standort'!E$29="Ja",1,0),0)</f>
        <v>0</v>
      </c>
      <c r="T2992" s="445">
        <f>IF('Angaben KH-Standort'!D$30='A4'!D2992,IF('Angaben KH-Standort'!E$30="Ja",1,0),0)</f>
        <v>0</v>
      </c>
      <c r="U2992" s="445">
        <f>IF('Angaben KH-Standort'!D$31='A4'!D2992,IF('Angaben KH-Standort'!E$31="Ja",1,0),0)</f>
        <v>0</v>
      </c>
    </row>
    <row r="2993" spans="2:21" ht="15" customHeight="1" x14ac:dyDescent="0.3">
      <c r="B2993" s="70" t="str">
        <f t="shared" si="372"/>
        <v>!!!</v>
      </c>
      <c r="C2993" s="265" t="str">
        <f>IF(ISERROR(IF(LEN(E2993)&gt;0,VLOOKUP(TEXT($E2993,0),'Angaben Stationen'!$E$14:$J$213,5,0),"")),"?",IF(LEN(E2993)&gt;0,VLOOKUP(TEXT($E2993,0),'Angaben Stationen'!$E$14:$J$213,5,0),""))</f>
        <v/>
      </c>
      <c r="D2993" s="232" t="str">
        <f>IF(ISERROR(IF(LEN(E2993)&gt;0,VLOOKUP(TEXT($E2993,0),'Angaben Stationen'!$E$14:$J$213,6,0),"")),"STATION IST NICHT VORHANDEN",IF(LEN(E2993)&gt;0,VLOOKUP(TEXT($E2993,0),'Angaben Stationen'!$E$14:$J$213,6,0),""))</f>
        <v/>
      </c>
      <c r="E2993" s="287"/>
      <c r="F2993" s="234"/>
      <c r="G2993" s="234"/>
      <c r="H2993" s="263"/>
      <c r="I2993" s="169"/>
      <c r="K2993" s="445" t="str">
        <f t="shared" si="373"/>
        <v>Leer</v>
      </c>
      <c r="L2993" s="445" t="str">
        <f>VLOOKUP($D2993,{"29 - Psychiatrie (Erwachsene)","BGI";"297 - stationsäquivalente Behandlung in der Erwachsenenpsychiatrie (29)","BGI";"30 - Kinder- und Jugendpsychiatrie","BGII";"307 - stationsäquivalente Behandlung in der Kinder- und Jugendpsychiatrie (30)","BGII";"31 - Psychosomatik","BGI";"","Leer"},2,0)</f>
        <v>Leer</v>
      </c>
      <c r="M2993" s="445">
        <f t="shared" si="370"/>
        <v>0</v>
      </c>
      <c r="N2993" s="445">
        <f t="shared" si="371"/>
        <v>0</v>
      </c>
      <c r="O2993" s="445">
        <f t="shared" si="374"/>
        <v>0</v>
      </c>
      <c r="P2993" s="445">
        <f t="shared" si="375"/>
        <v>0</v>
      </c>
      <c r="Q2993" s="445">
        <f t="shared" si="376"/>
        <v>0</v>
      </c>
      <c r="R2993" s="415" t="str">
        <f t="shared" si="377"/>
        <v>Leer</v>
      </c>
      <c r="S2993" s="445">
        <f>IF('Angaben KH-Standort'!D$29='A4'!D2993,IF('Angaben KH-Standort'!E$29="Ja",1,0),0)</f>
        <v>0</v>
      </c>
      <c r="T2993" s="445">
        <f>IF('Angaben KH-Standort'!D$30='A4'!D2993,IF('Angaben KH-Standort'!E$30="Ja",1,0),0)</f>
        <v>0</v>
      </c>
      <c r="U2993" s="445">
        <f>IF('Angaben KH-Standort'!D$31='A4'!D2993,IF('Angaben KH-Standort'!E$31="Ja",1,0),0)</f>
        <v>0</v>
      </c>
    </row>
    <row r="2994" spans="2:21" ht="15" customHeight="1" x14ac:dyDescent="0.3">
      <c r="B2994" s="70" t="str">
        <f t="shared" si="372"/>
        <v>!!!</v>
      </c>
      <c r="C2994" s="265" t="str">
        <f>IF(ISERROR(IF(LEN(E2994)&gt;0,VLOOKUP(TEXT($E2994,0),'Angaben Stationen'!$E$14:$J$213,5,0),"")),"?",IF(LEN(E2994)&gt;0,VLOOKUP(TEXT($E2994,0),'Angaben Stationen'!$E$14:$J$213,5,0),""))</f>
        <v/>
      </c>
      <c r="D2994" s="232" t="str">
        <f>IF(ISERROR(IF(LEN(E2994)&gt;0,VLOOKUP(TEXT($E2994,0),'Angaben Stationen'!$E$14:$J$213,6,0),"")),"STATION IST NICHT VORHANDEN",IF(LEN(E2994)&gt;0,VLOOKUP(TEXT($E2994,0),'Angaben Stationen'!$E$14:$J$213,6,0),""))</f>
        <v/>
      </c>
      <c r="E2994" s="287"/>
      <c r="F2994" s="234"/>
      <c r="G2994" s="234"/>
      <c r="H2994" s="263"/>
      <c r="I2994" s="169"/>
      <c r="K2994" s="445" t="str">
        <f t="shared" si="373"/>
        <v>Leer</v>
      </c>
      <c r="L2994" s="445" t="str">
        <f>VLOOKUP($D2994,{"29 - Psychiatrie (Erwachsene)","BGI";"297 - stationsäquivalente Behandlung in der Erwachsenenpsychiatrie (29)","BGI";"30 - Kinder- und Jugendpsychiatrie","BGII";"307 - stationsäquivalente Behandlung in der Kinder- und Jugendpsychiatrie (30)","BGII";"31 - Psychosomatik","BGI";"","Leer"},2,0)</f>
        <v>Leer</v>
      </c>
      <c r="M2994" s="445">
        <f t="shared" si="370"/>
        <v>0</v>
      </c>
      <c r="N2994" s="445">
        <f t="shared" si="371"/>
        <v>0</v>
      </c>
      <c r="O2994" s="445">
        <f t="shared" si="374"/>
        <v>0</v>
      </c>
      <c r="P2994" s="445">
        <f t="shared" si="375"/>
        <v>0</v>
      </c>
      <c r="Q2994" s="445">
        <f t="shared" si="376"/>
        <v>0</v>
      </c>
      <c r="R2994" s="415" t="str">
        <f t="shared" si="377"/>
        <v>Leer</v>
      </c>
      <c r="S2994" s="445">
        <f>IF('Angaben KH-Standort'!D$29='A4'!D2994,IF('Angaben KH-Standort'!E$29="Ja",1,0),0)</f>
        <v>0</v>
      </c>
      <c r="T2994" s="445">
        <f>IF('Angaben KH-Standort'!D$30='A4'!D2994,IF('Angaben KH-Standort'!E$30="Ja",1,0),0)</f>
        <v>0</v>
      </c>
      <c r="U2994" s="445">
        <f>IF('Angaben KH-Standort'!D$31='A4'!D2994,IF('Angaben KH-Standort'!E$31="Ja",1,0),0)</f>
        <v>0</v>
      </c>
    </row>
    <row r="2995" spans="2:21" ht="15" customHeight="1" x14ac:dyDescent="0.3">
      <c r="B2995" s="70" t="str">
        <f t="shared" si="372"/>
        <v>!!!</v>
      </c>
      <c r="C2995" s="265" t="str">
        <f>IF(ISERROR(IF(LEN(E2995)&gt;0,VLOOKUP(TEXT($E2995,0),'Angaben Stationen'!$E$14:$J$213,5,0),"")),"?",IF(LEN(E2995)&gt;0,VLOOKUP(TEXT($E2995,0),'Angaben Stationen'!$E$14:$J$213,5,0),""))</f>
        <v/>
      </c>
      <c r="D2995" s="232" t="str">
        <f>IF(ISERROR(IF(LEN(E2995)&gt;0,VLOOKUP(TEXT($E2995,0),'Angaben Stationen'!$E$14:$J$213,6,0),"")),"STATION IST NICHT VORHANDEN",IF(LEN(E2995)&gt;0,VLOOKUP(TEXT($E2995,0),'Angaben Stationen'!$E$14:$J$213,6,0),""))</f>
        <v/>
      </c>
      <c r="E2995" s="287"/>
      <c r="F2995" s="234"/>
      <c r="G2995" s="234"/>
      <c r="H2995" s="263"/>
      <c r="I2995" s="169"/>
      <c r="K2995" s="445" t="str">
        <f t="shared" si="373"/>
        <v>Leer</v>
      </c>
      <c r="L2995" s="445" t="str">
        <f>VLOOKUP($D2995,{"29 - Psychiatrie (Erwachsene)","BGI";"297 - stationsäquivalente Behandlung in der Erwachsenenpsychiatrie (29)","BGI";"30 - Kinder- und Jugendpsychiatrie","BGII";"307 - stationsäquivalente Behandlung in der Kinder- und Jugendpsychiatrie (30)","BGII";"31 - Psychosomatik","BGI";"","Leer"},2,0)</f>
        <v>Leer</v>
      </c>
      <c r="M2995" s="445">
        <f t="shared" si="370"/>
        <v>0</v>
      </c>
      <c r="N2995" s="445">
        <f t="shared" si="371"/>
        <v>0</v>
      </c>
      <c r="O2995" s="445">
        <f t="shared" si="374"/>
        <v>0</v>
      </c>
      <c r="P2995" s="445">
        <f t="shared" si="375"/>
        <v>0</v>
      </c>
      <c r="Q2995" s="445">
        <f t="shared" si="376"/>
        <v>0</v>
      </c>
      <c r="R2995" s="415" t="str">
        <f t="shared" si="377"/>
        <v>Leer</v>
      </c>
      <c r="S2995" s="445">
        <f>IF('Angaben KH-Standort'!D$29='A4'!D2995,IF('Angaben KH-Standort'!E$29="Ja",1,0),0)</f>
        <v>0</v>
      </c>
      <c r="T2995" s="445">
        <f>IF('Angaben KH-Standort'!D$30='A4'!D2995,IF('Angaben KH-Standort'!E$30="Ja",1,0),0)</f>
        <v>0</v>
      </c>
      <c r="U2995" s="445">
        <f>IF('Angaben KH-Standort'!D$31='A4'!D2995,IF('Angaben KH-Standort'!E$31="Ja",1,0),0)</f>
        <v>0</v>
      </c>
    </row>
    <row r="2996" spans="2:21" ht="15" customHeight="1" x14ac:dyDescent="0.3">
      <c r="B2996" s="70" t="str">
        <f t="shared" si="372"/>
        <v>!!!</v>
      </c>
      <c r="C2996" s="265" t="str">
        <f>IF(ISERROR(IF(LEN(E2996)&gt;0,VLOOKUP(TEXT($E2996,0),'Angaben Stationen'!$E$14:$J$213,5,0),"")),"?",IF(LEN(E2996)&gt;0,VLOOKUP(TEXT($E2996,0),'Angaben Stationen'!$E$14:$J$213,5,0),""))</f>
        <v/>
      </c>
      <c r="D2996" s="232" t="str">
        <f>IF(ISERROR(IF(LEN(E2996)&gt;0,VLOOKUP(TEXT($E2996,0),'Angaben Stationen'!$E$14:$J$213,6,0),"")),"STATION IST NICHT VORHANDEN",IF(LEN(E2996)&gt;0,VLOOKUP(TEXT($E2996,0),'Angaben Stationen'!$E$14:$J$213,6,0),""))</f>
        <v/>
      </c>
      <c r="E2996" s="287"/>
      <c r="F2996" s="234"/>
      <c r="G2996" s="234"/>
      <c r="H2996" s="263"/>
      <c r="I2996" s="169"/>
      <c r="K2996" s="445" t="str">
        <f t="shared" si="373"/>
        <v>Leer</v>
      </c>
      <c r="L2996" s="445" t="str">
        <f>VLOOKUP($D2996,{"29 - Psychiatrie (Erwachsene)","BGI";"297 - stationsäquivalente Behandlung in der Erwachsenenpsychiatrie (29)","BGI";"30 - Kinder- und Jugendpsychiatrie","BGII";"307 - stationsäquivalente Behandlung in der Kinder- und Jugendpsychiatrie (30)","BGII";"31 - Psychosomatik","BGI";"","Leer"},2,0)</f>
        <v>Leer</v>
      </c>
      <c r="M2996" s="445">
        <f t="shared" si="370"/>
        <v>0</v>
      </c>
      <c r="N2996" s="445">
        <f t="shared" si="371"/>
        <v>0</v>
      </c>
      <c r="O2996" s="445">
        <f t="shared" si="374"/>
        <v>0</v>
      </c>
      <c r="P2996" s="445">
        <f t="shared" si="375"/>
        <v>0</v>
      </c>
      <c r="Q2996" s="445">
        <f t="shared" si="376"/>
        <v>0</v>
      </c>
      <c r="R2996" s="415" t="str">
        <f t="shared" si="377"/>
        <v>Leer</v>
      </c>
      <c r="S2996" s="445">
        <f>IF('Angaben KH-Standort'!D$29='A4'!D2996,IF('Angaben KH-Standort'!E$29="Ja",1,0),0)</f>
        <v>0</v>
      </c>
      <c r="T2996" s="445">
        <f>IF('Angaben KH-Standort'!D$30='A4'!D2996,IF('Angaben KH-Standort'!E$30="Ja",1,0),0)</f>
        <v>0</v>
      </c>
      <c r="U2996" s="445">
        <f>IF('Angaben KH-Standort'!D$31='A4'!D2996,IF('Angaben KH-Standort'!E$31="Ja",1,0),0)</f>
        <v>0</v>
      </c>
    </row>
    <row r="2997" spans="2:21" ht="15" customHeight="1" x14ac:dyDescent="0.3">
      <c r="B2997" s="70" t="str">
        <f t="shared" si="372"/>
        <v>!!!</v>
      </c>
      <c r="C2997" s="265" t="str">
        <f>IF(ISERROR(IF(LEN(E2997)&gt;0,VLOOKUP(TEXT($E2997,0),'Angaben Stationen'!$E$14:$J$213,5,0),"")),"?",IF(LEN(E2997)&gt;0,VLOOKUP(TEXT($E2997,0),'Angaben Stationen'!$E$14:$J$213,5,0),""))</f>
        <v/>
      </c>
      <c r="D2997" s="232" t="str">
        <f>IF(ISERROR(IF(LEN(E2997)&gt;0,VLOOKUP(TEXT($E2997,0),'Angaben Stationen'!$E$14:$J$213,6,0),"")),"STATION IST NICHT VORHANDEN",IF(LEN(E2997)&gt;0,VLOOKUP(TEXT($E2997,0),'Angaben Stationen'!$E$14:$J$213,6,0),""))</f>
        <v/>
      </c>
      <c r="E2997" s="287"/>
      <c r="F2997" s="234"/>
      <c r="G2997" s="234"/>
      <c r="H2997" s="263"/>
      <c r="I2997" s="169"/>
      <c r="K2997" s="445" t="str">
        <f t="shared" si="373"/>
        <v>Leer</v>
      </c>
      <c r="L2997" s="445" t="str">
        <f>VLOOKUP($D2997,{"29 - Psychiatrie (Erwachsene)","BGI";"297 - stationsäquivalente Behandlung in der Erwachsenenpsychiatrie (29)","BGI";"30 - Kinder- und Jugendpsychiatrie","BGII";"307 - stationsäquivalente Behandlung in der Kinder- und Jugendpsychiatrie (30)","BGII";"31 - Psychosomatik","BGI";"","Leer"},2,0)</f>
        <v>Leer</v>
      </c>
      <c r="M2997" s="445">
        <f t="shared" si="370"/>
        <v>0</v>
      </c>
      <c r="N2997" s="445">
        <f t="shared" si="371"/>
        <v>0</v>
      </c>
      <c r="O2997" s="445">
        <f t="shared" si="374"/>
        <v>0</v>
      </c>
      <c r="P2997" s="445">
        <f t="shared" si="375"/>
        <v>0</v>
      </c>
      <c r="Q2997" s="445">
        <f t="shared" si="376"/>
        <v>0</v>
      </c>
      <c r="R2997" s="415" t="str">
        <f t="shared" si="377"/>
        <v>Leer</v>
      </c>
      <c r="S2997" s="445">
        <f>IF('Angaben KH-Standort'!D$29='A4'!D2997,IF('Angaben KH-Standort'!E$29="Ja",1,0),0)</f>
        <v>0</v>
      </c>
      <c r="T2997" s="445">
        <f>IF('Angaben KH-Standort'!D$30='A4'!D2997,IF('Angaben KH-Standort'!E$30="Ja",1,0),0)</f>
        <v>0</v>
      </c>
      <c r="U2997" s="445">
        <f>IF('Angaben KH-Standort'!D$31='A4'!D2997,IF('Angaben KH-Standort'!E$31="Ja",1,0),0)</f>
        <v>0</v>
      </c>
    </row>
    <row r="2998" spans="2:21" ht="15" customHeight="1" x14ac:dyDescent="0.3">
      <c r="B2998" s="70" t="str">
        <f t="shared" si="372"/>
        <v>!!!</v>
      </c>
      <c r="C2998" s="265" t="str">
        <f>IF(ISERROR(IF(LEN(E2998)&gt;0,VLOOKUP(TEXT($E2998,0),'Angaben Stationen'!$E$14:$J$213,5,0),"")),"?",IF(LEN(E2998)&gt;0,VLOOKUP(TEXT($E2998,0),'Angaben Stationen'!$E$14:$J$213,5,0),""))</f>
        <v/>
      </c>
      <c r="D2998" s="232" t="str">
        <f>IF(ISERROR(IF(LEN(E2998)&gt;0,VLOOKUP(TEXT($E2998,0),'Angaben Stationen'!$E$14:$J$213,6,0),"")),"STATION IST NICHT VORHANDEN",IF(LEN(E2998)&gt;0,VLOOKUP(TEXT($E2998,0),'Angaben Stationen'!$E$14:$J$213,6,0),""))</f>
        <v/>
      </c>
      <c r="E2998" s="287"/>
      <c r="F2998" s="234"/>
      <c r="G2998" s="234"/>
      <c r="H2998" s="263"/>
      <c r="I2998" s="169"/>
      <c r="K2998" s="445" t="str">
        <f t="shared" si="373"/>
        <v>Leer</v>
      </c>
      <c r="L2998" s="445" t="str">
        <f>VLOOKUP($D2998,{"29 - Psychiatrie (Erwachsene)","BGI";"297 - stationsäquivalente Behandlung in der Erwachsenenpsychiatrie (29)","BGI";"30 - Kinder- und Jugendpsychiatrie","BGII";"307 - stationsäquivalente Behandlung in der Kinder- und Jugendpsychiatrie (30)","BGII";"31 - Psychosomatik","BGI";"","Leer"},2,0)</f>
        <v>Leer</v>
      </c>
      <c r="M2998" s="445">
        <f t="shared" si="370"/>
        <v>0</v>
      </c>
      <c r="N2998" s="445">
        <f t="shared" si="371"/>
        <v>0</v>
      </c>
      <c r="O2998" s="445">
        <f t="shared" si="374"/>
        <v>0</v>
      </c>
      <c r="P2998" s="445">
        <f t="shared" si="375"/>
        <v>0</v>
      </c>
      <c r="Q2998" s="445">
        <f t="shared" si="376"/>
        <v>0</v>
      </c>
      <c r="R2998" s="415" t="str">
        <f t="shared" si="377"/>
        <v>Leer</v>
      </c>
      <c r="S2998" s="445">
        <f>IF('Angaben KH-Standort'!D$29='A4'!D2998,IF('Angaben KH-Standort'!E$29="Ja",1,0),0)</f>
        <v>0</v>
      </c>
      <c r="T2998" s="445">
        <f>IF('Angaben KH-Standort'!D$30='A4'!D2998,IF('Angaben KH-Standort'!E$30="Ja",1,0),0)</f>
        <v>0</v>
      </c>
      <c r="U2998" s="445">
        <f>IF('Angaben KH-Standort'!D$31='A4'!D2998,IF('Angaben KH-Standort'!E$31="Ja",1,0),0)</f>
        <v>0</v>
      </c>
    </row>
    <row r="2999" spans="2:21" ht="15" customHeight="1" x14ac:dyDescent="0.3">
      <c r="B2999" s="70" t="str">
        <f t="shared" si="372"/>
        <v>!!!</v>
      </c>
      <c r="C2999" s="265" t="str">
        <f>IF(ISERROR(IF(LEN(E2999)&gt;0,VLOOKUP(TEXT($E2999,0),'Angaben Stationen'!$E$14:$J$213,5,0),"")),"?",IF(LEN(E2999)&gt;0,VLOOKUP(TEXT($E2999,0),'Angaben Stationen'!$E$14:$J$213,5,0),""))</f>
        <v/>
      </c>
      <c r="D2999" s="232" t="str">
        <f>IF(ISERROR(IF(LEN(E2999)&gt;0,VLOOKUP(TEXT($E2999,0),'Angaben Stationen'!$E$14:$J$213,6,0),"")),"STATION IST NICHT VORHANDEN",IF(LEN(E2999)&gt;0,VLOOKUP(TEXT($E2999,0),'Angaben Stationen'!$E$14:$J$213,6,0),""))</f>
        <v/>
      </c>
      <c r="E2999" s="287"/>
      <c r="F2999" s="234"/>
      <c r="G2999" s="234"/>
      <c r="H2999" s="263"/>
      <c r="I2999" s="169"/>
      <c r="K2999" s="445" t="str">
        <f t="shared" si="373"/>
        <v>Leer</v>
      </c>
      <c r="L2999" s="445" t="str">
        <f>VLOOKUP($D2999,{"29 - Psychiatrie (Erwachsene)","BGI";"297 - stationsäquivalente Behandlung in der Erwachsenenpsychiatrie (29)","BGI";"30 - Kinder- und Jugendpsychiatrie","BGII";"307 - stationsäquivalente Behandlung in der Kinder- und Jugendpsychiatrie (30)","BGII";"31 - Psychosomatik","BGI";"","Leer"},2,0)</f>
        <v>Leer</v>
      </c>
      <c r="M2999" s="445">
        <f t="shared" si="370"/>
        <v>0</v>
      </c>
      <c r="N2999" s="445">
        <f t="shared" si="371"/>
        <v>0</v>
      </c>
      <c r="O2999" s="445">
        <f t="shared" si="374"/>
        <v>0</v>
      </c>
      <c r="P2999" s="445">
        <f t="shared" si="375"/>
        <v>0</v>
      </c>
      <c r="Q2999" s="445">
        <f t="shared" si="376"/>
        <v>0</v>
      </c>
      <c r="R2999" s="415" t="str">
        <f t="shared" si="377"/>
        <v>Leer</v>
      </c>
      <c r="S2999" s="445">
        <f>IF('Angaben KH-Standort'!D$29='A4'!D2999,IF('Angaben KH-Standort'!E$29="Ja",1,0),0)</f>
        <v>0</v>
      </c>
      <c r="T2999" s="445">
        <f>IF('Angaben KH-Standort'!D$30='A4'!D2999,IF('Angaben KH-Standort'!E$30="Ja",1,0),0)</f>
        <v>0</v>
      </c>
      <c r="U2999" s="445">
        <f>IF('Angaben KH-Standort'!D$31='A4'!D2999,IF('Angaben KH-Standort'!E$31="Ja",1,0),0)</f>
        <v>0</v>
      </c>
    </row>
    <row r="3000" spans="2:21" ht="15" customHeight="1" x14ac:dyDescent="0.3">
      <c r="B3000" s="70" t="str">
        <f t="shared" si="372"/>
        <v>!!!</v>
      </c>
      <c r="C3000" s="265" t="str">
        <f>IF(ISERROR(IF(LEN(E3000)&gt;0,VLOOKUP(TEXT($E3000,0),'Angaben Stationen'!$E$14:$J$213,5,0),"")),"?",IF(LEN(E3000)&gt;0,VLOOKUP(TEXT($E3000,0),'Angaben Stationen'!$E$14:$J$213,5,0),""))</f>
        <v/>
      </c>
      <c r="D3000" s="232" t="str">
        <f>IF(ISERROR(IF(LEN(E3000)&gt;0,VLOOKUP(TEXT($E3000,0),'Angaben Stationen'!$E$14:$J$213,6,0),"")),"STATION IST NICHT VORHANDEN",IF(LEN(E3000)&gt;0,VLOOKUP(TEXT($E3000,0),'Angaben Stationen'!$E$14:$J$213,6,0),""))</f>
        <v/>
      </c>
      <c r="E3000" s="287"/>
      <c r="F3000" s="234"/>
      <c r="G3000" s="234"/>
      <c r="H3000" s="263"/>
      <c r="I3000" s="169"/>
      <c r="K3000" s="445" t="str">
        <f t="shared" si="373"/>
        <v>Leer</v>
      </c>
      <c r="L3000" s="445" t="str">
        <f>VLOOKUP($D3000,{"29 - Psychiatrie (Erwachsene)","BGI";"297 - stationsäquivalente Behandlung in der Erwachsenenpsychiatrie (29)","BGI";"30 - Kinder- und Jugendpsychiatrie","BGII";"307 - stationsäquivalente Behandlung in der Kinder- und Jugendpsychiatrie (30)","BGII";"31 - Psychosomatik","BGI";"","Leer"},2,0)</f>
        <v>Leer</v>
      </c>
      <c r="M3000" s="445">
        <f t="shared" si="370"/>
        <v>0</v>
      </c>
      <c r="N3000" s="445">
        <f t="shared" si="371"/>
        <v>0</v>
      </c>
      <c r="O3000" s="445">
        <f t="shared" si="374"/>
        <v>0</v>
      </c>
      <c r="P3000" s="445">
        <f t="shared" si="375"/>
        <v>0</v>
      </c>
      <c r="Q3000" s="445">
        <f t="shared" si="376"/>
        <v>0</v>
      </c>
      <c r="R3000" s="415" t="str">
        <f t="shared" si="377"/>
        <v>Leer</v>
      </c>
      <c r="S3000" s="445">
        <f>IF('Angaben KH-Standort'!D$29='A4'!D3000,IF('Angaben KH-Standort'!E$29="Ja",1,0),0)</f>
        <v>0</v>
      </c>
      <c r="T3000" s="445">
        <f>IF('Angaben KH-Standort'!D$30='A4'!D3000,IF('Angaben KH-Standort'!E$30="Ja",1,0),0)</f>
        <v>0</v>
      </c>
      <c r="U3000" s="445">
        <f>IF('Angaben KH-Standort'!D$31='A4'!D3000,IF('Angaben KH-Standort'!E$31="Ja",1,0),0)</f>
        <v>0</v>
      </c>
    </row>
    <row r="3001" spans="2:21" ht="15" customHeight="1" x14ac:dyDescent="0.3">
      <c r="B3001" s="70" t="str">
        <f t="shared" si="372"/>
        <v>!!!</v>
      </c>
      <c r="C3001" s="265" t="str">
        <f>IF(ISERROR(IF(LEN(E3001)&gt;0,VLOOKUP(TEXT($E3001,0),'Angaben Stationen'!$E$14:$J$213,5,0),"")),"?",IF(LEN(E3001)&gt;0,VLOOKUP(TEXT($E3001,0),'Angaben Stationen'!$E$14:$J$213,5,0),""))</f>
        <v/>
      </c>
      <c r="D3001" s="232" t="str">
        <f>IF(ISERROR(IF(LEN(E3001)&gt;0,VLOOKUP(TEXT($E3001,0),'Angaben Stationen'!$E$14:$J$213,6,0),"")),"STATION IST NICHT VORHANDEN",IF(LEN(E3001)&gt;0,VLOOKUP(TEXT($E3001,0),'Angaben Stationen'!$E$14:$J$213,6,0),""))</f>
        <v/>
      </c>
      <c r="E3001" s="287"/>
      <c r="F3001" s="234"/>
      <c r="G3001" s="234"/>
      <c r="H3001" s="263"/>
      <c r="I3001" s="169"/>
      <c r="K3001" s="445" t="str">
        <f t="shared" si="373"/>
        <v>Leer</v>
      </c>
      <c r="L3001" s="445" t="str">
        <f>VLOOKUP($D3001,{"29 - Psychiatrie (Erwachsene)","BGI";"297 - stationsäquivalente Behandlung in der Erwachsenenpsychiatrie (29)","BGI";"30 - Kinder- und Jugendpsychiatrie","BGII";"307 - stationsäquivalente Behandlung in der Kinder- und Jugendpsychiatrie (30)","BGII";"31 - Psychosomatik","BGI";"","Leer"},2,0)</f>
        <v>Leer</v>
      </c>
      <c r="M3001" s="445">
        <f t="shared" si="370"/>
        <v>0</v>
      </c>
      <c r="N3001" s="445">
        <f t="shared" si="371"/>
        <v>0</v>
      </c>
      <c r="O3001" s="445">
        <f t="shared" si="374"/>
        <v>0</v>
      </c>
      <c r="P3001" s="445">
        <f t="shared" si="375"/>
        <v>0</v>
      </c>
      <c r="Q3001" s="445">
        <f t="shared" si="376"/>
        <v>0</v>
      </c>
      <c r="R3001" s="415" t="str">
        <f t="shared" si="377"/>
        <v>Leer</v>
      </c>
      <c r="S3001" s="445">
        <f>IF('Angaben KH-Standort'!D$29='A4'!D3001,IF('Angaben KH-Standort'!E$29="Ja",1,0),0)</f>
        <v>0</v>
      </c>
      <c r="T3001" s="445">
        <f>IF('Angaben KH-Standort'!D$30='A4'!D3001,IF('Angaben KH-Standort'!E$30="Ja",1,0),0)</f>
        <v>0</v>
      </c>
      <c r="U3001" s="445">
        <f>IF('Angaben KH-Standort'!D$31='A4'!D3001,IF('Angaben KH-Standort'!E$31="Ja",1,0),0)</f>
        <v>0</v>
      </c>
    </row>
    <row r="3002" spans="2:21" ht="15" customHeight="1" x14ac:dyDescent="0.3">
      <c r="B3002" s="70" t="str">
        <f t="shared" si="372"/>
        <v>!!!</v>
      </c>
      <c r="C3002" s="265" t="str">
        <f>IF(ISERROR(IF(LEN(E3002)&gt;0,VLOOKUP(TEXT($E3002,0),'Angaben Stationen'!$E$14:$J$213,5,0),"")),"?",IF(LEN(E3002)&gt;0,VLOOKUP(TEXT($E3002,0),'Angaben Stationen'!$E$14:$J$213,5,0),""))</f>
        <v/>
      </c>
      <c r="D3002" s="232" t="str">
        <f>IF(ISERROR(IF(LEN(E3002)&gt;0,VLOOKUP(TEXT($E3002,0),'Angaben Stationen'!$E$14:$J$213,6,0),"")),"STATION IST NICHT VORHANDEN",IF(LEN(E3002)&gt;0,VLOOKUP(TEXT($E3002,0),'Angaben Stationen'!$E$14:$J$213,6,0),""))</f>
        <v/>
      </c>
      <c r="E3002" s="287"/>
      <c r="F3002" s="234"/>
      <c r="G3002" s="234"/>
      <c r="H3002" s="263"/>
      <c r="I3002" s="169"/>
      <c r="K3002" s="445" t="str">
        <f t="shared" si="373"/>
        <v>Leer</v>
      </c>
      <c r="L3002" s="445" t="str">
        <f>VLOOKUP($D3002,{"29 - Psychiatrie (Erwachsene)","BGI";"297 - stationsäquivalente Behandlung in der Erwachsenenpsychiatrie (29)","BGI";"30 - Kinder- und Jugendpsychiatrie","BGII";"307 - stationsäquivalente Behandlung in der Kinder- und Jugendpsychiatrie (30)","BGII";"31 - Psychosomatik","BGI";"","Leer"},2,0)</f>
        <v>Leer</v>
      </c>
      <c r="M3002" s="445">
        <f t="shared" si="370"/>
        <v>0</v>
      </c>
      <c r="N3002" s="445">
        <f t="shared" si="371"/>
        <v>0</v>
      </c>
      <c r="O3002" s="445">
        <f t="shared" si="374"/>
        <v>0</v>
      </c>
      <c r="P3002" s="445">
        <f t="shared" si="375"/>
        <v>0</v>
      </c>
      <c r="Q3002" s="445">
        <f t="shared" si="376"/>
        <v>0</v>
      </c>
      <c r="R3002" s="415" t="str">
        <f t="shared" si="377"/>
        <v>Leer</v>
      </c>
      <c r="S3002" s="445">
        <f>IF('Angaben KH-Standort'!D$29='A4'!D3002,IF('Angaben KH-Standort'!E$29="Ja",1,0),0)</f>
        <v>0</v>
      </c>
      <c r="T3002" s="445">
        <f>IF('Angaben KH-Standort'!D$30='A4'!D3002,IF('Angaben KH-Standort'!E$30="Ja",1,0),0)</f>
        <v>0</v>
      </c>
      <c r="U3002" s="445">
        <f>IF('Angaben KH-Standort'!D$31='A4'!D3002,IF('Angaben KH-Standort'!E$31="Ja",1,0),0)</f>
        <v>0</v>
      </c>
    </row>
    <row r="3003" spans="2:21" ht="15" customHeight="1" x14ac:dyDescent="0.3">
      <c r="B3003" s="70" t="str">
        <f t="shared" si="372"/>
        <v>!!!</v>
      </c>
      <c r="C3003" s="265" t="str">
        <f>IF(ISERROR(IF(LEN(E3003)&gt;0,VLOOKUP(TEXT($E3003,0),'Angaben Stationen'!$E$14:$J$213,5,0),"")),"?",IF(LEN(E3003)&gt;0,VLOOKUP(TEXT($E3003,0),'Angaben Stationen'!$E$14:$J$213,5,0),""))</f>
        <v/>
      </c>
      <c r="D3003" s="232" t="str">
        <f>IF(ISERROR(IF(LEN(E3003)&gt;0,VLOOKUP(TEXT($E3003,0),'Angaben Stationen'!$E$14:$J$213,6,0),"")),"STATION IST NICHT VORHANDEN",IF(LEN(E3003)&gt;0,VLOOKUP(TEXT($E3003,0),'Angaben Stationen'!$E$14:$J$213,6,0),""))</f>
        <v/>
      </c>
      <c r="E3003" s="287"/>
      <c r="F3003" s="234"/>
      <c r="G3003" s="234"/>
      <c r="H3003" s="263"/>
      <c r="I3003" s="169"/>
      <c r="K3003" s="445" t="str">
        <f t="shared" si="373"/>
        <v>Leer</v>
      </c>
      <c r="L3003" s="445" t="str">
        <f>VLOOKUP($D3003,{"29 - Psychiatrie (Erwachsene)","BGI";"297 - stationsäquivalente Behandlung in der Erwachsenenpsychiatrie (29)","BGI";"30 - Kinder- und Jugendpsychiatrie","BGII";"307 - stationsäquivalente Behandlung in der Kinder- und Jugendpsychiatrie (30)","BGII";"31 - Psychosomatik","BGI";"","Leer"},2,0)</f>
        <v>Leer</v>
      </c>
      <c r="M3003" s="445">
        <f t="shared" si="370"/>
        <v>0</v>
      </c>
      <c r="N3003" s="445">
        <f t="shared" si="371"/>
        <v>0</v>
      </c>
      <c r="O3003" s="445">
        <f t="shared" si="374"/>
        <v>0</v>
      </c>
      <c r="P3003" s="445">
        <f t="shared" si="375"/>
        <v>0</v>
      </c>
      <c r="Q3003" s="445">
        <f t="shared" si="376"/>
        <v>0</v>
      </c>
      <c r="R3003" s="415" t="str">
        <f t="shared" si="377"/>
        <v>Leer</v>
      </c>
      <c r="S3003" s="445">
        <f>IF('Angaben KH-Standort'!D$29='A4'!D3003,IF('Angaben KH-Standort'!E$29="Ja",1,0),0)</f>
        <v>0</v>
      </c>
      <c r="T3003" s="445">
        <f>IF('Angaben KH-Standort'!D$30='A4'!D3003,IF('Angaben KH-Standort'!E$30="Ja",1,0),0)</f>
        <v>0</v>
      </c>
      <c r="U3003" s="445">
        <f>IF('Angaben KH-Standort'!D$31='A4'!D3003,IF('Angaben KH-Standort'!E$31="Ja",1,0),0)</f>
        <v>0</v>
      </c>
    </row>
    <row r="3004" spans="2:21" ht="15" customHeight="1" x14ac:dyDescent="0.3">
      <c r="B3004" s="70" t="str">
        <f t="shared" si="372"/>
        <v>!!!</v>
      </c>
      <c r="C3004" s="265" t="str">
        <f>IF(ISERROR(IF(LEN(E3004)&gt;0,VLOOKUP(TEXT($E3004,0),'Angaben Stationen'!$E$14:$J$213,5,0),"")),"?",IF(LEN(E3004)&gt;0,VLOOKUP(TEXT($E3004,0),'Angaben Stationen'!$E$14:$J$213,5,0),""))</f>
        <v/>
      </c>
      <c r="D3004" s="232" t="str">
        <f>IF(ISERROR(IF(LEN(E3004)&gt;0,VLOOKUP(TEXT($E3004,0),'Angaben Stationen'!$E$14:$J$213,6,0),"")),"STATION IST NICHT VORHANDEN",IF(LEN(E3004)&gt;0,VLOOKUP(TEXT($E3004,0),'Angaben Stationen'!$E$14:$J$213,6,0),""))</f>
        <v/>
      </c>
      <c r="E3004" s="287"/>
      <c r="F3004" s="234"/>
      <c r="G3004" s="234"/>
      <c r="H3004" s="263"/>
      <c r="I3004" s="169"/>
      <c r="K3004" s="445" t="str">
        <f t="shared" si="373"/>
        <v>Leer</v>
      </c>
      <c r="L3004" s="445" t="str">
        <f>VLOOKUP($D3004,{"29 - Psychiatrie (Erwachsene)","BGI";"297 - stationsäquivalente Behandlung in der Erwachsenenpsychiatrie (29)","BGI";"30 - Kinder- und Jugendpsychiatrie","BGII";"307 - stationsäquivalente Behandlung in der Kinder- und Jugendpsychiatrie (30)","BGII";"31 - Psychosomatik","BGI";"","Leer"},2,0)</f>
        <v>Leer</v>
      </c>
      <c r="M3004" s="445">
        <f t="shared" si="370"/>
        <v>0</v>
      </c>
      <c r="N3004" s="445">
        <f t="shared" si="371"/>
        <v>0</v>
      </c>
      <c r="O3004" s="445">
        <f t="shared" si="374"/>
        <v>0</v>
      </c>
      <c r="P3004" s="445">
        <f t="shared" si="375"/>
        <v>0</v>
      </c>
      <c r="Q3004" s="445">
        <f t="shared" si="376"/>
        <v>0</v>
      </c>
      <c r="R3004" s="415" t="str">
        <f t="shared" si="377"/>
        <v>Leer</v>
      </c>
      <c r="S3004" s="445">
        <f>IF('Angaben KH-Standort'!D$29='A4'!D3004,IF('Angaben KH-Standort'!E$29="Ja",1,0),0)</f>
        <v>0</v>
      </c>
      <c r="T3004" s="445">
        <f>IF('Angaben KH-Standort'!D$30='A4'!D3004,IF('Angaben KH-Standort'!E$30="Ja",1,0),0)</f>
        <v>0</v>
      </c>
      <c r="U3004" s="445">
        <f>IF('Angaben KH-Standort'!D$31='A4'!D3004,IF('Angaben KH-Standort'!E$31="Ja",1,0),0)</f>
        <v>0</v>
      </c>
    </row>
    <row r="3005" spans="2:21" ht="15" customHeight="1" x14ac:dyDescent="0.3">
      <c r="B3005" s="70" t="str">
        <f t="shared" si="372"/>
        <v>!!!</v>
      </c>
      <c r="C3005" s="265" t="str">
        <f>IF(ISERROR(IF(LEN(E3005)&gt;0,VLOOKUP(TEXT($E3005,0),'Angaben Stationen'!$E$14:$J$213,5,0),"")),"?",IF(LEN(E3005)&gt;0,VLOOKUP(TEXT($E3005,0),'Angaben Stationen'!$E$14:$J$213,5,0),""))</f>
        <v/>
      </c>
      <c r="D3005" s="232" t="str">
        <f>IF(ISERROR(IF(LEN(E3005)&gt;0,VLOOKUP(TEXT($E3005,0),'Angaben Stationen'!$E$14:$J$213,6,0),"")),"STATION IST NICHT VORHANDEN",IF(LEN(E3005)&gt;0,VLOOKUP(TEXT($E3005,0),'Angaben Stationen'!$E$14:$J$213,6,0),""))</f>
        <v/>
      </c>
      <c r="E3005" s="287"/>
      <c r="F3005" s="234"/>
      <c r="G3005" s="234"/>
      <c r="H3005" s="263"/>
      <c r="I3005" s="169"/>
      <c r="K3005" s="445" t="str">
        <f t="shared" si="373"/>
        <v>Leer</v>
      </c>
      <c r="L3005" s="445" t="str">
        <f>VLOOKUP($D3005,{"29 - Psychiatrie (Erwachsene)","BGI";"297 - stationsäquivalente Behandlung in der Erwachsenenpsychiatrie (29)","BGI";"30 - Kinder- und Jugendpsychiatrie","BGII";"307 - stationsäquivalente Behandlung in der Kinder- und Jugendpsychiatrie (30)","BGII";"31 - Psychosomatik","BGI";"","Leer"},2,0)</f>
        <v>Leer</v>
      </c>
      <c r="M3005" s="445">
        <f t="shared" si="370"/>
        <v>0</v>
      </c>
      <c r="N3005" s="445">
        <f t="shared" si="371"/>
        <v>0</v>
      </c>
      <c r="O3005" s="445">
        <f t="shared" si="374"/>
        <v>0</v>
      </c>
      <c r="P3005" s="445">
        <f t="shared" si="375"/>
        <v>0</v>
      </c>
      <c r="Q3005" s="445">
        <f t="shared" si="376"/>
        <v>0</v>
      </c>
      <c r="R3005" s="415" t="str">
        <f t="shared" si="377"/>
        <v>Leer</v>
      </c>
      <c r="S3005" s="445">
        <f>IF('Angaben KH-Standort'!D$29='A4'!D3005,IF('Angaben KH-Standort'!E$29="Ja",1,0),0)</f>
        <v>0</v>
      </c>
      <c r="T3005" s="445">
        <f>IF('Angaben KH-Standort'!D$30='A4'!D3005,IF('Angaben KH-Standort'!E$30="Ja",1,0),0)</f>
        <v>0</v>
      </c>
      <c r="U3005" s="445">
        <f>IF('Angaben KH-Standort'!D$31='A4'!D3005,IF('Angaben KH-Standort'!E$31="Ja",1,0),0)</f>
        <v>0</v>
      </c>
    </row>
    <row r="3006" spans="2:21" ht="15" customHeight="1" x14ac:dyDescent="0.3">
      <c r="B3006" s="70" t="str">
        <f t="shared" si="372"/>
        <v>!!!</v>
      </c>
      <c r="C3006" s="265" t="str">
        <f>IF(ISERROR(IF(LEN(E3006)&gt;0,VLOOKUP(TEXT($E3006,0),'Angaben Stationen'!$E$14:$J$213,5,0),"")),"?",IF(LEN(E3006)&gt;0,VLOOKUP(TEXT($E3006,0),'Angaben Stationen'!$E$14:$J$213,5,0),""))</f>
        <v/>
      </c>
      <c r="D3006" s="232" t="str">
        <f>IF(ISERROR(IF(LEN(E3006)&gt;0,VLOOKUP(TEXT($E3006,0),'Angaben Stationen'!$E$14:$J$213,6,0),"")),"STATION IST NICHT VORHANDEN",IF(LEN(E3006)&gt;0,VLOOKUP(TEXT($E3006,0),'Angaben Stationen'!$E$14:$J$213,6,0),""))</f>
        <v/>
      </c>
      <c r="E3006" s="287"/>
      <c r="F3006" s="234"/>
      <c r="G3006" s="234"/>
      <c r="H3006" s="263"/>
      <c r="I3006" s="169"/>
      <c r="K3006" s="445" t="str">
        <f t="shared" si="373"/>
        <v>Leer</v>
      </c>
      <c r="L3006" s="445" t="str">
        <f>VLOOKUP($D3006,{"29 - Psychiatrie (Erwachsene)","BGI";"297 - stationsäquivalente Behandlung in der Erwachsenenpsychiatrie (29)","BGI";"30 - Kinder- und Jugendpsychiatrie","BGII";"307 - stationsäquivalente Behandlung in der Kinder- und Jugendpsychiatrie (30)","BGII";"31 - Psychosomatik","BGI";"","Leer"},2,0)</f>
        <v>Leer</v>
      </c>
      <c r="M3006" s="445">
        <f t="shared" si="370"/>
        <v>0</v>
      </c>
      <c r="N3006" s="445">
        <f t="shared" si="371"/>
        <v>0</v>
      </c>
      <c r="O3006" s="445">
        <f t="shared" si="374"/>
        <v>0</v>
      </c>
      <c r="P3006" s="445">
        <f t="shared" si="375"/>
        <v>0</v>
      </c>
      <c r="Q3006" s="445">
        <f t="shared" si="376"/>
        <v>0</v>
      </c>
      <c r="R3006" s="415" t="str">
        <f t="shared" si="377"/>
        <v>Leer</v>
      </c>
      <c r="S3006" s="445">
        <f>IF('Angaben KH-Standort'!D$29='A4'!D3006,IF('Angaben KH-Standort'!E$29="Ja",1,0),0)</f>
        <v>0</v>
      </c>
      <c r="T3006" s="445">
        <f>IF('Angaben KH-Standort'!D$30='A4'!D3006,IF('Angaben KH-Standort'!E$30="Ja",1,0),0)</f>
        <v>0</v>
      </c>
      <c r="U3006" s="445">
        <f>IF('Angaben KH-Standort'!D$31='A4'!D3006,IF('Angaben KH-Standort'!E$31="Ja",1,0),0)</f>
        <v>0</v>
      </c>
    </row>
    <row r="3007" spans="2:21" ht="15" customHeight="1" x14ac:dyDescent="0.3">
      <c r="B3007" s="70" t="str">
        <f t="shared" si="372"/>
        <v>!!!</v>
      </c>
      <c r="C3007" s="265" t="str">
        <f>IF(ISERROR(IF(LEN(E3007)&gt;0,VLOOKUP(TEXT($E3007,0),'Angaben Stationen'!$E$14:$J$213,5,0),"")),"?",IF(LEN(E3007)&gt;0,VLOOKUP(TEXT($E3007,0),'Angaben Stationen'!$E$14:$J$213,5,0),""))</f>
        <v/>
      </c>
      <c r="D3007" s="232" t="str">
        <f>IF(ISERROR(IF(LEN(E3007)&gt;0,VLOOKUP(TEXT($E3007,0),'Angaben Stationen'!$E$14:$J$213,6,0),"")),"STATION IST NICHT VORHANDEN",IF(LEN(E3007)&gt;0,VLOOKUP(TEXT($E3007,0),'Angaben Stationen'!$E$14:$J$213,6,0),""))</f>
        <v/>
      </c>
      <c r="E3007" s="287"/>
      <c r="F3007" s="234"/>
      <c r="G3007" s="234"/>
      <c r="H3007" s="263"/>
      <c r="I3007" s="169"/>
      <c r="K3007" s="445" t="str">
        <f t="shared" si="373"/>
        <v>Leer</v>
      </c>
      <c r="L3007" s="445" t="str">
        <f>VLOOKUP($D3007,{"29 - Psychiatrie (Erwachsene)","BGI";"297 - stationsäquivalente Behandlung in der Erwachsenenpsychiatrie (29)","BGI";"30 - Kinder- und Jugendpsychiatrie","BGII";"307 - stationsäquivalente Behandlung in der Kinder- und Jugendpsychiatrie (30)","BGII";"31 - Psychosomatik","BGI";"","Leer"},2,0)</f>
        <v>Leer</v>
      </c>
      <c r="M3007" s="445">
        <f t="shared" si="370"/>
        <v>0</v>
      </c>
      <c r="N3007" s="445">
        <f t="shared" si="371"/>
        <v>0</v>
      </c>
      <c r="O3007" s="445">
        <f t="shared" si="374"/>
        <v>0</v>
      </c>
      <c r="P3007" s="445">
        <f t="shared" si="375"/>
        <v>0</v>
      </c>
      <c r="Q3007" s="445">
        <f t="shared" si="376"/>
        <v>0</v>
      </c>
      <c r="R3007" s="415" t="str">
        <f t="shared" si="377"/>
        <v>Leer</v>
      </c>
      <c r="S3007" s="445">
        <f>IF('Angaben KH-Standort'!D$29='A4'!D3007,IF('Angaben KH-Standort'!E$29="Ja",1,0),0)</f>
        <v>0</v>
      </c>
      <c r="T3007" s="445">
        <f>IF('Angaben KH-Standort'!D$30='A4'!D3007,IF('Angaben KH-Standort'!E$30="Ja",1,0),0)</f>
        <v>0</v>
      </c>
      <c r="U3007" s="445">
        <f>IF('Angaben KH-Standort'!D$31='A4'!D3007,IF('Angaben KH-Standort'!E$31="Ja",1,0),0)</f>
        <v>0</v>
      </c>
    </row>
    <row r="3008" spans="2:21" ht="15" customHeight="1" x14ac:dyDescent="0.3">
      <c r="B3008" s="70" t="str">
        <f t="shared" si="372"/>
        <v>!!!</v>
      </c>
      <c r="C3008" s="265" t="str">
        <f>IF(ISERROR(IF(LEN(E3008)&gt;0,VLOOKUP(TEXT($E3008,0),'Angaben Stationen'!$E$14:$J$213,5,0),"")),"?",IF(LEN(E3008)&gt;0,VLOOKUP(TEXT($E3008,0),'Angaben Stationen'!$E$14:$J$213,5,0),""))</f>
        <v/>
      </c>
      <c r="D3008" s="232" t="str">
        <f>IF(ISERROR(IF(LEN(E3008)&gt;0,VLOOKUP(TEXT($E3008,0),'Angaben Stationen'!$E$14:$J$213,6,0),"")),"STATION IST NICHT VORHANDEN",IF(LEN(E3008)&gt;0,VLOOKUP(TEXT($E3008,0),'Angaben Stationen'!$E$14:$J$213,6,0),""))</f>
        <v/>
      </c>
      <c r="E3008" s="287"/>
      <c r="F3008" s="234"/>
      <c r="G3008" s="234"/>
      <c r="H3008" s="263"/>
      <c r="I3008" s="169"/>
      <c r="K3008" s="445" t="str">
        <f t="shared" si="373"/>
        <v>Leer</v>
      </c>
      <c r="L3008" s="445" t="str">
        <f>VLOOKUP($D3008,{"29 - Psychiatrie (Erwachsene)","BGI";"297 - stationsäquivalente Behandlung in der Erwachsenenpsychiatrie (29)","BGI";"30 - Kinder- und Jugendpsychiatrie","BGII";"307 - stationsäquivalente Behandlung in der Kinder- und Jugendpsychiatrie (30)","BGII";"31 - Psychosomatik","BGI";"","Leer"},2,0)</f>
        <v>Leer</v>
      </c>
      <c r="M3008" s="445">
        <f t="shared" si="370"/>
        <v>0</v>
      </c>
      <c r="N3008" s="445">
        <f t="shared" si="371"/>
        <v>0</v>
      </c>
      <c r="O3008" s="445">
        <f t="shared" si="374"/>
        <v>0</v>
      </c>
      <c r="P3008" s="445">
        <f t="shared" si="375"/>
        <v>0</v>
      </c>
      <c r="Q3008" s="445">
        <f t="shared" si="376"/>
        <v>0</v>
      </c>
      <c r="R3008" s="415" t="str">
        <f t="shared" si="377"/>
        <v>Leer</v>
      </c>
      <c r="S3008" s="445">
        <f>IF('Angaben KH-Standort'!D$29='A4'!D3008,IF('Angaben KH-Standort'!E$29="Ja",1,0),0)</f>
        <v>0</v>
      </c>
      <c r="T3008" s="445">
        <f>IF('Angaben KH-Standort'!D$30='A4'!D3008,IF('Angaben KH-Standort'!E$30="Ja",1,0),0)</f>
        <v>0</v>
      </c>
      <c r="U3008" s="445">
        <f>IF('Angaben KH-Standort'!D$31='A4'!D3008,IF('Angaben KH-Standort'!E$31="Ja",1,0),0)</f>
        <v>0</v>
      </c>
    </row>
    <row r="3009" spans="2:21" ht="15" customHeight="1" x14ac:dyDescent="0.3">
      <c r="B3009" s="70" t="str">
        <f t="shared" si="372"/>
        <v>!!!</v>
      </c>
      <c r="C3009" s="265" t="str">
        <f>IF(ISERROR(IF(LEN(E3009)&gt;0,VLOOKUP(TEXT($E3009,0),'Angaben Stationen'!$E$14:$J$213,5,0),"")),"?",IF(LEN(E3009)&gt;0,VLOOKUP(TEXT($E3009,0),'Angaben Stationen'!$E$14:$J$213,5,0),""))</f>
        <v/>
      </c>
      <c r="D3009" s="232" t="str">
        <f>IF(ISERROR(IF(LEN(E3009)&gt;0,VLOOKUP(TEXT($E3009,0),'Angaben Stationen'!$E$14:$J$213,6,0),"")),"STATION IST NICHT VORHANDEN",IF(LEN(E3009)&gt;0,VLOOKUP(TEXT($E3009,0),'Angaben Stationen'!$E$14:$J$213,6,0),""))</f>
        <v/>
      </c>
      <c r="E3009" s="287"/>
      <c r="F3009" s="234"/>
      <c r="G3009" s="234"/>
      <c r="H3009" s="263"/>
      <c r="I3009" s="169"/>
      <c r="K3009" s="445" t="str">
        <f t="shared" si="373"/>
        <v>Leer</v>
      </c>
      <c r="L3009" s="445" t="str">
        <f>VLOOKUP($D3009,{"29 - Psychiatrie (Erwachsene)","BGI";"297 - stationsäquivalente Behandlung in der Erwachsenenpsychiatrie (29)","BGI";"30 - Kinder- und Jugendpsychiatrie","BGII";"307 - stationsäquivalente Behandlung in der Kinder- und Jugendpsychiatrie (30)","BGII";"31 - Psychosomatik","BGI";"","Leer"},2,0)</f>
        <v>Leer</v>
      </c>
      <c r="M3009" s="445">
        <f t="shared" si="370"/>
        <v>0</v>
      </c>
      <c r="N3009" s="445">
        <f t="shared" si="371"/>
        <v>0</v>
      </c>
      <c r="O3009" s="445">
        <f t="shared" si="374"/>
        <v>0</v>
      </c>
      <c r="P3009" s="445">
        <f t="shared" si="375"/>
        <v>0</v>
      </c>
      <c r="Q3009" s="445">
        <f t="shared" si="376"/>
        <v>0</v>
      </c>
      <c r="R3009" s="415" t="str">
        <f t="shared" si="377"/>
        <v>Leer</v>
      </c>
      <c r="S3009" s="445">
        <f>IF('Angaben KH-Standort'!D$29='A4'!D3009,IF('Angaben KH-Standort'!E$29="Ja",1,0),0)</f>
        <v>0</v>
      </c>
      <c r="T3009" s="445">
        <f>IF('Angaben KH-Standort'!D$30='A4'!D3009,IF('Angaben KH-Standort'!E$30="Ja",1,0),0)</f>
        <v>0</v>
      </c>
      <c r="U3009" s="445">
        <f>IF('Angaben KH-Standort'!D$31='A4'!D3009,IF('Angaben KH-Standort'!E$31="Ja",1,0),0)</f>
        <v>0</v>
      </c>
    </row>
    <row r="3010" spans="2:21" ht="15" customHeight="1" x14ac:dyDescent="0.3">
      <c r="B3010" s="70" t="str">
        <f t="shared" si="372"/>
        <v>!!!</v>
      </c>
      <c r="C3010" s="265" t="str">
        <f>IF(ISERROR(IF(LEN(E3010)&gt;0,VLOOKUP(TEXT($E3010,0),'Angaben Stationen'!$E$14:$J$213,5,0),"")),"?",IF(LEN(E3010)&gt;0,VLOOKUP(TEXT($E3010,0),'Angaben Stationen'!$E$14:$J$213,5,0),""))</f>
        <v/>
      </c>
      <c r="D3010" s="232" t="str">
        <f>IF(ISERROR(IF(LEN(E3010)&gt;0,VLOOKUP(TEXT($E3010,0),'Angaben Stationen'!$E$14:$J$213,6,0),"")),"STATION IST NICHT VORHANDEN",IF(LEN(E3010)&gt;0,VLOOKUP(TEXT($E3010,0),'Angaben Stationen'!$E$14:$J$213,6,0),""))</f>
        <v/>
      </c>
      <c r="E3010" s="287"/>
      <c r="F3010" s="234"/>
      <c r="G3010" s="234"/>
      <c r="H3010" s="263"/>
      <c r="I3010" s="169"/>
      <c r="K3010" s="445" t="str">
        <f t="shared" si="373"/>
        <v>Leer</v>
      </c>
      <c r="L3010" s="445" t="str">
        <f>VLOOKUP($D3010,{"29 - Psychiatrie (Erwachsene)","BGI";"297 - stationsäquivalente Behandlung in der Erwachsenenpsychiatrie (29)","BGI";"30 - Kinder- und Jugendpsychiatrie","BGII";"307 - stationsäquivalente Behandlung in der Kinder- und Jugendpsychiatrie (30)","BGII";"31 - Psychosomatik","BGI";"","Leer"},2,0)</f>
        <v>Leer</v>
      </c>
      <c r="M3010" s="445">
        <f t="shared" si="370"/>
        <v>0</v>
      </c>
      <c r="N3010" s="445">
        <f t="shared" si="371"/>
        <v>0</v>
      </c>
      <c r="O3010" s="445">
        <f t="shared" si="374"/>
        <v>0</v>
      </c>
      <c r="P3010" s="445">
        <f t="shared" si="375"/>
        <v>0</v>
      </c>
      <c r="Q3010" s="445">
        <f t="shared" si="376"/>
        <v>0</v>
      </c>
      <c r="R3010" s="415" t="str">
        <f t="shared" si="377"/>
        <v>Leer</v>
      </c>
      <c r="S3010" s="445">
        <f>IF('Angaben KH-Standort'!D$29='A4'!D3010,IF('Angaben KH-Standort'!E$29="Ja",1,0),0)</f>
        <v>0</v>
      </c>
      <c r="T3010" s="445">
        <f>IF('Angaben KH-Standort'!D$30='A4'!D3010,IF('Angaben KH-Standort'!E$30="Ja",1,0),0)</f>
        <v>0</v>
      </c>
      <c r="U3010" s="445">
        <f>IF('Angaben KH-Standort'!D$31='A4'!D3010,IF('Angaben KH-Standort'!E$31="Ja",1,0),0)</f>
        <v>0</v>
      </c>
    </row>
    <row r="3011" spans="2:21" ht="15" customHeight="1" x14ac:dyDescent="0.3">
      <c r="B3011" s="70" t="str">
        <f t="shared" si="372"/>
        <v>!!!</v>
      </c>
      <c r="C3011" s="265" t="str">
        <f>IF(ISERROR(IF(LEN(E3011)&gt;0,VLOOKUP(TEXT($E3011,0),'Angaben Stationen'!$E$14:$J$213,5,0),"")),"?",IF(LEN(E3011)&gt;0,VLOOKUP(TEXT($E3011,0),'Angaben Stationen'!$E$14:$J$213,5,0),""))</f>
        <v/>
      </c>
      <c r="D3011" s="232" t="str">
        <f>IF(ISERROR(IF(LEN(E3011)&gt;0,VLOOKUP(TEXT($E3011,0),'Angaben Stationen'!$E$14:$J$213,6,0),"")),"STATION IST NICHT VORHANDEN",IF(LEN(E3011)&gt;0,VLOOKUP(TEXT($E3011,0),'Angaben Stationen'!$E$14:$J$213,6,0),""))</f>
        <v/>
      </c>
      <c r="E3011" s="287"/>
      <c r="F3011" s="234"/>
      <c r="G3011" s="234"/>
      <c r="H3011" s="263"/>
      <c r="I3011" s="169"/>
      <c r="K3011" s="445" t="str">
        <f t="shared" si="373"/>
        <v>Leer</v>
      </c>
      <c r="L3011" s="445" t="str">
        <f>VLOOKUP($D3011,{"29 - Psychiatrie (Erwachsene)","BGI";"297 - stationsäquivalente Behandlung in der Erwachsenenpsychiatrie (29)","BGI";"30 - Kinder- und Jugendpsychiatrie","BGII";"307 - stationsäquivalente Behandlung in der Kinder- und Jugendpsychiatrie (30)","BGII";"31 - Psychosomatik","BGI";"","Leer"},2,0)</f>
        <v>Leer</v>
      </c>
      <c r="M3011" s="445">
        <f t="shared" si="370"/>
        <v>0</v>
      </c>
      <c r="N3011" s="445">
        <f t="shared" si="371"/>
        <v>0</v>
      </c>
      <c r="O3011" s="445">
        <f t="shared" si="374"/>
        <v>0</v>
      </c>
      <c r="P3011" s="445">
        <f t="shared" si="375"/>
        <v>0</v>
      </c>
      <c r="Q3011" s="445">
        <f t="shared" si="376"/>
        <v>0</v>
      </c>
      <c r="R3011" s="415" t="str">
        <f t="shared" si="377"/>
        <v>Leer</v>
      </c>
      <c r="S3011" s="445">
        <f>IF('Angaben KH-Standort'!D$29='A4'!D3011,IF('Angaben KH-Standort'!E$29="Ja",1,0),0)</f>
        <v>0</v>
      </c>
      <c r="T3011" s="445">
        <f>IF('Angaben KH-Standort'!D$30='A4'!D3011,IF('Angaben KH-Standort'!E$30="Ja",1,0),0)</f>
        <v>0</v>
      </c>
      <c r="U3011" s="445">
        <f>IF('Angaben KH-Standort'!D$31='A4'!D3011,IF('Angaben KH-Standort'!E$31="Ja",1,0),0)</f>
        <v>0</v>
      </c>
    </row>
    <row r="3012" spans="2:21" ht="15" customHeight="1" x14ac:dyDescent="0.3">
      <c r="B3012" s="70" t="str">
        <f t="shared" si="372"/>
        <v>!!!</v>
      </c>
      <c r="C3012" s="265" t="str">
        <f>IF(ISERROR(IF(LEN(E3012)&gt;0,VLOOKUP(TEXT($E3012,0),'Angaben Stationen'!$E$14:$J$213,5,0),"")),"?",IF(LEN(E3012)&gt;0,VLOOKUP(TEXT($E3012,0),'Angaben Stationen'!$E$14:$J$213,5,0),""))</f>
        <v/>
      </c>
      <c r="D3012" s="232" t="str">
        <f>IF(ISERROR(IF(LEN(E3012)&gt;0,VLOOKUP(TEXT($E3012,0),'Angaben Stationen'!$E$14:$J$213,6,0),"")),"STATION IST NICHT VORHANDEN",IF(LEN(E3012)&gt;0,VLOOKUP(TEXT($E3012,0),'Angaben Stationen'!$E$14:$J$213,6,0),""))</f>
        <v/>
      </c>
      <c r="E3012" s="287"/>
      <c r="F3012" s="234"/>
      <c r="G3012" s="234"/>
      <c r="H3012" s="263"/>
      <c r="I3012" s="169"/>
      <c r="K3012" s="445" t="str">
        <f t="shared" si="373"/>
        <v>Leer</v>
      </c>
      <c r="L3012" s="445" t="str">
        <f>VLOOKUP($D3012,{"29 - Psychiatrie (Erwachsene)","BGI";"297 - stationsäquivalente Behandlung in der Erwachsenenpsychiatrie (29)","BGI";"30 - Kinder- und Jugendpsychiatrie","BGII";"307 - stationsäquivalente Behandlung in der Kinder- und Jugendpsychiatrie (30)","BGII";"31 - Psychosomatik","BGI";"","Leer"},2,0)</f>
        <v>Leer</v>
      </c>
      <c r="M3012" s="445">
        <f t="shared" si="370"/>
        <v>0</v>
      </c>
      <c r="N3012" s="445">
        <f t="shared" si="371"/>
        <v>0</v>
      </c>
      <c r="O3012" s="445">
        <f t="shared" si="374"/>
        <v>0</v>
      </c>
      <c r="P3012" s="445">
        <f t="shared" si="375"/>
        <v>0</v>
      </c>
      <c r="Q3012" s="445">
        <f t="shared" si="376"/>
        <v>0</v>
      </c>
      <c r="R3012" s="415" t="str">
        <f t="shared" si="377"/>
        <v>Leer</v>
      </c>
      <c r="S3012" s="445">
        <f>IF('Angaben KH-Standort'!D$29='A4'!D3012,IF('Angaben KH-Standort'!E$29="Ja",1,0),0)</f>
        <v>0</v>
      </c>
      <c r="T3012" s="445">
        <f>IF('Angaben KH-Standort'!D$30='A4'!D3012,IF('Angaben KH-Standort'!E$30="Ja",1,0),0)</f>
        <v>0</v>
      </c>
      <c r="U3012" s="445">
        <f>IF('Angaben KH-Standort'!D$31='A4'!D3012,IF('Angaben KH-Standort'!E$31="Ja",1,0),0)</f>
        <v>0</v>
      </c>
    </row>
    <row r="3013" spans="2:21" ht="15" customHeight="1" x14ac:dyDescent="0.3">
      <c r="B3013" s="70" t="str">
        <f t="shared" si="372"/>
        <v>!!!</v>
      </c>
      <c r="C3013" s="265" t="str">
        <f>IF(ISERROR(IF(LEN(E3013)&gt;0,VLOOKUP(TEXT($E3013,0),'Angaben Stationen'!$E$14:$J$213,5,0),"")),"?",IF(LEN(E3013)&gt;0,VLOOKUP(TEXT($E3013,0),'Angaben Stationen'!$E$14:$J$213,5,0),""))</f>
        <v/>
      </c>
      <c r="D3013" s="232" t="str">
        <f>IF(ISERROR(IF(LEN(E3013)&gt;0,VLOOKUP(TEXT($E3013,0),'Angaben Stationen'!$E$14:$J$213,6,0),"")),"STATION IST NICHT VORHANDEN",IF(LEN(E3013)&gt;0,VLOOKUP(TEXT($E3013,0),'Angaben Stationen'!$E$14:$J$213,6,0),""))</f>
        <v/>
      </c>
      <c r="E3013" s="287"/>
      <c r="F3013" s="234"/>
      <c r="G3013" s="234"/>
      <c r="H3013" s="263"/>
      <c r="I3013" s="169"/>
      <c r="K3013" s="445" t="str">
        <f t="shared" si="373"/>
        <v>Leer</v>
      </c>
      <c r="L3013" s="445" t="str">
        <f>VLOOKUP($D3013,{"29 - Psychiatrie (Erwachsene)","BGI";"297 - stationsäquivalente Behandlung in der Erwachsenenpsychiatrie (29)","BGI";"30 - Kinder- und Jugendpsychiatrie","BGII";"307 - stationsäquivalente Behandlung in der Kinder- und Jugendpsychiatrie (30)","BGII";"31 - Psychosomatik","BGI";"","Leer"},2,0)</f>
        <v>Leer</v>
      </c>
      <c r="M3013" s="445">
        <f t="shared" si="370"/>
        <v>0</v>
      </c>
      <c r="N3013" s="445">
        <f t="shared" si="371"/>
        <v>0</v>
      </c>
      <c r="O3013" s="445">
        <f t="shared" si="374"/>
        <v>0</v>
      </c>
      <c r="P3013" s="445">
        <f t="shared" si="375"/>
        <v>0</v>
      </c>
      <c r="Q3013" s="445">
        <f t="shared" si="376"/>
        <v>0</v>
      </c>
      <c r="R3013" s="415" t="str">
        <f t="shared" si="377"/>
        <v>Leer</v>
      </c>
      <c r="S3013" s="445">
        <f>IF('Angaben KH-Standort'!D$29='A4'!D3013,IF('Angaben KH-Standort'!E$29="Ja",1,0),0)</f>
        <v>0</v>
      </c>
      <c r="T3013" s="445">
        <f>IF('Angaben KH-Standort'!D$30='A4'!D3013,IF('Angaben KH-Standort'!E$30="Ja",1,0),0)</f>
        <v>0</v>
      </c>
      <c r="U3013" s="445">
        <f>IF('Angaben KH-Standort'!D$31='A4'!D3013,IF('Angaben KH-Standort'!E$31="Ja",1,0),0)</f>
        <v>0</v>
      </c>
    </row>
    <row r="3014" spans="2:21" ht="15" customHeight="1" x14ac:dyDescent="0.3">
      <c r="B3014" s="70" t="str">
        <f t="shared" si="372"/>
        <v>!!!</v>
      </c>
      <c r="C3014" s="265" t="str">
        <f>IF(ISERROR(IF(LEN(E3014)&gt;0,VLOOKUP(TEXT($E3014,0),'Angaben Stationen'!$E$14:$J$213,5,0),"")),"?",IF(LEN(E3014)&gt;0,VLOOKUP(TEXT($E3014,0),'Angaben Stationen'!$E$14:$J$213,5,0),""))</f>
        <v/>
      </c>
      <c r="D3014" s="232" t="str">
        <f>IF(ISERROR(IF(LEN(E3014)&gt;0,VLOOKUP(TEXT($E3014,0),'Angaben Stationen'!$E$14:$J$213,6,0),"")),"STATION IST NICHT VORHANDEN",IF(LEN(E3014)&gt;0,VLOOKUP(TEXT($E3014,0),'Angaben Stationen'!$E$14:$J$213,6,0),""))</f>
        <v/>
      </c>
      <c r="E3014" s="287"/>
      <c r="F3014" s="234"/>
      <c r="G3014" s="234"/>
      <c r="H3014" s="263"/>
      <c r="I3014" s="169"/>
      <c r="K3014" s="445" t="str">
        <f t="shared" si="373"/>
        <v>Leer</v>
      </c>
      <c r="L3014" s="445" t="str">
        <f>VLOOKUP($D3014,{"29 - Psychiatrie (Erwachsene)","BGI";"297 - stationsäquivalente Behandlung in der Erwachsenenpsychiatrie (29)","BGI";"30 - Kinder- und Jugendpsychiatrie","BGII";"307 - stationsäquivalente Behandlung in der Kinder- und Jugendpsychiatrie (30)","BGII";"31 - Psychosomatik","BGI";"","Leer"},2,0)</f>
        <v>Leer</v>
      </c>
      <c r="M3014" s="445">
        <f t="shared" si="370"/>
        <v>0</v>
      </c>
      <c r="N3014" s="445">
        <f t="shared" si="371"/>
        <v>0</v>
      </c>
      <c r="O3014" s="445">
        <f t="shared" si="374"/>
        <v>0</v>
      </c>
      <c r="P3014" s="445">
        <f t="shared" si="375"/>
        <v>0</v>
      </c>
      <c r="Q3014" s="445">
        <f t="shared" si="376"/>
        <v>0</v>
      </c>
      <c r="R3014" s="415" t="str">
        <f t="shared" si="377"/>
        <v>Leer</v>
      </c>
      <c r="S3014" s="445">
        <f>IF('Angaben KH-Standort'!D$29='A4'!D3014,IF('Angaben KH-Standort'!E$29="Ja",1,0),0)</f>
        <v>0</v>
      </c>
      <c r="T3014" s="445">
        <f>IF('Angaben KH-Standort'!D$30='A4'!D3014,IF('Angaben KH-Standort'!E$30="Ja",1,0),0)</f>
        <v>0</v>
      </c>
      <c r="U3014" s="445">
        <f>IF('Angaben KH-Standort'!D$31='A4'!D3014,IF('Angaben KH-Standort'!E$31="Ja",1,0),0)</f>
        <v>0</v>
      </c>
    </row>
    <row r="3015" spans="2:21" ht="15" customHeight="1" x14ac:dyDescent="0.3">
      <c r="B3015" s="70" t="str">
        <f t="shared" si="372"/>
        <v>!!!</v>
      </c>
      <c r="C3015" s="265" t="str">
        <f>IF(ISERROR(IF(LEN(E3015)&gt;0,VLOOKUP(TEXT($E3015,0),'Angaben Stationen'!$E$14:$J$213,5,0),"")),"?",IF(LEN(E3015)&gt;0,VLOOKUP(TEXT($E3015,0),'Angaben Stationen'!$E$14:$J$213,5,0),""))</f>
        <v/>
      </c>
      <c r="D3015" s="232" t="str">
        <f>IF(ISERROR(IF(LEN(E3015)&gt;0,VLOOKUP(TEXT($E3015,0),'Angaben Stationen'!$E$14:$J$213,6,0),"")),"STATION IST NICHT VORHANDEN",IF(LEN(E3015)&gt;0,VLOOKUP(TEXT($E3015,0),'Angaben Stationen'!$E$14:$J$213,6,0),""))</f>
        <v/>
      </c>
      <c r="E3015" s="287"/>
      <c r="F3015" s="234"/>
      <c r="G3015" s="234"/>
      <c r="H3015" s="263"/>
      <c r="I3015" s="169"/>
      <c r="K3015" s="445" t="str">
        <f t="shared" si="373"/>
        <v>Leer</v>
      </c>
      <c r="L3015" s="445" t="str">
        <f>VLOOKUP($D3015,{"29 - Psychiatrie (Erwachsene)","BGI";"297 - stationsäquivalente Behandlung in der Erwachsenenpsychiatrie (29)","BGI";"30 - Kinder- und Jugendpsychiatrie","BGII";"307 - stationsäquivalente Behandlung in der Kinder- und Jugendpsychiatrie (30)","BGII";"31 - Psychosomatik","BGI";"","Leer"},2,0)</f>
        <v>Leer</v>
      </c>
      <c r="M3015" s="445">
        <f t="shared" si="370"/>
        <v>0</v>
      </c>
      <c r="N3015" s="445">
        <f t="shared" si="371"/>
        <v>0</v>
      </c>
      <c r="O3015" s="445">
        <f t="shared" si="374"/>
        <v>0</v>
      </c>
      <c r="P3015" s="445">
        <f t="shared" si="375"/>
        <v>0</v>
      </c>
      <c r="Q3015" s="445">
        <f t="shared" si="376"/>
        <v>0</v>
      </c>
      <c r="R3015" s="415" t="str">
        <f t="shared" si="377"/>
        <v>Leer</v>
      </c>
      <c r="S3015" s="445">
        <f>IF('Angaben KH-Standort'!D$29='A4'!D3015,IF('Angaben KH-Standort'!E$29="Ja",1,0),0)</f>
        <v>0</v>
      </c>
      <c r="T3015" s="445">
        <f>IF('Angaben KH-Standort'!D$30='A4'!D3015,IF('Angaben KH-Standort'!E$30="Ja",1,0),0)</f>
        <v>0</v>
      </c>
      <c r="U3015" s="445">
        <f>IF('Angaben KH-Standort'!D$31='A4'!D3015,IF('Angaben KH-Standort'!E$31="Ja",1,0),0)</f>
        <v>0</v>
      </c>
    </row>
    <row r="3016" spans="2:21" ht="15" customHeight="1" x14ac:dyDescent="0.3">
      <c r="B3016" s="70" t="str">
        <f t="shared" si="372"/>
        <v>!!!</v>
      </c>
      <c r="C3016" s="265" t="str">
        <f>IF(ISERROR(IF(LEN(E3016)&gt;0,VLOOKUP(TEXT($E3016,0),'Angaben Stationen'!$E$14:$J$213,5,0),"")),"?",IF(LEN(E3016)&gt;0,VLOOKUP(TEXT($E3016,0),'Angaben Stationen'!$E$14:$J$213,5,0),""))</f>
        <v/>
      </c>
      <c r="D3016" s="232" t="str">
        <f>IF(ISERROR(IF(LEN(E3016)&gt;0,VLOOKUP(TEXT($E3016,0),'Angaben Stationen'!$E$14:$J$213,6,0),"")),"STATION IST NICHT VORHANDEN",IF(LEN(E3016)&gt;0,VLOOKUP(TEXT($E3016,0),'Angaben Stationen'!$E$14:$J$213,6,0),""))</f>
        <v/>
      </c>
      <c r="E3016" s="287"/>
      <c r="F3016" s="234"/>
      <c r="G3016" s="234"/>
      <c r="H3016" s="263"/>
      <c r="I3016" s="169"/>
      <c r="K3016" s="445" t="str">
        <f t="shared" si="373"/>
        <v>Leer</v>
      </c>
      <c r="L3016" s="445" t="str">
        <f>VLOOKUP($D3016,{"29 - Psychiatrie (Erwachsene)","BGI";"297 - stationsäquivalente Behandlung in der Erwachsenenpsychiatrie (29)","BGI";"30 - Kinder- und Jugendpsychiatrie","BGII";"307 - stationsäquivalente Behandlung in der Kinder- und Jugendpsychiatrie (30)","BGII";"31 - Psychosomatik","BGI";"","Leer"},2,0)</f>
        <v>Leer</v>
      </c>
      <c r="M3016" s="445">
        <f t="shared" si="370"/>
        <v>0</v>
      </c>
      <c r="N3016" s="445">
        <f t="shared" si="371"/>
        <v>0</v>
      </c>
      <c r="O3016" s="445">
        <f t="shared" si="374"/>
        <v>0</v>
      </c>
      <c r="P3016" s="445">
        <f t="shared" si="375"/>
        <v>0</v>
      </c>
      <c r="Q3016" s="445">
        <f t="shared" si="376"/>
        <v>0</v>
      </c>
      <c r="R3016" s="415" t="str">
        <f t="shared" si="377"/>
        <v>Leer</v>
      </c>
      <c r="S3016" s="445">
        <f>IF('Angaben KH-Standort'!D$29='A4'!D3016,IF('Angaben KH-Standort'!E$29="Ja",1,0),0)</f>
        <v>0</v>
      </c>
      <c r="T3016" s="445">
        <f>IF('Angaben KH-Standort'!D$30='A4'!D3016,IF('Angaben KH-Standort'!E$30="Ja",1,0),0)</f>
        <v>0</v>
      </c>
      <c r="U3016" s="445">
        <f>IF('Angaben KH-Standort'!D$31='A4'!D3016,IF('Angaben KH-Standort'!E$31="Ja",1,0),0)</f>
        <v>0</v>
      </c>
    </row>
    <row r="3017" spans="2:21" ht="15" customHeight="1" x14ac:dyDescent="0.3">
      <c r="B3017" s="70" t="str">
        <f t="shared" si="372"/>
        <v>!!!</v>
      </c>
      <c r="C3017" s="265" t="str">
        <f>IF(ISERROR(IF(LEN(E3017)&gt;0,VLOOKUP(TEXT($E3017,0),'Angaben Stationen'!$E$14:$J$213,5,0),"")),"?",IF(LEN(E3017)&gt;0,VLOOKUP(TEXT($E3017,0),'Angaben Stationen'!$E$14:$J$213,5,0),""))</f>
        <v/>
      </c>
      <c r="D3017" s="232" t="str">
        <f>IF(ISERROR(IF(LEN(E3017)&gt;0,VLOOKUP(TEXT($E3017,0),'Angaben Stationen'!$E$14:$J$213,6,0),"")),"STATION IST NICHT VORHANDEN",IF(LEN(E3017)&gt;0,VLOOKUP(TEXT($E3017,0),'Angaben Stationen'!$E$14:$J$213,6,0),""))</f>
        <v/>
      </c>
      <c r="E3017" s="287"/>
      <c r="F3017" s="234"/>
      <c r="G3017" s="234"/>
      <c r="H3017" s="263"/>
      <c r="I3017" s="169"/>
      <c r="K3017" s="445" t="str">
        <f t="shared" si="373"/>
        <v>Leer</v>
      </c>
      <c r="L3017" s="445" t="str">
        <f>VLOOKUP($D3017,{"29 - Psychiatrie (Erwachsene)","BGI";"297 - stationsäquivalente Behandlung in der Erwachsenenpsychiatrie (29)","BGI";"30 - Kinder- und Jugendpsychiatrie","BGII";"307 - stationsäquivalente Behandlung in der Kinder- und Jugendpsychiatrie (30)","BGII";"31 - Psychosomatik","BGI";"","Leer"},2,0)</f>
        <v>Leer</v>
      </c>
      <c r="M3017" s="445">
        <f t="shared" si="370"/>
        <v>0</v>
      </c>
      <c r="N3017" s="445">
        <f t="shared" si="371"/>
        <v>0</v>
      </c>
      <c r="O3017" s="445">
        <f t="shared" si="374"/>
        <v>0</v>
      </c>
      <c r="P3017" s="445">
        <f t="shared" si="375"/>
        <v>0</v>
      </c>
      <c r="Q3017" s="445">
        <f t="shared" si="376"/>
        <v>0</v>
      </c>
      <c r="R3017" s="415" t="str">
        <f t="shared" si="377"/>
        <v>Leer</v>
      </c>
      <c r="S3017" s="445">
        <f>IF('Angaben KH-Standort'!D$29='A4'!D3017,IF('Angaben KH-Standort'!E$29="Ja",1,0),0)</f>
        <v>0</v>
      </c>
      <c r="T3017" s="445">
        <f>IF('Angaben KH-Standort'!D$30='A4'!D3017,IF('Angaben KH-Standort'!E$30="Ja",1,0),0)</f>
        <v>0</v>
      </c>
      <c r="U3017" s="445">
        <f>IF('Angaben KH-Standort'!D$31='A4'!D3017,IF('Angaben KH-Standort'!E$31="Ja",1,0),0)</f>
        <v>0</v>
      </c>
    </row>
    <row r="3018" spans="2:21" ht="15" customHeight="1" x14ac:dyDescent="0.3">
      <c r="B3018" s="70" t="str">
        <f t="shared" si="372"/>
        <v>!!!</v>
      </c>
      <c r="C3018" s="265" t="str">
        <f>IF(ISERROR(IF(LEN(E3018)&gt;0,VLOOKUP(TEXT($E3018,0),'Angaben Stationen'!$E$14:$J$213,5,0),"")),"?",IF(LEN(E3018)&gt;0,VLOOKUP(TEXT($E3018,0),'Angaben Stationen'!$E$14:$J$213,5,0),""))</f>
        <v/>
      </c>
      <c r="D3018" s="232" t="str">
        <f>IF(ISERROR(IF(LEN(E3018)&gt;0,VLOOKUP(TEXT($E3018,0),'Angaben Stationen'!$E$14:$J$213,6,0),"")),"STATION IST NICHT VORHANDEN",IF(LEN(E3018)&gt;0,VLOOKUP(TEXT($E3018,0),'Angaben Stationen'!$E$14:$J$213,6,0),""))</f>
        <v/>
      </c>
      <c r="E3018" s="287"/>
      <c r="F3018" s="234"/>
      <c r="G3018" s="234"/>
      <c r="H3018" s="263"/>
      <c r="I3018" s="169"/>
      <c r="K3018" s="445" t="str">
        <f t="shared" si="373"/>
        <v>Leer</v>
      </c>
      <c r="L3018" s="445" t="str">
        <f>VLOOKUP($D3018,{"29 - Psychiatrie (Erwachsene)","BGI";"297 - stationsäquivalente Behandlung in der Erwachsenenpsychiatrie (29)","BGI";"30 - Kinder- und Jugendpsychiatrie","BGII";"307 - stationsäquivalente Behandlung in der Kinder- und Jugendpsychiatrie (30)","BGII";"31 - Psychosomatik","BGI";"","Leer"},2,0)</f>
        <v>Leer</v>
      </c>
      <c r="M3018" s="445">
        <f t="shared" si="370"/>
        <v>0</v>
      </c>
      <c r="N3018" s="445">
        <f t="shared" si="371"/>
        <v>0</v>
      </c>
      <c r="O3018" s="445">
        <f t="shared" si="374"/>
        <v>0</v>
      </c>
      <c r="P3018" s="445">
        <f t="shared" si="375"/>
        <v>0</v>
      </c>
      <c r="Q3018" s="445">
        <f t="shared" si="376"/>
        <v>0</v>
      </c>
      <c r="R3018" s="415" t="str">
        <f t="shared" si="377"/>
        <v>Leer</v>
      </c>
      <c r="S3018" s="445">
        <f>IF('Angaben KH-Standort'!D$29='A4'!D3018,IF('Angaben KH-Standort'!E$29="Ja",1,0),0)</f>
        <v>0</v>
      </c>
      <c r="T3018" s="445">
        <f>IF('Angaben KH-Standort'!D$30='A4'!D3018,IF('Angaben KH-Standort'!E$30="Ja",1,0),0)</f>
        <v>0</v>
      </c>
      <c r="U3018" s="445">
        <f>IF('Angaben KH-Standort'!D$31='A4'!D3018,IF('Angaben KH-Standort'!E$31="Ja",1,0),0)</f>
        <v>0</v>
      </c>
    </row>
    <row r="3019" spans="2:21" ht="15" customHeight="1" x14ac:dyDescent="0.3">
      <c r="B3019" s="70" t="str">
        <f t="shared" si="372"/>
        <v>!!!</v>
      </c>
      <c r="C3019" s="265" t="str">
        <f>IF(ISERROR(IF(LEN(E3019)&gt;0,VLOOKUP(TEXT($E3019,0),'Angaben Stationen'!$E$14:$J$213,5,0),"")),"?",IF(LEN(E3019)&gt;0,VLOOKUP(TEXT($E3019,0),'Angaben Stationen'!$E$14:$J$213,5,0),""))</f>
        <v/>
      </c>
      <c r="D3019" s="232" t="str">
        <f>IF(ISERROR(IF(LEN(E3019)&gt;0,VLOOKUP(TEXT($E3019,0),'Angaben Stationen'!$E$14:$J$213,6,0),"")),"STATION IST NICHT VORHANDEN",IF(LEN(E3019)&gt;0,VLOOKUP(TEXT($E3019,0),'Angaben Stationen'!$E$14:$J$213,6,0),""))</f>
        <v/>
      </c>
      <c r="E3019" s="287"/>
      <c r="F3019" s="234"/>
      <c r="G3019" s="234"/>
      <c r="H3019" s="263"/>
      <c r="I3019" s="169"/>
      <c r="K3019" s="445" t="str">
        <f t="shared" si="373"/>
        <v>Leer</v>
      </c>
      <c r="L3019" s="445" t="str">
        <f>VLOOKUP($D3019,{"29 - Psychiatrie (Erwachsene)","BGI";"297 - stationsäquivalente Behandlung in der Erwachsenenpsychiatrie (29)","BGI";"30 - Kinder- und Jugendpsychiatrie","BGII";"307 - stationsäquivalente Behandlung in der Kinder- und Jugendpsychiatrie (30)","BGII";"31 - Psychosomatik","BGI";"","Leer"},2,0)</f>
        <v>Leer</v>
      </c>
      <c r="M3019" s="445">
        <f t="shared" si="370"/>
        <v>0</v>
      </c>
      <c r="N3019" s="445">
        <f t="shared" si="371"/>
        <v>0</v>
      </c>
      <c r="O3019" s="445">
        <f t="shared" si="374"/>
        <v>0</v>
      </c>
      <c r="P3019" s="445">
        <f t="shared" si="375"/>
        <v>0</v>
      </c>
      <c r="Q3019" s="445">
        <f t="shared" si="376"/>
        <v>0</v>
      </c>
      <c r="R3019" s="415" t="str">
        <f t="shared" si="377"/>
        <v>Leer</v>
      </c>
      <c r="S3019" s="445">
        <f>IF('Angaben KH-Standort'!D$29='A4'!D3019,IF('Angaben KH-Standort'!E$29="Ja",1,0),0)</f>
        <v>0</v>
      </c>
      <c r="T3019" s="445">
        <f>IF('Angaben KH-Standort'!D$30='A4'!D3019,IF('Angaben KH-Standort'!E$30="Ja",1,0),0)</f>
        <v>0</v>
      </c>
      <c r="U3019" s="445">
        <f>IF('Angaben KH-Standort'!D$31='A4'!D3019,IF('Angaben KH-Standort'!E$31="Ja",1,0),0)</f>
        <v>0</v>
      </c>
    </row>
    <row r="3020" spans="2:21" ht="15" customHeight="1" x14ac:dyDescent="0.3">
      <c r="B3020" s="70" t="str">
        <f t="shared" si="372"/>
        <v>!!!</v>
      </c>
      <c r="C3020" s="265" t="str">
        <f>IF(ISERROR(IF(LEN(E3020)&gt;0,VLOOKUP(TEXT($E3020,0),'Angaben Stationen'!$E$14:$J$213,5,0),"")),"?",IF(LEN(E3020)&gt;0,VLOOKUP(TEXT($E3020,0),'Angaben Stationen'!$E$14:$J$213,5,0),""))</f>
        <v/>
      </c>
      <c r="D3020" s="232" t="str">
        <f>IF(ISERROR(IF(LEN(E3020)&gt;0,VLOOKUP(TEXT($E3020,0),'Angaben Stationen'!$E$14:$J$213,6,0),"")),"STATION IST NICHT VORHANDEN",IF(LEN(E3020)&gt;0,VLOOKUP(TEXT($E3020,0),'Angaben Stationen'!$E$14:$J$213,6,0),""))</f>
        <v/>
      </c>
      <c r="E3020" s="287"/>
      <c r="F3020" s="234"/>
      <c r="G3020" s="234"/>
      <c r="H3020" s="263"/>
      <c r="I3020" s="169"/>
      <c r="K3020" s="445" t="str">
        <f t="shared" si="373"/>
        <v>Leer</v>
      </c>
      <c r="L3020" s="445" t="str">
        <f>VLOOKUP($D3020,{"29 - Psychiatrie (Erwachsene)","BGI";"297 - stationsäquivalente Behandlung in der Erwachsenenpsychiatrie (29)","BGI";"30 - Kinder- und Jugendpsychiatrie","BGII";"307 - stationsäquivalente Behandlung in der Kinder- und Jugendpsychiatrie (30)","BGII";"31 - Psychosomatik","BGI";"","Leer"},2,0)</f>
        <v>Leer</v>
      </c>
      <c r="M3020" s="445">
        <f t="shared" si="370"/>
        <v>0</v>
      </c>
      <c r="N3020" s="445">
        <f t="shared" si="371"/>
        <v>0</v>
      </c>
      <c r="O3020" s="445">
        <f t="shared" si="374"/>
        <v>0</v>
      </c>
      <c r="P3020" s="445">
        <f t="shared" si="375"/>
        <v>0</v>
      </c>
      <c r="Q3020" s="445">
        <f t="shared" si="376"/>
        <v>0</v>
      </c>
      <c r="R3020" s="415" t="str">
        <f t="shared" si="377"/>
        <v>Leer</v>
      </c>
      <c r="S3020" s="445">
        <f>IF('Angaben KH-Standort'!D$29='A4'!D3020,IF('Angaben KH-Standort'!E$29="Ja",1,0),0)</f>
        <v>0</v>
      </c>
      <c r="T3020" s="445">
        <f>IF('Angaben KH-Standort'!D$30='A4'!D3020,IF('Angaben KH-Standort'!E$30="Ja",1,0),0)</f>
        <v>0</v>
      </c>
      <c r="U3020" s="445">
        <f>IF('Angaben KH-Standort'!D$31='A4'!D3020,IF('Angaben KH-Standort'!E$31="Ja",1,0),0)</f>
        <v>0</v>
      </c>
    </row>
    <row r="3021" spans="2:21" ht="15" customHeight="1" x14ac:dyDescent="0.3">
      <c r="B3021" s="70" t="str">
        <f t="shared" si="372"/>
        <v>!!!</v>
      </c>
      <c r="C3021" s="265" t="str">
        <f>IF(ISERROR(IF(LEN(E3021)&gt;0,VLOOKUP(TEXT($E3021,0),'Angaben Stationen'!$E$14:$J$213,5,0),"")),"?",IF(LEN(E3021)&gt;0,VLOOKUP(TEXT($E3021,0),'Angaben Stationen'!$E$14:$J$213,5,0),""))</f>
        <v/>
      </c>
      <c r="D3021" s="232" t="str">
        <f>IF(ISERROR(IF(LEN(E3021)&gt;0,VLOOKUP(TEXT($E3021,0),'Angaben Stationen'!$E$14:$J$213,6,0),"")),"STATION IST NICHT VORHANDEN",IF(LEN(E3021)&gt;0,VLOOKUP(TEXT($E3021,0),'Angaben Stationen'!$E$14:$J$213,6,0),""))</f>
        <v/>
      </c>
      <c r="E3021" s="287"/>
      <c r="F3021" s="234"/>
      <c r="G3021" s="234"/>
      <c r="H3021" s="263"/>
      <c r="I3021" s="169"/>
      <c r="K3021" s="445" t="str">
        <f t="shared" si="373"/>
        <v>Leer</v>
      </c>
      <c r="L3021" s="445" t="str">
        <f>VLOOKUP($D3021,{"29 - Psychiatrie (Erwachsene)","BGI";"297 - stationsäquivalente Behandlung in der Erwachsenenpsychiatrie (29)","BGI";"30 - Kinder- und Jugendpsychiatrie","BGII";"307 - stationsäquivalente Behandlung in der Kinder- und Jugendpsychiatrie (30)","BGII";"31 - Psychosomatik","BGI";"","Leer"},2,0)</f>
        <v>Leer</v>
      </c>
      <c r="M3021" s="445">
        <f t="shared" si="370"/>
        <v>0</v>
      </c>
      <c r="N3021" s="445">
        <f t="shared" si="371"/>
        <v>0</v>
      </c>
      <c r="O3021" s="445">
        <f t="shared" si="374"/>
        <v>0</v>
      </c>
      <c r="P3021" s="445">
        <f t="shared" si="375"/>
        <v>0</v>
      </c>
      <c r="Q3021" s="445">
        <f t="shared" si="376"/>
        <v>0</v>
      </c>
      <c r="R3021" s="415" t="str">
        <f t="shared" si="377"/>
        <v>Leer</v>
      </c>
      <c r="S3021" s="445">
        <f>IF('Angaben KH-Standort'!D$29='A4'!D3021,IF('Angaben KH-Standort'!E$29="Ja",1,0),0)</f>
        <v>0</v>
      </c>
      <c r="T3021" s="445">
        <f>IF('Angaben KH-Standort'!D$30='A4'!D3021,IF('Angaben KH-Standort'!E$30="Ja",1,0),0)</f>
        <v>0</v>
      </c>
      <c r="U3021" s="445">
        <f>IF('Angaben KH-Standort'!D$31='A4'!D3021,IF('Angaben KH-Standort'!E$31="Ja",1,0),0)</f>
        <v>0</v>
      </c>
    </row>
    <row r="3022" spans="2:21" ht="15" customHeight="1" x14ac:dyDescent="0.3">
      <c r="B3022" s="70" t="str">
        <f t="shared" si="372"/>
        <v>!!!</v>
      </c>
      <c r="C3022" s="265" t="str">
        <f>IF(ISERROR(IF(LEN(E3022)&gt;0,VLOOKUP(TEXT($E3022,0),'Angaben Stationen'!$E$14:$J$213,5,0),"")),"?",IF(LEN(E3022)&gt;0,VLOOKUP(TEXT($E3022,0),'Angaben Stationen'!$E$14:$J$213,5,0),""))</f>
        <v/>
      </c>
      <c r="D3022" s="232" t="str">
        <f>IF(ISERROR(IF(LEN(E3022)&gt;0,VLOOKUP(TEXT($E3022,0),'Angaben Stationen'!$E$14:$J$213,6,0),"")),"STATION IST NICHT VORHANDEN",IF(LEN(E3022)&gt;0,VLOOKUP(TEXT($E3022,0),'Angaben Stationen'!$E$14:$J$213,6,0),""))</f>
        <v/>
      </c>
      <c r="E3022" s="287"/>
      <c r="F3022" s="234"/>
      <c r="G3022" s="234"/>
      <c r="H3022" s="263"/>
      <c r="I3022" s="169"/>
      <c r="K3022" s="445" t="str">
        <f t="shared" si="373"/>
        <v>Leer</v>
      </c>
      <c r="L3022" s="445" t="str">
        <f>VLOOKUP($D3022,{"29 - Psychiatrie (Erwachsene)","BGI";"297 - stationsäquivalente Behandlung in der Erwachsenenpsychiatrie (29)","BGI";"30 - Kinder- und Jugendpsychiatrie","BGII";"307 - stationsäquivalente Behandlung in der Kinder- und Jugendpsychiatrie (30)","BGII";"31 - Psychosomatik","BGI";"","Leer"},2,0)</f>
        <v>Leer</v>
      </c>
      <c r="M3022" s="445">
        <f t="shared" si="370"/>
        <v>0</v>
      </c>
      <c r="N3022" s="445">
        <f t="shared" si="371"/>
        <v>0</v>
      </c>
      <c r="O3022" s="445">
        <f t="shared" si="374"/>
        <v>0</v>
      </c>
      <c r="P3022" s="445">
        <f t="shared" si="375"/>
        <v>0</v>
      </c>
      <c r="Q3022" s="445">
        <f t="shared" si="376"/>
        <v>0</v>
      </c>
      <c r="R3022" s="415" t="str">
        <f t="shared" si="377"/>
        <v>Leer</v>
      </c>
      <c r="S3022" s="445">
        <f>IF('Angaben KH-Standort'!D$29='A4'!D3022,IF('Angaben KH-Standort'!E$29="Ja",1,0),0)</f>
        <v>0</v>
      </c>
      <c r="T3022" s="445">
        <f>IF('Angaben KH-Standort'!D$30='A4'!D3022,IF('Angaben KH-Standort'!E$30="Ja",1,0),0)</f>
        <v>0</v>
      </c>
      <c r="U3022" s="445">
        <f>IF('Angaben KH-Standort'!D$31='A4'!D3022,IF('Angaben KH-Standort'!E$31="Ja",1,0),0)</f>
        <v>0</v>
      </c>
    </row>
    <row r="3023" spans="2:21" ht="15" customHeight="1" x14ac:dyDescent="0.3">
      <c r="B3023" s="70" t="str">
        <f t="shared" si="372"/>
        <v>!!!</v>
      </c>
      <c r="C3023" s="265" t="str">
        <f>IF(ISERROR(IF(LEN(E3023)&gt;0,VLOOKUP(TEXT($E3023,0),'Angaben Stationen'!$E$14:$J$213,5,0),"")),"?",IF(LEN(E3023)&gt;0,VLOOKUP(TEXT($E3023,0),'Angaben Stationen'!$E$14:$J$213,5,0),""))</f>
        <v/>
      </c>
      <c r="D3023" s="232" t="str">
        <f>IF(ISERROR(IF(LEN(E3023)&gt;0,VLOOKUP(TEXT($E3023,0),'Angaben Stationen'!$E$14:$J$213,6,0),"")),"STATION IST NICHT VORHANDEN",IF(LEN(E3023)&gt;0,VLOOKUP(TEXT($E3023,0),'Angaben Stationen'!$E$14:$J$213,6,0),""))</f>
        <v/>
      </c>
      <c r="E3023" s="287"/>
      <c r="F3023" s="234"/>
      <c r="G3023" s="234"/>
      <c r="H3023" s="263"/>
      <c r="I3023" s="169"/>
      <c r="K3023" s="445" t="str">
        <f t="shared" si="373"/>
        <v>Leer</v>
      </c>
      <c r="L3023" s="445" t="str">
        <f>VLOOKUP($D3023,{"29 - Psychiatrie (Erwachsene)","BGI";"297 - stationsäquivalente Behandlung in der Erwachsenenpsychiatrie (29)","BGI";"30 - Kinder- und Jugendpsychiatrie","BGII";"307 - stationsäquivalente Behandlung in der Kinder- und Jugendpsychiatrie (30)","BGII";"31 - Psychosomatik","BGI";"","Leer"},2,0)</f>
        <v>Leer</v>
      </c>
      <c r="M3023" s="445">
        <f t="shared" si="370"/>
        <v>0</v>
      </c>
      <c r="N3023" s="445">
        <f t="shared" si="371"/>
        <v>0</v>
      </c>
      <c r="O3023" s="445">
        <f t="shared" si="374"/>
        <v>0</v>
      </c>
      <c r="P3023" s="445">
        <f t="shared" si="375"/>
        <v>0</v>
      </c>
      <c r="Q3023" s="445">
        <f t="shared" si="376"/>
        <v>0</v>
      </c>
      <c r="R3023" s="415" t="str">
        <f t="shared" si="377"/>
        <v>Leer</v>
      </c>
      <c r="S3023" s="445">
        <f>IF('Angaben KH-Standort'!D$29='A4'!D3023,IF('Angaben KH-Standort'!E$29="Ja",1,0),0)</f>
        <v>0</v>
      </c>
      <c r="T3023" s="445">
        <f>IF('Angaben KH-Standort'!D$30='A4'!D3023,IF('Angaben KH-Standort'!E$30="Ja",1,0),0)</f>
        <v>0</v>
      </c>
      <c r="U3023" s="445">
        <f>IF('Angaben KH-Standort'!D$31='A4'!D3023,IF('Angaben KH-Standort'!E$31="Ja",1,0),0)</f>
        <v>0</v>
      </c>
    </row>
    <row r="3024" spans="2:21" ht="15" customHeight="1" x14ac:dyDescent="0.3">
      <c r="B3024" s="70" t="str">
        <f t="shared" si="372"/>
        <v>!!!</v>
      </c>
      <c r="C3024" s="265" t="str">
        <f>IF(ISERROR(IF(LEN(E3024)&gt;0,VLOOKUP(TEXT($E3024,0),'Angaben Stationen'!$E$14:$J$213,5,0),"")),"?",IF(LEN(E3024)&gt;0,VLOOKUP(TEXT($E3024,0),'Angaben Stationen'!$E$14:$J$213,5,0),""))</f>
        <v/>
      </c>
      <c r="D3024" s="232" t="str">
        <f>IF(ISERROR(IF(LEN(E3024)&gt;0,VLOOKUP(TEXT($E3024,0),'Angaben Stationen'!$E$14:$J$213,6,0),"")),"STATION IST NICHT VORHANDEN",IF(LEN(E3024)&gt;0,VLOOKUP(TEXT($E3024,0),'Angaben Stationen'!$E$14:$J$213,6,0),""))</f>
        <v/>
      </c>
      <c r="E3024" s="287"/>
      <c r="F3024" s="234"/>
      <c r="G3024" s="234"/>
      <c r="H3024" s="263"/>
      <c r="I3024" s="169"/>
      <c r="K3024" s="445" t="str">
        <f t="shared" si="373"/>
        <v>Leer</v>
      </c>
      <c r="L3024" s="445" t="str">
        <f>VLOOKUP($D3024,{"29 - Psychiatrie (Erwachsene)","BGI";"297 - stationsäquivalente Behandlung in der Erwachsenenpsychiatrie (29)","BGI";"30 - Kinder- und Jugendpsychiatrie","BGII";"307 - stationsäquivalente Behandlung in der Kinder- und Jugendpsychiatrie (30)","BGII";"31 - Psychosomatik","BGI";"","Leer"},2,0)</f>
        <v>Leer</v>
      </c>
      <c r="M3024" s="445">
        <f t="shared" si="370"/>
        <v>0</v>
      </c>
      <c r="N3024" s="445">
        <f t="shared" si="371"/>
        <v>0</v>
      </c>
      <c r="O3024" s="445">
        <f t="shared" si="374"/>
        <v>0</v>
      </c>
      <c r="P3024" s="445">
        <f t="shared" si="375"/>
        <v>0</v>
      </c>
      <c r="Q3024" s="445">
        <f t="shared" si="376"/>
        <v>0</v>
      </c>
      <c r="R3024" s="415" t="str">
        <f t="shared" si="377"/>
        <v>Leer</v>
      </c>
      <c r="S3024" s="445">
        <f>IF('Angaben KH-Standort'!D$29='A4'!D3024,IF('Angaben KH-Standort'!E$29="Ja",1,0),0)</f>
        <v>0</v>
      </c>
      <c r="T3024" s="445">
        <f>IF('Angaben KH-Standort'!D$30='A4'!D3024,IF('Angaben KH-Standort'!E$30="Ja",1,0),0)</f>
        <v>0</v>
      </c>
      <c r="U3024" s="445">
        <f>IF('Angaben KH-Standort'!D$31='A4'!D3024,IF('Angaben KH-Standort'!E$31="Ja",1,0),0)</f>
        <v>0</v>
      </c>
    </row>
    <row r="3025" spans="2:21" ht="15" customHeight="1" x14ac:dyDescent="0.3">
      <c r="B3025" s="70" t="str">
        <f t="shared" si="372"/>
        <v>!!!</v>
      </c>
      <c r="C3025" s="265" t="str">
        <f>IF(ISERROR(IF(LEN(E3025)&gt;0,VLOOKUP(TEXT($E3025,0),'Angaben Stationen'!$E$14:$J$213,5,0),"")),"?",IF(LEN(E3025)&gt;0,VLOOKUP(TEXT($E3025,0),'Angaben Stationen'!$E$14:$J$213,5,0),""))</f>
        <v/>
      </c>
      <c r="D3025" s="232" t="str">
        <f>IF(ISERROR(IF(LEN(E3025)&gt;0,VLOOKUP(TEXT($E3025,0),'Angaben Stationen'!$E$14:$J$213,6,0),"")),"STATION IST NICHT VORHANDEN",IF(LEN(E3025)&gt;0,VLOOKUP(TEXT($E3025,0),'Angaben Stationen'!$E$14:$J$213,6,0),""))</f>
        <v/>
      </c>
      <c r="E3025" s="287"/>
      <c r="F3025" s="234"/>
      <c r="G3025" s="234"/>
      <c r="H3025" s="263"/>
      <c r="I3025" s="169"/>
      <c r="K3025" s="445" t="str">
        <f t="shared" si="373"/>
        <v>Leer</v>
      </c>
      <c r="L3025" s="445" t="str">
        <f>VLOOKUP($D3025,{"29 - Psychiatrie (Erwachsene)","BGI";"297 - stationsäquivalente Behandlung in der Erwachsenenpsychiatrie (29)","BGI";"30 - Kinder- und Jugendpsychiatrie","BGII";"307 - stationsäquivalente Behandlung in der Kinder- und Jugendpsychiatrie (30)","BGII";"31 - Psychosomatik","BGI";"","Leer"},2,0)</f>
        <v>Leer</v>
      </c>
      <c r="M3025" s="445">
        <f t="shared" si="370"/>
        <v>0</v>
      </c>
      <c r="N3025" s="445">
        <f t="shared" si="371"/>
        <v>0</v>
      </c>
      <c r="O3025" s="445">
        <f t="shared" si="374"/>
        <v>0</v>
      </c>
      <c r="P3025" s="445">
        <f t="shared" si="375"/>
        <v>0</v>
      </c>
      <c r="Q3025" s="445">
        <f t="shared" si="376"/>
        <v>0</v>
      </c>
      <c r="R3025" s="415" t="str">
        <f t="shared" si="377"/>
        <v>Leer</v>
      </c>
      <c r="S3025" s="445">
        <f>IF('Angaben KH-Standort'!D$29='A4'!D3025,IF('Angaben KH-Standort'!E$29="Ja",1,0),0)</f>
        <v>0</v>
      </c>
      <c r="T3025" s="445">
        <f>IF('Angaben KH-Standort'!D$30='A4'!D3025,IF('Angaben KH-Standort'!E$30="Ja",1,0),0)</f>
        <v>0</v>
      </c>
      <c r="U3025" s="445">
        <f>IF('Angaben KH-Standort'!D$31='A4'!D3025,IF('Angaben KH-Standort'!E$31="Ja",1,0),0)</f>
        <v>0</v>
      </c>
    </row>
    <row r="3026" spans="2:21" ht="15" customHeight="1" x14ac:dyDescent="0.3">
      <c r="B3026" s="70" t="str">
        <f t="shared" si="372"/>
        <v>!!!</v>
      </c>
      <c r="C3026" s="265" t="str">
        <f>IF(ISERROR(IF(LEN(E3026)&gt;0,VLOOKUP(TEXT($E3026,0),'Angaben Stationen'!$E$14:$J$213,5,0),"")),"?",IF(LEN(E3026)&gt;0,VLOOKUP(TEXT($E3026,0),'Angaben Stationen'!$E$14:$J$213,5,0),""))</f>
        <v/>
      </c>
      <c r="D3026" s="232" t="str">
        <f>IF(ISERROR(IF(LEN(E3026)&gt;0,VLOOKUP(TEXT($E3026,0),'Angaben Stationen'!$E$14:$J$213,6,0),"")),"STATION IST NICHT VORHANDEN",IF(LEN(E3026)&gt;0,VLOOKUP(TEXT($E3026,0),'Angaben Stationen'!$E$14:$J$213,6,0),""))</f>
        <v/>
      </c>
      <c r="E3026" s="287"/>
      <c r="F3026" s="234"/>
      <c r="G3026" s="234"/>
      <c r="H3026" s="263"/>
      <c r="I3026" s="169"/>
      <c r="K3026" s="445" t="str">
        <f t="shared" si="373"/>
        <v>Leer</v>
      </c>
      <c r="L3026" s="445" t="str">
        <f>VLOOKUP($D3026,{"29 - Psychiatrie (Erwachsene)","BGI";"297 - stationsäquivalente Behandlung in der Erwachsenenpsychiatrie (29)","BGI";"30 - Kinder- und Jugendpsychiatrie","BGII";"307 - stationsäquivalente Behandlung in der Kinder- und Jugendpsychiatrie (30)","BGII";"31 - Psychosomatik","BGI";"","Leer"},2,0)</f>
        <v>Leer</v>
      </c>
      <c r="M3026" s="445">
        <f t="shared" si="370"/>
        <v>0</v>
      </c>
      <c r="N3026" s="445">
        <f t="shared" si="371"/>
        <v>0</v>
      </c>
      <c r="O3026" s="445">
        <f t="shared" si="374"/>
        <v>0</v>
      </c>
      <c r="P3026" s="445">
        <f t="shared" si="375"/>
        <v>0</v>
      </c>
      <c r="Q3026" s="445">
        <f t="shared" si="376"/>
        <v>0</v>
      </c>
      <c r="R3026" s="415" t="str">
        <f t="shared" si="377"/>
        <v>Leer</v>
      </c>
      <c r="S3026" s="445">
        <f>IF('Angaben KH-Standort'!D$29='A4'!D3026,IF('Angaben KH-Standort'!E$29="Ja",1,0),0)</f>
        <v>0</v>
      </c>
      <c r="T3026" s="445">
        <f>IF('Angaben KH-Standort'!D$30='A4'!D3026,IF('Angaben KH-Standort'!E$30="Ja",1,0),0)</f>
        <v>0</v>
      </c>
      <c r="U3026" s="445">
        <f>IF('Angaben KH-Standort'!D$31='A4'!D3026,IF('Angaben KH-Standort'!E$31="Ja",1,0),0)</f>
        <v>0</v>
      </c>
    </row>
    <row r="3027" spans="2:21" ht="15" customHeight="1" x14ac:dyDescent="0.3">
      <c r="B3027" s="70" t="str">
        <f t="shared" si="372"/>
        <v>!!!</v>
      </c>
      <c r="C3027" s="265" t="str">
        <f>IF(ISERROR(IF(LEN(E3027)&gt;0,VLOOKUP(TEXT($E3027,0),'Angaben Stationen'!$E$14:$J$213,5,0),"")),"?",IF(LEN(E3027)&gt;0,VLOOKUP(TEXT($E3027,0),'Angaben Stationen'!$E$14:$J$213,5,0),""))</f>
        <v/>
      </c>
      <c r="D3027" s="232" t="str">
        <f>IF(ISERROR(IF(LEN(E3027)&gt;0,VLOOKUP(TEXT($E3027,0),'Angaben Stationen'!$E$14:$J$213,6,0),"")),"STATION IST NICHT VORHANDEN",IF(LEN(E3027)&gt;0,VLOOKUP(TEXT($E3027,0),'Angaben Stationen'!$E$14:$J$213,6,0),""))</f>
        <v/>
      </c>
      <c r="E3027" s="287"/>
      <c r="F3027" s="234"/>
      <c r="G3027" s="234"/>
      <c r="H3027" s="263"/>
      <c r="I3027" s="169"/>
      <c r="K3027" s="445" t="str">
        <f t="shared" si="373"/>
        <v>Leer</v>
      </c>
      <c r="L3027" s="445" t="str">
        <f>VLOOKUP($D3027,{"29 - Psychiatrie (Erwachsene)","BGI";"297 - stationsäquivalente Behandlung in der Erwachsenenpsychiatrie (29)","BGI";"30 - Kinder- und Jugendpsychiatrie","BGII";"307 - stationsäquivalente Behandlung in der Kinder- und Jugendpsychiatrie (30)","BGII";"31 - Psychosomatik","BGI";"","Leer"},2,0)</f>
        <v>Leer</v>
      </c>
      <c r="M3027" s="445">
        <f t="shared" si="370"/>
        <v>0</v>
      </c>
      <c r="N3027" s="445">
        <f t="shared" si="371"/>
        <v>0</v>
      </c>
      <c r="O3027" s="445">
        <f t="shared" si="374"/>
        <v>0</v>
      </c>
      <c r="P3027" s="445">
        <f t="shared" si="375"/>
        <v>0</v>
      </c>
      <c r="Q3027" s="445">
        <f t="shared" si="376"/>
        <v>0</v>
      </c>
      <c r="R3027" s="415" t="str">
        <f t="shared" si="377"/>
        <v>Leer</v>
      </c>
      <c r="S3027" s="445">
        <f>IF('Angaben KH-Standort'!D$29='A4'!D3027,IF('Angaben KH-Standort'!E$29="Ja",1,0),0)</f>
        <v>0</v>
      </c>
      <c r="T3027" s="445">
        <f>IF('Angaben KH-Standort'!D$30='A4'!D3027,IF('Angaben KH-Standort'!E$30="Ja",1,0),0)</f>
        <v>0</v>
      </c>
      <c r="U3027" s="445">
        <f>IF('Angaben KH-Standort'!D$31='A4'!D3027,IF('Angaben KH-Standort'!E$31="Ja",1,0),0)</f>
        <v>0</v>
      </c>
    </row>
    <row r="3028" spans="2:21" ht="15" customHeight="1" x14ac:dyDescent="0.3">
      <c r="B3028" s="70" t="str">
        <f t="shared" si="372"/>
        <v>!!!</v>
      </c>
      <c r="C3028" s="265" t="str">
        <f>IF(ISERROR(IF(LEN(E3028)&gt;0,VLOOKUP(TEXT($E3028,0),'Angaben Stationen'!$E$14:$J$213,5,0),"")),"?",IF(LEN(E3028)&gt;0,VLOOKUP(TEXT($E3028,0),'Angaben Stationen'!$E$14:$J$213,5,0),""))</f>
        <v/>
      </c>
      <c r="D3028" s="232" t="str">
        <f>IF(ISERROR(IF(LEN(E3028)&gt;0,VLOOKUP(TEXT($E3028,0),'Angaben Stationen'!$E$14:$J$213,6,0),"")),"STATION IST NICHT VORHANDEN",IF(LEN(E3028)&gt;0,VLOOKUP(TEXT($E3028,0),'Angaben Stationen'!$E$14:$J$213,6,0),""))</f>
        <v/>
      </c>
      <c r="E3028" s="287"/>
      <c r="F3028" s="234"/>
      <c r="G3028" s="234"/>
      <c r="H3028" s="263"/>
      <c r="I3028" s="169"/>
      <c r="K3028" s="445" t="str">
        <f t="shared" si="373"/>
        <v>Leer</v>
      </c>
      <c r="L3028" s="445" t="str">
        <f>VLOOKUP($D3028,{"29 - Psychiatrie (Erwachsene)","BGI";"297 - stationsäquivalente Behandlung in der Erwachsenenpsychiatrie (29)","BGI";"30 - Kinder- und Jugendpsychiatrie","BGII";"307 - stationsäquivalente Behandlung in der Kinder- und Jugendpsychiatrie (30)","BGII";"31 - Psychosomatik","BGI";"","Leer"},2,0)</f>
        <v>Leer</v>
      </c>
      <c r="M3028" s="445">
        <f t="shared" si="370"/>
        <v>0</v>
      </c>
      <c r="N3028" s="445">
        <f t="shared" si="371"/>
        <v>0</v>
      </c>
      <c r="O3028" s="445">
        <f t="shared" si="374"/>
        <v>0</v>
      </c>
      <c r="P3028" s="445">
        <f t="shared" si="375"/>
        <v>0</v>
      </c>
      <c r="Q3028" s="445">
        <f t="shared" si="376"/>
        <v>0</v>
      </c>
      <c r="R3028" s="415" t="str">
        <f t="shared" si="377"/>
        <v>Leer</v>
      </c>
      <c r="S3028" s="445">
        <f>IF('Angaben KH-Standort'!D$29='A4'!D3028,IF('Angaben KH-Standort'!E$29="Ja",1,0),0)</f>
        <v>0</v>
      </c>
      <c r="T3028" s="445">
        <f>IF('Angaben KH-Standort'!D$30='A4'!D3028,IF('Angaben KH-Standort'!E$30="Ja",1,0),0)</f>
        <v>0</v>
      </c>
      <c r="U3028" s="445">
        <f>IF('Angaben KH-Standort'!D$31='A4'!D3028,IF('Angaben KH-Standort'!E$31="Ja",1,0),0)</f>
        <v>0</v>
      </c>
    </row>
    <row r="3029" spans="2:21" ht="15" customHeight="1" x14ac:dyDescent="0.3">
      <c r="B3029" s="70" t="str">
        <f t="shared" si="372"/>
        <v>!!!</v>
      </c>
      <c r="C3029" s="265" t="str">
        <f>IF(ISERROR(IF(LEN(E3029)&gt;0,VLOOKUP(TEXT($E3029,0),'Angaben Stationen'!$E$14:$J$213,5,0),"")),"?",IF(LEN(E3029)&gt;0,VLOOKUP(TEXT($E3029,0),'Angaben Stationen'!$E$14:$J$213,5,0),""))</f>
        <v/>
      </c>
      <c r="D3029" s="232" t="str">
        <f>IF(ISERROR(IF(LEN(E3029)&gt;0,VLOOKUP(TEXT($E3029,0),'Angaben Stationen'!$E$14:$J$213,6,0),"")),"STATION IST NICHT VORHANDEN",IF(LEN(E3029)&gt;0,VLOOKUP(TEXT($E3029,0),'Angaben Stationen'!$E$14:$J$213,6,0),""))</f>
        <v/>
      </c>
      <c r="E3029" s="287"/>
      <c r="F3029" s="234"/>
      <c r="G3029" s="234"/>
      <c r="H3029" s="263"/>
      <c r="I3029" s="169"/>
      <c r="K3029" s="445" t="str">
        <f t="shared" si="373"/>
        <v>Leer</v>
      </c>
      <c r="L3029" s="445" t="str">
        <f>VLOOKUP($D3029,{"29 - Psychiatrie (Erwachsene)","BGI";"297 - stationsäquivalente Behandlung in der Erwachsenenpsychiatrie (29)","BGI";"30 - Kinder- und Jugendpsychiatrie","BGII";"307 - stationsäquivalente Behandlung in der Kinder- und Jugendpsychiatrie (30)","BGII";"31 - Psychosomatik","BGI";"","Leer"},2,0)</f>
        <v>Leer</v>
      </c>
      <c r="M3029" s="445">
        <f t="shared" si="370"/>
        <v>0</v>
      </c>
      <c r="N3029" s="445">
        <f t="shared" si="371"/>
        <v>0</v>
      </c>
      <c r="O3029" s="445">
        <f t="shared" si="374"/>
        <v>0</v>
      </c>
      <c r="P3029" s="445">
        <f t="shared" si="375"/>
        <v>0</v>
      </c>
      <c r="Q3029" s="445">
        <f t="shared" si="376"/>
        <v>0</v>
      </c>
      <c r="R3029" s="415" t="str">
        <f t="shared" si="377"/>
        <v>Leer</v>
      </c>
      <c r="S3029" s="445">
        <f>IF('Angaben KH-Standort'!D$29='A4'!D3029,IF('Angaben KH-Standort'!E$29="Ja",1,0),0)</f>
        <v>0</v>
      </c>
      <c r="T3029" s="445">
        <f>IF('Angaben KH-Standort'!D$30='A4'!D3029,IF('Angaben KH-Standort'!E$30="Ja",1,0),0)</f>
        <v>0</v>
      </c>
      <c r="U3029" s="445">
        <f>IF('Angaben KH-Standort'!D$31='A4'!D3029,IF('Angaben KH-Standort'!E$31="Ja",1,0),0)</f>
        <v>0</v>
      </c>
    </row>
    <row r="3030" spans="2:21" ht="15" customHeight="1" x14ac:dyDescent="0.3">
      <c r="B3030" s="70" t="str">
        <f t="shared" si="372"/>
        <v>!!!</v>
      </c>
      <c r="C3030" s="265" t="str">
        <f>IF(ISERROR(IF(LEN(E3030)&gt;0,VLOOKUP(TEXT($E3030,0),'Angaben Stationen'!$E$14:$J$213,5,0),"")),"?",IF(LEN(E3030)&gt;0,VLOOKUP(TEXT($E3030,0),'Angaben Stationen'!$E$14:$J$213,5,0),""))</f>
        <v/>
      </c>
      <c r="D3030" s="232" t="str">
        <f>IF(ISERROR(IF(LEN(E3030)&gt;0,VLOOKUP(TEXT($E3030,0),'Angaben Stationen'!$E$14:$J$213,6,0),"")),"STATION IST NICHT VORHANDEN",IF(LEN(E3030)&gt;0,VLOOKUP(TEXT($E3030,0),'Angaben Stationen'!$E$14:$J$213,6,0),""))</f>
        <v/>
      </c>
      <c r="E3030" s="287"/>
      <c r="F3030" s="234"/>
      <c r="G3030" s="234"/>
      <c r="H3030" s="263"/>
      <c r="I3030" s="169"/>
      <c r="K3030" s="445" t="str">
        <f t="shared" si="373"/>
        <v>Leer</v>
      </c>
      <c r="L3030" s="445" t="str">
        <f>VLOOKUP($D3030,{"29 - Psychiatrie (Erwachsene)","BGI";"297 - stationsäquivalente Behandlung in der Erwachsenenpsychiatrie (29)","BGI";"30 - Kinder- und Jugendpsychiatrie","BGII";"307 - stationsäquivalente Behandlung in der Kinder- und Jugendpsychiatrie (30)","BGII";"31 - Psychosomatik","BGI";"","Leer"},2,0)</f>
        <v>Leer</v>
      </c>
      <c r="M3030" s="445">
        <f t="shared" si="370"/>
        <v>0</v>
      </c>
      <c r="N3030" s="445">
        <f t="shared" si="371"/>
        <v>0</v>
      </c>
      <c r="O3030" s="445">
        <f t="shared" si="374"/>
        <v>0</v>
      </c>
      <c r="P3030" s="445">
        <f t="shared" si="375"/>
        <v>0</v>
      </c>
      <c r="Q3030" s="445">
        <f t="shared" si="376"/>
        <v>0</v>
      </c>
      <c r="R3030" s="415" t="str">
        <f t="shared" si="377"/>
        <v>Leer</v>
      </c>
      <c r="S3030" s="445">
        <f>IF('Angaben KH-Standort'!D$29='A4'!D3030,IF('Angaben KH-Standort'!E$29="Ja",1,0),0)</f>
        <v>0</v>
      </c>
      <c r="T3030" s="445">
        <f>IF('Angaben KH-Standort'!D$30='A4'!D3030,IF('Angaben KH-Standort'!E$30="Ja",1,0),0)</f>
        <v>0</v>
      </c>
      <c r="U3030" s="445">
        <f>IF('Angaben KH-Standort'!D$31='A4'!D3030,IF('Angaben KH-Standort'!E$31="Ja",1,0),0)</f>
        <v>0</v>
      </c>
    </row>
    <row r="3031" spans="2:21" ht="15" customHeight="1" x14ac:dyDescent="0.3">
      <c r="B3031" s="70" t="str">
        <f t="shared" si="372"/>
        <v>!!!</v>
      </c>
      <c r="C3031" s="265" t="str">
        <f>IF(ISERROR(IF(LEN(E3031)&gt;0,VLOOKUP(TEXT($E3031,0),'Angaben Stationen'!$E$14:$J$213,5,0),"")),"?",IF(LEN(E3031)&gt;0,VLOOKUP(TEXT($E3031,0),'Angaben Stationen'!$E$14:$J$213,5,0),""))</f>
        <v/>
      </c>
      <c r="D3031" s="232" t="str">
        <f>IF(ISERROR(IF(LEN(E3031)&gt;0,VLOOKUP(TEXT($E3031,0),'Angaben Stationen'!$E$14:$J$213,6,0),"")),"STATION IST NICHT VORHANDEN",IF(LEN(E3031)&gt;0,VLOOKUP(TEXT($E3031,0),'Angaben Stationen'!$E$14:$J$213,6,0),""))</f>
        <v/>
      </c>
      <c r="E3031" s="287"/>
      <c r="F3031" s="234"/>
      <c r="G3031" s="234"/>
      <c r="H3031" s="263"/>
      <c r="I3031" s="169"/>
      <c r="K3031" s="445" t="str">
        <f t="shared" si="373"/>
        <v>Leer</v>
      </c>
      <c r="L3031" s="445" t="str">
        <f>VLOOKUP($D3031,{"29 - Psychiatrie (Erwachsene)","BGI";"297 - stationsäquivalente Behandlung in der Erwachsenenpsychiatrie (29)","BGI";"30 - Kinder- und Jugendpsychiatrie","BGII";"307 - stationsäquivalente Behandlung in der Kinder- und Jugendpsychiatrie (30)","BGII";"31 - Psychosomatik","BGI";"","Leer"},2,0)</f>
        <v>Leer</v>
      </c>
      <c r="M3031" s="445">
        <f t="shared" si="370"/>
        <v>0</v>
      </c>
      <c r="N3031" s="445">
        <f t="shared" si="371"/>
        <v>0</v>
      </c>
      <c r="O3031" s="445">
        <f t="shared" si="374"/>
        <v>0</v>
      </c>
      <c r="P3031" s="445">
        <f t="shared" si="375"/>
        <v>0</v>
      </c>
      <c r="Q3031" s="445">
        <f t="shared" si="376"/>
        <v>0</v>
      </c>
      <c r="R3031" s="415" t="str">
        <f t="shared" si="377"/>
        <v>Leer</v>
      </c>
      <c r="S3031" s="445">
        <f>IF('Angaben KH-Standort'!D$29='A4'!D3031,IF('Angaben KH-Standort'!E$29="Ja",1,0),0)</f>
        <v>0</v>
      </c>
      <c r="T3031" s="445">
        <f>IF('Angaben KH-Standort'!D$30='A4'!D3031,IF('Angaben KH-Standort'!E$30="Ja",1,0),0)</f>
        <v>0</v>
      </c>
      <c r="U3031" s="445">
        <f>IF('Angaben KH-Standort'!D$31='A4'!D3031,IF('Angaben KH-Standort'!E$31="Ja",1,0),0)</f>
        <v>0</v>
      </c>
    </row>
    <row r="3032" spans="2:21" ht="15" customHeight="1" x14ac:dyDescent="0.3">
      <c r="B3032" s="70" t="str">
        <f t="shared" si="372"/>
        <v>!!!</v>
      </c>
      <c r="C3032" s="265" t="str">
        <f>IF(ISERROR(IF(LEN(E3032)&gt;0,VLOOKUP(TEXT($E3032,0),'Angaben Stationen'!$E$14:$J$213,5,0),"")),"?",IF(LEN(E3032)&gt;0,VLOOKUP(TEXT($E3032,0),'Angaben Stationen'!$E$14:$J$213,5,0),""))</f>
        <v/>
      </c>
      <c r="D3032" s="232" t="str">
        <f>IF(ISERROR(IF(LEN(E3032)&gt;0,VLOOKUP(TEXT($E3032,0),'Angaben Stationen'!$E$14:$J$213,6,0),"")),"STATION IST NICHT VORHANDEN",IF(LEN(E3032)&gt;0,VLOOKUP(TEXT($E3032,0),'Angaben Stationen'!$E$14:$J$213,6,0),""))</f>
        <v/>
      </c>
      <c r="E3032" s="287"/>
      <c r="F3032" s="234"/>
      <c r="G3032" s="234"/>
      <c r="H3032" s="263"/>
      <c r="I3032" s="169"/>
      <c r="K3032" s="445" t="str">
        <f t="shared" si="373"/>
        <v>Leer</v>
      </c>
      <c r="L3032" s="445" t="str">
        <f>VLOOKUP($D3032,{"29 - Psychiatrie (Erwachsene)","BGI";"297 - stationsäquivalente Behandlung in der Erwachsenenpsychiatrie (29)","BGI";"30 - Kinder- und Jugendpsychiatrie","BGII";"307 - stationsäquivalente Behandlung in der Kinder- und Jugendpsychiatrie (30)","BGII";"31 - Psychosomatik","BGI";"","Leer"},2,0)</f>
        <v>Leer</v>
      </c>
      <c r="M3032" s="445">
        <f t="shared" si="370"/>
        <v>0</v>
      </c>
      <c r="N3032" s="445">
        <f t="shared" si="371"/>
        <v>0</v>
      </c>
      <c r="O3032" s="445">
        <f t="shared" si="374"/>
        <v>0</v>
      </c>
      <c r="P3032" s="445">
        <f t="shared" si="375"/>
        <v>0</v>
      </c>
      <c r="Q3032" s="445">
        <f t="shared" si="376"/>
        <v>0</v>
      </c>
      <c r="R3032" s="415" t="str">
        <f t="shared" si="377"/>
        <v>Leer</v>
      </c>
      <c r="S3032" s="445">
        <f>IF('Angaben KH-Standort'!D$29='A4'!D3032,IF('Angaben KH-Standort'!E$29="Ja",1,0),0)</f>
        <v>0</v>
      </c>
      <c r="T3032" s="445">
        <f>IF('Angaben KH-Standort'!D$30='A4'!D3032,IF('Angaben KH-Standort'!E$30="Ja",1,0),0)</f>
        <v>0</v>
      </c>
      <c r="U3032" s="445">
        <f>IF('Angaben KH-Standort'!D$31='A4'!D3032,IF('Angaben KH-Standort'!E$31="Ja",1,0),0)</f>
        <v>0</v>
      </c>
    </row>
    <row r="3033" spans="2:21" ht="15" customHeight="1" x14ac:dyDescent="0.3">
      <c r="B3033" s="70" t="str">
        <f t="shared" si="372"/>
        <v>!!!</v>
      </c>
      <c r="C3033" s="265" t="str">
        <f>IF(ISERROR(IF(LEN(E3033)&gt;0,VLOOKUP(TEXT($E3033,0),'Angaben Stationen'!$E$14:$J$213,5,0),"")),"?",IF(LEN(E3033)&gt;0,VLOOKUP(TEXT($E3033,0),'Angaben Stationen'!$E$14:$J$213,5,0),""))</f>
        <v/>
      </c>
      <c r="D3033" s="232" t="str">
        <f>IF(ISERROR(IF(LEN(E3033)&gt;0,VLOOKUP(TEXT($E3033,0),'Angaben Stationen'!$E$14:$J$213,6,0),"")),"STATION IST NICHT VORHANDEN",IF(LEN(E3033)&gt;0,VLOOKUP(TEXT($E3033,0),'Angaben Stationen'!$E$14:$J$213,6,0),""))</f>
        <v/>
      </c>
      <c r="E3033" s="287"/>
      <c r="F3033" s="234"/>
      <c r="G3033" s="234"/>
      <c r="H3033" s="263"/>
      <c r="I3033" s="169"/>
      <c r="K3033" s="445" t="str">
        <f t="shared" si="373"/>
        <v>Leer</v>
      </c>
      <c r="L3033" s="445" t="str">
        <f>VLOOKUP($D3033,{"29 - Psychiatrie (Erwachsene)","BGI";"297 - stationsäquivalente Behandlung in der Erwachsenenpsychiatrie (29)","BGI";"30 - Kinder- und Jugendpsychiatrie","BGII";"307 - stationsäquivalente Behandlung in der Kinder- und Jugendpsychiatrie (30)","BGII";"31 - Psychosomatik","BGI";"","Leer"},2,0)</f>
        <v>Leer</v>
      </c>
      <c r="M3033" s="445">
        <f t="shared" si="370"/>
        <v>0</v>
      </c>
      <c r="N3033" s="445">
        <f t="shared" si="371"/>
        <v>0</v>
      </c>
      <c r="O3033" s="445">
        <f t="shared" si="374"/>
        <v>0</v>
      </c>
      <c r="P3033" s="445">
        <f t="shared" si="375"/>
        <v>0</v>
      </c>
      <c r="Q3033" s="445">
        <f t="shared" si="376"/>
        <v>0</v>
      </c>
      <c r="R3033" s="415" t="str">
        <f t="shared" si="377"/>
        <v>Leer</v>
      </c>
      <c r="S3033" s="445">
        <f>IF('Angaben KH-Standort'!D$29='A4'!D3033,IF('Angaben KH-Standort'!E$29="Ja",1,0),0)</f>
        <v>0</v>
      </c>
      <c r="T3033" s="445">
        <f>IF('Angaben KH-Standort'!D$30='A4'!D3033,IF('Angaben KH-Standort'!E$30="Ja",1,0),0)</f>
        <v>0</v>
      </c>
      <c r="U3033" s="445">
        <f>IF('Angaben KH-Standort'!D$31='A4'!D3033,IF('Angaben KH-Standort'!E$31="Ja",1,0),0)</f>
        <v>0</v>
      </c>
    </row>
    <row r="3034" spans="2:21" ht="15" customHeight="1" x14ac:dyDescent="0.3">
      <c r="B3034" s="70" t="str">
        <f t="shared" si="372"/>
        <v>!!!</v>
      </c>
      <c r="C3034" s="265" t="str">
        <f>IF(ISERROR(IF(LEN(E3034)&gt;0,VLOOKUP(TEXT($E3034,0),'Angaben Stationen'!$E$14:$J$213,5,0),"")),"?",IF(LEN(E3034)&gt;0,VLOOKUP(TEXT($E3034,0),'Angaben Stationen'!$E$14:$J$213,5,0),""))</f>
        <v/>
      </c>
      <c r="D3034" s="232" t="str">
        <f>IF(ISERROR(IF(LEN(E3034)&gt;0,VLOOKUP(TEXT($E3034,0),'Angaben Stationen'!$E$14:$J$213,6,0),"")),"STATION IST NICHT VORHANDEN",IF(LEN(E3034)&gt;0,VLOOKUP(TEXT($E3034,0),'Angaben Stationen'!$E$14:$J$213,6,0),""))</f>
        <v/>
      </c>
      <c r="E3034" s="287"/>
      <c r="F3034" s="234"/>
      <c r="G3034" s="234"/>
      <c r="H3034" s="263"/>
      <c r="I3034" s="169"/>
      <c r="K3034" s="445" t="str">
        <f t="shared" si="373"/>
        <v>Leer</v>
      </c>
      <c r="L3034" s="445" t="str">
        <f>VLOOKUP($D3034,{"29 - Psychiatrie (Erwachsene)","BGI";"297 - stationsäquivalente Behandlung in der Erwachsenenpsychiatrie (29)","BGI";"30 - Kinder- und Jugendpsychiatrie","BGII";"307 - stationsäquivalente Behandlung in der Kinder- und Jugendpsychiatrie (30)","BGII";"31 - Psychosomatik","BGI";"","Leer"},2,0)</f>
        <v>Leer</v>
      </c>
      <c r="M3034" s="445">
        <f t="shared" si="370"/>
        <v>0</v>
      </c>
      <c r="N3034" s="445">
        <f t="shared" si="371"/>
        <v>0</v>
      </c>
      <c r="O3034" s="445">
        <f t="shared" si="374"/>
        <v>0</v>
      </c>
      <c r="P3034" s="445">
        <f t="shared" si="375"/>
        <v>0</v>
      </c>
      <c r="Q3034" s="445">
        <f t="shared" si="376"/>
        <v>0</v>
      </c>
      <c r="R3034" s="415" t="str">
        <f t="shared" si="377"/>
        <v>Leer</v>
      </c>
      <c r="S3034" s="445">
        <f>IF('Angaben KH-Standort'!D$29='A4'!D3034,IF('Angaben KH-Standort'!E$29="Ja",1,0),0)</f>
        <v>0</v>
      </c>
      <c r="T3034" s="445">
        <f>IF('Angaben KH-Standort'!D$30='A4'!D3034,IF('Angaben KH-Standort'!E$30="Ja",1,0),0)</f>
        <v>0</v>
      </c>
      <c r="U3034" s="445">
        <f>IF('Angaben KH-Standort'!D$31='A4'!D3034,IF('Angaben KH-Standort'!E$31="Ja",1,0),0)</f>
        <v>0</v>
      </c>
    </row>
    <row r="3035" spans="2:21" ht="15" customHeight="1" x14ac:dyDescent="0.3">
      <c r="B3035" s="70" t="str">
        <f t="shared" si="372"/>
        <v>!!!</v>
      </c>
      <c r="C3035" s="265" t="str">
        <f>IF(ISERROR(IF(LEN(E3035)&gt;0,VLOOKUP(TEXT($E3035,0),'Angaben Stationen'!$E$14:$J$213,5,0),"")),"?",IF(LEN(E3035)&gt;0,VLOOKUP(TEXT($E3035,0),'Angaben Stationen'!$E$14:$J$213,5,0),""))</f>
        <v/>
      </c>
      <c r="D3035" s="232" t="str">
        <f>IF(ISERROR(IF(LEN(E3035)&gt;0,VLOOKUP(TEXT($E3035,0),'Angaben Stationen'!$E$14:$J$213,6,0),"")),"STATION IST NICHT VORHANDEN",IF(LEN(E3035)&gt;0,VLOOKUP(TEXT($E3035,0),'Angaben Stationen'!$E$14:$J$213,6,0),""))</f>
        <v/>
      </c>
      <c r="E3035" s="287"/>
      <c r="F3035" s="234"/>
      <c r="G3035" s="234"/>
      <c r="H3035" s="263"/>
      <c r="I3035" s="169"/>
      <c r="K3035" s="445" t="str">
        <f t="shared" si="373"/>
        <v>Leer</v>
      </c>
      <c r="L3035" s="445" t="str">
        <f>VLOOKUP($D3035,{"29 - Psychiatrie (Erwachsene)","BGI";"297 - stationsäquivalente Behandlung in der Erwachsenenpsychiatrie (29)","BGI";"30 - Kinder- und Jugendpsychiatrie","BGII";"307 - stationsäquivalente Behandlung in der Kinder- und Jugendpsychiatrie (30)","BGII";"31 - Psychosomatik","BGI";"","Leer"},2,0)</f>
        <v>Leer</v>
      </c>
      <c r="M3035" s="445">
        <f t="shared" si="370"/>
        <v>0</v>
      </c>
      <c r="N3035" s="445">
        <f t="shared" si="371"/>
        <v>0</v>
      </c>
      <c r="O3035" s="445">
        <f t="shared" si="374"/>
        <v>0</v>
      </c>
      <c r="P3035" s="445">
        <f t="shared" si="375"/>
        <v>0</v>
      </c>
      <c r="Q3035" s="445">
        <f t="shared" si="376"/>
        <v>0</v>
      </c>
      <c r="R3035" s="415" t="str">
        <f t="shared" si="377"/>
        <v>Leer</v>
      </c>
      <c r="S3035" s="445">
        <f>IF('Angaben KH-Standort'!D$29='A4'!D3035,IF('Angaben KH-Standort'!E$29="Ja",1,0),0)</f>
        <v>0</v>
      </c>
      <c r="T3035" s="445">
        <f>IF('Angaben KH-Standort'!D$30='A4'!D3035,IF('Angaben KH-Standort'!E$30="Ja",1,0),0)</f>
        <v>0</v>
      </c>
      <c r="U3035" s="445">
        <f>IF('Angaben KH-Standort'!D$31='A4'!D3035,IF('Angaben KH-Standort'!E$31="Ja",1,0),0)</f>
        <v>0</v>
      </c>
    </row>
    <row r="3036" spans="2:21" ht="15" customHeight="1" x14ac:dyDescent="0.3">
      <c r="B3036" s="70" t="str">
        <f t="shared" si="372"/>
        <v>!!!</v>
      </c>
      <c r="C3036" s="265" t="str">
        <f>IF(ISERROR(IF(LEN(E3036)&gt;0,VLOOKUP(TEXT($E3036,0),'Angaben Stationen'!$E$14:$J$213,5,0),"")),"?",IF(LEN(E3036)&gt;0,VLOOKUP(TEXT($E3036,0),'Angaben Stationen'!$E$14:$J$213,5,0),""))</f>
        <v/>
      </c>
      <c r="D3036" s="232" t="str">
        <f>IF(ISERROR(IF(LEN(E3036)&gt;0,VLOOKUP(TEXT($E3036,0),'Angaben Stationen'!$E$14:$J$213,6,0),"")),"STATION IST NICHT VORHANDEN",IF(LEN(E3036)&gt;0,VLOOKUP(TEXT($E3036,0),'Angaben Stationen'!$E$14:$J$213,6,0),""))</f>
        <v/>
      </c>
      <c r="E3036" s="287"/>
      <c r="F3036" s="234"/>
      <c r="G3036" s="234"/>
      <c r="H3036" s="263"/>
      <c r="I3036" s="169"/>
      <c r="K3036" s="445" t="str">
        <f t="shared" si="373"/>
        <v>Leer</v>
      </c>
      <c r="L3036" s="445" t="str">
        <f>VLOOKUP($D3036,{"29 - Psychiatrie (Erwachsene)","BGI";"297 - stationsäquivalente Behandlung in der Erwachsenenpsychiatrie (29)","BGI";"30 - Kinder- und Jugendpsychiatrie","BGII";"307 - stationsäquivalente Behandlung in der Kinder- und Jugendpsychiatrie (30)","BGII";"31 - Psychosomatik","BGI";"","Leer"},2,0)</f>
        <v>Leer</v>
      </c>
      <c r="M3036" s="445">
        <f t="shared" si="370"/>
        <v>0</v>
      </c>
      <c r="N3036" s="445">
        <f t="shared" si="371"/>
        <v>0</v>
      </c>
      <c r="O3036" s="445">
        <f t="shared" si="374"/>
        <v>0</v>
      </c>
      <c r="P3036" s="445">
        <f t="shared" si="375"/>
        <v>0</v>
      </c>
      <c r="Q3036" s="445">
        <f t="shared" si="376"/>
        <v>0</v>
      </c>
      <c r="R3036" s="415" t="str">
        <f t="shared" si="377"/>
        <v>Leer</v>
      </c>
      <c r="S3036" s="445">
        <f>IF('Angaben KH-Standort'!D$29='A4'!D3036,IF('Angaben KH-Standort'!E$29="Ja",1,0),0)</f>
        <v>0</v>
      </c>
      <c r="T3036" s="445">
        <f>IF('Angaben KH-Standort'!D$30='A4'!D3036,IF('Angaben KH-Standort'!E$30="Ja",1,0),0)</f>
        <v>0</v>
      </c>
      <c r="U3036" s="445">
        <f>IF('Angaben KH-Standort'!D$31='A4'!D3036,IF('Angaben KH-Standort'!E$31="Ja",1,0),0)</f>
        <v>0</v>
      </c>
    </row>
    <row r="3037" spans="2:21" ht="15" customHeight="1" x14ac:dyDescent="0.3">
      <c r="B3037" s="70" t="str">
        <f t="shared" si="372"/>
        <v>!!!</v>
      </c>
      <c r="C3037" s="265" t="str">
        <f>IF(ISERROR(IF(LEN(E3037)&gt;0,VLOOKUP(TEXT($E3037,0),'Angaben Stationen'!$E$14:$J$213,5,0),"")),"?",IF(LEN(E3037)&gt;0,VLOOKUP(TEXT($E3037,0),'Angaben Stationen'!$E$14:$J$213,5,0),""))</f>
        <v/>
      </c>
      <c r="D3037" s="232" t="str">
        <f>IF(ISERROR(IF(LEN(E3037)&gt;0,VLOOKUP(TEXT($E3037,0),'Angaben Stationen'!$E$14:$J$213,6,0),"")),"STATION IST NICHT VORHANDEN",IF(LEN(E3037)&gt;0,VLOOKUP(TEXT($E3037,0),'Angaben Stationen'!$E$14:$J$213,6,0),""))</f>
        <v/>
      </c>
      <c r="E3037" s="287"/>
      <c r="F3037" s="234"/>
      <c r="G3037" s="234"/>
      <c r="H3037" s="263"/>
      <c r="I3037" s="169"/>
      <c r="K3037" s="445" t="str">
        <f t="shared" si="373"/>
        <v>Leer</v>
      </c>
      <c r="L3037" s="445" t="str">
        <f>VLOOKUP($D3037,{"29 - Psychiatrie (Erwachsene)","BGI";"297 - stationsäquivalente Behandlung in der Erwachsenenpsychiatrie (29)","BGI";"30 - Kinder- und Jugendpsychiatrie","BGII";"307 - stationsäquivalente Behandlung in der Kinder- und Jugendpsychiatrie (30)","BGII";"31 - Psychosomatik","BGI";"","Leer"},2,0)</f>
        <v>Leer</v>
      </c>
      <c r="M3037" s="445">
        <f t="shared" si="370"/>
        <v>0</v>
      </c>
      <c r="N3037" s="445">
        <f t="shared" si="371"/>
        <v>0</v>
      </c>
      <c r="O3037" s="445">
        <f t="shared" si="374"/>
        <v>0</v>
      </c>
      <c r="P3037" s="445">
        <f t="shared" si="375"/>
        <v>0</v>
      </c>
      <c r="Q3037" s="445">
        <f t="shared" si="376"/>
        <v>0</v>
      </c>
      <c r="R3037" s="415" t="str">
        <f t="shared" si="377"/>
        <v>Leer</v>
      </c>
      <c r="S3037" s="445">
        <f>IF('Angaben KH-Standort'!D$29='A4'!D3037,IF('Angaben KH-Standort'!E$29="Ja",1,0),0)</f>
        <v>0</v>
      </c>
      <c r="T3037" s="445">
        <f>IF('Angaben KH-Standort'!D$30='A4'!D3037,IF('Angaben KH-Standort'!E$30="Ja",1,0),0)</f>
        <v>0</v>
      </c>
      <c r="U3037" s="445">
        <f>IF('Angaben KH-Standort'!D$31='A4'!D3037,IF('Angaben KH-Standort'!E$31="Ja",1,0),0)</f>
        <v>0</v>
      </c>
    </row>
    <row r="3038" spans="2:21" ht="15" customHeight="1" x14ac:dyDescent="0.3">
      <c r="B3038" s="70" t="str">
        <f t="shared" si="372"/>
        <v>!!!</v>
      </c>
      <c r="C3038" s="265" t="str">
        <f>IF(ISERROR(IF(LEN(E3038)&gt;0,VLOOKUP(TEXT($E3038,0),'Angaben Stationen'!$E$14:$J$213,5,0),"")),"?",IF(LEN(E3038)&gt;0,VLOOKUP(TEXT($E3038,0),'Angaben Stationen'!$E$14:$J$213,5,0),""))</f>
        <v/>
      </c>
      <c r="D3038" s="232" t="str">
        <f>IF(ISERROR(IF(LEN(E3038)&gt;0,VLOOKUP(TEXT($E3038,0),'Angaben Stationen'!$E$14:$J$213,6,0),"")),"STATION IST NICHT VORHANDEN",IF(LEN(E3038)&gt;0,VLOOKUP(TEXT($E3038,0),'Angaben Stationen'!$E$14:$J$213,6,0),""))</f>
        <v/>
      </c>
      <c r="E3038" s="287"/>
      <c r="F3038" s="234"/>
      <c r="G3038" s="234"/>
      <c r="H3038" s="263"/>
      <c r="I3038" s="169"/>
      <c r="K3038" s="445" t="str">
        <f t="shared" si="373"/>
        <v>Leer</v>
      </c>
      <c r="L3038" s="445" t="str">
        <f>VLOOKUP($D3038,{"29 - Psychiatrie (Erwachsene)","BGI";"297 - stationsäquivalente Behandlung in der Erwachsenenpsychiatrie (29)","BGI";"30 - Kinder- und Jugendpsychiatrie","BGII";"307 - stationsäquivalente Behandlung in der Kinder- und Jugendpsychiatrie (30)","BGII";"31 - Psychosomatik","BGI";"","Leer"},2,0)</f>
        <v>Leer</v>
      </c>
      <c r="M3038" s="445">
        <f t="shared" si="370"/>
        <v>0</v>
      </c>
      <c r="N3038" s="445">
        <f t="shared" si="371"/>
        <v>0</v>
      </c>
      <c r="O3038" s="445">
        <f t="shared" si="374"/>
        <v>0</v>
      </c>
      <c r="P3038" s="445">
        <f t="shared" si="375"/>
        <v>0</v>
      </c>
      <c r="Q3038" s="445">
        <f t="shared" si="376"/>
        <v>0</v>
      </c>
      <c r="R3038" s="415" t="str">
        <f t="shared" si="377"/>
        <v>Leer</v>
      </c>
      <c r="S3038" s="445">
        <f>IF('Angaben KH-Standort'!D$29='A4'!D3038,IF('Angaben KH-Standort'!E$29="Ja",1,0),0)</f>
        <v>0</v>
      </c>
      <c r="T3038" s="445">
        <f>IF('Angaben KH-Standort'!D$30='A4'!D3038,IF('Angaben KH-Standort'!E$30="Ja",1,0),0)</f>
        <v>0</v>
      </c>
      <c r="U3038" s="445">
        <f>IF('Angaben KH-Standort'!D$31='A4'!D3038,IF('Angaben KH-Standort'!E$31="Ja",1,0),0)</f>
        <v>0</v>
      </c>
    </row>
    <row r="3039" spans="2:21" ht="15" customHeight="1" x14ac:dyDescent="0.3">
      <c r="B3039" s="70" t="str">
        <f t="shared" si="372"/>
        <v>!!!</v>
      </c>
      <c r="C3039" s="265" t="str">
        <f>IF(ISERROR(IF(LEN(E3039)&gt;0,VLOOKUP(TEXT($E3039,0),'Angaben Stationen'!$E$14:$J$213,5,0),"")),"?",IF(LEN(E3039)&gt;0,VLOOKUP(TEXT($E3039,0),'Angaben Stationen'!$E$14:$J$213,5,0),""))</f>
        <v/>
      </c>
      <c r="D3039" s="232" t="str">
        <f>IF(ISERROR(IF(LEN(E3039)&gt;0,VLOOKUP(TEXT($E3039,0),'Angaben Stationen'!$E$14:$J$213,6,0),"")),"STATION IST NICHT VORHANDEN",IF(LEN(E3039)&gt;0,VLOOKUP(TEXT($E3039,0),'Angaben Stationen'!$E$14:$J$213,6,0),""))</f>
        <v/>
      </c>
      <c r="E3039" s="287"/>
      <c r="F3039" s="234"/>
      <c r="G3039" s="234"/>
      <c r="H3039" s="263"/>
      <c r="I3039" s="169"/>
      <c r="K3039" s="445" t="str">
        <f t="shared" si="373"/>
        <v>Leer</v>
      </c>
      <c r="L3039" s="445" t="str">
        <f>VLOOKUP($D3039,{"29 - Psychiatrie (Erwachsene)","BGI";"297 - stationsäquivalente Behandlung in der Erwachsenenpsychiatrie (29)","BGI";"30 - Kinder- und Jugendpsychiatrie","BGII";"307 - stationsäquivalente Behandlung in der Kinder- und Jugendpsychiatrie (30)","BGII";"31 - Psychosomatik","BGI";"","Leer"},2,0)</f>
        <v>Leer</v>
      </c>
      <c r="M3039" s="445">
        <f t="shared" si="370"/>
        <v>0</v>
      </c>
      <c r="N3039" s="445">
        <f t="shared" si="371"/>
        <v>0</v>
      </c>
      <c r="O3039" s="445">
        <f t="shared" si="374"/>
        <v>0</v>
      </c>
      <c r="P3039" s="445">
        <f t="shared" si="375"/>
        <v>0</v>
      </c>
      <c r="Q3039" s="445">
        <f t="shared" si="376"/>
        <v>0</v>
      </c>
      <c r="R3039" s="415" t="str">
        <f t="shared" si="377"/>
        <v>Leer</v>
      </c>
      <c r="S3039" s="445">
        <f>IF('Angaben KH-Standort'!D$29='A4'!D3039,IF('Angaben KH-Standort'!E$29="Ja",1,0),0)</f>
        <v>0</v>
      </c>
      <c r="T3039" s="445">
        <f>IF('Angaben KH-Standort'!D$30='A4'!D3039,IF('Angaben KH-Standort'!E$30="Ja",1,0),0)</f>
        <v>0</v>
      </c>
      <c r="U3039" s="445">
        <f>IF('Angaben KH-Standort'!D$31='A4'!D3039,IF('Angaben KH-Standort'!E$31="Ja",1,0),0)</f>
        <v>0</v>
      </c>
    </row>
    <row r="3040" spans="2:21" ht="15" customHeight="1" x14ac:dyDescent="0.3">
      <c r="B3040" s="70" t="str">
        <f t="shared" si="372"/>
        <v>!!!</v>
      </c>
      <c r="C3040" s="265" t="str">
        <f>IF(ISERROR(IF(LEN(E3040)&gt;0,VLOOKUP(TEXT($E3040,0),'Angaben Stationen'!$E$14:$J$213,5,0),"")),"?",IF(LEN(E3040)&gt;0,VLOOKUP(TEXT($E3040,0),'Angaben Stationen'!$E$14:$J$213,5,0),""))</f>
        <v/>
      </c>
      <c r="D3040" s="232" t="str">
        <f>IF(ISERROR(IF(LEN(E3040)&gt;0,VLOOKUP(TEXT($E3040,0),'Angaben Stationen'!$E$14:$J$213,6,0),"")),"STATION IST NICHT VORHANDEN",IF(LEN(E3040)&gt;0,VLOOKUP(TEXT($E3040,0),'Angaben Stationen'!$E$14:$J$213,6,0),""))</f>
        <v/>
      </c>
      <c r="E3040" s="287"/>
      <c r="F3040" s="234"/>
      <c r="G3040" s="234"/>
      <c r="H3040" s="263"/>
      <c r="I3040" s="169"/>
      <c r="K3040" s="445" t="str">
        <f t="shared" si="373"/>
        <v>Leer</v>
      </c>
      <c r="L3040" s="445" t="str">
        <f>VLOOKUP($D3040,{"29 - Psychiatrie (Erwachsene)","BGI";"297 - stationsäquivalente Behandlung in der Erwachsenenpsychiatrie (29)","BGI";"30 - Kinder- und Jugendpsychiatrie","BGII";"307 - stationsäquivalente Behandlung in der Kinder- und Jugendpsychiatrie (30)","BGII";"31 - Psychosomatik","BGI";"","Leer"},2,0)</f>
        <v>Leer</v>
      </c>
      <c r="M3040" s="445">
        <f t="shared" si="370"/>
        <v>0</v>
      </c>
      <c r="N3040" s="445">
        <f t="shared" si="371"/>
        <v>0</v>
      </c>
      <c r="O3040" s="445">
        <f t="shared" si="374"/>
        <v>0</v>
      </c>
      <c r="P3040" s="445">
        <f t="shared" si="375"/>
        <v>0</v>
      </c>
      <c r="Q3040" s="445">
        <f t="shared" si="376"/>
        <v>0</v>
      </c>
      <c r="R3040" s="415" t="str">
        <f t="shared" si="377"/>
        <v>Leer</v>
      </c>
      <c r="S3040" s="445">
        <f>IF('Angaben KH-Standort'!D$29='A4'!D3040,IF('Angaben KH-Standort'!E$29="Ja",1,0),0)</f>
        <v>0</v>
      </c>
      <c r="T3040" s="445">
        <f>IF('Angaben KH-Standort'!D$30='A4'!D3040,IF('Angaben KH-Standort'!E$30="Ja",1,0),0)</f>
        <v>0</v>
      </c>
      <c r="U3040" s="445">
        <f>IF('Angaben KH-Standort'!D$31='A4'!D3040,IF('Angaben KH-Standort'!E$31="Ja",1,0),0)</f>
        <v>0</v>
      </c>
    </row>
    <row r="3041" spans="2:21" ht="15" customHeight="1" x14ac:dyDescent="0.3">
      <c r="B3041" s="70" t="str">
        <f t="shared" si="372"/>
        <v>!!!</v>
      </c>
      <c r="C3041" s="265" t="str">
        <f>IF(ISERROR(IF(LEN(E3041)&gt;0,VLOOKUP(TEXT($E3041,0),'Angaben Stationen'!$E$14:$J$213,5,0),"")),"?",IF(LEN(E3041)&gt;0,VLOOKUP(TEXT($E3041,0),'Angaben Stationen'!$E$14:$J$213,5,0),""))</f>
        <v/>
      </c>
      <c r="D3041" s="232" t="str">
        <f>IF(ISERROR(IF(LEN(E3041)&gt;0,VLOOKUP(TEXT($E3041,0),'Angaben Stationen'!$E$14:$J$213,6,0),"")),"STATION IST NICHT VORHANDEN",IF(LEN(E3041)&gt;0,VLOOKUP(TEXT($E3041,0),'Angaben Stationen'!$E$14:$J$213,6,0),""))</f>
        <v/>
      </c>
      <c r="E3041" s="287"/>
      <c r="F3041" s="234"/>
      <c r="G3041" s="234"/>
      <c r="H3041" s="263"/>
      <c r="I3041" s="169"/>
      <c r="K3041" s="445" t="str">
        <f t="shared" si="373"/>
        <v>Leer</v>
      </c>
      <c r="L3041" s="445" t="str">
        <f>VLOOKUP($D3041,{"29 - Psychiatrie (Erwachsene)","BGI";"297 - stationsäquivalente Behandlung in der Erwachsenenpsychiatrie (29)","BGI";"30 - Kinder- und Jugendpsychiatrie","BGII";"307 - stationsäquivalente Behandlung in der Kinder- und Jugendpsychiatrie (30)","BGII";"31 - Psychosomatik","BGI";"","Leer"},2,0)</f>
        <v>Leer</v>
      </c>
      <c r="M3041" s="445">
        <f t="shared" si="370"/>
        <v>0</v>
      </c>
      <c r="N3041" s="445">
        <f t="shared" si="371"/>
        <v>0</v>
      </c>
      <c r="O3041" s="445">
        <f t="shared" si="374"/>
        <v>0</v>
      </c>
      <c r="P3041" s="445">
        <f t="shared" si="375"/>
        <v>0</v>
      </c>
      <c r="Q3041" s="445">
        <f t="shared" si="376"/>
        <v>0</v>
      </c>
      <c r="R3041" s="415" t="str">
        <f t="shared" si="377"/>
        <v>Leer</v>
      </c>
      <c r="S3041" s="445">
        <f>IF('Angaben KH-Standort'!D$29='A4'!D3041,IF('Angaben KH-Standort'!E$29="Ja",1,0),0)</f>
        <v>0</v>
      </c>
      <c r="T3041" s="445">
        <f>IF('Angaben KH-Standort'!D$30='A4'!D3041,IF('Angaben KH-Standort'!E$30="Ja",1,0),0)</f>
        <v>0</v>
      </c>
      <c r="U3041" s="445">
        <f>IF('Angaben KH-Standort'!D$31='A4'!D3041,IF('Angaben KH-Standort'!E$31="Ja",1,0),0)</f>
        <v>0</v>
      </c>
    </row>
    <row r="3042" spans="2:21" ht="15" customHeight="1" x14ac:dyDescent="0.3">
      <c r="B3042" s="70" t="str">
        <f t="shared" si="372"/>
        <v>!!!</v>
      </c>
      <c r="C3042" s="265" t="str">
        <f>IF(ISERROR(IF(LEN(E3042)&gt;0,VLOOKUP(TEXT($E3042,0),'Angaben Stationen'!$E$14:$J$213,5,0),"")),"?",IF(LEN(E3042)&gt;0,VLOOKUP(TEXT($E3042,0),'Angaben Stationen'!$E$14:$J$213,5,0),""))</f>
        <v/>
      </c>
      <c r="D3042" s="232" t="str">
        <f>IF(ISERROR(IF(LEN(E3042)&gt;0,VLOOKUP(TEXT($E3042,0),'Angaben Stationen'!$E$14:$J$213,6,0),"")),"STATION IST NICHT VORHANDEN",IF(LEN(E3042)&gt;0,VLOOKUP(TEXT($E3042,0),'Angaben Stationen'!$E$14:$J$213,6,0),""))</f>
        <v/>
      </c>
      <c r="E3042" s="287"/>
      <c r="F3042" s="234"/>
      <c r="G3042" s="234"/>
      <c r="H3042" s="263"/>
      <c r="I3042" s="169"/>
      <c r="K3042" s="445" t="str">
        <f t="shared" si="373"/>
        <v>Leer</v>
      </c>
      <c r="L3042" s="445" t="str">
        <f>VLOOKUP($D3042,{"29 - Psychiatrie (Erwachsene)","BGI";"297 - stationsäquivalente Behandlung in der Erwachsenenpsychiatrie (29)","BGI";"30 - Kinder- und Jugendpsychiatrie","BGII";"307 - stationsäquivalente Behandlung in der Kinder- und Jugendpsychiatrie (30)","BGII";"31 - Psychosomatik","BGI";"","Leer"},2,0)</f>
        <v>Leer</v>
      </c>
      <c r="M3042" s="445">
        <f t="shared" ref="M3042:M3105" si="378">IF(LEN(B3042)&gt;0,0,1)</f>
        <v>0</v>
      </c>
      <c r="N3042" s="445">
        <f t="shared" ref="N3042:N3105" si="379">IF(E3042&lt;&gt;"",1,0)</f>
        <v>0</v>
      </c>
      <c r="O3042" s="445">
        <f t="shared" si="374"/>
        <v>0</v>
      </c>
      <c r="P3042" s="445">
        <f t="shared" si="375"/>
        <v>0</v>
      </c>
      <c r="Q3042" s="445">
        <f t="shared" si="376"/>
        <v>0</v>
      </c>
      <c r="R3042" s="415" t="str">
        <f t="shared" si="377"/>
        <v>Leer</v>
      </c>
      <c r="S3042" s="445">
        <f>IF('Angaben KH-Standort'!D$29='A4'!D3042,IF('Angaben KH-Standort'!E$29="Ja",1,0),0)</f>
        <v>0</v>
      </c>
      <c r="T3042" s="445">
        <f>IF('Angaben KH-Standort'!D$30='A4'!D3042,IF('Angaben KH-Standort'!E$30="Ja",1,0),0)</f>
        <v>0</v>
      </c>
      <c r="U3042" s="445">
        <f>IF('Angaben KH-Standort'!D$31='A4'!D3042,IF('Angaben KH-Standort'!E$31="Ja",1,0),0)</f>
        <v>0</v>
      </c>
    </row>
    <row r="3043" spans="2:21" ht="15" customHeight="1" x14ac:dyDescent="0.3">
      <c r="B3043" s="70" t="str">
        <f t="shared" ref="B3043:B3106" si="380">IF(SUM(N3043:Q3043)&lt;4,"!!!","")</f>
        <v>!!!</v>
      </c>
      <c r="C3043" s="265" t="str">
        <f>IF(ISERROR(IF(LEN(E3043)&gt;0,VLOOKUP(TEXT($E3043,0),'Angaben Stationen'!$E$14:$J$213,5,0),"")),"?",IF(LEN(E3043)&gt;0,VLOOKUP(TEXT($E3043,0),'Angaben Stationen'!$E$14:$J$213,5,0),""))</f>
        <v/>
      </c>
      <c r="D3043" s="232" t="str">
        <f>IF(ISERROR(IF(LEN(E3043)&gt;0,VLOOKUP(TEXT($E3043,0),'Angaben Stationen'!$E$14:$J$213,6,0),"")),"STATION IST NICHT VORHANDEN",IF(LEN(E3043)&gt;0,VLOOKUP(TEXT($E3043,0),'Angaben Stationen'!$E$14:$J$213,6,0),""))</f>
        <v/>
      </c>
      <c r="E3043" s="287"/>
      <c r="F3043" s="234"/>
      <c r="G3043" s="234"/>
      <c r="H3043" s="263"/>
      <c r="I3043" s="169"/>
      <c r="K3043" s="445" t="str">
        <f t="shared" ref="K3043:K3106" si="381">IF($E3043&lt;&gt;"","Monat","Leer")</f>
        <v>Leer</v>
      </c>
      <c r="L3043" s="445" t="str">
        <f>VLOOKUP($D3043,{"29 - Psychiatrie (Erwachsene)","BGI";"297 - stationsäquivalente Behandlung in der Erwachsenenpsychiatrie (29)","BGI";"30 - Kinder- und Jugendpsychiatrie","BGII";"307 - stationsäquivalente Behandlung in der Kinder- und Jugendpsychiatrie (30)","BGII";"31 - Psychosomatik","BGI";"","Leer"},2,0)</f>
        <v>Leer</v>
      </c>
      <c r="M3043" s="445">
        <f t="shared" si="378"/>
        <v>0</v>
      </c>
      <c r="N3043" s="445">
        <f t="shared" si="379"/>
        <v>0</v>
      </c>
      <c r="O3043" s="445">
        <f t="shared" ref="O3043:O3106" si="382">IF(VALUE($F3043)&gt;0,1,0)</f>
        <v>0</v>
      </c>
      <c r="P3043" s="445">
        <f t="shared" ref="P3043:P3106" si="383">IF(LEN($G3043)&gt;0,1,0)</f>
        <v>0</v>
      </c>
      <c r="Q3043" s="445">
        <f t="shared" ref="Q3043:Q3106" si="384">IF(LEN($H3043)&gt;0,1,0)</f>
        <v>0</v>
      </c>
      <c r="R3043" s="415" t="str">
        <f t="shared" si="377"/>
        <v>Leer</v>
      </c>
      <c r="S3043" s="445">
        <f>IF('Angaben KH-Standort'!D$29='A4'!D3043,IF('Angaben KH-Standort'!E$29="Ja",1,0),0)</f>
        <v>0</v>
      </c>
      <c r="T3043" s="445">
        <f>IF('Angaben KH-Standort'!D$30='A4'!D3043,IF('Angaben KH-Standort'!E$30="Ja",1,0),0)</f>
        <v>0</v>
      </c>
      <c r="U3043" s="445">
        <f>IF('Angaben KH-Standort'!D$31='A4'!D3043,IF('Angaben KH-Standort'!E$31="Ja",1,0),0)</f>
        <v>0</v>
      </c>
    </row>
    <row r="3044" spans="2:21" ht="15" customHeight="1" x14ac:dyDescent="0.3">
      <c r="B3044" s="70" t="str">
        <f t="shared" si="380"/>
        <v>!!!</v>
      </c>
      <c r="C3044" s="265" t="str">
        <f>IF(ISERROR(IF(LEN(E3044)&gt;0,VLOOKUP(TEXT($E3044,0),'Angaben Stationen'!$E$14:$J$213,5,0),"")),"?",IF(LEN(E3044)&gt;0,VLOOKUP(TEXT($E3044,0),'Angaben Stationen'!$E$14:$J$213,5,0),""))</f>
        <v/>
      </c>
      <c r="D3044" s="232" t="str">
        <f>IF(ISERROR(IF(LEN(E3044)&gt;0,VLOOKUP(TEXT($E3044,0),'Angaben Stationen'!$E$14:$J$213,6,0),"")),"STATION IST NICHT VORHANDEN",IF(LEN(E3044)&gt;0,VLOOKUP(TEXT($E3044,0),'Angaben Stationen'!$E$14:$J$213,6,0),""))</f>
        <v/>
      </c>
      <c r="E3044" s="287"/>
      <c r="F3044" s="234"/>
      <c r="G3044" s="234"/>
      <c r="H3044" s="263"/>
      <c r="I3044" s="169"/>
      <c r="K3044" s="445" t="str">
        <f t="shared" si="381"/>
        <v>Leer</v>
      </c>
      <c r="L3044" s="445" t="str">
        <f>VLOOKUP($D3044,{"29 - Psychiatrie (Erwachsene)","BGI";"297 - stationsäquivalente Behandlung in der Erwachsenenpsychiatrie (29)","BGI";"30 - Kinder- und Jugendpsychiatrie","BGII";"307 - stationsäquivalente Behandlung in der Kinder- und Jugendpsychiatrie (30)","BGII";"31 - Psychosomatik","BGI";"","Leer"},2,0)</f>
        <v>Leer</v>
      </c>
      <c r="M3044" s="445">
        <f t="shared" si="378"/>
        <v>0</v>
      </c>
      <c r="N3044" s="445">
        <f t="shared" si="379"/>
        <v>0</v>
      </c>
      <c r="O3044" s="445">
        <f t="shared" si="382"/>
        <v>0</v>
      </c>
      <c r="P3044" s="445">
        <f t="shared" si="383"/>
        <v>0</v>
      </c>
      <c r="Q3044" s="445">
        <f t="shared" si="384"/>
        <v>0</v>
      </c>
      <c r="R3044" s="415" t="str">
        <f t="shared" si="377"/>
        <v>Leer</v>
      </c>
      <c r="S3044" s="445">
        <f>IF('Angaben KH-Standort'!D$29='A4'!D3044,IF('Angaben KH-Standort'!E$29="Ja",1,0),0)</f>
        <v>0</v>
      </c>
      <c r="T3044" s="445">
        <f>IF('Angaben KH-Standort'!D$30='A4'!D3044,IF('Angaben KH-Standort'!E$30="Ja",1,0),0)</f>
        <v>0</v>
      </c>
      <c r="U3044" s="445">
        <f>IF('Angaben KH-Standort'!D$31='A4'!D3044,IF('Angaben KH-Standort'!E$31="Ja",1,0),0)</f>
        <v>0</v>
      </c>
    </row>
    <row r="3045" spans="2:21" ht="15" customHeight="1" x14ac:dyDescent="0.3">
      <c r="B3045" s="70" t="str">
        <f t="shared" si="380"/>
        <v>!!!</v>
      </c>
      <c r="C3045" s="265" t="str">
        <f>IF(ISERROR(IF(LEN(E3045)&gt;0,VLOOKUP(TEXT($E3045,0),'Angaben Stationen'!$E$14:$J$213,5,0),"")),"?",IF(LEN(E3045)&gt;0,VLOOKUP(TEXT($E3045,0),'Angaben Stationen'!$E$14:$J$213,5,0),""))</f>
        <v/>
      </c>
      <c r="D3045" s="232" t="str">
        <f>IF(ISERROR(IF(LEN(E3045)&gt;0,VLOOKUP(TEXT($E3045,0),'Angaben Stationen'!$E$14:$J$213,6,0),"")),"STATION IST NICHT VORHANDEN",IF(LEN(E3045)&gt;0,VLOOKUP(TEXT($E3045,0),'Angaben Stationen'!$E$14:$J$213,6,0),""))</f>
        <v/>
      </c>
      <c r="E3045" s="287"/>
      <c r="F3045" s="234"/>
      <c r="G3045" s="234"/>
      <c r="H3045" s="263"/>
      <c r="I3045" s="169"/>
      <c r="K3045" s="445" t="str">
        <f t="shared" si="381"/>
        <v>Leer</v>
      </c>
      <c r="L3045" s="445" t="str">
        <f>VLOOKUP($D3045,{"29 - Psychiatrie (Erwachsene)","BGI";"297 - stationsäquivalente Behandlung in der Erwachsenenpsychiatrie (29)","BGI";"30 - Kinder- und Jugendpsychiatrie","BGII";"307 - stationsäquivalente Behandlung in der Kinder- und Jugendpsychiatrie (30)","BGII";"31 - Psychosomatik","BGI";"","Leer"},2,0)</f>
        <v>Leer</v>
      </c>
      <c r="M3045" s="445">
        <f t="shared" si="378"/>
        <v>0</v>
      </c>
      <c r="N3045" s="445">
        <f t="shared" si="379"/>
        <v>0</v>
      </c>
      <c r="O3045" s="445">
        <f t="shared" si="382"/>
        <v>0</v>
      </c>
      <c r="P3045" s="445">
        <f t="shared" si="383"/>
        <v>0</v>
      </c>
      <c r="Q3045" s="445">
        <f t="shared" si="384"/>
        <v>0</v>
      </c>
      <c r="R3045" s="415" t="str">
        <f t="shared" si="377"/>
        <v>Leer</v>
      </c>
      <c r="S3045" s="445">
        <f>IF('Angaben KH-Standort'!D$29='A4'!D3045,IF('Angaben KH-Standort'!E$29="Ja",1,0),0)</f>
        <v>0</v>
      </c>
      <c r="T3045" s="445">
        <f>IF('Angaben KH-Standort'!D$30='A4'!D3045,IF('Angaben KH-Standort'!E$30="Ja",1,0),0)</f>
        <v>0</v>
      </c>
      <c r="U3045" s="445">
        <f>IF('Angaben KH-Standort'!D$31='A4'!D3045,IF('Angaben KH-Standort'!E$31="Ja",1,0),0)</f>
        <v>0</v>
      </c>
    </row>
    <row r="3046" spans="2:21" ht="15" customHeight="1" x14ac:dyDescent="0.3">
      <c r="B3046" s="70" t="str">
        <f t="shared" si="380"/>
        <v>!!!</v>
      </c>
      <c r="C3046" s="265" t="str">
        <f>IF(ISERROR(IF(LEN(E3046)&gt;0,VLOOKUP(TEXT($E3046,0),'Angaben Stationen'!$E$14:$J$213,5,0),"")),"?",IF(LEN(E3046)&gt;0,VLOOKUP(TEXT($E3046,0),'Angaben Stationen'!$E$14:$J$213,5,0),""))</f>
        <v/>
      </c>
      <c r="D3046" s="232" t="str">
        <f>IF(ISERROR(IF(LEN(E3046)&gt;0,VLOOKUP(TEXT($E3046,0),'Angaben Stationen'!$E$14:$J$213,6,0),"")),"STATION IST NICHT VORHANDEN",IF(LEN(E3046)&gt;0,VLOOKUP(TEXT($E3046,0),'Angaben Stationen'!$E$14:$J$213,6,0),""))</f>
        <v/>
      </c>
      <c r="E3046" s="287"/>
      <c r="F3046" s="234"/>
      <c r="G3046" s="234"/>
      <c r="H3046" s="263"/>
      <c r="I3046" s="169"/>
      <c r="K3046" s="445" t="str">
        <f t="shared" si="381"/>
        <v>Leer</v>
      </c>
      <c r="L3046" s="445" t="str">
        <f>VLOOKUP($D3046,{"29 - Psychiatrie (Erwachsene)","BGI";"297 - stationsäquivalente Behandlung in der Erwachsenenpsychiatrie (29)","BGI";"30 - Kinder- und Jugendpsychiatrie","BGII";"307 - stationsäquivalente Behandlung in der Kinder- und Jugendpsychiatrie (30)","BGII";"31 - Psychosomatik","BGI";"","Leer"},2,0)</f>
        <v>Leer</v>
      </c>
      <c r="M3046" s="445">
        <f t="shared" si="378"/>
        <v>0</v>
      </c>
      <c r="N3046" s="445">
        <f t="shared" si="379"/>
        <v>0</v>
      </c>
      <c r="O3046" s="445">
        <f t="shared" si="382"/>
        <v>0</v>
      </c>
      <c r="P3046" s="445">
        <f t="shared" si="383"/>
        <v>0</v>
      </c>
      <c r="Q3046" s="445">
        <f t="shared" si="384"/>
        <v>0</v>
      </c>
      <c r="R3046" s="415" t="str">
        <f t="shared" si="377"/>
        <v>Leer</v>
      </c>
      <c r="S3046" s="445">
        <f>IF('Angaben KH-Standort'!D$29='A4'!D3046,IF('Angaben KH-Standort'!E$29="Ja",1,0),0)</f>
        <v>0</v>
      </c>
      <c r="T3046" s="445">
        <f>IF('Angaben KH-Standort'!D$30='A4'!D3046,IF('Angaben KH-Standort'!E$30="Ja",1,0),0)</f>
        <v>0</v>
      </c>
      <c r="U3046" s="445">
        <f>IF('Angaben KH-Standort'!D$31='A4'!D3046,IF('Angaben KH-Standort'!E$31="Ja",1,0),0)</f>
        <v>0</v>
      </c>
    </row>
    <row r="3047" spans="2:21" ht="15" customHeight="1" x14ac:dyDescent="0.3">
      <c r="B3047" s="70" t="str">
        <f t="shared" si="380"/>
        <v>!!!</v>
      </c>
      <c r="C3047" s="265" t="str">
        <f>IF(ISERROR(IF(LEN(E3047)&gt;0,VLOOKUP(TEXT($E3047,0),'Angaben Stationen'!$E$14:$J$213,5,0),"")),"?",IF(LEN(E3047)&gt;0,VLOOKUP(TEXT($E3047,0),'Angaben Stationen'!$E$14:$J$213,5,0),""))</f>
        <v/>
      </c>
      <c r="D3047" s="232" t="str">
        <f>IF(ISERROR(IF(LEN(E3047)&gt;0,VLOOKUP(TEXT($E3047,0),'Angaben Stationen'!$E$14:$J$213,6,0),"")),"STATION IST NICHT VORHANDEN",IF(LEN(E3047)&gt;0,VLOOKUP(TEXT($E3047,0),'Angaben Stationen'!$E$14:$J$213,6,0),""))</f>
        <v/>
      </c>
      <c r="E3047" s="287"/>
      <c r="F3047" s="234"/>
      <c r="G3047" s="234"/>
      <c r="H3047" s="263"/>
      <c r="I3047" s="169"/>
      <c r="K3047" s="445" t="str">
        <f t="shared" si="381"/>
        <v>Leer</v>
      </c>
      <c r="L3047" s="445" t="str">
        <f>VLOOKUP($D3047,{"29 - Psychiatrie (Erwachsene)","BGI";"297 - stationsäquivalente Behandlung in der Erwachsenenpsychiatrie (29)","BGI";"30 - Kinder- und Jugendpsychiatrie","BGII";"307 - stationsäquivalente Behandlung in der Kinder- und Jugendpsychiatrie (30)","BGII";"31 - Psychosomatik","BGI";"","Leer"},2,0)</f>
        <v>Leer</v>
      </c>
      <c r="M3047" s="445">
        <f t="shared" si="378"/>
        <v>0</v>
      </c>
      <c r="N3047" s="445">
        <f t="shared" si="379"/>
        <v>0</v>
      </c>
      <c r="O3047" s="445">
        <f t="shared" si="382"/>
        <v>0</v>
      </c>
      <c r="P3047" s="445">
        <f t="shared" si="383"/>
        <v>0</v>
      </c>
      <c r="Q3047" s="445">
        <f t="shared" si="384"/>
        <v>0</v>
      </c>
      <c r="R3047" s="415" t="str">
        <f t="shared" si="377"/>
        <v>Leer</v>
      </c>
      <c r="S3047" s="445">
        <f>IF('Angaben KH-Standort'!D$29='A4'!D3047,IF('Angaben KH-Standort'!E$29="Ja",1,0),0)</f>
        <v>0</v>
      </c>
      <c r="T3047" s="445">
        <f>IF('Angaben KH-Standort'!D$30='A4'!D3047,IF('Angaben KH-Standort'!E$30="Ja",1,0),0)</f>
        <v>0</v>
      </c>
      <c r="U3047" s="445">
        <f>IF('Angaben KH-Standort'!D$31='A4'!D3047,IF('Angaben KH-Standort'!E$31="Ja",1,0),0)</f>
        <v>0</v>
      </c>
    </row>
    <row r="3048" spans="2:21" ht="15" customHeight="1" x14ac:dyDescent="0.3">
      <c r="B3048" s="70" t="str">
        <f t="shared" si="380"/>
        <v>!!!</v>
      </c>
      <c r="C3048" s="265" t="str">
        <f>IF(ISERROR(IF(LEN(E3048)&gt;0,VLOOKUP(TEXT($E3048,0),'Angaben Stationen'!$E$14:$J$213,5,0),"")),"?",IF(LEN(E3048)&gt;0,VLOOKUP(TEXT($E3048,0),'Angaben Stationen'!$E$14:$J$213,5,0),""))</f>
        <v/>
      </c>
      <c r="D3048" s="232" t="str">
        <f>IF(ISERROR(IF(LEN(E3048)&gt;0,VLOOKUP(TEXT($E3048,0),'Angaben Stationen'!$E$14:$J$213,6,0),"")),"STATION IST NICHT VORHANDEN",IF(LEN(E3048)&gt;0,VLOOKUP(TEXT($E3048,0),'Angaben Stationen'!$E$14:$J$213,6,0),""))</f>
        <v/>
      </c>
      <c r="E3048" s="287"/>
      <c r="F3048" s="234"/>
      <c r="G3048" s="234"/>
      <c r="H3048" s="263"/>
      <c r="I3048" s="169"/>
      <c r="K3048" s="445" t="str">
        <f t="shared" si="381"/>
        <v>Leer</v>
      </c>
      <c r="L3048" s="445" t="str">
        <f>VLOOKUP($D3048,{"29 - Psychiatrie (Erwachsene)","BGI";"297 - stationsäquivalente Behandlung in der Erwachsenenpsychiatrie (29)","BGI";"30 - Kinder- und Jugendpsychiatrie","BGII";"307 - stationsäquivalente Behandlung in der Kinder- und Jugendpsychiatrie (30)","BGII";"31 - Psychosomatik","BGI";"","Leer"},2,0)</f>
        <v>Leer</v>
      </c>
      <c r="M3048" s="445">
        <f t="shared" si="378"/>
        <v>0</v>
      </c>
      <c r="N3048" s="445">
        <f t="shared" si="379"/>
        <v>0</v>
      </c>
      <c r="O3048" s="445">
        <f t="shared" si="382"/>
        <v>0</v>
      </c>
      <c r="P3048" s="445">
        <f t="shared" si="383"/>
        <v>0</v>
      </c>
      <c r="Q3048" s="445">
        <f t="shared" si="384"/>
        <v>0</v>
      </c>
      <c r="R3048" s="415" t="str">
        <f t="shared" si="377"/>
        <v>Leer</v>
      </c>
      <c r="S3048" s="445">
        <f>IF('Angaben KH-Standort'!D$29='A4'!D3048,IF('Angaben KH-Standort'!E$29="Ja",1,0),0)</f>
        <v>0</v>
      </c>
      <c r="T3048" s="445">
        <f>IF('Angaben KH-Standort'!D$30='A4'!D3048,IF('Angaben KH-Standort'!E$30="Ja",1,0),0)</f>
        <v>0</v>
      </c>
      <c r="U3048" s="445">
        <f>IF('Angaben KH-Standort'!D$31='A4'!D3048,IF('Angaben KH-Standort'!E$31="Ja",1,0),0)</f>
        <v>0</v>
      </c>
    </row>
    <row r="3049" spans="2:21" ht="15" customHeight="1" x14ac:dyDescent="0.3">
      <c r="B3049" s="70" t="str">
        <f t="shared" si="380"/>
        <v>!!!</v>
      </c>
      <c r="C3049" s="265" t="str">
        <f>IF(ISERROR(IF(LEN(E3049)&gt;0,VLOOKUP(TEXT($E3049,0),'Angaben Stationen'!$E$14:$J$213,5,0),"")),"?",IF(LEN(E3049)&gt;0,VLOOKUP(TEXT($E3049,0),'Angaben Stationen'!$E$14:$J$213,5,0),""))</f>
        <v/>
      </c>
      <c r="D3049" s="232" t="str">
        <f>IF(ISERROR(IF(LEN(E3049)&gt;0,VLOOKUP(TEXT($E3049,0),'Angaben Stationen'!$E$14:$J$213,6,0),"")),"STATION IST NICHT VORHANDEN",IF(LEN(E3049)&gt;0,VLOOKUP(TEXT($E3049,0),'Angaben Stationen'!$E$14:$J$213,6,0),""))</f>
        <v/>
      </c>
      <c r="E3049" s="287"/>
      <c r="F3049" s="234"/>
      <c r="G3049" s="234"/>
      <c r="H3049" s="263"/>
      <c r="I3049" s="169"/>
      <c r="K3049" s="445" t="str">
        <f t="shared" si="381"/>
        <v>Leer</v>
      </c>
      <c r="L3049" s="445" t="str">
        <f>VLOOKUP($D3049,{"29 - Psychiatrie (Erwachsene)","BGI";"297 - stationsäquivalente Behandlung in der Erwachsenenpsychiatrie (29)","BGI";"30 - Kinder- und Jugendpsychiatrie","BGII";"307 - stationsäquivalente Behandlung in der Kinder- und Jugendpsychiatrie (30)","BGII";"31 - Psychosomatik","BGI";"","Leer"},2,0)</f>
        <v>Leer</v>
      </c>
      <c r="M3049" s="445">
        <f t="shared" si="378"/>
        <v>0</v>
      </c>
      <c r="N3049" s="445">
        <f t="shared" si="379"/>
        <v>0</v>
      </c>
      <c r="O3049" s="445">
        <f t="shared" si="382"/>
        <v>0</v>
      </c>
      <c r="P3049" s="445">
        <f t="shared" si="383"/>
        <v>0</v>
      </c>
      <c r="Q3049" s="445">
        <f t="shared" si="384"/>
        <v>0</v>
      </c>
      <c r="R3049" s="415" t="str">
        <f t="shared" si="377"/>
        <v>Leer</v>
      </c>
      <c r="S3049" s="445">
        <f>IF('Angaben KH-Standort'!D$29='A4'!D3049,IF('Angaben KH-Standort'!E$29="Ja",1,0),0)</f>
        <v>0</v>
      </c>
      <c r="T3049" s="445">
        <f>IF('Angaben KH-Standort'!D$30='A4'!D3049,IF('Angaben KH-Standort'!E$30="Ja",1,0),0)</f>
        <v>0</v>
      </c>
      <c r="U3049" s="445">
        <f>IF('Angaben KH-Standort'!D$31='A4'!D3049,IF('Angaben KH-Standort'!E$31="Ja",1,0),0)</f>
        <v>0</v>
      </c>
    </row>
    <row r="3050" spans="2:21" ht="15" customHeight="1" x14ac:dyDescent="0.3">
      <c r="B3050" s="70" t="str">
        <f t="shared" si="380"/>
        <v>!!!</v>
      </c>
      <c r="C3050" s="265" t="str">
        <f>IF(ISERROR(IF(LEN(E3050)&gt;0,VLOOKUP(TEXT($E3050,0),'Angaben Stationen'!$E$14:$J$213,5,0),"")),"?",IF(LEN(E3050)&gt;0,VLOOKUP(TEXT($E3050,0),'Angaben Stationen'!$E$14:$J$213,5,0),""))</f>
        <v/>
      </c>
      <c r="D3050" s="232" t="str">
        <f>IF(ISERROR(IF(LEN(E3050)&gt;0,VLOOKUP(TEXT($E3050,0),'Angaben Stationen'!$E$14:$J$213,6,0),"")),"STATION IST NICHT VORHANDEN",IF(LEN(E3050)&gt;0,VLOOKUP(TEXT($E3050,0),'Angaben Stationen'!$E$14:$J$213,6,0),""))</f>
        <v/>
      </c>
      <c r="E3050" s="287"/>
      <c r="F3050" s="234"/>
      <c r="G3050" s="234"/>
      <c r="H3050" s="263"/>
      <c r="I3050" s="169"/>
      <c r="K3050" s="445" t="str">
        <f t="shared" si="381"/>
        <v>Leer</v>
      </c>
      <c r="L3050" s="445" t="str">
        <f>VLOOKUP($D3050,{"29 - Psychiatrie (Erwachsene)","BGI";"297 - stationsäquivalente Behandlung in der Erwachsenenpsychiatrie (29)","BGI";"30 - Kinder- und Jugendpsychiatrie","BGII";"307 - stationsäquivalente Behandlung in der Kinder- und Jugendpsychiatrie (30)","BGII";"31 - Psychosomatik","BGI";"","Leer"},2,0)</f>
        <v>Leer</v>
      </c>
      <c r="M3050" s="445">
        <f t="shared" si="378"/>
        <v>0</v>
      </c>
      <c r="N3050" s="445">
        <f t="shared" si="379"/>
        <v>0</v>
      </c>
      <c r="O3050" s="445">
        <f t="shared" si="382"/>
        <v>0</v>
      </c>
      <c r="P3050" s="445">
        <f t="shared" si="383"/>
        <v>0</v>
      </c>
      <c r="Q3050" s="445">
        <f t="shared" si="384"/>
        <v>0</v>
      </c>
      <c r="R3050" s="415" t="str">
        <f t="shared" si="377"/>
        <v>Leer</v>
      </c>
      <c r="S3050" s="445">
        <f>IF('Angaben KH-Standort'!D$29='A4'!D3050,IF('Angaben KH-Standort'!E$29="Ja",1,0),0)</f>
        <v>0</v>
      </c>
      <c r="T3050" s="445">
        <f>IF('Angaben KH-Standort'!D$30='A4'!D3050,IF('Angaben KH-Standort'!E$30="Ja",1,0),0)</f>
        <v>0</v>
      </c>
      <c r="U3050" s="445">
        <f>IF('Angaben KH-Standort'!D$31='A4'!D3050,IF('Angaben KH-Standort'!E$31="Ja",1,0),0)</f>
        <v>0</v>
      </c>
    </row>
    <row r="3051" spans="2:21" ht="15" customHeight="1" x14ac:dyDescent="0.3">
      <c r="B3051" s="70" t="str">
        <f t="shared" si="380"/>
        <v>!!!</v>
      </c>
      <c r="C3051" s="265" t="str">
        <f>IF(ISERROR(IF(LEN(E3051)&gt;0,VLOOKUP(TEXT($E3051,0),'Angaben Stationen'!$E$14:$J$213,5,0),"")),"?",IF(LEN(E3051)&gt;0,VLOOKUP(TEXT($E3051,0),'Angaben Stationen'!$E$14:$J$213,5,0),""))</f>
        <v/>
      </c>
      <c r="D3051" s="232" t="str">
        <f>IF(ISERROR(IF(LEN(E3051)&gt;0,VLOOKUP(TEXT($E3051,0),'Angaben Stationen'!$E$14:$J$213,6,0),"")),"STATION IST NICHT VORHANDEN",IF(LEN(E3051)&gt;0,VLOOKUP(TEXT($E3051,0),'Angaben Stationen'!$E$14:$J$213,6,0),""))</f>
        <v/>
      </c>
      <c r="E3051" s="287"/>
      <c r="F3051" s="234"/>
      <c r="G3051" s="234"/>
      <c r="H3051" s="263"/>
      <c r="I3051" s="169"/>
      <c r="K3051" s="445" t="str">
        <f t="shared" si="381"/>
        <v>Leer</v>
      </c>
      <c r="L3051" s="445" t="str">
        <f>VLOOKUP($D3051,{"29 - Psychiatrie (Erwachsene)","BGI";"297 - stationsäquivalente Behandlung in der Erwachsenenpsychiatrie (29)","BGI";"30 - Kinder- und Jugendpsychiatrie","BGII";"307 - stationsäquivalente Behandlung in der Kinder- und Jugendpsychiatrie (30)","BGII";"31 - Psychosomatik","BGI";"","Leer"},2,0)</f>
        <v>Leer</v>
      </c>
      <c r="M3051" s="445">
        <f t="shared" si="378"/>
        <v>0</v>
      </c>
      <c r="N3051" s="445">
        <f t="shared" si="379"/>
        <v>0</v>
      </c>
      <c r="O3051" s="445">
        <f t="shared" si="382"/>
        <v>0</v>
      </c>
      <c r="P3051" s="445">
        <f t="shared" si="383"/>
        <v>0</v>
      </c>
      <c r="Q3051" s="445">
        <f t="shared" si="384"/>
        <v>0</v>
      </c>
      <c r="R3051" s="415" t="str">
        <f t="shared" si="377"/>
        <v>Leer</v>
      </c>
      <c r="S3051" s="445">
        <f>IF('Angaben KH-Standort'!D$29='A4'!D3051,IF('Angaben KH-Standort'!E$29="Ja",1,0),0)</f>
        <v>0</v>
      </c>
      <c r="T3051" s="445">
        <f>IF('Angaben KH-Standort'!D$30='A4'!D3051,IF('Angaben KH-Standort'!E$30="Ja",1,0),0)</f>
        <v>0</v>
      </c>
      <c r="U3051" s="445">
        <f>IF('Angaben KH-Standort'!D$31='A4'!D3051,IF('Angaben KH-Standort'!E$31="Ja",1,0),0)</f>
        <v>0</v>
      </c>
    </row>
    <row r="3052" spans="2:21" ht="15" customHeight="1" x14ac:dyDescent="0.3">
      <c r="B3052" s="70" t="str">
        <f t="shared" si="380"/>
        <v>!!!</v>
      </c>
      <c r="C3052" s="265" t="str">
        <f>IF(ISERROR(IF(LEN(E3052)&gt;0,VLOOKUP(TEXT($E3052,0),'Angaben Stationen'!$E$14:$J$213,5,0),"")),"?",IF(LEN(E3052)&gt;0,VLOOKUP(TEXT($E3052,0),'Angaben Stationen'!$E$14:$J$213,5,0),""))</f>
        <v/>
      </c>
      <c r="D3052" s="232" t="str">
        <f>IF(ISERROR(IF(LEN(E3052)&gt;0,VLOOKUP(TEXT($E3052,0),'Angaben Stationen'!$E$14:$J$213,6,0),"")),"STATION IST NICHT VORHANDEN",IF(LEN(E3052)&gt;0,VLOOKUP(TEXT($E3052,0),'Angaben Stationen'!$E$14:$J$213,6,0),""))</f>
        <v/>
      </c>
      <c r="E3052" s="287"/>
      <c r="F3052" s="234"/>
      <c r="G3052" s="234"/>
      <c r="H3052" s="263"/>
      <c r="I3052" s="169"/>
      <c r="K3052" s="445" t="str">
        <f t="shared" si="381"/>
        <v>Leer</v>
      </c>
      <c r="L3052" s="445" t="str">
        <f>VLOOKUP($D3052,{"29 - Psychiatrie (Erwachsene)","BGI";"297 - stationsäquivalente Behandlung in der Erwachsenenpsychiatrie (29)","BGI";"30 - Kinder- und Jugendpsychiatrie","BGII";"307 - stationsäquivalente Behandlung in der Kinder- und Jugendpsychiatrie (30)","BGII";"31 - Psychosomatik","BGI";"","Leer"},2,0)</f>
        <v>Leer</v>
      </c>
      <c r="M3052" s="445">
        <f t="shared" si="378"/>
        <v>0</v>
      </c>
      <c r="N3052" s="445">
        <f t="shared" si="379"/>
        <v>0</v>
      </c>
      <c r="O3052" s="445">
        <f t="shared" si="382"/>
        <v>0</v>
      </c>
      <c r="P3052" s="445">
        <f t="shared" si="383"/>
        <v>0</v>
      </c>
      <c r="Q3052" s="445">
        <f t="shared" si="384"/>
        <v>0</v>
      </c>
      <c r="R3052" s="415" t="str">
        <f t="shared" si="377"/>
        <v>Leer</v>
      </c>
      <c r="S3052" s="445">
        <f>IF('Angaben KH-Standort'!D$29='A4'!D3052,IF('Angaben KH-Standort'!E$29="Ja",1,0),0)</f>
        <v>0</v>
      </c>
      <c r="T3052" s="445">
        <f>IF('Angaben KH-Standort'!D$30='A4'!D3052,IF('Angaben KH-Standort'!E$30="Ja",1,0),0)</f>
        <v>0</v>
      </c>
      <c r="U3052" s="445">
        <f>IF('Angaben KH-Standort'!D$31='A4'!D3052,IF('Angaben KH-Standort'!E$31="Ja",1,0),0)</f>
        <v>0</v>
      </c>
    </row>
    <row r="3053" spans="2:21" ht="15" customHeight="1" x14ac:dyDescent="0.3">
      <c r="B3053" s="70" t="str">
        <f t="shared" si="380"/>
        <v>!!!</v>
      </c>
      <c r="C3053" s="265" t="str">
        <f>IF(ISERROR(IF(LEN(E3053)&gt;0,VLOOKUP(TEXT($E3053,0),'Angaben Stationen'!$E$14:$J$213,5,0),"")),"?",IF(LEN(E3053)&gt;0,VLOOKUP(TEXT($E3053,0),'Angaben Stationen'!$E$14:$J$213,5,0),""))</f>
        <v/>
      </c>
      <c r="D3053" s="232" t="str">
        <f>IF(ISERROR(IF(LEN(E3053)&gt;0,VLOOKUP(TEXT($E3053,0),'Angaben Stationen'!$E$14:$J$213,6,0),"")),"STATION IST NICHT VORHANDEN",IF(LEN(E3053)&gt;0,VLOOKUP(TEXT($E3053,0),'Angaben Stationen'!$E$14:$J$213,6,0),""))</f>
        <v/>
      </c>
      <c r="E3053" s="287"/>
      <c r="F3053" s="234"/>
      <c r="G3053" s="234"/>
      <c r="H3053" s="263"/>
      <c r="I3053" s="169"/>
      <c r="K3053" s="445" t="str">
        <f t="shared" si="381"/>
        <v>Leer</v>
      </c>
      <c r="L3053" s="445" t="str">
        <f>VLOOKUP($D3053,{"29 - Psychiatrie (Erwachsene)","BGI";"297 - stationsäquivalente Behandlung in der Erwachsenenpsychiatrie (29)","BGI";"30 - Kinder- und Jugendpsychiatrie","BGII";"307 - stationsäquivalente Behandlung in der Kinder- und Jugendpsychiatrie (30)","BGII";"31 - Psychosomatik","BGI";"","Leer"},2,0)</f>
        <v>Leer</v>
      </c>
      <c r="M3053" s="445">
        <f t="shared" si="378"/>
        <v>0</v>
      </c>
      <c r="N3053" s="445">
        <f t="shared" si="379"/>
        <v>0</v>
      </c>
      <c r="O3053" s="445">
        <f t="shared" si="382"/>
        <v>0</v>
      </c>
      <c r="P3053" s="445">
        <f t="shared" si="383"/>
        <v>0</v>
      </c>
      <c r="Q3053" s="445">
        <f t="shared" si="384"/>
        <v>0</v>
      </c>
      <c r="R3053" s="415" t="str">
        <f t="shared" si="377"/>
        <v>Leer</v>
      </c>
      <c r="S3053" s="445">
        <f>IF('Angaben KH-Standort'!D$29='A4'!D3053,IF('Angaben KH-Standort'!E$29="Ja",1,0),0)</f>
        <v>0</v>
      </c>
      <c r="T3053" s="445">
        <f>IF('Angaben KH-Standort'!D$30='A4'!D3053,IF('Angaben KH-Standort'!E$30="Ja",1,0),0)</f>
        <v>0</v>
      </c>
      <c r="U3053" s="445">
        <f>IF('Angaben KH-Standort'!D$31='A4'!D3053,IF('Angaben KH-Standort'!E$31="Ja",1,0),0)</f>
        <v>0</v>
      </c>
    </row>
    <row r="3054" spans="2:21" ht="15" customHeight="1" x14ac:dyDescent="0.3">
      <c r="B3054" s="70" t="str">
        <f t="shared" si="380"/>
        <v>!!!</v>
      </c>
      <c r="C3054" s="265" t="str">
        <f>IF(ISERROR(IF(LEN(E3054)&gt;0,VLOOKUP(TEXT($E3054,0),'Angaben Stationen'!$E$14:$J$213,5,0),"")),"?",IF(LEN(E3054)&gt;0,VLOOKUP(TEXT($E3054,0),'Angaben Stationen'!$E$14:$J$213,5,0),""))</f>
        <v/>
      </c>
      <c r="D3054" s="232" t="str">
        <f>IF(ISERROR(IF(LEN(E3054)&gt;0,VLOOKUP(TEXT($E3054,0),'Angaben Stationen'!$E$14:$J$213,6,0),"")),"STATION IST NICHT VORHANDEN",IF(LEN(E3054)&gt;0,VLOOKUP(TEXT($E3054,0),'Angaben Stationen'!$E$14:$J$213,6,0),""))</f>
        <v/>
      </c>
      <c r="E3054" s="287"/>
      <c r="F3054" s="234"/>
      <c r="G3054" s="234"/>
      <c r="H3054" s="263"/>
      <c r="I3054" s="169"/>
      <c r="K3054" s="445" t="str">
        <f t="shared" si="381"/>
        <v>Leer</v>
      </c>
      <c r="L3054" s="445" t="str">
        <f>VLOOKUP($D3054,{"29 - Psychiatrie (Erwachsene)","BGI";"297 - stationsäquivalente Behandlung in der Erwachsenenpsychiatrie (29)","BGI";"30 - Kinder- und Jugendpsychiatrie","BGII";"307 - stationsäquivalente Behandlung in der Kinder- und Jugendpsychiatrie (30)","BGII";"31 - Psychosomatik","BGI";"","Leer"},2,0)</f>
        <v>Leer</v>
      </c>
      <c r="M3054" s="445">
        <f t="shared" si="378"/>
        <v>0</v>
      </c>
      <c r="N3054" s="445">
        <f t="shared" si="379"/>
        <v>0</v>
      </c>
      <c r="O3054" s="445">
        <f t="shared" si="382"/>
        <v>0</v>
      </c>
      <c r="P3054" s="445">
        <f t="shared" si="383"/>
        <v>0</v>
      </c>
      <c r="Q3054" s="445">
        <f t="shared" si="384"/>
        <v>0</v>
      </c>
      <c r="R3054" s="415" t="str">
        <f t="shared" si="377"/>
        <v>Leer</v>
      </c>
      <c r="S3054" s="445">
        <f>IF('Angaben KH-Standort'!D$29='A4'!D3054,IF('Angaben KH-Standort'!E$29="Ja",1,0),0)</f>
        <v>0</v>
      </c>
      <c r="T3054" s="445">
        <f>IF('Angaben KH-Standort'!D$30='A4'!D3054,IF('Angaben KH-Standort'!E$30="Ja",1,0),0)</f>
        <v>0</v>
      </c>
      <c r="U3054" s="445">
        <f>IF('Angaben KH-Standort'!D$31='A4'!D3054,IF('Angaben KH-Standort'!E$31="Ja",1,0),0)</f>
        <v>0</v>
      </c>
    </row>
    <row r="3055" spans="2:21" ht="15" customHeight="1" x14ac:dyDescent="0.3">
      <c r="B3055" s="70" t="str">
        <f t="shared" si="380"/>
        <v>!!!</v>
      </c>
      <c r="C3055" s="265" t="str">
        <f>IF(ISERROR(IF(LEN(E3055)&gt;0,VLOOKUP(TEXT($E3055,0),'Angaben Stationen'!$E$14:$J$213,5,0),"")),"?",IF(LEN(E3055)&gt;0,VLOOKUP(TEXT($E3055,0),'Angaben Stationen'!$E$14:$J$213,5,0),""))</f>
        <v/>
      </c>
      <c r="D3055" s="232" t="str">
        <f>IF(ISERROR(IF(LEN(E3055)&gt;0,VLOOKUP(TEXT($E3055,0),'Angaben Stationen'!$E$14:$J$213,6,0),"")),"STATION IST NICHT VORHANDEN",IF(LEN(E3055)&gt;0,VLOOKUP(TEXT($E3055,0),'Angaben Stationen'!$E$14:$J$213,6,0),""))</f>
        <v/>
      </c>
      <c r="E3055" s="287"/>
      <c r="F3055" s="234"/>
      <c r="G3055" s="234"/>
      <c r="H3055" s="263"/>
      <c r="I3055" s="169"/>
      <c r="K3055" s="445" t="str">
        <f t="shared" si="381"/>
        <v>Leer</v>
      </c>
      <c r="L3055" s="445" t="str">
        <f>VLOOKUP($D3055,{"29 - Psychiatrie (Erwachsene)","BGI";"297 - stationsäquivalente Behandlung in der Erwachsenenpsychiatrie (29)","BGI";"30 - Kinder- und Jugendpsychiatrie","BGII";"307 - stationsäquivalente Behandlung in der Kinder- und Jugendpsychiatrie (30)","BGII";"31 - Psychosomatik","BGI";"","Leer"},2,0)</f>
        <v>Leer</v>
      </c>
      <c r="M3055" s="445">
        <f t="shared" si="378"/>
        <v>0</v>
      </c>
      <c r="N3055" s="445">
        <f t="shared" si="379"/>
        <v>0</v>
      </c>
      <c r="O3055" s="445">
        <f t="shared" si="382"/>
        <v>0</v>
      </c>
      <c r="P3055" s="445">
        <f t="shared" si="383"/>
        <v>0</v>
      </c>
      <c r="Q3055" s="445">
        <f t="shared" si="384"/>
        <v>0</v>
      </c>
      <c r="R3055" s="415" t="str">
        <f t="shared" ref="R3055:R3118" si="385">IF(D3055&lt;&gt;"",IF(SUM(S3055:U3055)&gt;0,"Ja","Nein"),"Leer")</f>
        <v>Leer</v>
      </c>
      <c r="S3055" s="445">
        <f>IF('Angaben KH-Standort'!D$29='A4'!D3055,IF('Angaben KH-Standort'!E$29="Ja",1,0),0)</f>
        <v>0</v>
      </c>
      <c r="T3055" s="445">
        <f>IF('Angaben KH-Standort'!D$30='A4'!D3055,IF('Angaben KH-Standort'!E$30="Ja",1,0),0)</f>
        <v>0</v>
      </c>
      <c r="U3055" s="445">
        <f>IF('Angaben KH-Standort'!D$31='A4'!D3055,IF('Angaben KH-Standort'!E$31="Ja",1,0),0)</f>
        <v>0</v>
      </c>
    </row>
    <row r="3056" spans="2:21" ht="15" customHeight="1" x14ac:dyDescent="0.3">
      <c r="B3056" s="70" t="str">
        <f t="shared" si="380"/>
        <v>!!!</v>
      </c>
      <c r="C3056" s="265" t="str">
        <f>IF(ISERROR(IF(LEN(E3056)&gt;0,VLOOKUP(TEXT($E3056,0),'Angaben Stationen'!$E$14:$J$213,5,0),"")),"?",IF(LEN(E3056)&gt;0,VLOOKUP(TEXT($E3056,0),'Angaben Stationen'!$E$14:$J$213,5,0),""))</f>
        <v/>
      </c>
      <c r="D3056" s="232" t="str">
        <f>IF(ISERROR(IF(LEN(E3056)&gt;0,VLOOKUP(TEXT($E3056,0),'Angaben Stationen'!$E$14:$J$213,6,0),"")),"STATION IST NICHT VORHANDEN",IF(LEN(E3056)&gt;0,VLOOKUP(TEXT($E3056,0),'Angaben Stationen'!$E$14:$J$213,6,0),""))</f>
        <v/>
      </c>
      <c r="E3056" s="287"/>
      <c r="F3056" s="234"/>
      <c r="G3056" s="234"/>
      <c r="H3056" s="263"/>
      <c r="I3056" s="169"/>
      <c r="K3056" s="445" t="str">
        <f t="shared" si="381"/>
        <v>Leer</v>
      </c>
      <c r="L3056" s="445" t="str">
        <f>VLOOKUP($D3056,{"29 - Psychiatrie (Erwachsene)","BGI";"297 - stationsäquivalente Behandlung in der Erwachsenenpsychiatrie (29)","BGI";"30 - Kinder- und Jugendpsychiatrie","BGII";"307 - stationsäquivalente Behandlung in der Kinder- und Jugendpsychiatrie (30)","BGII";"31 - Psychosomatik","BGI";"","Leer"},2,0)</f>
        <v>Leer</v>
      </c>
      <c r="M3056" s="445">
        <f t="shared" si="378"/>
        <v>0</v>
      </c>
      <c r="N3056" s="445">
        <f t="shared" si="379"/>
        <v>0</v>
      </c>
      <c r="O3056" s="445">
        <f t="shared" si="382"/>
        <v>0</v>
      </c>
      <c r="P3056" s="445">
        <f t="shared" si="383"/>
        <v>0</v>
      </c>
      <c r="Q3056" s="445">
        <f t="shared" si="384"/>
        <v>0</v>
      </c>
      <c r="R3056" s="415" t="str">
        <f t="shared" si="385"/>
        <v>Leer</v>
      </c>
      <c r="S3056" s="445">
        <f>IF('Angaben KH-Standort'!D$29='A4'!D3056,IF('Angaben KH-Standort'!E$29="Ja",1,0),0)</f>
        <v>0</v>
      </c>
      <c r="T3056" s="445">
        <f>IF('Angaben KH-Standort'!D$30='A4'!D3056,IF('Angaben KH-Standort'!E$30="Ja",1,0),0)</f>
        <v>0</v>
      </c>
      <c r="U3056" s="445">
        <f>IF('Angaben KH-Standort'!D$31='A4'!D3056,IF('Angaben KH-Standort'!E$31="Ja",1,0),0)</f>
        <v>0</v>
      </c>
    </row>
    <row r="3057" spans="2:21" ht="15" customHeight="1" x14ac:dyDescent="0.3">
      <c r="B3057" s="70" t="str">
        <f t="shared" si="380"/>
        <v>!!!</v>
      </c>
      <c r="C3057" s="265" t="str">
        <f>IF(ISERROR(IF(LEN(E3057)&gt;0,VLOOKUP(TEXT($E3057,0),'Angaben Stationen'!$E$14:$J$213,5,0),"")),"?",IF(LEN(E3057)&gt;0,VLOOKUP(TEXT($E3057,0),'Angaben Stationen'!$E$14:$J$213,5,0),""))</f>
        <v/>
      </c>
      <c r="D3057" s="232" t="str">
        <f>IF(ISERROR(IF(LEN(E3057)&gt;0,VLOOKUP(TEXT($E3057,0),'Angaben Stationen'!$E$14:$J$213,6,0),"")),"STATION IST NICHT VORHANDEN",IF(LEN(E3057)&gt;0,VLOOKUP(TEXT($E3057,0),'Angaben Stationen'!$E$14:$J$213,6,0),""))</f>
        <v/>
      </c>
      <c r="E3057" s="287"/>
      <c r="F3057" s="234"/>
      <c r="G3057" s="234"/>
      <c r="H3057" s="263"/>
      <c r="I3057" s="169"/>
      <c r="K3057" s="445" t="str">
        <f t="shared" si="381"/>
        <v>Leer</v>
      </c>
      <c r="L3057" s="445" t="str">
        <f>VLOOKUP($D3057,{"29 - Psychiatrie (Erwachsene)","BGI";"297 - stationsäquivalente Behandlung in der Erwachsenenpsychiatrie (29)","BGI";"30 - Kinder- und Jugendpsychiatrie","BGII";"307 - stationsäquivalente Behandlung in der Kinder- und Jugendpsychiatrie (30)","BGII";"31 - Psychosomatik","BGI";"","Leer"},2,0)</f>
        <v>Leer</v>
      </c>
      <c r="M3057" s="445">
        <f t="shared" si="378"/>
        <v>0</v>
      </c>
      <c r="N3057" s="445">
        <f t="shared" si="379"/>
        <v>0</v>
      </c>
      <c r="O3057" s="445">
        <f t="shared" si="382"/>
        <v>0</v>
      </c>
      <c r="P3057" s="445">
        <f t="shared" si="383"/>
        <v>0</v>
      </c>
      <c r="Q3057" s="445">
        <f t="shared" si="384"/>
        <v>0</v>
      </c>
      <c r="R3057" s="415" t="str">
        <f t="shared" si="385"/>
        <v>Leer</v>
      </c>
      <c r="S3057" s="445">
        <f>IF('Angaben KH-Standort'!D$29='A4'!D3057,IF('Angaben KH-Standort'!E$29="Ja",1,0),0)</f>
        <v>0</v>
      </c>
      <c r="T3057" s="445">
        <f>IF('Angaben KH-Standort'!D$30='A4'!D3057,IF('Angaben KH-Standort'!E$30="Ja",1,0),0)</f>
        <v>0</v>
      </c>
      <c r="U3057" s="445">
        <f>IF('Angaben KH-Standort'!D$31='A4'!D3057,IF('Angaben KH-Standort'!E$31="Ja",1,0),0)</f>
        <v>0</v>
      </c>
    </row>
    <row r="3058" spans="2:21" ht="15" customHeight="1" x14ac:dyDescent="0.3">
      <c r="B3058" s="70" t="str">
        <f t="shared" si="380"/>
        <v>!!!</v>
      </c>
      <c r="C3058" s="265" t="str">
        <f>IF(ISERROR(IF(LEN(E3058)&gt;0,VLOOKUP(TEXT($E3058,0),'Angaben Stationen'!$E$14:$J$213,5,0),"")),"?",IF(LEN(E3058)&gt;0,VLOOKUP(TEXT($E3058,0),'Angaben Stationen'!$E$14:$J$213,5,0),""))</f>
        <v/>
      </c>
      <c r="D3058" s="232" t="str">
        <f>IF(ISERROR(IF(LEN(E3058)&gt;0,VLOOKUP(TEXT($E3058,0),'Angaben Stationen'!$E$14:$J$213,6,0),"")),"STATION IST NICHT VORHANDEN",IF(LEN(E3058)&gt;0,VLOOKUP(TEXT($E3058,0),'Angaben Stationen'!$E$14:$J$213,6,0),""))</f>
        <v/>
      </c>
      <c r="E3058" s="287"/>
      <c r="F3058" s="234"/>
      <c r="G3058" s="234"/>
      <c r="H3058" s="263"/>
      <c r="I3058" s="169"/>
      <c r="K3058" s="445" t="str">
        <f t="shared" si="381"/>
        <v>Leer</v>
      </c>
      <c r="L3058" s="445" t="str">
        <f>VLOOKUP($D3058,{"29 - Psychiatrie (Erwachsene)","BGI";"297 - stationsäquivalente Behandlung in der Erwachsenenpsychiatrie (29)","BGI";"30 - Kinder- und Jugendpsychiatrie","BGII";"307 - stationsäquivalente Behandlung in der Kinder- und Jugendpsychiatrie (30)","BGII";"31 - Psychosomatik","BGI";"","Leer"},2,0)</f>
        <v>Leer</v>
      </c>
      <c r="M3058" s="445">
        <f t="shared" si="378"/>
        <v>0</v>
      </c>
      <c r="N3058" s="445">
        <f t="shared" si="379"/>
        <v>0</v>
      </c>
      <c r="O3058" s="445">
        <f t="shared" si="382"/>
        <v>0</v>
      </c>
      <c r="P3058" s="445">
        <f t="shared" si="383"/>
        <v>0</v>
      </c>
      <c r="Q3058" s="445">
        <f t="shared" si="384"/>
        <v>0</v>
      </c>
      <c r="R3058" s="415" t="str">
        <f t="shared" si="385"/>
        <v>Leer</v>
      </c>
      <c r="S3058" s="445">
        <f>IF('Angaben KH-Standort'!D$29='A4'!D3058,IF('Angaben KH-Standort'!E$29="Ja",1,0),0)</f>
        <v>0</v>
      </c>
      <c r="T3058" s="445">
        <f>IF('Angaben KH-Standort'!D$30='A4'!D3058,IF('Angaben KH-Standort'!E$30="Ja",1,0),0)</f>
        <v>0</v>
      </c>
      <c r="U3058" s="445">
        <f>IF('Angaben KH-Standort'!D$31='A4'!D3058,IF('Angaben KH-Standort'!E$31="Ja",1,0),0)</f>
        <v>0</v>
      </c>
    </row>
    <row r="3059" spans="2:21" ht="15" customHeight="1" x14ac:dyDescent="0.3">
      <c r="B3059" s="70" t="str">
        <f t="shared" si="380"/>
        <v>!!!</v>
      </c>
      <c r="C3059" s="265" t="str">
        <f>IF(ISERROR(IF(LEN(E3059)&gt;0,VLOOKUP(TEXT($E3059,0),'Angaben Stationen'!$E$14:$J$213,5,0),"")),"?",IF(LEN(E3059)&gt;0,VLOOKUP(TEXT($E3059,0),'Angaben Stationen'!$E$14:$J$213,5,0),""))</f>
        <v/>
      </c>
      <c r="D3059" s="232" t="str">
        <f>IF(ISERROR(IF(LEN(E3059)&gt;0,VLOOKUP(TEXT($E3059,0),'Angaben Stationen'!$E$14:$J$213,6,0),"")),"STATION IST NICHT VORHANDEN",IF(LEN(E3059)&gt;0,VLOOKUP(TEXT($E3059,0),'Angaben Stationen'!$E$14:$J$213,6,0),""))</f>
        <v/>
      </c>
      <c r="E3059" s="287"/>
      <c r="F3059" s="234"/>
      <c r="G3059" s="234"/>
      <c r="H3059" s="263"/>
      <c r="I3059" s="169"/>
      <c r="K3059" s="445" t="str">
        <f t="shared" si="381"/>
        <v>Leer</v>
      </c>
      <c r="L3059" s="445" t="str">
        <f>VLOOKUP($D3059,{"29 - Psychiatrie (Erwachsene)","BGI";"297 - stationsäquivalente Behandlung in der Erwachsenenpsychiatrie (29)","BGI";"30 - Kinder- und Jugendpsychiatrie","BGII";"307 - stationsäquivalente Behandlung in der Kinder- und Jugendpsychiatrie (30)","BGII";"31 - Psychosomatik","BGI";"","Leer"},2,0)</f>
        <v>Leer</v>
      </c>
      <c r="M3059" s="445">
        <f t="shared" si="378"/>
        <v>0</v>
      </c>
      <c r="N3059" s="445">
        <f t="shared" si="379"/>
        <v>0</v>
      </c>
      <c r="O3059" s="445">
        <f t="shared" si="382"/>
        <v>0</v>
      </c>
      <c r="P3059" s="445">
        <f t="shared" si="383"/>
        <v>0</v>
      </c>
      <c r="Q3059" s="445">
        <f t="shared" si="384"/>
        <v>0</v>
      </c>
      <c r="R3059" s="415" t="str">
        <f t="shared" si="385"/>
        <v>Leer</v>
      </c>
      <c r="S3059" s="445">
        <f>IF('Angaben KH-Standort'!D$29='A4'!D3059,IF('Angaben KH-Standort'!E$29="Ja",1,0),0)</f>
        <v>0</v>
      </c>
      <c r="T3059" s="445">
        <f>IF('Angaben KH-Standort'!D$30='A4'!D3059,IF('Angaben KH-Standort'!E$30="Ja",1,0),0)</f>
        <v>0</v>
      </c>
      <c r="U3059" s="445">
        <f>IF('Angaben KH-Standort'!D$31='A4'!D3059,IF('Angaben KH-Standort'!E$31="Ja",1,0),0)</f>
        <v>0</v>
      </c>
    </row>
    <row r="3060" spans="2:21" ht="15" customHeight="1" x14ac:dyDescent="0.3">
      <c r="B3060" s="70" t="str">
        <f t="shared" si="380"/>
        <v>!!!</v>
      </c>
      <c r="C3060" s="265" t="str">
        <f>IF(ISERROR(IF(LEN(E3060)&gt;0,VLOOKUP(TEXT($E3060,0),'Angaben Stationen'!$E$14:$J$213,5,0),"")),"?",IF(LEN(E3060)&gt;0,VLOOKUP(TEXT($E3060,0),'Angaben Stationen'!$E$14:$J$213,5,0),""))</f>
        <v/>
      </c>
      <c r="D3060" s="232" t="str">
        <f>IF(ISERROR(IF(LEN(E3060)&gt;0,VLOOKUP(TEXT($E3060,0),'Angaben Stationen'!$E$14:$J$213,6,0),"")),"STATION IST NICHT VORHANDEN",IF(LEN(E3060)&gt;0,VLOOKUP(TEXT($E3060,0),'Angaben Stationen'!$E$14:$J$213,6,0),""))</f>
        <v/>
      </c>
      <c r="E3060" s="287"/>
      <c r="F3060" s="234"/>
      <c r="G3060" s="234"/>
      <c r="H3060" s="263"/>
      <c r="I3060" s="169"/>
      <c r="K3060" s="445" t="str">
        <f t="shared" si="381"/>
        <v>Leer</v>
      </c>
      <c r="L3060" s="445" t="str">
        <f>VLOOKUP($D3060,{"29 - Psychiatrie (Erwachsene)","BGI";"297 - stationsäquivalente Behandlung in der Erwachsenenpsychiatrie (29)","BGI";"30 - Kinder- und Jugendpsychiatrie","BGII";"307 - stationsäquivalente Behandlung in der Kinder- und Jugendpsychiatrie (30)","BGII";"31 - Psychosomatik","BGI";"","Leer"},2,0)</f>
        <v>Leer</v>
      </c>
      <c r="M3060" s="445">
        <f t="shared" si="378"/>
        <v>0</v>
      </c>
      <c r="N3060" s="445">
        <f t="shared" si="379"/>
        <v>0</v>
      </c>
      <c r="O3060" s="445">
        <f t="shared" si="382"/>
        <v>0</v>
      </c>
      <c r="P3060" s="445">
        <f t="shared" si="383"/>
        <v>0</v>
      </c>
      <c r="Q3060" s="445">
        <f t="shared" si="384"/>
        <v>0</v>
      </c>
      <c r="R3060" s="415" t="str">
        <f t="shared" si="385"/>
        <v>Leer</v>
      </c>
      <c r="S3060" s="445">
        <f>IF('Angaben KH-Standort'!D$29='A4'!D3060,IF('Angaben KH-Standort'!E$29="Ja",1,0),0)</f>
        <v>0</v>
      </c>
      <c r="T3060" s="445">
        <f>IF('Angaben KH-Standort'!D$30='A4'!D3060,IF('Angaben KH-Standort'!E$30="Ja",1,0),0)</f>
        <v>0</v>
      </c>
      <c r="U3060" s="445">
        <f>IF('Angaben KH-Standort'!D$31='A4'!D3060,IF('Angaben KH-Standort'!E$31="Ja",1,0),0)</f>
        <v>0</v>
      </c>
    </row>
    <row r="3061" spans="2:21" ht="15" customHeight="1" x14ac:dyDescent="0.3">
      <c r="B3061" s="70" t="str">
        <f t="shared" si="380"/>
        <v>!!!</v>
      </c>
      <c r="C3061" s="265" t="str">
        <f>IF(ISERROR(IF(LEN(E3061)&gt;0,VLOOKUP(TEXT($E3061,0),'Angaben Stationen'!$E$14:$J$213,5,0),"")),"?",IF(LEN(E3061)&gt;0,VLOOKUP(TEXT($E3061,0),'Angaben Stationen'!$E$14:$J$213,5,0),""))</f>
        <v/>
      </c>
      <c r="D3061" s="232" t="str">
        <f>IF(ISERROR(IF(LEN(E3061)&gt;0,VLOOKUP(TEXT($E3061,0),'Angaben Stationen'!$E$14:$J$213,6,0),"")),"STATION IST NICHT VORHANDEN",IF(LEN(E3061)&gt;0,VLOOKUP(TEXT($E3061,0),'Angaben Stationen'!$E$14:$J$213,6,0),""))</f>
        <v/>
      </c>
      <c r="E3061" s="287"/>
      <c r="F3061" s="234"/>
      <c r="G3061" s="234"/>
      <c r="H3061" s="263"/>
      <c r="I3061" s="169"/>
      <c r="K3061" s="445" t="str">
        <f t="shared" si="381"/>
        <v>Leer</v>
      </c>
      <c r="L3061" s="445" t="str">
        <f>VLOOKUP($D3061,{"29 - Psychiatrie (Erwachsene)","BGI";"297 - stationsäquivalente Behandlung in der Erwachsenenpsychiatrie (29)","BGI";"30 - Kinder- und Jugendpsychiatrie","BGII";"307 - stationsäquivalente Behandlung in der Kinder- und Jugendpsychiatrie (30)","BGII";"31 - Psychosomatik","BGI";"","Leer"},2,0)</f>
        <v>Leer</v>
      </c>
      <c r="M3061" s="445">
        <f t="shared" si="378"/>
        <v>0</v>
      </c>
      <c r="N3061" s="445">
        <f t="shared" si="379"/>
        <v>0</v>
      </c>
      <c r="O3061" s="445">
        <f t="shared" si="382"/>
        <v>0</v>
      </c>
      <c r="P3061" s="445">
        <f t="shared" si="383"/>
        <v>0</v>
      </c>
      <c r="Q3061" s="445">
        <f t="shared" si="384"/>
        <v>0</v>
      </c>
      <c r="R3061" s="415" t="str">
        <f t="shared" si="385"/>
        <v>Leer</v>
      </c>
      <c r="S3061" s="445">
        <f>IF('Angaben KH-Standort'!D$29='A4'!D3061,IF('Angaben KH-Standort'!E$29="Ja",1,0),0)</f>
        <v>0</v>
      </c>
      <c r="T3061" s="445">
        <f>IF('Angaben KH-Standort'!D$30='A4'!D3061,IF('Angaben KH-Standort'!E$30="Ja",1,0),0)</f>
        <v>0</v>
      </c>
      <c r="U3061" s="445">
        <f>IF('Angaben KH-Standort'!D$31='A4'!D3061,IF('Angaben KH-Standort'!E$31="Ja",1,0),0)</f>
        <v>0</v>
      </c>
    </row>
    <row r="3062" spans="2:21" ht="15" customHeight="1" x14ac:dyDescent="0.3">
      <c r="B3062" s="70" t="str">
        <f t="shared" si="380"/>
        <v>!!!</v>
      </c>
      <c r="C3062" s="265" t="str">
        <f>IF(ISERROR(IF(LEN(E3062)&gt;0,VLOOKUP(TEXT($E3062,0),'Angaben Stationen'!$E$14:$J$213,5,0),"")),"?",IF(LEN(E3062)&gt;0,VLOOKUP(TEXT($E3062,0),'Angaben Stationen'!$E$14:$J$213,5,0),""))</f>
        <v/>
      </c>
      <c r="D3062" s="232" t="str">
        <f>IF(ISERROR(IF(LEN(E3062)&gt;0,VLOOKUP(TEXT($E3062,0),'Angaben Stationen'!$E$14:$J$213,6,0),"")),"STATION IST NICHT VORHANDEN",IF(LEN(E3062)&gt;0,VLOOKUP(TEXT($E3062,0),'Angaben Stationen'!$E$14:$J$213,6,0),""))</f>
        <v/>
      </c>
      <c r="E3062" s="287"/>
      <c r="F3062" s="234"/>
      <c r="G3062" s="234"/>
      <c r="H3062" s="263"/>
      <c r="I3062" s="169"/>
      <c r="K3062" s="445" t="str">
        <f t="shared" si="381"/>
        <v>Leer</v>
      </c>
      <c r="L3062" s="445" t="str">
        <f>VLOOKUP($D3062,{"29 - Psychiatrie (Erwachsene)","BGI";"297 - stationsäquivalente Behandlung in der Erwachsenenpsychiatrie (29)","BGI";"30 - Kinder- und Jugendpsychiatrie","BGII";"307 - stationsäquivalente Behandlung in der Kinder- und Jugendpsychiatrie (30)","BGII";"31 - Psychosomatik","BGI";"","Leer"},2,0)</f>
        <v>Leer</v>
      </c>
      <c r="M3062" s="445">
        <f t="shared" si="378"/>
        <v>0</v>
      </c>
      <c r="N3062" s="445">
        <f t="shared" si="379"/>
        <v>0</v>
      </c>
      <c r="O3062" s="445">
        <f t="shared" si="382"/>
        <v>0</v>
      </c>
      <c r="P3062" s="445">
        <f t="shared" si="383"/>
        <v>0</v>
      </c>
      <c r="Q3062" s="445">
        <f t="shared" si="384"/>
        <v>0</v>
      </c>
      <c r="R3062" s="415" t="str">
        <f t="shared" si="385"/>
        <v>Leer</v>
      </c>
      <c r="S3062" s="445">
        <f>IF('Angaben KH-Standort'!D$29='A4'!D3062,IF('Angaben KH-Standort'!E$29="Ja",1,0),0)</f>
        <v>0</v>
      </c>
      <c r="T3062" s="445">
        <f>IF('Angaben KH-Standort'!D$30='A4'!D3062,IF('Angaben KH-Standort'!E$30="Ja",1,0),0)</f>
        <v>0</v>
      </c>
      <c r="U3062" s="445">
        <f>IF('Angaben KH-Standort'!D$31='A4'!D3062,IF('Angaben KH-Standort'!E$31="Ja",1,0),0)</f>
        <v>0</v>
      </c>
    </row>
    <row r="3063" spans="2:21" ht="15" customHeight="1" x14ac:dyDescent="0.3">
      <c r="B3063" s="70" t="str">
        <f t="shared" si="380"/>
        <v>!!!</v>
      </c>
      <c r="C3063" s="265" t="str">
        <f>IF(ISERROR(IF(LEN(E3063)&gt;0,VLOOKUP(TEXT($E3063,0),'Angaben Stationen'!$E$14:$J$213,5,0),"")),"?",IF(LEN(E3063)&gt;0,VLOOKUP(TEXT($E3063,0),'Angaben Stationen'!$E$14:$J$213,5,0),""))</f>
        <v/>
      </c>
      <c r="D3063" s="232" t="str">
        <f>IF(ISERROR(IF(LEN(E3063)&gt;0,VLOOKUP(TEXT($E3063,0),'Angaben Stationen'!$E$14:$J$213,6,0),"")),"STATION IST NICHT VORHANDEN",IF(LEN(E3063)&gt;0,VLOOKUP(TEXT($E3063,0),'Angaben Stationen'!$E$14:$J$213,6,0),""))</f>
        <v/>
      </c>
      <c r="E3063" s="287"/>
      <c r="F3063" s="234"/>
      <c r="G3063" s="234"/>
      <c r="H3063" s="263"/>
      <c r="I3063" s="169"/>
      <c r="K3063" s="445" t="str">
        <f t="shared" si="381"/>
        <v>Leer</v>
      </c>
      <c r="L3063" s="445" t="str">
        <f>VLOOKUP($D3063,{"29 - Psychiatrie (Erwachsene)","BGI";"297 - stationsäquivalente Behandlung in der Erwachsenenpsychiatrie (29)","BGI";"30 - Kinder- und Jugendpsychiatrie","BGII";"307 - stationsäquivalente Behandlung in der Kinder- und Jugendpsychiatrie (30)","BGII";"31 - Psychosomatik","BGI";"","Leer"},2,0)</f>
        <v>Leer</v>
      </c>
      <c r="M3063" s="445">
        <f t="shared" si="378"/>
        <v>0</v>
      </c>
      <c r="N3063" s="445">
        <f t="shared" si="379"/>
        <v>0</v>
      </c>
      <c r="O3063" s="445">
        <f t="shared" si="382"/>
        <v>0</v>
      </c>
      <c r="P3063" s="445">
        <f t="shared" si="383"/>
        <v>0</v>
      </c>
      <c r="Q3063" s="445">
        <f t="shared" si="384"/>
        <v>0</v>
      </c>
      <c r="R3063" s="415" t="str">
        <f t="shared" si="385"/>
        <v>Leer</v>
      </c>
      <c r="S3063" s="445">
        <f>IF('Angaben KH-Standort'!D$29='A4'!D3063,IF('Angaben KH-Standort'!E$29="Ja",1,0),0)</f>
        <v>0</v>
      </c>
      <c r="T3063" s="445">
        <f>IF('Angaben KH-Standort'!D$30='A4'!D3063,IF('Angaben KH-Standort'!E$30="Ja",1,0),0)</f>
        <v>0</v>
      </c>
      <c r="U3063" s="445">
        <f>IF('Angaben KH-Standort'!D$31='A4'!D3063,IF('Angaben KH-Standort'!E$31="Ja",1,0),0)</f>
        <v>0</v>
      </c>
    </row>
    <row r="3064" spans="2:21" ht="15" customHeight="1" x14ac:dyDescent="0.3">
      <c r="B3064" s="70" t="str">
        <f t="shared" si="380"/>
        <v>!!!</v>
      </c>
      <c r="C3064" s="265" t="str">
        <f>IF(ISERROR(IF(LEN(E3064)&gt;0,VLOOKUP(TEXT($E3064,0),'Angaben Stationen'!$E$14:$J$213,5,0),"")),"?",IF(LEN(E3064)&gt;0,VLOOKUP(TEXT($E3064,0),'Angaben Stationen'!$E$14:$J$213,5,0),""))</f>
        <v/>
      </c>
      <c r="D3064" s="232" t="str">
        <f>IF(ISERROR(IF(LEN(E3064)&gt;0,VLOOKUP(TEXT($E3064,0),'Angaben Stationen'!$E$14:$J$213,6,0),"")),"STATION IST NICHT VORHANDEN",IF(LEN(E3064)&gt;0,VLOOKUP(TEXT($E3064,0),'Angaben Stationen'!$E$14:$J$213,6,0),""))</f>
        <v/>
      </c>
      <c r="E3064" s="287"/>
      <c r="F3064" s="234"/>
      <c r="G3064" s="234"/>
      <c r="H3064" s="263"/>
      <c r="I3064" s="169"/>
      <c r="K3064" s="445" t="str">
        <f t="shared" si="381"/>
        <v>Leer</v>
      </c>
      <c r="L3064" s="445" t="str">
        <f>VLOOKUP($D3064,{"29 - Psychiatrie (Erwachsene)","BGI";"297 - stationsäquivalente Behandlung in der Erwachsenenpsychiatrie (29)","BGI";"30 - Kinder- und Jugendpsychiatrie","BGII";"307 - stationsäquivalente Behandlung in der Kinder- und Jugendpsychiatrie (30)","BGII";"31 - Psychosomatik","BGI";"","Leer"},2,0)</f>
        <v>Leer</v>
      </c>
      <c r="M3064" s="445">
        <f t="shared" si="378"/>
        <v>0</v>
      </c>
      <c r="N3064" s="445">
        <f t="shared" si="379"/>
        <v>0</v>
      </c>
      <c r="O3064" s="445">
        <f t="shared" si="382"/>
        <v>0</v>
      </c>
      <c r="P3064" s="445">
        <f t="shared" si="383"/>
        <v>0</v>
      </c>
      <c r="Q3064" s="445">
        <f t="shared" si="384"/>
        <v>0</v>
      </c>
      <c r="R3064" s="415" t="str">
        <f t="shared" si="385"/>
        <v>Leer</v>
      </c>
      <c r="S3064" s="445">
        <f>IF('Angaben KH-Standort'!D$29='A4'!D3064,IF('Angaben KH-Standort'!E$29="Ja",1,0),0)</f>
        <v>0</v>
      </c>
      <c r="T3064" s="445">
        <f>IF('Angaben KH-Standort'!D$30='A4'!D3064,IF('Angaben KH-Standort'!E$30="Ja",1,0),0)</f>
        <v>0</v>
      </c>
      <c r="U3064" s="445">
        <f>IF('Angaben KH-Standort'!D$31='A4'!D3064,IF('Angaben KH-Standort'!E$31="Ja",1,0),0)</f>
        <v>0</v>
      </c>
    </row>
    <row r="3065" spans="2:21" ht="15" customHeight="1" x14ac:dyDescent="0.3">
      <c r="B3065" s="70" t="str">
        <f t="shared" si="380"/>
        <v>!!!</v>
      </c>
      <c r="C3065" s="265" t="str">
        <f>IF(ISERROR(IF(LEN(E3065)&gt;0,VLOOKUP(TEXT($E3065,0),'Angaben Stationen'!$E$14:$J$213,5,0),"")),"?",IF(LEN(E3065)&gt;0,VLOOKUP(TEXT($E3065,0),'Angaben Stationen'!$E$14:$J$213,5,0),""))</f>
        <v/>
      </c>
      <c r="D3065" s="232" t="str">
        <f>IF(ISERROR(IF(LEN(E3065)&gt;0,VLOOKUP(TEXT($E3065,0),'Angaben Stationen'!$E$14:$J$213,6,0),"")),"STATION IST NICHT VORHANDEN",IF(LEN(E3065)&gt;0,VLOOKUP(TEXT($E3065,0),'Angaben Stationen'!$E$14:$J$213,6,0),""))</f>
        <v/>
      </c>
      <c r="E3065" s="287"/>
      <c r="F3065" s="234"/>
      <c r="G3065" s="234"/>
      <c r="H3065" s="263"/>
      <c r="I3065" s="169"/>
      <c r="K3065" s="445" t="str">
        <f t="shared" si="381"/>
        <v>Leer</v>
      </c>
      <c r="L3065" s="445" t="str">
        <f>VLOOKUP($D3065,{"29 - Psychiatrie (Erwachsene)","BGI";"297 - stationsäquivalente Behandlung in der Erwachsenenpsychiatrie (29)","BGI";"30 - Kinder- und Jugendpsychiatrie","BGII";"307 - stationsäquivalente Behandlung in der Kinder- und Jugendpsychiatrie (30)","BGII";"31 - Psychosomatik","BGI";"","Leer"},2,0)</f>
        <v>Leer</v>
      </c>
      <c r="M3065" s="445">
        <f t="shared" si="378"/>
        <v>0</v>
      </c>
      <c r="N3065" s="445">
        <f t="shared" si="379"/>
        <v>0</v>
      </c>
      <c r="O3065" s="445">
        <f t="shared" si="382"/>
        <v>0</v>
      </c>
      <c r="P3065" s="445">
        <f t="shared" si="383"/>
        <v>0</v>
      </c>
      <c r="Q3065" s="445">
        <f t="shared" si="384"/>
        <v>0</v>
      </c>
      <c r="R3065" s="415" t="str">
        <f t="shared" si="385"/>
        <v>Leer</v>
      </c>
      <c r="S3065" s="445">
        <f>IF('Angaben KH-Standort'!D$29='A4'!D3065,IF('Angaben KH-Standort'!E$29="Ja",1,0),0)</f>
        <v>0</v>
      </c>
      <c r="T3065" s="445">
        <f>IF('Angaben KH-Standort'!D$30='A4'!D3065,IF('Angaben KH-Standort'!E$30="Ja",1,0),0)</f>
        <v>0</v>
      </c>
      <c r="U3065" s="445">
        <f>IF('Angaben KH-Standort'!D$31='A4'!D3065,IF('Angaben KH-Standort'!E$31="Ja",1,0),0)</f>
        <v>0</v>
      </c>
    </row>
    <row r="3066" spans="2:21" ht="15" customHeight="1" x14ac:dyDescent="0.3">
      <c r="B3066" s="70" t="str">
        <f t="shared" si="380"/>
        <v>!!!</v>
      </c>
      <c r="C3066" s="265" t="str">
        <f>IF(ISERROR(IF(LEN(E3066)&gt;0,VLOOKUP(TEXT($E3066,0),'Angaben Stationen'!$E$14:$J$213,5,0),"")),"?",IF(LEN(E3066)&gt;0,VLOOKUP(TEXT($E3066,0),'Angaben Stationen'!$E$14:$J$213,5,0),""))</f>
        <v/>
      </c>
      <c r="D3066" s="232" t="str">
        <f>IF(ISERROR(IF(LEN(E3066)&gt;0,VLOOKUP(TEXT($E3066,0),'Angaben Stationen'!$E$14:$J$213,6,0),"")),"STATION IST NICHT VORHANDEN",IF(LEN(E3066)&gt;0,VLOOKUP(TEXT($E3066,0),'Angaben Stationen'!$E$14:$J$213,6,0),""))</f>
        <v/>
      </c>
      <c r="E3066" s="287"/>
      <c r="F3066" s="234"/>
      <c r="G3066" s="234"/>
      <c r="H3066" s="263"/>
      <c r="I3066" s="169"/>
      <c r="K3066" s="445" t="str">
        <f t="shared" si="381"/>
        <v>Leer</v>
      </c>
      <c r="L3066" s="445" t="str">
        <f>VLOOKUP($D3066,{"29 - Psychiatrie (Erwachsene)","BGI";"297 - stationsäquivalente Behandlung in der Erwachsenenpsychiatrie (29)","BGI";"30 - Kinder- und Jugendpsychiatrie","BGII";"307 - stationsäquivalente Behandlung in der Kinder- und Jugendpsychiatrie (30)","BGII";"31 - Psychosomatik","BGI";"","Leer"},2,0)</f>
        <v>Leer</v>
      </c>
      <c r="M3066" s="445">
        <f t="shared" si="378"/>
        <v>0</v>
      </c>
      <c r="N3066" s="445">
        <f t="shared" si="379"/>
        <v>0</v>
      </c>
      <c r="O3066" s="445">
        <f t="shared" si="382"/>
        <v>0</v>
      </c>
      <c r="P3066" s="445">
        <f t="shared" si="383"/>
        <v>0</v>
      </c>
      <c r="Q3066" s="445">
        <f t="shared" si="384"/>
        <v>0</v>
      </c>
      <c r="R3066" s="415" t="str">
        <f t="shared" si="385"/>
        <v>Leer</v>
      </c>
      <c r="S3066" s="445">
        <f>IF('Angaben KH-Standort'!D$29='A4'!D3066,IF('Angaben KH-Standort'!E$29="Ja",1,0),0)</f>
        <v>0</v>
      </c>
      <c r="T3066" s="445">
        <f>IF('Angaben KH-Standort'!D$30='A4'!D3066,IF('Angaben KH-Standort'!E$30="Ja",1,0),0)</f>
        <v>0</v>
      </c>
      <c r="U3066" s="445">
        <f>IF('Angaben KH-Standort'!D$31='A4'!D3066,IF('Angaben KH-Standort'!E$31="Ja",1,0),0)</f>
        <v>0</v>
      </c>
    </row>
    <row r="3067" spans="2:21" ht="15" customHeight="1" x14ac:dyDescent="0.3">
      <c r="B3067" s="70" t="str">
        <f t="shared" si="380"/>
        <v>!!!</v>
      </c>
      <c r="C3067" s="265" t="str">
        <f>IF(ISERROR(IF(LEN(E3067)&gt;0,VLOOKUP(TEXT($E3067,0),'Angaben Stationen'!$E$14:$J$213,5,0),"")),"?",IF(LEN(E3067)&gt;0,VLOOKUP(TEXT($E3067,0),'Angaben Stationen'!$E$14:$J$213,5,0),""))</f>
        <v/>
      </c>
      <c r="D3067" s="232" t="str">
        <f>IF(ISERROR(IF(LEN(E3067)&gt;0,VLOOKUP(TEXT($E3067,0),'Angaben Stationen'!$E$14:$J$213,6,0),"")),"STATION IST NICHT VORHANDEN",IF(LEN(E3067)&gt;0,VLOOKUP(TEXT($E3067,0),'Angaben Stationen'!$E$14:$J$213,6,0),""))</f>
        <v/>
      </c>
      <c r="E3067" s="287"/>
      <c r="F3067" s="234"/>
      <c r="G3067" s="234"/>
      <c r="H3067" s="263"/>
      <c r="I3067" s="169"/>
      <c r="K3067" s="445" t="str">
        <f t="shared" si="381"/>
        <v>Leer</v>
      </c>
      <c r="L3067" s="445" t="str">
        <f>VLOOKUP($D3067,{"29 - Psychiatrie (Erwachsene)","BGI";"297 - stationsäquivalente Behandlung in der Erwachsenenpsychiatrie (29)","BGI";"30 - Kinder- und Jugendpsychiatrie","BGII";"307 - stationsäquivalente Behandlung in der Kinder- und Jugendpsychiatrie (30)","BGII";"31 - Psychosomatik","BGI";"","Leer"},2,0)</f>
        <v>Leer</v>
      </c>
      <c r="M3067" s="445">
        <f t="shared" si="378"/>
        <v>0</v>
      </c>
      <c r="N3067" s="445">
        <f t="shared" si="379"/>
        <v>0</v>
      </c>
      <c r="O3067" s="445">
        <f t="shared" si="382"/>
        <v>0</v>
      </c>
      <c r="P3067" s="445">
        <f t="shared" si="383"/>
        <v>0</v>
      </c>
      <c r="Q3067" s="445">
        <f t="shared" si="384"/>
        <v>0</v>
      </c>
      <c r="R3067" s="415" t="str">
        <f t="shared" si="385"/>
        <v>Leer</v>
      </c>
      <c r="S3067" s="445">
        <f>IF('Angaben KH-Standort'!D$29='A4'!D3067,IF('Angaben KH-Standort'!E$29="Ja",1,0),0)</f>
        <v>0</v>
      </c>
      <c r="T3067" s="445">
        <f>IF('Angaben KH-Standort'!D$30='A4'!D3067,IF('Angaben KH-Standort'!E$30="Ja",1,0),0)</f>
        <v>0</v>
      </c>
      <c r="U3067" s="445">
        <f>IF('Angaben KH-Standort'!D$31='A4'!D3067,IF('Angaben KH-Standort'!E$31="Ja",1,0),0)</f>
        <v>0</v>
      </c>
    </row>
    <row r="3068" spans="2:21" ht="15" customHeight="1" x14ac:dyDescent="0.3">
      <c r="B3068" s="70" t="str">
        <f t="shared" si="380"/>
        <v>!!!</v>
      </c>
      <c r="C3068" s="265" t="str">
        <f>IF(ISERROR(IF(LEN(E3068)&gt;0,VLOOKUP(TEXT($E3068,0),'Angaben Stationen'!$E$14:$J$213,5,0),"")),"?",IF(LEN(E3068)&gt;0,VLOOKUP(TEXT($E3068,0),'Angaben Stationen'!$E$14:$J$213,5,0),""))</f>
        <v/>
      </c>
      <c r="D3068" s="232" t="str">
        <f>IF(ISERROR(IF(LEN(E3068)&gt;0,VLOOKUP(TEXT($E3068,0),'Angaben Stationen'!$E$14:$J$213,6,0),"")),"STATION IST NICHT VORHANDEN",IF(LEN(E3068)&gt;0,VLOOKUP(TEXT($E3068,0),'Angaben Stationen'!$E$14:$J$213,6,0),""))</f>
        <v/>
      </c>
      <c r="E3068" s="287"/>
      <c r="F3068" s="234"/>
      <c r="G3068" s="234"/>
      <c r="H3068" s="263"/>
      <c r="I3068" s="169"/>
      <c r="K3068" s="445" t="str">
        <f t="shared" si="381"/>
        <v>Leer</v>
      </c>
      <c r="L3068" s="445" t="str">
        <f>VLOOKUP($D3068,{"29 - Psychiatrie (Erwachsene)","BGI";"297 - stationsäquivalente Behandlung in der Erwachsenenpsychiatrie (29)","BGI";"30 - Kinder- und Jugendpsychiatrie","BGII";"307 - stationsäquivalente Behandlung in der Kinder- und Jugendpsychiatrie (30)","BGII";"31 - Psychosomatik","BGI";"","Leer"},2,0)</f>
        <v>Leer</v>
      </c>
      <c r="M3068" s="445">
        <f t="shared" si="378"/>
        <v>0</v>
      </c>
      <c r="N3068" s="445">
        <f t="shared" si="379"/>
        <v>0</v>
      </c>
      <c r="O3068" s="445">
        <f t="shared" si="382"/>
        <v>0</v>
      </c>
      <c r="P3068" s="445">
        <f t="shared" si="383"/>
        <v>0</v>
      </c>
      <c r="Q3068" s="445">
        <f t="shared" si="384"/>
        <v>0</v>
      </c>
      <c r="R3068" s="415" t="str">
        <f t="shared" si="385"/>
        <v>Leer</v>
      </c>
      <c r="S3068" s="445">
        <f>IF('Angaben KH-Standort'!D$29='A4'!D3068,IF('Angaben KH-Standort'!E$29="Ja",1,0),0)</f>
        <v>0</v>
      </c>
      <c r="T3068" s="445">
        <f>IF('Angaben KH-Standort'!D$30='A4'!D3068,IF('Angaben KH-Standort'!E$30="Ja",1,0),0)</f>
        <v>0</v>
      </c>
      <c r="U3068" s="445">
        <f>IF('Angaben KH-Standort'!D$31='A4'!D3068,IF('Angaben KH-Standort'!E$31="Ja",1,0),0)</f>
        <v>0</v>
      </c>
    </row>
    <row r="3069" spans="2:21" ht="15" customHeight="1" x14ac:dyDescent="0.3">
      <c r="B3069" s="70" t="str">
        <f t="shared" si="380"/>
        <v>!!!</v>
      </c>
      <c r="C3069" s="265" t="str">
        <f>IF(ISERROR(IF(LEN(E3069)&gt;0,VLOOKUP(TEXT($E3069,0),'Angaben Stationen'!$E$14:$J$213,5,0),"")),"?",IF(LEN(E3069)&gt;0,VLOOKUP(TEXT($E3069,0),'Angaben Stationen'!$E$14:$J$213,5,0),""))</f>
        <v/>
      </c>
      <c r="D3069" s="232" t="str">
        <f>IF(ISERROR(IF(LEN(E3069)&gt;0,VLOOKUP(TEXT($E3069,0),'Angaben Stationen'!$E$14:$J$213,6,0),"")),"STATION IST NICHT VORHANDEN",IF(LEN(E3069)&gt;0,VLOOKUP(TEXT($E3069,0),'Angaben Stationen'!$E$14:$J$213,6,0),""))</f>
        <v/>
      </c>
      <c r="E3069" s="287"/>
      <c r="F3069" s="234"/>
      <c r="G3069" s="234"/>
      <c r="H3069" s="263"/>
      <c r="I3069" s="169"/>
      <c r="K3069" s="445" t="str">
        <f t="shared" si="381"/>
        <v>Leer</v>
      </c>
      <c r="L3069" s="445" t="str">
        <f>VLOOKUP($D3069,{"29 - Psychiatrie (Erwachsene)","BGI";"297 - stationsäquivalente Behandlung in der Erwachsenenpsychiatrie (29)","BGI";"30 - Kinder- und Jugendpsychiatrie","BGII";"307 - stationsäquivalente Behandlung in der Kinder- und Jugendpsychiatrie (30)","BGII";"31 - Psychosomatik","BGI";"","Leer"},2,0)</f>
        <v>Leer</v>
      </c>
      <c r="M3069" s="445">
        <f t="shared" si="378"/>
        <v>0</v>
      </c>
      <c r="N3069" s="445">
        <f t="shared" si="379"/>
        <v>0</v>
      </c>
      <c r="O3069" s="445">
        <f t="shared" si="382"/>
        <v>0</v>
      </c>
      <c r="P3069" s="445">
        <f t="shared" si="383"/>
        <v>0</v>
      </c>
      <c r="Q3069" s="445">
        <f t="shared" si="384"/>
        <v>0</v>
      </c>
      <c r="R3069" s="415" t="str">
        <f t="shared" si="385"/>
        <v>Leer</v>
      </c>
      <c r="S3069" s="445">
        <f>IF('Angaben KH-Standort'!D$29='A4'!D3069,IF('Angaben KH-Standort'!E$29="Ja",1,0),0)</f>
        <v>0</v>
      </c>
      <c r="T3069" s="445">
        <f>IF('Angaben KH-Standort'!D$30='A4'!D3069,IF('Angaben KH-Standort'!E$30="Ja",1,0),0)</f>
        <v>0</v>
      </c>
      <c r="U3069" s="445">
        <f>IF('Angaben KH-Standort'!D$31='A4'!D3069,IF('Angaben KH-Standort'!E$31="Ja",1,0),0)</f>
        <v>0</v>
      </c>
    </row>
    <row r="3070" spans="2:21" ht="15" customHeight="1" x14ac:dyDescent="0.3">
      <c r="B3070" s="70" t="str">
        <f t="shared" si="380"/>
        <v>!!!</v>
      </c>
      <c r="C3070" s="265" t="str">
        <f>IF(ISERROR(IF(LEN(E3070)&gt;0,VLOOKUP(TEXT($E3070,0),'Angaben Stationen'!$E$14:$J$213,5,0),"")),"?",IF(LEN(E3070)&gt;0,VLOOKUP(TEXT($E3070,0),'Angaben Stationen'!$E$14:$J$213,5,0),""))</f>
        <v/>
      </c>
      <c r="D3070" s="232" t="str">
        <f>IF(ISERROR(IF(LEN(E3070)&gt;0,VLOOKUP(TEXT($E3070,0),'Angaben Stationen'!$E$14:$J$213,6,0),"")),"STATION IST NICHT VORHANDEN",IF(LEN(E3070)&gt;0,VLOOKUP(TEXT($E3070,0),'Angaben Stationen'!$E$14:$J$213,6,0),""))</f>
        <v/>
      </c>
      <c r="E3070" s="287"/>
      <c r="F3070" s="234"/>
      <c r="G3070" s="234"/>
      <c r="H3070" s="263"/>
      <c r="I3070" s="169"/>
      <c r="K3070" s="445" t="str">
        <f t="shared" si="381"/>
        <v>Leer</v>
      </c>
      <c r="L3070" s="445" t="str">
        <f>VLOOKUP($D3070,{"29 - Psychiatrie (Erwachsene)","BGI";"297 - stationsäquivalente Behandlung in der Erwachsenenpsychiatrie (29)","BGI";"30 - Kinder- und Jugendpsychiatrie","BGII";"307 - stationsäquivalente Behandlung in der Kinder- und Jugendpsychiatrie (30)","BGII";"31 - Psychosomatik","BGI";"","Leer"},2,0)</f>
        <v>Leer</v>
      </c>
      <c r="M3070" s="445">
        <f t="shared" si="378"/>
        <v>0</v>
      </c>
      <c r="N3070" s="445">
        <f t="shared" si="379"/>
        <v>0</v>
      </c>
      <c r="O3070" s="445">
        <f t="shared" si="382"/>
        <v>0</v>
      </c>
      <c r="P3070" s="445">
        <f t="shared" si="383"/>
        <v>0</v>
      </c>
      <c r="Q3070" s="445">
        <f t="shared" si="384"/>
        <v>0</v>
      </c>
      <c r="R3070" s="415" t="str">
        <f t="shared" si="385"/>
        <v>Leer</v>
      </c>
      <c r="S3070" s="445">
        <f>IF('Angaben KH-Standort'!D$29='A4'!D3070,IF('Angaben KH-Standort'!E$29="Ja",1,0),0)</f>
        <v>0</v>
      </c>
      <c r="T3070" s="445">
        <f>IF('Angaben KH-Standort'!D$30='A4'!D3070,IF('Angaben KH-Standort'!E$30="Ja",1,0),0)</f>
        <v>0</v>
      </c>
      <c r="U3070" s="445">
        <f>IF('Angaben KH-Standort'!D$31='A4'!D3070,IF('Angaben KH-Standort'!E$31="Ja",1,0),0)</f>
        <v>0</v>
      </c>
    </row>
    <row r="3071" spans="2:21" ht="15" customHeight="1" x14ac:dyDescent="0.3">
      <c r="B3071" s="70" t="str">
        <f t="shared" si="380"/>
        <v>!!!</v>
      </c>
      <c r="C3071" s="265" t="str">
        <f>IF(ISERROR(IF(LEN(E3071)&gt;0,VLOOKUP(TEXT($E3071,0),'Angaben Stationen'!$E$14:$J$213,5,0),"")),"?",IF(LEN(E3071)&gt;0,VLOOKUP(TEXT($E3071,0),'Angaben Stationen'!$E$14:$J$213,5,0),""))</f>
        <v/>
      </c>
      <c r="D3071" s="232" t="str">
        <f>IF(ISERROR(IF(LEN(E3071)&gt;0,VLOOKUP(TEXT($E3071,0),'Angaben Stationen'!$E$14:$J$213,6,0),"")),"STATION IST NICHT VORHANDEN",IF(LEN(E3071)&gt;0,VLOOKUP(TEXT($E3071,0),'Angaben Stationen'!$E$14:$J$213,6,0),""))</f>
        <v/>
      </c>
      <c r="E3071" s="287"/>
      <c r="F3071" s="234"/>
      <c r="G3071" s="234"/>
      <c r="H3071" s="263"/>
      <c r="I3071" s="169"/>
      <c r="K3071" s="445" t="str">
        <f t="shared" si="381"/>
        <v>Leer</v>
      </c>
      <c r="L3071" s="445" t="str">
        <f>VLOOKUP($D3071,{"29 - Psychiatrie (Erwachsene)","BGI";"297 - stationsäquivalente Behandlung in der Erwachsenenpsychiatrie (29)","BGI";"30 - Kinder- und Jugendpsychiatrie","BGII";"307 - stationsäquivalente Behandlung in der Kinder- und Jugendpsychiatrie (30)","BGII";"31 - Psychosomatik","BGI";"","Leer"},2,0)</f>
        <v>Leer</v>
      </c>
      <c r="M3071" s="445">
        <f t="shared" si="378"/>
        <v>0</v>
      </c>
      <c r="N3071" s="445">
        <f t="shared" si="379"/>
        <v>0</v>
      </c>
      <c r="O3071" s="445">
        <f t="shared" si="382"/>
        <v>0</v>
      </c>
      <c r="P3071" s="445">
        <f t="shared" si="383"/>
        <v>0</v>
      </c>
      <c r="Q3071" s="445">
        <f t="shared" si="384"/>
        <v>0</v>
      </c>
      <c r="R3071" s="415" t="str">
        <f t="shared" si="385"/>
        <v>Leer</v>
      </c>
      <c r="S3071" s="445">
        <f>IF('Angaben KH-Standort'!D$29='A4'!D3071,IF('Angaben KH-Standort'!E$29="Ja",1,0),0)</f>
        <v>0</v>
      </c>
      <c r="T3071" s="445">
        <f>IF('Angaben KH-Standort'!D$30='A4'!D3071,IF('Angaben KH-Standort'!E$30="Ja",1,0),0)</f>
        <v>0</v>
      </c>
      <c r="U3071" s="445">
        <f>IF('Angaben KH-Standort'!D$31='A4'!D3071,IF('Angaben KH-Standort'!E$31="Ja",1,0),0)</f>
        <v>0</v>
      </c>
    </row>
    <row r="3072" spans="2:21" ht="15" customHeight="1" x14ac:dyDescent="0.3">
      <c r="B3072" s="70" t="str">
        <f t="shared" si="380"/>
        <v>!!!</v>
      </c>
      <c r="C3072" s="265" t="str">
        <f>IF(ISERROR(IF(LEN(E3072)&gt;0,VLOOKUP(TEXT($E3072,0),'Angaben Stationen'!$E$14:$J$213,5,0),"")),"?",IF(LEN(E3072)&gt;0,VLOOKUP(TEXT($E3072,0),'Angaben Stationen'!$E$14:$J$213,5,0),""))</f>
        <v/>
      </c>
      <c r="D3072" s="232" t="str">
        <f>IF(ISERROR(IF(LEN(E3072)&gt;0,VLOOKUP(TEXT($E3072,0),'Angaben Stationen'!$E$14:$J$213,6,0),"")),"STATION IST NICHT VORHANDEN",IF(LEN(E3072)&gt;0,VLOOKUP(TEXT($E3072,0),'Angaben Stationen'!$E$14:$J$213,6,0),""))</f>
        <v/>
      </c>
      <c r="E3072" s="287"/>
      <c r="F3072" s="234"/>
      <c r="G3072" s="234"/>
      <c r="H3072" s="263"/>
      <c r="I3072" s="169"/>
      <c r="K3072" s="445" t="str">
        <f t="shared" si="381"/>
        <v>Leer</v>
      </c>
      <c r="L3072" s="445" t="str">
        <f>VLOOKUP($D3072,{"29 - Psychiatrie (Erwachsene)","BGI";"297 - stationsäquivalente Behandlung in der Erwachsenenpsychiatrie (29)","BGI";"30 - Kinder- und Jugendpsychiatrie","BGII";"307 - stationsäquivalente Behandlung in der Kinder- und Jugendpsychiatrie (30)","BGII";"31 - Psychosomatik","BGI";"","Leer"},2,0)</f>
        <v>Leer</v>
      </c>
      <c r="M3072" s="445">
        <f t="shared" si="378"/>
        <v>0</v>
      </c>
      <c r="N3072" s="445">
        <f t="shared" si="379"/>
        <v>0</v>
      </c>
      <c r="O3072" s="445">
        <f t="shared" si="382"/>
        <v>0</v>
      </c>
      <c r="P3072" s="445">
        <f t="shared" si="383"/>
        <v>0</v>
      </c>
      <c r="Q3072" s="445">
        <f t="shared" si="384"/>
        <v>0</v>
      </c>
      <c r="R3072" s="415" t="str">
        <f t="shared" si="385"/>
        <v>Leer</v>
      </c>
      <c r="S3072" s="445">
        <f>IF('Angaben KH-Standort'!D$29='A4'!D3072,IF('Angaben KH-Standort'!E$29="Ja",1,0),0)</f>
        <v>0</v>
      </c>
      <c r="T3072" s="445">
        <f>IF('Angaben KH-Standort'!D$30='A4'!D3072,IF('Angaben KH-Standort'!E$30="Ja",1,0),0)</f>
        <v>0</v>
      </c>
      <c r="U3072" s="445">
        <f>IF('Angaben KH-Standort'!D$31='A4'!D3072,IF('Angaben KH-Standort'!E$31="Ja",1,0),0)</f>
        <v>0</v>
      </c>
    </row>
    <row r="3073" spans="2:21" ht="15" customHeight="1" x14ac:dyDescent="0.3">
      <c r="B3073" s="70" t="str">
        <f t="shared" si="380"/>
        <v>!!!</v>
      </c>
      <c r="C3073" s="265" t="str">
        <f>IF(ISERROR(IF(LEN(E3073)&gt;0,VLOOKUP(TEXT($E3073,0),'Angaben Stationen'!$E$14:$J$213,5,0),"")),"?",IF(LEN(E3073)&gt;0,VLOOKUP(TEXT($E3073,0),'Angaben Stationen'!$E$14:$J$213,5,0),""))</f>
        <v/>
      </c>
      <c r="D3073" s="232" t="str">
        <f>IF(ISERROR(IF(LEN(E3073)&gt;0,VLOOKUP(TEXT($E3073,0),'Angaben Stationen'!$E$14:$J$213,6,0),"")),"STATION IST NICHT VORHANDEN",IF(LEN(E3073)&gt;0,VLOOKUP(TEXT($E3073,0),'Angaben Stationen'!$E$14:$J$213,6,0),""))</f>
        <v/>
      </c>
      <c r="E3073" s="287"/>
      <c r="F3073" s="234"/>
      <c r="G3073" s="234"/>
      <c r="H3073" s="263"/>
      <c r="I3073" s="169"/>
      <c r="K3073" s="445" t="str">
        <f t="shared" si="381"/>
        <v>Leer</v>
      </c>
      <c r="L3073" s="445" t="str">
        <f>VLOOKUP($D3073,{"29 - Psychiatrie (Erwachsene)","BGI";"297 - stationsäquivalente Behandlung in der Erwachsenenpsychiatrie (29)","BGI";"30 - Kinder- und Jugendpsychiatrie","BGII";"307 - stationsäquivalente Behandlung in der Kinder- und Jugendpsychiatrie (30)","BGII";"31 - Psychosomatik","BGI";"","Leer"},2,0)</f>
        <v>Leer</v>
      </c>
      <c r="M3073" s="445">
        <f t="shared" si="378"/>
        <v>0</v>
      </c>
      <c r="N3073" s="445">
        <f t="shared" si="379"/>
        <v>0</v>
      </c>
      <c r="O3073" s="445">
        <f t="shared" si="382"/>
        <v>0</v>
      </c>
      <c r="P3073" s="445">
        <f t="shared" si="383"/>
        <v>0</v>
      </c>
      <c r="Q3073" s="445">
        <f t="shared" si="384"/>
        <v>0</v>
      </c>
      <c r="R3073" s="415" t="str">
        <f t="shared" si="385"/>
        <v>Leer</v>
      </c>
      <c r="S3073" s="445">
        <f>IF('Angaben KH-Standort'!D$29='A4'!D3073,IF('Angaben KH-Standort'!E$29="Ja",1,0),0)</f>
        <v>0</v>
      </c>
      <c r="T3073" s="445">
        <f>IF('Angaben KH-Standort'!D$30='A4'!D3073,IF('Angaben KH-Standort'!E$30="Ja",1,0),0)</f>
        <v>0</v>
      </c>
      <c r="U3073" s="445">
        <f>IF('Angaben KH-Standort'!D$31='A4'!D3073,IF('Angaben KH-Standort'!E$31="Ja",1,0),0)</f>
        <v>0</v>
      </c>
    </row>
    <row r="3074" spans="2:21" ht="15" customHeight="1" x14ac:dyDescent="0.3">
      <c r="B3074" s="70" t="str">
        <f t="shared" si="380"/>
        <v>!!!</v>
      </c>
      <c r="C3074" s="265" t="str">
        <f>IF(ISERROR(IF(LEN(E3074)&gt;0,VLOOKUP(TEXT($E3074,0),'Angaben Stationen'!$E$14:$J$213,5,0),"")),"?",IF(LEN(E3074)&gt;0,VLOOKUP(TEXT($E3074,0),'Angaben Stationen'!$E$14:$J$213,5,0),""))</f>
        <v/>
      </c>
      <c r="D3074" s="232" t="str">
        <f>IF(ISERROR(IF(LEN(E3074)&gt;0,VLOOKUP(TEXT($E3074,0),'Angaben Stationen'!$E$14:$J$213,6,0),"")),"STATION IST NICHT VORHANDEN",IF(LEN(E3074)&gt;0,VLOOKUP(TEXT($E3074,0),'Angaben Stationen'!$E$14:$J$213,6,0),""))</f>
        <v/>
      </c>
      <c r="E3074" s="287"/>
      <c r="F3074" s="234"/>
      <c r="G3074" s="234"/>
      <c r="H3074" s="263"/>
      <c r="I3074" s="169"/>
      <c r="K3074" s="445" t="str">
        <f t="shared" si="381"/>
        <v>Leer</v>
      </c>
      <c r="L3074" s="445" t="str">
        <f>VLOOKUP($D3074,{"29 - Psychiatrie (Erwachsene)","BGI";"297 - stationsäquivalente Behandlung in der Erwachsenenpsychiatrie (29)","BGI";"30 - Kinder- und Jugendpsychiatrie","BGII";"307 - stationsäquivalente Behandlung in der Kinder- und Jugendpsychiatrie (30)","BGII";"31 - Psychosomatik","BGI";"","Leer"},2,0)</f>
        <v>Leer</v>
      </c>
      <c r="M3074" s="445">
        <f t="shared" si="378"/>
        <v>0</v>
      </c>
      <c r="N3074" s="445">
        <f t="shared" si="379"/>
        <v>0</v>
      </c>
      <c r="O3074" s="445">
        <f t="shared" si="382"/>
        <v>0</v>
      </c>
      <c r="P3074" s="445">
        <f t="shared" si="383"/>
        <v>0</v>
      </c>
      <c r="Q3074" s="445">
        <f t="shared" si="384"/>
        <v>0</v>
      </c>
      <c r="R3074" s="415" t="str">
        <f t="shared" si="385"/>
        <v>Leer</v>
      </c>
      <c r="S3074" s="445">
        <f>IF('Angaben KH-Standort'!D$29='A4'!D3074,IF('Angaben KH-Standort'!E$29="Ja",1,0),0)</f>
        <v>0</v>
      </c>
      <c r="T3074" s="445">
        <f>IF('Angaben KH-Standort'!D$30='A4'!D3074,IF('Angaben KH-Standort'!E$30="Ja",1,0),0)</f>
        <v>0</v>
      </c>
      <c r="U3074" s="445">
        <f>IF('Angaben KH-Standort'!D$31='A4'!D3074,IF('Angaben KH-Standort'!E$31="Ja",1,0),0)</f>
        <v>0</v>
      </c>
    </row>
    <row r="3075" spans="2:21" ht="15" customHeight="1" x14ac:dyDescent="0.3">
      <c r="B3075" s="70" t="str">
        <f t="shared" si="380"/>
        <v>!!!</v>
      </c>
      <c r="C3075" s="265" t="str">
        <f>IF(ISERROR(IF(LEN(E3075)&gt;0,VLOOKUP(TEXT($E3075,0),'Angaben Stationen'!$E$14:$J$213,5,0),"")),"?",IF(LEN(E3075)&gt;0,VLOOKUP(TEXT($E3075,0),'Angaben Stationen'!$E$14:$J$213,5,0),""))</f>
        <v/>
      </c>
      <c r="D3075" s="232" t="str">
        <f>IF(ISERROR(IF(LEN(E3075)&gt;0,VLOOKUP(TEXT($E3075,0),'Angaben Stationen'!$E$14:$J$213,6,0),"")),"STATION IST NICHT VORHANDEN",IF(LEN(E3075)&gt;0,VLOOKUP(TEXT($E3075,0),'Angaben Stationen'!$E$14:$J$213,6,0),""))</f>
        <v/>
      </c>
      <c r="E3075" s="287"/>
      <c r="F3075" s="234"/>
      <c r="G3075" s="234"/>
      <c r="H3075" s="263"/>
      <c r="I3075" s="169"/>
      <c r="K3075" s="445" t="str">
        <f t="shared" si="381"/>
        <v>Leer</v>
      </c>
      <c r="L3075" s="445" t="str">
        <f>VLOOKUP($D3075,{"29 - Psychiatrie (Erwachsene)","BGI";"297 - stationsäquivalente Behandlung in der Erwachsenenpsychiatrie (29)","BGI";"30 - Kinder- und Jugendpsychiatrie","BGII";"307 - stationsäquivalente Behandlung in der Kinder- und Jugendpsychiatrie (30)","BGII";"31 - Psychosomatik","BGI";"","Leer"},2,0)</f>
        <v>Leer</v>
      </c>
      <c r="M3075" s="445">
        <f t="shared" si="378"/>
        <v>0</v>
      </c>
      <c r="N3075" s="445">
        <f t="shared" si="379"/>
        <v>0</v>
      </c>
      <c r="O3075" s="445">
        <f t="shared" si="382"/>
        <v>0</v>
      </c>
      <c r="P3075" s="445">
        <f t="shared" si="383"/>
        <v>0</v>
      </c>
      <c r="Q3075" s="445">
        <f t="shared" si="384"/>
        <v>0</v>
      </c>
      <c r="R3075" s="415" t="str">
        <f t="shared" si="385"/>
        <v>Leer</v>
      </c>
      <c r="S3075" s="445">
        <f>IF('Angaben KH-Standort'!D$29='A4'!D3075,IF('Angaben KH-Standort'!E$29="Ja",1,0),0)</f>
        <v>0</v>
      </c>
      <c r="T3075" s="445">
        <f>IF('Angaben KH-Standort'!D$30='A4'!D3075,IF('Angaben KH-Standort'!E$30="Ja",1,0),0)</f>
        <v>0</v>
      </c>
      <c r="U3075" s="445">
        <f>IF('Angaben KH-Standort'!D$31='A4'!D3075,IF('Angaben KH-Standort'!E$31="Ja",1,0),0)</f>
        <v>0</v>
      </c>
    </row>
    <row r="3076" spans="2:21" ht="15" customHeight="1" x14ac:dyDescent="0.3">
      <c r="B3076" s="70" t="str">
        <f t="shared" si="380"/>
        <v>!!!</v>
      </c>
      <c r="C3076" s="265" t="str">
        <f>IF(ISERROR(IF(LEN(E3076)&gt;0,VLOOKUP(TEXT($E3076,0),'Angaben Stationen'!$E$14:$J$213,5,0),"")),"?",IF(LEN(E3076)&gt;0,VLOOKUP(TEXT($E3076,0),'Angaben Stationen'!$E$14:$J$213,5,0),""))</f>
        <v/>
      </c>
      <c r="D3076" s="232" t="str">
        <f>IF(ISERROR(IF(LEN(E3076)&gt;0,VLOOKUP(TEXT($E3076,0),'Angaben Stationen'!$E$14:$J$213,6,0),"")),"STATION IST NICHT VORHANDEN",IF(LEN(E3076)&gt;0,VLOOKUP(TEXT($E3076,0),'Angaben Stationen'!$E$14:$J$213,6,0),""))</f>
        <v/>
      </c>
      <c r="E3076" s="287"/>
      <c r="F3076" s="234"/>
      <c r="G3076" s="234"/>
      <c r="H3076" s="263"/>
      <c r="I3076" s="169"/>
      <c r="K3076" s="445" t="str">
        <f t="shared" si="381"/>
        <v>Leer</v>
      </c>
      <c r="L3076" s="445" t="str">
        <f>VLOOKUP($D3076,{"29 - Psychiatrie (Erwachsene)","BGI";"297 - stationsäquivalente Behandlung in der Erwachsenenpsychiatrie (29)","BGI";"30 - Kinder- und Jugendpsychiatrie","BGII";"307 - stationsäquivalente Behandlung in der Kinder- und Jugendpsychiatrie (30)","BGII";"31 - Psychosomatik","BGI";"","Leer"},2,0)</f>
        <v>Leer</v>
      </c>
      <c r="M3076" s="445">
        <f t="shared" si="378"/>
        <v>0</v>
      </c>
      <c r="N3076" s="445">
        <f t="shared" si="379"/>
        <v>0</v>
      </c>
      <c r="O3076" s="445">
        <f t="shared" si="382"/>
        <v>0</v>
      </c>
      <c r="P3076" s="445">
        <f t="shared" si="383"/>
        <v>0</v>
      </c>
      <c r="Q3076" s="445">
        <f t="shared" si="384"/>
        <v>0</v>
      </c>
      <c r="R3076" s="415" t="str">
        <f t="shared" si="385"/>
        <v>Leer</v>
      </c>
      <c r="S3076" s="445">
        <f>IF('Angaben KH-Standort'!D$29='A4'!D3076,IF('Angaben KH-Standort'!E$29="Ja",1,0),0)</f>
        <v>0</v>
      </c>
      <c r="T3076" s="445">
        <f>IF('Angaben KH-Standort'!D$30='A4'!D3076,IF('Angaben KH-Standort'!E$30="Ja",1,0),0)</f>
        <v>0</v>
      </c>
      <c r="U3076" s="445">
        <f>IF('Angaben KH-Standort'!D$31='A4'!D3076,IF('Angaben KH-Standort'!E$31="Ja",1,0),0)</f>
        <v>0</v>
      </c>
    </row>
    <row r="3077" spans="2:21" ht="15" customHeight="1" x14ac:dyDescent="0.3">
      <c r="B3077" s="70" t="str">
        <f t="shared" si="380"/>
        <v>!!!</v>
      </c>
      <c r="C3077" s="265" t="str">
        <f>IF(ISERROR(IF(LEN(E3077)&gt;0,VLOOKUP(TEXT($E3077,0),'Angaben Stationen'!$E$14:$J$213,5,0),"")),"?",IF(LEN(E3077)&gt;0,VLOOKUP(TEXT($E3077,0),'Angaben Stationen'!$E$14:$J$213,5,0),""))</f>
        <v/>
      </c>
      <c r="D3077" s="232" t="str">
        <f>IF(ISERROR(IF(LEN(E3077)&gt;0,VLOOKUP(TEXT($E3077,0),'Angaben Stationen'!$E$14:$J$213,6,0),"")),"STATION IST NICHT VORHANDEN",IF(LEN(E3077)&gt;0,VLOOKUP(TEXT($E3077,0),'Angaben Stationen'!$E$14:$J$213,6,0),""))</f>
        <v/>
      </c>
      <c r="E3077" s="287"/>
      <c r="F3077" s="234"/>
      <c r="G3077" s="234"/>
      <c r="H3077" s="263"/>
      <c r="I3077" s="169"/>
      <c r="K3077" s="445" t="str">
        <f t="shared" si="381"/>
        <v>Leer</v>
      </c>
      <c r="L3077" s="445" t="str">
        <f>VLOOKUP($D3077,{"29 - Psychiatrie (Erwachsene)","BGI";"297 - stationsäquivalente Behandlung in der Erwachsenenpsychiatrie (29)","BGI";"30 - Kinder- und Jugendpsychiatrie","BGII";"307 - stationsäquivalente Behandlung in der Kinder- und Jugendpsychiatrie (30)","BGII";"31 - Psychosomatik","BGI";"","Leer"},2,0)</f>
        <v>Leer</v>
      </c>
      <c r="M3077" s="445">
        <f t="shared" si="378"/>
        <v>0</v>
      </c>
      <c r="N3077" s="445">
        <f t="shared" si="379"/>
        <v>0</v>
      </c>
      <c r="O3077" s="445">
        <f t="shared" si="382"/>
        <v>0</v>
      </c>
      <c r="P3077" s="445">
        <f t="shared" si="383"/>
        <v>0</v>
      </c>
      <c r="Q3077" s="445">
        <f t="shared" si="384"/>
        <v>0</v>
      </c>
      <c r="R3077" s="415" t="str">
        <f t="shared" si="385"/>
        <v>Leer</v>
      </c>
      <c r="S3077" s="445">
        <f>IF('Angaben KH-Standort'!D$29='A4'!D3077,IF('Angaben KH-Standort'!E$29="Ja",1,0),0)</f>
        <v>0</v>
      </c>
      <c r="T3077" s="445">
        <f>IF('Angaben KH-Standort'!D$30='A4'!D3077,IF('Angaben KH-Standort'!E$30="Ja",1,0),0)</f>
        <v>0</v>
      </c>
      <c r="U3077" s="445">
        <f>IF('Angaben KH-Standort'!D$31='A4'!D3077,IF('Angaben KH-Standort'!E$31="Ja",1,0),0)</f>
        <v>0</v>
      </c>
    </row>
    <row r="3078" spans="2:21" ht="15" customHeight="1" x14ac:dyDescent="0.3">
      <c r="B3078" s="70" t="str">
        <f t="shared" si="380"/>
        <v>!!!</v>
      </c>
      <c r="C3078" s="265" t="str">
        <f>IF(ISERROR(IF(LEN(E3078)&gt;0,VLOOKUP(TEXT($E3078,0),'Angaben Stationen'!$E$14:$J$213,5,0),"")),"?",IF(LEN(E3078)&gt;0,VLOOKUP(TEXT($E3078,0),'Angaben Stationen'!$E$14:$J$213,5,0),""))</f>
        <v/>
      </c>
      <c r="D3078" s="232" t="str">
        <f>IF(ISERROR(IF(LEN(E3078)&gt;0,VLOOKUP(TEXT($E3078,0),'Angaben Stationen'!$E$14:$J$213,6,0),"")),"STATION IST NICHT VORHANDEN",IF(LEN(E3078)&gt;0,VLOOKUP(TEXT($E3078,0),'Angaben Stationen'!$E$14:$J$213,6,0),""))</f>
        <v/>
      </c>
      <c r="E3078" s="287"/>
      <c r="F3078" s="234"/>
      <c r="G3078" s="234"/>
      <c r="H3078" s="263"/>
      <c r="I3078" s="169"/>
      <c r="K3078" s="445" t="str">
        <f t="shared" si="381"/>
        <v>Leer</v>
      </c>
      <c r="L3078" s="445" t="str">
        <f>VLOOKUP($D3078,{"29 - Psychiatrie (Erwachsene)","BGI";"297 - stationsäquivalente Behandlung in der Erwachsenenpsychiatrie (29)","BGI";"30 - Kinder- und Jugendpsychiatrie","BGII";"307 - stationsäquivalente Behandlung in der Kinder- und Jugendpsychiatrie (30)","BGII";"31 - Psychosomatik","BGI";"","Leer"},2,0)</f>
        <v>Leer</v>
      </c>
      <c r="M3078" s="445">
        <f t="shared" si="378"/>
        <v>0</v>
      </c>
      <c r="N3078" s="445">
        <f t="shared" si="379"/>
        <v>0</v>
      </c>
      <c r="O3078" s="445">
        <f t="shared" si="382"/>
        <v>0</v>
      </c>
      <c r="P3078" s="445">
        <f t="shared" si="383"/>
        <v>0</v>
      </c>
      <c r="Q3078" s="445">
        <f t="shared" si="384"/>
        <v>0</v>
      </c>
      <c r="R3078" s="415" t="str">
        <f t="shared" si="385"/>
        <v>Leer</v>
      </c>
      <c r="S3078" s="445">
        <f>IF('Angaben KH-Standort'!D$29='A4'!D3078,IF('Angaben KH-Standort'!E$29="Ja",1,0),0)</f>
        <v>0</v>
      </c>
      <c r="T3078" s="445">
        <f>IF('Angaben KH-Standort'!D$30='A4'!D3078,IF('Angaben KH-Standort'!E$30="Ja",1,0),0)</f>
        <v>0</v>
      </c>
      <c r="U3078" s="445">
        <f>IF('Angaben KH-Standort'!D$31='A4'!D3078,IF('Angaben KH-Standort'!E$31="Ja",1,0),0)</f>
        <v>0</v>
      </c>
    </row>
    <row r="3079" spans="2:21" ht="15" customHeight="1" x14ac:dyDescent="0.3">
      <c r="B3079" s="70" t="str">
        <f t="shared" si="380"/>
        <v>!!!</v>
      </c>
      <c r="C3079" s="265" t="str">
        <f>IF(ISERROR(IF(LEN(E3079)&gt;0,VLOOKUP(TEXT($E3079,0),'Angaben Stationen'!$E$14:$J$213,5,0),"")),"?",IF(LEN(E3079)&gt;0,VLOOKUP(TEXT($E3079,0),'Angaben Stationen'!$E$14:$J$213,5,0),""))</f>
        <v/>
      </c>
      <c r="D3079" s="232" t="str">
        <f>IF(ISERROR(IF(LEN(E3079)&gt;0,VLOOKUP(TEXT($E3079,0),'Angaben Stationen'!$E$14:$J$213,6,0),"")),"STATION IST NICHT VORHANDEN",IF(LEN(E3079)&gt;0,VLOOKUP(TEXT($E3079,0),'Angaben Stationen'!$E$14:$J$213,6,0),""))</f>
        <v/>
      </c>
      <c r="E3079" s="287"/>
      <c r="F3079" s="234"/>
      <c r="G3079" s="234"/>
      <c r="H3079" s="263"/>
      <c r="I3079" s="169"/>
      <c r="K3079" s="445" t="str">
        <f t="shared" si="381"/>
        <v>Leer</v>
      </c>
      <c r="L3079" s="445" t="str">
        <f>VLOOKUP($D3079,{"29 - Psychiatrie (Erwachsene)","BGI";"297 - stationsäquivalente Behandlung in der Erwachsenenpsychiatrie (29)","BGI";"30 - Kinder- und Jugendpsychiatrie","BGII";"307 - stationsäquivalente Behandlung in der Kinder- und Jugendpsychiatrie (30)","BGII";"31 - Psychosomatik","BGI";"","Leer"},2,0)</f>
        <v>Leer</v>
      </c>
      <c r="M3079" s="445">
        <f t="shared" si="378"/>
        <v>0</v>
      </c>
      <c r="N3079" s="445">
        <f t="shared" si="379"/>
        <v>0</v>
      </c>
      <c r="O3079" s="445">
        <f t="shared" si="382"/>
        <v>0</v>
      </c>
      <c r="P3079" s="445">
        <f t="shared" si="383"/>
        <v>0</v>
      </c>
      <c r="Q3079" s="445">
        <f t="shared" si="384"/>
        <v>0</v>
      </c>
      <c r="R3079" s="415" t="str">
        <f t="shared" si="385"/>
        <v>Leer</v>
      </c>
      <c r="S3079" s="445">
        <f>IF('Angaben KH-Standort'!D$29='A4'!D3079,IF('Angaben KH-Standort'!E$29="Ja",1,0),0)</f>
        <v>0</v>
      </c>
      <c r="T3079" s="445">
        <f>IF('Angaben KH-Standort'!D$30='A4'!D3079,IF('Angaben KH-Standort'!E$30="Ja",1,0),0)</f>
        <v>0</v>
      </c>
      <c r="U3079" s="445">
        <f>IF('Angaben KH-Standort'!D$31='A4'!D3079,IF('Angaben KH-Standort'!E$31="Ja",1,0),0)</f>
        <v>0</v>
      </c>
    </row>
    <row r="3080" spans="2:21" ht="15" customHeight="1" x14ac:dyDescent="0.3">
      <c r="B3080" s="70" t="str">
        <f t="shared" si="380"/>
        <v>!!!</v>
      </c>
      <c r="C3080" s="265" t="str">
        <f>IF(ISERROR(IF(LEN(E3080)&gt;0,VLOOKUP(TEXT($E3080,0),'Angaben Stationen'!$E$14:$J$213,5,0),"")),"?",IF(LEN(E3080)&gt;0,VLOOKUP(TEXT($E3080,0),'Angaben Stationen'!$E$14:$J$213,5,0),""))</f>
        <v/>
      </c>
      <c r="D3080" s="232" t="str">
        <f>IF(ISERROR(IF(LEN(E3080)&gt;0,VLOOKUP(TEXT($E3080,0),'Angaben Stationen'!$E$14:$J$213,6,0),"")),"STATION IST NICHT VORHANDEN",IF(LEN(E3080)&gt;0,VLOOKUP(TEXT($E3080,0),'Angaben Stationen'!$E$14:$J$213,6,0),""))</f>
        <v/>
      </c>
      <c r="E3080" s="287"/>
      <c r="F3080" s="234"/>
      <c r="G3080" s="234"/>
      <c r="H3080" s="263"/>
      <c r="I3080" s="169"/>
      <c r="K3080" s="445" t="str">
        <f t="shared" si="381"/>
        <v>Leer</v>
      </c>
      <c r="L3080" s="445" t="str">
        <f>VLOOKUP($D3080,{"29 - Psychiatrie (Erwachsene)","BGI";"297 - stationsäquivalente Behandlung in der Erwachsenenpsychiatrie (29)","BGI";"30 - Kinder- und Jugendpsychiatrie","BGII";"307 - stationsäquivalente Behandlung in der Kinder- und Jugendpsychiatrie (30)","BGII";"31 - Psychosomatik","BGI";"","Leer"},2,0)</f>
        <v>Leer</v>
      </c>
      <c r="M3080" s="445">
        <f t="shared" si="378"/>
        <v>0</v>
      </c>
      <c r="N3080" s="445">
        <f t="shared" si="379"/>
        <v>0</v>
      </c>
      <c r="O3080" s="445">
        <f t="shared" si="382"/>
        <v>0</v>
      </c>
      <c r="P3080" s="445">
        <f t="shared" si="383"/>
        <v>0</v>
      </c>
      <c r="Q3080" s="445">
        <f t="shared" si="384"/>
        <v>0</v>
      </c>
      <c r="R3080" s="415" t="str">
        <f t="shared" si="385"/>
        <v>Leer</v>
      </c>
      <c r="S3080" s="445">
        <f>IF('Angaben KH-Standort'!D$29='A4'!D3080,IF('Angaben KH-Standort'!E$29="Ja",1,0),0)</f>
        <v>0</v>
      </c>
      <c r="T3080" s="445">
        <f>IF('Angaben KH-Standort'!D$30='A4'!D3080,IF('Angaben KH-Standort'!E$30="Ja",1,0),0)</f>
        <v>0</v>
      </c>
      <c r="U3080" s="445">
        <f>IF('Angaben KH-Standort'!D$31='A4'!D3080,IF('Angaben KH-Standort'!E$31="Ja",1,0),0)</f>
        <v>0</v>
      </c>
    </row>
    <row r="3081" spans="2:21" ht="15" customHeight="1" x14ac:dyDescent="0.3">
      <c r="B3081" s="70" t="str">
        <f t="shared" si="380"/>
        <v>!!!</v>
      </c>
      <c r="C3081" s="265" t="str">
        <f>IF(ISERROR(IF(LEN(E3081)&gt;0,VLOOKUP(TEXT($E3081,0),'Angaben Stationen'!$E$14:$J$213,5,0),"")),"?",IF(LEN(E3081)&gt;0,VLOOKUP(TEXT($E3081,0),'Angaben Stationen'!$E$14:$J$213,5,0),""))</f>
        <v/>
      </c>
      <c r="D3081" s="232" t="str">
        <f>IF(ISERROR(IF(LEN(E3081)&gt;0,VLOOKUP(TEXT($E3081,0),'Angaben Stationen'!$E$14:$J$213,6,0),"")),"STATION IST NICHT VORHANDEN",IF(LEN(E3081)&gt;0,VLOOKUP(TEXT($E3081,0),'Angaben Stationen'!$E$14:$J$213,6,0),""))</f>
        <v/>
      </c>
      <c r="E3081" s="287"/>
      <c r="F3081" s="234"/>
      <c r="G3081" s="234"/>
      <c r="H3081" s="263"/>
      <c r="I3081" s="169"/>
      <c r="K3081" s="445" t="str">
        <f t="shared" si="381"/>
        <v>Leer</v>
      </c>
      <c r="L3081" s="445" t="str">
        <f>VLOOKUP($D3081,{"29 - Psychiatrie (Erwachsene)","BGI";"297 - stationsäquivalente Behandlung in der Erwachsenenpsychiatrie (29)","BGI";"30 - Kinder- und Jugendpsychiatrie","BGII";"307 - stationsäquivalente Behandlung in der Kinder- und Jugendpsychiatrie (30)","BGII";"31 - Psychosomatik","BGI";"","Leer"},2,0)</f>
        <v>Leer</v>
      </c>
      <c r="M3081" s="445">
        <f t="shared" si="378"/>
        <v>0</v>
      </c>
      <c r="N3081" s="445">
        <f t="shared" si="379"/>
        <v>0</v>
      </c>
      <c r="O3081" s="445">
        <f t="shared" si="382"/>
        <v>0</v>
      </c>
      <c r="P3081" s="445">
        <f t="shared" si="383"/>
        <v>0</v>
      </c>
      <c r="Q3081" s="445">
        <f t="shared" si="384"/>
        <v>0</v>
      </c>
      <c r="R3081" s="415" t="str">
        <f t="shared" si="385"/>
        <v>Leer</v>
      </c>
      <c r="S3081" s="445">
        <f>IF('Angaben KH-Standort'!D$29='A4'!D3081,IF('Angaben KH-Standort'!E$29="Ja",1,0),0)</f>
        <v>0</v>
      </c>
      <c r="T3081" s="445">
        <f>IF('Angaben KH-Standort'!D$30='A4'!D3081,IF('Angaben KH-Standort'!E$30="Ja",1,0),0)</f>
        <v>0</v>
      </c>
      <c r="U3081" s="445">
        <f>IF('Angaben KH-Standort'!D$31='A4'!D3081,IF('Angaben KH-Standort'!E$31="Ja",1,0),0)</f>
        <v>0</v>
      </c>
    </row>
    <row r="3082" spans="2:21" ht="15" customHeight="1" x14ac:dyDescent="0.3">
      <c r="B3082" s="70" t="str">
        <f t="shared" si="380"/>
        <v>!!!</v>
      </c>
      <c r="C3082" s="265" t="str">
        <f>IF(ISERROR(IF(LEN(E3082)&gt;0,VLOOKUP(TEXT($E3082,0),'Angaben Stationen'!$E$14:$J$213,5,0),"")),"?",IF(LEN(E3082)&gt;0,VLOOKUP(TEXT($E3082,0),'Angaben Stationen'!$E$14:$J$213,5,0),""))</f>
        <v/>
      </c>
      <c r="D3082" s="232" t="str">
        <f>IF(ISERROR(IF(LEN(E3082)&gt;0,VLOOKUP(TEXT($E3082,0),'Angaben Stationen'!$E$14:$J$213,6,0),"")),"STATION IST NICHT VORHANDEN",IF(LEN(E3082)&gt;0,VLOOKUP(TEXT($E3082,0),'Angaben Stationen'!$E$14:$J$213,6,0),""))</f>
        <v/>
      </c>
      <c r="E3082" s="287"/>
      <c r="F3082" s="234"/>
      <c r="G3082" s="234"/>
      <c r="H3082" s="263"/>
      <c r="I3082" s="169"/>
      <c r="K3082" s="445" t="str">
        <f t="shared" si="381"/>
        <v>Leer</v>
      </c>
      <c r="L3082" s="445" t="str">
        <f>VLOOKUP($D3082,{"29 - Psychiatrie (Erwachsene)","BGI";"297 - stationsäquivalente Behandlung in der Erwachsenenpsychiatrie (29)","BGI";"30 - Kinder- und Jugendpsychiatrie","BGII";"307 - stationsäquivalente Behandlung in der Kinder- und Jugendpsychiatrie (30)","BGII";"31 - Psychosomatik","BGI";"","Leer"},2,0)</f>
        <v>Leer</v>
      </c>
      <c r="M3082" s="445">
        <f t="shared" si="378"/>
        <v>0</v>
      </c>
      <c r="N3082" s="445">
        <f t="shared" si="379"/>
        <v>0</v>
      </c>
      <c r="O3082" s="445">
        <f t="shared" si="382"/>
        <v>0</v>
      </c>
      <c r="P3082" s="445">
        <f t="shared" si="383"/>
        <v>0</v>
      </c>
      <c r="Q3082" s="445">
        <f t="shared" si="384"/>
        <v>0</v>
      </c>
      <c r="R3082" s="415" t="str">
        <f t="shared" si="385"/>
        <v>Leer</v>
      </c>
      <c r="S3082" s="445">
        <f>IF('Angaben KH-Standort'!D$29='A4'!D3082,IF('Angaben KH-Standort'!E$29="Ja",1,0),0)</f>
        <v>0</v>
      </c>
      <c r="T3082" s="445">
        <f>IF('Angaben KH-Standort'!D$30='A4'!D3082,IF('Angaben KH-Standort'!E$30="Ja",1,0),0)</f>
        <v>0</v>
      </c>
      <c r="U3082" s="445">
        <f>IF('Angaben KH-Standort'!D$31='A4'!D3082,IF('Angaben KH-Standort'!E$31="Ja",1,0),0)</f>
        <v>0</v>
      </c>
    </row>
    <row r="3083" spans="2:21" ht="15" customHeight="1" x14ac:dyDescent="0.3">
      <c r="B3083" s="70" t="str">
        <f t="shared" si="380"/>
        <v>!!!</v>
      </c>
      <c r="C3083" s="265" t="str">
        <f>IF(ISERROR(IF(LEN(E3083)&gt;0,VLOOKUP(TEXT($E3083,0),'Angaben Stationen'!$E$14:$J$213,5,0),"")),"?",IF(LEN(E3083)&gt;0,VLOOKUP(TEXT($E3083,0),'Angaben Stationen'!$E$14:$J$213,5,0),""))</f>
        <v/>
      </c>
      <c r="D3083" s="232" t="str">
        <f>IF(ISERROR(IF(LEN(E3083)&gt;0,VLOOKUP(TEXT($E3083,0),'Angaben Stationen'!$E$14:$J$213,6,0),"")),"STATION IST NICHT VORHANDEN",IF(LEN(E3083)&gt;0,VLOOKUP(TEXT($E3083,0),'Angaben Stationen'!$E$14:$J$213,6,0),""))</f>
        <v/>
      </c>
      <c r="E3083" s="287"/>
      <c r="F3083" s="234"/>
      <c r="G3083" s="234"/>
      <c r="H3083" s="263"/>
      <c r="I3083" s="169"/>
      <c r="K3083" s="445" t="str">
        <f t="shared" si="381"/>
        <v>Leer</v>
      </c>
      <c r="L3083" s="445" t="str">
        <f>VLOOKUP($D3083,{"29 - Psychiatrie (Erwachsene)","BGI";"297 - stationsäquivalente Behandlung in der Erwachsenenpsychiatrie (29)","BGI";"30 - Kinder- und Jugendpsychiatrie","BGII";"307 - stationsäquivalente Behandlung in der Kinder- und Jugendpsychiatrie (30)","BGII";"31 - Psychosomatik","BGI";"","Leer"},2,0)</f>
        <v>Leer</v>
      </c>
      <c r="M3083" s="445">
        <f t="shared" si="378"/>
        <v>0</v>
      </c>
      <c r="N3083" s="445">
        <f t="shared" si="379"/>
        <v>0</v>
      </c>
      <c r="O3083" s="445">
        <f t="shared" si="382"/>
        <v>0</v>
      </c>
      <c r="P3083" s="445">
        <f t="shared" si="383"/>
        <v>0</v>
      </c>
      <c r="Q3083" s="445">
        <f t="shared" si="384"/>
        <v>0</v>
      </c>
      <c r="R3083" s="415" t="str">
        <f t="shared" si="385"/>
        <v>Leer</v>
      </c>
      <c r="S3083" s="445">
        <f>IF('Angaben KH-Standort'!D$29='A4'!D3083,IF('Angaben KH-Standort'!E$29="Ja",1,0),0)</f>
        <v>0</v>
      </c>
      <c r="T3083" s="445">
        <f>IF('Angaben KH-Standort'!D$30='A4'!D3083,IF('Angaben KH-Standort'!E$30="Ja",1,0),0)</f>
        <v>0</v>
      </c>
      <c r="U3083" s="445">
        <f>IF('Angaben KH-Standort'!D$31='A4'!D3083,IF('Angaben KH-Standort'!E$31="Ja",1,0),0)</f>
        <v>0</v>
      </c>
    </row>
    <row r="3084" spans="2:21" ht="15" customHeight="1" x14ac:dyDescent="0.3">
      <c r="B3084" s="70" t="str">
        <f t="shared" si="380"/>
        <v>!!!</v>
      </c>
      <c r="C3084" s="265" t="str">
        <f>IF(ISERROR(IF(LEN(E3084)&gt;0,VLOOKUP(TEXT($E3084,0),'Angaben Stationen'!$E$14:$J$213,5,0),"")),"?",IF(LEN(E3084)&gt;0,VLOOKUP(TEXT($E3084,0),'Angaben Stationen'!$E$14:$J$213,5,0),""))</f>
        <v/>
      </c>
      <c r="D3084" s="232" t="str">
        <f>IF(ISERROR(IF(LEN(E3084)&gt;0,VLOOKUP(TEXT($E3084,0),'Angaben Stationen'!$E$14:$J$213,6,0),"")),"STATION IST NICHT VORHANDEN",IF(LEN(E3084)&gt;0,VLOOKUP(TEXT($E3084,0),'Angaben Stationen'!$E$14:$J$213,6,0),""))</f>
        <v/>
      </c>
      <c r="E3084" s="287"/>
      <c r="F3084" s="234"/>
      <c r="G3084" s="234"/>
      <c r="H3084" s="263"/>
      <c r="I3084" s="169"/>
      <c r="K3084" s="445" t="str">
        <f t="shared" si="381"/>
        <v>Leer</v>
      </c>
      <c r="L3084" s="445" t="str">
        <f>VLOOKUP($D3084,{"29 - Psychiatrie (Erwachsene)","BGI";"297 - stationsäquivalente Behandlung in der Erwachsenenpsychiatrie (29)","BGI";"30 - Kinder- und Jugendpsychiatrie","BGII";"307 - stationsäquivalente Behandlung in der Kinder- und Jugendpsychiatrie (30)","BGII";"31 - Psychosomatik","BGI";"","Leer"},2,0)</f>
        <v>Leer</v>
      </c>
      <c r="M3084" s="445">
        <f t="shared" si="378"/>
        <v>0</v>
      </c>
      <c r="N3084" s="445">
        <f t="shared" si="379"/>
        <v>0</v>
      </c>
      <c r="O3084" s="445">
        <f t="shared" si="382"/>
        <v>0</v>
      </c>
      <c r="P3084" s="445">
        <f t="shared" si="383"/>
        <v>0</v>
      </c>
      <c r="Q3084" s="445">
        <f t="shared" si="384"/>
        <v>0</v>
      </c>
      <c r="R3084" s="415" t="str">
        <f t="shared" si="385"/>
        <v>Leer</v>
      </c>
      <c r="S3084" s="445">
        <f>IF('Angaben KH-Standort'!D$29='A4'!D3084,IF('Angaben KH-Standort'!E$29="Ja",1,0),0)</f>
        <v>0</v>
      </c>
      <c r="T3084" s="445">
        <f>IF('Angaben KH-Standort'!D$30='A4'!D3084,IF('Angaben KH-Standort'!E$30="Ja",1,0),0)</f>
        <v>0</v>
      </c>
      <c r="U3084" s="445">
        <f>IF('Angaben KH-Standort'!D$31='A4'!D3084,IF('Angaben KH-Standort'!E$31="Ja",1,0),0)</f>
        <v>0</v>
      </c>
    </row>
    <row r="3085" spans="2:21" ht="15" customHeight="1" x14ac:dyDescent="0.3">
      <c r="B3085" s="70" t="str">
        <f t="shared" si="380"/>
        <v>!!!</v>
      </c>
      <c r="C3085" s="265" t="str">
        <f>IF(ISERROR(IF(LEN(E3085)&gt;0,VLOOKUP(TEXT($E3085,0),'Angaben Stationen'!$E$14:$J$213,5,0),"")),"?",IF(LEN(E3085)&gt;0,VLOOKUP(TEXT($E3085,0),'Angaben Stationen'!$E$14:$J$213,5,0),""))</f>
        <v/>
      </c>
      <c r="D3085" s="232" t="str">
        <f>IF(ISERROR(IF(LEN(E3085)&gt;0,VLOOKUP(TEXT($E3085,0),'Angaben Stationen'!$E$14:$J$213,6,0),"")),"STATION IST NICHT VORHANDEN",IF(LEN(E3085)&gt;0,VLOOKUP(TEXT($E3085,0),'Angaben Stationen'!$E$14:$J$213,6,0),""))</f>
        <v/>
      </c>
      <c r="E3085" s="287"/>
      <c r="F3085" s="234"/>
      <c r="G3085" s="234"/>
      <c r="H3085" s="263"/>
      <c r="I3085" s="169"/>
      <c r="K3085" s="445" t="str">
        <f t="shared" si="381"/>
        <v>Leer</v>
      </c>
      <c r="L3085" s="445" t="str">
        <f>VLOOKUP($D3085,{"29 - Psychiatrie (Erwachsene)","BGI";"297 - stationsäquivalente Behandlung in der Erwachsenenpsychiatrie (29)","BGI";"30 - Kinder- und Jugendpsychiatrie","BGII";"307 - stationsäquivalente Behandlung in der Kinder- und Jugendpsychiatrie (30)","BGII";"31 - Psychosomatik","BGI";"","Leer"},2,0)</f>
        <v>Leer</v>
      </c>
      <c r="M3085" s="445">
        <f t="shared" si="378"/>
        <v>0</v>
      </c>
      <c r="N3085" s="445">
        <f t="shared" si="379"/>
        <v>0</v>
      </c>
      <c r="O3085" s="445">
        <f t="shared" si="382"/>
        <v>0</v>
      </c>
      <c r="P3085" s="445">
        <f t="shared" si="383"/>
        <v>0</v>
      </c>
      <c r="Q3085" s="445">
        <f t="shared" si="384"/>
        <v>0</v>
      </c>
      <c r="R3085" s="415" t="str">
        <f t="shared" si="385"/>
        <v>Leer</v>
      </c>
      <c r="S3085" s="445">
        <f>IF('Angaben KH-Standort'!D$29='A4'!D3085,IF('Angaben KH-Standort'!E$29="Ja",1,0),0)</f>
        <v>0</v>
      </c>
      <c r="T3085" s="445">
        <f>IF('Angaben KH-Standort'!D$30='A4'!D3085,IF('Angaben KH-Standort'!E$30="Ja",1,0),0)</f>
        <v>0</v>
      </c>
      <c r="U3085" s="445">
        <f>IF('Angaben KH-Standort'!D$31='A4'!D3085,IF('Angaben KH-Standort'!E$31="Ja",1,0),0)</f>
        <v>0</v>
      </c>
    </row>
    <row r="3086" spans="2:21" ht="15" customHeight="1" x14ac:dyDescent="0.3">
      <c r="B3086" s="70" t="str">
        <f t="shared" si="380"/>
        <v>!!!</v>
      </c>
      <c r="C3086" s="265" t="str">
        <f>IF(ISERROR(IF(LEN(E3086)&gt;0,VLOOKUP(TEXT($E3086,0),'Angaben Stationen'!$E$14:$J$213,5,0),"")),"?",IF(LEN(E3086)&gt;0,VLOOKUP(TEXT($E3086,0),'Angaben Stationen'!$E$14:$J$213,5,0),""))</f>
        <v/>
      </c>
      <c r="D3086" s="232" t="str">
        <f>IF(ISERROR(IF(LEN(E3086)&gt;0,VLOOKUP(TEXT($E3086,0),'Angaben Stationen'!$E$14:$J$213,6,0),"")),"STATION IST NICHT VORHANDEN",IF(LEN(E3086)&gt;0,VLOOKUP(TEXT($E3086,0),'Angaben Stationen'!$E$14:$J$213,6,0),""))</f>
        <v/>
      </c>
      <c r="E3086" s="287"/>
      <c r="F3086" s="234"/>
      <c r="G3086" s="234"/>
      <c r="H3086" s="263"/>
      <c r="I3086" s="169"/>
      <c r="K3086" s="445" t="str">
        <f t="shared" si="381"/>
        <v>Leer</v>
      </c>
      <c r="L3086" s="445" t="str">
        <f>VLOOKUP($D3086,{"29 - Psychiatrie (Erwachsene)","BGI";"297 - stationsäquivalente Behandlung in der Erwachsenenpsychiatrie (29)","BGI";"30 - Kinder- und Jugendpsychiatrie","BGII";"307 - stationsäquivalente Behandlung in der Kinder- und Jugendpsychiatrie (30)","BGII";"31 - Psychosomatik","BGI";"","Leer"},2,0)</f>
        <v>Leer</v>
      </c>
      <c r="M3086" s="445">
        <f t="shared" si="378"/>
        <v>0</v>
      </c>
      <c r="N3086" s="445">
        <f t="shared" si="379"/>
        <v>0</v>
      </c>
      <c r="O3086" s="445">
        <f t="shared" si="382"/>
        <v>0</v>
      </c>
      <c r="P3086" s="445">
        <f t="shared" si="383"/>
        <v>0</v>
      </c>
      <c r="Q3086" s="445">
        <f t="shared" si="384"/>
        <v>0</v>
      </c>
      <c r="R3086" s="415" t="str">
        <f t="shared" si="385"/>
        <v>Leer</v>
      </c>
      <c r="S3086" s="445">
        <f>IF('Angaben KH-Standort'!D$29='A4'!D3086,IF('Angaben KH-Standort'!E$29="Ja",1,0),0)</f>
        <v>0</v>
      </c>
      <c r="T3086" s="445">
        <f>IF('Angaben KH-Standort'!D$30='A4'!D3086,IF('Angaben KH-Standort'!E$30="Ja",1,0),0)</f>
        <v>0</v>
      </c>
      <c r="U3086" s="445">
        <f>IF('Angaben KH-Standort'!D$31='A4'!D3086,IF('Angaben KH-Standort'!E$31="Ja",1,0),0)</f>
        <v>0</v>
      </c>
    </row>
    <row r="3087" spans="2:21" ht="15" customHeight="1" x14ac:dyDescent="0.3">
      <c r="B3087" s="70" t="str">
        <f t="shared" si="380"/>
        <v>!!!</v>
      </c>
      <c r="C3087" s="265" t="str">
        <f>IF(ISERROR(IF(LEN(E3087)&gt;0,VLOOKUP(TEXT($E3087,0),'Angaben Stationen'!$E$14:$J$213,5,0),"")),"?",IF(LEN(E3087)&gt;0,VLOOKUP(TEXT($E3087,0),'Angaben Stationen'!$E$14:$J$213,5,0),""))</f>
        <v/>
      </c>
      <c r="D3087" s="232" t="str">
        <f>IF(ISERROR(IF(LEN(E3087)&gt;0,VLOOKUP(TEXT($E3087,0),'Angaben Stationen'!$E$14:$J$213,6,0),"")),"STATION IST NICHT VORHANDEN",IF(LEN(E3087)&gt;0,VLOOKUP(TEXT($E3087,0),'Angaben Stationen'!$E$14:$J$213,6,0),""))</f>
        <v/>
      </c>
      <c r="E3087" s="287"/>
      <c r="F3087" s="234"/>
      <c r="G3087" s="234"/>
      <c r="H3087" s="263"/>
      <c r="I3087" s="169"/>
      <c r="K3087" s="445" t="str">
        <f t="shared" si="381"/>
        <v>Leer</v>
      </c>
      <c r="L3087" s="445" t="str">
        <f>VLOOKUP($D3087,{"29 - Psychiatrie (Erwachsene)","BGI";"297 - stationsäquivalente Behandlung in der Erwachsenenpsychiatrie (29)","BGI";"30 - Kinder- und Jugendpsychiatrie","BGII";"307 - stationsäquivalente Behandlung in der Kinder- und Jugendpsychiatrie (30)","BGII";"31 - Psychosomatik","BGI";"","Leer"},2,0)</f>
        <v>Leer</v>
      </c>
      <c r="M3087" s="445">
        <f t="shared" si="378"/>
        <v>0</v>
      </c>
      <c r="N3087" s="445">
        <f t="shared" si="379"/>
        <v>0</v>
      </c>
      <c r="O3087" s="445">
        <f t="shared" si="382"/>
        <v>0</v>
      </c>
      <c r="P3087" s="445">
        <f t="shared" si="383"/>
        <v>0</v>
      </c>
      <c r="Q3087" s="445">
        <f t="shared" si="384"/>
        <v>0</v>
      </c>
      <c r="R3087" s="415" t="str">
        <f t="shared" si="385"/>
        <v>Leer</v>
      </c>
      <c r="S3087" s="445">
        <f>IF('Angaben KH-Standort'!D$29='A4'!D3087,IF('Angaben KH-Standort'!E$29="Ja",1,0),0)</f>
        <v>0</v>
      </c>
      <c r="T3087" s="445">
        <f>IF('Angaben KH-Standort'!D$30='A4'!D3087,IF('Angaben KH-Standort'!E$30="Ja",1,0),0)</f>
        <v>0</v>
      </c>
      <c r="U3087" s="445">
        <f>IF('Angaben KH-Standort'!D$31='A4'!D3087,IF('Angaben KH-Standort'!E$31="Ja",1,0),0)</f>
        <v>0</v>
      </c>
    </row>
    <row r="3088" spans="2:21" ht="15" customHeight="1" x14ac:dyDescent="0.3">
      <c r="B3088" s="70" t="str">
        <f t="shared" si="380"/>
        <v>!!!</v>
      </c>
      <c r="C3088" s="265" t="str">
        <f>IF(ISERROR(IF(LEN(E3088)&gt;0,VLOOKUP(TEXT($E3088,0),'Angaben Stationen'!$E$14:$J$213,5,0),"")),"?",IF(LEN(E3088)&gt;0,VLOOKUP(TEXT($E3088,0),'Angaben Stationen'!$E$14:$J$213,5,0),""))</f>
        <v/>
      </c>
      <c r="D3088" s="232" t="str">
        <f>IF(ISERROR(IF(LEN(E3088)&gt;0,VLOOKUP(TEXT($E3088,0),'Angaben Stationen'!$E$14:$J$213,6,0),"")),"STATION IST NICHT VORHANDEN",IF(LEN(E3088)&gt;0,VLOOKUP(TEXT($E3088,0),'Angaben Stationen'!$E$14:$J$213,6,0),""))</f>
        <v/>
      </c>
      <c r="E3088" s="287"/>
      <c r="F3088" s="234"/>
      <c r="G3088" s="234"/>
      <c r="H3088" s="263"/>
      <c r="I3088" s="169"/>
      <c r="K3088" s="445" t="str">
        <f t="shared" si="381"/>
        <v>Leer</v>
      </c>
      <c r="L3088" s="445" t="str">
        <f>VLOOKUP($D3088,{"29 - Psychiatrie (Erwachsene)","BGI";"297 - stationsäquivalente Behandlung in der Erwachsenenpsychiatrie (29)","BGI";"30 - Kinder- und Jugendpsychiatrie","BGII";"307 - stationsäquivalente Behandlung in der Kinder- und Jugendpsychiatrie (30)","BGII";"31 - Psychosomatik","BGI";"","Leer"},2,0)</f>
        <v>Leer</v>
      </c>
      <c r="M3088" s="445">
        <f t="shared" si="378"/>
        <v>0</v>
      </c>
      <c r="N3088" s="445">
        <f t="shared" si="379"/>
        <v>0</v>
      </c>
      <c r="O3088" s="445">
        <f t="shared" si="382"/>
        <v>0</v>
      </c>
      <c r="P3088" s="445">
        <f t="shared" si="383"/>
        <v>0</v>
      </c>
      <c r="Q3088" s="445">
        <f t="shared" si="384"/>
        <v>0</v>
      </c>
      <c r="R3088" s="415" t="str">
        <f t="shared" si="385"/>
        <v>Leer</v>
      </c>
      <c r="S3088" s="445">
        <f>IF('Angaben KH-Standort'!D$29='A4'!D3088,IF('Angaben KH-Standort'!E$29="Ja",1,0),0)</f>
        <v>0</v>
      </c>
      <c r="T3088" s="445">
        <f>IF('Angaben KH-Standort'!D$30='A4'!D3088,IF('Angaben KH-Standort'!E$30="Ja",1,0),0)</f>
        <v>0</v>
      </c>
      <c r="U3088" s="445">
        <f>IF('Angaben KH-Standort'!D$31='A4'!D3088,IF('Angaben KH-Standort'!E$31="Ja",1,0),0)</f>
        <v>0</v>
      </c>
    </row>
    <row r="3089" spans="2:21" ht="15" customHeight="1" x14ac:dyDescent="0.3">
      <c r="B3089" s="70" t="str">
        <f t="shared" si="380"/>
        <v>!!!</v>
      </c>
      <c r="C3089" s="265" t="str">
        <f>IF(ISERROR(IF(LEN(E3089)&gt;0,VLOOKUP(TEXT($E3089,0),'Angaben Stationen'!$E$14:$J$213,5,0),"")),"?",IF(LEN(E3089)&gt;0,VLOOKUP(TEXT($E3089,0),'Angaben Stationen'!$E$14:$J$213,5,0),""))</f>
        <v/>
      </c>
      <c r="D3089" s="232" t="str">
        <f>IF(ISERROR(IF(LEN(E3089)&gt;0,VLOOKUP(TEXT($E3089,0),'Angaben Stationen'!$E$14:$J$213,6,0),"")),"STATION IST NICHT VORHANDEN",IF(LEN(E3089)&gt;0,VLOOKUP(TEXT($E3089,0),'Angaben Stationen'!$E$14:$J$213,6,0),""))</f>
        <v/>
      </c>
      <c r="E3089" s="287"/>
      <c r="F3089" s="234"/>
      <c r="G3089" s="234"/>
      <c r="H3089" s="263"/>
      <c r="I3089" s="169"/>
      <c r="K3089" s="445" t="str">
        <f t="shared" si="381"/>
        <v>Leer</v>
      </c>
      <c r="L3089" s="445" t="str">
        <f>VLOOKUP($D3089,{"29 - Psychiatrie (Erwachsene)","BGI";"297 - stationsäquivalente Behandlung in der Erwachsenenpsychiatrie (29)","BGI";"30 - Kinder- und Jugendpsychiatrie","BGII";"307 - stationsäquivalente Behandlung in der Kinder- und Jugendpsychiatrie (30)","BGII";"31 - Psychosomatik","BGI";"","Leer"},2,0)</f>
        <v>Leer</v>
      </c>
      <c r="M3089" s="445">
        <f t="shared" si="378"/>
        <v>0</v>
      </c>
      <c r="N3089" s="445">
        <f t="shared" si="379"/>
        <v>0</v>
      </c>
      <c r="O3089" s="445">
        <f t="shared" si="382"/>
        <v>0</v>
      </c>
      <c r="P3089" s="445">
        <f t="shared" si="383"/>
        <v>0</v>
      </c>
      <c r="Q3089" s="445">
        <f t="shared" si="384"/>
        <v>0</v>
      </c>
      <c r="R3089" s="415" t="str">
        <f t="shared" si="385"/>
        <v>Leer</v>
      </c>
      <c r="S3089" s="445">
        <f>IF('Angaben KH-Standort'!D$29='A4'!D3089,IF('Angaben KH-Standort'!E$29="Ja",1,0),0)</f>
        <v>0</v>
      </c>
      <c r="T3089" s="445">
        <f>IF('Angaben KH-Standort'!D$30='A4'!D3089,IF('Angaben KH-Standort'!E$30="Ja",1,0),0)</f>
        <v>0</v>
      </c>
      <c r="U3089" s="445">
        <f>IF('Angaben KH-Standort'!D$31='A4'!D3089,IF('Angaben KH-Standort'!E$31="Ja",1,0),0)</f>
        <v>0</v>
      </c>
    </row>
    <row r="3090" spans="2:21" ht="15" customHeight="1" x14ac:dyDescent="0.3">
      <c r="B3090" s="70" t="str">
        <f t="shared" si="380"/>
        <v>!!!</v>
      </c>
      <c r="C3090" s="265" t="str">
        <f>IF(ISERROR(IF(LEN(E3090)&gt;0,VLOOKUP(TEXT($E3090,0),'Angaben Stationen'!$E$14:$J$213,5,0),"")),"?",IF(LEN(E3090)&gt;0,VLOOKUP(TEXT($E3090,0),'Angaben Stationen'!$E$14:$J$213,5,0),""))</f>
        <v/>
      </c>
      <c r="D3090" s="232" t="str">
        <f>IF(ISERROR(IF(LEN(E3090)&gt;0,VLOOKUP(TEXT($E3090,0),'Angaben Stationen'!$E$14:$J$213,6,0),"")),"STATION IST NICHT VORHANDEN",IF(LEN(E3090)&gt;0,VLOOKUP(TEXT($E3090,0),'Angaben Stationen'!$E$14:$J$213,6,0),""))</f>
        <v/>
      </c>
      <c r="E3090" s="287"/>
      <c r="F3090" s="234"/>
      <c r="G3090" s="234"/>
      <c r="H3090" s="263"/>
      <c r="I3090" s="169"/>
      <c r="K3090" s="445" t="str">
        <f t="shared" si="381"/>
        <v>Leer</v>
      </c>
      <c r="L3090" s="445" t="str">
        <f>VLOOKUP($D3090,{"29 - Psychiatrie (Erwachsene)","BGI";"297 - stationsäquivalente Behandlung in der Erwachsenenpsychiatrie (29)","BGI";"30 - Kinder- und Jugendpsychiatrie","BGII";"307 - stationsäquivalente Behandlung in der Kinder- und Jugendpsychiatrie (30)","BGII";"31 - Psychosomatik","BGI";"","Leer"},2,0)</f>
        <v>Leer</v>
      </c>
      <c r="M3090" s="445">
        <f t="shared" si="378"/>
        <v>0</v>
      </c>
      <c r="N3090" s="445">
        <f t="shared" si="379"/>
        <v>0</v>
      </c>
      <c r="O3090" s="445">
        <f t="shared" si="382"/>
        <v>0</v>
      </c>
      <c r="P3090" s="445">
        <f t="shared" si="383"/>
        <v>0</v>
      </c>
      <c r="Q3090" s="445">
        <f t="shared" si="384"/>
        <v>0</v>
      </c>
      <c r="R3090" s="415" t="str">
        <f t="shared" si="385"/>
        <v>Leer</v>
      </c>
      <c r="S3090" s="445">
        <f>IF('Angaben KH-Standort'!D$29='A4'!D3090,IF('Angaben KH-Standort'!E$29="Ja",1,0),0)</f>
        <v>0</v>
      </c>
      <c r="T3090" s="445">
        <f>IF('Angaben KH-Standort'!D$30='A4'!D3090,IF('Angaben KH-Standort'!E$30="Ja",1,0),0)</f>
        <v>0</v>
      </c>
      <c r="U3090" s="445">
        <f>IF('Angaben KH-Standort'!D$31='A4'!D3090,IF('Angaben KH-Standort'!E$31="Ja",1,0),0)</f>
        <v>0</v>
      </c>
    </row>
    <row r="3091" spans="2:21" ht="15" customHeight="1" x14ac:dyDescent="0.3">
      <c r="B3091" s="70" t="str">
        <f t="shared" si="380"/>
        <v>!!!</v>
      </c>
      <c r="C3091" s="265" t="str">
        <f>IF(ISERROR(IF(LEN(E3091)&gt;0,VLOOKUP(TEXT($E3091,0),'Angaben Stationen'!$E$14:$J$213,5,0),"")),"?",IF(LEN(E3091)&gt;0,VLOOKUP(TEXT($E3091,0),'Angaben Stationen'!$E$14:$J$213,5,0),""))</f>
        <v/>
      </c>
      <c r="D3091" s="232" t="str">
        <f>IF(ISERROR(IF(LEN(E3091)&gt;0,VLOOKUP(TEXT($E3091,0),'Angaben Stationen'!$E$14:$J$213,6,0),"")),"STATION IST NICHT VORHANDEN",IF(LEN(E3091)&gt;0,VLOOKUP(TEXT($E3091,0),'Angaben Stationen'!$E$14:$J$213,6,0),""))</f>
        <v/>
      </c>
      <c r="E3091" s="287"/>
      <c r="F3091" s="234"/>
      <c r="G3091" s="234"/>
      <c r="H3091" s="263"/>
      <c r="I3091" s="169"/>
      <c r="K3091" s="445" t="str">
        <f t="shared" si="381"/>
        <v>Leer</v>
      </c>
      <c r="L3091" s="445" t="str">
        <f>VLOOKUP($D3091,{"29 - Psychiatrie (Erwachsene)","BGI";"297 - stationsäquivalente Behandlung in der Erwachsenenpsychiatrie (29)","BGI";"30 - Kinder- und Jugendpsychiatrie","BGII";"307 - stationsäquivalente Behandlung in der Kinder- und Jugendpsychiatrie (30)","BGII";"31 - Psychosomatik","BGI";"","Leer"},2,0)</f>
        <v>Leer</v>
      </c>
      <c r="M3091" s="445">
        <f t="shared" si="378"/>
        <v>0</v>
      </c>
      <c r="N3091" s="445">
        <f t="shared" si="379"/>
        <v>0</v>
      </c>
      <c r="O3091" s="445">
        <f t="shared" si="382"/>
        <v>0</v>
      </c>
      <c r="P3091" s="445">
        <f t="shared" si="383"/>
        <v>0</v>
      </c>
      <c r="Q3091" s="445">
        <f t="shared" si="384"/>
        <v>0</v>
      </c>
      <c r="R3091" s="415" t="str">
        <f t="shared" si="385"/>
        <v>Leer</v>
      </c>
      <c r="S3091" s="445">
        <f>IF('Angaben KH-Standort'!D$29='A4'!D3091,IF('Angaben KH-Standort'!E$29="Ja",1,0),0)</f>
        <v>0</v>
      </c>
      <c r="T3091" s="445">
        <f>IF('Angaben KH-Standort'!D$30='A4'!D3091,IF('Angaben KH-Standort'!E$30="Ja",1,0),0)</f>
        <v>0</v>
      </c>
      <c r="U3091" s="445">
        <f>IF('Angaben KH-Standort'!D$31='A4'!D3091,IF('Angaben KH-Standort'!E$31="Ja",1,0),0)</f>
        <v>0</v>
      </c>
    </row>
    <row r="3092" spans="2:21" ht="15" customHeight="1" x14ac:dyDescent="0.3">
      <c r="B3092" s="70" t="str">
        <f t="shared" si="380"/>
        <v>!!!</v>
      </c>
      <c r="C3092" s="265" t="str">
        <f>IF(ISERROR(IF(LEN(E3092)&gt;0,VLOOKUP(TEXT($E3092,0),'Angaben Stationen'!$E$14:$J$213,5,0),"")),"?",IF(LEN(E3092)&gt;0,VLOOKUP(TEXT($E3092,0),'Angaben Stationen'!$E$14:$J$213,5,0),""))</f>
        <v/>
      </c>
      <c r="D3092" s="232" t="str">
        <f>IF(ISERROR(IF(LEN(E3092)&gt;0,VLOOKUP(TEXT($E3092,0),'Angaben Stationen'!$E$14:$J$213,6,0),"")),"STATION IST NICHT VORHANDEN",IF(LEN(E3092)&gt;0,VLOOKUP(TEXT($E3092,0),'Angaben Stationen'!$E$14:$J$213,6,0),""))</f>
        <v/>
      </c>
      <c r="E3092" s="287"/>
      <c r="F3092" s="234"/>
      <c r="G3092" s="234"/>
      <c r="H3092" s="263"/>
      <c r="I3092" s="169"/>
      <c r="K3092" s="445" t="str">
        <f t="shared" si="381"/>
        <v>Leer</v>
      </c>
      <c r="L3092" s="445" t="str">
        <f>VLOOKUP($D3092,{"29 - Psychiatrie (Erwachsene)","BGI";"297 - stationsäquivalente Behandlung in der Erwachsenenpsychiatrie (29)","BGI";"30 - Kinder- und Jugendpsychiatrie","BGII";"307 - stationsäquivalente Behandlung in der Kinder- und Jugendpsychiatrie (30)","BGII";"31 - Psychosomatik","BGI";"","Leer"},2,0)</f>
        <v>Leer</v>
      </c>
      <c r="M3092" s="445">
        <f t="shared" si="378"/>
        <v>0</v>
      </c>
      <c r="N3092" s="445">
        <f t="shared" si="379"/>
        <v>0</v>
      </c>
      <c r="O3092" s="445">
        <f t="shared" si="382"/>
        <v>0</v>
      </c>
      <c r="P3092" s="445">
        <f t="shared" si="383"/>
        <v>0</v>
      </c>
      <c r="Q3092" s="445">
        <f t="shared" si="384"/>
        <v>0</v>
      </c>
      <c r="R3092" s="415" t="str">
        <f t="shared" si="385"/>
        <v>Leer</v>
      </c>
      <c r="S3092" s="445">
        <f>IF('Angaben KH-Standort'!D$29='A4'!D3092,IF('Angaben KH-Standort'!E$29="Ja",1,0),0)</f>
        <v>0</v>
      </c>
      <c r="T3092" s="445">
        <f>IF('Angaben KH-Standort'!D$30='A4'!D3092,IF('Angaben KH-Standort'!E$30="Ja",1,0),0)</f>
        <v>0</v>
      </c>
      <c r="U3092" s="445">
        <f>IF('Angaben KH-Standort'!D$31='A4'!D3092,IF('Angaben KH-Standort'!E$31="Ja",1,0),0)</f>
        <v>0</v>
      </c>
    </row>
    <row r="3093" spans="2:21" ht="15" customHeight="1" x14ac:dyDescent="0.3">
      <c r="B3093" s="70" t="str">
        <f t="shared" si="380"/>
        <v>!!!</v>
      </c>
      <c r="C3093" s="265" t="str">
        <f>IF(ISERROR(IF(LEN(E3093)&gt;0,VLOOKUP(TEXT($E3093,0),'Angaben Stationen'!$E$14:$J$213,5,0),"")),"?",IF(LEN(E3093)&gt;0,VLOOKUP(TEXT($E3093,0),'Angaben Stationen'!$E$14:$J$213,5,0),""))</f>
        <v/>
      </c>
      <c r="D3093" s="232" t="str">
        <f>IF(ISERROR(IF(LEN(E3093)&gt;0,VLOOKUP(TEXT($E3093,0),'Angaben Stationen'!$E$14:$J$213,6,0),"")),"STATION IST NICHT VORHANDEN",IF(LEN(E3093)&gt;0,VLOOKUP(TEXT($E3093,0),'Angaben Stationen'!$E$14:$J$213,6,0),""))</f>
        <v/>
      </c>
      <c r="E3093" s="287"/>
      <c r="F3093" s="234"/>
      <c r="G3093" s="234"/>
      <c r="H3093" s="263"/>
      <c r="I3093" s="169"/>
      <c r="K3093" s="445" t="str">
        <f t="shared" si="381"/>
        <v>Leer</v>
      </c>
      <c r="L3093" s="445" t="str">
        <f>VLOOKUP($D3093,{"29 - Psychiatrie (Erwachsene)","BGI";"297 - stationsäquivalente Behandlung in der Erwachsenenpsychiatrie (29)","BGI";"30 - Kinder- und Jugendpsychiatrie","BGII";"307 - stationsäquivalente Behandlung in der Kinder- und Jugendpsychiatrie (30)","BGII";"31 - Psychosomatik","BGI";"","Leer"},2,0)</f>
        <v>Leer</v>
      </c>
      <c r="M3093" s="445">
        <f t="shared" si="378"/>
        <v>0</v>
      </c>
      <c r="N3093" s="445">
        <f t="shared" si="379"/>
        <v>0</v>
      </c>
      <c r="O3093" s="445">
        <f t="shared" si="382"/>
        <v>0</v>
      </c>
      <c r="P3093" s="445">
        <f t="shared" si="383"/>
        <v>0</v>
      </c>
      <c r="Q3093" s="445">
        <f t="shared" si="384"/>
        <v>0</v>
      </c>
      <c r="R3093" s="415" t="str">
        <f t="shared" si="385"/>
        <v>Leer</v>
      </c>
      <c r="S3093" s="445">
        <f>IF('Angaben KH-Standort'!D$29='A4'!D3093,IF('Angaben KH-Standort'!E$29="Ja",1,0),0)</f>
        <v>0</v>
      </c>
      <c r="T3093" s="445">
        <f>IF('Angaben KH-Standort'!D$30='A4'!D3093,IF('Angaben KH-Standort'!E$30="Ja",1,0),0)</f>
        <v>0</v>
      </c>
      <c r="U3093" s="445">
        <f>IF('Angaben KH-Standort'!D$31='A4'!D3093,IF('Angaben KH-Standort'!E$31="Ja",1,0),0)</f>
        <v>0</v>
      </c>
    </row>
    <row r="3094" spans="2:21" ht="15" customHeight="1" x14ac:dyDescent="0.3">
      <c r="B3094" s="70" t="str">
        <f t="shared" si="380"/>
        <v>!!!</v>
      </c>
      <c r="C3094" s="265" t="str">
        <f>IF(ISERROR(IF(LEN(E3094)&gt;0,VLOOKUP(TEXT($E3094,0),'Angaben Stationen'!$E$14:$J$213,5,0),"")),"?",IF(LEN(E3094)&gt;0,VLOOKUP(TEXT($E3094,0),'Angaben Stationen'!$E$14:$J$213,5,0),""))</f>
        <v/>
      </c>
      <c r="D3094" s="232" t="str">
        <f>IF(ISERROR(IF(LEN(E3094)&gt;0,VLOOKUP(TEXT($E3094,0),'Angaben Stationen'!$E$14:$J$213,6,0),"")),"STATION IST NICHT VORHANDEN",IF(LEN(E3094)&gt;0,VLOOKUP(TEXT($E3094,0),'Angaben Stationen'!$E$14:$J$213,6,0),""))</f>
        <v/>
      </c>
      <c r="E3094" s="287"/>
      <c r="F3094" s="234"/>
      <c r="G3094" s="234"/>
      <c r="H3094" s="263"/>
      <c r="I3094" s="169"/>
      <c r="K3094" s="445" t="str">
        <f t="shared" si="381"/>
        <v>Leer</v>
      </c>
      <c r="L3094" s="445" t="str">
        <f>VLOOKUP($D3094,{"29 - Psychiatrie (Erwachsene)","BGI";"297 - stationsäquivalente Behandlung in der Erwachsenenpsychiatrie (29)","BGI";"30 - Kinder- und Jugendpsychiatrie","BGII";"307 - stationsäquivalente Behandlung in der Kinder- und Jugendpsychiatrie (30)","BGII";"31 - Psychosomatik","BGI";"","Leer"},2,0)</f>
        <v>Leer</v>
      </c>
      <c r="M3094" s="445">
        <f t="shared" si="378"/>
        <v>0</v>
      </c>
      <c r="N3094" s="445">
        <f t="shared" si="379"/>
        <v>0</v>
      </c>
      <c r="O3094" s="445">
        <f t="shared" si="382"/>
        <v>0</v>
      </c>
      <c r="P3094" s="445">
        <f t="shared" si="383"/>
        <v>0</v>
      </c>
      <c r="Q3094" s="445">
        <f t="shared" si="384"/>
        <v>0</v>
      </c>
      <c r="R3094" s="415" t="str">
        <f t="shared" si="385"/>
        <v>Leer</v>
      </c>
      <c r="S3094" s="445">
        <f>IF('Angaben KH-Standort'!D$29='A4'!D3094,IF('Angaben KH-Standort'!E$29="Ja",1,0),0)</f>
        <v>0</v>
      </c>
      <c r="T3094" s="445">
        <f>IF('Angaben KH-Standort'!D$30='A4'!D3094,IF('Angaben KH-Standort'!E$30="Ja",1,0),0)</f>
        <v>0</v>
      </c>
      <c r="U3094" s="445">
        <f>IF('Angaben KH-Standort'!D$31='A4'!D3094,IF('Angaben KH-Standort'!E$31="Ja",1,0),0)</f>
        <v>0</v>
      </c>
    </row>
    <row r="3095" spans="2:21" ht="15" customHeight="1" x14ac:dyDescent="0.3">
      <c r="B3095" s="70" t="str">
        <f t="shared" si="380"/>
        <v>!!!</v>
      </c>
      <c r="C3095" s="265" t="str">
        <f>IF(ISERROR(IF(LEN(E3095)&gt;0,VLOOKUP(TEXT($E3095,0),'Angaben Stationen'!$E$14:$J$213,5,0),"")),"?",IF(LEN(E3095)&gt;0,VLOOKUP(TEXT($E3095,0),'Angaben Stationen'!$E$14:$J$213,5,0),""))</f>
        <v/>
      </c>
      <c r="D3095" s="232" t="str">
        <f>IF(ISERROR(IF(LEN(E3095)&gt;0,VLOOKUP(TEXT($E3095,0),'Angaben Stationen'!$E$14:$J$213,6,0),"")),"STATION IST NICHT VORHANDEN",IF(LEN(E3095)&gt;0,VLOOKUP(TEXT($E3095,0),'Angaben Stationen'!$E$14:$J$213,6,0),""))</f>
        <v/>
      </c>
      <c r="E3095" s="287"/>
      <c r="F3095" s="234"/>
      <c r="G3095" s="234"/>
      <c r="H3095" s="263"/>
      <c r="I3095" s="169"/>
      <c r="K3095" s="445" t="str">
        <f t="shared" si="381"/>
        <v>Leer</v>
      </c>
      <c r="L3095" s="445" t="str">
        <f>VLOOKUP($D3095,{"29 - Psychiatrie (Erwachsene)","BGI";"297 - stationsäquivalente Behandlung in der Erwachsenenpsychiatrie (29)","BGI";"30 - Kinder- und Jugendpsychiatrie","BGII";"307 - stationsäquivalente Behandlung in der Kinder- und Jugendpsychiatrie (30)","BGII";"31 - Psychosomatik","BGI";"","Leer"},2,0)</f>
        <v>Leer</v>
      </c>
      <c r="M3095" s="445">
        <f t="shared" si="378"/>
        <v>0</v>
      </c>
      <c r="N3095" s="445">
        <f t="shared" si="379"/>
        <v>0</v>
      </c>
      <c r="O3095" s="445">
        <f t="shared" si="382"/>
        <v>0</v>
      </c>
      <c r="P3095" s="445">
        <f t="shared" si="383"/>
        <v>0</v>
      </c>
      <c r="Q3095" s="445">
        <f t="shared" si="384"/>
        <v>0</v>
      </c>
      <c r="R3095" s="415" t="str">
        <f t="shared" si="385"/>
        <v>Leer</v>
      </c>
      <c r="S3095" s="445">
        <f>IF('Angaben KH-Standort'!D$29='A4'!D3095,IF('Angaben KH-Standort'!E$29="Ja",1,0),0)</f>
        <v>0</v>
      </c>
      <c r="T3095" s="445">
        <f>IF('Angaben KH-Standort'!D$30='A4'!D3095,IF('Angaben KH-Standort'!E$30="Ja",1,0),0)</f>
        <v>0</v>
      </c>
      <c r="U3095" s="445">
        <f>IF('Angaben KH-Standort'!D$31='A4'!D3095,IF('Angaben KH-Standort'!E$31="Ja",1,0),0)</f>
        <v>0</v>
      </c>
    </row>
    <row r="3096" spans="2:21" ht="15" customHeight="1" x14ac:dyDescent="0.3">
      <c r="B3096" s="70" t="str">
        <f t="shared" si="380"/>
        <v>!!!</v>
      </c>
      <c r="C3096" s="265" t="str">
        <f>IF(ISERROR(IF(LEN(E3096)&gt;0,VLOOKUP(TEXT($E3096,0),'Angaben Stationen'!$E$14:$J$213,5,0),"")),"?",IF(LEN(E3096)&gt;0,VLOOKUP(TEXT($E3096,0),'Angaben Stationen'!$E$14:$J$213,5,0),""))</f>
        <v/>
      </c>
      <c r="D3096" s="232" t="str">
        <f>IF(ISERROR(IF(LEN(E3096)&gt;0,VLOOKUP(TEXT($E3096,0),'Angaben Stationen'!$E$14:$J$213,6,0),"")),"STATION IST NICHT VORHANDEN",IF(LEN(E3096)&gt;0,VLOOKUP(TEXT($E3096,0),'Angaben Stationen'!$E$14:$J$213,6,0),""))</f>
        <v/>
      </c>
      <c r="E3096" s="287"/>
      <c r="F3096" s="234"/>
      <c r="G3096" s="234"/>
      <c r="H3096" s="263"/>
      <c r="I3096" s="169"/>
      <c r="K3096" s="445" t="str">
        <f t="shared" si="381"/>
        <v>Leer</v>
      </c>
      <c r="L3096" s="445" t="str">
        <f>VLOOKUP($D3096,{"29 - Psychiatrie (Erwachsene)","BGI";"297 - stationsäquivalente Behandlung in der Erwachsenenpsychiatrie (29)","BGI";"30 - Kinder- und Jugendpsychiatrie","BGII";"307 - stationsäquivalente Behandlung in der Kinder- und Jugendpsychiatrie (30)","BGII";"31 - Psychosomatik","BGI";"","Leer"},2,0)</f>
        <v>Leer</v>
      </c>
      <c r="M3096" s="445">
        <f t="shared" si="378"/>
        <v>0</v>
      </c>
      <c r="N3096" s="445">
        <f t="shared" si="379"/>
        <v>0</v>
      </c>
      <c r="O3096" s="445">
        <f t="shared" si="382"/>
        <v>0</v>
      </c>
      <c r="P3096" s="445">
        <f t="shared" si="383"/>
        <v>0</v>
      </c>
      <c r="Q3096" s="445">
        <f t="shared" si="384"/>
        <v>0</v>
      </c>
      <c r="R3096" s="415" t="str">
        <f t="shared" si="385"/>
        <v>Leer</v>
      </c>
      <c r="S3096" s="445">
        <f>IF('Angaben KH-Standort'!D$29='A4'!D3096,IF('Angaben KH-Standort'!E$29="Ja",1,0),0)</f>
        <v>0</v>
      </c>
      <c r="T3096" s="445">
        <f>IF('Angaben KH-Standort'!D$30='A4'!D3096,IF('Angaben KH-Standort'!E$30="Ja",1,0),0)</f>
        <v>0</v>
      </c>
      <c r="U3096" s="445">
        <f>IF('Angaben KH-Standort'!D$31='A4'!D3096,IF('Angaben KH-Standort'!E$31="Ja",1,0),0)</f>
        <v>0</v>
      </c>
    </row>
    <row r="3097" spans="2:21" ht="15" customHeight="1" x14ac:dyDescent="0.3">
      <c r="B3097" s="70" t="str">
        <f t="shared" si="380"/>
        <v>!!!</v>
      </c>
      <c r="C3097" s="265" t="str">
        <f>IF(ISERROR(IF(LEN(E3097)&gt;0,VLOOKUP(TEXT($E3097,0),'Angaben Stationen'!$E$14:$J$213,5,0),"")),"?",IF(LEN(E3097)&gt;0,VLOOKUP(TEXT($E3097,0),'Angaben Stationen'!$E$14:$J$213,5,0),""))</f>
        <v/>
      </c>
      <c r="D3097" s="232" t="str">
        <f>IF(ISERROR(IF(LEN(E3097)&gt;0,VLOOKUP(TEXT($E3097,0),'Angaben Stationen'!$E$14:$J$213,6,0),"")),"STATION IST NICHT VORHANDEN",IF(LEN(E3097)&gt;0,VLOOKUP(TEXT($E3097,0),'Angaben Stationen'!$E$14:$J$213,6,0),""))</f>
        <v/>
      </c>
      <c r="E3097" s="287"/>
      <c r="F3097" s="234"/>
      <c r="G3097" s="234"/>
      <c r="H3097" s="263"/>
      <c r="I3097" s="169"/>
      <c r="K3097" s="445" t="str">
        <f t="shared" si="381"/>
        <v>Leer</v>
      </c>
      <c r="L3097" s="445" t="str">
        <f>VLOOKUP($D3097,{"29 - Psychiatrie (Erwachsene)","BGI";"297 - stationsäquivalente Behandlung in der Erwachsenenpsychiatrie (29)","BGI";"30 - Kinder- und Jugendpsychiatrie","BGII";"307 - stationsäquivalente Behandlung in der Kinder- und Jugendpsychiatrie (30)","BGII";"31 - Psychosomatik","BGI";"","Leer"},2,0)</f>
        <v>Leer</v>
      </c>
      <c r="M3097" s="445">
        <f t="shared" si="378"/>
        <v>0</v>
      </c>
      <c r="N3097" s="445">
        <f t="shared" si="379"/>
        <v>0</v>
      </c>
      <c r="O3097" s="445">
        <f t="shared" si="382"/>
        <v>0</v>
      </c>
      <c r="P3097" s="445">
        <f t="shared" si="383"/>
        <v>0</v>
      </c>
      <c r="Q3097" s="445">
        <f t="shared" si="384"/>
        <v>0</v>
      </c>
      <c r="R3097" s="415" t="str">
        <f t="shared" si="385"/>
        <v>Leer</v>
      </c>
      <c r="S3097" s="445">
        <f>IF('Angaben KH-Standort'!D$29='A4'!D3097,IF('Angaben KH-Standort'!E$29="Ja",1,0),0)</f>
        <v>0</v>
      </c>
      <c r="T3097" s="445">
        <f>IF('Angaben KH-Standort'!D$30='A4'!D3097,IF('Angaben KH-Standort'!E$30="Ja",1,0),0)</f>
        <v>0</v>
      </c>
      <c r="U3097" s="445">
        <f>IF('Angaben KH-Standort'!D$31='A4'!D3097,IF('Angaben KH-Standort'!E$31="Ja",1,0),0)</f>
        <v>0</v>
      </c>
    </row>
    <row r="3098" spans="2:21" ht="15" customHeight="1" x14ac:dyDescent="0.3">
      <c r="B3098" s="70" t="str">
        <f t="shared" si="380"/>
        <v>!!!</v>
      </c>
      <c r="C3098" s="265" t="str">
        <f>IF(ISERROR(IF(LEN(E3098)&gt;0,VLOOKUP(TEXT($E3098,0),'Angaben Stationen'!$E$14:$J$213,5,0),"")),"?",IF(LEN(E3098)&gt;0,VLOOKUP(TEXT($E3098,0),'Angaben Stationen'!$E$14:$J$213,5,0),""))</f>
        <v/>
      </c>
      <c r="D3098" s="232" t="str">
        <f>IF(ISERROR(IF(LEN(E3098)&gt;0,VLOOKUP(TEXT($E3098,0),'Angaben Stationen'!$E$14:$J$213,6,0),"")),"STATION IST NICHT VORHANDEN",IF(LEN(E3098)&gt;0,VLOOKUP(TEXT($E3098,0),'Angaben Stationen'!$E$14:$J$213,6,0),""))</f>
        <v/>
      </c>
      <c r="E3098" s="287"/>
      <c r="F3098" s="234"/>
      <c r="G3098" s="234"/>
      <c r="H3098" s="263"/>
      <c r="I3098" s="169"/>
      <c r="K3098" s="445" t="str">
        <f t="shared" si="381"/>
        <v>Leer</v>
      </c>
      <c r="L3098" s="445" t="str">
        <f>VLOOKUP($D3098,{"29 - Psychiatrie (Erwachsene)","BGI";"297 - stationsäquivalente Behandlung in der Erwachsenenpsychiatrie (29)","BGI";"30 - Kinder- und Jugendpsychiatrie","BGII";"307 - stationsäquivalente Behandlung in der Kinder- und Jugendpsychiatrie (30)","BGII";"31 - Psychosomatik","BGI";"","Leer"},2,0)</f>
        <v>Leer</v>
      </c>
      <c r="M3098" s="445">
        <f t="shared" si="378"/>
        <v>0</v>
      </c>
      <c r="N3098" s="445">
        <f t="shared" si="379"/>
        <v>0</v>
      </c>
      <c r="O3098" s="445">
        <f t="shared" si="382"/>
        <v>0</v>
      </c>
      <c r="P3098" s="445">
        <f t="shared" si="383"/>
        <v>0</v>
      </c>
      <c r="Q3098" s="445">
        <f t="shared" si="384"/>
        <v>0</v>
      </c>
      <c r="R3098" s="415" t="str">
        <f t="shared" si="385"/>
        <v>Leer</v>
      </c>
      <c r="S3098" s="445">
        <f>IF('Angaben KH-Standort'!D$29='A4'!D3098,IF('Angaben KH-Standort'!E$29="Ja",1,0),0)</f>
        <v>0</v>
      </c>
      <c r="T3098" s="445">
        <f>IF('Angaben KH-Standort'!D$30='A4'!D3098,IF('Angaben KH-Standort'!E$30="Ja",1,0),0)</f>
        <v>0</v>
      </c>
      <c r="U3098" s="445">
        <f>IF('Angaben KH-Standort'!D$31='A4'!D3098,IF('Angaben KH-Standort'!E$31="Ja",1,0),0)</f>
        <v>0</v>
      </c>
    </row>
    <row r="3099" spans="2:21" ht="15" customHeight="1" x14ac:dyDescent="0.3">
      <c r="B3099" s="70" t="str">
        <f t="shared" si="380"/>
        <v>!!!</v>
      </c>
      <c r="C3099" s="265" t="str">
        <f>IF(ISERROR(IF(LEN(E3099)&gt;0,VLOOKUP(TEXT($E3099,0),'Angaben Stationen'!$E$14:$J$213,5,0),"")),"?",IF(LEN(E3099)&gt;0,VLOOKUP(TEXT($E3099,0),'Angaben Stationen'!$E$14:$J$213,5,0),""))</f>
        <v/>
      </c>
      <c r="D3099" s="232" t="str">
        <f>IF(ISERROR(IF(LEN(E3099)&gt;0,VLOOKUP(TEXT($E3099,0),'Angaben Stationen'!$E$14:$J$213,6,0),"")),"STATION IST NICHT VORHANDEN",IF(LEN(E3099)&gt;0,VLOOKUP(TEXT($E3099,0),'Angaben Stationen'!$E$14:$J$213,6,0),""))</f>
        <v/>
      </c>
      <c r="E3099" s="287"/>
      <c r="F3099" s="234"/>
      <c r="G3099" s="234"/>
      <c r="H3099" s="263"/>
      <c r="I3099" s="169"/>
      <c r="K3099" s="445" t="str">
        <f t="shared" si="381"/>
        <v>Leer</v>
      </c>
      <c r="L3099" s="445" t="str">
        <f>VLOOKUP($D3099,{"29 - Psychiatrie (Erwachsene)","BGI";"297 - stationsäquivalente Behandlung in der Erwachsenenpsychiatrie (29)","BGI";"30 - Kinder- und Jugendpsychiatrie","BGII";"307 - stationsäquivalente Behandlung in der Kinder- und Jugendpsychiatrie (30)","BGII";"31 - Psychosomatik","BGI";"","Leer"},2,0)</f>
        <v>Leer</v>
      </c>
      <c r="M3099" s="445">
        <f t="shared" si="378"/>
        <v>0</v>
      </c>
      <c r="N3099" s="445">
        <f t="shared" si="379"/>
        <v>0</v>
      </c>
      <c r="O3099" s="445">
        <f t="shared" si="382"/>
        <v>0</v>
      </c>
      <c r="P3099" s="445">
        <f t="shared" si="383"/>
        <v>0</v>
      </c>
      <c r="Q3099" s="445">
        <f t="shared" si="384"/>
        <v>0</v>
      </c>
      <c r="R3099" s="415" t="str">
        <f t="shared" si="385"/>
        <v>Leer</v>
      </c>
      <c r="S3099" s="445">
        <f>IF('Angaben KH-Standort'!D$29='A4'!D3099,IF('Angaben KH-Standort'!E$29="Ja",1,0),0)</f>
        <v>0</v>
      </c>
      <c r="T3099" s="445">
        <f>IF('Angaben KH-Standort'!D$30='A4'!D3099,IF('Angaben KH-Standort'!E$30="Ja",1,0),0)</f>
        <v>0</v>
      </c>
      <c r="U3099" s="445">
        <f>IF('Angaben KH-Standort'!D$31='A4'!D3099,IF('Angaben KH-Standort'!E$31="Ja",1,0),0)</f>
        <v>0</v>
      </c>
    </row>
    <row r="3100" spans="2:21" ht="15" customHeight="1" x14ac:dyDescent="0.3">
      <c r="B3100" s="70" t="str">
        <f t="shared" si="380"/>
        <v>!!!</v>
      </c>
      <c r="C3100" s="265" t="str">
        <f>IF(ISERROR(IF(LEN(E3100)&gt;0,VLOOKUP(TEXT($E3100,0),'Angaben Stationen'!$E$14:$J$213,5,0),"")),"?",IF(LEN(E3100)&gt;0,VLOOKUP(TEXT($E3100,0),'Angaben Stationen'!$E$14:$J$213,5,0),""))</f>
        <v/>
      </c>
      <c r="D3100" s="232" t="str">
        <f>IF(ISERROR(IF(LEN(E3100)&gt;0,VLOOKUP(TEXT($E3100,0),'Angaben Stationen'!$E$14:$J$213,6,0),"")),"STATION IST NICHT VORHANDEN",IF(LEN(E3100)&gt;0,VLOOKUP(TEXT($E3100,0),'Angaben Stationen'!$E$14:$J$213,6,0),""))</f>
        <v/>
      </c>
      <c r="E3100" s="287"/>
      <c r="F3100" s="234"/>
      <c r="G3100" s="234"/>
      <c r="H3100" s="263"/>
      <c r="I3100" s="169"/>
      <c r="K3100" s="445" t="str">
        <f t="shared" si="381"/>
        <v>Leer</v>
      </c>
      <c r="L3100" s="445" t="str">
        <f>VLOOKUP($D3100,{"29 - Psychiatrie (Erwachsene)","BGI";"297 - stationsäquivalente Behandlung in der Erwachsenenpsychiatrie (29)","BGI";"30 - Kinder- und Jugendpsychiatrie","BGII";"307 - stationsäquivalente Behandlung in der Kinder- und Jugendpsychiatrie (30)","BGII";"31 - Psychosomatik","BGI";"","Leer"},2,0)</f>
        <v>Leer</v>
      </c>
      <c r="M3100" s="445">
        <f t="shared" si="378"/>
        <v>0</v>
      </c>
      <c r="N3100" s="445">
        <f t="shared" si="379"/>
        <v>0</v>
      </c>
      <c r="O3100" s="445">
        <f t="shared" si="382"/>
        <v>0</v>
      </c>
      <c r="P3100" s="445">
        <f t="shared" si="383"/>
        <v>0</v>
      </c>
      <c r="Q3100" s="445">
        <f t="shared" si="384"/>
        <v>0</v>
      </c>
      <c r="R3100" s="415" t="str">
        <f t="shared" si="385"/>
        <v>Leer</v>
      </c>
      <c r="S3100" s="445">
        <f>IF('Angaben KH-Standort'!D$29='A4'!D3100,IF('Angaben KH-Standort'!E$29="Ja",1,0),0)</f>
        <v>0</v>
      </c>
      <c r="T3100" s="445">
        <f>IF('Angaben KH-Standort'!D$30='A4'!D3100,IF('Angaben KH-Standort'!E$30="Ja",1,0),0)</f>
        <v>0</v>
      </c>
      <c r="U3100" s="445">
        <f>IF('Angaben KH-Standort'!D$31='A4'!D3100,IF('Angaben KH-Standort'!E$31="Ja",1,0),0)</f>
        <v>0</v>
      </c>
    </row>
    <row r="3101" spans="2:21" ht="15" customHeight="1" x14ac:dyDescent="0.3">
      <c r="B3101" s="70" t="str">
        <f t="shared" si="380"/>
        <v>!!!</v>
      </c>
      <c r="C3101" s="265" t="str">
        <f>IF(ISERROR(IF(LEN(E3101)&gt;0,VLOOKUP(TEXT($E3101,0),'Angaben Stationen'!$E$14:$J$213,5,0),"")),"?",IF(LEN(E3101)&gt;0,VLOOKUP(TEXT($E3101,0),'Angaben Stationen'!$E$14:$J$213,5,0),""))</f>
        <v/>
      </c>
      <c r="D3101" s="232" t="str">
        <f>IF(ISERROR(IF(LEN(E3101)&gt;0,VLOOKUP(TEXT($E3101,0),'Angaben Stationen'!$E$14:$J$213,6,0),"")),"STATION IST NICHT VORHANDEN",IF(LEN(E3101)&gt;0,VLOOKUP(TEXT($E3101,0),'Angaben Stationen'!$E$14:$J$213,6,0),""))</f>
        <v/>
      </c>
      <c r="E3101" s="287"/>
      <c r="F3101" s="234"/>
      <c r="G3101" s="234"/>
      <c r="H3101" s="263"/>
      <c r="I3101" s="169"/>
      <c r="K3101" s="445" t="str">
        <f t="shared" si="381"/>
        <v>Leer</v>
      </c>
      <c r="L3101" s="445" t="str">
        <f>VLOOKUP($D3101,{"29 - Psychiatrie (Erwachsene)","BGI";"297 - stationsäquivalente Behandlung in der Erwachsenenpsychiatrie (29)","BGI";"30 - Kinder- und Jugendpsychiatrie","BGII";"307 - stationsäquivalente Behandlung in der Kinder- und Jugendpsychiatrie (30)","BGII";"31 - Psychosomatik","BGI";"","Leer"},2,0)</f>
        <v>Leer</v>
      </c>
      <c r="M3101" s="445">
        <f t="shared" si="378"/>
        <v>0</v>
      </c>
      <c r="N3101" s="445">
        <f t="shared" si="379"/>
        <v>0</v>
      </c>
      <c r="O3101" s="445">
        <f t="shared" si="382"/>
        <v>0</v>
      </c>
      <c r="P3101" s="445">
        <f t="shared" si="383"/>
        <v>0</v>
      </c>
      <c r="Q3101" s="445">
        <f t="shared" si="384"/>
        <v>0</v>
      </c>
      <c r="R3101" s="415" t="str">
        <f t="shared" si="385"/>
        <v>Leer</v>
      </c>
      <c r="S3101" s="445">
        <f>IF('Angaben KH-Standort'!D$29='A4'!D3101,IF('Angaben KH-Standort'!E$29="Ja",1,0),0)</f>
        <v>0</v>
      </c>
      <c r="T3101" s="445">
        <f>IF('Angaben KH-Standort'!D$30='A4'!D3101,IF('Angaben KH-Standort'!E$30="Ja",1,0),0)</f>
        <v>0</v>
      </c>
      <c r="U3101" s="445">
        <f>IF('Angaben KH-Standort'!D$31='A4'!D3101,IF('Angaben KH-Standort'!E$31="Ja",1,0),0)</f>
        <v>0</v>
      </c>
    </row>
    <row r="3102" spans="2:21" ht="15" customHeight="1" x14ac:dyDescent="0.3">
      <c r="B3102" s="70" t="str">
        <f t="shared" si="380"/>
        <v>!!!</v>
      </c>
      <c r="C3102" s="265" t="str">
        <f>IF(ISERROR(IF(LEN(E3102)&gt;0,VLOOKUP(TEXT($E3102,0),'Angaben Stationen'!$E$14:$J$213,5,0),"")),"?",IF(LEN(E3102)&gt;0,VLOOKUP(TEXT($E3102,0),'Angaben Stationen'!$E$14:$J$213,5,0),""))</f>
        <v/>
      </c>
      <c r="D3102" s="232" t="str">
        <f>IF(ISERROR(IF(LEN(E3102)&gt;0,VLOOKUP(TEXT($E3102,0),'Angaben Stationen'!$E$14:$J$213,6,0),"")),"STATION IST NICHT VORHANDEN",IF(LEN(E3102)&gt;0,VLOOKUP(TEXT($E3102,0),'Angaben Stationen'!$E$14:$J$213,6,0),""))</f>
        <v/>
      </c>
      <c r="E3102" s="287"/>
      <c r="F3102" s="234"/>
      <c r="G3102" s="234"/>
      <c r="H3102" s="263"/>
      <c r="I3102" s="169"/>
      <c r="K3102" s="445" t="str">
        <f t="shared" si="381"/>
        <v>Leer</v>
      </c>
      <c r="L3102" s="445" t="str">
        <f>VLOOKUP($D3102,{"29 - Psychiatrie (Erwachsene)","BGI";"297 - stationsäquivalente Behandlung in der Erwachsenenpsychiatrie (29)","BGI";"30 - Kinder- und Jugendpsychiatrie","BGII";"307 - stationsäquivalente Behandlung in der Kinder- und Jugendpsychiatrie (30)","BGII";"31 - Psychosomatik","BGI";"","Leer"},2,0)</f>
        <v>Leer</v>
      </c>
      <c r="M3102" s="445">
        <f t="shared" si="378"/>
        <v>0</v>
      </c>
      <c r="N3102" s="445">
        <f t="shared" si="379"/>
        <v>0</v>
      </c>
      <c r="O3102" s="445">
        <f t="shared" si="382"/>
        <v>0</v>
      </c>
      <c r="P3102" s="445">
        <f t="shared" si="383"/>
        <v>0</v>
      </c>
      <c r="Q3102" s="445">
        <f t="shared" si="384"/>
        <v>0</v>
      </c>
      <c r="R3102" s="415" t="str">
        <f t="shared" si="385"/>
        <v>Leer</v>
      </c>
      <c r="S3102" s="445">
        <f>IF('Angaben KH-Standort'!D$29='A4'!D3102,IF('Angaben KH-Standort'!E$29="Ja",1,0),0)</f>
        <v>0</v>
      </c>
      <c r="T3102" s="445">
        <f>IF('Angaben KH-Standort'!D$30='A4'!D3102,IF('Angaben KH-Standort'!E$30="Ja",1,0),0)</f>
        <v>0</v>
      </c>
      <c r="U3102" s="445">
        <f>IF('Angaben KH-Standort'!D$31='A4'!D3102,IF('Angaben KH-Standort'!E$31="Ja",1,0),0)</f>
        <v>0</v>
      </c>
    </row>
    <row r="3103" spans="2:21" ht="15" customHeight="1" x14ac:dyDescent="0.3">
      <c r="B3103" s="70" t="str">
        <f t="shared" si="380"/>
        <v>!!!</v>
      </c>
      <c r="C3103" s="265" t="str">
        <f>IF(ISERROR(IF(LEN(E3103)&gt;0,VLOOKUP(TEXT($E3103,0),'Angaben Stationen'!$E$14:$J$213,5,0),"")),"?",IF(LEN(E3103)&gt;0,VLOOKUP(TEXT($E3103,0),'Angaben Stationen'!$E$14:$J$213,5,0),""))</f>
        <v/>
      </c>
      <c r="D3103" s="232" t="str">
        <f>IF(ISERROR(IF(LEN(E3103)&gt;0,VLOOKUP(TEXT($E3103,0),'Angaben Stationen'!$E$14:$J$213,6,0),"")),"STATION IST NICHT VORHANDEN",IF(LEN(E3103)&gt;0,VLOOKUP(TEXT($E3103,0),'Angaben Stationen'!$E$14:$J$213,6,0),""))</f>
        <v/>
      </c>
      <c r="E3103" s="287"/>
      <c r="F3103" s="234"/>
      <c r="G3103" s="234"/>
      <c r="H3103" s="263"/>
      <c r="I3103" s="169"/>
      <c r="K3103" s="445" t="str">
        <f t="shared" si="381"/>
        <v>Leer</v>
      </c>
      <c r="L3103" s="445" t="str">
        <f>VLOOKUP($D3103,{"29 - Psychiatrie (Erwachsene)","BGI";"297 - stationsäquivalente Behandlung in der Erwachsenenpsychiatrie (29)","BGI";"30 - Kinder- und Jugendpsychiatrie","BGII";"307 - stationsäquivalente Behandlung in der Kinder- und Jugendpsychiatrie (30)","BGII";"31 - Psychosomatik","BGI";"","Leer"},2,0)</f>
        <v>Leer</v>
      </c>
      <c r="M3103" s="445">
        <f t="shared" si="378"/>
        <v>0</v>
      </c>
      <c r="N3103" s="445">
        <f t="shared" si="379"/>
        <v>0</v>
      </c>
      <c r="O3103" s="445">
        <f t="shared" si="382"/>
        <v>0</v>
      </c>
      <c r="P3103" s="445">
        <f t="shared" si="383"/>
        <v>0</v>
      </c>
      <c r="Q3103" s="445">
        <f t="shared" si="384"/>
        <v>0</v>
      </c>
      <c r="R3103" s="415" t="str">
        <f t="shared" si="385"/>
        <v>Leer</v>
      </c>
      <c r="S3103" s="445">
        <f>IF('Angaben KH-Standort'!D$29='A4'!D3103,IF('Angaben KH-Standort'!E$29="Ja",1,0),0)</f>
        <v>0</v>
      </c>
      <c r="T3103" s="445">
        <f>IF('Angaben KH-Standort'!D$30='A4'!D3103,IF('Angaben KH-Standort'!E$30="Ja",1,0),0)</f>
        <v>0</v>
      </c>
      <c r="U3103" s="445">
        <f>IF('Angaben KH-Standort'!D$31='A4'!D3103,IF('Angaben KH-Standort'!E$31="Ja",1,0),0)</f>
        <v>0</v>
      </c>
    </row>
    <row r="3104" spans="2:21" ht="15" customHeight="1" x14ac:dyDescent="0.3">
      <c r="B3104" s="70" t="str">
        <f t="shared" si="380"/>
        <v>!!!</v>
      </c>
      <c r="C3104" s="265" t="str">
        <f>IF(ISERROR(IF(LEN(E3104)&gt;0,VLOOKUP(TEXT($E3104,0),'Angaben Stationen'!$E$14:$J$213,5,0),"")),"?",IF(LEN(E3104)&gt;0,VLOOKUP(TEXT($E3104,0),'Angaben Stationen'!$E$14:$J$213,5,0),""))</f>
        <v/>
      </c>
      <c r="D3104" s="232" t="str">
        <f>IF(ISERROR(IF(LEN(E3104)&gt;0,VLOOKUP(TEXT($E3104,0),'Angaben Stationen'!$E$14:$J$213,6,0),"")),"STATION IST NICHT VORHANDEN",IF(LEN(E3104)&gt;0,VLOOKUP(TEXT($E3104,0),'Angaben Stationen'!$E$14:$J$213,6,0),""))</f>
        <v/>
      </c>
      <c r="E3104" s="287"/>
      <c r="F3104" s="234"/>
      <c r="G3104" s="234"/>
      <c r="H3104" s="263"/>
      <c r="I3104" s="169"/>
      <c r="K3104" s="445" t="str">
        <f t="shared" si="381"/>
        <v>Leer</v>
      </c>
      <c r="L3104" s="445" t="str">
        <f>VLOOKUP($D3104,{"29 - Psychiatrie (Erwachsene)","BGI";"297 - stationsäquivalente Behandlung in der Erwachsenenpsychiatrie (29)","BGI";"30 - Kinder- und Jugendpsychiatrie","BGII";"307 - stationsäquivalente Behandlung in der Kinder- und Jugendpsychiatrie (30)","BGII";"31 - Psychosomatik","BGI";"","Leer"},2,0)</f>
        <v>Leer</v>
      </c>
      <c r="M3104" s="445">
        <f t="shared" si="378"/>
        <v>0</v>
      </c>
      <c r="N3104" s="445">
        <f t="shared" si="379"/>
        <v>0</v>
      </c>
      <c r="O3104" s="445">
        <f t="shared" si="382"/>
        <v>0</v>
      </c>
      <c r="P3104" s="445">
        <f t="shared" si="383"/>
        <v>0</v>
      </c>
      <c r="Q3104" s="445">
        <f t="shared" si="384"/>
        <v>0</v>
      </c>
      <c r="R3104" s="415" t="str">
        <f t="shared" si="385"/>
        <v>Leer</v>
      </c>
      <c r="S3104" s="445">
        <f>IF('Angaben KH-Standort'!D$29='A4'!D3104,IF('Angaben KH-Standort'!E$29="Ja",1,0),0)</f>
        <v>0</v>
      </c>
      <c r="T3104" s="445">
        <f>IF('Angaben KH-Standort'!D$30='A4'!D3104,IF('Angaben KH-Standort'!E$30="Ja",1,0),0)</f>
        <v>0</v>
      </c>
      <c r="U3104" s="445">
        <f>IF('Angaben KH-Standort'!D$31='A4'!D3104,IF('Angaben KH-Standort'!E$31="Ja",1,0),0)</f>
        <v>0</v>
      </c>
    </row>
    <row r="3105" spans="2:21" ht="15" customHeight="1" x14ac:dyDescent="0.3">
      <c r="B3105" s="70" t="str">
        <f t="shared" si="380"/>
        <v>!!!</v>
      </c>
      <c r="C3105" s="265" t="str">
        <f>IF(ISERROR(IF(LEN(E3105)&gt;0,VLOOKUP(TEXT($E3105,0),'Angaben Stationen'!$E$14:$J$213,5,0),"")),"?",IF(LEN(E3105)&gt;0,VLOOKUP(TEXT($E3105,0),'Angaben Stationen'!$E$14:$J$213,5,0),""))</f>
        <v/>
      </c>
      <c r="D3105" s="232" t="str">
        <f>IF(ISERROR(IF(LEN(E3105)&gt;0,VLOOKUP(TEXT($E3105,0),'Angaben Stationen'!$E$14:$J$213,6,0),"")),"STATION IST NICHT VORHANDEN",IF(LEN(E3105)&gt;0,VLOOKUP(TEXT($E3105,0),'Angaben Stationen'!$E$14:$J$213,6,0),""))</f>
        <v/>
      </c>
      <c r="E3105" s="287"/>
      <c r="F3105" s="234"/>
      <c r="G3105" s="234"/>
      <c r="H3105" s="263"/>
      <c r="I3105" s="169"/>
      <c r="K3105" s="445" t="str">
        <f t="shared" si="381"/>
        <v>Leer</v>
      </c>
      <c r="L3105" s="445" t="str">
        <f>VLOOKUP($D3105,{"29 - Psychiatrie (Erwachsene)","BGI";"297 - stationsäquivalente Behandlung in der Erwachsenenpsychiatrie (29)","BGI";"30 - Kinder- und Jugendpsychiatrie","BGII";"307 - stationsäquivalente Behandlung in der Kinder- und Jugendpsychiatrie (30)","BGII";"31 - Psychosomatik","BGI";"","Leer"},2,0)</f>
        <v>Leer</v>
      </c>
      <c r="M3105" s="445">
        <f t="shared" si="378"/>
        <v>0</v>
      </c>
      <c r="N3105" s="445">
        <f t="shared" si="379"/>
        <v>0</v>
      </c>
      <c r="O3105" s="445">
        <f t="shared" si="382"/>
        <v>0</v>
      </c>
      <c r="P3105" s="445">
        <f t="shared" si="383"/>
        <v>0</v>
      </c>
      <c r="Q3105" s="445">
        <f t="shared" si="384"/>
        <v>0</v>
      </c>
      <c r="R3105" s="415" t="str">
        <f t="shared" si="385"/>
        <v>Leer</v>
      </c>
      <c r="S3105" s="445">
        <f>IF('Angaben KH-Standort'!D$29='A4'!D3105,IF('Angaben KH-Standort'!E$29="Ja",1,0),0)</f>
        <v>0</v>
      </c>
      <c r="T3105" s="445">
        <f>IF('Angaben KH-Standort'!D$30='A4'!D3105,IF('Angaben KH-Standort'!E$30="Ja",1,0),0)</f>
        <v>0</v>
      </c>
      <c r="U3105" s="445">
        <f>IF('Angaben KH-Standort'!D$31='A4'!D3105,IF('Angaben KH-Standort'!E$31="Ja",1,0),0)</f>
        <v>0</v>
      </c>
    </row>
    <row r="3106" spans="2:21" ht="15" customHeight="1" x14ac:dyDescent="0.3">
      <c r="B3106" s="70" t="str">
        <f t="shared" si="380"/>
        <v>!!!</v>
      </c>
      <c r="C3106" s="265" t="str">
        <f>IF(ISERROR(IF(LEN(E3106)&gt;0,VLOOKUP(TEXT($E3106,0),'Angaben Stationen'!$E$14:$J$213,5,0),"")),"?",IF(LEN(E3106)&gt;0,VLOOKUP(TEXT($E3106,0),'Angaben Stationen'!$E$14:$J$213,5,0),""))</f>
        <v/>
      </c>
      <c r="D3106" s="232" t="str">
        <f>IF(ISERROR(IF(LEN(E3106)&gt;0,VLOOKUP(TEXT($E3106,0),'Angaben Stationen'!$E$14:$J$213,6,0),"")),"STATION IST NICHT VORHANDEN",IF(LEN(E3106)&gt;0,VLOOKUP(TEXT($E3106,0),'Angaben Stationen'!$E$14:$J$213,6,0),""))</f>
        <v/>
      </c>
      <c r="E3106" s="287"/>
      <c r="F3106" s="234"/>
      <c r="G3106" s="234"/>
      <c r="H3106" s="263"/>
      <c r="I3106" s="169"/>
      <c r="K3106" s="445" t="str">
        <f t="shared" si="381"/>
        <v>Leer</v>
      </c>
      <c r="L3106" s="445" t="str">
        <f>VLOOKUP($D3106,{"29 - Psychiatrie (Erwachsene)","BGI";"297 - stationsäquivalente Behandlung in der Erwachsenenpsychiatrie (29)","BGI";"30 - Kinder- und Jugendpsychiatrie","BGII";"307 - stationsäquivalente Behandlung in der Kinder- und Jugendpsychiatrie (30)","BGII";"31 - Psychosomatik","BGI";"","Leer"},2,0)</f>
        <v>Leer</v>
      </c>
      <c r="M3106" s="445">
        <f t="shared" ref="M3106:M3169" si="386">IF(LEN(B3106)&gt;0,0,1)</f>
        <v>0</v>
      </c>
      <c r="N3106" s="445">
        <f t="shared" ref="N3106:N3169" si="387">IF(E3106&lt;&gt;"",1,0)</f>
        <v>0</v>
      </c>
      <c r="O3106" s="445">
        <f t="shared" si="382"/>
        <v>0</v>
      </c>
      <c r="P3106" s="445">
        <f t="shared" si="383"/>
        <v>0</v>
      </c>
      <c r="Q3106" s="445">
        <f t="shared" si="384"/>
        <v>0</v>
      </c>
      <c r="R3106" s="415" t="str">
        <f t="shared" si="385"/>
        <v>Leer</v>
      </c>
      <c r="S3106" s="445">
        <f>IF('Angaben KH-Standort'!D$29='A4'!D3106,IF('Angaben KH-Standort'!E$29="Ja",1,0),0)</f>
        <v>0</v>
      </c>
      <c r="T3106" s="445">
        <f>IF('Angaben KH-Standort'!D$30='A4'!D3106,IF('Angaben KH-Standort'!E$30="Ja",1,0),0)</f>
        <v>0</v>
      </c>
      <c r="U3106" s="445">
        <f>IF('Angaben KH-Standort'!D$31='A4'!D3106,IF('Angaben KH-Standort'!E$31="Ja",1,0),0)</f>
        <v>0</v>
      </c>
    </row>
    <row r="3107" spans="2:21" ht="15" customHeight="1" x14ac:dyDescent="0.3">
      <c r="B3107" s="70" t="str">
        <f t="shared" ref="B3107:B3170" si="388">IF(SUM(N3107:Q3107)&lt;4,"!!!","")</f>
        <v>!!!</v>
      </c>
      <c r="C3107" s="265" t="str">
        <f>IF(ISERROR(IF(LEN(E3107)&gt;0,VLOOKUP(TEXT($E3107,0),'Angaben Stationen'!$E$14:$J$213,5,0),"")),"?",IF(LEN(E3107)&gt;0,VLOOKUP(TEXT($E3107,0),'Angaben Stationen'!$E$14:$J$213,5,0),""))</f>
        <v/>
      </c>
      <c r="D3107" s="232" t="str">
        <f>IF(ISERROR(IF(LEN(E3107)&gt;0,VLOOKUP(TEXT($E3107,0),'Angaben Stationen'!$E$14:$J$213,6,0),"")),"STATION IST NICHT VORHANDEN",IF(LEN(E3107)&gt;0,VLOOKUP(TEXT($E3107,0),'Angaben Stationen'!$E$14:$J$213,6,0),""))</f>
        <v/>
      </c>
      <c r="E3107" s="287"/>
      <c r="F3107" s="234"/>
      <c r="G3107" s="234"/>
      <c r="H3107" s="263"/>
      <c r="I3107" s="169"/>
      <c r="K3107" s="445" t="str">
        <f t="shared" ref="K3107:K3170" si="389">IF($E3107&lt;&gt;"","Monat","Leer")</f>
        <v>Leer</v>
      </c>
      <c r="L3107" s="445" t="str">
        <f>VLOOKUP($D3107,{"29 - Psychiatrie (Erwachsene)","BGI";"297 - stationsäquivalente Behandlung in der Erwachsenenpsychiatrie (29)","BGI";"30 - Kinder- und Jugendpsychiatrie","BGII";"307 - stationsäquivalente Behandlung in der Kinder- und Jugendpsychiatrie (30)","BGII";"31 - Psychosomatik","BGI";"","Leer"},2,0)</f>
        <v>Leer</v>
      </c>
      <c r="M3107" s="445">
        <f t="shared" si="386"/>
        <v>0</v>
      </c>
      <c r="N3107" s="445">
        <f t="shared" si="387"/>
        <v>0</v>
      </c>
      <c r="O3107" s="445">
        <f t="shared" ref="O3107:O3170" si="390">IF(VALUE($F3107)&gt;0,1,0)</f>
        <v>0</v>
      </c>
      <c r="P3107" s="445">
        <f t="shared" ref="P3107:P3170" si="391">IF(LEN($G3107)&gt;0,1,0)</f>
        <v>0</v>
      </c>
      <c r="Q3107" s="445">
        <f t="shared" ref="Q3107:Q3170" si="392">IF(LEN($H3107)&gt;0,1,0)</f>
        <v>0</v>
      </c>
      <c r="R3107" s="415" t="str">
        <f t="shared" si="385"/>
        <v>Leer</v>
      </c>
      <c r="S3107" s="445">
        <f>IF('Angaben KH-Standort'!D$29='A4'!D3107,IF('Angaben KH-Standort'!E$29="Ja",1,0),0)</f>
        <v>0</v>
      </c>
      <c r="T3107" s="445">
        <f>IF('Angaben KH-Standort'!D$30='A4'!D3107,IF('Angaben KH-Standort'!E$30="Ja",1,0),0)</f>
        <v>0</v>
      </c>
      <c r="U3107" s="445">
        <f>IF('Angaben KH-Standort'!D$31='A4'!D3107,IF('Angaben KH-Standort'!E$31="Ja",1,0),0)</f>
        <v>0</v>
      </c>
    </row>
    <row r="3108" spans="2:21" ht="15" customHeight="1" x14ac:dyDescent="0.3">
      <c r="B3108" s="70" t="str">
        <f t="shared" si="388"/>
        <v>!!!</v>
      </c>
      <c r="C3108" s="265" t="str">
        <f>IF(ISERROR(IF(LEN(E3108)&gt;0,VLOOKUP(TEXT($E3108,0),'Angaben Stationen'!$E$14:$J$213,5,0),"")),"?",IF(LEN(E3108)&gt;0,VLOOKUP(TEXT($E3108,0),'Angaben Stationen'!$E$14:$J$213,5,0),""))</f>
        <v/>
      </c>
      <c r="D3108" s="232" t="str">
        <f>IF(ISERROR(IF(LEN(E3108)&gt;0,VLOOKUP(TEXT($E3108,0),'Angaben Stationen'!$E$14:$J$213,6,0),"")),"STATION IST NICHT VORHANDEN",IF(LEN(E3108)&gt;0,VLOOKUP(TEXT($E3108,0),'Angaben Stationen'!$E$14:$J$213,6,0),""))</f>
        <v/>
      </c>
      <c r="E3108" s="287"/>
      <c r="F3108" s="234"/>
      <c r="G3108" s="234"/>
      <c r="H3108" s="263"/>
      <c r="I3108" s="169"/>
      <c r="K3108" s="445" t="str">
        <f t="shared" si="389"/>
        <v>Leer</v>
      </c>
      <c r="L3108" s="445" t="str">
        <f>VLOOKUP($D3108,{"29 - Psychiatrie (Erwachsene)","BGI";"297 - stationsäquivalente Behandlung in der Erwachsenenpsychiatrie (29)","BGI";"30 - Kinder- und Jugendpsychiatrie","BGII";"307 - stationsäquivalente Behandlung in der Kinder- und Jugendpsychiatrie (30)","BGII";"31 - Psychosomatik","BGI";"","Leer"},2,0)</f>
        <v>Leer</v>
      </c>
      <c r="M3108" s="445">
        <f t="shared" si="386"/>
        <v>0</v>
      </c>
      <c r="N3108" s="445">
        <f t="shared" si="387"/>
        <v>0</v>
      </c>
      <c r="O3108" s="445">
        <f t="shared" si="390"/>
        <v>0</v>
      </c>
      <c r="P3108" s="445">
        <f t="shared" si="391"/>
        <v>0</v>
      </c>
      <c r="Q3108" s="445">
        <f t="shared" si="392"/>
        <v>0</v>
      </c>
      <c r="R3108" s="415" t="str">
        <f t="shared" si="385"/>
        <v>Leer</v>
      </c>
      <c r="S3108" s="445">
        <f>IF('Angaben KH-Standort'!D$29='A4'!D3108,IF('Angaben KH-Standort'!E$29="Ja",1,0),0)</f>
        <v>0</v>
      </c>
      <c r="T3108" s="445">
        <f>IF('Angaben KH-Standort'!D$30='A4'!D3108,IF('Angaben KH-Standort'!E$30="Ja",1,0),0)</f>
        <v>0</v>
      </c>
      <c r="U3108" s="445">
        <f>IF('Angaben KH-Standort'!D$31='A4'!D3108,IF('Angaben KH-Standort'!E$31="Ja",1,0),0)</f>
        <v>0</v>
      </c>
    </row>
    <row r="3109" spans="2:21" ht="15" customHeight="1" x14ac:dyDescent="0.3">
      <c r="B3109" s="70" t="str">
        <f t="shared" si="388"/>
        <v>!!!</v>
      </c>
      <c r="C3109" s="265" t="str">
        <f>IF(ISERROR(IF(LEN(E3109)&gt;0,VLOOKUP(TEXT($E3109,0),'Angaben Stationen'!$E$14:$J$213,5,0),"")),"?",IF(LEN(E3109)&gt;0,VLOOKUP(TEXT($E3109,0),'Angaben Stationen'!$E$14:$J$213,5,0),""))</f>
        <v/>
      </c>
      <c r="D3109" s="232" t="str">
        <f>IF(ISERROR(IF(LEN(E3109)&gt;0,VLOOKUP(TEXT($E3109,0),'Angaben Stationen'!$E$14:$J$213,6,0),"")),"STATION IST NICHT VORHANDEN",IF(LEN(E3109)&gt;0,VLOOKUP(TEXT($E3109,0),'Angaben Stationen'!$E$14:$J$213,6,0),""))</f>
        <v/>
      </c>
      <c r="E3109" s="287"/>
      <c r="F3109" s="234"/>
      <c r="G3109" s="234"/>
      <c r="H3109" s="263"/>
      <c r="I3109" s="169"/>
      <c r="K3109" s="445" t="str">
        <f t="shared" si="389"/>
        <v>Leer</v>
      </c>
      <c r="L3109" s="445" t="str">
        <f>VLOOKUP($D3109,{"29 - Psychiatrie (Erwachsene)","BGI";"297 - stationsäquivalente Behandlung in der Erwachsenenpsychiatrie (29)","BGI";"30 - Kinder- und Jugendpsychiatrie","BGII";"307 - stationsäquivalente Behandlung in der Kinder- und Jugendpsychiatrie (30)","BGII";"31 - Psychosomatik","BGI";"","Leer"},2,0)</f>
        <v>Leer</v>
      </c>
      <c r="M3109" s="445">
        <f t="shared" si="386"/>
        <v>0</v>
      </c>
      <c r="N3109" s="445">
        <f t="shared" si="387"/>
        <v>0</v>
      </c>
      <c r="O3109" s="445">
        <f t="shared" si="390"/>
        <v>0</v>
      </c>
      <c r="P3109" s="445">
        <f t="shared" si="391"/>
        <v>0</v>
      </c>
      <c r="Q3109" s="445">
        <f t="shared" si="392"/>
        <v>0</v>
      </c>
      <c r="R3109" s="415" t="str">
        <f t="shared" si="385"/>
        <v>Leer</v>
      </c>
      <c r="S3109" s="445">
        <f>IF('Angaben KH-Standort'!D$29='A4'!D3109,IF('Angaben KH-Standort'!E$29="Ja",1,0),0)</f>
        <v>0</v>
      </c>
      <c r="T3109" s="445">
        <f>IF('Angaben KH-Standort'!D$30='A4'!D3109,IF('Angaben KH-Standort'!E$30="Ja",1,0),0)</f>
        <v>0</v>
      </c>
      <c r="U3109" s="445">
        <f>IF('Angaben KH-Standort'!D$31='A4'!D3109,IF('Angaben KH-Standort'!E$31="Ja",1,0),0)</f>
        <v>0</v>
      </c>
    </row>
    <row r="3110" spans="2:21" ht="15" customHeight="1" x14ac:dyDescent="0.3">
      <c r="B3110" s="70" t="str">
        <f t="shared" si="388"/>
        <v>!!!</v>
      </c>
      <c r="C3110" s="265" t="str">
        <f>IF(ISERROR(IF(LEN(E3110)&gt;0,VLOOKUP(TEXT($E3110,0),'Angaben Stationen'!$E$14:$J$213,5,0),"")),"?",IF(LEN(E3110)&gt;0,VLOOKUP(TEXT($E3110,0),'Angaben Stationen'!$E$14:$J$213,5,0),""))</f>
        <v/>
      </c>
      <c r="D3110" s="232" t="str">
        <f>IF(ISERROR(IF(LEN(E3110)&gt;0,VLOOKUP(TEXT($E3110,0),'Angaben Stationen'!$E$14:$J$213,6,0),"")),"STATION IST NICHT VORHANDEN",IF(LEN(E3110)&gt;0,VLOOKUP(TEXT($E3110,0),'Angaben Stationen'!$E$14:$J$213,6,0),""))</f>
        <v/>
      </c>
      <c r="E3110" s="287"/>
      <c r="F3110" s="234"/>
      <c r="G3110" s="234"/>
      <c r="H3110" s="263"/>
      <c r="I3110" s="169"/>
      <c r="K3110" s="445" t="str">
        <f t="shared" si="389"/>
        <v>Leer</v>
      </c>
      <c r="L3110" s="445" t="str">
        <f>VLOOKUP($D3110,{"29 - Psychiatrie (Erwachsene)","BGI";"297 - stationsäquivalente Behandlung in der Erwachsenenpsychiatrie (29)","BGI";"30 - Kinder- und Jugendpsychiatrie","BGII";"307 - stationsäquivalente Behandlung in der Kinder- und Jugendpsychiatrie (30)","BGII";"31 - Psychosomatik","BGI";"","Leer"},2,0)</f>
        <v>Leer</v>
      </c>
      <c r="M3110" s="445">
        <f t="shared" si="386"/>
        <v>0</v>
      </c>
      <c r="N3110" s="445">
        <f t="shared" si="387"/>
        <v>0</v>
      </c>
      <c r="O3110" s="445">
        <f t="shared" si="390"/>
        <v>0</v>
      </c>
      <c r="P3110" s="445">
        <f t="shared" si="391"/>
        <v>0</v>
      </c>
      <c r="Q3110" s="445">
        <f t="shared" si="392"/>
        <v>0</v>
      </c>
      <c r="R3110" s="415" t="str">
        <f t="shared" si="385"/>
        <v>Leer</v>
      </c>
      <c r="S3110" s="445">
        <f>IF('Angaben KH-Standort'!D$29='A4'!D3110,IF('Angaben KH-Standort'!E$29="Ja",1,0),0)</f>
        <v>0</v>
      </c>
      <c r="T3110" s="445">
        <f>IF('Angaben KH-Standort'!D$30='A4'!D3110,IF('Angaben KH-Standort'!E$30="Ja",1,0),0)</f>
        <v>0</v>
      </c>
      <c r="U3110" s="445">
        <f>IF('Angaben KH-Standort'!D$31='A4'!D3110,IF('Angaben KH-Standort'!E$31="Ja",1,0),0)</f>
        <v>0</v>
      </c>
    </row>
    <row r="3111" spans="2:21" ht="15" customHeight="1" x14ac:dyDescent="0.3">
      <c r="B3111" s="70" t="str">
        <f t="shared" si="388"/>
        <v>!!!</v>
      </c>
      <c r="C3111" s="265" t="str">
        <f>IF(ISERROR(IF(LEN(E3111)&gt;0,VLOOKUP(TEXT($E3111,0),'Angaben Stationen'!$E$14:$J$213,5,0),"")),"?",IF(LEN(E3111)&gt;0,VLOOKUP(TEXT($E3111,0),'Angaben Stationen'!$E$14:$J$213,5,0),""))</f>
        <v/>
      </c>
      <c r="D3111" s="232" t="str">
        <f>IF(ISERROR(IF(LEN(E3111)&gt;0,VLOOKUP(TEXT($E3111,0),'Angaben Stationen'!$E$14:$J$213,6,0),"")),"STATION IST NICHT VORHANDEN",IF(LEN(E3111)&gt;0,VLOOKUP(TEXT($E3111,0),'Angaben Stationen'!$E$14:$J$213,6,0),""))</f>
        <v/>
      </c>
      <c r="E3111" s="287"/>
      <c r="F3111" s="234"/>
      <c r="G3111" s="234"/>
      <c r="H3111" s="263"/>
      <c r="I3111" s="169"/>
      <c r="K3111" s="445" t="str">
        <f t="shared" si="389"/>
        <v>Leer</v>
      </c>
      <c r="L3111" s="445" t="str">
        <f>VLOOKUP($D3111,{"29 - Psychiatrie (Erwachsene)","BGI";"297 - stationsäquivalente Behandlung in der Erwachsenenpsychiatrie (29)","BGI";"30 - Kinder- und Jugendpsychiatrie","BGII";"307 - stationsäquivalente Behandlung in der Kinder- und Jugendpsychiatrie (30)","BGII";"31 - Psychosomatik","BGI";"","Leer"},2,0)</f>
        <v>Leer</v>
      </c>
      <c r="M3111" s="445">
        <f t="shared" si="386"/>
        <v>0</v>
      </c>
      <c r="N3111" s="445">
        <f t="shared" si="387"/>
        <v>0</v>
      </c>
      <c r="O3111" s="445">
        <f t="shared" si="390"/>
        <v>0</v>
      </c>
      <c r="P3111" s="445">
        <f t="shared" si="391"/>
        <v>0</v>
      </c>
      <c r="Q3111" s="445">
        <f t="shared" si="392"/>
        <v>0</v>
      </c>
      <c r="R3111" s="415" t="str">
        <f t="shared" si="385"/>
        <v>Leer</v>
      </c>
      <c r="S3111" s="445">
        <f>IF('Angaben KH-Standort'!D$29='A4'!D3111,IF('Angaben KH-Standort'!E$29="Ja",1,0),0)</f>
        <v>0</v>
      </c>
      <c r="T3111" s="445">
        <f>IF('Angaben KH-Standort'!D$30='A4'!D3111,IF('Angaben KH-Standort'!E$30="Ja",1,0),0)</f>
        <v>0</v>
      </c>
      <c r="U3111" s="445">
        <f>IF('Angaben KH-Standort'!D$31='A4'!D3111,IF('Angaben KH-Standort'!E$31="Ja",1,0),0)</f>
        <v>0</v>
      </c>
    </row>
    <row r="3112" spans="2:21" ht="15" customHeight="1" x14ac:dyDescent="0.3">
      <c r="B3112" s="70" t="str">
        <f t="shared" si="388"/>
        <v>!!!</v>
      </c>
      <c r="C3112" s="265" t="str">
        <f>IF(ISERROR(IF(LEN(E3112)&gt;0,VLOOKUP(TEXT($E3112,0),'Angaben Stationen'!$E$14:$J$213,5,0),"")),"?",IF(LEN(E3112)&gt;0,VLOOKUP(TEXT($E3112,0),'Angaben Stationen'!$E$14:$J$213,5,0),""))</f>
        <v/>
      </c>
      <c r="D3112" s="232" t="str">
        <f>IF(ISERROR(IF(LEN(E3112)&gt;0,VLOOKUP(TEXT($E3112,0),'Angaben Stationen'!$E$14:$J$213,6,0),"")),"STATION IST NICHT VORHANDEN",IF(LEN(E3112)&gt;0,VLOOKUP(TEXT($E3112,0),'Angaben Stationen'!$E$14:$J$213,6,0),""))</f>
        <v/>
      </c>
      <c r="E3112" s="287"/>
      <c r="F3112" s="234"/>
      <c r="G3112" s="234"/>
      <c r="H3112" s="263"/>
      <c r="I3112" s="169"/>
      <c r="K3112" s="445" t="str">
        <f t="shared" si="389"/>
        <v>Leer</v>
      </c>
      <c r="L3112" s="445" t="str">
        <f>VLOOKUP($D3112,{"29 - Psychiatrie (Erwachsene)","BGI";"297 - stationsäquivalente Behandlung in der Erwachsenenpsychiatrie (29)","BGI";"30 - Kinder- und Jugendpsychiatrie","BGII";"307 - stationsäquivalente Behandlung in der Kinder- und Jugendpsychiatrie (30)","BGII";"31 - Psychosomatik","BGI";"","Leer"},2,0)</f>
        <v>Leer</v>
      </c>
      <c r="M3112" s="445">
        <f t="shared" si="386"/>
        <v>0</v>
      </c>
      <c r="N3112" s="445">
        <f t="shared" si="387"/>
        <v>0</v>
      </c>
      <c r="O3112" s="445">
        <f t="shared" si="390"/>
        <v>0</v>
      </c>
      <c r="P3112" s="445">
        <f t="shared" si="391"/>
        <v>0</v>
      </c>
      <c r="Q3112" s="445">
        <f t="shared" si="392"/>
        <v>0</v>
      </c>
      <c r="R3112" s="415" t="str">
        <f t="shared" si="385"/>
        <v>Leer</v>
      </c>
      <c r="S3112" s="445">
        <f>IF('Angaben KH-Standort'!D$29='A4'!D3112,IF('Angaben KH-Standort'!E$29="Ja",1,0),0)</f>
        <v>0</v>
      </c>
      <c r="T3112" s="445">
        <f>IF('Angaben KH-Standort'!D$30='A4'!D3112,IF('Angaben KH-Standort'!E$30="Ja",1,0),0)</f>
        <v>0</v>
      </c>
      <c r="U3112" s="445">
        <f>IF('Angaben KH-Standort'!D$31='A4'!D3112,IF('Angaben KH-Standort'!E$31="Ja",1,0),0)</f>
        <v>0</v>
      </c>
    </row>
    <row r="3113" spans="2:21" ht="15" customHeight="1" x14ac:dyDescent="0.3">
      <c r="B3113" s="70" t="str">
        <f t="shared" si="388"/>
        <v>!!!</v>
      </c>
      <c r="C3113" s="265" t="str">
        <f>IF(ISERROR(IF(LEN(E3113)&gt;0,VLOOKUP(TEXT($E3113,0),'Angaben Stationen'!$E$14:$J$213,5,0),"")),"?",IF(LEN(E3113)&gt;0,VLOOKUP(TEXT($E3113,0),'Angaben Stationen'!$E$14:$J$213,5,0),""))</f>
        <v/>
      </c>
      <c r="D3113" s="232" t="str">
        <f>IF(ISERROR(IF(LEN(E3113)&gt;0,VLOOKUP(TEXT($E3113,0),'Angaben Stationen'!$E$14:$J$213,6,0),"")),"STATION IST NICHT VORHANDEN",IF(LEN(E3113)&gt;0,VLOOKUP(TEXT($E3113,0),'Angaben Stationen'!$E$14:$J$213,6,0),""))</f>
        <v/>
      </c>
      <c r="E3113" s="287"/>
      <c r="F3113" s="234"/>
      <c r="G3113" s="234"/>
      <c r="H3113" s="263"/>
      <c r="I3113" s="169"/>
      <c r="K3113" s="445" t="str">
        <f t="shared" si="389"/>
        <v>Leer</v>
      </c>
      <c r="L3113" s="445" t="str">
        <f>VLOOKUP($D3113,{"29 - Psychiatrie (Erwachsene)","BGI";"297 - stationsäquivalente Behandlung in der Erwachsenenpsychiatrie (29)","BGI";"30 - Kinder- und Jugendpsychiatrie","BGII";"307 - stationsäquivalente Behandlung in der Kinder- und Jugendpsychiatrie (30)","BGII";"31 - Psychosomatik","BGI";"","Leer"},2,0)</f>
        <v>Leer</v>
      </c>
      <c r="M3113" s="445">
        <f t="shared" si="386"/>
        <v>0</v>
      </c>
      <c r="N3113" s="445">
        <f t="shared" si="387"/>
        <v>0</v>
      </c>
      <c r="O3113" s="445">
        <f t="shared" si="390"/>
        <v>0</v>
      </c>
      <c r="P3113" s="445">
        <f t="shared" si="391"/>
        <v>0</v>
      </c>
      <c r="Q3113" s="445">
        <f t="shared" si="392"/>
        <v>0</v>
      </c>
      <c r="R3113" s="415" t="str">
        <f t="shared" si="385"/>
        <v>Leer</v>
      </c>
      <c r="S3113" s="445">
        <f>IF('Angaben KH-Standort'!D$29='A4'!D3113,IF('Angaben KH-Standort'!E$29="Ja",1,0),0)</f>
        <v>0</v>
      </c>
      <c r="T3113" s="445">
        <f>IF('Angaben KH-Standort'!D$30='A4'!D3113,IF('Angaben KH-Standort'!E$30="Ja",1,0),0)</f>
        <v>0</v>
      </c>
      <c r="U3113" s="445">
        <f>IF('Angaben KH-Standort'!D$31='A4'!D3113,IF('Angaben KH-Standort'!E$31="Ja",1,0),0)</f>
        <v>0</v>
      </c>
    </row>
    <row r="3114" spans="2:21" ht="15" customHeight="1" x14ac:dyDescent="0.3">
      <c r="B3114" s="70" t="str">
        <f t="shared" si="388"/>
        <v>!!!</v>
      </c>
      <c r="C3114" s="265" t="str">
        <f>IF(ISERROR(IF(LEN(E3114)&gt;0,VLOOKUP(TEXT($E3114,0),'Angaben Stationen'!$E$14:$J$213,5,0),"")),"?",IF(LEN(E3114)&gt;0,VLOOKUP(TEXT($E3114,0),'Angaben Stationen'!$E$14:$J$213,5,0),""))</f>
        <v/>
      </c>
      <c r="D3114" s="232" t="str">
        <f>IF(ISERROR(IF(LEN(E3114)&gt;0,VLOOKUP(TEXT($E3114,0),'Angaben Stationen'!$E$14:$J$213,6,0),"")),"STATION IST NICHT VORHANDEN",IF(LEN(E3114)&gt;0,VLOOKUP(TEXT($E3114,0),'Angaben Stationen'!$E$14:$J$213,6,0),""))</f>
        <v/>
      </c>
      <c r="E3114" s="287"/>
      <c r="F3114" s="234"/>
      <c r="G3114" s="234"/>
      <c r="H3114" s="263"/>
      <c r="I3114" s="169"/>
      <c r="K3114" s="445" t="str">
        <f t="shared" si="389"/>
        <v>Leer</v>
      </c>
      <c r="L3114" s="445" t="str">
        <f>VLOOKUP($D3114,{"29 - Psychiatrie (Erwachsene)","BGI";"297 - stationsäquivalente Behandlung in der Erwachsenenpsychiatrie (29)","BGI";"30 - Kinder- und Jugendpsychiatrie","BGII";"307 - stationsäquivalente Behandlung in der Kinder- und Jugendpsychiatrie (30)","BGII";"31 - Psychosomatik","BGI";"","Leer"},2,0)</f>
        <v>Leer</v>
      </c>
      <c r="M3114" s="445">
        <f t="shared" si="386"/>
        <v>0</v>
      </c>
      <c r="N3114" s="445">
        <f t="shared" si="387"/>
        <v>0</v>
      </c>
      <c r="O3114" s="445">
        <f t="shared" si="390"/>
        <v>0</v>
      </c>
      <c r="P3114" s="445">
        <f t="shared" si="391"/>
        <v>0</v>
      </c>
      <c r="Q3114" s="445">
        <f t="shared" si="392"/>
        <v>0</v>
      </c>
      <c r="R3114" s="415" t="str">
        <f t="shared" si="385"/>
        <v>Leer</v>
      </c>
      <c r="S3114" s="445">
        <f>IF('Angaben KH-Standort'!D$29='A4'!D3114,IF('Angaben KH-Standort'!E$29="Ja",1,0),0)</f>
        <v>0</v>
      </c>
      <c r="T3114" s="445">
        <f>IF('Angaben KH-Standort'!D$30='A4'!D3114,IF('Angaben KH-Standort'!E$30="Ja",1,0),0)</f>
        <v>0</v>
      </c>
      <c r="U3114" s="445">
        <f>IF('Angaben KH-Standort'!D$31='A4'!D3114,IF('Angaben KH-Standort'!E$31="Ja",1,0),0)</f>
        <v>0</v>
      </c>
    </row>
    <row r="3115" spans="2:21" ht="15" customHeight="1" x14ac:dyDescent="0.3">
      <c r="B3115" s="70" t="str">
        <f t="shared" si="388"/>
        <v>!!!</v>
      </c>
      <c r="C3115" s="265" t="str">
        <f>IF(ISERROR(IF(LEN(E3115)&gt;0,VLOOKUP(TEXT($E3115,0),'Angaben Stationen'!$E$14:$J$213,5,0),"")),"?",IF(LEN(E3115)&gt;0,VLOOKUP(TEXT($E3115,0),'Angaben Stationen'!$E$14:$J$213,5,0),""))</f>
        <v/>
      </c>
      <c r="D3115" s="232" t="str">
        <f>IF(ISERROR(IF(LEN(E3115)&gt;0,VLOOKUP(TEXT($E3115,0),'Angaben Stationen'!$E$14:$J$213,6,0),"")),"STATION IST NICHT VORHANDEN",IF(LEN(E3115)&gt;0,VLOOKUP(TEXT($E3115,0),'Angaben Stationen'!$E$14:$J$213,6,0),""))</f>
        <v/>
      </c>
      <c r="E3115" s="287"/>
      <c r="F3115" s="234"/>
      <c r="G3115" s="234"/>
      <c r="H3115" s="263"/>
      <c r="I3115" s="169"/>
      <c r="K3115" s="445" t="str">
        <f t="shared" si="389"/>
        <v>Leer</v>
      </c>
      <c r="L3115" s="445" t="str">
        <f>VLOOKUP($D3115,{"29 - Psychiatrie (Erwachsene)","BGI";"297 - stationsäquivalente Behandlung in der Erwachsenenpsychiatrie (29)","BGI";"30 - Kinder- und Jugendpsychiatrie","BGII";"307 - stationsäquivalente Behandlung in der Kinder- und Jugendpsychiatrie (30)","BGII";"31 - Psychosomatik","BGI";"","Leer"},2,0)</f>
        <v>Leer</v>
      </c>
      <c r="M3115" s="445">
        <f t="shared" si="386"/>
        <v>0</v>
      </c>
      <c r="N3115" s="445">
        <f t="shared" si="387"/>
        <v>0</v>
      </c>
      <c r="O3115" s="445">
        <f t="shared" si="390"/>
        <v>0</v>
      </c>
      <c r="P3115" s="445">
        <f t="shared" si="391"/>
        <v>0</v>
      </c>
      <c r="Q3115" s="445">
        <f t="shared" si="392"/>
        <v>0</v>
      </c>
      <c r="R3115" s="415" t="str">
        <f t="shared" si="385"/>
        <v>Leer</v>
      </c>
      <c r="S3115" s="445">
        <f>IF('Angaben KH-Standort'!D$29='A4'!D3115,IF('Angaben KH-Standort'!E$29="Ja",1,0),0)</f>
        <v>0</v>
      </c>
      <c r="T3115" s="445">
        <f>IF('Angaben KH-Standort'!D$30='A4'!D3115,IF('Angaben KH-Standort'!E$30="Ja",1,0),0)</f>
        <v>0</v>
      </c>
      <c r="U3115" s="445">
        <f>IF('Angaben KH-Standort'!D$31='A4'!D3115,IF('Angaben KH-Standort'!E$31="Ja",1,0),0)</f>
        <v>0</v>
      </c>
    </row>
    <row r="3116" spans="2:21" ht="15" customHeight="1" x14ac:dyDescent="0.3">
      <c r="B3116" s="70" t="str">
        <f t="shared" si="388"/>
        <v>!!!</v>
      </c>
      <c r="C3116" s="265" t="str">
        <f>IF(ISERROR(IF(LEN(E3116)&gt;0,VLOOKUP(TEXT($E3116,0),'Angaben Stationen'!$E$14:$J$213,5,0),"")),"?",IF(LEN(E3116)&gt;0,VLOOKUP(TEXT($E3116,0),'Angaben Stationen'!$E$14:$J$213,5,0),""))</f>
        <v/>
      </c>
      <c r="D3116" s="232" t="str">
        <f>IF(ISERROR(IF(LEN(E3116)&gt;0,VLOOKUP(TEXT($E3116,0),'Angaben Stationen'!$E$14:$J$213,6,0),"")),"STATION IST NICHT VORHANDEN",IF(LEN(E3116)&gt;0,VLOOKUP(TEXT($E3116,0),'Angaben Stationen'!$E$14:$J$213,6,0),""))</f>
        <v/>
      </c>
      <c r="E3116" s="287"/>
      <c r="F3116" s="234"/>
      <c r="G3116" s="234"/>
      <c r="H3116" s="263"/>
      <c r="I3116" s="169"/>
      <c r="K3116" s="445" t="str">
        <f t="shared" si="389"/>
        <v>Leer</v>
      </c>
      <c r="L3116" s="445" t="str">
        <f>VLOOKUP($D3116,{"29 - Psychiatrie (Erwachsene)","BGI";"297 - stationsäquivalente Behandlung in der Erwachsenenpsychiatrie (29)","BGI";"30 - Kinder- und Jugendpsychiatrie","BGII";"307 - stationsäquivalente Behandlung in der Kinder- und Jugendpsychiatrie (30)","BGII";"31 - Psychosomatik","BGI";"","Leer"},2,0)</f>
        <v>Leer</v>
      </c>
      <c r="M3116" s="445">
        <f t="shared" si="386"/>
        <v>0</v>
      </c>
      <c r="N3116" s="445">
        <f t="shared" si="387"/>
        <v>0</v>
      </c>
      <c r="O3116" s="445">
        <f t="shared" si="390"/>
        <v>0</v>
      </c>
      <c r="P3116" s="445">
        <f t="shared" si="391"/>
        <v>0</v>
      </c>
      <c r="Q3116" s="445">
        <f t="shared" si="392"/>
        <v>0</v>
      </c>
      <c r="R3116" s="415" t="str">
        <f t="shared" si="385"/>
        <v>Leer</v>
      </c>
      <c r="S3116" s="445">
        <f>IF('Angaben KH-Standort'!D$29='A4'!D3116,IF('Angaben KH-Standort'!E$29="Ja",1,0),0)</f>
        <v>0</v>
      </c>
      <c r="T3116" s="445">
        <f>IF('Angaben KH-Standort'!D$30='A4'!D3116,IF('Angaben KH-Standort'!E$30="Ja",1,0),0)</f>
        <v>0</v>
      </c>
      <c r="U3116" s="445">
        <f>IF('Angaben KH-Standort'!D$31='A4'!D3116,IF('Angaben KH-Standort'!E$31="Ja",1,0),0)</f>
        <v>0</v>
      </c>
    </row>
    <row r="3117" spans="2:21" ht="15" customHeight="1" x14ac:dyDescent="0.3">
      <c r="B3117" s="70" t="str">
        <f t="shared" si="388"/>
        <v>!!!</v>
      </c>
      <c r="C3117" s="265" t="str">
        <f>IF(ISERROR(IF(LEN(E3117)&gt;0,VLOOKUP(TEXT($E3117,0),'Angaben Stationen'!$E$14:$J$213,5,0),"")),"?",IF(LEN(E3117)&gt;0,VLOOKUP(TEXT($E3117,0),'Angaben Stationen'!$E$14:$J$213,5,0),""))</f>
        <v/>
      </c>
      <c r="D3117" s="232" t="str">
        <f>IF(ISERROR(IF(LEN(E3117)&gt;0,VLOOKUP(TEXT($E3117,0),'Angaben Stationen'!$E$14:$J$213,6,0),"")),"STATION IST NICHT VORHANDEN",IF(LEN(E3117)&gt;0,VLOOKUP(TEXT($E3117,0),'Angaben Stationen'!$E$14:$J$213,6,0),""))</f>
        <v/>
      </c>
      <c r="E3117" s="287"/>
      <c r="F3117" s="234"/>
      <c r="G3117" s="234"/>
      <c r="H3117" s="263"/>
      <c r="I3117" s="169"/>
      <c r="K3117" s="445" t="str">
        <f t="shared" si="389"/>
        <v>Leer</v>
      </c>
      <c r="L3117" s="445" t="str">
        <f>VLOOKUP($D3117,{"29 - Psychiatrie (Erwachsene)","BGI";"297 - stationsäquivalente Behandlung in der Erwachsenenpsychiatrie (29)","BGI";"30 - Kinder- und Jugendpsychiatrie","BGII";"307 - stationsäquivalente Behandlung in der Kinder- und Jugendpsychiatrie (30)","BGII";"31 - Psychosomatik","BGI";"","Leer"},2,0)</f>
        <v>Leer</v>
      </c>
      <c r="M3117" s="445">
        <f t="shared" si="386"/>
        <v>0</v>
      </c>
      <c r="N3117" s="445">
        <f t="shared" si="387"/>
        <v>0</v>
      </c>
      <c r="O3117" s="445">
        <f t="shared" si="390"/>
        <v>0</v>
      </c>
      <c r="P3117" s="445">
        <f t="shared" si="391"/>
        <v>0</v>
      </c>
      <c r="Q3117" s="445">
        <f t="shared" si="392"/>
        <v>0</v>
      </c>
      <c r="R3117" s="415" t="str">
        <f t="shared" si="385"/>
        <v>Leer</v>
      </c>
      <c r="S3117" s="445">
        <f>IF('Angaben KH-Standort'!D$29='A4'!D3117,IF('Angaben KH-Standort'!E$29="Ja",1,0),0)</f>
        <v>0</v>
      </c>
      <c r="T3117" s="445">
        <f>IF('Angaben KH-Standort'!D$30='A4'!D3117,IF('Angaben KH-Standort'!E$30="Ja",1,0),0)</f>
        <v>0</v>
      </c>
      <c r="U3117" s="445">
        <f>IF('Angaben KH-Standort'!D$31='A4'!D3117,IF('Angaben KH-Standort'!E$31="Ja",1,0),0)</f>
        <v>0</v>
      </c>
    </row>
    <row r="3118" spans="2:21" ht="15" customHeight="1" x14ac:dyDescent="0.3">
      <c r="B3118" s="70" t="str">
        <f t="shared" si="388"/>
        <v>!!!</v>
      </c>
      <c r="C3118" s="265" t="str">
        <f>IF(ISERROR(IF(LEN(E3118)&gt;0,VLOOKUP(TEXT($E3118,0),'Angaben Stationen'!$E$14:$J$213,5,0),"")),"?",IF(LEN(E3118)&gt;0,VLOOKUP(TEXT($E3118,0),'Angaben Stationen'!$E$14:$J$213,5,0),""))</f>
        <v/>
      </c>
      <c r="D3118" s="232" t="str">
        <f>IF(ISERROR(IF(LEN(E3118)&gt;0,VLOOKUP(TEXT($E3118,0),'Angaben Stationen'!$E$14:$J$213,6,0),"")),"STATION IST NICHT VORHANDEN",IF(LEN(E3118)&gt;0,VLOOKUP(TEXT($E3118,0),'Angaben Stationen'!$E$14:$J$213,6,0),""))</f>
        <v/>
      </c>
      <c r="E3118" s="287"/>
      <c r="F3118" s="234"/>
      <c r="G3118" s="234"/>
      <c r="H3118" s="263"/>
      <c r="I3118" s="169"/>
      <c r="K3118" s="445" t="str">
        <f t="shared" si="389"/>
        <v>Leer</v>
      </c>
      <c r="L3118" s="445" t="str">
        <f>VLOOKUP($D3118,{"29 - Psychiatrie (Erwachsene)","BGI";"297 - stationsäquivalente Behandlung in der Erwachsenenpsychiatrie (29)","BGI";"30 - Kinder- und Jugendpsychiatrie","BGII";"307 - stationsäquivalente Behandlung in der Kinder- und Jugendpsychiatrie (30)","BGII";"31 - Psychosomatik","BGI";"","Leer"},2,0)</f>
        <v>Leer</v>
      </c>
      <c r="M3118" s="445">
        <f t="shared" si="386"/>
        <v>0</v>
      </c>
      <c r="N3118" s="445">
        <f t="shared" si="387"/>
        <v>0</v>
      </c>
      <c r="O3118" s="445">
        <f t="shared" si="390"/>
        <v>0</v>
      </c>
      <c r="P3118" s="445">
        <f t="shared" si="391"/>
        <v>0</v>
      </c>
      <c r="Q3118" s="445">
        <f t="shared" si="392"/>
        <v>0</v>
      </c>
      <c r="R3118" s="415" t="str">
        <f t="shared" si="385"/>
        <v>Leer</v>
      </c>
      <c r="S3118" s="445">
        <f>IF('Angaben KH-Standort'!D$29='A4'!D3118,IF('Angaben KH-Standort'!E$29="Ja",1,0),0)</f>
        <v>0</v>
      </c>
      <c r="T3118" s="445">
        <f>IF('Angaben KH-Standort'!D$30='A4'!D3118,IF('Angaben KH-Standort'!E$30="Ja",1,0),0)</f>
        <v>0</v>
      </c>
      <c r="U3118" s="445">
        <f>IF('Angaben KH-Standort'!D$31='A4'!D3118,IF('Angaben KH-Standort'!E$31="Ja",1,0),0)</f>
        <v>0</v>
      </c>
    </row>
    <row r="3119" spans="2:21" ht="15" customHeight="1" x14ac:dyDescent="0.3">
      <c r="B3119" s="70" t="str">
        <f t="shared" si="388"/>
        <v>!!!</v>
      </c>
      <c r="C3119" s="265" t="str">
        <f>IF(ISERROR(IF(LEN(E3119)&gt;0,VLOOKUP(TEXT($E3119,0),'Angaben Stationen'!$E$14:$J$213,5,0),"")),"?",IF(LEN(E3119)&gt;0,VLOOKUP(TEXT($E3119,0),'Angaben Stationen'!$E$14:$J$213,5,0),""))</f>
        <v/>
      </c>
      <c r="D3119" s="232" t="str">
        <f>IF(ISERROR(IF(LEN(E3119)&gt;0,VLOOKUP(TEXT($E3119,0),'Angaben Stationen'!$E$14:$J$213,6,0),"")),"STATION IST NICHT VORHANDEN",IF(LEN(E3119)&gt;0,VLOOKUP(TEXT($E3119,0),'Angaben Stationen'!$E$14:$J$213,6,0),""))</f>
        <v/>
      </c>
      <c r="E3119" s="287"/>
      <c r="F3119" s="234"/>
      <c r="G3119" s="234"/>
      <c r="H3119" s="263"/>
      <c r="I3119" s="169"/>
      <c r="K3119" s="445" t="str">
        <f t="shared" si="389"/>
        <v>Leer</v>
      </c>
      <c r="L3119" s="445" t="str">
        <f>VLOOKUP($D3119,{"29 - Psychiatrie (Erwachsene)","BGI";"297 - stationsäquivalente Behandlung in der Erwachsenenpsychiatrie (29)","BGI";"30 - Kinder- und Jugendpsychiatrie","BGII";"307 - stationsäquivalente Behandlung in der Kinder- und Jugendpsychiatrie (30)","BGII";"31 - Psychosomatik","BGI";"","Leer"},2,0)</f>
        <v>Leer</v>
      </c>
      <c r="M3119" s="445">
        <f t="shared" si="386"/>
        <v>0</v>
      </c>
      <c r="N3119" s="445">
        <f t="shared" si="387"/>
        <v>0</v>
      </c>
      <c r="O3119" s="445">
        <f t="shared" si="390"/>
        <v>0</v>
      </c>
      <c r="P3119" s="445">
        <f t="shared" si="391"/>
        <v>0</v>
      </c>
      <c r="Q3119" s="445">
        <f t="shared" si="392"/>
        <v>0</v>
      </c>
      <c r="R3119" s="415" t="str">
        <f t="shared" ref="R3119:R3182" si="393">IF(D3119&lt;&gt;"",IF(SUM(S3119:U3119)&gt;0,"Ja","Nein"),"Leer")</f>
        <v>Leer</v>
      </c>
      <c r="S3119" s="445">
        <f>IF('Angaben KH-Standort'!D$29='A4'!D3119,IF('Angaben KH-Standort'!E$29="Ja",1,0),0)</f>
        <v>0</v>
      </c>
      <c r="T3119" s="445">
        <f>IF('Angaben KH-Standort'!D$30='A4'!D3119,IF('Angaben KH-Standort'!E$30="Ja",1,0),0)</f>
        <v>0</v>
      </c>
      <c r="U3119" s="445">
        <f>IF('Angaben KH-Standort'!D$31='A4'!D3119,IF('Angaben KH-Standort'!E$31="Ja",1,0),0)</f>
        <v>0</v>
      </c>
    </row>
    <row r="3120" spans="2:21" ht="15" customHeight="1" x14ac:dyDescent="0.3">
      <c r="B3120" s="70" t="str">
        <f t="shared" si="388"/>
        <v>!!!</v>
      </c>
      <c r="C3120" s="265" t="str">
        <f>IF(ISERROR(IF(LEN(E3120)&gt;0,VLOOKUP(TEXT($E3120,0),'Angaben Stationen'!$E$14:$J$213,5,0),"")),"?",IF(LEN(E3120)&gt;0,VLOOKUP(TEXT($E3120,0),'Angaben Stationen'!$E$14:$J$213,5,0),""))</f>
        <v/>
      </c>
      <c r="D3120" s="232" t="str">
        <f>IF(ISERROR(IF(LEN(E3120)&gt;0,VLOOKUP(TEXT($E3120,0),'Angaben Stationen'!$E$14:$J$213,6,0),"")),"STATION IST NICHT VORHANDEN",IF(LEN(E3120)&gt;0,VLOOKUP(TEXT($E3120,0),'Angaben Stationen'!$E$14:$J$213,6,0),""))</f>
        <v/>
      </c>
      <c r="E3120" s="287"/>
      <c r="F3120" s="234"/>
      <c r="G3120" s="234"/>
      <c r="H3120" s="263"/>
      <c r="I3120" s="169"/>
      <c r="K3120" s="445" t="str">
        <f t="shared" si="389"/>
        <v>Leer</v>
      </c>
      <c r="L3120" s="445" t="str">
        <f>VLOOKUP($D3120,{"29 - Psychiatrie (Erwachsene)","BGI";"297 - stationsäquivalente Behandlung in der Erwachsenenpsychiatrie (29)","BGI";"30 - Kinder- und Jugendpsychiatrie","BGII";"307 - stationsäquivalente Behandlung in der Kinder- und Jugendpsychiatrie (30)","BGII";"31 - Psychosomatik","BGI";"","Leer"},2,0)</f>
        <v>Leer</v>
      </c>
      <c r="M3120" s="445">
        <f t="shared" si="386"/>
        <v>0</v>
      </c>
      <c r="N3120" s="445">
        <f t="shared" si="387"/>
        <v>0</v>
      </c>
      <c r="O3120" s="445">
        <f t="shared" si="390"/>
        <v>0</v>
      </c>
      <c r="P3120" s="445">
        <f t="shared" si="391"/>
        <v>0</v>
      </c>
      <c r="Q3120" s="445">
        <f t="shared" si="392"/>
        <v>0</v>
      </c>
      <c r="R3120" s="415" t="str">
        <f t="shared" si="393"/>
        <v>Leer</v>
      </c>
      <c r="S3120" s="445">
        <f>IF('Angaben KH-Standort'!D$29='A4'!D3120,IF('Angaben KH-Standort'!E$29="Ja",1,0),0)</f>
        <v>0</v>
      </c>
      <c r="T3120" s="445">
        <f>IF('Angaben KH-Standort'!D$30='A4'!D3120,IF('Angaben KH-Standort'!E$30="Ja",1,0),0)</f>
        <v>0</v>
      </c>
      <c r="U3120" s="445">
        <f>IF('Angaben KH-Standort'!D$31='A4'!D3120,IF('Angaben KH-Standort'!E$31="Ja",1,0),0)</f>
        <v>0</v>
      </c>
    </row>
    <row r="3121" spans="2:21" ht="15" customHeight="1" x14ac:dyDescent="0.3">
      <c r="B3121" s="70" t="str">
        <f t="shared" si="388"/>
        <v>!!!</v>
      </c>
      <c r="C3121" s="265" t="str">
        <f>IF(ISERROR(IF(LEN(E3121)&gt;0,VLOOKUP(TEXT($E3121,0),'Angaben Stationen'!$E$14:$J$213,5,0),"")),"?",IF(LEN(E3121)&gt;0,VLOOKUP(TEXT($E3121,0),'Angaben Stationen'!$E$14:$J$213,5,0),""))</f>
        <v/>
      </c>
      <c r="D3121" s="232" t="str">
        <f>IF(ISERROR(IF(LEN(E3121)&gt;0,VLOOKUP(TEXT($E3121,0),'Angaben Stationen'!$E$14:$J$213,6,0),"")),"STATION IST NICHT VORHANDEN",IF(LEN(E3121)&gt;0,VLOOKUP(TEXT($E3121,0),'Angaben Stationen'!$E$14:$J$213,6,0),""))</f>
        <v/>
      </c>
      <c r="E3121" s="287"/>
      <c r="F3121" s="234"/>
      <c r="G3121" s="234"/>
      <c r="H3121" s="263"/>
      <c r="I3121" s="169"/>
      <c r="K3121" s="445" t="str">
        <f t="shared" si="389"/>
        <v>Leer</v>
      </c>
      <c r="L3121" s="445" t="str">
        <f>VLOOKUP($D3121,{"29 - Psychiatrie (Erwachsene)","BGI";"297 - stationsäquivalente Behandlung in der Erwachsenenpsychiatrie (29)","BGI";"30 - Kinder- und Jugendpsychiatrie","BGII";"307 - stationsäquivalente Behandlung in der Kinder- und Jugendpsychiatrie (30)","BGII";"31 - Psychosomatik","BGI";"","Leer"},2,0)</f>
        <v>Leer</v>
      </c>
      <c r="M3121" s="445">
        <f t="shared" si="386"/>
        <v>0</v>
      </c>
      <c r="N3121" s="445">
        <f t="shared" si="387"/>
        <v>0</v>
      </c>
      <c r="O3121" s="445">
        <f t="shared" si="390"/>
        <v>0</v>
      </c>
      <c r="P3121" s="445">
        <f t="shared" si="391"/>
        <v>0</v>
      </c>
      <c r="Q3121" s="445">
        <f t="shared" si="392"/>
        <v>0</v>
      </c>
      <c r="R3121" s="415" t="str">
        <f t="shared" si="393"/>
        <v>Leer</v>
      </c>
      <c r="S3121" s="445">
        <f>IF('Angaben KH-Standort'!D$29='A4'!D3121,IF('Angaben KH-Standort'!E$29="Ja",1,0),0)</f>
        <v>0</v>
      </c>
      <c r="T3121" s="445">
        <f>IF('Angaben KH-Standort'!D$30='A4'!D3121,IF('Angaben KH-Standort'!E$30="Ja",1,0),0)</f>
        <v>0</v>
      </c>
      <c r="U3121" s="445">
        <f>IF('Angaben KH-Standort'!D$31='A4'!D3121,IF('Angaben KH-Standort'!E$31="Ja",1,0),0)</f>
        <v>0</v>
      </c>
    </row>
    <row r="3122" spans="2:21" ht="15" customHeight="1" x14ac:dyDescent="0.3">
      <c r="B3122" s="70" t="str">
        <f t="shared" si="388"/>
        <v>!!!</v>
      </c>
      <c r="C3122" s="265" t="str">
        <f>IF(ISERROR(IF(LEN(E3122)&gt;0,VLOOKUP(TEXT($E3122,0),'Angaben Stationen'!$E$14:$J$213,5,0),"")),"?",IF(LEN(E3122)&gt;0,VLOOKUP(TEXT($E3122,0),'Angaben Stationen'!$E$14:$J$213,5,0),""))</f>
        <v/>
      </c>
      <c r="D3122" s="232" t="str">
        <f>IF(ISERROR(IF(LEN(E3122)&gt;0,VLOOKUP(TEXT($E3122,0),'Angaben Stationen'!$E$14:$J$213,6,0),"")),"STATION IST NICHT VORHANDEN",IF(LEN(E3122)&gt;0,VLOOKUP(TEXT($E3122,0),'Angaben Stationen'!$E$14:$J$213,6,0),""))</f>
        <v/>
      </c>
      <c r="E3122" s="287"/>
      <c r="F3122" s="234"/>
      <c r="G3122" s="234"/>
      <c r="H3122" s="263"/>
      <c r="I3122" s="169"/>
      <c r="K3122" s="445" t="str">
        <f t="shared" si="389"/>
        <v>Leer</v>
      </c>
      <c r="L3122" s="445" t="str">
        <f>VLOOKUP($D3122,{"29 - Psychiatrie (Erwachsene)","BGI";"297 - stationsäquivalente Behandlung in der Erwachsenenpsychiatrie (29)","BGI";"30 - Kinder- und Jugendpsychiatrie","BGII";"307 - stationsäquivalente Behandlung in der Kinder- und Jugendpsychiatrie (30)","BGII";"31 - Psychosomatik","BGI";"","Leer"},2,0)</f>
        <v>Leer</v>
      </c>
      <c r="M3122" s="445">
        <f t="shared" si="386"/>
        <v>0</v>
      </c>
      <c r="N3122" s="445">
        <f t="shared" si="387"/>
        <v>0</v>
      </c>
      <c r="O3122" s="445">
        <f t="shared" si="390"/>
        <v>0</v>
      </c>
      <c r="P3122" s="445">
        <f t="shared" si="391"/>
        <v>0</v>
      </c>
      <c r="Q3122" s="445">
        <f t="shared" si="392"/>
        <v>0</v>
      </c>
      <c r="R3122" s="415" t="str">
        <f t="shared" si="393"/>
        <v>Leer</v>
      </c>
      <c r="S3122" s="445">
        <f>IF('Angaben KH-Standort'!D$29='A4'!D3122,IF('Angaben KH-Standort'!E$29="Ja",1,0),0)</f>
        <v>0</v>
      </c>
      <c r="T3122" s="445">
        <f>IF('Angaben KH-Standort'!D$30='A4'!D3122,IF('Angaben KH-Standort'!E$30="Ja",1,0),0)</f>
        <v>0</v>
      </c>
      <c r="U3122" s="445">
        <f>IF('Angaben KH-Standort'!D$31='A4'!D3122,IF('Angaben KH-Standort'!E$31="Ja",1,0),0)</f>
        <v>0</v>
      </c>
    </row>
    <row r="3123" spans="2:21" ht="15" customHeight="1" x14ac:dyDescent="0.3">
      <c r="B3123" s="70" t="str">
        <f t="shared" si="388"/>
        <v>!!!</v>
      </c>
      <c r="C3123" s="265" t="str">
        <f>IF(ISERROR(IF(LEN(E3123)&gt;0,VLOOKUP(TEXT($E3123,0),'Angaben Stationen'!$E$14:$J$213,5,0),"")),"?",IF(LEN(E3123)&gt;0,VLOOKUP(TEXT($E3123,0),'Angaben Stationen'!$E$14:$J$213,5,0),""))</f>
        <v/>
      </c>
      <c r="D3123" s="232" t="str">
        <f>IF(ISERROR(IF(LEN(E3123)&gt;0,VLOOKUP(TEXT($E3123,0),'Angaben Stationen'!$E$14:$J$213,6,0),"")),"STATION IST NICHT VORHANDEN",IF(LEN(E3123)&gt;0,VLOOKUP(TEXT($E3123,0),'Angaben Stationen'!$E$14:$J$213,6,0),""))</f>
        <v/>
      </c>
      <c r="E3123" s="287"/>
      <c r="F3123" s="234"/>
      <c r="G3123" s="234"/>
      <c r="H3123" s="263"/>
      <c r="I3123" s="169"/>
      <c r="K3123" s="445" t="str">
        <f t="shared" si="389"/>
        <v>Leer</v>
      </c>
      <c r="L3123" s="445" t="str">
        <f>VLOOKUP($D3123,{"29 - Psychiatrie (Erwachsene)","BGI";"297 - stationsäquivalente Behandlung in der Erwachsenenpsychiatrie (29)","BGI";"30 - Kinder- und Jugendpsychiatrie","BGII";"307 - stationsäquivalente Behandlung in der Kinder- und Jugendpsychiatrie (30)","BGII";"31 - Psychosomatik","BGI";"","Leer"},2,0)</f>
        <v>Leer</v>
      </c>
      <c r="M3123" s="445">
        <f t="shared" si="386"/>
        <v>0</v>
      </c>
      <c r="N3123" s="445">
        <f t="shared" si="387"/>
        <v>0</v>
      </c>
      <c r="O3123" s="445">
        <f t="shared" si="390"/>
        <v>0</v>
      </c>
      <c r="P3123" s="445">
        <f t="shared" si="391"/>
        <v>0</v>
      </c>
      <c r="Q3123" s="445">
        <f t="shared" si="392"/>
        <v>0</v>
      </c>
      <c r="R3123" s="415" t="str">
        <f t="shared" si="393"/>
        <v>Leer</v>
      </c>
      <c r="S3123" s="445">
        <f>IF('Angaben KH-Standort'!D$29='A4'!D3123,IF('Angaben KH-Standort'!E$29="Ja",1,0),0)</f>
        <v>0</v>
      </c>
      <c r="T3123" s="445">
        <f>IF('Angaben KH-Standort'!D$30='A4'!D3123,IF('Angaben KH-Standort'!E$30="Ja",1,0),0)</f>
        <v>0</v>
      </c>
      <c r="U3123" s="445">
        <f>IF('Angaben KH-Standort'!D$31='A4'!D3123,IF('Angaben KH-Standort'!E$31="Ja",1,0),0)</f>
        <v>0</v>
      </c>
    </row>
    <row r="3124" spans="2:21" ht="15" customHeight="1" x14ac:dyDescent="0.3">
      <c r="B3124" s="70" t="str">
        <f t="shared" si="388"/>
        <v>!!!</v>
      </c>
      <c r="C3124" s="265" t="str">
        <f>IF(ISERROR(IF(LEN(E3124)&gt;0,VLOOKUP(TEXT($E3124,0),'Angaben Stationen'!$E$14:$J$213,5,0),"")),"?",IF(LEN(E3124)&gt;0,VLOOKUP(TEXT($E3124,0),'Angaben Stationen'!$E$14:$J$213,5,0),""))</f>
        <v/>
      </c>
      <c r="D3124" s="232" t="str">
        <f>IF(ISERROR(IF(LEN(E3124)&gt;0,VLOOKUP(TEXT($E3124,0),'Angaben Stationen'!$E$14:$J$213,6,0),"")),"STATION IST NICHT VORHANDEN",IF(LEN(E3124)&gt;0,VLOOKUP(TEXT($E3124,0),'Angaben Stationen'!$E$14:$J$213,6,0),""))</f>
        <v/>
      </c>
      <c r="E3124" s="287"/>
      <c r="F3124" s="234"/>
      <c r="G3124" s="234"/>
      <c r="H3124" s="263"/>
      <c r="I3124" s="169"/>
      <c r="K3124" s="445" t="str">
        <f t="shared" si="389"/>
        <v>Leer</v>
      </c>
      <c r="L3124" s="445" t="str">
        <f>VLOOKUP($D3124,{"29 - Psychiatrie (Erwachsene)","BGI";"297 - stationsäquivalente Behandlung in der Erwachsenenpsychiatrie (29)","BGI";"30 - Kinder- und Jugendpsychiatrie","BGII";"307 - stationsäquivalente Behandlung in der Kinder- und Jugendpsychiatrie (30)","BGII";"31 - Psychosomatik","BGI";"","Leer"},2,0)</f>
        <v>Leer</v>
      </c>
      <c r="M3124" s="445">
        <f t="shared" si="386"/>
        <v>0</v>
      </c>
      <c r="N3124" s="445">
        <f t="shared" si="387"/>
        <v>0</v>
      </c>
      <c r="O3124" s="445">
        <f t="shared" si="390"/>
        <v>0</v>
      </c>
      <c r="P3124" s="445">
        <f t="shared" si="391"/>
        <v>0</v>
      </c>
      <c r="Q3124" s="445">
        <f t="shared" si="392"/>
        <v>0</v>
      </c>
      <c r="R3124" s="415" t="str">
        <f t="shared" si="393"/>
        <v>Leer</v>
      </c>
      <c r="S3124" s="445">
        <f>IF('Angaben KH-Standort'!D$29='A4'!D3124,IF('Angaben KH-Standort'!E$29="Ja",1,0),0)</f>
        <v>0</v>
      </c>
      <c r="T3124" s="445">
        <f>IF('Angaben KH-Standort'!D$30='A4'!D3124,IF('Angaben KH-Standort'!E$30="Ja",1,0),0)</f>
        <v>0</v>
      </c>
      <c r="U3124" s="445">
        <f>IF('Angaben KH-Standort'!D$31='A4'!D3124,IF('Angaben KH-Standort'!E$31="Ja",1,0),0)</f>
        <v>0</v>
      </c>
    </row>
    <row r="3125" spans="2:21" ht="15" customHeight="1" x14ac:dyDescent="0.3">
      <c r="B3125" s="70" t="str">
        <f t="shared" si="388"/>
        <v>!!!</v>
      </c>
      <c r="C3125" s="265" t="str">
        <f>IF(ISERROR(IF(LEN(E3125)&gt;0,VLOOKUP(TEXT($E3125,0),'Angaben Stationen'!$E$14:$J$213,5,0),"")),"?",IF(LEN(E3125)&gt;0,VLOOKUP(TEXT($E3125,0),'Angaben Stationen'!$E$14:$J$213,5,0),""))</f>
        <v/>
      </c>
      <c r="D3125" s="232" t="str">
        <f>IF(ISERROR(IF(LEN(E3125)&gt;0,VLOOKUP(TEXT($E3125,0),'Angaben Stationen'!$E$14:$J$213,6,0),"")),"STATION IST NICHT VORHANDEN",IF(LEN(E3125)&gt;0,VLOOKUP(TEXT($E3125,0),'Angaben Stationen'!$E$14:$J$213,6,0),""))</f>
        <v/>
      </c>
      <c r="E3125" s="287"/>
      <c r="F3125" s="234"/>
      <c r="G3125" s="234"/>
      <c r="H3125" s="263"/>
      <c r="I3125" s="169"/>
      <c r="K3125" s="445" t="str">
        <f t="shared" si="389"/>
        <v>Leer</v>
      </c>
      <c r="L3125" s="445" t="str">
        <f>VLOOKUP($D3125,{"29 - Psychiatrie (Erwachsene)","BGI";"297 - stationsäquivalente Behandlung in der Erwachsenenpsychiatrie (29)","BGI";"30 - Kinder- und Jugendpsychiatrie","BGII";"307 - stationsäquivalente Behandlung in der Kinder- und Jugendpsychiatrie (30)","BGII";"31 - Psychosomatik","BGI";"","Leer"},2,0)</f>
        <v>Leer</v>
      </c>
      <c r="M3125" s="445">
        <f t="shared" si="386"/>
        <v>0</v>
      </c>
      <c r="N3125" s="445">
        <f t="shared" si="387"/>
        <v>0</v>
      </c>
      <c r="O3125" s="445">
        <f t="shared" si="390"/>
        <v>0</v>
      </c>
      <c r="P3125" s="445">
        <f t="shared" si="391"/>
        <v>0</v>
      </c>
      <c r="Q3125" s="445">
        <f t="shared" si="392"/>
        <v>0</v>
      </c>
      <c r="R3125" s="415" t="str">
        <f t="shared" si="393"/>
        <v>Leer</v>
      </c>
      <c r="S3125" s="445">
        <f>IF('Angaben KH-Standort'!D$29='A4'!D3125,IF('Angaben KH-Standort'!E$29="Ja",1,0),0)</f>
        <v>0</v>
      </c>
      <c r="T3125" s="445">
        <f>IF('Angaben KH-Standort'!D$30='A4'!D3125,IF('Angaben KH-Standort'!E$30="Ja",1,0),0)</f>
        <v>0</v>
      </c>
      <c r="U3125" s="445">
        <f>IF('Angaben KH-Standort'!D$31='A4'!D3125,IF('Angaben KH-Standort'!E$31="Ja",1,0),0)</f>
        <v>0</v>
      </c>
    </row>
    <row r="3126" spans="2:21" ht="15" customHeight="1" x14ac:dyDescent="0.3">
      <c r="B3126" s="70" t="str">
        <f t="shared" si="388"/>
        <v>!!!</v>
      </c>
      <c r="C3126" s="265" t="str">
        <f>IF(ISERROR(IF(LEN(E3126)&gt;0,VLOOKUP(TEXT($E3126,0),'Angaben Stationen'!$E$14:$J$213,5,0),"")),"?",IF(LEN(E3126)&gt;0,VLOOKUP(TEXT($E3126,0),'Angaben Stationen'!$E$14:$J$213,5,0),""))</f>
        <v/>
      </c>
      <c r="D3126" s="232" t="str">
        <f>IF(ISERROR(IF(LEN(E3126)&gt;0,VLOOKUP(TEXT($E3126,0),'Angaben Stationen'!$E$14:$J$213,6,0),"")),"STATION IST NICHT VORHANDEN",IF(LEN(E3126)&gt;0,VLOOKUP(TEXT($E3126,0),'Angaben Stationen'!$E$14:$J$213,6,0),""))</f>
        <v/>
      </c>
      <c r="E3126" s="287"/>
      <c r="F3126" s="234"/>
      <c r="G3126" s="234"/>
      <c r="H3126" s="263"/>
      <c r="I3126" s="169"/>
      <c r="K3126" s="445" t="str">
        <f t="shared" si="389"/>
        <v>Leer</v>
      </c>
      <c r="L3126" s="445" t="str">
        <f>VLOOKUP($D3126,{"29 - Psychiatrie (Erwachsene)","BGI";"297 - stationsäquivalente Behandlung in der Erwachsenenpsychiatrie (29)","BGI";"30 - Kinder- und Jugendpsychiatrie","BGII";"307 - stationsäquivalente Behandlung in der Kinder- und Jugendpsychiatrie (30)","BGII";"31 - Psychosomatik","BGI";"","Leer"},2,0)</f>
        <v>Leer</v>
      </c>
      <c r="M3126" s="445">
        <f t="shared" si="386"/>
        <v>0</v>
      </c>
      <c r="N3126" s="445">
        <f t="shared" si="387"/>
        <v>0</v>
      </c>
      <c r="O3126" s="445">
        <f t="shared" si="390"/>
        <v>0</v>
      </c>
      <c r="P3126" s="445">
        <f t="shared" si="391"/>
        <v>0</v>
      </c>
      <c r="Q3126" s="445">
        <f t="shared" si="392"/>
        <v>0</v>
      </c>
      <c r="R3126" s="415" t="str">
        <f t="shared" si="393"/>
        <v>Leer</v>
      </c>
      <c r="S3126" s="445">
        <f>IF('Angaben KH-Standort'!D$29='A4'!D3126,IF('Angaben KH-Standort'!E$29="Ja",1,0),0)</f>
        <v>0</v>
      </c>
      <c r="T3126" s="445">
        <f>IF('Angaben KH-Standort'!D$30='A4'!D3126,IF('Angaben KH-Standort'!E$30="Ja",1,0),0)</f>
        <v>0</v>
      </c>
      <c r="U3126" s="445">
        <f>IF('Angaben KH-Standort'!D$31='A4'!D3126,IF('Angaben KH-Standort'!E$31="Ja",1,0),0)</f>
        <v>0</v>
      </c>
    </row>
    <row r="3127" spans="2:21" ht="15" customHeight="1" x14ac:dyDescent="0.3">
      <c r="B3127" s="70" t="str">
        <f t="shared" si="388"/>
        <v>!!!</v>
      </c>
      <c r="C3127" s="265" t="str">
        <f>IF(ISERROR(IF(LEN(E3127)&gt;0,VLOOKUP(TEXT($E3127,0),'Angaben Stationen'!$E$14:$J$213,5,0),"")),"?",IF(LEN(E3127)&gt;0,VLOOKUP(TEXT($E3127,0),'Angaben Stationen'!$E$14:$J$213,5,0),""))</f>
        <v/>
      </c>
      <c r="D3127" s="232" t="str">
        <f>IF(ISERROR(IF(LEN(E3127)&gt;0,VLOOKUP(TEXT($E3127,0),'Angaben Stationen'!$E$14:$J$213,6,0),"")),"STATION IST NICHT VORHANDEN",IF(LEN(E3127)&gt;0,VLOOKUP(TEXT($E3127,0),'Angaben Stationen'!$E$14:$J$213,6,0),""))</f>
        <v/>
      </c>
      <c r="E3127" s="287"/>
      <c r="F3127" s="234"/>
      <c r="G3127" s="234"/>
      <c r="H3127" s="263"/>
      <c r="I3127" s="169"/>
      <c r="K3127" s="445" t="str">
        <f t="shared" si="389"/>
        <v>Leer</v>
      </c>
      <c r="L3127" s="445" t="str">
        <f>VLOOKUP($D3127,{"29 - Psychiatrie (Erwachsene)","BGI";"297 - stationsäquivalente Behandlung in der Erwachsenenpsychiatrie (29)","BGI";"30 - Kinder- und Jugendpsychiatrie","BGII";"307 - stationsäquivalente Behandlung in der Kinder- und Jugendpsychiatrie (30)","BGII";"31 - Psychosomatik","BGI";"","Leer"},2,0)</f>
        <v>Leer</v>
      </c>
      <c r="M3127" s="445">
        <f t="shared" si="386"/>
        <v>0</v>
      </c>
      <c r="N3127" s="445">
        <f t="shared" si="387"/>
        <v>0</v>
      </c>
      <c r="O3127" s="445">
        <f t="shared" si="390"/>
        <v>0</v>
      </c>
      <c r="P3127" s="445">
        <f t="shared" si="391"/>
        <v>0</v>
      </c>
      <c r="Q3127" s="445">
        <f t="shared" si="392"/>
        <v>0</v>
      </c>
      <c r="R3127" s="415" t="str">
        <f t="shared" si="393"/>
        <v>Leer</v>
      </c>
      <c r="S3127" s="445">
        <f>IF('Angaben KH-Standort'!D$29='A4'!D3127,IF('Angaben KH-Standort'!E$29="Ja",1,0),0)</f>
        <v>0</v>
      </c>
      <c r="T3127" s="445">
        <f>IF('Angaben KH-Standort'!D$30='A4'!D3127,IF('Angaben KH-Standort'!E$30="Ja",1,0),0)</f>
        <v>0</v>
      </c>
      <c r="U3127" s="445">
        <f>IF('Angaben KH-Standort'!D$31='A4'!D3127,IF('Angaben KH-Standort'!E$31="Ja",1,0),0)</f>
        <v>0</v>
      </c>
    </row>
    <row r="3128" spans="2:21" ht="15" customHeight="1" x14ac:dyDescent="0.3">
      <c r="B3128" s="70" t="str">
        <f t="shared" si="388"/>
        <v>!!!</v>
      </c>
      <c r="C3128" s="265" t="str">
        <f>IF(ISERROR(IF(LEN(E3128)&gt;0,VLOOKUP(TEXT($E3128,0),'Angaben Stationen'!$E$14:$J$213,5,0),"")),"?",IF(LEN(E3128)&gt;0,VLOOKUP(TEXT($E3128,0),'Angaben Stationen'!$E$14:$J$213,5,0),""))</f>
        <v/>
      </c>
      <c r="D3128" s="232" t="str">
        <f>IF(ISERROR(IF(LEN(E3128)&gt;0,VLOOKUP(TEXT($E3128,0),'Angaben Stationen'!$E$14:$J$213,6,0),"")),"STATION IST NICHT VORHANDEN",IF(LEN(E3128)&gt;0,VLOOKUP(TEXT($E3128,0),'Angaben Stationen'!$E$14:$J$213,6,0),""))</f>
        <v/>
      </c>
      <c r="E3128" s="287"/>
      <c r="F3128" s="234"/>
      <c r="G3128" s="234"/>
      <c r="H3128" s="263"/>
      <c r="I3128" s="169"/>
      <c r="K3128" s="445" t="str">
        <f t="shared" si="389"/>
        <v>Leer</v>
      </c>
      <c r="L3128" s="445" t="str">
        <f>VLOOKUP($D3128,{"29 - Psychiatrie (Erwachsene)","BGI";"297 - stationsäquivalente Behandlung in der Erwachsenenpsychiatrie (29)","BGI";"30 - Kinder- und Jugendpsychiatrie","BGII";"307 - stationsäquivalente Behandlung in der Kinder- und Jugendpsychiatrie (30)","BGII";"31 - Psychosomatik","BGI";"","Leer"},2,0)</f>
        <v>Leer</v>
      </c>
      <c r="M3128" s="445">
        <f t="shared" si="386"/>
        <v>0</v>
      </c>
      <c r="N3128" s="445">
        <f t="shared" si="387"/>
        <v>0</v>
      </c>
      <c r="O3128" s="445">
        <f t="shared" si="390"/>
        <v>0</v>
      </c>
      <c r="P3128" s="445">
        <f t="shared" si="391"/>
        <v>0</v>
      </c>
      <c r="Q3128" s="445">
        <f t="shared" si="392"/>
        <v>0</v>
      </c>
      <c r="R3128" s="415" t="str">
        <f t="shared" si="393"/>
        <v>Leer</v>
      </c>
      <c r="S3128" s="445">
        <f>IF('Angaben KH-Standort'!D$29='A4'!D3128,IF('Angaben KH-Standort'!E$29="Ja",1,0),0)</f>
        <v>0</v>
      </c>
      <c r="T3128" s="445">
        <f>IF('Angaben KH-Standort'!D$30='A4'!D3128,IF('Angaben KH-Standort'!E$30="Ja",1,0),0)</f>
        <v>0</v>
      </c>
      <c r="U3128" s="445">
        <f>IF('Angaben KH-Standort'!D$31='A4'!D3128,IF('Angaben KH-Standort'!E$31="Ja",1,0),0)</f>
        <v>0</v>
      </c>
    </row>
    <row r="3129" spans="2:21" ht="15" customHeight="1" x14ac:dyDescent="0.3">
      <c r="B3129" s="70" t="str">
        <f t="shared" si="388"/>
        <v>!!!</v>
      </c>
      <c r="C3129" s="265" t="str">
        <f>IF(ISERROR(IF(LEN(E3129)&gt;0,VLOOKUP(TEXT($E3129,0),'Angaben Stationen'!$E$14:$J$213,5,0),"")),"?",IF(LEN(E3129)&gt;0,VLOOKUP(TEXT($E3129,0),'Angaben Stationen'!$E$14:$J$213,5,0),""))</f>
        <v/>
      </c>
      <c r="D3129" s="232" t="str">
        <f>IF(ISERROR(IF(LEN(E3129)&gt;0,VLOOKUP(TEXT($E3129,0),'Angaben Stationen'!$E$14:$J$213,6,0),"")),"STATION IST NICHT VORHANDEN",IF(LEN(E3129)&gt;0,VLOOKUP(TEXT($E3129,0),'Angaben Stationen'!$E$14:$J$213,6,0),""))</f>
        <v/>
      </c>
      <c r="E3129" s="287"/>
      <c r="F3129" s="234"/>
      <c r="G3129" s="234"/>
      <c r="H3129" s="263"/>
      <c r="I3129" s="169"/>
      <c r="K3129" s="445" t="str">
        <f t="shared" si="389"/>
        <v>Leer</v>
      </c>
      <c r="L3129" s="445" t="str">
        <f>VLOOKUP($D3129,{"29 - Psychiatrie (Erwachsene)","BGI";"297 - stationsäquivalente Behandlung in der Erwachsenenpsychiatrie (29)","BGI";"30 - Kinder- und Jugendpsychiatrie","BGII";"307 - stationsäquivalente Behandlung in der Kinder- und Jugendpsychiatrie (30)","BGII";"31 - Psychosomatik","BGI";"","Leer"},2,0)</f>
        <v>Leer</v>
      </c>
      <c r="M3129" s="445">
        <f t="shared" si="386"/>
        <v>0</v>
      </c>
      <c r="N3129" s="445">
        <f t="shared" si="387"/>
        <v>0</v>
      </c>
      <c r="O3129" s="445">
        <f t="shared" si="390"/>
        <v>0</v>
      </c>
      <c r="P3129" s="445">
        <f t="shared" si="391"/>
        <v>0</v>
      </c>
      <c r="Q3129" s="445">
        <f t="shared" si="392"/>
        <v>0</v>
      </c>
      <c r="R3129" s="415" t="str">
        <f t="shared" si="393"/>
        <v>Leer</v>
      </c>
      <c r="S3129" s="445">
        <f>IF('Angaben KH-Standort'!D$29='A4'!D3129,IF('Angaben KH-Standort'!E$29="Ja",1,0),0)</f>
        <v>0</v>
      </c>
      <c r="T3129" s="445">
        <f>IF('Angaben KH-Standort'!D$30='A4'!D3129,IF('Angaben KH-Standort'!E$30="Ja",1,0),0)</f>
        <v>0</v>
      </c>
      <c r="U3129" s="445">
        <f>IF('Angaben KH-Standort'!D$31='A4'!D3129,IF('Angaben KH-Standort'!E$31="Ja",1,0),0)</f>
        <v>0</v>
      </c>
    </row>
    <row r="3130" spans="2:21" ht="15" customHeight="1" x14ac:dyDescent="0.3">
      <c r="B3130" s="70" t="str">
        <f t="shared" si="388"/>
        <v>!!!</v>
      </c>
      <c r="C3130" s="265" t="str">
        <f>IF(ISERROR(IF(LEN(E3130)&gt;0,VLOOKUP(TEXT($E3130,0),'Angaben Stationen'!$E$14:$J$213,5,0),"")),"?",IF(LEN(E3130)&gt;0,VLOOKUP(TEXT($E3130,0),'Angaben Stationen'!$E$14:$J$213,5,0),""))</f>
        <v/>
      </c>
      <c r="D3130" s="232" t="str">
        <f>IF(ISERROR(IF(LEN(E3130)&gt;0,VLOOKUP(TEXT($E3130,0),'Angaben Stationen'!$E$14:$J$213,6,0),"")),"STATION IST NICHT VORHANDEN",IF(LEN(E3130)&gt;0,VLOOKUP(TEXT($E3130,0),'Angaben Stationen'!$E$14:$J$213,6,0),""))</f>
        <v/>
      </c>
      <c r="E3130" s="287"/>
      <c r="F3130" s="234"/>
      <c r="G3130" s="234"/>
      <c r="H3130" s="263"/>
      <c r="I3130" s="169"/>
      <c r="K3130" s="445" t="str">
        <f t="shared" si="389"/>
        <v>Leer</v>
      </c>
      <c r="L3130" s="445" t="str">
        <f>VLOOKUP($D3130,{"29 - Psychiatrie (Erwachsene)","BGI";"297 - stationsäquivalente Behandlung in der Erwachsenenpsychiatrie (29)","BGI";"30 - Kinder- und Jugendpsychiatrie","BGII";"307 - stationsäquivalente Behandlung in der Kinder- und Jugendpsychiatrie (30)","BGII";"31 - Psychosomatik","BGI";"","Leer"},2,0)</f>
        <v>Leer</v>
      </c>
      <c r="M3130" s="445">
        <f t="shared" si="386"/>
        <v>0</v>
      </c>
      <c r="N3130" s="445">
        <f t="shared" si="387"/>
        <v>0</v>
      </c>
      <c r="O3130" s="445">
        <f t="shared" si="390"/>
        <v>0</v>
      </c>
      <c r="P3130" s="445">
        <f t="shared" si="391"/>
        <v>0</v>
      </c>
      <c r="Q3130" s="445">
        <f t="shared" si="392"/>
        <v>0</v>
      </c>
      <c r="R3130" s="415" t="str">
        <f t="shared" si="393"/>
        <v>Leer</v>
      </c>
      <c r="S3130" s="445">
        <f>IF('Angaben KH-Standort'!D$29='A4'!D3130,IF('Angaben KH-Standort'!E$29="Ja",1,0),0)</f>
        <v>0</v>
      </c>
      <c r="T3130" s="445">
        <f>IF('Angaben KH-Standort'!D$30='A4'!D3130,IF('Angaben KH-Standort'!E$30="Ja",1,0),0)</f>
        <v>0</v>
      </c>
      <c r="U3130" s="445">
        <f>IF('Angaben KH-Standort'!D$31='A4'!D3130,IF('Angaben KH-Standort'!E$31="Ja",1,0),0)</f>
        <v>0</v>
      </c>
    </row>
    <row r="3131" spans="2:21" ht="15" customHeight="1" x14ac:dyDescent="0.3">
      <c r="B3131" s="70" t="str">
        <f t="shared" si="388"/>
        <v>!!!</v>
      </c>
      <c r="C3131" s="265" t="str">
        <f>IF(ISERROR(IF(LEN(E3131)&gt;0,VLOOKUP(TEXT($E3131,0),'Angaben Stationen'!$E$14:$J$213,5,0),"")),"?",IF(LEN(E3131)&gt;0,VLOOKUP(TEXT($E3131,0),'Angaben Stationen'!$E$14:$J$213,5,0),""))</f>
        <v/>
      </c>
      <c r="D3131" s="232" t="str">
        <f>IF(ISERROR(IF(LEN(E3131)&gt;0,VLOOKUP(TEXT($E3131,0),'Angaben Stationen'!$E$14:$J$213,6,0),"")),"STATION IST NICHT VORHANDEN",IF(LEN(E3131)&gt;0,VLOOKUP(TEXT($E3131,0),'Angaben Stationen'!$E$14:$J$213,6,0),""))</f>
        <v/>
      </c>
      <c r="E3131" s="287"/>
      <c r="F3131" s="234"/>
      <c r="G3131" s="234"/>
      <c r="H3131" s="263"/>
      <c r="I3131" s="169"/>
      <c r="K3131" s="445" t="str">
        <f t="shared" si="389"/>
        <v>Leer</v>
      </c>
      <c r="L3131" s="445" t="str">
        <f>VLOOKUP($D3131,{"29 - Psychiatrie (Erwachsene)","BGI";"297 - stationsäquivalente Behandlung in der Erwachsenenpsychiatrie (29)","BGI";"30 - Kinder- und Jugendpsychiatrie","BGII";"307 - stationsäquivalente Behandlung in der Kinder- und Jugendpsychiatrie (30)","BGII";"31 - Psychosomatik","BGI";"","Leer"},2,0)</f>
        <v>Leer</v>
      </c>
      <c r="M3131" s="445">
        <f t="shared" si="386"/>
        <v>0</v>
      </c>
      <c r="N3131" s="445">
        <f t="shared" si="387"/>
        <v>0</v>
      </c>
      <c r="O3131" s="445">
        <f t="shared" si="390"/>
        <v>0</v>
      </c>
      <c r="P3131" s="445">
        <f t="shared" si="391"/>
        <v>0</v>
      </c>
      <c r="Q3131" s="445">
        <f t="shared" si="392"/>
        <v>0</v>
      </c>
      <c r="R3131" s="415" t="str">
        <f t="shared" si="393"/>
        <v>Leer</v>
      </c>
      <c r="S3131" s="445">
        <f>IF('Angaben KH-Standort'!D$29='A4'!D3131,IF('Angaben KH-Standort'!E$29="Ja",1,0),0)</f>
        <v>0</v>
      </c>
      <c r="T3131" s="445">
        <f>IF('Angaben KH-Standort'!D$30='A4'!D3131,IF('Angaben KH-Standort'!E$30="Ja",1,0),0)</f>
        <v>0</v>
      </c>
      <c r="U3131" s="445">
        <f>IF('Angaben KH-Standort'!D$31='A4'!D3131,IF('Angaben KH-Standort'!E$31="Ja",1,0),0)</f>
        <v>0</v>
      </c>
    </row>
    <row r="3132" spans="2:21" ht="15" customHeight="1" x14ac:dyDescent="0.3">
      <c r="B3132" s="70" t="str">
        <f t="shared" si="388"/>
        <v>!!!</v>
      </c>
      <c r="C3132" s="265" t="str">
        <f>IF(ISERROR(IF(LEN(E3132)&gt;0,VLOOKUP(TEXT($E3132,0),'Angaben Stationen'!$E$14:$J$213,5,0),"")),"?",IF(LEN(E3132)&gt;0,VLOOKUP(TEXT($E3132,0),'Angaben Stationen'!$E$14:$J$213,5,0),""))</f>
        <v/>
      </c>
      <c r="D3132" s="232" t="str">
        <f>IF(ISERROR(IF(LEN(E3132)&gt;0,VLOOKUP(TEXT($E3132,0),'Angaben Stationen'!$E$14:$J$213,6,0),"")),"STATION IST NICHT VORHANDEN",IF(LEN(E3132)&gt;0,VLOOKUP(TEXT($E3132,0),'Angaben Stationen'!$E$14:$J$213,6,0),""))</f>
        <v/>
      </c>
      <c r="E3132" s="287"/>
      <c r="F3132" s="234"/>
      <c r="G3132" s="234"/>
      <c r="H3132" s="263"/>
      <c r="I3132" s="169"/>
      <c r="K3132" s="445" t="str">
        <f t="shared" si="389"/>
        <v>Leer</v>
      </c>
      <c r="L3132" s="445" t="str">
        <f>VLOOKUP($D3132,{"29 - Psychiatrie (Erwachsene)","BGI";"297 - stationsäquivalente Behandlung in der Erwachsenenpsychiatrie (29)","BGI";"30 - Kinder- und Jugendpsychiatrie","BGII";"307 - stationsäquivalente Behandlung in der Kinder- und Jugendpsychiatrie (30)","BGII";"31 - Psychosomatik","BGI";"","Leer"},2,0)</f>
        <v>Leer</v>
      </c>
      <c r="M3132" s="445">
        <f t="shared" si="386"/>
        <v>0</v>
      </c>
      <c r="N3132" s="445">
        <f t="shared" si="387"/>
        <v>0</v>
      </c>
      <c r="O3132" s="445">
        <f t="shared" si="390"/>
        <v>0</v>
      </c>
      <c r="P3132" s="445">
        <f t="shared" si="391"/>
        <v>0</v>
      </c>
      <c r="Q3132" s="445">
        <f t="shared" si="392"/>
        <v>0</v>
      </c>
      <c r="R3132" s="415" t="str">
        <f t="shared" si="393"/>
        <v>Leer</v>
      </c>
      <c r="S3132" s="445">
        <f>IF('Angaben KH-Standort'!D$29='A4'!D3132,IF('Angaben KH-Standort'!E$29="Ja",1,0),0)</f>
        <v>0</v>
      </c>
      <c r="T3132" s="445">
        <f>IF('Angaben KH-Standort'!D$30='A4'!D3132,IF('Angaben KH-Standort'!E$30="Ja",1,0),0)</f>
        <v>0</v>
      </c>
      <c r="U3132" s="445">
        <f>IF('Angaben KH-Standort'!D$31='A4'!D3132,IF('Angaben KH-Standort'!E$31="Ja",1,0),0)</f>
        <v>0</v>
      </c>
    </row>
    <row r="3133" spans="2:21" ht="15" customHeight="1" x14ac:dyDescent="0.3">
      <c r="B3133" s="70" t="str">
        <f t="shared" si="388"/>
        <v>!!!</v>
      </c>
      <c r="C3133" s="265" t="str">
        <f>IF(ISERROR(IF(LEN(E3133)&gt;0,VLOOKUP(TEXT($E3133,0),'Angaben Stationen'!$E$14:$J$213,5,0),"")),"?",IF(LEN(E3133)&gt;0,VLOOKUP(TEXT($E3133,0),'Angaben Stationen'!$E$14:$J$213,5,0),""))</f>
        <v/>
      </c>
      <c r="D3133" s="232" t="str">
        <f>IF(ISERROR(IF(LEN(E3133)&gt;0,VLOOKUP(TEXT($E3133,0),'Angaben Stationen'!$E$14:$J$213,6,0),"")),"STATION IST NICHT VORHANDEN",IF(LEN(E3133)&gt;0,VLOOKUP(TEXT($E3133,0),'Angaben Stationen'!$E$14:$J$213,6,0),""))</f>
        <v/>
      </c>
      <c r="E3133" s="287"/>
      <c r="F3133" s="234"/>
      <c r="G3133" s="234"/>
      <c r="H3133" s="263"/>
      <c r="I3133" s="169"/>
      <c r="K3133" s="445" t="str">
        <f t="shared" si="389"/>
        <v>Leer</v>
      </c>
      <c r="L3133" s="445" t="str">
        <f>VLOOKUP($D3133,{"29 - Psychiatrie (Erwachsene)","BGI";"297 - stationsäquivalente Behandlung in der Erwachsenenpsychiatrie (29)","BGI";"30 - Kinder- und Jugendpsychiatrie","BGII";"307 - stationsäquivalente Behandlung in der Kinder- und Jugendpsychiatrie (30)","BGII";"31 - Psychosomatik","BGI";"","Leer"},2,0)</f>
        <v>Leer</v>
      </c>
      <c r="M3133" s="445">
        <f t="shared" si="386"/>
        <v>0</v>
      </c>
      <c r="N3133" s="445">
        <f t="shared" si="387"/>
        <v>0</v>
      </c>
      <c r="O3133" s="445">
        <f t="shared" si="390"/>
        <v>0</v>
      </c>
      <c r="P3133" s="445">
        <f t="shared" si="391"/>
        <v>0</v>
      </c>
      <c r="Q3133" s="445">
        <f t="shared" si="392"/>
        <v>0</v>
      </c>
      <c r="R3133" s="415" t="str">
        <f t="shared" si="393"/>
        <v>Leer</v>
      </c>
      <c r="S3133" s="445">
        <f>IF('Angaben KH-Standort'!D$29='A4'!D3133,IF('Angaben KH-Standort'!E$29="Ja",1,0),0)</f>
        <v>0</v>
      </c>
      <c r="T3133" s="445">
        <f>IF('Angaben KH-Standort'!D$30='A4'!D3133,IF('Angaben KH-Standort'!E$30="Ja",1,0),0)</f>
        <v>0</v>
      </c>
      <c r="U3133" s="445">
        <f>IF('Angaben KH-Standort'!D$31='A4'!D3133,IF('Angaben KH-Standort'!E$31="Ja",1,0),0)</f>
        <v>0</v>
      </c>
    </row>
    <row r="3134" spans="2:21" ht="15" customHeight="1" x14ac:dyDescent="0.3">
      <c r="B3134" s="70" t="str">
        <f t="shared" si="388"/>
        <v>!!!</v>
      </c>
      <c r="C3134" s="265" t="str">
        <f>IF(ISERROR(IF(LEN(E3134)&gt;0,VLOOKUP(TEXT($E3134,0),'Angaben Stationen'!$E$14:$J$213,5,0),"")),"?",IF(LEN(E3134)&gt;0,VLOOKUP(TEXT($E3134,0),'Angaben Stationen'!$E$14:$J$213,5,0),""))</f>
        <v/>
      </c>
      <c r="D3134" s="232" t="str">
        <f>IF(ISERROR(IF(LEN(E3134)&gt;0,VLOOKUP(TEXT($E3134,0),'Angaben Stationen'!$E$14:$J$213,6,0),"")),"STATION IST NICHT VORHANDEN",IF(LEN(E3134)&gt;0,VLOOKUP(TEXT($E3134,0),'Angaben Stationen'!$E$14:$J$213,6,0),""))</f>
        <v/>
      </c>
      <c r="E3134" s="287"/>
      <c r="F3134" s="234"/>
      <c r="G3134" s="234"/>
      <c r="H3134" s="263"/>
      <c r="I3134" s="169"/>
      <c r="K3134" s="445" t="str">
        <f t="shared" si="389"/>
        <v>Leer</v>
      </c>
      <c r="L3134" s="445" t="str">
        <f>VLOOKUP($D3134,{"29 - Psychiatrie (Erwachsene)","BGI";"297 - stationsäquivalente Behandlung in der Erwachsenenpsychiatrie (29)","BGI";"30 - Kinder- und Jugendpsychiatrie","BGII";"307 - stationsäquivalente Behandlung in der Kinder- und Jugendpsychiatrie (30)","BGII";"31 - Psychosomatik","BGI";"","Leer"},2,0)</f>
        <v>Leer</v>
      </c>
      <c r="M3134" s="445">
        <f t="shared" si="386"/>
        <v>0</v>
      </c>
      <c r="N3134" s="445">
        <f t="shared" si="387"/>
        <v>0</v>
      </c>
      <c r="O3134" s="445">
        <f t="shared" si="390"/>
        <v>0</v>
      </c>
      <c r="P3134" s="445">
        <f t="shared" si="391"/>
        <v>0</v>
      </c>
      <c r="Q3134" s="445">
        <f t="shared" si="392"/>
        <v>0</v>
      </c>
      <c r="R3134" s="415" t="str">
        <f t="shared" si="393"/>
        <v>Leer</v>
      </c>
      <c r="S3134" s="445">
        <f>IF('Angaben KH-Standort'!D$29='A4'!D3134,IF('Angaben KH-Standort'!E$29="Ja",1,0),0)</f>
        <v>0</v>
      </c>
      <c r="T3134" s="445">
        <f>IF('Angaben KH-Standort'!D$30='A4'!D3134,IF('Angaben KH-Standort'!E$30="Ja",1,0),0)</f>
        <v>0</v>
      </c>
      <c r="U3134" s="445">
        <f>IF('Angaben KH-Standort'!D$31='A4'!D3134,IF('Angaben KH-Standort'!E$31="Ja",1,0),0)</f>
        <v>0</v>
      </c>
    </row>
    <row r="3135" spans="2:21" ht="15" customHeight="1" x14ac:dyDescent="0.3">
      <c r="B3135" s="70" t="str">
        <f t="shared" si="388"/>
        <v>!!!</v>
      </c>
      <c r="C3135" s="265" t="str">
        <f>IF(ISERROR(IF(LEN(E3135)&gt;0,VLOOKUP(TEXT($E3135,0),'Angaben Stationen'!$E$14:$J$213,5,0),"")),"?",IF(LEN(E3135)&gt;0,VLOOKUP(TEXT($E3135,0),'Angaben Stationen'!$E$14:$J$213,5,0),""))</f>
        <v/>
      </c>
      <c r="D3135" s="232" t="str">
        <f>IF(ISERROR(IF(LEN(E3135)&gt;0,VLOOKUP(TEXT($E3135,0),'Angaben Stationen'!$E$14:$J$213,6,0),"")),"STATION IST NICHT VORHANDEN",IF(LEN(E3135)&gt;0,VLOOKUP(TEXT($E3135,0),'Angaben Stationen'!$E$14:$J$213,6,0),""))</f>
        <v/>
      </c>
      <c r="E3135" s="287"/>
      <c r="F3135" s="234"/>
      <c r="G3135" s="234"/>
      <c r="H3135" s="263"/>
      <c r="I3135" s="169"/>
      <c r="K3135" s="445" t="str">
        <f t="shared" si="389"/>
        <v>Leer</v>
      </c>
      <c r="L3135" s="445" t="str">
        <f>VLOOKUP($D3135,{"29 - Psychiatrie (Erwachsene)","BGI";"297 - stationsäquivalente Behandlung in der Erwachsenenpsychiatrie (29)","BGI";"30 - Kinder- und Jugendpsychiatrie","BGII";"307 - stationsäquivalente Behandlung in der Kinder- und Jugendpsychiatrie (30)","BGII";"31 - Psychosomatik","BGI";"","Leer"},2,0)</f>
        <v>Leer</v>
      </c>
      <c r="M3135" s="445">
        <f t="shared" si="386"/>
        <v>0</v>
      </c>
      <c r="N3135" s="445">
        <f t="shared" si="387"/>
        <v>0</v>
      </c>
      <c r="O3135" s="445">
        <f t="shared" si="390"/>
        <v>0</v>
      </c>
      <c r="P3135" s="445">
        <f t="shared" si="391"/>
        <v>0</v>
      </c>
      <c r="Q3135" s="445">
        <f t="shared" si="392"/>
        <v>0</v>
      </c>
      <c r="R3135" s="415" t="str">
        <f t="shared" si="393"/>
        <v>Leer</v>
      </c>
      <c r="S3135" s="445">
        <f>IF('Angaben KH-Standort'!D$29='A4'!D3135,IF('Angaben KH-Standort'!E$29="Ja",1,0),0)</f>
        <v>0</v>
      </c>
      <c r="T3135" s="445">
        <f>IF('Angaben KH-Standort'!D$30='A4'!D3135,IF('Angaben KH-Standort'!E$30="Ja",1,0),0)</f>
        <v>0</v>
      </c>
      <c r="U3135" s="445">
        <f>IF('Angaben KH-Standort'!D$31='A4'!D3135,IF('Angaben KH-Standort'!E$31="Ja",1,0),0)</f>
        <v>0</v>
      </c>
    </row>
    <row r="3136" spans="2:21" ht="15" customHeight="1" x14ac:dyDescent="0.3">
      <c r="B3136" s="70" t="str">
        <f t="shared" si="388"/>
        <v>!!!</v>
      </c>
      <c r="C3136" s="265" t="str">
        <f>IF(ISERROR(IF(LEN(E3136)&gt;0,VLOOKUP(TEXT($E3136,0),'Angaben Stationen'!$E$14:$J$213,5,0),"")),"?",IF(LEN(E3136)&gt;0,VLOOKUP(TEXT($E3136,0),'Angaben Stationen'!$E$14:$J$213,5,0),""))</f>
        <v/>
      </c>
      <c r="D3136" s="232" t="str">
        <f>IF(ISERROR(IF(LEN(E3136)&gt;0,VLOOKUP(TEXT($E3136,0),'Angaben Stationen'!$E$14:$J$213,6,0),"")),"STATION IST NICHT VORHANDEN",IF(LEN(E3136)&gt;0,VLOOKUP(TEXT($E3136,0),'Angaben Stationen'!$E$14:$J$213,6,0),""))</f>
        <v/>
      </c>
      <c r="E3136" s="287"/>
      <c r="F3136" s="234"/>
      <c r="G3136" s="234"/>
      <c r="H3136" s="263"/>
      <c r="I3136" s="169"/>
      <c r="K3136" s="445" t="str">
        <f t="shared" si="389"/>
        <v>Leer</v>
      </c>
      <c r="L3136" s="445" t="str">
        <f>VLOOKUP($D3136,{"29 - Psychiatrie (Erwachsene)","BGI";"297 - stationsäquivalente Behandlung in der Erwachsenenpsychiatrie (29)","BGI";"30 - Kinder- und Jugendpsychiatrie","BGII";"307 - stationsäquivalente Behandlung in der Kinder- und Jugendpsychiatrie (30)","BGII";"31 - Psychosomatik","BGI";"","Leer"},2,0)</f>
        <v>Leer</v>
      </c>
      <c r="M3136" s="445">
        <f t="shared" si="386"/>
        <v>0</v>
      </c>
      <c r="N3136" s="445">
        <f t="shared" si="387"/>
        <v>0</v>
      </c>
      <c r="O3136" s="445">
        <f t="shared" si="390"/>
        <v>0</v>
      </c>
      <c r="P3136" s="445">
        <f t="shared" si="391"/>
        <v>0</v>
      </c>
      <c r="Q3136" s="445">
        <f t="shared" si="392"/>
        <v>0</v>
      </c>
      <c r="R3136" s="415" t="str">
        <f t="shared" si="393"/>
        <v>Leer</v>
      </c>
      <c r="S3136" s="445">
        <f>IF('Angaben KH-Standort'!D$29='A4'!D3136,IF('Angaben KH-Standort'!E$29="Ja",1,0),0)</f>
        <v>0</v>
      </c>
      <c r="T3136" s="445">
        <f>IF('Angaben KH-Standort'!D$30='A4'!D3136,IF('Angaben KH-Standort'!E$30="Ja",1,0),0)</f>
        <v>0</v>
      </c>
      <c r="U3136" s="445">
        <f>IF('Angaben KH-Standort'!D$31='A4'!D3136,IF('Angaben KH-Standort'!E$31="Ja",1,0),0)</f>
        <v>0</v>
      </c>
    </row>
    <row r="3137" spans="2:21" ht="15" customHeight="1" x14ac:dyDescent="0.3">
      <c r="B3137" s="70" t="str">
        <f t="shared" si="388"/>
        <v>!!!</v>
      </c>
      <c r="C3137" s="265" t="str">
        <f>IF(ISERROR(IF(LEN(E3137)&gt;0,VLOOKUP(TEXT($E3137,0),'Angaben Stationen'!$E$14:$J$213,5,0),"")),"?",IF(LEN(E3137)&gt;0,VLOOKUP(TEXT($E3137,0),'Angaben Stationen'!$E$14:$J$213,5,0),""))</f>
        <v/>
      </c>
      <c r="D3137" s="232" t="str">
        <f>IF(ISERROR(IF(LEN(E3137)&gt;0,VLOOKUP(TEXT($E3137,0),'Angaben Stationen'!$E$14:$J$213,6,0),"")),"STATION IST NICHT VORHANDEN",IF(LEN(E3137)&gt;0,VLOOKUP(TEXT($E3137,0),'Angaben Stationen'!$E$14:$J$213,6,0),""))</f>
        <v/>
      </c>
      <c r="E3137" s="287"/>
      <c r="F3137" s="234"/>
      <c r="G3137" s="234"/>
      <c r="H3137" s="263"/>
      <c r="I3137" s="169"/>
      <c r="K3137" s="445" t="str">
        <f t="shared" si="389"/>
        <v>Leer</v>
      </c>
      <c r="L3137" s="445" t="str">
        <f>VLOOKUP($D3137,{"29 - Psychiatrie (Erwachsene)","BGI";"297 - stationsäquivalente Behandlung in der Erwachsenenpsychiatrie (29)","BGI";"30 - Kinder- und Jugendpsychiatrie","BGII";"307 - stationsäquivalente Behandlung in der Kinder- und Jugendpsychiatrie (30)","BGII";"31 - Psychosomatik","BGI";"","Leer"},2,0)</f>
        <v>Leer</v>
      </c>
      <c r="M3137" s="445">
        <f t="shared" si="386"/>
        <v>0</v>
      </c>
      <c r="N3137" s="445">
        <f t="shared" si="387"/>
        <v>0</v>
      </c>
      <c r="O3137" s="445">
        <f t="shared" si="390"/>
        <v>0</v>
      </c>
      <c r="P3137" s="445">
        <f t="shared" si="391"/>
        <v>0</v>
      </c>
      <c r="Q3137" s="445">
        <f t="shared" si="392"/>
        <v>0</v>
      </c>
      <c r="R3137" s="415" t="str">
        <f t="shared" si="393"/>
        <v>Leer</v>
      </c>
      <c r="S3137" s="445">
        <f>IF('Angaben KH-Standort'!D$29='A4'!D3137,IF('Angaben KH-Standort'!E$29="Ja",1,0),0)</f>
        <v>0</v>
      </c>
      <c r="T3137" s="445">
        <f>IF('Angaben KH-Standort'!D$30='A4'!D3137,IF('Angaben KH-Standort'!E$30="Ja",1,0),0)</f>
        <v>0</v>
      </c>
      <c r="U3137" s="445">
        <f>IF('Angaben KH-Standort'!D$31='A4'!D3137,IF('Angaben KH-Standort'!E$31="Ja",1,0),0)</f>
        <v>0</v>
      </c>
    </row>
    <row r="3138" spans="2:21" ht="15" customHeight="1" x14ac:dyDescent="0.3">
      <c r="B3138" s="70" t="str">
        <f t="shared" si="388"/>
        <v>!!!</v>
      </c>
      <c r="C3138" s="265" t="str">
        <f>IF(ISERROR(IF(LEN(E3138)&gt;0,VLOOKUP(TEXT($E3138,0),'Angaben Stationen'!$E$14:$J$213,5,0),"")),"?",IF(LEN(E3138)&gt;0,VLOOKUP(TEXT($E3138,0),'Angaben Stationen'!$E$14:$J$213,5,0),""))</f>
        <v/>
      </c>
      <c r="D3138" s="232" t="str">
        <f>IF(ISERROR(IF(LEN(E3138)&gt;0,VLOOKUP(TEXT($E3138,0),'Angaben Stationen'!$E$14:$J$213,6,0),"")),"STATION IST NICHT VORHANDEN",IF(LEN(E3138)&gt;0,VLOOKUP(TEXT($E3138,0),'Angaben Stationen'!$E$14:$J$213,6,0),""))</f>
        <v/>
      </c>
      <c r="E3138" s="287"/>
      <c r="F3138" s="234"/>
      <c r="G3138" s="234"/>
      <c r="H3138" s="263"/>
      <c r="I3138" s="169"/>
      <c r="K3138" s="445" t="str">
        <f t="shared" si="389"/>
        <v>Leer</v>
      </c>
      <c r="L3138" s="445" t="str">
        <f>VLOOKUP($D3138,{"29 - Psychiatrie (Erwachsene)","BGI";"297 - stationsäquivalente Behandlung in der Erwachsenenpsychiatrie (29)","BGI";"30 - Kinder- und Jugendpsychiatrie","BGII";"307 - stationsäquivalente Behandlung in der Kinder- und Jugendpsychiatrie (30)","BGII";"31 - Psychosomatik","BGI";"","Leer"},2,0)</f>
        <v>Leer</v>
      </c>
      <c r="M3138" s="445">
        <f t="shared" si="386"/>
        <v>0</v>
      </c>
      <c r="N3138" s="445">
        <f t="shared" si="387"/>
        <v>0</v>
      </c>
      <c r="O3138" s="445">
        <f t="shared" si="390"/>
        <v>0</v>
      </c>
      <c r="P3138" s="445">
        <f t="shared" si="391"/>
        <v>0</v>
      </c>
      <c r="Q3138" s="445">
        <f t="shared" si="392"/>
        <v>0</v>
      </c>
      <c r="R3138" s="415" t="str">
        <f t="shared" si="393"/>
        <v>Leer</v>
      </c>
      <c r="S3138" s="445">
        <f>IF('Angaben KH-Standort'!D$29='A4'!D3138,IF('Angaben KH-Standort'!E$29="Ja",1,0),0)</f>
        <v>0</v>
      </c>
      <c r="T3138" s="445">
        <f>IF('Angaben KH-Standort'!D$30='A4'!D3138,IF('Angaben KH-Standort'!E$30="Ja",1,0),0)</f>
        <v>0</v>
      </c>
      <c r="U3138" s="445">
        <f>IF('Angaben KH-Standort'!D$31='A4'!D3138,IF('Angaben KH-Standort'!E$31="Ja",1,0),0)</f>
        <v>0</v>
      </c>
    </row>
    <row r="3139" spans="2:21" ht="15" customHeight="1" x14ac:dyDescent="0.3">
      <c r="B3139" s="70" t="str">
        <f t="shared" si="388"/>
        <v>!!!</v>
      </c>
      <c r="C3139" s="265" t="str">
        <f>IF(ISERROR(IF(LEN(E3139)&gt;0,VLOOKUP(TEXT($E3139,0),'Angaben Stationen'!$E$14:$J$213,5,0),"")),"?",IF(LEN(E3139)&gt;0,VLOOKUP(TEXT($E3139,0),'Angaben Stationen'!$E$14:$J$213,5,0),""))</f>
        <v/>
      </c>
      <c r="D3139" s="232" t="str">
        <f>IF(ISERROR(IF(LEN(E3139)&gt;0,VLOOKUP(TEXT($E3139,0),'Angaben Stationen'!$E$14:$J$213,6,0),"")),"STATION IST NICHT VORHANDEN",IF(LEN(E3139)&gt;0,VLOOKUP(TEXT($E3139,0),'Angaben Stationen'!$E$14:$J$213,6,0),""))</f>
        <v/>
      </c>
      <c r="E3139" s="287"/>
      <c r="F3139" s="234"/>
      <c r="G3139" s="234"/>
      <c r="H3139" s="263"/>
      <c r="I3139" s="169"/>
      <c r="K3139" s="445" t="str">
        <f t="shared" si="389"/>
        <v>Leer</v>
      </c>
      <c r="L3139" s="445" t="str">
        <f>VLOOKUP($D3139,{"29 - Psychiatrie (Erwachsene)","BGI";"297 - stationsäquivalente Behandlung in der Erwachsenenpsychiatrie (29)","BGI";"30 - Kinder- und Jugendpsychiatrie","BGII";"307 - stationsäquivalente Behandlung in der Kinder- und Jugendpsychiatrie (30)","BGII";"31 - Psychosomatik","BGI";"","Leer"},2,0)</f>
        <v>Leer</v>
      </c>
      <c r="M3139" s="445">
        <f t="shared" si="386"/>
        <v>0</v>
      </c>
      <c r="N3139" s="445">
        <f t="shared" si="387"/>
        <v>0</v>
      </c>
      <c r="O3139" s="445">
        <f t="shared" si="390"/>
        <v>0</v>
      </c>
      <c r="P3139" s="445">
        <f t="shared" si="391"/>
        <v>0</v>
      </c>
      <c r="Q3139" s="445">
        <f t="shared" si="392"/>
        <v>0</v>
      </c>
      <c r="R3139" s="415" t="str">
        <f t="shared" si="393"/>
        <v>Leer</v>
      </c>
      <c r="S3139" s="445">
        <f>IF('Angaben KH-Standort'!D$29='A4'!D3139,IF('Angaben KH-Standort'!E$29="Ja",1,0),0)</f>
        <v>0</v>
      </c>
      <c r="T3139" s="445">
        <f>IF('Angaben KH-Standort'!D$30='A4'!D3139,IF('Angaben KH-Standort'!E$30="Ja",1,0),0)</f>
        <v>0</v>
      </c>
      <c r="U3139" s="445">
        <f>IF('Angaben KH-Standort'!D$31='A4'!D3139,IF('Angaben KH-Standort'!E$31="Ja",1,0),0)</f>
        <v>0</v>
      </c>
    </row>
    <row r="3140" spans="2:21" ht="15" customHeight="1" x14ac:dyDescent="0.3">
      <c r="B3140" s="70" t="str">
        <f t="shared" si="388"/>
        <v>!!!</v>
      </c>
      <c r="C3140" s="265" t="str">
        <f>IF(ISERROR(IF(LEN(E3140)&gt;0,VLOOKUP(TEXT($E3140,0),'Angaben Stationen'!$E$14:$J$213,5,0),"")),"?",IF(LEN(E3140)&gt;0,VLOOKUP(TEXT($E3140,0),'Angaben Stationen'!$E$14:$J$213,5,0),""))</f>
        <v/>
      </c>
      <c r="D3140" s="232" t="str">
        <f>IF(ISERROR(IF(LEN(E3140)&gt;0,VLOOKUP(TEXT($E3140,0),'Angaben Stationen'!$E$14:$J$213,6,0),"")),"STATION IST NICHT VORHANDEN",IF(LEN(E3140)&gt;0,VLOOKUP(TEXT($E3140,0),'Angaben Stationen'!$E$14:$J$213,6,0),""))</f>
        <v/>
      </c>
      <c r="E3140" s="287"/>
      <c r="F3140" s="234"/>
      <c r="G3140" s="234"/>
      <c r="H3140" s="263"/>
      <c r="I3140" s="169"/>
      <c r="K3140" s="445" t="str">
        <f t="shared" si="389"/>
        <v>Leer</v>
      </c>
      <c r="L3140" s="445" t="str">
        <f>VLOOKUP($D3140,{"29 - Psychiatrie (Erwachsene)","BGI";"297 - stationsäquivalente Behandlung in der Erwachsenenpsychiatrie (29)","BGI";"30 - Kinder- und Jugendpsychiatrie","BGII";"307 - stationsäquivalente Behandlung in der Kinder- und Jugendpsychiatrie (30)","BGII";"31 - Psychosomatik","BGI";"","Leer"},2,0)</f>
        <v>Leer</v>
      </c>
      <c r="M3140" s="445">
        <f t="shared" si="386"/>
        <v>0</v>
      </c>
      <c r="N3140" s="445">
        <f t="shared" si="387"/>
        <v>0</v>
      </c>
      <c r="O3140" s="445">
        <f t="shared" si="390"/>
        <v>0</v>
      </c>
      <c r="P3140" s="445">
        <f t="shared" si="391"/>
        <v>0</v>
      </c>
      <c r="Q3140" s="445">
        <f t="shared" si="392"/>
        <v>0</v>
      </c>
      <c r="R3140" s="415" t="str">
        <f t="shared" si="393"/>
        <v>Leer</v>
      </c>
      <c r="S3140" s="445">
        <f>IF('Angaben KH-Standort'!D$29='A4'!D3140,IF('Angaben KH-Standort'!E$29="Ja",1,0),0)</f>
        <v>0</v>
      </c>
      <c r="T3140" s="445">
        <f>IF('Angaben KH-Standort'!D$30='A4'!D3140,IF('Angaben KH-Standort'!E$30="Ja",1,0),0)</f>
        <v>0</v>
      </c>
      <c r="U3140" s="445">
        <f>IF('Angaben KH-Standort'!D$31='A4'!D3140,IF('Angaben KH-Standort'!E$31="Ja",1,0),0)</f>
        <v>0</v>
      </c>
    </row>
    <row r="3141" spans="2:21" ht="15" customHeight="1" x14ac:dyDescent="0.3">
      <c r="B3141" s="70" t="str">
        <f t="shared" si="388"/>
        <v>!!!</v>
      </c>
      <c r="C3141" s="265" t="str">
        <f>IF(ISERROR(IF(LEN(E3141)&gt;0,VLOOKUP(TEXT($E3141,0),'Angaben Stationen'!$E$14:$J$213,5,0),"")),"?",IF(LEN(E3141)&gt;0,VLOOKUP(TEXT($E3141,0),'Angaben Stationen'!$E$14:$J$213,5,0),""))</f>
        <v/>
      </c>
      <c r="D3141" s="232" t="str">
        <f>IF(ISERROR(IF(LEN(E3141)&gt;0,VLOOKUP(TEXT($E3141,0),'Angaben Stationen'!$E$14:$J$213,6,0),"")),"STATION IST NICHT VORHANDEN",IF(LEN(E3141)&gt;0,VLOOKUP(TEXT($E3141,0),'Angaben Stationen'!$E$14:$J$213,6,0),""))</f>
        <v/>
      </c>
      <c r="E3141" s="287"/>
      <c r="F3141" s="234"/>
      <c r="G3141" s="234"/>
      <c r="H3141" s="263"/>
      <c r="I3141" s="169"/>
      <c r="K3141" s="445" t="str">
        <f t="shared" si="389"/>
        <v>Leer</v>
      </c>
      <c r="L3141" s="445" t="str">
        <f>VLOOKUP($D3141,{"29 - Psychiatrie (Erwachsene)","BGI";"297 - stationsäquivalente Behandlung in der Erwachsenenpsychiatrie (29)","BGI";"30 - Kinder- und Jugendpsychiatrie","BGII";"307 - stationsäquivalente Behandlung in der Kinder- und Jugendpsychiatrie (30)","BGII";"31 - Psychosomatik","BGI";"","Leer"},2,0)</f>
        <v>Leer</v>
      </c>
      <c r="M3141" s="445">
        <f t="shared" si="386"/>
        <v>0</v>
      </c>
      <c r="N3141" s="445">
        <f t="shared" si="387"/>
        <v>0</v>
      </c>
      <c r="O3141" s="445">
        <f t="shared" si="390"/>
        <v>0</v>
      </c>
      <c r="P3141" s="445">
        <f t="shared" si="391"/>
        <v>0</v>
      </c>
      <c r="Q3141" s="445">
        <f t="shared" si="392"/>
        <v>0</v>
      </c>
      <c r="R3141" s="415" t="str">
        <f t="shared" si="393"/>
        <v>Leer</v>
      </c>
      <c r="S3141" s="445">
        <f>IF('Angaben KH-Standort'!D$29='A4'!D3141,IF('Angaben KH-Standort'!E$29="Ja",1,0),0)</f>
        <v>0</v>
      </c>
      <c r="T3141" s="445">
        <f>IF('Angaben KH-Standort'!D$30='A4'!D3141,IF('Angaben KH-Standort'!E$30="Ja",1,0),0)</f>
        <v>0</v>
      </c>
      <c r="U3141" s="445">
        <f>IF('Angaben KH-Standort'!D$31='A4'!D3141,IF('Angaben KH-Standort'!E$31="Ja",1,0),0)</f>
        <v>0</v>
      </c>
    </row>
    <row r="3142" spans="2:21" ht="15" customHeight="1" x14ac:dyDescent="0.3">
      <c r="B3142" s="70" t="str">
        <f t="shared" si="388"/>
        <v>!!!</v>
      </c>
      <c r="C3142" s="265" t="str">
        <f>IF(ISERROR(IF(LEN(E3142)&gt;0,VLOOKUP(TEXT($E3142,0),'Angaben Stationen'!$E$14:$J$213,5,0),"")),"?",IF(LEN(E3142)&gt;0,VLOOKUP(TEXT($E3142,0),'Angaben Stationen'!$E$14:$J$213,5,0),""))</f>
        <v/>
      </c>
      <c r="D3142" s="232" t="str">
        <f>IF(ISERROR(IF(LEN(E3142)&gt;0,VLOOKUP(TEXT($E3142,0),'Angaben Stationen'!$E$14:$J$213,6,0),"")),"STATION IST NICHT VORHANDEN",IF(LEN(E3142)&gt;0,VLOOKUP(TEXT($E3142,0),'Angaben Stationen'!$E$14:$J$213,6,0),""))</f>
        <v/>
      </c>
      <c r="E3142" s="287"/>
      <c r="F3142" s="234"/>
      <c r="G3142" s="234"/>
      <c r="H3142" s="263"/>
      <c r="I3142" s="169"/>
      <c r="K3142" s="445" t="str">
        <f t="shared" si="389"/>
        <v>Leer</v>
      </c>
      <c r="L3142" s="445" t="str">
        <f>VLOOKUP($D3142,{"29 - Psychiatrie (Erwachsene)","BGI";"297 - stationsäquivalente Behandlung in der Erwachsenenpsychiatrie (29)","BGI";"30 - Kinder- und Jugendpsychiatrie","BGII";"307 - stationsäquivalente Behandlung in der Kinder- und Jugendpsychiatrie (30)","BGII";"31 - Psychosomatik","BGI";"","Leer"},2,0)</f>
        <v>Leer</v>
      </c>
      <c r="M3142" s="445">
        <f t="shared" si="386"/>
        <v>0</v>
      </c>
      <c r="N3142" s="445">
        <f t="shared" si="387"/>
        <v>0</v>
      </c>
      <c r="O3142" s="445">
        <f t="shared" si="390"/>
        <v>0</v>
      </c>
      <c r="P3142" s="445">
        <f t="shared" si="391"/>
        <v>0</v>
      </c>
      <c r="Q3142" s="445">
        <f t="shared" si="392"/>
        <v>0</v>
      </c>
      <c r="R3142" s="415" t="str">
        <f t="shared" si="393"/>
        <v>Leer</v>
      </c>
      <c r="S3142" s="445">
        <f>IF('Angaben KH-Standort'!D$29='A4'!D3142,IF('Angaben KH-Standort'!E$29="Ja",1,0),0)</f>
        <v>0</v>
      </c>
      <c r="T3142" s="445">
        <f>IF('Angaben KH-Standort'!D$30='A4'!D3142,IF('Angaben KH-Standort'!E$30="Ja",1,0),0)</f>
        <v>0</v>
      </c>
      <c r="U3142" s="445">
        <f>IF('Angaben KH-Standort'!D$31='A4'!D3142,IF('Angaben KH-Standort'!E$31="Ja",1,0),0)</f>
        <v>0</v>
      </c>
    </row>
    <row r="3143" spans="2:21" ht="15" customHeight="1" x14ac:dyDescent="0.3">
      <c r="B3143" s="70" t="str">
        <f t="shared" si="388"/>
        <v>!!!</v>
      </c>
      <c r="C3143" s="265" t="str">
        <f>IF(ISERROR(IF(LEN(E3143)&gt;0,VLOOKUP(TEXT($E3143,0),'Angaben Stationen'!$E$14:$J$213,5,0),"")),"?",IF(LEN(E3143)&gt;0,VLOOKUP(TEXT($E3143,0),'Angaben Stationen'!$E$14:$J$213,5,0),""))</f>
        <v/>
      </c>
      <c r="D3143" s="232" t="str">
        <f>IF(ISERROR(IF(LEN(E3143)&gt;0,VLOOKUP(TEXT($E3143,0),'Angaben Stationen'!$E$14:$J$213,6,0),"")),"STATION IST NICHT VORHANDEN",IF(LEN(E3143)&gt;0,VLOOKUP(TEXT($E3143,0),'Angaben Stationen'!$E$14:$J$213,6,0),""))</f>
        <v/>
      </c>
      <c r="E3143" s="287"/>
      <c r="F3143" s="234"/>
      <c r="G3143" s="234"/>
      <c r="H3143" s="263"/>
      <c r="I3143" s="169"/>
      <c r="K3143" s="445" t="str">
        <f t="shared" si="389"/>
        <v>Leer</v>
      </c>
      <c r="L3143" s="445" t="str">
        <f>VLOOKUP($D3143,{"29 - Psychiatrie (Erwachsene)","BGI";"297 - stationsäquivalente Behandlung in der Erwachsenenpsychiatrie (29)","BGI";"30 - Kinder- und Jugendpsychiatrie","BGII";"307 - stationsäquivalente Behandlung in der Kinder- und Jugendpsychiatrie (30)","BGII";"31 - Psychosomatik","BGI";"","Leer"},2,0)</f>
        <v>Leer</v>
      </c>
      <c r="M3143" s="445">
        <f t="shared" si="386"/>
        <v>0</v>
      </c>
      <c r="N3143" s="445">
        <f t="shared" si="387"/>
        <v>0</v>
      </c>
      <c r="O3143" s="445">
        <f t="shared" si="390"/>
        <v>0</v>
      </c>
      <c r="P3143" s="445">
        <f t="shared" si="391"/>
        <v>0</v>
      </c>
      <c r="Q3143" s="445">
        <f t="shared" si="392"/>
        <v>0</v>
      </c>
      <c r="R3143" s="415" t="str">
        <f t="shared" si="393"/>
        <v>Leer</v>
      </c>
      <c r="S3143" s="445">
        <f>IF('Angaben KH-Standort'!D$29='A4'!D3143,IF('Angaben KH-Standort'!E$29="Ja",1,0),0)</f>
        <v>0</v>
      </c>
      <c r="T3143" s="445">
        <f>IF('Angaben KH-Standort'!D$30='A4'!D3143,IF('Angaben KH-Standort'!E$30="Ja",1,0),0)</f>
        <v>0</v>
      </c>
      <c r="U3143" s="445">
        <f>IF('Angaben KH-Standort'!D$31='A4'!D3143,IF('Angaben KH-Standort'!E$31="Ja",1,0),0)</f>
        <v>0</v>
      </c>
    </row>
    <row r="3144" spans="2:21" ht="15" customHeight="1" x14ac:dyDescent="0.3">
      <c r="B3144" s="70" t="str">
        <f t="shared" si="388"/>
        <v>!!!</v>
      </c>
      <c r="C3144" s="265" t="str">
        <f>IF(ISERROR(IF(LEN(E3144)&gt;0,VLOOKUP(TEXT($E3144,0),'Angaben Stationen'!$E$14:$J$213,5,0),"")),"?",IF(LEN(E3144)&gt;0,VLOOKUP(TEXT($E3144,0),'Angaben Stationen'!$E$14:$J$213,5,0),""))</f>
        <v/>
      </c>
      <c r="D3144" s="232" t="str">
        <f>IF(ISERROR(IF(LEN(E3144)&gt;0,VLOOKUP(TEXT($E3144,0),'Angaben Stationen'!$E$14:$J$213,6,0),"")),"STATION IST NICHT VORHANDEN",IF(LEN(E3144)&gt;0,VLOOKUP(TEXT($E3144,0),'Angaben Stationen'!$E$14:$J$213,6,0),""))</f>
        <v/>
      </c>
      <c r="E3144" s="287"/>
      <c r="F3144" s="234"/>
      <c r="G3144" s="234"/>
      <c r="H3144" s="263"/>
      <c r="I3144" s="169"/>
      <c r="K3144" s="445" t="str">
        <f t="shared" si="389"/>
        <v>Leer</v>
      </c>
      <c r="L3144" s="445" t="str">
        <f>VLOOKUP($D3144,{"29 - Psychiatrie (Erwachsene)","BGI";"297 - stationsäquivalente Behandlung in der Erwachsenenpsychiatrie (29)","BGI";"30 - Kinder- und Jugendpsychiatrie","BGII";"307 - stationsäquivalente Behandlung in der Kinder- und Jugendpsychiatrie (30)","BGII";"31 - Psychosomatik","BGI";"","Leer"},2,0)</f>
        <v>Leer</v>
      </c>
      <c r="M3144" s="445">
        <f t="shared" si="386"/>
        <v>0</v>
      </c>
      <c r="N3144" s="445">
        <f t="shared" si="387"/>
        <v>0</v>
      </c>
      <c r="O3144" s="445">
        <f t="shared" si="390"/>
        <v>0</v>
      </c>
      <c r="P3144" s="445">
        <f t="shared" si="391"/>
        <v>0</v>
      </c>
      <c r="Q3144" s="445">
        <f t="shared" si="392"/>
        <v>0</v>
      </c>
      <c r="R3144" s="415" t="str">
        <f t="shared" si="393"/>
        <v>Leer</v>
      </c>
      <c r="S3144" s="445">
        <f>IF('Angaben KH-Standort'!D$29='A4'!D3144,IF('Angaben KH-Standort'!E$29="Ja",1,0),0)</f>
        <v>0</v>
      </c>
      <c r="T3144" s="445">
        <f>IF('Angaben KH-Standort'!D$30='A4'!D3144,IF('Angaben KH-Standort'!E$30="Ja",1,0),0)</f>
        <v>0</v>
      </c>
      <c r="U3144" s="445">
        <f>IF('Angaben KH-Standort'!D$31='A4'!D3144,IF('Angaben KH-Standort'!E$31="Ja",1,0),0)</f>
        <v>0</v>
      </c>
    </row>
    <row r="3145" spans="2:21" ht="15" customHeight="1" x14ac:dyDescent="0.3">
      <c r="B3145" s="70" t="str">
        <f t="shared" si="388"/>
        <v>!!!</v>
      </c>
      <c r="C3145" s="265" t="str">
        <f>IF(ISERROR(IF(LEN(E3145)&gt;0,VLOOKUP(TEXT($E3145,0),'Angaben Stationen'!$E$14:$J$213,5,0),"")),"?",IF(LEN(E3145)&gt;0,VLOOKUP(TEXT($E3145,0),'Angaben Stationen'!$E$14:$J$213,5,0),""))</f>
        <v/>
      </c>
      <c r="D3145" s="232" t="str">
        <f>IF(ISERROR(IF(LEN(E3145)&gt;0,VLOOKUP(TEXT($E3145,0),'Angaben Stationen'!$E$14:$J$213,6,0),"")),"STATION IST NICHT VORHANDEN",IF(LEN(E3145)&gt;0,VLOOKUP(TEXT($E3145,0),'Angaben Stationen'!$E$14:$J$213,6,0),""))</f>
        <v/>
      </c>
      <c r="E3145" s="287"/>
      <c r="F3145" s="234"/>
      <c r="G3145" s="234"/>
      <c r="H3145" s="263"/>
      <c r="I3145" s="169"/>
      <c r="K3145" s="445" t="str">
        <f t="shared" si="389"/>
        <v>Leer</v>
      </c>
      <c r="L3145" s="445" t="str">
        <f>VLOOKUP($D3145,{"29 - Psychiatrie (Erwachsene)","BGI";"297 - stationsäquivalente Behandlung in der Erwachsenenpsychiatrie (29)","BGI";"30 - Kinder- und Jugendpsychiatrie","BGII";"307 - stationsäquivalente Behandlung in der Kinder- und Jugendpsychiatrie (30)","BGII";"31 - Psychosomatik","BGI";"","Leer"},2,0)</f>
        <v>Leer</v>
      </c>
      <c r="M3145" s="445">
        <f t="shared" si="386"/>
        <v>0</v>
      </c>
      <c r="N3145" s="445">
        <f t="shared" si="387"/>
        <v>0</v>
      </c>
      <c r="O3145" s="445">
        <f t="shared" si="390"/>
        <v>0</v>
      </c>
      <c r="P3145" s="445">
        <f t="shared" si="391"/>
        <v>0</v>
      </c>
      <c r="Q3145" s="445">
        <f t="shared" si="392"/>
        <v>0</v>
      </c>
      <c r="R3145" s="415" t="str">
        <f t="shared" si="393"/>
        <v>Leer</v>
      </c>
      <c r="S3145" s="445">
        <f>IF('Angaben KH-Standort'!D$29='A4'!D3145,IF('Angaben KH-Standort'!E$29="Ja",1,0),0)</f>
        <v>0</v>
      </c>
      <c r="T3145" s="445">
        <f>IF('Angaben KH-Standort'!D$30='A4'!D3145,IF('Angaben KH-Standort'!E$30="Ja",1,0),0)</f>
        <v>0</v>
      </c>
      <c r="U3145" s="445">
        <f>IF('Angaben KH-Standort'!D$31='A4'!D3145,IF('Angaben KH-Standort'!E$31="Ja",1,0),0)</f>
        <v>0</v>
      </c>
    </row>
    <row r="3146" spans="2:21" ht="15" customHeight="1" x14ac:dyDescent="0.3">
      <c r="B3146" s="70" t="str">
        <f t="shared" si="388"/>
        <v>!!!</v>
      </c>
      <c r="C3146" s="265" t="str">
        <f>IF(ISERROR(IF(LEN(E3146)&gt;0,VLOOKUP(TEXT($E3146,0),'Angaben Stationen'!$E$14:$J$213,5,0),"")),"?",IF(LEN(E3146)&gt;0,VLOOKUP(TEXT($E3146,0),'Angaben Stationen'!$E$14:$J$213,5,0),""))</f>
        <v/>
      </c>
      <c r="D3146" s="232" t="str">
        <f>IF(ISERROR(IF(LEN(E3146)&gt;0,VLOOKUP(TEXT($E3146,0),'Angaben Stationen'!$E$14:$J$213,6,0),"")),"STATION IST NICHT VORHANDEN",IF(LEN(E3146)&gt;0,VLOOKUP(TEXT($E3146,0),'Angaben Stationen'!$E$14:$J$213,6,0),""))</f>
        <v/>
      </c>
      <c r="E3146" s="287"/>
      <c r="F3146" s="234"/>
      <c r="G3146" s="234"/>
      <c r="H3146" s="263"/>
      <c r="I3146" s="169"/>
      <c r="K3146" s="445" t="str">
        <f t="shared" si="389"/>
        <v>Leer</v>
      </c>
      <c r="L3146" s="445" t="str">
        <f>VLOOKUP($D3146,{"29 - Psychiatrie (Erwachsene)","BGI";"297 - stationsäquivalente Behandlung in der Erwachsenenpsychiatrie (29)","BGI";"30 - Kinder- und Jugendpsychiatrie","BGII";"307 - stationsäquivalente Behandlung in der Kinder- und Jugendpsychiatrie (30)","BGII";"31 - Psychosomatik","BGI";"","Leer"},2,0)</f>
        <v>Leer</v>
      </c>
      <c r="M3146" s="445">
        <f t="shared" si="386"/>
        <v>0</v>
      </c>
      <c r="N3146" s="445">
        <f t="shared" si="387"/>
        <v>0</v>
      </c>
      <c r="O3146" s="445">
        <f t="shared" si="390"/>
        <v>0</v>
      </c>
      <c r="P3146" s="445">
        <f t="shared" si="391"/>
        <v>0</v>
      </c>
      <c r="Q3146" s="445">
        <f t="shared" si="392"/>
        <v>0</v>
      </c>
      <c r="R3146" s="415" t="str">
        <f t="shared" si="393"/>
        <v>Leer</v>
      </c>
      <c r="S3146" s="445">
        <f>IF('Angaben KH-Standort'!D$29='A4'!D3146,IF('Angaben KH-Standort'!E$29="Ja",1,0),0)</f>
        <v>0</v>
      </c>
      <c r="T3146" s="445">
        <f>IF('Angaben KH-Standort'!D$30='A4'!D3146,IF('Angaben KH-Standort'!E$30="Ja",1,0),0)</f>
        <v>0</v>
      </c>
      <c r="U3146" s="445">
        <f>IF('Angaben KH-Standort'!D$31='A4'!D3146,IF('Angaben KH-Standort'!E$31="Ja",1,0),0)</f>
        <v>0</v>
      </c>
    </row>
    <row r="3147" spans="2:21" ht="15" customHeight="1" x14ac:dyDescent="0.3">
      <c r="B3147" s="70" t="str">
        <f t="shared" si="388"/>
        <v>!!!</v>
      </c>
      <c r="C3147" s="265" t="str">
        <f>IF(ISERROR(IF(LEN(E3147)&gt;0,VLOOKUP(TEXT($E3147,0),'Angaben Stationen'!$E$14:$J$213,5,0),"")),"?",IF(LEN(E3147)&gt;0,VLOOKUP(TEXT($E3147,0),'Angaben Stationen'!$E$14:$J$213,5,0),""))</f>
        <v/>
      </c>
      <c r="D3147" s="232" t="str">
        <f>IF(ISERROR(IF(LEN(E3147)&gt;0,VLOOKUP(TEXT($E3147,0),'Angaben Stationen'!$E$14:$J$213,6,0),"")),"STATION IST NICHT VORHANDEN",IF(LEN(E3147)&gt;0,VLOOKUP(TEXT($E3147,0),'Angaben Stationen'!$E$14:$J$213,6,0),""))</f>
        <v/>
      </c>
      <c r="E3147" s="287"/>
      <c r="F3147" s="234"/>
      <c r="G3147" s="234"/>
      <c r="H3147" s="263"/>
      <c r="I3147" s="169"/>
      <c r="K3147" s="445" t="str">
        <f t="shared" si="389"/>
        <v>Leer</v>
      </c>
      <c r="L3147" s="445" t="str">
        <f>VLOOKUP($D3147,{"29 - Psychiatrie (Erwachsene)","BGI";"297 - stationsäquivalente Behandlung in der Erwachsenenpsychiatrie (29)","BGI";"30 - Kinder- und Jugendpsychiatrie","BGII";"307 - stationsäquivalente Behandlung in der Kinder- und Jugendpsychiatrie (30)","BGII";"31 - Psychosomatik","BGI";"","Leer"},2,0)</f>
        <v>Leer</v>
      </c>
      <c r="M3147" s="445">
        <f t="shared" si="386"/>
        <v>0</v>
      </c>
      <c r="N3147" s="445">
        <f t="shared" si="387"/>
        <v>0</v>
      </c>
      <c r="O3147" s="445">
        <f t="shared" si="390"/>
        <v>0</v>
      </c>
      <c r="P3147" s="445">
        <f t="shared" si="391"/>
        <v>0</v>
      </c>
      <c r="Q3147" s="445">
        <f t="shared" si="392"/>
        <v>0</v>
      </c>
      <c r="R3147" s="415" t="str">
        <f t="shared" si="393"/>
        <v>Leer</v>
      </c>
      <c r="S3147" s="445">
        <f>IF('Angaben KH-Standort'!D$29='A4'!D3147,IF('Angaben KH-Standort'!E$29="Ja",1,0),0)</f>
        <v>0</v>
      </c>
      <c r="T3147" s="445">
        <f>IF('Angaben KH-Standort'!D$30='A4'!D3147,IF('Angaben KH-Standort'!E$30="Ja",1,0),0)</f>
        <v>0</v>
      </c>
      <c r="U3147" s="445">
        <f>IF('Angaben KH-Standort'!D$31='A4'!D3147,IF('Angaben KH-Standort'!E$31="Ja",1,0),0)</f>
        <v>0</v>
      </c>
    </row>
    <row r="3148" spans="2:21" ht="15" customHeight="1" x14ac:dyDescent="0.3">
      <c r="B3148" s="70" t="str">
        <f t="shared" si="388"/>
        <v>!!!</v>
      </c>
      <c r="C3148" s="265" t="str">
        <f>IF(ISERROR(IF(LEN(E3148)&gt;0,VLOOKUP(TEXT($E3148,0),'Angaben Stationen'!$E$14:$J$213,5,0),"")),"?",IF(LEN(E3148)&gt;0,VLOOKUP(TEXT($E3148,0),'Angaben Stationen'!$E$14:$J$213,5,0),""))</f>
        <v/>
      </c>
      <c r="D3148" s="232" t="str">
        <f>IF(ISERROR(IF(LEN(E3148)&gt;0,VLOOKUP(TEXT($E3148,0),'Angaben Stationen'!$E$14:$J$213,6,0),"")),"STATION IST NICHT VORHANDEN",IF(LEN(E3148)&gt;0,VLOOKUP(TEXT($E3148,0),'Angaben Stationen'!$E$14:$J$213,6,0),""))</f>
        <v/>
      </c>
      <c r="E3148" s="287"/>
      <c r="F3148" s="234"/>
      <c r="G3148" s="234"/>
      <c r="H3148" s="263"/>
      <c r="I3148" s="169"/>
      <c r="K3148" s="445" t="str">
        <f t="shared" si="389"/>
        <v>Leer</v>
      </c>
      <c r="L3148" s="445" t="str">
        <f>VLOOKUP($D3148,{"29 - Psychiatrie (Erwachsene)","BGI";"297 - stationsäquivalente Behandlung in der Erwachsenenpsychiatrie (29)","BGI";"30 - Kinder- und Jugendpsychiatrie","BGII";"307 - stationsäquivalente Behandlung in der Kinder- und Jugendpsychiatrie (30)","BGII";"31 - Psychosomatik","BGI";"","Leer"},2,0)</f>
        <v>Leer</v>
      </c>
      <c r="M3148" s="445">
        <f t="shared" si="386"/>
        <v>0</v>
      </c>
      <c r="N3148" s="445">
        <f t="shared" si="387"/>
        <v>0</v>
      </c>
      <c r="O3148" s="445">
        <f t="shared" si="390"/>
        <v>0</v>
      </c>
      <c r="P3148" s="445">
        <f t="shared" si="391"/>
        <v>0</v>
      </c>
      <c r="Q3148" s="445">
        <f t="shared" si="392"/>
        <v>0</v>
      </c>
      <c r="R3148" s="415" t="str">
        <f t="shared" si="393"/>
        <v>Leer</v>
      </c>
      <c r="S3148" s="445">
        <f>IF('Angaben KH-Standort'!D$29='A4'!D3148,IF('Angaben KH-Standort'!E$29="Ja",1,0),0)</f>
        <v>0</v>
      </c>
      <c r="T3148" s="445">
        <f>IF('Angaben KH-Standort'!D$30='A4'!D3148,IF('Angaben KH-Standort'!E$30="Ja",1,0),0)</f>
        <v>0</v>
      </c>
      <c r="U3148" s="445">
        <f>IF('Angaben KH-Standort'!D$31='A4'!D3148,IF('Angaben KH-Standort'!E$31="Ja",1,0),0)</f>
        <v>0</v>
      </c>
    </row>
    <row r="3149" spans="2:21" ht="15" customHeight="1" x14ac:dyDescent="0.3">
      <c r="B3149" s="70" t="str">
        <f t="shared" si="388"/>
        <v>!!!</v>
      </c>
      <c r="C3149" s="265" t="str">
        <f>IF(ISERROR(IF(LEN(E3149)&gt;0,VLOOKUP(TEXT($E3149,0),'Angaben Stationen'!$E$14:$J$213,5,0),"")),"?",IF(LEN(E3149)&gt;0,VLOOKUP(TEXT($E3149,0),'Angaben Stationen'!$E$14:$J$213,5,0),""))</f>
        <v/>
      </c>
      <c r="D3149" s="232" t="str">
        <f>IF(ISERROR(IF(LEN(E3149)&gt;0,VLOOKUP(TEXT($E3149,0),'Angaben Stationen'!$E$14:$J$213,6,0),"")),"STATION IST NICHT VORHANDEN",IF(LEN(E3149)&gt;0,VLOOKUP(TEXT($E3149,0),'Angaben Stationen'!$E$14:$J$213,6,0),""))</f>
        <v/>
      </c>
      <c r="E3149" s="287"/>
      <c r="F3149" s="234"/>
      <c r="G3149" s="234"/>
      <c r="H3149" s="263"/>
      <c r="I3149" s="169"/>
      <c r="K3149" s="445" t="str">
        <f t="shared" si="389"/>
        <v>Leer</v>
      </c>
      <c r="L3149" s="445" t="str">
        <f>VLOOKUP($D3149,{"29 - Psychiatrie (Erwachsene)","BGI";"297 - stationsäquivalente Behandlung in der Erwachsenenpsychiatrie (29)","BGI";"30 - Kinder- und Jugendpsychiatrie","BGII";"307 - stationsäquivalente Behandlung in der Kinder- und Jugendpsychiatrie (30)","BGII";"31 - Psychosomatik","BGI";"","Leer"},2,0)</f>
        <v>Leer</v>
      </c>
      <c r="M3149" s="445">
        <f t="shared" si="386"/>
        <v>0</v>
      </c>
      <c r="N3149" s="445">
        <f t="shared" si="387"/>
        <v>0</v>
      </c>
      <c r="O3149" s="445">
        <f t="shared" si="390"/>
        <v>0</v>
      </c>
      <c r="P3149" s="445">
        <f t="shared" si="391"/>
        <v>0</v>
      </c>
      <c r="Q3149" s="445">
        <f t="shared" si="392"/>
        <v>0</v>
      </c>
      <c r="R3149" s="415" t="str">
        <f t="shared" si="393"/>
        <v>Leer</v>
      </c>
      <c r="S3149" s="445">
        <f>IF('Angaben KH-Standort'!D$29='A4'!D3149,IF('Angaben KH-Standort'!E$29="Ja",1,0),0)</f>
        <v>0</v>
      </c>
      <c r="T3149" s="445">
        <f>IF('Angaben KH-Standort'!D$30='A4'!D3149,IF('Angaben KH-Standort'!E$30="Ja",1,0),0)</f>
        <v>0</v>
      </c>
      <c r="U3149" s="445">
        <f>IF('Angaben KH-Standort'!D$31='A4'!D3149,IF('Angaben KH-Standort'!E$31="Ja",1,0),0)</f>
        <v>0</v>
      </c>
    </row>
    <row r="3150" spans="2:21" ht="15" customHeight="1" x14ac:dyDescent="0.3">
      <c r="B3150" s="70" t="str">
        <f t="shared" si="388"/>
        <v>!!!</v>
      </c>
      <c r="C3150" s="265" t="str">
        <f>IF(ISERROR(IF(LEN(E3150)&gt;0,VLOOKUP(TEXT($E3150,0),'Angaben Stationen'!$E$14:$J$213,5,0),"")),"?",IF(LEN(E3150)&gt;0,VLOOKUP(TEXT($E3150,0),'Angaben Stationen'!$E$14:$J$213,5,0),""))</f>
        <v/>
      </c>
      <c r="D3150" s="232" t="str">
        <f>IF(ISERROR(IF(LEN(E3150)&gt;0,VLOOKUP(TEXT($E3150,0),'Angaben Stationen'!$E$14:$J$213,6,0),"")),"STATION IST NICHT VORHANDEN",IF(LEN(E3150)&gt;0,VLOOKUP(TEXT($E3150,0),'Angaben Stationen'!$E$14:$J$213,6,0),""))</f>
        <v/>
      </c>
      <c r="E3150" s="287"/>
      <c r="F3150" s="234"/>
      <c r="G3150" s="234"/>
      <c r="H3150" s="263"/>
      <c r="I3150" s="169"/>
      <c r="K3150" s="445" t="str">
        <f t="shared" si="389"/>
        <v>Leer</v>
      </c>
      <c r="L3150" s="445" t="str">
        <f>VLOOKUP($D3150,{"29 - Psychiatrie (Erwachsene)","BGI";"297 - stationsäquivalente Behandlung in der Erwachsenenpsychiatrie (29)","BGI";"30 - Kinder- und Jugendpsychiatrie","BGII";"307 - stationsäquivalente Behandlung in der Kinder- und Jugendpsychiatrie (30)","BGII";"31 - Psychosomatik","BGI";"","Leer"},2,0)</f>
        <v>Leer</v>
      </c>
      <c r="M3150" s="445">
        <f t="shared" si="386"/>
        <v>0</v>
      </c>
      <c r="N3150" s="445">
        <f t="shared" si="387"/>
        <v>0</v>
      </c>
      <c r="O3150" s="445">
        <f t="shared" si="390"/>
        <v>0</v>
      </c>
      <c r="P3150" s="445">
        <f t="shared" si="391"/>
        <v>0</v>
      </c>
      <c r="Q3150" s="445">
        <f t="shared" si="392"/>
        <v>0</v>
      </c>
      <c r="R3150" s="415" t="str">
        <f t="shared" si="393"/>
        <v>Leer</v>
      </c>
      <c r="S3150" s="445">
        <f>IF('Angaben KH-Standort'!D$29='A4'!D3150,IF('Angaben KH-Standort'!E$29="Ja",1,0),0)</f>
        <v>0</v>
      </c>
      <c r="T3150" s="445">
        <f>IF('Angaben KH-Standort'!D$30='A4'!D3150,IF('Angaben KH-Standort'!E$30="Ja",1,0),0)</f>
        <v>0</v>
      </c>
      <c r="U3150" s="445">
        <f>IF('Angaben KH-Standort'!D$31='A4'!D3150,IF('Angaben KH-Standort'!E$31="Ja",1,0),0)</f>
        <v>0</v>
      </c>
    </row>
    <row r="3151" spans="2:21" ht="15" customHeight="1" x14ac:dyDescent="0.3">
      <c r="B3151" s="70" t="str">
        <f t="shared" si="388"/>
        <v>!!!</v>
      </c>
      <c r="C3151" s="265" t="str">
        <f>IF(ISERROR(IF(LEN(E3151)&gt;0,VLOOKUP(TEXT($E3151,0),'Angaben Stationen'!$E$14:$J$213,5,0),"")),"?",IF(LEN(E3151)&gt;0,VLOOKUP(TEXT($E3151,0),'Angaben Stationen'!$E$14:$J$213,5,0),""))</f>
        <v/>
      </c>
      <c r="D3151" s="232" t="str">
        <f>IF(ISERROR(IF(LEN(E3151)&gt;0,VLOOKUP(TEXT($E3151,0),'Angaben Stationen'!$E$14:$J$213,6,0),"")),"STATION IST NICHT VORHANDEN",IF(LEN(E3151)&gt;0,VLOOKUP(TEXT($E3151,0),'Angaben Stationen'!$E$14:$J$213,6,0),""))</f>
        <v/>
      </c>
      <c r="E3151" s="287"/>
      <c r="F3151" s="234"/>
      <c r="G3151" s="234"/>
      <c r="H3151" s="263"/>
      <c r="I3151" s="169"/>
      <c r="K3151" s="445" t="str">
        <f t="shared" si="389"/>
        <v>Leer</v>
      </c>
      <c r="L3151" s="445" t="str">
        <f>VLOOKUP($D3151,{"29 - Psychiatrie (Erwachsene)","BGI";"297 - stationsäquivalente Behandlung in der Erwachsenenpsychiatrie (29)","BGI";"30 - Kinder- und Jugendpsychiatrie","BGII";"307 - stationsäquivalente Behandlung in der Kinder- und Jugendpsychiatrie (30)","BGII";"31 - Psychosomatik","BGI";"","Leer"},2,0)</f>
        <v>Leer</v>
      </c>
      <c r="M3151" s="445">
        <f t="shared" si="386"/>
        <v>0</v>
      </c>
      <c r="N3151" s="445">
        <f t="shared" si="387"/>
        <v>0</v>
      </c>
      <c r="O3151" s="445">
        <f t="shared" si="390"/>
        <v>0</v>
      </c>
      <c r="P3151" s="445">
        <f t="shared" si="391"/>
        <v>0</v>
      </c>
      <c r="Q3151" s="445">
        <f t="shared" si="392"/>
        <v>0</v>
      </c>
      <c r="R3151" s="415" t="str">
        <f t="shared" si="393"/>
        <v>Leer</v>
      </c>
      <c r="S3151" s="445">
        <f>IF('Angaben KH-Standort'!D$29='A4'!D3151,IF('Angaben KH-Standort'!E$29="Ja",1,0),0)</f>
        <v>0</v>
      </c>
      <c r="T3151" s="445">
        <f>IF('Angaben KH-Standort'!D$30='A4'!D3151,IF('Angaben KH-Standort'!E$30="Ja",1,0),0)</f>
        <v>0</v>
      </c>
      <c r="U3151" s="445">
        <f>IF('Angaben KH-Standort'!D$31='A4'!D3151,IF('Angaben KH-Standort'!E$31="Ja",1,0),0)</f>
        <v>0</v>
      </c>
    </row>
    <row r="3152" spans="2:21" ht="15" customHeight="1" x14ac:dyDescent="0.3">
      <c r="B3152" s="70" t="str">
        <f t="shared" si="388"/>
        <v>!!!</v>
      </c>
      <c r="C3152" s="265" t="str">
        <f>IF(ISERROR(IF(LEN(E3152)&gt;0,VLOOKUP(TEXT($E3152,0),'Angaben Stationen'!$E$14:$J$213,5,0),"")),"?",IF(LEN(E3152)&gt;0,VLOOKUP(TEXT($E3152,0),'Angaben Stationen'!$E$14:$J$213,5,0),""))</f>
        <v/>
      </c>
      <c r="D3152" s="232" t="str">
        <f>IF(ISERROR(IF(LEN(E3152)&gt;0,VLOOKUP(TEXT($E3152,0),'Angaben Stationen'!$E$14:$J$213,6,0),"")),"STATION IST NICHT VORHANDEN",IF(LEN(E3152)&gt;0,VLOOKUP(TEXT($E3152,0),'Angaben Stationen'!$E$14:$J$213,6,0),""))</f>
        <v/>
      </c>
      <c r="E3152" s="287"/>
      <c r="F3152" s="234"/>
      <c r="G3152" s="234"/>
      <c r="H3152" s="263"/>
      <c r="I3152" s="169"/>
      <c r="K3152" s="445" t="str">
        <f t="shared" si="389"/>
        <v>Leer</v>
      </c>
      <c r="L3152" s="445" t="str">
        <f>VLOOKUP($D3152,{"29 - Psychiatrie (Erwachsene)","BGI";"297 - stationsäquivalente Behandlung in der Erwachsenenpsychiatrie (29)","BGI";"30 - Kinder- und Jugendpsychiatrie","BGII";"307 - stationsäquivalente Behandlung in der Kinder- und Jugendpsychiatrie (30)","BGII";"31 - Psychosomatik","BGI";"","Leer"},2,0)</f>
        <v>Leer</v>
      </c>
      <c r="M3152" s="445">
        <f t="shared" si="386"/>
        <v>0</v>
      </c>
      <c r="N3152" s="445">
        <f t="shared" si="387"/>
        <v>0</v>
      </c>
      <c r="O3152" s="445">
        <f t="shared" si="390"/>
        <v>0</v>
      </c>
      <c r="P3152" s="445">
        <f t="shared" si="391"/>
        <v>0</v>
      </c>
      <c r="Q3152" s="445">
        <f t="shared" si="392"/>
        <v>0</v>
      </c>
      <c r="R3152" s="415" t="str">
        <f t="shared" si="393"/>
        <v>Leer</v>
      </c>
      <c r="S3152" s="445">
        <f>IF('Angaben KH-Standort'!D$29='A4'!D3152,IF('Angaben KH-Standort'!E$29="Ja",1,0),0)</f>
        <v>0</v>
      </c>
      <c r="T3152" s="445">
        <f>IF('Angaben KH-Standort'!D$30='A4'!D3152,IF('Angaben KH-Standort'!E$30="Ja",1,0),0)</f>
        <v>0</v>
      </c>
      <c r="U3152" s="445">
        <f>IF('Angaben KH-Standort'!D$31='A4'!D3152,IF('Angaben KH-Standort'!E$31="Ja",1,0),0)</f>
        <v>0</v>
      </c>
    </row>
    <row r="3153" spans="2:21" ht="15" customHeight="1" x14ac:dyDescent="0.3">
      <c r="B3153" s="70" t="str">
        <f t="shared" si="388"/>
        <v>!!!</v>
      </c>
      <c r="C3153" s="265" t="str">
        <f>IF(ISERROR(IF(LEN(E3153)&gt;0,VLOOKUP(TEXT($E3153,0),'Angaben Stationen'!$E$14:$J$213,5,0),"")),"?",IF(LEN(E3153)&gt;0,VLOOKUP(TEXT($E3153,0),'Angaben Stationen'!$E$14:$J$213,5,0),""))</f>
        <v/>
      </c>
      <c r="D3153" s="232" t="str">
        <f>IF(ISERROR(IF(LEN(E3153)&gt;0,VLOOKUP(TEXT($E3153,0),'Angaben Stationen'!$E$14:$J$213,6,0),"")),"STATION IST NICHT VORHANDEN",IF(LEN(E3153)&gt;0,VLOOKUP(TEXT($E3153,0),'Angaben Stationen'!$E$14:$J$213,6,0),""))</f>
        <v/>
      </c>
      <c r="E3153" s="287"/>
      <c r="F3153" s="234"/>
      <c r="G3153" s="234"/>
      <c r="H3153" s="263"/>
      <c r="I3153" s="169"/>
      <c r="K3153" s="445" t="str">
        <f t="shared" si="389"/>
        <v>Leer</v>
      </c>
      <c r="L3153" s="445" t="str">
        <f>VLOOKUP($D3153,{"29 - Psychiatrie (Erwachsene)","BGI";"297 - stationsäquivalente Behandlung in der Erwachsenenpsychiatrie (29)","BGI";"30 - Kinder- und Jugendpsychiatrie","BGII";"307 - stationsäquivalente Behandlung in der Kinder- und Jugendpsychiatrie (30)","BGII";"31 - Psychosomatik","BGI";"","Leer"},2,0)</f>
        <v>Leer</v>
      </c>
      <c r="M3153" s="445">
        <f t="shared" si="386"/>
        <v>0</v>
      </c>
      <c r="N3153" s="445">
        <f t="shared" si="387"/>
        <v>0</v>
      </c>
      <c r="O3153" s="445">
        <f t="shared" si="390"/>
        <v>0</v>
      </c>
      <c r="P3153" s="445">
        <f t="shared" si="391"/>
        <v>0</v>
      </c>
      <c r="Q3153" s="445">
        <f t="shared" si="392"/>
        <v>0</v>
      </c>
      <c r="R3153" s="415" t="str">
        <f t="shared" si="393"/>
        <v>Leer</v>
      </c>
      <c r="S3153" s="445">
        <f>IF('Angaben KH-Standort'!D$29='A4'!D3153,IF('Angaben KH-Standort'!E$29="Ja",1,0),0)</f>
        <v>0</v>
      </c>
      <c r="T3153" s="445">
        <f>IF('Angaben KH-Standort'!D$30='A4'!D3153,IF('Angaben KH-Standort'!E$30="Ja",1,0),0)</f>
        <v>0</v>
      </c>
      <c r="U3153" s="445">
        <f>IF('Angaben KH-Standort'!D$31='A4'!D3153,IF('Angaben KH-Standort'!E$31="Ja",1,0),0)</f>
        <v>0</v>
      </c>
    </row>
    <row r="3154" spans="2:21" ht="15" customHeight="1" x14ac:dyDescent="0.3">
      <c r="B3154" s="70" t="str">
        <f t="shared" si="388"/>
        <v>!!!</v>
      </c>
      <c r="C3154" s="265" t="str">
        <f>IF(ISERROR(IF(LEN(E3154)&gt;0,VLOOKUP(TEXT($E3154,0),'Angaben Stationen'!$E$14:$J$213,5,0),"")),"?",IF(LEN(E3154)&gt;0,VLOOKUP(TEXT($E3154,0),'Angaben Stationen'!$E$14:$J$213,5,0),""))</f>
        <v/>
      </c>
      <c r="D3154" s="232" t="str">
        <f>IF(ISERROR(IF(LEN(E3154)&gt;0,VLOOKUP(TEXT($E3154,0),'Angaben Stationen'!$E$14:$J$213,6,0),"")),"STATION IST NICHT VORHANDEN",IF(LEN(E3154)&gt;0,VLOOKUP(TEXT($E3154,0),'Angaben Stationen'!$E$14:$J$213,6,0),""))</f>
        <v/>
      </c>
      <c r="E3154" s="287"/>
      <c r="F3154" s="234"/>
      <c r="G3154" s="234"/>
      <c r="H3154" s="263"/>
      <c r="I3154" s="169"/>
      <c r="K3154" s="445" t="str">
        <f t="shared" si="389"/>
        <v>Leer</v>
      </c>
      <c r="L3154" s="445" t="str">
        <f>VLOOKUP($D3154,{"29 - Psychiatrie (Erwachsene)","BGI";"297 - stationsäquivalente Behandlung in der Erwachsenenpsychiatrie (29)","BGI";"30 - Kinder- und Jugendpsychiatrie","BGII";"307 - stationsäquivalente Behandlung in der Kinder- und Jugendpsychiatrie (30)","BGII";"31 - Psychosomatik","BGI";"","Leer"},2,0)</f>
        <v>Leer</v>
      </c>
      <c r="M3154" s="445">
        <f t="shared" si="386"/>
        <v>0</v>
      </c>
      <c r="N3154" s="445">
        <f t="shared" si="387"/>
        <v>0</v>
      </c>
      <c r="O3154" s="445">
        <f t="shared" si="390"/>
        <v>0</v>
      </c>
      <c r="P3154" s="445">
        <f t="shared" si="391"/>
        <v>0</v>
      </c>
      <c r="Q3154" s="445">
        <f t="shared" si="392"/>
        <v>0</v>
      </c>
      <c r="R3154" s="415" t="str">
        <f t="shared" si="393"/>
        <v>Leer</v>
      </c>
      <c r="S3154" s="445">
        <f>IF('Angaben KH-Standort'!D$29='A4'!D3154,IF('Angaben KH-Standort'!E$29="Ja",1,0),0)</f>
        <v>0</v>
      </c>
      <c r="T3154" s="445">
        <f>IF('Angaben KH-Standort'!D$30='A4'!D3154,IF('Angaben KH-Standort'!E$30="Ja",1,0),0)</f>
        <v>0</v>
      </c>
      <c r="U3154" s="445">
        <f>IF('Angaben KH-Standort'!D$31='A4'!D3154,IF('Angaben KH-Standort'!E$31="Ja",1,0),0)</f>
        <v>0</v>
      </c>
    </row>
    <row r="3155" spans="2:21" ht="15" customHeight="1" x14ac:dyDescent="0.3">
      <c r="B3155" s="70" t="str">
        <f t="shared" si="388"/>
        <v>!!!</v>
      </c>
      <c r="C3155" s="265" t="str">
        <f>IF(ISERROR(IF(LEN(E3155)&gt;0,VLOOKUP(TEXT($E3155,0),'Angaben Stationen'!$E$14:$J$213,5,0),"")),"?",IF(LEN(E3155)&gt;0,VLOOKUP(TEXT($E3155,0),'Angaben Stationen'!$E$14:$J$213,5,0),""))</f>
        <v/>
      </c>
      <c r="D3155" s="232" t="str">
        <f>IF(ISERROR(IF(LEN(E3155)&gt;0,VLOOKUP(TEXT($E3155,0),'Angaben Stationen'!$E$14:$J$213,6,0),"")),"STATION IST NICHT VORHANDEN",IF(LEN(E3155)&gt;0,VLOOKUP(TEXT($E3155,0),'Angaben Stationen'!$E$14:$J$213,6,0),""))</f>
        <v/>
      </c>
      <c r="E3155" s="287"/>
      <c r="F3155" s="234"/>
      <c r="G3155" s="234"/>
      <c r="H3155" s="263"/>
      <c r="I3155" s="169"/>
      <c r="K3155" s="445" t="str">
        <f t="shared" si="389"/>
        <v>Leer</v>
      </c>
      <c r="L3155" s="445" t="str">
        <f>VLOOKUP($D3155,{"29 - Psychiatrie (Erwachsene)","BGI";"297 - stationsäquivalente Behandlung in der Erwachsenenpsychiatrie (29)","BGI";"30 - Kinder- und Jugendpsychiatrie","BGII";"307 - stationsäquivalente Behandlung in der Kinder- und Jugendpsychiatrie (30)","BGII";"31 - Psychosomatik","BGI";"","Leer"},2,0)</f>
        <v>Leer</v>
      </c>
      <c r="M3155" s="445">
        <f t="shared" si="386"/>
        <v>0</v>
      </c>
      <c r="N3155" s="445">
        <f t="shared" si="387"/>
        <v>0</v>
      </c>
      <c r="O3155" s="445">
        <f t="shared" si="390"/>
        <v>0</v>
      </c>
      <c r="P3155" s="445">
        <f t="shared" si="391"/>
        <v>0</v>
      </c>
      <c r="Q3155" s="445">
        <f t="shared" si="392"/>
        <v>0</v>
      </c>
      <c r="R3155" s="415" t="str">
        <f t="shared" si="393"/>
        <v>Leer</v>
      </c>
      <c r="S3155" s="445">
        <f>IF('Angaben KH-Standort'!D$29='A4'!D3155,IF('Angaben KH-Standort'!E$29="Ja",1,0),0)</f>
        <v>0</v>
      </c>
      <c r="T3155" s="445">
        <f>IF('Angaben KH-Standort'!D$30='A4'!D3155,IF('Angaben KH-Standort'!E$30="Ja",1,0),0)</f>
        <v>0</v>
      </c>
      <c r="U3155" s="445">
        <f>IF('Angaben KH-Standort'!D$31='A4'!D3155,IF('Angaben KH-Standort'!E$31="Ja",1,0),0)</f>
        <v>0</v>
      </c>
    </row>
    <row r="3156" spans="2:21" ht="15" customHeight="1" x14ac:dyDescent="0.3">
      <c r="B3156" s="70" t="str">
        <f t="shared" si="388"/>
        <v>!!!</v>
      </c>
      <c r="C3156" s="265" t="str">
        <f>IF(ISERROR(IF(LEN(E3156)&gt;0,VLOOKUP(TEXT($E3156,0),'Angaben Stationen'!$E$14:$J$213,5,0),"")),"?",IF(LEN(E3156)&gt;0,VLOOKUP(TEXT($E3156,0),'Angaben Stationen'!$E$14:$J$213,5,0),""))</f>
        <v/>
      </c>
      <c r="D3156" s="232" t="str">
        <f>IF(ISERROR(IF(LEN(E3156)&gt;0,VLOOKUP(TEXT($E3156,0),'Angaben Stationen'!$E$14:$J$213,6,0),"")),"STATION IST NICHT VORHANDEN",IF(LEN(E3156)&gt;0,VLOOKUP(TEXT($E3156,0),'Angaben Stationen'!$E$14:$J$213,6,0),""))</f>
        <v/>
      </c>
      <c r="E3156" s="287"/>
      <c r="F3156" s="234"/>
      <c r="G3156" s="234"/>
      <c r="H3156" s="263"/>
      <c r="I3156" s="169"/>
      <c r="K3156" s="445" t="str">
        <f t="shared" si="389"/>
        <v>Leer</v>
      </c>
      <c r="L3156" s="445" t="str">
        <f>VLOOKUP($D3156,{"29 - Psychiatrie (Erwachsene)","BGI";"297 - stationsäquivalente Behandlung in der Erwachsenenpsychiatrie (29)","BGI";"30 - Kinder- und Jugendpsychiatrie","BGII";"307 - stationsäquivalente Behandlung in der Kinder- und Jugendpsychiatrie (30)","BGII";"31 - Psychosomatik","BGI";"","Leer"},2,0)</f>
        <v>Leer</v>
      </c>
      <c r="M3156" s="445">
        <f t="shared" si="386"/>
        <v>0</v>
      </c>
      <c r="N3156" s="445">
        <f t="shared" si="387"/>
        <v>0</v>
      </c>
      <c r="O3156" s="445">
        <f t="shared" si="390"/>
        <v>0</v>
      </c>
      <c r="P3156" s="445">
        <f t="shared" si="391"/>
        <v>0</v>
      </c>
      <c r="Q3156" s="445">
        <f t="shared" si="392"/>
        <v>0</v>
      </c>
      <c r="R3156" s="415" t="str">
        <f t="shared" si="393"/>
        <v>Leer</v>
      </c>
      <c r="S3156" s="445">
        <f>IF('Angaben KH-Standort'!D$29='A4'!D3156,IF('Angaben KH-Standort'!E$29="Ja",1,0),0)</f>
        <v>0</v>
      </c>
      <c r="T3156" s="445">
        <f>IF('Angaben KH-Standort'!D$30='A4'!D3156,IF('Angaben KH-Standort'!E$30="Ja",1,0),0)</f>
        <v>0</v>
      </c>
      <c r="U3156" s="445">
        <f>IF('Angaben KH-Standort'!D$31='A4'!D3156,IF('Angaben KH-Standort'!E$31="Ja",1,0),0)</f>
        <v>0</v>
      </c>
    </row>
    <row r="3157" spans="2:21" ht="15" customHeight="1" x14ac:dyDescent="0.3">
      <c r="B3157" s="70" t="str">
        <f t="shared" si="388"/>
        <v>!!!</v>
      </c>
      <c r="C3157" s="265" t="str">
        <f>IF(ISERROR(IF(LEN(E3157)&gt;0,VLOOKUP(TEXT($E3157,0),'Angaben Stationen'!$E$14:$J$213,5,0),"")),"?",IF(LEN(E3157)&gt;0,VLOOKUP(TEXT($E3157,0),'Angaben Stationen'!$E$14:$J$213,5,0),""))</f>
        <v/>
      </c>
      <c r="D3157" s="232" t="str">
        <f>IF(ISERROR(IF(LEN(E3157)&gt;0,VLOOKUP(TEXT($E3157,0),'Angaben Stationen'!$E$14:$J$213,6,0),"")),"STATION IST NICHT VORHANDEN",IF(LEN(E3157)&gt;0,VLOOKUP(TEXT($E3157,0),'Angaben Stationen'!$E$14:$J$213,6,0),""))</f>
        <v/>
      </c>
      <c r="E3157" s="287"/>
      <c r="F3157" s="234"/>
      <c r="G3157" s="234"/>
      <c r="H3157" s="263"/>
      <c r="I3157" s="169"/>
      <c r="K3157" s="445" t="str">
        <f t="shared" si="389"/>
        <v>Leer</v>
      </c>
      <c r="L3157" s="445" t="str">
        <f>VLOOKUP($D3157,{"29 - Psychiatrie (Erwachsene)","BGI";"297 - stationsäquivalente Behandlung in der Erwachsenenpsychiatrie (29)","BGI";"30 - Kinder- und Jugendpsychiatrie","BGII";"307 - stationsäquivalente Behandlung in der Kinder- und Jugendpsychiatrie (30)","BGII";"31 - Psychosomatik","BGI";"","Leer"},2,0)</f>
        <v>Leer</v>
      </c>
      <c r="M3157" s="445">
        <f t="shared" si="386"/>
        <v>0</v>
      </c>
      <c r="N3157" s="445">
        <f t="shared" si="387"/>
        <v>0</v>
      </c>
      <c r="O3157" s="445">
        <f t="shared" si="390"/>
        <v>0</v>
      </c>
      <c r="P3157" s="445">
        <f t="shared" si="391"/>
        <v>0</v>
      </c>
      <c r="Q3157" s="445">
        <f t="shared" si="392"/>
        <v>0</v>
      </c>
      <c r="R3157" s="415" t="str">
        <f t="shared" si="393"/>
        <v>Leer</v>
      </c>
      <c r="S3157" s="445">
        <f>IF('Angaben KH-Standort'!D$29='A4'!D3157,IF('Angaben KH-Standort'!E$29="Ja",1,0),0)</f>
        <v>0</v>
      </c>
      <c r="T3157" s="445">
        <f>IF('Angaben KH-Standort'!D$30='A4'!D3157,IF('Angaben KH-Standort'!E$30="Ja",1,0),0)</f>
        <v>0</v>
      </c>
      <c r="U3157" s="445">
        <f>IF('Angaben KH-Standort'!D$31='A4'!D3157,IF('Angaben KH-Standort'!E$31="Ja",1,0),0)</f>
        <v>0</v>
      </c>
    </row>
    <row r="3158" spans="2:21" ht="15" customHeight="1" x14ac:dyDescent="0.3">
      <c r="B3158" s="70" t="str">
        <f t="shared" si="388"/>
        <v>!!!</v>
      </c>
      <c r="C3158" s="265" t="str">
        <f>IF(ISERROR(IF(LEN(E3158)&gt;0,VLOOKUP(TEXT($E3158,0),'Angaben Stationen'!$E$14:$J$213,5,0),"")),"?",IF(LEN(E3158)&gt;0,VLOOKUP(TEXT($E3158,0),'Angaben Stationen'!$E$14:$J$213,5,0),""))</f>
        <v/>
      </c>
      <c r="D3158" s="232" t="str">
        <f>IF(ISERROR(IF(LEN(E3158)&gt;0,VLOOKUP(TEXT($E3158,0),'Angaben Stationen'!$E$14:$J$213,6,0),"")),"STATION IST NICHT VORHANDEN",IF(LEN(E3158)&gt;0,VLOOKUP(TEXT($E3158,0),'Angaben Stationen'!$E$14:$J$213,6,0),""))</f>
        <v/>
      </c>
      <c r="E3158" s="287"/>
      <c r="F3158" s="234"/>
      <c r="G3158" s="234"/>
      <c r="H3158" s="263"/>
      <c r="I3158" s="169"/>
      <c r="K3158" s="445" t="str">
        <f t="shared" si="389"/>
        <v>Leer</v>
      </c>
      <c r="L3158" s="445" t="str">
        <f>VLOOKUP($D3158,{"29 - Psychiatrie (Erwachsene)","BGI";"297 - stationsäquivalente Behandlung in der Erwachsenenpsychiatrie (29)","BGI";"30 - Kinder- und Jugendpsychiatrie","BGII";"307 - stationsäquivalente Behandlung in der Kinder- und Jugendpsychiatrie (30)","BGII";"31 - Psychosomatik","BGI";"","Leer"},2,0)</f>
        <v>Leer</v>
      </c>
      <c r="M3158" s="445">
        <f t="shared" si="386"/>
        <v>0</v>
      </c>
      <c r="N3158" s="445">
        <f t="shared" si="387"/>
        <v>0</v>
      </c>
      <c r="O3158" s="445">
        <f t="shared" si="390"/>
        <v>0</v>
      </c>
      <c r="P3158" s="445">
        <f t="shared" si="391"/>
        <v>0</v>
      </c>
      <c r="Q3158" s="445">
        <f t="shared" si="392"/>
        <v>0</v>
      </c>
      <c r="R3158" s="415" t="str">
        <f t="shared" si="393"/>
        <v>Leer</v>
      </c>
      <c r="S3158" s="445">
        <f>IF('Angaben KH-Standort'!D$29='A4'!D3158,IF('Angaben KH-Standort'!E$29="Ja",1,0),0)</f>
        <v>0</v>
      </c>
      <c r="T3158" s="445">
        <f>IF('Angaben KH-Standort'!D$30='A4'!D3158,IF('Angaben KH-Standort'!E$30="Ja",1,0),0)</f>
        <v>0</v>
      </c>
      <c r="U3158" s="445">
        <f>IF('Angaben KH-Standort'!D$31='A4'!D3158,IF('Angaben KH-Standort'!E$31="Ja",1,0),0)</f>
        <v>0</v>
      </c>
    </row>
    <row r="3159" spans="2:21" ht="15" customHeight="1" x14ac:dyDescent="0.3">
      <c r="B3159" s="70" t="str">
        <f t="shared" si="388"/>
        <v>!!!</v>
      </c>
      <c r="C3159" s="265" t="str">
        <f>IF(ISERROR(IF(LEN(E3159)&gt;0,VLOOKUP(TEXT($E3159,0),'Angaben Stationen'!$E$14:$J$213,5,0),"")),"?",IF(LEN(E3159)&gt;0,VLOOKUP(TEXT($E3159,0),'Angaben Stationen'!$E$14:$J$213,5,0),""))</f>
        <v/>
      </c>
      <c r="D3159" s="232" t="str">
        <f>IF(ISERROR(IF(LEN(E3159)&gt;0,VLOOKUP(TEXT($E3159,0),'Angaben Stationen'!$E$14:$J$213,6,0),"")),"STATION IST NICHT VORHANDEN",IF(LEN(E3159)&gt;0,VLOOKUP(TEXT($E3159,0),'Angaben Stationen'!$E$14:$J$213,6,0),""))</f>
        <v/>
      </c>
      <c r="E3159" s="287"/>
      <c r="F3159" s="234"/>
      <c r="G3159" s="234"/>
      <c r="H3159" s="263"/>
      <c r="I3159" s="169"/>
      <c r="K3159" s="445" t="str">
        <f t="shared" si="389"/>
        <v>Leer</v>
      </c>
      <c r="L3159" s="445" t="str">
        <f>VLOOKUP($D3159,{"29 - Psychiatrie (Erwachsene)","BGI";"297 - stationsäquivalente Behandlung in der Erwachsenenpsychiatrie (29)","BGI";"30 - Kinder- und Jugendpsychiatrie","BGII";"307 - stationsäquivalente Behandlung in der Kinder- und Jugendpsychiatrie (30)","BGII";"31 - Psychosomatik","BGI";"","Leer"},2,0)</f>
        <v>Leer</v>
      </c>
      <c r="M3159" s="445">
        <f t="shared" si="386"/>
        <v>0</v>
      </c>
      <c r="N3159" s="445">
        <f t="shared" si="387"/>
        <v>0</v>
      </c>
      <c r="O3159" s="445">
        <f t="shared" si="390"/>
        <v>0</v>
      </c>
      <c r="P3159" s="445">
        <f t="shared" si="391"/>
        <v>0</v>
      </c>
      <c r="Q3159" s="445">
        <f t="shared" si="392"/>
        <v>0</v>
      </c>
      <c r="R3159" s="415" t="str">
        <f t="shared" si="393"/>
        <v>Leer</v>
      </c>
      <c r="S3159" s="445">
        <f>IF('Angaben KH-Standort'!D$29='A4'!D3159,IF('Angaben KH-Standort'!E$29="Ja",1,0),0)</f>
        <v>0</v>
      </c>
      <c r="T3159" s="445">
        <f>IF('Angaben KH-Standort'!D$30='A4'!D3159,IF('Angaben KH-Standort'!E$30="Ja",1,0),0)</f>
        <v>0</v>
      </c>
      <c r="U3159" s="445">
        <f>IF('Angaben KH-Standort'!D$31='A4'!D3159,IF('Angaben KH-Standort'!E$31="Ja",1,0),0)</f>
        <v>0</v>
      </c>
    </row>
    <row r="3160" spans="2:21" ht="15" customHeight="1" x14ac:dyDescent="0.3">
      <c r="B3160" s="70" t="str">
        <f t="shared" si="388"/>
        <v>!!!</v>
      </c>
      <c r="C3160" s="265" t="str">
        <f>IF(ISERROR(IF(LEN(E3160)&gt;0,VLOOKUP(TEXT($E3160,0),'Angaben Stationen'!$E$14:$J$213,5,0),"")),"?",IF(LEN(E3160)&gt;0,VLOOKUP(TEXT($E3160,0),'Angaben Stationen'!$E$14:$J$213,5,0),""))</f>
        <v/>
      </c>
      <c r="D3160" s="232" t="str">
        <f>IF(ISERROR(IF(LEN(E3160)&gt;0,VLOOKUP(TEXT($E3160,0),'Angaben Stationen'!$E$14:$J$213,6,0),"")),"STATION IST NICHT VORHANDEN",IF(LEN(E3160)&gt;0,VLOOKUP(TEXT($E3160,0),'Angaben Stationen'!$E$14:$J$213,6,0),""))</f>
        <v/>
      </c>
      <c r="E3160" s="287"/>
      <c r="F3160" s="234"/>
      <c r="G3160" s="234"/>
      <c r="H3160" s="263"/>
      <c r="I3160" s="169"/>
      <c r="K3160" s="445" t="str">
        <f t="shared" si="389"/>
        <v>Leer</v>
      </c>
      <c r="L3160" s="445" t="str">
        <f>VLOOKUP($D3160,{"29 - Psychiatrie (Erwachsene)","BGI";"297 - stationsäquivalente Behandlung in der Erwachsenenpsychiatrie (29)","BGI";"30 - Kinder- und Jugendpsychiatrie","BGII";"307 - stationsäquivalente Behandlung in der Kinder- und Jugendpsychiatrie (30)","BGII";"31 - Psychosomatik","BGI";"","Leer"},2,0)</f>
        <v>Leer</v>
      </c>
      <c r="M3160" s="445">
        <f t="shared" si="386"/>
        <v>0</v>
      </c>
      <c r="N3160" s="445">
        <f t="shared" si="387"/>
        <v>0</v>
      </c>
      <c r="O3160" s="445">
        <f t="shared" si="390"/>
        <v>0</v>
      </c>
      <c r="P3160" s="445">
        <f t="shared" si="391"/>
        <v>0</v>
      </c>
      <c r="Q3160" s="445">
        <f t="shared" si="392"/>
        <v>0</v>
      </c>
      <c r="R3160" s="415" t="str">
        <f t="shared" si="393"/>
        <v>Leer</v>
      </c>
      <c r="S3160" s="445">
        <f>IF('Angaben KH-Standort'!D$29='A4'!D3160,IF('Angaben KH-Standort'!E$29="Ja",1,0),0)</f>
        <v>0</v>
      </c>
      <c r="T3160" s="445">
        <f>IF('Angaben KH-Standort'!D$30='A4'!D3160,IF('Angaben KH-Standort'!E$30="Ja",1,0),0)</f>
        <v>0</v>
      </c>
      <c r="U3160" s="445">
        <f>IF('Angaben KH-Standort'!D$31='A4'!D3160,IF('Angaben KH-Standort'!E$31="Ja",1,0),0)</f>
        <v>0</v>
      </c>
    </row>
    <row r="3161" spans="2:21" ht="15" customHeight="1" x14ac:dyDescent="0.3">
      <c r="B3161" s="70" t="str">
        <f t="shared" si="388"/>
        <v>!!!</v>
      </c>
      <c r="C3161" s="265" t="str">
        <f>IF(ISERROR(IF(LEN(E3161)&gt;0,VLOOKUP(TEXT($E3161,0),'Angaben Stationen'!$E$14:$J$213,5,0),"")),"?",IF(LEN(E3161)&gt;0,VLOOKUP(TEXT($E3161,0),'Angaben Stationen'!$E$14:$J$213,5,0),""))</f>
        <v/>
      </c>
      <c r="D3161" s="232" t="str">
        <f>IF(ISERROR(IF(LEN(E3161)&gt;0,VLOOKUP(TEXT($E3161,0),'Angaben Stationen'!$E$14:$J$213,6,0),"")),"STATION IST NICHT VORHANDEN",IF(LEN(E3161)&gt;0,VLOOKUP(TEXT($E3161,0),'Angaben Stationen'!$E$14:$J$213,6,0),""))</f>
        <v/>
      </c>
      <c r="E3161" s="287"/>
      <c r="F3161" s="234"/>
      <c r="G3161" s="234"/>
      <c r="H3161" s="263"/>
      <c r="I3161" s="169"/>
      <c r="K3161" s="445" t="str">
        <f t="shared" si="389"/>
        <v>Leer</v>
      </c>
      <c r="L3161" s="445" t="str">
        <f>VLOOKUP($D3161,{"29 - Psychiatrie (Erwachsene)","BGI";"297 - stationsäquivalente Behandlung in der Erwachsenenpsychiatrie (29)","BGI";"30 - Kinder- und Jugendpsychiatrie","BGII";"307 - stationsäquivalente Behandlung in der Kinder- und Jugendpsychiatrie (30)","BGII";"31 - Psychosomatik","BGI";"","Leer"},2,0)</f>
        <v>Leer</v>
      </c>
      <c r="M3161" s="445">
        <f t="shared" si="386"/>
        <v>0</v>
      </c>
      <c r="N3161" s="445">
        <f t="shared" si="387"/>
        <v>0</v>
      </c>
      <c r="O3161" s="445">
        <f t="shared" si="390"/>
        <v>0</v>
      </c>
      <c r="P3161" s="445">
        <f t="shared" si="391"/>
        <v>0</v>
      </c>
      <c r="Q3161" s="445">
        <f t="shared" si="392"/>
        <v>0</v>
      </c>
      <c r="R3161" s="415" t="str">
        <f t="shared" si="393"/>
        <v>Leer</v>
      </c>
      <c r="S3161" s="445">
        <f>IF('Angaben KH-Standort'!D$29='A4'!D3161,IF('Angaben KH-Standort'!E$29="Ja",1,0),0)</f>
        <v>0</v>
      </c>
      <c r="T3161" s="445">
        <f>IF('Angaben KH-Standort'!D$30='A4'!D3161,IF('Angaben KH-Standort'!E$30="Ja",1,0),0)</f>
        <v>0</v>
      </c>
      <c r="U3161" s="445">
        <f>IF('Angaben KH-Standort'!D$31='A4'!D3161,IF('Angaben KH-Standort'!E$31="Ja",1,0),0)</f>
        <v>0</v>
      </c>
    </row>
    <row r="3162" spans="2:21" ht="15" customHeight="1" x14ac:dyDescent="0.3">
      <c r="B3162" s="70" t="str">
        <f t="shared" si="388"/>
        <v>!!!</v>
      </c>
      <c r="C3162" s="265" t="str">
        <f>IF(ISERROR(IF(LEN(E3162)&gt;0,VLOOKUP(TEXT($E3162,0),'Angaben Stationen'!$E$14:$J$213,5,0),"")),"?",IF(LEN(E3162)&gt;0,VLOOKUP(TEXT($E3162,0),'Angaben Stationen'!$E$14:$J$213,5,0),""))</f>
        <v/>
      </c>
      <c r="D3162" s="232" t="str">
        <f>IF(ISERROR(IF(LEN(E3162)&gt;0,VLOOKUP(TEXT($E3162,0),'Angaben Stationen'!$E$14:$J$213,6,0),"")),"STATION IST NICHT VORHANDEN",IF(LEN(E3162)&gt;0,VLOOKUP(TEXT($E3162,0),'Angaben Stationen'!$E$14:$J$213,6,0),""))</f>
        <v/>
      </c>
      <c r="E3162" s="287"/>
      <c r="F3162" s="234"/>
      <c r="G3162" s="234"/>
      <c r="H3162" s="263"/>
      <c r="I3162" s="169"/>
      <c r="K3162" s="445" t="str">
        <f t="shared" si="389"/>
        <v>Leer</v>
      </c>
      <c r="L3162" s="445" t="str">
        <f>VLOOKUP($D3162,{"29 - Psychiatrie (Erwachsene)","BGI";"297 - stationsäquivalente Behandlung in der Erwachsenenpsychiatrie (29)","BGI";"30 - Kinder- und Jugendpsychiatrie","BGII";"307 - stationsäquivalente Behandlung in der Kinder- und Jugendpsychiatrie (30)","BGII";"31 - Psychosomatik","BGI";"","Leer"},2,0)</f>
        <v>Leer</v>
      </c>
      <c r="M3162" s="445">
        <f t="shared" si="386"/>
        <v>0</v>
      </c>
      <c r="N3162" s="445">
        <f t="shared" si="387"/>
        <v>0</v>
      </c>
      <c r="O3162" s="445">
        <f t="shared" si="390"/>
        <v>0</v>
      </c>
      <c r="P3162" s="445">
        <f t="shared" si="391"/>
        <v>0</v>
      </c>
      <c r="Q3162" s="445">
        <f t="shared" si="392"/>
        <v>0</v>
      </c>
      <c r="R3162" s="415" t="str">
        <f t="shared" si="393"/>
        <v>Leer</v>
      </c>
      <c r="S3162" s="445">
        <f>IF('Angaben KH-Standort'!D$29='A4'!D3162,IF('Angaben KH-Standort'!E$29="Ja",1,0),0)</f>
        <v>0</v>
      </c>
      <c r="T3162" s="445">
        <f>IF('Angaben KH-Standort'!D$30='A4'!D3162,IF('Angaben KH-Standort'!E$30="Ja",1,0),0)</f>
        <v>0</v>
      </c>
      <c r="U3162" s="445">
        <f>IF('Angaben KH-Standort'!D$31='A4'!D3162,IF('Angaben KH-Standort'!E$31="Ja",1,0),0)</f>
        <v>0</v>
      </c>
    </row>
    <row r="3163" spans="2:21" ht="15" customHeight="1" x14ac:dyDescent="0.3">
      <c r="B3163" s="70" t="str">
        <f t="shared" si="388"/>
        <v>!!!</v>
      </c>
      <c r="C3163" s="265" t="str">
        <f>IF(ISERROR(IF(LEN(E3163)&gt;0,VLOOKUP(TEXT($E3163,0),'Angaben Stationen'!$E$14:$J$213,5,0),"")),"?",IF(LEN(E3163)&gt;0,VLOOKUP(TEXT($E3163,0),'Angaben Stationen'!$E$14:$J$213,5,0),""))</f>
        <v/>
      </c>
      <c r="D3163" s="232" t="str">
        <f>IF(ISERROR(IF(LEN(E3163)&gt;0,VLOOKUP(TEXT($E3163,0),'Angaben Stationen'!$E$14:$J$213,6,0),"")),"STATION IST NICHT VORHANDEN",IF(LEN(E3163)&gt;0,VLOOKUP(TEXT($E3163,0),'Angaben Stationen'!$E$14:$J$213,6,0),""))</f>
        <v/>
      </c>
      <c r="E3163" s="287"/>
      <c r="F3163" s="234"/>
      <c r="G3163" s="234"/>
      <c r="H3163" s="263"/>
      <c r="I3163" s="169"/>
      <c r="K3163" s="445" t="str">
        <f t="shared" si="389"/>
        <v>Leer</v>
      </c>
      <c r="L3163" s="445" t="str">
        <f>VLOOKUP($D3163,{"29 - Psychiatrie (Erwachsene)","BGI";"297 - stationsäquivalente Behandlung in der Erwachsenenpsychiatrie (29)","BGI";"30 - Kinder- und Jugendpsychiatrie","BGII";"307 - stationsäquivalente Behandlung in der Kinder- und Jugendpsychiatrie (30)","BGII";"31 - Psychosomatik","BGI";"","Leer"},2,0)</f>
        <v>Leer</v>
      </c>
      <c r="M3163" s="445">
        <f t="shared" si="386"/>
        <v>0</v>
      </c>
      <c r="N3163" s="445">
        <f t="shared" si="387"/>
        <v>0</v>
      </c>
      <c r="O3163" s="445">
        <f t="shared" si="390"/>
        <v>0</v>
      </c>
      <c r="P3163" s="445">
        <f t="shared" si="391"/>
        <v>0</v>
      </c>
      <c r="Q3163" s="445">
        <f t="shared" si="392"/>
        <v>0</v>
      </c>
      <c r="R3163" s="415" t="str">
        <f t="shared" si="393"/>
        <v>Leer</v>
      </c>
      <c r="S3163" s="445">
        <f>IF('Angaben KH-Standort'!D$29='A4'!D3163,IF('Angaben KH-Standort'!E$29="Ja",1,0),0)</f>
        <v>0</v>
      </c>
      <c r="T3163" s="445">
        <f>IF('Angaben KH-Standort'!D$30='A4'!D3163,IF('Angaben KH-Standort'!E$30="Ja",1,0),0)</f>
        <v>0</v>
      </c>
      <c r="U3163" s="445">
        <f>IF('Angaben KH-Standort'!D$31='A4'!D3163,IF('Angaben KH-Standort'!E$31="Ja",1,0),0)</f>
        <v>0</v>
      </c>
    </row>
    <row r="3164" spans="2:21" ht="15" customHeight="1" x14ac:dyDescent="0.3">
      <c r="B3164" s="70" t="str">
        <f t="shared" si="388"/>
        <v>!!!</v>
      </c>
      <c r="C3164" s="265" t="str">
        <f>IF(ISERROR(IF(LEN(E3164)&gt;0,VLOOKUP(TEXT($E3164,0),'Angaben Stationen'!$E$14:$J$213,5,0),"")),"?",IF(LEN(E3164)&gt;0,VLOOKUP(TEXT($E3164,0),'Angaben Stationen'!$E$14:$J$213,5,0),""))</f>
        <v/>
      </c>
      <c r="D3164" s="232" t="str">
        <f>IF(ISERROR(IF(LEN(E3164)&gt;0,VLOOKUP(TEXT($E3164,0),'Angaben Stationen'!$E$14:$J$213,6,0),"")),"STATION IST NICHT VORHANDEN",IF(LEN(E3164)&gt;0,VLOOKUP(TEXT($E3164,0),'Angaben Stationen'!$E$14:$J$213,6,0),""))</f>
        <v/>
      </c>
      <c r="E3164" s="287"/>
      <c r="F3164" s="234"/>
      <c r="G3164" s="234"/>
      <c r="H3164" s="263"/>
      <c r="I3164" s="169"/>
      <c r="K3164" s="445" t="str">
        <f t="shared" si="389"/>
        <v>Leer</v>
      </c>
      <c r="L3164" s="445" t="str">
        <f>VLOOKUP($D3164,{"29 - Psychiatrie (Erwachsene)","BGI";"297 - stationsäquivalente Behandlung in der Erwachsenenpsychiatrie (29)","BGI";"30 - Kinder- und Jugendpsychiatrie","BGII";"307 - stationsäquivalente Behandlung in der Kinder- und Jugendpsychiatrie (30)","BGII";"31 - Psychosomatik","BGI";"","Leer"},2,0)</f>
        <v>Leer</v>
      </c>
      <c r="M3164" s="445">
        <f t="shared" si="386"/>
        <v>0</v>
      </c>
      <c r="N3164" s="445">
        <f t="shared" si="387"/>
        <v>0</v>
      </c>
      <c r="O3164" s="445">
        <f t="shared" si="390"/>
        <v>0</v>
      </c>
      <c r="P3164" s="445">
        <f t="shared" si="391"/>
        <v>0</v>
      </c>
      <c r="Q3164" s="445">
        <f t="shared" si="392"/>
        <v>0</v>
      </c>
      <c r="R3164" s="415" t="str">
        <f t="shared" si="393"/>
        <v>Leer</v>
      </c>
      <c r="S3164" s="445">
        <f>IF('Angaben KH-Standort'!D$29='A4'!D3164,IF('Angaben KH-Standort'!E$29="Ja",1,0),0)</f>
        <v>0</v>
      </c>
      <c r="T3164" s="445">
        <f>IF('Angaben KH-Standort'!D$30='A4'!D3164,IF('Angaben KH-Standort'!E$30="Ja",1,0),0)</f>
        <v>0</v>
      </c>
      <c r="U3164" s="445">
        <f>IF('Angaben KH-Standort'!D$31='A4'!D3164,IF('Angaben KH-Standort'!E$31="Ja",1,0),0)</f>
        <v>0</v>
      </c>
    </row>
    <row r="3165" spans="2:21" ht="15" customHeight="1" x14ac:dyDescent="0.3">
      <c r="B3165" s="70" t="str">
        <f t="shared" si="388"/>
        <v>!!!</v>
      </c>
      <c r="C3165" s="265" t="str">
        <f>IF(ISERROR(IF(LEN(E3165)&gt;0,VLOOKUP(TEXT($E3165,0),'Angaben Stationen'!$E$14:$J$213,5,0),"")),"?",IF(LEN(E3165)&gt;0,VLOOKUP(TEXT($E3165,0),'Angaben Stationen'!$E$14:$J$213,5,0),""))</f>
        <v/>
      </c>
      <c r="D3165" s="232" t="str">
        <f>IF(ISERROR(IF(LEN(E3165)&gt;0,VLOOKUP(TEXT($E3165,0),'Angaben Stationen'!$E$14:$J$213,6,0),"")),"STATION IST NICHT VORHANDEN",IF(LEN(E3165)&gt;0,VLOOKUP(TEXT($E3165,0),'Angaben Stationen'!$E$14:$J$213,6,0),""))</f>
        <v/>
      </c>
      <c r="E3165" s="287"/>
      <c r="F3165" s="234"/>
      <c r="G3165" s="234"/>
      <c r="H3165" s="263"/>
      <c r="I3165" s="169"/>
      <c r="K3165" s="445" t="str">
        <f t="shared" si="389"/>
        <v>Leer</v>
      </c>
      <c r="L3165" s="445" t="str">
        <f>VLOOKUP($D3165,{"29 - Psychiatrie (Erwachsene)","BGI";"297 - stationsäquivalente Behandlung in der Erwachsenenpsychiatrie (29)","BGI";"30 - Kinder- und Jugendpsychiatrie","BGII";"307 - stationsäquivalente Behandlung in der Kinder- und Jugendpsychiatrie (30)","BGII";"31 - Psychosomatik","BGI";"","Leer"},2,0)</f>
        <v>Leer</v>
      </c>
      <c r="M3165" s="445">
        <f t="shared" si="386"/>
        <v>0</v>
      </c>
      <c r="N3165" s="445">
        <f t="shared" si="387"/>
        <v>0</v>
      </c>
      <c r="O3165" s="445">
        <f t="shared" si="390"/>
        <v>0</v>
      </c>
      <c r="P3165" s="445">
        <f t="shared" si="391"/>
        <v>0</v>
      </c>
      <c r="Q3165" s="445">
        <f t="shared" si="392"/>
        <v>0</v>
      </c>
      <c r="R3165" s="415" t="str">
        <f t="shared" si="393"/>
        <v>Leer</v>
      </c>
      <c r="S3165" s="445">
        <f>IF('Angaben KH-Standort'!D$29='A4'!D3165,IF('Angaben KH-Standort'!E$29="Ja",1,0),0)</f>
        <v>0</v>
      </c>
      <c r="T3165" s="445">
        <f>IF('Angaben KH-Standort'!D$30='A4'!D3165,IF('Angaben KH-Standort'!E$30="Ja",1,0),0)</f>
        <v>0</v>
      </c>
      <c r="U3165" s="445">
        <f>IF('Angaben KH-Standort'!D$31='A4'!D3165,IF('Angaben KH-Standort'!E$31="Ja",1,0),0)</f>
        <v>0</v>
      </c>
    </row>
    <row r="3166" spans="2:21" ht="15" customHeight="1" x14ac:dyDescent="0.3">
      <c r="B3166" s="70" t="str">
        <f t="shared" si="388"/>
        <v>!!!</v>
      </c>
      <c r="C3166" s="265" t="str">
        <f>IF(ISERROR(IF(LEN(E3166)&gt;0,VLOOKUP(TEXT($E3166,0),'Angaben Stationen'!$E$14:$J$213,5,0),"")),"?",IF(LEN(E3166)&gt;0,VLOOKUP(TEXT($E3166,0),'Angaben Stationen'!$E$14:$J$213,5,0),""))</f>
        <v/>
      </c>
      <c r="D3166" s="232" t="str">
        <f>IF(ISERROR(IF(LEN(E3166)&gt;0,VLOOKUP(TEXT($E3166,0),'Angaben Stationen'!$E$14:$J$213,6,0),"")),"STATION IST NICHT VORHANDEN",IF(LEN(E3166)&gt;0,VLOOKUP(TEXT($E3166,0),'Angaben Stationen'!$E$14:$J$213,6,0),""))</f>
        <v/>
      </c>
      <c r="E3166" s="287"/>
      <c r="F3166" s="234"/>
      <c r="G3166" s="234"/>
      <c r="H3166" s="263"/>
      <c r="I3166" s="169"/>
      <c r="K3166" s="445" t="str">
        <f t="shared" si="389"/>
        <v>Leer</v>
      </c>
      <c r="L3166" s="445" t="str">
        <f>VLOOKUP($D3166,{"29 - Psychiatrie (Erwachsene)","BGI";"297 - stationsäquivalente Behandlung in der Erwachsenenpsychiatrie (29)","BGI";"30 - Kinder- und Jugendpsychiatrie","BGII";"307 - stationsäquivalente Behandlung in der Kinder- und Jugendpsychiatrie (30)","BGII";"31 - Psychosomatik","BGI";"","Leer"},2,0)</f>
        <v>Leer</v>
      </c>
      <c r="M3166" s="445">
        <f t="shared" si="386"/>
        <v>0</v>
      </c>
      <c r="N3166" s="445">
        <f t="shared" si="387"/>
        <v>0</v>
      </c>
      <c r="O3166" s="445">
        <f t="shared" si="390"/>
        <v>0</v>
      </c>
      <c r="P3166" s="445">
        <f t="shared" si="391"/>
        <v>0</v>
      </c>
      <c r="Q3166" s="445">
        <f t="shared" si="392"/>
        <v>0</v>
      </c>
      <c r="R3166" s="415" t="str">
        <f t="shared" si="393"/>
        <v>Leer</v>
      </c>
      <c r="S3166" s="445">
        <f>IF('Angaben KH-Standort'!D$29='A4'!D3166,IF('Angaben KH-Standort'!E$29="Ja",1,0),0)</f>
        <v>0</v>
      </c>
      <c r="T3166" s="445">
        <f>IF('Angaben KH-Standort'!D$30='A4'!D3166,IF('Angaben KH-Standort'!E$30="Ja",1,0),0)</f>
        <v>0</v>
      </c>
      <c r="U3166" s="445">
        <f>IF('Angaben KH-Standort'!D$31='A4'!D3166,IF('Angaben KH-Standort'!E$31="Ja",1,0),0)</f>
        <v>0</v>
      </c>
    </row>
    <row r="3167" spans="2:21" ht="15" customHeight="1" x14ac:dyDescent="0.3">
      <c r="B3167" s="70" t="str">
        <f t="shared" si="388"/>
        <v>!!!</v>
      </c>
      <c r="C3167" s="265" t="str">
        <f>IF(ISERROR(IF(LEN(E3167)&gt;0,VLOOKUP(TEXT($E3167,0),'Angaben Stationen'!$E$14:$J$213,5,0),"")),"?",IF(LEN(E3167)&gt;0,VLOOKUP(TEXT($E3167,0),'Angaben Stationen'!$E$14:$J$213,5,0),""))</f>
        <v/>
      </c>
      <c r="D3167" s="232" t="str">
        <f>IF(ISERROR(IF(LEN(E3167)&gt;0,VLOOKUP(TEXT($E3167,0),'Angaben Stationen'!$E$14:$J$213,6,0),"")),"STATION IST NICHT VORHANDEN",IF(LEN(E3167)&gt;0,VLOOKUP(TEXT($E3167,0),'Angaben Stationen'!$E$14:$J$213,6,0),""))</f>
        <v/>
      </c>
      <c r="E3167" s="287"/>
      <c r="F3167" s="234"/>
      <c r="G3167" s="234"/>
      <c r="H3167" s="263"/>
      <c r="I3167" s="169"/>
      <c r="K3167" s="445" t="str">
        <f t="shared" si="389"/>
        <v>Leer</v>
      </c>
      <c r="L3167" s="445" t="str">
        <f>VLOOKUP($D3167,{"29 - Psychiatrie (Erwachsene)","BGI";"297 - stationsäquivalente Behandlung in der Erwachsenenpsychiatrie (29)","BGI";"30 - Kinder- und Jugendpsychiatrie","BGII";"307 - stationsäquivalente Behandlung in der Kinder- und Jugendpsychiatrie (30)","BGII";"31 - Psychosomatik","BGI";"","Leer"},2,0)</f>
        <v>Leer</v>
      </c>
      <c r="M3167" s="445">
        <f t="shared" si="386"/>
        <v>0</v>
      </c>
      <c r="N3167" s="445">
        <f t="shared" si="387"/>
        <v>0</v>
      </c>
      <c r="O3167" s="445">
        <f t="shared" si="390"/>
        <v>0</v>
      </c>
      <c r="P3167" s="445">
        <f t="shared" si="391"/>
        <v>0</v>
      </c>
      <c r="Q3167" s="445">
        <f t="shared" si="392"/>
        <v>0</v>
      </c>
      <c r="R3167" s="415" t="str">
        <f t="shared" si="393"/>
        <v>Leer</v>
      </c>
      <c r="S3167" s="445">
        <f>IF('Angaben KH-Standort'!D$29='A4'!D3167,IF('Angaben KH-Standort'!E$29="Ja",1,0),0)</f>
        <v>0</v>
      </c>
      <c r="T3167" s="445">
        <f>IF('Angaben KH-Standort'!D$30='A4'!D3167,IF('Angaben KH-Standort'!E$30="Ja",1,0),0)</f>
        <v>0</v>
      </c>
      <c r="U3167" s="445">
        <f>IF('Angaben KH-Standort'!D$31='A4'!D3167,IF('Angaben KH-Standort'!E$31="Ja",1,0),0)</f>
        <v>0</v>
      </c>
    </row>
    <row r="3168" spans="2:21" ht="15" customHeight="1" x14ac:dyDescent="0.3">
      <c r="B3168" s="70" t="str">
        <f t="shared" si="388"/>
        <v>!!!</v>
      </c>
      <c r="C3168" s="265" t="str">
        <f>IF(ISERROR(IF(LEN(E3168)&gt;0,VLOOKUP(TEXT($E3168,0),'Angaben Stationen'!$E$14:$J$213,5,0),"")),"?",IF(LEN(E3168)&gt;0,VLOOKUP(TEXT($E3168,0),'Angaben Stationen'!$E$14:$J$213,5,0),""))</f>
        <v/>
      </c>
      <c r="D3168" s="232" t="str">
        <f>IF(ISERROR(IF(LEN(E3168)&gt;0,VLOOKUP(TEXT($E3168,0),'Angaben Stationen'!$E$14:$J$213,6,0),"")),"STATION IST NICHT VORHANDEN",IF(LEN(E3168)&gt;0,VLOOKUP(TEXT($E3168,0),'Angaben Stationen'!$E$14:$J$213,6,0),""))</f>
        <v/>
      </c>
      <c r="E3168" s="287"/>
      <c r="F3168" s="234"/>
      <c r="G3168" s="234"/>
      <c r="H3168" s="263"/>
      <c r="I3168" s="169"/>
      <c r="K3168" s="445" t="str">
        <f t="shared" si="389"/>
        <v>Leer</v>
      </c>
      <c r="L3168" s="445" t="str">
        <f>VLOOKUP($D3168,{"29 - Psychiatrie (Erwachsene)","BGI";"297 - stationsäquivalente Behandlung in der Erwachsenenpsychiatrie (29)","BGI";"30 - Kinder- und Jugendpsychiatrie","BGII";"307 - stationsäquivalente Behandlung in der Kinder- und Jugendpsychiatrie (30)","BGII";"31 - Psychosomatik","BGI";"","Leer"},2,0)</f>
        <v>Leer</v>
      </c>
      <c r="M3168" s="445">
        <f t="shared" si="386"/>
        <v>0</v>
      </c>
      <c r="N3168" s="445">
        <f t="shared" si="387"/>
        <v>0</v>
      </c>
      <c r="O3168" s="445">
        <f t="shared" si="390"/>
        <v>0</v>
      </c>
      <c r="P3168" s="445">
        <f t="shared" si="391"/>
        <v>0</v>
      </c>
      <c r="Q3168" s="445">
        <f t="shared" si="392"/>
        <v>0</v>
      </c>
      <c r="R3168" s="415" t="str">
        <f t="shared" si="393"/>
        <v>Leer</v>
      </c>
      <c r="S3168" s="445">
        <f>IF('Angaben KH-Standort'!D$29='A4'!D3168,IF('Angaben KH-Standort'!E$29="Ja",1,0),0)</f>
        <v>0</v>
      </c>
      <c r="T3168" s="445">
        <f>IF('Angaben KH-Standort'!D$30='A4'!D3168,IF('Angaben KH-Standort'!E$30="Ja",1,0),0)</f>
        <v>0</v>
      </c>
      <c r="U3168" s="445">
        <f>IF('Angaben KH-Standort'!D$31='A4'!D3168,IF('Angaben KH-Standort'!E$31="Ja",1,0),0)</f>
        <v>0</v>
      </c>
    </row>
    <row r="3169" spans="2:21" ht="15" customHeight="1" x14ac:dyDescent="0.3">
      <c r="B3169" s="70" t="str">
        <f t="shared" si="388"/>
        <v>!!!</v>
      </c>
      <c r="C3169" s="265" t="str">
        <f>IF(ISERROR(IF(LEN(E3169)&gt;0,VLOOKUP(TEXT($E3169,0),'Angaben Stationen'!$E$14:$J$213,5,0),"")),"?",IF(LEN(E3169)&gt;0,VLOOKUP(TEXT($E3169,0),'Angaben Stationen'!$E$14:$J$213,5,0),""))</f>
        <v/>
      </c>
      <c r="D3169" s="232" t="str">
        <f>IF(ISERROR(IF(LEN(E3169)&gt;0,VLOOKUP(TEXT($E3169,0),'Angaben Stationen'!$E$14:$J$213,6,0),"")),"STATION IST NICHT VORHANDEN",IF(LEN(E3169)&gt;0,VLOOKUP(TEXT($E3169,0),'Angaben Stationen'!$E$14:$J$213,6,0),""))</f>
        <v/>
      </c>
      <c r="E3169" s="287"/>
      <c r="F3169" s="234"/>
      <c r="G3169" s="234"/>
      <c r="H3169" s="263"/>
      <c r="I3169" s="169"/>
      <c r="K3169" s="445" t="str">
        <f t="shared" si="389"/>
        <v>Leer</v>
      </c>
      <c r="L3169" s="445" t="str">
        <f>VLOOKUP($D3169,{"29 - Psychiatrie (Erwachsene)","BGI";"297 - stationsäquivalente Behandlung in der Erwachsenenpsychiatrie (29)","BGI";"30 - Kinder- und Jugendpsychiatrie","BGII";"307 - stationsäquivalente Behandlung in der Kinder- und Jugendpsychiatrie (30)","BGII";"31 - Psychosomatik","BGI";"","Leer"},2,0)</f>
        <v>Leer</v>
      </c>
      <c r="M3169" s="445">
        <f t="shared" si="386"/>
        <v>0</v>
      </c>
      <c r="N3169" s="445">
        <f t="shared" si="387"/>
        <v>0</v>
      </c>
      <c r="O3169" s="445">
        <f t="shared" si="390"/>
        <v>0</v>
      </c>
      <c r="P3169" s="445">
        <f t="shared" si="391"/>
        <v>0</v>
      </c>
      <c r="Q3169" s="445">
        <f t="shared" si="392"/>
        <v>0</v>
      </c>
      <c r="R3169" s="415" t="str">
        <f t="shared" si="393"/>
        <v>Leer</v>
      </c>
      <c r="S3169" s="445">
        <f>IF('Angaben KH-Standort'!D$29='A4'!D3169,IF('Angaben KH-Standort'!E$29="Ja",1,0),0)</f>
        <v>0</v>
      </c>
      <c r="T3169" s="445">
        <f>IF('Angaben KH-Standort'!D$30='A4'!D3169,IF('Angaben KH-Standort'!E$30="Ja",1,0),0)</f>
        <v>0</v>
      </c>
      <c r="U3169" s="445">
        <f>IF('Angaben KH-Standort'!D$31='A4'!D3169,IF('Angaben KH-Standort'!E$31="Ja",1,0),0)</f>
        <v>0</v>
      </c>
    </row>
    <row r="3170" spans="2:21" ht="15" customHeight="1" x14ac:dyDescent="0.3">
      <c r="B3170" s="70" t="str">
        <f t="shared" si="388"/>
        <v>!!!</v>
      </c>
      <c r="C3170" s="265" t="str">
        <f>IF(ISERROR(IF(LEN(E3170)&gt;0,VLOOKUP(TEXT($E3170,0),'Angaben Stationen'!$E$14:$J$213,5,0),"")),"?",IF(LEN(E3170)&gt;0,VLOOKUP(TEXT($E3170,0),'Angaben Stationen'!$E$14:$J$213,5,0),""))</f>
        <v/>
      </c>
      <c r="D3170" s="232" t="str">
        <f>IF(ISERROR(IF(LEN(E3170)&gt;0,VLOOKUP(TEXT($E3170,0),'Angaben Stationen'!$E$14:$J$213,6,0),"")),"STATION IST NICHT VORHANDEN",IF(LEN(E3170)&gt;0,VLOOKUP(TEXT($E3170,0),'Angaben Stationen'!$E$14:$J$213,6,0),""))</f>
        <v/>
      </c>
      <c r="E3170" s="287"/>
      <c r="F3170" s="234"/>
      <c r="G3170" s="234"/>
      <c r="H3170" s="263"/>
      <c r="I3170" s="169"/>
      <c r="K3170" s="445" t="str">
        <f t="shared" si="389"/>
        <v>Leer</v>
      </c>
      <c r="L3170" s="445" t="str">
        <f>VLOOKUP($D3170,{"29 - Psychiatrie (Erwachsene)","BGI";"297 - stationsäquivalente Behandlung in der Erwachsenenpsychiatrie (29)","BGI";"30 - Kinder- und Jugendpsychiatrie","BGII";"307 - stationsäquivalente Behandlung in der Kinder- und Jugendpsychiatrie (30)","BGII";"31 - Psychosomatik","BGI";"","Leer"},2,0)</f>
        <v>Leer</v>
      </c>
      <c r="M3170" s="445">
        <f t="shared" ref="M3170:M3233" si="394">IF(LEN(B3170)&gt;0,0,1)</f>
        <v>0</v>
      </c>
      <c r="N3170" s="445">
        <f t="shared" ref="N3170:N3233" si="395">IF(E3170&lt;&gt;"",1,0)</f>
        <v>0</v>
      </c>
      <c r="O3170" s="445">
        <f t="shared" si="390"/>
        <v>0</v>
      </c>
      <c r="P3170" s="445">
        <f t="shared" si="391"/>
        <v>0</v>
      </c>
      <c r="Q3170" s="445">
        <f t="shared" si="392"/>
        <v>0</v>
      </c>
      <c r="R3170" s="415" t="str">
        <f t="shared" si="393"/>
        <v>Leer</v>
      </c>
      <c r="S3170" s="445">
        <f>IF('Angaben KH-Standort'!D$29='A4'!D3170,IF('Angaben KH-Standort'!E$29="Ja",1,0),0)</f>
        <v>0</v>
      </c>
      <c r="T3170" s="445">
        <f>IF('Angaben KH-Standort'!D$30='A4'!D3170,IF('Angaben KH-Standort'!E$30="Ja",1,0),0)</f>
        <v>0</v>
      </c>
      <c r="U3170" s="445">
        <f>IF('Angaben KH-Standort'!D$31='A4'!D3170,IF('Angaben KH-Standort'!E$31="Ja",1,0),0)</f>
        <v>0</v>
      </c>
    </row>
    <row r="3171" spans="2:21" ht="15" customHeight="1" x14ac:dyDescent="0.3">
      <c r="B3171" s="70" t="str">
        <f t="shared" ref="B3171:B3234" si="396">IF(SUM(N3171:Q3171)&lt;4,"!!!","")</f>
        <v>!!!</v>
      </c>
      <c r="C3171" s="265" t="str">
        <f>IF(ISERROR(IF(LEN(E3171)&gt;0,VLOOKUP(TEXT($E3171,0),'Angaben Stationen'!$E$14:$J$213,5,0),"")),"?",IF(LEN(E3171)&gt;0,VLOOKUP(TEXT($E3171,0),'Angaben Stationen'!$E$14:$J$213,5,0),""))</f>
        <v/>
      </c>
      <c r="D3171" s="232" t="str">
        <f>IF(ISERROR(IF(LEN(E3171)&gt;0,VLOOKUP(TEXT($E3171,0),'Angaben Stationen'!$E$14:$J$213,6,0),"")),"STATION IST NICHT VORHANDEN",IF(LEN(E3171)&gt;0,VLOOKUP(TEXT($E3171,0),'Angaben Stationen'!$E$14:$J$213,6,0),""))</f>
        <v/>
      </c>
      <c r="E3171" s="287"/>
      <c r="F3171" s="234"/>
      <c r="G3171" s="234"/>
      <c r="H3171" s="263"/>
      <c r="I3171" s="169"/>
      <c r="K3171" s="445" t="str">
        <f t="shared" ref="K3171:K3234" si="397">IF($E3171&lt;&gt;"","Monat","Leer")</f>
        <v>Leer</v>
      </c>
      <c r="L3171" s="445" t="str">
        <f>VLOOKUP($D3171,{"29 - Psychiatrie (Erwachsene)","BGI";"297 - stationsäquivalente Behandlung in der Erwachsenenpsychiatrie (29)","BGI";"30 - Kinder- und Jugendpsychiatrie","BGII";"307 - stationsäquivalente Behandlung in der Kinder- und Jugendpsychiatrie (30)","BGII";"31 - Psychosomatik","BGI";"","Leer"},2,0)</f>
        <v>Leer</v>
      </c>
      <c r="M3171" s="445">
        <f t="shared" si="394"/>
        <v>0</v>
      </c>
      <c r="N3171" s="445">
        <f t="shared" si="395"/>
        <v>0</v>
      </c>
      <c r="O3171" s="445">
        <f t="shared" ref="O3171:O3234" si="398">IF(VALUE($F3171)&gt;0,1,0)</f>
        <v>0</v>
      </c>
      <c r="P3171" s="445">
        <f t="shared" ref="P3171:P3234" si="399">IF(LEN($G3171)&gt;0,1,0)</f>
        <v>0</v>
      </c>
      <c r="Q3171" s="445">
        <f t="shared" ref="Q3171:Q3234" si="400">IF(LEN($H3171)&gt;0,1,0)</f>
        <v>0</v>
      </c>
      <c r="R3171" s="415" t="str">
        <f t="shared" si="393"/>
        <v>Leer</v>
      </c>
      <c r="S3171" s="445">
        <f>IF('Angaben KH-Standort'!D$29='A4'!D3171,IF('Angaben KH-Standort'!E$29="Ja",1,0),0)</f>
        <v>0</v>
      </c>
      <c r="T3171" s="445">
        <f>IF('Angaben KH-Standort'!D$30='A4'!D3171,IF('Angaben KH-Standort'!E$30="Ja",1,0),0)</f>
        <v>0</v>
      </c>
      <c r="U3171" s="445">
        <f>IF('Angaben KH-Standort'!D$31='A4'!D3171,IF('Angaben KH-Standort'!E$31="Ja",1,0),0)</f>
        <v>0</v>
      </c>
    </row>
    <row r="3172" spans="2:21" ht="15" customHeight="1" x14ac:dyDescent="0.3">
      <c r="B3172" s="70" t="str">
        <f t="shared" si="396"/>
        <v>!!!</v>
      </c>
      <c r="C3172" s="265" t="str">
        <f>IF(ISERROR(IF(LEN(E3172)&gt;0,VLOOKUP(TEXT($E3172,0),'Angaben Stationen'!$E$14:$J$213,5,0),"")),"?",IF(LEN(E3172)&gt;0,VLOOKUP(TEXT($E3172,0),'Angaben Stationen'!$E$14:$J$213,5,0),""))</f>
        <v/>
      </c>
      <c r="D3172" s="232" t="str">
        <f>IF(ISERROR(IF(LEN(E3172)&gt;0,VLOOKUP(TEXT($E3172,0),'Angaben Stationen'!$E$14:$J$213,6,0),"")),"STATION IST NICHT VORHANDEN",IF(LEN(E3172)&gt;0,VLOOKUP(TEXT($E3172,0),'Angaben Stationen'!$E$14:$J$213,6,0),""))</f>
        <v/>
      </c>
      <c r="E3172" s="287"/>
      <c r="F3172" s="234"/>
      <c r="G3172" s="234"/>
      <c r="H3172" s="263"/>
      <c r="I3172" s="169"/>
      <c r="K3172" s="445" t="str">
        <f t="shared" si="397"/>
        <v>Leer</v>
      </c>
      <c r="L3172" s="445" t="str">
        <f>VLOOKUP($D3172,{"29 - Psychiatrie (Erwachsene)","BGI";"297 - stationsäquivalente Behandlung in der Erwachsenenpsychiatrie (29)","BGI";"30 - Kinder- und Jugendpsychiatrie","BGII";"307 - stationsäquivalente Behandlung in der Kinder- und Jugendpsychiatrie (30)","BGII";"31 - Psychosomatik","BGI";"","Leer"},2,0)</f>
        <v>Leer</v>
      </c>
      <c r="M3172" s="445">
        <f t="shared" si="394"/>
        <v>0</v>
      </c>
      <c r="N3172" s="445">
        <f t="shared" si="395"/>
        <v>0</v>
      </c>
      <c r="O3172" s="445">
        <f t="shared" si="398"/>
        <v>0</v>
      </c>
      <c r="P3172" s="445">
        <f t="shared" si="399"/>
        <v>0</v>
      </c>
      <c r="Q3172" s="445">
        <f t="shared" si="400"/>
        <v>0</v>
      </c>
      <c r="R3172" s="415" t="str">
        <f t="shared" si="393"/>
        <v>Leer</v>
      </c>
      <c r="S3172" s="445">
        <f>IF('Angaben KH-Standort'!D$29='A4'!D3172,IF('Angaben KH-Standort'!E$29="Ja",1,0),0)</f>
        <v>0</v>
      </c>
      <c r="T3172" s="445">
        <f>IF('Angaben KH-Standort'!D$30='A4'!D3172,IF('Angaben KH-Standort'!E$30="Ja",1,0),0)</f>
        <v>0</v>
      </c>
      <c r="U3172" s="445">
        <f>IF('Angaben KH-Standort'!D$31='A4'!D3172,IF('Angaben KH-Standort'!E$31="Ja",1,0),0)</f>
        <v>0</v>
      </c>
    </row>
    <row r="3173" spans="2:21" ht="15" customHeight="1" x14ac:dyDescent="0.3">
      <c r="B3173" s="70" t="str">
        <f t="shared" si="396"/>
        <v>!!!</v>
      </c>
      <c r="C3173" s="265" t="str">
        <f>IF(ISERROR(IF(LEN(E3173)&gt;0,VLOOKUP(TEXT($E3173,0),'Angaben Stationen'!$E$14:$J$213,5,0),"")),"?",IF(LEN(E3173)&gt;0,VLOOKUP(TEXT($E3173,0),'Angaben Stationen'!$E$14:$J$213,5,0),""))</f>
        <v/>
      </c>
      <c r="D3173" s="232" t="str">
        <f>IF(ISERROR(IF(LEN(E3173)&gt;0,VLOOKUP(TEXT($E3173,0),'Angaben Stationen'!$E$14:$J$213,6,0),"")),"STATION IST NICHT VORHANDEN",IF(LEN(E3173)&gt;0,VLOOKUP(TEXT($E3173,0),'Angaben Stationen'!$E$14:$J$213,6,0),""))</f>
        <v/>
      </c>
      <c r="E3173" s="287"/>
      <c r="F3173" s="234"/>
      <c r="G3173" s="234"/>
      <c r="H3173" s="263"/>
      <c r="I3173" s="169"/>
      <c r="K3173" s="445" t="str">
        <f t="shared" si="397"/>
        <v>Leer</v>
      </c>
      <c r="L3173" s="445" t="str">
        <f>VLOOKUP($D3173,{"29 - Psychiatrie (Erwachsene)","BGI";"297 - stationsäquivalente Behandlung in der Erwachsenenpsychiatrie (29)","BGI";"30 - Kinder- und Jugendpsychiatrie","BGII";"307 - stationsäquivalente Behandlung in der Kinder- und Jugendpsychiatrie (30)","BGII";"31 - Psychosomatik","BGI";"","Leer"},2,0)</f>
        <v>Leer</v>
      </c>
      <c r="M3173" s="445">
        <f t="shared" si="394"/>
        <v>0</v>
      </c>
      <c r="N3173" s="445">
        <f t="shared" si="395"/>
        <v>0</v>
      </c>
      <c r="O3173" s="445">
        <f t="shared" si="398"/>
        <v>0</v>
      </c>
      <c r="P3173" s="445">
        <f t="shared" si="399"/>
        <v>0</v>
      </c>
      <c r="Q3173" s="445">
        <f t="shared" si="400"/>
        <v>0</v>
      </c>
      <c r="R3173" s="415" t="str">
        <f t="shared" si="393"/>
        <v>Leer</v>
      </c>
      <c r="S3173" s="445">
        <f>IF('Angaben KH-Standort'!D$29='A4'!D3173,IF('Angaben KH-Standort'!E$29="Ja",1,0),0)</f>
        <v>0</v>
      </c>
      <c r="T3173" s="445">
        <f>IF('Angaben KH-Standort'!D$30='A4'!D3173,IF('Angaben KH-Standort'!E$30="Ja",1,0),0)</f>
        <v>0</v>
      </c>
      <c r="U3173" s="445">
        <f>IF('Angaben KH-Standort'!D$31='A4'!D3173,IF('Angaben KH-Standort'!E$31="Ja",1,0),0)</f>
        <v>0</v>
      </c>
    </row>
    <row r="3174" spans="2:21" ht="15" customHeight="1" x14ac:dyDescent="0.3">
      <c r="B3174" s="70" t="str">
        <f t="shared" si="396"/>
        <v>!!!</v>
      </c>
      <c r="C3174" s="265" t="str">
        <f>IF(ISERROR(IF(LEN(E3174)&gt;0,VLOOKUP(TEXT($E3174,0),'Angaben Stationen'!$E$14:$J$213,5,0),"")),"?",IF(LEN(E3174)&gt;0,VLOOKUP(TEXT($E3174,0),'Angaben Stationen'!$E$14:$J$213,5,0),""))</f>
        <v/>
      </c>
      <c r="D3174" s="232" t="str">
        <f>IF(ISERROR(IF(LEN(E3174)&gt;0,VLOOKUP(TEXT($E3174,0),'Angaben Stationen'!$E$14:$J$213,6,0),"")),"STATION IST NICHT VORHANDEN",IF(LEN(E3174)&gt;0,VLOOKUP(TEXT($E3174,0),'Angaben Stationen'!$E$14:$J$213,6,0),""))</f>
        <v/>
      </c>
      <c r="E3174" s="287"/>
      <c r="F3174" s="234"/>
      <c r="G3174" s="234"/>
      <c r="H3174" s="263"/>
      <c r="I3174" s="169"/>
      <c r="K3174" s="445" t="str">
        <f t="shared" si="397"/>
        <v>Leer</v>
      </c>
      <c r="L3174" s="445" t="str">
        <f>VLOOKUP($D3174,{"29 - Psychiatrie (Erwachsene)","BGI";"297 - stationsäquivalente Behandlung in der Erwachsenenpsychiatrie (29)","BGI";"30 - Kinder- und Jugendpsychiatrie","BGII";"307 - stationsäquivalente Behandlung in der Kinder- und Jugendpsychiatrie (30)","BGII";"31 - Psychosomatik","BGI";"","Leer"},2,0)</f>
        <v>Leer</v>
      </c>
      <c r="M3174" s="445">
        <f t="shared" si="394"/>
        <v>0</v>
      </c>
      <c r="N3174" s="445">
        <f t="shared" si="395"/>
        <v>0</v>
      </c>
      <c r="O3174" s="445">
        <f t="shared" si="398"/>
        <v>0</v>
      </c>
      <c r="P3174" s="445">
        <f t="shared" si="399"/>
        <v>0</v>
      </c>
      <c r="Q3174" s="445">
        <f t="shared" si="400"/>
        <v>0</v>
      </c>
      <c r="R3174" s="415" t="str">
        <f t="shared" si="393"/>
        <v>Leer</v>
      </c>
      <c r="S3174" s="445">
        <f>IF('Angaben KH-Standort'!D$29='A4'!D3174,IF('Angaben KH-Standort'!E$29="Ja",1,0),0)</f>
        <v>0</v>
      </c>
      <c r="T3174" s="445">
        <f>IF('Angaben KH-Standort'!D$30='A4'!D3174,IF('Angaben KH-Standort'!E$30="Ja",1,0),0)</f>
        <v>0</v>
      </c>
      <c r="U3174" s="445">
        <f>IF('Angaben KH-Standort'!D$31='A4'!D3174,IF('Angaben KH-Standort'!E$31="Ja",1,0),0)</f>
        <v>0</v>
      </c>
    </row>
    <row r="3175" spans="2:21" ht="15" customHeight="1" x14ac:dyDescent="0.3">
      <c r="B3175" s="70" t="str">
        <f t="shared" si="396"/>
        <v>!!!</v>
      </c>
      <c r="C3175" s="265" t="str">
        <f>IF(ISERROR(IF(LEN(E3175)&gt;0,VLOOKUP(TEXT($E3175,0),'Angaben Stationen'!$E$14:$J$213,5,0),"")),"?",IF(LEN(E3175)&gt;0,VLOOKUP(TEXT($E3175,0),'Angaben Stationen'!$E$14:$J$213,5,0),""))</f>
        <v/>
      </c>
      <c r="D3175" s="232" t="str">
        <f>IF(ISERROR(IF(LEN(E3175)&gt;0,VLOOKUP(TEXT($E3175,0),'Angaben Stationen'!$E$14:$J$213,6,0),"")),"STATION IST NICHT VORHANDEN",IF(LEN(E3175)&gt;0,VLOOKUP(TEXT($E3175,0),'Angaben Stationen'!$E$14:$J$213,6,0),""))</f>
        <v/>
      </c>
      <c r="E3175" s="287"/>
      <c r="F3175" s="234"/>
      <c r="G3175" s="234"/>
      <c r="H3175" s="263"/>
      <c r="I3175" s="169"/>
      <c r="K3175" s="445" t="str">
        <f t="shared" si="397"/>
        <v>Leer</v>
      </c>
      <c r="L3175" s="445" t="str">
        <f>VLOOKUP($D3175,{"29 - Psychiatrie (Erwachsene)","BGI";"297 - stationsäquivalente Behandlung in der Erwachsenenpsychiatrie (29)","BGI";"30 - Kinder- und Jugendpsychiatrie","BGII";"307 - stationsäquivalente Behandlung in der Kinder- und Jugendpsychiatrie (30)","BGII";"31 - Psychosomatik","BGI";"","Leer"},2,0)</f>
        <v>Leer</v>
      </c>
      <c r="M3175" s="445">
        <f t="shared" si="394"/>
        <v>0</v>
      </c>
      <c r="N3175" s="445">
        <f t="shared" si="395"/>
        <v>0</v>
      </c>
      <c r="O3175" s="445">
        <f t="shared" si="398"/>
        <v>0</v>
      </c>
      <c r="P3175" s="445">
        <f t="shared" si="399"/>
        <v>0</v>
      </c>
      <c r="Q3175" s="445">
        <f t="shared" si="400"/>
        <v>0</v>
      </c>
      <c r="R3175" s="415" t="str">
        <f t="shared" si="393"/>
        <v>Leer</v>
      </c>
      <c r="S3175" s="445">
        <f>IF('Angaben KH-Standort'!D$29='A4'!D3175,IF('Angaben KH-Standort'!E$29="Ja",1,0),0)</f>
        <v>0</v>
      </c>
      <c r="T3175" s="445">
        <f>IF('Angaben KH-Standort'!D$30='A4'!D3175,IF('Angaben KH-Standort'!E$30="Ja",1,0),0)</f>
        <v>0</v>
      </c>
      <c r="U3175" s="445">
        <f>IF('Angaben KH-Standort'!D$31='A4'!D3175,IF('Angaben KH-Standort'!E$31="Ja",1,0),0)</f>
        <v>0</v>
      </c>
    </row>
    <row r="3176" spans="2:21" ht="15" customHeight="1" x14ac:dyDescent="0.3">
      <c r="B3176" s="70" t="str">
        <f t="shared" si="396"/>
        <v>!!!</v>
      </c>
      <c r="C3176" s="265" t="str">
        <f>IF(ISERROR(IF(LEN(E3176)&gt;0,VLOOKUP(TEXT($E3176,0),'Angaben Stationen'!$E$14:$J$213,5,0),"")),"?",IF(LEN(E3176)&gt;0,VLOOKUP(TEXT($E3176,0),'Angaben Stationen'!$E$14:$J$213,5,0),""))</f>
        <v/>
      </c>
      <c r="D3176" s="232" t="str">
        <f>IF(ISERROR(IF(LEN(E3176)&gt;0,VLOOKUP(TEXT($E3176,0),'Angaben Stationen'!$E$14:$J$213,6,0),"")),"STATION IST NICHT VORHANDEN",IF(LEN(E3176)&gt;0,VLOOKUP(TEXT($E3176,0),'Angaben Stationen'!$E$14:$J$213,6,0),""))</f>
        <v/>
      </c>
      <c r="E3176" s="287"/>
      <c r="F3176" s="234"/>
      <c r="G3176" s="234"/>
      <c r="H3176" s="263"/>
      <c r="I3176" s="169"/>
      <c r="K3176" s="445" t="str">
        <f t="shared" si="397"/>
        <v>Leer</v>
      </c>
      <c r="L3176" s="445" t="str">
        <f>VLOOKUP($D3176,{"29 - Psychiatrie (Erwachsene)","BGI";"297 - stationsäquivalente Behandlung in der Erwachsenenpsychiatrie (29)","BGI";"30 - Kinder- und Jugendpsychiatrie","BGII";"307 - stationsäquivalente Behandlung in der Kinder- und Jugendpsychiatrie (30)","BGII";"31 - Psychosomatik","BGI";"","Leer"},2,0)</f>
        <v>Leer</v>
      </c>
      <c r="M3176" s="445">
        <f t="shared" si="394"/>
        <v>0</v>
      </c>
      <c r="N3176" s="445">
        <f t="shared" si="395"/>
        <v>0</v>
      </c>
      <c r="O3176" s="445">
        <f t="shared" si="398"/>
        <v>0</v>
      </c>
      <c r="P3176" s="445">
        <f t="shared" si="399"/>
        <v>0</v>
      </c>
      <c r="Q3176" s="445">
        <f t="shared" si="400"/>
        <v>0</v>
      </c>
      <c r="R3176" s="415" t="str">
        <f t="shared" si="393"/>
        <v>Leer</v>
      </c>
      <c r="S3176" s="445">
        <f>IF('Angaben KH-Standort'!D$29='A4'!D3176,IF('Angaben KH-Standort'!E$29="Ja",1,0),0)</f>
        <v>0</v>
      </c>
      <c r="T3176" s="445">
        <f>IF('Angaben KH-Standort'!D$30='A4'!D3176,IF('Angaben KH-Standort'!E$30="Ja",1,0),0)</f>
        <v>0</v>
      </c>
      <c r="U3176" s="445">
        <f>IF('Angaben KH-Standort'!D$31='A4'!D3176,IF('Angaben KH-Standort'!E$31="Ja",1,0),0)</f>
        <v>0</v>
      </c>
    </row>
    <row r="3177" spans="2:21" ht="15" customHeight="1" x14ac:dyDescent="0.3">
      <c r="B3177" s="70" t="str">
        <f t="shared" si="396"/>
        <v>!!!</v>
      </c>
      <c r="C3177" s="265" t="str">
        <f>IF(ISERROR(IF(LEN(E3177)&gt;0,VLOOKUP(TEXT($E3177,0),'Angaben Stationen'!$E$14:$J$213,5,0),"")),"?",IF(LEN(E3177)&gt;0,VLOOKUP(TEXT($E3177,0),'Angaben Stationen'!$E$14:$J$213,5,0),""))</f>
        <v/>
      </c>
      <c r="D3177" s="232" t="str">
        <f>IF(ISERROR(IF(LEN(E3177)&gt;0,VLOOKUP(TEXT($E3177,0),'Angaben Stationen'!$E$14:$J$213,6,0),"")),"STATION IST NICHT VORHANDEN",IF(LEN(E3177)&gt;0,VLOOKUP(TEXT($E3177,0),'Angaben Stationen'!$E$14:$J$213,6,0),""))</f>
        <v/>
      </c>
      <c r="E3177" s="287"/>
      <c r="F3177" s="234"/>
      <c r="G3177" s="234"/>
      <c r="H3177" s="263"/>
      <c r="I3177" s="169"/>
      <c r="K3177" s="445" t="str">
        <f t="shared" si="397"/>
        <v>Leer</v>
      </c>
      <c r="L3177" s="445" t="str">
        <f>VLOOKUP($D3177,{"29 - Psychiatrie (Erwachsene)","BGI";"297 - stationsäquivalente Behandlung in der Erwachsenenpsychiatrie (29)","BGI";"30 - Kinder- und Jugendpsychiatrie","BGII";"307 - stationsäquivalente Behandlung in der Kinder- und Jugendpsychiatrie (30)","BGII";"31 - Psychosomatik","BGI";"","Leer"},2,0)</f>
        <v>Leer</v>
      </c>
      <c r="M3177" s="445">
        <f t="shared" si="394"/>
        <v>0</v>
      </c>
      <c r="N3177" s="445">
        <f t="shared" si="395"/>
        <v>0</v>
      </c>
      <c r="O3177" s="445">
        <f t="shared" si="398"/>
        <v>0</v>
      </c>
      <c r="P3177" s="445">
        <f t="shared" si="399"/>
        <v>0</v>
      </c>
      <c r="Q3177" s="445">
        <f t="shared" si="400"/>
        <v>0</v>
      </c>
      <c r="R3177" s="415" t="str">
        <f t="shared" si="393"/>
        <v>Leer</v>
      </c>
      <c r="S3177" s="445">
        <f>IF('Angaben KH-Standort'!D$29='A4'!D3177,IF('Angaben KH-Standort'!E$29="Ja",1,0),0)</f>
        <v>0</v>
      </c>
      <c r="T3177" s="445">
        <f>IF('Angaben KH-Standort'!D$30='A4'!D3177,IF('Angaben KH-Standort'!E$30="Ja",1,0),0)</f>
        <v>0</v>
      </c>
      <c r="U3177" s="445">
        <f>IF('Angaben KH-Standort'!D$31='A4'!D3177,IF('Angaben KH-Standort'!E$31="Ja",1,0),0)</f>
        <v>0</v>
      </c>
    </row>
    <row r="3178" spans="2:21" ht="15" customHeight="1" x14ac:dyDescent="0.3">
      <c r="B3178" s="70" t="str">
        <f t="shared" si="396"/>
        <v>!!!</v>
      </c>
      <c r="C3178" s="265" t="str">
        <f>IF(ISERROR(IF(LEN(E3178)&gt;0,VLOOKUP(TEXT($E3178,0),'Angaben Stationen'!$E$14:$J$213,5,0),"")),"?",IF(LEN(E3178)&gt;0,VLOOKUP(TEXT($E3178,0),'Angaben Stationen'!$E$14:$J$213,5,0),""))</f>
        <v/>
      </c>
      <c r="D3178" s="232" t="str">
        <f>IF(ISERROR(IF(LEN(E3178)&gt;0,VLOOKUP(TEXT($E3178,0),'Angaben Stationen'!$E$14:$J$213,6,0),"")),"STATION IST NICHT VORHANDEN",IF(LEN(E3178)&gt;0,VLOOKUP(TEXT($E3178,0),'Angaben Stationen'!$E$14:$J$213,6,0),""))</f>
        <v/>
      </c>
      <c r="E3178" s="287"/>
      <c r="F3178" s="234"/>
      <c r="G3178" s="234"/>
      <c r="H3178" s="263"/>
      <c r="I3178" s="169"/>
      <c r="K3178" s="445" t="str">
        <f t="shared" si="397"/>
        <v>Leer</v>
      </c>
      <c r="L3178" s="445" t="str">
        <f>VLOOKUP($D3178,{"29 - Psychiatrie (Erwachsene)","BGI";"297 - stationsäquivalente Behandlung in der Erwachsenenpsychiatrie (29)","BGI";"30 - Kinder- und Jugendpsychiatrie","BGII";"307 - stationsäquivalente Behandlung in der Kinder- und Jugendpsychiatrie (30)","BGII";"31 - Psychosomatik","BGI";"","Leer"},2,0)</f>
        <v>Leer</v>
      </c>
      <c r="M3178" s="445">
        <f t="shared" si="394"/>
        <v>0</v>
      </c>
      <c r="N3178" s="445">
        <f t="shared" si="395"/>
        <v>0</v>
      </c>
      <c r="O3178" s="445">
        <f t="shared" si="398"/>
        <v>0</v>
      </c>
      <c r="P3178" s="445">
        <f t="shared" si="399"/>
        <v>0</v>
      </c>
      <c r="Q3178" s="445">
        <f t="shared" si="400"/>
        <v>0</v>
      </c>
      <c r="R3178" s="415" t="str">
        <f t="shared" si="393"/>
        <v>Leer</v>
      </c>
      <c r="S3178" s="445">
        <f>IF('Angaben KH-Standort'!D$29='A4'!D3178,IF('Angaben KH-Standort'!E$29="Ja",1,0),0)</f>
        <v>0</v>
      </c>
      <c r="T3178" s="445">
        <f>IF('Angaben KH-Standort'!D$30='A4'!D3178,IF('Angaben KH-Standort'!E$30="Ja",1,0),0)</f>
        <v>0</v>
      </c>
      <c r="U3178" s="445">
        <f>IF('Angaben KH-Standort'!D$31='A4'!D3178,IF('Angaben KH-Standort'!E$31="Ja",1,0),0)</f>
        <v>0</v>
      </c>
    </row>
    <row r="3179" spans="2:21" ht="15" customHeight="1" x14ac:dyDescent="0.3">
      <c r="B3179" s="70" t="str">
        <f t="shared" si="396"/>
        <v>!!!</v>
      </c>
      <c r="C3179" s="265" t="str">
        <f>IF(ISERROR(IF(LEN(E3179)&gt;0,VLOOKUP(TEXT($E3179,0),'Angaben Stationen'!$E$14:$J$213,5,0),"")),"?",IF(LEN(E3179)&gt;0,VLOOKUP(TEXT($E3179,0),'Angaben Stationen'!$E$14:$J$213,5,0),""))</f>
        <v/>
      </c>
      <c r="D3179" s="232" t="str">
        <f>IF(ISERROR(IF(LEN(E3179)&gt;0,VLOOKUP(TEXT($E3179,0),'Angaben Stationen'!$E$14:$J$213,6,0),"")),"STATION IST NICHT VORHANDEN",IF(LEN(E3179)&gt;0,VLOOKUP(TEXT($E3179,0),'Angaben Stationen'!$E$14:$J$213,6,0),""))</f>
        <v/>
      </c>
      <c r="E3179" s="287"/>
      <c r="F3179" s="234"/>
      <c r="G3179" s="234"/>
      <c r="H3179" s="263"/>
      <c r="I3179" s="169"/>
      <c r="K3179" s="445" t="str">
        <f t="shared" si="397"/>
        <v>Leer</v>
      </c>
      <c r="L3179" s="445" t="str">
        <f>VLOOKUP($D3179,{"29 - Psychiatrie (Erwachsene)","BGI";"297 - stationsäquivalente Behandlung in der Erwachsenenpsychiatrie (29)","BGI";"30 - Kinder- und Jugendpsychiatrie","BGII";"307 - stationsäquivalente Behandlung in der Kinder- und Jugendpsychiatrie (30)","BGII";"31 - Psychosomatik","BGI";"","Leer"},2,0)</f>
        <v>Leer</v>
      </c>
      <c r="M3179" s="445">
        <f t="shared" si="394"/>
        <v>0</v>
      </c>
      <c r="N3179" s="445">
        <f t="shared" si="395"/>
        <v>0</v>
      </c>
      <c r="O3179" s="445">
        <f t="shared" si="398"/>
        <v>0</v>
      </c>
      <c r="P3179" s="445">
        <f t="shared" si="399"/>
        <v>0</v>
      </c>
      <c r="Q3179" s="445">
        <f t="shared" si="400"/>
        <v>0</v>
      </c>
      <c r="R3179" s="415" t="str">
        <f t="shared" si="393"/>
        <v>Leer</v>
      </c>
      <c r="S3179" s="445">
        <f>IF('Angaben KH-Standort'!D$29='A4'!D3179,IF('Angaben KH-Standort'!E$29="Ja",1,0),0)</f>
        <v>0</v>
      </c>
      <c r="T3179" s="445">
        <f>IF('Angaben KH-Standort'!D$30='A4'!D3179,IF('Angaben KH-Standort'!E$30="Ja",1,0),0)</f>
        <v>0</v>
      </c>
      <c r="U3179" s="445">
        <f>IF('Angaben KH-Standort'!D$31='A4'!D3179,IF('Angaben KH-Standort'!E$31="Ja",1,0),0)</f>
        <v>0</v>
      </c>
    </row>
    <row r="3180" spans="2:21" ht="15" customHeight="1" x14ac:dyDescent="0.3">
      <c r="B3180" s="70" t="str">
        <f t="shared" si="396"/>
        <v>!!!</v>
      </c>
      <c r="C3180" s="265" t="str">
        <f>IF(ISERROR(IF(LEN(E3180)&gt;0,VLOOKUP(TEXT($E3180,0),'Angaben Stationen'!$E$14:$J$213,5,0),"")),"?",IF(LEN(E3180)&gt;0,VLOOKUP(TEXT($E3180,0),'Angaben Stationen'!$E$14:$J$213,5,0),""))</f>
        <v/>
      </c>
      <c r="D3180" s="232" t="str">
        <f>IF(ISERROR(IF(LEN(E3180)&gt;0,VLOOKUP(TEXT($E3180,0),'Angaben Stationen'!$E$14:$J$213,6,0),"")),"STATION IST NICHT VORHANDEN",IF(LEN(E3180)&gt;0,VLOOKUP(TEXT($E3180,0),'Angaben Stationen'!$E$14:$J$213,6,0),""))</f>
        <v/>
      </c>
      <c r="E3180" s="287"/>
      <c r="F3180" s="234"/>
      <c r="G3180" s="234"/>
      <c r="H3180" s="263"/>
      <c r="I3180" s="169"/>
      <c r="K3180" s="445" t="str">
        <f t="shared" si="397"/>
        <v>Leer</v>
      </c>
      <c r="L3180" s="445" t="str">
        <f>VLOOKUP($D3180,{"29 - Psychiatrie (Erwachsene)","BGI";"297 - stationsäquivalente Behandlung in der Erwachsenenpsychiatrie (29)","BGI";"30 - Kinder- und Jugendpsychiatrie","BGII";"307 - stationsäquivalente Behandlung in der Kinder- und Jugendpsychiatrie (30)","BGII";"31 - Psychosomatik","BGI";"","Leer"},2,0)</f>
        <v>Leer</v>
      </c>
      <c r="M3180" s="445">
        <f t="shared" si="394"/>
        <v>0</v>
      </c>
      <c r="N3180" s="445">
        <f t="shared" si="395"/>
        <v>0</v>
      </c>
      <c r="O3180" s="445">
        <f t="shared" si="398"/>
        <v>0</v>
      </c>
      <c r="P3180" s="445">
        <f t="shared" si="399"/>
        <v>0</v>
      </c>
      <c r="Q3180" s="445">
        <f t="shared" si="400"/>
        <v>0</v>
      </c>
      <c r="R3180" s="415" t="str">
        <f t="shared" si="393"/>
        <v>Leer</v>
      </c>
      <c r="S3180" s="445">
        <f>IF('Angaben KH-Standort'!D$29='A4'!D3180,IF('Angaben KH-Standort'!E$29="Ja",1,0),0)</f>
        <v>0</v>
      </c>
      <c r="T3180" s="445">
        <f>IF('Angaben KH-Standort'!D$30='A4'!D3180,IF('Angaben KH-Standort'!E$30="Ja",1,0),0)</f>
        <v>0</v>
      </c>
      <c r="U3180" s="445">
        <f>IF('Angaben KH-Standort'!D$31='A4'!D3180,IF('Angaben KH-Standort'!E$31="Ja",1,0),0)</f>
        <v>0</v>
      </c>
    </row>
    <row r="3181" spans="2:21" ht="15" customHeight="1" x14ac:dyDescent="0.3">
      <c r="B3181" s="70" t="str">
        <f t="shared" si="396"/>
        <v>!!!</v>
      </c>
      <c r="C3181" s="265" t="str">
        <f>IF(ISERROR(IF(LEN(E3181)&gt;0,VLOOKUP(TEXT($E3181,0),'Angaben Stationen'!$E$14:$J$213,5,0),"")),"?",IF(LEN(E3181)&gt;0,VLOOKUP(TEXT($E3181,0),'Angaben Stationen'!$E$14:$J$213,5,0),""))</f>
        <v/>
      </c>
      <c r="D3181" s="232" t="str">
        <f>IF(ISERROR(IF(LEN(E3181)&gt;0,VLOOKUP(TEXT($E3181,0),'Angaben Stationen'!$E$14:$J$213,6,0),"")),"STATION IST NICHT VORHANDEN",IF(LEN(E3181)&gt;0,VLOOKUP(TEXT($E3181,0),'Angaben Stationen'!$E$14:$J$213,6,0),""))</f>
        <v/>
      </c>
      <c r="E3181" s="287"/>
      <c r="F3181" s="234"/>
      <c r="G3181" s="234"/>
      <c r="H3181" s="263"/>
      <c r="I3181" s="169"/>
      <c r="K3181" s="445" t="str">
        <f t="shared" si="397"/>
        <v>Leer</v>
      </c>
      <c r="L3181" s="445" t="str">
        <f>VLOOKUP($D3181,{"29 - Psychiatrie (Erwachsene)","BGI";"297 - stationsäquivalente Behandlung in der Erwachsenenpsychiatrie (29)","BGI";"30 - Kinder- und Jugendpsychiatrie","BGII";"307 - stationsäquivalente Behandlung in der Kinder- und Jugendpsychiatrie (30)","BGII";"31 - Psychosomatik","BGI";"","Leer"},2,0)</f>
        <v>Leer</v>
      </c>
      <c r="M3181" s="445">
        <f t="shared" si="394"/>
        <v>0</v>
      </c>
      <c r="N3181" s="445">
        <f t="shared" si="395"/>
        <v>0</v>
      </c>
      <c r="O3181" s="445">
        <f t="shared" si="398"/>
        <v>0</v>
      </c>
      <c r="P3181" s="445">
        <f t="shared" si="399"/>
        <v>0</v>
      </c>
      <c r="Q3181" s="445">
        <f t="shared" si="400"/>
        <v>0</v>
      </c>
      <c r="R3181" s="415" t="str">
        <f t="shared" si="393"/>
        <v>Leer</v>
      </c>
      <c r="S3181" s="445">
        <f>IF('Angaben KH-Standort'!D$29='A4'!D3181,IF('Angaben KH-Standort'!E$29="Ja",1,0),0)</f>
        <v>0</v>
      </c>
      <c r="T3181" s="445">
        <f>IF('Angaben KH-Standort'!D$30='A4'!D3181,IF('Angaben KH-Standort'!E$30="Ja",1,0),0)</f>
        <v>0</v>
      </c>
      <c r="U3181" s="445">
        <f>IF('Angaben KH-Standort'!D$31='A4'!D3181,IF('Angaben KH-Standort'!E$31="Ja",1,0),0)</f>
        <v>0</v>
      </c>
    </row>
    <row r="3182" spans="2:21" ht="15" customHeight="1" x14ac:dyDescent="0.3">
      <c r="B3182" s="70" t="str">
        <f t="shared" si="396"/>
        <v>!!!</v>
      </c>
      <c r="C3182" s="265" t="str">
        <f>IF(ISERROR(IF(LEN(E3182)&gt;0,VLOOKUP(TEXT($E3182,0),'Angaben Stationen'!$E$14:$J$213,5,0),"")),"?",IF(LEN(E3182)&gt;0,VLOOKUP(TEXT($E3182,0),'Angaben Stationen'!$E$14:$J$213,5,0),""))</f>
        <v/>
      </c>
      <c r="D3182" s="232" t="str">
        <f>IF(ISERROR(IF(LEN(E3182)&gt;0,VLOOKUP(TEXT($E3182,0),'Angaben Stationen'!$E$14:$J$213,6,0),"")),"STATION IST NICHT VORHANDEN",IF(LEN(E3182)&gt;0,VLOOKUP(TEXT($E3182,0),'Angaben Stationen'!$E$14:$J$213,6,0),""))</f>
        <v/>
      </c>
      <c r="E3182" s="287"/>
      <c r="F3182" s="234"/>
      <c r="G3182" s="234"/>
      <c r="H3182" s="263"/>
      <c r="I3182" s="169"/>
      <c r="K3182" s="445" t="str">
        <f t="shared" si="397"/>
        <v>Leer</v>
      </c>
      <c r="L3182" s="445" t="str">
        <f>VLOOKUP($D3182,{"29 - Psychiatrie (Erwachsene)","BGI";"297 - stationsäquivalente Behandlung in der Erwachsenenpsychiatrie (29)","BGI";"30 - Kinder- und Jugendpsychiatrie","BGII";"307 - stationsäquivalente Behandlung in der Kinder- und Jugendpsychiatrie (30)","BGII";"31 - Psychosomatik","BGI";"","Leer"},2,0)</f>
        <v>Leer</v>
      </c>
      <c r="M3182" s="445">
        <f t="shared" si="394"/>
        <v>0</v>
      </c>
      <c r="N3182" s="445">
        <f t="shared" si="395"/>
        <v>0</v>
      </c>
      <c r="O3182" s="445">
        <f t="shared" si="398"/>
        <v>0</v>
      </c>
      <c r="P3182" s="445">
        <f t="shared" si="399"/>
        <v>0</v>
      </c>
      <c r="Q3182" s="445">
        <f t="shared" si="400"/>
        <v>0</v>
      </c>
      <c r="R3182" s="415" t="str">
        <f t="shared" si="393"/>
        <v>Leer</v>
      </c>
      <c r="S3182" s="445">
        <f>IF('Angaben KH-Standort'!D$29='A4'!D3182,IF('Angaben KH-Standort'!E$29="Ja",1,0),0)</f>
        <v>0</v>
      </c>
      <c r="T3182" s="445">
        <f>IF('Angaben KH-Standort'!D$30='A4'!D3182,IF('Angaben KH-Standort'!E$30="Ja",1,0),0)</f>
        <v>0</v>
      </c>
      <c r="U3182" s="445">
        <f>IF('Angaben KH-Standort'!D$31='A4'!D3182,IF('Angaben KH-Standort'!E$31="Ja",1,0),0)</f>
        <v>0</v>
      </c>
    </row>
    <row r="3183" spans="2:21" ht="15" customHeight="1" x14ac:dyDescent="0.3">
      <c r="B3183" s="70" t="str">
        <f t="shared" si="396"/>
        <v>!!!</v>
      </c>
      <c r="C3183" s="265" t="str">
        <f>IF(ISERROR(IF(LEN(E3183)&gt;0,VLOOKUP(TEXT($E3183,0),'Angaben Stationen'!$E$14:$J$213,5,0),"")),"?",IF(LEN(E3183)&gt;0,VLOOKUP(TEXT($E3183,0),'Angaben Stationen'!$E$14:$J$213,5,0),""))</f>
        <v/>
      </c>
      <c r="D3183" s="232" t="str">
        <f>IF(ISERROR(IF(LEN(E3183)&gt;0,VLOOKUP(TEXT($E3183,0),'Angaben Stationen'!$E$14:$J$213,6,0),"")),"STATION IST NICHT VORHANDEN",IF(LEN(E3183)&gt;0,VLOOKUP(TEXT($E3183,0),'Angaben Stationen'!$E$14:$J$213,6,0),""))</f>
        <v/>
      </c>
      <c r="E3183" s="287"/>
      <c r="F3183" s="234"/>
      <c r="G3183" s="234"/>
      <c r="H3183" s="263"/>
      <c r="I3183" s="169"/>
      <c r="K3183" s="445" t="str">
        <f t="shared" si="397"/>
        <v>Leer</v>
      </c>
      <c r="L3183" s="445" t="str">
        <f>VLOOKUP($D3183,{"29 - Psychiatrie (Erwachsene)","BGI";"297 - stationsäquivalente Behandlung in der Erwachsenenpsychiatrie (29)","BGI";"30 - Kinder- und Jugendpsychiatrie","BGII";"307 - stationsäquivalente Behandlung in der Kinder- und Jugendpsychiatrie (30)","BGII";"31 - Psychosomatik","BGI";"","Leer"},2,0)</f>
        <v>Leer</v>
      </c>
      <c r="M3183" s="445">
        <f t="shared" si="394"/>
        <v>0</v>
      </c>
      <c r="N3183" s="445">
        <f t="shared" si="395"/>
        <v>0</v>
      </c>
      <c r="O3183" s="445">
        <f t="shared" si="398"/>
        <v>0</v>
      </c>
      <c r="P3183" s="445">
        <f t="shared" si="399"/>
        <v>0</v>
      </c>
      <c r="Q3183" s="445">
        <f t="shared" si="400"/>
        <v>0</v>
      </c>
      <c r="R3183" s="415" t="str">
        <f t="shared" ref="R3183:R3246" si="401">IF(D3183&lt;&gt;"",IF(SUM(S3183:U3183)&gt;0,"Ja","Nein"),"Leer")</f>
        <v>Leer</v>
      </c>
      <c r="S3183" s="445">
        <f>IF('Angaben KH-Standort'!D$29='A4'!D3183,IF('Angaben KH-Standort'!E$29="Ja",1,0),0)</f>
        <v>0</v>
      </c>
      <c r="T3183" s="445">
        <f>IF('Angaben KH-Standort'!D$30='A4'!D3183,IF('Angaben KH-Standort'!E$30="Ja",1,0),0)</f>
        <v>0</v>
      </c>
      <c r="U3183" s="445">
        <f>IF('Angaben KH-Standort'!D$31='A4'!D3183,IF('Angaben KH-Standort'!E$31="Ja",1,0),0)</f>
        <v>0</v>
      </c>
    </row>
    <row r="3184" spans="2:21" ht="15" customHeight="1" x14ac:dyDescent="0.3">
      <c r="B3184" s="70" t="str">
        <f t="shared" si="396"/>
        <v>!!!</v>
      </c>
      <c r="C3184" s="265" t="str">
        <f>IF(ISERROR(IF(LEN(E3184)&gt;0,VLOOKUP(TEXT($E3184,0),'Angaben Stationen'!$E$14:$J$213,5,0),"")),"?",IF(LEN(E3184)&gt;0,VLOOKUP(TEXT($E3184,0),'Angaben Stationen'!$E$14:$J$213,5,0),""))</f>
        <v/>
      </c>
      <c r="D3184" s="232" t="str">
        <f>IF(ISERROR(IF(LEN(E3184)&gt;0,VLOOKUP(TEXT($E3184,0),'Angaben Stationen'!$E$14:$J$213,6,0),"")),"STATION IST NICHT VORHANDEN",IF(LEN(E3184)&gt;0,VLOOKUP(TEXT($E3184,0),'Angaben Stationen'!$E$14:$J$213,6,0),""))</f>
        <v/>
      </c>
      <c r="E3184" s="287"/>
      <c r="F3184" s="234"/>
      <c r="G3184" s="234"/>
      <c r="H3184" s="263"/>
      <c r="I3184" s="169"/>
      <c r="K3184" s="445" t="str">
        <f t="shared" si="397"/>
        <v>Leer</v>
      </c>
      <c r="L3184" s="445" t="str">
        <f>VLOOKUP($D3184,{"29 - Psychiatrie (Erwachsene)","BGI";"297 - stationsäquivalente Behandlung in der Erwachsenenpsychiatrie (29)","BGI";"30 - Kinder- und Jugendpsychiatrie","BGII";"307 - stationsäquivalente Behandlung in der Kinder- und Jugendpsychiatrie (30)","BGII";"31 - Psychosomatik","BGI";"","Leer"},2,0)</f>
        <v>Leer</v>
      </c>
      <c r="M3184" s="445">
        <f t="shared" si="394"/>
        <v>0</v>
      </c>
      <c r="N3184" s="445">
        <f t="shared" si="395"/>
        <v>0</v>
      </c>
      <c r="O3184" s="445">
        <f t="shared" si="398"/>
        <v>0</v>
      </c>
      <c r="P3184" s="445">
        <f t="shared" si="399"/>
        <v>0</v>
      </c>
      <c r="Q3184" s="445">
        <f t="shared" si="400"/>
        <v>0</v>
      </c>
      <c r="R3184" s="415" t="str">
        <f t="shared" si="401"/>
        <v>Leer</v>
      </c>
      <c r="S3184" s="445">
        <f>IF('Angaben KH-Standort'!D$29='A4'!D3184,IF('Angaben KH-Standort'!E$29="Ja",1,0),0)</f>
        <v>0</v>
      </c>
      <c r="T3184" s="445">
        <f>IF('Angaben KH-Standort'!D$30='A4'!D3184,IF('Angaben KH-Standort'!E$30="Ja",1,0),0)</f>
        <v>0</v>
      </c>
      <c r="U3184" s="445">
        <f>IF('Angaben KH-Standort'!D$31='A4'!D3184,IF('Angaben KH-Standort'!E$31="Ja",1,0),0)</f>
        <v>0</v>
      </c>
    </row>
    <row r="3185" spans="2:21" ht="15" customHeight="1" x14ac:dyDescent="0.3">
      <c r="B3185" s="70" t="str">
        <f t="shared" si="396"/>
        <v>!!!</v>
      </c>
      <c r="C3185" s="265" t="str">
        <f>IF(ISERROR(IF(LEN(E3185)&gt;0,VLOOKUP(TEXT($E3185,0),'Angaben Stationen'!$E$14:$J$213,5,0),"")),"?",IF(LEN(E3185)&gt;0,VLOOKUP(TEXT($E3185,0),'Angaben Stationen'!$E$14:$J$213,5,0),""))</f>
        <v/>
      </c>
      <c r="D3185" s="232" t="str">
        <f>IF(ISERROR(IF(LEN(E3185)&gt;0,VLOOKUP(TEXT($E3185,0),'Angaben Stationen'!$E$14:$J$213,6,0),"")),"STATION IST NICHT VORHANDEN",IF(LEN(E3185)&gt;0,VLOOKUP(TEXT($E3185,0),'Angaben Stationen'!$E$14:$J$213,6,0),""))</f>
        <v/>
      </c>
      <c r="E3185" s="287"/>
      <c r="F3185" s="234"/>
      <c r="G3185" s="234"/>
      <c r="H3185" s="263"/>
      <c r="I3185" s="169"/>
      <c r="K3185" s="445" t="str">
        <f t="shared" si="397"/>
        <v>Leer</v>
      </c>
      <c r="L3185" s="445" t="str">
        <f>VLOOKUP($D3185,{"29 - Psychiatrie (Erwachsene)","BGI";"297 - stationsäquivalente Behandlung in der Erwachsenenpsychiatrie (29)","BGI";"30 - Kinder- und Jugendpsychiatrie","BGII";"307 - stationsäquivalente Behandlung in der Kinder- und Jugendpsychiatrie (30)","BGII";"31 - Psychosomatik","BGI";"","Leer"},2,0)</f>
        <v>Leer</v>
      </c>
      <c r="M3185" s="445">
        <f t="shared" si="394"/>
        <v>0</v>
      </c>
      <c r="N3185" s="445">
        <f t="shared" si="395"/>
        <v>0</v>
      </c>
      <c r="O3185" s="445">
        <f t="shared" si="398"/>
        <v>0</v>
      </c>
      <c r="P3185" s="445">
        <f t="shared" si="399"/>
        <v>0</v>
      </c>
      <c r="Q3185" s="445">
        <f t="shared" si="400"/>
        <v>0</v>
      </c>
      <c r="R3185" s="415" t="str">
        <f t="shared" si="401"/>
        <v>Leer</v>
      </c>
      <c r="S3185" s="445">
        <f>IF('Angaben KH-Standort'!D$29='A4'!D3185,IF('Angaben KH-Standort'!E$29="Ja",1,0),0)</f>
        <v>0</v>
      </c>
      <c r="T3185" s="445">
        <f>IF('Angaben KH-Standort'!D$30='A4'!D3185,IF('Angaben KH-Standort'!E$30="Ja",1,0),0)</f>
        <v>0</v>
      </c>
      <c r="U3185" s="445">
        <f>IF('Angaben KH-Standort'!D$31='A4'!D3185,IF('Angaben KH-Standort'!E$31="Ja",1,0),0)</f>
        <v>0</v>
      </c>
    </row>
    <row r="3186" spans="2:21" ht="15" customHeight="1" x14ac:dyDescent="0.3">
      <c r="B3186" s="70" t="str">
        <f t="shared" si="396"/>
        <v>!!!</v>
      </c>
      <c r="C3186" s="265" t="str">
        <f>IF(ISERROR(IF(LEN(E3186)&gt;0,VLOOKUP(TEXT($E3186,0),'Angaben Stationen'!$E$14:$J$213,5,0),"")),"?",IF(LEN(E3186)&gt;0,VLOOKUP(TEXT($E3186,0),'Angaben Stationen'!$E$14:$J$213,5,0),""))</f>
        <v/>
      </c>
      <c r="D3186" s="232" t="str">
        <f>IF(ISERROR(IF(LEN(E3186)&gt;0,VLOOKUP(TEXT($E3186,0),'Angaben Stationen'!$E$14:$J$213,6,0),"")),"STATION IST NICHT VORHANDEN",IF(LEN(E3186)&gt;0,VLOOKUP(TEXT($E3186,0),'Angaben Stationen'!$E$14:$J$213,6,0),""))</f>
        <v/>
      </c>
      <c r="E3186" s="287"/>
      <c r="F3186" s="234"/>
      <c r="G3186" s="234"/>
      <c r="H3186" s="263"/>
      <c r="I3186" s="169"/>
      <c r="K3186" s="445" t="str">
        <f t="shared" si="397"/>
        <v>Leer</v>
      </c>
      <c r="L3186" s="445" t="str">
        <f>VLOOKUP($D3186,{"29 - Psychiatrie (Erwachsene)","BGI";"297 - stationsäquivalente Behandlung in der Erwachsenenpsychiatrie (29)","BGI";"30 - Kinder- und Jugendpsychiatrie","BGII";"307 - stationsäquivalente Behandlung in der Kinder- und Jugendpsychiatrie (30)","BGII";"31 - Psychosomatik","BGI";"","Leer"},2,0)</f>
        <v>Leer</v>
      </c>
      <c r="M3186" s="445">
        <f t="shared" si="394"/>
        <v>0</v>
      </c>
      <c r="N3186" s="445">
        <f t="shared" si="395"/>
        <v>0</v>
      </c>
      <c r="O3186" s="445">
        <f t="shared" si="398"/>
        <v>0</v>
      </c>
      <c r="P3186" s="445">
        <f t="shared" si="399"/>
        <v>0</v>
      </c>
      <c r="Q3186" s="445">
        <f t="shared" si="400"/>
        <v>0</v>
      </c>
      <c r="R3186" s="415" t="str">
        <f t="shared" si="401"/>
        <v>Leer</v>
      </c>
      <c r="S3186" s="445">
        <f>IF('Angaben KH-Standort'!D$29='A4'!D3186,IF('Angaben KH-Standort'!E$29="Ja",1,0),0)</f>
        <v>0</v>
      </c>
      <c r="T3186" s="445">
        <f>IF('Angaben KH-Standort'!D$30='A4'!D3186,IF('Angaben KH-Standort'!E$30="Ja",1,0),0)</f>
        <v>0</v>
      </c>
      <c r="U3186" s="445">
        <f>IF('Angaben KH-Standort'!D$31='A4'!D3186,IF('Angaben KH-Standort'!E$31="Ja",1,0),0)</f>
        <v>0</v>
      </c>
    </row>
    <row r="3187" spans="2:21" ht="15" customHeight="1" x14ac:dyDescent="0.3">
      <c r="B3187" s="70" t="str">
        <f t="shared" si="396"/>
        <v>!!!</v>
      </c>
      <c r="C3187" s="265" t="str">
        <f>IF(ISERROR(IF(LEN(E3187)&gt;0,VLOOKUP(TEXT($E3187,0),'Angaben Stationen'!$E$14:$J$213,5,0),"")),"?",IF(LEN(E3187)&gt;0,VLOOKUP(TEXT($E3187,0),'Angaben Stationen'!$E$14:$J$213,5,0),""))</f>
        <v/>
      </c>
      <c r="D3187" s="232" t="str">
        <f>IF(ISERROR(IF(LEN(E3187)&gt;0,VLOOKUP(TEXT($E3187,0),'Angaben Stationen'!$E$14:$J$213,6,0),"")),"STATION IST NICHT VORHANDEN",IF(LEN(E3187)&gt;0,VLOOKUP(TEXT($E3187,0),'Angaben Stationen'!$E$14:$J$213,6,0),""))</f>
        <v/>
      </c>
      <c r="E3187" s="287"/>
      <c r="F3187" s="234"/>
      <c r="G3187" s="234"/>
      <c r="H3187" s="263"/>
      <c r="I3187" s="169"/>
      <c r="K3187" s="445" t="str">
        <f t="shared" si="397"/>
        <v>Leer</v>
      </c>
      <c r="L3187" s="445" t="str">
        <f>VLOOKUP($D3187,{"29 - Psychiatrie (Erwachsene)","BGI";"297 - stationsäquivalente Behandlung in der Erwachsenenpsychiatrie (29)","BGI";"30 - Kinder- und Jugendpsychiatrie","BGII";"307 - stationsäquivalente Behandlung in der Kinder- und Jugendpsychiatrie (30)","BGII";"31 - Psychosomatik","BGI";"","Leer"},2,0)</f>
        <v>Leer</v>
      </c>
      <c r="M3187" s="445">
        <f t="shared" si="394"/>
        <v>0</v>
      </c>
      <c r="N3187" s="445">
        <f t="shared" si="395"/>
        <v>0</v>
      </c>
      <c r="O3187" s="445">
        <f t="shared" si="398"/>
        <v>0</v>
      </c>
      <c r="P3187" s="445">
        <f t="shared" si="399"/>
        <v>0</v>
      </c>
      <c r="Q3187" s="445">
        <f t="shared" si="400"/>
        <v>0</v>
      </c>
      <c r="R3187" s="415" t="str">
        <f t="shared" si="401"/>
        <v>Leer</v>
      </c>
      <c r="S3187" s="445">
        <f>IF('Angaben KH-Standort'!D$29='A4'!D3187,IF('Angaben KH-Standort'!E$29="Ja",1,0),0)</f>
        <v>0</v>
      </c>
      <c r="T3187" s="445">
        <f>IF('Angaben KH-Standort'!D$30='A4'!D3187,IF('Angaben KH-Standort'!E$30="Ja",1,0),0)</f>
        <v>0</v>
      </c>
      <c r="U3187" s="445">
        <f>IF('Angaben KH-Standort'!D$31='A4'!D3187,IF('Angaben KH-Standort'!E$31="Ja",1,0),0)</f>
        <v>0</v>
      </c>
    </row>
    <row r="3188" spans="2:21" ht="15" customHeight="1" x14ac:dyDescent="0.3">
      <c r="B3188" s="70" t="str">
        <f t="shared" si="396"/>
        <v>!!!</v>
      </c>
      <c r="C3188" s="265" t="str">
        <f>IF(ISERROR(IF(LEN(E3188)&gt;0,VLOOKUP(TEXT($E3188,0),'Angaben Stationen'!$E$14:$J$213,5,0),"")),"?",IF(LEN(E3188)&gt;0,VLOOKUP(TEXT($E3188,0),'Angaben Stationen'!$E$14:$J$213,5,0),""))</f>
        <v/>
      </c>
      <c r="D3188" s="232" t="str">
        <f>IF(ISERROR(IF(LEN(E3188)&gt;0,VLOOKUP(TEXT($E3188,0),'Angaben Stationen'!$E$14:$J$213,6,0),"")),"STATION IST NICHT VORHANDEN",IF(LEN(E3188)&gt;0,VLOOKUP(TEXT($E3188,0),'Angaben Stationen'!$E$14:$J$213,6,0),""))</f>
        <v/>
      </c>
      <c r="E3188" s="287"/>
      <c r="F3188" s="234"/>
      <c r="G3188" s="234"/>
      <c r="H3188" s="263"/>
      <c r="I3188" s="169"/>
      <c r="K3188" s="445" t="str">
        <f t="shared" si="397"/>
        <v>Leer</v>
      </c>
      <c r="L3188" s="445" t="str">
        <f>VLOOKUP($D3188,{"29 - Psychiatrie (Erwachsene)","BGI";"297 - stationsäquivalente Behandlung in der Erwachsenenpsychiatrie (29)","BGI";"30 - Kinder- und Jugendpsychiatrie","BGII";"307 - stationsäquivalente Behandlung in der Kinder- und Jugendpsychiatrie (30)","BGII";"31 - Psychosomatik","BGI";"","Leer"},2,0)</f>
        <v>Leer</v>
      </c>
      <c r="M3188" s="445">
        <f t="shared" si="394"/>
        <v>0</v>
      </c>
      <c r="N3188" s="445">
        <f t="shared" si="395"/>
        <v>0</v>
      </c>
      <c r="O3188" s="445">
        <f t="shared" si="398"/>
        <v>0</v>
      </c>
      <c r="P3188" s="445">
        <f t="shared" si="399"/>
        <v>0</v>
      </c>
      <c r="Q3188" s="445">
        <f t="shared" si="400"/>
        <v>0</v>
      </c>
      <c r="R3188" s="415" t="str">
        <f t="shared" si="401"/>
        <v>Leer</v>
      </c>
      <c r="S3188" s="445">
        <f>IF('Angaben KH-Standort'!D$29='A4'!D3188,IF('Angaben KH-Standort'!E$29="Ja",1,0),0)</f>
        <v>0</v>
      </c>
      <c r="T3188" s="445">
        <f>IF('Angaben KH-Standort'!D$30='A4'!D3188,IF('Angaben KH-Standort'!E$30="Ja",1,0),0)</f>
        <v>0</v>
      </c>
      <c r="U3188" s="445">
        <f>IF('Angaben KH-Standort'!D$31='A4'!D3188,IF('Angaben KH-Standort'!E$31="Ja",1,0),0)</f>
        <v>0</v>
      </c>
    </row>
    <row r="3189" spans="2:21" ht="15" customHeight="1" x14ac:dyDescent="0.3">
      <c r="B3189" s="70" t="str">
        <f t="shared" si="396"/>
        <v>!!!</v>
      </c>
      <c r="C3189" s="265" t="str">
        <f>IF(ISERROR(IF(LEN(E3189)&gt;0,VLOOKUP(TEXT($E3189,0),'Angaben Stationen'!$E$14:$J$213,5,0),"")),"?",IF(LEN(E3189)&gt;0,VLOOKUP(TEXT($E3189,0),'Angaben Stationen'!$E$14:$J$213,5,0),""))</f>
        <v/>
      </c>
      <c r="D3189" s="232" t="str">
        <f>IF(ISERROR(IF(LEN(E3189)&gt;0,VLOOKUP(TEXT($E3189,0),'Angaben Stationen'!$E$14:$J$213,6,0),"")),"STATION IST NICHT VORHANDEN",IF(LEN(E3189)&gt;0,VLOOKUP(TEXT($E3189,0),'Angaben Stationen'!$E$14:$J$213,6,0),""))</f>
        <v/>
      </c>
      <c r="E3189" s="287"/>
      <c r="F3189" s="234"/>
      <c r="G3189" s="234"/>
      <c r="H3189" s="263"/>
      <c r="I3189" s="169"/>
      <c r="K3189" s="445" t="str">
        <f t="shared" si="397"/>
        <v>Leer</v>
      </c>
      <c r="L3189" s="445" t="str">
        <f>VLOOKUP($D3189,{"29 - Psychiatrie (Erwachsene)","BGI";"297 - stationsäquivalente Behandlung in der Erwachsenenpsychiatrie (29)","BGI";"30 - Kinder- und Jugendpsychiatrie","BGII";"307 - stationsäquivalente Behandlung in der Kinder- und Jugendpsychiatrie (30)","BGII";"31 - Psychosomatik","BGI";"","Leer"},2,0)</f>
        <v>Leer</v>
      </c>
      <c r="M3189" s="445">
        <f t="shared" si="394"/>
        <v>0</v>
      </c>
      <c r="N3189" s="445">
        <f t="shared" si="395"/>
        <v>0</v>
      </c>
      <c r="O3189" s="445">
        <f t="shared" si="398"/>
        <v>0</v>
      </c>
      <c r="P3189" s="445">
        <f t="shared" si="399"/>
        <v>0</v>
      </c>
      <c r="Q3189" s="445">
        <f t="shared" si="400"/>
        <v>0</v>
      </c>
      <c r="R3189" s="415" t="str">
        <f t="shared" si="401"/>
        <v>Leer</v>
      </c>
      <c r="S3189" s="445">
        <f>IF('Angaben KH-Standort'!D$29='A4'!D3189,IF('Angaben KH-Standort'!E$29="Ja",1,0),0)</f>
        <v>0</v>
      </c>
      <c r="T3189" s="445">
        <f>IF('Angaben KH-Standort'!D$30='A4'!D3189,IF('Angaben KH-Standort'!E$30="Ja",1,0),0)</f>
        <v>0</v>
      </c>
      <c r="U3189" s="445">
        <f>IF('Angaben KH-Standort'!D$31='A4'!D3189,IF('Angaben KH-Standort'!E$31="Ja",1,0),0)</f>
        <v>0</v>
      </c>
    </row>
    <row r="3190" spans="2:21" ht="15" customHeight="1" x14ac:dyDescent="0.3">
      <c r="B3190" s="70" t="str">
        <f t="shared" si="396"/>
        <v>!!!</v>
      </c>
      <c r="C3190" s="265" t="str">
        <f>IF(ISERROR(IF(LEN(E3190)&gt;0,VLOOKUP(TEXT($E3190,0),'Angaben Stationen'!$E$14:$J$213,5,0),"")),"?",IF(LEN(E3190)&gt;0,VLOOKUP(TEXT($E3190,0),'Angaben Stationen'!$E$14:$J$213,5,0),""))</f>
        <v/>
      </c>
      <c r="D3190" s="232" t="str">
        <f>IF(ISERROR(IF(LEN(E3190)&gt;0,VLOOKUP(TEXT($E3190,0),'Angaben Stationen'!$E$14:$J$213,6,0),"")),"STATION IST NICHT VORHANDEN",IF(LEN(E3190)&gt;0,VLOOKUP(TEXT($E3190,0),'Angaben Stationen'!$E$14:$J$213,6,0),""))</f>
        <v/>
      </c>
      <c r="E3190" s="287"/>
      <c r="F3190" s="234"/>
      <c r="G3190" s="234"/>
      <c r="H3190" s="263"/>
      <c r="I3190" s="169"/>
      <c r="K3190" s="445" t="str">
        <f t="shared" si="397"/>
        <v>Leer</v>
      </c>
      <c r="L3190" s="445" t="str">
        <f>VLOOKUP($D3190,{"29 - Psychiatrie (Erwachsene)","BGI";"297 - stationsäquivalente Behandlung in der Erwachsenenpsychiatrie (29)","BGI";"30 - Kinder- und Jugendpsychiatrie","BGII";"307 - stationsäquivalente Behandlung in der Kinder- und Jugendpsychiatrie (30)","BGII";"31 - Psychosomatik","BGI";"","Leer"},2,0)</f>
        <v>Leer</v>
      </c>
      <c r="M3190" s="445">
        <f t="shared" si="394"/>
        <v>0</v>
      </c>
      <c r="N3190" s="445">
        <f t="shared" si="395"/>
        <v>0</v>
      </c>
      <c r="O3190" s="445">
        <f t="shared" si="398"/>
        <v>0</v>
      </c>
      <c r="P3190" s="445">
        <f t="shared" si="399"/>
        <v>0</v>
      </c>
      <c r="Q3190" s="445">
        <f t="shared" si="400"/>
        <v>0</v>
      </c>
      <c r="R3190" s="415" t="str">
        <f t="shared" si="401"/>
        <v>Leer</v>
      </c>
      <c r="S3190" s="445">
        <f>IF('Angaben KH-Standort'!D$29='A4'!D3190,IF('Angaben KH-Standort'!E$29="Ja",1,0),0)</f>
        <v>0</v>
      </c>
      <c r="T3190" s="445">
        <f>IF('Angaben KH-Standort'!D$30='A4'!D3190,IF('Angaben KH-Standort'!E$30="Ja",1,0),0)</f>
        <v>0</v>
      </c>
      <c r="U3190" s="445">
        <f>IF('Angaben KH-Standort'!D$31='A4'!D3190,IF('Angaben KH-Standort'!E$31="Ja",1,0),0)</f>
        <v>0</v>
      </c>
    </row>
    <row r="3191" spans="2:21" ht="15" customHeight="1" x14ac:dyDescent="0.3">
      <c r="B3191" s="70" t="str">
        <f t="shared" si="396"/>
        <v>!!!</v>
      </c>
      <c r="C3191" s="265" t="str">
        <f>IF(ISERROR(IF(LEN(E3191)&gt;0,VLOOKUP(TEXT($E3191,0),'Angaben Stationen'!$E$14:$J$213,5,0),"")),"?",IF(LEN(E3191)&gt;0,VLOOKUP(TEXT($E3191,0),'Angaben Stationen'!$E$14:$J$213,5,0),""))</f>
        <v/>
      </c>
      <c r="D3191" s="232" t="str">
        <f>IF(ISERROR(IF(LEN(E3191)&gt;0,VLOOKUP(TEXT($E3191,0),'Angaben Stationen'!$E$14:$J$213,6,0),"")),"STATION IST NICHT VORHANDEN",IF(LEN(E3191)&gt;0,VLOOKUP(TEXT($E3191,0),'Angaben Stationen'!$E$14:$J$213,6,0),""))</f>
        <v/>
      </c>
      <c r="E3191" s="287"/>
      <c r="F3191" s="234"/>
      <c r="G3191" s="234"/>
      <c r="H3191" s="263"/>
      <c r="I3191" s="169"/>
      <c r="K3191" s="445" t="str">
        <f t="shared" si="397"/>
        <v>Leer</v>
      </c>
      <c r="L3191" s="445" t="str">
        <f>VLOOKUP($D3191,{"29 - Psychiatrie (Erwachsene)","BGI";"297 - stationsäquivalente Behandlung in der Erwachsenenpsychiatrie (29)","BGI";"30 - Kinder- und Jugendpsychiatrie","BGII";"307 - stationsäquivalente Behandlung in der Kinder- und Jugendpsychiatrie (30)","BGII";"31 - Psychosomatik","BGI";"","Leer"},2,0)</f>
        <v>Leer</v>
      </c>
      <c r="M3191" s="445">
        <f t="shared" si="394"/>
        <v>0</v>
      </c>
      <c r="N3191" s="445">
        <f t="shared" si="395"/>
        <v>0</v>
      </c>
      <c r="O3191" s="445">
        <f t="shared" si="398"/>
        <v>0</v>
      </c>
      <c r="P3191" s="445">
        <f t="shared" si="399"/>
        <v>0</v>
      </c>
      <c r="Q3191" s="445">
        <f t="shared" si="400"/>
        <v>0</v>
      </c>
      <c r="R3191" s="415" t="str">
        <f t="shared" si="401"/>
        <v>Leer</v>
      </c>
      <c r="S3191" s="445">
        <f>IF('Angaben KH-Standort'!D$29='A4'!D3191,IF('Angaben KH-Standort'!E$29="Ja",1,0),0)</f>
        <v>0</v>
      </c>
      <c r="T3191" s="445">
        <f>IF('Angaben KH-Standort'!D$30='A4'!D3191,IF('Angaben KH-Standort'!E$30="Ja",1,0),0)</f>
        <v>0</v>
      </c>
      <c r="U3191" s="445">
        <f>IF('Angaben KH-Standort'!D$31='A4'!D3191,IF('Angaben KH-Standort'!E$31="Ja",1,0),0)</f>
        <v>0</v>
      </c>
    </row>
    <row r="3192" spans="2:21" ht="15" customHeight="1" x14ac:dyDescent="0.3">
      <c r="B3192" s="70" t="str">
        <f t="shared" si="396"/>
        <v>!!!</v>
      </c>
      <c r="C3192" s="265" t="str">
        <f>IF(ISERROR(IF(LEN(E3192)&gt;0,VLOOKUP(TEXT($E3192,0),'Angaben Stationen'!$E$14:$J$213,5,0),"")),"?",IF(LEN(E3192)&gt;0,VLOOKUP(TEXT($E3192,0),'Angaben Stationen'!$E$14:$J$213,5,0),""))</f>
        <v/>
      </c>
      <c r="D3192" s="232" t="str">
        <f>IF(ISERROR(IF(LEN(E3192)&gt;0,VLOOKUP(TEXT($E3192,0),'Angaben Stationen'!$E$14:$J$213,6,0),"")),"STATION IST NICHT VORHANDEN",IF(LEN(E3192)&gt;0,VLOOKUP(TEXT($E3192,0),'Angaben Stationen'!$E$14:$J$213,6,0),""))</f>
        <v/>
      </c>
      <c r="E3192" s="287"/>
      <c r="F3192" s="234"/>
      <c r="G3192" s="234"/>
      <c r="H3192" s="263"/>
      <c r="I3192" s="169"/>
      <c r="K3192" s="445" t="str">
        <f t="shared" si="397"/>
        <v>Leer</v>
      </c>
      <c r="L3192" s="445" t="str">
        <f>VLOOKUP($D3192,{"29 - Psychiatrie (Erwachsene)","BGI";"297 - stationsäquivalente Behandlung in der Erwachsenenpsychiatrie (29)","BGI";"30 - Kinder- und Jugendpsychiatrie","BGII";"307 - stationsäquivalente Behandlung in der Kinder- und Jugendpsychiatrie (30)","BGII";"31 - Psychosomatik","BGI";"","Leer"},2,0)</f>
        <v>Leer</v>
      </c>
      <c r="M3192" s="445">
        <f t="shared" si="394"/>
        <v>0</v>
      </c>
      <c r="N3192" s="445">
        <f t="shared" si="395"/>
        <v>0</v>
      </c>
      <c r="O3192" s="445">
        <f t="shared" si="398"/>
        <v>0</v>
      </c>
      <c r="P3192" s="445">
        <f t="shared" si="399"/>
        <v>0</v>
      </c>
      <c r="Q3192" s="445">
        <f t="shared" si="400"/>
        <v>0</v>
      </c>
      <c r="R3192" s="415" t="str">
        <f t="shared" si="401"/>
        <v>Leer</v>
      </c>
      <c r="S3192" s="445">
        <f>IF('Angaben KH-Standort'!D$29='A4'!D3192,IF('Angaben KH-Standort'!E$29="Ja",1,0),0)</f>
        <v>0</v>
      </c>
      <c r="T3192" s="445">
        <f>IF('Angaben KH-Standort'!D$30='A4'!D3192,IF('Angaben KH-Standort'!E$30="Ja",1,0),0)</f>
        <v>0</v>
      </c>
      <c r="U3192" s="445">
        <f>IF('Angaben KH-Standort'!D$31='A4'!D3192,IF('Angaben KH-Standort'!E$31="Ja",1,0),0)</f>
        <v>0</v>
      </c>
    </row>
    <row r="3193" spans="2:21" ht="15" customHeight="1" x14ac:dyDescent="0.3">
      <c r="B3193" s="70" t="str">
        <f t="shared" si="396"/>
        <v>!!!</v>
      </c>
      <c r="C3193" s="265" t="str">
        <f>IF(ISERROR(IF(LEN(E3193)&gt;0,VLOOKUP(TEXT($E3193,0),'Angaben Stationen'!$E$14:$J$213,5,0),"")),"?",IF(LEN(E3193)&gt;0,VLOOKUP(TEXT($E3193,0),'Angaben Stationen'!$E$14:$J$213,5,0),""))</f>
        <v/>
      </c>
      <c r="D3193" s="232" t="str">
        <f>IF(ISERROR(IF(LEN(E3193)&gt;0,VLOOKUP(TEXT($E3193,0),'Angaben Stationen'!$E$14:$J$213,6,0),"")),"STATION IST NICHT VORHANDEN",IF(LEN(E3193)&gt;0,VLOOKUP(TEXT($E3193,0),'Angaben Stationen'!$E$14:$J$213,6,0),""))</f>
        <v/>
      </c>
      <c r="E3193" s="287"/>
      <c r="F3193" s="234"/>
      <c r="G3193" s="234"/>
      <c r="H3193" s="263"/>
      <c r="I3193" s="169"/>
      <c r="K3193" s="445" t="str">
        <f t="shared" si="397"/>
        <v>Leer</v>
      </c>
      <c r="L3193" s="445" t="str">
        <f>VLOOKUP($D3193,{"29 - Psychiatrie (Erwachsene)","BGI";"297 - stationsäquivalente Behandlung in der Erwachsenenpsychiatrie (29)","BGI";"30 - Kinder- und Jugendpsychiatrie","BGII";"307 - stationsäquivalente Behandlung in der Kinder- und Jugendpsychiatrie (30)","BGII";"31 - Psychosomatik","BGI";"","Leer"},2,0)</f>
        <v>Leer</v>
      </c>
      <c r="M3193" s="445">
        <f t="shared" si="394"/>
        <v>0</v>
      </c>
      <c r="N3193" s="445">
        <f t="shared" si="395"/>
        <v>0</v>
      </c>
      <c r="O3193" s="445">
        <f t="shared" si="398"/>
        <v>0</v>
      </c>
      <c r="P3193" s="445">
        <f t="shared" si="399"/>
        <v>0</v>
      </c>
      <c r="Q3193" s="445">
        <f t="shared" si="400"/>
        <v>0</v>
      </c>
      <c r="R3193" s="415" t="str">
        <f t="shared" si="401"/>
        <v>Leer</v>
      </c>
      <c r="S3193" s="445">
        <f>IF('Angaben KH-Standort'!D$29='A4'!D3193,IF('Angaben KH-Standort'!E$29="Ja",1,0),0)</f>
        <v>0</v>
      </c>
      <c r="T3193" s="445">
        <f>IF('Angaben KH-Standort'!D$30='A4'!D3193,IF('Angaben KH-Standort'!E$30="Ja",1,0),0)</f>
        <v>0</v>
      </c>
      <c r="U3193" s="445">
        <f>IF('Angaben KH-Standort'!D$31='A4'!D3193,IF('Angaben KH-Standort'!E$31="Ja",1,0),0)</f>
        <v>0</v>
      </c>
    </row>
    <row r="3194" spans="2:21" ht="15" customHeight="1" x14ac:dyDescent="0.3">
      <c r="B3194" s="70" t="str">
        <f t="shared" si="396"/>
        <v>!!!</v>
      </c>
      <c r="C3194" s="265" t="str">
        <f>IF(ISERROR(IF(LEN(E3194)&gt;0,VLOOKUP(TEXT($E3194,0),'Angaben Stationen'!$E$14:$J$213,5,0),"")),"?",IF(LEN(E3194)&gt;0,VLOOKUP(TEXT($E3194,0),'Angaben Stationen'!$E$14:$J$213,5,0),""))</f>
        <v/>
      </c>
      <c r="D3194" s="232" t="str">
        <f>IF(ISERROR(IF(LEN(E3194)&gt;0,VLOOKUP(TEXT($E3194,0),'Angaben Stationen'!$E$14:$J$213,6,0),"")),"STATION IST NICHT VORHANDEN",IF(LEN(E3194)&gt;0,VLOOKUP(TEXT($E3194,0),'Angaben Stationen'!$E$14:$J$213,6,0),""))</f>
        <v/>
      </c>
      <c r="E3194" s="287"/>
      <c r="F3194" s="234"/>
      <c r="G3194" s="234"/>
      <c r="H3194" s="263"/>
      <c r="I3194" s="169"/>
      <c r="K3194" s="445" t="str">
        <f t="shared" si="397"/>
        <v>Leer</v>
      </c>
      <c r="L3194" s="445" t="str">
        <f>VLOOKUP($D3194,{"29 - Psychiatrie (Erwachsene)","BGI";"297 - stationsäquivalente Behandlung in der Erwachsenenpsychiatrie (29)","BGI";"30 - Kinder- und Jugendpsychiatrie","BGII";"307 - stationsäquivalente Behandlung in der Kinder- und Jugendpsychiatrie (30)","BGII";"31 - Psychosomatik","BGI";"","Leer"},2,0)</f>
        <v>Leer</v>
      </c>
      <c r="M3194" s="445">
        <f t="shared" si="394"/>
        <v>0</v>
      </c>
      <c r="N3194" s="445">
        <f t="shared" si="395"/>
        <v>0</v>
      </c>
      <c r="O3194" s="445">
        <f t="shared" si="398"/>
        <v>0</v>
      </c>
      <c r="P3194" s="445">
        <f t="shared" si="399"/>
        <v>0</v>
      </c>
      <c r="Q3194" s="445">
        <f t="shared" si="400"/>
        <v>0</v>
      </c>
      <c r="R3194" s="415" t="str">
        <f t="shared" si="401"/>
        <v>Leer</v>
      </c>
      <c r="S3194" s="445">
        <f>IF('Angaben KH-Standort'!D$29='A4'!D3194,IF('Angaben KH-Standort'!E$29="Ja",1,0),0)</f>
        <v>0</v>
      </c>
      <c r="T3194" s="445">
        <f>IF('Angaben KH-Standort'!D$30='A4'!D3194,IF('Angaben KH-Standort'!E$30="Ja",1,0),0)</f>
        <v>0</v>
      </c>
      <c r="U3194" s="445">
        <f>IF('Angaben KH-Standort'!D$31='A4'!D3194,IF('Angaben KH-Standort'!E$31="Ja",1,0),0)</f>
        <v>0</v>
      </c>
    </row>
    <row r="3195" spans="2:21" ht="15" customHeight="1" x14ac:dyDescent="0.3">
      <c r="B3195" s="70" t="str">
        <f t="shared" si="396"/>
        <v>!!!</v>
      </c>
      <c r="C3195" s="265" t="str">
        <f>IF(ISERROR(IF(LEN(E3195)&gt;0,VLOOKUP(TEXT($E3195,0),'Angaben Stationen'!$E$14:$J$213,5,0),"")),"?",IF(LEN(E3195)&gt;0,VLOOKUP(TEXT($E3195,0),'Angaben Stationen'!$E$14:$J$213,5,0),""))</f>
        <v/>
      </c>
      <c r="D3195" s="232" t="str">
        <f>IF(ISERROR(IF(LEN(E3195)&gt;0,VLOOKUP(TEXT($E3195,0),'Angaben Stationen'!$E$14:$J$213,6,0),"")),"STATION IST NICHT VORHANDEN",IF(LEN(E3195)&gt;0,VLOOKUP(TEXT($E3195,0),'Angaben Stationen'!$E$14:$J$213,6,0),""))</f>
        <v/>
      </c>
      <c r="E3195" s="287"/>
      <c r="F3195" s="234"/>
      <c r="G3195" s="234"/>
      <c r="H3195" s="263"/>
      <c r="I3195" s="169"/>
      <c r="K3195" s="445" t="str">
        <f t="shared" si="397"/>
        <v>Leer</v>
      </c>
      <c r="L3195" s="445" t="str">
        <f>VLOOKUP($D3195,{"29 - Psychiatrie (Erwachsene)","BGI";"297 - stationsäquivalente Behandlung in der Erwachsenenpsychiatrie (29)","BGI";"30 - Kinder- und Jugendpsychiatrie","BGII";"307 - stationsäquivalente Behandlung in der Kinder- und Jugendpsychiatrie (30)","BGII";"31 - Psychosomatik","BGI";"","Leer"},2,0)</f>
        <v>Leer</v>
      </c>
      <c r="M3195" s="445">
        <f t="shared" si="394"/>
        <v>0</v>
      </c>
      <c r="N3195" s="445">
        <f t="shared" si="395"/>
        <v>0</v>
      </c>
      <c r="O3195" s="445">
        <f t="shared" si="398"/>
        <v>0</v>
      </c>
      <c r="P3195" s="445">
        <f t="shared" si="399"/>
        <v>0</v>
      </c>
      <c r="Q3195" s="445">
        <f t="shared" si="400"/>
        <v>0</v>
      </c>
      <c r="R3195" s="415" t="str">
        <f t="shared" si="401"/>
        <v>Leer</v>
      </c>
      <c r="S3195" s="445">
        <f>IF('Angaben KH-Standort'!D$29='A4'!D3195,IF('Angaben KH-Standort'!E$29="Ja",1,0),0)</f>
        <v>0</v>
      </c>
      <c r="T3195" s="445">
        <f>IF('Angaben KH-Standort'!D$30='A4'!D3195,IF('Angaben KH-Standort'!E$30="Ja",1,0),0)</f>
        <v>0</v>
      </c>
      <c r="U3195" s="445">
        <f>IF('Angaben KH-Standort'!D$31='A4'!D3195,IF('Angaben KH-Standort'!E$31="Ja",1,0),0)</f>
        <v>0</v>
      </c>
    </row>
    <row r="3196" spans="2:21" ht="15" customHeight="1" x14ac:dyDescent="0.3">
      <c r="B3196" s="70" t="str">
        <f t="shared" si="396"/>
        <v>!!!</v>
      </c>
      <c r="C3196" s="265" t="str">
        <f>IF(ISERROR(IF(LEN(E3196)&gt;0,VLOOKUP(TEXT($E3196,0),'Angaben Stationen'!$E$14:$J$213,5,0),"")),"?",IF(LEN(E3196)&gt;0,VLOOKUP(TEXT($E3196,0),'Angaben Stationen'!$E$14:$J$213,5,0),""))</f>
        <v/>
      </c>
      <c r="D3196" s="232" t="str">
        <f>IF(ISERROR(IF(LEN(E3196)&gt;0,VLOOKUP(TEXT($E3196,0),'Angaben Stationen'!$E$14:$J$213,6,0),"")),"STATION IST NICHT VORHANDEN",IF(LEN(E3196)&gt;0,VLOOKUP(TEXT($E3196,0),'Angaben Stationen'!$E$14:$J$213,6,0),""))</f>
        <v/>
      </c>
      <c r="E3196" s="287"/>
      <c r="F3196" s="234"/>
      <c r="G3196" s="234"/>
      <c r="H3196" s="263"/>
      <c r="I3196" s="169"/>
      <c r="K3196" s="445" t="str">
        <f t="shared" si="397"/>
        <v>Leer</v>
      </c>
      <c r="L3196" s="445" t="str">
        <f>VLOOKUP($D3196,{"29 - Psychiatrie (Erwachsene)","BGI";"297 - stationsäquivalente Behandlung in der Erwachsenenpsychiatrie (29)","BGI";"30 - Kinder- und Jugendpsychiatrie","BGII";"307 - stationsäquivalente Behandlung in der Kinder- und Jugendpsychiatrie (30)","BGII";"31 - Psychosomatik","BGI";"","Leer"},2,0)</f>
        <v>Leer</v>
      </c>
      <c r="M3196" s="445">
        <f t="shared" si="394"/>
        <v>0</v>
      </c>
      <c r="N3196" s="445">
        <f t="shared" si="395"/>
        <v>0</v>
      </c>
      <c r="O3196" s="445">
        <f t="shared" si="398"/>
        <v>0</v>
      </c>
      <c r="P3196" s="445">
        <f t="shared" si="399"/>
        <v>0</v>
      </c>
      <c r="Q3196" s="445">
        <f t="shared" si="400"/>
        <v>0</v>
      </c>
      <c r="R3196" s="415" t="str">
        <f t="shared" si="401"/>
        <v>Leer</v>
      </c>
      <c r="S3196" s="445">
        <f>IF('Angaben KH-Standort'!D$29='A4'!D3196,IF('Angaben KH-Standort'!E$29="Ja",1,0),0)</f>
        <v>0</v>
      </c>
      <c r="T3196" s="445">
        <f>IF('Angaben KH-Standort'!D$30='A4'!D3196,IF('Angaben KH-Standort'!E$30="Ja",1,0),0)</f>
        <v>0</v>
      </c>
      <c r="U3196" s="445">
        <f>IF('Angaben KH-Standort'!D$31='A4'!D3196,IF('Angaben KH-Standort'!E$31="Ja",1,0),0)</f>
        <v>0</v>
      </c>
    </row>
    <row r="3197" spans="2:21" ht="15" customHeight="1" x14ac:dyDescent="0.3">
      <c r="B3197" s="70" t="str">
        <f t="shared" si="396"/>
        <v>!!!</v>
      </c>
      <c r="C3197" s="265" t="str">
        <f>IF(ISERROR(IF(LEN(E3197)&gt;0,VLOOKUP(TEXT($E3197,0),'Angaben Stationen'!$E$14:$J$213,5,0),"")),"?",IF(LEN(E3197)&gt;0,VLOOKUP(TEXT($E3197,0),'Angaben Stationen'!$E$14:$J$213,5,0),""))</f>
        <v/>
      </c>
      <c r="D3197" s="232" t="str">
        <f>IF(ISERROR(IF(LEN(E3197)&gt;0,VLOOKUP(TEXT($E3197,0),'Angaben Stationen'!$E$14:$J$213,6,0),"")),"STATION IST NICHT VORHANDEN",IF(LEN(E3197)&gt;0,VLOOKUP(TEXT($E3197,0),'Angaben Stationen'!$E$14:$J$213,6,0),""))</f>
        <v/>
      </c>
      <c r="E3197" s="287"/>
      <c r="F3197" s="234"/>
      <c r="G3197" s="234"/>
      <c r="H3197" s="263"/>
      <c r="I3197" s="169"/>
      <c r="K3197" s="445" t="str">
        <f t="shared" si="397"/>
        <v>Leer</v>
      </c>
      <c r="L3197" s="445" t="str">
        <f>VLOOKUP($D3197,{"29 - Psychiatrie (Erwachsene)","BGI";"297 - stationsäquivalente Behandlung in der Erwachsenenpsychiatrie (29)","BGI";"30 - Kinder- und Jugendpsychiatrie","BGII";"307 - stationsäquivalente Behandlung in der Kinder- und Jugendpsychiatrie (30)","BGII";"31 - Psychosomatik","BGI";"","Leer"},2,0)</f>
        <v>Leer</v>
      </c>
      <c r="M3197" s="445">
        <f t="shared" si="394"/>
        <v>0</v>
      </c>
      <c r="N3197" s="445">
        <f t="shared" si="395"/>
        <v>0</v>
      </c>
      <c r="O3197" s="445">
        <f t="shared" si="398"/>
        <v>0</v>
      </c>
      <c r="P3197" s="445">
        <f t="shared" si="399"/>
        <v>0</v>
      </c>
      <c r="Q3197" s="445">
        <f t="shared" si="400"/>
        <v>0</v>
      </c>
      <c r="R3197" s="415" t="str">
        <f t="shared" si="401"/>
        <v>Leer</v>
      </c>
      <c r="S3197" s="445">
        <f>IF('Angaben KH-Standort'!D$29='A4'!D3197,IF('Angaben KH-Standort'!E$29="Ja",1,0),0)</f>
        <v>0</v>
      </c>
      <c r="T3197" s="445">
        <f>IF('Angaben KH-Standort'!D$30='A4'!D3197,IF('Angaben KH-Standort'!E$30="Ja",1,0),0)</f>
        <v>0</v>
      </c>
      <c r="U3197" s="445">
        <f>IF('Angaben KH-Standort'!D$31='A4'!D3197,IF('Angaben KH-Standort'!E$31="Ja",1,0),0)</f>
        <v>0</v>
      </c>
    </row>
    <row r="3198" spans="2:21" ht="15" customHeight="1" x14ac:dyDescent="0.3">
      <c r="B3198" s="70" t="str">
        <f t="shared" si="396"/>
        <v>!!!</v>
      </c>
      <c r="C3198" s="265" t="str">
        <f>IF(ISERROR(IF(LEN(E3198)&gt;0,VLOOKUP(TEXT($E3198,0),'Angaben Stationen'!$E$14:$J$213,5,0),"")),"?",IF(LEN(E3198)&gt;0,VLOOKUP(TEXT($E3198,0),'Angaben Stationen'!$E$14:$J$213,5,0),""))</f>
        <v/>
      </c>
      <c r="D3198" s="232" t="str">
        <f>IF(ISERROR(IF(LEN(E3198)&gt;0,VLOOKUP(TEXT($E3198,0),'Angaben Stationen'!$E$14:$J$213,6,0),"")),"STATION IST NICHT VORHANDEN",IF(LEN(E3198)&gt;0,VLOOKUP(TEXT($E3198,0),'Angaben Stationen'!$E$14:$J$213,6,0),""))</f>
        <v/>
      </c>
      <c r="E3198" s="287"/>
      <c r="F3198" s="234"/>
      <c r="G3198" s="234"/>
      <c r="H3198" s="263"/>
      <c r="I3198" s="169"/>
      <c r="K3198" s="445" t="str">
        <f t="shared" si="397"/>
        <v>Leer</v>
      </c>
      <c r="L3198" s="445" t="str">
        <f>VLOOKUP($D3198,{"29 - Psychiatrie (Erwachsene)","BGI";"297 - stationsäquivalente Behandlung in der Erwachsenenpsychiatrie (29)","BGI";"30 - Kinder- und Jugendpsychiatrie","BGII";"307 - stationsäquivalente Behandlung in der Kinder- und Jugendpsychiatrie (30)","BGII";"31 - Psychosomatik","BGI";"","Leer"},2,0)</f>
        <v>Leer</v>
      </c>
      <c r="M3198" s="445">
        <f t="shared" si="394"/>
        <v>0</v>
      </c>
      <c r="N3198" s="445">
        <f t="shared" si="395"/>
        <v>0</v>
      </c>
      <c r="O3198" s="445">
        <f t="shared" si="398"/>
        <v>0</v>
      </c>
      <c r="P3198" s="445">
        <f t="shared" si="399"/>
        <v>0</v>
      </c>
      <c r="Q3198" s="445">
        <f t="shared" si="400"/>
        <v>0</v>
      </c>
      <c r="R3198" s="415" t="str">
        <f t="shared" si="401"/>
        <v>Leer</v>
      </c>
      <c r="S3198" s="445">
        <f>IF('Angaben KH-Standort'!D$29='A4'!D3198,IF('Angaben KH-Standort'!E$29="Ja",1,0),0)</f>
        <v>0</v>
      </c>
      <c r="T3198" s="445">
        <f>IF('Angaben KH-Standort'!D$30='A4'!D3198,IF('Angaben KH-Standort'!E$30="Ja",1,0),0)</f>
        <v>0</v>
      </c>
      <c r="U3198" s="445">
        <f>IF('Angaben KH-Standort'!D$31='A4'!D3198,IF('Angaben KH-Standort'!E$31="Ja",1,0),0)</f>
        <v>0</v>
      </c>
    </row>
    <row r="3199" spans="2:21" ht="15" customHeight="1" x14ac:dyDescent="0.3">
      <c r="B3199" s="70" t="str">
        <f t="shared" si="396"/>
        <v>!!!</v>
      </c>
      <c r="C3199" s="265" t="str">
        <f>IF(ISERROR(IF(LEN(E3199)&gt;0,VLOOKUP(TEXT($E3199,0),'Angaben Stationen'!$E$14:$J$213,5,0),"")),"?",IF(LEN(E3199)&gt;0,VLOOKUP(TEXT($E3199,0),'Angaben Stationen'!$E$14:$J$213,5,0),""))</f>
        <v/>
      </c>
      <c r="D3199" s="232" t="str">
        <f>IF(ISERROR(IF(LEN(E3199)&gt;0,VLOOKUP(TEXT($E3199,0),'Angaben Stationen'!$E$14:$J$213,6,0),"")),"STATION IST NICHT VORHANDEN",IF(LEN(E3199)&gt;0,VLOOKUP(TEXT($E3199,0),'Angaben Stationen'!$E$14:$J$213,6,0),""))</f>
        <v/>
      </c>
      <c r="E3199" s="287"/>
      <c r="F3199" s="234"/>
      <c r="G3199" s="234"/>
      <c r="H3199" s="263"/>
      <c r="I3199" s="169"/>
      <c r="K3199" s="445" t="str">
        <f t="shared" si="397"/>
        <v>Leer</v>
      </c>
      <c r="L3199" s="445" t="str">
        <f>VLOOKUP($D3199,{"29 - Psychiatrie (Erwachsene)","BGI";"297 - stationsäquivalente Behandlung in der Erwachsenenpsychiatrie (29)","BGI";"30 - Kinder- und Jugendpsychiatrie","BGII";"307 - stationsäquivalente Behandlung in der Kinder- und Jugendpsychiatrie (30)","BGII";"31 - Psychosomatik","BGI";"","Leer"},2,0)</f>
        <v>Leer</v>
      </c>
      <c r="M3199" s="445">
        <f t="shared" si="394"/>
        <v>0</v>
      </c>
      <c r="N3199" s="445">
        <f t="shared" si="395"/>
        <v>0</v>
      </c>
      <c r="O3199" s="445">
        <f t="shared" si="398"/>
        <v>0</v>
      </c>
      <c r="P3199" s="445">
        <f t="shared" si="399"/>
        <v>0</v>
      </c>
      <c r="Q3199" s="445">
        <f t="shared" si="400"/>
        <v>0</v>
      </c>
      <c r="R3199" s="415" t="str">
        <f t="shared" si="401"/>
        <v>Leer</v>
      </c>
      <c r="S3199" s="445">
        <f>IF('Angaben KH-Standort'!D$29='A4'!D3199,IF('Angaben KH-Standort'!E$29="Ja",1,0),0)</f>
        <v>0</v>
      </c>
      <c r="T3199" s="445">
        <f>IF('Angaben KH-Standort'!D$30='A4'!D3199,IF('Angaben KH-Standort'!E$30="Ja",1,0),0)</f>
        <v>0</v>
      </c>
      <c r="U3199" s="445">
        <f>IF('Angaben KH-Standort'!D$31='A4'!D3199,IF('Angaben KH-Standort'!E$31="Ja",1,0),0)</f>
        <v>0</v>
      </c>
    </row>
    <row r="3200" spans="2:21" ht="15" customHeight="1" x14ac:dyDescent="0.3">
      <c r="B3200" s="70" t="str">
        <f t="shared" si="396"/>
        <v>!!!</v>
      </c>
      <c r="C3200" s="265" t="str">
        <f>IF(ISERROR(IF(LEN(E3200)&gt;0,VLOOKUP(TEXT($E3200,0),'Angaben Stationen'!$E$14:$J$213,5,0),"")),"?",IF(LEN(E3200)&gt;0,VLOOKUP(TEXT($E3200,0),'Angaben Stationen'!$E$14:$J$213,5,0),""))</f>
        <v/>
      </c>
      <c r="D3200" s="232" t="str">
        <f>IF(ISERROR(IF(LEN(E3200)&gt;0,VLOOKUP(TEXT($E3200,0),'Angaben Stationen'!$E$14:$J$213,6,0),"")),"STATION IST NICHT VORHANDEN",IF(LEN(E3200)&gt;0,VLOOKUP(TEXT($E3200,0),'Angaben Stationen'!$E$14:$J$213,6,0),""))</f>
        <v/>
      </c>
      <c r="E3200" s="287"/>
      <c r="F3200" s="234"/>
      <c r="G3200" s="234"/>
      <c r="H3200" s="263"/>
      <c r="I3200" s="169"/>
      <c r="K3200" s="445" t="str">
        <f t="shared" si="397"/>
        <v>Leer</v>
      </c>
      <c r="L3200" s="445" t="str">
        <f>VLOOKUP($D3200,{"29 - Psychiatrie (Erwachsene)","BGI";"297 - stationsäquivalente Behandlung in der Erwachsenenpsychiatrie (29)","BGI";"30 - Kinder- und Jugendpsychiatrie","BGII";"307 - stationsäquivalente Behandlung in der Kinder- und Jugendpsychiatrie (30)","BGII";"31 - Psychosomatik","BGI";"","Leer"},2,0)</f>
        <v>Leer</v>
      </c>
      <c r="M3200" s="445">
        <f t="shared" si="394"/>
        <v>0</v>
      </c>
      <c r="N3200" s="445">
        <f t="shared" si="395"/>
        <v>0</v>
      </c>
      <c r="O3200" s="445">
        <f t="shared" si="398"/>
        <v>0</v>
      </c>
      <c r="P3200" s="445">
        <f t="shared" si="399"/>
        <v>0</v>
      </c>
      <c r="Q3200" s="445">
        <f t="shared" si="400"/>
        <v>0</v>
      </c>
      <c r="R3200" s="415" t="str">
        <f t="shared" si="401"/>
        <v>Leer</v>
      </c>
      <c r="S3200" s="445">
        <f>IF('Angaben KH-Standort'!D$29='A4'!D3200,IF('Angaben KH-Standort'!E$29="Ja",1,0),0)</f>
        <v>0</v>
      </c>
      <c r="T3200" s="445">
        <f>IF('Angaben KH-Standort'!D$30='A4'!D3200,IF('Angaben KH-Standort'!E$30="Ja",1,0),0)</f>
        <v>0</v>
      </c>
      <c r="U3200" s="445">
        <f>IF('Angaben KH-Standort'!D$31='A4'!D3200,IF('Angaben KH-Standort'!E$31="Ja",1,0),0)</f>
        <v>0</v>
      </c>
    </row>
    <row r="3201" spans="2:21" ht="15" customHeight="1" x14ac:dyDescent="0.3">
      <c r="B3201" s="70" t="str">
        <f t="shared" si="396"/>
        <v>!!!</v>
      </c>
      <c r="C3201" s="265" t="str">
        <f>IF(ISERROR(IF(LEN(E3201)&gt;0,VLOOKUP(TEXT($E3201,0),'Angaben Stationen'!$E$14:$J$213,5,0),"")),"?",IF(LEN(E3201)&gt;0,VLOOKUP(TEXT($E3201,0),'Angaben Stationen'!$E$14:$J$213,5,0),""))</f>
        <v/>
      </c>
      <c r="D3201" s="232" t="str">
        <f>IF(ISERROR(IF(LEN(E3201)&gt;0,VLOOKUP(TEXT($E3201,0),'Angaben Stationen'!$E$14:$J$213,6,0),"")),"STATION IST NICHT VORHANDEN",IF(LEN(E3201)&gt;0,VLOOKUP(TEXT($E3201,0),'Angaben Stationen'!$E$14:$J$213,6,0),""))</f>
        <v/>
      </c>
      <c r="E3201" s="287"/>
      <c r="F3201" s="234"/>
      <c r="G3201" s="234"/>
      <c r="H3201" s="263"/>
      <c r="I3201" s="169"/>
      <c r="K3201" s="445" t="str">
        <f t="shared" si="397"/>
        <v>Leer</v>
      </c>
      <c r="L3201" s="445" t="str">
        <f>VLOOKUP($D3201,{"29 - Psychiatrie (Erwachsene)","BGI";"297 - stationsäquivalente Behandlung in der Erwachsenenpsychiatrie (29)","BGI";"30 - Kinder- und Jugendpsychiatrie","BGII";"307 - stationsäquivalente Behandlung in der Kinder- und Jugendpsychiatrie (30)","BGII";"31 - Psychosomatik","BGI";"","Leer"},2,0)</f>
        <v>Leer</v>
      </c>
      <c r="M3201" s="445">
        <f t="shared" si="394"/>
        <v>0</v>
      </c>
      <c r="N3201" s="445">
        <f t="shared" si="395"/>
        <v>0</v>
      </c>
      <c r="O3201" s="445">
        <f t="shared" si="398"/>
        <v>0</v>
      </c>
      <c r="P3201" s="445">
        <f t="shared" si="399"/>
        <v>0</v>
      </c>
      <c r="Q3201" s="445">
        <f t="shared" si="400"/>
        <v>0</v>
      </c>
      <c r="R3201" s="415" t="str">
        <f t="shared" si="401"/>
        <v>Leer</v>
      </c>
      <c r="S3201" s="445">
        <f>IF('Angaben KH-Standort'!D$29='A4'!D3201,IF('Angaben KH-Standort'!E$29="Ja",1,0),0)</f>
        <v>0</v>
      </c>
      <c r="T3201" s="445">
        <f>IF('Angaben KH-Standort'!D$30='A4'!D3201,IF('Angaben KH-Standort'!E$30="Ja",1,0),0)</f>
        <v>0</v>
      </c>
      <c r="U3201" s="445">
        <f>IF('Angaben KH-Standort'!D$31='A4'!D3201,IF('Angaben KH-Standort'!E$31="Ja",1,0),0)</f>
        <v>0</v>
      </c>
    </row>
    <row r="3202" spans="2:21" ht="15" customHeight="1" x14ac:dyDescent="0.3">
      <c r="B3202" s="70" t="str">
        <f t="shared" si="396"/>
        <v>!!!</v>
      </c>
      <c r="C3202" s="265" t="str">
        <f>IF(ISERROR(IF(LEN(E3202)&gt;0,VLOOKUP(TEXT($E3202,0),'Angaben Stationen'!$E$14:$J$213,5,0),"")),"?",IF(LEN(E3202)&gt;0,VLOOKUP(TEXT($E3202,0),'Angaben Stationen'!$E$14:$J$213,5,0),""))</f>
        <v/>
      </c>
      <c r="D3202" s="232" t="str">
        <f>IF(ISERROR(IF(LEN(E3202)&gt;0,VLOOKUP(TEXT($E3202,0),'Angaben Stationen'!$E$14:$J$213,6,0),"")),"STATION IST NICHT VORHANDEN",IF(LEN(E3202)&gt;0,VLOOKUP(TEXT($E3202,0),'Angaben Stationen'!$E$14:$J$213,6,0),""))</f>
        <v/>
      </c>
      <c r="E3202" s="287"/>
      <c r="F3202" s="234"/>
      <c r="G3202" s="234"/>
      <c r="H3202" s="263"/>
      <c r="I3202" s="169"/>
      <c r="K3202" s="445" t="str">
        <f t="shared" si="397"/>
        <v>Leer</v>
      </c>
      <c r="L3202" s="445" t="str">
        <f>VLOOKUP($D3202,{"29 - Psychiatrie (Erwachsene)","BGI";"297 - stationsäquivalente Behandlung in der Erwachsenenpsychiatrie (29)","BGI";"30 - Kinder- und Jugendpsychiatrie","BGII";"307 - stationsäquivalente Behandlung in der Kinder- und Jugendpsychiatrie (30)","BGII";"31 - Psychosomatik","BGI";"","Leer"},2,0)</f>
        <v>Leer</v>
      </c>
      <c r="M3202" s="445">
        <f t="shared" si="394"/>
        <v>0</v>
      </c>
      <c r="N3202" s="445">
        <f t="shared" si="395"/>
        <v>0</v>
      </c>
      <c r="O3202" s="445">
        <f t="shared" si="398"/>
        <v>0</v>
      </c>
      <c r="P3202" s="445">
        <f t="shared" si="399"/>
        <v>0</v>
      </c>
      <c r="Q3202" s="445">
        <f t="shared" si="400"/>
        <v>0</v>
      </c>
      <c r="R3202" s="415" t="str">
        <f t="shared" si="401"/>
        <v>Leer</v>
      </c>
      <c r="S3202" s="445">
        <f>IF('Angaben KH-Standort'!D$29='A4'!D3202,IF('Angaben KH-Standort'!E$29="Ja",1,0),0)</f>
        <v>0</v>
      </c>
      <c r="T3202" s="445">
        <f>IF('Angaben KH-Standort'!D$30='A4'!D3202,IF('Angaben KH-Standort'!E$30="Ja",1,0),0)</f>
        <v>0</v>
      </c>
      <c r="U3202" s="445">
        <f>IF('Angaben KH-Standort'!D$31='A4'!D3202,IF('Angaben KH-Standort'!E$31="Ja",1,0),0)</f>
        <v>0</v>
      </c>
    </row>
    <row r="3203" spans="2:21" ht="15" customHeight="1" x14ac:dyDescent="0.3">
      <c r="B3203" s="70" t="str">
        <f t="shared" si="396"/>
        <v>!!!</v>
      </c>
      <c r="C3203" s="265" t="str">
        <f>IF(ISERROR(IF(LEN(E3203)&gt;0,VLOOKUP(TEXT($E3203,0),'Angaben Stationen'!$E$14:$J$213,5,0),"")),"?",IF(LEN(E3203)&gt;0,VLOOKUP(TEXT($E3203,0),'Angaben Stationen'!$E$14:$J$213,5,0),""))</f>
        <v/>
      </c>
      <c r="D3203" s="232" t="str">
        <f>IF(ISERROR(IF(LEN(E3203)&gt;0,VLOOKUP(TEXT($E3203,0),'Angaben Stationen'!$E$14:$J$213,6,0),"")),"STATION IST NICHT VORHANDEN",IF(LEN(E3203)&gt;0,VLOOKUP(TEXT($E3203,0),'Angaben Stationen'!$E$14:$J$213,6,0),""))</f>
        <v/>
      </c>
      <c r="E3203" s="287"/>
      <c r="F3203" s="234"/>
      <c r="G3203" s="234"/>
      <c r="H3203" s="263"/>
      <c r="I3203" s="169"/>
      <c r="K3203" s="445" t="str">
        <f t="shared" si="397"/>
        <v>Leer</v>
      </c>
      <c r="L3203" s="445" t="str">
        <f>VLOOKUP($D3203,{"29 - Psychiatrie (Erwachsene)","BGI";"297 - stationsäquivalente Behandlung in der Erwachsenenpsychiatrie (29)","BGI";"30 - Kinder- und Jugendpsychiatrie","BGII";"307 - stationsäquivalente Behandlung in der Kinder- und Jugendpsychiatrie (30)","BGII";"31 - Psychosomatik","BGI";"","Leer"},2,0)</f>
        <v>Leer</v>
      </c>
      <c r="M3203" s="445">
        <f t="shared" si="394"/>
        <v>0</v>
      </c>
      <c r="N3203" s="445">
        <f t="shared" si="395"/>
        <v>0</v>
      </c>
      <c r="O3203" s="445">
        <f t="shared" si="398"/>
        <v>0</v>
      </c>
      <c r="P3203" s="445">
        <f t="shared" si="399"/>
        <v>0</v>
      </c>
      <c r="Q3203" s="445">
        <f t="shared" si="400"/>
        <v>0</v>
      </c>
      <c r="R3203" s="415" t="str">
        <f t="shared" si="401"/>
        <v>Leer</v>
      </c>
      <c r="S3203" s="445">
        <f>IF('Angaben KH-Standort'!D$29='A4'!D3203,IF('Angaben KH-Standort'!E$29="Ja",1,0),0)</f>
        <v>0</v>
      </c>
      <c r="T3203" s="445">
        <f>IF('Angaben KH-Standort'!D$30='A4'!D3203,IF('Angaben KH-Standort'!E$30="Ja",1,0),0)</f>
        <v>0</v>
      </c>
      <c r="U3203" s="445">
        <f>IF('Angaben KH-Standort'!D$31='A4'!D3203,IF('Angaben KH-Standort'!E$31="Ja",1,0),0)</f>
        <v>0</v>
      </c>
    </row>
    <row r="3204" spans="2:21" ht="15" customHeight="1" x14ac:dyDescent="0.3">
      <c r="B3204" s="70" t="str">
        <f t="shared" si="396"/>
        <v>!!!</v>
      </c>
      <c r="C3204" s="265" t="str">
        <f>IF(ISERROR(IF(LEN(E3204)&gt;0,VLOOKUP(TEXT($E3204,0),'Angaben Stationen'!$E$14:$J$213,5,0),"")),"?",IF(LEN(E3204)&gt;0,VLOOKUP(TEXT($E3204,0),'Angaben Stationen'!$E$14:$J$213,5,0),""))</f>
        <v/>
      </c>
      <c r="D3204" s="232" t="str">
        <f>IF(ISERROR(IF(LEN(E3204)&gt;0,VLOOKUP(TEXT($E3204,0),'Angaben Stationen'!$E$14:$J$213,6,0),"")),"STATION IST NICHT VORHANDEN",IF(LEN(E3204)&gt;0,VLOOKUP(TEXT($E3204,0),'Angaben Stationen'!$E$14:$J$213,6,0),""))</f>
        <v/>
      </c>
      <c r="E3204" s="287"/>
      <c r="F3204" s="234"/>
      <c r="G3204" s="234"/>
      <c r="H3204" s="263"/>
      <c r="I3204" s="169"/>
      <c r="K3204" s="445" t="str">
        <f t="shared" si="397"/>
        <v>Leer</v>
      </c>
      <c r="L3204" s="445" t="str">
        <f>VLOOKUP($D3204,{"29 - Psychiatrie (Erwachsene)","BGI";"297 - stationsäquivalente Behandlung in der Erwachsenenpsychiatrie (29)","BGI";"30 - Kinder- und Jugendpsychiatrie","BGII";"307 - stationsäquivalente Behandlung in der Kinder- und Jugendpsychiatrie (30)","BGII";"31 - Psychosomatik","BGI";"","Leer"},2,0)</f>
        <v>Leer</v>
      </c>
      <c r="M3204" s="445">
        <f t="shared" si="394"/>
        <v>0</v>
      </c>
      <c r="N3204" s="445">
        <f t="shared" si="395"/>
        <v>0</v>
      </c>
      <c r="O3204" s="445">
        <f t="shared" si="398"/>
        <v>0</v>
      </c>
      <c r="P3204" s="445">
        <f t="shared" si="399"/>
        <v>0</v>
      </c>
      <c r="Q3204" s="445">
        <f t="shared" si="400"/>
        <v>0</v>
      </c>
      <c r="R3204" s="415" t="str">
        <f t="shared" si="401"/>
        <v>Leer</v>
      </c>
      <c r="S3204" s="445">
        <f>IF('Angaben KH-Standort'!D$29='A4'!D3204,IF('Angaben KH-Standort'!E$29="Ja",1,0),0)</f>
        <v>0</v>
      </c>
      <c r="T3204" s="445">
        <f>IF('Angaben KH-Standort'!D$30='A4'!D3204,IF('Angaben KH-Standort'!E$30="Ja",1,0),0)</f>
        <v>0</v>
      </c>
      <c r="U3204" s="445">
        <f>IF('Angaben KH-Standort'!D$31='A4'!D3204,IF('Angaben KH-Standort'!E$31="Ja",1,0),0)</f>
        <v>0</v>
      </c>
    </row>
    <row r="3205" spans="2:21" ht="15" customHeight="1" x14ac:dyDescent="0.3">
      <c r="B3205" s="70" t="str">
        <f t="shared" si="396"/>
        <v>!!!</v>
      </c>
      <c r="C3205" s="265" t="str">
        <f>IF(ISERROR(IF(LEN(E3205)&gt;0,VLOOKUP(TEXT($E3205,0),'Angaben Stationen'!$E$14:$J$213,5,0),"")),"?",IF(LEN(E3205)&gt;0,VLOOKUP(TEXT($E3205,0),'Angaben Stationen'!$E$14:$J$213,5,0),""))</f>
        <v/>
      </c>
      <c r="D3205" s="232" t="str">
        <f>IF(ISERROR(IF(LEN(E3205)&gt;0,VLOOKUP(TEXT($E3205,0),'Angaben Stationen'!$E$14:$J$213,6,0),"")),"STATION IST NICHT VORHANDEN",IF(LEN(E3205)&gt;0,VLOOKUP(TEXT($E3205,0),'Angaben Stationen'!$E$14:$J$213,6,0),""))</f>
        <v/>
      </c>
      <c r="E3205" s="287"/>
      <c r="F3205" s="234"/>
      <c r="G3205" s="234"/>
      <c r="H3205" s="263"/>
      <c r="I3205" s="169"/>
      <c r="K3205" s="445" t="str">
        <f t="shared" si="397"/>
        <v>Leer</v>
      </c>
      <c r="L3205" s="445" t="str">
        <f>VLOOKUP($D3205,{"29 - Psychiatrie (Erwachsene)","BGI";"297 - stationsäquivalente Behandlung in der Erwachsenenpsychiatrie (29)","BGI";"30 - Kinder- und Jugendpsychiatrie","BGII";"307 - stationsäquivalente Behandlung in der Kinder- und Jugendpsychiatrie (30)","BGII";"31 - Psychosomatik","BGI";"","Leer"},2,0)</f>
        <v>Leer</v>
      </c>
      <c r="M3205" s="445">
        <f t="shared" si="394"/>
        <v>0</v>
      </c>
      <c r="N3205" s="445">
        <f t="shared" si="395"/>
        <v>0</v>
      </c>
      <c r="O3205" s="445">
        <f t="shared" si="398"/>
        <v>0</v>
      </c>
      <c r="P3205" s="445">
        <f t="shared" si="399"/>
        <v>0</v>
      </c>
      <c r="Q3205" s="445">
        <f t="shared" si="400"/>
        <v>0</v>
      </c>
      <c r="R3205" s="415" t="str">
        <f t="shared" si="401"/>
        <v>Leer</v>
      </c>
      <c r="S3205" s="445">
        <f>IF('Angaben KH-Standort'!D$29='A4'!D3205,IF('Angaben KH-Standort'!E$29="Ja",1,0),0)</f>
        <v>0</v>
      </c>
      <c r="T3205" s="445">
        <f>IF('Angaben KH-Standort'!D$30='A4'!D3205,IF('Angaben KH-Standort'!E$30="Ja",1,0),0)</f>
        <v>0</v>
      </c>
      <c r="U3205" s="445">
        <f>IF('Angaben KH-Standort'!D$31='A4'!D3205,IF('Angaben KH-Standort'!E$31="Ja",1,0),0)</f>
        <v>0</v>
      </c>
    </row>
    <row r="3206" spans="2:21" ht="15" customHeight="1" x14ac:dyDescent="0.3">
      <c r="B3206" s="70" t="str">
        <f t="shared" si="396"/>
        <v>!!!</v>
      </c>
      <c r="C3206" s="265" t="str">
        <f>IF(ISERROR(IF(LEN(E3206)&gt;0,VLOOKUP(TEXT($E3206,0),'Angaben Stationen'!$E$14:$J$213,5,0),"")),"?",IF(LEN(E3206)&gt;0,VLOOKUP(TEXT($E3206,0),'Angaben Stationen'!$E$14:$J$213,5,0),""))</f>
        <v/>
      </c>
      <c r="D3206" s="232" t="str">
        <f>IF(ISERROR(IF(LEN(E3206)&gt;0,VLOOKUP(TEXT($E3206,0),'Angaben Stationen'!$E$14:$J$213,6,0),"")),"STATION IST NICHT VORHANDEN",IF(LEN(E3206)&gt;0,VLOOKUP(TEXT($E3206,0),'Angaben Stationen'!$E$14:$J$213,6,0),""))</f>
        <v/>
      </c>
      <c r="E3206" s="287"/>
      <c r="F3206" s="234"/>
      <c r="G3206" s="234"/>
      <c r="H3206" s="263"/>
      <c r="I3206" s="169"/>
      <c r="K3206" s="445" t="str">
        <f t="shared" si="397"/>
        <v>Leer</v>
      </c>
      <c r="L3206" s="445" t="str">
        <f>VLOOKUP($D3206,{"29 - Psychiatrie (Erwachsene)","BGI";"297 - stationsäquivalente Behandlung in der Erwachsenenpsychiatrie (29)","BGI";"30 - Kinder- und Jugendpsychiatrie","BGII";"307 - stationsäquivalente Behandlung in der Kinder- und Jugendpsychiatrie (30)","BGII";"31 - Psychosomatik","BGI";"","Leer"},2,0)</f>
        <v>Leer</v>
      </c>
      <c r="M3206" s="445">
        <f t="shared" si="394"/>
        <v>0</v>
      </c>
      <c r="N3206" s="445">
        <f t="shared" si="395"/>
        <v>0</v>
      </c>
      <c r="O3206" s="445">
        <f t="shared" si="398"/>
        <v>0</v>
      </c>
      <c r="P3206" s="445">
        <f t="shared" si="399"/>
        <v>0</v>
      </c>
      <c r="Q3206" s="445">
        <f t="shared" si="400"/>
        <v>0</v>
      </c>
      <c r="R3206" s="415" t="str">
        <f t="shared" si="401"/>
        <v>Leer</v>
      </c>
      <c r="S3206" s="445">
        <f>IF('Angaben KH-Standort'!D$29='A4'!D3206,IF('Angaben KH-Standort'!E$29="Ja",1,0),0)</f>
        <v>0</v>
      </c>
      <c r="T3206" s="445">
        <f>IF('Angaben KH-Standort'!D$30='A4'!D3206,IF('Angaben KH-Standort'!E$30="Ja",1,0),0)</f>
        <v>0</v>
      </c>
      <c r="U3206" s="445">
        <f>IF('Angaben KH-Standort'!D$31='A4'!D3206,IF('Angaben KH-Standort'!E$31="Ja",1,0),0)</f>
        <v>0</v>
      </c>
    </row>
    <row r="3207" spans="2:21" ht="15" customHeight="1" x14ac:dyDescent="0.3">
      <c r="B3207" s="70" t="str">
        <f t="shared" si="396"/>
        <v>!!!</v>
      </c>
      <c r="C3207" s="265" t="str">
        <f>IF(ISERROR(IF(LEN(E3207)&gt;0,VLOOKUP(TEXT($E3207,0),'Angaben Stationen'!$E$14:$J$213,5,0),"")),"?",IF(LEN(E3207)&gt;0,VLOOKUP(TEXT($E3207,0),'Angaben Stationen'!$E$14:$J$213,5,0),""))</f>
        <v/>
      </c>
      <c r="D3207" s="232" t="str">
        <f>IF(ISERROR(IF(LEN(E3207)&gt;0,VLOOKUP(TEXT($E3207,0),'Angaben Stationen'!$E$14:$J$213,6,0),"")),"STATION IST NICHT VORHANDEN",IF(LEN(E3207)&gt;0,VLOOKUP(TEXT($E3207,0),'Angaben Stationen'!$E$14:$J$213,6,0),""))</f>
        <v/>
      </c>
      <c r="E3207" s="287"/>
      <c r="F3207" s="234"/>
      <c r="G3207" s="234"/>
      <c r="H3207" s="263"/>
      <c r="I3207" s="169"/>
      <c r="K3207" s="445" t="str">
        <f t="shared" si="397"/>
        <v>Leer</v>
      </c>
      <c r="L3207" s="445" t="str">
        <f>VLOOKUP($D3207,{"29 - Psychiatrie (Erwachsene)","BGI";"297 - stationsäquivalente Behandlung in der Erwachsenenpsychiatrie (29)","BGI";"30 - Kinder- und Jugendpsychiatrie","BGII";"307 - stationsäquivalente Behandlung in der Kinder- und Jugendpsychiatrie (30)","BGII";"31 - Psychosomatik","BGI";"","Leer"},2,0)</f>
        <v>Leer</v>
      </c>
      <c r="M3207" s="445">
        <f t="shared" si="394"/>
        <v>0</v>
      </c>
      <c r="N3207" s="445">
        <f t="shared" si="395"/>
        <v>0</v>
      </c>
      <c r="O3207" s="445">
        <f t="shared" si="398"/>
        <v>0</v>
      </c>
      <c r="P3207" s="445">
        <f t="shared" si="399"/>
        <v>0</v>
      </c>
      <c r="Q3207" s="445">
        <f t="shared" si="400"/>
        <v>0</v>
      </c>
      <c r="R3207" s="415" t="str">
        <f t="shared" si="401"/>
        <v>Leer</v>
      </c>
      <c r="S3207" s="445">
        <f>IF('Angaben KH-Standort'!D$29='A4'!D3207,IF('Angaben KH-Standort'!E$29="Ja",1,0),0)</f>
        <v>0</v>
      </c>
      <c r="T3207" s="445">
        <f>IF('Angaben KH-Standort'!D$30='A4'!D3207,IF('Angaben KH-Standort'!E$30="Ja",1,0),0)</f>
        <v>0</v>
      </c>
      <c r="U3207" s="445">
        <f>IF('Angaben KH-Standort'!D$31='A4'!D3207,IF('Angaben KH-Standort'!E$31="Ja",1,0),0)</f>
        <v>0</v>
      </c>
    </row>
    <row r="3208" spans="2:21" ht="15" customHeight="1" x14ac:dyDescent="0.3">
      <c r="B3208" s="70" t="str">
        <f t="shared" si="396"/>
        <v>!!!</v>
      </c>
      <c r="C3208" s="265" t="str">
        <f>IF(ISERROR(IF(LEN(E3208)&gt;0,VLOOKUP(TEXT($E3208,0),'Angaben Stationen'!$E$14:$J$213,5,0),"")),"?",IF(LEN(E3208)&gt;0,VLOOKUP(TEXT($E3208,0),'Angaben Stationen'!$E$14:$J$213,5,0),""))</f>
        <v/>
      </c>
      <c r="D3208" s="232" t="str">
        <f>IF(ISERROR(IF(LEN(E3208)&gt;0,VLOOKUP(TEXT($E3208,0),'Angaben Stationen'!$E$14:$J$213,6,0),"")),"STATION IST NICHT VORHANDEN",IF(LEN(E3208)&gt;0,VLOOKUP(TEXT($E3208,0),'Angaben Stationen'!$E$14:$J$213,6,0),""))</f>
        <v/>
      </c>
      <c r="E3208" s="287"/>
      <c r="F3208" s="234"/>
      <c r="G3208" s="234"/>
      <c r="H3208" s="263"/>
      <c r="I3208" s="169"/>
      <c r="K3208" s="445" t="str">
        <f t="shared" si="397"/>
        <v>Leer</v>
      </c>
      <c r="L3208" s="445" t="str">
        <f>VLOOKUP($D3208,{"29 - Psychiatrie (Erwachsene)","BGI";"297 - stationsäquivalente Behandlung in der Erwachsenenpsychiatrie (29)","BGI";"30 - Kinder- und Jugendpsychiatrie","BGII";"307 - stationsäquivalente Behandlung in der Kinder- und Jugendpsychiatrie (30)","BGII";"31 - Psychosomatik","BGI";"","Leer"},2,0)</f>
        <v>Leer</v>
      </c>
      <c r="M3208" s="445">
        <f t="shared" si="394"/>
        <v>0</v>
      </c>
      <c r="N3208" s="445">
        <f t="shared" si="395"/>
        <v>0</v>
      </c>
      <c r="O3208" s="445">
        <f t="shared" si="398"/>
        <v>0</v>
      </c>
      <c r="P3208" s="445">
        <f t="shared" si="399"/>
        <v>0</v>
      </c>
      <c r="Q3208" s="445">
        <f t="shared" si="400"/>
        <v>0</v>
      </c>
      <c r="R3208" s="415" t="str">
        <f t="shared" si="401"/>
        <v>Leer</v>
      </c>
      <c r="S3208" s="445">
        <f>IF('Angaben KH-Standort'!D$29='A4'!D3208,IF('Angaben KH-Standort'!E$29="Ja",1,0),0)</f>
        <v>0</v>
      </c>
      <c r="T3208" s="445">
        <f>IF('Angaben KH-Standort'!D$30='A4'!D3208,IF('Angaben KH-Standort'!E$30="Ja",1,0),0)</f>
        <v>0</v>
      </c>
      <c r="U3208" s="445">
        <f>IF('Angaben KH-Standort'!D$31='A4'!D3208,IF('Angaben KH-Standort'!E$31="Ja",1,0),0)</f>
        <v>0</v>
      </c>
    </row>
    <row r="3209" spans="2:21" ht="15" customHeight="1" x14ac:dyDescent="0.3">
      <c r="B3209" s="70" t="str">
        <f t="shared" si="396"/>
        <v>!!!</v>
      </c>
      <c r="C3209" s="265" t="str">
        <f>IF(ISERROR(IF(LEN(E3209)&gt;0,VLOOKUP(TEXT($E3209,0),'Angaben Stationen'!$E$14:$J$213,5,0),"")),"?",IF(LEN(E3209)&gt;0,VLOOKUP(TEXT($E3209,0),'Angaben Stationen'!$E$14:$J$213,5,0),""))</f>
        <v/>
      </c>
      <c r="D3209" s="232" t="str">
        <f>IF(ISERROR(IF(LEN(E3209)&gt;0,VLOOKUP(TEXT($E3209,0),'Angaben Stationen'!$E$14:$J$213,6,0),"")),"STATION IST NICHT VORHANDEN",IF(LEN(E3209)&gt;0,VLOOKUP(TEXT($E3209,0),'Angaben Stationen'!$E$14:$J$213,6,0),""))</f>
        <v/>
      </c>
      <c r="E3209" s="287"/>
      <c r="F3209" s="234"/>
      <c r="G3209" s="234"/>
      <c r="H3209" s="263"/>
      <c r="I3209" s="169"/>
      <c r="K3209" s="445" t="str">
        <f t="shared" si="397"/>
        <v>Leer</v>
      </c>
      <c r="L3209" s="445" t="str">
        <f>VLOOKUP($D3209,{"29 - Psychiatrie (Erwachsene)","BGI";"297 - stationsäquivalente Behandlung in der Erwachsenenpsychiatrie (29)","BGI";"30 - Kinder- und Jugendpsychiatrie","BGII";"307 - stationsäquivalente Behandlung in der Kinder- und Jugendpsychiatrie (30)","BGII";"31 - Psychosomatik","BGI";"","Leer"},2,0)</f>
        <v>Leer</v>
      </c>
      <c r="M3209" s="445">
        <f t="shared" si="394"/>
        <v>0</v>
      </c>
      <c r="N3209" s="445">
        <f t="shared" si="395"/>
        <v>0</v>
      </c>
      <c r="O3209" s="445">
        <f t="shared" si="398"/>
        <v>0</v>
      </c>
      <c r="P3209" s="445">
        <f t="shared" si="399"/>
        <v>0</v>
      </c>
      <c r="Q3209" s="445">
        <f t="shared" si="400"/>
        <v>0</v>
      </c>
      <c r="R3209" s="415" t="str">
        <f t="shared" si="401"/>
        <v>Leer</v>
      </c>
      <c r="S3209" s="445">
        <f>IF('Angaben KH-Standort'!D$29='A4'!D3209,IF('Angaben KH-Standort'!E$29="Ja",1,0),0)</f>
        <v>0</v>
      </c>
      <c r="T3209" s="445">
        <f>IF('Angaben KH-Standort'!D$30='A4'!D3209,IF('Angaben KH-Standort'!E$30="Ja",1,0),0)</f>
        <v>0</v>
      </c>
      <c r="U3209" s="445">
        <f>IF('Angaben KH-Standort'!D$31='A4'!D3209,IF('Angaben KH-Standort'!E$31="Ja",1,0),0)</f>
        <v>0</v>
      </c>
    </row>
    <row r="3210" spans="2:21" ht="15" customHeight="1" x14ac:dyDescent="0.3">
      <c r="B3210" s="70" t="str">
        <f t="shared" si="396"/>
        <v>!!!</v>
      </c>
      <c r="C3210" s="265" t="str">
        <f>IF(ISERROR(IF(LEN(E3210)&gt;0,VLOOKUP(TEXT($E3210,0),'Angaben Stationen'!$E$14:$J$213,5,0),"")),"?",IF(LEN(E3210)&gt;0,VLOOKUP(TEXT($E3210,0),'Angaben Stationen'!$E$14:$J$213,5,0),""))</f>
        <v/>
      </c>
      <c r="D3210" s="232" t="str">
        <f>IF(ISERROR(IF(LEN(E3210)&gt;0,VLOOKUP(TEXT($E3210,0),'Angaben Stationen'!$E$14:$J$213,6,0),"")),"STATION IST NICHT VORHANDEN",IF(LEN(E3210)&gt;0,VLOOKUP(TEXT($E3210,0),'Angaben Stationen'!$E$14:$J$213,6,0),""))</f>
        <v/>
      </c>
      <c r="E3210" s="287"/>
      <c r="F3210" s="234"/>
      <c r="G3210" s="234"/>
      <c r="H3210" s="263"/>
      <c r="I3210" s="169"/>
      <c r="K3210" s="445" t="str">
        <f t="shared" si="397"/>
        <v>Leer</v>
      </c>
      <c r="L3210" s="445" t="str">
        <f>VLOOKUP($D3210,{"29 - Psychiatrie (Erwachsene)","BGI";"297 - stationsäquivalente Behandlung in der Erwachsenenpsychiatrie (29)","BGI";"30 - Kinder- und Jugendpsychiatrie","BGII";"307 - stationsäquivalente Behandlung in der Kinder- und Jugendpsychiatrie (30)","BGII";"31 - Psychosomatik","BGI";"","Leer"},2,0)</f>
        <v>Leer</v>
      </c>
      <c r="M3210" s="445">
        <f t="shared" si="394"/>
        <v>0</v>
      </c>
      <c r="N3210" s="445">
        <f t="shared" si="395"/>
        <v>0</v>
      </c>
      <c r="O3210" s="445">
        <f t="shared" si="398"/>
        <v>0</v>
      </c>
      <c r="P3210" s="445">
        <f t="shared" si="399"/>
        <v>0</v>
      </c>
      <c r="Q3210" s="445">
        <f t="shared" si="400"/>
        <v>0</v>
      </c>
      <c r="R3210" s="415" t="str">
        <f t="shared" si="401"/>
        <v>Leer</v>
      </c>
      <c r="S3210" s="445">
        <f>IF('Angaben KH-Standort'!D$29='A4'!D3210,IF('Angaben KH-Standort'!E$29="Ja",1,0),0)</f>
        <v>0</v>
      </c>
      <c r="T3210" s="445">
        <f>IF('Angaben KH-Standort'!D$30='A4'!D3210,IF('Angaben KH-Standort'!E$30="Ja",1,0),0)</f>
        <v>0</v>
      </c>
      <c r="U3210" s="445">
        <f>IF('Angaben KH-Standort'!D$31='A4'!D3210,IF('Angaben KH-Standort'!E$31="Ja",1,0),0)</f>
        <v>0</v>
      </c>
    </row>
    <row r="3211" spans="2:21" ht="15" customHeight="1" x14ac:dyDescent="0.3">
      <c r="B3211" s="70" t="str">
        <f t="shared" si="396"/>
        <v>!!!</v>
      </c>
      <c r="C3211" s="265" t="str">
        <f>IF(ISERROR(IF(LEN(E3211)&gt;0,VLOOKUP(TEXT($E3211,0),'Angaben Stationen'!$E$14:$J$213,5,0),"")),"?",IF(LEN(E3211)&gt;0,VLOOKUP(TEXT($E3211,0),'Angaben Stationen'!$E$14:$J$213,5,0),""))</f>
        <v/>
      </c>
      <c r="D3211" s="232" t="str">
        <f>IF(ISERROR(IF(LEN(E3211)&gt;0,VLOOKUP(TEXT($E3211,0),'Angaben Stationen'!$E$14:$J$213,6,0),"")),"STATION IST NICHT VORHANDEN",IF(LEN(E3211)&gt;0,VLOOKUP(TEXT($E3211,0),'Angaben Stationen'!$E$14:$J$213,6,0),""))</f>
        <v/>
      </c>
      <c r="E3211" s="287"/>
      <c r="F3211" s="234"/>
      <c r="G3211" s="234"/>
      <c r="H3211" s="263"/>
      <c r="I3211" s="169"/>
      <c r="K3211" s="445" t="str">
        <f t="shared" si="397"/>
        <v>Leer</v>
      </c>
      <c r="L3211" s="445" t="str">
        <f>VLOOKUP($D3211,{"29 - Psychiatrie (Erwachsene)","BGI";"297 - stationsäquivalente Behandlung in der Erwachsenenpsychiatrie (29)","BGI";"30 - Kinder- und Jugendpsychiatrie","BGII";"307 - stationsäquivalente Behandlung in der Kinder- und Jugendpsychiatrie (30)","BGII";"31 - Psychosomatik","BGI";"","Leer"},2,0)</f>
        <v>Leer</v>
      </c>
      <c r="M3211" s="445">
        <f t="shared" si="394"/>
        <v>0</v>
      </c>
      <c r="N3211" s="445">
        <f t="shared" si="395"/>
        <v>0</v>
      </c>
      <c r="O3211" s="445">
        <f t="shared" si="398"/>
        <v>0</v>
      </c>
      <c r="P3211" s="445">
        <f t="shared" si="399"/>
        <v>0</v>
      </c>
      <c r="Q3211" s="445">
        <f t="shared" si="400"/>
        <v>0</v>
      </c>
      <c r="R3211" s="415" t="str">
        <f t="shared" si="401"/>
        <v>Leer</v>
      </c>
      <c r="S3211" s="445">
        <f>IF('Angaben KH-Standort'!D$29='A4'!D3211,IF('Angaben KH-Standort'!E$29="Ja",1,0),0)</f>
        <v>0</v>
      </c>
      <c r="T3211" s="445">
        <f>IF('Angaben KH-Standort'!D$30='A4'!D3211,IF('Angaben KH-Standort'!E$30="Ja",1,0),0)</f>
        <v>0</v>
      </c>
      <c r="U3211" s="445">
        <f>IF('Angaben KH-Standort'!D$31='A4'!D3211,IF('Angaben KH-Standort'!E$31="Ja",1,0),0)</f>
        <v>0</v>
      </c>
    </row>
    <row r="3212" spans="2:21" ht="15" customHeight="1" x14ac:dyDescent="0.3">
      <c r="B3212" s="70" t="str">
        <f t="shared" si="396"/>
        <v>!!!</v>
      </c>
      <c r="C3212" s="265" t="str">
        <f>IF(ISERROR(IF(LEN(E3212)&gt;0,VLOOKUP(TEXT($E3212,0),'Angaben Stationen'!$E$14:$J$213,5,0),"")),"?",IF(LEN(E3212)&gt;0,VLOOKUP(TEXT($E3212,0),'Angaben Stationen'!$E$14:$J$213,5,0),""))</f>
        <v/>
      </c>
      <c r="D3212" s="232" t="str">
        <f>IF(ISERROR(IF(LEN(E3212)&gt;0,VLOOKUP(TEXT($E3212,0),'Angaben Stationen'!$E$14:$J$213,6,0),"")),"STATION IST NICHT VORHANDEN",IF(LEN(E3212)&gt;0,VLOOKUP(TEXT($E3212,0),'Angaben Stationen'!$E$14:$J$213,6,0),""))</f>
        <v/>
      </c>
      <c r="E3212" s="287"/>
      <c r="F3212" s="234"/>
      <c r="G3212" s="234"/>
      <c r="H3212" s="263"/>
      <c r="I3212" s="169"/>
      <c r="K3212" s="445" t="str">
        <f t="shared" si="397"/>
        <v>Leer</v>
      </c>
      <c r="L3212" s="445" t="str">
        <f>VLOOKUP($D3212,{"29 - Psychiatrie (Erwachsene)","BGI";"297 - stationsäquivalente Behandlung in der Erwachsenenpsychiatrie (29)","BGI";"30 - Kinder- und Jugendpsychiatrie","BGII";"307 - stationsäquivalente Behandlung in der Kinder- und Jugendpsychiatrie (30)","BGII";"31 - Psychosomatik","BGI";"","Leer"},2,0)</f>
        <v>Leer</v>
      </c>
      <c r="M3212" s="445">
        <f t="shared" si="394"/>
        <v>0</v>
      </c>
      <c r="N3212" s="445">
        <f t="shared" si="395"/>
        <v>0</v>
      </c>
      <c r="O3212" s="445">
        <f t="shared" si="398"/>
        <v>0</v>
      </c>
      <c r="P3212" s="445">
        <f t="shared" si="399"/>
        <v>0</v>
      </c>
      <c r="Q3212" s="445">
        <f t="shared" si="400"/>
        <v>0</v>
      </c>
      <c r="R3212" s="415" t="str">
        <f t="shared" si="401"/>
        <v>Leer</v>
      </c>
      <c r="S3212" s="445">
        <f>IF('Angaben KH-Standort'!D$29='A4'!D3212,IF('Angaben KH-Standort'!E$29="Ja",1,0),0)</f>
        <v>0</v>
      </c>
      <c r="T3212" s="445">
        <f>IF('Angaben KH-Standort'!D$30='A4'!D3212,IF('Angaben KH-Standort'!E$30="Ja",1,0),0)</f>
        <v>0</v>
      </c>
      <c r="U3212" s="445">
        <f>IF('Angaben KH-Standort'!D$31='A4'!D3212,IF('Angaben KH-Standort'!E$31="Ja",1,0),0)</f>
        <v>0</v>
      </c>
    </row>
    <row r="3213" spans="2:21" ht="15" customHeight="1" x14ac:dyDescent="0.3">
      <c r="B3213" s="70" t="str">
        <f t="shared" si="396"/>
        <v>!!!</v>
      </c>
      <c r="C3213" s="265" t="str">
        <f>IF(ISERROR(IF(LEN(E3213)&gt;0,VLOOKUP(TEXT($E3213,0),'Angaben Stationen'!$E$14:$J$213,5,0),"")),"?",IF(LEN(E3213)&gt;0,VLOOKUP(TEXT($E3213,0),'Angaben Stationen'!$E$14:$J$213,5,0),""))</f>
        <v/>
      </c>
      <c r="D3213" s="232" t="str">
        <f>IF(ISERROR(IF(LEN(E3213)&gt;0,VLOOKUP(TEXT($E3213,0),'Angaben Stationen'!$E$14:$J$213,6,0),"")),"STATION IST NICHT VORHANDEN",IF(LEN(E3213)&gt;0,VLOOKUP(TEXT($E3213,0),'Angaben Stationen'!$E$14:$J$213,6,0),""))</f>
        <v/>
      </c>
      <c r="E3213" s="287"/>
      <c r="F3213" s="234"/>
      <c r="G3213" s="234"/>
      <c r="H3213" s="263"/>
      <c r="I3213" s="169"/>
      <c r="K3213" s="445" t="str">
        <f t="shared" si="397"/>
        <v>Leer</v>
      </c>
      <c r="L3213" s="445" t="str">
        <f>VLOOKUP($D3213,{"29 - Psychiatrie (Erwachsene)","BGI";"297 - stationsäquivalente Behandlung in der Erwachsenenpsychiatrie (29)","BGI";"30 - Kinder- und Jugendpsychiatrie","BGII";"307 - stationsäquivalente Behandlung in der Kinder- und Jugendpsychiatrie (30)","BGII";"31 - Psychosomatik","BGI";"","Leer"},2,0)</f>
        <v>Leer</v>
      </c>
      <c r="M3213" s="445">
        <f t="shared" si="394"/>
        <v>0</v>
      </c>
      <c r="N3213" s="445">
        <f t="shared" si="395"/>
        <v>0</v>
      </c>
      <c r="O3213" s="445">
        <f t="shared" si="398"/>
        <v>0</v>
      </c>
      <c r="P3213" s="445">
        <f t="shared" si="399"/>
        <v>0</v>
      </c>
      <c r="Q3213" s="445">
        <f t="shared" si="400"/>
        <v>0</v>
      </c>
      <c r="R3213" s="415" t="str">
        <f t="shared" si="401"/>
        <v>Leer</v>
      </c>
      <c r="S3213" s="445">
        <f>IF('Angaben KH-Standort'!D$29='A4'!D3213,IF('Angaben KH-Standort'!E$29="Ja",1,0),0)</f>
        <v>0</v>
      </c>
      <c r="T3213" s="445">
        <f>IF('Angaben KH-Standort'!D$30='A4'!D3213,IF('Angaben KH-Standort'!E$30="Ja",1,0),0)</f>
        <v>0</v>
      </c>
      <c r="U3213" s="445">
        <f>IF('Angaben KH-Standort'!D$31='A4'!D3213,IF('Angaben KH-Standort'!E$31="Ja",1,0),0)</f>
        <v>0</v>
      </c>
    </row>
    <row r="3214" spans="2:21" ht="15" customHeight="1" x14ac:dyDescent="0.3">
      <c r="B3214" s="70" t="str">
        <f t="shared" si="396"/>
        <v>!!!</v>
      </c>
      <c r="C3214" s="265" t="str">
        <f>IF(ISERROR(IF(LEN(E3214)&gt;0,VLOOKUP(TEXT($E3214,0),'Angaben Stationen'!$E$14:$J$213,5,0),"")),"?",IF(LEN(E3214)&gt;0,VLOOKUP(TEXT($E3214,0),'Angaben Stationen'!$E$14:$J$213,5,0),""))</f>
        <v/>
      </c>
      <c r="D3214" s="232" t="str">
        <f>IF(ISERROR(IF(LEN(E3214)&gt;0,VLOOKUP(TEXT($E3214,0),'Angaben Stationen'!$E$14:$J$213,6,0),"")),"STATION IST NICHT VORHANDEN",IF(LEN(E3214)&gt;0,VLOOKUP(TEXT($E3214,0),'Angaben Stationen'!$E$14:$J$213,6,0),""))</f>
        <v/>
      </c>
      <c r="E3214" s="287"/>
      <c r="F3214" s="234"/>
      <c r="G3214" s="234"/>
      <c r="H3214" s="263"/>
      <c r="I3214" s="169"/>
      <c r="K3214" s="445" t="str">
        <f t="shared" si="397"/>
        <v>Leer</v>
      </c>
      <c r="L3214" s="445" t="str">
        <f>VLOOKUP($D3214,{"29 - Psychiatrie (Erwachsene)","BGI";"297 - stationsäquivalente Behandlung in der Erwachsenenpsychiatrie (29)","BGI";"30 - Kinder- und Jugendpsychiatrie","BGII";"307 - stationsäquivalente Behandlung in der Kinder- und Jugendpsychiatrie (30)","BGII";"31 - Psychosomatik","BGI";"","Leer"},2,0)</f>
        <v>Leer</v>
      </c>
      <c r="M3214" s="445">
        <f t="shared" si="394"/>
        <v>0</v>
      </c>
      <c r="N3214" s="445">
        <f t="shared" si="395"/>
        <v>0</v>
      </c>
      <c r="O3214" s="445">
        <f t="shared" si="398"/>
        <v>0</v>
      </c>
      <c r="P3214" s="445">
        <f t="shared" si="399"/>
        <v>0</v>
      </c>
      <c r="Q3214" s="445">
        <f t="shared" si="400"/>
        <v>0</v>
      </c>
      <c r="R3214" s="415" t="str">
        <f t="shared" si="401"/>
        <v>Leer</v>
      </c>
      <c r="S3214" s="445">
        <f>IF('Angaben KH-Standort'!D$29='A4'!D3214,IF('Angaben KH-Standort'!E$29="Ja",1,0),0)</f>
        <v>0</v>
      </c>
      <c r="T3214" s="445">
        <f>IF('Angaben KH-Standort'!D$30='A4'!D3214,IF('Angaben KH-Standort'!E$30="Ja",1,0),0)</f>
        <v>0</v>
      </c>
      <c r="U3214" s="445">
        <f>IF('Angaben KH-Standort'!D$31='A4'!D3214,IF('Angaben KH-Standort'!E$31="Ja",1,0),0)</f>
        <v>0</v>
      </c>
    </row>
    <row r="3215" spans="2:21" ht="15" customHeight="1" x14ac:dyDescent="0.3">
      <c r="B3215" s="70" t="str">
        <f t="shared" si="396"/>
        <v>!!!</v>
      </c>
      <c r="C3215" s="265" t="str">
        <f>IF(ISERROR(IF(LEN(E3215)&gt;0,VLOOKUP(TEXT($E3215,0),'Angaben Stationen'!$E$14:$J$213,5,0),"")),"?",IF(LEN(E3215)&gt;0,VLOOKUP(TEXT($E3215,0),'Angaben Stationen'!$E$14:$J$213,5,0),""))</f>
        <v/>
      </c>
      <c r="D3215" s="232" t="str">
        <f>IF(ISERROR(IF(LEN(E3215)&gt;0,VLOOKUP(TEXT($E3215,0),'Angaben Stationen'!$E$14:$J$213,6,0),"")),"STATION IST NICHT VORHANDEN",IF(LEN(E3215)&gt;0,VLOOKUP(TEXT($E3215,0),'Angaben Stationen'!$E$14:$J$213,6,0),""))</f>
        <v/>
      </c>
      <c r="E3215" s="287"/>
      <c r="F3215" s="234"/>
      <c r="G3215" s="234"/>
      <c r="H3215" s="263"/>
      <c r="I3215" s="169"/>
      <c r="K3215" s="445" t="str">
        <f t="shared" si="397"/>
        <v>Leer</v>
      </c>
      <c r="L3215" s="445" t="str">
        <f>VLOOKUP($D3215,{"29 - Psychiatrie (Erwachsene)","BGI";"297 - stationsäquivalente Behandlung in der Erwachsenenpsychiatrie (29)","BGI";"30 - Kinder- und Jugendpsychiatrie","BGII";"307 - stationsäquivalente Behandlung in der Kinder- und Jugendpsychiatrie (30)","BGII";"31 - Psychosomatik","BGI";"","Leer"},2,0)</f>
        <v>Leer</v>
      </c>
      <c r="M3215" s="445">
        <f t="shared" si="394"/>
        <v>0</v>
      </c>
      <c r="N3215" s="445">
        <f t="shared" si="395"/>
        <v>0</v>
      </c>
      <c r="O3215" s="445">
        <f t="shared" si="398"/>
        <v>0</v>
      </c>
      <c r="P3215" s="445">
        <f t="shared" si="399"/>
        <v>0</v>
      </c>
      <c r="Q3215" s="445">
        <f t="shared" si="400"/>
        <v>0</v>
      </c>
      <c r="R3215" s="415" t="str">
        <f t="shared" si="401"/>
        <v>Leer</v>
      </c>
      <c r="S3215" s="445">
        <f>IF('Angaben KH-Standort'!D$29='A4'!D3215,IF('Angaben KH-Standort'!E$29="Ja",1,0),0)</f>
        <v>0</v>
      </c>
      <c r="T3215" s="445">
        <f>IF('Angaben KH-Standort'!D$30='A4'!D3215,IF('Angaben KH-Standort'!E$30="Ja",1,0),0)</f>
        <v>0</v>
      </c>
      <c r="U3215" s="445">
        <f>IF('Angaben KH-Standort'!D$31='A4'!D3215,IF('Angaben KH-Standort'!E$31="Ja",1,0),0)</f>
        <v>0</v>
      </c>
    </row>
    <row r="3216" spans="2:21" ht="15" customHeight="1" x14ac:dyDescent="0.3">
      <c r="B3216" s="70" t="str">
        <f t="shared" si="396"/>
        <v>!!!</v>
      </c>
      <c r="C3216" s="265" t="str">
        <f>IF(ISERROR(IF(LEN(E3216)&gt;0,VLOOKUP(TEXT($E3216,0),'Angaben Stationen'!$E$14:$J$213,5,0),"")),"?",IF(LEN(E3216)&gt;0,VLOOKUP(TEXT($E3216,0),'Angaben Stationen'!$E$14:$J$213,5,0),""))</f>
        <v/>
      </c>
      <c r="D3216" s="232" t="str">
        <f>IF(ISERROR(IF(LEN(E3216)&gt;0,VLOOKUP(TEXT($E3216,0),'Angaben Stationen'!$E$14:$J$213,6,0),"")),"STATION IST NICHT VORHANDEN",IF(LEN(E3216)&gt;0,VLOOKUP(TEXT($E3216,0),'Angaben Stationen'!$E$14:$J$213,6,0),""))</f>
        <v/>
      </c>
      <c r="E3216" s="287"/>
      <c r="F3216" s="234"/>
      <c r="G3216" s="234"/>
      <c r="H3216" s="263"/>
      <c r="I3216" s="169"/>
      <c r="K3216" s="445" t="str">
        <f t="shared" si="397"/>
        <v>Leer</v>
      </c>
      <c r="L3216" s="445" t="str">
        <f>VLOOKUP($D3216,{"29 - Psychiatrie (Erwachsene)","BGI";"297 - stationsäquivalente Behandlung in der Erwachsenenpsychiatrie (29)","BGI";"30 - Kinder- und Jugendpsychiatrie","BGII";"307 - stationsäquivalente Behandlung in der Kinder- und Jugendpsychiatrie (30)","BGII";"31 - Psychosomatik","BGI";"","Leer"},2,0)</f>
        <v>Leer</v>
      </c>
      <c r="M3216" s="445">
        <f t="shared" si="394"/>
        <v>0</v>
      </c>
      <c r="N3216" s="445">
        <f t="shared" si="395"/>
        <v>0</v>
      </c>
      <c r="O3216" s="445">
        <f t="shared" si="398"/>
        <v>0</v>
      </c>
      <c r="P3216" s="445">
        <f t="shared" si="399"/>
        <v>0</v>
      </c>
      <c r="Q3216" s="445">
        <f t="shared" si="400"/>
        <v>0</v>
      </c>
      <c r="R3216" s="415" t="str">
        <f t="shared" si="401"/>
        <v>Leer</v>
      </c>
      <c r="S3216" s="445">
        <f>IF('Angaben KH-Standort'!D$29='A4'!D3216,IF('Angaben KH-Standort'!E$29="Ja",1,0),0)</f>
        <v>0</v>
      </c>
      <c r="T3216" s="445">
        <f>IF('Angaben KH-Standort'!D$30='A4'!D3216,IF('Angaben KH-Standort'!E$30="Ja",1,0),0)</f>
        <v>0</v>
      </c>
      <c r="U3216" s="445">
        <f>IF('Angaben KH-Standort'!D$31='A4'!D3216,IF('Angaben KH-Standort'!E$31="Ja",1,0),0)</f>
        <v>0</v>
      </c>
    </row>
    <row r="3217" spans="2:21" ht="15" customHeight="1" x14ac:dyDescent="0.3">
      <c r="B3217" s="70" t="str">
        <f t="shared" si="396"/>
        <v>!!!</v>
      </c>
      <c r="C3217" s="265" t="str">
        <f>IF(ISERROR(IF(LEN(E3217)&gt;0,VLOOKUP(TEXT($E3217,0),'Angaben Stationen'!$E$14:$J$213,5,0),"")),"?",IF(LEN(E3217)&gt;0,VLOOKUP(TEXT($E3217,0),'Angaben Stationen'!$E$14:$J$213,5,0),""))</f>
        <v/>
      </c>
      <c r="D3217" s="232" t="str">
        <f>IF(ISERROR(IF(LEN(E3217)&gt;0,VLOOKUP(TEXT($E3217,0),'Angaben Stationen'!$E$14:$J$213,6,0),"")),"STATION IST NICHT VORHANDEN",IF(LEN(E3217)&gt;0,VLOOKUP(TEXT($E3217,0),'Angaben Stationen'!$E$14:$J$213,6,0),""))</f>
        <v/>
      </c>
      <c r="E3217" s="287"/>
      <c r="F3217" s="234"/>
      <c r="G3217" s="234"/>
      <c r="H3217" s="263"/>
      <c r="I3217" s="169"/>
      <c r="K3217" s="445" t="str">
        <f t="shared" si="397"/>
        <v>Leer</v>
      </c>
      <c r="L3217" s="445" t="str">
        <f>VLOOKUP($D3217,{"29 - Psychiatrie (Erwachsene)","BGI";"297 - stationsäquivalente Behandlung in der Erwachsenenpsychiatrie (29)","BGI";"30 - Kinder- und Jugendpsychiatrie","BGII";"307 - stationsäquivalente Behandlung in der Kinder- und Jugendpsychiatrie (30)","BGII";"31 - Psychosomatik","BGI";"","Leer"},2,0)</f>
        <v>Leer</v>
      </c>
      <c r="M3217" s="445">
        <f t="shared" si="394"/>
        <v>0</v>
      </c>
      <c r="N3217" s="445">
        <f t="shared" si="395"/>
        <v>0</v>
      </c>
      <c r="O3217" s="445">
        <f t="shared" si="398"/>
        <v>0</v>
      </c>
      <c r="P3217" s="445">
        <f t="shared" si="399"/>
        <v>0</v>
      </c>
      <c r="Q3217" s="445">
        <f t="shared" si="400"/>
        <v>0</v>
      </c>
      <c r="R3217" s="415" t="str">
        <f t="shared" si="401"/>
        <v>Leer</v>
      </c>
      <c r="S3217" s="445">
        <f>IF('Angaben KH-Standort'!D$29='A4'!D3217,IF('Angaben KH-Standort'!E$29="Ja",1,0),0)</f>
        <v>0</v>
      </c>
      <c r="T3217" s="445">
        <f>IF('Angaben KH-Standort'!D$30='A4'!D3217,IF('Angaben KH-Standort'!E$30="Ja",1,0),0)</f>
        <v>0</v>
      </c>
      <c r="U3217" s="445">
        <f>IF('Angaben KH-Standort'!D$31='A4'!D3217,IF('Angaben KH-Standort'!E$31="Ja",1,0),0)</f>
        <v>0</v>
      </c>
    </row>
    <row r="3218" spans="2:21" ht="15" customHeight="1" x14ac:dyDescent="0.3">
      <c r="B3218" s="70" t="str">
        <f t="shared" si="396"/>
        <v>!!!</v>
      </c>
      <c r="C3218" s="265" t="str">
        <f>IF(ISERROR(IF(LEN(E3218)&gt;0,VLOOKUP(TEXT($E3218,0),'Angaben Stationen'!$E$14:$J$213,5,0),"")),"?",IF(LEN(E3218)&gt;0,VLOOKUP(TEXT($E3218,0),'Angaben Stationen'!$E$14:$J$213,5,0),""))</f>
        <v/>
      </c>
      <c r="D3218" s="232" t="str">
        <f>IF(ISERROR(IF(LEN(E3218)&gt;0,VLOOKUP(TEXT($E3218,0),'Angaben Stationen'!$E$14:$J$213,6,0),"")),"STATION IST NICHT VORHANDEN",IF(LEN(E3218)&gt;0,VLOOKUP(TEXT($E3218,0),'Angaben Stationen'!$E$14:$J$213,6,0),""))</f>
        <v/>
      </c>
      <c r="E3218" s="287"/>
      <c r="F3218" s="234"/>
      <c r="G3218" s="234"/>
      <c r="H3218" s="263"/>
      <c r="I3218" s="169"/>
      <c r="K3218" s="445" t="str">
        <f t="shared" si="397"/>
        <v>Leer</v>
      </c>
      <c r="L3218" s="445" t="str">
        <f>VLOOKUP($D3218,{"29 - Psychiatrie (Erwachsene)","BGI";"297 - stationsäquivalente Behandlung in der Erwachsenenpsychiatrie (29)","BGI";"30 - Kinder- und Jugendpsychiatrie","BGII";"307 - stationsäquivalente Behandlung in der Kinder- und Jugendpsychiatrie (30)","BGII";"31 - Psychosomatik","BGI";"","Leer"},2,0)</f>
        <v>Leer</v>
      </c>
      <c r="M3218" s="445">
        <f t="shared" si="394"/>
        <v>0</v>
      </c>
      <c r="N3218" s="445">
        <f t="shared" si="395"/>
        <v>0</v>
      </c>
      <c r="O3218" s="445">
        <f t="shared" si="398"/>
        <v>0</v>
      </c>
      <c r="P3218" s="445">
        <f t="shared" si="399"/>
        <v>0</v>
      </c>
      <c r="Q3218" s="445">
        <f t="shared" si="400"/>
        <v>0</v>
      </c>
      <c r="R3218" s="415" t="str">
        <f t="shared" si="401"/>
        <v>Leer</v>
      </c>
      <c r="S3218" s="445">
        <f>IF('Angaben KH-Standort'!D$29='A4'!D3218,IF('Angaben KH-Standort'!E$29="Ja",1,0),0)</f>
        <v>0</v>
      </c>
      <c r="T3218" s="445">
        <f>IF('Angaben KH-Standort'!D$30='A4'!D3218,IF('Angaben KH-Standort'!E$30="Ja",1,0),0)</f>
        <v>0</v>
      </c>
      <c r="U3218" s="445">
        <f>IF('Angaben KH-Standort'!D$31='A4'!D3218,IF('Angaben KH-Standort'!E$31="Ja",1,0),0)</f>
        <v>0</v>
      </c>
    </row>
    <row r="3219" spans="2:21" ht="15" customHeight="1" x14ac:dyDescent="0.3">
      <c r="B3219" s="70" t="str">
        <f t="shared" si="396"/>
        <v>!!!</v>
      </c>
      <c r="C3219" s="265" t="str">
        <f>IF(ISERROR(IF(LEN(E3219)&gt;0,VLOOKUP(TEXT($E3219,0),'Angaben Stationen'!$E$14:$J$213,5,0),"")),"?",IF(LEN(E3219)&gt;0,VLOOKUP(TEXT($E3219,0),'Angaben Stationen'!$E$14:$J$213,5,0),""))</f>
        <v/>
      </c>
      <c r="D3219" s="232" t="str">
        <f>IF(ISERROR(IF(LEN(E3219)&gt;0,VLOOKUP(TEXT($E3219,0),'Angaben Stationen'!$E$14:$J$213,6,0),"")),"STATION IST NICHT VORHANDEN",IF(LEN(E3219)&gt;0,VLOOKUP(TEXT($E3219,0),'Angaben Stationen'!$E$14:$J$213,6,0),""))</f>
        <v/>
      </c>
      <c r="E3219" s="287"/>
      <c r="F3219" s="234"/>
      <c r="G3219" s="234"/>
      <c r="H3219" s="263"/>
      <c r="I3219" s="169"/>
      <c r="K3219" s="445" t="str">
        <f t="shared" si="397"/>
        <v>Leer</v>
      </c>
      <c r="L3219" s="445" t="str">
        <f>VLOOKUP($D3219,{"29 - Psychiatrie (Erwachsene)","BGI";"297 - stationsäquivalente Behandlung in der Erwachsenenpsychiatrie (29)","BGI";"30 - Kinder- und Jugendpsychiatrie","BGII";"307 - stationsäquivalente Behandlung in der Kinder- und Jugendpsychiatrie (30)","BGII";"31 - Psychosomatik","BGI";"","Leer"},2,0)</f>
        <v>Leer</v>
      </c>
      <c r="M3219" s="445">
        <f t="shared" si="394"/>
        <v>0</v>
      </c>
      <c r="N3219" s="445">
        <f t="shared" si="395"/>
        <v>0</v>
      </c>
      <c r="O3219" s="445">
        <f t="shared" si="398"/>
        <v>0</v>
      </c>
      <c r="P3219" s="445">
        <f t="shared" si="399"/>
        <v>0</v>
      </c>
      <c r="Q3219" s="445">
        <f t="shared" si="400"/>
        <v>0</v>
      </c>
      <c r="R3219" s="415" t="str">
        <f t="shared" si="401"/>
        <v>Leer</v>
      </c>
      <c r="S3219" s="445">
        <f>IF('Angaben KH-Standort'!D$29='A4'!D3219,IF('Angaben KH-Standort'!E$29="Ja",1,0),0)</f>
        <v>0</v>
      </c>
      <c r="T3219" s="445">
        <f>IF('Angaben KH-Standort'!D$30='A4'!D3219,IF('Angaben KH-Standort'!E$30="Ja",1,0),0)</f>
        <v>0</v>
      </c>
      <c r="U3219" s="445">
        <f>IF('Angaben KH-Standort'!D$31='A4'!D3219,IF('Angaben KH-Standort'!E$31="Ja",1,0),0)</f>
        <v>0</v>
      </c>
    </row>
    <row r="3220" spans="2:21" ht="15" customHeight="1" x14ac:dyDescent="0.3">
      <c r="B3220" s="70" t="str">
        <f t="shared" si="396"/>
        <v>!!!</v>
      </c>
      <c r="C3220" s="265" t="str">
        <f>IF(ISERROR(IF(LEN(E3220)&gt;0,VLOOKUP(TEXT($E3220,0),'Angaben Stationen'!$E$14:$J$213,5,0),"")),"?",IF(LEN(E3220)&gt;0,VLOOKUP(TEXT($E3220,0),'Angaben Stationen'!$E$14:$J$213,5,0),""))</f>
        <v/>
      </c>
      <c r="D3220" s="232" t="str">
        <f>IF(ISERROR(IF(LEN(E3220)&gt;0,VLOOKUP(TEXT($E3220,0),'Angaben Stationen'!$E$14:$J$213,6,0),"")),"STATION IST NICHT VORHANDEN",IF(LEN(E3220)&gt;0,VLOOKUP(TEXT($E3220,0),'Angaben Stationen'!$E$14:$J$213,6,0),""))</f>
        <v/>
      </c>
      <c r="E3220" s="287"/>
      <c r="F3220" s="234"/>
      <c r="G3220" s="234"/>
      <c r="H3220" s="263"/>
      <c r="I3220" s="169"/>
      <c r="K3220" s="445" t="str">
        <f t="shared" si="397"/>
        <v>Leer</v>
      </c>
      <c r="L3220" s="445" t="str">
        <f>VLOOKUP($D3220,{"29 - Psychiatrie (Erwachsene)","BGI";"297 - stationsäquivalente Behandlung in der Erwachsenenpsychiatrie (29)","BGI";"30 - Kinder- und Jugendpsychiatrie","BGII";"307 - stationsäquivalente Behandlung in der Kinder- und Jugendpsychiatrie (30)","BGII";"31 - Psychosomatik","BGI";"","Leer"},2,0)</f>
        <v>Leer</v>
      </c>
      <c r="M3220" s="445">
        <f t="shared" si="394"/>
        <v>0</v>
      </c>
      <c r="N3220" s="445">
        <f t="shared" si="395"/>
        <v>0</v>
      </c>
      <c r="O3220" s="445">
        <f t="shared" si="398"/>
        <v>0</v>
      </c>
      <c r="P3220" s="445">
        <f t="shared" si="399"/>
        <v>0</v>
      </c>
      <c r="Q3220" s="445">
        <f t="shared" si="400"/>
        <v>0</v>
      </c>
      <c r="R3220" s="415" t="str">
        <f t="shared" si="401"/>
        <v>Leer</v>
      </c>
      <c r="S3220" s="445">
        <f>IF('Angaben KH-Standort'!D$29='A4'!D3220,IF('Angaben KH-Standort'!E$29="Ja",1,0),0)</f>
        <v>0</v>
      </c>
      <c r="T3220" s="445">
        <f>IF('Angaben KH-Standort'!D$30='A4'!D3220,IF('Angaben KH-Standort'!E$30="Ja",1,0),0)</f>
        <v>0</v>
      </c>
      <c r="U3220" s="445">
        <f>IF('Angaben KH-Standort'!D$31='A4'!D3220,IF('Angaben KH-Standort'!E$31="Ja",1,0),0)</f>
        <v>0</v>
      </c>
    </row>
    <row r="3221" spans="2:21" ht="15" customHeight="1" x14ac:dyDescent="0.3">
      <c r="B3221" s="70" t="str">
        <f t="shared" si="396"/>
        <v>!!!</v>
      </c>
      <c r="C3221" s="265" t="str">
        <f>IF(ISERROR(IF(LEN(E3221)&gt;0,VLOOKUP(TEXT($E3221,0),'Angaben Stationen'!$E$14:$J$213,5,0),"")),"?",IF(LEN(E3221)&gt;0,VLOOKUP(TEXT($E3221,0),'Angaben Stationen'!$E$14:$J$213,5,0),""))</f>
        <v/>
      </c>
      <c r="D3221" s="232" t="str">
        <f>IF(ISERROR(IF(LEN(E3221)&gt;0,VLOOKUP(TEXT($E3221,0),'Angaben Stationen'!$E$14:$J$213,6,0),"")),"STATION IST NICHT VORHANDEN",IF(LEN(E3221)&gt;0,VLOOKUP(TEXT($E3221,0),'Angaben Stationen'!$E$14:$J$213,6,0),""))</f>
        <v/>
      </c>
      <c r="E3221" s="287"/>
      <c r="F3221" s="234"/>
      <c r="G3221" s="234"/>
      <c r="H3221" s="263"/>
      <c r="I3221" s="169"/>
      <c r="K3221" s="445" t="str">
        <f t="shared" si="397"/>
        <v>Leer</v>
      </c>
      <c r="L3221" s="445" t="str">
        <f>VLOOKUP($D3221,{"29 - Psychiatrie (Erwachsene)","BGI";"297 - stationsäquivalente Behandlung in der Erwachsenenpsychiatrie (29)","BGI";"30 - Kinder- und Jugendpsychiatrie","BGII";"307 - stationsäquivalente Behandlung in der Kinder- und Jugendpsychiatrie (30)","BGII";"31 - Psychosomatik","BGI";"","Leer"},2,0)</f>
        <v>Leer</v>
      </c>
      <c r="M3221" s="445">
        <f t="shared" si="394"/>
        <v>0</v>
      </c>
      <c r="N3221" s="445">
        <f t="shared" si="395"/>
        <v>0</v>
      </c>
      <c r="O3221" s="445">
        <f t="shared" si="398"/>
        <v>0</v>
      </c>
      <c r="P3221" s="445">
        <f t="shared" si="399"/>
        <v>0</v>
      </c>
      <c r="Q3221" s="445">
        <f t="shared" si="400"/>
        <v>0</v>
      </c>
      <c r="R3221" s="415" t="str">
        <f t="shared" si="401"/>
        <v>Leer</v>
      </c>
      <c r="S3221" s="445">
        <f>IF('Angaben KH-Standort'!D$29='A4'!D3221,IF('Angaben KH-Standort'!E$29="Ja",1,0),0)</f>
        <v>0</v>
      </c>
      <c r="T3221" s="445">
        <f>IF('Angaben KH-Standort'!D$30='A4'!D3221,IF('Angaben KH-Standort'!E$30="Ja",1,0),0)</f>
        <v>0</v>
      </c>
      <c r="U3221" s="445">
        <f>IF('Angaben KH-Standort'!D$31='A4'!D3221,IF('Angaben KH-Standort'!E$31="Ja",1,0),0)</f>
        <v>0</v>
      </c>
    </row>
    <row r="3222" spans="2:21" ht="15" customHeight="1" x14ac:dyDescent="0.3">
      <c r="B3222" s="70" t="str">
        <f t="shared" si="396"/>
        <v>!!!</v>
      </c>
      <c r="C3222" s="265" t="str">
        <f>IF(ISERROR(IF(LEN(E3222)&gt;0,VLOOKUP(TEXT($E3222,0),'Angaben Stationen'!$E$14:$J$213,5,0),"")),"?",IF(LEN(E3222)&gt;0,VLOOKUP(TEXT($E3222,0),'Angaben Stationen'!$E$14:$J$213,5,0),""))</f>
        <v/>
      </c>
      <c r="D3222" s="232" t="str">
        <f>IF(ISERROR(IF(LEN(E3222)&gt;0,VLOOKUP(TEXT($E3222,0),'Angaben Stationen'!$E$14:$J$213,6,0),"")),"STATION IST NICHT VORHANDEN",IF(LEN(E3222)&gt;0,VLOOKUP(TEXT($E3222,0),'Angaben Stationen'!$E$14:$J$213,6,0),""))</f>
        <v/>
      </c>
      <c r="E3222" s="287"/>
      <c r="F3222" s="234"/>
      <c r="G3222" s="234"/>
      <c r="H3222" s="263"/>
      <c r="I3222" s="169"/>
      <c r="K3222" s="445" t="str">
        <f t="shared" si="397"/>
        <v>Leer</v>
      </c>
      <c r="L3222" s="445" t="str">
        <f>VLOOKUP($D3222,{"29 - Psychiatrie (Erwachsene)","BGI";"297 - stationsäquivalente Behandlung in der Erwachsenenpsychiatrie (29)","BGI";"30 - Kinder- und Jugendpsychiatrie","BGII";"307 - stationsäquivalente Behandlung in der Kinder- und Jugendpsychiatrie (30)","BGII";"31 - Psychosomatik","BGI";"","Leer"},2,0)</f>
        <v>Leer</v>
      </c>
      <c r="M3222" s="445">
        <f t="shared" si="394"/>
        <v>0</v>
      </c>
      <c r="N3222" s="445">
        <f t="shared" si="395"/>
        <v>0</v>
      </c>
      <c r="O3222" s="445">
        <f t="shared" si="398"/>
        <v>0</v>
      </c>
      <c r="P3222" s="445">
        <f t="shared" si="399"/>
        <v>0</v>
      </c>
      <c r="Q3222" s="445">
        <f t="shared" si="400"/>
        <v>0</v>
      </c>
      <c r="R3222" s="415" t="str">
        <f t="shared" si="401"/>
        <v>Leer</v>
      </c>
      <c r="S3222" s="445">
        <f>IF('Angaben KH-Standort'!D$29='A4'!D3222,IF('Angaben KH-Standort'!E$29="Ja",1,0),0)</f>
        <v>0</v>
      </c>
      <c r="T3222" s="445">
        <f>IF('Angaben KH-Standort'!D$30='A4'!D3222,IF('Angaben KH-Standort'!E$30="Ja",1,0),0)</f>
        <v>0</v>
      </c>
      <c r="U3222" s="445">
        <f>IF('Angaben KH-Standort'!D$31='A4'!D3222,IF('Angaben KH-Standort'!E$31="Ja",1,0),0)</f>
        <v>0</v>
      </c>
    </row>
    <row r="3223" spans="2:21" ht="15" customHeight="1" x14ac:dyDescent="0.3">
      <c r="B3223" s="70" t="str">
        <f t="shared" si="396"/>
        <v>!!!</v>
      </c>
      <c r="C3223" s="265" t="str">
        <f>IF(ISERROR(IF(LEN(E3223)&gt;0,VLOOKUP(TEXT($E3223,0),'Angaben Stationen'!$E$14:$J$213,5,0),"")),"?",IF(LEN(E3223)&gt;0,VLOOKUP(TEXT($E3223,0),'Angaben Stationen'!$E$14:$J$213,5,0),""))</f>
        <v/>
      </c>
      <c r="D3223" s="232" t="str">
        <f>IF(ISERROR(IF(LEN(E3223)&gt;0,VLOOKUP(TEXT($E3223,0),'Angaben Stationen'!$E$14:$J$213,6,0),"")),"STATION IST NICHT VORHANDEN",IF(LEN(E3223)&gt;0,VLOOKUP(TEXT($E3223,0),'Angaben Stationen'!$E$14:$J$213,6,0),""))</f>
        <v/>
      </c>
      <c r="E3223" s="287"/>
      <c r="F3223" s="234"/>
      <c r="G3223" s="234"/>
      <c r="H3223" s="263"/>
      <c r="I3223" s="169"/>
      <c r="K3223" s="445" t="str">
        <f t="shared" si="397"/>
        <v>Leer</v>
      </c>
      <c r="L3223" s="445" t="str">
        <f>VLOOKUP($D3223,{"29 - Psychiatrie (Erwachsene)","BGI";"297 - stationsäquivalente Behandlung in der Erwachsenenpsychiatrie (29)","BGI";"30 - Kinder- und Jugendpsychiatrie","BGII";"307 - stationsäquivalente Behandlung in der Kinder- und Jugendpsychiatrie (30)","BGII";"31 - Psychosomatik","BGI";"","Leer"},2,0)</f>
        <v>Leer</v>
      </c>
      <c r="M3223" s="445">
        <f t="shared" si="394"/>
        <v>0</v>
      </c>
      <c r="N3223" s="445">
        <f t="shared" si="395"/>
        <v>0</v>
      </c>
      <c r="O3223" s="445">
        <f t="shared" si="398"/>
        <v>0</v>
      </c>
      <c r="P3223" s="445">
        <f t="shared" si="399"/>
        <v>0</v>
      </c>
      <c r="Q3223" s="445">
        <f t="shared" si="400"/>
        <v>0</v>
      </c>
      <c r="R3223" s="415" t="str">
        <f t="shared" si="401"/>
        <v>Leer</v>
      </c>
      <c r="S3223" s="445">
        <f>IF('Angaben KH-Standort'!D$29='A4'!D3223,IF('Angaben KH-Standort'!E$29="Ja",1,0),0)</f>
        <v>0</v>
      </c>
      <c r="T3223" s="445">
        <f>IF('Angaben KH-Standort'!D$30='A4'!D3223,IF('Angaben KH-Standort'!E$30="Ja",1,0),0)</f>
        <v>0</v>
      </c>
      <c r="U3223" s="445">
        <f>IF('Angaben KH-Standort'!D$31='A4'!D3223,IF('Angaben KH-Standort'!E$31="Ja",1,0),0)</f>
        <v>0</v>
      </c>
    </row>
    <row r="3224" spans="2:21" ht="15" customHeight="1" x14ac:dyDescent="0.3">
      <c r="B3224" s="70" t="str">
        <f t="shared" si="396"/>
        <v>!!!</v>
      </c>
      <c r="C3224" s="265" t="str">
        <f>IF(ISERROR(IF(LEN(E3224)&gt;0,VLOOKUP(TEXT($E3224,0),'Angaben Stationen'!$E$14:$J$213,5,0),"")),"?",IF(LEN(E3224)&gt;0,VLOOKUP(TEXT($E3224,0),'Angaben Stationen'!$E$14:$J$213,5,0),""))</f>
        <v/>
      </c>
      <c r="D3224" s="232" t="str">
        <f>IF(ISERROR(IF(LEN(E3224)&gt;0,VLOOKUP(TEXT($E3224,0),'Angaben Stationen'!$E$14:$J$213,6,0),"")),"STATION IST NICHT VORHANDEN",IF(LEN(E3224)&gt;0,VLOOKUP(TEXT($E3224,0),'Angaben Stationen'!$E$14:$J$213,6,0),""))</f>
        <v/>
      </c>
      <c r="E3224" s="287"/>
      <c r="F3224" s="234"/>
      <c r="G3224" s="234"/>
      <c r="H3224" s="263"/>
      <c r="I3224" s="169"/>
      <c r="K3224" s="445" t="str">
        <f t="shared" si="397"/>
        <v>Leer</v>
      </c>
      <c r="L3224" s="445" t="str">
        <f>VLOOKUP($D3224,{"29 - Psychiatrie (Erwachsene)","BGI";"297 - stationsäquivalente Behandlung in der Erwachsenenpsychiatrie (29)","BGI";"30 - Kinder- und Jugendpsychiatrie","BGII";"307 - stationsäquivalente Behandlung in der Kinder- und Jugendpsychiatrie (30)","BGII";"31 - Psychosomatik","BGI";"","Leer"},2,0)</f>
        <v>Leer</v>
      </c>
      <c r="M3224" s="445">
        <f t="shared" si="394"/>
        <v>0</v>
      </c>
      <c r="N3224" s="445">
        <f t="shared" si="395"/>
        <v>0</v>
      </c>
      <c r="O3224" s="445">
        <f t="shared" si="398"/>
        <v>0</v>
      </c>
      <c r="P3224" s="445">
        <f t="shared" si="399"/>
        <v>0</v>
      </c>
      <c r="Q3224" s="445">
        <f t="shared" si="400"/>
        <v>0</v>
      </c>
      <c r="R3224" s="415" t="str">
        <f t="shared" si="401"/>
        <v>Leer</v>
      </c>
      <c r="S3224" s="445">
        <f>IF('Angaben KH-Standort'!D$29='A4'!D3224,IF('Angaben KH-Standort'!E$29="Ja",1,0),0)</f>
        <v>0</v>
      </c>
      <c r="T3224" s="445">
        <f>IF('Angaben KH-Standort'!D$30='A4'!D3224,IF('Angaben KH-Standort'!E$30="Ja",1,0),0)</f>
        <v>0</v>
      </c>
      <c r="U3224" s="445">
        <f>IF('Angaben KH-Standort'!D$31='A4'!D3224,IF('Angaben KH-Standort'!E$31="Ja",1,0),0)</f>
        <v>0</v>
      </c>
    </row>
    <row r="3225" spans="2:21" ht="15" customHeight="1" x14ac:dyDescent="0.3">
      <c r="B3225" s="70" t="str">
        <f t="shared" si="396"/>
        <v>!!!</v>
      </c>
      <c r="C3225" s="265" t="str">
        <f>IF(ISERROR(IF(LEN(E3225)&gt;0,VLOOKUP(TEXT($E3225,0),'Angaben Stationen'!$E$14:$J$213,5,0),"")),"?",IF(LEN(E3225)&gt;0,VLOOKUP(TEXT($E3225,0),'Angaben Stationen'!$E$14:$J$213,5,0),""))</f>
        <v/>
      </c>
      <c r="D3225" s="232" t="str">
        <f>IF(ISERROR(IF(LEN(E3225)&gt;0,VLOOKUP(TEXT($E3225,0),'Angaben Stationen'!$E$14:$J$213,6,0),"")),"STATION IST NICHT VORHANDEN",IF(LEN(E3225)&gt;0,VLOOKUP(TEXT($E3225,0),'Angaben Stationen'!$E$14:$J$213,6,0),""))</f>
        <v/>
      </c>
      <c r="E3225" s="287"/>
      <c r="F3225" s="234"/>
      <c r="G3225" s="234"/>
      <c r="H3225" s="263"/>
      <c r="I3225" s="169"/>
      <c r="K3225" s="445" t="str">
        <f t="shared" si="397"/>
        <v>Leer</v>
      </c>
      <c r="L3225" s="445" t="str">
        <f>VLOOKUP($D3225,{"29 - Psychiatrie (Erwachsene)","BGI";"297 - stationsäquivalente Behandlung in der Erwachsenenpsychiatrie (29)","BGI";"30 - Kinder- und Jugendpsychiatrie","BGII";"307 - stationsäquivalente Behandlung in der Kinder- und Jugendpsychiatrie (30)","BGII";"31 - Psychosomatik","BGI";"","Leer"},2,0)</f>
        <v>Leer</v>
      </c>
      <c r="M3225" s="445">
        <f t="shared" si="394"/>
        <v>0</v>
      </c>
      <c r="N3225" s="445">
        <f t="shared" si="395"/>
        <v>0</v>
      </c>
      <c r="O3225" s="445">
        <f t="shared" si="398"/>
        <v>0</v>
      </c>
      <c r="P3225" s="445">
        <f t="shared" si="399"/>
        <v>0</v>
      </c>
      <c r="Q3225" s="445">
        <f t="shared" si="400"/>
        <v>0</v>
      </c>
      <c r="R3225" s="415" t="str">
        <f t="shared" si="401"/>
        <v>Leer</v>
      </c>
      <c r="S3225" s="445">
        <f>IF('Angaben KH-Standort'!D$29='A4'!D3225,IF('Angaben KH-Standort'!E$29="Ja",1,0),0)</f>
        <v>0</v>
      </c>
      <c r="T3225" s="445">
        <f>IF('Angaben KH-Standort'!D$30='A4'!D3225,IF('Angaben KH-Standort'!E$30="Ja",1,0),0)</f>
        <v>0</v>
      </c>
      <c r="U3225" s="445">
        <f>IF('Angaben KH-Standort'!D$31='A4'!D3225,IF('Angaben KH-Standort'!E$31="Ja",1,0),0)</f>
        <v>0</v>
      </c>
    </row>
    <row r="3226" spans="2:21" ht="15" customHeight="1" x14ac:dyDescent="0.3">
      <c r="B3226" s="70" t="str">
        <f t="shared" si="396"/>
        <v>!!!</v>
      </c>
      <c r="C3226" s="265" t="str">
        <f>IF(ISERROR(IF(LEN(E3226)&gt;0,VLOOKUP(TEXT($E3226,0),'Angaben Stationen'!$E$14:$J$213,5,0),"")),"?",IF(LEN(E3226)&gt;0,VLOOKUP(TEXT($E3226,0),'Angaben Stationen'!$E$14:$J$213,5,0),""))</f>
        <v/>
      </c>
      <c r="D3226" s="232" t="str">
        <f>IF(ISERROR(IF(LEN(E3226)&gt;0,VLOOKUP(TEXT($E3226,0),'Angaben Stationen'!$E$14:$J$213,6,0),"")),"STATION IST NICHT VORHANDEN",IF(LEN(E3226)&gt;0,VLOOKUP(TEXT($E3226,0),'Angaben Stationen'!$E$14:$J$213,6,0),""))</f>
        <v/>
      </c>
      <c r="E3226" s="287"/>
      <c r="F3226" s="234"/>
      <c r="G3226" s="234"/>
      <c r="H3226" s="263"/>
      <c r="I3226" s="169"/>
      <c r="K3226" s="445" t="str">
        <f t="shared" si="397"/>
        <v>Leer</v>
      </c>
      <c r="L3226" s="445" t="str">
        <f>VLOOKUP($D3226,{"29 - Psychiatrie (Erwachsene)","BGI";"297 - stationsäquivalente Behandlung in der Erwachsenenpsychiatrie (29)","BGI";"30 - Kinder- und Jugendpsychiatrie","BGII";"307 - stationsäquivalente Behandlung in der Kinder- und Jugendpsychiatrie (30)","BGII";"31 - Psychosomatik","BGI";"","Leer"},2,0)</f>
        <v>Leer</v>
      </c>
      <c r="M3226" s="445">
        <f t="shared" si="394"/>
        <v>0</v>
      </c>
      <c r="N3226" s="445">
        <f t="shared" si="395"/>
        <v>0</v>
      </c>
      <c r="O3226" s="445">
        <f t="shared" si="398"/>
        <v>0</v>
      </c>
      <c r="P3226" s="445">
        <f t="shared" si="399"/>
        <v>0</v>
      </c>
      <c r="Q3226" s="445">
        <f t="shared" si="400"/>
        <v>0</v>
      </c>
      <c r="R3226" s="415" t="str">
        <f t="shared" si="401"/>
        <v>Leer</v>
      </c>
      <c r="S3226" s="445">
        <f>IF('Angaben KH-Standort'!D$29='A4'!D3226,IF('Angaben KH-Standort'!E$29="Ja",1,0),0)</f>
        <v>0</v>
      </c>
      <c r="T3226" s="445">
        <f>IF('Angaben KH-Standort'!D$30='A4'!D3226,IF('Angaben KH-Standort'!E$30="Ja",1,0),0)</f>
        <v>0</v>
      </c>
      <c r="U3226" s="445">
        <f>IF('Angaben KH-Standort'!D$31='A4'!D3226,IF('Angaben KH-Standort'!E$31="Ja",1,0),0)</f>
        <v>0</v>
      </c>
    </row>
    <row r="3227" spans="2:21" ht="15" customHeight="1" x14ac:dyDescent="0.3">
      <c r="B3227" s="70" t="str">
        <f t="shared" si="396"/>
        <v>!!!</v>
      </c>
      <c r="C3227" s="265" t="str">
        <f>IF(ISERROR(IF(LEN(E3227)&gt;0,VLOOKUP(TEXT($E3227,0),'Angaben Stationen'!$E$14:$J$213,5,0),"")),"?",IF(LEN(E3227)&gt;0,VLOOKUP(TEXT($E3227,0),'Angaben Stationen'!$E$14:$J$213,5,0),""))</f>
        <v/>
      </c>
      <c r="D3227" s="232" t="str">
        <f>IF(ISERROR(IF(LEN(E3227)&gt;0,VLOOKUP(TEXT($E3227,0),'Angaben Stationen'!$E$14:$J$213,6,0),"")),"STATION IST NICHT VORHANDEN",IF(LEN(E3227)&gt;0,VLOOKUP(TEXT($E3227,0),'Angaben Stationen'!$E$14:$J$213,6,0),""))</f>
        <v/>
      </c>
      <c r="E3227" s="287"/>
      <c r="F3227" s="234"/>
      <c r="G3227" s="234"/>
      <c r="H3227" s="263"/>
      <c r="I3227" s="169"/>
      <c r="K3227" s="445" t="str">
        <f t="shared" si="397"/>
        <v>Leer</v>
      </c>
      <c r="L3227" s="445" t="str">
        <f>VLOOKUP($D3227,{"29 - Psychiatrie (Erwachsene)","BGI";"297 - stationsäquivalente Behandlung in der Erwachsenenpsychiatrie (29)","BGI";"30 - Kinder- und Jugendpsychiatrie","BGII";"307 - stationsäquivalente Behandlung in der Kinder- und Jugendpsychiatrie (30)","BGII";"31 - Psychosomatik","BGI";"","Leer"},2,0)</f>
        <v>Leer</v>
      </c>
      <c r="M3227" s="445">
        <f t="shared" si="394"/>
        <v>0</v>
      </c>
      <c r="N3227" s="445">
        <f t="shared" si="395"/>
        <v>0</v>
      </c>
      <c r="O3227" s="445">
        <f t="shared" si="398"/>
        <v>0</v>
      </c>
      <c r="P3227" s="445">
        <f t="shared" si="399"/>
        <v>0</v>
      </c>
      <c r="Q3227" s="445">
        <f t="shared" si="400"/>
        <v>0</v>
      </c>
      <c r="R3227" s="415" t="str">
        <f t="shared" si="401"/>
        <v>Leer</v>
      </c>
      <c r="S3227" s="445">
        <f>IF('Angaben KH-Standort'!D$29='A4'!D3227,IF('Angaben KH-Standort'!E$29="Ja",1,0),0)</f>
        <v>0</v>
      </c>
      <c r="T3227" s="445">
        <f>IF('Angaben KH-Standort'!D$30='A4'!D3227,IF('Angaben KH-Standort'!E$30="Ja",1,0),0)</f>
        <v>0</v>
      </c>
      <c r="U3227" s="445">
        <f>IF('Angaben KH-Standort'!D$31='A4'!D3227,IF('Angaben KH-Standort'!E$31="Ja",1,0),0)</f>
        <v>0</v>
      </c>
    </row>
    <row r="3228" spans="2:21" ht="15" customHeight="1" x14ac:dyDescent="0.3">
      <c r="B3228" s="70" t="str">
        <f t="shared" si="396"/>
        <v>!!!</v>
      </c>
      <c r="C3228" s="265" t="str">
        <f>IF(ISERROR(IF(LEN(E3228)&gt;0,VLOOKUP(TEXT($E3228,0),'Angaben Stationen'!$E$14:$J$213,5,0),"")),"?",IF(LEN(E3228)&gt;0,VLOOKUP(TEXT($E3228,0),'Angaben Stationen'!$E$14:$J$213,5,0),""))</f>
        <v/>
      </c>
      <c r="D3228" s="232" t="str">
        <f>IF(ISERROR(IF(LEN(E3228)&gt;0,VLOOKUP(TEXT($E3228,0),'Angaben Stationen'!$E$14:$J$213,6,0),"")),"STATION IST NICHT VORHANDEN",IF(LEN(E3228)&gt;0,VLOOKUP(TEXT($E3228,0),'Angaben Stationen'!$E$14:$J$213,6,0),""))</f>
        <v/>
      </c>
      <c r="E3228" s="287"/>
      <c r="F3228" s="234"/>
      <c r="G3228" s="234"/>
      <c r="H3228" s="263"/>
      <c r="I3228" s="169"/>
      <c r="K3228" s="445" t="str">
        <f t="shared" si="397"/>
        <v>Leer</v>
      </c>
      <c r="L3228" s="445" t="str">
        <f>VLOOKUP($D3228,{"29 - Psychiatrie (Erwachsene)","BGI";"297 - stationsäquivalente Behandlung in der Erwachsenenpsychiatrie (29)","BGI";"30 - Kinder- und Jugendpsychiatrie","BGII";"307 - stationsäquivalente Behandlung in der Kinder- und Jugendpsychiatrie (30)","BGII";"31 - Psychosomatik","BGI";"","Leer"},2,0)</f>
        <v>Leer</v>
      </c>
      <c r="M3228" s="445">
        <f t="shared" si="394"/>
        <v>0</v>
      </c>
      <c r="N3228" s="445">
        <f t="shared" si="395"/>
        <v>0</v>
      </c>
      <c r="O3228" s="445">
        <f t="shared" si="398"/>
        <v>0</v>
      </c>
      <c r="P3228" s="445">
        <f t="shared" si="399"/>
        <v>0</v>
      </c>
      <c r="Q3228" s="445">
        <f t="shared" si="400"/>
        <v>0</v>
      </c>
      <c r="R3228" s="415" t="str">
        <f t="shared" si="401"/>
        <v>Leer</v>
      </c>
      <c r="S3228" s="445">
        <f>IF('Angaben KH-Standort'!D$29='A4'!D3228,IF('Angaben KH-Standort'!E$29="Ja",1,0),0)</f>
        <v>0</v>
      </c>
      <c r="T3228" s="445">
        <f>IF('Angaben KH-Standort'!D$30='A4'!D3228,IF('Angaben KH-Standort'!E$30="Ja",1,0),0)</f>
        <v>0</v>
      </c>
      <c r="U3228" s="445">
        <f>IF('Angaben KH-Standort'!D$31='A4'!D3228,IF('Angaben KH-Standort'!E$31="Ja",1,0),0)</f>
        <v>0</v>
      </c>
    </row>
    <row r="3229" spans="2:21" ht="15" customHeight="1" x14ac:dyDescent="0.3">
      <c r="B3229" s="70" t="str">
        <f t="shared" si="396"/>
        <v>!!!</v>
      </c>
      <c r="C3229" s="265" t="str">
        <f>IF(ISERROR(IF(LEN(E3229)&gt;0,VLOOKUP(TEXT($E3229,0),'Angaben Stationen'!$E$14:$J$213,5,0),"")),"?",IF(LEN(E3229)&gt;0,VLOOKUP(TEXT($E3229,0),'Angaben Stationen'!$E$14:$J$213,5,0),""))</f>
        <v/>
      </c>
      <c r="D3229" s="232" t="str">
        <f>IF(ISERROR(IF(LEN(E3229)&gt;0,VLOOKUP(TEXT($E3229,0),'Angaben Stationen'!$E$14:$J$213,6,0),"")),"STATION IST NICHT VORHANDEN",IF(LEN(E3229)&gt;0,VLOOKUP(TEXT($E3229,0),'Angaben Stationen'!$E$14:$J$213,6,0),""))</f>
        <v/>
      </c>
      <c r="E3229" s="287"/>
      <c r="F3229" s="234"/>
      <c r="G3229" s="234"/>
      <c r="H3229" s="263"/>
      <c r="I3229" s="169"/>
      <c r="K3229" s="445" t="str">
        <f t="shared" si="397"/>
        <v>Leer</v>
      </c>
      <c r="L3229" s="445" t="str">
        <f>VLOOKUP($D3229,{"29 - Psychiatrie (Erwachsene)","BGI";"297 - stationsäquivalente Behandlung in der Erwachsenenpsychiatrie (29)","BGI";"30 - Kinder- und Jugendpsychiatrie","BGII";"307 - stationsäquivalente Behandlung in der Kinder- und Jugendpsychiatrie (30)","BGII";"31 - Psychosomatik","BGI";"","Leer"},2,0)</f>
        <v>Leer</v>
      </c>
      <c r="M3229" s="445">
        <f t="shared" si="394"/>
        <v>0</v>
      </c>
      <c r="N3229" s="445">
        <f t="shared" si="395"/>
        <v>0</v>
      </c>
      <c r="O3229" s="445">
        <f t="shared" si="398"/>
        <v>0</v>
      </c>
      <c r="P3229" s="445">
        <f t="shared" si="399"/>
        <v>0</v>
      </c>
      <c r="Q3229" s="445">
        <f t="shared" si="400"/>
        <v>0</v>
      </c>
      <c r="R3229" s="415" t="str">
        <f t="shared" si="401"/>
        <v>Leer</v>
      </c>
      <c r="S3229" s="445">
        <f>IF('Angaben KH-Standort'!D$29='A4'!D3229,IF('Angaben KH-Standort'!E$29="Ja",1,0),0)</f>
        <v>0</v>
      </c>
      <c r="T3229" s="445">
        <f>IF('Angaben KH-Standort'!D$30='A4'!D3229,IF('Angaben KH-Standort'!E$30="Ja",1,0),0)</f>
        <v>0</v>
      </c>
      <c r="U3229" s="445">
        <f>IF('Angaben KH-Standort'!D$31='A4'!D3229,IF('Angaben KH-Standort'!E$31="Ja",1,0),0)</f>
        <v>0</v>
      </c>
    </row>
    <row r="3230" spans="2:21" ht="15" customHeight="1" x14ac:dyDescent="0.3">
      <c r="B3230" s="70" t="str">
        <f t="shared" si="396"/>
        <v>!!!</v>
      </c>
      <c r="C3230" s="265" t="str">
        <f>IF(ISERROR(IF(LEN(E3230)&gt;0,VLOOKUP(TEXT($E3230,0),'Angaben Stationen'!$E$14:$J$213,5,0),"")),"?",IF(LEN(E3230)&gt;0,VLOOKUP(TEXT($E3230,0),'Angaben Stationen'!$E$14:$J$213,5,0),""))</f>
        <v/>
      </c>
      <c r="D3230" s="232" t="str">
        <f>IF(ISERROR(IF(LEN(E3230)&gt;0,VLOOKUP(TEXT($E3230,0),'Angaben Stationen'!$E$14:$J$213,6,0),"")),"STATION IST NICHT VORHANDEN",IF(LEN(E3230)&gt;0,VLOOKUP(TEXT($E3230,0),'Angaben Stationen'!$E$14:$J$213,6,0),""))</f>
        <v/>
      </c>
      <c r="E3230" s="287"/>
      <c r="F3230" s="234"/>
      <c r="G3230" s="234"/>
      <c r="H3230" s="263"/>
      <c r="I3230" s="169"/>
      <c r="K3230" s="445" t="str">
        <f t="shared" si="397"/>
        <v>Leer</v>
      </c>
      <c r="L3230" s="445" t="str">
        <f>VLOOKUP($D3230,{"29 - Psychiatrie (Erwachsene)","BGI";"297 - stationsäquivalente Behandlung in der Erwachsenenpsychiatrie (29)","BGI";"30 - Kinder- und Jugendpsychiatrie","BGII";"307 - stationsäquivalente Behandlung in der Kinder- und Jugendpsychiatrie (30)","BGII";"31 - Psychosomatik","BGI";"","Leer"},2,0)</f>
        <v>Leer</v>
      </c>
      <c r="M3230" s="445">
        <f t="shared" si="394"/>
        <v>0</v>
      </c>
      <c r="N3230" s="445">
        <f t="shared" si="395"/>
        <v>0</v>
      </c>
      <c r="O3230" s="445">
        <f t="shared" si="398"/>
        <v>0</v>
      </c>
      <c r="P3230" s="445">
        <f t="shared" si="399"/>
        <v>0</v>
      </c>
      <c r="Q3230" s="445">
        <f t="shared" si="400"/>
        <v>0</v>
      </c>
      <c r="R3230" s="415" t="str">
        <f t="shared" si="401"/>
        <v>Leer</v>
      </c>
      <c r="S3230" s="445">
        <f>IF('Angaben KH-Standort'!D$29='A4'!D3230,IF('Angaben KH-Standort'!E$29="Ja",1,0),0)</f>
        <v>0</v>
      </c>
      <c r="T3230" s="445">
        <f>IF('Angaben KH-Standort'!D$30='A4'!D3230,IF('Angaben KH-Standort'!E$30="Ja",1,0),0)</f>
        <v>0</v>
      </c>
      <c r="U3230" s="445">
        <f>IF('Angaben KH-Standort'!D$31='A4'!D3230,IF('Angaben KH-Standort'!E$31="Ja",1,0),0)</f>
        <v>0</v>
      </c>
    </row>
    <row r="3231" spans="2:21" ht="15" customHeight="1" x14ac:dyDescent="0.3">
      <c r="B3231" s="70" t="str">
        <f t="shared" si="396"/>
        <v>!!!</v>
      </c>
      <c r="C3231" s="265" t="str">
        <f>IF(ISERROR(IF(LEN(E3231)&gt;0,VLOOKUP(TEXT($E3231,0),'Angaben Stationen'!$E$14:$J$213,5,0),"")),"?",IF(LEN(E3231)&gt;0,VLOOKUP(TEXT($E3231,0),'Angaben Stationen'!$E$14:$J$213,5,0),""))</f>
        <v/>
      </c>
      <c r="D3231" s="232" t="str">
        <f>IF(ISERROR(IF(LEN(E3231)&gt;0,VLOOKUP(TEXT($E3231,0),'Angaben Stationen'!$E$14:$J$213,6,0),"")),"STATION IST NICHT VORHANDEN",IF(LEN(E3231)&gt;0,VLOOKUP(TEXT($E3231,0),'Angaben Stationen'!$E$14:$J$213,6,0),""))</f>
        <v/>
      </c>
      <c r="E3231" s="287"/>
      <c r="F3231" s="234"/>
      <c r="G3231" s="234"/>
      <c r="H3231" s="263"/>
      <c r="I3231" s="169"/>
      <c r="K3231" s="445" t="str">
        <f t="shared" si="397"/>
        <v>Leer</v>
      </c>
      <c r="L3231" s="445" t="str">
        <f>VLOOKUP($D3231,{"29 - Psychiatrie (Erwachsene)","BGI";"297 - stationsäquivalente Behandlung in der Erwachsenenpsychiatrie (29)","BGI";"30 - Kinder- und Jugendpsychiatrie","BGII";"307 - stationsäquivalente Behandlung in der Kinder- und Jugendpsychiatrie (30)","BGII";"31 - Psychosomatik","BGI";"","Leer"},2,0)</f>
        <v>Leer</v>
      </c>
      <c r="M3231" s="445">
        <f t="shared" si="394"/>
        <v>0</v>
      </c>
      <c r="N3231" s="445">
        <f t="shared" si="395"/>
        <v>0</v>
      </c>
      <c r="O3231" s="445">
        <f t="shared" si="398"/>
        <v>0</v>
      </c>
      <c r="P3231" s="445">
        <f t="shared" si="399"/>
        <v>0</v>
      </c>
      <c r="Q3231" s="445">
        <f t="shared" si="400"/>
        <v>0</v>
      </c>
      <c r="R3231" s="415" t="str">
        <f t="shared" si="401"/>
        <v>Leer</v>
      </c>
      <c r="S3231" s="445">
        <f>IF('Angaben KH-Standort'!D$29='A4'!D3231,IF('Angaben KH-Standort'!E$29="Ja",1,0),0)</f>
        <v>0</v>
      </c>
      <c r="T3231" s="445">
        <f>IF('Angaben KH-Standort'!D$30='A4'!D3231,IF('Angaben KH-Standort'!E$30="Ja",1,0),0)</f>
        <v>0</v>
      </c>
      <c r="U3231" s="445">
        <f>IF('Angaben KH-Standort'!D$31='A4'!D3231,IF('Angaben KH-Standort'!E$31="Ja",1,0),0)</f>
        <v>0</v>
      </c>
    </row>
    <row r="3232" spans="2:21" ht="15" customHeight="1" x14ac:dyDescent="0.3">
      <c r="B3232" s="70" t="str">
        <f t="shared" si="396"/>
        <v>!!!</v>
      </c>
      <c r="C3232" s="265" t="str">
        <f>IF(ISERROR(IF(LEN(E3232)&gt;0,VLOOKUP(TEXT($E3232,0),'Angaben Stationen'!$E$14:$J$213,5,0),"")),"?",IF(LEN(E3232)&gt;0,VLOOKUP(TEXT($E3232,0),'Angaben Stationen'!$E$14:$J$213,5,0),""))</f>
        <v/>
      </c>
      <c r="D3232" s="232" t="str">
        <f>IF(ISERROR(IF(LEN(E3232)&gt;0,VLOOKUP(TEXT($E3232,0),'Angaben Stationen'!$E$14:$J$213,6,0),"")),"STATION IST NICHT VORHANDEN",IF(LEN(E3232)&gt;0,VLOOKUP(TEXT($E3232,0),'Angaben Stationen'!$E$14:$J$213,6,0),""))</f>
        <v/>
      </c>
      <c r="E3232" s="287"/>
      <c r="F3232" s="234"/>
      <c r="G3232" s="234"/>
      <c r="H3232" s="263"/>
      <c r="I3232" s="169"/>
      <c r="K3232" s="445" t="str">
        <f t="shared" si="397"/>
        <v>Leer</v>
      </c>
      <c r="L3232" s="445" t="str">
        <f>VLOOKUP($D3232,{"29 - Psychiatrie (Erwachsene)","BGI";"297 - stationsäquivalente Behandlung in der Erwachsenenpsychiatrie (29)","BGI";"30 - Kinder- und Jugendpsychiatrie","BGII";"307 - stationsäquivalente Behandlung in der Kinder- und Jugendpsychiatrie (30)","BGII";"31 - Psychosomatik","BGI";"","Leer"},2,0)</f>
        <v>Leer</v>
      </c>
      <c r="M3232" s="445">
        <f t="shared" si="394"/>
        <v>0</v>
      </c>
      <c r="N3232" s="445">
        <f t="shared" si="395"/>
        <v>0</v>
      </c>
      <c r="O3232" s="445">
        <f t="shared" si="398"/>
        <v>0</v>
      </c>
      <c r="P3232" s="445">
        <f t="shared" si="399"/>
        <v>0</v>
      </c>
      <c r="Q3232" s="445">
        <f t="shared" si="400"/>
        <v>0</v>
      </c>
      <c r="R3232" s="415" t="str">
        <f t="shared" si="401"/>
        <v>Leer</v>
      </c>
      <c r="S3232" s="445">
        <f>IF('Angaben KH-Standort'!D$29='A4'!D3232,IF('Angaben KH-Standort'!E$29="Ja",1,0),0)</f>
        <v>0</v>
      </c>
      <c r="T3232" s="445">
        <f>IF('Angaben KH-Standort'!D$30='A4'!D3232,IF('Angaben KH-Standort'!E$30="Ja",1,0),0)</f>
        <v>0</v>
      </c>
      <c r="U3232" s="445">
        <f>IF('Angaben KH-Standort'!D$31='A4'!D3232,IF('Angaben KH-Standort'!E$31="Ja",1,0),0)</f>
        <v>0</v>
      </c>
    </row>
    <row r="3233" spans="2:21" ht="15" customHeight="1" x14ac:dyDescent="0.3">
      <c r="B3233" s="70" t="str">
        <f t="shared" si="396"/>
        <v>!!!</v>
      </c>
      <c r="C3233" s="265" t="str">
        <f>IF(ISERROR(IF(LEN(E3233)&gt;0,VLOOKUP(TEXT($E3233,0),'Angaben Stationen'!$E$14:$J$213,5,0),"")),"?",IF(LEN(E3233)&gt;0,VLOOKUP(TEXT($E3233,0),'Angaben Stationen'!$E$14:$J$213,5,0),""))</f>
        <v/>
      </c>
      <c r="D3233" s="232" t="str">
        <f>IF(ISERROR(IF(LEN(E3233)&gt;0,VLOOKUP(TEXT($E3233,0),'Angaben Stationen'!$E$14:$J$213,6,0),"")),"STATION IST NICHT VORHANDEN",IF(LEN(E3233)&gt;0,VLOOKUP(TEXT($E3233,0),'Angaben Stationen'!$E$14:$J$213,6,0),""))</f>
        <v/>
      </c>
      <c r="E3233" s="287"/>
      <c r="F3233" s="234"/>
      <c r="G3233" s="234"/>
      <c r="H3233" s="263"/>
      <c r="I3233" s="169"/>
      <c r="K3233" s="445" t="str">
        <f t="shared" si="397"/>
        <v>Leer</v>
      </c>
      <c r="L3233" s="445" t="str">
        <f>VLOOKUP($D3233,{"29 - Psychiatrie (Erwachsene)","BGI";"297 - stationsäquivalente Behandlung in der Erwachsenenpsychiatrie (29)","BGI";"30 - Kinder- und Jugendpsychiatrie","BGII";"307 - stationsäquivalente Behandlung in der Kinder- und Jugendpsychiatrie (30)","BGII";"31 - Psychosomatik","BGI";"","Leer"},2,0)</f>
        <v>Leer</v>
      </c>
      <c r="M3233" s="445">
        <f t="shared" si="394"/>
        <v>0</v>
      </c>
      <c r="N3233" s="445">
        <f t="shared" si="395"/>
        <v>0</v>
      </c>
      <c r="O3233" s="445">
        <f t="shared" si="398"/>
        <v>0</v>
      </c>
      <c r="P3233" s="445">
        <f t="shared" si="399"/>
        <v>0</v>
      </c>
      <c r="Q3233" s="445">
        <f t="shared" si="400"/>
        <v>0</v>
      </c>
      <c r="R3233" s="415" t="str">
        <f t="shared" si="401"/>
        <v>Leer</v>
      </c>
      <c r="S3233" s="445">
        <f>IF('Angaben KH-Standort'!D$29='A4'!D3233,IF('Angaben KH-Standort'!E$29="Ja",1,0),0)</f>
        <v>0</v>
      </c>
      <c r="T3233" s="445">
        <f>IF('Angaben KH-Standort'!D$30='A4'!D3233,IF('Angaben KH-Standort'!E$30="Ja",1,0),0)</f>
        <v>0</v>
      </c>
      <c r="U3233" s="445">
        <f>IF('Angaben KH-Standort'!D$31='A4'!D3233,IF('Angaben KH-Standort'!E$31="Ja",1,0),0)</f>
        <v>0</v>
      </c>
    </row>
    <row r="3234" spans="2:21" ht="15" customHeight="1" x14ac:dyDescent="0.3">
      <c r="B3234" s="70" t="str">
        <f t="shared" si="396"/>
        <v>!!!</v>
      </c>
      <c r="C3234" s="265" t="str">
        <f>IF(ISERROR(IF(LEN(E3234)&gt;0,VLOOKUP(TEXT($E3234,0),'Angaben Stationen'!$E$14:$J$213,5,0),"")),"?",IF(LEN(E3234)&gt;0,VLOOKUP(TEXT($E3234,0),'Angaben Stationen'!$E$14:$J$213,5,0),""))</f>
        <v/>
      </c>
      <c r="D3234" s="232" t="str">
        <f>IF(ISERROR(IF(LEN(E3234)&gt;0,VLOOKUP(TEXT($E3234,0),'Angaben Stationen'!$E$14:$J$213,6,0),"")),"STATION IST NICHT VORHANDEN",IF(LEN(E3234)&gt;0,VLOOKUP(TEXT($E3234,0),'Angaben Stationen'!$E$14:$J$213,6,0),""))</f>
        <v/>
      </c>
      <c r="E3234" s="287"/>
      <c r="F3234" s="234"/>
      <c r="G3234" s="234"/>
      <c r="H3234" s="263"/>
      <c r="I3234" s="169"/>
      <c r="K3234" s="445" t="str">
        <f t="shared" si="397"/>
        <v>Leer</v>
      </c>
      <c r="L3234" s="445" t="str">
        <f>VLOOKUP($D3234,{"29 - Psychiatrie (Erwachsene)","BGI";"297 - stationsäquivalente Behandlung in der Erwachsenenpsychiatrie (29)","BGI";"30 - Kinder- und Jugendpsychiatrie","BGII";"307 - stationsäquivalente Behandlung in der Kinder- und Jugendpsychiatrie (30)","BGII";"31 - Psychosomatik","BGI";"","Leer"},2,0)</f>
        <v>Leer</v>
      </c>
      <c r="M3234" s="445">
        <f t="shared" ref="M3234:M3297" si="402">IF(LEN(B3234)&gt;0,0,1)</f>
        <v>0</v>
      </c>
      <c r="N3234" s="445">
        <f t="shared" ref="N3234:N3297" si="403">IF(E3234&lt;&gt;"",1,0)</f>
        <v>0</v>
      </c>
      <c r="O3234" s="445">
        <f t="shared" si="398"/>
        <v>0</v>
      </c>
      <c r="P3234" s="445">
        <f t="shared" si="399"/>
        <v>0</v>
      </c>
      <c r="Q3234" s="445">
        <f t="shared" si="400"/>
        <v>0</v>
      </c>
      <c r="R3234" s="415" t="str">
        <f t="shared" si="401"/>
        <v>Leer</v>
      </c>
      <c r="S3234" s="445">
        <f>IF('Angaben KH-Standort'!D$29='A4'!D3234,IF('Angaben KH-Standort'!E$29="Ja",1,0),0)</f>
        <v>0</v>
      </c>
      <c r="T3234" s="445">
        <f>IF('Angaben KH-Standort'!D$30='A4'!D3234,IF('Angaben KH-Standort'!E$30="Ja",1,0),0)</f>
        <v>0</v>
      </c>
      <c r="U3234" s="445">
        <f>IF('Angaben KH-Standort'!D$31='A4'!D3234,IF('Angaben KH-Standort'!E$31="Ja",1,0),0)</f>
        <v>0</v>
      </c>
    </row>
    <row r="3235" spans="2:21" ht="15" customHeight="1" x14ac:dyDescent="0.3">
      <c r="B3235" s="70" t="str">
        <f t="shared" ref="B3235:B3298" si="404">IF(SUM(N3235:Q3235)&lt;4,"!!!","")</f>
        <v>!!!</v>
      </c>
      <c r="C3235" s="265" t="str">
        <f>IF(ISERROR(IF(LEN(E3235)&gt;0,VLOOKUP(TEXT($E3235,0),'Angaben Stationen'!$E$14:$J$213,5,0),"")),"?",IF(LEN(E3235)&gt;0,VLOOKUP(TEXT($E3235,0),'Angaben Stationen'!$E$14:$J$213,5,0),""))</f>
        <v/>
      </c>
      <c r="D3235" s="232" t="str">
        <f>IF(ISERROR(IF(LEN(E3235)&gt;0,VLOOKUP(TEXT($E3235,0),'Angaben Stationen'!$E$14:$J$213,6,0),"")),"STATION IST NICHT VORHANDEN",IF(LEN(E3235)&gt;0,VLOOKUP(TEXT($E3235,0),'Angaben Stationen'!$E$14:$J$213,6,0),""))</f>
        <v/>
      </c>
      <c r="E3235" s="287"/>
      <c r="F3235" s="234"/>
      <c r="G3235" s="234"/>
      <c r="H3235" s="263"/>
      <c r="I3235" s="169"/>
      <c r="K3235" s="445" t="str">
        <f t="shared" ref="K3235:K3298" si="405">IF($E3235&lt;&gt;"","Monat","Leer")</f>
        <v>Leer</v>
      </c>
      <c r="L3235" s="445" t="str">
        <f>VLOOKUP($D3235,{"29 - Psychiatrie (Erwachsene)","BGI";"297 - stationsäquivalente Behandlung in der Erwachsenenpsychiatrie (29)","BGI";"30 - Kinder- und Jugendpsychiatrie","BGII";"307 - stationsäquivalente Behandlung in der Kinder- und Jugendpsychiatrie (30)","BGII";"31 - Psychosomatik","BGI";"","Leer"},2,0)</f>
        <v>Leer</v>
      </c>
      <c r="M3235" s="445">
        <f t="shared" si="402"/>
        <v>0</v>
      </c>
      <c r="N3235" s="445">
        <f t="shared" si="403"/>
        <v>0</v>
      </c>
      <c r="O3235" s="445">
        <f t="shared" ref="O3235:O3298" si="406">IF(VALUE($F3235)&gt;0,1,0)</f>
        <v>0</v>
      </c>
      <c r="P3235" s="445">
        <f t="shared" ref="P3235:P3298" si="407">IF(LEN($G3235)&gt;0,1,0)</f>
        <v>0</v>
      </c>
      <c r="Q3235" s="445">
        <f t="shared" ref="Q3235:Q3298" si="408">IF(LEN($H3235)&gt;0,1,0)</f>
        <v>0</v>
      </c>
      <c r="R3235" s="415" t="str">
        <f t="shared" si="401"/>
        <v>Leer</v>
      </c>
      <c r="S3235" s="445">
        <f>IF('Angaben KH-Standort'!D$29='A4'!D3235,IF('Angaben KH-Standort'!E$29="Ja",1,0),0)</f>
        <v>0</v>
      </c>
      <c r="T3235" s="445">
        <f>IF('Angaben KH-Standort'!D$30='A4'!D3235,IF('Angaben KH-Standort'!E$30="Ja",1,0),0)</f>
        <v>0</v>
      </c>
      <c r="U3235" s="445">
        <f>IF('Angaben KH-Standort'!D$31='A4'!D3235,IF('Angaben KH-Standort'!E$31="Ja",1,0),0)</f>
        <v>0</v>
      </c>
    </row>
    <row r="3236" spans="2:21" ht="15" customHeight="1" x14ac:dyDescent="0.3">
      <c r="B3236" s="70" t="str">
        <f t="shared" si="404"/>
        <v>!!!</v>
      </c>
      <c r="C3236" s="265" t="str">
        <f>IF(ISERROR(IF(LEN(E3236)&gt;0,VLOOKUP(TEXT($E3236,0),'Angaben Stationen'!$E$14:$J$213,5,0),"")),"?",IF(LEN(E3236)&gt;0,VLOOKUP(TEXT($E3236,0),'Angaben Stationen'!$E$14:$J$213,5,0),""))</f>
        <v/>
      </c>
      <c r="D3236" s="232" t="str">
        <f>IF(ISERROR(IF(LEN(E3236)&gt;0,VLOOKUP(TEXT($E3236,0),'Angaben Stationen'!$E$14:$J$213,6,0),"")),"STATION IST NICHT VORHANDEN",IF(LEN(E3236)&gt;0,VLOOKUP(TEXT($E3236,0),'Angaben Stationen'!$E$14:$J$213,6,0),""))</f>
        <v/>
      </c>
      <c r="E3236" s="287"/>
      <c r="F3236" s="234"/>
      <c r="G3236" s="234"/>
      <c r="H3236" s="263"/>
      <c r="I3236" s="169"/>
      <c r="K3236" s="445" t="str">
        <f t="shared" si="405"/>
        <v>Leer</v>
      </c>
      <c r="L3236" s="445" t="str">
        <f>VLOOKUP($D3236,{"29 - Psychiatrie (Erwachsene)","BGI";"297 - stationsäquivalente Behandlung in der Erwachsenenpsychiatrie (29)","BGI";"30 - Kinder- und Jugendpsychiatrie","BGII";"307 - stationsäquivalente Behandlung in der Kinder- und Jugendpsychiatrie (30)","BGII";"31 - Psychosomatik","BGI";"","Leer"},2,0)</f>
        <v>Leer</v>
      </c>
      <c r="M3236" s="445">
        <f t="shared" si="402"/>
        <v>0</v>
      </c>
      <c r="N3236" s="445">
        <f t="shared" si="403"/>
        <v>0</v>
      </c>
      <c r="O3236" s="445">
        <f t="shared" si="406"/>
        <v>0</v>
      </c>
      <c r="P3236" s="445">
        <f t="shared" si="407"/>
        <v>0</v>
      </c>
      <c r="Q3236" s="445">
        <f t="shared" si="408"/>
        <v>0</v>
      </c>
      <c r="R3236" s="415" t="str">
        <f t="shared" si="401"/>
        <v>Leer</v>
      </c>
      <c r="S3236" s="445">
        <f>IF('Angaben KH-Standort'!D$29='A4'!D3236,IF('Angaben KH-Standort'!E$29="Ja",1,0),0)</f>
        <v>0</v>
      </c>
      <c r="T3236" s="445">
        <f>IF('Angaben KH-Standort'!D$30='A4'!D3236,IF('Angaben KH-Standort'!E$30="Ja",1,0),0)</f>
        <v>0</v>
      </c>
      <c r="U3236" s="445">
        <f>IF('Angaben KH-Standort'!D$31='A4'!D3236,IF('Angaben KH-Standort'!E$31="Ja",1,0),0)</f>
        <v>0</v>
      </c>
    </row>
    <row r="3237" spans="2:21" ht="15" customHeight="1" x14ac:dyDescent="0.3">
      <c r="B3237" s="70" t="str">
        <f t="shared" si="404"/>
        <v>!!!</v>
      </c>
      <c r="C3237" s="265" t="str">
        <f>IF(ISERROR(IF(LEN(E3237)&gt;0,VLOOKUP(TEXT($E3237,0),'Angaben Stationen'!$E$14:$J$213,5,0),"")),"?",IF(LEN(E3237)&gt;0,VLOOKUP(TEXT($E3237,0),'Angaben Stationen'!$E$14:$J$213,5,0),""))</f>
        <v/>
      </c>
      <c r="D3237" s="232" t="str">
        <f>IF(ISERROR(IF(LEN(E3237)&gt;0,VLOOKUP(TEXT($E3237,0),'Angaben Stationen'!$E$14:$J$213,6,0),"")),"STATION IST NICHT VORHANDEN",IF(LEN(E3237)&gt;0,VLOOKUP(TEXT($E3237,0),'Angaben Stationen'!$E$14:$J$213,6,0),""))</f>
        <v/>
      </c>
      <c r="E3237" s="287"/>
      <c r="F3237" s="234"/>
      <c r="G3237" s="234"/>
      <c r="H3237" s="263"/>
      <c r="I3237" s="169"/>
      <c r="K3237" s="445" t="str">
        <f t="shared" si="405"/>
        <v>Leer</v>
      </c>
      <c r="L3237" s="445" t="str">
        <f>VLOOKUP($D3237,{"29 - Psychiatrie (Erwachsene)","BGI";"297 - stationsäquivalente Behandlung in der Erwachsenenpsychiatrie (29)","BGI";"30 - Kinder- und Jugendpsychiatrie","BGII";"307 - stationsäquivalente Behandlung in der Kinder- und Jugendpsychiatrie (30)","BGII";"31 - Psychosomatik","BGI";"","Leer"},2,0)</f>
        <v>Leer</v>
      </c>
      <c r="M3237" s="445">
        <f t="shared" si="402"/>
        <v>0</v>
      </c>
      <c r="N3237" s="445">
        <f t="shared" si="403"/>
        <v>0</v>
      </c>
      <c r="O3237" s="445">
        <f t="shared" si="406"/>
        <v>0</v>
      </c>
      <c r="P3237" s="445">
        <f t="shared" si="407"/>
        <v>0</v>
      </c>
      <c r="Q3237" s="445">
        <f t="shared" si="408"/>
        <v>0</v>
      </c>
      <c r="R3237" s="415" t="str">
        <f t="shared" si="401"/>
        <v>Leer</v>
      </c>
      <c r="S3237" s="445">
        <f>IF('Angaben KH-Standort'!D$29='A4'!D3237,IF('Angaben KH-Standort'!E$29="Ja",1,0),0)</f>
        <v>0</v>
      </c>
      <c r="T3237" s="445">
        <f>IF('Angaben KH-Standort'!D$30='A4'!D3237,IF('Angaben KH-Standort'!E$30="Ja",1,0),0)</f>
        <v>0</v>
      </c>
      <c r="U3237" s="445">
        <f>IF('Angaben KH-Standort'!D$31='A4'!D3237,IF('Angaben KH-Standort'!E$31="Ja",1,0),0)</f>
        <v>0</v>
      </c>
    </row>
    <row r="3238" spans="2:21" ht="15" customHeight="1" x14ac:dyDescent="0.3">
      <c r="B3238" s="70" t="str">
        <f t="shared" si="404"/>
        <v>!!!</v>
      </c>
      <c r="C3238" s="265" t="str">
        <f>IF(ISERROR(IF(LEN(E3238)&gt;0,VLOOKUP(TEXT($E3238,0),'Angaben Stationen'!$E$14:$J$213,5,0),"")),"?",IF(LEN(E3238)&gt;0,VLOOKUP(TEXT($E3238,0),'Angaben Stationen'!$E$14:$J$213,5,0),""))</f>
        <v/>
      </c>
      <c r="D3238" s="232" t="str">
        <f>IF(ISERROR(IF(LEN(E3238)&gt;0,VLOOKUP(TEXT($E3238,0),'Angaben Stationen'!$E$14:$J$213,6,0),"")),"STATION IST NICHT VORHANDEN",IF(LEN(E3238)&gt;0,VLOOKUP(TEXT($E3238,0),'Angaben Stationen'!$E$14:$J$213,6,0),""))</f>
        <v/>
      </c>
      <c r="E3238" s="287"/>
      <c r="F3238" s="234"/>
      <c r="G3238" s="234"/>
      <c r="H3238" s="263"/>
      <c r="I3238" s="169"/>
      <c r="K3238" s="445" t="str">
        <f t="shared" si="405"/>
        <v>Leer</v>
      </c>
      <c r="L3238" s="445" t="str">
        <f>VLOOKUP($D3238,{"29 - Psychiatrie (Erwachsene)","BGI";"297 - stationsäquivalente Behandlung in der Erwachsenenpsychiatrie (29)","BGI";"30 - Kinder- und Jugendpsychiatrie","BGII";"307 - stationsäquivalente Behandlung in der Kinder- und Jugendpsychiatrie (30)","BGII";"31 - Psychosomatik","BGI";"","Leer"},2,0)</f>
        <v>Leer</v>
      </c>
      <c r="M3238" s="445">
        <f t="shared" si="402"/>
        <v>0</v>
      </c>
      <c r="N3238" s="445">
        <f t="shared" si="403"/>
        <v>0</v>
      </c>
      <c r="O3238" s="445">
        <f t="shared" si="406"/>
        <v>0</v>
      </c>
      <c r="P3238" s="445">
        <f t="shared" si="407"/>
        <v>0</v>
      </c>
      <c r="Q3238" s="445">
        <f t="shared" si="408"/>
        <v>0</v>
      </c>
      <c r="R3238" s="415" t="str">
        <f t="shared" si="401"/>
        <v>Leer</v>
      </c>
      <c r="S3238" s="445">
        <f>IF('Angaben KH-Standort'!D$29='A4'!D3238,IF('Angaben KH-Standort'!E$29="Ja",1,0),0)</f>
        <v>0</v>
      </c>
      <c r="T3238" s="445">
        <f>IF('Angaben KH-Standort'!D$30='A4'!D3238,IF('Angaben KH-Standort'!E$30="Ja",1,0),0)</f>
        <v>0</v>
      </c>
      <c r="U3238" s="445">
        <f>IF('Angaben KH-Standort'!D$31='A4'!D3238,IF('Angaben KH-Standort'!E$31="Ja",1,0),0)</f>
        <v>0</v>
      </c>
    </row>
    <row r="3239" spans="2:21" ht="15" customHeight="1" x14ac:dyDescent="0.3">
      <c r="B3239" s="70" t="str">
        <f t="shared" si="404"/>
        <v>!!!</v>
      </c>
      <c r="C3239" s="265" t="str">
        <f>IF(ISERROR(IF(LEN(E3239)&gt;0,VLOOKUP(TEXT($E3239,0),'Angaben Stationen'!$E$14:$J$213,5,0),"")),"?",IF(LEN(E3239)&gt;0,VLOOKUP(TEXT($E3239,0),'Angaben Stationen'!$E$14:$J$213,5,0),""))</f>
        <v/>
      </c>
      <c r="D3239" s="232" t="str">
        <f>IF(ISERROR(IF(LEN(E3239)&gt;0,VLOOKUP(TEXT($E3239,0),'Angaben Stationen'!$E$14:$J$213,6,0),"")),"STATION IST NICHT VORHANDEN",IF(LEN(E3239)&gt;0,VLOOKUP(TEXT($E3239,0),'Angaben Stationen'!$E$14:$J$213,6,0),""))</f>
        <v/>
      </c>
      <c r="E3239" s="287"/>
      <c r="F3239" s="234"/>
      <c r="G3239" s="234"/>
      <c r="H3239" s="263"/>
      <c r="I3239" s="169"/>
      <c r="K3239" s="445" t="str">
        <f t="shared" si="405"/>
        <v>Leer</v>
      </c>
      <c r="L3239" s="445" t="str">
        <f>VLOOKUP($D3239,{"29 - Psychiatrie (Erwachsene)","BGI";"297 - stationsäquivalente Behandlung in der Erwachsenenpsychiatrie (29)","BGI";"30 - Kinder- und Jugendpsychiatrie","BGII";"307 - stationsäquivalente Behandlung in der Kinder- und Jugendpsychiatrie (30)","BGII";"31 - Psychosomatik","BGI";"","Leer"},2,0)</f>
        <v>Leer</v>
      </c>
      <c r="M3239" s="445">
        <f t="shared" si="402"/>
        <v>0</v>
      </c>
      <c r="N3239" s="445">
        <f t="shared" si="403"/>
        <v>0</v>
      </c>
      <c r="O3239" s="445">
        <f t="shared" si="406"/>
        <v>0</v>
      </c>
      <c r="P3239" s="445">
        <f t="shared" si="407"/>
        <v>0</v>
      </c>
      <c r="Q3239" s="445">
        <f t="shared" si="408"/>
        <v>0</v>
      </c>
      <c r="R3239" s="415" t="str">
        <f t="shared" si="401"/>
        <v>Leer</v>
      </c>
      <c r="S3239" s="445">
        <f>IF('Angaben KH-Standort'!D$29='A4'!D3239,IF('Angaben KH-Standort'!E$29="Ja",1,0),0)</f>
        <v>0</v>
      </c>
      <c r="T3239" s="445">
        <f>IF('Angaben KH-Standort'!D$30='A4'!D3239,IF('Angaben KH-Standort'!E$30="Ja",1,0),0)</f>
        <v>0</v>
      </c>
      <c r="U3239" s="445">
        <f>IF('Angaben KH-Standort'!D$31='A4'!D3239,IF('Angaben KH-Standort'!E$31="Ja",1,0),0)</f>
        <v>0</v>
      </c>
    </row>
    <row r="3240" spans="2:21" ht="15" customHeight="1" x14ac:dyDescent="0.3">
      <c r="B3240" s="70" t="str">
        <f t="shared" si="404"/>
        <v>!!!</v>
      </c>
      <c r="C3240" s="265" t="str">
        <f>IF(ISERROR(IF(LEN(E3240)&gt;0,VLOOKUP(TEXT($E3240,0),'Angaben Stationen'!$E$14:$J$213,5,0),"")),"?",IF(LEN(E3240)&gt;0,VLOOKUP(TEXT($E3240,0),'Angaben Stationen'!$E$14:$J$213,5,0),""))</f>
        <v/>
      </c>
      <c r="D3240" s="232" t="str">
        <f>IF(ISERROR(IF(LEN(E3240)&gt;0,VLOOKUP(TEXT($E3240,0),'Angaben Stationen'!$E$14:$J$213,6,0),"")),"STATION IST NICHT VORHANDEN",IF(LEN(E3240)&gt;0,VLOOKUP(TEXT($E3240,0),'Angaben Stationen'!$E$14:$J$213,6,0),""))</f>
        <v/>
      </c>
      <c r="E3240" s="287"/>
      <c r="F3240" s="234"/>
      <c r="G3240" s="234"/>
      <c r="H3240" s="263"/>
      <c r="I3240" s="169"/>
      <c r="K3240" s="445" t="str">
        <f t="shared" si="405"/>
        <v>Leer</v>
      </c>
      <c r="L3240" s="445" t="str">
        <f>VLOOKUP($D3240,{"29 - Psychiatrie (Erwachsene)","BGI";"297 - stationsäquivalente Behandlung in der Erwachsenenpsychiatrie (29)","BGI";"30 - Kinder- und Jugendpsychiatrie","BGII";"307 - stationsäquivalente Behandlung in der Kinder- und Jugendpsychiatrie (30)","BGII";"31 - Psychosomatik","BGI";"","Leer"},2,0)</f>
        <v>Leer</v>
      </c>
      <c r="M3240" s="445">
        <f t="shared" si="402"/>
        <v>0</v>
      </c>
      <c r="N3240" s="445">
        <f t="shared" si="403"/>
        <v>0</v>
      </c>
      <c r="O3240" s="445">
        <f t="shared" si="406"/>
        <v>0</v>
      </c>
      <c r="P3240" s="445">
        <f t="shared" si="407"/>
        <v>0</v>
      </c>
      <c r="Q3240" s="445">
        <f t="shared" si="408"/>
        <v>0</v>
      </c>
      <c r="R3240" s="415" t="str">
        <f t="shared" si="401"/>
        <v>Leer</v>
      </c>
      <c r="S3240" s="445">
        <f>IF('Angaben KH-Standort'!D$29='A4'!D3240,IF('Angaben KH-Standort'!E$29="Ja",1,0),0)</f>
        <v>0</v>
      </c>
      <c r="T3240" s="445">
        <f>IF('Angaben KH-Standort'!D$30='A4'!D3240,IF('Angaben KH-Standort'!E$30="Ja",1,0),0)</f>
        <v>0</v>
      </c>
      <c r="U3240" s="445">
        <f>IF('Angaben KH-Standort'!D$31='A4'!D3240,IF('Angaben KH-Standort'!E$31="Ja",1,0),0)</f>
        <v>0</v>
      </c>
    </row>
    <row r="3241" spans="2:21" ht="15" customHeight="1" x14ac:dyDescent="0.3">
      <c r="B3241" s="70" t="str">
        <f t="shared" si="404"/>
        <v>!!!</v>
      </c>
      <c r="C3241" s="265" t="str">
        <f>IF(ISERROR(IF(LEN(E3241)&gt;0,VLOOKUP(TEXT($E3241,0),'Angaben Stationen'!$E$14:$J$213,5,0),"")),"?",IF(LEN(E3241)&gt;0,VLOOKUP(TEXT($E3241,0),'Angaben Stationen'!$E$14:$J$213,5,0),""))</f>
        <v/>
      </c>
      <c r="D3241" s="232" t="str">
        <f>IF(ISERROR(IF(LEN(E3241)&gt;0,VLOOKUP(TEXT($E3241,0),'Angaben Stationen'!$E$14:$J$213,6,0),"")),"STATION IST NICHT VORHANDEN",IF(LEN(E3241)&gt;0,VLOOKUP(TEXT($E3241,0),'Angaben Stationen'!$E$14:$J$213,6,0),""))</f>
        <v/>
      </c>
      <c r="E3241" s="287"/>
      <c r="F3241" s="234"/>
      <c r="G3241" s="234"/>
      <c r="H3241" s="263"/>
      <c r="I3241" s="169"/>
      <c r="K3241" s="445" t="str">
        <f t="shared" si="405"/>
        <v>Leer</v>
      </c>
      <c r="L3241" s="445" t="str">
        <f>VLOOKUP($D3241,{"29 - Psychiatrie (Erwachsene)","BGI";"297 - stationsäquivalente Behandlung in der Erwachsenenpsychiatrie (29)","BGI";"30 - Kinder- und Jugendpsychiatrie","BGII";"307 - stationsäquivalente Behandlung in der Kinder- und Jugendpsychiatrie (30)","BGII";"31 - Psychosomatik","BGI";"","Leer"},2,0)</f>
        <v>Leer</v>
      </c>
      <c r="M3241" s="445">
        <f t="shared" si="402"/>
        <v>0</v>
      </c>
      <c r="N3241" s="445">
        <f t="shared" si="403"/>
        <v>0</v>
      </c>
      <c r="O3241" s="445">
        <f t="shared" si="406"/>
        <v>0</v>
      </c>
      <c r="P3241" s="445">
        <f t="shared" si="407"/>
        <v>0</v>
      </c>
      <c r="Q3241" s="445">
        <f t="shared" si="408"/>
        <v>0</v>
      </c>
      <c r="R3241" s="415" t="str">
        <f t="shared" si="401"/>
        <v>Leer</v>
      </c>
      <c r="S3241" s="445">
        <f>IF('Angaben KH-Standort'!D$29='A4'!D3241,IF('Angaben KH-Standort'!E$29="Ja",1,0),0)</f>
        <v>0</v>
      </c>
      <c r="T3241" s="445">
        <f>IF('Angaben KH-Standort'!D$30='A4'!D3241,IF('Angaben KH-Standort'!E$30="Ja",1,0),0)</f>
        <v>0</v>
      </c>
      <c r="U3241" s="445">
        <f>IF('Angaben KH-Standort'!D$31='A4'!D3241,IF('Angaben KH-Standort'!E$31="Ja",1,0),0)</f>
        <v>0</v>
      </c>
    </row>
    <row r="3242" spans="2:21" ht="15" customHeight="1" x14ac:dyDescent="0.3">
      <c r="B3242" s="70" t="str">
        <f t="shared" si="404"/>
        <v>!!!</v>
      </c>
      <c r="C3242" s="265" t="str">
        <f>IF(ISERROR(IF(LEN(E3242)&gt;0,VLOOKUP(TEXT($E3242,0),'Angaben Stationen'!$E$14:$J$213,5,0),"")),"?",IF(LEN(E3242)&gt;0,VLOOKUP(TEXT($E3242,0),'Angaben Stationen'!$E$14:$J$213,5,0),""))</f>
        <v/>
      </c>
      <c r="D3242" s="232" t="str">
        <f>IF(ISERROR(IF(LEN(E3242)&gt;0,VLOOKUP(TEXT($E3242,0),'Angaben Stationen'!$E$14:$J$213,6,0),"")),"STATION IST NICHT VORHANDEN",IF(LEN(E3242)&gt;0,VLOOKUP(TEXT($E3242,0),'Angaben Stationen'!$E$14:$J$213,6,0),""))</f>
        <v/>
      </c>
      <c r="E3242" s="287"/>
      <c r="F3242" s="234"/>
      <c r="G3242" s="234"/>
      <c r="H3242" s="263"/>
      <c r="I3242" s="169"/>
      <c r="K3242" s="445" t="str">
        <f t="shared" si="405"/>
        <v>Leer</v>
      </c>
      <c r="L3242" s="445" t="str">
        <f>VLOOKUP($D3242,{"29 - Psychiatrie (Erwachsene)","BGI";"297 - stationsäquivalente Behandlung in der Erwachsenenpsychiatrie (29)","BGI";"30 - Kinder- und Jugendpsychiatrie","BGII";"307 - stationsäquivalente Behandlung in der Kinder- und Jugendpsychiatrie (30)","BGII";"31 - Psychosomatik","BGI";"","Leer"},2,0)</f>
        <v>Leer</v>
      </c>
      <c r="M3242" s="445">
        <f t="shared" si="402"/>
        <v>0</v>
      </c>
      <c r="N3242" s="445">
        <f t="shared" si="403"/>
        <v>0</v>
      </c>
      <c r="O3242" s="445">
        <f t="shared" si="406"/>
        <v>0</v>
      </c>
      <c r="P3242" s="445">
        <f t="shared" si="407"/>
        <v>0</v>
      </c>
      <c r="Q3242" s="445">
        <f t="shared" si="408"/>
        <v>0</v>
      </c>
      <c r="R3242" s="415" t="str">
        <f t="shared" si="401"/>
        <v>Leer</v>
      </c>
      <c r="S3242" s="445">
        <f>IF('Angaben KH-Standort'!D$29='A4'!D3242,IF('Angaben KH-Standort'!E$29="Ja",1,0),0)</f>
        <v>0</v>
      </c>
      <c r="T3242" s="445">
        <f>IF('Angaben KH-Standort'!D$30='A4'!D3242,IF('Angaben KH-Standort'!E$30="Ja",1,0),0)</f>
        <v>0</v>
      </c>
      <c r="U3242" s="445">
        <f>IF('Angaben KH-Standort'!D$31='A4'!D3242,IF('Angaben KH-Standort'!E$31="Ja",1,0),0)</f>
        <v>0</v>
      </c>
    </row>
    <row r="3243" spans="2:21" ht="15" customHeight="1" x14ac:dyDescent="0.3">
      <c r="B3243" s="70" t="str">
        <f t="shared" si="404"/>
        <v>!!!</v>
      </c>
      <c r="C3243" s="265" t="str">
        <f>IF(ISERROR(IF(LEN(E3243)&gt;0,VLOOKUP(TEXT($E3243,0),'Angaben Stationen'!$E$14:$J$213,5,0),"")),"?",IF(LEN(E3243)&gt;0,VLOOKUP(TEXT($E3243,0),'Angaben Stationen'!$E$14:$J$213,5,0),""))</f>
        <v/>
      </c>
      <c r="D3243" s="232" t="str">
        <f>IF(ISERROR(IF(LEN(E3243)&gt;0,VLOOKUP(TEXT($E3243,0),'Angaben Stationen'!$E$14:$J$213,6,0),"")),"STATION IST NICHT VORHANDEN",IF(LEN(E3243)&gt;0,VLOOKUP(TEXT($E3243,0),'Angaben Stationen'!$E$14:$J$213,6,0),""))</f>
        <v/>
      </c>
      <c r="E3243" s="287"/>
      <c r="F3243" s="234"/>
      <c r="G3243" s="234"/>
      <c r="H3243" s="263"/>
      <c r="I3243" s="169"/>
      <c r="K3243" s="445" t="str">
        <f t="shared" si="405"/>
        <v>Leer</v>
      </c>
      <c r="L3243" s="445" t="str">
        <f>VLOOKUP($D3243,{"29 - Psychiatrie (Erwachsene)","BGI";"297 - stationsäquivalente Behandlung in der Erwachsenenpsychiatrie (29)","BGI";"30 - Kinder- und Jugendpsychiatrie","BGII";"307 - stationsäquivalente Behandlung in der Kinder- und Jugendpsychiatrie (30)","BGII";"31 - Psychosomatik","BGI";"","Leer"},2,0)</f>
        <v>Leer</v>
      </c>
      <c r="M3243" s="445">
        <f t="shared" si="402"/>
        <v>0</v>
      </c>
      <c r="N3243" s="445">
        <f t="shared" si="403"/>
        <v>0</v>
      </c>
      <c r="O3243" s="445">
        <f t="shared" si="406"/>
        <v>0</v>
      </c>
      <c r="P3243" s="445">
        <f t="shared" si="407"/>
        <v>0</v>
      </c>
      <c r="Q3243" s="445">
        <f t="shared" si="408"/>
        <v>0</v>
      </c>
      <c r="R3243" s="415" t="str">
        <f t="shared" si="401"/>
        <v>Leer</v>
      </c>
      <c r="S3243" s="445">
        <f>IF('Angaben KH-Standort'!D$29='A4'!D3243,IF('Angaben KH-Standort'!E$29="Ja",1,0),0)</f>
        <v>0</v>
      </c>
      <c r="T3243" s="445">
        <f>IF('Angaben KH-Standort'!D$30='A4'!D3243,IF('Angaben KH-Standort'!E$30="Ja",1,0),0)</f>
        <v>0</v>
      </c>
      <c r="U3243" s="445">
        <f>IF('Angaben KH-Standort'!D$31='A4'!D3243,IF('Angaben KH-Standort'!E$31="Ja",1,0),0)</f>
        <v>0</v>
      </c>
    </row>
    <row r="3244" spans="2:21" ht="15" customHeight="1" x14ac:dyDescent="0.3">
      <c r="B3244" s="70" t="str">
        <f t="shared" si="404"/>
        <v>!!!</v>
      </c>
      <c r="C3244" s="265" t="str">
        <f>IF(ISERROR(IF(LEN(E3244)&gt;0,VLOOKUP(TEXT($E3244,0),'Angaben Stationen'!$E$14:$J$213,5,0),"")),"?",IF(LEN(E3244)&gt;0,VLOOKUP(TEXT($E3244,0),'Angaben Stationen'!$E$14:$J$213,5,0),""))</f>
        <v/>
      </c>
      <c r="D3244" s="232" t="str">
        <f>IF(ISERROR(IF(LEN(E3244)&gt;0,VLOOKUP(TEXT($E3244,0),'Angaben Stationen'!$E$14:$J$213,6,0),"")),"STATION IST NICHT VORHANDEN",IF(LEN(E3244)&gt;0,VLOOKUP(TEXT($E3244,0),'Angaben Stationen'!$E$14:$J$213,6,0),""))</f>
        <v/>
      </c>
      <c r="E3244" s="287"/>
      <c r="F3244" s="234"/>
      <c r="G3244" s="234"/>
      <c r="H3244" s="263"/>
      <c r="I3244" s="169"/>
      <c r="K3244" s="445" t="str">
        <f t="shared" si="405"/>
        <v>Leer</v>
      </c>
      <c r="L3244" s="445" t="str">
        <f>VLOOKUP($D3244,{"29 - Psychiatrie (Erwachsene)","BGI";"297 - stationsäquivalente Behandlung in der Erwachsenenpsychiatrie (29)","BGI";"30 - Kinder- und Jugendpsychiatrie","BGII";"307 - stationsäquivalente Behandlung in der Kinder- und Jugendpsychiatrie (30)","BGII";"31 - Psychosomatik","BGI";"","Leer"},2,0)</f>
        <v>Leer</v>
      </c>
      <c r="M3244" s="445">
        <f t="shared" si="402"/>
        <v>0</v>
      </c>
      <c r="N3244" s="445">
        <f t="shared" si="403"/>
        <v>0</v>
      </c>
      <c r="O3244" s="445">
        <f t="shared" si="406"/>
        <v>0</v>
      </c>
      <c r="P3244" s="445">
        <f t="shared" si="407"/>
        <v>0</v>
      </c>
      <c r="Q3244" s="445">
        <f t="shared" si="408"/>
        <v>0</v>
      </c>
      <c r="R3244" s="415" t="str">
        <f t="shared" si="401"/>
        <v>Leer</v>
      </c>
      <c r="S3244" s="445">
        <f>IF('Angaben KH-Standort'!D$29='A4'!D3244,IF('Angaben KH-Standort'!E$29="Ja",1,0),0)</f>
        <v>0</v>
      </c>
      <c r="T3244" s="445">
        <f>IF('Angaben KH-Standort'!D$30='A4'!D3244,IF('Angaben KH-Standort'!E$30="Ja",1,0),0)</f>
        <v>0</v>
      </c>
      <c r="U3244" s="445">
        <f>IF('Angaben KH-Standort'!D$31='A4'!D3244,IF('Angaben KH-Standort'!E$31="Ja",1,0),0)</f>
        <v>0</v>
      </c>
    </row>
    <row r="3245" spans="2:21" ht="15" customHeight="1" x14ac:dyDescent="0.3">
      <c r="B3245" s="70" t="str">
        <f t="shared" si="404"/>
        <v>!!!</v>
      </c>
      <c r="C3245" s="265" t="str">
        <f>IF(ISERROR(IF(LEN(E3245)&gt;0,VLOOKUP(TEXT($E3245,0),'Angaben Stationen'!$E$14:$J$213,5,0),"")),"?",IF(LEN(E3245)&gt;0,VLOOKUP(TEXT($E3245,0),'Angaben Stationen'!$E$14:$J$213,5,0),""))</f>
        <v/>
      </c>
      <c r="D3245" s="232" t="str">
        <f>IF(ISERROR(IF(LEN(E3245)&gt;0,VLOOKUP(TEXT($E3245,0),'Angaben Stationen'!$E$14:$J$213,6,0),"")),"STATION IST NICHT VORHANDEN",IF(LEN(E3245)&gt;0,VLOOKUP(TEXT($E3245,0),'Angaben Stationen'!$E$14:$J$213,6,0),""))</f>
        <v/>
      </c>
      <c r="E3245" s="287"/>
      <c r="F3245" s="234"/>
      <c r="G3245" s="234"/>
      <c r="H3245" s="263"/>
      <c r="I3245" s="169"/>
      <c r="K3245" s="445" t="str">
        <f t="shared" si="405"/>
        <v>Leer</v>
      </c>
      <c r="L3245" s="445" t="str">
        <f>VLOOKUP($D3245,{"29 - Psychiatrie (Erwachsene)","BGI";"297 - stationsäquivalente Behandlung in der Erwachsenenpsychiatrie (29)","BGI";"30 - Kinder- und Jugendpsychiatrie","BGII";"307 - stationsäquivalente Behandlung in der Kinder- und Jugendpsychiatrie (30)","BGII";"31 - Psychosomatik","BGI";"","Leer"},2,0)</f>
        <v>Leer</v>
      </c>
      <c r="M3245" s="445">
        <f t="shared" si="402"/>
        <v>0</v>
      </c>
      <c r="N3245" s="445">
        <f t="shared" si="403"/>
        <v>0</v>
      </c>
      <c r="O3245" s="445">
        <f t="shared" si="406"/>
        <v>0</v>
      </c>
      <c r="P3245" s="445">
        <f t="shared" si="407"/>
        <v>0</v>
      </c>
      <c r="Q3245" s="445">
        <f t="shared" si="408"/>
        <v>0</v>
      </c>
      <c r="R3245" s="415" t="str">
        <f t="shared" si="401"/>
        <v>Leer</v>
      </c>
      <c r="S3245" s="445">
        <f>IF('Angaben KH-Standort'!D$29='A4'!D3245,IF('Angaben KH-Standort'!E$29="Ja",1,0),0)</f>
        <v>0</v>
      </c>
      <c r="T3245" s="445">
        <f>IF('Angaben KH-Standort'!D$30='A4'!D3245,IF('Angaben KH-Standort'!E$30="Ja",1,0),0)</f>
        <v>0</v>
      </c>
      <c r="U3245" s="445">
        <f>IF('Angaben KH-Standort'!D$31='A4'!D3245,IF('Angaben KH-Standort'!E$31="Ja",1,0),0)</f>
        <v>0</v>
      </c>
    </row>
    <row r="3246" spans="2:21" ht="15" customHeight="1" x14ac:dyDescent="0.3">
      <c r="B3246" s="70" t="str">
        <f t="shared" si="404"/>
        <v>!!!</v>
      </c>
      <c r="C3246" s="265" t="str">
        <f>IF(ISERROR(IF(LEN(E3246)&gt;0,VLOOKUP(TEXT($E3246,0),'Angaben Stationen'!$E$14:$J$213,5,0),"")),"?",IF(LEN(E3246)&gt;0,VLOOKUP(TEXT($E3246,0),'Angaben Stationen'!$E$14:$J$213,5,0),""))</f>
        <v/>
      </c>
      <c r="D3246" s="232" t="str">
        <f>IF(ISERROR(IF(LEN(E3246)&gt;0,VLOOKUP(TEXT($E3246,0),'Angaben Stationen'!$E$14:$J$213,6,0),"")),"STATION IST NICHT VORHANDEN",IF(LEN(E3246)&gt;0,VLOOKUP(TEXT($E3246,0),'Angaben Stationen'!$E$14:$J$213,6,0),""))</f>
        <v/>
      </c>
      <c r="E3246" s="287"/>
      <c r="F3246" s="234"/>
      <c r="G3246" s="234"/>
      <c r="H3246" s="263"/>
      <c r="I3246" s="169"/>
      <c r="K3246" s="445" t="str">
        <f t="shared" si="405"/>
        <v>Leer</v>
      </c>
      <c r="L3246" s="445" t="str">
        <f>VLOOKUP($D3246,{"29 - Psychiatrie (Erwachsene)","BGI";"297 - stationsäquivalente Behandlung in der Erwachsenenpsychiatrie (29)","BGI";"30 - Kinder- und Jugendpsychiatrie","BGII";"307 - stationsäquivalente Behandlung in der Kinder- und Jugendpsychiatrie (30)","BGII";"31 - Psychosomatik","BGI";"","Leer"},2,0)</f>
        <v>Leer</v>
      </c>
      <c r="M3246" s="445">
        <f t="shared" si="402"/>
        <v>0</v>
      </c>
      <c r="N3246" s="445">
        <f t="shared" si="403"/>
        <v>0</v>
      </c>
      <c r="O3246" s="445">
        <f t="shared" si="406"/>
        <v>0</v>
      </c>
      <c r="P3246" s="445">
        <f t="shared" si="407"/>
        <v>0</v>
      </c>
      <c r="Q3246" s="445">
        <f t="shared" si="408"/>
        <v>0</v>
      </c>
      <c r="R3246" s="415" t="str">
        <f t="shared" si="401"/>
        <v>Leer</v>
      </c>
      <c r="S3246" s="445">
        <f>IF('Angaben KH-Standort'!D$29='A4'!D3246,IF('Angaben KH-Standort'!E$29="Ja",1,0),0)</f>
        <v>0</v>
      </c>
      <c r="T3246" s="445">
        <f>IF('Angaben KH-Standort'!D$30='A4'!D3246,IF('Angaben KH-Standort'!E$30="Ja",1,0),0)</f>
        <v>0</v>
      </c>
      <c r="U3246" s="445">
        <f>IF('Angaben KH-Standort'!D$31='A4'!D3246,IF('Angaben KH-Standort'!E$31="Ja",1,0),0)</f>
        <v>0</v>
      </c>
    </row>
    <row r="3247" spans="2:21" ht="15" customHeight="1" x14ac:dyDescent="0.3">
      <c r="B3247" s="70" t="str">
        <f t="shared" si="404"/>
        <v>!!!</v>
      </c>
      <c r="C3247" s="265" t="str">
        <f>IF(ISERROR(IF(LEN(E3247)&gt;0,VLOOKUP(TEXT($E3247,0),'Angaben Stationen'!$E$14:$J$213,5,0),"")),"?",IF(LEN(E3247)&gt;0,VLOOKUP(TEXT($E3247,0),'Angaben Stationen'!$E$14:$J$213,5,0),""))</f>
        <v/>
      </c>
      <c r="D3247" s="232" t="str">
        <f>IF(ISERROR(IF(LEN(E3247)&gt;0,VLOOKUP(TEXT($E3247,0),'Angaben Stationen'!$E$14:$J$213,6,0),"")),"STATION IST NICHT VORHANDEN",IF(LEN(E3247)&gt;0,VLOOKUP(TEXT($E3247,0),'Angaben Stationen'!$E$14:$J$213,6,0),""))</f>
        <v/>
      </c>
      <c r="E3247" s="287"/>
      <c r="F3247" s="234"/>
      <c r="G3247" s="234"/>
      <c r="H3247" s="263"/>
      <c r="I3247" s="169"/>
      <c r="K3247" s="445" t="str">
        <f t="shared" si="405"/>
        <v>Leer</v>
      </c>
      <c r="L3247" s="445" t="str">
        <f>VLOOKUP($D3247,{"29 - Psychiatrie (Erwachsene)","BGI";"297 - stationsäquivalente Behandlung in der Erwachsenenpsychiatrie (29)","BGI";"30 - Kinder- und Jugendpsychiatrie","BGII";"307 - stationsäquivalente Behandlung in der Kinder- und Jugendpsychiatrie (30)","BGII";"31 - Psychosomatik","BGI";"","Leer"},2,0)</f>
        <v>Leer</v>
      </c>
      <c r="M3247" s="445">
        <f t="shared" si="402"/>
        <v>0</v>
      </c>
      <c r="N3247" s="445">
        <f t="shared" si="403"/>
        <v>0</v>
      </c>
      <c r="O3247" s="445">
        <f t="shared" si="406"/>
        <v>0</v>
      </c>
      <c r="P3247" s="445">
        <f t="shared" si="407"/>
        <v>0</v>
      </c>
      <c r="Q3247" s="445">
        <f t="shared" si="408"/>
        <v>0</v>
      </c>
      <c r="R3247" s="415" t="str">
        <f t="shared" ref="R3247:R3310" si="409">IF(D3247&lt;&gt;"",IF(SUM(S3247:U3247)&gt;0,"Ja","Nein"),"Leer")</f>
        <v>Leer</v>
      </c>
      <c r="S3247" s="445">
        <f>IF('Angaben KH-Standort'!D$29='A4'!D3247,IF('Angaben KH-Standort'!E$29="Ja",1,0),0)</f>
        <v>0</v>
      </c>
      <c r="T3247" s="445">
        <f>IF('Angaben KH-Standort'!D$30='A4'!D3247,IF('Angaben KH-Standort'!E$30="Ja",1,0),0)</f>
        <v>0</v>
      </c>
      <c r="U3247" s="445">
        <f>IF('Angaben KH-Standort'!D$31='A4'!D3247,IF('Angaben KH-Standort'!E$31="Ja",1,0),0)</f>
        <v>0</v>
      </c>
    </row>
    <row r="3248" spans="2:21" ht="15" customHeight="1" x14ac:dyDescent="0.3">
      <c r="B3248" s="70" t="str">
        <f t="shared" si="404"/>
        <v>!!!</v>
      </c>
      <c r="C3248" s="265" t="str">
        <f>IF(ISERROR(IF(LEN(E3248)&gt;0,VLOOKUP(TEXT($E3248,0),'Angaben Stationen'!$E$14:$J$213,5,0),"")),"?",IF(LEN(E3248)&gt;0,VLOOKUP(TEXT($E3248,0),'Angaben Stationen'!$E$14:$J$213,5,0),""))</f>
        <v/>
      </c>
      <c r="D3248" s="232" t="str">
        <f>IF(ISERROR(IF(LEN(E3248)&gt;0,VLOOKUP(TEXT($E3248,0),'Angaben Stationen'!$E$14:$J$213,6,0),"")),"STATION IST NICHT VORHANDEN",IF(LEN(E3248)&gt;0,VLOOKUP(TEXT($E3248,0),'Angaben Stationen'!$E$14:$J$213,6,0),""))</f>
        <v/>
      </c>
      <c r="E3248" s="287"/>
      <c r="F3248" s="234"/>
      <c r="G3248" s="234"/>
      <c r="H3248" s="263"/>
      <c r="I3248" s="169"/>
      <c r="K3248" s="445" t="str">
        <f t="shared" si="405"/>
        <v>Leer</v>
      </c>
      <c r="L3248" s="445" t="str">
        <f>VLOOKUP($D3248,{"29 - Psychiatrie (Erwachsene)","BGI";"297 - stationsäquivalente Behandlung in der Erwachsenenpsychiatrie (29)","BGI";"30 - Kinder- und Jugendpsychiatrie","BGII";"307 - stationsäquivalente Behandlung in der Kinder- und Jugendpsychiatrie (30)","BGII";"31 - Psychosomatik","BGI";"","Leer"},2,0)</f>
        <v>Leer</v>
      </c>
      <c r="M3248" s="445">
        <f t="shared" si="402"/>
        <v>0</v>
      </c>
      <c r="N3248" s="445">
        <f t="shared" si="403"/>
        <v>0</v>
      </c>
      <c r="O3248" s="445">
        <f t="shared" si="406"/>
        <v>0</v>
      </c>
      <c r="P3248" s="445">
        <f t="shared" si="407"/>
        <v>0</v>
      </c>
      <c r="Q3248" s="445">
        <f t="shared" si="408"/>
        <v>0</v>
      </c>
      <c r="R3248" s="415" t="str">
        <f t="shared" si="409"/>
        <v>Leer</v>
      </c>
      <c r="S3248" s="445">
        <f>IF('Angaben KH-Standort'!D$29='A4'!D3248,IF('Angaben KH-Standort'!E$29="Ja",1,0),0)</f>
        <v>0</v>
      </c>
      <c r="T3248" s="445">
        <f>IF('Angaben KH-Standort'!D$30='A4'!D3248,IF('Angaben KH-Standort'!E$30="Ja",1,0),0)</f>
        <v>0</v>
      </c>
      <c r="U3248" s="445">
        <f>IF('Angaben KH-Standort'!D$31='A4'!D3248,IF('Angaben KH-Standort'!E$31="Ja",1,0),0)</f>
        <v>0</v>
      </c>
    </row>
    <row r="3249" spans="2:21" ht="15" customHeight="1" x14ac:dyDescent="0.3">
      <c r="B3249" s="70" t="str">
        <f t="shared" si="404"/>
        <v>!!!</v>
      </c>
      <c r="C3249" s="265" t="str">
        <f>IF(ISERROR(IF(LEN(E3249)&gt;0,VLOOKUP(TEXT($E3249,0),'Angaben Stationen'!$E$14:$J$213,5,0),"")),"?",IF(LEN(E3249)&gt;0,VLOOKUP(TEXT($E3249,0),'Angaben Stationen'!$E$14:$J$213,5,0),""))</f>
        <v/>
      </c>
      <c r="D3249" s="232" t="str">
        <f>IF(ISERROR(IF(LEN(E3249)&gt;0,VLOOKUP(TEXT($E3249,0),'Angaben Stationen'!$E$14:$J$213,6,0),"")),"STATION IST NICHT VORHANDEN",IF(LEN(E3249)&gt;0,VLOOKUP(TEXT($E3249,0),'Angaben Stationen'!$E$14:$J$213,6,0),""))</f>
        <v/>
      </c>
      <c r="E3249" s="287"/>
      <c r="F3249" s="234"/>
      <c r="G3249" s="234"/>
      <c r="H3249" s="263"/>
      <c r="I3249" s="169"/>
      <c r="K3249" s="445" t="str">
        <f t="shared" si="405"/>
        <v>Leer</v>
      </c>
      <c r="L3249" s="445" t="str">
        <f>VLOOKUP($D3249,{"29 - Psychiatrie (Erwachsene)","BGI";"297 - stationsäquivalente Behandlung in der Erwachsenenpsychiatrie (29)","BGI";"30 - Kinder- und Jugendpsychiatrie","BGII";"307 - stationsäquivalente Behandlung in der Kinder- und Jugendpsychiatrie (30)","BGII";"31 - Psychosomatik","BGI";"","Leer"},2,0)</f>
        <v>Leer</v>
      </c>
      <c r="M3249" s="445">
        <f t="shared" si="402"/>
        <v>0</v>
      </c>
      <c r="N3249" s="445">
        <f t="shared" si="403"/>
        <v>0</v>
      </c>
      <c r="O3249" s="445">
        <f t="shared" si="406"/>
        <v>0</v>
      </c>
      <c r="P3249" s="445">
        <f t="shared" si="407"/>
        <v>0</v>
      </c>
      <c r="Q3249" s="445">
        <f t="shared" si="408"/>
        <v>0</v>
      </c>
      <c r="R3249" s="415" t="str">
        <f t="shared" si="409"/>
        <v>Leer</v>
      </c>
      <c r="S3249" s="445">
        <f>IF('Angaben KH-Standort'!D$29='A4'!D3249,IF('Angaben KH-Standort'!E$29="Ja",1,0),0)</f>
        <v>0</v>
      </c>
      <c r="T3249" s="445">
        <f>IF('Angaben KH-Standort'!D$30='A4'!D3249,IF('Angaben KH-Standort'!E$30="Ja",1,0),0)</f>
        <v>0</v>
      </c>
      <c r="U3249" s="445">
        <f>IF('Angaben KH-Standort'!D$31='A4'!D3249,IF('Angaben KH-Standort'!E$31="Ja",1,0),0)</f>
        <v>0</v>
      </c>
    </row>
    <row r="3250" spans="2:21" ht="15" customHeight="1" x14ac:dyDescent="0.3">
      <c r="B3250" s="70" t="str">
        <f t="shared" si="404"/>
        <v>!!!</v>
      </c>
      <c r="C3250" s="265" t="str">
        <f>IF(ISERROR(IF(LEN(E3250)&gt;0,VLOOKUP(TEXT($E3250,0),'Angaben Stationen'!$E$14:$J$213,5,0),"")),"?",IF(LEN(E3250)&gt;0,VLOOKUP(TEXT($E3250,0),'Angaben Stationen'!$E$14:$J$213,5,0),""))</f>
        <v/>
      </c>
      <c r="D3250" s="232" t="str">
        <f>IF(ISERROR(IF(LEN(E3250)&gt;0,VLOOKUP(TEXT($E3250,0),'Angaben Stationen'!$E$14:$J$213,6,0),"")),"STATION IST NICHT VORHANDEN",IF(LEN(E3250)&gt;0,VLOOKUP(TEXT($E3250,0),'Angaben Stationen'!$E$14:$J$213,6,0),""))</f>
        <v/>
      </c>
      <c r="E3250" s="287"/>
      <c r="F3250" s="234"/>
      <c r="G3250" s="234"/>
      <c r="H3250" s="263"/>
      <c r="I3250" s="169"/>
      <c r="K3250" s="445" t="str">
        <f t="shared" si="405"/>
        <v>Leer</v>
      </c>
      <c r="L3250" s="445" t="str">
        <f>VLOOKUP($D3250,{"29 - Psychiatrie (Erwachsene)","BGI";"297 - stationsäquivalente Behandlung in der Erwachsenenpsychiatrie (29)","BGI";"30 - Kinder- und Jugendpsychiatrie","BGII";"307 - stationsäquivalente Behandlung in der Kinder- und Jugendpsychiatrie (30)","BGII";"31 - Psychosomatik","BGI";"","Leer"},2,0)</f>
        <v>Leer</v>
      </c>
      <c r="M3250" s="445">
        <f t="shared" si="402"/>
        <v>0</v>
      </c>
      <c r="N3250" s="445">
        <f t="shared" si="403"/>
        <v>0</v>
      </c>
      <c r="O3250" s="445">
        <f t="shared" si="406"/>
        <v>0</v>
      </c>
      <c r="P3250" s="445">
        <f t="shared" si="407"/>
        <v>0</v>
      </c>
      <c r="Q3250" s="445">
        <f t="shared" si="408"/>
        <v>0</v>
      </c>
      <c r="R3250" s="415" t="str">
        <f t="shared" si="409"/>
        <v>Leer</v>
      </c>
      <c r="S3250" s="445">
        <f>IF('Angaben KH-Standort'!D$29='A4'!D3250,IF('Angaben KH-Standort'!E$29="Ja",1,0),0)</f>
        <v>0</v>
      </c>
      <c r="T3250" s="445">
        <f>IF('Angaben KH-Standort'!D$30='A4'!D3250,IF('Angaben KH-Standort'!E$30="Ja",1,0),0)</f>
        <v>0</v>
      </c>
      <c r="U3250" s="445">
        <f>IF('Angaben KH-Standort'!D$31='A4'!D3250,IF('Angaben KH-Standort'!E$31="Ja",1,0),0)</f>
        <v>0</v>
      </c>
    </row>
    <row r="3251" spans="2:21" ht="15" customHeight="1" x14ac:dyDescent="0.3">
      <c r="B3251" s="70" t="str">
        <f t="shared" si="404"/>
        <v>!!!</v>
      </c>
      <c r="C3251" s="265" t="str">
        <f>IF(ISERROR(IF(LEN(E3251)&gt;0,VLOOKUP(TEXT($E3251,0),'Angaben Stationen'!$E$14:$J$213,5,0),"")),"?",IF(LEN(E3251)&gt;0,VLOOKUP(TEXT($E3251,0),'Angaben Stationen'!$E$14:$J$213,5,0),""))</f>
        <v/>
      </c>
      <c r="D3251" s="232" t="str">
        <f>IF(ISERROR(IF(LEN(E3251)&gt;0,VLOOKUP(TEXT($E3251,0),'Angaben Stationen'!$E$14:$J$213,6,0),"")),"STATION IST NICHT VORHANDEN",IF(LEN(E3251)&gt;0,VLOOKUP(TEXT($E3251,0),'Angaben Stationen'!$E$14:$J$213,6,0),""))</f>
        <v/>
      </c>
      <c r="E3251" s="287"/>
      <c r="F3251" s="234"/>
      <c r="G3251" s="234"/>
      <c r="H3251" s="263"/>
      <c r="I3251" s="169"/>
      <c r="K3251" s="445" t="str">
        <f t="shared" si="405"/>
        <v>Leer</v>
      </c>
      <c r="L3251" s="445" t="str">
        <f>VLOOKUP($D3251,{"29 - Psychiatrie (Erwachsene)","BGI";"297 - stationsäquivalente Behandlung in der Erwachsenenpsychiatrie (29)","BGI";"30 - Kinder- und Jugendpsychiatrie","BGII";"307 - stationsäquivalente Behandlung in der Kinder- und Jugendpsychiatrie (30)","BGII";"31 - Psychosomatik","BGI";"","Leer"},2,0)</f>
        <v>Leer</v>
      </c>
      <c r="M3251" s="445">
        <f t="shared" si="402"/>
        <v>0</v>
      </c>
      <c r="N3251" s="445">
        <f t="shared" si="403"/>
        <v>0</v>
      </c>
      <c r="O3251" s="445">
        <f t="shared" si="406"/>
        <v>0</v>
      </c>
      <c r="P3251" s="445">
        <f t="shared" si="407"/>
        <v>0</v>
      </c>
      <c r="Q3251" s="445">
        <f t="shared" si="408"/>
        <v>0</v>
      </c>
      <c r="R3251" s="415" t="str">
        <f t="shared" si="409"/>
        <v>Leer</v>
      </c>
      <c r="S3251" s="445">
        <f>IF('Angaben KH-Standort'!D$29='A4'!D3251,IF('Angaben KH-Standort'!E$29="Ja",1,0),0)</f>
        <v>0</v>
      </c>
      <c r="T3251" s="445">
        <f>IF('Angaben KH-Standort'!D$30='A4'!D3251,IF('Angaben KH-Standort'!E$30="Ja",1,0),0)</f>
        <v>0</v>
      </c>
      <c r="U3251" s="445">
        <f>IF('Angaben KH-Standort'!D$31='A4'!D3251,IF('Angaben KH-Standort'!E$31="Ja",1,0),0)</f>
        <v>0</v>
      </c>
    </row>
    <row r="3252" spans="2:21" ht="15" customHeight="1" x14ac:dyDescent="0.3">
      <c r="B3252" s="70" t="str">
        <f t="shared" si="404"/>
        <v>!!!</v>
      </c>
      <c r="C3252" s="265" t="str">
        <f>IF(ISERROR(IF(LEN(E3252)&gt;0,VLOOKUP(TEXT($E3252,0),'Angaben Stationen'!$E$14:$J$213,5,0),"")),"?",IF(LEN(E3252)&gt;0,VLOOKUP(TEXT($E3252,0),'Angaben Stationen'!$E$14:$J$213,5,0),""))</f>
        <v/>
      </c>
      <c r="D3252" s="232" t="str">
        <f>IF(ISERROR(IF(LEN(E3252)&gt;0,VLOOKUP(TEXT($E3252,0),'Angaben Stationen'!$E$14:$J$213,6,0),"")),"STATION IST NICHT VORHANDEN",IF(LEN(E3252)&gt;0,VLOOKUP(TEXT($E3252,0),'Angaben Stationen'!$E$14:$J$213,6,0),""))</f>
        <v/>
      </c>
      <c r="E3252" s="287"/>
      <c r="F3252" s="234"/>
      <c r="G3252" s="234"/>
      <c r="H3252" s="263"/>
      <c r="I3252" s="169"/>
      <c r="K3252" s="445" t="str">
        <f t="shared" si="405"/>
        <v>Leer</v>
      </c>
      <c r="L3252" s="445" t="str">
        <f>VLOOKUP($D3252,{"29 - Psychiatrie (Erwachsene)","BGI";"297 - stationsäquivalente Behandlung in der Erwachsenenpsychiatrie (29)","BGI";"30 - Kinder- und Jugendpsychiatrie","BGII";"307 - stationsäquivalente Behandlung in der Kinder- und Jugendpsychiatrie (30)","BGII";"31 - Psychosomatik","BGI";"","Leer"},2,0)</f>
        <v>Leer</v>
      </c>
      <c r="M3252" s="445">
        <f t="shared" si="402"/>
        <v>0</v>
      </c>
      <c r="N3252" s="445">
        <f t="shared" si="403"/>
        <v>0</v>
      </c>
      <c r="O3252" s="445">
        <f t="shared" si="406"/>
        <v>0</v>
      </c>
      <c r="P3252" s="445">
        <f t="shared" si="407"/>
        <v>0</v>
      </c>
      <c r="Q3252" s="445">
        <f t="shared" si="408"/>
        <v>0</v>
      </c>
      <c r="R3252" s="415" t="str">
        <f t="shared" si="409"/>
        <v>Leer</v>
      </c>
      <c r="S3252" s="445">
        <f>IF('Angaben KH-Standort'!D$29='A4'!D3252,IF('Angaben KH-Standort'!E$29="Ja",1,0),0)</f>
        <v>0</v>
      </c>
      <c r="T3252" s="445">
        <f>IF('Angaben KH-Standort'!D$30='A4'!D3252,IF('Angaben KH-Standort'!E$30="Ja",1,0),0)</f>
        <v>0</v>
      </c>
      <c r="U3252" s="445">
        <f>IF('Angaben KH-Standort'!D$31='A4'!D3252,IF('Angaben KH-Standort'!E$31="Ja",1,0),0)</f>
        <v>0</v>
      </c>
    </row>
    <row r="3253" spans="2:21" ht="15" customHeight="1" x14ac:dyDescent="0.3">
      <c r="B3253" s="70" t="str">
        <f t="shared" si="404"/>
        <v>!!!</v>
      </c>
      <c r="C3253" s="265" t="str">
        <f>IF(ISERROR(IF(LEN(E3253)&gt;0,VLOOKUP(TEXT($E3253,0),'Angaben Stationen'!$E$14:$J$213,5,0),"")),"?",IF(LEN(E3253)&gt;0,VLOOKUP(TEXT($E3253,0),'Angaben Stationen'!$E$14:$J$213,5,0),""))</f>
        <v/>
      </c>
      <c r="D3253" s="232" t="str">
        <f>IF(ISERROR(IF(LEN(E3253)&gt;0,VLOOKUP(TEXT($E3253,0),'Angaben Stationen'!$E$14:$J$213,6,0),"")),"STATION IST NICHT VORHANDEN",IF(LEN(E3253)&gt;0,VLOOKUP(TEXT($E3253,0),'Angaben Stationen'!$E$14:$J$213,6,0),""))</f>
        <v/>
      </c>
      <c r="E3253" s="287"/>
      <c r="F3253" s="234"/>
      <c r="G3253" s="234"/>
      <c r="H3253" s="263"/>
      <c r="I3253" s="169"/>
      <c r="K3253" s="445" t="str">
        <f t="shared" si="405"/>
        <v>Leer</v>
      </c>
      <c r="L3253" s="445" t="str">
        <f>VLOOKUP($D3253,{"29 - Psychiatrie (Erwachsene)","BGI";"297 - stationsäquivalente Behandlung in der Erwachsenenpsychiatrie (29)","BGI";"30 - Kinder- und Jugendpsychiatrie","BGII";"307 - stationsäquivalente Behandlung in der Kinder- und Jugendpsychiatrie (30)","BGII";"31 - Psychosomatik","BGI";"","Leer"},2,0)</f>
        <v>Leer</v>
      </c>
      <c r="M3253" s="445">
        <f t="shared" si="402"/>
        <v>0</v>
      </c>
      <c r="N3253" s="445">
        <f t="shared" si="403"/>
        <v>0</v>
      </c>
      <c r="O3253" s="445">
        <f t="shared" si="406"/>
        <v>0</v>
      </c>
      <c r="P3253" s="445">
        <f t="shared" si="407"/>
        <v>0</v>
      </c>
      <c r="Q3253" s="445">
        <f t="shared" si="408"/>
        <v>0</v>
      </c>
      <c r="R3253" s="415" t="str">
        <f t="shared" si="409"/>
        <v>Leer</v>
      </c>
      <c r="S3253" s="445">
        <f>IF('Angaben KH-Standort'!D$29='A4'!D3253,IF('Angaben KH-Standort'!E$29="Ja",1,0),0)</f>
        <v>0</v>
      </c>
      <c r="T3253" s="445">
        <f>IF('Angaben KH-Standort'!D$30='A4'!D3253,IF('Angaben KH-Standort'!E$30="Ja",1,0),0)</f>
        <v>0</v>
      </c>
      <c r="U3253" s="445">
        <f>IF('Angaben KH-Standort'!D$31='A4'!D3253,IF('Angaben KH-Standort'!E$31="Ja",1,0),0)</f>
        <v>0</v>
      </c>
    </row>
    <row r="3254" spans="2:21" ht="15" customHeight="1" x14ac:dyDescent="0.3">
      <c r="B3254" s="70" t="str">
        <f t="shared" si="404"/>
        <v>!!!</v>
      </c>
      <c r="C3254" s="265" t="str">
        <f>IF(ISERROR(IF(LEN(E3254)&gt;0,VLOOKUP(TEXT($E3254,0),'Angaben Stationen'!$E$14:$J$213,5,0),"")),"?",IF(LEN(E3254)&gt;0,VLOOKUP(TEXT($E3254,0),'Angaben Stationen'!$E$14:$J$213,5,0),""))</f>
        <v/>
      </c>
      <c r="D3254" s="232" t="str">
        <f>IF(ISERROR(IF(LEN(E3254)&gt;0,VLOOKUP(TEXT($E3254,0),'Angaben Stationen'!$E$14:$J$213,6,0),"")),"STATION IST NICHT VORHANDEN",IF(LEN(E3254)&gt;0,VLOOKUP(TEXT($E3254,0),'Angaben Stationen'!$E$14:$J$213,6,0),""))</f>
        <v/>
      </c>
      <c r="E3254" s="287"/>
      <c r="F3254" s="234"/>
      <c r="G3254" s="234"/>
      <c r="H3254" s="263"/>
      <c r="I3254" s="169"/>
      <c r="K3254" s="445" t="str">
        <f t="shared" si="405"/>
        <v>Leer</v>
      </c>
      <c r="L3254" s="445" t="str">
        <f>VLOOKUP($D3254,{"29 - Psychiatrie (Erwachsene)","BGI";"297 - stationsäquivalente Behandlung in der Erwachsenenpsychiatrie (29)","BGI";"30 - Kinder- und Jugendpsychiatrie","BGII";"307 - stationsäquivalente Behandlung in der Kinder- und Jugendpsychiatrie (30)","BGII";"31 - Psychosomatik","BGI";"","Leer"},2,0)</f>
        <v>Leer</v>
      </c>
      <c r="M3254" s="445">
        <f t="shared" si="402"/>
        <v>0</v>
      </c>
      <c r="N3254" s="445">
        <f t="shared" si="403"/>
        <v>0</v>
      </c>
      <c r="O3254" s="445">
        <f t="shared" si="406"/>
        <v>0</v>
      </c>
      <c r="P3254" s="445">
        <f t="shared" si="407"/>
        <v>0</v>
      </c>
      <c r="Q3254" s="445">
        <f t="shared" si="408"/>
        <v>0</v>
      </c>
      <c r="R3254" s="415" t="str">
        <f t="shared" si="409"/>
        <v>Leer</v>
      </c>
      <c r="S3254" s="445">
        <f>IF('Angaben KH-Standort'!D$29='A4'!D3254,IF('Angaben KH-Standort'!E$29="Ja",1,0),0)</f>
        <v>0</v>
      </c>
      <c r="T3254" s="445">
        <f>IF('Angaben KH-Standort'!D$30='A4'!D3254,IF('Angaben KH-Standort'!E$30="Ja",1,0),0)</f>
        <v>0</v>
      </c>
      <c r="U3254" s="445">
        <f>IF('Angaben KH-Standort'!D$31='A4'!D3254,IF('Angaben KH-Standort'!E$31="Ja",1,0),0)</f>
        <v>0</v>
      </c>
    </row>
    <row r="3255" spans="2:21" ht="15" customHeight="1" x14ac:dyDescent="0.3">
      <c r="B3255" s="70" t="str">
        <f t="shared" si="404"/>
        <v>!!!</v>
      </c>
      <c r="C3255" s="265" t="str">
        <f>IF(ISERROR(IF(LEN(E3255)&gt;0,VLOOKUP(TEXT($E3255,0),'Angaben Stationen'!$E$14:$J$213,5,0),"")),"?",IF(LEN(E3255)&gt;0,VLOOKUP(TEXT($E3255,0),'Angaben Stationen'!$E$14:$J$213,5,0),""))</f>
        <v/>
      </c>
      <c r="D3255" s="232" t="str">
        <f>IF(ISERROR(IF(LEN(E3255)&gt;0,VLOOKUP(TEXT($E3255,0),'Angaben Stationen'!$E$14:$J$213,6,0),"")),"STATION IST NICHT VORHANDEN",IF(LEN(E3255)&gt;0,VLOOKUP(TEXT($E3255,0),'Angaben Stationen'!$E$14:$J$213,6,0),""))</f>
        <v/>
      </c>
      <c r="E3255" s="287"/>
      <c r="F3255" s="234"/>
      <c r="G3255" s="234"/>
      <c r="H3255" s="263"/>
      <c r="I3255" s="169"/>
      <c r="K3255" s="445" t="str">
        <f t="shared" si="405"/>
        <v>Leer</v>
      </c>
      <c r="L3255" s="445" t="str">
        <f>VLOOKUP($D3255,{"29 - Psychiatrie (Erwachsene)","BGI";"297 - stationsäquivalente Behandlung in der Erwachsenenpsychiatrie (29)","BGI";"30 - Kinder- und Jugendpsychiatrie","BGII";"307 - stationsäquivalente Behandlung in der Kinder- und Jugendpsychiatrie (30)","BGII";"31 - Psychosomatik","BGI";"","Leer"},2,0)</f>
        <v>Leer</v>
      </c>
      <c r="M3255" s="445">
        <f t="shared" si="402"/>
        <v>0</v>
      </c>
      <c r="N3255" s="445">
        <f t="shared" si="403"/>
        <v>0</v>
      </c>
      <c r="O3255" s="445">
        <f t="shared" si="406"/>
        <v>0</v>
      </c>
      <c r="P3255" s="445">
        <f t="shared" si="407"/>
        <v>0</v>
      </c>
      <c r="Q3255" s="445">
        <f t="shared" si="408"/>
        <v>0</v>
      </c>
      <c r="R3255" s="415" t="str">
        <f t="shared" si="409"/>
        <v>Leer</v>
      </c>
      <c r="S3255" s="445">
        <f>IF('Angaben KH-Standort'!D$29='A4'!D3255,IF('Angaben KH-Standort'!E$29="Ja",1,0),0)</f>
        <v>0</v>
      </c>
      <c r="T3255" s="445">
        <f>IF('Angaben KH-Standort'!D$30='A4'!D3255,IF('Angaben KH-Standort'!E$30="Ja",1,0),0)</f>
        <v>0</v>
      </c>
      <c r="U3255" s="445">
        <f>IF('Angaben KH-Standort'!D$31='A4'!D3255,IF('Angaben KH-Standort'!E$31="Ja",1,0),0)</f>
        <v>0</v>
      </c>
    </row>
    <row r="3256" spans="2:21" ht="15" customHeight="1" x14ac:dyDescent="0.3">
      <c r="B3256" s="70" t="str">
        <f t="shared" si="404"/>
        <v>!!!</v>
      </c>
      <c r="C3256" s="265" t="str">
        <f>IF(ISERROR(IF(LEN(E3256)&gt;0,VLOOKUP(TEXT($E3256,0),'Angaben Stationen'!$E$14:$J$213,5,0),"")),"?",IF(LEN(E3256)&gt;0,VLOOKUP(TEXT($E3256,0),'Angaben Stationen'!$E$14:$J$213,5,0),""))</f>
        <v/>
      </c>
      <c r="D3256" s="232" t="str">
        <f>IF(ISERROR(IF(LEN(E3256)&gt;0,VLOOKUP(TEXT($E3256,0),'Angaben Stationen'!$E$14:$J$213,6,0),"")),"STATION IST NICHT VORHANDEN",IF(LEN(E3256)&gt;0,VLOOKUP(TEXT($E3256,0),'Angaben Stationen'!$E$14:$J$213,6,0),""))</f>
        <v/>
      </c>
      <c r="E3256" s="287"/>
      <c r="F3256" s="234"/>
      <c r="G3256" s="234"/>
      <c r="H3256" s="263"/>
      <c r="I3256" s="169"/>
      <c r="K3256" s="445" t="str">
        <f t="shared" si="405"/>
        <v>Leer</v>
      </c>
      <c r="L3256" s="445" t="str">
        <f>VLOOKUP($D3256,{"29 - Psychiatrie (Erwachsene)","BGI";"297 - stationsäquivalente Behandlung in der Erwachsenenpsychiatrie (29)","BGI";"30 - Kinder- und Jugendpsychiatrie","BGII";"307 - stationsäquivalente Behandlung in der Kinder- und Jugendpsychiatrie (30)","BGII";"31 - Psychosomatik","BGI";"","Leer"},2,0)</f>
        <v>Leer</v>
      </c>
      <c r="M3256" s="445">
        <f t="shared" si="402"/>
        <v>0</v>
      </c>
      <c r="N3256" s="445">
        <f t="shared" si="403"/>
        <v>0</v>
      </c>
      <c r="O3256" s="445">
        <f t="shared" si="406"/>
        <v>0</v>
      </c>
      <c r="P3256" s="445">
        <f t="shared" si="407"/>
        <v>0</v>
      </c>
      <c r="Q3256" s="445">
        <f t="shared" si="408"/>
        <v>0</v>
      </c>
      <c r="R3256" s="415" t="str">
        <f t="shared" si="409"/>
        <v>Leer</v>
      </c>
      <c r="S3256" s="445">
        <f>IF('Angaben KH-Standort'!D$29='A4'!D3256,IF('Angaben KH-Standort'!E$29="Ja",1,0),0)</f>
        <v>0</v>
      </c>
      <c r="T3256" s="445">
        <f>IF('Angaben KH-Standort'!D$30='A4'!D3256,IF('Angaben KH-Standort'!E$30="Ja",1,0),0)</f>
        <v>0</v>
      </c>
      <c r="U3256" s="445">
        <f>IF('Angaben KH-Standort'!D$31='A4'!D3256,IF('Angaben KH-Standort'!E$31="Ja",1,0),0)</f>
        <v>0</v>
      </c>
    </row>
    <row r="3257" spans="2:21" ht="15" customHeight="1" x14ac:dyDescent="0.3">
      <c r="B3257" s="70" t="str">
        <f t="shared" si="404"/>
        <v>!!!</v>
      </c>
      <c r="C3257" s="265" t="str">
        <f>IF(ISERROR(IF(LEN(E3257)&gt;0,VLOOKUP(TEXT($E3257,0),'Angaben Stationen'!$E$14:$J$213,5,0),"")),"?",IF(LEN(E3257)&gt;0,VLOOKUP(TEXT($E3257,0),'Angaben Stationen'!$E$14:$J$213,5,0),""))</f>
        <v/>
      </c>
      <c r="D3257" s="232" t="str">
        <f>IF(ISERROR(IF(LEN(E3257)&gt;0,VLOOKUP(TEXT($E3257,0),'Angaben Stationen'!$E$14:$J$213,6,0),"")),"STATION IST NICHT VORHANDEN",IF(LEN(E3257)&gt;0,VLOOKUP(TEXT($E3257,0),'Angaben Stationen'!$E$14:$J$213,6,0),""))</f>
        <v/>
      </c>
      <c r="E3257" s="287"/>
      <c r="F3257" s="234"/>
      <c r="G3257" s="234"/>
      <c r="H3257" s="263"/>
      <c r="I3257" s="169"/>
      <c r="K3257" s="445" t="str">
        <f t="shared" si="405"/>
        <v>Leer</v>
      </c>
      <c r="L3257" s="445" t="str">
        <f>VLOOKUP($D3257,{"29 - Psychiatrie (Erwachsene)","BGI";"297 - stationsäquivalente Behandlung in der Erwachsenenpsychiatrie (29)","BGI";"30 - Kinder- und Jugendpsychiatrie","BGII";"307 - stationsäquivalente Behandlung in der Kinder- und Jugendpsychiatrie (30)","BGII";"31 - Psychosomatik","BGI";"","Leer"},2,0)</f>
        <v>Leer</v>
      </c>
      <c r="M3257" s="445">
        <f t="shared" si="402"/>
        <v>0</v>
      </c>
      <c r="N3257" s="445">
        <f t="shared" si="403"/>
        <v>0</v>
      </c>
      <c r="O3257" s="445">
        <f t="shared" si="406"/>
        <v>0</v>
      </c>
      <c r="P3257" s="445">
        <f t="shared" si="407"/>
        <v>0</v>
      </c>
      <c r="Q3257" s="445">
        <f t="shared" si="408"/>
        <v>0</v>
      </c>
      <c r="R3257" s="415" t="str">
        <f t="shared" si="409"/>
        <v>Leer</v>
      </c>
      <c r="S3257" s="445">
        <f>IF('Angaben KH-Standort'!D$29='A4'!D3257,IF('Angaben KH-Standort'!E$29="Ja",1,0),0)</f>
        <v>0</v>
      </c>
      <c r="T3257" s="445">
        <f>IF('Angaben KH-Standort'!D$30='A4'!D3257,IF('Angaben KH-Standort'!E$30="Ja",1,0),0)</f>
        <v>0</v>
      </c>
      <c r="U3257" s="445">
        <f>IF('Angaben KH-Standort'!D$31='A4'!D3257,IF('Angaben KH-Standort'!E$31="Ja",1,0),0)</f>
        <v>0</v>
      </c>
    </row>
    <row r="3258" spans="2:21" ht="15" customHeight="1" x14ac:dyDescent="0.3">
      <c r="B3258" s="70" t="str">
        <f t="shared" si="404"/>
        <v>!!!</v>
      </c>
      <c r="C3258" s="265" t="str">
        <f>IF(ISERROR(IF(LEN(E3258)&gt;0,VLOOKUP(TEXT($E3258,0),'Angaben Stationen'!$E$14:$J$213,5,0),"")),"?",IF(LEN(E3258)&gt;0,VLOOKUP(TEXT($E3258,0),'Angaben Stationen'!$E$14:$J$213,5,0),""))</f>
        <v/>
      </c>
      <c r="D3258" s="232" t="str">
        <f>IF(ISERROR(IF(LEN(E3258)&gt;0,VLOOKUP(TEXT($E3258,0),'Angaben Stationen'!$E$14:$J$213,6,0),"")),"STATION IST NICHT VORHANDEN",IF(LEN(E3258)&gt;0,VLOOKUP(TEXT($E3258,0),'Angaben Stationen'!$E$14:$J$213,6,0),""))</f>
        <v/>
      </c>
      <c r="E3258" s="287"/>
      <c r="F3258" s="234"/>
      <c r="G3258" s="234"/>
      <c r="H3258" s="263"/>
      <c r="I3258" s="169"/>
      <c r="K3258" s="445" t="str">
        <f t="shared" si="405"/>
        <v>Leer</v>
      </c>
      <c r="L3258" s="445" t="str">
        <f>VLOOKUP($D3258,{"29 - Psychiatrie (Erwachsene)","BGI";"297 - stationsäquivalente Behandlung in der Erwachsenenpsychiatrie (29)","BGI";"30 - Kinder- und Jugendpsychiatrie","BGII";"307 - stationsäquivalente Behandlung in der Kinder- und Jugendpsychiatrie (30)","BGII";"31 - Psychosomatik","BGI";"","Leer"},2,0)</f>
        <v>Leer</v>
      </c>
      <c r="M3258" s="445">
        <f t="shared" si="402"/>
        <v>0</v>
      </c>
      <c r="N3258" s="445">
        <f t="shared" si="403"/>
        <v>0</v>
      </c>
      <c r="O3258" s="445">
        <f t="shared" si="406"/>
        <v>0</v>
      </c>
      <c r="P3258" s="445">
        <f t="shared" si="407"/>
        <v>0</v>
      </c>
      <c r="Q3258" s="445">
        <f t="shared" si="408"/>
        <v>0</v>
      </c>
      <c r="R3258" s="415" t="str">
        <f t="shared" si="409"/>
        <v>Leer</v>
      </c>
      <c r="S3258" s="445">
        <f>IF('Angaben KH-Standort'!D$29='A4'!D3258,IF('Angaben KH-Standort'!E$29="Ja",1,0),0)</f>
        <v>0</v>
      </c>
      <c r="T3258" s="445">
        <f>IF('Angaben KH-Standort'!D$30='A4'!D3258,IF('Angaben KH-Standort'!E$30="Ja",1,0),0)</f>
        <v>0</v>
      </c>
      <c r="U3258" s="445">
        <f>IF('Angaben KH-Standort'!D$31='A4'!D3258,IF('Angaben KH-Standort'!E$31="Ja",1,0),0)</f>
        <v>0</v>
      </c>
    </row>
    <row r="3259" spans="2:21" ht="15" customHeight="1" x14ac:dyDescent="0.3">
      <c r="B3259" s="70" t="str">
        <f t="shared" si="404"/>
        <v>!!!</v>
      </c>
      <c r="C3259" s="265" t="str">
        <f>IF(ISERROR(IF(LEN(E3259)&gt;0,VLOOKUP(TEXT($E3259,0),'Angaben Stationen'!$E$14:$J$213,5,0),"")),"?",IF(LEN(E3259)&gt;0,VLOOKUP(TEXT($E3259,0),'Angaben Stationen'!$E$14:$J$213,5,0),""))</f>
        <v/>
      </c>
      <c r="D3259" s="232" t="str">
        <f>IF(ISERROR(IF(LEN(E3259)&gt;0,VLOOKUP(TEXT($E3259,0),'Angaben Stationen'!$E$14:$J$213,6,0),"")),"STATION IST NICHT VORHANDEN",IF(LEN(E3259)&gt;0,VLOOKUP(TEXT($E3259,0),'Angaben Stationen'!$E$14:$J$213,6,0),""))</f>
        <v/>
      </c>
      <c r="E3259" s="287"/>
      <c r="F3259" s="234"/>
      <c r="G3259" s="234"/>
      <c r="H3259" s="263"/>
      <c r="I3259" s="169"/>
      <c r="K3259" s="445" t="str">
        <f t="shared" si="405"/>
        <v>Leer</v>
      </c>
      <c r="L3259" s="445" t="str">
        <f>VLOOKUP($D3259,{"29 - Psychiatrie (Erwachsene)","BGI";"297 - stationsäquivalente Behandlung in der Erwachsenenpsychiatrie (29)","BGI";"30 - Kinder- und Jugendpsychiatrie","BGII";"307 - stationsäquivalente Behandlung in der Kinder- und Jugendpsychiatrie (30)","BGII";"31 - Psychosomatik","BGI";"","Leer"},2,0)</f>
        <v>Leer</v>
      </c>
      <c r="M3259" s="445">
        <f t="shared" si="402"/>
        <v>0</v>
      </c>
      <c r="N3259" s="445">
        <f t="shared" si="403"/>
        <v>0</v>
      </c>
      <c r="O3259" s="445">
        <f t="shared" si="406"/>
        <v>0</v>
      </c>
      <c r="P3259" s="445">
        <f t="shared" si="407"/>
        <v>0</v>
      </c>
      <c r="Q3259" s="445">
        <f t="shared" si="408"/>
        <v>0</v>
      </c>
      <c r="R3259" s="415" t="str">
        <f t="shared" si="409"/>
        <v>Leer</v>
      </c>
      <c r="S3259" s="445">
        <f>IF('Angaben KH-Standort'!D$29='A4'!D3259,IF('Angaben KH-Standort'!E$29="Ja",1,0),0)</f>
        <v>0</v>
      </c>
      <c r="T3259" s="445">
        <f>IF('Angaben KH-Standort'!D$30='A4'!D3259,IF('Angaben KH-Standort'!E$30="Ja",1,0),0)</f>
        <v>0</v>
      </c>
      <c r="U3259" s="445">
        <f>IF('Angaben KH-Standort'!D$31='A4'!D3259,IF('Angaben KH-Standort'!E$31="Ja",1,0),0)</f>
        <v>0</v>
      </c>
    </row>
    <row r="3260" spans="2:21" ht="15" customHeight="1" x14ac:dyDescent="0.3">
      <c r="B3260" s="70" t="str">
        <f t="shared" si="404"/>
        <v>!!!</v>
      </c>
      <c r="C3260" s="265" t="str">
        <f>IF(ISERROR(IF(LEN(E3260)&gt;0,VLOOKUP(TEXT($E3260,0),'Angaben Stationen'!$E$14:$J$213,5,0),"")),"?",IF(LEN(E3260)&gt;0,VLOOKUP(TEXT($E3260,0),'Angaben Stationen'!$E$14:$J$213,5,0),""))</f>
        <v/>
      </c>
      <c r="D3260" s="232" t="str">
        <f>IF(ISERROR(IF(LEN(E3260)&gt;0,VLOOKUP(TEXT($E3260,0),'Angaben Stationen'!$E$14:$J$213,6,0),"")),"STATION IST NICHT VORHANDEN",IF(LEN(E3260)&gt;0,VLOOKUP(TEXT($E3260,0),'Angaben Stationen'!$E$14:$J$213,6,0),""))</f>
        <v/>
      </c>
      <c r="E3260" s="287"/>
      <c r="F3260" s="234"/>
      <c r="G3260" s="234"/>
      <c r="H3260" s="263"/>
      <c r="I3260" s="169"/>
      <c r="K3260" s="445" t="str">
        <f t="shared" si="405"/>
        <v>Leer</v>
      </c>
      <c r="L3260" s="445" t="str">
        <f>VLOOKUP($D3260,{"29 - Psychiatrie (Erwachsene)","BGI";"297 - stationsäquivalente Behandlung in der Erwachsenenpsychiatrie (29)","BGI";"30 - Kinder- und Jugendpsychiatrie","BGII";"307 - stationsäquivalente Behandlung in der Kinder- und Jugendpsychiatrie (30)","BGII";"31 - Psychosomatik","BGI";"","Leer"},2,0)</f>
        <v>Leer</v>
      </c>
      <c r="M3260" s="445">
        <f t="shared" si="402"/>
        <v>0</v>
      </c>
      <c r="N3260" s="445">
        <f t="shared" si="403"/>
        <v>0</v>
      </c>
      <c r="O3260" s="445">
        <f t="shared" si="406"/>
        <v>0</v>
      </c>
      <c r="P3260" s="445">
        <f t="shared" si="407"/>
        <v>0</v>
      </c>
      <c r="Q3260" s="445">
        <f t="shared" si="408"/>
        <v>0</v>
      </c>
      <c r="R3260" s="415" t="str">
        <f t="shared" si="409"/>
        <v>Leer</v>
      </c>
      <c r="S3260" s="445">
        <f>IF('Angaben KH-Standort'!D$29='A4'!D3260,IF('Angaben KH-Standort'!E$29="Ja",1,0),0)</f>
        <v>0</v>
      </c>
      <c r="T3260" s="445">
        <f>IF('Angaben KH-Standort'!D$30='A4'!D3260,IF('Angaben KH-Standort'!E$30="Ja",1,0),0)</f>
        <v>0</v>
      </c>
      <c r="U3260" s="445">
        <f>IF('Angaben KH-Standort'!D$31='A4'!D3260,IF('Angaben KH-Standort'!E$31="Ja",1,0),0)</f>
        <v>0</v>
      </c>
    </row>
    <row r="3261" spans="2:21" ht="15" customHeight="1" x14ac:dyDescent="0.3">
      <c r="B3261" s="70" t="str">
        <f t="shared" si="404"/>
        <v>!!!</v>
      </c>
      <c r="C3261" s="265" t="str">
        <f>IF(ISERROR(IF(LEN(E3261)&gt;0,VLOOKUP(TEXT($E3261,0),'Angaben Stationen'!$E$14:$J$213,5,0),"")),"?",IF(LEN(E3261)&gt;0,VLOOKUP(TEXT($E3261,0),'Angaben Stationen'!$E$14:$J$213,5,0),""))</f>
        <v/>
      </c>
      <c r="D3261" s="232" t="str">
        <f>IF(ISERROR(IF(LEN(E3261)&gt;0,VLOOKUP(TEXT($E3261,0),'Angaben Stationen'!$E$14:$J$213,6,0),"")),"STATION IST NICHT VORHANDEN",IF(LEN(E3261)&gt;0,VLOOKUP(TEXT($E3261,0),'Angaben Stationen'!$E$14:$J$213,6,0),""))</f>
        <v/>
      </c>
      <c r="E3261" s="287"/>
      <c r="F3261" s="234"/>
      <c r="G3261" s="234"/>
      <c r="H3261" s="263"/>
      <c r="I3261" s="169"/>
      <c r="K3261" s="445" t="str">
        <f t="shared" si="405"/>
        <v>Leer</v>
      </c>
      <c r="L3261" s="445" t="str">
        <f>VLOOKUP($D3261,{"29 - Psychiatrie (Erwachsene)","BGI";"297 - stationsäquivalente Behandlung in der Erwachsenenpsychiatrie (29)","BGI";"30 - Kinder- und Jugendpsychiatrie","BGII";"307 - stationsäquivalente Behandlung in der Kinder- und Jugendpsychiatrie (30)","BGII";"31 - Psychosomatik","BGI";"","Leer"},2,0)</f>
        <v>Leer</v>
      </c>
      <c r="M3261" s="445">
        <f t="shared" si="402"/>
        <v>0</v>
      </c>
      <c r="N3261" s="445">
        <f t="shared" si="403"/>
        <v>0</v>
      </c>
      <c r="O3261" s="445">
        <f t="shared" si="406"/>
        <v>0</v>
      </c>
      <c r="P3261" s="445">
        <f t="shared" si="407"/>
        <v>0</v>
      </c>
      <c r="Q3261" s="445">
        <f t="shared" si="408"/>
        <v>0</v>
      </c>
      <c r="R3261" s="415" t="str">
        <f t="shared" si="409"/>
        <v>Leer</v>
      </c>
      <c r="S3261" s="445">
        <f>IF('Angaben KH-Standort'!D$29='A4'!D3261,IF('Angaben KH-Standort'!E$29="Ja",1,0),0)</f>
        <v>0</v>
      </c>
      <c r="T3261" s="445">
        <f>IF('Angaben KH-Standort'!D$30='A4'!D3261,IF('Angaben KH-Standort'!E$30="Ja",1,0),0)</f>
        <v>0</v>
      </c>
      <c r="U3261" s="445">
        <f>IF('Angaben KH-Standort'!D$31='A4'!D3261,IF('Angaben KH-Standort'!E$31="Ja",1,0),0)</f>
        <v>0</v>
      </c>
    </row>
    <row r="3262" spans="2:21" ht="15" customHeight="1" x14ac:dyDescent="0.3">
      <c r="B3262" s="70" t="str">
        <f t="shared" si="404"/>
        <v>!!!</v>
      </c>
      <c r="C3262" s="265" t="str">
        <f>IF(ISERROR(IF(LEN(E3262)&gt;0,VLOOKUP(TEXT($E3262,0),'Angaben Stationen'!$E$14:$J$213,5,0),"")),"?",IF(LEN(E3262)&gt;0,VLOOKUP(TEXT($E3262,0),'Angaben Stationen'!$E$14:$J$213,5,0),""))</f>
        <v/>
      </c>
      <c r="D3262" s="232" t="str">
        <f>IF(ISERROR(IF(LEN(E3262)&gt;0,VLOOKUP(TEXT($E3262,0),'Angaben Stationen'!$E$14:$J$213,6,0),"")),"STATION IST NICHT VORHANDEN",IF(LEN(E3262)&gt;0,VLOOKUP(TEXT($E3262,0),'Angaben Stationen'!$E$14:$J$213,6,0),""))</f>
        <v/>
      </c>
      <c r="E3262" s="287"/>
      <c r="F3262" s="234"/>
      <c r="G3262" s="234"/>
      <c r="H3262" s="263"/>
      <c r="I3262" s="169"/>
      <c r="K3262" s="445" t="str">
        <f t="shared" si="405"/>
        <v>Leer</v>
      </c>
      <c r="L3262" s="445" t="str">
        <f>VLOOKUP($D3262,{"29 - Psychiatrie (Erwachsene)","BGI";"297 - stationsäquivalente Behandlung in der Erwachsenenpsychiatrie (29)","BGI";"30 - Kinder- und Jugendpsychiatrie","BGII";"307 - stationsäquivalente Behandlung in der Kinder- und Jugendpsychiatrie (30)","BGII";"31 - Psychosomatik","BGI";"","Leer"},2,0)</f>
        <v>Leer</v>
      </c>
      <c r="M3262" s="445">
        <f t="shared" si="402"/>
        <v>0</v>
      </c>
      <c r="N3262" s="445">
        <f t="shared" si="403"/>
        <v>0</v>
      </c>
      <c r="O3262" s="445">
        <f t="shared" si="406"/>
        <v>0</v>
      </c>
      <c r="P3262" s="445">
        <f t="shared" si="407"/>
        <v>0</v>
      </c>
      <c r="Q3262" s="445">
        <f t="shared" si="408"/>
        <v>0</v>
      </c>
      <c r="R3262" s="415" t="str">
        <f t="shared" si="409"/>
        <v>Leer</v>
      </c>
      <c r="S3262" s="445">
        <f>IF('Angaben KH-Standort'!D$29='A4'!D3262,IF('Angaben KH-Standort'!E$29="Ja",1,0),0)</f>
        <v>0</v>
      </c>
      <c r="T3262" s="445">
        <f>IF('Angaben KH-Standort'!D$30='A4'!D3262,IF('Angaben KH-Standort'!E$30="Ja",1,0),0)</f>
        <v>0</v>
      </c>
      <c r="U3262" s="445">
        <f>IF('Angaben KH-Standort'!D$31='A4'!D3262,IF('Angaben KH-Standort'!E$31="Ja",1,0),0)</f>
        <v>0</v>
      </c>
    </row>
    <row r="3263" spans="2:21" ht="15" customHeight="1" x14ac:dyDescent="0.3">
      <c r="B3263" s="70" t="str">
        <f t="shared" si="404"/>
        <v>!!!</v>
      </c>
      <c r="C3263" s="265" t="str">
        <f>IF(ISERROR(IF(LEN(E3263)&gt;0,VLOOKUP(TEXT($E3263,0),'Angaben Stationen'!$E$14:$J$213,5,0),"")),"?",IF(LEN(E3263)&gt;0,VLOOKUP(TEXT($E3263,0),'Angaben Stationen'!$E$14:$J$213,5,0),""))</f>
        <v/>
      </c>
      <c r="D3263" s="232" t="str">
        <f>IF(ISERROR(IF(LEN(E3263)&gt;0,VLOOKUP(TEXT($E3263,0),'Angaben Stationen'!$E$14:$J$213,6,0),"")),"STATION IST NICHT VORHANDEN",IF(LEN(E3263)&gt;0,VLOOKUP(TEXT($E3263,0),'Angaben Stationen'!$E$14:$J$213,6,0),""))</f>
        <v/>
      </c>
      <c r="E3263" s="287"/>
      <c r="F3263" s="234"/>
      <c r="G3263" s="234"/>
      <c r="H3263" s="263"/>
      <c r="I3263" s="169"/>
      <c r="K3263" s="445" t="str">
        <f t="shared" si="405"/>
        <v>Leer</v>
      </c>
      <c r="L3263" s="445" t="str">
        <f>VLOOKUP($D3263,{"29 - Psychiatrie (Erwachsene)","BGI";"297 - stationsäquivalente Behandlung in der Erwachsenenpsychiatrie (29)","BGI";"30 - Kinder- und Jugendpsychiatrie","BGII";"307 - stationsäquivalente Behandlung in der Kinder- und Jugendpsychiatrie (30)","BGII";"31 - Psychosomatik","BGI";"","Leer"},2,0)</f>
        <v>Leer</v>
      </c>
      <c r="M3263" s="445">
        <f t="shared" si="402"/>
        <v>0</v>
      </c>
      <c r="N3263" s="445">
        <f t="shared" si="403"/>
        <v>0</v>
      </c>
      <c r="O3263" s="445">
        <f t="shared" si="406"/>
        <v>0</v>
      </c>
      <c r="P3263" s="445">
        <f t="shared" si="407"/>
        <v>0</v>
      </c>
      <c r="Q3263" s="445">
        <f t="shared" si="408"/>
        <v>0</v>
      </c>
      <c r="R3263" s="415" t="str">
        <f t="shared" si="409"/>
        <v>Leer</v>
      </c>
      <c r="S3263" s="445">
        <f>IF('Angaben KH-Standort'!D$29='A4'!D3263,IF('Angaben KH-Standort'!E$29="Ja",1,0),0)</f>
        <v>0</v>
      </c>
      <c r="T3263" s="445">
        <f>IF('Angaben KH-Standort'!D$30='A4'!D3263,IF('Angaben KH-Standort'!E$30="Ja",1,0),0)</f>
        <v>0</v>
      </c>
      <c r="U3263" s="445">
        <f>IF('Angaben KH-Standort'!D$31='A4'!D3263,IF('Angaben KH-Standort'!E$31="Ja",1,0),0)</f>
        <v>0</v>
      </c>
    </row>
    <row r="3264" spans="2:21" ht="15" customHeight="1" x14ac:dyDescent="0.3">
      <c r="B3264" s="70" t="str">
        <f t="shared" si="404"/>
        <v>!!!</v>
      </c>
      <c r="C3264" s="265" t="str">
        <f>IF(ISERROR(IF(LEN(E3264)&gt;0,VLOOKUP(TEXT($E3264,0),'Angaben Stationen'!$E$14:$J$213,5,0),"")),"?",IF(LEN(E3264)&gt;0,VLOOKUP(TEXT($E3264,0),'Angaben Stationen'!$E$14:$J$213,5,0),""))</f>
        <v/>
      </c>
      <c r="D3264" s="232" t="str">
        <f>IF(ISERROR(IF(LEN(E3264)&gt;0,VLOOKUP(TEXT($E3264,0),'Angaben Stationen'!$E$14:$J$213,6,0),"")),"STATION IST NICHT VORHANDEN",IF(LEN(E3264)&gt;0,VLOOKUP(TEXT($E3264,0),'Angaben Stationen'!$E$14:$J$213,6,0),""))</f>
        <v/>
      </c>
      <c r="E3264" s="287"/>
      <c r="F3264" s="234"/>
      <c r="G3264" s="234"/>
      <c r="H3264" s="263"/>
      <c r="I3264" s="169"/>
      <c r="K3264" s="445" t="str">
        <f t="shared" si="405"/>
        <v>Leer</v>
      </c>
      <c r="L3264" s="445" t="str">
        <f>VLOOKUP($D3264,{"29 - Psychiatrie (Erwachsene)","BGI";"297 - stationsäquivalente Behandlung in der Erwachsenenpsychiatrie (29)","BGI";"30 - Kinder- und Jugendpsychiatrie","BGII";"307 - stationsäquivalente Behandlung in der Kinder- und Jugendpsychiatrie (30)","BGII";"31 - Psychosomatik","BGI";"","Leer"},2,0)</f>
        <v>Leer</v>
      </c>
      <c r="M3264" s="445">
        <f t="shared" si="402"/>
        <v>0</v>
      </c>
      <c r="N3264" s="445">
        <f t="shared" si="403"/>
        <v>0</v>
      </c>
      <c r="O3264" s="445">
        <f t="shared" si="406"/>
        <v>0</v>
      </c>
      <c r="P3264" s="445">
        <f t="shared" si="407"/>
        <v>0</v>
      </c>
      <c r="Q3264" s="445">
        <f t="shared" si="408"/>
        <v>0</v>
      </c>
      <c r="R3264" s="415" t="str">
        <f t="shared" si="409"/>
        <v>Leer</v>
      </c>
      <c r="S3264" s="445">
        <f>IF('Angaben KH-Standort'!D$29='A4'!D3264,IF('Angaben KH-Standort'!E$29="Ja",1,0),0)</f>
        <v>0</v>
      </c>
      <c r="T3264" s="445">
        <f>IF('Angaben KH-Standort'!D$30='A4'!D3264,IF('Angaben KH-Standort'!E$30="Ja",1,0),0)</f>
        <v>0</v>
      </c>
      <c r="U3264" s="445">
        <f>IF('Angaben KH-Standort'!D$31='A4'!D3264,IF('Angaben KH-Standort'!E$31="Ja",1,0),0)</f>
        <v>0</v>
      </c>
    </row>
    <row r="3265" spans="2:21" ht="15" customHeight="1" x14ac:dyDescent="0.3">
      <c r="B3265" s="70" t="str">
        <f t="shared" si="404"/>
        <v>!!!</v>
      </c>
      <c r="C3265" s="265" t="str">
        <f>IF(ISERROR(IF(LEN(E3265)&gt;0,VLOOKUP(TEXT($E3265,0),'Angaben Stationen'!$E$14:$J$213,5,0),"")),"?",IF(LEN(E3265)&gt;0,VLOOKUP(TEXT($E3265,0),'Angaben Stationen'!$E$14:$J$213,5,0),""))</f>
        <v/>
      </c>
      <c r="D3265" s="232" t="str">
        <f>IF(ISERROR(IF(LEN(E3265)&gt;0,VLOOKUP(TEXT($E3265,0),'Angaben Stationen'!$E$14:$J$213,6,0),"")),"STATION IST NICHT VORHANDEN",IF(LEN(E3265)&gt;0,VLOOKUP(TEXT($E3265,0),'Angaben Stationen'!$E$14:$J$213,6,0),""))</f>
        <v/>
      </c>
      <c r="E3265" s="287"/>
      <c r="F3265" s="234"/>
      <c r="G3265" s="234"/>
      <c r="H3265" s="263"/>
      <c r="I3265" s="169"/>
      <c r="K3265" s="445" t="str">
        <f t="shared" si="405"/>
        <v>Leer</v>
      </c>
      <c r="L3265" s="445" t="str">
        <f>VLOOKUP($D3265,{"29 - Psychiatrie (Erwachsene)","BGI";"297 - stationsäquivalente Behandlung in der Erwachsenenpsychiatrie (29)","BGI";"30 - Kinder- und Jugendpsychiatrie","BGII";"307 - stationsäquivalente Behandlung in der Kinder- und Jugendpsychiatrie (30)","BGII";"31 - Psychosomatik","BGI";"","Leer"},2,0)</f>
        <v>Leer</v>
      </c>
      <c r="M3265" s="445">
        <f t="shared" si="402"/>
        <v>0</v>
      </c>
      <c r="N3265" s="445">
        <f t="shared" si="403"/>
        <v>0</v>
      </c>
      <c r="O3265" s="445">
        <f t="shared" si="406"/>
        <v>0</v>
      </c>
      <c r="P3265" s="445">
        <f t="shared" si="407"/>
        <v>0</v>
      </c>
      <c r="Q3265" s="445">
        <f t="shared" si="408"/>
        <v>0</v>
      </c>
      <c r="R3265" s="415" t="str">
        <f t="shared" si="409"/>
        <v>Leer</v>
      </c>
      <c r="S3265" s="445">
        <f>IF('Angaben KH-Standort'!D$29='A4'!D3265,IF('Angaben KH-Standort'!E$29="Ja",1,0),0)</f>
        <v>0</v>
      </c>
      <c r="T3265" s="445">
        <f>IF('Angaben KH-Standort'!D$30='A4'!D3265,IF('Angaben KH-Standort'!E$30="Ja",1,0),0)</f>
        <v>0</v>
      </c>
      <c r="U3265" s="445">
        <f>IF('Angaben KH-Standort'!D$31='A4'!D3265,IF('Angaben KH-Standort'!E$31="Ja",1,0),0)</f>
        <v>0</v>
      </c>
    </row>
    <row r="3266" spans="2:21" ht="15" customHeight="1" x14ac:dyDescent="0.3">
      <c r="B3266" s="70" t="str">
        <f t="shared" si="404"/>
        <v>!!!</v>
      </c>
      <c r="C3266" s="265" t="str">
        <f>IF(ISERROR(IF(LEN(E3266)&gt;0,VLOOKUP(TEXT($E3266,0),'Angaben Stationen'!$E$14:$J$213,5,0),"")),"?",IF(LEN(E3266)&gt;0,VLOOKUP(TEXT($E3266,0),'Angaben Stationen'!$E$14:$J$213,5,0),""))</f>
        <v/>
      </c>
      <c r="D3266" s="232" t="str">
        <f>IF(ISERROR(IF(LEN(E3266)&gt;0,VLOOKUP(TEXT($E3266,0),'Angaben Stationen'!$E$14:$J$213,6,0),"")),"STATION IST NICHT VORHANDEN",IF(LEN(E3266)&gt;0,VLOOKUP(TEXT($E3266,0),'Angaben Stationen'!$E$14:$J$213,6,0),""))</f>
        <v/>
      </c>
      <c r="E3266" s="287"/>
      <c r="F3266" s="234"/>
      <c r="G3266" s="234"/>
      <c r="H3266" s="263"/>
      <c r="I3266" s="169"/>
      <c r="K3266" s="445" t="str">
        <f t="shared" si="405"/>
        <v>Leer</v>
      </c>
      <c r="L3266" s="445" t="str">
        <f>VLOOKUP($D3266,{"29 - Psychiatrie (Erwachsene)","BGI";"297 - stationsäquivalente Behandlung in der Erwachsenenpsychiatrie (29)","BGI";"30 - Kinder- und Jugendpsychiatrie","BGII";"307 - stationsäquivalente Behandlung in der Kinder- und Jugendpsychiatrie (30)","BGII";"31 - Psychosomatik","BGI";"","Leer"},2,0)</f>
        <v>Leer</v>
      </c>
      <c r="M3266" s="445">
        <f t="shared" si="402"/>
        <v>0</v>
      </c>
      <c r="N3266" s="445">
        <f t="shared" si="403"/>
        <v>0</v>
      </c>
      <c r="O3266" s="445">
        <f t="shared" si="406"/>
        <v>0</v>
      </c>
      <c r="P3266" s="445">
        <f t="shared" si="407"/>
        <v>0</v>
      </c>
      <c r="Q3266" s="445">
        <f t="shared" si="408"/>
        <v>0</v>
      </c>
      <c r="R3266" s="415" t="str">
        <f t="shared" si="409"/>
        <v>Leer</v>
      </c>
      <c r="S3266" s="445">
        <f>IF('Angaben KH-Standort'!D$29='A4'!D3266,IF('Angaben KH-Standort'!E$29="Ja",1,0),0)</f>
        <v>0</v>
      </c>
      <c r="T3266" s="445">
        <f>IF('Angaben KH-Standort'!D$30='A4'!D3266,IF('Angaben KH-Standort'!E$30="Ja",1,0),0)</f>
        <v>0</v>
      </c>
      <c r="U3266" s="445">
        <f>IF('Angaben KH-Standort'!D$31='A4'!D3266,IF('Angaben KH-Standort'!E$31="Ja",1,0),0)</f>
        <v>0</v>
      </c>
    </row>
    <row r="3267" spans="2:21" ht="15" customHeight="1" x14ac:dyDescent="0.3">
      <c r="B3267" s="70" t="str">
        <f t="shared" si="404"/>
        <v>!!!</v>
      </c>
      <c r="C3267" s="265" t="str">
        <f>IF(ISERROR(IF(LEN(E3267)&gt;0,VLOOKUP(TEXT($E3267,0),'Angaben Stationen'!$E$14:$J$213,5,0),"")),"?",IF(LEN(E3267)&gt;0,VLOOKUP(TEXT($E3267,0),'Angaben Stationen'!$E$14:$J$213,5,0),""))</f>
        <v/>
      </c>
      <c r="D3267" s="232" t="str">
        <f>IF(ISERROR(IF(LEN(E3267)&gt;0,VLOOKUP(TEXT($E3267,0),'Angaben Stationen'!$E$14:$J$213,6,0),"")),"STATION IST NICHT VORHANDEN",IF(LEN(E3267)&gt;0,VLOOKUP(TEXT($E3267,0),'Angaben Stationen'!$E$14:$J$213,6,0),""))</f>
        <v/>
      </c>
      <c r="E3267" s="287"/>
      <c r="F3267" s="234"/>
      <c r="G3267" s="234"/>
      <c r="H3267" s="263"/>
      <c r="I3267" s="169"/>
      <c r="K3267" s="445" t="str">
        <f t="shared" si="405"/>
        <v>Leer</v>
      </c>
      <c r="L3267" s="445" t="str">
        <f>VLOOKUP($D3267,{"29 - Psychiatrie (Erwachsene)","BGI";"297 - stationsäquivalente Behandlung in der Erwachsenenpsychiatrie (29)","BGI";"30 - Kinder- und Jugendpsychiatrie","BGII";"307 - stationsäquivalente Behandlung in der Kinder- und Jugendpsychiatrie (30)","BGII";"31 - Psychosomatik","BGI";"","Leer"},2,0)</f>
        <v>Leer</v>
      </c>
      <c r="M3267" s="445">
        <f t="shared" si="402"/>
        <v>0</v>
      </c>
      <c r="N3267" s="445">
        <f t="shared" si="403"/>
        <v>0</v>
      </c>
      <c r="O3267" s="445">
        <f t="shared" si="406"/>
        <v>0</v>
      </c>
      <c r="P3267" s="445">
        <f t="shared" si="407"/>
        <v>0</v>
      </c>
      <c r="Q3267" s="445">
        <f t="shared" si="408"/>
        <v>0</v>
      </c>
      <c r="R3267" s="415" t="str">
        <f t="shared" si="409"/>
        <v>Leer</v>
      </c>
      <c r="S3267" s="445">
        <f>IF('Angaben KH-Standort'!D$29='A4'!D3267,IF('Angaben KH-Standort'!E$29="Ja",1,0),0)</f>
        <v>0</v>
      </c>
      <c r="T3267" s="445">
        <f>IF('Angaben KH-Standort'!D$30='A4'!D3267,IF('Angaben KH-Standort'!E$30="Ja",1,0),0)</f>
        <v>0</v>
      </c>
      <c r="U3267" s="445">
        <f>IF('Angaben KH-Standort'!D$31='A4'!D3267,IF('Angaben KH-Standort'!E$31="Ja",1,0),0)</f>
        <v>0</v>
      </c>
    </row>
    <row r="3268" spans="2:21" ht="15" customHeight="1" x14ac:dyDescent="0.3">
      <c r="B3268" s="70" t="str">
        <f t="shared" si="404"/>
        <v>!!!</v>
      </c>
      <c r="C3268" s="265" t="str">
        <f>IF(ISERROR(IF(LEN(E3268)&gt;0,VLOOKUP(TEXT($E3268,0),'Angaben Stationen'!$E$14:$J$213,5,0),"")),"?",IF(LEN(E3268)&gt;0,VLOOKUP(TEXT($E3268,0),'Angaben Stationen'!$E$14:$J$213,5,0),""))</f>
        <v/>
      </c>
      <c r="D3268" s="232" t="str">
        <f>IF(ISERROR(IF(LEN(E3268)&gt;0,VLOOKUP(TEXT($E3268,0),'Angaben Stationen'!$E$14:$J$213,6,0),"")),"STATION IST NICHT VORHANDEN",IF(LEN(E3268)&gt;0,VLOOKUP(TEXT($E3268,0),'Angaben Stationen'!$E$14:$J$213,6,0),""))</f>
        <v/>
      </c>
      <c r="E3268" s="287"/>
      <c r="F3268" s="234"/>
      <c r="G3268" s="234"/>
      <c r="H3268" s="263"/>
      <c r="I3268" s="169"/>
      <c r="K3268" s="445" t="str">
        <f t="shared" si="405"/>
        <v>Leer</v>
      </c>
      <c r="L3268" s="445" t="str">
        <f>VLOOKUP($D3268,{"29 - Psychiatrie (Erwachsene)","BGI";"297 - stationsäquivalente Behandlung in der Erwachsenenpsychiatrie (29)","BGI";"30 - Kinder- und Jugendpsychiatrie","BGII";"307 - stationsäquivalente Behandlung in der Kinder- und Jugendpsychiatrie (30)","BGII";"31 - Psychosomatik","BGI";"","Leer"},2,0)</f>
        <v>Leer</v>
      </c>
      <c r="M3268" s="445">
        <f t="shared" si="402"/>
        <v>0</v>
      </c>
      <c r="N3268" s="445">
        <f t="shared" si="403"/>
        <v>0</v>
      </c>
      <c r="O3268" s="445">
        <f t="shared" si="406"/>
        <v>0</v>
      </c>
      <c r="P3268" s="445">
        <f t="shared" si="407"/>
        <v>0</v>
      </c>
      <c r="Q3268" s="445">
        <f t="shared" si="408"/>
        <v>0</v>
      </c>
      <c r="R3268" s="415" t="str">
        <f t="shared" si="409"/>
        <v>Leer</v>
      </c>
      <c r="S3268" s="445">
        <f>IF('Angaben KH-Standort'!D$29='A4'!D3268,IF('Angaben KH-Standort'!E$29="Ja",1,0),0)</f>
        <v>0</v>
      </c>
      <c r="T3268" s="445">
        <f>IF('Angaben KH-Standort'!D$30='A4'!D3268,IF('Angaben KH-Standort'!E$30="Ja",1,0),0)</f>
        <v>0</v>
      </c>
      <c r="U3268" s="445">
        <f>IF('Angaben KH-Standort'!D$31='A4'!D3268,IF('Angaben KH-Standort'!E$31="Ja",1,0),0)</f>
        <v>0</v>
      </c>
    </row>
    <row r="3269" spans="2:21" ht="15" customHeight="1" x14ac:dyDescent="0.3">
      <c r="B3269" s="70" t="str">
        <f t="shared" si="404"/>
        <v>!!!</v>
      </c>
      <c r="C3269" s="265" t="str">
        <f>IF(ISERROR(IF(LEN(E3269)&gt;0,VLOOKUP(TEXT($E3269,0),'Angaben Stationen'!$E$14:$J$213,5,0),"")),"?",IF(LEN(E3269)&gt;0,VLOOKUP(TEXT($E3269,0),'Angaben Stationen'!$E$14:$J$213,5,0),""))</f>
        <v/>
      </c>
      <c r="D3269" s="232" t="str">
        <f>IF(ISERROR(IF(LEN(E3269)&gt;0,VLOOKUP(TEXT($E3269,0),'Angaben Stationen'!$E$14:$J$213,6,0),"")),"STATION IST NICHT VORHANDEN",IF(LEN(E3269)&gt;0,VLOOKUP(TEXT($E3269,0),'Angaben Stationen'!$E$14:$J$213,6,0),""))</f>
        <v/>
      </c>
      <c r="E3269" s="287"/>
      <c r="F3269" s="234"/>
      <c r="G3269" s="234"/>
      <c r="H3269" s="263"/>
      <c r="I3269" s="169"/>
      <c r="K3269" s="445" t="str">
        <f t="shared" si="405"/>
        <v>Leer</v>
      </c>
      <c r="L3269" s="445" t="str">
        <f>VLOOKUP($D3269,{"29 - Psychiatrie (Erwachsene)","BGI";"297 - stationsäquivalente Behandlung in der Erwachsenenpsychiatrie (29)","BGI";"30 - Kinder- und Jugendpsychiatrie","BGII";"307 - stationsäquivalente Behandlung in der Kinder- und Jugendpsychiatrie (30)","BGII";"31 - Psychosomatik","BGI";"","Leer"},2,0)</f>
        <v>Leer</v>
      </c>
      <c r="M3269" s="445">
        <f t="shared" si="402"/>
        <v>0</v>
      </c>
      <c r="N3269" s="445">
        <f t="shared" si="403"/>
        <v>0</v>
      </c>
      <c r="O3269" s="445">
        <f t="shared" si="406"/>
        <v>0</v>
      </c>
      <c r="P3269" s="445">
        <f t="shared" si="407"/>
        <v>0</v>
      </c>
      <c r="Q3269" s="445">
        <f t="shared" si="408"/>
        <v>0</v>
      </c>
      <c r="R3269" s="415" t="str">
        <f t="shared" si="409"/>
        <v>Leer</v>
      </c>
      <c r="S3269" s="445">
        <f>IF('Angaben KH-Standort'!D$29='A4'!D3269,IF('Angaben KH-Standort'!E$29="Ja",1,0),0)</f>
        <v>0</v>
      </c>
      <c r="T3269" s="445">
        <f>IF('Angaben KH-Standort'!D$30='A4'!D3269,IF('Angaben KH-Standort'!E$30="Ja",1,0),0)</f>
        <v>0</v>
      </c>
      <c r="U3269" s="445">
        <f>IF('Angaben KH-Standort'!D$31='A4'!D3269,IF('Angaben KH-Standort'!E$31="Ja",1,0),0)</f>
        <v>0</v>
      </c>
    </row>
    <row r="3270" spans="2:21" ht="15" customHeight="1" x14ac:dyDescent="0.3">
      <c r="B3270" s="70" t="str">
        <f t="shared" si="404"/>
        <v>!!!</v>
      </c>
      <c r="C3270" s="265" t="str">
        <f>IF(ISERROR(IF(LEN(E3270)&gt;0,VLOOKUP(TEXT($E3270,0),'Angaben Stationen'!$E$14:$J$213,5,0),"")),"?",IF(LEN(E3270)&gt;0,VLOOKUP(TEXT($E3270,0),'Angaben Stationen'!$E$14:$J$213,5,0),""))</f>
        <v/>
      </c>
      <c r="D3270" s="232" t="str">
        <f>IF(ISERROR(IF(LEN(E3270)&gt;0,VLOOKUP(TEXT($E3270,0),'Angaben Stationen'!$E$14:$J$213,6,0),"")),"STATION IST NICHT VORHANDEN",IF(LEN(E3270)&gt;0,VLOOKUP(TEXT($E3270,0),'Angaben Stationen'!$E$14:$J$213,6,0),""))</f>
        <v/>
      </c>
      <c r="E3270" s="287"/>
      <c r="F3270" s="234"/>
      <c r="G3270" s="234"/>
      <c r="H3270" s="263"/>
      <c r="I3270" s="169"/>
      <c r="K3270" s="445" t="str">
        <f t="shared" si="405"/>
        <v>Leer</v>
      </c>
      <c r="L3270" s="445" t="str">
        <f>VLOOKUP($D3270,{"29 - Psychiatrie (Erwachsene)","BGI";"297 - stationsäquivalente Behandlung in der Erwachsenenpsychiatrie (29)","BGI";"30 - Kinder- und Jugendpsychiatrie","BGII";"307 - stationsäquivalente Behandlung in der Kinder- und Jugendpsychiatrie (30)","BGII";"31 - Psychosomatik","BGI";"","Leer"},2,0)</f>
        <v>Leer</v>
      </c>
      <c r="M3270" s="445">
        <f t="shared" si="402"/>
        <v>0</v>
      </c>
      <c r="N3270" s="445">
        <f t="shared" si="403"/>
        <v>0</v>
      </c>
      <c r="O3270" s="445">
        <f t="shared" si="406"/>
        <v>0</v>
      </c>
      <c r="P3270" s="445">
        <f t="shared" si="407"/>
        <v>0</v>
      </c>
      <c r="Q3270" s="445">
        <f t="shared" si="408"/>
        <v>0</v>
      </c>
      <c r="R3270" s="415" t="str">
        <f t="shared" si="409"/>
        <v>Leer</v>
      </c>
      <c r="S3270" s="445">
        <f>IF('Angaben KH-Standort'!D$29='A4'!D3270,IF('Angaben KH-Standort'!E$29="Ja",1,0),0)</f>
        <v>0</v>
      </c>
      <c r="T3270" s="445">
        <f>IF('Angaben KH-Standort'!D$30='A4'!D3270,IF('Angaben KH-Standort'!E$30="Ja",1,0),0)</f>
        <v>0</v>
      </c>
      <c r="U3270" s="445">
        <f>IF('Angaben KH-Standort'!D$31='A4'!D3270,IF('Angaben KH-Standort'!E$31="Ja",1,0),0)</f>
        <v>0</v>
      </c>
    </row>
    <row r="3271" spans="2:21" ht="15" customHeight="1" x14ac:dyDescent="0.3">
      <c r="B3271" s="70" t="str">
        <f t="shared" si="404"/>
        <v>!!!</v>
      </c>
      <c r="C3271" s="265" t="str">
        <f>IF(ISERROR(IF(LEN(E3271)&gt;0,VLOOKUP(TEXT($E3271,0),'Angaben Stationen'!$E$14:$J$213,5,0),"")),"?",IF(LEN(E3271)&gt;0,VLOOKUP(TEXT($E3271,0),'Angaben Stationen'!$E$14:$J$213,5,0),""))</f>
        <v/>
      </c>
      <c r="D3271" s="232" t="str">
        <f>IF(ISERROR(IF(LEN(E3271)&gt;0,VLOOKUP(TEXT($E3271,0),'Angaben Stationen'!$E$14:$J$213,6,0),"")),"STATION IST NICHT VORHANDEN",IF(LEN(E3271)&gt;0,VLOOKUP(TEXT($E3271,0),'Angaben Stationen'!$E$14:$J$213,6,0),""))</f>
        <v/>
      </c>
      <c r="E3271" s="287"/>
      <c r="F3271" s="234"/>
      <c r="G3271" s="234"/>
      <c r="H3271" s="263"/>
      <c r="I3271" s="169"/>
      <c r="K3271" s="445" t="str">
        <f t="shared" si="405"/>
        <v>Leer</v>
      </c>
      <c r="L3271" s="445" t="str">
        <f>VLOOKUP($D3271,{"29 - Psychiatrie (Erwachsene)","BGI";"297 - stationsäquivalente Behandlung in der Erwachsenenpsychiatrie (29)","BGI";"30 - Kinder- und Jugendpsychiatrie","BGII";"307 - stationsäquivalente Behandlung in der Kinder- und Jugendpsychiatrie (30)","BGII";"31 - Psychosomatik","BGI";"","Leer"},2,0)</f>
        <v>Leer</v>
      </c>
      <c r="M3271" s="445">
        <f t="shared" si="402"/>
        <v>0</v>
      </c>
      <c r="N3271" s="445">
        <f t="shared" si="403"/>
        <v>0</v>
      </c>
      <c r="O3271" s="445">
        <f t="shared" si="406"/>
        <v>0</v>
      </c>
      <c r="P3271" s="445">
        <f t="shared" si="407"/>
        <v>0</v>
      </c>
      <c r="Q3271" s="445">
        <f t="shared" si="408"/>
        <v>0</v>
      </c>
      <c r="R3271" s="415" t="str">
        <f t="shared" si="409"/>
        <v>Leer</v>
      </c>
      <c r="S3271" s="445">
        <f>IF('Angaben KH-Standort'!D$29='A4'!D3271,IF('Angaben KH-Standort'!E$29="Ja",1,0),0)</f>
        <v>0</v>
      </c>
      <c r="T3271" s="445">
        <f>IF('Angaben KH-Standort'!D$30='A4'!D3271,IF('Angaben KH-Standort'!E$30="Ja",1,0),0)</f>
        <v>0</v>
      </c>
      <c r="U3271" s="445">
        <f>IF('Angaben KH-Standort'!D$31='A4'!D3271,IF('Angaben KH-Standort'!E$31="Ja",1,0),0)</f>
        <v>0</v>
      </c>
    </row>
    <row r="3272" spans="2:21" ht="15" customHeight="1" x14ac:dyDescent="0.3">
      <c r="B3272" s="70" t="str">
        <f t="shared" si="404"/>
        <v>!!!</v>
      </c>
      <c r="C3272" s="265" t="str">
        <f>IF(ISERROR(IF(LEN(E3272)&gt;0,VLOOKUP(TEXT($E3272,0),'Angaben Stationen'!$E$14:$J$213,5,0),"")),"?",IF(LEN(E3272)&gt;0,VLOOKUP(TEXT($E3272,0),'Angaben Stationen'!$E$14:$J$213,5,0),""))</f>
        <v/>
      </c>
      <c r="D3272" s="232" t="str">
        <f>IF(ISERROR(IF(LEN(E3272)&gt;0,VLOOKUP(TEXT($E3272,0),'Angaben Stationen'!$E$14:$J$213,6,0),"")),"STATION IST NICHT VORHANDEN",IF(LEN(E3272)&gt;0,VLOOKUP(TEXT($E3272,0),'Angaben Stationen'!$E$14:$J$213,6,0),""))</f>
        <v/>
      </c>
      <c r="E3272" s="287"/>
      <c r="F3272" s="234"/>
      <c r="G3272" s="234"/>
      <c r="H3272" s="263"/>
      <c r="I3272" s="169"/>
      <c r="K3272" s="445" t="str">
        <f t="shared" si="405"/>
        <v>Leer</v>
      </c>
      <c r="L3272" s="445" t="str">
        <f>VLOOKUP($D3272,{"29 - Psychiatrie (Erwachsene)","BGI";"297 - stationsäquivalente Behandlung in der Erwachsenenpsychiatrie (29)","BGI";"30 - Kinder- und Jugendpsychiatrie","BGII";"307 - stationsäquivalente Behandlung in der Kinder- und Jugendpsychiatrie (30)","BGII";"31 - Psychosomatik","BGI";"","Leer"},2,0)</f>
        <v>Leer</v>
      </c>
      <c r="M3272" s="445">
        <f t="shared" si="402"/>
        <v>0</v>
      </c>
      <c r="N3272" s="445">
        <f t="shared" si="403"/>
        <v>0</v>
      </c>
      <c r="O3272" s="445">
        <f t="shared" si="406"/>
        <v>0</v>
      </c>
      <c r="P3272" s="445">
        <f t="shared" si="407"/>
        <v>0</v>
      </c>
      <c r="Q3272" s="445">
        <f t="shared" si="408"/>
        <v>0</v>
      </c>
      <c r="R3272" s="415" t="str">
        <f t="shared" si="409"/>
        <v>Leer</v>
      </c>
      <c r="S3272" s="445">
        <f>IF('Angaben KH-Standort'!D$29='A4'!D3272,IF('Angaben KH-Standort'!E$29="Ja",1,0),0)</f>
        <v>0</v>
      </c>
      <c r="T3272" s="445">
        <f>IF('Angaben KH-Standort'!D$30='A4'!D3272,IF('Angaben KH-Standort'!E$30="Ja",1,0),0)</f>
        <v>0</v>
      </c>
      <c r="U3272" s="445">
        <f>IF('Angaben KH-Standort'!D$31='A4'!D3272,IF('Angaben KH-Standort'!E$31="Ja",1,0),0)</f>
        <v>0</v>
      </c>
    </row>
    <row r="3273" spans="2:21" ht="15" customHeight="1" x14ac:dyDescent="0.3">
      <c r="B3273" s="70" t="str">
        <f t="shared" si="404"/>
        <v>!!!</v>
      </c>
      <c r="C3273" s="265" t="str">
        <f>IF(ISERROR(IF(LEN(E3273)&gt;0,VLOOKUP(TEXT($E3273,0),'Angaben Stationen'!$E$14:$J$213,5,0),"")),"?",IF(LEN(E3273)&gt;0,VLOOKUP(TEXT($E3273,0),'Angaben Stationen'!$E$14:$J$213,5,0),""))</f>
        <v/>
      </c>
      <c r="D3273" s="232" t="str">
        <f>IF(ISERROR(IF(LEN(E3273)&gt;0,VLOOKUP(TEXT($E3273,0),'Angaben Stationen'!$E$14:$J$213,6,0),"")),"STATION IST NICHT VORHANDEN",IF(LEN(E3273)&gt;0,VLOOKUP(TEXT($E3273,0),'Angaben Stationen'!$E$14:$J$213,6,0),""))</f>
        <v/>
      </c>
      <c r="E3273" s="287"/>
      <c r="F3273" s="234"/>
      <c r="G3273" s="234"/>
      <c r="H3273" s="263"/>
      <c r="I3273" s="169"/>
      <c r="K3273" s="445" t="str">
        <f t="shared" si="405"/>
        <v>Leer</v>
      </c>
      <c r="L3273" s="445" t="str">
        <f>VLOOKUP($D3273,{"29 - Psychiatrie (Erwachsene)","BGI";"297 - stationsäquivalente Behandlung in der Erwachsenenpsychiatrie (29)","BGI";"30 - Kinder- und Jugendpsychiatrie","BGII";"307 - stationsäquivalente Behandlung in der Kinder- und Jugendpsychiatrie (30)","BGII";"31 - Psychosomatik","BGI";"","Leer"},2,0)</f>
        <v>Leer</v>
      </c>
      <c r="M3273" s="445">
        <f t="shared" si="402"/>
        <v>0</v>
      </c>
      <c r="N3273" s="445">
        <f t="shared" si="403"/>
        <v>0</v>
      </c>
      <c r="O3273" s="445">
        <f t="shared" si="406"/>
        <v>0</v>
      </c>
      <c r="P3273" s="445">
        <f t="shared" si="407"/>
        <v>0</v>
      </c>
      <c r="Q3273" s="445">
        <f t="shared" si="408"/>
        <v>0</v>
      </c>
      <c r="R3273" s="415" t="str">
        <f t="shared" si="409"/>
        <v>Leer</v>
      </c>
      <c r="S3273" s="445">
        <f>IF('Angaben KH-Standort'!D$29='A4'!D3273,IF('Angaben KH-Standort'!E$29="Ja",1,0),0)</f>
        <v>0</v>
      </c>
      <c r="T3273" s="445">
        <f>IF('Angaben KH-Standort'!D$30='A4'!D3273,IF('Angaben KH-Standort'!E$30="Ja",1,0),0)</f>
        <v>0</v>
      </c>
      <c r="U3273" s="445">
        <f>IF('Angaben KH-Standort'!D$31='A4'!D3273,IF('Angaben KH-Standort'!E$31="Ja",1,0),0)</f>
        <v>0</v>
      </c>
    </row>
    <row r="3274" spans="2:21" ht="15" customHeight="1" x14ac:dyDescent="0.3">
      <c r="B3274" s="70" t="str">
        <f t="shared" si="404"/>
        <v>!!!</v>
      </c>
      <c r="C3274" s="265" t="str">
        <f>IF(ISERROR(IF(LEN(E3274)&gt;0,VLOOKUP(TEXT($E3274,0),'Angaben Stationen'!$E$14:$J$213,5,0),"")),"?",IF(LEN(E3274)&gt;0,VLOOKUP(TEXT($E3274,0),'Angaben Stationen'!$E$14:$J$213,5,0),""))</f>
        <v/>
      </c>
      <c r="D3274" s="232" t="str">
        <f>IF(ISERROR(IF(LEN(E3274)&gt;0,VLOOKUP(TEXT($E3274,0),'Angaben Stationen'!$E$14:$J$213,6,0),"")),"STATION IST NICHT VORHANDEN",IF(LEN(E3274)&gt;0,VLOOKUP(TEXT($E3274,0),'Angaben Stationen'!$E$14:$J$213,6,0),""))</f>
        <v/>
      </c>
      <c r="E3274" s="287"/>
      <c r="F3274" s="234"/>
      <c r="G3274" s="234"/>
      <c r="H3274" s="263"/>
      <c r="I3274" s="169"/>
      <c r="K3274" s="445" t="str">
        <f t="shared" si="405"/>
        <v>Leer</v>
      </c>
      <c r="L3274" s="445" t="str">
        <f>VLOOKUP($D3274,{"29 - Psychiatrie (Erwachsene)","BGI";"297 - stationsäquivalente Behandlung in der Erwachsenenpsychiatrie (29)","BGI";"30 - Kinder- und Jugendpsychiatrie","BGII";"307 - stationsäquivalente Behandlung in der Kinder- und Jugendpsychiatrie (30)","BGII";"31 - Psychosomatik","BGI";"","Leer"},2,0)</f>
        <v>Leer</v>
      </c>
      <c r="M3274" s="445">
        <f t="shared" si="402"/>
        <v>0</v>
      </c>
      <c r="N3274" s="445">
        <f t="shared" si="403"/>
        <v>0</v>
      </c>
      <c r="O3274" s="445">
        <f t="shared" si="406"/>
        <v>0</v>
      </c>
      <c r="P3274" s="445">
        <f t="shared" si="407"/>
        <v>0</v>
      </c>
      <c r="Q3274" s="445">
        <f t="shared" si="408"/>
        <v>0</v>
      </c>
      <c r="R3274" s="415" t="str">
        <f t="shared" si="409"/>
        <v>Leer</v>
      </c>
      <c r="S3274" s="445">
        <f>IF('Angaben KH-Standort'!D$29='A4'!D3274,IF('Angaben KH-Standort'!E$29="Ja",1,0),0)</f>
        <v>0</v>
      </c>
      <c r="T3274" s="445">
        <f>IF('Angaben KH-Standort'!D$30='A4'!D3274,IF('Angaben KH-Standort'!E$30="Ja",1,0),0)</f>
        <v>0</v>
      </c>
      <c r="U3274" s="445">
        <f>IF('Angaben KH-Standort'!D$31='A4'!D3274,IF('Angaben KH-Standort'!E$31="Ja",1,0),0)</f>
        <v>0</v>
      </c>
    </row>
    <row r="3275" spans="2:21" ht="15" customHeight="1" x14ac:dyDescent="0.3">
      <c r="B3275" s="70" t="str">
        <f t="shared" si="404"/>
        <v>!!!</v>
      </c>
      <c r="C3275" s="265" t="str">
        <f>IF(ISERROR(IF(LEN(E3275)&gt;0,VLOOKUP(TEXT($E3275,0),'Angaben Stationen'!$E$14:$J$213,5,0),"")),"?",IF(LEN(E3275)&gt;0,VLOOKUP(TEXT($E3275,0),'Angaben Stationen'!$E$14:$J$213,5,0),""))</f>
        <v/>
      </c>
      <c r="D3275" s="232" t="str">
        <f>IF(ISERROR(IF(LEN(E3275)&gt;0,VLOOKUP(TEXT($E3275,0),'Angaben Stationen'!$E$14:$J$213,6,0),"")),"STATION IST NICHT VORHANDEN",IF(LEN(E3275)&gt;0,VLOOKUP(TEXT($E3275,0),'Angaben Stationen'!$E$14:$J$213,6,0),""))</f>
        <v/>
      </c>
      <c r="E3275" s="287"/>
      <c r="F3275" s="234"/>
      <c r="G3275" s="234"/>
      <c r="H3275" s="263"/>
      <c r="I3275" s="169"/>
      <c r="K3275" s="445" t="str">
        <f t="shared" si="405"/>
        <v>Leer</v>
      </c>
      <c r="L3275" s="445" t="str">
        <f>VLOOKUP($D3275,{"29 - Psychiatrie (Erwachsene)","BGI";"297 - stationsäquivalente Behandlung in der Erwachsenenpsychiatrie (29)","BGI";"30 - Kinder- und Jugendpsychiatrie","BGII";"307 - stationsäquivalente Behandlung in der Kinder- und Jugendpsychiatrie (30)","BGII";"31 - Psychosomatik","BGI";"","Leer"},2,0)</f>
        <v>Leer</v>
      </c>
      <c r="M3275" s="445">
        <f t="shared" si="402"/>
        <v>0</v>
      </c>
      <c r="N3275" s="445">
        <f t="shared" si="403"/>
        <v>0</v>
      </c>
      <c r="O3275" s="445">
        <f t="shared" si="406"/>
        <v>0</v>
      </c>
      <c r="P3275" s="445">
        <f t="shared" si="407"/>
        <v>0</v>
      </c>
      <c r="Q3275" s="445">
        <f t="shared" si="408"/>
        <v>0</v>
      </c>
      <c r="R3275" s="415" t="str">
        <f t="shared" si="409"/>
        <v>Leer</v>
      </c>
      <c r="S3275" s="445">
        <f>IF('Angaben KH-Standort'!D$29='A4'!D3275,IF('Angaben KH-Standort'!E$29="Ja",1,0),0)</f>
        <v>0</v>
      </c>
      <c r="T3275" s="445">
        <f>IF('Angaben KH-Standort'!D$30='A4'!D3275,IF('Angaben KH-Standort'!E$30="Ja",1,0),0)</f>
        <v>0</v>
      </c>
      <c r="U3275" s="445">
        <f>IF('Angaben KH-Standort'!D$31='A4'!D3275,IF('Angaben KH-Standort'!E$31="Ja",1,0),0)</f>
        <v>0</v>
      </c>
    </row>
    <row r="3276" spans="2:21" ht="15" customHeight="1" x14ac:dyDescent="0.3">
      <c r="B3276" s="70" t="str">
        <f t="shared" si="404"/>
        <v>!!!</v>
      </c>
      <c r="C3276" s="265" t="str">
        <f>IF(ISERROR(IF(LEN(E3276)&gt;0,VLOOKUP(TEXT($E3276,0),'Angaben Stationen'!$E$14:$J$213,5,0),"")),"?",IF(LEN(E3276)&gt;0,VLOOKUP(TEXT($E3276,0),'Angaben Stationen'!$E$14:$J$213,5,0),""))</f>
        <v/>
      </c>
      <c r="D3276" s="232" t="str">
        <f>IF(ISERROR(IF(LEN(E3276)&gt;0,VLOOKUP(TEXT($E3276,0),'Angaben Stationen'!$E$14:$J$213,6,0),"")),"STATION IST NICHT VORHANDEN",IF(LEN(E3276)&gt;0,VLOOKUP(TEXT($E3276,0),'Angaben Stationen'!$E$14:$J$213,6,0),""))</f>
        <v/>
      </c>
      <c r="E3276" s="287"/>
      <c r="F3276" s="234"/>
      <c r="G3276" s="234"/>
      <c r="H3276" s="263"/>
      <c r="I3276" s="169"/>
      <c r="K3276" s="445" t="str">
        <f t="shared" si="405"/>
        <v>Leer</v>
      </c>
      <c r="L3276" s="445" t="str">
        <f>VLOOKUP($D3276,{"29 - Psychiatrie (Erwachsene)","BGI";"297 - stationsäquivalente Behandlung in der Erwachsenenpsychiatrie (29)","BGI";"30 - Kinder- und Jugendpsychiatrie","BGII";"307 - stationsäquivalente Behandlung in der Kinder- und Jugendpsychiatrie (30)","BGII";"31 - Psychosomatik","BGI";"","Leer"},2,0)</f>
        <v>Leer</v>
      </c>
      <c r="M3276" s="445">
        <f t="shared" si="402"/>
        <v>0</v>
      </c>
      <c r="N3276" s="445">
        <f t="shared" si="403"/>
        <v>0</v>
      </c>
      <c r="O3276" s="445">
        <f t="shared" si="406"/>
        <v>0</v>
      </c>
      <c r="P3276" s="445">
        <f t="shared" si="407"/>
        <v>0</v>
      </c>
      <c r="Q3276" s="445">
        <f t="shared" si="408"/>
        <v>0</v>
      </c>
      <c r="R3276" s="415" t="str">
        <f t="shared" si="409"/>
        <v>Leer</v>
      </c>
      <c r="S3276" s="445">
        <f>IF('Angaben KH-Standort'!D$29='A4'!D3276,IF('Angaben KH-Standort'!E$29="Ja",1,0),0)</f>
        <v>0</v>
      </c>
      <c r="T3276" s="445">
        <f>IF('Angaben KH-Standort'!D$30='A4'!D3276,IF('Angaben KH-Standort'!E$30="Ja",1,0),0)</f>
        <v>0</v>
      </c>
      <c r="U3276" s="445">
        <f>IF('Angaben KH-Standort'!D$31='A4'!D3276,IF('Angaben KH-Standort'!E$31="Ja",1,0),0)</f>
        <v>0</v>
      </c>
    </row>
    <row r="3277" spans="2:21" ht="15" customHeight="1" x14ac:dyDescent="0.3">
      <c r="B3277" s="70" t="str">
        <f t="shared" si="404"/>
        <v>!!!</v>
      </c>
      <c r="C3277" s="265" t="str">
        <f>IF(ISERROR(IF(LEN(E3277)&gt;0,VLOOKUP(TEXT($E3277,0),'Angaben Stationen'!$E$14:$J$213,5,0),"")),"?",IF(LEN(E3277)&gt;0,VLOOKUP(TEXT($E3277,0),'Angaben Stationen'!$E$14:$J$213,5,0),""))</f>
        <v/>
      </c>
      <c r="D3277" s="232" t="str">
        <f>IF(ISERROR(IF(LEN(E3277)&gt;0,VLOOKUP(TEXT($E3277,0),'Angaben Stationen'!$E$14:$J$213,6,0),"")),"STATION IST NICHT VORHANDEN",IF(LEN(E3277)&gt;0,VLOOKUP(TEXT($E3277,0),'Angaben Stationen'!$E$14:$J$213,6,0),""))</f>
        <v/>
      </c>
      <c r="E3277" s="287"/>
      <c r="F3277" s="234"/>
      <c r="G3277" s="234"/>
      <c r="H3277" s="263"/>
      <c r="I3277" s="169"/>
      <c r="K3277" s="445" t="str">
        <f t="shared" si="405"/>
        <v>Leer</v>
      </c>
      <c r="L3277" s="445" t="str">
        <f>VLOOKUP($D3277,{"29 - Psychiatrie (Erwachsene)","BGI";"297 - stationsäquivalente Behandlung in der Erwachsenenpsychiatrie (29)","BGI";"30 - Kinder- und Jugendpsychiatrie","BGII";"307 - stationsäquivalente Behandlung in der Kinder- und Jugendpsychiatrie (30)","BGII";"31 - Psychosomatik","BGI";"","Leer"},2,0)</f>
        <v>Leer</v>
      </c>
      <c r="M3277" s="445">
        <f t="shared" si="402"/>
        <v>0</v>
      </c>
      <c r="N3277" s="445">
        <f t="shared" si="403"/>
        <v>0</v>
      </c>
      <c r="O3277" s="445">
        <f t="shared" si="406"/>
        <v>0</v>
      </c>
      <c r="P3277" s="445">
        <f t="shared" si="407"/>
        <v>0</v>
      </c>
      <c r="Q3277" s="445">
        <f t="shared" si="408"/>
        <v>0</v>
      </c>
      <c r="R3277" s="415" t="str">
        <f t="shared" si="409"/>
        <v>Leer</v>
      </c>
      <c r="S3277" s="445">
        <f>IF('Angaben KH-Standort'!D$29='A4'!D3277,IF('Angaben KH-Standort'!E$29="Ja",1,0),0)</f>
        <v>0</v>
      </c>
      <c r="T3277" s="445">
        <f>IF('Angaben KH-Standort'!D$30='A4'!D3277,IF('Angaben KH-Standort'!E$30="Ja",1,0),0)</f>
        <v>0</v>
      </c>
      <c r="U3277" s="445">
        <f>IF('Angaben KH-Standort'!D$31='A4'!D3277,IF('Angaben KH-Standort'!E$31="Ja",1,0),0)</f>
        <v>0</v>
      </c>
    </row>
    <row r="3278" spans="2:21" ht="15" customHeight="1" x14ac:dyDescent="0.3">
      <c r="B3278" s="70" t="str">
        <f t="shared" si="404"/>
        <v>!!!</v>
      </c>
      <c r="C3278" s="265" t="str">
        <f>IF(ISERROR(IF(LEN(E3278)&gt;0,VLOOKUP(TEXT($E3278,0),'Angaben Stationen'!$E$14:$J$213,5,0),"")),"?",IF(LEN(E3278)&gt;0,VLOOKUP(TEXT($E3278,0),'Angaben Stationen'!$E$14:$J$213,5,0),""))</f>
        <v/>
      </c>
      <c r="D3278" s="232" t="str">
        <f>IF(ISERROR(IF(LEN(E3278)&gt;0,VLOOKUP(TEXT($E3278,0),'Angaben Stationen'!$E$14:$J$213,6,0),"")),"STATION IST NICHT VORHANDEN",IF(LEN(E3278)&gt;0,VLOOKUP(TEXT($E3278,0),'Angaben Stationen'!$E$14:$J$213,6,0),""))</f>
        <v/>
      </c>
      <c r="E3278" s="287"/>
      <c r="F3278" s="234"/>
      <c r="G3278" s="234"/>
      <c r="H3278" s="263"/>
      <c r="I3278" s="169"/>
      <c r="K3278" s="445" t="str">
        <f t="shared" si="405"/>
        <v>Leer</v>
      </c>
      <c r="L3278" s="445" t="str">
        <f>VLOOKUP($D3278,{"29 - Psychiatrie (Erwachsene)","BGI";"297 - stationsäquivalente Behandlung in der Erwachsenenpsychiatrie (29)","BGI";"30 - Kinder- und Jugendpsychiatrie","BGII";"307 - stationsäquivalente Behandlung in der Kinder- und Jugendpsychiatrie (30)","BGII";"31 - Psychosomatik","BGI";"","Leer"},2,0)</f>
        <v>Leer</v>
      </c>
      <c r="M3278" s="445">
        <f t="shared" si="402"/>
        <v>0</v>
      </c>
      <c r="N3278" s="445">
        <f t="shared" si="403"/>
        <v>0</v>
      </c>
      <c r="O3278" s="445">
        <f t="shared" si="406"/>
        <v>0</v>
      </c>
      <c r="P3278" s="445">
        <f t="shared" si="407"/>
        <v>0</v>
      </c>
      <c r="Q3278" s="445">
        <f t="shared" si="408"/>
        <v>0</v>
      </c>
      <c r="R3278" s="415" t="str">
        <f t="shared" si="409"/>
        <v>Leer</v>
      </c>
      <c r="S3278" s="445">
        <f>IF('Angaben KH-Standort'!D$29='A4'!D3278,IF('Angaben KH-Standort'!E$29="Ja",1,0),0)</f>
        <v>0</v>
      </c>
      <c r="T3278" s="445">
        <f>IF('Angaben KH-Standort'!D$30='A4'!D3278,IF('Angaben KH-Standort'!E$30="Ja",1,0),0)</f>
        <v>0</v>
      </c>
      <c r="U3278" s="445">
        <f>IF('Angaben KH-Standort'!D$31='A4'!D3278,IF('Angaben KH-Standort'!E$31="Ja",1,0),0)</f>
        <v>0</v>
      </c>
    </row>
    <row r="3279" spans="2:21" ht="15" customHeight="1" x14ac:dyDescent="0.3">
      <c r="B3279" s="70" t="str">
        <f t="shared" si="404"/>
        <v>!!!</v>
      </c>
      <c r="C3279" s="265" t="str">
        <f>IF(ISERROR(IF(LEN(E3279)&gt;0,VLOOKUP(TEXT($E3279,0),'Angaben Stationen'!$E$14:$J$213,5,0),"")),"?",IF(LEN(E3279)&gt;0,VLOOKUP(TEXT($E3279,0),'Angaben Stationen'!$E$14:$J$213,5,0),""))</f>
        <v/>
      </c>
      <c r="D3279" s="232" t="str">
        <f>IF(ISERROR(IF(LEN(E3279)&gt;0,VLOOKUP(TEXT($E3279,0),'Angaben Stationen'!$E$14:$J$213,6,0),"")),"STATION IST NICHT VORHANDEN",IF(LEN(E3279)&gt;0,VLOOKUP(TEXT($E3279,0),'Angaben Stationen'!$E$14:$J$213,6,0),""))</f>
        <v/>
      </c>
      <c r="E3279" s="287"/>
      <c r="F3279" s="234"/>
      <c r="G3279" s="234"/>
      <c r="H3279" s="263"/>
      <c r="I3279" s="169"/>
      <c r="K3279" s="445" t="str">
        <f t="shared" si="405"/>
        <v>Leer</v>
      </c>
      <c r="L3279" s="445" t="str">
        <f>VLOOKUP($D3279,{"29 - Psychiatrie (Erwachsene)","BGI";"297 - stationsäquivalente Behandlung in der Erwachsenenpsychiatrie (29)","BGI";"30 - Kinder- und Jugendpsychiatrie","BGII";"307 - stationsäquivalente Behandlung in der Kinder- und Jugendpsychiatrie (30)","BGII";"31 - Psychosomatik","BGI";"","Leer"},2,0)</f>
        <v>Leer</v>
      </c>
      <c r="M3279" s="445">
        <f t="shared" si="402"/>
        <v>0</v>
      </c>
      <c r="N3279" s="445">
        <f t="shared" si="403"/>
        <v>0</v>
      </c>
      <c r="O3279" s="445">
        <f t="shared" si="406"/>
        <v>0</v>
      </c>
      <c r="P3279" s="445">
        <f t="shared" si="407"/>
        <v>0</v>
      </c>
      <c r="Q3279" s="445">
        <f t="shared" si="408"/>
        <v>0</v>
      </c>
      <c r="R3279" s="415" t="str">
        <f t="shared" si="409"/>
        <v>Leer</v>
      </c>
      <c r="S3279" s="445">
        <f>IF('Angaben KH-Standort'!D$29='A4'!D3279,IF('Angaben KH-Standort'!E$29="Ja",1,0),0)</f>
        <v>0</v>
      </c>
      <c r="T3279" s="445">
        <f>IF('Angaben KH-Standort'!D$30='A4'!D3279,IF('Angaben KH-Standort'!E$30="Ja",1,0),0)</f>
        <v>0</v>
      </c>
      <c r="U3279" s="445">
        <f>IF('Angaben KH-Standort'!D$31='A4'!D3279,IF('Angaben KH-Standort'!E$31="Ja",1,0),0)</f>
        <v>0</v>
      </c>
    </row>
    <row r="3280" spans="2:21" ht="15" customHeight="1" x14ac:dyDescent="0.3">
      <c r="B3280" s="70" t="str">
        <f t="shared" si="404"/>
        <v>!!!</v>
      </c>
      <c r="C3280" s="265" t="str">
        <f>IF(ISERROR(IF(LEN(E3280)&gt;0,VLOOKUP(TEXT($E3280,0),'Angaben Stationen'!$E$14:$J$213,5,0),"")),"?",IF(LEN(E3280)&gt;0,VLOOKUP(TEXT($E3280,0),'Angaben Stationen'!$E$14:$J$213,5,0),""))</f>
        <v/>
      </c>
      <c r="D3280" s="232" t="str">
        <f>IF(ISERROR(IF(LEN(E3280)&gt;0,VLOOKUP(TEXT($E3280,0),'Angaben Stationen'!$E$14:$J$213,6,0),"")),"STATION IST NICHT VORHANDEN",IF(LEN(E3280)&gt;0,VLOOKUP(TEXT($E3280,0),'Angaben Stationen'!$E$14:$J$213,6,0),""))</f>
        <v/>
      </c>
      <c r="E3280" s="287"/>
      <c r="F3280" s="234"/>
      <c r="G3280" s="234"/>
      <c r="H3280" s="263"/>
      <c r="I3280" s="169"/>
      <c r="K3280" s="445" t="str">
        <f t="shared" si="405"/>
        <v>Leer</v>
      </c>
      <c r="L3280" s="445" t="str">
        <f>VLOOKUP($D3280,{"29 - Psychiatrie (Erwachsene)","BGI";"297 - stationsäquivalente Behandlung in der Erwachsenenpsychiatrie (29)","BGI";"30 - Kinder- und Jugendpsychiatrie","BGII";"307 - stationsäquivalente Behandlung in der Kinder- und Jugendpsychiatrie (30)","BGII";"31 - Psychosomatik","BGI";"","Leer"},2,0)</f>
        <v>Leer</v>
      </c>
      <c r="M3280" s="445">
        <f t="shared" si="402"/>
        <v>0</v>
      </c>
      <c r="N3280" s="445">
        <f t="shared" si="403"/>
        <v>0</v>
      </c>
      <c r="O3280" s="445">
        <f t="shared" si="406"/>
        <v>0</v>
      </c>
      <c r="P3280" s="445">
        <f t="shared" si="407"/>
        <v>0</v>
      </c>
      <c r="Q3280" s="445">
        <f t="shared" si="408"/>
        <v>0</v>
      </c>
      <c r="R3280" s="415" t="str">
        <f t="shared" si="409"/>
        <v>Leer</v>
      </c>
      <c r="S3280" s="445">
        <f>IF('Angaben KH-Standort'!D$29='A4'!D3280,IF('Angaben KH-Standort'!E$29="Ja",1,0),0)</f>
        <v>0</v>
      </c>
      <c r="T3280" s="445">
        <f>IF('Angaben KH-Standort'!D$30='A4'!D3280,IF('Angaben KH-Standort'!E$30="Ja",1,0),0)</f>
        <v>0</v>
      </c>
      <c r="U3280" s="445">
        <f>IF('Angaben KH-Standort'!D$31='A4'!D3280,IF('Angaben KH-Standort'!E$31="Ja",1,0),0)</f>
        <v>0</v>
      </c>
    </row>
    <row r="3281" spans="2:21" ht="15" customHeight="1" x14ac:dyDescent="0.3">
      <c r="B3281" s="70" t="str">
        <f t="shared" si="404"/>
        <v>!!!</v>
      </c>
      <c r="C3281" s="265" t="str">
        <f>IF(ISERROR(IF(LEN(E3281)&gt;0,VLOOKUP(TEXT($E3281,0),'Angaben Stationen'!$E$14:$J$213,5,0),"")),"?",IF(LEN(E3281)&gt;0,VLOOKUP(TEXT($E3281,0),'Angaben Stationen'!$E$14:$J$213,5,0),""))</f>
        <v/>
      </c>
      <c r="D3281" s="232" t="str">
        <f>IF(ISERROR(IF(LEN(E3281)&gt;0,VLOOKUP(TEXT($E3281,0),'Angaben Stationen'!$E$14:$J$213,6,0),"")),"STATION IST NICHT VORHANDEN",IF(LEN(E3281)&gt;0,VLOOKUP(TEXT($E3281,0),'Angaben Stationen'!$E$14:$J$213,6,0),""))</f>
        <v/>
      </c>
      <c r="E3281" s="287"/>
      <c r="F3281" s="234"/>
      <c r="G3281" s="234"/>
      <c r="H3281" s="263"/>
      <c r="I3281" s="169"/>
      <c r="K3281" s="445" t="str">
        <f t="shared" si="405"/>
        <v>Leer</v>
      </c>
      <c r="L3281" s="445" t="str">
        <f>VLOOKUP($D3281,{"29 - Psychiatrie (Erwachsene)","BGI";"297 - stationsäquivalente Behandlung in der Erwachsenenpsychiatrie (29)","BGI";"30 - Kinder- und Jugendpsychiatrie","BGII";"307 - stationsäquivalente Behandlung in der Kinder- und Jugendpsychiatrie (30)","BGII";"31 - Psychosomatik","BGI";"","Leer"},2,0)</f>
        <v>Leer</v>
      </c>
      <c r="M3281" s="445">
        <f t="shared" si="402"/>
        <v>0</v>
      </c>
      <c r="N3281" s="445">
        <f t="shared" si="403"/>
        <v>0</v>
      </c>
      <c r="O3281" s="445">
        <f t="shared" si="406"/>
        <v>0</v>
      </c>
      <c r="P3281" s="445">
        <f t="shared" si="407"/>
        <v>0</v>
      </c>
      <c r="Q3281" s="445">
        <f t="shared" si="408"/>
        <v>0</v>
      </c>
      <c r="R3281" s="415" t="str">
        <f t="shared" si="409"/>
        <v>Leer</v>
      </c>
      <c r="S3281" s="445">
        <f>IF('Angaben KH-Standort'!D$29='A4'!D3281,IF('Angaben KH-Standort'!E$29="Ja",1,0),0)</f>
        <v>0</v>
      </c>
      <c r="T3281" s="445">
        <f>IF('Angaben KH-Standort'!D$30='A4'!D3281,IF('Angaben KH-Standort'!E$30="Ja",1,0),0)</f>
        <v>0</v>
      </c>
      <c r="U3281" s="445">
        <f>IF('Angaben KH-Standort'!D$31='A4'!D3281,IF('Angaben KH-Standort'!E$31="Ja",1,0),0)</f>
        <v>0</v>
      </c>
    </row>
    <row r="3282" spans="2:21" ht="15" customHeight="1" x14ac:dyDescent="0.3">
      <c r="B3282" s="70" t="str">
        <f t="shared" si="404"/>
        <v>!!!</v>
      </c>
      <c r="C3282" s="265" t="str">
        <f>IF(ISERROR(IF(LEN(E3282)&gt;0,VLOOKUP(TEXT($E3282,0),'Angaben Stationen'!$E$14:$J$213,5,0),"")),"?",IF(LEN(E3282)&gt;0,VLOOKUP(TEXT($E3282,0),'Angaben Stationen'!$E$14:$J$213,5,0),""))</f>
        <v/>
      </c>
      <c r="D3282" s="232" t="str">
        <f>IF(ISERROR(IF(LEN(E3282)&gt;0,VLOOKUP(TEXT($E3282,0),'Angaben Stationen'!$E$14:$J$213,6,0),"")),"STATION IST NICHT VORHANDEN",IF(LEN(E3282)&gt;0,VLOOKUP(TEXT($E3282,0),'Angaben Stationen'!$E$14:$J$213,6,0),""))</f>
        <v/>
      </c>
      <c r="E3282" s="287"/>
      <c r="F3282" s="234"/>
      <c r="G3282" s="234"/>
      <c r="H3282" s="263"/>
      <c r="I3282" s="169"/>
      <c r="K3282" s="445" t="str">
        <f t="shared" si="405"/>
        <v>Leer</v>
      </c>
      <c r="L3282" s="445" t="str">
        <f>VLOOKUP($D3282,{"29 - Psychiatrie (Erwachsene)","BGI";"297 - stationsäquivalente Behandlung in der Erwachsenenpsychiatrie (29)","BGI";"30 - Kinder- und Jugendpsychiatrie","BGII";"307 - stationsäquivalente Behandlung in der Kinder- und Jugendpsychiatrie (30)","BGII";"31 - Psychosomatik","BGI";"","Leer"},2,0)</f>
        <v>Leer</v>
      </c>
      <c r="M3282" s="445">
        <f t="shared" si="402"/>
        <v>0</v>
      </c>
      <c r="N3282" s="445">
        <f t="shared" si="403"/>
        <v>0</v>
      </c>
      <c r="O3282" s="445">
        <f t="shared" si="406"/>
        <v>0</v>
      </c>
      <c r="P3282" s="445">
        <f t="shared" si="407"/>
        <v>0</v>
      </c>
      <c r="Q3282" s="445">
        <f t="shared" si="408"/>
        <v>0</v>
      </c>
      <c r="R3282" s="415" t="str">
        <f t="shared" si="409"/>
        <v>Leer</v>
      </c>
      <c r="S3282" s="445">
        <f>IF('Angaben KH-Standort'!D$29='A4'!D3282,IF('Angaben KH-Standort'!E$29="Ja",1,0),0)</f>
        <v>0</v>
      </c>
      <c r="T3282" s="445">
        <f>IF('Angaben KH-Standort'!D$30='A4'!D3282,IF('Angaben KH-Standort'!E$30="Ja",1,0),0)</f>
        <v>0</v>
      </c>
      <c r="U3282" s="445">
        <f>IF('Angaben KH-Standort'!D$31='A4'!D3282,IF('Angaben KH-Standort'!E$31="Ja",1,0),0)</f>
        <v>0</v>
      </c>
    </row>
    <row r="3283" spans="2:21" ht="15" customHeight="1" x14ac:dyDescent="0.3">
      <c r="B3283" s="70" t="str">
        <f t="shared" si="404"/>
        <v>!!!</v>
      </c>
      <c r="C3283" s="265" t="str">
        <f>IF(ISERROR(IF(LEN(E3283)&gt;0,VLOOKUP(TEXT($E3283,0),'Angaben Stationen'!$E$14:$J$213,5,0),"")),"?",IF(LEN(E3283)&gt;0,VLOOKUP(TEXT($E3283,0),'Angaben Stationen'!$E$14:$J$213,5,0),""))</f>
        <v/>
      </c>
      <c r="D3283" s="232" t="str">
        <f>IF(ISERROR(IF(LEN(E3283)&gt;0,VLOOKUP(TEXT($E3283,0),'Angaben Stationen'!$E$14:$J$213,6,0),"")),"STATION IST NICHT VORHANDEN",IF(LEN(E3283)&gt;0,VLOOKUP(TEXT($E3283,0),'Angaben Stationen'!$E$14:$J$213,6,0),""))</f>
        <v/>
      </c>
      <c r="E3283" s="287"/>
      <c r="F3283" s="234"/>
      <c r="G3283" s="234"/>
      <c r="H3283" s="263"/>
      <c r="I3283" s="169"/>
      <c r="K3283" s="445" t="str">
        <f t="shared" si="405"/>
        <v>Leer</v>
      </c>
      <c r="L3283" s="445" t="str">
        <f>VLOOKUP($D3283,{"29 - Psychiatrie (Erwachsene)","BGI";"297 - stationsäquivalente Behandlung in der Erwachsenenpsychiatrie (29)","BGI";"30 - Kinder- und Jugendpsychiatrie","BGII";"307 - stationsäquivalente Behandlung in der Kinder- und Jugendpsychiatrie (30)","BGII";"31 - Psychosomatik","BGI";"","Leer"},2,0)</f>
        <v>Leer</v>
      </c>
      <c r="M3283" s="445">
        <f t="shared" si="402"/>
        <v>0</v>
      </c>
      <c r="N3283" s="445">
        <f t="shared" si="403"/>
        <v>0</v>
      </c>
      <c r="O3283" s="445">
        <f t="shared" si="406"/>
        <v>0</v>
      </c>
      <c r="P3283" s="445">
        <f t="shared" si="407"/>
        <v>0</v>
      </c>
      <c r="Q3283" s="445">
        <f t="shared" si="408"/>
        <v>0</v>
      </c>
      <c r="R3283" s="415" t="str">
        <f t="shared" si="409"/>
        <v>Leer</v>
      </c>
      <c r="S3283" s="445">
        <f>IF('Angaben KH-Standort'!D$29='A4'!D3283,IF('Angaben KH-Standort'!E$29="Ja",1,0),0)</f>
        <v>0</v>
      </c>
      <c r="T3283" s="445">
        <f>IF('Angaben KH-Standort'!D$30='A4'!D3283,IF('Angaben KH-Standort'!E$30="Ja",1,0),0)</f>
        <v>0</v>
      </c>
      <c r="U3283" s="445">
        <f>IF('Angaben KH-Standort'!D$31='A4'!D3283,IF('Angaben KH-Standort'!E$31="Ja",1,0),0)</f>
        <v>0</v>
      </c>
    </row>
    <row r="3284" spans="2:21" ht="15" customHeight="1" x14ac:dyDescent="0.3">
      <c r="B3284" s="70" t="str">
        <f t="shared" si="404"/>
        <v>!!!</v>
      </c>
      <c r="C3284" s="265" t="str">
        <f>IF(ISERROR(IF(LEN(E3284)&gt;0,VLOOKUP(TEXT($E3284,0),'Angaben Stationen'!$E$14:$J$213,5,0),"")),"?",IF(LEN(E3284)&gt;0,VLOOKUP(TEXT($E3284,0),'Angaben Stationen'!$E$14:$J$213,5,0),""))</f>
        <v/>
      </c>
      <c r="D3284" s="232" t="str">
        <f>IF(ISERROR(IF(LEN(E3284)&gt;0,VLOOKUP(TEXT($E3284,0),'Angaben Stationen'!$E$14:$J$213,6,0),"")),"STATION IST NICHT VORHANDEN",IF(LEN(E3284)&gt;0,VLOOKUP(TEXT($E3284,0),'Angaben Stationen'!$E$14:$J$213,6,0),""))</f>
        <v/>
      </c>
      <c r="E3284" s="287"/>
      <c r="F3284" s="234"/>
      <c r="G3284" s="234"/>
      <c r="H3284" s="263"/>
      <c r="I3284" s="169"/>
      <c r="K3284" s="445" t="str">
        <f t="shared" si="405"/>
        <v>Leer</v>
      </c>
      <c r="L3284" s="445" t="str">
        <f>VLOOKUP($D3284,{"29 - Psychiatrie (Erwachsene)","BGI";"297 - stationsäquivalente Behandlung in der Erwachsenenpsychiatrie (29)","BGI";"30 - Kinder- und Jugendpsychiatrie","BGII";"307 - stationsäquivalente Behandlung in der Kinder- und Jugendpsychiatrie (30)","BGII";"31 - Psychosomatik","BGI";"","Leer"},2,0)</f>
        <v>Leer</v>
      </c>
      <c r="M3284" s="445">
        <f t="shared" si="402"/>
        <v>0</v>
      </c>
      <c r="N3284" s="445">
        <f t="shared" si="403"/>
        <v>0</v>
      </c>
      <c r="O3284" s="445">
        <f t="shared" si="406"/>
        <v>0</v>
      </c>
      <c r="P3284" s="445">
        <f t="shared" si="407"/>
        <v>0</v>
      </c>
      <c r="Q3284" s="445">
        <f t="shared" si="408"/>
        <v>0</v>
      </c>
      <c r="R3284" s="415" t="str">
        <f t="shared" si="409"/>
        <v>Leer</v>
      </c>
      <c r="S3284" s="445">
        <f>IF('Angaben KH-Standort'!D$29='A4'!D3284,IF('Angaben KH-Standort'!E$29="Ja",1,0),0)</f>
        <v>0</v>
      </c>
      <c r="T3284" s="445">
        <f>IF('Angaben KH-Standort'!D$30='A4'!D3284,IF('Angaben KH-Standort'!E$30="Ja",1,0),0)</f>
        <v>0</v>
      </c>
      <c r="U3284" s="445">
        <f>IF('Angaben KH-Standort'!D$31='A4'!D3284,IF('Angaben KH-Standort'!E$31="Ja",1,0),0)</f>
        <v>0</v>
      </c>
    </row>
    <row r="3285" spans="2:21" ht="15" customHeight="1" x14ac:dyDescent="0.3">
      <c r="B3285" s="70" t="str">
        <f t="shared" si="404"/>
        <v>!!!</v>
      </c>
      <c r="C3285" s="265" t="str">
        <f>IF(ISERROR(IF(LEN(E3285)&gt;0,VLOOKUP(TEXT($E3285,0),'Angaben Stationen'!$E$14:$J$213,5,0),"")),"?",IF(LEN(E3285)&gt;0,VLOOKUP(TEXT($E3285,0),'Angaben Stationen'!$E$14:$J$213,5,0),""))</f>
        <v/>
      </c>
      <c r="D3285" s="232" t="str">
        <f>IF(ISERROR(IF(LEN(E3285)&gt;0,VLOOKUP(TEXT($E3285,0),'Angaben Stationen'!$E$14:$J$213,6,0),"")),"STATION IST NICHT VORHANDEN",IF(LEN(E3285)&gt;0,VLOOKUP(TEXT($E3285,0),'Angaben Stationen'!$E$14:$J$213,6,0),""))</f>
        <v/>
      </c>
      <c r="E3285" s="287"/>
      <c r="F3285" s="234"/>
      <c r="G3285" s="234"/>
      <c r="H3285" s="263"/>
      <c r="I3285" s="169"/>
      <c r="K3285" s="445" t="str">
        <f t="shared" si="405"/>
        <v>Leer</v>
      </c>
      <c r="L3285" s="445" t="str">
        <f>VLOOKUP($D3285,{"29 - Psychiatrie (Erwachsene)","BGI";"297 - stationsäquivalente Behandlung in der Erwachsenenpsychiatrie (29)","BGI";"30 - Kinder- und Jugendpsychiatrie","BGII";"307 - stationsäquivalente Behandlung in der Kinder- und Jugendpsychiatrie (30)","BGII";"31 - Psychosomatik","BGI";"","Leer"},2,0)</f>
        <v>Leer</v>
      </c>
      <c r="M3285" s="445">
        <f t="shared" si="402"/>
        <v>0</v>
      </c>
      <c r="N3285" s="445">
        <f t="shared" si="403"/>
        <v>0</v>
      </c>
      <c r="O3285" s="445">
        <f t="shared" si="406"/>
        <v>0</v>
      </c>
      <c r="P3285" s="445">
        <f t="shared" si="407"/>
        <v>0</v>
      </c>
      <c r="Q3285" s="445">
        <f t="shared" si="408"/>
        <v>0</v>
      </c>
      <c r="R3285" s="415" t="str">
        <f t="shared" si="409"/>
        <v>Leer</v>
      </c>
      <c r="S3285" s="445">
        <f>IF('Angaben KH-Standort'!D$29='A4'!D3285,IF('Angaben KH-Standort'!E$29="Ja",1,0),0)</f>
        <v>0</v>
      </c>
      <c r="T3285" s="445">
        <f>IF('Angaben KH-Standort'!D$30='A4'!D3285,IF('Angaben KH-Standort'!E$30="Ja",1,0),0)</f>
        <v>0</v>
      </c>
      <c r="U3285" s="445">
        <f>IF('Angaben KH-Standort'!D$31='A4'!D3285,IF('Angaben KH-Standort'!E$31="Ja",1,0),0)</f>
        <v>0</v>
      </c>
    </row>
    <row r="3286" spans="2:21" ht="15" customHeight="1" x14ac:dyDescent="0.3">
      <c r="B3286" s="70" t="str">
        <f t="shared" si="404"/>
        <v>!!!</v>
      </c>
      <c r="C3286" s="265" t="str">
        <f>IF(ISERROR(IF(LEN(E3286)&gt;0,VLOOKUP(TEXT($E3286,0),'Angaben Stationen'!$E$14:$J$213,5,0),"")),"?",IF(LEN(E3286)&gt;0,VLOOKUP(TEXT($E3286,0),'Angaben Stationen'!$E$14:$J$213,5,0),""))</f>
        <v/>
      </c>
      <c r="D3286" s="232" t="str">
        <f>IF(ISERROR(IF(LEN(E3286)&gt;0,VLOOKUP(TEXT($E3286,0),'Angaben Stationen'!$E$14:$J$213,6,0),"")),"STATION IST NICHT VORHANDEN",IF(LEN(E3286)&gt;0,VLOOKUP(TEXT($E3286,0),'Angaben Stationen'!$E$14:$J$213,6,0),""))</f>
        <v/>
      </c>
      <c r="E3286" s="287"/>
      <c r="F3286" s="234"/>
      <c r="G3286" s="234"/>
      <c r="H3286" s="263"/>
      <c r="I3286" s="169"/>
      <c r="K3286" s="445" t="str">
        <f t="shared" si="405"/>
        <v>Leer</v>
      </c>
      <c r="L3286" s="445" t="str">
        <f>VLOOKUP($D3286,{"29 - Psychiatrie (Erwachsene)","BGI";"297 - stationsäquivalente Behandlung in der Erwachsenenpsychiatrie (29)","BGI";"30 - Kinder- und Jugendpsychiatrie","BGII";"307 - stationsäquivalente Behandlung in der Kinder- und Jugendpsychiatrie (30)","BGII";"31 - Psychosomatik","BGI";"","Leer"},2,0)</f>
        <v>Leer</v>
      </c>
      <c r="M3286" s="445">
        <f t="shared" si="402"/>
        <v>0</v>
      </c>
      <c r="N3286" s="445">
        <f t="shared" si="403"/>
        <v>0</v>
      </c>
      <c r="O3286" s="445">
        <f t="shared" si="406"/>
        <v>0</v>
      </c>
      <c r="P3286" s="445">
        <f t="shared" si="407"/>
        <v>0</v>
      </c>
      <c r="Q3286" s="445">
        <f t="shared" si="408"/>
        <v>0</v>
      </c>
      <c r="R3286" s="415" t="str">
        <f t="shared" si="409"/>
        <v>Leer</v>
      </c>
      <c r="S3286" s="445">
        <f>IF('Angaben KH-Standort'!D$29='A4'!D3286,IF('Angaben KH-Standort'!E$29="Ja",1,0),0)</f>
        <v>0</v>
      </c>
      <c r="T3286" s="445">
        <f>IF('Angaben KH-Standort'!D$30='A4'!D3286,IF('Angaben KH-Standort'!E$30="Ja",1,0),0)</f>
        <v>0</v>
      </c>
      <c r="U3286" s="445">
        <f>IF('Angaben KH-Standort'!D$31='A4'!D3286,IF('Angaben KH-Standort'!E$31="Ja",1,0),0)</f>
        <v>0</v>
      </c>
    </row>
    <row r="3287" spans="2:21" ht="15" customHeight="1" x14ac:dyDescent="0.3">
      <c r="B3287" s="70" t="str">
        <f t="shared" si="404"/>
        <v>!!!</v>
      </c>
      <c r="C3287" s="265" t="str">
        <f>IF(ISERROR(IF(LEN(E3287)&gt;0,VLOOKUP(TEXT($E3287,0),'Angaben Stationen'!$E$14:$J$213,5,0),"")),"?",IF(LEN(E3287)&gt;0,VLOOKUP(TEXT($E3287,0),'Angaben Stationen'!$E$14:$J$213,5,0),""))</f>
        <v/>
      </c>
      <c r="D3287" s="232" t="str">
        <f>IF(ISERROR(IF(LEN(E3287)&gt;0,VLOOKUP(TEXT($E3287,0),'Angaben Stationen'!$E$14:$J$213,6,0),"")),"STATION IST NICHT VORHANDEN",IF(LEN(E3287)&gt;0,VLOOKUP(TEXT($E3287,0),'Angaben Stationen'!$E$14:$J$213,6,0),""))</f>
        <v/>
      </c>
      <c r="E3287" s="287"/>
      <c r="F3287" s="234"/>
      <c r="G3287" s="234"/>
      <c r="H3287" s="263"/>
      <c r="I3287" s="169"/>
      <c r="K3287" s="445" t="str">
        <f t="shared" si="405"/>
        <v>Leer</v>
      </c>
      <c r="L3287" s="445" t="str">
        <f>VLOOKUP($D3287,{"29 - Psychiatrie (Erwachsene)","BGI";"297 - stationsäquivalente Behandlung in der Erwachsenenpsychiatrie (29)","BGI";"30 - Kinder- und Jugendpsychiatrie","BGII";"307 - stationsäquivalente Behandlung in der Kinder- und Jugendpsychiatrie (30)","BGII";"31 - Psychosomatik","BGI";"","Leer"},2,0)</f>
        <v>Leer</v>
      </c>
      <c r="M3287" s="445">
        <f t="shared" si="402"/>
        <v>0</v>
      </c>
      <c r="N3287" s="445">
        <f t="shared" si="403"/>
        <v>0</v>
      </c>
      <c r="O3287" s="445">
        <f t="shared" si="406"/>
        <v>0</v>
      </c>
      <c r="P3287" s="445">
        <f t="shared" si="407"/>
        <v>0</v>
      </c>
      <c r="Q3287" s="445">
        <f t="shared" si="408"/>
        <v>0</v>
      </c>
      <c r="R3287" s="415" t="str">
        <f t="shared" si="409"/>
        <v>Leer</v>
      </c>
      <c r="S3287" s="445">
        <f>IF('Angaben KH-Standort'!D$29='A4'!D3287,IF('Angaben KH-Standort'!E$29="Ja",1,0),0)</f>
        <v>0</v>
      </c>
      <c r="T3287" s="445">
        <f>IF('Angaben KH-Standort'!D$30='A4'!D3287,IF('Angaben KH-Standort'!E$30="Ja",1,0),0)</f>
        <v>0</v>
      </c>
      <c r="U3287" s="445">
        <f>IF('Angaben KH-Standort'!D$31='A4'!D3287,IF('Angaben KH-Standort'!E$31="Ja",1,0),0)</f>
        <v>0</v>
      </c>
    </row>
    <row r="3288" spans="2:21" ht="15" customHeight="1" x14ac:dyDescent="0.3">
      <c r="B3288" s="70" t="str">
        <f t="shared" si="404"/>
        <v>!!!</v>
      </c>
      <c r="C3288" s="265" t="str">
        <f>IF(ISERROR(IF(LEN(E3288)&gt;0,VLOOKUP(TEXT($E3288,0),'Angaben Stationen'!$E$14:$J$213,5,0),"")),"?",IF(LEN(E3288)&gt;0,VLOOKUP(TEXT($E3288,0),'Angaben Stationen'!$E$14:$J$213,5,0),""))</f>
        <v/>
      </c>
      <c r="D3288" s="232" t="str">
        <f>IF(ISERROR(IF(LEN(E3288)&gt;0,VLOOKUP(TEXT($E3288,0),'Angaben Stationen'!$E$14:$J$213,6,0),"")),"STATION IST NICHT VORHANDEN",IF(LEN(E3288)&gt;0,VLOOKUP(TEXT($E3288,0),'Angaben Stationen'!$E$14:$J$213,6,0),""))</f>
        <v/>
      </c>
      <c r="E3288" s="287"/>
      <c r="F3288" s="234"/>
      <c r="G3288" s="234"/>
      <c r="H3288" s="263"/>
      <c r="I3288" s="169"/>
      <c r="K3288" s="445" t="str">
        <f t="shared" si="405"/>
        <v>Leer</v>
      </c>
      <c r="L3288" s="445" t="str">
        <f>VLOOKUP($D3288,{"29 - Psychiatrie (Erwachsene)","BGI";"297 - stationsäquivalente Behandlung in der Erwachsenenpsychiatrie (29)","BGI";"30 - Kinder- und Jugendpsychiatrie","BGII";"307 - stationsäquivalente Behandlung in der Kinder- und Jugendpsychiatrie (30)","BGII";"31 - Psychosomatik","BGI";"","Leer"},2,0)</f>
        <v>Leer</v>
      </c>
      <c r="M3288" s="445">
        <f t="shared" si="402"/>
        <v>0</v>
      </c>
      <c r="N3288" s="445">
        <f t="shared" si="403"/>
        <v>0</v>
      </c>
      <c r="O3288" s="445">
        <f t="shared" si="406"/>
        <v>0</v>
      </c>
      <c r="P3288" s="445">
        <f t="shared" si="407"/>
        <v>0</v>
      </c>
      <c r="Q3288" s="445">
        <f t="shared" si="408"/>
        <v>0</v>
      </c>
      <c r="R3288" s="415" t="str">
        <f t="shared" si="409"/>
        <v>Leer</v>
      </c>
      <c r="S3288" s="445">
        <f>IF('Angaben KH-Standort'!D$29='A4'!D3288,IF('Angaben KH-Standort'!E$29="Ja",1,0),0)</f>
        <v>0</v>
      </c>
      <c r="T3288" s="445">
        <f>IF('Angaben KH-Standort'!D$30='A4'!D3288,IF('Angaben KH-Standort'!E$30="Ja",1,0),0)</f>
        <v>0</v>
      </c>
      <c r="U3288" s="445">
        <f>IF('Angaben KH-Standort'!D$31='A4'!D3288,IF('Angaben KH-Standort'!E$31="Ja",1,0),0)</f>
        <v>0</v>
      </c>
    </row>
    <row r="3289" spans="2:21" ht="15" customHeight="1" x14ac:dyDescent="0.3">
      <c r="B3289" s="70" t="str">
        <f t="shared" si="404"/>
        <v>!!!</v>
      </c>
      <c r="C3289" s="265" t="str">
        <f>IF(ISERROR(IF(LEN(E3289)&gt;0,VLOOKUP(TEXT($E3289,0),'Angaben Stationen'!$E$14:$J$213,5,0),"")),"?",IF(LEN(E3289)&gt;0,VLOOKUP(TEXT($E3289,0),'Angaben Stationen'!$E$14:$J$213,5,0),""))</f>
        <v/>
      </c>
      <c r="D3289" s="232" t="str">
        <f>IF(ISERROR(IF(LEN(E3289)&gt;0,VLOOKUP(TEXT($E3289,0),'Angaben Stationen'!$E$14:$J$213,6,0),"")),"STATION IST NICHT VORHANDEN",IF(LEN(E3289)&gt;0,VLOOKUP(TEXT($E3289,0),'Angaben Stationen'!$E$14:$J$213,6,0),""))</f>
        <v/>
      </c>
      <c r="E3289" s="287"/>
      <c r="F3289" s="234"/>
      <c r="G3289" s="234"/>
      <c r="H3289" s="263"/>
      <c r="I3289" s="169"/>
      <c r="K3289" s="445" t="str">
        <f t="shared" si="405"/>
        <v>Leer</v>
      </c>
      <c r="L3289" s="445" t="str">
        <f>VLOOKUP($D3289,{"29 - Psychiatrie (Erwachsene)","BGI";"297 - stationsäquivalente Behandlung in der Erwachsenenpsychiatrie (29)","BGI";"30 - Kinder- und Jugendpsychiatrie","BGII";"307 - stationsäquivalente Behandlung in der Kinder- und Jugendpsychiatrie (30)","BGII";"31 - Psychosomatik","BGI";"","Leer"},2,0)</f>
        <v>Leer</v>
      </c>
      <c r="M3289" s="445">
        <f t="shared" si="402"/>
        <v>0</v>
      </c>
      <c r="N3289" s="445">
        <f t="shared" si="403"/>
        <v>0</v>
      </c>
      <c r="O3289" s="445">
        <f t="shared" si="406"/>
        <v>0</v>
      </c>
      <c r="P3289" s="445">
        <f t="shared" si="407"/>
        <v>0</v>
      </c>
      <c r="Q3289" s="445">
        <f t="shared" si="408"/>
        <v>0</v>
      </c>
      <c r="R3289" s="415" t="str">
        <f t="shared" si="409"/>
        <v>Leer</v>
      </c>
      <c r="S3289" s="445">
        <f>IF('Angaben KH-Standort'!D$29='A4'!D3289,IF('Angaben KH-Standort'!E$29="Ja",1,0),0)</f>
        <v>0</v>
      </c>
      <c r="T3289" s="445">
        <f>IF('Angaben KH-Standort'!D$30='A4'!D3289,IF('Angaben KH-Standort'!E$30="Ja",1,0),0)</f>
        <v>0</v>
      </c>
      <c r="U3289" s="445">
        <f>IF('Angaben KH-Standort'!D$31='A4'!D3289,IF('Angaben KH-Standort'!E$31="Ja",1,0),0)</f>
        <v>0</v>
      </c>
    </row>
    <row r="3290" spans="2:21" ht="15" customHeight="1" x14ac:dyDescent="0.3">
      <c r="B3290" s="70" t="str">
        <f t="shared" si="404"/>
        <v>!!!</v>
      </c>
      <c r="C3290" s="265" t="str">
        <f>IF(ISERROR(IF(LEN(E3290)&gt;0,VLOOKUP(TEXT($E3290,0),'Angaben Stationen'!$E$14:$J$213,5,0),"")),"?",IF(LEN(E3290)&gt;0,VLOOKUP(TEXT($E3290,0),'Angaben Stationen'!$E$14:$J$213,5,0),""))</f>
        <v/>
      </c>
      <c r="D3290" s="232" t="str">
        <f>IF(ISERROR(IF(LEN(E3290)&gt;0,VLOOKUP(TEXT($E3290,0),'Angaben Stationen'!$E$14:$J$213,6,0),"")),"STATION IST NICHT VORHANDEN",IF(LEN(E3290)&gt;0,VLOOKUP(TEXT($E3290,0),'Angaben Stationen'!$E$14:$J$213,6,0),""))</f>
        <v/>
      </c>
      <c r="E3290" s="287"/>
      <c r="F3290" s="234"/>
      <c r="G3290" s="234"/>
      <c r="H3290" s="263"/>
      <c r="I3290" s="169"/>
      <c r="K3290" s="445" t="str">
        <f t="shared" si="405"/>
        <v>Leer</v>
      </c>
      <c r="L3290" s="445" t="str">
        <f>VLOOKUP($D3290,{"29 - Psychiatrie (Erwachsene)","BGI";"297 - stationsäquivalente Behandlung in der Erwachsenenpsychiatrie (29)","BGI";"30 - Kinder- und Jugendpsychiatrie","BGII";"307 - stationsäquivalente Behandlung in der Kinder- und Jugendpsychiatrie (30)","BGII";"31 - Psychosomatik","BGI";"","Leer"},2,0)</f>
        <v>Leer</v>
      </c>
      <c r="M3290" s="445">
        <f t="shared" si="402"/>
        <v>0</v>
      </c>
      <c r="N3290" s="445">
        <f t="shared" si="403"/>
        <v>0</v>
      </c>
      <c r="O3290" s="445">
        <f t="shared" si="406"/>
        <v>0</v>
      </c>
      <c r="P3290" s="445">
        <f t="shared" si="407"/>
        <v>0</v>
      </c>
      <c r="Q3290" s="445">
        <f t="shared" si="408"/>
        <v>0</v>
      </c>
      <c r="R3290" s="415" t="str">
        <f t="shared" si="409"/>
        <v>Leer</v>
      </c>
      <c r="S3290" s="445">
        <f>IF('Angaben KH-Standort'!D$29='A4'!D3290,IF('Angaben KH-Standort'!E$29="Ja",1,0),0)</f>
        <v>0</v>
      </c>
      <c r="T3290" s="445">
        <f>IF('Angaben KH-Standort'!D$30='A4'!D3290,IF('Angaben KH-Standort'!E$30="Ja",1,0),0)</f>
        <v>0</v>
      </c>
      <c r="U3290" s="445">
        <f>IF('Angaben KH-Standort'!D$31='A4'!D3290,IF('Angaben KH-Standort'!E$31="Ja",1,0),0)</f>
        <v>0</v>
      </c>
    </row>
    <row r="3291" spans="2:21" ht="15" customHeight="1" x14ac:dyDescent="0.3">
      <c r="B3291" s="70" t="str">
        <f t="shared" si="404"/>
        <v>!!!</v>
      </c>
      <c r="C3291" s="265" t="str">
        <f>IF(ISERROR(IF(LEN(E3291)&gt;0,VLOOKUP(TEXT($E3291,0),'Angaben Stationen'!$E$14:$J$213,5,0),"")),"?",IF(LEN(E3291)&gt;0,VLOOKUP(TEXT($E3291,0),'Angaben Stationen'!$E$14:$J$213,5,0),""))</f>
        <v/>
      </c>
      <c r="D3291" s="232" t="str">
        <f>IF(ISERROR(IF(LEN(E3291)&gt;0,VLOOKUP(TEXT($E3291,0),'Angaben Stationen'!$E$14:$J$213,6,0),"")),"STATION IST NICHT VORHANDEN",IF(LEN(E3291)&gt;0,VLOOKUP(TEXT($E3291,0),'Angaben Stationen'!$E$14:$J$213,6,0),""))</f>
        <v/>
      </c>
      <c r="E3291" s="287"/>
      <c r="F3291" s="234"/>
      <c r="G3291" s="234"/>
      <c r="H3291" s="263"/>
      <c r="I3291" s="169"/>
      <c r="K3291" s="445" t="str">
        <f t="shared" si="405"/>
        <v>Leer</v>
      </c>
      <c r="L3291" s="445" t="str">
        <f>VLOOKUP($D3291,{"29 - Psychiatrie (Erwachsene)","BGI";"297 - stationsäquivalente Behandlung in der Erwachsenenpsychiatrie (29)","BGI";"30 - Kinder- und Jugendpsychiatrie","BGII";"307 - stationsäquivalente Behandlung in der Kinder- und Jugendpsychiatrie (30)","BGII";"31 - Psychosomatik","BGI";"","Leer"},2,0)</f>
        <v>Leer</v>
      </c>
      <c r="M3291" s="445">
        <f t="shared" si="402"/>
        <v>0</v>
      </c>
      <c r="N3291" s="445">
        <f t="shared" si="403"/>
        <v>0</v>
      </c>
      <c r="O3291" s="445">
        <f t="shared" si="406"/>
        <v>0</v>
      </c>
      <c r="P3291" s="445">
        <f t="shared" si="407"/>
        <v>0</v>
      </c>
      <c r="Q3291" s="445">
        <f t="shared" si="408"/>
        <v>0</v>
      </c>
      <c r="R3291" s="415" t="str">
        <f t="shared" si="409"/>
        <v>Leer</v>
      </c>
      <c r="S3291" s="445">
        <f>IF('Angaben KH-Standort'!D$29='A4'!D3291,IF('Angaben KH-Standort'!E$29="Ja",1,0),0)</f>
        <v>0</v>
      </c>
      <c r="T3291" s="445">
        <f>IF('Angaben KH-Standort'!D$30='A4'!D3291,IF('Angaben KH-Standort'!E$30="Ja",1,0),0)</f>
        <v>0</v>
      </c>
      <c r="U3291" s="445">
        <f>IF('Angaben KH-Standort'!D$31='A4'!D3291,IF('Angaben KH-Standort'!E$31="Ja",1,0),0)</f>
        <v>0</v>
      </c>
    </row>
    <row r="3292" spans="2:21" ht="15" customHeight="1" x14ac:dyDescent="0.3">
      <c r="B3292" s="70" t="str">
        <f t="shared" si="404"/>
        <v>!!!</v>
      </c>
      <c r="C3292" s="265" t="str">
        <f>IF(ISERROR(IF(LEN(E3292)&gt;0,VLOOKUP(TEXT($E3292,0),'Angaben Stationen'!$E$14:$J$213,5,0),"")),"?",IF(LEN(E3292)&gt;0,VLOOKUP(TEXT($E3292,0),'Angaben Stationen'!$E$14:$J$213,5,0),""))</f>
        <v/>
      </c>
      <c r="D3292" s="232" t="str">
        <f>IF(ISERROR(IF(LEN(E3292)&gt;0,VLOOKUP(TEXT($E3292,0),'Angaben Stationen'!$E$14:$J$213,6,0),"")),"STATION IST NICHT VORHANDEN",IF(LEN(E3292)&gt;0,VLOOKUP(TEXT($E3292,0),'Angaben Stationen'!$E$14:$J$213,6,0),""))</f>
        <v/>
      </c>
      <c r="E3292" s="287"/>
      <c r="F3292" s="234"/>
      <c r="G3292" s="234"/>
      <c r="H3292" s="263"/>
      <c r="I3292" s="169"/>
      <c r="K3292" s="445" t="str">
        <f t="shared" si="405"/>
        <v>Leer</v>
      </c>
      <c r="L3292" s="445" t="str">
        <f>VLOOKUP($D3292,{"29 - Psychiatrie (Erwachsene)","BGI";"297 - stationsäquivalente Behandlung in der Erwachsenenpsychiatrie (29)","BGI";"30 - Kinder- und Jugendpsychiatrie","BGII";"307 - stationsäquivalente Behandlung in der Kinder- und Jugendpsychiatrie (30)","BGII";"31 - Psychosomatik","BGI";"","Leer"},2,0)</f>
        <v>Leer</v>
      </c>
      <c r="M3292" s="445">
        <f t="shared" si="402"/>
        <v>0</v>
      </c>
      <c r="N3292" s="445">
        <f t="shared" si="403"/>
        <v>0</v>
      </c>
      <c r="O3292" s="445">
        <f t="shared" si="406"/>
        <v>0</v>
      </c>
      <c r="P3292" s="445">
        <f t="shared" si="407"/>
        <v>0</v>
      </c>
      <c r="Q3292" s="445">
        <f t="shared" si="408"/>
        <v>0</v>
      </c>
      <c r="R3292" s="415" t="str">
        <f t="shared" si="409"/>
        <v>Leer</v>
      </c>
      <c r="S3292" s="445">
        <f>IF('Angaben KH-Standort'!D$29='A4'!D3292,IF('Angaben KH-Standort'!E$29="Ja",1,0),0)</f>
        <v>0</v>
      </c>
      <c r="T3292" s="445">
        <f>IF('Angaben KH-Standort'!D$30='A4'!D3292,IF('Angaben KH-Standort'!E$30="Ja",1,0),0)</f>
        <v>0</v>
      </c>
      <c r="U3292" s="445">
        <f>IF('Angaben KH-Standort'!D$31='A4'!D3292,IF('Angaben KH-Standort'!E$31="Ja",1,0),0)</f>
        <v>0</v>
      </c>
    </row>
    <row r="3293" spans="2:21" ht="15" customHeight="1" x14ac:dyDescent="0.3">
      <c r="B3293" s="70" t="str">
        <f t="shared" si="404"/>
        <v>!!!</v>
      </c>
      <c r="C3293" s="265" t="str">
        <f>IF(ISERROR(IF(LEN(E3293)&gt;0,VLOOKUP(TEXT($E3293,0),'Angaben Stationen'!$E$14:$J$213,5,0),"")),"?",IF(LEN(E3293)&gt;0,VLOOKUP(TEXT($E3293,0),'Angaben Stationen'!$E$14:$J$213,5,0),""))</f>
        <v/>
      </c>
      <c r="D3293" s="232" t="str">
        <f>IF(ISERROR(IF(LEN(E3293)&gt;0,VLOOKUP(TEXT($E3293,0),'Angaben Stationen'!$E$14:$J$213,6,0),"")),"STATION IST NICHT VORHANDEN",IF(LEN(E3293)&gt;0,VLOOKUP(TEXT($E3293,0),'Angaben Stationen'!$E$14:$J$213,6,0),""))</f>
        <v/>
      </c>
      <c r="E3293" s="287"/>
      <c r="F3293" s="234"/>
      <c r="G3293" s="234"/>
      <c r="H3293" s="263"/>
      <c r="I3293" s="169"/>
      <c r="K3293" s="445" t="str">
        <f t="shared" si="405"/>
        <v>Leer</v>
      </c>
      <c r="L3293" s="445" t="str">
        <f>VLOOKUP($D3293,{"29 - Psychiatrie (Erwachsene)","BGI";"297 - stationsäquivalente Behandlung in der Erwachsenenpsychiatrie (29)","BGI";"30 - Kinder- und Jugendpsychiatrie","BGII";"307 - stationsäquivalente Behandlung in der Kinder- und Jugendpsychiatrie (30)","BGII";"31 - Psychosomatik","BGI";"","Leer"},2,0)</f>
        <v>Leer</v>
      </c>
      <c r="M3293" s="445">
        <f t="shared" si="402"/>
        <v>0</v>
      </c>
      <c r="N3293" s="445">
        <f t="shared" si="403"/>
        <v>0</v>
      </c>
      <c r="O3293" s="445">
        <f t="shared" si="406"/>
        <v>0</v>
      </c>
      <c r="P3293" s="445">
        <f t="shared" si="407"/>
        <v>0</v>
      </c>
      <c r="Q3293" s="445">
        <f t="shared" si="408"/>
        <v>0</v>
      </c>
      <c r="R3293" s="415" t="str">
        <f t="shared" si="409"/>
        <v>Leer</v>
      </c>
      <c r="S3293" s="445">
        <f>IF('Angaben KH-Standort'!D$29='A4'!D3293,IF('Angaben KH-Standort'!E$29="Ja",1,0),0)</f>
        <v>0</v>
      </c>
      <c r="T3293" s="445">
        <f>IF('Angaben KH-Standort'!D$30='A4'!D3293,IF('Angaben KH-Standort'!E$30="Ja",1,0),0)</f>
        <v>0</v>
      </c>
      <c r="U3293" s="445">
        <f>IF('Angaben KH-Standort'!D$31='A4'!D3293,IF('Angaben KH-Standort'!E$31="Ja",1,0),0)</f>
        <v>0</v>
      </c>
    </row>
    <row r="3294" spans="2:21" ht="15" customHeight="1" x14ac:dyDescent="0.3">
      <c r="B3294" s="70" t="str">
        <f t="shared" si="404"/>
        <v>!!!</v>
      </c>
      <c r="C3294" s="265" t="str">
        <f>IF(ISERROR(IF(LEN(E3294)&gt;0,VLOOKUP(TEXT($E3294,0),'Angaben Stationen'!$E$14:$J$213,5,0),"")),"?",IF(LEN(E3294)&gt;0,VLOOKUP(TEXT($E3294,0),'Angaben Stationen'!$E$14:$J$213,5,0),""))</f>
        <v/>
      </c>
      <c r="D3294" s="232" t="str">
        <f>IF(ISERROR(IF(LEN(E3294)&gt;0,VLOOKUP(TEXT($E3294,0),'Angaben Stationen'!$E$14:$J$213,6,0),"")),"STATION IST NICHT VORHANDEN",IF(LEN(E3294)&gt;0,VLOOKUP(TEXT($E3294,0),'Angaben Stationen'!$E$14:$J$213,6,0),""))</f>
        <v/>
      </c>
      <c r="E3294" s="287"/>
      <c r="F3294" s="234"/>
      <c r="G3294" s="234"/>
      <c r="H3294" s="263"/>
      <c r="I3294" s="169"/>
      <c r="K3294" s="445" t="str">
        <f t="shared" si="405"/>
        <v>Leer</v>
      </c>
      <c r="L3294" s="445" t="str">
        <f>VLOOKUP($D3294,{"29 - Psychiatrie (Erwachsene)","BGI";"297 - stationsäquivalente Behandlung in der Erwachsenenpsychiatrie (29)","BGI";"30 - Kinder- und Jugendpsychiatrie","BGII";"307 - stationsäquivalente Behandlung in der Kinder- und Jugendpsychiatrie (30)","BGII";"31 - Psychosomatik","BGI";"","Leer"},2,0)</f>
        <v>Leer</v>
      </c>
      <c r="M3294" s="445">
        <f t="shared" si="402"/>
        <v>0</v>
      </c>
      <c r="N3294" s="445">
        <f t="shared" si="403"/>
        <v>0</v>
      </c>
      <c r="O3294" s="445">
        <f t="shared" si="406"/>
        <v>0</v>
      </c>
      <c r="P3294" s="445">
        <f t="shared" si="407"/>
        <v>0</v>
      </c>
      <c r="Q3294" s="445">
        <f t="shared" si="408"/>
        <v>0</v>
      </c>
      <c r="R3294" s="415" t="str">
        <f t="shared" si="409"/>
        <v>Leer</v>
      </c>
      <c r="S3294" s="445">
        <f>IF('Angaben KH-Standort'!D$29='A4'!D3294,IF('Angaben KH-Standort'!E$29="Ja",1,0),0)</f>
        <v>0</v>
      </c>
      <c r="T3294" s="445">
        <f>IF('Angaben KH-Standort'!D$30='A4'!D3294,IF('Angaben KH-Standort'!E$30="Ja",1,0),0)</f>
        <v>0</v>
      </c>
      <c r="U3294" s="445">
        <f>IF('Angaben KH-Standort'!D$31='A4'!D3294,IF('Angaben KH-Standort'!E$31="Ja",1,0),0)</f>
        <v>0</v>
      </c>
    </row>
    <row r="3295" spans="2:21" ht="15" customHeight="1" x14ac:dyDescent="0.3">
      <c r="B3295" s="70" t="str">
        <f t="shared" si="404"/>
        <v>!!!</v>
      </c>
      <c r="C3295" s="265" t="str">
        <f>IF(ISERROR(IF(LEN(E3295)&gt;0,VLOOKUP(TEXT($E3295,0),'Angaben Stationen'!$E$14:$J$213,5,0),"")),"?",IF(LEN(E3295)&gt;0,VLOOKUP(TEXT($E3295,0),'Angaben Stationen'!$E$14:$J$213,5,0),""))</f>
        <v/>
      </c>
      <c r="D3295" s="232" t="str">
        <f>IF(ISERROR(IF(LEN(E3295)&gt;0,VLOOKUP(TEXT($E3295,0),'Angaben Stationen'!$E$14:$J$213,6,0),"")),"STATION IST NICHT VORHANDEN",IF(LEN(E3295)&gt;0,VLOOKUP(TEXT($E3295,0),'Angaben Stationen'!$E$14:$J$213,6,0),""))</f>
        <v/>
      </c>
      <c r="E3295" s="287"/>
      <c r="F3295" s="234"/>
      <c r="G3295" s="234"/>
      <c r="H3295" s="263"/>
      <c r="I3295" s="169"/>
      <c r="K3295" s="445" t="str">
        <f t="shared" si="405"/>
        <v>Leer</v>
      </c>
      <c r="L3295" s="445" t="str">
        <f>VLOOKUP($D3295,{"29 - Psychiatrie (Erwachsene)","BGI";"297 - stationsäquivalente Behandlung in der Erwachsenenpsychiatrie (29)","BGI";"30 - Kinder- und Jugendpsychiatrie","BGII";"307 - stationsäquivalente Behandlung in der Kinder- und Jugendpsychiatrie (30)","BGII";"31 - Psychosomatik","BGI";"","Leer"},2,0)</f>
        <v>Leer</v>
      </c>
      <c r="M3295" s="445">
        <f t="shared" si="402"/>
        <v>0</v>
      </c>
      <c r="N3295" s="445">
        <f t="shared" si="403"/>
        <v>0</v>
      </c>
      <c r="O3295" s="445">
        <f t="shared" si="406"/>
        <v>0</v>
      </c>
      <c r="P3295" s="445">
        <f t="shared" si="407"/>
        <v>0</v>
      </c>
      <c r="Q3295" s="445">
        <f t="shared" si="408"/>
        <v>0</v>
      </c>
      <c r="R3295" s="415" t="str">
        <f t="shared" si="409"/>
        <v>Leer</v>
      </c>
      <c r="S3295" s="445">
        <f>IF('Angaben KH-Standort'!D$29='A4'!D3295,IF('Angaben KH-Standort'!E$29="Ja",1,0),0)</f>
        <v>0</v>
      </c>
      <c r="T3295" s="445">
        <f>IF('Angaben KH-Standort'!D$30='A4'!D3295,IF('Angaben KH-Standort'!E$30="Ja",1,0),0)</f>
        <v>0</v>
      </c>
      <c r="U3295" s="445">
        <f>IF('Angaben KH-Standort'!D$31='A4'!D3295,IF('Angaben KH-Standort'!E$31="Ja",1,0),0)</f>
        <v>0</v>
      </c>
    </row>
    <row r="3296" spans="2:21" ht="15" customHeight="1" x14ac:dyDescent="0.3">
      <c r="B3296" s="70" t="str">
        <f t="shared" si="404"/>
        <v>!!!</v>
      </c>
      <c r="C3296" s="265" t="str">
        <f>IF(ISERROR(IF(LEN(E3296)&gt;0,VLOOKUP(TEXT($E3296,0),'Angaben Stationen'!$E$14:$J$213,5,0),"")),"?",IF(LEN(E3296)&gt;0,VLOOKUP(TEXT($E3296,0),'Angaben Stationen'!$E$14:$J$213,5,0),""))</f>
        <v/>
      </c>
      <c r="D3296" s="232" t="str">
        <f>IF(ISERROR(IF(LEN(E3296)&gt;0,VLOOKUP(TEXT($E3296,0),'Angaben Stationen'!$E$14:$J$213,6,0),"")),"STATION IST NICHT VORHANDEN",IF(LEN(E3296)&gt;0,VLOOKUP(TEXT($E3296,0),'Angaben Stationen'!$E$14:$J$213,6,0),""))</f>
        <v/>
      </c>
      <c r="E3296" s="287"/>
      <c r="F3296" s="234"/>
      <c r="G3296" s="234"/>
      <c r="H3296" s="263"/>
      <c r="I3296" s="169"/>
      <c r="K3296" s="445" t="str">
        <f t="shared" si="405"/>
        <v>Leer</v>
      </c>
      <c r="L3296" s="445" t="str">
        <f>VLOOKUP($D3296,{"29 - Psychiatrie (Erwachsene)","BGI";"297 - stationsäquivalente Behandlung in der Erwachsenenpsychiatrie (29)","BGI";"30 - Kinder- und Jugendpsychiatrie","BGII";"307 - stationsäquivalente Behandlung in der Kinder- und Jugendpsychiatrie (30)","BGII";"31 - Psychosomatik","BGI";"","Leer"},2,0)</f>
        <v>Leer</v>
      </c>
      <c r="M3296" s="445">
        <f t="shared" si="402"/>
        <v>0</v>
      </c>
      <c r="N3296" s="445">
        <f t="shared" si="403"/>
        <v>0</v>
      </c>
      <c r="O3296" s="445">
        <f t="shared" si="406"/>
        <v>0</v>
      </c>
      <c r="P3296" s="445">
        <f t="shared" si="407"/>
        <v>0</v>
      </c>
      <c r="Q3296" s="445">
        <f t="shared" si="408"/>
        <v>0</v>
      </c>
      <c r="R3296" s="415" t="str">
        <f t="shared" si="409"/>
        <v>Leer</v>
      </c>
      <c r="S3296" s="445">
        <f>IF('Angaben KH-Standort'!D$29='A4'!D3296,IF('Angaben KH-Standort'!E$29="Ja",1,0),0)</f>
        <v>0</v>
      </c>
      <c r="T3296" s="445">
        <f>IF('Angaben KH-Standort'!D$30='A4'!D3296,IF('Angaben KH-Standort'!E$30="Ja",1,0),0)</f>
        <v>0</v>
      </c>
      <c r="U3296" s="445">
        <f>IF('Angaben KH-Standort'!D$31='A4'!D3296,IF('Angaben KH-Standort'!E$31="Ja",1,0),0)</f>
        <v>0</v>
      </c>
    </row>
    <row r="3297" spans="2:21" ht="15" customHeight="1" x14ac:dyDescent="0.3">
      <c r="B3297" s="70" t="str">
        <f t="shared" si="404"/>
        <v>!!!</v>
      </c>
      <c r="C3297" s="265" t="str">
        <f>IF(ISERROR(IF(LEN(E3297)&gt;0,VLOOKUP(TEXT($E3297,0),'Angaben Stationen'!$E$14:$J$213,5,0),"")),"?",IF(LEN(E3297)&gt;0,VLOOKUP(TEXT($E3297,0),'Angaben Stationen'!$E$14:$J$213,5,0),""))</f>
        <v/>
      </c>
      <c r="D3297" s="232" t="str">
        <f>IF(ISERROR(IF(LEN(E3297)&gt;0,VLOOKUP(TEXT($E3297,0),'Angaben Stationen'!$E$14:$J$213,6,0),"")),"STATION IST NICHT VORHANDEN",IF(LEN(E3297)&gt;0,VLOOKUP(TEXT($E3297,0),'Angaben Stationen'!$E$14:$J$213,6,0),""))</f>
        <v/>
      </c>
      <c r="E3297" s="287"/>
      <c r="F3297" s="234"/>
      <c r="G3297" s="234"/>
      <c r="H3297" s="263"/>
      <c r="I3297" s="169"/>
      <c r="K3297" s="445" t="str">
        <f t="shared" si="405"/>
        <v>Leer</v>
      </c>
      <c r="L3297" s="445" t="str">
        <f>VLOOKUP($D3297,{"29 - Psychiatrie (Erwachsene)","BGI";"297 - stationsäquivalente Behandlung in der Erwachsenenpsychiatrie (29)","BGI";"30 - Kinder- und Jugendpsychiatrie","BGII";"307 - stationsäquivalente Behandlung in der Kinder- und Jugendpsychiatrie (30)","BGII";"31 - Psychosomatik","BGI";"","Leer"},2,0)</f>
        <v>Leer</v>
      </c>
      <c r="M3297" s="445">
        <f t="shared" si="402"/>
        <v>0</v>
      </c>
      <c r="N3297" s="445">
        <f t="shared" si="403"/>
        <v>0</v>
      </c>
      <c r="O3297" s="445">
        <f t="shared" si="406"/>
        <v>0</v>
      </c>
      <c r="P3297" s="445">
        <f t="shared" si="407"/>
        <v>0</v>
      </c>
      <c r="Q3297" s="445">
        <f t="shared" si="408"/>
        <v>0</v>
      </c>
      <c r="R3297" s="415" t="str">
        <f t="shared" si="409"/>
        <v>Leer</v>
      </c>
      <c r="S3297" s="445">
        <f>IF('Angaben KH-Standort'!D$29='A4'!D3297,IF('Angaben KH-Standort'!E$29="Ja",1,0),0)</f>
        <v>0</v>
      </c>
      <c r="T3297" s="445">
        <f>IF('Angaben KH-Standort'!D$30='A4'!D3297,IF('Angaben KH-Standort'!E$30="Ja",1,0),0)</f>
        <v>0</v>
      </c>
      <c r="U3297" s="445">
        <f>IF('Angaben KH-Standort'!D$31='A4'!D3297,IF('Angaben KH-Standort'!E$31="Ja",1,0),0)</f>
        <v>0</v>
      </c>
    </row>
    <row r="3298" spans="2:21" ht="15" customHeight="1" x14ac:dyDescent="0.3">
      <c r="B3298" s="70" t="str">
        <f t="shared" si="404"/>
        <v>!!!</v>
      </c>
      <c r="C3298" s="265" t="str">
        <f>IF(ISERROR(IF(LEN(E3298)&gt;0,VLOOKUP(TEXT($E3298,0),'Angaben Stationen'!$E$14:$J$213,5,0),"")),"?",IF(LEN(E3298)&gt;0,VLOOKUP(TEXT($E3298,0),'Angaben Stationen'!$E$14:$J$213,5,0),""))</f>
        <v/>
      </c>
      <c r="D3298" s="232" t="str">
        <f>IF(ISERROR(IF(LEN(E3298)&gt;0,VLOOKUP(TEXT($E3298,0),'Angaben Stationen'!$E$14:$J$213,6,0),"")),"STATION IST NICHT VORHANDEN",IF(LEN(E3298)&gt;0,VLOOKUP(TEXT($E3298,0),'Angaben Stationen'!$E$14:$J$213,6,0),""))</f>
        <v/>
      </c>
      <c r="E3298" s="287"/>
      <c r="F3298" s="234"/>
      <c r="G3298" s="234"/>
      <c r="H3298" s="263"/>
      <c r="I3298" s="169"/>
      <c r="K3298" s="445" t="str">
        <f t="shared" si="405"/>
        <v>Leer</v>
      </c>
      <c r="L3298" s="445" t="str">
        <f>VLOOKUP($D3298,{"29 - Psychiatrie (Erwachsene)","BGI";"297 - stationsäquivalente Behandlung in der Erwachsenenpsychiatrie (29)","BGI";"30 - Kinder- und Jugendpsychiatrie","BGII";"307 - stationsäquivalente Behandlung in der Kinder- und Jugendpsychiatrie (30)","BGII";"31 - Psychosomatik","BGI";"","Leer"},2,0)</f>
        <v>Leer</v>
      </c>
      <c r="M3298" s="445">
        <f t="shared" ref="M3298:M3361" si="410">IF(LEN(B3298)&gt;0,0,1)</f>
        <v>0</v>
      </c>
      <c r="N3298" s="445">
        <f t="shared" ref="N3298:N3361" si="411">IF(E3298&lt;&gt;"",1,0)</f>
        <v>0</v>
      </c>
      <c r="O3298" s="445">
        <f t="shared" si="406"/>
        <v>0</v>
      </c>
      <c r="P3298" s="445">
        <f t="shared" si="407"/>
        <v>0</v>
      </c>
      <c r="Q3298" s="445">
        <f t="shared" si="408"/>
        <v>0</v>
      </c>
      <c r="R3298" s="415" t="str">
        <f t="shared" si="409"/>
        <v>Leer</v>
      </c>
      <c r="S3298" s="445">
        <f>IF('Angaben KH-Standort'!D$29='A4'!D3298,IF('Angaben KH-Standort'!E$29="Ja",1,0),0)</f>
        <v>0</v>
      </c>
      <c r="T3298" s="445">
        <f>IF('Angaben KH-Standort'!D$30='A4'!D3298,IF('Angaben KH-Standort'!E$30="Ja",1,0),0)</f>
        <v>0</v>
      </c>
      <c r="U3298" s="445">
        <f>IF('Angaben KH-Standort'!D$31='A4'!D3298,IF('Angaben KH-Standort'!E$31="Ja",1,0),0)</f>
        <v>0</v>
      </c>
    </row>
    <row r="3299" spans="2:21" ht="15" customHeight="1" x14ac:dyDescent="0.3">
      <c r="B3299" s="70" t="str">
        <f t="shared" ref="B3299:B3362" si="412">IF(SUM(N3299:Q3299)&lt;4,"!!!","")</f>
        <v>!!!</v>
      </c>
      <c r="C3299" s="265" t="str">
        <f>IF(ISERROR(IF(LEN(E3299)&gt;0,VLOOKUP(TEXT($E3299,0),'Angaben Stationen'!$E$14:$J$213,5,0),"")),"?",IF(LEN(E3299)&gt;0,VLOOKUP(TEXT($E3299,0),'Angaben Stationen'!$E$14:$J$213,5,0),""))</f>
        <v/>
      </c>
      <c r="D3299" s="232" t="str">
        <f>IF(ISERROR(IF(LEN(E3299)&gt;0,VLOOKUP(TEXT($E3299,0),'Angaben Stationen'!$E$14:$J$213,6,0),"")),"STATION IST NICHT VORHANDEN",IF(LEN(E3299)&gt;0,VLOOKUP(TEXT($E3299,0),'Angaben Stationen'!$E$14:$J$213,6,0),""))</f>
        <v/>
      </c>
      <c r="E3299" s="287"/>
      <c r="F3299" s="234"/>
      <c r="G3299" s="234"/>
      <c r="H3299" s="263"/>
      <c r="I3299" s="169"/>
      <c r="K3299" s="445" t="str">
        <f t="shared" ref="K3299:K3362" si="413">IF($E3299&lt;&gt;"","Monat","Leer")</f>
        <v>Leer</v>
      </c>
      <c r="L3299" s="445" t="str">
        <f>VLOOKUP($D3299,{"29 - Psychiatrie (Erwachsene)","BGI";"297 - stationsäquivalente Behandlung in der Erwachsenenpsychiatrie (29)","BGI";"30 - Kinder- und Jugendpsychiatrie","BGII";"307 - stationsäquivalente Behandlung in der Kinder- und Jugendpsychiatrie (30)","BGII";"31 - Psychosomatik","BGI";"","Leer"},2,0)</f>
        <v>Leer</v>
      </c>
      <c r="M3299" s="445">
        <f t="shared" si="410"/>
        <v>0</v>
      </c>
      <c r="N3299" s="445">
        <f t="shared" si="411"/>
        <v>0</v>
      </c>
      <c r="O3299" s="445">
        <f t="shared" ref="O3299:O3362" si="414">IF(VALUE($F3299)&gt;0,1,0)</f>
        <v>0</v>
      </c>
      <c r="P3299" s="445">
        <f t="shared" ref="P3299:P3362" si="415">IF(LEN($G3299)&gt;0,1,0)</f>
        <v>0</v>
      </c>
      <c r="Q3299" s="445">
        <f t="shared" ref="Q3299:Q3362" si="416">IF(LEN($H3299)&gt;0,1,0)</f>
        <v>0</v>
      </c>
      <c r="R3299" s="415" t="str">
        <f t="shared" si="409"/>
        <v>Leer</v>
      </c>
      <c r="S3299" s="445">
        <f>IF('Angaben KH-Standort'!D$29='A4'!D3299,IF('Angaben KH-Standort'!E$29="Ja",1,0),0)</f>
        <v>0</v>
      </c>
      <c r="T3299" s="445">
        <f>IF('Angaben KH-Standort'!D$30='A4'!D3299,IF('Angaben KH-Standort'!E$30="Ja",1,0),0)</f>
        <v>0</v>
      </c>
      <c r="U3299" s="445">
        <f>IF('Angaben KH-Standort'!D$31='A4'!D3299,IF('Angaben KH-Standort'!E$31="Ja",1,0),0)</f>
        <v>0</v>
      </c>
    </row>
    <row r="3300" spans="2:21" ht="15" customHeight="1" x14ac:dyDescent="0.3">
      <c r="B3300" s="70" t="str">
        <f t="shared" si="412"/>
        <v>!!!</v>
      </c>
      <c r="C3300" s="265" t="str">
        <f>IF(ISERROR(IF(LEN(E3300)&gt;0,VLOOKUP(TEXT($E3300,0),'Angaben Stationen'!$E$14:$J$213,5,0),"")),"?",IF(LEN(E3300)&gt;0,VLOOKUP(TEXT($E3300,0),'Angaben Stationen'!$E$14:$J$213,5,0),""))</f>
        <v/>
      </c>
      <c r="D3300" s="232" t="str">
        <f>IF(ISERROR(IF(LEN(E3300)&gt;0,VLOOKUP(TEXT($E3300,0),'Angaben Stationen'!$E$14:$J$213,6,0),"")),"STATION IST NICHT VORHANDEN",IF(LEN(E3300)&gt;0,VLOOKUP(TEXT($E3300,0),'Angaben Stationen'!$E$14:$J$213,6,0),""))</f>
        <v/>
      </c>
      <c r="E3300" s="287"/>
      <c r="F3300" s="234"/>
      <c r="G3300" s="234"/>
      <c r="H3300" s="263"/>
      <c r="I3300" s="169"/>
      <c r="K3300" s="445" t="str">
        <f t="shared" si="413"/>
        <v>Leer</v>
      </c>
      <c r="L3300" s="445" t="str">
        <f>VLOOKUP($D3300,{"29 - Psychiatrie (Erwachsene)","BGI";"297 - stationsäquivalente Behandlung in der Erwachsenenpsychiatrie (29)","BGI";"30 - Kinder- und Jugendpsychiatrie","BGII";"307 - stationsäquivalente Behandlung in der Kinder- und Jugendpsychiatrie (30)","BGII";"31 - Psychosomatik","BGI";"","Leer"},2,0)</f>
        <v>Leer</v>
      </c>
      <c r="M3300" s="445">
        <f t="shared" si="410"/>
        <v>0</v>
      </c>
      <c r="N3300" s="445">
        <f t="shared" si="411"/>
        <v>0</v>
      </c>
      <c r="O3300" s="445">
        <f t="shared" si="414"/>
        <v>0</v>
      </c>
      <c r="P3300" s="445">
        <f t="shared" si="415"/>
        <v>0</v>
      </c>
      <c r="Q3300" s="445">
        <f t="shared" si="416"/>
        <v>0</v>
      </c>
      <c r="R3300" s="415" t="str">
        <f t="shared" si="409"/>
        <v>Leer</v>
      </c>
      <c r="S3300" s="445">
        <f>IF('Angaben KH-Standort'!D$29='A4'!D3300,IF('Angaben KH-Standort'!E$29="Ja",1,0),0)</f>
        <v>0</v>
      </c>
      <c r="T3300" s="445">
        <f>IF('Angaben KH-Standort'!D$30='A4'!D3300,IF('Angaben KH-Standort'!E$30="Ja",1,0),0)</f>
        <v>0</v>
      </c>
      <c r="U3300" s="445">
        <f>IF('Angaben KH-Standort'!D$31='A4'!D3300,IF('Angaben KH-Standort'!E$31="Ja",1,0),0)</f>
        <v>0</v>
      </c>
    </row>
    <row r="3301" spans="2:21" ht="15" customHeight="1" x14ac:dyDescent="0.3">
      <c r="B3301" s="70" t="str">
        <f t="shared" si="412"/>
        <v>!!!</v>
      </c>
      <c r="C3301" s="265" t="str">
        <f>IF(ISERROR(IF(LEN(E3301)&gt;0,VLOOKUP(TEXT($E3301,0),'Angaben Stationen'!$E$14:$J$213,5,0),"")),"?",IF(LEN(E3301)&gt;0,VLOOKUP(TEXT($E3301,0),'Angaben Stationen'!$E$14:$J$213,5,0),""))</f>
        <v/>
      </c>
      <c r="D3301" s="232" t="str">
        <f>IF(ISERROR(IF(LEN(E3301)&gt;0,VLOOKUP(TEXT($E3301,0),'Angaben Stationen'!$E$14:$J$213,6,0),"")),"STATION IST NICHT VORHANDEN",IF(LEN(E3301)&gt;0,VLOOKUP(TEXT($E3301,0),'Angaben Stationen'!$E$14:$J$213,6,0),""))</f>
        <v/>
      </c>
      <c r="E3301" s="287"/>
      <c r="F3301" s="234"/>
      <c r="G3301" s="234"/>
      <c r="H3301" s="263"/>
      <c r="I3301" s="169"/>
      <c r="K3301" s="445" t="str">
        <f t="shared" si="413"/>
        <v>Leer</v>
      </c>
      <c r="L3301" s="445" t="str">
        <f>VLOOKUP($D3301,{"29 - Psychiatrie (Erwachsene)","BGI";"297 - stationsäquivalente Behandlung in der Erwachsenenpsychiatrie (29)","BGI";"30 - Kinder- und Jugendpsychiatrie","BGII";"307 - stationsäquivalente Behandlung in der Kinder- und Jugendpsychiatrie (30)","BGII";"31 - Psychosomatik","BGI";"","Leer"},2,0)</f>
        <v>Leer</v>
      </c>
      <c r="M3301" s="445">
        <f t="shared" si="410"/>
        <v>0</v>
      </c>
      <c r="N3301" s="445">
        <f t="shared" si="411"/>
        <v>0</v>
      </c>
      <c r="O3301" s="445">
        <f t="shared" si="414"/>
        <v>0</v>
      </c>
      <c r="P3301" s="445">
        <f t="shared" si="415"/>
        <v>0</v>
      </c>
      <c r="Q3301" s="445">
        <f t="shared" si="416"/>
        <v>0</v>
      </c>
      <c r="R3301" s="415" t="str">
        <f t="shared" si="409"/>
        <v>Leer</v>
      </c>
      <c r="S3301" s="445">
        <f>IF('Angaben KH-Standort'!D$29='A4'!D3301,IF('Angaben KH-Standort'!E$29="Ja",1,0),0)</f>
        <v>0</v>
      </c>
      <c r="T3301" s="445">
        <f>IF('Angaben KH-Standort'!D$30='A4'!D3301,IF('Angaben KH-Standort'!E$30="Ja",1,0),0)</f>
        <v>0</v>
      </c>
      <c r="U3301" s="445">
        <f>IF('Angaben KH-Standort'!D$31='A4'!D3301,IF('Angaben KH-Standort'!E$31="Ja",1,0),0)</f>
        <v>0</v>
      </c>
    </row>
    <row r="3302" spans="2:21" ht="15" customHeight="1" x14ac:dyDescent="0.3">
      <c r="B3302" s="70" t="str">
        <f t="shared" si="412"/>
        <v>!!!</v>
      </c>
      <c r="C3302" s="265" t="str">
        <f>IF(ISERROR(IF(LEN(E3302)&gt;0,VLOOKUP(TEXT($E3302,0),'Angaben Stationen'!$E$14:$J$213,5,0),"")),"?",IF(LEN(E3302)&gt;0,VLOOKUP(TEXT($E3302,0),'Angaben Stationen'!$E$14:$J$213,5,0),""))</f>
        <v/>
      </c>
      <c r="D3302" s="232" t="str">
        <f>IF(ISERROR(IF(LEN(E3302)&gt;0,VLOOKUP(TEXT($E3302,0),'Angaben Stationen'!$E$14:$J$213,6,0),"")),"STATION IST NICHT VORHANDEN",IF(LEN(E3302)&gt;0,VLOOKUP(TEXT($E3302,0),'Angaben Stationen'!$E$14:$J$213,6,0),""))</f>
        <v/>
      </c>
      <c r="E3302" s="287"/>
      <c r="F3302" s="234"/>
      <c r="G3302" s="234"/>
      <c r="H3302" s="263"/>
      <c r="I3302" s="169"/>
      <c r="K3302" s="445" t="str">
        <f t="shared" si="413"/>
        <v>Leer</v>
      </c>
      <c r="L3302" s="445" t="str">
        <f>VLOOKUP($D3302,{"29 - Psychiatrie (Erwachsene)","BGI";"297 - stationsäquivalente Behandlung in der Erwachsenenpsychiatrie (29)","BGI";"30 - Kinder- und Jugendpsychiatrie","BGII";"307 - stationsäquivalente Behandlung in der Kinder- und Jugendpsychiatrie (30)","BGII";"31 - Psychosomatik","BGI";"","Leer"},2,0)</f>
        <v>Leer</v>
      </c>
      <c r="M3302" s="445">
        <f t="shared" si="410"/>
        <v>0</v>
      </c>
      <c r="N3302" s="445">
        <f t="shared" si="411"/>
        <v>0</v>
      </c>
      <c r="O3302" s="445">
        <f t="shared" si="414"/>
        <v>0</v>
      </c>
      <c r="P3302" s="445">
        <f t="shared" si="415"/>
        <v>0</v>
      </c>
      <c r="Q3302" s="445">
        <f t="shared" si="416"/>
        <v>0</v>
      </c>
      <c r="R3302" s="415" t="str">
        <f t="shared" si="409"/>
        <v>Leer</v>
      </c>
      <c r="S3302" s="445">
        <f>IF('Angaben KH-Standort'!D$29='A4'!D3302,IF('Angaben KH-Standort'!E$29="Ja",1,0),0)</f>
        <v>0</v>
      </c>
      <c r="T3302" s="445">
        <f>IF('Angaben KH-Standort'!D$30='A4'!D3302,IF('Angaben KH-Standort'!E$30="Ja",1,0),0)</f>
        <v>0</v>
      </c>
      <c r="U3302" s="445">
        <f>IF('Angaben KH-Standort'!D$31='A4'!D3302,IF('Angaben KH-Standort'!E$31="Ja",1,0),0)</f>
        <v>0</v>
      </c>
    </row>
    <row r="3303" spans="2:21" ht="15" customHeight="1" x14ac:dyDescent="0.3">
      <c r="B3303" s="70" t="str">
        <f t="shared" si="412"/>
        <v>!!!</v>
      </c>
      <c r="C3303" s="265" t="str">
        <f>IF(ISERROR(IF(LEN(E3303)&gt;0,VLOOKUP(TEXT($E3303,0),'Angaben Stationen'!$E$14:$J$213,5,0),"")),"?",IF(LEN(E3303)&gt;0,VLOOKUP(TEXT($E3303,0),'Angaben Stationen'!$E$14:$J$213,5,0),""))</f>
        <v/>
      </c>
      <c r="D3303" s="232" t="str">
        <f>IF(ISERROR(IF(LEN(E3303)&gt;0,VLOOKUP(TEXT($E3303,0),'Angaben Stationen'!$E$14:$J$213,6,0),"")),"STATION IST NICHT VORHANDEN",IF(LEN(E3303)&gt;0,VLOOKUP(TEXT($E3303,0),'Angaben Stationen'!$E$14:$J$213,6,0),""))</f>
        <v/>
      </c>
      <c r="E3303" s="287"/>
      <c r="F3303" s="234"/>
      <c r="G3303" s="234"/>
      <c r="H3303" s="263"/>
      <c r="I3303" s="169"/>
      <c r="K3303" s="445" t="str">
        <f t="shared" si="413"/>
        <v>Leer</v>
      </c>
      <c r="L3303" s="445" t="str">
        <f>VLOOKUP($D3303,{"29 - Psychiatrie (Erwachsene)","BGI";"297 - stationsäquivalente Behandlung in der Erwachsenenpsychiatrie (29)","BGI";"30 - Kinder- und Jugendpsychiatrie","BGII";"307 - stationsäquivalente Behandlung in der Kinder- und Jugendpsychiatrie (30)","BGII";"31 - Psychosomatik","BGI";"","Leer"},2,0)</f>
        <v>Leer</v>
      </c>
      <c r="M3303" s="445">
        <f t="shared" si="410"/>
        <v>0</v>
      </c>
      <c r="N3303" s="445">
        <f t="shared" si="411"/>
        <v>0</v>
      </c>
      <c r="O3303" s="445">
        <f t="shared" si="414"/>
        <v>0</v>
      </c>
      <c r="P3303" s="445">
        <f t="shared" si="415"/>
        <v>0</v>
      </c>
      <c r="Q3303" s="445">
        <f t="shared" si="416"/>
        <v>0</v>
      </c>
      <c r="R3303" s="415" t="str">
        <f t="shared" si="409"/>
        <v>Leer</v>
      </c>
      <c r="S3303" s="445">
        <f>IF('Angaben KH-Standort'!D$29='A4'!D3303,IF('Angaben KH-Standort'!E$29="Ja",1,0),0)</f>
        <v>0</v>
      </c>
      <c r="T3303" s="445">
        <f>IF('Angaben KH-Standort'!D$30='A4'!D3303,IF('Angaben KH-Standort'!E$30="Ja",1,0),0)</f>
        <v>0</v>
      </c>
      <c r="U3303" s="445">
        <f>IF('Angaben KH-Standort'!D$31='A4'!D3303,IF('Angaben KH-Standort'!E$31="Ja",1,0),0)</f>
        <v>0</v>
      </c>
    </row>
    <row r="3304" spans="2:21" ht="15" customHeight="1" x14ac:dyDescent="0.3">
      <c r="B3304" s="70" t="str">
        <f t="shared" si="412"/>
        <v>!!!</v>
      </c>
      <c r="C3304" s="265" t="str">
        <f>IF(ISERROR(IF(LEN(E3304)&gt;0,VLOOKUP(TEXT($E3304,0),'Angaben Stationen'!$E$14:$J$213,5,0),"")),"?",IF(LEN(E3304)&gt;0,VLOOKUP(TEXT($E3304,0),'Angaben Stationen'!$E$14:$J$213,5,0),""))</f>
        <v/>
      </c>
      <c r="D3304" s="232" t="str">
        <f>IF(ISERROR(IF(LEN(E3304)&gt;0,VLOOKUP(TEXT($E3304,0),'Angaben Stationen'!$E$14:$J$213,6,0),"")),"STATION IST NICHT VORHANDEN",IF(LEN(E3304)&gt;0,VLOOKUP(TEXT($E3304,0),'Angaben Stationen'!$E$14:$J$213,6,0),""))</f>
        <v/>
      </c>
      <c r="E3304" s="287"/>
      <c r="F3304" s="234"/>
      <c r="G3304" s="234"/>
      <c r="H3304" s="263"/>
      <c r="I3304" s="169"/>
      <c r="K3304" s="445" t="str">
        <f t="shared" si="413"/>
        <v>Leer</v>
      </c>
      <c r="L3304" s="445" t="str">
        <f>VLOOKUP($D3304,{"29 - Psychiatrie (Erwachsene)","BGI";"297 - stationsäquivalente Behandlung in der Erwachsenenpsychiatrie (29)","BGI";"30 - Kinder- und Jugendpsychiatrie","BGII";"307 - stationsäquivalente Behandlung in der Kinder- und Jugendpsychiatrie (30)","BGII";"31 - Psychosomatik","BGI";"","Leer"},2,0)</f>
        <v>Leer</v>
      </c>
      <c r="M3304" s="445">
        <f t="shared" si="410"/>
        <v>0</v>
      </c>
      <c r="N3304" s="445">
        <f t="shared" si="411"/>
        <v>0</v>
      </c>
      <c r="O3304" s="445">
        <f t="shared" si="414"/>
        <v>0</v>
      </c>
      <c r="P3304" s="445">
        <f t="shared" si="415"/>
        <v>0</v>
      </c>
      <c r="Q3304" s="445">
        <f t="shared" si="416"/>
        <v>0</v>
      </c>
      <c r="R3304" s="415" t="str">
        <f t="shared" si="409"/>
        <v>Leer</v>
      </c>
      <c r="S3304" s="445">
        <f>IF('Angaben KH-Standort'!D$29='A4'!D3304,IF('Angaben KH-Standort'!E$29="Ja",1,0),0)</f>
        <v>0</v>
      </c>
      <c r="T3304" s="445">
        <f>IF('Angaben KH-Standort'!D$30='A4'!D3304,IF('Angaben KH-Standort'!E$30="Ja",1,0),0)</f>
        <v>0</v>
      </c>
      <c r="U3304" s="445">
        <f>IF('Angaben KH-Standort'!D$31='A4'!D3304,IF('Angaben KH-Standort'!E$31="Ja",1,0),0)</f>
        <v>0</v>
      </c>
    </row>
    <row r="3305" spans="2:21" ht="15" customHeight="1" x14ac:dyDescent="0.3">
      <c r="B3305" s="70" t="str">
        <f t="shared" si="412"/>
        <v>!!!</v>
      </c>
      <c r="C3305" s="265" t="str">
        <f>IF(ISERROR(IF(LEN(E3305)&gt;0,VLOOKUP(TEXT($E3305,0),'Angaben Stationen'!$E$14:$J$213,5,0),"")),"?",IF(LEN(E3305)&gt;0,VLOOKUP(TEXT($E3305,0),'Angaben Stationen'!$E$14:$J$213,5,0),""))</f>
        <v/>
      </c>
      <c r="D3305" s="232" t="str">
        <f>IF(ISERROR(IF(LEN(E3305)&gt;0,VLOOKUP(TEXT($E3305,0),'Angaben Stationen'!$E$14:$J$213,6,0),"")),"STATION IST NICHT VORHANDEN",IF(LEN(E3305)&gt;0,VLOOKUP(TEXT($E3305,0),'Angaben Stationen'!$E$14:$J$213,6,0),""))</f>
        <v/>
      </c>
      <c r="E3305" s="287"/>
      <c r="F3305" s="234"/>
      <c r="G3305" s="234"/>
      <c r="H3305" s="263"/>
      <c r="I3305" s="169"/>
      <c r="K3305" s="445" t="str">
        <f t="shared" si="413"/>
        <v>Leer</v>
      </c>
      <c r="L3305" s="445" t="str">
        <f>VLOOKUP($D3305,{"29 - Psychiatrie (Erwachsene)","BGI";"297 - stationsäquivalente Behandlung in der Erwachsenenpsychiatrie (29)","BGI";"30 - Kinder- und Jugendpsychiatrie","BGII";"307 - stationsäquivalente Behandlung in der Kinder- und Jugendpsychiatrie (30)","BGII";"31 - Psychosomatik","BGI";"","Leer"},2,0)</f>
        <v>Leer</v>
      </c>
      <c r="M3305" s="445">
        <f t="shared" si="410"/>
        <v>0</v>
      </c>
      <c r="N3305" s="445">
        <f t="shared" si="411"/>
        <v>0</v>
      </c>
      <c r="O3305" s="445">
        <f t="shared" si="414"/>
        <v>0</v>
      </c>
      <c r="P3305" s="445">
        <f t="shared" si="415"/>
        <v>0</v>
      </c>
      <c r="Q3305" s="445">
        <f t="shared" si="416"/>
        <v>0</v>
      </c>
      <c r="R3305" s="415" t="str">
        <f t="shared" si="409"/>
        <v>Leer</v>
      </c>
      <c r="S3305" s="445">
        <f>IF('Angaben KH-Standort'!D$29='A4'!D3305,IF('Angaben KH-Standort'!E$29="Ja",1,0),0)</f>
        <v>0</v>
      </c>
      <c r="T3305" s="445">
        <f>IF('Angaben KH-Standort'!D$30='A4'!D3305,IF('Angaben KH-Standort'!E$30="Ja",1,0),0)</f>
        <v>0</v>
      </c>
      <c r="U3305" s="445">
        <f>IF('Angaben KH-Standort'!D$31='A4'!D3305,IF('Angaben KH-Standort'!E$31="Ja",1,0),0)</f>
        <v>0</v>
      </c>
    </row>
    <row r="3306" spans="2:21" ht="15" customHeight="1" x14ac:dyDescent="0.3">
      <c r="B3306" s="70" t="str">
        <f t="shared" si="412"/>
        <v>!!!</v>
      </c>
      <c r="C3306" s="265" t="str">
        <f>IF(ISERROR(IF(LEN(E3306)&gt;0,VLOOKUP(TEXT($E3306,0),'Angaben Stationen'!$E$14:$J$213,5,0),"")),"?",IF(LEN(E3306)&gt;0,VLOOKUP(TEXT($E3306,0),'Angaben Stationen'!$E$14:$J$213,5,0),""))</f>
        <v/>
      </c>
      <c r="D3306" s="232" t="str">
        <f>IF(ISERROR(IF(LEN(E3306)&gt;0,VLOOKUP(TEXT($E3306,0),'Angaben Stationen'!$E$14:$J$213,6,0),"")),"STATION IST NICHT VORHANDEN",IF(LEN(E3306)&gt;0,VLOOKUP(TEXT($E3306,0),'Angaben Stationen'!$E$14:$J$213,6,0),""))</f>
        <v/>
      </c>
      <c r="E3306" s="287"/>
      <c r="F3306" s="234"/>
      <c r="G3306" s="234"/>
      <c r="H3306" s="263"/>
      <c r="I3306" s="169"/>
      <c r="K3306" s="445" t="str">
        <f t="shared" si="413"/>
        <v>Leer</v>
      </c>
      <c r="L3306" s="445" t="str">
        <f>VLOOKUP($D3306,{"29 - Psychiatrie (Erwachsene)","BGI";"297 - stationsäquivalente Behandlung in der Erwachsenenpsychiatrie (29)","BGI";"30 - Kinder- und Jugendpsychiatrie","BGII";"307 - stationsäquivalente Behandlung in der Kinder- und Jugendpsychiatrie (30)","BGII";"31 - Psychosomatik","BGI";"","Leer"},2,0)</f>
        <v>Leer</v>
      </c>
      <c r="M3306" s="445">
        <f t="shared" si="410"/>
        <v>0</v>
      </c>
      <c r="N3306" s="445">
        <f t="shared" si="411"/>
        <v>0</v>
      </c>
      <c r="O3306" s="445">
        <f t="shared" si="414"/>
        <v>0</v>
      </c>
      <c r="P3306" s="445">
        <f t="shared" si="415"/>
        <v>0</v>
      </c>
      <c r="Q3306" s="445">
        <f t="shared" si="416"/>
        <v>0</v>
      </c>
      <c r="R3306" s="415" t="str">
        <f t="shared" si="409"/>
        <v>Leer</v>
      </c>
      <c r="S3306" s="445">
        <f>IF('Angaben KH-Standort'!D$29='A4'!D3306,IF('Angaben KH-Standort'!E$29="Ja",1,0),0)</f>
        <v>0</v>
      </c>
      <c r="T3306" s="445">
        <f>IF('Angaben KH-Standort'!D$30='A4'!D3306,IF('Angaben KH-Standort'!E$30="Ja",1,0),0)</f>
        <v>0</v>
      </c>
      <c r="U3306" s="445">
        <f>IF('Angaben KH-Standort'!D$31='A4'!D3306,IF('Angaben KH-Standort'!E$31="Ja",1,0),0)</f>
        <v>0</v>
      </c>
    </row>
    <row r="3307" spans="2:21" ht="15" customHeight="1" x14ac:dyDescent="0.3">
      <c r="B3307" s="70" t="str">
        <f t="shared" si="412"/>
        <v>!!!</v>
      </c>
      <c r="C3307" s="265" t="str">
        <f>IF(ISERROR(IF(LEN(E3307)&gt;0,VLOOKUP(TEXT($E3307,0),'Angaben Stationen'!$E$14:$J$213,5,0),"")),"?",IF(LEN(E3307)&gt;0,VLOOKUP(TEXT($E3307,0),'Angaben Stationen'!$E$14:$J$213,5,0),""))</f>
        <v/>
      </c>
      <c r="D3307" s="232" t="str">
        <f>IF(ISERROR(IF(LEN(E3307)&gt;0,VLOOKUP(TEXT($E3307,0),'Angaben Stationen'!$E$14:$J$213,6,0),"")),"STATION IST NICHT VORHANDEN",IF(LEN(E3307)&gt;0,VLOOKUP(TEXT($E3307,0),'Angaben Stationen'!$E$14:$J$213,6,0),""))</f>
        <v/>
      </c>
      <c r="E3307" s="287"/>
      <c r="F3307" s="234"/>
      <c r="G3307" s="234"/>
      <c r="H3307" s="263"/>
      <c r="I3307" s="169"/>
      <c r="K3307" s="445" t="str">
        <f t="shared" si="413"/>
        <v>Leer</v>
      </c>
      <c r="L3307" s="445" t="str">
        <f>VLOOKUP($D3307,{"29 - Psychiatrie (Erwachsene)","BGI";"297 - stationsäquivalente Behandlung in der Erwachsenenpsychiatrie (29)","BGI";"30 - Kinder- und Jugendpsychiatrie","BGII";"307 - stationsäquivalente Behandlung in der Kinder- und Jugendpsychiatrie (30)","BGII";"31 - Psychosomatik","BGI";"","Leer"},2,0)</f>
        <v>Leer</v>
      </c>
      <c r="M3307" s="445">
        <f t="shared" si="410"/>
        <v>0</v>
      </c>
      <c r="N3307" s="445">
        <f t="shared" si="411"/>
        <v>0</v>
      </c>
      <c r="O3307" s="445">
        <f t="shared" si="414"/>
        <v>0</v>
      </c>
      <c r="P3307" s="445">
        <f t="shared" si="415"/>
        <v>0</v>
      </c>
      <c r="Q3307" s="445">
        <f t="shared" si="416"/>
        <v>0</v>
      </c>
      <c r="R3307" s="415" t="str">
        <f t="shared" si="409"/>
        <v>Leer</v>
      </c>
      <c r="S3307" s="445">
        <f>IF('Angaben KH-Standort'!D$29='A4'!D3307,IF('Angaben KH-Standort'!E$29="Ja",1,0),0)</f>
        <v>0</v>
      </c>
      <c r="T3307" s="445">
        <f>IF('Angaben KH-Standort'!D$30='A4'!D3307,IF('Angaben KH-Standort'!E$30="Ja",1,0),0)</f>
        <v>0</v>
      </c>
      <c r="U3307" s="445">
        <f>IF('Angaben KH-Standort'!D$31='A4'!D3307,IF('Angaben KH-Standort'!E$31="Ja",1,0),0)</f>
        <v>0</v>
      </c>
    </row>
    <row r="3308" spans="2:21" ht="15" customHeight="1" x14ac:dyDescent="0.3">
      <c r="B3308" s="70" t="str">
        <f t="shared" si="412"/>
        <v>!!!</v>
      </c>
      <c r="C3308" s="265" t="str">
        <f>IF(ISERROR(IF(LEN(E3308)&gt;0,VLOOKUP(TEXT($E3308,0),'Angaben Stationen'!$E$14:$J$213,5,0),"")),"?",IF(LEN(E3308)&gt;0,VLOOKUP(TEXT($E3308,0),'Angaben Stationen'!$E$14:$J$213,5,0),""))</f>
        <v/>
      </c>
      <c r="D3308" s="232" t="str">
        <f>IF(ISERROR(IF(LEN(E3308)&gt;0,VLOOKUP(TEXT($E3308,0),'Angaben Stationen'!$E$14:$J$213,6,0),"")),"STATION IST NICHT VORHANDEN",IF(LEN(E3308)&gt;0,VLOOKUP(TEXT($E3308,0),'Angaben Stationen'!$E$14:$J$213,6,0),""))</f>
        <v/>
      </c>
      <c r="E3308" s="287"/>
      <c r="F3308" s="234"/>
      <c r="G3308" s="234"/>
      <c r="H3308" s="263"/>
      <c r="I3308" s="169"/>
      <c r="K3308" s="445" t="str">
        <f t="shared" si="413"/>
        <v>Leer</v>
      </c>
      <c r="L3308" s="445" t="str">
        <f>VLOOKUP($D3308,{"29 - Psychiatrie (Erwachsene)","BGI";"297 - stationsäquivalente Behandlung in der Erwachsenenpsychiatrie (29)","BGI";"30 - Kinder- und Jugendpsychiatrie","BGII";"307 - stationsäquivalente Behandlung in der Kinder- und Jugendpsychiatrie (30)","BGII";"31 - Psychosomatik","BGI";"","Leer"},2,0)</f>
        <v>Leer</v>
      </c>
      <c r="M3308" s="445">
        <f t="shared" si="410"/>
        <v>0</v>
      </c>
      <c r="N3308" s="445">
        <f t="shared" si="411"/>
        <v>0</v>
      </c>
      <c r="O3308" s="445">
        <f t="shared" si="414"/>
        <v>0</v>
      </c>
      <c r="P3308" s="445">
        <f t="shared" si="415"/>
        <v>0</v>
      </c>
      <c r="Q3308" s="445">
        <f t="shared" si="416"/>
        <v>0</v>
      </c>
      <c r="R3308" s="415" t="str">
        <f t="shared" si="409"/>
        <v>Leer</v>
      </c>
      <c r="S3308" s="445">
        <f>IF('Angaben KH-Standort'!D$29='A4'!D3308,IF('Angaben KH-Standort'!E$29="Ja",1,0),0)</f>
        <v>0</v>
      </c>
      <c r="T3308" s="445">
        <f>IF('Angaben KH-Standort'!D$30='A4'!D3308,IF('Angaben KH-Standort'!E$30="Ja",1,0),0)</f>
        <v>0</v>
      </c>
      <c r="U3308" s="445">
        <f>IF('Angaben KH-Standort'!D$31='A4'!D3308,IF('Angaben KH-Standort'!E$31="Ja",1,0),0)</f>
        <v>0</v>
      </c>
    </row>
    <row r="3309" spans="2:21" ht="15" customHeight="1" x14ac:dyDescent="0.3">
      <c r="B3309" s="70" t="str">
        <f t="shared" si="412"/>
        <v>!!!</v>
      </c>
      <c r="C3309" s="265" t="str">
        <f>IF(ISERROR(IF(LEN(E3309)&gt;0,VLOOKUP(TEXT($E3309,0),'Angaben Stationen'!$E$14:$J$213,5,0),"")),"?",IF(LEN(E3309)&gt;0,VLOOKUP(TEXT($E3309,0),'Angaben Stationen'!$E$14:$J$213,5,0),""))</f>
        <v/>
      </c>
      <c r="D3309" s="232" t="str">
        <f>IF(ISERROR(IF(LEN(E3309)&gt;0,VLOOKUP(TEXT($E3309,0),'Angaben Stationen'!$E$14:$J$213,6,0),"")),"STATION IST NICHT VORHANDEN",IF(LEN(E3309)&gt;0,VLOOKUP(TEXT($E3309,0),'Angaben Stationen'!$E$14:$J$213,6,0),""))</f>
        <v/>
      </c>
      <c r="E3309" s="287"/>
      <c r="F3309" s="234"/>
      <c r="G3309" s="234"/>
      <c r="H3309" s="263"/>
      <c r="I3309" s="169"/>
      <c r="K3309" s="445" t="str">
        <f t="shared" si="413"/>
        <v>Leer</v>
      </c>
      <c r="L3309" s="445" t="str">
        <f>VLOOKUP($D3309,{"29 - Psychiatrie (Erwachsene)","BGI";"297 - stationsäquivalente Behandlung in der Erwachsenenpsychiatrie (29)","BGI";"30 - Kinder- und Jugendpsychiatrie","BGII";"307 - stationsäquivalente Behandlung in der Kinder- und Jugendpsychiatrie (30)","BGII";"31 - Psychosomatik","BGI";"","Leer"},2,0)</f>
        <v>Leer</v>
      </c>
      <c r="M3309" s="445">
        <f t="shared" si="410"/>
        <v>0</v>
      </c>
      <c r="N3309" s="445">
        <f t="shared" si="411"/>
        <v>0</v>
      </c>
      <c r="O3309" s="445">
        <f t="shared" si="414"/>
        <v>0</v>
      </c>
      <c r="P3309" s="445">
        <f t="shared" si="415"/>
        <v>0</v>
      </c>
      <c r="Q3309" s="445">
        <f t="shared" si="416"/>
        <v>0</v>
      </c>
      <c r="R3309" s="415" t="str">
        <f t="shared" si="409"/>
        <v>Leer</v>
      </c>
      <c r="S3309" s="445">
        <f>IF('Angaben KH-Standort'!D$29='A4'!D3309,IF('Angaben KH-Standort'!E$29="Ja",1,0),0)</f>
        <v>0</v>
      </c>
      <c r="T3309" s="445">
        <f>IF('Angaben KH-Standort'!D$30='A4'!D3309,IF('Angaben KH-Standort'!E$30="Ja",1,0),0)</f>
        <v>0</v>
      </c>
      <c r="U3309" s="445">
        <f>IF('Angaben KH-Standort'!D$31='A4'!D3309,IF('Angaben KH-Standort'!E$31="Ja",1,0),0)</f>
        <v>0</v>
      </c>
    </row>
    <row r="3310" spans="2:21" ht="15" customHeight="1" x14ac:dyDescent="0.3">
      <c r="B3310" s="70" t="str">
        <f t="shared" si="412"/>
        <v>!!!</v>
      </c>
      <c r="C3310" s="265" t="str">
        <f>IF(ISERROR(IF(LEN(E3310)&gt;0,VLOOKUP(TEXT($E3310,0),'Angaben Stationen'!$E$14:$J$213,5,0),"")),"?",IF(LEN(E3310)&gt;0,VLOOKUP(TEXT($E3310,0),'Angaben Stationen'!$E$14:$J$213,5,0),""))</f>
        <v/>
      </c>
      <c r="D3310" s="232" t="str">
        <f>IF(ISERROR(IF(LEN(E3310)&gt;0,VLOOKUP(TEXT($E3310,0),'Angaben Stationen'!$E$14:$J$213,6,0),"")),"STATION IST NICHT VORHANDEN",IF(LEN(E3310)&gt;0,VLOOKUP(TEXT($E3310,0),'Angaben Stationen'!$E$14:$J$213,6,0),""))</f>
        <v/>
      </c>
      <c r="E3310" s="287"/>
      <c r="F3310" s="234"/>
      <c r="G3310" s="234"/>
      <c r="H3310" s="263"/>
      <c r="I3310" s="169"/>
      <c r="K3310" s="445" t="str">
        <f t="shared" si="413"/>
        <v>Leer</v>
      </c>
      <c r="L3310" s="445" t="str">
        <f>VLOOKUP($D3310,{"29 - Psychiatrie (Erwachsene)","BGI";"297 - stationsäquivalente Behandlung in der Erwachsenenpsychiatrie (29)","BGI";"30 - Kinder- und Jugendpsychiatrie","BGII";"307 - stationsäquivalente Behandlung in der Kinder- und Jugendpsychiatrie (30)","BGII";"31 - Psychosomatik","BGI";"","Leer"},2,0)</f>
        <v>Leer</v>
      </c>
      <c r="M3310" s="445">
        <f t="shared" si="410"/>
        <v>0</v>
      </c>
      <c r="N3310" s="445">
        <f t="shared" si="411"/>
        <v>0</v>
      </c>
      <c r="O3310" s="445">
        <f t="shared" si="414"/>
        <v>0</v>
      </c>
      <c r="P3310" s="445">
        <f t="shared" si="415"/>
        <v>0</v>
      </c>
      <c r="Q3310" s="445">
        <f t="shared" si="416"/>
        <v>0</v>
      </c>
      <c r="R3310" s="415" t="str">
        <f t="shared" si="409"/>
        <v>Leer</v>
      </c>
      <c r="S3310" s="445">
        <f>IF('Angaben KH-Standort'!D$29='A4'!D3310,IF('Angaben KH-Standort'!E$29="Ja",1,0),0)</f>
        <v>0</v>
      </c>
      <c r="T3310" s="445">
        <f>IF('Angaben KH-Standort'!D$30='A4'!D3310,IF('Angaben KH-Standort'!E$30="Ja",1,0),0)</f>
        <v>0</v>
      </c>
      <c r="U3310" s="445">
        <f>IF('Angaben KH-Standort'!D$31='A4'!D3310,IF('Angaben KH-Standort'!E$31="Ja",1,0),0)</f>
        <v>0</v>
      </c>
    </row>
    <row r="3311" spans="2:21" ht="15" customHeight="1" x14ac:dyDescent="0.3">
      <c r="B3311" s="70" t="str">
        <f t="shared" si="412"/>
        <v>!!!</v>
      </c>
      <c r="C3311" s="265" t="str">
        <f>IF(ISERROR(IF(LEN(E3311)&gt;0,VLOOKUP(TEXT($E3311,0),'Angaben Stationen'!$E$14:$J$213,5,0),"")),"?",IF(LEN(E3311)&gt;0,VLOOKUP(TEXT($E3311,0),'Angaben Stationen'!$E$14:$J$213,5,0),""))</f>
        <v/>
      </c>
      <c r="D3311" s="232" t="str">
        <f>IF(ISERROR(IF(LEN(E3311)&gt;0,VLOOKUP(TEXT($E3311,0),'Angaben Stationen'!$E$14:$J$213,6,0),"")),"STATION IST NICHT VORHANDEN",IF(LEN(E3311)&gt;0,VLOOKUP(TEXT($E3311,0),'Angaben Stationen'!$E$14:$J$213,6,0),""))</f>
        <v/>
      </c>
      <c r="E3311" s="287"/>
      <c r="F3311" s="234"/>
      <c r="G3311" s="234"/>
      <c r="H3311" s="263"/>
      <c r="I3311" s="169"/>
      <c r="K3311" s="445" t="str">
        <f t="shared" si="413"/>
        <v>Leer</v>
      </c>
      <c r="L3311" s="445" t="str">
        <f>VLOOKUP($D3311,{"29 - Psychiatrie (Erwachsene)","BGI";"297 - stationsäquivalente Behandlung in der Erwachsenenpsychiatrie (29)","BGI";"30 - Kinder- und Jugendpsychiatrie","BGII";"307 - stationsäquivalente Behandlung in der Kinder- und Jugendpsychiatrie (30)","BGII";"31 - Psychosomatik","BGI";"","Leer"},2,0)</f>
        <v>Leer</v>
      </c>
      <c r="M3311" s="445">
        <f t="shared" si="410"/>
        <v>0</v>
      </c>
      <c r="N3311" s="445">
        <f t="shared" si="411"/>
        <v>0</v>
      </c>
      <c r="O3311" s="445">
        <f t="shared" si="414"/>
        <v>0</v>
      </c>
      <c r="P3311" s="445">
        <f t="shared" si="415"/>
        <v>0</v>
      </c>
      <c r="Q3311" s="445">
        <f t="shared" si="416"/>
        <v>0</v>
      </c>
      <c r="R3311" s="415" t="str">
        <f t="shared" ref="R3311:R3374" si="417">IF(D3311&lt;&gt;"",IF(SUM(S3311:U3311)&gt;0,"Ja","Nein"),"Leer")</f>
        <v>Leer</v>
      </c>
      <c r="S3311" s="445">
        <f>IF('Angaben KH-Standort'!D$29='A4'!D3311,IF('Angaben KH-Standort'!E$29="Ja",1,0),0)</f>
        <v>0</v>
      </c>
      <c r="T3311" s="445">
        <f>IF('Angaben KH-Standort'!D$30='A4'!D3311,IF('Angaben KH-Standort'!E$30="Ja",1,0),0)</f>
        <v>0</v>
      </c>
      <c r="U3311" s="445">
        <f>IF('Angaben KH-Standort'!D$31='A4'!D3311,IF('Angaben KH-Standort'!E$31="Ja",1,0),0)</f>
        <v>0</v>
      </c>
    </row>
    <row r="3312" spans="2:21" ht="15" customHeight="1" x14ac:dyDescent="0.3">
      <c r="B3312" s="70" t="str">
        <f t="shared" si="412"/>
        <v>!!!</v>
      </c>
      <c r="C3312" s="265" t="str">
        <f>IF(ISERROR(IF(LEN(E3312)&gt;0,VLOOKUP(TEXT($E3312,0),'Angaben Stationen'!$E$14:$J$213,5,0),"")),"?",IF(LEN(E3312)&gt;0,VLOOKUP(TEXT($E3312,0),'Angaben Stationen'!$E$14:$J$213,5,0),""))</f>
        <v/>
      </c>
      <c r="D3312" s="232" t="str">
        <f>IF(ISERROR(IF(LEN(E3312)&gt;0,VLOOKUP(TEXT($E3312,0),'Angaben Stationen'!$E$14:$J$213,6,0),"")),"STATION IST NICHT VORHANDEN",IF(LEN(E3312)&gt;0,VLOOKUP(TEXT($E3312,0),'Angaben Stationen'!$E$14:$J$213,6,0),""))</f>
        <v/>
      </c>
      <c r="E3312" s="287"/>
      <c r="F3312" s="234"/>
      <c r="G3312" s="234"/>
      <c r="H3312" s="263"/>
      <c r="I3312" s="169"/>
      <c r="K3312" s="445" t="str">
        <f t="shared" si="413"/>
        <v>Leer</v>
      </c>
      <c r="L3312" s="445" t="str">
        <f>VLOOKUP($D3312,{"29 - Psychiatrie (Erwachsene)","BGI";"297 - stationsäquivalente Behandlung in der Erwachsenenpsychiatrie (29)","BGI";"30 - Kinder- und Jugendpsychiatrie","BGII";"307 - stationsäquivalente Behandlung in der Kinder- und Jugendpsychiatrie (30)","BGII";"31 - Psychosomatik","BGI";"","Leer"},2,0)</f>
        <v>Leer</v>
      </c>
      <c r="M3312" s="445">
        <f t="shared" si="410"/>
        <v>0</v>
      </c>
      <c r="N3312" s="445">
        <f t="shared" si="411"/>
        <v>0</v>
      </c>
      <c r="O3312" s="445">
        <f t="shared" si="414"/>
        <v>0</v>
      </c>
      <c r="P3312" s="445">
        <f t="shared" si="415"/>
        <v>0</v>
      </c>
      <c r="Q3312" s="445">
        <f t="shared" si="416"/>
        <v>0</v>
      </c>
      <c r="R3312" s="415" t="str">
        <f t="shared" si="417"/>
        <v>Leer</v>
      </c>
      <c r="S3312" s="445">
        <f>IF('Angaben KH-Standort'!D$29='A4'!D3312,IF('Angaben KH-Standort'!E$29="Ja",1,0),0)</f>
        <v>0</v>
      </c>
      <c r="T3312" s="445">
        <f>IF('Angaben KH-Standort'!D$30='A4'!D3312,IF('Angaben KH-Standort'!E$30="Ja",1,0),0)</f>
        <v>0</v>
      </c>
      <c r="U3312" s="445">
        <f>IF('Angaben KH-Standort'!D$31='A4'!D3312,IF('Angaben KH-Standort'!E$31="Ja",1,0),0)</f>
        <v>0</v>
      </c>
    </row>
    <row r="3313" spans="2:21" ht="15" customHeight="1" x14ac:dyDescent="0.3">
      <c r="B3313" s="70" t="str">
        <f t="shared" si="412"/>
        <v>!!!</v>
      </c>
      <c r="C3313" s="265" t="str">
        <f>IF(ISERROR(IF(LEN(E3313)&gt;0,VLOOKUP(TEXT($E3313,0),'Angaben Stationen'!$E$14:$J$213,5,0),"")),"?",IF(LEN(E3313)&gt;0,VLOOKUP(TEXT($E3313,0),'Angaben Stationen'!$E$14:$J$213,5,0),""))</f>
        <v/>
      </c>
      <c r="D3313" s="232" t="str">
        <f>IF(ISERROR(IF(LEN(E3313)&gt;0,VLOOKUP(TEXT($E3313,0),'Angaben Stationen'!$E$14:$J$213,6,0),"")),"STATION IST NICHT VORHANDEN",IF(LEN(E3313)&gt;0,VLOOKUP(TEXT($E3313,0),'Angaben Stationen'!$E$14:$J$213,6,0),""))</f>
        <v/>
      </c>
      <c r="E3313" s="287"/>
      <c r="F3313" s="234"/>
      <c r="G3313" s="234"/>
      <c r="H3313" s="263"/>
      <c r="I3313" s="169"/>
      <c r="K3313" s="445" t="str">
        <f t="shared" si="413"/>
        <v>Leer</v>
      </c>
      <c r="L3313" s="445" t="str">
        <f>VLOOKUP($D3313,{"29 - Psychiatrie (Erwachsene)","BGI";"297 - stationsäquivalente Behandlung in der Erwachsenenpsychiatrie (29)","BGI";"30 - Kinder- und Jugendpsychiatrie","BGII";"307 - stationsäquivalente Behandlung in der Kinder- und Jugendpsychiatrie (30)","BGII";"31 - Psychosomatik","BGI";"","Leer"},2,0)</f>
        <v>Leer</v>
      </c>
      <c r="M3313" s="445">
        <f t="shared" si="410"/>
        <v>0</v>
      </c>
      <c r="N3313" s="445">
        <f t="shared" si="411"/>
        <v>0</v>
      </c>
      <c r="O3313" s="445">
        <f t="shared" si="414"/>
        <v>0</v>
      </c>
      <c r="P3313" s="445">
        <f t="shared" si="415"/>
        <v>0</v>
      </c>
      <c r="Q3313" s="445">
        <f t="shared" si="416"/>
        <v>0</v>
      </c>
      <c r="R3313" s="415" t="str">
        <f t="shared" si="417"/>
        <v>Leer</v>
      </c>
      <c r="S3313" s="445">
        <f>IF('Angaben KH-Standort'!D$29='A4'!D3313,IF('Angaben KH-Standort'!E$29="Ja",1,0),0)</f>
        <v>0</v>
      </c>
      <c r="T3313" s="445">
        <f>IF('Angaben KH-Standort'!D$30='A4'!D3313,IF('Angaben KH-Standort'!E$30="Ja",1,0),0)</f>
        <v>0</v>
      </c>
      <c r="U3313" s="445">
        <f>IF('Angaben KH-Standort'!D$31='A4'!D3313,IF('Angaben KH-Standort'!E$31="Ja",1,0),0)</f>
        <v>0</v>
      </c>
    </row>
    <row r="3314" spans="2:21" ht="15" customHeight="1" x14ac:dyDescent="0.3">
      <c r="B3314" s="70" t="str">
        <f t="shared" si="412"/>
        <v>!!!</v>
      </c>
      <c r="C3314" s="265" t="str">
        <f>IF(ISERROR(IF(LEN(E3314)&gt;0,VLOOKUP(TEXT($E3314,0),'Angaben Stationen'!$E$14:$J$213,5,0),"")),"?",IF(LEN(E3314)&gt;0,VLOOKUP(TEXT($E3314,0),'Angaben Stationen'!$E$14:$J$213,5,0),""))</f>
        <v/>
      </c>
      <c r="D3314" s="232" t="str">
        <f>IF(ISERROR(IF(LEN(E3314)&gt;0,VLOOKUP(TEXT($E3314,0),'Angaben Stationen'!$E$14:$J$213,6,0),"")),"STATION IST NICHT VORHANDEN",IF(LEN(E3314)&gt;0,VLOOKUP(TEXT($E3314,0),'Angaben Stationen'!$E$14:$J$213,6,0),""))</f>
        <v/>
      </c>
      <c r="E3314" s="287"/>
      <c r="F3314" s="234"/>
      <c r="G3314" s="234"/>
      <c r="H3314" s="263"/>
      <c r="I3314" s="169"/>
      <c r="K3314" s="445" t="str">
        <f t="shared" si="413"/>
        <v>Leer</v>
      </c>
      <c r="L3314" s="445" t="str">
        <f>VLOOKUP($D3314,{"29 - Psychiatrie (Erwachsene)","BGI";"297 - stationsäquivalente Behandlung in der Erwachsenenpsychiatrie (29)","BGI";"30 - Kinder- und Jugendpsychiatrie","BGII";"307 - stationsäquivalente Behandlung in der Kinder- und Jugendpsychiatrie (30)","BGII";"31 - Psychosomatik","BGI";"","Leer"},2,0)</f>
        <v>Leer</v>
      </c>
      <c r="M3314" s="445">
        <f t="shared" si="410"/>
        <v>0</v>
      </c>
      <c r="N3314" s="445">
        <f t="shared" si="411"/>
        <v>0</v>
      </c>
      <c r="O3314" s="445">
        <f t="shared" si="414"/>
        <v>0</v>
      </c>
      <c r="P3314" s="445">
        <f t="shared" si="415"/>
        <v>0</v>
      </c>
      <c r="Q3314" s="445">
        <f t="shared" si="416"/>
        <v>0</v>
      </c>
      <c r="R3314" s="415" t="str">
        <f t="shared" si="417"/>
        <v>Leer</v>
      </c>
      <c r="S3314" s="445">
        <f>IF('Angaben KH-Standort'!D$29='A4'!D3314,IF('Angaben KH-Standort'!E$29="Ja",1,0),0)</f>
        <v>0</v>
      </c>
      <c r="T3314" s="445">
        <f>IF('Angaben KH-Standort'!D$30='A4'!D3314,IF('Angaben KH-Standort'!E$30="Ja",1,0),0)</f>
        <v>0</v>
      </c>
      <c r="U3314" s="445">
        <f>IF('Angaben KH-Standort'!D$31='A4'!D3314,IF('Angaben KH-Standort'!E$31="Ja",1,0),0)</f>
        <v>0</v>
      </c>
    </row>
    <row r="3315" spans="2:21" ht="15" customHeight="1" x14ac:dyDescent="0.3">
      <c r="B3315" s="70" t="str">
        <f t="shared" si="412"/>
        <v>!!!</v>
      </c>
      <c r="C3315" s="265" t="str">
        <f>IF(ISERROR(IF(LEN(E3315)&gt;0,VLOOKUP(TEXT($E3315,0),'Angaben Stationen'!$E$14:$J$213,5,0),"")),"?",IF(LEN(E3315)&gt;0,VLOOKUP(TEXT($E3315,0),'Angaben Stationen'!$E$14:$J$213,5,0),""))</f>
        <v/>
      </c>
      <c r="D3315" s="232" t="str">
        <f>IF(ISERROR(IF(LEN(E3315)&gt;0,VLOOKUP(TEXT($E3315,0),'Angaben Stationen'!$E$14:$J$213,6,0),"")),"STATION IST NICHT VORHANDEN",IF(LEN(E3315)&gt;0,VLOOKUP(TEXT($E3315,0),'Angaben Stationen'!$E$14:$J$213,6,0),""))</f>
        <v/>
      </c>
      <c r="E3315" s="287"/>
      <c r="F3315" s="234"/>
      <c r="G3315" s="234"/>
      <c r="H3315" s="263"/>
      <c r="I3315" s="169"/>
      <c r="K3315" s="445" t="str">
        <f t="shared" si="413"/>
        <v>Leer</v>
      </c>
      <c r="L3315" s="445" t="str">
        <f>VLOOKUP($D3315,{"29 - Psychiatrie (Erwachsene)","BGI";"297 - stationsäquivalente Behandlung in der Erwachsenenpsychiatrie (29)","BGI";"30 - Kinder- und Jugendpsychiatrie","BGII";"307 - stationsäquivalente Behandlung in der Kinder- und Jugendpsychiatrie (30)","BGII";"31 - Psychosomatik","BGI";"","Leer"},2,0)</f>
        <v>Leer</v>
      </c>
      <c r="M3315" s="445">
        <f t="shared" si="410"/>
        <v>0</v>
      </c>
      <c r="N3315" s="445">
        <f t="shared" si="411"/>
        <v>0</v>
      </c>
      <c r="O3315" s="445">
        <f t="shared" si="414"/>
        <v>0</v>
      </c>
      <c r="P3315" s="445">
        <f t="shared" si="415"/>
        <v>0</v>
      </c>
      <c r="Q3315" s="445">
        <f t="shared" si="416"/>
        <v>0</v>
      </c>
      <c r="R3315" s="415" t="str">
        <f t="shared" si="417"/>
        <v>Leer</v>
      </c>
      <c r="S3315" s="445">
        <f>IF('Angaben KH-Standort'!D$29='A4'!D3315,IF('Angaben KH-Standort'!E$29="Ja",1,0),0)</f>
        <v>0</v>
      </c>
      <c r="T3315" s="445">
        <f>IF('Angaben KH-Standort'!D$30='A4'!D3315,IF('Angaben KH-Standort'!E$30="Ja",1,0),0)</f>
        <v>0</v>
      </c>
      <c r="U3315" s="445">
        <f>IF('Angaben KH-Standort'!D$31='A4'!D3315,IF('Angaben KH-Standort'!E$31="Ja",1,0),0)</f>
        <v>0</v>
      </c>
    </row>
    <row r="3316" spans="2:21" ht="15" customHeight="1" x14ac:dyDescent="0.3">
      <c r="B3316" s="70" t="str">
        <f t="shared" si="412"/>
        <v>!!!</v>
      </c>
      <c r="C3316" s="265" t="str">
        <f>IF(ISERROR(IF(LEN(E3316)&gt;0,VLOOKUP(TEXT($E3316,0),'Angaben Stationen'!$E$14:$J$213,5,0),"")),"?",IF(LEN(E3316)&gt;0,VLOOKUP(TEXT($E3316,0),'Angaben Stationen'!$E$14:$J$213,5,0),""))</f>
        <v/>
      </c>
      <c r="D3316" s="232" t="str">
        <f>IF(ISERROR(IF(LEN(E3316)&gt;0,VLOOKUP(TEXT($E3316,0),'Angaben Stationen'!$E$14:$J$213,6,0),"")),"STATION IST NICHT VORHANDEN",IF(LEN(E3316)&gt;0,VLOOKUP(TEXT($E3316,0),'Angaben Stationen'!$E$14:$J$213,6,0),""))</f>
        <v/>
      </c>
      <c r="E3316" s="287"/>
      <c r="F3316" s="234"/>
      <c r="G3316" s="234"/>
      <c r="H3316" s="263"/>
      <c r="I3316" s="169"/>
      <c r="K3316" s="445" t="str">
        <f t="shared" si="413"/>
        <v>Leer</v>
      </c>
      <c r="L3316" s="445" t="str">
        <f>VLOOKUP($D3316,{"29 - Psychiatrie (Erwachsene)","BGI";"297 - stationsäquivalente Behandlung in der Erwachsenenpsychiatrie (29)","BGI";"30 - Kinder- und Jugendpsychiatrie","BGII";"307 - stationsäquivalente Behandlung in der Kinder- und Jugendpsychiatrie (30)","BGII";"31 - Psychosomatik","BGI";"","Leer"},2,0)</f>
        <v>Leer</v>
      </c>
      <c r="M3316" s="445">
        <f t="shared" si="410"/>
        <v>0</v>
      </c>
      <c r="N3316" s="445">
        <f t="shared" si="411"/>
        <v>0</v>
      </c>
      <c r="O3316" s="445">
        <f t="shared" si="414"/>
        <v>0</v>
      </c>
      <c r="P3316" s="445">
        <f t="shared" si="415"/>
        <v>0</v>
      </c>
      <c r="Q3316" s="445">
        <f t="shared" si="416"/>
        <v>0</v>
      </c>
      <c r="R3316" s="415" t="str">
        <f t="shared" si="417"/>
        <v>Leer</v>
      </c>
      <c r="S3316" s="445">
        <f>IF('Angaben KH-Standort'!D$29='A4'!D3316,IF('Angaben KH-Standort'!E$29="Ja",1,0),0)</f>
        <v>0</v>
      </c>
      <c r="T3316" s="445">
        <f>IF('Angaben KH-Standort'!D$30='A4'!D3316,IF('Angaben KH-Standort'!E$30="Ja",1,0),0)</f>
        <v>0</v>
      </c>
      <c r="U3316" s="445">
        <f>IF('Angaben KH-Standort'!D$31='A4'!D3316,IF('Angaben KH-Standort'!E$31="Ja",1,0),0)</f>
        <v>0</v>
      </c>
    </row>
    <row r="3317" spans="2:21" ht="15" customHeight="1" x14ac:dyDescent="0.3">
      <c r="B3317" s="70" t="str">
        <f t="shared" si="412"/>
        <v>!!!</v>
      </c>
      <c r="C3317" s="265" t="str">
        <f>IF(ISERROR(IF(LEN(E3317)&gt;0,VLOOKUP(TEXT($E3317,0),'Angaben Stationen'!$E$14:$J$213,5,0),"")),"?",IF(LEN(E3317)&gt;0,VLOOKUP(TEXT($E3317,0),'Angaben Stationen'!$E$14:$J$213,5,0),""))</f>
        <v/>
      </c>
      <c r="D3317" s="232" t="str">
        <f>IF(ISERROR(IF(LEN(E3317)&gt;0,VLOOKUP(TEXT($E3317,0),'Angaben Stationen'!$E$14:$J$213,6,0),"")),"STATION IST NICHT VORHANDEN",IF(LEN(E3317)&gt;0,VLOOKUP(TEXT($E3317,0),'Angaben Stationen'!$E$14:$J$213,6,0),""))</f>
        <v/>
      </c>
      <c r="E3317" s="287"/>
      <c r="F3317" s="234"/>
      <c r="G3317" s="234"/>
      <c r="H3317" s="263"/>
      <c r="I3317" s="169"/>
      <c r="K3317" s="445" t="str">
        <f t="shared" si="413"/>
        <v>Leer</v>
      </c>
      <c r="L3317" s="445" t="str">
        <f>VLOOKUP($D3317,{"29 - Psychiatrie (Erwachsene)","BGI";"297 - stationsäquivalente Behandlung in der Erwachsenenpsychiatrie (29)","BGI";"30 - Kinder- und Jugendpsychiatrie","BGII";"307 - stationsäquivalente Behandlung in der Kinder- und Jugendpsychiatrie (30)","BGII";"31 - Psychosomatik","BGI";"","Leer"},2,0)</f>
        <v>Leer</v>
      </c>
      <c r="M3317" s="445">
        <f t="shared" si="410"/>
        <v>0</v>
      </c>
      <c r="N3317" s="445">
        <f t="shared" si="411"/>
        <v>0</v>
      </c>
      <c r="O3317" s="445">
        <f t="shared" si="414"/>
        <v>0</v>
      </c>
      <c r="P3317" s="445">
        <f t="shared" si="415"/>
        <v>0</v>
      </c>
      <c r="Q3317" s="445">
        <f t="shared" si="416"/>
        <v>0</v>
      </c>
      <c r="R3317" s="415" t="str">
        <f t="shared" si="417"/>
        <v>Leer</v>
      </c>
      <c r="S3317" s="445">
        <f>IF('Angaben KH-Standort'!D$29='A4'!D3317,IF('Angaben KH-Standort'!E$29="Ja",1,0),0)</f>
        <v>0</v>
      </c>
      <c r="T3317" s="445">
        <f>IF('Angaben KH-Standort'!D$30='A4'!D3317,IF('Angaben KH-Standort'!E$30="Ja",1,0),0)</f>
        <v>0</v>
      </c>
      <c r="U3317" s="445">
        <f>IF('Angaben KH-Standort'!D$31='A4'!D3317,IF('Angaben KH-Standort'!E$31="Ja",1,0),0)</f>
        <v>0</v>
      </c>
    </row>
    <row r="3318" spans="2:21" ht="15" customHeight="1" x14ac:dyDescent="0.3">
      <c r="B3318" s="70" t="str">
        <f t="shared" si="412"/>
        <v>!!!</v>
      </c>
      <c r="C3318" s="265" t="str">
        <f>IF(ISERROR(IF(LEN(E3318)&gt;0,VLOOKUP(TEXT($E3318,0),'Angaben Stationen'!$E$14:$J$213,5,0),"")),"?",IF(LEN(E3318)&gt;0,VLOOKUP(TEXT($E3318,0),'Angaben Stationen'!$E$14:$J$213,5,0),""))</f>
        <v/>
      </c>
      <c r="D3318" s="232" t="str">
        <f>IF(ISERROR(IF(LEN(E3318)&gt;0,VLOOKUP(TEXT($E3318,0),'Angaben Stationen'!$E$14:$J$213,6,0),"")),"STATION IST NICHT VORHANDEN",IF(LEN(E3318)&gt;0,VLOOKUP(TEXT($E3318,0),'Angaben Stationen'!$E$14:$J$213,6,0),""))</f>
        <v/>
      </c>
      <c r="E3318" s="287"/>
      <c r="F3318" s="234"/>
      <c r="G3318" s="234"/>
      <c r="H3318" s="263"/>
      <c r="I3318" s="169"/>
      <c r="K3318" s="445" t="str">
        <f t="shared" si="413"/>
        <v>Leer</v>
      </c>
      <c r="L3318" s="445" t="str">
        <f>VLOOKUP($D3318,{"29 - Psychiatrie (Erwachsene)","BGI";"297 - stationsäquivalente Behandlung in der Erwachsenenpsychiatrie (29)","BGI";"30 - Kinder- und Jugendpsychiatrie","BGII";"307 - stationsäquivalente Behandlung in der Kinder- und Jugendpsychiatrie (30)","BGII";"31 - Psychosomatik","BGI";"","Leer"},2,0)</f>
        <v>Leer</v>
      </c>
      <c r="M3318" s="445">
        <f t="shared" si="410"/>
        <v>0</v>
      </c>
      <c r="N3318" s="445">
        <f t="shared" si="411"/>
        <v>0</v>
      </c>
      <c r="O3318" s="445">
        <f t="shared" si="414"/>
        <v>0</v>
      </c>
      <c r="P3318" s="445">
        <f t="shared" si="415"/>
        <v>0</v>
      </c>
      <c r="Q3318" s="445">
        <f t="shared" si="416"/>
        <v>0</v>
      </c>
      <c r="R3318" s="415" t="str">
        <f t="shared" si="417"/>
        <v>Leer</v>
      </c>
      <c r="S3318" s="445">
        <f>IF('Angaben KH-Standort'!D$29='A4'!D3318,IF('Angaben KH-Standort'!E$29="Ja",1,0),0)</f>
        <v>0</v>
      </c>
      <c r="T3318" s="445">
        <f>IF('Angaben KH-Standort'!D$30='A4'!D3318,IF('Angaben KH-Standort'!E$30="Ja",1,0),0)</f>
        <v>0</v>
      </c>
      <c r="U3318" s="445">
        <f>IF('Angaben KH-Standort'!D$31='A4'!D3318,IF('Angaben KH-Standort'!E$31="Ja",1,0),0)</f>
        <v>0</v>
      </c>
    </row>
    <row r="3319" spans="2:21" ht="15" customHeight="1" x14ac:dyDescent="0.3">
      <c r="B3319" s="70" t="str">
        <f t="shared" si="412"/>
        <v>!!!</v>
      </c>
      <c r="C3319" s="265" t="str">
        <f>IF(ISERROR(IF(LEN(E3319)&gt;0,VLOOKUP(TEXT($E3319,0),'Angaben Stationen'!$E$14:$J$213,5,0),"")),"?",IF(LEN(E3319)&gt;0,VLOOKUP(TEXT($E3319,0),'Angaben Stationen'!$E$14:$J$213,5,0),""))</f>
        <v/>
      </c>
      <c r="D3319" s="232" t="str">
        <f>IF(ISERROR(IF(LEN(E3319)&gt;0,VLOOKUP(TEXT($E3319,0),'Angaben Stationen'!$E$14:$J$213,6,0),"")),"STATION IST NICHT VORHANDEN",IF(LEN(E3319)&gt;0,VLOOKUP(TEXT($E3319,0),'Angaben Stationen'!$E$14:$J$213,6,0),""))</f>
        <v/>
      </c>
      <c r="E3319" s="287"/>
      <c r="F3319" s="234"/>
      <c r="G3319" s="234"/>
      <c r="H3319" s="263"/>
      <c r="I3319" s="169"/>
      <c r="K3319" s="445" t="str">
        <f t="shared" si="413"/>
        <v>Leer</v>
      </c>
      <c r="L3319" s="445" t="str">
        <f>VLOOKUP($D3319,{"29 - Psychiatrie (Erwachsene)","BGI";"297 - stationsäquivalente Behandlung in der Erwachsenenpsychiatrie (29)","BGI";"30 - Kinder- und Jugendpsychiatrie","BGII";"307 - stationsäquivalente Behandlung in der Kinder- und Jugendpsychiatrie (30)","BGII";"31 - Psychosomatik","BGI";"","Leer"},2,0)</f>
        <v>Leer</v>
      </c>
      <c r="M3319" s="445">
        <f t="shared" si="410"/>
        <v>0</v>
      </c>
      <c r="N3319" s="445">
        <f t="shared" si="411"/>
        <v>0</v>
      </c>
      <c r="O3319" s="445">
        <f t="shared" si="414"/>
        <v>0</v>
      </c>
      <c r="P3319" s="445">
        <f t="shared" si="415"/>
        <v>0</v>
      </c>
      <c r="Q3319" s="445">
        <f t="shared" si="416"/>
        <v>0</v>
      </c>
      <c r="R3319" s="415" t="str">
        <f t="shared" si="417"/>
        <v>Leer</v>
      </c>
      <c r="S3319" s="445">
        <f>IF('Angaben KH-Standort'!D$29='A4'!D3319,IF('Angaben KH-Standort'!E$29="Ja",1,0),0)</f>
        <v>0</v>
      </c>
      <c r="T3319" s="445">
        <f>IF('Angaben KH-Standort'!D$30='A4'!D3319,IF('Angaben KH-Standort'!E$30="Ja",1,0),0)</f>
        <v>0</v>
      </c>
      <c r="U3319" s="445">
        <f>IF('Angaben KH-Standort'!D$31='A4'!D3319,IF('Angaben KH-Standort'!E$31="Ja",1,0),0)</f>
        <v>0</v>
      </c>
    </row>
    <row r="3320" spans="2:21" ht="15" customHeight="1" x14ac:dyDescent="0.3">
      <c r="B3320" s="70" t="str">
        <f t="shared" si="412"/>
        <v>!!!</v>
      </c>
      <c r="C3320" s="265" t="str">
        <f>IF(ISERROR(IF(LEN(E3320)&gt;0,VLOOKUP(TEXT($E3320,0),'Angaben Stationen'!$E$14:$J$213,5,0),"")),"?",IF(LEN(E3320)&gt;0,VLOOKUP(TEXT($E3320,0),'Angaben Stationen'!$E$14:$J$213,5,0),""))</f>
        <v/>
      </c>
      <c r="D3320" s="232" t="str">
        <f>IF(ISERROR(IF(LEN(E3320)&gt;0,VLOOKUP(TEXT($E3320,0),'Angaben Stationen'!$E$14:$J$213,6,0),"")),"STATION IST NICHT VORHANDEN",IF(LEN(E3320)&gt;0,VLOOKUP(TEXT($E3320,0),'Angaben Stationen'!$E$14:$J$213,6,0),""))</f>
        <v/>
      </c>
      <c r="E3320" s="287"/>
      <c r="F3320" s="234"/>
      <c r="G3320" s="234"/>
      <c r="H3320" s="263"/>
      <c r="I3320" s="169"/>
      <c r="K3320" s="445" t="str">
        <f t="shared" si="413"/>
        <v>Leer</v>
      </c>
      <c r="L3320" s="445" t="str">
        <f>VLOOKUP($D3320,{"29 - Psychiatrie (Erwachsene)","BGI";"297 - stationsäquivalente Behandlung in der Erwachsenenpsychiatrie (29)","BGI";"30 - Kinder- und Jugendpsychiatrie","BGII";"307 - stationsäquivalente Behandlung in der Kinder- und Jugendpsychiatrie (30)","BGII";"31 - Psychosomatik","BGI";"","Leer"},2,0)</f>
        <v>Leer</v>
      </c>
      <c r="M3320" s="445">
        <f t="shared" si="410"/>
        <v>0</v>
      </c>
      <c r="N3320" s="445">
        <f t="shared" si="411"/>
        <v>0</v>
      </c>
      <c r="O3320" s="445">
        <f t="shared" si="414"/>
        <v>0</v>
      </c>
      <c r="P3320" s="445">
        <f t="shared" si="415"/>
        <v>0</v>
      </c>
      <c r="Q3320" s="445">
        <f t="shared" si="416"/>
        <v>0</v>
      </c>
      <c r="R3320" s="415" t="str">
        <f t="shared" si="417"/>
        <v>Leer</v>
      </c>
      <c r="S3320" s="445">
        <f>IF('Angaben KH-Standort'!D$29='A4'!D3320,IF('Angaben KH-Standort'!E$29="Ja",1,0),0)</f>
        <v>0</v>
      </c>
      <c r="T3320" s="445">
        <f>IF('Angaben KH-Standort'!D$30='A4'!D3320,IF('Angaben KH-Standort'!E$30="Ja",1,0),0)</f>
        <v>0</v>
      </c>
      <c r="U3320" s="445">
        <f>IF('Angaben KH-Standort'!D$31='A4'!D3320,IF('Angaben KH-Standort'!E$31="Ja",1,0),0)</f>
        <v>0</v>
      </c>
    </row>
    <row r="3321" spans="2:21" ht="15" customHeight="1" x14ac:dyDescent="0.3">
      <c r="B3321" s="70" t="str">
        <f t="shared" si="412"/>
        <v>!!!</v>
      </c>
      <c r="C3321" s="265" t="str">
        <f>IF(ISERROR(IF(LEN(E3321)&gt;0,VLOOKUP(TEXT($E3321,0),'Angaben Stationen'!$E$14:$J$213,5,0),"")),"?",IF(LEN(E3321)&gt;0,VLOOKUP(TEXT($E3321,0),'Angaben Stationen'!$E$14:$J$213,5,0),""))</f>
        <v/>
      </c>
      <c r="D3321" s="232" t="str">
        <f>IF(ISERROR(IF(LEN(E3321)&gt;0,VLOOKUP(TEXT($E3321,0),'Angaben Stationen'!$E$14:$J$213,6,0),"")),"STATION IST NICHT VORHANDEN",IF(LEN(E3321)&gt;0,VLOOKUP(TEXT($E3321,0),'Angaben Stationen'!$E$14:$J$213,6,0),""))</f>
        <v/>
      </c>
      <c r="E3321" s="287"/>
      <c r="F3321" s="234"/>
      <c r="G3321" s="234"/>
      <c r="H3321" s="263"/>
      <c r="I3321" s="169"/>
      <c r="K3321" s="445" t="str">
        <f t="shared" si="413"/>
        <v>Leer</v>
      </c>
      <c r="L3321" s="445" t="str">
        <f>VLOOKUP($D3321,{"29 - Psychiatrie (Erwachsene)","BGI";"297 - stationsäquivalente Behandlung in der Erwachsenenpsychiatrie (29)","BGI";"30 - Kinder- und Jugendpsychiatrie","BGII";"307 - stationsäquivalente Behandlung in der Kinder- und Jugendpsychiatrie (30)","BGII";"31 - Psychosomatik","BGI";"","Leer"},2,0)</f>
        <v>Leer</v>
      </c>
      <c r="M3321" s="445">
        <f t="shared" si="410"/>
        <v>0</v>
      </c>
      <c r="N3321" s="445">
        <f t="shared" si="411"/>
        <v>0</v>
      </c>
      <c r="O3321" s="445">
        <f t="shared" si="414"/>
        <v>0</v>
      </c>
      <c r="P3321" s="445">
        <f t="shared" si="415"/>
        <v>0</v>
      </c>
      <c r="Q3321" s="445">
        <f t="shared" si="416"/>
        <v>0</v>
      </c>
      <c r="R3321" s="415" t="str">
        <f t="shared" si="417"/>
        <v>Leer</v>
      </c>
      <c r="S3321" s="445">
        <f>IF('Angaben KH-Standort'!D$29='A4'!D3321,IF('Angaben KH-Standort'!E$29="Ja",1,0),0)</f>
        <v>0</v>
      </c>
      <c r="T3321" s="445">
        <f>IF('Angaben KH-Standort'!D$30='A4'!D3321,IF('Angaben KH-Standort'!E$30="Ja",1,0),0)</f>
        <v>0</v>
      </c>
      <c r="U3321" s="445">
        <f>IF('Angaben KH-Standort'!D$31='A4'!D3321,IF('Angaben KH-Standort'!E$31="Ja",1,0),0)</f>
        <v>0</v>
      </c>
    </row>
    <row r="3322" spans="2:21" ht="15" customHeight="1" x14ac:dyDescent="0.3">
      <c r="B3322" s="70" t="str">
        <f t="shared" si="412"/>
        <v>!!!</v>
      </c>
      <c r="C3322" s="265" t="str">
        <f>IF(ISERROR(IF(LEN(E3322)&gt;0,VLOOKUP(TEXT($E3322,0),'Angaben Stationen'!$E$14:$J$213,5,0),"")),"?",IF(LEN(E3322)&gt;0,VLOOKUP(TEXT($E3322,0),'Angaben Stationen'!$E$14:$J$213,5,0),""))</f>
        <v/>
      </c>
      <c r="D3322" s="232" t="str">
        <f>IF(ISERROR(IF(LEN(E3322)&gt;0,VLOOKUP(TEXT($E3322,0),'Angaben Stationen'!$E$14:$J$213,6,0),"")),"STATION IST NICHT VORHANDEN",IF(LEN(E3322)&gt;0,VLOOKUP(TEXT($E3322,0),'Angaben Stationen'!$E$14:$J$213,6,0),""))</f>
        <v/>
      </c>
      <c r="E3322" s="287"/>
      <c r="F3322" s="234"/>
      <c r="G3322" s="234"/>
      <c r="H3322" s="263"/>
      <c r="I3322" s="169"/>
      <c r="K3322" s="445" t="str">
        <f t="shared" si="413"/>
        <v>Leer</v>
      </c>
      <c r="L3322" s="445" t="str">
        <f>VLOOKUP($D3322,{"29 - Psychiatrie (Erwachsene)","BGI";"297 - stationsäquivalente Behandlung in der Erwachsenenpsychiatrie (29)","BGI";"30 - Kinder- und Jugendpsychiatrie","BGII";"307 - stationsäquivalente Behandlung in der Kinder- und Jugendpsychiatrie (30)","BGII";"31 - Psychosomatik","BGI";"","Leer"},2,0)</f>
        <v>Leer</v>
      </c>
      <c r="M3322" s="445">
        <f t="shared" si="410"/>
        <v>0</v>
      </c>
      <c r="N3322" s="445">
        <f t="shared" si="411"/>
        <v>0</v>
      </c>
      <c r="O3322" s="445">
        <f t="shared" si="414"/>
        <v>0</v>
      </c>
      <c r="P3322" s="445">
        <f t="shared" si="415"/>
        <v>0</v>
      </c>
      <c r="Q3322" s="445">
        <f t="shared" si="416"/>
        <v>0</v>
      </c>
      <c r="R3322" s="415" t="str">
        <f t="shared" si="417"/>
        <v>Leer</v>
      </c>
      <c r="S3322" s="445">
        <f>IF('Angaben KH-Standort'!D$29='A4'!D3322,IF('Angaben KH-Standort'!E$29="Ja",1,0),0)</f>
        <v>0</v>
      </c>
      <c r="T3322" s="445">
        <f>IF('Angaben KH-Standort'!D$30='A4'!D3322,IF('Angaben KH-Standort'!E$30="Ja",1,0),0)</f>
        <v>0</v>
      </c>
      <c r="U3322" s="445">
        <f>IF('Angaben KH-Standort'!D$31='A4'!D3322,IF('Angaben KH-Standort'!E$31="Ja",1,0),0)</f>
        <v>0</v>
      </c>
    </row>
    <row r="3323" spans="2:21" ht="15" customHeight="1" x14ac:dyDescent="0.3">
      <c r="B3323" s="70" t="str">
        <f t="shared" si="412"/>
        <v>!!!</v>
      </c>
      <c r="C3323" s="265" t="str">
        <f>IF(ISERROR(IF(LEN(E3323)&gt;0,VLOOKUP(TEXT($E3323,0),'Angaben Stationen'!$E$14:$J$213,5,0),"")),"?",IF(LEN(E3323)&gt;0,VLOOKUP(TEXT($E3323,0),'Angaben Stationen'!$E$14:$J$213,5,0),""))</f>
        <v/>
      </c>
      <c r="D3323" s="232" t="str">
        <f>IF(ISERROR(IF(LEN(E3323)&gt;0,VLOOKUP(TEXT($E3323,0),'Angaben Stationen'!$E$14:$J$213,6,0),"")),"STATION IST NICHT VORHANDEN",IF(LEN(E3323)&gt;0,VLOOKUP(TEXT($E3323,0),'Angaben Stationen'!$E$14:$J$213,6,0),""))</f>
        <v/>
      </c>
      <c r="E3323" s="287"/>
      <c r="F3323" s="234"/>
      <c r="G3323" s="234"/>
      <c r="H3323" s="263"/>
      <c r="I3323" s="169"/>
      <c r="K3323" s="445" t="str">
        <f t="shared" si="413"/>
        <v>Leer</v>
      </c>
      <c r="L3323" s="445" t="str">
        <f>VLOOKUP($D3323,{"29 - Psychiatrie (Erwachsene)","BGI";"297 - stationsäquivalente Behandlung in der Erwachsenenpsychiatrie (29)","BGI";"30 - Kinder- und Jugendpsychiatrie","BGII";"307 - stationsäquivalente Behandlung in der Kinder- und Jugendpsychiatrie (30)","BGII";"31 - Psychosomatik","BGI";"","Leer"},2,0)</f>
        <v>Leer</v>
      </c>
      <c r="M3323" s="445">
        <f t="shared" si="410"/>
        <v>0</v>
      </c>
      <c r="N3323" s="445">
        <f t="shared" si="411"/>
        <v>0</v>
      </c>
      <c r="O3323" s="445">
        <f t="shared" si="414"/>
        <v>0</v>
      </c>
      <c r="P3323" s="445">
        <f t="shared" si="415"/>
        <v>0</v>
      </c>
      <c r="Q3323" s="445">
        <f t="shared" si="416"/>
        <v>0</v>
      </c>
      <c r="R3323" s="415" t="str">
        <f t="shared" si="417"/>
        <v>Leer</v>
      </c>
      <c r="S3323" s="445">
        <f>IF('Angaben KH-Standort'!D$29='A4'!D3323,IF('Angaben KH-Standort'!E$29="Ja",1,0),0)</f>
        <v>0</v>
      </c>
      <c r="T3323" s="445">
        <f>IF('Angaben KH-Standort'!D$30='A4'!D3323,IF('Angaben KH-Standort'!E$30="Ja",1,0),0)</f>
        <v>0</v>
      </c>
      <c r="U3323" s="445">
        <f>IF('Angaben KH-Standort'!D$31='A4'!D3323,IF('Angaben KH-Standort'!E$31="Ja",1,0),0)</f>
        <v>0</v>
      </c>
    </row>
    <row r="3324" spans="2:21" ht="15" customHeight="1" x14ac:dyDescent="0.3">
      <c r="B3324" s="70" t="str">
        <f t="shared" si="412"/>
        <v>!!!</v>
      </c>
      <c r="C3324" s="265" t="str">
        <f>IF(ISERROR(IF(LEN(E3324)&gt;0,VLOOKUP(TEXT($E3324,0),'Angaben Stationen'!$E$14:$J$213,5,0),"")),"?",IF(LEN(E3324)&gt;0,VLOOKUP(TEXT($E3324,0),'Angaben Stationen'!$E$14:$J$213,5,0),""))</f>
        <v/>
      </c>
      <c r="D3324" s="232" t="str">
        <f>IF(ISERROR(IF(LEN(E3324)&gt;0,VLOOKUP(TEXT($E3324,0),'Angaben Stationen'!$E$14:$J$213,6,0),"")),"STATION IST NICHT VORHANDEN",IF(LEN(E3324)&gt;0,VLOOKUP(TEXT($E3324,0),'Angaben Stationen'!$E$14:$J$213,6,0),""))</f>
        <v/>
      </c>
      <c r="E3324" s="287"/>
      <c r="F3324" s="234"/>
      <c r="G3324" s="234"/>
      <c r="H3324" s="263"/>
      <c r="I3324" s="169"/>
      <c r="K3324" s="445" t="str">
        <f t="shared" si="413"/>
        <v>Leer</v>
      </c>
      <c r="L3324" s="445" t="str">
        <f>VLOOKUP($D3324,{"29 - Psychiatrie (Erwachsene)","BGI";"297 - stationsäquivalente Behandlung in der Erwachsenenpsychiatrie (29)","BGI";"30 - Kinder- und Jugendpsychiatrie","BGII";"307 - stationsäquivalente Behandlung in der Kinder- und Jugendpsychiatrie (30)","BGII";"31 - Psychosomatik","BGI";"","Leer"},2,0)</f>
        <v>Leer</v>
      </c>
      <c r="M3324" s="445">
        <f t="shared" si="410"/>
        <v>0</v>
      </c>
      <c r="N3324" s="445">
        <f t="shared" si="411"/>
        <v>0</v>
      </c>
      <c r="O3324" s="445">
        <f t="shared" si="414"/>
        <v>0</v>
      </c>
      <c r="P3324" s="445">
        <f t="shared" si="415"/>
        <v>0</v>
      </c>
      <c r="Q3324" s="445">
        <f t="shared" si="416"/>
        <v>0</v>
      </c>
      <c r="R3324" s="415" t="str">
        <f t="shared" si="417"/>
        <v>Leer</v>
      </c>
      <c r="S3324" s="445">
        <f>IF('Angaben KH-Standort'!D$29='A4'!D3324,IF('Angaben KH-Standort'!E$29="Ja",1,0),0)</f>
        <v>0</v>
      </c>
      <c r="T3324" s="445">
        <f>IF('Angaben KH-Standort'!D$30='A4'!D3324,IF('Angaben KH-Standort'!E$30="Ja",1,0),0)</f>
        <v>0</v>
      </c>
      <c r="U3324" s="445">
        <f>IF('Angaben KH-Standort'!D$31='A4'!D3324,IF('Angaben KH-Standort'!E$31="Ja",1,0),0)</f>
        <v>0</v>
      </c>
    </row>
    <row r="3325" spans="2:21" ht="15" customHeight="1" x14ac:dyDescent="0.3">
      <c r="B3325" s="70" t="str">
        <f t="shared" si="412"/>
        <v>!!!</v>
      </c>
      <c r="C3325" s="265" t="str">
        <f>IF(ISERROR(IF(LEN(E3325)&gt;0,VLOOKUP(TEXT($E3325,0),'Angaben Stationen'!$E$14:$J$213,5,0),"")),"?",IF(LEN(E3325)&gt;0,VLOOKUP(TEXT($E3325,0),'Angaben Stationen'!$E$14:$J$213,5,0),""))</f>
        <v/>
      </c>
      <c r="D3325" s="232" t="str">
        <f>IF(ISERROR(IF(LEN(E3325)&gt;0,VLOOKUP(TEXT($E3325,0),'Angaben Stationen'!$E$14:$J$213,6,0),"")),"STATION IST NICHT VORHANDEN",IF(LEN(E3325)&gt;0,VLOOKUP(TEXT($E3325,0),'Angaben Stationen'!$E$14:$J$213,6,0),""))</f>
        <v/>
      </c>
      <c r="E3325" s="287"/>
      <c r="F3325" s="234"/>
      <c r="G3325" s="234"/>
      <c r="H3325" s="263"/>
      <c r="I3325" s="169"/>
      <c r="K3325" s="445" t="str">
        <f t="shared" si="413"/>
        <v>Leer</v>
      </c>
      <c r="L3325" s="445" t="str">
        <f>VLOOKUP($D3325,{"29 - Psychiatrie (Erwachsene)","BGI";"297 - stationsäquivalente Behandlung in der Erwachsenenpsychiatrie (29)","BGI";"30 - Kinder- und Jugendpsychiatrie","BGII";"307 - stationsäquivalente Behandlung in der Kinder- und Jugendpsychiatrie (30)","BGII";"31 - Psychosomatik","BGI";"","Leer"},2,0)</f>
        <v>Leer</v>
      </c>
      <c r="M3325" s="445">
        <f t="shared" si="410"/>
        <v>0</v>
      </c>
      <c r="N3325" s="445">
        <f t="shared" si="411"/>
        <v>0</v>
      </c>
      <c r="O3325" s="445">
        <f t="shared" si="414"/>
        <v>0</v>
      </c>
      <c r="P3325" s="445">
        <f t="shared" si="415"/>
        <v>0</v>
      </c>
      <c r="Q3325" s="445">
        <f t="shared" si="416"/>
        <v>0</v>
      </c>
      <c r="R3325" s="415" t="str">
        <f t="shared" si="417"/>
        <v>Leer</v>
      </c>
      <c r="S3325" s="445">
        <f>IF('Angaben KH-Standort'!D$29='A4'!D3325,IF('Angaben KH-Standort'!E$29="Ja",1,0),0)</f>
        <v>0</v>
      </c>
      <c r="T3325" s="445">
        <f>IF('Angaben KH-Standort'!D$30='A4'!D3325,IF('Angaben KH-Standort'!E$30="Ja",1,0),0)</f>
        <v>0</v>
      </c>
      <c r="U3325" s="445">
        <f>IF('Angaben KH-Standort'!D$31='A4'!D3325,IF('Angaben KH-Standort'!E$31="Ja",1,0),0)</f>
        <v>0</v>
      </c>
    </row>
    <row r="3326" spans="2:21" ht="15" customHeight="1" x14ac:dyDescent="0.3">
      <c r="B3326" s="70" t="str">
        <f t="shared" si="412"/>
        <v>!!!</v>
      </c>
      <c r="C3326" s="265" t="str">
        <f>IF(ISERROR(IF(LEN(E3326)&gt;0,VLOOKUP(TEXT($E3326,0),'Angaben Stationen'!$E$14:$J$213,5,0),"")),"?",IF(LEN(E3326)&gt;0,VLOOKUP(TEXT($E3326,0),'Angaben Stationen'!$E$14:$J$213,5,0),""))</f>
        <v/>
      </c>
      <c r="D3326" s="232" t="str">
        <f>IF(ISERROR(IF(LEN(E3326)&gt;0,VLOOKUP(TEXT($E3326,0),'Angaben Stationen'!$E$14:$J$213,6,0),"")),"STATION IST NICHT VORHANDEN",IF(LEN(E3326)&gt;0,VLOOKUP(TEXT($E3326,0),'Angaben Stationen'!$E$14:$J$213,6,0),""))</f>
        <v/>
      </c>
      <c r="E3326" s="287"/>
      <c r="F3326" s="234"/>
      <c r="G3326" s="234"/>
      <c r="H3326" s="263"/>
      <c r="I3326" s="169"/>
      <c r="K3326" s="445" t="str">
        <f t="shared" si="413"/>
        <v>Leer</v>
      </c>
      <c r="L3326" s="445" t="str">
        <f>VLOOKUP($D3326,{"29 - Psychiatrie (Erwachsene)","BGI";"297 - stationsäquivalente Behandlung in der Erwachsenenpsychiatrie (29)","BGI";"30 - Kinder- und Jugendpsychiatrie","BGII";"307 - stationsäquivalente Behandlung in der Kinder- und Jugendpsychiatrie (30)","BGII";"31 - Psychosomatik","BGI";"","Leer"},2,0)</f>
        <v>Leer</v>
      </c>
      <c r="M3326" s="445">
        <f t="shared" si="410"/>
        <v>0</v>
      </c>
      <c r="N3326" s="445">
        <f t="shared" si="411"/>
        <v>0</v>
      </c>
      <c r="O3326" s="445">
        <f t="shared" si="414"/>
        <v>0</v>
      </c>
      <c r="P3326" s="445">
        <f t="shared" si="415"/>
        <v>0</v>
      </c>
      <c r="Q3326" s="445">
        <f t="shared" si="416"/>
        <v>0</v>
      </c>
      <c r="R3326" s="415" t="str">
        <f t="shared" si="417"/>
        <v>Leer</v>
      </c>
      <c r="S3326" s="445">
        <f>IF('Angaben KH-Standort'!D$29='A4'!D3326,IF('Angaben KH-Standort'!E$29="Ja",1,0),0)</f>
        <v>0</v>
      </c>
      <c r="T3326" s="445">
        <f>IF('Angaben KH-Standort'!D$30='A4'!D3326,IF('Angaben KH-Standort'!E$30="Ja",1,0),0)</f>
        <v>0</v>
      </c>
      <c r="U3326" s="445">
        <f>IF('Angaben KH-Standort'!D$31='A4'!D3326,IF('Angaben KH-Standort'!E$31="Ja",1,0),0)</f>
        <v>0</v>
      </c>
    </row>
    <row r="3327" spans="2:21" ht="15" customHeight="1" x14ac:dyDescent="0.3">
      <c r="B3327" s="70" t="str">
        <f t="shared" si="412"/>
        <v>!!!</v>
      </c>
      <c r="C3327" s="265" t="str">
        <f>IF(ISERROR(IF(LEN(E3327)&gt;0,VLOOKUP(TEXT($E3327,0),'Angaben Stationen'!$E$14:$J$213,5,0),"")),"?",IF(LEN(E3327)&gt;0,VLOOKUP(TEXT($E3327,0),'Angaben Stationen'!$E$14:$J$213,5,0),""))</f>
        <v/>
      </c>
      <c r="D3327" s="232" t="str">
        <f>IF(ISERROR(IF(LEN(E3327)&gt;0,VLOOKUP(TEXT($E3327,0),'Angaben Stationen'!$E$14:$J$213,6,0),"")),"STATION IST NICHT VORHANDEN",IF(LEN(E3327)&gt;0,VLOOKUP(TEXT($E3327,0),'Angaben Stationen'!$E$14:$J$213,6,0),""))</f>
        <v/>
      </c>
      <c r="E3327" s="287"/>
      <c r="F3327" s="234"/>
      <c r="G3327" s="234"/>
      <c r="H3327" s="263"/>
      <c r="I3327" s="169"/>
      <c r="K3327" s="445" t="str">
        <f t="shared" si="413"/>
        <v>Leer</v>
      </c>
      <c r="L3327" s="445" t="str">
        <f>VLOOKUP($D3327,{"29 - Psychiatrie (Erwachsene)","BGI";"297 - stationsäquivalente Behandlung in der Erwachsenenpsychiatrie (29)","BGI";"30 - Kinder- und Jugendpsychiatrie","BGII";"307 - stationsäquivalente Behandlung in der Kinder- und Jugendpsychiatrie (30)","BGII";"31 - Psychosomatik","BGI";"","Leer"},2,0)</f>
        <v>Leer</v>
      </c>
      <c r="M3327" s="445">
        <f t="shared" si="410"/>
        <v>0</v>
      </c>
      <c r="N3327" s="445">
        <f t="shared" si="411"/>
        <v>0</v>
      </c>
      <c r="O3327" s="445">
        <f t="shared" si="414"/>
        <v>0</v>
      </c>
      <c r="P3327" s="445">
        <f t="shared" si="415"/>
        <v>0</v>
      </c>
      <c r="Q3327" s="445">
        <f t="shared" si="416"/>
        <v>0</v>
      </c>
      <c r="R3327" s="415" t="str">
        <f t="shared" si="417"/>
        <v>Leer</v>
      </c>
      <c r="S3327" s="445">
        <f>IF('Angaben KH-Standort'!D$29='A4'!D3327,IF('Angaben KH-Standort'!E$29="Ja",1,0),0)</f>
        <v>0</v>
      </c>
      <c r="T3327" s="445">
        <f>IF('Angaben KH-Standort'!D$30='A4'!D3327,IF('Angaben KH-Standort'!E$30="Ja",1,0),0)</f>
        <v>0</v>
      </c>
      <c r="U3327" s="445">
        <f>IF('Angaben KH-Standort'!D$31='A4'!D3327,IF('Angaben KH-Standort'!E$31="Ja",1,0),0)</f>
        <v>0</v>
      </c>
    </row>
    <row r="3328" spans="2:21" ht="15" customHeight="1" x14ac:dyDescent="0.3">
      <c r="B3328" s="70" t="str">
        <f t="shared" si="412"/>
        <v>!!!</v>
      </c>
      <c r="C3328" s="265" t="str">
        <f>IF(ISERROR(IF(LEN(E3328)&gt;0,VLOOKUP(TEXT($E3328,0),'Angaben Stationen'!$E$14:$J$213,5,0),"")),"?",IF(LEN(E3328)&gt;0,VLOOKUP(TEXT($E3328,0),'Angaben Stationen'!$E$14:$J$213,5,0),""))</f>
        <v/>
      </c>
      <c r="D3328" s="232" t="str">
        <f>IF(ISERROR(IF(LEN(E3328)&gt;0,VLOOKUP(TEXT($E3328,0),'Angaben Stationen'!$E$14:$J$213,6,0),"")),"STATION IST NICHT VORHANDEN",IF(LEN(E3328)&gt;0,VLOOKUP(TEXT($E3328,0),'Angaben Stationen'!$E$14:$J$213,6,0),""))</f>
        <v/>
      </c>
      <c r="E3328" s="287"/>
      <c r="F3328" s="234"/>
      <c r="G3328" s="234"/>
      <c r="H3328" s="263"/>
      <c r="I3328" s="169"/>
      <c r="K3328" s="445" t="str">
        <f t="shared" si="413"/>
        <v>Leer</v>
      </c>
      <c r="L3328" s="445" t="str">
        <f>VLOOKUP($D3328,{"29 - Psychiatrie (Erwachsene)","BGI";"297 - stationsäquivalente Behandlung in der Erwachsenenpsychiatrie (29)","BGI";"30 - Kinder- und Jugendpsychiatrie","BGII";"307 - stationsäquivalente Behandlung in der Kinder- und Jugendpsychiatrie (30)","BGII";"31 - Psychosomatik","BGI";"","Leer"},2,0)</f>
        <v>Leer</v>
      </c>
      <c r="M3328" s="445">
        <f t="shared" si="410"/>
        <v>0</v>
      </c>
      <c r="N3328" s="445">
        <f t="shared" si="411"/>
        <v>0</v>
      </c>
      <c r="O3328" s="445">
        <f t="shared" si="414"/>
        <v>0</v>
      </c>
      <c r="P3328" s="445">
        <f t="shared" si="415"/>
        <v>0</v>
      </c>
      <c r="Q3328" s="445">
        <f t="shared" si="416"/>
        <v>0</v>
      </c>
      <c r="R3328" s="415" t="str">
        <f t="shared" si="417"/>
        <v>Leer</v>
      </c>
      <c r="S3328" s="445">
        <f>IF('Angaben KH-Standort'!D$29='A4'!D3328,IF('Angaben KH-Standort'!E$29="Ja",1,0),0)</f>
        <v>0</v>
      </c>
      <c r="T3328" s="445">
        <f>IF('Angaben KH-Standort'!D$30='A4'!D3328,IF('Angaben KH-Standort'!E$30="Ja",1,0),0)</f>
        <v>0</v>
      </c>
      <c r="U3328" s="445">
        <f>IF('Angaben KH-Standort'!D$31='A4'!D3328,IF('Angaben KH-Standort'!E$31="Ja",1,0),0)</f>
        <v>0</v>
      </c>
    </row>
    <row r="3329" spans="2:21" ht="15" customHeight="1" x14ac:dyDescent="0.3">
      <c r="B3329" s="70" t="str">
        <f t="shared" si="412"/>
        <v>!!!</v>
      </c>
      <c r="C3329" s="265" t="str">
        <f>IF(ISERROR(IF(LEN(E3329)&gt;0,VLOOKUP(TEXT($E3329,0),'Angaben Stationen'!$E$14:$J$213,5,0),"")),"?",IF(LEN(E3329)&gt;0,VLOOKUP(TEXT($E3329,0),'Angaben Stationen'!$E$14:$J$213,5,0),""))</f>
        <v/>
      </c>
      <c r="D3329" s="232" t="str">
        <f>IF(ISERROR(IF(LEN(E3329)&gt;0,VLOOKUP(TEXT($E3329,0),'Angaben Stationen'!$E$14:$J$213,6,0),"")),"STATION IST NICHT VORHANDEN",IF(LEN(E3329)&gt;0,VLOOKUP(TEXT($E3329,0),'Angaben Stationen'!$E$14:$J$213,6,0),""))</f>
        <v/>
      </c>
      <c r="E3329" s="287"/>
      <c r="F3329" s="234"/>
      <c r="G3329" s="234"/>
      <c r="H3329" s="263"/>
      <c r="I3329" s="169"/>
      <c r="K3329" s="445" t="str">
        <f t="shared" si="413"/>
        <v>Leer</v>
      </c>
      <c r="L3329" s="445" t="str">
        <f>VLOOKUP($D3329,{"29 - Psychiatrie (Erwachsene)","BGI";"297 - stationsäquivalente Behandlung in der Erwachsenenpsychiatrie (29)","BGI";"30 - Kinder- und Jugendpsychiatrie","BGII";"307 - stationsäquivalente Behandlung in der Kinder- und Jugendpsychiatrie (30)","BGII";"31 - Psychosomatik","BGI";"","Leer"},2,0)</f>
        <v>Leer</v>
      </c>
      <c r="M3329" s="445">
        <f t="shared" si="410"/>
        <v>0</v>
      </c>
      <c r="N3329" s="445">
        <f t="shared" si="411"/>
        <v>0</v>
      </c>
      <c r="O3329" s="445">
        <f t="shared" si="414"/>
        <v>0</v>
      </c>
      <c r="P3329" s="445">
        <f t="shared" si="415"/>
        <v>0</v>
      </c>
      <c r="Q3329" s="445">
        <f t="shared" si="416"/>
        <v>0</v>
      </c>
      <c r="R3329" s="415" t="str">
        <f t="shared" si="417"/>
        <v>Leer</v>
      </c>
      <c r="S3329" s="445">
        <f>IF('Angaben KH-Standort'!D$29='A4'!D3329,IF('Angaben KH-Standort'!E$29="Ja",1,0),0)</f>
        <v>0</v>
      </c>
      <c r="T3329" s="445">
        <f>IF('Angaben KH-Standort'!D$30='A4'!D3329,IF('Angaben KH-Standort'!E$30="Ja",1,0),0)</f>
        <v>0</v>
      </c>
      <c r="U3329" s="445">
        <f>IF('Angaben KH-Standort'!D$31='A4'!D3329,IF('Angaben KH-Standort'!E$31="Ja",1,0),0)</f>
        <v>0</v>
      </c>
    </row>
    <row r="3330" spans="2:21" ht="15" customHeight="1" x14ac:dyDescent="0.3">
      <c r="B3330" s="70" t="str">
        <f t="shared" si="412"/>
        <v>!!!</v>
      </c>
      <c r="C3330" s="265" t="str">
        <f>IF(ISERROR(IF(LEN(E3330)&gt;0,VLOOKUP(TEXT($E3330,0),'Angaben Stationen'!$E$14:$J$213,5,0),"")),"?",IF(LEN(E3330)&gt;0,VLOOKUP(TEXT($E3330,0),'Angaben Stationen'!$E$14:$J$213,5,0),""))</f>
        <v/>
      </c>
      <c r="D3330" s="232" t="str">
        <f>IF(ISERROR(IF(LEN(E3330)&gt;0,VLOOKUP(TEXT($E3330,0),'Angaben Stationen'!$E$14:$J$213,6,0),"")),"STATION IST NICHT VORHANDEN",IF(LEN(E3330)&gt;0,VLOOKUP(TEXT($E3330,0),'Angaben Stationen'!$E$14:$J$213,6,0),""))</f>
        <v/>
      </c>
      <c r="E3330" s="287"/>
      <c r="F3330" s="234"/>
      <c r="G3330" s="234"/>
      <c r="H3330" s="263"/>
      <c r="I3330" s="169"/>
      <c r="K3330" s="445" t="str">
        <f t="shared" si="413"/>
        <v>Leer</v>
      </c>
      <c r="L3330" s="445" t="str">
        <f>VLOOKUP($D3330,{"29 - Psychiatrie (Erwachsene)","BGI";"297 - stationsäquivalente Behandlung in der Erwachsenenpsychiatrie (29)","BGI";"30 - Kinder- und Jugendpsychiatrie","BGII";"307 - stationsäquivalente Behandlung in der Kinder- und Jugendpsychiatrie (30)","BGII";"31 - Psychosomatik","BGI";"","Leer"},2,0)</f>
        <v>Leer</v>
      </c>
      <c r="M3330" s="445">
        <f t="shared" si="410"/>
        <v>0</v>
      </c>
      <c r="N3330" s="445">
        <f t="shared" si="411"/>
        <v>0</v>
      </c>
      <c r="O3330" s="445">
        <f t="shared" si="414"/>
        <v>0</v>
      </c>
      <c r="P3330" s="445">
        <f t="shared" si="415"/>
        <v>0</v>
      </c>
      <c r="Q3330" s="445">
        <f t="shared" si="416"/>
        <v>0</v>
      </c>
      <c r="R3330" s="415" t="str">
        <f t="shared" si="417"/>
        <v>Leer</v>
      </c>
      <c r="S3330" s="445">
        <f>IF('Angaben KH-Standort'!D$29='A4'!D3330,IF('Angaben KH-Standort'!E$29="Ja",1,0),0)</f>
        <v>0</v>
      </c>
      <c r="T3330" s="445">
        <f>IF('Angaben KH-Standort'!D$30='A4'!D3330,IF('Angaben KH-Standort'!E$30="Ja",1,0),0)</f>
        <v>0</v>
      </c>
      <c r="U3330" s="445">
        <f>IF('Angaben KH-Standort'!D$31='A4'!D3330,IF('Angaben KH-Standort'!E$31="Ja",1,0),0)</f>
        <v>0</v>
      </c>
    </row>
    <row r="3331" spans="2:21" ht="15" customHeight="1" x14ac:dyDescent="0.3">
      <c r="B3331" s="70" t="str">
        <f t="shared" si="412"/>
        <v>!!!</v>
      </c>
      <c r="C3331" s="265" t="str">
        <f>IF(ISERROR(IF(LEN(E3331)&gt;0,VLOOKUP(TEXT($E3331,0),'Angaben Stationen'!$E$14:$J$213,5,0),"")),"?",IF(LEN(E3331)&gt;0,VLOOKUP(TEXT($E3331,0),'Angaben Stationen'!$E$14:$J$213,5,0),""))</f>
        <v/>
      </c>
      <c r="D3331" s="232" t="str">
        <f>IF(ISERROR(IF(LEN(E3331)&gt;0,VLOOKUP(TEXT($E3331,0),'Angaben Stationen'!$E$14:$J$213,6,0),"")),"STATION IST NICHT VORHANDEN",IF(LEN(E3331)&gt;0,VLOOKUP(TEXT($E3331,0),'Angaben Stationen'!$E$14:$J$213,6,0),""))</f>
        <v/>
      </c>
      <c r="E3331" s="287"/>
      <c r="F3331" s="234"/>
      <c r="G3331" s="234"/>
      <c r="H3331" s="263"/>
      <c r="I3331" s="169"/>
      <c r="K3331" s="445" t="str">
        <f t="shared" si="413"/>
        <v>Leer</v>
      </c>
      <c r="L3331" s="445" t="str">
        <f>VLOOKUP($D3331,{"29 - Psychiatrie (Erwachsene)","BGI";"297 - stationsäquivalente Behandlung in der Erwachsenenpsychiatrie (29)","BGI";"30 - Kinder- und Jugendpsychiatrie","BGII";"307 - stationsäquivalente Behandlung in der Kinder- und Jugendpsychiatrie (30)","BGII";"31 - Psychosomatik","BGI";"","Leer"},2,0)</f>
        <v>Leer</v>
      </c>
      <c r="M3331" s="445">
        <f t="shared" si="410"/>
        <v>0</v>
      </c>
      <c r="N3331" s="445">
        <f t="shared" si="411"/>
        <v>0</v>
      </c>
      <c r="O3331" s="445">
        <f t="shared" si="414"/>
        <v>0</v>
      </c>
      <c r="P3331" s="445">
        <f t="shared" si="415"/>
        <v>0</v>
      </c>
      <c r="Q3331" s="445">
        <f t="shared" si="416"/>
        <v>0</v>
      </c>
      <c r="R3331" s="415" t="str">
        <f t="shared" si="417"/>
        <v>Leer</v>
      </c>
      <c r="S3331" s="445">
        <f>IF('Angaben KH-Standort'!D$29='A4'!D3331,IF('Angaben KH-Standort'!E$29="Ja",1,0),0)</f>
        <v>0</v>
      </c>
      <c r="T3331" s="445">
        <f>IF('Angaben KH-Standort'!D$30='A4'!D3331,IF('Angaben KH-Standort'!E$30="Ja",1,0),0)</f>
        <v>0</v>
      </c>
      <c r="U3331" s="445">
        <f>IF('Angaben KH-Standort'!D$31='A4'!D3331,IF('Angaben KH-Standort'!E$31="Ja",1,0),0)</f>
        <v>0</v>
      </c>
    </row>
    <row r="3332" spans="2:21" ht="15" customHeight="1" x14ac:dyDescent="0.3">
      <c r="B3332" s="70" t="str">
        <f t="shared" si="412"/>
        <v>!!!</v>
      </c>
      <c r="C3332" s="265" t="str">
        <f>IF(ISERROR(IF(LEN(E3332)&gt;0,VLOOKUP(TEXT($E3332,0),'Angaben Stationen'!$E$14:$J$213,5,0),"")),"?",IF(LEN(E3332)&gt;0,VLOOKUP(TEXT($E3332,0),'Angaben Stationen'!$E$14:$J$213,5,0),""))</f>
        <v/>
      </c>
      <c r="D3332" s="232" t="str">
        <f>IF(ISERROR(IF(LEN(E3332)&gt;0,VLOOKUP(TEXT($E3332,0),'Angaben Stationen'!$E$14:$J$213,6,0),"")),"STATION IST NICHT VORHANDEN",IF(LEN(E3332)&gt;0,VLOOKUP(TEXT($E3332,0),'Angaben Stationen'!$E$14:$J$213,6,0),""))</f>
        <v/>
      </c>
      <c r="E3332" s="287"/>
      <c r="F3332" s="234"/>
      <c r="G3332" s="234"/>
      <c r="H3332" s="263"/>
      <c r="I3332" s="169"/>
      <c r="K3332" s="445" t="str">
        <f t="shared" si="413"/>
        <v>Leer</v>
      </c>
      <c r="L3332" s="445" t="str">
        <f>VLOOKUP($D3332,{"29 - Psychiatrie (Erwachsene)","BGI";"297 - stationsäquivalente Behandlung in der Erwachsenenpsychiatrie (29)","BGI";"30 - Kinder- und Jugendpsychiatrie","BGII";"307 - stationsäquivalente Behandlung in der Kinder- und Jugendpsychiatrie (30)","BGII";"31 - Psychosomatik","BGI";"","Leer"},2,0)</f>
        <v>Leer</v>
      </c>
      <c r="M3332" s="445">
        <f t="shared" si="410"/>
        <v>0</v>
      </c>
      <c r="N3332" s="445">
        <f t="shared" si="411"/>
        <v>0</v>
      </c>
      <c r="O3332" s="445">
        <f t="shared" si="414"/>
        <v>0</v>
      </c>
      <c r="P3332" s="445">
        <f t="shared" si="415"/>
        <v>0</v>
      </c>
      <c r="Q3332" s="445">
        <f t="shared" si="416"/>
        <v>0</v>
      </c>
      <c r="R3332" s="415" t="str">
        <f t="shared" si="417"/>
        <v>Leer</v>
      </c>
      <c r="S3332" s="445">
        <f>IF('Angaben KH-Standort'!D$29='A4'!D3332,IF('Angaben KH-Standort'!E$29="Ja",1,0),0)</f>
        <v>0</v>
      </c>
      <c r="T3332" s="445">
        <f>IF('Angaben KH-Standort'!D$30='A4'!D3332,IF('Angaben KH-Standort'!E$30="Ja",1,0),0)</f>
        <v>0</v>
      </c>
      <c r="U3332" s="445">
        <f>IF('Angaben KH-Standort'!D$31='A4'!D3332,IF('Angaben KH-Standort'!E$31="Ja",1,0),0)</f>
        <v>0</v>
      </c>
    </row>
    <row r="3333" spans="2:21" ht="15" customHeight="1" x14ac:dyDescent="0.3">
      <c r="B3333" s="70" t="str">
        <f t="shared" si="412"/>
        <v>!!!</v>
      </c>
      <c r="C3333" s="265" t="str">
        <f>IF(ISERROR(IF(LEN(E3333)&gt;0,VLOOKUP(TEXT($E3333,0),'Angaben Stationen'!$E$14:$J$213,5,0),"")),"?",IF(LEN(E3333)&gt;0,VLOOKUP(TEXT($E3333,0),'Angaben Stationen'!$E$14:$J$213,5,0),""))</f>
        <v/>
      </c>
      <c r="D3333" s="232" t="str">
        <f>IF(ISERROR(IF(LEN(E3333)&gt;0,VLOOKUP(TEXT($E3333,0),'Angaben Stationen'!$E$14:$J$213,6,0),"")),"STATION IST NICHT VORHANDEN",IF(LEN(E3333)&gt;0,VLOOKUP(TEXT($E3333,0),'Angaben Stationen'!$E$14:$J$213,6,0),""))</f>
        <v/>
      </c>
      <c r="E3333" s="287"/>
      <c r="F3333" s="234"/>
      <c r="G3333" s="234"/>
      <c r="H3333" s="263"/>
      <c r="I3333" s="169"/>
      <c r="K3333" s="445" t="str">
        <f t="shared" si="413"/>
        <v>Leer</v>
      </c>
      <c r="L3333" s="445" t="str">
        <f>VLOOKUP($D3333,{"29 - Psychiatrie (Erwachsene)","BGI";"297 - stationsäquivalente Behandlung in der Erwachsenenpsychiatrie (29)","BGI";"30 - Kinder- und Jugendpsychiatrie","BGII";"307 - stationsäquivalente Behandlung in der Kinder- und Jugendpsychiatrie (30)","BGII";"31 - Psychosomatik","BGI";"","Leer"},2,0)</f>
        <v>Leer</v>
      </c>
      <c r="M3333" s="445">
        <f t="shared" si="410"/>
        <v>0</v>
      </c>
      <c r="N3333" s="445">
        <f t="shared" si="411"/>
        <v>0</v>
      </c>
      <c r="O3333" s="445">
        <f t="shared" si="414"/>
        <v>0</v>
      </c>
      <c r="P3333" s="445">
        <f t="shared" si="415"/>
        <v>0</v>
      </c>
      <c r="Q3333" s="445">
        <f t="shared" si="416"/>
        <v>0</v>
      </c>
      <c r="R3333" s="415" t="str">
        <f t="shared" si="417"/>
        <v>Leer</v>
      </c>
      <c r="S3333" s="445">
        <f>IF('Angaben KH-Standort'!D$29='A4'!D3333,IF('Angaben KH-Standort'!E$29="Ja",1,0),0)</f>
        <v>0</v>
      </c>
      <c r="T3333" s="445">
        <f>IF('Angaben KH-Standort'!D$30='A4'!D3333,IF('Angaben KH-Standort'!E$30="Ja",1,0),0)</f>
        <v>0</v>
      </c>
      <c r="U3333" s="445">
        <f>IF('Angaben KH-Standort'!D$31='A4'!D3333,IF('Angaben KH-Standort'!E$31="Ja",1,0),0)</f>
        <v>0</v>
      </c>
    </row>
    <row r="3334" spans="2:21" ht="15" customHeight="1" x14ac:dyDescent="0.3">
      <c r="B3334" s="70" t="str">
        <f t="shared" si="412"/>
        <v>!!!</v>
      </c>
      <c r="C3334" s="265" t="str">
        <f>IF(ISERROR(IF(LEN(E3334)&gt;0,VLOOKUP(TEXT($E3334,0),'Angaben Stationen'!$E$14:$J$213,5,0),"")),"?",IF(LEN(E3334)&gt;0,VLOOKUP(TEXT($E3334,0),'Angaben Stationen'!$E$14:$J$213,5,0),""))</f>
        <v/>
      </c>
      <c r="D3334" s="232" t="str">
        <f>IF(ISERROR(IF(LEN(E3334)&gt;0,VLOOKUP(TEXT($E3334,0),'Angaben Stationen'!$E$14:$J$213,6,0),"")),"STATION IST NICHT VORHANDEN",IF(LEN(E3334)&gt;0,VLOOKUP(TEXT($E3334,0),'Angaben Stationen'!$E$14:$J$213,6,0),""))</f>
        <v/>
      </c>
      <c r="E3334" s="287"/>
      <c r="F3334" s="234"/>
      <c r="G3334" s="234"/>
      <c r="H3334" s="263"/>
      <c r="I3334" s="169"/>
      <c r="K3334" s="445" t="str">
        <f t="shared" si="413"/>
        <v>Leer</v>
      </c>
      <c r="L3334" s="445" t="str">
        <f>VLOOKUP($D3334,{"29 - Psychiatrie (Erwachsene)","BGI";"297 - stationsäquivalente Behandlung in der Erwachsenenpsychiatrie (29)","BGI";"30 - Kinder- und Jugendpsychiatrie","BGII";"307 - stationsäquivalente Behandlung in der Kinder- und Jugendpsychiatrie (30)","BGII";"31 - Psychosomatik","BGI";"","Leer"},2,0)</f>
        <v>Leer</v>
      </c>
      <c r="M3334" s="445">
        <f t="shared" si="410"/>
        <v>0</v>
      </c>
      <c r="N3334" s="445">
        <f t="shared" si="411"/>
        <v>0</v>
      </c>
      <c r="O3334" s="445">
        <f t="shared" si="414"/>
        <v>0</v>
      </c>
      <c r="P3334" s="445">
        <f t="shared" si="415"/>
        <v>0</v>
      </c>
      <c r="Q3334" s="445">
        <f t="shared" si="416"/>
        <v>0</v>
      </c>
      <c r="R3334" s="415" t="str">
        <f t="shared" si="417"/>
        <v>Leer</v>
      </c>
      <c r="S3334" s="445">
        <f>IF('Angaben KH-Standort'!D$29='A4'!D3334,IF('Angaben KH-Standort'!E$29="Ja",1,0),0)</f>
        <v>0</v>
      </c>
      <c r="T3334" s="445">
        <f>IF('Angaben KH-Standort'!D$30='A4'!D3334,IF('Angaben KH-Standort'!E$30="Ja",1,0),0)</f>
        <v>0</v>
      </c>
      <c r="U3334" s="445">
        <f>IF('Angaben KH-Standort'!D$31='A4'!D3334,IF('Angaben KH-Standort'!E$31="Ja",1,0),0)</f>
        <v>0</v>
      </c>
    </row>
    <row r="3335" spans="2:21" ht="15" customHeight="1" x14ac:dyDescent="0.3">
      <c r="B3335" s="70" t="str">
        <f t="shared" si="412"/>
        <v>!!!</v>
      </c>
      <c r="C3335" s="265" t="str">
        <f>IF(ISERROR(IF(LEN(E3335)&gt;0,VLOOKUP(TEXT($E3335,0),'Angaben Stationen'!$E$14:$J$213,5,0),"")),"?",IF(LEN(E3335)&gt;0,VLOOKUP(TEXT($E3335,0),'Angaben Stationen'!$E$14:$J$213,5,0),""))</f>
        <v/>
      </c>
      <c r="D3335" s="232" t="str">
        <f>IF(ISERROR(IF(LEN(E3335)&gt;0,VLOOKUP(TEXT($E3335,0),'Angaben Stationen'!$E$14:$J$213,6,0),"")),"STATION IST NICHT VORHANDEN",IF(LEN(E3335)&gt;0,VLOOKUP(TEXT($E3335,0),'Angaben Stationen'!$E$14:$J$213,6,0),""))</f>
        <v/>
      </c>
      <c r="E3335" s="287"/>
      <c r="F3335" s="234"/>
      <c r="G3335" s="234"/>
      <c r="H3335" s="263"/>
      <c r="I3335" s="169"/>
      <c r="K3335" s="445" t="str">
        <f t="shared" si="413"/>
        <v>Leer</v>
      </c>
      <c r="L3335" s="445" t="str">
        <f>VLOOKUP($D3335,{"29 - Psychiatrie (Erwachsene)","BGI";"297 - stationsäquivalente Behandlung in der Erwachsenenpsychiatrie (29)","BGI";"30 - Kinder- und Jugendpsychiatrie","BGII";"307 - stationsäquivalente Behandlung in der Kinder- und Jugendpsychiatrie (30)","BGII";"31 - Psychosomatik","BGI";"","Leer"},2,0)</f>
        <v>Leer</v>
      </c>
      <c r="M3335" s="445">
        <f t="shared" si="410"/>
        <v>0</v>
      </c>
      <c r="N3335" s="445">
        <f t="shared" si="411"/>
        <v>0</v>
      </c>
      <c r="O3335" s="445">
        <f t="shared" si="414"/>
        <v>0</v>
      </c>
      <c r="P3335" s="445">
        <f t="shared" si="415"/>
        <v>0</v>
      </c>
      <c r="Q3335" s="445">
        <f t="shared" si="416"/>
        <v>0</v>
      </c>
      <c r="R3335" s="415" t="str">
        <f t="shared" si="417"/>
        <v>Leer</v>
      </c>
      <c r="S3335" s="445">
        <f>IF('Angaben KH-Standort'!D$29='A4'!D3335,IF('Angaben KH-Standort'!E$29="Ja",1,0),0)</f>
        <v>0</v>
      </c>
      <c r="T3335" s="445">
        <f>IF('Angaben KH-Standort'!D$30='A4'!D3335,IF('Angaben KH-Standort'!E$30="Ja",1,0),0)</f>
        <v>0</v>
      </c>
      <c r="U3335" s="445">
        <f>IF('Angaben KH-Standort'!D$31='A4'!D3335,IF('Angaben KH-Standort'!E$31="Ja",1,0),0)</f>
        <v>0</v>
      </c>
    </row>
    <row r="3336" spans="2:21" ht="15" customHeight="1" x14ac:dyDescent="0.3">
      <c r="B3336" s="70" t="str">
        <f t="shared" si="412"/>
        <v>!!!</v>
      </c>
      <c r="C3336" s="265" t="str">
        <f>IF(ISERROR(IF(LEN(E3336)&gt;0,VLOOKUP(TEXT($E3336,0),'Angaben Stationen'!$E$14:$J$213,5,0),"")),"?",IF(LEN(E3336)&gt;0,VLOOKUP(TEXT($E3336,0),'Angaben Stationen'!$E$14:$J$213,5,0),""))</f>
        <v/>
      </c>
      <c r="D3336" s="232" t="str">
        <f>IF(ISERROR(IF(LEN(E3336)&gt;0,VLOOKUP(TEXT($E3336,0),'Angaben Stationen'!$E$14:$J$213,6,0),"")),"STATION IST NICHT VORHANDEN",IF(LEN(E3336)&gt;0,VLOOKUP(TEXT($E3336,0),'Angaben Stationen'!$E$14:$J$213,6,0),""))</f>
        <v/>
      </c>
      <c r="E3336" s="287"/>
      <c r="F3336" s="234"/>
      <c r="G3336" s="234"/>
      <c r="H3336" s="263"/>
      <c r="I3336" s="169"/>
      <c r="K3336" s="445" t="str">
        <f t="shared" si="413"/>
        <v>Leer</v>
      </c>
      <c r="L3336" s="445" t="str">
        <f>VLOOKUP($D3336,{"29 - Psychiatrie (Erwachsene)","BGI";"297 - stationsäquivalente Behandlung in der Erwachsenenpsychiatrie (29)","BGI";"30 - Kinder- und Jugendpsychiatrie","BGII";"307 - stationsäquivalente Behandlung in der Kinder- und Jugendpsychiatrie (30)","BGII";"31 - Psychosomatik","BGI";"","Leer"},2,0)</f>
        <v>Leer</v>
      </c>
      <c r="M3336" s="445">
        <f t="shared" si="410"/>
        <v>0</v>
      </c>
      <c r="N3336" s="445">
        <f t="shared" si="411"/>
        <v>0</v>
      </c>
      <c r="O3336" s="445">
        <f t="shared" si="414"/>
        <v>0</v>
      </c>
      <c r="P3336" s="445">
        <f t="shared" si="415"/>
        <v>0</v>
      </c>
      <c r="Q3336" s="445">
        <f t="shared" si="416"/>
        <v>0</v>
      </c>
      <c r="R3336" s="415" t="str">
        <f t="shared" si="417"/>
        <v>Leer</v>
      </c>
      <c r="S3336" s="445">
        <f>IF('Angaben KH-Standort'!D$29='A4'!D3336,IF('Angaben KH-Standort'!E$29="Ja",1,0),0)</f>
        <v>0</v>
      </c>
      <c r="T3336" s="445">
        <f>IF('Angaben KH-Standort'!D$30='A4'!D3336,IF('Angaben KH-Standort'!E$30="Ja",1,0),0)</f>
        <v>0</v>
      </c>
      <c r="U3336" s="445">
        <f>IF('Angaben KH-Standort'!D$31='A4'!D3336,IF('Angaben KH-Standort'!E$31="Ja",1,0),0)</f>
        <v>0</v>
      </c>
    </row>
    <row r="3337" spans="2:21" ht="15" customHeight="1" x14ac:dyDescent="0.3">
      <c r="B3337" s="70" t="str">
        <f t="shared" si="412"/>
        <v>!!!</v>
      </c>
      <c r="C3337" s="265" t="str">
        <f>IF(ISERROR(IF(LEN(E3337)&gt;0,VLOOKUP(TEXT($E3337,0),'Angaben Stationen'!$E$14:$J$213,5,0),"")),"?",IF(LEN(E3337)&gt;0,VLOOKUP(TEXT($E3337,0),'Angaben Stationen'!$E$14:$J$213,5,0),""))</f>
        <v/>
      </c>
      <c r="D3337" s="232" t="str">
        <f>IF(ISERROR(IF(LEN(E3337)&gt;0,VLOOKUP(TEXT($E3337,0),'Angaben Stationen'!$E$14:$J$213,6,0),"")),"STATION IST NICHT VORHANDEN",IF(LEN(E3337)&gt;0,VLOOKUP(TEXT($E3337,0),'Angaben Stationen'!$E$14:$J$213,6,0),""))</f>
        <v/>
      </c>
      <c r="E3337" s="287"/>
      <c r="F3337" s="234"/>
      <c r="G3337" s="234"/>
      <c r="H3337" s="263"/>
      <c r="I3337" s="169"/>
      <c r="K3337" s="445" t="str">
        <f t="shared" si="413"/>
        <v>Leer</v>
      </c>
      <c r="L3337" s="445" t="str">
        <f>VLOOKUP($D3337,{"29 - Psychiatrie (Erwachsene)","BGI";"297 - stationsäquivalente Behandlung in der Erwachsenenpsychiatrie (29)","BGI";"30 - Kinder- und Jugendpsychiatrie","BGII";"307 - stationsäquivalente Behandlung in der Kinder- und Jugendpsychiatrie (30)","BGII";"31 - Psychosomatik","BGI";"","Leer"},2,0)</f>
        <v>Leer</v>
      </c>
      <c r="M3337" s="445">
        <f t="shared" si="410"/>
        <v>0</v>
      </c>
      <c r="N3337" s="445">
        <f t="shared" si="411"/>
        <v>0</v>
      </c>
      <c r="O3337" s="445">
        <f t="shared" si="414"/>
        <v>0</v>
      </c>
      <c r="P3337" s="445">
        <f t="shared" si="415"/>
        <v>0</v>
      </c>
      <c r="Q3337" s="445">
        <f t="shared" si="416"/>
        <v>0</v>
      </c>
      <c r="R3337" s="415" t="str">
        <f t="shared" si="417"/>
        <v>Leer</v>
      </c>
      <c r="S3337" s="445">
        <f>IF('Angaben KH-Standort'!D$29='A4'!D3337,IF('Angaben KH-Standort'!E$29="Ja",1,0),0)</f>
        <v>0</v>
      </c>
      <c r="T3337" s="445">
        <f>IF('Angaben KH-Standort'!D$30='A4'!D3337,IF('Angaben KH-Standort'!E$30="Ja",1,0),0)</f>
        <v>0</v>
      </c>
      <c r="U3337" s="445">
        <f>IF('Angaben KH-Standort'!D$31='A4'!D3337,IF('Angaben KH-Standort'!E$31="Ja",1,0),0)</f>
        <v>0</v>
      </c>
    </row>
    <row r="3338" spans="2:21" ht="15" customHeight="1" x14ac:dyDescent="0.3">
      <c r="B3338" s="70" t="str">
        <f t="shared" si="412"/>
        <v>!!!</v>
      </c>
      <c r="C3338" s="265" t="str">
        <f>IF(ISERROR(IF(LEN(E3338)&gt;0,VLOOKUP(TEXT($E3338,0),'Angaben Stationen'!$E$14:$J$213,5,0),"")),"?",IF(LEN(E3338)&gt;0,VLOOKUP(TEXT($E3338,0),'Angaben Stationen'!$E$14:$J$213,5,0),""))</f>
        <v/>
      </c>
      <c r="D3338" s="232" t="str">
        <f>IF(ISERROR(IF(LEN(E3338)&gt;0,VLOOKUP(TEXT($E3338,0),'Angaben Stationen'!$E$14:$J$213,6,0),"")),"STATION IST NICHT VORHANDEN",IF(LEN(E3338)&gt;0,VLOOKUP(TEXT($E3338,0),'Angaben Stationen'!$E$14:$J$213,6,0),""))</f>
        <v/>
      </c>
      <c r="E3338" s="287"/>
      <c r="F3338" s="234"/>
      <c r="G3338" s="234"/>
      <c r="H3338" s="263"/>
      <c r="I3338" s="169"/>
      <c r="K3338" s="445" t="str">
        <f t="shared" si="413"/>
        <v>Leer</v>
      </c>
      <c r="L3338" s="445" t="str">
        <f>VLOOKUP($D3338,{"29 - Psychiatrie (Erwachsene)","BGI";"297 - stationsäquivalente Behandlung in der Erwachsenenpsychiatrie (29)","BGI";"30 - Kinder- und Jugendpsychiatrie","BGII";"307 - stationsäquivalente Behandlung in der Kinder- und Jugendpsychiatrie (30)","BGII";"31 - Psychosomatik","BGI";"","Leer"},2,0)</f>
        <v>Leer</v>
      </c>
      <c r="M3338" s="445">
        <f t="shared" si="410"/>
        <v>0</v>
      </c>
      <c r="N3338" s="445">
        <f t="shared" si="411"/>
        <v>0</v>
      </c>
      <c r="O3338" s="445">
        <f t="shared" si="414"/>
        <v>0</v>
      </c>
      <c r="P3338" s="445">
        <f t="shared" si="415"/>
        <v>0</v>
      </c>
      <c r="Q3338" s="445">
        <f t="shared" si="416"/>
        <v>0</v>
      </c>
      <c r="R3338" s="415" t="str">
        <f t="shared" si="417"/>
        <v>Leer</v>
      </c>
      <c r="S3338" s="445">
        <f>IF('Angaben KH-Standort'!D$29='A4'!D3338,IF('Angaben KH-Standort'!E$29="Ja",1,0),0)</f>
        <v>0</v>
      </c>
      <c r="T3338" s="445">
        <f>IF('Angaben KH-Standort'!D$30='A4'!D3338,IF('Angaben KH-Standort'!E$30="Ja",1,0),0)</f>
        <v>0</v>
      </c>
      <c r="U3338" s="445">
        <f>IF('Angaben KH-Standort'!D$31='A4'!D3338,IF('Angaben KH-Standort'!E$31="Ja",1,0),0)</f>
        <v>0</v>
      </c>
    </row>
    <row r="3339" spans="2:21" ht="15" customHeight="1" x14ac:dyDescent="0.3">
      <c r="B3339" s="70" t="str">
        <f t="shared" si="412"/>
        <v>!!!</v>
      </c>
      <c r="C3339" s="265" t="str">
        <f>IF(ISERROR(IF(LEN(E3339)&gt;0,VLOOKUP(TEXT($E3339,0),'Angaben Stationen'!$E$14:$J$213,5,0),"")),"?",IF(LEN(E3339)&gt;0,VLOOKUP(TEXT($E3339,0),'Angaben Stationen'!$E$14:$J$213,5,0),""))</f>
        <v/>
      </c>
      <c r="D3339" s="232" t="str">
        <f>IF(ISERROR(IF(LEN(E3339)&gt;0,VLOOKUP(TEXT($E3339,0),'Angaben Stationen'!$E$14:$J$213,6,0),"")),"STATION IST NICHT VORHANDEN",IF(LEN(E3339)&gt;0,VLOOKUP(TEXT($E3339,0),'Angaben Stationen'!$E$14:$J$213,6,0),""))</f>
        <v/>
      </c>
      <c r="E3339" s="287"/>
      <c r="F3339" s="234"/>
      <c r="G3339" s="234"/>
      <c r="H3339" s="263"/>
      <c r="I3339" s="169"/>
      <c r="K3339" s="445" t="str">
        <f t="shared" si="413"/>
        <v>Leer</v>
      </c>
      <c r="L3339" s="445" t="str">
        <f>VLOOKUP($D3339,{"29 - Psychiatrie (Erwachsene)","BGI";"297 - stationsäquivalente Behandlung in der Erwachsenenpsychiatrie (29)","BGI";"30 - Kinder- und Jugendpsychiatrie","BGII";"307 - stationsäquivalente Behandlung in der Kinder- und Jugendpsychiatrie (30)","BGII";"31 - Psychosomatik","BGI";"","Leer"},2,0)</f>
        <v>Leer</v>
      </c>
      <c r="M3339" s="445">
        <f t="shared" si="410"/>
        <v>0</v>
      </c>
      <c r="N3339" s="445">
        <f t="shared" si="411"/>
        <v>0</v>
      </c>
      <c r="O3339" s="445">
        <f t="shared" si="414"/>
        <v>0</v>
      </c>
      <c r="P3339" s="445">
        <f t="shared" si="415"/>
        <v>0</v>
      </c>
      <c r="Q3339" s="445">
        <f t="shared" si="416"/>
        <v>0</v>
      </c>
      <c r="R3339" s="415" t="str">
        <f t="shared" si="417"/>
        <v>Leer</v>
      </c>
      <c r="S3339" s="445">
        <f>IF('Angaben KH-Standort'!D$29='A4'!D3339,IF('Angaben KH-Standort'!E$29="Ja",1,0),0)</f>
        <v>0</v>
      </c>
      <c r="T3339" s="445">
        <f>IF('Angaben KH-Standort'!D$30='A4'!D3339,IF('Angaben KH-Standort'!E$30="Ja",1,0),0)</f>
        <v>0</v>
      </c>
      <c r="U3339" s="445">
        <f>IF('Angaben KH-Standort'!D$31='A4'!D3339,IF('Angaben KH-Standort'!E$31="Ja",1,0),0)</f>
        <v>0</v>
      </c>
    </row>
    <row r="3340" spans="2:21" ht="15" customHeight="1" x14ac:dyDescent="0.3">
      <c r="B3340" s="70" t="str">
        <f t="shared" si="412"/>
        <v>!!!</v>
      </c>
      <c r="C3340" s="265" t="str">
        <f>IF(ISERROR(IF(LEN(E3340)&gt;0,VLOOKUP(TEXT($E3340,0),'Angaben Stationen'!$E$14:$J$213,5,0),"")),"?",IF(LEN(E3340)&gt;0,VLOOKUP(TEXT($E3340,0),'Angaben Stationen'!$E$14:$J$213,5,0),""))</f>
        <v/>
      </c>
      <c r="D3340" s="232" t="str">
        <f>IF(ISERROR(IF(LEN(E3340)&gt;0,VLOOKUP(TEXT($E3340,0),'Angaben Stationen'!$E$14:$J$213,6,0),"")),"STATION IST NICHT VORHANDEN",IF(LEN(E3340)&gt;0,VLOOKUP(TEXT($E3340,0),'Angaben Stationen'!$E$14:$J$213,6,0),""))</f>
        <v/>
      </c>
      <c r="E3340" s="287"/>
      <c r="F3340" s="234"/>
      <c r="G3340" s="234"/>
      <c r="H3340" s="263"/>
      <c r="I3340" s="169"/>
      <c r="K3340" s="445" t="str">
        <f t="shared" si="413"/>
        <v>Leer</v>
      </c>
      <c r="L3340" s="445" t="str">
        <f>VLOOKUP($D3340,{"29 - Psychiatrie (Erwachsene)","BGI";"297 - stationsäquivalente Behandlung in der Erwachsenenpsychiatrie (29)","BGI";"30 - Kinder- und Jugendpsychiatrie","BGII";"307 - stationsäquivalente Behandlung in der Kinder- und Jugendpsychiatrie (30)","BGII";"31 - Psychosomatik","BGI";"","Leer"},2,0)</f>
        <v>Leer</v>
      </c>
      <c r="M3340" s="445">
        <f t="shared" si="410"/>
        <v>0</v>
      </c>
      <c r="N3340" s="445">
        <f t="shared" si="411"/>
        <v>0</v>
      </c>
      <c r="O3340" s="445">
        <f t="shared" si="414"/>
        <v>0</v>
      </c>
      <c r="P3340" s="445">
        <f t="shared" si="415"/>
        <v>0</v>
      </c>
      <c r="Q3340" s="445">
        <f t="shared" si="416"/>
        <v>0</v>
      </c>
      <c r="R3340" s="415" t="str">
        <f t="shared" si="417"/>
        <v>Leer</v>
      </c>
      <c r="S3340" s="445">
        <f>IF('Angaben KH-Standort'!D$29='A4'!D3340,IF('Angaben KH-Standort'!E$29="Ja",1,0),0)</f>
        <v>0</v>
      </c>
      <c r="T3340" s="445">
        <f>IF('Angaben KH-Standort'!D$30='A4'!D3340,IF('Angaben KH-Standort'!E$30="Ja",1,0),0)</f>
        <v>0</v>
      </c>
      <c r="U3340" s="445">
        <f>IF('Angaben KH-Standort'!D$31='A4'!D3340,IF('Angaben KH-Standort'!E$31="Ja",1,0),0)</f>
        <v>0</v>
      </c>
    </row>
    <row r="3341" spans="2:21" ht="15" customHeight="1" x14ac:dyDescent="0.3">
      <c r="B3341" s="70" t="str">
        <f t="shared" si="412"/>
        <v>!!!</v>
      </c>
      <c r="C3341" s="265" t="str">
        <f>IF(ISERROR(IF(LEN(E3341)&gt;0,VLOOKUP(TEXT($E3341,0),'Angaben Stationen'!$E$14:$J$213,5,0),"")),"?",IF(LEN(E3341)&gt;0,VLOOKUP(TEXT($E3341,0),'Angaben Stationen'!$E$14:$J$213,5,0),""))</f>
        <v/>
      </c>
      <c r="D3341" s="232" t="str">
        <f>IF(ISERROR(IF(LEN(E3341)&gt;0,VLOOKUP(TEXT($E3341,0),'Angaben Stationen'!$E$14:$J$213,6,0),"")),"STATION IST NICHT VORHANDEN",IF(LEN(E3341)&gt;0,VLOOKUP(TEXT($E3341,0),'Angaben Stationen'!$E$14:$J$213,6,0),""))</f>
        <v/>
      </c>
      <c r="E3341" s="287"/>
      <c r="F3341" s="234"/>
      <c r="G3341" s="234"/>
      <c r="H3341" s="263"/>
      <c r="I3341" s="169"/>
      <c r="K3341" s="445" t="str">
        <f t="shared" si="413"/>
        <v>Leer</v>
      </c>
      <c r="L3341" s="445" t="str">
        <f>VLOOKUP($D3341,{"29 - Psychiatrie (Erwachsene)","BGI";"297 - stationsäquivalente Behandlung in der Erwachsenenpsychiatrie (29)","BGI";"30 - Kinder- und Jugendpsychiatrie","BGII";"307 - stationsäquivalente Behandlung in der Kinder- und Jugendpsychiatrie (30)","BGII";"31 - Psychosomatik","BGI";"","Leer"},2,0)</f>
        <v>Leer</v>
      </c>
      <c r="M3341" s="445">
        <f t="shared" si="410"/>
        <v>0</v>
      </c>
      <c r="N3341" s="445">
        <f t="shared" si="411"/>
        <v>0</v>
      </c>
      <c r="O3341" s="445">
        <f t="shared" si="414"/>
        <v>0</v>
      </c>
      <c r="P3341" s="445">
        <f t="shared" si="415"/>
        <v>0</v>
      </c>
      <c r="Q3341" s="445">
        <f t="shared" si="416"/>
        <v>0</v>
      </c>
      <c r="R3341" s="415" t="str">
        <f t="shared" si="417"/>
        <v>Leer</v>
      </c>
      <c r="S3341" s="445">
        <f>IF('Angaben KH-Standort'!D$29='A4'!D3341,IF('Angaben KH-Standort'!E$29="Ja",1,0),0)</f>
        <v>0</v>
      </c>
      <c r="T3341" s="445">
        <f>IF('Angaben KH-Standort'!D$30='A4'!D3341,IF('Angaben KH-Standort'!E$30="Ja",1,0),0)</f>
        <v>0</v>
      </c>
      <c r="U3341" s="445">
        <f>IF('Angaben KH-Standort'!D$31='A4'!D3341,IF('Angaben KH-Standort'!E$31="Ja",1,0),0)</f>
        <v>0</v>
      </c>
    </row>
    <row r="3342" spans="2:21" ht="15" customHeight="1" x14ac:dyDescent="0.3">
      <c r="B3342" s="70" t="str">
        <f t="shared" si="412"/>
        <v>!!!</v>
      </c>
      <c r="C3342" s="265" t="str">
        <f>IF(ISERROR(IF(LEN(E3342)&gt;0,VLOOKUP(TEXT($E3342,0),'Angaben Stationen'!$E$14:$J$213,5,0),"")),"?",IF(LEN(E3342)&gt;0,VLOOKUP(TEXT($E3342,0),'Angaben Stationen'!$E$14:$J$213,5,0),""))</f>
        <v/>
      </c>
      <c r="D3342" s="232" t="str">
        <f>IF(ISERROR(IF(LEN(E3342)&gt;0,VLOOKUP(TEXT($E3342,0),'Angaben Stationen'!$E$14:$J$213,6,0),"")),"STATION IST NICHT VORHANDEN",IF(LEN(E3342)&gt;0,VLOOKUP(TEXT($E3342,0),'Angaben Stationen'!$E$14:$J$213,6,0),""))</f>
        <v/>
      </c>
      <c r="E3342" s="287"/>
      <c r="F3342" s="234"/>
      <c r="G3342" s="234"/>
      <c r="H3342" s="263"/>
      <c r="I3342" s="169"/>
      <c r="K3342" s="445" t="str">
        <f t="shared" si="413"/>
        <v>Leer</v>
      </c>
      <c r="L3342" s="445" t="str">
        <f>VLOOKUP($D3342,{"29 - Psychiatrie (Erwachsene)","BGI";"297 - stationsäquivalente Behandlung in der Erwachsenenpsychiatrie (29)","BGI";"30 - Kinder- und Jugendpsychiatrie","BGII";"307 - stationsäquivalente Behandlung in der Kinder- und Jugendpsychiatrie (30)","BGII";"31 - Psychosomatik","BGI";"","Leer"},2,0)</f>
        <v>Leer</v>
      </c>
      <c r="M3342" s="445">
        <f t="shared" si="410"/>
        <v>0</v>
      </c>
      <c r="N3342" s="445">
        <f t="shared" si="411"/>
        <v>0</v>
      </c>
      <c r="O3342" s="445">
        <f t="shared" si="414"/>
        <v>0</v>
      </c>
      <c r="P3342" s="445">
        <f t="shared" si="415"/>
        <v>0</v>
      </c>
      <c r="Q3342" s="445">
        <f t="shared" si="416"/>
        <v>0</v>
      </c>
      <c r="R3342" s="415" t="str">
        <f t="shared" si="417"/>
        <v>Leer</v>
      </c>
      <c r="S3342" s="445">
        <f>IF('Angaben KH-Standort'!D$29='A4'!D3342,IF('Angaben KH-Standort'!E$29="Ja",1,0),0)</f>
        <v>0</v>
      </c>
      <c r="T3342" s="445">
        <f>IF('Angaben KH-Standort'!D$30='A4'!D3342,IF('Angaben KH-Standort'!E$30="Ja",1,0),0)</f>
        <v>0</v>
      </c>
      <c r="U3342" s="445">
        <f>IF('Angaben KH-Standort'!D$31='A4'!D3342,IF('Angaben KH-Standort'!E$31="Ja",1,0),0)</f>
        <v>0</v>
      </c>
    </row>
    <row r="3343" spans="2:21" ht="15" customHeight="1" x14ac:dyDescent="0.3">
      <c r="B3343" s="70" t="str">
        <f t="shared" si="412"/>
        <v>!!!</v>
      </c>
      <c r="C3343" s="265" t="str">
        <f>IF(ISERROR(IF(LEN(E3343)&gt;0,VLOOKUP(TEXT($E3343,0),'Angaben Stationen'!$E$14:$J$213,5,0),"")),"?",IF(LEN(E3343)&gt;0,VLOOKUP(TEXT($E3343,0),'Angaben Stationen'!$E$14:$J$213,5,0),""))</f>
        <v/>
      </c>
      <c r="D3343" s="232" t="str">
        <f>IF(ISERROR(IF(LEN(E3343)&gt;0,VLOOKUP(TEXT($E3343,0),'Angaben Stationen'!$E$14:$J$213,6,0),"")),"STATION IST NICHT VORHANDEN",IF(LEN(E3343)&gt;0,VLOOKUP(TEXT($E3343,0),'Angaben Stationen'!$E$14:$J$213,6,0),""))</f>
        <v/>
      </c>
      <c r="E3343" s="287"/>
      <c r="F3343" s="234"/>
      <c r="G3343" s="234"/>
      <c r="H3343" s="263"/>
      <c r="I3343" s="169"/>
      <c r="K3343" s="445" t="str">
        <f t="shared" si="413"/>
        <v>Leer</v>
      </c>
      <c r="L3343" s="445" t="str">
        <f>VLOOKUP($D3343,{"29 - Psychiatrie (Erwachsene)","BGI";"297 - stationsäquivalente Behandlung in der Erwachsenenpsychiatrie (29)","BGI";"30 - Kinder- und Jugendpsychiatrie","BGII";"307 - stationsäquivalente Behandlung in der Kinder- und Jugendpsychiatrie (30)","BGII";"31 - Psychosomatik","BGI";"","Leer"},2,0)</f>
        <v>Leer</v>
      </c>
      <c r="M3343" s="445">
        <f t="shared" si="410"/>
        <v>0</v>
      </c>
      <c r="N3343" s="445">
        <f t="shared" si="411"/>
        <v>0</v>
      </c>
      <c r="O3343" s="445">
        <f t="shared" si="414"/>
        <v>0</v>
      </c>
      <c r="P3343" s="445">
        <f t="shared" si="415"/>
        <v>0</v>
      </c>
      <c r="Q3343" s="445">
        <f t="shared" si="416"/>
        <v>0</v>
      </c>
      <c r="R3343" s="415" t="str">
        <f t="shared" si="417"/>
        <v>Leer</v>
      </c>
      <c r="S3343" s="445">
        <f>IF('Angaben KH-Standort'!D$29='A4'!D3343,IF('Angaben KH-Standort'!E$29="Ja",1,0),0)</f>
        <v>0</v>
      </c>
      <c r="T3343" s="445">
        <f>IF('Angaben KH-Standort'!D$30='A4'!D3343,IF('Angaben KH-Standort'!E$30="Ja",1,0),0)</f>
        <v>0</v>
      </c>
      <c r="U3343" s="445">
        <f>IF('Angaben KH-Standort'!D$31='A4'!D3343,IF('Angaben KH-Standort'!E$31="Ja",1,0),0)</f>
        <v>0</v>
      </c>
    </row>
    <row r="3344" spans="2:21" ht="15" customHeight="1" x14ac:dyDescent="0.3">
      <c r="B3344" s="70" t="str">
        <f t="shared" si="412"/>
        <v>!!!</v>
      </c>
      <c r="C3344" s="265" t="str">
        <f>IF(ISERROR(IF(LEN(E3344)&gt;0,VLOOKUP(TEXT($E3344,0),'Angaben Stationen'!$E$14:$J$213,5,0),"")),"?",IF(LEN(E3344)&gt;0,VLOOKUP(TEXT($E3344,0),'Angaben Stationen'!$E$14:$J$213,5,0),""))</f>
        <v/>
      </c>
      <c r="D3344" s="232" t="str">
        <f>IF(ISERROR(IF(LEN(E3344)&gt;0,VLOOKUP(TEXT($E3344,0),'Angaben Stationen'!$E$14:$J$213,6,0),"")),"STATION IST NICHT VORHANDEN",IF(LEN(E3344)&gt;0,VLOOKUP(TEXT($E3344,0),'Angaben Stationen'!$E$14:$J$213,6,0),""))</f>
        <v/>
      </c>
      <c r="E3344" s="287"/>
      <c r="F3344" s="234"/>
      <c r="G3344" s="234"/>
      <c r="H3344" s="263"/>
      <c r="I3344" s="169"/>
      <c r="K3344" s="445" t="str">
        <f t="shared" si="413"/>
        <v>Leer</v>
      </c>
      <c r="L3344" s="445" t="str">
        <f>VLOOKUP($D3344,{"29 - Psychiatrie (Erwachsene)","BGI";"297 - stationsäquivalente Behandlung in der Erwachsenenpsychiatrie (29)","BGI";"30 - Kinder- und Jugendpsychiatrie","BGII";"307 - stationsäquivalente Behandlung in der Kinder- und Jugendpsychiatrie (30)","BGII";"31 - Psychosomatik","BGI";"","Leer"},2,0)</f>
        <v>Leer</v>
      </c>
      <c r="M3344" s="445">
        <f t="shared" si="410"/>
        <v>0</v>
      </c>
      <c r="N3344" s="445">
        <f t="shared" si="411"/>
        <v>0</v>
      </c>
      <c r="O3344" s="445">
        <f t="shared" si="414"/>
        <v>0</v>
      </c>
      <c r="P3344" s="445">
        <f t="shared" si="415"/>
        <v>0</v>
      </c>
      <c r="Q3344" s="445">
        <f t="shared" si="416"/>
        <v>0</v>
      </c>
      <c r="R3344" s="415" t="str">
        <f t="shared" si="417"/>
        <v>Leer</v>
      </c>
      <c r="S3344" s="445">
        <f>IF('Angaben KH-Standort'!D$29='A4'!D3344,IF('Angaben KH-Standort'!E$29="Ja",1,0),0)</f>
        <v>0</v>
      </c>
      <c r="T3344" s="445">
        <f>IF('Angaben KH-Standort'!D$30='A4'!D3344,IF('Angaben KH-Standort'!E$30="Ja",1,0),0)</f>
        <v>0</v>
      </c>
      <c r="U3344" s="445">
        <f>IF('Angaben KH-Standort'!D$31='A4'!D3344,IF('Angaben KH-Standort'!E$31="Ja",1,0),0)</f>
        <v>0</v>
      </c>
    </row>
    <row r="3345" spans="2:21" ht="15" customHeight="1" x14ac:dyDescent="0.3">
      <c r="B3345" s="70" t="str">
        <f t="shared" si="412"/>
        <v>!!!</v>
      </c>
      <c r="C3345" s="265" t="str">
        <f>IF(ISERROR(IF(LEN(E3345)&gt;0,VLOOKUP(TEXT($E3345,0),'Angaben Stationen'!$E$14:$J$213,5,0),"")),"?",IF(LEN(E3345)&gt;0,VLOOKUP(TEXT($E3345,0),'Angaben Stationen'!$E$14:$J$213,5,0),""))</f>
        <v/>
      </c>
      <c r="D3345" s="232" t="str">
        <f>IF(ISERROR(IF(LEN(E3345)&gt;0,VLOOKUP(TEXT($E3345,0),'Angaben Stationen'!$E$14:$J$213,6,0),"")),"STATION IST NICHT VORHANDEN",IF(LEN(E3345)&gt;0,VLOOKUP(TEXT($E3345,0),'Angaben Stationen'!$E$14:$J$213,6,0),""))</f>
        <v/>
      </c>
      <c r="E3345" s="287"/>
      <c r="F3345" s="234"/>
      <c r="G3345" s="234"/>
      <c r="H3345" s="263"/>
      <c r="I3345" s="169"/>
      <c r="K3345" s="445" t="str">
        <f t="shared" si="413"/>
        <v>Leer</v>
      </c>
      <c r="L3345" s="445" t="str">
        <f>VLOOKUP($D3345,{"29 - Psychiatrie (Erwachsene)","BGI";"297 - stationsäquivalente Behandlung in der Erwachsenenpsychiatrie (29)","BGI";"30 - Kinder- und Jugendpsychiatrie","BGII";"307 - stationsäquivalente Behandlung in der Kinder- und Jugendpsychiatrie (30)","BGII";"31 - Psychosomatik","BGI";"","Leer"},2,0)</f>
        <v>Leer</v>
      </c>
      <c r="M3345" s="445">
        <f t="shared" si="410"/>
        <v>0</v>
      </c>
      <c r="N3345" s="445">
        <f t="shared" si="411"/>
        <v>0</v>
      </c>
      <c r="O3345" s="445">
        <f t="shared" si="414"/>
        <v>0</v>
      </c>
      <c r="P3345" s="445">
        <f t="shared" si="415"/>
        <v>0</v>
      </c>
      <c r="Q3345" s="445">
        <f t="shared" si="416"/>
        <v>0</v>
      </c>
      <c r="R3345" s="415" t="str">
        <f t="shared" si="417"/>
        <v>Leer</v>
      </c>
      <c r="S3345" s="445">
        <f>IF('Angaben KH-Standort'!D$29='A4'!D3345,IF('Angaben KH-Standort'!E$29="Ja",1,0),0)</f>
        <v>0</v>
      </c>
      <c r="T3345" s="445">
        <f>IF('Angaben KH-Standort'!D$30='A4'!D3345,IF('Angaben KH-Standort'!E$30="Ja",1,0),0)</f>
        <v>0</v>
      </c>
      <c r="U3345" s="445">
        <f>IF('Angaben KH-Standort'!D$31='A4'!D3345,IF('Angaben KH-Standort'!E$31="Ja",1,0),0)</f>
        <v>0</v>
      </c>
    </row>
    <row r="3346" spans="2:21" ht="15" customHeight="1" x14ac:dyDescent="0.3">
      <c r="B3346" s="70" t="str">
        <f t="shared" si="412"/>
        <v>!!!</v>
      </c>
      <c r="C3346" s="265" t="str">
        <f>IF(ISERROR(IF(LEN(E3346)&gt;0,VLOOKUP(TEXT($E3346,0),'Angaben Stationen'!$E$14:$J$213,5,0),"")),"?",IF(LEN(E3346)&gt;0,VLOOKUP(TEXT($E3346,0),'Angaben Stationen'!$E$14:$J$213,5,0),""))</f>
        <v/>
      </c>
      <c r="D3346" s="232" t="str">
        <f>IF(ISERROR(IF(LEN(E3346)&gt;0,VLOOKUP(TEXT($E3346,0),'Angaben Stationen'!$E$14:$J$213,6,0),"")),"STATION IST NICHT VORHANDEN",IF(LEN(E3346)&gt;0,VLOOKUP(TEXT($E3346,0),'Angaben Stationen'!$E$14:$J$213,6,0),""))</f>
        <v/>
      </c>
      <c r="E3346" s="287"/>
      <c r="F3346" s="234"/>
      <c r="G3346" s="234"/>
      <c r="H3346" s="263"/>
      <c r="I3346" s="169"/>
      <c r="K3346" s="445" t="str">
        <f t="shared" si="413"/>
        <v>Leer</v>
      </c>
      <c r="L3346" s="445" t="str">
        <f>VLOOKUP($D3346,{"29 - Psychiatrie (Erwachsene)","BGI";"297 - stationsäquivalente Behandlung in der Erwachsenenpsychiatrie (29)","BGI";"30 - Kinder- und Jugendpsychiatrie","BGII";"307 - stationsäquivalente Behandlung in der Kinder- und Jugendpsychiatrie (30)","BGII";"31 - Psychosomatik","BGI";"","Leer"},2,0)</f>
        <v>Leer</v>
      </c>
      <c r="M3346" s="445">
        <f t="shared" si="410"/>
        <v>0</v>
      </c>
      <c r="N3346" s="445">
        <f t="shared" si="411"/>
        <v>0</v>
      </c>
      <c r="O3346" s="445">
        <f t="shared" si="414"/>
        <v>0</v>
      </c>
      <c r="P3346" s="445">
        <f t="shared" si="415"/>
        <v>0</v>
      </c>
      <c r="Q3346" s="445">
        <f t="shared" si="416"/>
        <v>0</v>
      </c>
      <c r="R3346" s="415" t="str">
        <f t="shared" si="417"/>
        <v>Leer</v>
      </c>
      <c r="S3346" s="445">
        <f>IF('Angaben KH-Standort'!D$29='A4'!D3346,IF('Angaben KH-Standort'!E$29="Ja",1,0),0)</f>
        <v>0</v>
      </c>
      <c r="T3346" s="445">
        <f>IF('Angaben KH-Standort'!D$30='A4'!D3346,IF('Angaben KH-Standort'!E$30="Ja",1,0),0)</f>
        <v>0</v>
      </c>
      <c r="U3346" s="445">
        <f>IF('Angaben KH-Standort'!D$31='A4'!D3346,IF('Angaben KH-Standort'!E$31="Ja",1,0),0)</f>
        <v>0</v>
      </c>
    </row>
    <row r="3347" spans="2:21" ht="15" customHeight="1" x14ac:dyDescent="0.3">
      <c r="B3347" s="70" t="str">
        <f t="shared" si="412"/>
        <v>!!!</v>
      </c>
      <c r="C3347" s="265" t="str">
        <f>IF(ISERROR(IF(LEN(E3347)&gt;0,VLOOKUP(TEXT($E3347,0),'Angaben Stationen'!$E$14:$J$213,5,0),"")),"?",IF(LEN(E3347)&gt;0,VLOOKUP(TEXT($E3347,0),'Angaben Stationen'!$E$14:$J$213,5,0),""))</f>
        <v/>
      </c>
      <c r="D3347" s="232" t="str">
        <f>IF(ISERROR(IF(LEN(E3347)&gt;0,VLOOKUP(TEXT($E3347,0),'Angaben Stationen'!$E$14:$J$213,6,0),"")),"STATION IST NICHT VORHANDEN",IF(LEN(E3347)&gt;0,VLOOKUP(TEXT($E3347,0),'Angaben Stationen'!$E$14:$J$213,6,0),""))</f>
        <v/>
      </c>
      <c r="E3347" s="287"/>
      <c r="F3347" s="234"/>
      <c r="G3347" s="234"/>
      <c r="H3347" s="263"/>
      <c r="I3347" s="169"/>
      <c r="K3347" s="445" t="str">
        <f t="shared" si="413"/>
        <v>Leer</v>
      </c>
      <c r="L3347" s="445" t="str">
        <f>VLOOKUP($D3347,{"29 - Psychiatrie (Erwachsene)","BGI";"297 - stationsäquivalente Behandlung in der Erwachsenenpsychiatrie (29)","BGI";"30 - Kinder- und Jugendpsychiatrie","BGII";"307 - stationsäquivalente Behandlung in der Kinder- und Jugendpsychiatrie (30)","BGII";"31 - Psychosomatik","BGI";"","Leer"},2,0)</f>
        <v>Leer</v>
      </c>
      <c r="M3347" s="445">
        <f t="shared" si="410"/>
        <v>0</v>
      </c>
      <c r="N3347" s="445">
        <f t="shared" si="411"/>
        <v>0</v>
      </c>
      <c r="O3347" s="445">
        <f t="shared" si="414"/>
        <v>0</v>
      </c>
      <c r="P3347" s="445">
        <f t="shared" si="415"/>
        <v>0</v>
      </c>
      <c r="Q3347" s="445">
        <f t="shared" si="416"/>
        <v>0</v>
      </c>
      <c r="R3347" s="415" t="str">
        <f t="shared" si="417"/>
        <v>Leer</v>
      </c>
      <c r="S3347" s="445">
        <f>IF('Angaben KH-Standort'!D$29='A4'!D3347,IF('Angaben KH-Standort'!E$29="Ja",1,0),0)</f>
        <v>0</v>
      </c>
      <c r="T3347" s="445">
        <f>IF('Angaben KH-Standort'!D$30='A4'!D3347,IF('Angaben KH-Standort'!E$30="Ja",1,0),0)</f>
        <v>0</v>
      </c>
      <c r="U3347" s="445">
        <f>IF('Angaben KH-Standort'!D$31='A4'!D3347,IF('Angaben KH-Standort'!E$31="Ja",1,0),0)</f>
        <v>0</v>
      </c>
    </row>
    <row r="3348" spans="2:21" ht="15" customHeight="1" x14ac:dyDescent="0.3">
      <c r="B3348" s="70" t="str">
        <f t="shared" si="412"/>
        <v>!!!</v>
      </c>
      <c r="C3348" s="265" t="str">
        <f>IF(ISERROR(IF(LEN(E3348)&gt;0,VLOOKUP(TEXT($E3348,0),'Angaben Stationen'!$E$14:$J$213,5,0),"")),"?",IF(LEN(E3348)&gt;0,VLOOKUP(TEXT($E3348,0),'Angaben Stationen'!$E$14:$J$213,5,0),""))</f>
        <v/>
      </c>
      <c r="D3348" s="232" t="str">
        <f>IF(ISERROR(IF(LEN(E3348)&gt;0,VLOOKUP(TEXT($E3348,0),'Angaben Stationen'!$E$14:$J$213,6,0),"")),"STATION IST NICHT VORHANDEN",IF(LEN(E3348)&gt;0,VLOOKUP(TEXT($E3348,0),'Angaben Stationen'!$E$14:$J$213,6,0),""))</f>
        <v/>
      </c>
      <c r="E3348" s="287"/>
      <c r="F3348" s="234"/>
      <c r="G3348" s="234"/>
      <c r="H3348" s="263"/>
      <c r="I3348" s="169"/>
      <c r="K3348" s="445" t="str">
        <f t="shared" si="413"/>
        <v>Leer</v>
      </c>
      <c r="L3348" s="445" t="str">
        <f>VLOOKUP($D3348,{"29 - Psychiatrie (Erwachsene)","BGI";"297 - stationsäquivalente Behandlung in der Erwachsenenpsychiatrie (29)","BGI";"30 - Kinder- und Jugendpsychiatrie","BGII";"307 - stationsäquivalente Behandlung in der Kinder- und Jugendpsychiatrie (30)","BGII";"31 - Psychosomatik","BGI";"","Leer"},2,0)</f>
        <v>Leer</v>
      </c>
      <c r="M3348" s="445">
        <f t="shared" si="410"/>
        <v>0</v>
      </c>
      <c r="N3348" s="445">
        <f t="shared" si="411"/>
        <v>0</v>
      </c>
      <c r="O3348" s="445">
        <f t="shared" si="414"/>
        <v>0</v>
      </c>
      <c r="P3348" s="445">
        <f t="shared" si="415"/>
        <v>0</v>
      </c>
      <c r="Q3348" s="445">
        <f t="shared" si="416"/>
        <v>0</v>
      </c>
      <c r="R3348" s="415" t="str">
        <f t="shared" si="417"/>
        <v>Leer</v>
      </c>
      <c r="S3348" s="445">
        <f>IF('Angaben KH-Standort'!D$29='A4'!D3348,IF('Angaben KH-Standort'!E$29="Ja",1,0),0)</f>
        <v>0</v>
      </c>
      <c r="T3348" s="445">
        <f>IF('Angaben KH-Standort'!D$30='A4'!D3348,IF('Angaben KH-Standort'!E$30="Ja",1,0),0)</f>
        <v>0</v>
      </c>
      <c r="U3348" s="445">
        <f>IF('Angaben KH-Standort'!D$31='A4'!D3348,IF('Angaben KH-Standort'!E$31="Ja",1,0),0)</f>
        <v>0</v>
      </c>
    </row>
    <row r="3349" spans="2:21" ht="15" customHeight="1" x14ac:dyDescent="0.3">
      <c r="B3349" s="70" t="str">
        <f t="shared" si="412"/>
        <v>!!!</v>
      </c>
      <c r="C3349" s="265" t="str">
        <f>IF(ISERROR(IF(LEN(E3349)&gt;0,VLOOKUP(TEXT($E3349,0),'Angaben Stationen'!$E$14:$J$213,5,0),"")),"?",IF(LEN(E3349)&gt;0,VLOOKUP(TEXT($E3349,0),'Angaben Stationen'!$E$14:$J$213,5,0),""))</f>
        <v/>
      </c>
      <c r="D3349" s="232" t="str">
        <f>IF(ISERROR(IF(LEN(E3349)&gt;0,VLOOKUP(TEXT($E3349,0),'Angaben Stationen'!$E$14:$J$213,6,0),"")),"STATION IST NICHT VORHANDEN",IF(LEN(E3349)&gt;0,VLOOKUP(TEXT($E3349,0),'Angaben Stationen'!$E$14:$J$213,6,0),""))</f>
        <v/>
      </c>
      <c r="E3349" s="287"/>
      <c r="F3349" s="234"/>
      <c r="G3349" s="234"/>
      <c r="H3349" s="263"/>
      <c r="I3349" s="169"/>
      <c r="K3349" s="445" t="str">
        <f t="shared" si="413"/>
        <v>Leer</v>
      </c>
      <c r="L3349" s="445" t="str">
        <f>VLOOKUP($D3349,{"29 - Psychiatrie (Erwachsene)","BGI";"297 - stationsäquivalente Behandlung in der Erwachsenenpsychiatrie (29)","BGI";"30 - Kinder- und Jugendpsychiatrie","BGII";"307 - stationsäquivalente Behandlung in der Kinder- und Jugendpsychiatrie (30)","BGII";"31 - Psychosomatik","BGI";"","Leer"},2,0)</f>
        <v>Leer</v>
      </c>
      <c r="M3349" s="445">
        <f t="shared" si="410"/>
        <v>0</v>
      </c>
      <c r="N3349" s="445">
        <f t="shared" si="411"/>
        <v>0</v>
      </c>
      <c r="O3349" s="445">
        <f t="shared" si="414"/>
        <v>0</v>
      </c>
      <c r="P3349" s="445">
        <f t="shared" si="415"/>
        <v>0</v>
      </c>
      <c r="Q3349" s="445">
        <f t="shared" si="416"/>
        <v>0</v>
      </c>
      <c r="R3349" s="415" t="str">
        <f t="shared" si="417"/>
        <v>Leer</v>
      </c>
      <c r="S3349" s="445">
        <f>IF('Angaben KH-Standort'!D$29='A4'!D3349,IF('Angaben KH-Standort'!E$29="Ja",1,0),0)</f>
        <v>0</v>
      </c>
      <c r="T3349" s="445">
        <f>IF('Angaben KH-Standort'!D$30='A4'!D3349,IF('Angaben KH-Standort'!E$30="Ja",1,0),0)</f>
        <v>0</v>
      </c>
      <c r="U3349" s="445">
        <f>IF('Angaben KH-Standort'!D$31='A4'!D3349,IF('Angaben KH-Standort'!E$31="Ja",1,0),0)</f>
        <v>0</v>
      </c>
    </row>
    <row r="3350" spans="2:21" ht="15" customHeight="1" x14ac:dyDescent="0.3">
      <c r="B3350" s="70" t="str">
        <f t="shared" si="412"/>
        <v>!!!</v>
      </c>
      <c r="C3350" s="265" t="str">
        <f>IF(ISERROR(IF(LEN(E3350)&gt;0,VLOOKUP(TEXT($E3350,0),'Angaben Stationen'!$E$14:$J$213,5,0),"")),"?",IF(LEN(E3350)&gt;0,VLOOKUP(TEXT($E3350,0),'Angaben Stationen'!$E$14:$J$213,5,0),""))</f>
        <v/>
      </c>
      <c r="D3350" s="232" t="str">
        <f>IF(ISERROR(IF(LEN(E3350)&gt;0,VLOOKUP(TEXT($E3350,0),'Angaben Stationen'!$E$14:$J$213,6,0),"")),"STATION IST NICHT VORHANDEN",IF(LEN(E3350)&gt;0,VLOOKUP(TEXT($E3350,0),'Angaben Stationen'!$E$14:$J$213,6,0),""))</f>
        <v/>
      </c>
      <c r="E3350" s="287"/>
      <c r="F3350" s="234"/>
      <c r="G3350" s="234"/>
      <c r="H3350" s="263"/>
      <c r="I3350" s="169"/>
      <c r="K3350" s="445" t="str">
        <f t="shared" si="413"/>
        <v>Leer</v>
      </c>
      <c r="L3350" s="445" t="str">
        <f>VLOOKUP($D3350,{"29 - Psychiatrie (Erwachsene)","BGI";"297 - stationsäquivalente Behandlung in der Erwachsenenpsychiatrie (29)","BGI";"30 - Kinder- und Jugendpsychiatrie","BGII";"307 - stationsäquivalente Behandlung in der Kinder- und Jugendpsychiatrie (30)","BGII";"31 - Psychosomatik","BGI";"","Leer"},2,0)</f>
        <v>Leer</v>
      </c>
      <c r="M3350" s="445">
        <f t="shared" si="410"/>
        <v>0</v>
      </c>
      <c r="N3350" s="445">
        <f t="shared" si="411"/>
        <v>0</v>
      </c>
      <c r="O3350" s="445">
        <f t="shared" si="414"/>
        <v>0</v>
      </c>
      <c r="P3350" s="445">
        <f t="shared" si="415"/>
        <v>0</v>
      </c>
      <c r="Q3350" s="445">
        <f t="shared" si="416"/>
        <v>0</v>
      </c>
      <c r="R3350" s="415" t="str">
        <f t="shared" si="417"/>
        <v>Leer</v>
      </c>
      <c r="S3350" s="445">
        <f>IF('Angaben KH-Standort'!D$29='A4'!D3350,IF('Angaben KH-Standort'!E$29="Ja",1,0),0)</f>
        <v>0</v>
      </c>
      <c r="T3350" s="445">
        <f>IF('Angaben KH-Standort'!D$30='A4'!D3350,IF('Angaben KH-Standort'!E$30="Ja",1,0),0)</f>
        <v>0</v>
      </c>
      <c r="U3350" s="445">
        <f>IF('Angaben KH-Standort'!D$31='A4'!D3350,IF('Angaben KH-Standort'!E$31="Ja",1,0),0)</f>
        <v>0</v>
      </c>
    </row>
    <row r="3351" spans="2:21" ht="15" customHeight="1" x14ac:dyDescent="0.3">
      <c r="B3351" s="70" t="str">
        <f t="shared" si="412"/>
        <v>!!!</v>
      </c>
      <c r="C3351" s="265" t="str">
        <f>IF(ISERROR(IF(LEN(E3351)&gt;0,VLOOKUP(TEXT($E3351,0),'Angaben Stationen'!$E$14:$J$213,5,0),"")),"?",IF(LEN(E3351)&gt;0,VLOOKUP(TEXT($E3351,0),'Angaben Stationen'!$E$14:$J$213,5,0),""))</f>
        <v/>
      </c>
      <c r="D3351" s="232" t="str">
        <f>IF(ISERROR(IF(LEN(E3351)&gt;0,VLOOKUP(TEXT($E3351,0),'Angaben Stationen'!$E$14:$J$213,6,0),"")),"STATION IST NICHT VORHANDEN",IF(LEN(E3351)&gt;0,VLOOKUP(TEXT($E3351,0),'Angaben Stationen'!$E$14:$J$213,6,0),""))</f>
        <v/>
      </c>
      <c r="E3351" s="287"/>
      <c r="F3351" s="234"/>
      <c r="G3351" s="234"/>
      <c r="H3351" s="263"/>
      <c r="I3351" s="169"/>
      <c r="K3351" s="445" t="str">
        <f t="shared" si="413"/>
        <v>Leer</v>
      </c>
      <c r="L3351" s="445" t="str">
        <f>VLOOKUP($D3351,{"29 - Psychiatrie (Erwachsene)","BGI";"297 - stationsäquivalente Behandlung in der Erwachsenenpsychiatrie (29)","BGI";"30 - Kinder- und Jugendpsychiatrie","BGII";"307 - stationsäquivalente Behandlung in der Kinder- und Jugendpsychiatrie (30)","BGII";"31 - Psychosomatik","BGI";"","Leer"},2,0)</f>
        <v>Leer</v>
      </c>
      <c r="M3351" s="445">
        <f t="shared" si="410"/>
        <v>0</v>
      </c>
      <c r="N3351" s="445">
        <f t="shared" si="411"/>
        <v>0</v>
      </c>
      <c r="O3351" s="445">
        <f t="shared" si="414"/>
        <v>0</v>
      </c>
      <c r="P3351" s="445">
        <f t="shared" si="415"/>
        <v>0</v>
      </c>
      <c r="Q3351" s="445">
        <f t="shared" si="416"/>
        <v>0</v>
      </c>
      <c r="R3351" s="415" t="str">
        <f t="shared" si="417"/>
        <v>Leer</v>
      </c>
      <c r="S3351" s="445">
        <f>IF('Angaben KH-Standort'!D$29='A4'!D3351,IF('Angaben KH-Standort'!E$29="Ja",1,0),0)</f>
        <v>0</v>
      </c>
      <c r="T3351" s="445">
        <f>IF('Angaben KH-Standort'!D$30='A4'!D3351,IF('Angaben KH-Standort'!E$30="Ja",1,0),0)</f>
        <v>0</v>
      </c>
      <c r="U3351" s="445">
        <f>IF('Angaben KH-Standort'!D$31='A4'!D3351,IF('Angaben KH-Standort'!E$31="Ja",1,0),0)</f>
        <v>0</v>
      </c>
    </row>
    <row r="3352" spans="2:21" ht="15" customHeight="1" x14ac:dyDescent="0.3">
      <c r="B3352" s="70" t="str">
        <f t="shared" si="412"/>
        <v>!!!</v>
      </c>
      <c r="C3352" s="265" t="str">
        <f>IF(ISERROR(IF(LEN(E3352)&gt;0,VLOOKUP(TEXT($E3352,0),'Angaben Stationen'!$E$14:$J$213,5,0),"")),"?",IF(LEN(E3352)&gt;0,VLOOKUP(TEXT($E3352,0),'Angaben Stationen'!$E$14:$J$213,5,0),""))</f>
        <v/>
      </c>
      <c r="D3352" s="232" t="str">
        <f>IF(ISERROR(IF(LEN(E3352)&gt;0,VLOOKUP(TEXT($E3352,0),'Angaben Stationen'!$E$14:$J$213,6,0),"")),"STATION IST NICHT VORHANDEN",IF(LEN(E3352)&gt;0,VLOOKUP(TEXT($E3352,0),'Angaben Stationen'!$E$14:$J$213,6,0),""))</f>
        <v/>
      </c>
      <c r="E3352" s="287"/>
      <c r="F3352" s="234"/>
      <c r="G3352" s="234"/>
      <c r="H3352" s="263"/>
      <c r="I3352" s="169"/>
      <c r="K3352" s="445" t="str">
        <f t="shared" si="413"/>
        <v>Leer</v>
      </c>
      <c r="L3352" s="445" t="str">
        <f>VLOOKUP($D3352,{"29 - Psychiatrie (Erwachsene)","BGI";"297 - stationsäquivalente Behandlung in der Erwachsenenpsychiatrie (29)","BGI";"30 - Kinder- und Jugendpsychiatrie","BGII";"307 - stationsäquivalente Behandlung in der Kinder- und Jugendpsychiatrie (30)","BGII";"31 - Psychosomatik","BGI";"","Leer"},2,0)</f>
        <v>Leer</v>
      </c>
      <c r="M3352" s="445">
        <f t="shared" si="410"/>
        <v>0</v>
      </c>
      <c r="N3352" s="445">
        <f t="shared" si="411"/>
        <v>0</v>
      </c>
      <c r="O3352" s="445">
        <f t="shared" si="414"/>
        <v>0</v>
      </c>
      <c r="P3352" s="445">
        <f t="shared" si="415"/>
        <v>0</v>
      </c>
      <c r="Q3352" s="445">
        <f t="shared" si="416"/>
        <v>0</v>
      </c>
      <c r="R3352" s="415" t="str">
        <f t="shared" si="417"/>
        <v>Leer</v>
      </c>
      <c r="S3352" s="445">
        <f>IF('Angaben KH-Standort'!D$29='A4'!D3352,IF('Angaben KH-Standort'!E$29="Ja",1,0),0)</f>
        <v>0</v>
      </c>
      <c r="T3352" s="445">
        <f>IF('Angaben KH-Standort'!D$30='A4'!D3352,IF('Angaben KH-Standort'!E$30="Ja",1,0),0)</f>
        <v>0</v>
      </c>
      <c r="U3352" s="445">
        <f>IF('Angaben KH-Standort'!D$31='A4'!D3352,IF('Angaben KH-Standort'!E$31="Ja",1,0),0)</f>
        <v>0</v>
      </c>
    </row>
    <row r="3353" spans="2:21" ht="15" customHeight="1" x14ac:dyDescent="0.3">
      <c r="B3353" s="70" t="str">
        <f t="shared" si="412"/>
        <v>!!!</v>
      </c>
      <c r="C3353" s="265" t="str">
        <f>IF(ISERROR(IF(LEN(E3353)&gt;0,VLOOKUP(TEXT($E3353,0),'Angaben Stationen'!$E$14:$J$213,5,0),"")),"?",IF(LEN(E3353)&gt;0,VLOOKUP(TEXT($E3353,0),'Angaben Stationen'!$E$14:$J$213,5,0),""))</f>
        <v/>
      </c>
      <c r="D3353" s="232" t="str">
        <f>IF(ISERROR(IF(LEN(E3353)&gt;0,VLOOKUP(TEXT($E3353,0),'Angaben Stationen'!$E$14:$J$213,6,0),"")),"STATION IST NICHT VORHANDEN",IF(LEN(E3353)&gt;0,VLOOKUP(TEXT($E3353,0),'Angaben Stationen'!$E$14:$J$213,6,0),""))</f>
        <v/>
      </c>
      <c r="E3353" s="287"/>
      <c r="F3353" s="234"/>
      <c r="G3353" s="234"/>
      <c r="H3353" s="263"/>
      <c r="I3353" s="169"/>
      <c r="K3353" s="445" t="str">
        <f t="shared" si="413"/>
        <v>Leer</v>
      </c>
      <c r="L3353" s="445" t="str">
        <f>VLOOKUP($D3353,{"29 - Psychiatrie (Erwachsene)","BGI";"297 - stationsäquivalente Behandlung in der Erwachsenenpsychiatrie (29)","BGI";"30 - Kinder- und Jugendpsychiatrie","BGII";"307 - stationsäquivalente Behandlung in der Kinder- und Jugendpsychiatrie (30)","BGII";"31 - Psychosomatik","BGI";"","Leer"},2,0)</f>
        <v>Leer</v>
      </c>
      <c r="M3353" s="445">
        <f t="shared" si="410"/>
        <v>0</v>
      </c>
      <c r="N3353" s="445">
        <f t="shared" si="411"/>
        <v>0</v>
      </c>
      <c r="O3353" s="445">
        <f t="shared" si="414"/>
        <v>0</v>
      </c>
      <c r="P3353" s="445">
        <f t="shared" si="415"/>
        <v>0</v>
      </c>
      <c r="Q3353" s="445">
        <f t="shared" si="416"/>
        <v>0</v>
      </c>
      <c r="R3353" s="415" t="str">
        <f t="shared" si="417"/>
        <v>Leer</v>
      </c>
      <c r="S3353" s="445">
        <f>IF('Angaben KH-Standort'!D$29='A4'!D3353,IF('Angaben KH-Standort'!E$29="Ja",1,0),0)</f>
        <v>0</v>
      </c>
      <c r="T3353" s="445">
        <f>IF('Angaben KH-Standort'!D$30='A4'!D3353,IF('Angaben KH-Standort'!E$30="Ja",1,0),0)</f>
        <v>0</v>
      </c>
      <c r="U3353" s="445">
        <f>IF('Angaben KH-Standort'!D$31='A4'!D3353,IF('Angaben KH-Standort'!E$31="Ja",1,0),0)</f>
        <v>0</v>
      </c>
    </row>
    <row r="3354" spans="2:21" ht="15" customHeight="1" x14ac:dyDescent="0.3">
      <c r="B3354" s="70" t="str">
        <f t="shared" si="412"/>
        <v>!!!</v>
      </c>
      <c r="C3354" s="265" t="str">
        <f>IF(ISERROR(IF(LEN(E3354)&gt;0,VLOOKUP(TEXT($E3354,0),'Angaben Stationen'!$E$14:$J$213,5,0),"")),"?",IF(LEN(E3354)&gt;0,VLOOKUP(TEXT($E3354,0),'Angaben Stationen'!$E$14:$J$213,5,0),""))</f>
        <v/>
      </c>
      <c r="D3354" s="232" t="str">
        <f>IF(ISERROR(IF(LEN(E3354)&gt;0,VLOOKUP(TEXT($E3354,0),'Angaben Stationen'!$E$14:$J$213,6,0),"")),"STATION IST NICHT VORHANDEN",IF(LEN(E3354)&gt;0,VLOOKUP(TEXT($E3354,0),'Angaben Stationen'!$E$14:$J$213,6,0),""))</f>
        <v/>
      </c>
      <c r="E3354" s="287"/>
      <c r="F3354" s="234"/>
      <c r="G3354" s="234"/>
      <c r="H3354" s="263"/>
      <c r="I3354" s="169"/>
      <c r="K3354" s="445" t="str">
        <f t="shared" si="413"/>
        <v>Leer</v>
      </c>
      <c r="L3354" s="445" t="str">
        <f>VLOOKUP($D3354,{"29 - Psychiatrie (Erwachsene)","BGI";"297 - stationsäquivalente Behandlung in der Erwachsenenpsychiatrie (29)","BGI";"30 - Kinder- und Jugendpsychiatrie","BGII";"307 - stationsäquivalente Behandlung in der Kinder- und Jugendpsychiatrie (30)","BGII";"31 - Psychosomatik","BGI";"","Leer"},2,0)</f>
        <v>Leer</v>
      </c>
      <c r="M3354" s="445">
        <f t="shared" si="410"/>
        <v>0</v>
      </c>
      <c r="N3354" s="445">
        <f t="shared" si="411"/>
        <v>0</v>
      </c>
      <c r="O3354" s="445">
        <f t="shared" si="414"/>
        <v>0</v>
      </c>
      <c r="P3354" s="445">
        <f t="shared" si="415"/>
        <v>0</v>
      </c>
      <c r="Q3354" s="445">
        <f t="shared" si="416"/>
        <v>0</v>
      </c>
      <c r="R3354" s="415" t="str">
        <f t="shared" si="417"/>
        <v>Leer</v>
      </c>
      <c r="S3354" s="445">
        <f>IF('Angaben KH-Standort'!D$29='A4'!D3354,IF('Angaben KH-Standort'!E$29="Ja",1,0),0)</f>
        <v>0</v>
      </c>
      <c r="T3354" s="445">
        <f>IF('Angaben KH-Standort'!D$30='A4'!D3354,IF('Angaben KH-Standort'!E$30="Ja",1,0),0)</f>
        <v>0</v>
      </c>
      <c r="U3354" s="445">
        <f>IF('Angaben KH-Standort'!D$31='A4'!D3354,IF('Angaben KH-Standort'!E$31="Ja",1,0),0)</f>
        <v>0</v>
      </c>
    </row>
    <row r="3355" spans="2:21" ht="15" customHeight="1" x14ac:dyDescent="0.3">
      <c r="B3355" s="70" t="str">
        <f t="shared" si="412"/>
        <v>!!!</v>
      </c>
      <c r="C3355" s="265" t="str">
        <f>IF(ISERROR(IF(LEN(E3355)&gt;0,VLOOKUP(TEXT($E3355,0),'Angaben Stationen'!$E$14:$J$213,5,0),"")),"?",IF(LEN(E3355)&gt;0,VLOOKUP(TEXT($E3355,0),'Angaben Stationen'!$E$14:$J$213,5,0),""))</f>
        <v/>
      </c>
      <c r="D3355" s="232" t="str">
        <f>IF(ISERROR(IF(LEN(E3355)&gt;0,VLOOKUP(TEXT($E3355,0),'Angaben Stationen'!$E$14:$J$213,6,0),"")),"STATION IST NICHT VORHANDEN",IF(LEN(E3355)&gt;0,VLOOKUP(TEXT($E3355,0),'Angaben Stationen'!$E$14:$J$213,6,0),""))</f>
        <v/>
      </c>
      <c r="E3355" s="287"/>
      <c r="F3355" s="234"/>
      <c r="G3355" s="234"/>
      <c r="H3355" s="263"/>
      <c r="I3355" s="169"/>
      <c r="K3355" s="445" t="str">
        <f t="shared" si="413"/>
        <v>Leer</v>
      </c>
      <c r="L3355" s="445" t="str">
        <f>VLOOKUP($D3355,{"29 - Psychiatrie (Erwachsene)","BGI";"297 - stationsäquivalente Behandlung in der Erwachsenenpsychiatrie (29)","BGI";"30 - Kinder- und Jugendpsychiatrie","BGII";"307 - stationsäquivalente Behandlung in der Kinder- und Jugendpsychiatrie (30)","BGII";"31 - Psychosomatik","BGI";"","Leer"},2,0)</f>
        <v>Leer</v>
      </c>
      <c r="M3355" s="445">
        <f t="shared" si="410"/>
        <v>0</v>
      </c>
      <c r="N3355" s="445">
        <f t="shared" si="411"/>
        <v>0</v>
      </c>
      <c r="O3355" s="445">
        <f t="shared" si="414"/>
        <v>0</v>
      </c>
      <c r="P3355" s="445">
        <f t="shared" si="415"/>
        <v>0</v>
      </c>
      <c r="Q3355" s="445">
        <f t="shared" si="416"/>
        <v>0</v>
      </c>
      <c r="R3355" s="415" t="str">
        <f t="shared" si="417"/>
        <v>Leer</v>
      </c>
      <c r="S3355" s="445">
        <f>IF('Angaben KH-Standort'!D$29='A4'!D3355,IF('Angaben KH-Standort'!E$29="Ja",1,0),0)</f>
        <v>0</v>
      </c>
      <c r="T3355" s="445">
        <f>IF('Angaben KH-Standort'!D$30='A4'!D3355,IF('Angaben KH-Standort'!E$30="Ja",1,0),0)</f>
        <v>0</v>
      </c>
      <c r="U3355" s="445">
        <f>IF('Angaben KH-Standort'!D$31='A4'!D3355,IF('Angaben KH-Standort'!E$31="Ja",1,0),0)</f>
        <v>0</v>
      </c>
    </row>
    <row r="3356" spans="2:21" ht="15" customHeight="1" x14ac:dyDescent="0.3">
      <c r="B3356" s="70" t="str">
        <f t="shared" si="412"/>
        <v>!!!</v>
      </c>
      <c r="C3356" s="265" t="str">
        <f>IF(ISERROR(IF(LEN(E3356)&gt;0,VLOOKUP(TEXT($E3356,0),'Angaben Stationen'!$E$14:$J$213,5,0),"")),"?",IF(LEN(E3356)&gt;0,VLOOKUP(TEXT($E3356,0),'Angaben Stationen'!$E$14:$J$213,5,0),""))</f>
        <v/>
      </c>
      <c r="D3356" s="232" t="str">
        <f>IF(ISERROR(IF(LEN(E3356)&gt;0,VLOOKUP(TEXT($E3356,0),'Angaben Stationen'!$E$14:$J$213,6,0),"")),"STATION IST NICHT VORHANDEN",IF(LEN(E3356)&gt;0,VLOOKUP(TEXT($E3356,0),'Angaben Stationen'!$E$14:$J$213,6,0),""))</f>
        <v/>
      </c>
      <c r="E3356" s="287"/>
      <c r="F3356" s="234"/>
      <c r="G3356" s="234"/>
      <c r="H3356" s="263"/>
      <c r="I3356" s="169"/>
      <c r="K3356" s="445" t="str">
        <f t="shared" si="413"/>
        <v>Leer</v>
      </c>
      <c r="L3356" s="445" t="str">
        <f>VLOOKUP($D3356,{"29 - Psychiatrie (Erwachsene)","BGI";"297 - stationsäquivalente Behandlung in der Erwachsenenpsychiatrie (29)","BGI";"30 - Kinder- und Jugendpsychiatrie","BGII";"307 - stationsäquivalente Behandlung in der Kinder- und Jugendpsychiatrie (30)","BGII";"31 - Psychosomatik","BGI";"","Leer"},2,0)</f>
        <v>Leer</v>
      </c>
      <c r="M3356" s="445">
        <f t="shared" si="410"/>
        <v>0</v>
      </c>
      <c r="N3356" s="445">
        <f t="shared" si="411"/>
        <v>0</v>
      </c>
      <c r="O3356" s="445">
        <f t="shared" si="414"/>
        <v>0</v>
      </c>
      <c r="P3356" s="445">
        <f t="shared" si="415"/>
        <v>0</v>
      </c>
      <c r="Q3356" s="445">
        <f t="shared" si="416"/>
        <v>0</v>
      </c>
      <c r="R3356" s="415" t="str">
        <f t="shared" si="417"/>
        <v>Leer</v>
      </c>
      <c r="S3356" s="445">
        <f>IF('Angaben KH-Standort'!D$29='A4'!D3356,IF('Angaben KH-Standort'!E$29="Ja",1,0),0)</f>
        <v>0</v>
      </c>
      <c r="T3356" s="445">
        <f>IF('Angaben KH-Standort'!D$30='A4'!D3356,IF('Angaben KH-Standort'!E$30="Ja",1,0),0)</f>
        <v>0</v>
      </c>
      <c r="U3356" s="445">
        <f>IF('Angaben KH-Standort'!D$31='A4'!D3356,IF('Angaben KH-Standort'!E$31="Ja",1,0),0)</f>
        <v>0</v>
      </c>
    </row>
    <row r="3357" spans="2:21" ht="15" customHeight="1" x14ac:dyDescent="0.3">
      <c r="B3357" s="70" t="str">
        <f t="shared" si="412"/>
        <v>!!!</v>
      </c>
      <c r="C3357" s="265" t="str">
        <f>IF(ISERROR(IF(LEN(E3357)&gt;0,VLOOKUP(TEXT($E3357,0),'Angaben Stationen'!$E$14:$J$213,5,0),"")),"?",IF(LEN(E3357)&gt;0,VLOOKUP(TEXT($E3357,0),'Angaben Stationen'!$E$14:$J$213,5,0),""))</f>
        <v/>
      </c>
      <c r="D3357" s="232" t="str">
        <f>IF(ISERROR(IF(LEN(E3357)&gt;0,VLOOKUP(TEXT($E3357,0),'Angaben Stationen'!$E$14:$J$213,6,0),"")),"STATION IST NICHT VORHANDEN",IF(LEN(E3357)&gt;0,VLOOKUP(TEXT($E3357,0),'Angaben Stationen'!$E$14:$J$213,6,0),""))</f>
        <v/>
      </c>
      <c r="E3357" s="287"/>
      <c r="F3357" s="234"/>
      <c r="G3357" s="234"/>
      <c r="H3357" s="263"/>
      <c r="I3357" s="169"/>
      <c r="K3357" s="445" t="str">
        <f t="shared" si="413"/>
        <v>Leer</v>
      </c>
      <c r="L3357" s="445" t="str">
        <f>VLOOKUP($D3357,{"29 - Psychiatrie (Erwachsene)","BGI";"297 - stationsäquivalente Behandlung in der Erwachsenenpsychiatrie (29)","BGI";"30 - Kinder- und Jugendpsychiatrie","BGII";"307 - stationsäquivalente Behandlung in der Kinder- und Jugendpsychiatrie (30)","BGII";"31 - Psychosomatik","BGI";"","Leer"},2,0)</f>
        <v>Leer</v>
      </c>
      <c r="M3357" s="445">
        <f t="shared" si="410"/>
        <v>0</v>
      </c>
      <c r="N3357" s="445">
        <f t="shared" si="411"/>
        <v>0</v>
      </c>
      <c r="O3357" s="445">
        <f t="shared" si="414"/>
        <v>0</v>
      </c>
      <c r="P3357" s="445">
        <f t="shared" si="415"/>
        <v>0</v>
      </c>
      <c r="Q3357" s="445">
        <f t="shared" si="416"/>
        <v>0</v>
      </c>
      <c r="R3357" s="415" t="str">
        <f t="shared" si="417"/>
        <v>Leer</v>
      </c>
      <c r="S3357" s="445">
        <f>IF('Angaben KH-Standort'!D$29='A4'!D3357,IF('Angaben KH-Standort'!E$29="Ja",1,0),0)</f>
        <v>0</v>
      </c>
      <c r="T3357" s="445">
        <f>IF('Angaben KH-Standort'!D$30='A4'!D3357,IF('Angaben KH-Standort'!E$30="Ja",1,0),0)</f>
        <v>0</v>
      </c>
      <c r="U3357" s="445">
        <f>IF('Angaben KH-Standort'!D$31='A4'!D3357,IF('Angaben KH-Standort'!E$31="Ja",1,0),0)</f>
        <v>0</v>
      </c>
    </row>
    <row r="3358" spans="2:21" ht="15" customHeight="1" x14ac:dyDescent="0.3">
      <c r="B3358" s="70" t="str">
        <f t="shared" si="412"/>
        <v>!!!</v>
      </c>
      <c r="C3358" s="265" t="str">
        <f>IF(ISERROR(IF(LEN(E3358)&gt;0,VLOOKUP(TEXT($E3358,0),'Angaben Stationen'!$E$14:$J$213,5,0),"")),"?",IF(LEN(E3358)&gt;0,VLOOKUP(TEXT($E3358,0),'Angaben Stationen'!$E$14:$J$213,5,0),""))</f>
        <v/>
      </c>
      <c r="D3358" s="232" t="str">
        <f>IF(ISERROR(IF(LEN(E3358)&gt;0,VLOOKUP(TEXT($E3358,0),'Angaben Stationen'!$E$14:$J$213,6,0),"")),"STATION IST NICHT VORHANDEN",IF(LEN(E3358)&gt;0,VLOOKUP(TEXT($E3358,0),'Angaben Stationen'!$E$14:$J$213,6,0),""))</f>
        <v/>
      </c>
      <c r="E3358" s="287"/>
      <c r="F3358" s="234"/>
      <c r="G3358" s="234"/>
      <c r="H3358" s="263"/>
      <c r="I3358" s="169"/>
      <c r="K3358" s="445" t="str">
        <f t="shared" si="413"/>
        <v>Leer</v>
      </c>
      <c r="L3358" s="445" t="str">
        <f>VLOOKUP($D3358,{"29 - Psychiatrie (Erwachsene)","BGI";"297 - stationsäquivalente Behandlung in der Erwachsenenpsychiatrie (29)","BGI";"30 - Kinder- und Jugendpsychiatrie","BGII";"307 - stationsäquivalente Behandlung in der Kinder- und Jugendpsychiatrie (30)","BGII";"31 - Psychosomatik","BGI";"","Leer"},2,0)</f>
        <v>Leer</v>
      </c>
      <c r="M3358" s="445">
        <f t="shared" si="410"/>
        <v>0</v>
      </c>
      <c r="N3358" s="445">
        <f t="shared" si="411"/>
        <v>0</v>
      </c>
      <c r="O3358" s="445">
        <f t="shared" si="414"/>
        <v>0</v>
      </c>
      <c r="P3358" s="445">
        <f t="shared" si="415"/>
        <v>0</v>
      </c>
      <c r="Q3358" s="445">
        <f t="shared" si="416"/>
        <v>0</v>
      </c>
      <c r="R3358" s="415" t="str">
        <f t="shared" si="417"/>
        <v>Leer</v>
      </c>
      <c r="S3358" s="445">
        <f>IF('Angaben KH-Standort'!D$29='A4'!D3358,IF('Angaben KH-Standort'!E$29="Ja",1,0),0)</f>
        <v>0</v>
      </c>
      <c r="T3358" s="445">
        <f>IF('Angaben KH-Standort'!D$30='A4'!D3358,IF('Angaben KH-Standort'!E$30="Ja",1,0),0)</f>
        <v>0</v>
      </c>
      <c r="U3358" s="445">
        <f>IF('Angaben KH-Standort'!D$31='A4'!D3358,IF('Angaben KH-Standort'!E$31="Ja",1,0),0)</f>
        <v>0</v>
      </c>
    </row>
    <row r="3359" spans="2:21" ht="15" customHeight="1" x14ac:dyDescent="0.3">
      <c r="B3359" s="70" t="str">
        <f t="shared" si="412"/>
        <v>!!!</v>
      </c>
      <c r="C3359" s="265" t="str">
        <f>IF(ISERROR(IF(LEN(E3359)&gt;0,VLOOKUP(TEXT($E3359,0),'Angaben Stationen'!$E$14:$J$213,5,0),"")),"?",IF(LEN(E3359)&gt;0,VLOOKUP(TEXT($E3359,0),'Angaben Stationen'!$E$14:$J$213,5,0),""))</f>
        <v/>
      </c>
      <c r="D3359" s="232" t="str">
        <f>IF(ISERROR(IF(LEN(E3359)&gt;0,VLOOKUP(TEXT($E3359,0),'Angaben Stationen'!$E$14:$J$213,6,0),"")),"STATION IST NICHT VORHANDEN",IF(LEN(E3359)&gt;0,VLOOKUP(TEXT($E3359,0),'Angaben Stationen'!$E$14:$J$213,6,0),""))</f>
        <v/>
      </c>
      <c r="E3359" s="287"/>
      <c r="F3359" s="234"/>
      <c r="G3359" s="234"/>
      <c r="H3359" s="263"/>
      <c r="I3359" s="169"/>
      <c r="K3359" s="445" t="str">
        <f t="shared" si="413"/>
        <v>Leer</v>
      </c>
      <c r="L3359" s="445" t="str">
        <f>VLOOKUP($D3359,{"29 - Psychiatrie (Erwachsene)","BGI";"297 - stationsäquivalente Behandlung in der Erwachsenenpsychiatrie (29)","BGI";"30 - Kinder- und Jugendpsychiatrie","BGII";"307 - stationsäquivalente Behandlung in der Kinder- und Jugendpsychiatrie (30)","BGII";"31 - Psychosomatik","BGI";"","Leer"},2,0)</f>
        <v>Leer</v>
      </c>
      <c r="M3359" s="445">
        <f t="shared" si="410"/>
        <v>0</v>
      </c>
      <c r="N3359" s="445">
        <f t="shared" si="411"/>
        <v>0</v>
      </c>
      <c r="O3359" s="445">
        <f t="shared" si="414"/>
        <v>0</v>
      </c>
      <c r="P3359" s="445">
        <f t="shared" si="415"/>
        <v>0</v>
      </c>
      <c r="Q3359" s="445">
        <f t="shared" si="416"/>
        <v>0</v>
      </c>
      <c r="R3359" s="415" t="str">
        <f t="shared" si="417"/>
        <v>Leer</v>
      </c>
      <c r="S3359" s="445">
        <f>IF('Angaben KH-Standort'!D$29='A4'!D3359,IF('Angaben KH-Standort'!E$29="Ja",1,0),0)</f>
        <v>0</v>
      </c>
      <c r="T3359" s="445">
        <f>IF('Angaben KH-Standort'!D$30='A4'!D3359,IF('Angaben KH-Standort'!E$30="Ja",1,0),0)</f>
        <v>0</v>
      </c>
      <c r="U3359" s="445">
        <f>IF('Angaben KH-Standort'!D$31='A4'!D3359,IF('Angaben KH-Standort'!E$31="Ja",1,0),0)</f>
        <v>0</v>
      </c>
    </row>
    <row r="3360" spans="2:21" ht="15" customHeight="1" x14ac:dyDescent="0.3">
      <c r="B3360" s="70" t="str">
        <f t="shared" si="412"/>
        <v>!!!</v>
      </c>
      <c r="C3360" s="265" t="str">
        <f>IF(ISERROR(IF(LEN(E3360)&gt;0,VLOOKUP(TEXT($E3360,0),'Angaben Stationen'!$E$14:$J$213,5,0),"")),"?",IF(LEN(E3360)&gt;0,VLOOKUP(TEXT($E3360,0),'Angaben Stationen'!$E$14:$J$213,5,0),""))</f>
        <v/>
      </c>
      <c r="D3360" s="232" t="str">
        <f>IF(ISERROR(IF(LEN(E3360)&gt;0,VLOOKUP(TEXT($E3360,0),'Angaben Stationen'!$E$14:$J$213,6,0),"")),"STATION IST NICHT VORHANDEN",IF(LEN(E3360)&gt;0,VLOOKUP(TEXT($E3360,0),'Angaben Stationen'!$E$14:$J$213,6,0),""))</f>
        <v/>
      </c>
      <c r="E3360" s="287"/>
      <c r="F3360" s="234"/>
      <c r="G3360" s="234"/>
      <c r="H3360" s="263"/>
      <c r="I3360" s="169"/>
      <c r="K3360" s="445" t="str">
        <f t="shared" si="413"/>
        <v>Leer</v>
      </c>
      <c r="L3360" s="445" t="str">
        <f>VLOOKUP($D3360,{"29 - Psychiatrie (Erwachsene)","BGI";"297 - stationsäquivalente Behandlung in der Erwachsenenpsychiatrie (29)","BGI";"30 - Kinder- und Jugendpsychiatrie","BGII";"307 - stationsäquivalente Behandlung in der Kinder- und Jugendpsychiatrie (30)","BGII";"31 - Psychosomatik","BGI";"","Leer"},2,0)</f>
        <v>Leer</v>
      </c>
      <c r="M3360" s="445">
        <f t="shared" si="410"/>
        <v>0</v>
      </c>
      <c r="N3360" s="445">
        <f t="shared" si="411"/>
        <v>0</v>
      </c>
      <c r="O3360" s="445">
        <f t="shared" si="414"/>
        <v>0</v>
      </c>
      <c r="P3360" s="445">
        <f t="shared" si="415"/>
        <v>0</v>
      </c>
      <c r="Q3360" s="445">
        <f t="shared" si="416"/>
        <v>0</v>
      </c>
      <c r="R3360" s="415" t="str">
        <f t="shared" si="417"/>
        <v>Leer</v>
      </c>
      <c r="S3360" s="445">
        <f>IF('Angaben KH-Standort'!D$29='A4'!D3360,IF('Angaben KH-Standort'!E$29="Ja",1,0),0)</f>
        <v>0</v>
      </c>
      <c r="T3360" s="445">
        <f>IF('Angaben KH-Standort'!D$30='A4'!D3360,IF('Angaben KH-Standort'!E$30="Ja",1,0),0)</f>
        <v>0</v>
      </c>
      <c r="U3360" s="445">
        <f>IF('Angaben KH-Standort'!D$31='A4'!D3360,IF('Angaben KH-Standort'!E$31="Ja",1,0),0)</f>
        <v>0</v>
      </c>
    </row>
    <row r="3361" spans="2:21" ht="15" customHeight="1" x14ac:dyDescent="0.3">
      <c r="B3361" s="70" t="str">
        <f t="shared" si="412"/>
        <v>!!!</v>
      </c>
      <c r="C3361" s="265" t="str">
        <f>IF(ISERROR(IF(LEN(E3361)&gt;0,VLOOKUP(TEXT($E3361,0),'Angaben Stationen'!$E$14:$J$213,5,0),"")),"?",IF(LEN(E3361)&gt;0,VLOOKUP(TEXT($E3361,0),'Angaben Stationen'!$E$14:$J$213,5,0),""))</f>
        <v/>
      </c>
      <c r="D3361" s="232" t="str">
        <f>IF(ISERROR(IF(LEN(E3361)&gt;0,VLOOKUP(TEXT($E3361,0),'Angaben Stationen'!$E$14:$J$213,6,0),"")),"STATION IST NICHT VORHANDEN",IF(LEN(E3361)&gt;0,VLOOKUP(TEXT($E3361,0),'Angaben Stationen'!$E$14:$J$213,6,0),""))</f>
        <v/>
      </c>
      <c r="E3361" s="287"/>
      <c r="F3361" s="234"/>
      <c r="G3361" s="234"/>
      <c r="H3361" s="263"/>
      <c r="I3361" s="169"/>
      <c r="K3361" s="445" t="str">
        <f t="shared" si="413"/>
        <v>Leer</v>
      </c>
      <c r="L3361" s="445" t="str">
        <f>VLOOKUP($D3361,{"29 - Psychiatrie (Erwachsene)","BGI";"297 - stationsäquivalente Behandlung in der Erwachsenenpsychiatrie (29)","BGI";"30 - Kinder- und Jugendpsychiatrie","BGII";"307 - stationsäquivalente Behandlung in der Kinder- und Jugendpsychiatrie (30)","BGII";"31 - Psychosomatik","BGI";"","Leer"},2,0)</f>
        <v>Leer</v>
      </c>
      <c r="M3361" s="445">
        <f t="shared" si="410"/>
        <v>0</v>
      </c>
      <c r="N3361" s="445">
        <f t="shared" si="411"/>
        <v>0</v>
      </c>
      <c r="O3361" s="445">
        <f t="shared" si="414"/>
        <v>0</v>
      </c>
      <c r="P3361" s="445">
        <f t="shared" si="415"/>
        <v>0</v>
      </c>
      <c r="Q3361" s="445">
        <f t="shared" si="416"/>
        <v>0</v>
      </c>
      <c r="R3361" s="415" t="str">
        <f t="shared" si="417"/>
        <v>Leer</v>
      </c>
      <c r="S3361" s="445">
        <f>IF('Angaben KH-Standort'!D$29='A4'!D3361,IF('Angaben KH-Standort'!E$29="Ja",1,0),0)</f>
        <v>0</v>
      </c>
      <c r="T3361" s="445">
        <f>IF('Angaben KH-Standort'!D$30='A4'!D3361,IF('Angaben KH-Standort'!E$30="Ja",1,0),0)</f>
        <v>0</v>
      </c>
      <c r="U3361" s="445">
        <f>IF('Angaben KH-Standort'!D$31='A4'!D3361,IF('Angaben KH-Standort'!E$31="Ja",1,0),0)</f>
        <v>0</v>
      </c>
    </row>
    <row r="3362" spans="2:21" ht="15" customHeight="1" x14ac:dyDescent="0.3">
      <c r="B3362" s="70" t="str">
        <f t="shared" si="412"/>
        <v>!!!</v>
      </c>
      <c r="C3362" s="265" t="str">
        <f>IF(ISERROR(IF(LEN(E3362)&gt;0,VLOOKUP(TEXT($E3362,0),'Angaben Stationen'!$E$14:$J$213,5,0),"")),"?",IF(LEN(E3362)&gt;0,VLOOKUP(TEXT($E3362,0),'Angaben Stationen'!$E$14:$J$213,5,0),""))</f>
        <v/>
      </c>
      <c r="D3362" s="232" t="str">
        <f>IF(ISERROR(IF(LEN(E3362)&gt;0,VLOOKUP(TEXT($E3362,0),'Angaben Stationen'!$E$14:$J$213,6,0),"")),"STATION IST NICHT VORHANDEN",IF(LEN(E3362)&gt;0,VLOOKUP(TEXT($E3362,0),'Angaben Stationen'!$E$14:$J$213,6,0),""))</f>
        <v/>
      </c>
      <c r="E3362" s="287"/>
      <c r="F3362" s="234"/>
      <c r="G3362" s="234"/>
      <c r="H3362" s="263"/>
      <c r="I3362" s="169"/>
      <c r="K3362" s="445" t="str">
        <f t="shared" si="413"/>
        <v>Leer</v>
      </c>
      <c r="L3362" s="445" t="str">
        <f>VLOOKUP($D3362,{"29 - Psychiatrie (Erwachsene)","BGI";"297 - stationsäquivalente Behandlung in der Erwachsenenpsychiatrie (29)","BGI";"30 - Kinder- und Jugendpsychiatrie","BGII";"307 - stationsäquivalente Behandlung in der Kinder- und Jugendpsychiatrie (30)","BGII";"31 - Psychosomatik","BGI";"","Leer"},2,0)</f>
        <v>Leer</v>
      </c>
      <c r="M3362" s="445">
        <f t="shared" ref="M3362:M3425" si="418">IF(LEN(B3362)&gt;0,0,1)</f>
        <v>0</v>
      </c>
      <c r="N3362" s="445">
        <f t="shared" ref="N3362:N3425" si="419">IF(E3362&lt;&gt;"",1,0)</f>
        <v>0</v>
      </c>
      <c r="O3362" s="445">
        <f t="shared" si="414"/>
        <v>0</v>
      </c>
      <c r="P3362" s="445">
        <f t="shared" si="415"/>
        <v>0</v>
      </c>
      <c r="Q3362" s="445">
        <f t="shared" si="416"/>
        <v>0</v>
      </c>
      <c r="R3362" s="415" t="str">
        <f t="shared" si="417"/>
        <v>Leer</v>
      </c>
      <c r="S3362" s="445">
        <f>IF('Angaben KH-Standort'!D$29='A4'!D3362,IF('Angaben KH-Standort'!E$29="Ja",1,0),0)</f>
        <v>0</v>
      </c>
      <c r="T3362" s="445">
        <f>IF('Angaben KH-Standort'!D$30='A4'!D3362,IF('Angaben KH-Standort'!E$30="Ja",1,0),0)</f>
        <v>0</v>
      </c>
      <c r="U3362" s="445">
        <f>IF('Angaben KH-Standort'!D$31='A4'!D3362,IF('Angaben KH-Standort'!E$31="Ja",1,0),0)</f>
        <v>0</v>
      </c>
    </row>
    <row r="3363" spans="2:21" ht="15" customHeight="1" x14ac:dyDescent="0.3">
      <c r="B3363" s="70" t="str">
        <f t="shared" ref="B3363:B3426" si="420">IF(SUM(N3363:Q3363)&lt;4,"!!!","")</f>
        <v>!!!</v>
      </c>
      <c r="C3363" s="265" t="str">
        <f>IF(ISERROR(IF(LEN(E3363)&gt;0,VLOOKUP(TEXT($E3363,0),'Angaben Stationen'!$E$14:$J$213,5,0),"")),"?",IF(LEN(E3363)&gt;0,VLOOKUP(TEXT($E3363,0),'Angaben Stationen'!$E$14:$J$213,5,0),""))</f>
        <v/>
      </c>
      <c r="D3363" s="232" t="str">
        <f>IF(ISERROR(IF(LEN(E3363)&gt;0,VLOOKUP(TEXT($E3363,0),'Angaben Stationen'!$E$14:$J$213,6,0),"")),"STATION IST NICHT VORHANDEN",IF(LEN(E3363)&gt;0,VLOOKUP(TEXT($E3363,0),'Angaben Stationen'!$E$14:$J$213,6,0),""))</f>
        <v/>
      </c>
      <c r="E3363" s="287"/>
      <c r="F3363" s="234"/>
      <c r="G3363" s="234"/>
      <c r="H3363" s="263"/>
      <c r="I3363" s="169"/>
      <c r="K3363" s="445" t="str">
        <f t="shared" ref="K3363:K3426" si="421">IF($E3363&lt;&gt;"","Monat","Leer")</f>
        <v>Leer</v>
      </c>
      <c r="L3363" s="445" t="str">
        <f>VLOOKUP($D3363,{"29 - Psychiatrie (Erwachsene)","BGI";"297 - stationsäquivalente Behandlung in der Erwachsenenpsychiatrie (29)","BGI";"30 - Kinder- und Jugendpsychiatrie","BGII";"307 - stationsäquivalente Behandlung in der Kinder- und Jugendpsychiatrie (30)","BGII";"31 - Psychosomatik","BGI";"","Leer"},2,0)</f>
        <v>Leer</v>
      </c>
      <c r="M3363" s="445">
        <f t="shared" si="418"/>
        <v>0</v>
      </c>
      <c r="N3363" s="445">
        <f t="shared" si="419"/>
        <v>0</v>
      </c>
      <c r="O3363" s="445">
        <f t="shared" ref="O3363:O3426" si="422">IF(VALUE($F3363)&gt;0,1,0)</f>
        <v>0</v>
      </c>
      <c r="P3363" s="445">
        <f t="shared" ref="P3363:P3426" si="423">IF(LEN($G3363)&gt;0,1,0)</f>
        <v>0</v>
      </c>
      <c r="Q3363" s="445">
        <f t="shared" ref="Q3363:Q3426" si="424">IF(LEN($H3363)&gt;0,1,0)</f>
        <v>0</v>
      </c>
      <c r="R3363" s="415" t="str">
        <f t="shared" si="417"/>
        <v>Leer</v>
      </c>
      <c r="S3363" s="445">
        <f>IF('Angaben KH-Standort'!D$29='A4'!D3363,IF('Angaben KH-Standort'!E$29="Ja",1,0),0)</f>
        <v>0</v>
      </c>
      <c r="T3363" s="445">
        <f>IF('Angaben KH-Standort'!D$30='A4'!D3363,IF('Angaben KH-Standort'!E$30="Ja",1,0),0)</f>
        <v>0</v>
      </c>
      <c r="U3363" s="445">
        <f>IF('Angaben KH-Standort'!D$31='A4'!D3363,IF('Angaben KH-Standort'!E$31="Ja",1,0),0)</f>
        <v>0</v>
      </c>
    </row>
    <row r="3364" spans="2:21" ht="15" customHeight="1" x14ac:dyDescent="0.3">
      <c r="B3364" s="70" t="str">
        <f t="shared" si="420"/>
        <v>!!!</v>
      </c>
      <c r="C3364" s="265" t="str">
        <f>IF(ISERROR(IF(LEN(E3364)&gt;0,VLOOKUP(TEXT($E3364,0),'Angaben Stationen'!$E$14:$J$213,5,0),"")),"?",IF(LEN(E3364)&gt;0,VLOOKUP(TEXT($E3364,0),'Angaben Stationen'!$E$14:$J$213,5,0),""))</f>
        <v/>
      </c>
      <c r="D3364" s="232" t="str">
        <f>IF(ISERROR(IF(LEN(E3364)&gt;0,VLOOKUP(TEXT($E3364,0),'Angaben Stationen'!$E$14:$J$213,6,0),"")),"STATION IST NICHT VORHANDEN",IF(LEN(E3364)&gt;0,VLOOKUP(TEXT($E3364,0),'Angaben Stationen'!$E$14:$J$213,6,0),""))</f>
        <v/>
      </c>
      <c r="E3364" s="287"/>
      <c r="F3364" s="234"/>
      <c r="G3364" s="234"/>
      <c r="H3364" s="263"/>
      <c r="I3364" s="169"/>
      <c r="K3364" s="445" t="str">
        <f t="shared" si="421"/>
        <v>Leer</v>
      </c>
      <c r="L3364" s="445" t="str">
        <f>VLOOKUP($D3364,{"29 - Psychiatrie (Erwachsene)","BGI";"297 - stationsäquivalente Behandlung in der Erwachsenenpsychiatrie (29)","BGI";"30 - Kinder- und Jugendpsychiatrie","BGII";"307 - stationsäquivalente Behandlung in der Kinder- und Jugendpsychiatrie (30)","BGII";"31 - Psychosomatik","BGI";"","Leer"},2,0)</f>
        <v>Leer</v>
      </c>
      <c r="M3364" s="445">
        <f t="shared" si="418"/>
        <v>0</v>
      </c>
      <c r="N3364" s="445">
        <f t="shared" si="419"/>
        <v>0</v>
      </c>
      <c r="O3364" s="445">
        <f t="shared" si="422"/>
        <v>0</v>
      </c>
      <c r="P3364" s="445">
        <f t="shared" si="423"/>
        <v>0</v>
      </c>
      <c r="Q3364" s="445">
        <f t="shared" si="424"/>
        <v>0</v>
      </c>
      <c r="R3364" s="415" t="str">
        <f t="shared" si="417"/>
        <v>Leer</v>
      </c>
      <c r="S3364" s="445">
        <f>IF('Angaben KH-Standort'!D$29='A4'!D3364,IF('Angaben KH-Standort'!E$29="Ja",1,0),0)</f>
        <v>0</v>
      </c>
      <c r="T3364" s="445">
        <f>IF('Angaben KH-Standort'!D$30='A4'!D3364,IF('Angaben KH-Standort'!E$30="Ja",1,0),0)</f>
        <v>0</v>
      </c>
      <c r="U3364" s="445">
        <f>IF('Angaben KH-Standort'!D$31='A4'!D3364,IF('Angaben KH-Standort'!E$31="Ja",1,0),0)</f>
        <v>0</v>
      </c>
    </row>
    <row r="3365" spans="2:21" ht="15" customHeight="1" x14ac:dyDescent="0.3">
      <c r="B3365" s="70" t="str">
        <f t="shared" si="420"/>
        <v>!!!</v>
      </c>
      <c r="C3365" s="265" t="str">
        <f>IF(ISERROR(IF(LEN(E3365)&gt;0,VLOOKUP(TEXT($E3365,0),'Angaben Stationen'!$E$14:$J$213,5,0),"")),"?",IF(LEN(E3365)&gt;0,VLOOKUP(TEXT($E3365,0),'Angaben Stationen'!$E$14:$J$213,5,0),""))</f>
        <v/>
      </c>
      <c r="D3365" s="232" t="str">
        <f>IF(ISERROR(IF(LEN(E3365)&gt;0,VLOOKUP(TEXT($E3365,0),'Angaben Stationen'!$E$14:$J$213,6,0),"")),"STATION IST NICHT VORHANDEN",IF(LEN(E3365)&gt;0,VLOOKUP(TEXT($E3365,0),'Angaben Stationen'!$E$14:$J$213,6,0),""))</f>
        <v/>
      </c>
      <c r="E3365" s="287"/>
      <c r="F3365" s="234"/>
      <c r="G3365" s="234"/>
      <c r="H3365" s="263"/>
      <c r="I3365" s="169"/>
      <c r="K3365" s="445" t="str">
        <f t="shared" si="421"/>
        <v>Leer</v>
      </c>
      <c r="L3365" s="445" t="str">
        <f>VLOOKUP($D3365,{"29 - Psychiatrie (Erwachsene)","BGI";"297 - stationsäquivalente Behandlung in der Erwachsenenpsychiatrie (29)","BGI";"30 - Kinder- und Jugendpsychiatrie","BGII";"307 - stationsäquivalente Behandlung in der Kinder- und Jugendpsychiatrie (30)","BGII";"31 - Psychosomatik","BGI";"","Leer"},2,0)</f>
        <v>Leer</v>
      </c>
      <c r="M3365" s="445">
        <f t="shared" si="418"/>
        <v>0</v>
      </c>
      <c r="N3365" s="445">
        <f t="shared" si="419"/>
        <v>0</v>
      </c>
      <c r="O3365" s="445">
        <f t="shared" si="422"/>
        <v>0</v>
      </c>
      <c r="P3365" s="445">
        <f t="shared" si="423"/>
        <v>0</v>
      </c>
      <c r="Q3365" s="445">
        <f t="shared" si="424"/>
        <v>0</v>
      </c>
      <c r="R3365" s="415" t="str">
        <f t="shared" si="417"/>
        <v>Leer</v>
      </c>
      <c r="S3365" s="445">
        <f>IF('Angaben KH-Standort'!D$29='A4'!D3365,IF('Angaben KH-Standort'!E$29="Ja",1,0),0)</f>
        <v>0</v>
      </c>
      <c r="T3365" s="445">
        <f>IF('Angaben KH-Standort'!D$30='A4'!D3365,IF('Angaben KH-Standort'!E$30="Ja",1,0),0)</f>
        <v>0</v>
      </c>
      <c r="U3365" s="445">
        <f>IF('Angaben KH-Standort'!D$31='A4'!D3365,IF('Angaben KH-Standort'!E$31="Ja",1,0),0)</f>
        <v>0</v>
      </c>
    </row>
    <row r="3366" spans="2:21" ht="15" customHeight="1" x14ac:dyDescent="0.3">
      <c r="B3366" s="70" t="str">
        <f t="shared" si="420"/>
        <v>!!!</v>
      </c>
      <c r="C3366" s="265" t="str">
        <f>IF(ISERROR(IF(LEN(E3366)&gt;0,VLOOKUP(TEXT($E3366,0),'Angaben Stationen'!$E$14:$J$213,5,0),"")),"?",IF(LEN(E3366)&gt;0,VLOOKUP(TEXT($E3366,0),'Angaben Stationen'!$E$14:$J$213,5,0),""))</f>
        <v/>
      </c>
      <c r="D3366" s="232" t="str">
        <f>IF(ISERROR(IF(LEN(E3366)&gt;0,VLOOKUP(TEXT($E3366,0),'Angaben Stationen'!$E$14:$J$213,6,0),"")),"STATION IST NICHT VORHANDEN",IF(LEN(E3366)&gt;0,VLOOKUP(TEXT($E3366,0),'Angaben Stationen'!$E$14:$J$213,6,0),""))</f>
        <v/>
      </c>
      <c r="E3366" s="287"/>
      <c r="F3366" s="234"/>
      <c r="G3366" s="234"/>
      <c r="H3366" s="263"/>
      <c r="I3366" s="169"/>
      <c r="K3366" s="445" t="str">
        <f t="shared" si="421"/>
        <v>Leer</v>
      </c>
      <c r="L3366" s="445" t="str">
        <f>VLOOKUP($D3366,{"29 - Psychiatrie (Erwachsene)","BGI";"297 - stationsäquivalente Behandlung in der Erwachsenenpsychiatrie (29)","BGI";"30 - Kinder- und Jugendpsychiatrie","BGII";"307 - stationsäquivalente Behandlung in der Kinder- und Jugendpsychiatrie (30)","BGII";"31 - Psychosomatik","BGI";"","Leer"},2,0)</f>
        <v>Leer</v>
      </c>
      <c r="M3366" s="445">
        <f t="shared" si="418"/>
        <v>0</v>
      </c>
      <c r="N3366" s="445">
        <f t="shared" si="419"/>
        <v>0</v>
      </c>
      <c r="O3366" s="445">
        <f t="shared" si="422"/>
        <v>0</v>
      </c>
      <c r="P3366" s="445">
        <f t="shared" si="423"/>
        <v>0</v>
      </c>
      <c r="Q3366" s="445">
        <f t="shared" si="424"/>
        <v>0</v>
      </c>
      <c r="R3366" s="415" t="str">
        <f t="shared" si="417"/>
        <v>Leer</v>
      </c>
      <c r="S3366" s="445">
        <f>IF('Angaben KH-Standort'!D$29='A4'!D3366,IF('Angaben KH-Standort'!E$29="Ja",1,0),0)</f>
        <v>0</v>
      </c>
      <c r="T3366" s="445">
        <f>IF('Angaben KH-Standort'!D$30='A4'!D3366,IF('Angaben KH-Standort'!E$30="Ja",1,0),0)</f>
        <v>0</v>
      </c>
      <c r="U3366" s="445">
        <f>IF('Angaben KH-Standort'!D$31='A4'!D3366,IF('Angaben KH-Standort'!E$31="Ja",1,0),0)</f>
        <v>0</v>
      </c>
    </row>
    <row r="3367" spans="2:21" ht="15" customHeight="1" x14ac:dyDescent="0.3">
      <c r="B3367" s="70" t="str">
        <f t="shared" si="420"/>
        <v>!!!</v>
      </c>
      <c r="C3367" s="265" t="str">
        <f>IF(ISERROR(IF(LEN(E3367)&gt;0,VLOOKUP(TEXT($E3367,0),'Angaben Stationen'!$E$14:$J$213,5,0),"")),"?",IF(LEN(E3367)&gt;0,VLOOKUP(TEXT($E3367,0),'Angaben Stationen'!$E$14:$J$213,5,0),""))</f>
        <v/>
      </c>
      <c r="D3367" s="232" t="str">
        <f>IF(ISERROR(IF(LEN(E3367)&gt;0,VLOOKUP(TEXT($E3367,0),'Angaben Stationen'!$E$14:$J$213,6,0),"")),"STATION IST NICHT VORHANDEN",IF(LEN(E3367)&gt;0,VLOOKUP(TEXT($E3367,0),'Angaben Stationen'!$E$14:$J$213,6,0),""))</f>
        <v/>
      </c>
      <c r="E3367" s="287"/>
      <c r="F3367" s="234"/>
      <c r="G3367" s="234"/>
      <c r="H3367" s="263"/>
      <c r="I3367" s="169"/>
      <c r="K3367" s="445" t="str">
        <f t="shared" si="421"/>
        <v>Leer</v>
      </c>
      <c r="L3367" s="445" t="str">
        <f>VLOOKUP($D3367,{"29 - Psychiatrie (Erwachsene)","BGI";"297 - stationsäquivalente Behandlung in der Erwachsenenpsychiatrie (29)","BGI";"30 - Kinder- und Jugendpsychiatrie","BGII";"307 - stationsäquivalente Behandlung in der Kinder- und Jugendpsychiatrie (30)","BGII";"31 - Psychosomatik","BGI";"","Leer"},2,0)</f>
        <v>Leer</v>
      </c>
      <c r="M3367" s="445">
        <f t="shared" si="418"/>
        <v>0</v>
      </c>
      <c r="N3367" s="445">
        <f t="shared" si="419"/>
        <v>0</v>
      </c>
      <c r="O3367" s="445">
        <f t="shared" si="422"/>
        <v>0</v>
      </c>
      <c r="P3367" s="445">
        <f t="shared" si="423"/>
        <v>0</v>
      </c>
      <c r="Q3367" s="445">
        <f t="shared" si="424"/>
        <v>0</v>
      </c>
      <c r="R3367" s="415" t="str">
        <f t="shared" si="417"/>
        <v>Leer</v>
      </c>
      <c r="S3367" s="445">
        <f>IF('Angaben KH-Standort'!D$29='A4'!D3367,IF('Angaben KH-Standort'!E$29="Ja",1,0),0)</f>
        <v>0</v>
      </c>
      <c r="T3367" s="445">
        <f>IF('Angaben KH-Standort'!D$30='A4'!D3367,IF('Angaben KH-Standort'!E$30="Ja",1,0),0)</f>
        <v>0</v>
      </c>
      <c r="U3367" s="445">
        <f>IF('Angaben KH-Standort'!D$31='A4'!D3367,IF('Angaben KH-Standort'!E$31="Ja",1,0),0)</f>
        <v>0</v>
      </c>
    </row>
    <row r="3368" spans="2:21" ht="15" customHeight="1" x14ac:dyDescent="0.3">
      <c r="B3368" s="70" t="str">
        <f t="shared" si="420"/>
        <v>!!!</v>
      </c>
      <c r="C3368" s="265" t="str">
        <f>IF(ISERROR(IF(LEN(E3368)&gt;0,VLOOKUP(TEXT($E3368,0),'Angaben Stationen'!$E$14:$J$213,5,0),"")),"?",IF(LEN(E3368)&gt;0,VLOOKUP(TEXT($E3368,0),'Angaben Stationen'!$E$14:$J$213,5,0),""))</f>
        <v/>
      </c>
      <c r="D3368" s="232" t="str">
        <f>IF(ISERROR(IF(LEN(E3368)&gt;0,VLOOKUP(TEXT($E3368,0),'Angaben Stationen'!$E$14:$J$213,6,0),"")),"STATION IST NICHT VORHANDEN",IF(LEN(E3368)&gt;0,VLOOKUP(TEXT($E3368,0),'Angaben Stationen'!$E$14:$J$213,6,0),""))</f>
        <v/>
      </c>
      <c r="E3368" s="287"/>
      <c r="F3368" s="234"/>
      <c r="G3368" s="234"/>
      <c r="H3368" s="263"/>
      <c r="I3368" s="169"/>
      <c r="K3368" s="445" t="str">
        <f t="shared" si="421"/>
        <v>Leer</v>
      </c>
      <c r="L3368" s="445" t="str">
        <f>VLOOKUP($D3368,{"29 - Psychiatrie (Erwachsene)","BGI";"297 - stationsäquivalente Behandlung in der Erwachsenenpsychiatrie (29)","BGI";"30 - Kinder- und Jugendpsychiatrie","BGII";"307 - stationsäquivalente Behandlung in der Kinder- und Jugendpsychiatrie (30)","BGII";"31 - Psychosomatik","BGI";"","Leer"},2,0)</f>
        <v>Leer</v>
      </c>
      <c r="M3368" s="445">
        <f t="shared" si="418"/>
        <v>0</v>
      </c>
      <c r="N3368" s="445">
        <f t="shared" si="419"/>
        <v>0</v>
      </c>
      <c r="O3368" s="445">
        <f t="shared" si="422"/>
        <v>0</v>
      </c>
      <c r="P3368" s="445">
        <f t="shared" si="423"/>
        <v>0</v>
      </c>
      <c r="Q3368" s="445">
        <f t="shared" si="424"/>
        <v>0</v>
      </c>
      <c r="R3368" s="415" t="str">
        <f t="shared" si="417"/>
        <v>Leer</v>
      </c>
      <c r="S3368" s="445">
        <f>IF('Angaben KH-Standort'!D$29='A4'!D3368,IF('Angaben KH-Standort'!E$29="Ja",1,0),0)</f>
        <v>0</v>
      </c>
      <c r="T3368" s="445">
        <f>IF('Angaben KH-Standort'!D$30='A4'!D3368,IF('Angaben KH-Standort'!E$30="Ja",1,0),0)</f>
        <v>0</v>
      </c>
      <c r="U3368" s="445">
        <f>IF('Angaben KH-Standort'!D$31='A4'!D3368,IF('Angaben KH-Standort'!E$31="Ja",1,0),0)</f>
        <v>0</v>
      </c>
    </row>
    <row r="3369" spans="2:21" ht="15" customHeight="1" x14ac:dyDescent="0.3">
      <c r="B3369" s="70" t="str">
        <f t="shared" si="420"/>
        <v>!!!</v>
      </c>
      <c r="C3369" s="265" t="str">
        <f>IF(ISERROR(IF(LEN(E3369)&gt;0,VLOOKUP(TEXT($E3369,0),'Angaben Stationen'!$E$14:$J$213,5,0),"")),"?",IF(LEN(E3369)&gt;0,VLOOKUP(TEXT($E3369,0),'Angaben Stationen'!$E$14:$J$213,5,0),""))</f>
        <v/>
      </c>
      <c r="D3369" s="232" t="str">
        <f>IF(ISERROR(IF(LEN(E3369)&gt;0,VLOOKUP(TEXT($E3369,0),'Angaben Stationen'!$E$14:$J$213,6,0),"")),"STATION IST NICHT VORHANDEN",IF(LEN(E3369)&gt;0,VLOOKUP(TEXT($E3369,0),'Angaben Stationen'!$E$14:$J$213,6,0),""))</f>
        <v/>
      </c>
      <c r="E3369" s="287"/>
      <c r="F3369" s="234"/>
      <c r="G3369" s="234"/>
      <c r="H3369" s="263"/>
      <c r="I3369" s="169"/>
      <c r="K3369" s="445" t="str">
        <f t="shared" si="421"/>
        <v>Leer</v>
      </c>
      <c r="L3369" s="445" t="str">
        <f>VLOOKUP($D3369,{"29 - Psychiatrie (Erwachsene)","BGI";"297 - stationsäquivalente Behandlung in der Erwachsenenpsychiatrie (29)","BGI";"30 - Kinder- und Jugendpsychiatrie","BGII";"307 - stationsäquivalente Behandlung in der Kinder- und Jugendpsychiatrie (30)","BGII";"31 - Psychosomatik","BGI";"","Leer"},2,0)</f>
        <v>Leer</v>
      </c>
      <c r="M3369" s="445">
        <f t="shared" si="418"/>
        <v>0</v>
      </c>
      <c r="N3369" s="445">
        <f t="shared" si="419"/>
        <v>0</v>
      </c>
      <c r="O3369" s="445">
        <f t="shared" si="422"/>
        <v>0</v>
      </c>
      <c r="P3369" s="445">
        <f t="shared" si="423"/>
        <v>0</v>
      </c>
      <c r="Q3369" s="445">
        <f t="shared" si="424"/>
        <v>0</v>
      </c>
      <c r="R3369" s="415" t="str">
        <f t="shared" si="417"/>
        <v>Leer</v>
      </c>
      <c r="S3369" s="445">
        <f>IF('Angaben KH-Standort'!D$29='A4'!D3369,IF('Angaben KH-Standort'!E$29="Ja",1,0),0)</f>
        <v>0</v>
      </c>
      <c r="T3369" s="445">
        <f>IF('Angaben KH-Standort'!D$30='A4'!D3369,IF('Angaben KH-Standort'!E$30="Ja",1,0),0)</f>
        <v>0</v>
      </c>
      <c r="U3369" s="445">
        <f>IF('Angaben KH-Standort'!D$31='A4'!D3369,IF('Angaben KH-Standort'!E$31="Ja",1,0),0)</f>
        <v>0</v>
      </c>
    </row>
    <row r="3370" spans="2:21" ht="15" customHeight="1" x14ac:dyDescent="0.3">
      <c r="B3370" s="70" t="str">
        <f t="shared" si="420"/>
        <v>!!!</v>
      </c>
      <c r="C3370" s="265" t="str">
        <f>IF(ISERROR(IF(LEN(E3370)&gt;0,VLOOKUP(TEXT($E3370,0),'Angaben Stationen'!$E$14:$J$213,5,0),"")),"?",IF(LEN(E3370)&gt;0,VLOOKUP(TEXT($E3370,0),'Angaben Stationen'!$E$14:$J$213,5,0),""))</f>
        <v/>
      </c>
      <c r="D3370" s="232" t="str">
        <f>IF(ISERROR(IF(LEN(E3370)&gt;0,VLOOKUP(TEXT($E3370,0),'Angaben Stationen'!$E$14:$J$213,6,0),"")),"STATION IST NICHT VORHANDEN",IF(LEN(E3370)&gt;0,VLOOKUP(TEXT($E3370,0),'Angaben Stationen'!$E$14:$J$213,6,0),""))</f>
        <v/>
      </c>
      <c r="E3370" s="287"/>
      <c r="F3370" s="234"/>
      <c r="G3370" s="234"/>
      <c r="H3370" s="263"/>
      <c r="I3370" s="169"/>
      <c r="K3370" s="445" t="str">
        <f t="shared" si="421"/>
        <v>Leer</v>
      </c>
      <c r="L3370" s="445" t="str">
        <f>VLOOKUP($D3370,{"29 - Psychiatrie (Erwachsene)","BGI";"297 - stationsäquivalente Behandlung in der Erwachsenenpsychiatrie (29)","BGI";"30 - Kinder- und Jugendpsychiatrie","BGII";"307 - stationsäquivalente Behandlung in der Kinder- und Jugendpsychiatrie (30)","BGII";"31 - Psychosomatik","BGI";"","Leer"},2,0)</f>
        <v>Leer</v>
      </c>
      <c r="M3370" s="445">
        <f t="shared" si="418"/>
        <v>0</v>
      </c>
      <c r="N3370" s="445">
        <f t="shared" si="419"/>
        <v>0</v>
      </c>
      <c r="O3370" s="445">
        <f t="shared" si="422"/>
        <v>0</v>
      </c>
      <c r="P3370" s="445">
        <f t="shared" si="423"/>
        <v>0</v>
      </c>
      <c r="Q3370" s="445">
        <f t="shared" si="424"/>
        <v>0</v>
      </c>
      <c r="R3370" s="415" t="str">
        <f t="shared" si="417"/>
        <v>Leer</v>
      </c>
      <c r="S3370" s="445">
        <f>IF('Angaben KH-Standort'!D$29='A4'!D3370,IF('Angaben KH-Standort'!E$29="Ja",1,0),0)</f>
        <v>0</v>
      </c>
      <c r="T3370" s="445">
        <f>IF('Angaben KH-Standort'!D$30='A4'!D3370,IF('Angaben KH-Standort'!E$30="Ja",1,0),0)</f>
        <v>0</v>
      </c>
      <c r="U3370" s="445">
        <f>IF('Angaben KH-Standort'!D$31='A4'!D3370,IF('Angaben KH-Standort'!E$31="Ja",1,0),0)</f>
        <v>0</v>
      </c>
    </row>
    <row r="3371" spans="2:21" ht="15" customHeight="1" x14ac:dyDescent="0.3">
      <c r="B3371" s="70" t="str">
        <f t="shared" si="420"/>
        <v>!!!</v>
      </c>
      <c r="C3371" s="265" t="str">
        <f>IF(ISERROR(IF(LEN(E3371)&gt;0,VLOOKUP(TEXT($E3371,0),'Angaben Stationen'!$E$14:$J$213,5,0),"")),"?",IF(LEN(E3371)&gt;0,VLOOKUP(TEXT($E3371,0),'Angaben Stationen'!$E$14:$J$213,5,0),""))</f>
        <v/>
      </c>
      <c r="D3371" s="232" t="str">
        <f>IF(ISERROR(IF(LEN(E3371)&gt;0,VLOOKUP(TEXT($E3371,0),'Angaben Stationen'!$E$14:$J$213,6,0),"")),"STATION IST NICHT VORHANDEN",IF(LEN(E3371)&gt;0,VLOOKUP(TEXT($E3371,0),'Angaben Stationen'!$E$14:$J$213,6,0),""))</f>
        <v/>
      </c>
      <c r="E3371" s="287"/>
      <c r="F3371" s="234"/>
      <c r="G3371" s="234"/>
      <c r="H3371" s="263"/>
      <c r="I3371" s="169"/>
      <c r="K3371" s="445" t="str">
        <f t="shared" si="421"/>
        <v>Leer</v>
      </c>
      <c r="L3371" s="445" t="str">
        <f>VLOOKUP($D3371,{"29 - Psychiatrie (Erwachsene)","BGI";"297 - stationsäquivalente Behandlung in der Erwachsenenpsychiatrie (29)","BGI";"30 - Kinder- und Jugendpsychiatrie","BGII";"307 - stationsäquivalente Behandlung in der Kinder- und Jugendpsychiatrie (30)","BGII";"31 - Psychosomatik","BGI";"","Leer"},2,0)</f>
        <v>Leer</v>
      </c>
      <c r="M3371" s="445">
        <f t="shared" si="418"/>
        <v>0</v>
      </c>
      <c r="N3371" s="445">
        <f t="shared" si="419"/>
        <v>0</v>
      </c>
      <c r="O3371" s="445">
        <f t="shared" si="422"/>
        <v>0</v>
      </c>
      <c r="P3371" s="445">
        <f t="shared" si="423"/>
        <v>0</v>
      </c>
      <c r="Q3371" s="445">
        <f t="shared" si="424"/>
        <v>0</v>
      </c>
      <c r="R3371" s="415" t="str">
        <f t="shared" si="417"/>
        <v>Leer</v>
      </c>
      <c r="S3371" s="445">
        <f>IF('Angaben KH-Standort'!D$29='A4'!D3371,IF('Angaben KH-Standort'!E$29="Ja",1,0),0)</f>
        <v>0</v>
      </c>
      <c r="T3371" s="445">
        <f>IF('Angaben KH-Standort'!D$30='A4'!D3371,IF('Angaben KH-Standort'!E$30="Ja",1,0),0)</f>
        <v>0</v>
      </c>
      <c r="U3371" s="445">
        <f>IF('Angaben KH-Standort'!D$31='A4'!D3371,IF('Angaben KH-Standort'!E$31="Ja",1,0),0)</f>
        <v>0</v>
      </c>
    </row>
    <row r="3372" spans="2:21" ht="15" customHeight="1" x14ac:dyDescent="0.3">
      <c r="B3372" s="70" t="str">
        <f t="shared" si="420"/>
        <v>!!!</v>
      </c>
      <c r="C3372" s="265" t="str">
        <f>IF(ISERROR(IF(LEN(E3372)&gt;0,VLOOKUP(TEXT($E3372,0),'Angaben Stationen'!$E$14:$J$213,5,0),"")),"?",IF(LEN(E3372)&gt;0,VLOOKUP(TEXT($E3372,0),'Angaben Stationen'!$E$14:$J$213,5,0),""))</f>
        <v/>
      </c>
      <c r="D3372" s="232" t="str">
        <f>IF(ISERROR(IF(LEN(E3372)&gt;0,VLOOKUP(TEXT($E3372,0),'Angaben Stationen'!$E$14:$J$213,6,0),"")),"STATION IST NICHT VORHANDEN",IF(LEN(E3372)&gt;0,VLOOKUP(TEXT($E3372,0),'Angaben Stationen'!$E$14:$J$213,6,0),""))</f>
        <v/>
      </c>
      <c r="E3372" s="287"/>
      <c r="F3372" s="234"/>
      <c r="G3372" s="234"/>
      <c r="H3372" s="263"/>
      <c r="I3372" s="169"/>
      <c r="K3372" s="445" t="str">
        <f t="shared" si="421"/>
        <v>Leer</v>
      </c>
      <c r="L3372" s="445" t="str">
        <f>VLOOKUP($D3372,{"29 - Psychiatrie (Erwachsene)","BGI";"297 - stationsäquivalente Behandlung in der Erwachsenenpsychiatrie (29)","BGI";"30 - Kinder- und Jugendpsychiatrie","BGII";"307 - stationsäquivalente Behandlung in der Kinder- und Jugendpsychiatrie (30)","BGII";"31 - Psychosomatik","BGI";"","Leer"},2,0)</f>
        <v>Leer</v>
      </c>
      <c r="M3372" s="445">
        <f t="shared" si="418"/>
        <v>0</v>
      </c>
      <c r="N3372" s="445">
        <f t="shared" si="419"/>
        <v>0</v>
      </c>
      <c r="O3372" s="445">
        <f t="shared" si="422"/>
        <v>0</v>
      </c>
      <c r="P3372" s="445">
        <f t="shared" si="423"/>
        <v>0</v>
      </c>
      <c r="Q3372" s="445">
        <f t="shared" si="424"/>
        <v>0</v>
      </c>
      <c r="R3372" s="415" t="str">
        <f t="shared" si="417"/>
        <v>Leer</v>
      </c>
      <c r="S3372" s="445">
        <f>IF('Angaben KH-Standort'!D$29='A4'!D3372,IF('Angaben KH-Standort'!E$29="Ja",1,0),0)</f>
        <v>0</v>
      </c>
      <c r="T3372" s="445">
        <f>IF('Angaben KH-Standort'!D$30='A4'!D3372,IF('Angaben KH-Standort'!E$30="Ja",1,0),0)</f>
        <v>0</v>
      </c>
      <c r="U3372" s="445">
        <f>IF('Angaben KH-Standort'!D$31='A4'!D3372,IF('Angaben KH-Standort'!E$31="Ja",1,0),0)</f>
        <v>0</v>
      </c>
    </row>
    <row r="3373" spans="2:21" ht="15" customHeight="1" x14ac:dyDescent="0.3">
      <c r="B3373" s="70" t="str">
        <f t="shared" si="420"/>
        <v>!!!</v>
      </c>
      <c r="C3373" s="265" t="str">
        <f>IF(ISERROR(IF(LEN(E3373)&gt;0,VLOOKUP(TEXT($E3373,0),'Angaben Stationen'!$E$14:$J$213,5,0),"")),"?",IF(LEN(E3373)&gt;0,VLOOKUP(TEXT($E3373,0),'Angaben Stationen'!$E$14:$J$213,5,0),""))</f>
        <v/>
      </c>
      <c r="D3373" s="232" t="str">
        <f>IF(ISERROR(IF(LEN(E3373)&gt;0,VLOOKUP(TEXT($E3373,0),'Angaben Stationen'!$E$14:$J$213,6,0),"")),"STATION IST NICHT VORHANDEN",IF(LEN(E3373)&gt;0,VLOOKUP(TEXT($E3373,0),'Angaben Stationen'!$E$14:$J$213,6,0),""))</f>
        <v/>
      </c>
      <c r="E3373" s="287"/>
      <c r="F3373" s="234"/>
      <c r="G3373" s="234"/>
      <c r="H3373" s="263"/>
      <c r="I3373" s="169"/>
      <c r="K3373" s="445" t="str">
        <f t="shared" si="421"/>
        <v>Leer</v>
      </c>
      <c r="L3373" s="445" t="str">
        <f>VLOOKUP($D3373,{"29 - Psychiatrie (Erwachsene)","BGI";"297 - stationsäquivalente Behandlung in der Erwachsenenpsychiatrie (29)","BGI";"30 - Kinder- und Jugendpsychiatrie","BGII";"307 - stationsäquivalente Behandlung in der Kinder- und Jugendpsychiatrie (30)","BGII";"31 - Psychosomatik","BGI";"","Leer"},2,0)</f>
        <v>Leer</v>
      </c>
      <c r="M3373" s="445">
        <f t="shared" si="418"/>
        <v>0</v>
      </c>
      <c r="N3373" s="445">
        <f t="shared" si="419"/>
        <v>0</v>
      </c>
      <c r="O3373" s="445">
        <f t="shared" si="422"/>
        <v>0</v>
      </c>
      <c r="P3373" s="445">
        <f t="shared" si="423"/>
        <v>0</v>
      </c>
      <c r="Q3373" s="445">
        <f t="shared" si="424"/>
        <v>0</v>
      </c>
      <c r="R3373" s="415" t="str">
        <f t="shared" si="417"/>
        <v>Leer</v>
      </c>
      <c r="S3373" s="445">
        <f>IF('Angaben KH-Standort'!D$29='A4'!D3373,IF('Angaben KH-Standort'!E$29="Ja",1,0),0)</f>
        <v>0</v>
      </c>
      <c r="T3373" s="445">
        <f>IF('Angaben KH-Standort'!D$30='A4'!D3373,IF('Angaben KH-Standort'!E$30="Ja",1,0),0)</f>
        <v>0</v>
      </c>
      <c r="U3373" s="445">
        <f>IF('Angaben KH-Standort'!D$31='A4'!D3373,IF('Angaben KH-Standort'!E$31="Ja",1,0),0)</f>
        <v>0</v>
      </c>
    </row>
    <row r="3374" spans="2:21" ht="15" customHeight="1" x14ac:dyDescent="0.3">
      <c r="B3374" s="70" t="str">
        <f t="shared" si="420"/>
        <v>!!!</v>
      </c>
      <c r="C3374" s="265" t="str">
        <f>IF(ISERROR(IF(LEN(E3374)&gt;0,VLOOKUP(TEXT($E3374,0),'Angaben Stationen'!$E$14:$J$213,5,0),"")),"?",IF(LEN(E3374)&gt;0,VLOOKUP(TEXT($E3374,0),'Angaben Stationen'!$E$14:$J$213,5,0),""))</f>
        <v/>
      </c>
      <c r="D3374" s="232" t="str">
        <f>IF(ISERROR(IF(LEN(E3374)&gt;0,VLOOKUP(TEXT($E3374,0),'Angaben Stationen'!$E$14:$J$213,6,0),"")),"STATION IST NICHT VORHANDEN",IF(LEN(E3374)&gt;0,VLOOKUP(TEXT($E3374,0),'Angaben Stationen'!$E$14:$J$213,6,0),""))</f>
        <v/>
      </c>
      <c r="E3374" s="287"/>
      <c r="F3374" s="234"/>
      <c r="G3374" s="234"/>
      <c r="H3374" s="263"/>
      <c r="I3374" s="169"/>
      <c r="K3374" s="445" t="str">
        <f t="shared" si="421"/>
        <v>Leer</v>
      </c>
      <c r="L3374" s="445" t="str">
        <f>VLOOKUP($D3374,{"29 - Psychiatrie (Erwachsene)","BGI";"297 - stationsäquivalente Behandlung in der Erwachsenenpsychiatrie (29)","BGI";"30 - Kinder- und Jugendpsychiatrie","BGII";"307 - stationsäquivalente Behandlung in der Kinder- und Jugendpsychiatrie (30)","BGII";"31 - Psychosomatik","BGI";"","Leer"},2,0)</f>
        <v>Leer</v>
      </c>
      <c r="M3374" s="445">
        <f t="shared" si="418"/>
        <v>0</v>
      </c>
      <c r="N3374" s="445">
        <f t="shared" si="419"/>
        <v>0</v>
      </c>
      <c r="O3374" s="445">
        <f t="shared" si="422"/>
        <v>0</v>
      </c>
      <c r="P3374" s="445">
        <f t="shared" si="423"/>
        <v>0</v>
      </c>
      <c r="Q3374" s="445">
        <f t="shared" si="424"/>
        <v>0</v>
      </c>
      <c r="R3374" s="415" t="str">
        <f t="shared" si="417"/>
        <v>Leer</v>
      </c>
      <c r="S3374" s="445">
        <f>IF('Angaben KH-Standort'!D$29='A4'!D3374,IF('Angaben KH-Standort'!E$29="Ja",1,0),0)</f>
        <v>0</v>
      </c>
      <c r="T3374" s="445">
        <f>IF('Angaben KH-Standort'!D$30='A4'!D3374,IF('Angaben KH-Standort'!E$30="Ja",1,0),0)</f>
        <v>0</v>
      </c>
      <c r="U3374" s="445">
        <f>IF('Angaben KH-Standort'!D$31='A4'!D3374,IF('Angaben KH-Standort'!E$31="Ja",1,0),0)</f>
        <v>0</v>
      </c>
    </row>
    <row r="3375" spans="2:21" ht="15" customHeight="1" x14ac:dyDescent="0.3">
      <c r="B3375" s="70" t="str">
        <f t="shared" si="420"/>
        <v>!!!</v>
      </c>
      <c r="C3375" s="265" t="str">
        <f>IF(ISERROR(IF(LEN(E3375)&gt;0,VLOOKUP(TEXT($E3375,0),'Angaben Stationen'!$E$14:$J$213,5,0),"")),"?",IF(LEN(E3375)&gt;0,VLOOKUP(TEXT($E3375,0),'Angaben Stationen'!$E$14:$J$213,5,0),""))</f>
        <v/>
      </c>
      <c r="D3375" s="232" t="str">
        <f>IF(ISERROR(IF(LEN(E3375)&gt;0,VLOOKUP(TEXT($E3375,0),'Angaben Stationen'!$E$14:$J$213,6,0),"")),"STATION IST NICHT VORHANDEN",IF(LEN(E3375)&gt;0,VLOOKUP(TEXT($E3375,0),'Angaben Stationen'!$E$14:$J$213,6,0),""))</f>
        <v/>
      </c>
      <c r="E3375" s="287"/>
      <c r="F3375" s="234"/>
      <c r="G3375" s="234"/>
      <c r="H3375" s="263"/>
      <c r="I3375" s="169"/>
      <c r="K3375" s="445" t="str">
        <f t="shared" si="421"/>
        <v>Leer</v>
      </c>
      <c r="L3375" s="445" t="str">
        <f>VLOOKUP($D3375,{"29 - Psychiatrie (Erwachsene)","BGI";"297 - stationsäquivalente Behandlung in der Erwachsenenpsychiatrie (29)","BGI";"30 - Kinder- und Jugendpsychiatrie","BGII";"307 - stationsäquivalente Behandlung in der Kinder- und Jugendpsychiatrie (30)","BGII";"31 - Psychosomatik","BGI";"","Leer"},2,0)</f>
        <v>Leer</v>
      </c>
      <c r="M3375" s="445">
        <f t="shared" si="418"/>
        <v>0</v>
      </c>
      <c r="N3375" s="445">
        <f t="shared" si="419"/>
        <v>0</v>
      </c>
      <c r="O3375" s="445">
        <f t="shared" si="422"/>
        <v>0</v>
      </c>
      <c r="P3375" s="445">
        <f t="shared" si="423"/>
        <v>0</v>
      </c>
      <c r="Q3375" s="445">
        <f t="shared" si="424"/>
        <v>0</v>
      </c>
      <c r="R3375" s="415" t="str">
        <f t="shared" ref="R3375:R3438" si="425">IF(D3375&lt;&gt;"",IF(SUM(S3375:U3375)&gt;0,"Ja","Nein"),"Leer")</f>
        <v>Leer</v>
      </c>
      <c r="S3375" s="445">
        <f>IF('Angaben KH-Standort'!D$29='A4'!D3375,IF('Angaben KH-Standort'!E$29="Ja",1,0),0)</f>
        <v>0</v>
      </c>
      <c r="T3375" s="445">
        <f>IF('Angaben KH-Standort'!D$30='A4'!D3375,IF('Angaben KH-Standort'!E$30="Ja",1,0),0)</f>
        <v>0</v>
      </c>
      <c r="U3375" s="445">
        <f>IF('Angaben KH-Standort'!D$31='A4'!D3375,IF('Angaben KH-Standort'!E$31="Ja",1,0),0)</f>
        <v>0</v>
      </c>
    </row>
    <row r="3376" spans="2:21" ht="15" customHeight="1" x14ac:dyDescent="0.3">
      <c r="B3376" s="70" t="str">
        <f t="shared" si="420"/>
        <v>!!!</v>
      </c>
      <c r="C3376" s="265" t="str">
        <f>IF(ISERROR(IF(LEN(E3376)&gt;0,VLOOKUP(TEXT($E3376,0),'Angaben Stationen'!$E$14:$J$213,5,0),"")),"?",IF(LEN(E3376)&gt;0,VLOOKUP(TEXT($E3376,0),'Angaben Stationen'!$E$14:$J$213,5,0),""))</f>
        <v/>
      </c>
      <c r="D3376" s="232" t="str">
        <f>IF(ISERROR(IF(LEN(E3376)&gt;0,VLOOKUP(TEXT($E3376,0),'Angaben Stationen'!$E$14:$J$213,6,0),"")),"STATION IST NICHT VORHANDEN",IF(LEN(E3376)&gt;0,VLOOKUP(TEXT($E3376,0),'Angaben Stationen'!$E$14:$J$213,6,0),""))</f>
        <v/>
      </c>
      <c r="E3376" s="287"/>
      <c r="F3376" s="234"/>
      <c r="G3376" s="234"/>
      <c r="H3376" s="263"/>
      <c r="I3376" s="169"/>
      <c r="K3376" s="445" t="str">
        <f t="shared" si="421"/>
        <v>Leer</v>
      </c>
      <c r="L3376" s="445" t="str">
        <f>VLOOKUP($D3376,{"29 - Psychiatrie (Erwachsene)","BGI";"297 - stationsäquivalente Behandlung in der Erwachsenenpsychiatrie (29)","BGI";"30 - Kinder- und Jugendpsychiatrie","BGII";"307 - stationsäquivalente Behandlung in der Kinder- und Jugendpsychiatrie (30)","BGII";"31 - Psychosomatik","BGI";"","Leer"},2,0)</f>
        <v>Leer</v>
      </c>
      <c r="M3376" s="445">
        <f t="shared" si="418"/>
        <v>0</v>
      </c>
      <c r="N3376" s="445">
        <f t="shared" si="419"/>
        <v>0</v>
      </c>
      <c r="O3376" s="445">
        <f t="shared" si="422"/>
        <v>0</v>
      </c>
      <c r="P3376" s="445">
        <f t="shared" si="423"/>
        <v>0</v>
      </c>
      <c r="Q3376" s="445">
        <f t="shared" si="424"/>
        <v>0</v>
      </c>
      <c r="R3376" s="415" t="str">
        <f t="shared" si="425"/>
        <v>Leer</v>
      </c>
      <c r="S3376" s="445">
        <f>IF('Angaben KH-Standort'!D$29='A4'!D3376,IF('Angaben KH-Standort'!E$29="Ja",1,0),0)</f>
        <v>0</v>
      </c>
      <c r="T3376" s="445">
        <f>IF('Angaben KH-Standort'!D$30='A4'!D3376,IF('Angaben KH-Standort'!E$30="Ja",1,0),0)</f>
        <v>0</v>
      </c>
      <c r="U3376" s="445">
        <f>IF('Angaben KH-Standort'!D$31='A4'!D3376,IF('Angaben KH-Standort'!E$31="Ja",1,0),0)</f>
        <v>0</v>
      </c>
    </row>
    <row r="3377" spans="2:21" ht="15" customHeight="1" x14ac:dyDescent="0.3">
      <c r="B3377" s="70" t="str">
        <f t="shared" si="420"/>
        <v>!!!</v>
      </c>
      <c r="C3377" s="265" t="str">
        <f>IF(ISERROR(IF(LEN(E3377)&gt;0,VLOOKUP(TEXT($E3377,0),'Angaben Stationen'!$E$14:$J$213,5,0),"")),"?",IF(LEN(E3377)&gt;0,VLOOKUP(TEXT($E3377,0),'Angaben Stationen'!$E$14:$J$213,5,0),""))</f>
        <v/>
      </c>
      <c r="D3377" s="232" t="str">
        <f>IF(ISERROR(IF(LEN(E3377)&gt;0,VLOOKUP(TEXT($E3377,0),'Angaben Stationen'!$E$14:$J$213,6,0),"")),"STATION IST NICHT VORHANDEN",IF(LEN(E3377)&gt;0,VLOOKUP(TEXT($E3377,0),'Angaben Stationen'!$E$14:$J$213,6,0),""))</f>
        <v/>
      </c>
      <c r="E3377" s="287"/>
      <c r="F3377" s="234"/>
      <c r="G3377" s="234"/>
      <c r="H3377" s="263"/>
      <c r="I3377" s="169"/>
      <c r="K3377" s="445" t="str">
        <f t="shared" si="421"/>
        <v>Leer</v>
      </c>
      <c r="L3377" s="445" t="str">
        <f>VLOOKUP($D3377,{"29 - Psychiatrie (Erwachsene)","BGI";"297 - stationsäquivalente Behandlung in der Erwachsenenpsychiatrie (29)","BGI";"30 - Kinder- und Jugendpsychiatrie","BGII";"307 - stationsäquivalente Behandlung in der Kinder- und Jugendpsychiatrie (30)","BGII";"31 - Psychosomatik","BGI";"","Leer"},2,0)</f>
        <v>Leer</v>
      </c>
      <c r="M3377" s="445">
        <f t="shared" si="418"/>
        <v>0</v>
      </c>
      <c r="N3377" s="445">
        <f t="shared" si="419"/>
        <v>0</v>
      </c>
      <c r="O3377" s="445">
        <f t="shared" si="422"/>
        <v>0</v>
      </c>
      <c r="P3377" s="445">
        <f t="shared" si="423"/>
        <v>0</v>
      </c>
      <c r="Q3377" s="445">
        <f t="shared" si="424"/>
        <v>0</v>
      </c>
      <c r="R3377" s="415" t="str">
        <f t="shared" si="425"/>
        <v>Leer</v>
      </c>
      <c r="S3377" s="445">
        <f>IF('Angaben KH-Standort'!D$29='A4'!D3377,IF('Angaben KH-Standort'!E$29="Ja",1,0),0)</f>
        <v>0</v>
      </c>
      <c r="T3377" s="445">
        <f>IF('Angaben KH-Standort'!D$30='A4'!D3377,IF('Angaben KH-Standort'!E$30="Ja",1,0),0)</f>
        <v>0</v>
      </c>
      <c r="U3377" s="445">
        <f>IF('Angaben KH-Standort'!D$31='A4'!D3377,IF('Angaben KH-Standort'!E$31="Ja",1,0),0)</f>
        <v>0</v>
      </c>
    </row>
    <row r="3378" spans="2:21" ht="15" customHeight="1" x14ac:dyDescent="0.3">
      <c r="B3378" s="70" t="str">
        <f t="shared" si="420"/>
        <v>!!!</v>
      </c>
      <c r="C3378" s="265" t="str">
        <f>IF(ISERROR(IF(LEN(E3378)&gt;0,VLOOKUP(TEXT($E3378,0),'Angaben Stationen'!$E$14:$J$213,5,0),"")),"?",IF(LEN(E3378)&gt;0,VLOOKUP(TEXT($E3378,0),'Angaben Stationen'!$E$14:$J$213,5,0),""))</f>
        <v/>
      </c>
      <c r="D3378" s="232" t="str">
        <f>IF(ISERROR(IF(LEN(E3378)&gt;0,VLOOKUP(TEXT($E3378,0),'Angaben Stationen'!$E$14:$J$213,6,0),"")),"STATION IST NICHT VORHANDEN",IF(LEN(E3378)&gt;0,VLOOKUP(TEXT($E3378,0),'Angaben Stationen'!$E$14:$J$213,6,0),""))</f>
        <v/>
      </c>
      <c r="E3378" s="287"/>
      <c r="F3378" s="234"/>
      <c r="G3378" s="234"/>
      <c r="H3378" s="263"/>
      <c r="I3378" s="169"/>
      <c r="K3378" s="445" t="str">
        <f t="shared" si="421"/>
        <v>Leer</v>
      </c>
      <c r="L3378" s="445" t="str">
        <f>VLOOKUP($D3378,{"29 - Psychiatrie (Erwachsene)","BGI";"297 - stationsäquivalente Behandlung in der Erwachsenenpsychiatrie (29)","BGI";"30 - Kinder- und Jugendpsychiatrie","BGII";"307 - stationsäquivalente Behandlung in der Kinder- und Jugendpsychiatrie (30)","BGII";"31 - Psychosomatik","BGI";"","Leer"},2,0)</f>
        <v>Leer</v>
      </c>
      <c r="M3378" s="445">
        <f t="shared" si="418"/>
        <v>0</v>
      </c>
      <c r="N3378" s="445">
        <f t="shared" si="419"/>
        <v>0</v>
      </c>
      <c r="O3378" s="445">
        <f t="shared" si="422"/>
        <v>0</v>
      </c>
      <c r="P3378" s="445">
        <f t="shared" si="423"/>
        <v>0</v>
      </c>
      <c r="Q3378" s="445">
        <f t="shared" si="424"/>
        <v>0</v>
      </c>
      <c r="R3378" s="415" t="str">
        <f t="shared" si="425"/>
        <v>Leer</v>
      </c>
      <c r="S3378" s="445">
        <f>IF('Angaben KH-Standort'!D$29='A4'!D3378,IF('Angaben KH-Standort'!E$29="Ja",1,0),0)</f>
        <v>0</v>
      </c>
      <c r="T3378" s="445">
        <f>IF('Angaben KH-Standort'!D$30='A4'!D3378,IF('Angaben KH-Standort'!E$30="Ja",1,0),0)</f>
        <v>0</v>
      </c>
      <c r="U3378" s="445">
        <f>IF('Angaben KH-Standort'!D$31='A4'!D3378,IF('Angaben KH-Standort'!E$31="Ja",1,0),0)</f>
        <v>0</v>
      </c>
    </row>
    <row r="3379" spans="2:21" ht="15" customHeight="1" x14ac:dyDescent="0.3">
      <c r="B3379" s="70" t="str">
        <f t="shared" si="420"/>
        <v>!!!</v>
      </c>
      <c r="C3379" s="265" t="str">
        <f>IF(ISERROR(IF(LEN(E3379)&gt;0,VLOOKUP(TEXT($E3379,0),'Angaben Stationen'!$E$14:$J$213,5,0),"")),"?",IF(LEN(E3379)&gt;0,VLOOKUP(TEXT($E3379,0),'Angaben Stationen'!$E$14:$J$213,5,0),""))</f>
        <v/>
      </c>
      <c r="D3379" s="232" t="str">
        <f>IF(ISERROR(IF(LEN(E3379)&gt;0,VLOOKUP(TEXT($E3379,0),'Angaben Stationen'!$E$14:$J$213,6,0),"")),"STATION IST NICHT VORHANDEN",IF(LEN(E3379)&gt;0,VLOOKUP(TEXT($E3379,0),'Angaben Stationen'!$E$14:$J$213,6,0),""))</f>
        <v/>
      </c>
      <c r="E3379" s="287"/>
      <c r="F3379" s="234"/>
      <c r="G3379" s="234"/>
      <c r="H3379" s="263"/>
      <c r="I3379" s="169"/>
      <c r="K3379" s="445" t="str">
        <f t="shared" si="421"/>
        <v>Leer</v>
      </c>
      <c r="L3379" s="445" t="str">
        <f>VLOOKUP($D3379,{"29 - Psychiatrie (Erwachsene)","BGI";"297 - stationsäquivalente Behandlung in der Erwachsenenpsychiatrie (29)","BGI";"30 - Kinder- und Jugendpsychiatrie","BGII";"307 - stationsäquivalente Behandlung in der Kinder- und Jugendpsychiatrie (30)","BGII";"31 - Psychosomatik","BGI";"","Leer"},2,0)</f>
        <v>Leer</v>
      </c>
      <c r="M3379" s="445">
        <f t="shared" si="418"/>
        <v>0</v>
      </c>
      <c r="N3379" s="445">
        <f t="shared" si="419"/>
        <v>0</v>
      </c>
      <c r="O3379" s="445">
        <f t="shared" si="422"/>
        <v>0</v>
      </c>
      <c r="P3379" s="445">
        <f t="shared" si="423"/>
        <v>0</v>
      </c>
      <c r="Q3379" s="445">
        <f t="shared" si="424"/>
        <v>0</v>
      </c>
      <c r="R3379" s="415" t="str">
        <f t="shared" si="425"/>
        <v>Leer</v>
      </c>
      <c r="S3379" s="445">
        <f>IF('Angaben KH-Standort'!D$29='A4'!D3379,IF('Angaben KH-Standort'!E$29="Ja",1,0),0)</f>
        <v>0</v>
      </c>
      <c r="T3379" s="445">
        <f>IF('Angaben KH-Standort'!D$30='A4'!D3379,IF('Angaben KH-Standort'!E$30="Ja",1,0),0)</f>
        <v>0</v>
      </c>
      <c r="U3379" s="445">
        <f>IF('Angaben KH-Standort'!D$31='A4'!D3379,IF('Angaben KH-Standort'!E$31="Ja",1,0),0)</f>
        <v>0</v>
      </c>
    </row>
    <row r="3380" spans="2:21" ht="15" customHeight="1" x14ac:dyDescent="0.3">
      <c r="B3380" s="70" t="str">
        <f t="shared" si="420"/>
        <v>!!!</v>
      </c>
      <c r="C3380" s="265" t="str">
        <f>IF(ISERROR(IF(LEN(E3380)&gt;0,VLOOKUP(TEXT($E3380,0),'Angaben Stationen'!$E$14:$J$213,5,0),"")),"?",IF(LEN(E3380)&gt;0,VLOOKUP(TEXT($E3380,0),'Angaben Stationen'!$E$14:$J$213,5,0),""))</f>
        <v/>
      </c>
      <c r="D3380" s="232" t="str">
        <f>IF(ISERROR(IF(LEN(E3380)&gt;0,VLOOKUP(TEXT($E3380,0),'Angaben Stationen'!$E$14:$J$213,6,0),"")),"STATION IST NICHT VORHANDEN",IF(LEN(E3380)&gt;0,VLOOKUP(TEXT($E3380,0),'Angaben Stationen'!$E$14:$J$213,6,0),""))</f>
        <v/>
      </c>
      <c r="E3380" s="287"/>
      <c r="F3380" s="234"/>
      <c r="G3380" s="234"/>
      <c r="H3380" s="263"/>
      <c r="I3380" s="169"/>
      <c r="K3380" s="445" t="str">
        <f t="shared" si="421"/>
        <v>Leer</v>
      </c>
      <c r="L3380" s="445" t="str">
        <f>VLOOKUP($D3380,{"29 - Psychiatrie (Erwachsene)","BGI";"297 - stationsäquivalente Behandlung in der Erwachsenenpsychiatrie (29)","BGI";"30 - Kinder- und Jugendpsychiatrie","BGII";"307 - stationsäquivalente Behandlung in der Kinder- und Jugendpsychiatrie (30)","BGII";"31 - Psychosomatik","BGI";"","Leer"},2,0)</f>
        <v>Leer</v>
      </c>
      <c r="M3380" s="445">
        <f t="shared" si="418"/>
        <v>0</v>
      </c>
      <c r="N3380" s="445">
        <f t="shared" si="419"/>
        <v>0</v>
      </c>
      <c r="O3380" s="445">
        <f t="shared" si="422"/>
        <v>0</v>
      </c>
      <c r="P3380" s="445">
        <f t="shared" si="423"/>
        <v>0</v>
      </c>
      <c r="Q3380" s="445">
        <f t="shared" si="424"/>
        <v>0</v>
      </c>
      <c r="R3380" s="415" t="str">
        <f t="shared" si="425"/>
        <v>Leer</v>
      </c>
      <c r="S3380" s="445">
        <f>IF('Angaben KH-Standort'!D$29='A4'!D3380,IF('Angaben KH-Standort'!E$29="Ja",1,0),0)</f>
        <v>0</v>
      </c>
      <c r="T3380" s="445">
        <f>IF('Angaben KH-Standort'!D$30='A4'!D3380,IF('Angaben KH-Standort'!E$30="Ja",1,0),0)</f>
        <v>0</v>
      </c>
      <c r="U3380" s="445">
        <f>IF('Angaben KH-Standort'!D$31='A4'!D3380,IF('Angaben KH-Standort'!E$31="Ja",1,0),0)</f>
        <v>0</v>
      </c>
    </row>
    <row r="3381" spans="2:21" ht="15" customHeight="1" x14ac:dyDescent="0.3">
      <c r="B3381" s="70" t="str">
        <f t="shared" si="420"/>
        <v>!!!</v>
      </c>
      <c r="C3381" s="265" t="str">
        <f>IF(ISERROR(IF(LEN(E3381)&gt;0,VLOOKUP(TEXT($E3381,0),'Angaben Stationen'!$E$14:$J$213,5,0),"")),"?",IF(LEN(E3381)&gt;0,VLOOKUP(TEXT($E3381,0),'Angaben Stationen'!$E$14:$J$213,5,0),""))</f>
        <v/>
      </c>
      <c r="D3381" s="232" t="str">
        <f>IF(ISERROR(IF(LEN(E3381)&gt;0,VLOOKUP(TEXT($E3381,0),'Angaben Stationen'!$E$14:$J$213,6,0),"")),"STATION IST NICHT VORHANDEN",IF(LEN(E3381)&gt;0,VLOOKUP(TEXT($E3381,0),'Angaben Stationen'!$E$14:$J$213,6,0),""))</f>
        <v/>
      </c>
      <c r="E3381" s="287"/>
      <c r="F3381" s="234"/>
      <c r="G3381" s="234"/>
      <c r="H3381" s="263"/>
      <c r="I3381" s="169"/>
      <c r="K3381" s="445" t="str">
        <f t="shared" si="421"/>
        <v>Leer</v>
      </c>
      <c r="L3381" s="445" t="str">
        <f>VLOOKUP($D3381,{"29 - Psychiatrie (Erwachsene)","BGI";"297 - stationsäquivalente Behandlung in der Erwachsenenpsychiatrie (29)","BGI";"30 - Kinder- und Jugendpsychiatrie","BGII";"307 - stationsäquivalente Behandlung in der Kinder- und Jugendpsychiatrie (30)","BGII";"31 - Psychosomatik","BGI";"","Leer"},2,0)</f>
        <v>Leer</v>
      </c>
      <c r="M3381" s="445">
        <f t="shared" si="418"/>
        <v>0</v>
      </c>
      <c r="N3381" s="445">
        <f t="shared" si="419"/>
        <v>0</v>
      </c>
      <c r="O3381" s="445">
        <f t="shared" si="422"/>
        <v>0</v>
      </c>
      <c r="P3381" s="445">
        <f t="shared" si="423"/>
        <v>0</v>
      </c>
      <c r="Q3381" s="445">
        <f t="shared" si="424"/>
        <v>0</v>
      </c>
      <c r="R3381" s="415" t="str">
        <f t="shared" si="425"/>
        <v>Leer</v>
      </c>
      <c r="S3381" s="445">
        <f>IF('Angaben KH-Standort'!D$29='A4'!D3381,IF('Angaben KH-Standort'!E$29="Ja",1,0),0)</f>
        <v>0</v>
      </c>
      <c r="T3381" s="445">
        <f>IF('Angaben KH-Standort'!D$30='A4'!D3381,IF('Angaben KH-Standort'!E$30="Ja",1,0),0)</f>
        <v>0</v>
      </c>
      <c r="U3381" s="445">
        <f>IF('Angaben KH-Standort'!D$31='A4'!D3381,IF('Angaben KH-Standort'!E$31="Ja",1,0),0)</f>
        <v>0</v>
      </c>
    </row>
    <row r="3382" spans="2:21" ht="15" customHeight="1" x14ac:dyDescent="0.3">
      <c r="B3382" s="70" t="str">
        <f t="shared" si="420"/>
        <v>!!!</v>
      </c>
      <c r="C3382" s="265" t="str">
        <f>IF(ISERROR(IF(LEN(E3382)&gt;0,VLOOKUP(TEXT($E3382,0),'Angaben Stationen'!$E$14:$J$213,5,0),"")),"?",IF(LEN(E3382)&gt;0,VLOOKUP(TEXT($E3382,0),'Angaben Stationen'!$E$14:$J$213,5,0),""))</f>
        <v/>
      </c>
      <c r="D3382" s="232" t="str">
        <f>IF(ISERROR(IF(LEN(E3382)&gt;0,VLOOKUP(TEXT($E3382,0),'Angaben Stationen'!$E$14:$J$213,6,0),"")),"STATION IST NICHT VORHANDEN",IF(LEN(E3382)&gt;0,VLOOKUP(TEXT($E3382,0),'Angaben Stationen'!$E$14:$J$213,6,0),""))</f>
        <v/>
      </c>
      <c r="E3382" s="287"/>
      <c r="F3382" s="234"/>
      <c r="G3382" s="234"/>
      <c r="H3382" s="263"/>
      <c r="I3382" s="169"/>
      <c r="K3382" s="445" t="str">
        <f t="shared" si="421"/>
        <v>Leer</v>
      </c>
      <c r="L3382" s="445" t="str">
        <f>VLOOKUP($D3382,{"29 - Psychiatrie (Erwachsene)","BGI";"297 - stationsäquivalente Behandlung in der Erwachsenenpsychiatrie (29)","BGI";"30 - Kinder- und Jugendpsychiatrie","BGII";"307 - stationsäquivalente Behandlung in der Kinder- und Jugendpsychiatrie (30)","BGII";"31 - Psychosomatik","BGI";"","Leer"},2,0)</f>
        <v>Leer</v>
      </c>
      <c r="M3382" s="445">
        <f t="shared" si="418"/>
        <v>0</v>
      </c>
      <c r="N3382" s="445">
        <f t="shared" si="419"/>
        <v>0</v>
      </c>
      <c r="O3382" s="445">
        <f t="shared" si="422"/>
        <v>0</v>
      </c>
      <c r="P3382" s="445">
        <f t="shared" si="423"/>
        <v>0</v>
      </c>
      <c r="Q3382" s="445">
        <f t="shared" si="424"/>
        <v>0</v>
      </c>
      <c r="R3382" s="415" t="str">
        <f t="shared" si="425"/>
        <v>Leer</v>
      </c>
      <c r="S3382" s="445">
        <f>IF('Angaben KH-Standort'!D$29='A4'!D3382,IF('Angaben KH-Standort'!E$29="Ja",1,0),0)</f>
        <v>0</v>
      </c>
      <c r="T3382" s="445">
        <f>IF('Angaben KH-Standort'!D$30='A4'!D3382,IF('Angaben KH-Standort'!E$30="Ja",1,0),0)</f>
        <v>0</v>
      </c>
      <c r="U3382" s="445">
        <f>IF('Angaben KH-Standort'!D$31='A4'!D3382,IF('Angaben KH-Standort'!E$31="Ja",1,0),0)</f>
        <v>0</v>
      </c>
    </row>
    <row r="3383" spans="2:21" ht="15" customHeight="1" x14ac:dyDescent="0.3">
      <c r="B3383" s="70" t="str">
        <f t="shared" si="420"/>
        <v>!!!</v>
      </c>
      <c r="C3383" s="265" t="str">
        <f>IF(ISERROR(IF(LEN(E3383)&gt;0,VLOOKUP(TEXT($E3383,0),'Angaben Stationen'!$E$14:$J$213,5,0),"")),"?",IF(LEN(E3383)&gt;0,VLOOKUP(TEXT($E3383,0),'Angaben Stationen'!$E$14:$J$213,5,0),""))</f>
        <v/>
      </c>
      <c r="D3383" s="232" t="str">
        <f>IF(ISERROR(IF(LEN(E3383)&gt;0,VLOOKUP(TEXT($E3383,0),'Angaben Stationen'!$E$14:$J$213,6,0),"")),"STATION IST NICHT VORHANDEN",IF(LEN(E3383)&gt;0,VLOOKUP(TEXT($E3383,0),'Angaben Stationen'!$E$14:$J$213,6,0),""))</f>
        <v/>
      </c>
      <c r="E3383" s="287"/>
      <c r="F3383" s="234"/>
      <c r="G3383" s="234"/>
      <c r="H3383" s="263"/>
      <c r="I3383" s="169"/>
      <c r="K3383" s="445" t="str">
        <f t="shared" si="421"/>
        <v>Leer</v>
      </c>
      <c r="L3383" s="445" t="str">
        <f>VLOOKUP($D3383,{"29 - Psychiatrie (Erwachsene)","BGI";"297 - stationsäquivalente Behandlung in der Erwachsenenpsychiatrie (29)","BGI";"30 - Kinder- und Jugendpsychiatrie","BGII";"307 - stationsäquivalente Behandlung in der Kinder- und Jugendpsychiatrie (30)","BGII";"31 - Psychosomatik","BGI";"","Leer"},2,0)</f>
        <v>Leer</v>
      </c>
      <c r="M3383" s="445">
        <f t="shared" si="418"/>
        <v>0</v>
      </c>
      <c r="N3383" s="445">
        <f t="shared" si="419"/>
        <v>0</v>
      </c>
      <c r="O3383" s="445">
        <f t="shared" si="422"/>
        <v>0</v>
      </c>
      <c r="P3383" s="445">
        <f t="shared" si="423"/>
        <v>0</v>
      </c>
      <c r="Q3383" s="445">
        <f t="shared" si="424"/>
        <v>0</v>
      </c>
      <c r="R3383" s="415" t="str">
        <f t="shared" si="425"/>
        <v>Leer</v>
      </c>
      <c r="S3383" s="445">
        <f>IF('Angaben KH-Standort'!D$29='A4'!D3383,IF('Angaben KH-Standort'!E$29="Ja",1,0),0)</f>
        <v>0</v>
      </c>
      <c r="T3383" s="445">
        <f>IF('Angaben KH-Standort'!D$30='A4'!D3383,IF('Angaben KH-Standort'!E$30="Ja",1,0),0)</f>
        <v>0</v>
      </c>
      <c r="U3383" s="445">
        <f>IF('Angaben KH-Standort'!D$31='A4'!D3383,IF('Angaben KH-Standort'!E$31="Ja",1,0),0)</f>
        <v>0</v>
      </c>
    </row>
    <row r="3384" spans="2:21" ht="15" customHeight="1" x14ac:dyDescent="0.3">
      <c r="B3384" s="70" t="str">
        <f t="shared" si="420"/>
        <v>!!!</v>
      </c>
      <c r="C3384" s="265" t="str">
        <f>IF(ISERROR(IF(LEN(E3384)&gt;0,VLOOKUP(TEXT($E3384,0),'Angaben Stationen'!$E$14:$J$213,5,0),"")),"?",IF(LEN(E3384)&gt;0,VLOOKUP(TEXT($E3384,0),'Angaben Stationen'!$E$14:$J$213,5,0),""))</f>
        <v/>
      </c>
      <c r="D3384" s="232" t="str">
        <f>IF(ISERROR(IF(LEN(E3384)&gt;0,VLOOKUP(TEXT($E3384,0),'Angaben Stationen'!$E$14:$J$213,6,0),"")),"STATION IST NICHT VORHANDEN",IF(LEN(E3384)&gt;0,VLOOKUP(TEXT($E3384,0),'Angaben Stationen'!$E$14:$J$213,6,0),""))</f>
        <v/>
      </c>
      <c r="E3384" s="287"/>
      <c r="F3384" s="234"/>
      <c r="G3384" s="234"/>
      <c r="H3384" s="263"/>
      <c r="I3384" s="169"/>
      <c r="K3384" s="445" t="str">
        <f t="shared" si="421"/>
        <v>Leer</v>
      </c>
      <c r="L3384" s="445" t="str">
        <f>VLOOKUP($D3384,{"29 - Psychiatrie (Erwachsene)","BGI";"297 - stationsäquivalente Behandlung in der Erwachsenenpsychiatrie (29)","BGI";"30 - Kinder- und Jugendpsychiatrie","BGII";"307 - stationsäquivalente Behandlung in der Kinder- und Jugendpsychiatrie (30)","BGII";"31 - Psychosomatik","BGI";"","Leer"},2,0)</f>
        <v>Leer</v>
      </c>
      <c r="M3384" s="445">
        <f t="shared" si="418"/>
        <v>0</v>
      </c>
      <c r="N3384" s="445">
        <f t="shared" si="419"/>
        <v>0</v>
      </c>
      <c r="O3384" s="445">
        <f t="shared" si="422"/>
        <v>0</v>
      </c>
      <c r="P3384" s="445">
        <f t="shared" si="423"/>
        <v>0</v>
      </c>
      <c r="Q3384" s="445">
        <f t="shared" si="424"/>
        <v>0</v>
      </c>
      <c r="R3384" s="415" t="str">
        <f t="shared" si="425"/>
        <v>Leer</v>
      </c>
      <c r="S3384" s="445">
        <f>IF('Angaben KH-Standort'!D$29='A4'!D3384,IF('Angaben KH-Standort'!E$29="Ja",1,0),0)</f>
        <v>0</v>
      </c>
      <c r="T3384" s="445">
        <f>IF('Angaben KH-Standort'!D$30='A4'!D3384,IF('Angaben KH-Standort'!E$30="Ja",1,0),0)</f>
        <v>0</v>
      </c>
      <c r="U3384" s="445">
        <f>IF('Angaben KH-Standort'!D$31='A4'!D3384,IF('Angaben KH-Standort'!E$31="Ja",1,0),0)</f>
        <v>0</v>
      </c>
    </row>
    <row r="3385" spans="2:21" ht="15" customHeight="1" x14ac:dyDescent="0.3">
      <c r="B3385" s="70" t="str">
        <f t="shared" si="420"/>
        <v>!!!</v>
      </c>
      <c r="C3385" s="265" t="str">
        <f>IF(ISERROR(IF(LEN(E3385)&gt;0,VLOOKUP(TEXT($E3385,0),'Angaben Stationen'!$E$14:$J$213,5,0),"")),"?",IF(LEN(E3385)&gt;0,VLOOKUP(TEXT($E3385,0),'Angaben Stationen'!$E$14:$J$213,5,0),""))</f>
        <v/>
      </c>
      <c r="D3385" s="232" t="str">
        <f>IF(ISERROR(IF(LEN(E3385)&gt;0,VLOOKUP(TEXT($E3385,0),'Angaben Stationen'!$E$14:$J$213,6,0),"")),"STATION IST NICHT VORHANDEN",IF(LEN(E3385)&gt;0,VLOOKUP(TEXT($E3385,0),'Angaben Stationen'!$E$14:$J$213,6,0),""))</f>
        <v/>
      </c>
      <c r="E3385" s="287"/>
      <c r="F3385" s="234"/>
      <c r="G3385" s="234"/>
      <c r="H3385" s="263"/>
      <c r="I3385" s="169"/>
      <c r="K3385" s="445" t="str">
        <f t="shared" si="421"/>
        <v>Leer</v>
      </c>
      <c r="L3385" s="445" t="str">
        <f>VLOOKUP($D3385,{"29 - Psychiatrie (Erwachsene)","BGI";"297 - stationsäquivalente Behandlung in der Erwachsenenpsychiatrie (29)","BGI";"30 - Kinder- und Jugendpsychiatrie","BGII";"307 - stationsäquivalente Behandlung in der Kinder- und Jugendpsychiatrie (30)","BGII";"31 - Psychosomatik","BGI";"","Leer"},2,0)</f>
        <v>Leer</v>
      </c>
      <c r="M3385" s="445">
        <f t="shared" si="418"/>
        <v>0</v>
      </c>
      <c r="N3385" s="445">
        <f t="shared" si="419"/>
        <v>0</v>
      </c>
      <c r="O3385" s="445">
        <f t="shared" si="422"/>
        <v>0</v>
      </c>
      <c r="P3385" s="445">
        <f t="shared" si="423"/>
        <v>0</v>
      </c>
      <c r="Q3385" s="445">
        <f t="shared" si="424"/>
        <v>0</v>
      </c>
      <c r="R3385" s="415" t="str">
        <f t="shared" si="425"/>
        <v>Leer</v>
      </c>
      <c r="S3385" s="445">
        <f>IF('Angaben KH-Standort'!D$29='A4'!D3385,IF('Angaben KH-Standort'!E$29="Ja",1,0),0)</f>
        <v>0</v>
      </c>
      <c r="T3385" s="445">
        <f>IF('Angaben KH-Standort'!D$30='A4'!D3385,IF('Angaben KH-Standort'!E$30="Ja",1,0),0)</f>
        <v>0</v>
      </c>
      <c r="U3385" s="445">
        <f>IF('Angaben KH-Standort'!D$31='A4'!D3385,IF('Angaben KH-Standort'!E$31="Ja",1,0),0)</f>
        <v>0</v>
      </c>
    </row>
    <row r="3386" spans="2:21" ht="15" customHeight="1" x14ac:dyDescent="0.3">
      <c r="B3386" s="70" t="str">
        <f t="shared" si="420"/>
        <v>!!!</v>
      </c>
      <c r="C3386" s="265" t="str">
        <f>IF(ISERROR(IF(LEN(E3386)&gt;0,VLOOKUP(TEXT($E3386,0),'Angaben Stationen'!$E$14:$J$213,5,0),"")),"?",IF(LEN(E3386)&gt;0,VLOOKUP(TEXT($E3386,0),'Angaben Stationen'!$E$14:$J$213,5,0),""))</f>
        <v/>
      </c>
      <c r="D3386" s="232" t="str">
        <f>IF(ISERROR(IF(LEN(E3386)&gt;0,VLOOKUP(TEXT($E3386,0),'Angaben Stationen'!$E$14:$J$213,6,0),"")),"STATION IST NICHT VORHANDEN",IF(LEN(E3386)&gt;0,VLOOKUP(TEXT($E3386,0),'Angaben Stationen'!$E$14:$J$213,6,0),""))</f>
        <v/>
      </c>
      <c r="E3386" s="287"/>
      <c r="F3386" s="234"/>
      <c r="G3386" s="234"/>
      <c r="H3386" s="263"/>
      <c r="I3386" s="169"/>
      <c r="K3386" s="445" t="str">
        <f t="shared" si="421"/>
        <v>Leer</v>
      </c>
      <c r="L3386" s="445" t="str">
        <f>VLOOKUP($D3386,{"29 - Psychiatrie (Erwachsene)","BGI";"297 - stationsäquivalente Behandlung in der Erwachsenenpsychiatrie (29)","BGI";"30 - Kinder- und Jugendpsychiatrie","BGII";"307 - stationsäquivalente Behandlung in der Kinder- und Jugendpsychiatrie (30)","BGII";"31 - Psychosomatik","BGI";"","Leer"},2,0)</f>
        <v>Leer</v>
      </c>
      <c r="M3386" s="445">
        <f t="shared" si="418"/>
        <v>0</v>
      </c>
      <c r="N3386" s="445">
        <f t="shared" si="419"/>
        <v>0</v>
      </c>
      <c r="O3386" s="445">
        <f t="shared" si="422"/>
        <v>0</v>
      </c>
      <c r="P3386" s="445">
        <f t="shared" si="423"/>
        <v>0</v>
      </c>
      <c r="Q3386" s="445">
        <f t="shared" si="424"/>
        <v>0</v>
      </c>
      <c r="R3386" s="415" t="str">
        <f t="shared" si="425"/>
        <v>Leer</v>
      </c>
      <c r="S3386" s="445">
        <f>IF('Angaben KH-Standort'!D$29='A4'!D3386,IF('Angaben KH-Standort'!E$29="Ja",1,0),0)</f>
        <v>0</v>
      </c>
      <c r="T3386" s="445">
        <f>IF('Angaben KH-Standort'!D$30='A4'!D3386,IF('Angaben KH-Standort'!E$30="Ja",1,0),0)</f>
        <v>0</v>
      </c>
      <c r="U3386" s="445">
        <f>IF('Angaben KH-Standort'!D$31='A4'!D3386,IF('Angaben KH-Standort'!E$31="Ja",1,0),0)</f>
        <v>0</v>
      </c>
    </row>
    <row r="3387" spans="2:21" ht="15" customHeight="1" x14ac:dyDescent="0.3">
      <c r="B3387" s="70" t="str">
        <f t="shared" si="420"/>
        <v>!!!</v>
      </c>
      <c r="C3387" s="265" t="str">
        <f>IF(ISERROR(IF(LEN(E3387)&gt;0,VLOOKUP(TEXT($E3387,0),'Angaben Stationen'!$E$14:$J$213,5,0),"")),"?",IF(LEN(E3387)&gt;0,VLOOKUP(TEXT($E3387,0),'Angaben Stationen'!$E$14:$J$213,5,0),""))</f>
        <v/>
      </c>
      <c r="D3387" s="232" t="str">
        <f>IF(ISERROR(IF(LEN(E3387)&gt;0,VLOOKUP(TEXT($E3387,0),'Angaben Stationen'!$E$14:$J$213,6,0),"")),"STATION IST NICHT VORHANDEN",IF(LEN(E3387)&gt;0,VLOOKUP(TEXT($E3387,0),'Angaben Stationen'!$E$14:$J$213,6,0),""))</f>
        <v/>
      </c>
      <c r="E3387" s="287"/>
      <c r="F3387" s="234"/>
      <c r="G3387" s="234"/>
      <c r="H3387" s="263"/>
      <c r="I3387" s="169"/>
      <c r="K3387" s="445" t="str">
        <f t="shared" si="421"/>
        <v>Leer</v>
      </c>
      <c r="L3387" s="445" t="str">
        <f>VLOOKUP($D3387,{"29 - Psychiatrie (Erwachsene)","BGI";"297 - stationsäquivalente Behandlung in der Erwachsenenpsychiatrie (29)","BGI";"30 - Kinder- und Jugendpsychiatrie","BGII";"307 - stationsäquivalente Behandlung in der Kinder- und Jugendpsychiatrie (30)","BGII";"31 - Psychosomatik","BGI";"","Leer"},2,0)</f>
        <v>Leer</v>
      </c>
      <c r="M3387" s="445">
        <f t="shared" si="418"/>
        <v>0</v>
      </c>
      <c r="N3387" s="445">
        <f t="shared" si="419"/>
        <v>0</v>
      </c>
      <c r="O3387" s="445">
        <f t="shared" si="422"/>
        <v>0</v>
      </c>
      <c r="P3387" s="445">
        <f t="shared" si="423"/>
        <v>0</v>
      </c>
      <c r="Q3387" s="445">
        <f t="shared" si="424"/>
        <v>0</v>
      </c>
      <c r="R3387" s="415" t="str">
        <f t="shared" si="425"/>
        <v>Leer</v>
      </c>
      <c r="S3387" s="445">
        <f>IF('Angaben KH-Standort'!D$29='A4'!D3387,IF('Angaben KH-Standort'!E$29="Ja",1,0),0)</f>
        <v>0</v>
      </c>
      <c r="T3387" s="445">
        <f>IF('Angaben KH-Standort'!D$30='A4'!D3387,IF('Angaben KH-Standort'!E$30="Ja",1,0),0)</f>
        <v>0</v>
      </c>
      <c r="U3387" s="445">
        <f>IF('Angaben KH-Standort'!D$31='A4'!D3387,IF('Angaben KH-Standort'!E$31="Ja",1,0),0)</f>
        <v>0</v>
      </c>
    </row>
    <row r="3388" spans="2:21" ht="15" customHeight="1" x14ac:dyDescent="0.3">
      <c r="B3388" s="70" t="str">
        <f t="shared" si="420"/>
        <v>!!!</v>
      </c>
      <c r="C3388" s="265" t="str">
        <f>IF(ISERROR(IF(LEN(E3388)&gt;0,VLOOKUP(TEXT($E3388,0),'Angaben Stationen'!$E$14:$J$213,5,0),"")),"?",IF(LEN(E3388)&gt;0,VLOOKUP(TEXT($E3388,0),'Angaben Stationen'!$E$14:$J$213,5,0),""))</f>
        <v/>
      </c>
      <c r="D3388" s="232" t="str">
        <f>IF(ISERROR(IF(LEN(E3388)&gt;0,VLOOKUP(TEXT($E3388,0),'Angaben Stationen'!$E$14:$J$213,6,0),"")),"STATION IST NICHT VORHANDEN",IF(LEN(E3388)&gt;0,VLOOKUP(TEXT($E3388,0),'Angaben Stationen'!$E$14:$J$213,6,0),""))</f>
        <v/>
      </c>
      <c r="E3388" s="287"/>
      <c r="F3388" s="234"/>
      <c r="G3388" s="234"/>
      <c r="H3388" s="263"/>
      <c r="I3388" s="169"/>
      <c r="K3388" s="445" t="str">
        <f t="shared" si="421"/>
        <v>Leer</v>
      </c>
      <c r="L3388" s="445" t="str">
        <f>VLOOKUP($D3388,{"29 - Psychiatrie (Erwachsene)","BGI";"297 - stationsäquivalente Behandlung in der Erwachsenenpsychiatrie (29)","BGI";"30 - Kinder- und Jugendpsychiatrie","BGII";"307 - stationsäquivalente Behandlung in der Kinder- und Jugendpsychiatrie (30)","BGII";"31 - Psychosomatik","BGI";"","Leer"},2,0)</f>
        <v>Leer</v>
      </c>
      <c r="M3388" s="445">
        <f t="shared" si="418"/>
        <v>0</v>
      </c>
      <c r="N3388" s="445">
        <f t="shared" si="419"/>
        <v>0</v>
      </c>
      <c r="O3388" s="445">
        <f t="shared" si="422"/>
        <v>0</v>
      </c>
      <c r="P3388" s="445">
        <f t="shared" si="423"/>
        <v>0</v>
      </c>
      <c r="Q3388" s="445">
        <f t="shared" si="424"/>
        <v>0</v>
      </c>
      <c r="R3388" s="415" t="str">
        <f t="shared" si="425"/>
        <v>Leer</v>
      </c>
      <c r="S3388" s="445">
        <f>IF('Angaben KH-Standort'!D$29='A4'!D3388,IF('Angaben KH-Standort'!E$29="Ja",1,0),0)</f>
        <v>0</v>
      </c>
      <c r="T3388" s="445">
        <f>IF('Angaben KH-Standort'!D$30='A4'!D3388,IF('Angaben KH-Standort'!E$30="Ja",1,0),0)</f>
        <v>0</v>
      </c>
      <c r="U3388" s="445">
        <f>IF('Angaben KH-Standort'!D$31='A4'!D3388,IF('Angaben KH-Standort'!E$31="Ja",1,0),0)</f>
        <v>0</v>
      </c>
    </row>
    <row r="3389" spans="2:21" ht="15" customHeight="1" x14ac:dyDescent="0.3">
      <c r="B3389" s="70" t="str">
        <f t="shared" si="420"/>
        <v>!!!</v>
      </c>
      <c r="C3389" s="265" t="str">
        <f>IF(ISERROR(IF(LEN(E3389)&gt;0,VLOOKUP(TEXT($E3389,0),'Angaben Stationen'!$E$14:$J$213,5,0),"")),"?",IF(LEN(E3389)&gt;0,VLOOKUP(TEXT($E3389,0),'Angaben Stationen'!$E$14:$J$213,5,0),""))</f>
        <v/>
      </c>
      <c r="D3389" s="232" t="str">
        <f>IF(ISERROR(IF(LEN(E3389)&gt;0,VLOOKUP(TEXT($E3389,0),'Angaben Stationen'!$E$14:$J$213,6,0),"")),"STATION IST NICHT VORHANDEN",IF(LEN(E3389)&gt;0,VLOOKUP(TEXT($E3389,0),'Angaben Stationen'!$E$14:$J$213,6,0),""))</f>
        <v/>
      </c>
      <c r="E3389" s="287"/>
      <c r="F3389" s="234"/>
      <c r="G3389" s="234"/>
      <c r="H3389" s="263"/>
      <c r="I3389" s="169"/>
      <c r="K3389" s="445" t="str">
        <f t="shared" si="421"/>
        <v>Leer</v>
      </c>
      <c r="L3389" s="445" t="str">
        <f>VLOOKUP($D3389,{"29 - Psychiatrie (Erwachsene)","BGI";"297 - stationsäquivalente Behandlung in der Erwachsenenpsychiatrie (29)","BGI";"30 - Kinder- und Jugendpsychiatrie","BGII";"307 - stationsäquivalente Behandlung in der Kinder- und Jugendpsychiatrie (30)","BGII";"31 - Psychosomatik","BGI";"","Leer"},2,0)</f>
        <v>Leer</v>
      </c>
      <c r="M3389" s="445">
        <f t="shared" si="418"/>
        <v>0</v>
      </c>
      <c r="N3389" s="445">
        <f t="shared" si="419"/>
        <v>0</v>
      </c>
      <c r="O3389" s="445">
        <f t="shared" si="422"/>
        <v>0</v>
      </c>
      <c r="P3389" s="445">
        <f t="shared" si="423"/>
        <v>0</v>
      </c>
      <c r="Q3389" s="445">
        <f t="shared" si="424"/>
        <v>0</v>
      </c>
      <c r="R3389" s="415" t="str">
        <f t="shared" si="425"/>
        <v>Leer</v>
      </c>
      <c r="S3389" s="445">
        <f>IF('Angaben KH-Standort'!D$29='A4'!D3389,IF('Angaben KH-Standort'!E$29="Ja",1,0),0)</f>
        <v>0</v>
      </c>
      <c r="T3389" s="445">
        <f>IF('Angaben KH-Standort'!D$30='A4'!D3389,IF('Angaben KH-Standort'!E$30="Ja",1,0),0)</f>
        <v>0</v>
      </c>
      <c r="U3389" s="445">
        <f>IF('Angaben KH-Standort'!D$31='A4'!D3389,IF('Angaben KH-Standort'!E$31="Ja",1,0),0)</f>
        <v>0</v>
      </c>
    </row>
    <row r="3390" spans="2:21" ht="15" customHeight="1" x14ac:dyDescent="0.3">
      <c r="B3390" s="70" t="str">
        <f t="shared" si="420"/>
        <v>!!!</v>
      </c>
      <c r="C3390" s="265" t="str">
        <f>IF(ISERROR(IF(LEN(E3390)&gt;0,VLOOKUP(TEXT($E3390,0),'Angaben Stationen'!$E$14:$J$213,5,0),"")),"?",IF(LEN(E3390)&gt;0,VLOOKUP(TEXT($E3390,0),'Angaben Stationen'!$E$14:$J$213,5,0),""))</f>
        <v/>
      </c>
      <c r="D3390" s="232" t="str">
        <f>IF(ISERROR(IF(LEN(E3390)&gt;0,VLOOKUP(TEXT($E3390,0),'Angaben Stationen'!$E$14:$J$213,6,0),"")),"STATION IST NICHT VORHANDEN",IF(LEN(E3390)&gt;0,VLOOKUP(TEXT($E3390,0),'Angaben Stationen'!$E$14:$J$213,6,0),""))</f>
        <v/>
      </c>
      <c r="E3390" s="287"/>
      <c r="F3390" s="234"/>
      <c r="G3390" s="234"/>
      <c r="H3390" s="263"/>
      <c r="I3390" s="169"/>
      <c r="K3390" s="445" t="str">
        <f t="shared" si="421"/>
        <v>Leer</v>
      </c>
      <c r="L3390" s="445" t="str">
        <f>VLOOKUP($D3390,{"29 - Psychiatrie (Erwachsene)","BGI";"297 - stationsäquivalente Behandlung in der Erwachsenenpsychiatrie (29)","BGI";"30 - Kinder- und Jugendpsychiatrie","BGII";"307 - stationsäquivalente Behandlung in der Kinder- und Jugendpsychiatrie (30)","BGII";"31 - Psychosomatik","BGI";"","Leer"},2,0)</f>
        <v>Leer</v>
      </c>
      <c r="M3390" s="445">
        <f t="shared" si="418"/>
        <v>0</v>
      </c>
      <c r="N3390" s="445">
        <f t="shared" si="419"/>
        <v>0</v>
      </c>
      <c r="O3390" s="445">
        <f t="shared" si="422"/>
        <v>0</v>
      </c>
      <c r="P3390" s="445">
        <f t="shared" si="423"/>
        <v>0</v>
      </c>
      <c r="Q3390" s="445">
        <f t="shared" si="424"/>
        <v>0</v>
      </c>
      <c r="R3390" s="415" t="str">
        <f t="shared" si="425"/>
        <v>Leer</v>
      </c>
      <c r="S3390" s="445">
        <f>IF('Angaben KH-Standort'!D$29='A4'!D3390,IF('Angaben KH-Standort'!E$29="Ja",1,0),0)</f>
        <v>0</v>
      </c>
      <c r="T3390" s="445">
        <f>IF('Angaben KH-Standort'!D$30='A4'!D3390,IF('Angaben KH-Standort'!E$30="Ja",1,0),0)</f>
        <v>0</v>
      </c>
      <c r="U3390" s="445">
        <f>IF('Angaben KH-Standort'!D$31='A4'!D3390,IF('Angaben KH-Standort'!E$31="Ja",1,0),0)</f>
        <v>0</v>
      </c>
    </row>
    <row r="3391" spans="2:21" ht="15" customHeight="1" x14ac:dyDescent="0.3">
      <c r="B3391" s="70" t="str">
        <f t="shared" si="420"/>
        <v>!!!</v>
      </c>
      <c r="C3391" s="265" t="str">
        <f>IF(ISERROR(IF(LEN(E3391)&gt;0,VLOOKUP(TEXT($E3391,0),'Angaben Stationen'!$E$14:$J$213,5,0),"")),"?",IF(LEN(E3391)&gt;0,VLOOKUP(TEXT($E3391,0),'Angaben Stationen'!$E$14:$J$213,5,0),""))</f>
        <v/>
      </c>
      <c r="D3391" s="232" t="str">
        <f>IF(ISERROR(IF(LEN(E3391)&gt;0,VLOOKUP(TEXT($E3391,0),'Angaben Stationen'!$E$14:$J$213,6,0),"")),"STATION IST NICHT VORHANDEN",IF(LEN(E3391)&gt;0,VLOOKUP(TEXT($E3391,0),'Angaben Stationen'!$E$14:$J$213,6,0),""))</f>
        <v/>
      </c>
      <c r="E3391" s="287"/>
      <c r="F3391" s="234"/>
      <c r="G3391" s="234"/>
      <c r="H3391" s="263"/>
      <c r="I3391" s="169"/>
      <c r="K3391" s="445" t="str">
        <f t="shared" si="421"/>
        <v>Leer</v>
      </c>
      <c r="L3391" s="445" t="str">
        <f>VLOOKUP($D3391,{"29 - Psychiatrie (Erwachsene)","BGI";"297 - stationsäquivalente Behandlung in der Erwachsenenpsychiatrie (29)","BGI";"30 - Kinder- und Jugendpsychiatrie","BGII";"307 - stationsäquivalente Behandlung in der Kinder- und Jugendpsychiatrie (30)","BGII";"31 - Psychosomatik","BGI";"","Leer"},2,0)</f>
        <v>Leer</v>
      </c>
      <c r="M3391" s="445">
        <f t="shared" si="418"/>
        <v>0</v>
      </c>
      <c r="N3391" s="445">
        <f t="shared" si="419"/>
        <v>0</v>
      </c>
      <c r="O3391" s="445">
        <f t="shared" si="422"/>
        <v>0</v>
      </c>
      <c r="P3391" s="445">
        <f t="shared" si="423"/>
        <v>0</v>
      </c>
      <c r="Q3391" s="445">
        <f t="shared" si="424"/>
        <v>0</v>
      </c>
      <c r="R3391" s="415" t="str">
        <f t="shared" si="425"/>
        <v>Leer</v>
      </c>
      <c r="S3391" s="445">
        <f>IF('Angaben KH-Standort'!D$29='A4'!D3391,IF('Angaben KH-Standort'!E$29="Ja",1,0),0)</f>
        <v>0</v>
      </c>
      <c r="T3391" s="445">
        <f>IF('Angaben KH-Standort'!D$30='A4'!D3391,IF('Angaben KH-Standort'!E$30="Ja",1,0),0)</f>
        <v>0</v>
      </c>
      <c r="U3391" s="445">
        <f>IF('Angaben KH-Standort'!D$31='A4'!D3391,IF('Angaben KH-Standort'!E$31="Ja",1,0),0)</f>
        <v>0</v>
      </c>
    </row>
    <row r="3392" spans="2:21" ht="15" customHeight="1" x14ac:dyDescent="0.3">
      <c r="B3392" s="70" t="str">
        <f t="shared" si="420"/>
        <v>!!!</v>
      </c>
      <c r="C3392" s="265" t="str">
        <f>IF(ISERROR(IF(LEN(E3392)&gt;0,VLOOKUP(TEXT($E3392,0),'Angaben Stationen'!$E$14:$J$213,5,0),"")),"?",IF(LEN(E3392)&gt;0,VLOOKUP(TEXT($E3392,0),'Angaben Stationen'!$E$14:$J$213,5,0),""))</f>
        <v/>
      </c>
      <c r="D3392" s="232" t="str">
        <f>IF(ISERROR(IF(LEN(E3392)&gt;0,VLOOKUP(TEXT($E3392,0),'Angaben Stationen'!$E$14:$J$213,6,0),"")),"STATION IST NICHT VORHANDEN",IF(LEN(E3392)&gt;0,VLOOKUP(TEXT($E3392,0),'Angaben Stationen'!$E$14:$J$213,6,0),""))</f>
        <v/>
      </c>
      <c r="E3392" s="287"/>
      <c r="F3392" s="234"/>
      <c r="G3392" s="234"/>
      <c r="H3392" s="263"/>
      <c r="I3392" s="169"/>
      <c r="K3392" s="445" t="str">
        <f t="shared" si="421"/>
        <v>Leer</v>
      </c>
      <c r="L3392" s="445" t="str">
        <f>VLOOKUP($D3392,{"29 - Psychiatrie (Erwachsene)","BGI";"297 - stationsäquivalente Behandlung in der Erwachsenenpsychiatrie (29)","BGI";"30 - Kinder- und Jugendpsychiatrie","BGII";"307 - stationsäquivalente Behandlung in der Kinder- und Jugendpsychiatrie (30)","BGII";"31 - Psychosomatik","BGI";"","Leer"},2,0)</f>
        <v>Leer</v>
      </c>
      <c r="M3392" s="445">
        <f t="shared" si="418"/>
        <v>0</v>
      </c>
      <c r="N3392" s="445">
        <f t="shared" si="419"/>
        <v>0</v>
      </c>
      <c r="O3392" s="445">
        <f t="shared" si="422"/>
        <v>0</v>
      </c>
      <c r="P3392" s="445">
        <f t="shared" si="423"/>
        <v>0</v>
      </c>
      <c r="Q3392" s="445">
        <f t="shared" si="424"/>
        <v>0</v>
      </c>
      <c r="R3392" s="415" t="str">
        <f t="shared" si="425"/>
        <v>Leer</v>
      </c>
      <c r="S3392" s="445">
        <f>IF('Angaben KH-Standort'!D$29='A4'!D3392,IF('Angaben KH-Standort'!E$29="Ja",1,0),0)</f>
        <v>0</v>
      </c>
      <c r="T3392" s="445">
        <f>IF('Angaben KH-Standort'!D$30='A4'!D3392,IF('Angaben KH-Standort'!E$30="Ja",1,0),0)</f>
        <v>0</v>
      </c>
      <c r="U3392" s="445">
        <f>IF('Angaben KH-Standort'!D$31='A4'!D3392,IF('Angaben KH-Standort'!E$31="Ja",1,0),0)</f>
        <v>0</v>
      </c>
    </row>
    <row r="3393" spans="2:21" ht="15" customHeight="1" x14ac:dyDescent="0.3">
      <c r="B3393" s="70" t="str">
        <f t="shared" si="420"/>
        <v>!!!</v>
      </c>
      <c r="C3393" s="265" t="str">
        <f>IF(ISERROR(IF(LEN(E3393)&gt;0,VLOOKUP(TEXT($E3393,0),'Angaben Stationen'!$E$14:$J$213,5,0),"")),"?",IF(LEN(E3393)&gt;0,VLOOKUP(TEXT($E3393,0),'Angaben Stationen'!$E$14:$J$213,5,0),""))</f>
        <v/>
      </c>
      <c r="D3393" s="232" t="str">
        <f>IF(ISERROR(IF(LEN(E3393)&gt;0,VLOOKUP(TEXT($E3393,0),'Angaben Stationen'!$E$14:$J$213,6,0),"")),"STATION IST NICHT VORHANDEN",IF(LEN(E3393)&gt;0,VLOOKUP(TEXT($E3393,0),'Angaben Stationen'!$E$14:$J$213,6,0),""))</f>
        <v/>
      </c>
      <c r="E3393" s="287"/>
      <c r="F3393" s="234"/>
      <c r="G3393" s="234"/>
      <c r="H3393" s="263"/>
      <c r="I3393" s="169"/>
      <c r="K3393" s="445" t="str">
        <f t="shared" si="421"/>
        <v>Leer</v>
      </c>
      <c r="L3393" s="445" t="str">
        <f>VLOOKUP($D3393,{"29 - Psychiatrie (Erwachsene)","BGI";"297 - stationsäquivalente Behandlung in der Erwachsenenpsychiatrie (29)","BGI";"30 - Kinder- und Jugendpsychiatrie","BGII";"307 - stationsäquivalente Behandlung in der Kinder- und Jugendpsychiatrie (30)","BGII";"31 - Psychosomatik","BGI";"","Leer"},2,0)</f>
        <v>Leer</v>
      </c>
      <c r="M3393" s="445">
        <f t="shared" si="418"/>
        <v>0</v>
      </c>
      <c r="N3393" s="445">
        <f t="shared" si="419"/>
        <v>0</v>
      </c>
      <c r="O3393" s="445">
        <f t="shared" si="422"/>
        <v>0</v>
      </c>
      <c r="P3393" s="445">
        <f t="shared" si="423"/>
        <v>0</v>
      </c>
      <c r="Q3393" s="445">
        <f t="shared" si="424"/>
        <v>0</v>
      </c>
      <c r="R3393" s="415" t="str">
        <f t="shared" si="425"/>
        <v>Leer</v>
      </c>
      <c r="S3393" s="445">
        <f>IF('Angaben KH-Standort'!D$29='A4'!D3393,IF('Angaben KH-Standort'!E$29="Ja",1,0),0)</f>
        <v>0</v>
      </c>
      <c r="T3393" s="445">
        <f>IF('Angaben KH-Standort'!D$30='A4'!D3393,IF('Angaben KH-Standort'!E$30="Ja",1,0),0)</f>
        <v>0</v>
      </c>
      <c r="U3393" s="445">
        <f>IF('Angaben KH-Standort'!D$31='A4'!D3393,IF('Angaben KH-Standort'!E$31="Ja",1,0),0)</f>
        <v>0</v>
      </c>
    </row>
    <row r="3394" spans="2:21" ht="15" customHeight="1" x14ac:dyDescent="0.3">
      <c r="B3394" s="70" t="str">
        <f t="shared" si="420"/>
        <v>!!!</v>
      </c>
      <c r="C3394" s="265" t="str">
        <f>IF(ISERROR(IF(LEN(E3394)&gt;0,VLOOKUP(TEXT($E3394,0),'Angaben Stationen'!$E$14:$J$213,5,0),"")),"?",IF(LEN(E3394)&gt;0,VLOOKUP(TEXT($E3394,0),'Angaben Stationen'!$E$14:$J$213,5,0),""))</f>
        <v/>
      </c>
      <c r="D3394" s="232" t="str">
        <f>IF(ISERROR(IF(LEN(E3394)&gt;0,VLOOKUP(TEXT($E3394,0),'Angaben Stationen'!$E$14:$J$213,6,0),"")),"STATION IST NICHT VORHANDEN",IF(LEN(E3394)&gt;0,VLOOKUP(TEXT($E3394,0),'Angaben Stationen'!$E$14:$J$213,6,0),""))</f>
        <v/>
      </c>
      <c r="E3394" s="287"/>
      <c r="F3394" s="234"/>
      <c r="G3394" s="234"/>
      <c r="H3394" s="263"/>
      <c r="I3394" s="169"/>
      <c r="K3394" s="445" t="str">
        <f t="shared" si="421"/>
        <v>Leer</v>
      </c>
      <c r="L3394" s="445" t="str">
        <f>VLOOKUP($D3394,{"29 - Psychiatrie (Erwachsene)","BGI";"297 - stationsäquivalente Behandlung in der Erwachsenenpsychiatrie (29)","BGI";"30 - Kinder- und Jugendpsychiatrie","BGII";"307 - stationsäquivalente Behandlung in der Kinder- und Jugendpsychiatrie (30)","BGII";"31 - Psychosomatik","BGI";"","Leer"},2,0)</f>
        <v>Leer</v>
      </c>
      <c r="M3394" s="445">
        <f t="shared" si="418"/>
        <v>0</v>
      </c>
      <c r="N3394" s="445">
        <f t="shared" si="419"/>
        <v>0</v>
      </c>
      <c r="O3394" s="445">
        <f t="shared" si="422"/>
        <v>0</v>
      </c>
      <c r="P3394" s="445">
        <f t="shared" si="423"/>
        <v>0</v>
      </c>
      <c r="Q3394" s="445">
        <f t="shared" si="424"/>
        <v>0</v>
      </c>
      <c r="R3394" s="415" t="str">
        <f t="shared" si="425"/>
        <v>Leer</v>
      </c>
      <c r="S3394" s="445">
        <f>IF('Angaben KH-Standort'!D$29='A4'!D3394,IF('Angaben KH-Standort'!E$29="Ja",1,0),0)</f>
        <v>0</v>
      </c>
      <c r="T3394" s="445">
        <f>IF('Angaben KH-Standort'!D$30='A4'!D3394,IF('Angaben KH-Standort'!E$30="Ja",1,0),0)</f>
        <v>0</v>
      </c>
      <c r="U3394" s="445">
        <f>IF('Angaben KH-Standort'!D$31='A4'!D3394,IF('Angaben KH-Standort'!E$31="Ja",1,0),0)</f>
        <v>0</v>
      </c>
    </row>
    <row r="3395" spans="2:21" ht="15" customHeight="1" x14ac:dyDescent="0.3">
      <c r="B3395" s="70" t="str">
        <f t="shared" si="420"/>
        <v>!!!</v>
      </c>
      <c r="C3395" s="265" t="str">
        <f>IF(ISERROR(IF(LEN(E3395)&gt;0,VLOOKUP(TEXT($E3395,0),'Angaben Stationen'!$E$14:$J$213,5,0),"")),"?",IF(LEN(E3395)&gt;0,VLOOKUP(TEXT($E3395,0),'Angaben Stationen'!$E$14:$J$213,5,0),""))</f>
        <v/>
      </c>
      <c r="D3395" s="232" t="str">
        <f>IF(ISERROR(IF(LEN(E3395)&gt;0,VLOOKUP(TEXT($E3395,0),'Angaben Stationen'!$E$14:$J$213,6,0),"")),"STATION IST NICHT VORHANDEN",IF(LEN(E3395)&gt;0,VLOOKUP(TEXT($E3395,0),'Angaben Stationen'!$E$14:$J$213,6,0),""))</f>
        <v/>
      </c>
      <c r="E3395" s="287"/>
      <c r="F3395" s="234"/>
      <c r="G3395" s="234"/>
      <c r="H3395" s="263"/>
      <c r="I3395" s="169"/>
      <c r="K3395" s="445" t="str">
        <f t="shared" si="421"/>
        <v>Leer</v>
      </c>
      <c r="L3395" s="445" t="str">
        <f>VLOOKUP($D3395,{"29 - Psychiatrie (Erwachsene)","BGI";"297 - stationsäquivalente Behandlung in der Erwachsenenpsychiatrie (29)","BGI";"30 - Kinder- und Jugendpsychiatrie","BGII";"307 - stationsäquivalente Behandlung in der Kinder- und Jugendpsychiatrie (30)","BGII";"31 - Psychosomatik","BGI";"","Leer"},2,0)</f>
        <v>Leer</v>
      </c>
      <c r="M3395" s="445">
        <f t="shared" si="418"/>
        <v>0</v>
      </c>
      <c r="N3395" s="445">
        <f t="shared" si="419"/>
        <v>0</v>
      </c>
      <c r="O3395" s="445">
        <f t="shared" si="422"/>
        <v>0</v>
      </c>
      <c r="P3395" s="445">
        <f t="shared" si="423"/>
        <v>0</v>
      </c>
      <c r="Q3395" s="445">
        <f t="shared" si="424"/>
        <v>0</v>
      </c>
      <c r="R3395" s="415" t="str">
        <f t="shared" si="425"/>
        <v>Leer</v>
      </c>
      <c r="S3395" s="445">
        <f>IF('Angaben KH-Standort'!D$29='A4'!D3395,IF('Angaben KH-Standort'!E$29="Ja",1,0),0)</f>
        <v>0</v>
      </c>
      <c r="T3395" s="445">
        <f>IF('Angaben KH-Standort'!D$30='A4'!D3395,IF('Angaben KH-Standort'!E$30="Ja",1,0),0)</f>
        <v>0</v>
      </c>
      <c r="U3395" s="445">
        <f>IF('Angaben KH-Standort'!D$31='A4'!D3395,IF('Angaben KH-Standort'!E$31="Ja",1,0),0)</f>
        <v>0</v>
      </c>
    </row>
    <row r="3396" spans="2:21" ht="15" customHeight="1" x14ac:dyDescent="0.3">
      <c r="B3396" s="70" t="str">
        <f t="shared" si="420"/>
        <v>!!!</v>
      </c>
      <c r="C3396" s="265" t="str">
        <f>IF(ISERROR(IF(LEN(E3396)&gt;0,VLOOKUP(TEXT($E3396,0),'Angaben Stationen'!$E$14:$J$213,5,0),"")),"?",IF(LEN(E3396)&gt;0,VLOOKUP(TEXT($E3396,0),'Angaben Stationen'!$E$14:$J$213,5,0),""))</f>
        <v/>
      </c>
      <c r="D3396" s="232" t="str">
        <f>IF(ISERROR(IF(LEN(E3396)&gt;0,VLOOKUP(TEXT($E3396,0),'Angaben Stationen'!$E$14:$J$213,6,0),"")),"STATION IST NICHT VORHANDEN",IF(LEN(E3396)&gt;0,VLOOKUP(TEXT($E3396,0),'Angaben Stationen'!$E$14:$J$213,6,0),""))</f>
        <v/>
      </c>
      <c r="E3396" s="287"/>
      <c r="F3396" s="234"/>
      <c r="G3396" s="234"/>
      <c r="H3396" s="263"/>
      <c r="I3396" s="169"/>
      <c r="K3396" s="445" t="str">
        <f t="shared" si="421"/>
        <v>Leer</v>
      </c>
      <c r="L3396" s="445" t="str">
        <f>VLOOKUP($D3396,{"29 - Psychiatrie (Erwachsene)","BGI";"297 - stationsäquivalente Behandlung in der Erwachsenenpsychiatrie (29)","BGI";"30 - Kinder- und Jugendpsychiatrie","BGII";"307 - stationsäquivalente Behandlung in der Kinder- und Jugendpsychiatrie (30)","BGII";"31 - Psychosomatik","BGI";"","Leer"},2,0)</f>
        <v>Leer</v>
      </c>
      <c r="M3396" s="445">
        <f t="shared" si="418"/>
        <v>0</v>
      </c>
      <c r="N3396" s="445">
        <f t="shared" si="419"/>
        <v>0</v>
      </c>
      <c r="O3396" s="445">
        <f t="shared" si="422"/>
        <v>0</v>
      </c>
      <c r="P3396" s="445">
        <f t="shared" si="423"/>
        <v>0</v>
      </c>
      <c r="Q3396" s="445">
        <f t="shared" si="424"/>
        <v>0</v>
      </c>
      <c r="R3396" s="415" t="str">
        <f t="shared" si="425"/>
        <v>Leer</v>
      </c>
      <c r="S3396" s="445">
        <f>IF('Angaben KH-Standort'!D$29='A4'!D3396,IF('Angaben KH-Standort'!E$29="Ja",1,0),0)</f>
        <v>0</v>
      </c>
      <c r="T3396" s="445">
        <f>IF('Angaben KH-Standort'!D$30='A4'!D3396,IF('Angaben KH-Standort'!E$30="Ja",1,0),0)</f>
        <v>0</v>
      </c>
      <c r="U3396" s="445">
        <f>IF('Angaben KH-Standort'!D$31='A4'!D3396,IF('Angaben KH-Standort'!E$31="Ja",1,0),0)</f>
        <v>0</v>
      </c>
    </row>
    <row r="3397" spans="2:21" ht="15" customHeight="1" x14ac:dyDescent="0.3">
      <c r="B3397" s="70" t="str">
        <f t="shared" si="420"/>
        <v>!!!</v>
      </c>
      <c r="C3397" s="265" t="str">
        <f>IF(ISERROR(IF(LEN(E3397)&gt;0,VLOOKUP(TEXT($E3397,0),'Angaben Stationen'!$E$14:$J$213,5,0),"")),"?",IF(LEN(E3397)&gt;0,VLOOKUP(TEXT($E3397,0),'Angaben Stationen'!$E$14:$J$213,5,0),""))</f>
        <v/>
      </c>
      <c r="D3397" s="232" t="str">
        <f>IF(ISERROR(IF(LEN(E3397)&gt;0,VLOOKUP(TEXT($E3397,0),'Angaben Stationen'!$E$14:$J$213,6,0),"")),"STATION IST NICHT VORHANDEN",IF(LEN(E3397)&gt;0,VLOOKUP(TEXT($E3397,0),'Angaben Stationen'!$E$14:$J$213,6,0),""))</f>
        <v/>
      </c>
      <c r="E3397" s="287"/>
      <c r="F3397" s="234"/>
      <c r="G3397" s="234"/>
      <c r="H3397" s="263"/>
      <c r="I3397" s="169"/>
      <c r="K3397" s="445" t="str">
        <f t="shared" si="421"/>
        <v>Leer</v>
      </c>
      <c r="L3397" s="445" t="str">
        <f>VLOOKUP($D3397,{"29 - Psychiatrie (Erwachsene)","BGI";"297 - stationsäquivalente Behandlung in der Erwachsenenpsychiatrie (29)","BGI";"30 - Kinder- und Jugendpsychiatrie","BGII";"307 - stationsäquivalente Behandlung in der Kinder- und Jugendpsychiatrie (30)","BGII";"31 - Psychosomatik","BGI";"","Leer"},2,0)</f>
        <v>Leer</v>
      </c>
      <c r="M3397" s="445">
        <f t="shared" si="418"/>
        <v>0</v>
      </c>
      <c r="N3397" s="445">
        <f t="shared" si="419"/>
        <v>0</v>
      </c>
      <c r="O3397" s="445">
        <f t="shared" si="422"/>
        <v>0</v>
      </c>
      <c r="P3397" s="445">
        <f t="shared" si="423"/>
        <v>0</v>
      </c>
      <c r="Q3397" s="445">
        <f t="shared" si="424"/>
        <v>0</v>
      </c>
      <c r="R3397" s="415" t="str">
        <f t="shared" si="425"/>
        <v>Leer</v>
      </c>
      <c r="S3397" s="445">
        <f>IF('Angaben KH-Standort'!D$29='A4'!D3397,IF('Angaben KH-Standort'!E$29="Ja",1,0),0)</f>
        <v>0</v>
      </c>
      <c r="T3397" s="445">
        <f>IF('Angaben KH-Standort'!D$30='A4'!D3397,IF('Angaben KH-Standort'!E$30="Ja",1,0),0)</f>
        <v>0</v>
      </c>
      <c r="U3397" s="445">
        <f>IF('Angaben KH-Standort'!D$31='A4'!D3397,IF('Angaben KH-Standort'!E$31="Ja",1,0),0)</f>
        <v>0</v>
      </c>
    </row>
    <row r="3398" spans="2:21" ht="15" customHeight="1" x14ac:dyDescent="0.3">
      <c r="B3398" s="70" t="str">
        <f t="shared" si="420"/>
        <v>!!!</v>
      </c>
      <c r="C3398" s="265" t="str">
        <f>IF(ISERROR(IF(LEN(E3398)&gt;0,VLOOKUP(TEXT($E3398,0),'Angaben Stationen'!$E$14:$J$213,5,0),"")),"?",IF(LEN(E3398)&gt;0,VLOOKUP(TEXT($E3398,0),'Angaben Stationen'!$E$14:$J$213,5,0),""))</f>
        <v/>
      </c>
      <c r="D3398" s="232" t="str">
        <f>IF(ISERROR(IF(LEN(E3398)&gt;0,VLOOKUP(TEXT($E3398,0),'Angaben Stationen'!$E$14:$J$213,6,0),"")),"STATION IST NICHT VORHANDEN",IF(LEN(E3398)&gt;0,VLOOKUP(TEXT($E3398,0),'Angaben Stationen'!$E$14:$J$213,6,0),""))</f>
        <v/>
      </c>
      <c r="E3398" s="287"/>
      <c r="F3398" s="234"/>
      <c r="G3398" s="234"/>
      <c r="H3398" s="263"/>
      <c r="I3398" s="169"/>
      <c r="K3398" s="445" t="str">
        <f t="shared" si="421"/>
        <v>Leer</v>
      </c>
      <c r="L3398" s="445" t="str">
        <f>VLOOKUP($D3398,{"29 - Psychiatrie (Erwachsene)","BGI";"297 - stationsäquivalente Behandlung in der Erwachsenenpsychiatrie (29)","BGI";"30 - Kinder- und Jugendpsychiatrie","BGII";"307 - stationsäquivalente Behandlung in der Kinder- und Jugendpsychiatrie (30)","BGII";"31 - Psychosomatik","BGI";"","Leer"},2,0)</f>
        <v>Leer</v>
      </c>
      <c r="M3398" s="445">
        <f t="shared" si="418"/>
        <v>0</v>
      </c>
      <c r="N3398" s="445">
        <f t="shared" si="419"/>
        <v>0</v>
      </c>
      <c r="O3398" s="445">
        <f t="shared" si="422"/>
        <v>0</v>
      </c>
      <c r="P3398" s="445">
        <f t="shared" si="423"/>
        <v>0</v>
      </c>
      <c r="Q3398" s="445">
        <f t="shared" si="424"/>
        <v>0</v>
      </c>
      <c r="R3398" s="415" t="str">
        <f t="shared" si="425"/>
        <v>Leer</v>
      </c>
      <c r="S3398" s="445">
        <f>IF('Angaben KH-Standort'!D$29='A4'!D3398,IF('Angaben KH-Standort'!E$29="Ja",1,0),0)</f>
        <v>0</v>
      </c>
      <c r="T3398" s="445">
        <f>IF('Angaben KH-Standort'!D$30='A4'!D3398,IF('Angaben KH-Standort'!E$30="Ja",1,0),0)</f>
        <v>0</v>
      </c>
      <c r="U3398" s="445">
        <f>IF('Angaben KH-Standort'!D$31='A4'!D3398,IF('Angaben KH-Standort'!E$31="Ja",1,0),0)</f>
        <v>0</v>
      </c>
    </row>
    <row r="3399" spans="2:21" ht="15" customHeight="1" x14ac:dyDescent="0.3">
      <c r="B3399" s="70" t="str">
        <f t="shared" si="420"/>
        <v>!!!</v>
      </c>
      <c r="C3399" s="265" t="str">
        <f>IF(ISERROR(IF(LEN(E3399)&gt;0,VLOOKUP(TEXT($E3399,0),'Angaben Stationen'!$E$14:$J$213,5,0),"")),"?",IF(LEN(E3399)&gt;0,VLOOKUP(TEXT($E3399,0),'Angaben Stationen'!$E$14:$J$213,5,0),""))</f>
        <v/>
      </c>
      <c r="D3399" s="232" t="str">
        <f>IF(ISERROR(IF(LEN(E3399)&gt;0,VLOOKUP(TEXT($E3399,0),'Angaben Stationen'!$E$14:$J$213,6,0),"")),"STATION IST NICHT VORHANDEN",IF(LEN(E3399)&gt;0,VLOOKUP(TEXT($E3399,0),'Angaben Stationen'!$E$14:$J$213,6,0),""))</f>
        <v/>
      </c>
      <c r="E3399" s="287"/>
      <c r="F3399" s="234"/>
      <c r="G3399" s="234"/>
      <c r="H3399" s="263"/>
      <c r="I3399" s="169"/>
      <c r="K3399" s="445" t="str">
        <f t="shared" si="421"/>
        <v>Leer</v>
      </c>
      <c r="L3399" s="445" t="str">
        <f>VLOOKUP($D3399,{"29 - Psychiatrie (Erwachsene)","BGI";"297 - stationsäquivalente Behandlung in der Erwachsenenpsychiatrie (29)","BGI";"30 - Kinder- und Jugendpsychiatrie","BGII";"307 - stationsäquivalente Behandlung in der Kinder- und Jugendpsychiatrie (30)","BGII";"31 - Psychosomatik","BGI";"","Leer"},2,0)</f>
        <v>Leer</v>
      </c>
      <c r="M3399" s="445">
        <f t="shared" si="418"/>
        <v>0</v>
      </c>
      <c r="N3399" s="445">
        <f t="shared" si="419"/>
        <v>0</v>
      </c>
      <c r="O3399" s="445">
        <f t="shared" si="422"/>
        <v>0</v>
      </c>
      <c r="P3399" s="445">
        <f t="shared" si="423"/>
        <v>0</v>
      </c>
      <c r="Q3399" s="445">
        <f t="shared" si="424"/>
        <v>0</v>
      </c>
      <c r="R3399" s="415" t="str">
        <f t="shared" si="425"/>
        <v>Leer</v>
      </c>
      <c r="S3399" s="445">
        <f>IF('Angaben KH-Standort'!D$29='A4'!D3399,IF('Angaben KH-Standort'!E$29="Ja",1,0),0)</f>
        <v>0</v>
      </c>
      <c r="T3399" s="445">
        <f>IF('Angaben KH-Standort'!D$30='A4'!D3399,IF('Angaben KH-Standort'!E$30="Ja",1,0),0)</f>
        <v>0</v>
      </c>
      <c r="U3399" s="445">
        <f>IF('Angaben KH-Standort'!D$31='A4'!D3399,IF('Angaben KH-Standort'!E$31="Ja",1,0),0)</f>
        <v>0</v>
      </c>
    </row>
    <row r="3400" spans="2:21" ht="15" customHeight="1" x14ac:dyDescent="0.3">
      <c r="B3400" s="70" t="str">
        <f t="shared" si="420"/>
        <v>!!!</v>
      </c>
      <c r="C3400" s="265" t="str">
        <f>IF(ISERROR(IF(LEN(E3400)&gt;0,VLOOKUP(TEXT($E3400,0),'Angaben Stationen'!$E$14:$J$213,5,0),"")),"?",IF(LEN(E3400)&gt;0,VLOOKUP(TEXT($E3400,0),'Angaben Stationen'!$E$14:$J$213,5,0),""))</f>
        <v/>
      </c>
      <c r="D3400" s="232" t="str">
        <f>IF(ISERROR(IF(LEN(E3400)&gt;0,VLOOKUP(TEXT($E3400,0),'Angaben Stationen'!$E$14:$J$213,6,0),"")),"STATION IST NICHT VORHANDEN",IF(LEN(E3400)&gt;0,VLOOKUP(TEXT($E3400,0),'Angaben Stationen'!$E$14:$J$213,6,0),""))</f>
        <v/>
      </c>
      <c r="E3400" s="287"/>
      <c r="F3400" s="234"/>
      <c r="G3400" s="234"/>
      <c r="H3400" s="263"/>
      <c r="I3400" s="169"/>
      <c r="K3400" s="445" t="str">
        <f t="shared" si="421"/>
        <v>Leer</v>
      </c>
      <c r="L3400" s="445" t="str">
        <f>VLOOKUP($D3400,{"29 - Psychiatrie (Erwachsene)","BGI";"297 - stationsäquivalente Behandlung in der Erwachsenenpsychiatrie (29)","BGI";"30 - Kinder- und Jugendpsychiatrie","BGII";"307 - stationsäquivalente Behandlung in der Kinder- und Jugendpsychiatrie (30)","BGII";"31 - Psychosomatik","BGI";"","Leer"},2,0)</f>
        <v>Leer</v>
      </c>
      <c r="M3400" s="445">
        <f t="shared" si="418"/>
        <v>0</v>
      </c>
      <c r="N3400" s="445">
        <f t="shared" si="419"/>
        <v>0</v>
      </c>
      <c r="O3400" s="445">
        <f t="shared" si="422"/>
        <v>0</v>
      </c>
      <c r="P3400" s="445">
        <f t="shared" si="423"/>
        <v>0</v>
      </c>
      <c r="Q3400" s="445">
        <f t="shared" si="424"/>
        <v>0</v>
      </c>
      <c r="R3400" s="415" t="str">
        <f t="shared" si="425"/>
        <v>Leer</v>
      </c>
      <c r="S3400" s="445">
        <f>IF('Angaben KH-Standort'!D$29='A4'!D3400,IF('Angaben KH-Standort'!E$29="Ja",1,0),0)</f>
        <v>0</v>
      </c>
      <c r="T3400" s="445">
        <f>IF('Angaben KH-Standort'!D$30='A4'!D3400,IF('Angaben KH-Standort'!E$30="Ja",1,0),0)</f>
        <v>0</v>
      </c>
      <c r="U3400" s="445">
        <f>IF('Angaben KH-Standort'!D$31='A4'!D3400,IF('Angaben KH-Standort'!E$31="Ja",1,0),0)</f>
        <v>0</v>
      </c>
    </row>
    <row r="3401" spans="2:21" ht="15" customHeight="1" x14ac:dyDescent="0.3">
      <c r="B3401" s="70" t="str">
        <f t="shared" si="420"/>
        <v>!!!</v>
      </c>
      <c r="C3401" s="265" t="str">
        <f>IF(ISERROR(IF(LEN(E3401)&gt;0,VLOOKUP(TEXT($E3401,0),'Angaben Stationen'!$E$14:$J$213,5,0),"")),"?",IF(LEN(E3401)&gt;0,VLOOKUP(TEXT($E3401,0),'Angaben Stationen'!$E$14:$J$213,5,0),""))</f>
        <v/>
      </c>
      <c r="D3401" s="232" t="str">
        <f>IF(ISERROR(IF(LEN(E3401)&gt;0,VLOOKUP(TEXT($E3401,0),'Angaben Stationen'!$E$14:$J$213,6,0),"")),"STATION IST NICHT VORHANDEN",IF(LEN(E3401)&gt;0,VLOOKUP(TEXT($E3401,0),'Angaben Stationen'!$E$14:$J$213,6,0),""))</f>
        <v/>
      </c>
      <c r="E3401" s="287"/>
      <c r="F3401" s="234"/>
      <c r="G3401" s="234"/>
      <c r="H3401" s="263"/>
      <c r="I3401" s="169"/>
      <c r="K3401" s="445" t="str">
        <f t="shared" si="421"/>
        <v>Leer</v>
      </c>
      <c r="L3401" s="445" t="str">
        <f>VLOOKUP($D3401,{"29 - Psychiatrie (Erwachsene)","BGI";"297 - stationsäquivalente Behandlung in der Erwachsenenpsychiatrie (29)","BGI";"30 - Kinder- und Jugendpsychiatrie","BGII";"307 - stationsäquivalente Behandlung in der Kinder- und Jugendpsychiatrie (30)","BGII";"31 - Psychosomatik","BGI";"","Leer"},2,0)</f>
        <v>Leer</v>
      </c>
      <c r="M3401" s="445">
        <f t="shared" si="418"/>
        <v>0</v>
      </c>
      <c r="N3401" s="445">
        <f t="shared" si="419"/>
        <v>0</v>
      </c>
      <c r="O3401" s="445">
        <f t="shared" si="422"/>
        <v>0</v>
      </c>
      <c r="P3401" s="445">
        <f t="shared" si="423"/>
        <v>0</v>
      </c>
      <c r="Q3401" s="445">
        <f t="shared" si="424"/>
        <v>0</v>
      </c>
      <c r="R3401" s="415" t="str">
        <f t="shared" si="425"/>
        <v>Leer</v>
      </c>
      <c r="S3401" s="445">
        <f>IF('Angaben KH-Standort'!D$29='A4'!D3401,IF('Angaben KH-Standort'!E$29="Ja",1,0),0)</f>
        <v>0</v>
      </c>
      <c r="T3401" s="445">
        <f>IF('Angaben KH-Standort'!D$30='A4'!D3401,IF('Angaben KH-Standort'!E$30="Ja",1,0),0)</f>
        <v>0</v>
      </c>
      <c r="U3401" s="445">
        <f>IF('Angaben KH-Standort'!D$31='A4'!D3401,IF('Angaben KH-Standort'!E$31="Ja",1,0),0)</f>
        <v>0</v>
      </c>
    </row>
    <row r="3402" spans="2:21" ht="15" customHeight="1" x14ac:dyDescent="0.3">
      <c r="B3402" s="70" t="str">
        <f t="shared" si="420"/>
        <v>!!!</v>
      </c>
      <c r="C3402" s="265" t="str">
        <f>IF(ISERROR(IF(LEN(E3402)&gt;0,VLOOKUP(TEXT($E3402,0),'Angaben Stationen'!$E$14:$J$213,5,0),"")),"?",IF(LEN(E3402)&gt;0,VLOOKUP(TEXT($E3402,0),'Angaben Stationen'!$E$14:$J$213,5,0),""))</f>
        <v/>
      </c>
      <c r="D3402" s="232" t="str">
        <f>IF(ISERROR(IF(LEN(E3402)&gt;0,VLOOKUP(TEXT($E3402,0),'Angaben Stationen'!$E$14:$J$213,6,0),"")),"STATION IST NICHT VORHANDEN",IF(LEN(E3402)&gt;0,VLOOKUP(TEXT($E3402,0),'Angaben Stationen'!$E$14:$J$213,6,0),""))</f>
        <v/>
      </c>
      <c r="E3402" s="287"/>
      <c r="F3402" s="234"/>
      <c r="G3402" s="234"/>
      <c r="H3402" s="263"/>
      <c r="I3402" s="169"/>
      <c r="K3402" s="445" t="str">
        <f t="shared" si="421"/>
        <v>Leer</v>
      </c>
      <c r="L3402" s="445" t="str">
        <f>VLOOKUP($D3402,{"29 - Psychiatrie (Erwachsene)","BGI";"297 - stationsäquivalente Behandlung in der Erwachsenenpsychiatrie (29)","BGI";"30 - Kinder- und Jugendpsychiatrie","BGII";"307 - stationsäquivalente Behandlung in der Kinder- und Jugendpsychiatrie (30)","BGII";"31 - Psychosomatik","BGI";"","Leer"},2,0)</f>
        <v>Leer</v>
      </c>
      <c r="M3402" s="445">
        <f t="shared" si="418"/>
        <v>0</v>
      </c>
      <c r="N3402" s="445">
        <f t="shared" si="419"/>
        <v>0</v>
      </c>
      <c r="O3402" s="445">
        <f t="shared" si="422"/>
        <v>0</v>
      </c>
      <c r="P3402" s="445">
        <f t="shared" si="423"/>
        <v>0</v>
      </c>
      <c r="Q3402" s="445">
        <f t="shared" si="424"/>
        <v>0</v>
      </c>
      <c r="R3402" s="415" t="str">
        <f t="shared" si="425"/>
        <v>Leer</v>
      </c>
      <c r="S3402" s="445">
        <f>IF('Angaben KH-Standort'!D$29='A4'!D3402,IF('Angaben KH-Standort'!E$29="Ja",1,0),0)</f>
        <v>0</v>
      </c>
      <c r="T3402" s="445">
        <f>IF('Angaben KH-Standort'!D$30='A4'!D3402,IF('Angaben KH-Standort'!E$30="Ja",1,0),0)</f>
        <v>0</v>
      </c>
      <c r="U3402" s="445">
        <f>IF('Angaben KH-Standort'!D$31='A4'!D3402,IF('Angaben KH-Standort'!E$31="Ja",1,0),0)</f>
        <v>0</v>
      </c>
    </row>
    <row r="3403" spans="2:21" ht="15" customHeight="1" x14ac:dyDescent="0.3">
      <c r="B3403" s="70" t="str">
        <f t="shared" si="420"/>
        <v>!!!</v>
      </c>
      <c r="C3403" s="265" t="str">
        <f>IF(ISERROR(IF(LEN(E3403)&gt;0,VLOOKUP(TEXT($E3403,0),'Angaben Stationen'!$E$14:$J$213,5,0),"")),"?",IF(LEN(E3403)&gt;0,VLOOKUP(TEXT($E3403,0),'Angaben Stationen'!$E$14:$J$213,5,0),""))</f>
        <v/>
      </c>
      <c r="D3403" s="232" t="str">
        <f>IF(ISERROR(IF(LEN(E3403)&gt;0,VLOOKUP(TEXT($E3403,0),'Angaben Stationen'!$E$14:$J$213,6,0),"")),"STATION IST NICHT VORHANDEN",IF(LEN(E3403)&gt;0,VLOOKUP(TEXT($E3403,0),'Angaben Stationen'!$E$14:$J$213,6,0),""))</f>
        <v/>
      </c>
      <c r="E3403" s="287"/>
      <c r="F3403" s="234"/>
      <c r="G3403" s="234"/>
      <c r="H3403" s="263"/>
      <c r="I3403" s="169"/>
      <c r="K3403" s="445" t="str">
        <f t="shared" si="421"/>
        <v>Leer</v>
      </c>
      <c r="L3403" s="445" t="str">
        <f>VLOOKUP($D3403,{"29 - Psychiatrie (Erwachsene)","BGI";"297 - stationsäquivalente Behandlung in der Erwachsenenpsychiatrie (29)","BGI";"30 - Kinder- und Jugendpsychiatrie","BGII";"307 - stationsäquivalente Behandlung in der Kinder- und Jugendpsychiatrie (30)","BGII";"31 - Psychosomatik","BGI";"","Leer"},2,0)</f>
        <v>Leer</v>
      </c>
      <c r="M3403" s="445">
        <f t="shared" si="418"/>
        <v>0</v>
      </c>
      <c r="N3403" s="445">
        <f t="shared" si="419"/>
        <v>0</v>
      </c>
      <c r="O3403" s="445">
        <f t="shared" si="422"/>
        <v>0</v>
      </c>
      <c r="P3403" s="445">
        <f t="shared" si="423"/>
        <v>0</v>
      </c>
      <c r="Q3403" s="445">
        <f t="shared" si="424"/>
        <v>0</v>
      </c>
      <c r="R3403" s="415" t="str">
        <f t="shared" si="425"/>
        <v>Leer</v>
      </c>
      <c r="S3403" s="445">
        <f>IF('Angaben KH-Standort'!D$29='A4'!D3403,IF('Angaben KH-Standort'!E$29="Ja",1,0),0)</f>
        <v>0</v>
      </c>
      <c r="T3403" s="445">
        <f>IF('Angaben KH-Standort'!D$30='A4'!D3403,IF('Angaben KH-Standort'!E$30="Ja",1,0),0)</f>
        <v>0</v>
      </c>
      <c r="U3403" s="445">
        <f>IF('Angaben KH-Standort'!D$31='A4'!D3403,IF('Angaben KH-Standort'!E$31="Ja",1,0),0)</f>
        <v>0</v>
      </c>
    </row>
    <row r="3404" spans="2:21" ht="15" customHeight="1" x14ac:dyDescent="0.3">
      <c r="B3404" s="70" t="str">
        <f t="shared" si="420"/>
        <v>!!!</v>
      </c>
      <c r="C3404" s="265" t="str">
        <f>IF(ISERROR(IF(LEN(E3404)&gt;0,VLOOKUP(TEXT($E3404,0),'Angaben Stationen'!$E$14:$J$213,5,0),"")),"?",IF(LEN(E3404)&gt;0,VLOOKUP(TEXT($E3404,0),'Angaben Stationen'!$E$14:$J$213,5,0),""))</f>
        <v/>
      </c>
      <c r="D3404" s="232" t="str">
        <f>IF(ISERROR(IF(LEN(E3404)&gt;0,VLOOKUP(TEXT($E3404,0),'Angaben Stationen'!$E$14:$J$213,6,0),"")),"STATION IST NICHT VORHANDEN",IF(LEN(E3404)&gt;0,VLOOKUP(TEXT($E3404,0),'Angaben Stationen'!$E$14:$J$213,6,0),""))</f>
        <v/>
      </c>
      <c r="E3404" s="287"/>
      <c r="F3404" s="234"/>
      <c r="G3404" s="234"/>
      <c r="H3404" s="263"/>
      <c r="I3404" s="169"/>
      <c r="K3404" s="445" t="str">
        <f t="shared" si="421"/>
        <v>Leer</v>
      </c>
      <c r="L3404" s="445" t="str">
        <f>VLOOKUP($D3404,{"29 - Psychiatrie (Erwachsene)","BGI";"297 - stationsäquivalente Behandlung in der Erwachsenenpsychiatrie (29)","BGI";"30 - Kinder- und Jugendpsychiatrie","BGII";"307 - stationsäquivalente Behandlung in der Kinder- und Jugendpsychiatrie (30)","BGII";"31 - Psychosomatik","BGI";"","Leer"},2,0)</f>
        <v>Leer</v>
      </c>
      <c r="M3404" s="445">
        <f t="shared" si="418"/>
        <v>0</v>
      </c>
      <c r="N3404" s="445">
        <f t="shared" si="419"/>
        <v>0</v>
      </c>
      <c r="O3404" s="445">
        <f t="shared" si="422"/>
        <v>0</v>
      </c>
      <c r="P3404" s="445">
        <f t="shared" si="423"/>
        <v>0</v>
      </c>
      <c r="Q3404" s="445">
        <f t="shared" si="424"/>
        <v>0</v>
      </c>
      <c r="R3404" s="415" t="str">
        <f t="shared" si="425"/>
        <v>Leer</v>
      </c>
      <c r="S3404" s="445">
        <f>IF('Angaben KH-Standort'!D$29='A4'!D3404,IF('Angaben KH-Standort'!E$29="Ja",1,0),0)</f>
        <v>0</v>
      </c>
      <c r="T3404" s="445">
        <f>IF('Angaben KH-Standort'!D$30='A4'!D3404,IF('Angaben KH-Standort'!E$30="Ja",1,0),0)</f>
        <v>0</v>
      </c>
      <c r="U3404" s="445">
        <f>IF('Angaben KH-Standort'!D$31='A4'!D3404,IF('Angaben KH-Standort'!E$31="Ja",1,0),0)</f>
        <v>0</v>
      </c>
    </row>
    <row r="3405" spans="2:21" ht="15" customHeight="1" x14ac:dyDescent="0.3">
      <c r="B3405" s="70" t="str">
        <f t="shared" si="420"/>
        <v>!!!</v>
      </c>
      <c r="C3405" s="265" t="str">
        <f>IF(ISERROR(IF(LEN(E3405)&gt;0,VLOOKUP(TEXT($E3405,0),'Angaben Stationen'!$E$14:$J$213,5,0),"")),"?",IF(LEN(E3405)&gt;0,VLOOKUP(TEXT($E3405,0),'Angaben Stationen'!$E$14:$J$213,5,0),""))</f>
        <v/>
      </c>
      <c r="D3405" s="232" t="str">
        <f>IF(ISERROR(IF(LEN(E3405)&gt;0,VLOOKUP(TEXT($E3405,0),'Angaben Stationen'!$E$14:$J$213,6,0),"")),"STATION IST NICHT VORHANDEN",IF(LEN(E3405)&gt;0,VLOOKUP(TEXT($E3405,0),'Angaben Stationen'!$E$14:$J$213,6,0),""))</f>
        <v/>
      </c>
      <c r="E3405" s="287"/>
      <c r="F3405" s="234"/>
      <c r="G3405" s="234"/>
      <c r="H3405" s="263"/>
      <c r="I3405" s="169"/>
      <c r="K3405" s="445" t="str">
        <f t="shared" si="421"/>
        <v>Leer</v>
      </c>
      <c r="L3405" s="445" t="str">
        <f>VLOOKUP($D3405,{"29 - Psychiatrie (Erwachsene)","BGI";"297 - stationsäquivalente Behandlung in der Erwachsenenpsychiatrie (29)","BGI";"30 - Kinder- und Jugendpsychiatrie","BGII";"307 - stationsäquivalente Behandlung in der Kinder- und Jugendpsychiatrie (30)","BGII";"31 - Psychosomatik","BGI";"","Leer"},2,0)</f>
        <v>Leer</v>
      </c>
      <c r="M3405" s="445">
        <f t="shared" si="418"/>
        <v>0</v>
      </c>
      <c r="N3405" s="445">
        <f t="shared" si="419"/>
        <v>0</v>
      </c>
      <c r="O3405" s="445">
        <f t="shared" si="422"/>
        <v>0</v>
      </c>
      <c r="P3405" s="445">
        <f t="shared" si="423"/>
        <v>0</v>
      </c>
      <c r="Q3405" s="445">
        <f t="shared" si="424"/>
        <v>0</v>
      </c>
      <c r="R3405" s="415" t="str">
        <f t="shared" si="425"/>
        <v>Leer</v>
      </c>
      <c r="S3405" s="445">
        <f>IF('Angaben KH-Standort'!D$29='A4'!D3405,IF('Angaben KH-Standort'!E$29="Ja",1,0),0)</f>
        <v>0</v>
      </c>
      <c r="T3405" s="445">
        <f>IF('Angaben KH-Standort'!D$30='A4'!D3405,IF('Angaben KH-Standort'!E$30="Ja",1,0),0)</f>
        <v>0</v>
      </c>
      <c r="U3405" s="445">
        <f>IF('Angaben KH-Standort'!D$31='A4'!D3405,IF('Angaben KH-Standort'!E$31="Ja",1,0),0)</f>
        <v>0</v>
      </c>
    </row>
    <row r="3406" spans="2:21" ht="15" customHeight="1" x14ac:dyDescent="0.3">
      <c r="B3406" s="70" t="str">
        <f t="shared" si="420"/>
        <v>!!!</v>
      </c>
      <c r="C3406" s="265" t="str">
        <f>IF(ISERROR(IF(LEN(E3406)&gt;0,VLOOKUP(TEXT($E3406,0),'Angaben Stationen'!$E$14:$J$213,5,0),"")),"?",IF(LEN(E3406)&gt;0,VLOOKUP(TEXT($E3406,0),'Angaben Stationen'!$E$14:$J$213,5,0),""))</f>
        <v/>
      </c>
      <c r="D3406" s="232" t="str">
        <f>IF(ISERROR(IF(LEN(E3406)&gt;0,VLOOKUP(TEXT($E3406,0),'Angaben Stationen'!$E$14:$J$213,6,0),"")),"STATION IST NICHT VORHANDEN",IF(LEN(E3406)&gt;0,VLOOKUP(TEXT($E3406,0),'Angaben Stationen'!$E$14:$J$213,6,0),""))</f>
        <v/>
      </c>
      <c r="E3406" s="287"/>
      <c r="F3406" s="234"/>
      <c r="G3406" s="234"/>
      <c r="H3406" s="263"/>
      <c r="I3406" s="169"/>
      <c r="K3406" s="445" t="str">
        <f t="shared" si="421"/>
        <v>Leer</v>
      </c>
      <c r="L3406" s="445" t="str">
        <f>VLOOKUP($D3406,{"29 - Psychiatrie (Erwachsene)","BGI";"297 - stationsäquivalente Behandlung in der Erwachsenenpsychiatrie (29)","BGI";"30 - Kinder- und Jugendpsychiatrie","BGII";"307 - stationsäquivalente Behandlung in der Kinder- und Jugendpsychiatrie (30)","BGII";"31 - Psychosomatik","BGI";"","Leer"},2,0)</f>
        <v>Leer</v>
      </c>
      <c r="M3406" s="445">
        <f t="shared" si="418"/>
        <v>0</v>
      </c>
      <c r="N3406" s="445">
        <f t="shared" si="419"/>
        <v>0</v>
      </c>
      <c r="O3406" s="445">
        <f t="shared" si="422"/>
        <v>0</v>
      </c>
      <c r="P3406" s="445">
        <f t="shared" si="423"/>
        <v>0</v>
      </c>
      <c r="Q3406" s="445">
        <f t="shared" si="424"/>
        <v>0</v>
      </c>
      <c r="R3406" s="415" t="str">
        <f t="shared" si="425"/>
        <v>Leer</v>
      </c>
      <c r="S3406" s="445">
        <f>IF('Angaben KH-Standort'!D$29='A4'!D3406,IF('Angaben KH-Standort'!E$29="Ja",1,0),0)</f>
        <v>0</v>
      </c>
      <c r="T3406" s="445">
        <f>IF('Angaben KH-Standort'!D$30='A4'!D3406,IF('Angaben KH-Standort'!E$30="Ja",1,0),0)</f>
        <v>0</v>
      </c>
      <c r="U3406" s="445">
        <f>IF('Angaben KH-Standort'!D$31='A4'!D3406,IF('Angaben KH-Standort'!E$31="Ja",1,0),0)</f>
        <v>0</v>
      </c>
    </row>
    <row r="3407" spans="2:21" ht="15" customHeight="1" x14ac:dyDescent="0.3">
      <c r="B3407" s="70" t="str">
        <f t="shared" si="420"/>
        <v>!!!</v>
      </c>
      <c r="C3407" s="265" t="str">
        <f>IF(ISERROR(IF(LEN(E3407)&gt;0,VLOOKUP(TEXT($E3407,0),'Angaben Stationen'!$E$14:$J$213,5,0),"")),"?",IF(LEN(E3407)&gt;0,VLOOKUP(TEXT($E3407,0),'Angaben Stationen'!$E$14:$J$213,5,0),""))</f>
        <v/>
      </c>
      <c r="D3407" s="232" t="str">
        <f>IF(ISERROR(IF(LEN(E3407)&gt;0,VLOOKUP(TEXT($E3407,0),'Angaben Stationen'!$E$14:$J$213,6,0),"")),"STATION IST NICHT VORHANDEN",IF(LEN(E3407)&gt;0,VLOOKUP(TEXT($E3407,0),'Angaben Stationen'!$E$14:$J$213,6,0),""))</f>
        <v/>
      </c>
      <c r="E3407" s="287"/>
      <c r="F3407" s="234"/>
      <c r="G3407" s="234"/>
      <c r="H3407" s="263"/>
      <c r="I3407" s="169"/>
      <c r="K3407" s="445" t="str">
        <f t="shared" si="421"/>
        <v>Leer</v>
      </c>
      <c r="L3407" s="445" t="str">
        <f>VLOOKUP($D3407,{"29 - Psychiatrie (Erwachsene)","BGI";"297 - stationsäquivalente Behandlung in der Erwachsenenpsychiatrie (29)","BGI";"30 - Kinder- und Jugendpsychiatrie","BGII";"307 - stationsäquivalente Behandlung in der Kinder- und Jugendpsychiatrie (30)","BGII";"31 - Psychosomatik","BGI";"","Leer"},2,0)</f>
        <v>Leer</v>
      </c>
      <c r="M3407" s="445">
        <f t="shared" si="418"/>
        <v>0</v>
      </c>
      <c r="N3407" s="445">
        <f t="shared" si="419"/>
        <v>0</v>
      </c>
      <c r="O3407" s="445">
        <f t="shared" si="422"/>
        <v>0</v>
      </c>
      <c r="P3407" s="445">
        <f t="shared" si="423"/>
        <v>0</v>
      </c>
      <c r="Q3407" s="445">
        <f t="shared" si="424"/>
        <v>0</v>
      </c>
      <c r="R3407" s="415" t="str">
        <f t="shared" si="425"/>
        <v>Leer</v>
      </c>
      <c r="S3407" s="445">
        <f>IF('Angaben KH-Standort'!D$29='A4'!D3407,IF('Angaben KH-Standort'!E$29="Ja",1,0),0)</f>
        <v>0</v>
      </c>
      <c r="T3407" s="445">
        <f>IF('Angaben KH-Standort'!D$30='A4'!D3407,IF('Angaben KH-Standort'!E$30="Ja",1,0),0)</f>
        <v>0</v>
      </c>
      <c r="U3407" s="445">
        <f>IF('Angaben KH-Standort'!D$31='A4'!D3407,IF('Angaben KH-Standort'!E$31="Ja",1,0),0)</f>
        <v>0</v>
      </c>
    </row>
    <row r="3408" spans="2:21" ht="15" customHeight="1" x14ac:dyDescent="0.3">
      <c r="B3408" s="70" t="str">
        <f t="shared" si="420"/>
        <v>!!!</v>
      </c>
      <c r="C3408" s="265" t="str">
        <f>IF(ISERROR(IF(LEN(E3408)&gt;0,VLOOKUP(TEXT($E3408,0),'Angaben Stationen'!$E$14:$J$213,5,0),"")),"?",IF(LEN(E3408)&gt;0,VLOOKUP(TEXT($E3408,0),'Angaben Stationen'!$E$14:$J$213,5,0),""))</f>
        <v/>
      </c>
      <c r="D3408" s="232" t="str">
        <f>IF(ISERROR(IF(LEN(E3408)&gt;0,VLOOKUP(TEXT($E3408,0),'Angaben Stationen'!$E$14:$J$213,6,0),"")),"STATION IST NICHT VORHANDEN",IF(LEN(E3408)&gt;0,VLOOKUP(TEXT($E3408,0),'Angaben Stationen'!$E$14:$J$213,6,0),""))</f>
        <v/>
      </c>
      <c r="E3408" s="287"/>
      <c r="F3408" s="234"/>
      <c r="G3408" s="234"/>
      <c r="H3408" s="263"/>
      <c r="I3408" s="169"/>
      <c r="K3408" s="445" t="str">
        <f t="shared" si="421"/>
        <v>Leer</v>
      </c>
      <c r="L3408" s="445" t="str">
        <f>VLOOKUP($D3408,{"29 - Psychiatrie (Erwachsene)","BGI";"297 - stationsäquivalente Behandlung in der Erwachsenenpsychiatrie (29)","BGI";"30 - Kinder- und Jugendpsychiatrie","BGII";"307 - stationsäquivalente Behandlung in der Kinder- und Jugendpsychiatrie (30)","BGII";"31 - Psychosomatik","BGI";"","Leer"},2,0)</f>
        <v>Leer</v>
      </c>
      <c r="M3408" s="445">
        <f t="shared" si="418"/>
        <v>0</v>
      </c>
      <c r="N3408" s="445">
        <f t="shared" si="419"/>
        <v>0</v>
      </c>
      <c r="O3408" s="445">
        <f t="shared" si="422"/>
        <v>0</v>
      </c>
      <c r="P3408" s="445">
        <f t="shared" si="423"/>
        <v>0</v>
      </c>
      <c r="Q3408" s="445">
        <f t="shared" si="424"/>
        <v>0</v>
      </c>
      <c r="R3408" s="415" t="str">
        <f t="shared" si="425"/>
        <v>Leer</v>
      </c>
      <c r="S3408" s="445">
        <f>IF('Angaben KH-Standort'!D$29='A4'!D3408,IF('Angaben KH-Standort'!E$29="Ja",1,0),0)</f>
        <v>0</v>
      </c>
      <c r="T3408" s="445">
        <f>IF('Angaben KH-Standort'!D$30='A4'!D3408,IF('Angaben KH-Standort'!E$30="Ja",1,0),0)</f>
        <v>0</v>
      </c>
      <c r="U3408" s="445">
        <f>IF('Angaben KH-Standort'!D$31='A4'!D3408,IF('Angaben KH-Standort'!E$31="Ja",1,0),0)</f>
        <v>0</v>
      </c>
    </row>
    <row r="3409" spans="2:21" ht="15" customHeight="1" x14ac:dyDescent="0.3">
      <c r="B3409" s="70" t="str">
        <f t="shared" si="420"/>
        <v>!!!</v>
      </c>
      <c r="C3409" s="265" t="str">
        <f>IF(ISERROR(IF(LEN(E3409)&gt;0,VLOOKUP(TEXT($E3409,0),'Angaben Stationen'!$E$14:$J$213,5,0),"")),"?",IF(LEN(E3409)&gt;0,VLOOKUP(TEXT($E3409,0),'Angaben Stationen'!$E$14:$J$213,5,0),""))</f>
        <v/>
      </c>
      <c r="D3409" s="232" t="str">
        <f>IF(ISERROR(IF(LEN(E3409)&gt;0,VLOOKUP(TEXT($E3409,0),'Angaben Stationen'!$E$14:$J$213,6,0),"")),"STATION IST NICHT VORHANDEN",IF(LEN(E3409)&gt;0,VLOOKUP(TEXT($E3409,0),'Angaben Stationen'!$E$14:$J$213,6,0),""))</f>
        <v/>
      </c>
      <c r="E3409" s="287"/>
      <c r="F3409" s="234"/>
      <c r="G3409" s="234"/>
      <c r="H3409" s="263"/>
      <c r="I3409" s="169"/>
      <c r="K3409" s="445" t="str">
        <f t="shared" si="421"/>
        <v>Leer</v>
      </c>
      <c r="L3409" s="445" t="str">
        <f>VLOOKUP($D3409,{"29 - Psychiatrie (Erwachsene)","BGI";"297 - stationsäquivalente Behandlung in der Erwachsenenpsychiatrie (29)","BGI";"30 - Kinder- und Jugendpsychiatrie","BGII";"307 - stationsäquivalente Behandlung in der Kinder- und Jugendpsychiatrie (30)","BGII";"31 - Psychosomatik","BGI";"","Leer"},2,0)</f>
        <v>Leer</v>
      </c>
      <c r="M3409" s="445">
        <f t="shared" si="418"/>
        <v>0</v>
      </c>
      <c r="N3409" s="445">
        <f t="shared" si="419"/>
        <v>0</v>
      </c>
      <c r="O3409" s="445">
        <f t="shared" si="422"/>
        <v>0</v>
      </c>
      <c r="P3409" s="445">
        <f t="shared" si="423"/>
        <v>0</v>
      </c>
      <c r="Q3409" s="445">
        <f t="shared" si="424"/>
        <v>0</v>
      </c>
      <c r="R3409" s="415" t="str">
        <f t="shared" si="425"/>
        <v>Leer</v>
      </c>
      <c r="S3409" s="445">
        <f>IF('Angaben KH-Standort'!D$29='A4'!D3409,IF('Angaben KH-Standort'!E$29="Ja",1,0),0)</f>
        <v>0</v>
      </c>
      <c r="T3409" s="445">
        <f>IF('Angaben KH-Standort'!D$30='A4'!D3409,IF('Angaben KH-Standort'!E$30="Ja",1,0),0)</f>
        <v>0</v>
      </c>
      <c r="U3409" s="445">
        <f>IF('Angaben KH-Standort'!D$31='A4'!D3409,IF('Angaben KH-Standort'!E$31="Ja",1,0),0)</f>
        <v>0</v>
      </c>
    </row>
    <row r="3410" spans="2:21" ht="15" customHeight="1" x14ac:dyDescent="0.3">
      <c r="B3410" s="70" t="str">
        <f t="shared" si="420"/>
        <v>!!!</v>
      </c>
      <c r="C3410" s="265" t="str">
        <f>IF(ISERROR(IF(LEN(E3410)&gt;0,VLOOKUP(TEXT($E3410,0),'Angaben Stationen'!$E$14:$J$213,5,0),"")),"?",IF(LEN(E3410)&gt;0,VLOOKUP(TEXT($E3410,0),'Angaben Stationen'!$E$14:$J$213,5,0),""))</f>
        <v/>
      </c>
      <c r="D3410" s="232" t="str">
        <f>IF(ISERROR(IF(LEN(E3410)&gt;0,VLOOKUP(TEXT($E3410,0),'Angaben Stationen'!$E$14:$J$213,6,0),"")),"STATION IST NICHT VORHANDEN",IF(LEN(E3410)&gt;0,VLOOKUP(TEXT($E3410,0),'Angaben Stationen'!$E$14:$J$213,6,0),""))</f>
        <v/>
      </c>
      <c r="E3410" s="287"/>
      <c r="F3410" s="234"/>
      <c r="G3410" s="234"/>
      <c r="H3410" s="263"/>
      <c r="I3410" s="169"/>
      <c r="K3410" s="445" t="str">
        <f t="shared" si="421"/>
        <v>Leer</v>
      </c>
      <c r="L3410" s="445" t="str">
        <f>VLOOKUP($D3410,{"29 - Psychiatrie (Erwachsene)","BGI";"297 - stationsäquivalente Behandlung in der Erwachsenenpsychiatrie (29)","BGI";"30 - Kinder- und Jugendpsychiatrie","BGII";"307 - stationsäquivalente Behandlung in der Kinder- und Jugendpsychiatrie (30)","BGII";"31 - Psychosomatik","BGI";"","Leer"},2,0)</f>
        <v>Leer</v>
      </c>
      <c r="M3410" s="445">
        <f t="shared" si="418"/>
        <v>0</v>
      </c>
      <c r="N3410" s="445">
        <f t="shared" si="419"/>
        <v>0</v>
      </c>
      <c r="O3410" s="445">
        <f t="shared" si="422"/>
        <v>0</v>
      </c>
      <c r="P3410" s="445">
        <f t="shared" si="423"/>
        <v>0</v>
      </c>
      <c r="Q3410" s="445">
        <f t="shared" si="424"/>
        <v>0</v>
      </c>
      <c r="R3410" s="415" t="str">
        <f t="shared" si="425"/>
        <v>Leer</v>
      </c>
      <c r="S3410" s="445">
        <f>IF('Angaben KH-Standort'!D$29='A4'!D3410,IF('Angaben KH-Standort'!E$29="Ja",1,0),0)</f>
        <v>0</v>
      </c>
      <c r="T3410" s="445">
        <f>IF('Angaben KH-Standort'!D$30='A4'!D3410,IF('Angaben KH-Standort'!E$30="Ja",1,0),0)</f>
        <v>0</v>
      </c>
      <c r="U3410" s="445">
        <f>IF('Angaben KH-Standort'!D$31='A4'!D3410,IF('Angaben KH-Standort'!E$31="Ja",1,0),0)</f>
        <v>0</v>
      </c>
    </row>
    <row r="3411" spans="2:21" ht="15" customHeight="1" x14ac:dyDescent="0.3">
      <c r="B3411" s="70" t="str">
        <f t="shared" si="420"/>
        <v>!!!</v>
      </c>
      <c r="C3411" s="265" t="str">
        <f>IF(ISERROR(IF(LEN(E3411)&gt;0,VLOOKUP(TEXT($E3411,0),'Angaben Stationen'!$E$14:$J$213,5,0),"")),"?",IF(LEN(E3411)&gt;0,VLOOKUP(TEXT($E3411,0),'Angaben Stationen'!$E$14:$J$213,5,0),""))</f>
        <v/>
      </c>
      <c r="D3411" s="232" t="str">
        <f>IF(ISERROR(IF(LEN(E3411)&gt;0,VLOOKUP(TEXT($E3411,0),'Angaben Stationen'!$E$14:$J$213,6,0),"")),"STATION IST NICHT VORHANDEN",IF(LEN(E3411)&gt;0,VLOOKUP(TEXT($E3411,0),'Angaben Stationen'!$E$14:$J$213,6,0),""))</f>
        <v/>
      </c>
      <c r="E3411" s="287"/>
      <c r="F3411" s="234"/>
      <c r="G3411" s="234"/>
      <c r="H3411" s="263"/>
      <c r="I3411" s="169"/>
      <c r="K3411" s="445" t="str">
        <f t="shared" si="421"/>
        <v>Leer</v>
      </c>
      <c r="L3411" s="445" t="str">
        <f>VLOOKUP($D3411,{"29 - Psychiatrie (Erwachsene)","BGI";"297 - stationsäquivalente Behandlung in der Erwachsenenpsychiatrie (29)","BGI";"30 - Kinder- und Jugendpsychiatrie","BGII";"307 - stationsäquivalente Behandlung in der Kinder- und Jugendpsychiatrie (30)","BGII";"31 - Psychosomatik","BGI";"","Leer"},2,0)</f>
        <v>Leer</v>
      </c>
      <c r="M3411" s="445">
        <f t="shared" si="418"/>
        <v>0</v>
      </c>
      <c r="N3411" s="445">
        <f t="shared" si="419"/>
        <v>0</v>
      </c>
      <c r="O3411" s="445">
        <f t="shared" si="422"/>
        <v>0</v>
      </c>
      <c r="P3411" s="445">
        <f t="shared" si="423"/>
        <v>0</v>
      </c>
      <c r="Q3411" s="445">
        <f t="shared" si="424"/>
        <v>0</v>
      </c>
      <c r="R3411" s="415" t="str">
        <f t="shared" si="425"/>
        <v>Leer</v>
      </c>
      <c r="S3411" s="445">
        <f>IF('Angaben KH-Standort'!D$29='A4'!D3411,IF('Angaben KH-Standort'!E$29="Ja",1,0),0)</f>
        <v>0</v>
      </c>
      <c r="T3411" s="445">
        <f>IF('Angaben KH-Standort'!D$30='A4'!D3411,IF('Angaben KH-Standort'!E$30="Ja",1,0),0)</f>
        <v>0</v>
      </c>
      <c r="U3411" s="445">
        <f>IF('Angaben KH-Standort'!D$31='A4'!D3411,IF('Angaben KH-Standort'!E$31="Ja",1,0),0)</f>
        <v>0</v>
      </c>
    </row>
    <row r="3412" spans="2:21" ht="15" customHeight="1" x14ac:dyDescent="0.3">
      <c r="B3412" s="70" t="str">
        <f t="shared" si="420"/>
        <v>!!!</v>
      </c>
      <c r="C3412" s="265" t="str">
        <f>IF(ISERROR(IF(LEN(E3412)&gt;0,VLOOKUP(TEXT($E3412,0),'Angaben Stationen'!$E$14:$J$213,5,0),"")),"?",IF(LEN(E3412)&gt;0,VLOOKUP(TEXT($E3412,0),'Angaben Stationen'!$E$14:$J$213,5,0),""))</f>
        <v/>
      </c>
      <c r="D3412" s="232" t="str">
        <f>IF(ISERROR(IF(LEN(E3412)&gt;0,VLOOKUP(TEXT($E3412,0),'Angaben Stationen'!$E$14:$J$213,6,0),"")),"STATION IST NICHT VORHANDEN",IF(LEN(E3412)&gt;0,VLOOKUP(TEXT($E3412,0),'Angaben Stationen'!$E$14:$J$213,6,0),""))</f>
        <v/>
      </c>
      <c r="E3412" s="287"/>
      <c r="F3412" s="234"/>
      <c r="G3412" s="234"/>
      <c r="H3412" s="263"/>
      <c r="I3412" s="169"/>
      <c r="K3412" s="445" t="str">
        <f t="shared" si="421"/>
        <v>Leer</v>
      </c>
      <c r="L3412" s="445" t="str">
        <f>VLOOKUP($D3412,{"29 - Psychiatrie (Erwachsene)","BGI";"297 - stationsäquivalente Behandlung in der Erwachsenenpsychiatrie (29)","BGI";"30 - Kinder- und Jugendpsychiatrie","BGII";"307 - stationsäquivalente Behandlung in der Kinder- und Jugendpsychiatrie (30)","BGII";"31 - Psychosomatik","BGI";"","Leer"},2,0)</f>
        <v>Leer</v>
      </c>
      <c r="M3412" s="445">
        <f t="shared" si="418"/>
        <v>0</v>
      </c>
      <c r="N3412" s="445">
        <f t="shared" si="419"/>
        <v>0</v>
      </c>
      <c r="O3412" s="445">
        <f t="shared" si="422"/>
        <v>0</v>
      </c>
      <c r="P3412" s="445">
        <f t="shared" si="423"/>
        <v>0</v>
      </c>
      <c r="Q3412" s="445">
        <f t="shared" si="424"/>
        <v>0</v>
      </c>
      <c r="R3412" s="415" t="str">
        <f t="shared" si="425"/>
        <v>Leer</v>
      </c>
      <c r="S3412" s="445">
        <f>IF('Angaben KH-Standort'!D$29='A4'!D3412,IF('Angaben KH-Standort'!E$29="Ja",1,0),0)</f>
        <v>0</v>
      </c>
      <c r="T3412" s="445">
        <f>IF('Angaben KH-Standort'!D$30='A4'!D3412,IF('Angaben KH-Standort'!E$30="Ja",1,0),0)</f>
        <v>0</v>
      </c>
      <c r="U3412" s="445">
        <f>IF('Angaben KH-Standort'!D$31='A4'!D3412,IF('Angaben KH-Standort'!E$31="Ja",1,0),0)</f>
        <v>0</v>
      </c>
    </row>
    <row r="3413" spans="2:21" ht="15" customHeight="1" x14ac:dyDescent="0.3">
      <c r="B3413" s="70" t="str">
        <f t="shared" si="420"/>
        <v>!!!</v>
      </c>
      <c r="C3413" s="265" t="str">
        <f>IF(ISERROR(IF(LEN(E3413)&gt;0,VLOOKUP(TEXT($E3413,0),'Angaben Stationen'!$E$14:$J$213,5,0),"")),"?",IF(LEN(E3413)&gt;0,VLOOKUP(TEXT($E3413,0),'Angaben Stationen'!$E$14:$J$213,5,0),""))</f>
        <v/>
      </c>
      <c r="D3413" s="232" t="str">
        <f>IF(ISERROR(IF(LEN(E3413)&gt;0,VLOOKUP(TEXT($E3413,0),'Angaben Stationen'!$E$14:$J$213,6,0),"")),"STATION IST NICHT VORHANDEN",IF(LEN(E3413)&gt;0,VLOOKUP(TEXT($E3413,0),'Angaben Stationen'!$E$14:$J$213,6,0),""))</f>
        <v/>
      </c>
      <c r="E3413" s="287"/>
      <c r="F3413" s="234"/>
      <c r="G3413" s="234"/>
      <c r="H3413" s="263"/>
      <c r="I3413" s="169"/>
      <c r="K3413" s="445" t="str">
        <f t="shared" si="421"/>
        <v>Leer</v>
      </c>
      <c r="L3413" s="445" t="str">
        <f>VLOOKUP($D3413,{"29 - Psychiatrie (Erwachsene)","BGI";"297 - stationsäquivalente Behandlung in der Erwachsenenpsychiatrie (29)","BGI";"30 - Kinder- und Jugendpsychiatrie","BGII";"307 - stationsäquivalente Behandlung in der Kinder- und Jugendpsychiatrie (30)","BGII";"31 - Psychosomatik","BGI";"","Leer"},2,0)</f>
        <v>Leer</v>
      </c>
      <c r="M3413" s="445">
        <f t="shared" si="418"/>
        <v>0</v>
      </c>
      <c r="N3413" s="445">
        <f t="shared" si="419"/>
        <v>0</v>
      </c>
      <c r="O3413" s="445">
        <f t="shared" si="422"/>
        <v>0</v>
      </c>
      <c r="P3413" s="445">
        <f t="shared" si="423"/>
        <v>0</v>
      </c>
      <c r="Q3413" s="445">
        <f t="shared" si="424"/>
        <v>0</v>
      </c>
      <c r="R3413" s="415" t="str">
        <f t="shared" si="425"/>
        <v>Leer</v>
      </c>
      <c r="S3413" s="445">
        <f>IF('Angaben KH-Standort'!D$29='A4'!D3413,IF('Angaben KH-Standort'!E$29="Ja",1,0),0)</f>
        <v>0</v>
      </c>
      <c r="T3413" s="445">
        <f>IF('Angaben KH-Standort'!D$30='A4'!D3413,IF('Angaben KH-Standort'!E$30="Ja",1,0),0)</f>
        <v>0</v>
      </c>
      <c r="U3413" s="445">
        <f>IF('Angaben KH-Standort'!D$31='A4'!D3413,IF('Angaben KH-Standort'!E$31="Ja",1,0),0)</f>
        <v>0</v>
      </c>
    </row>
    <row r="3414" spans="2:21" ht="15" customHeight="1" x14ac:dyDescent="0.3">
      <c r="B3414" s="70" t="str">
        <f t="shared" si="420"/>
        <v>!!!</v>
      </c>
      <c r="C3414" s="265" t="str">
        <f>IF(ISERROR(IF(LEN(E3414)&gt;0,VLOOKUP(TEXT($E3414,0),'Angaben Stationen'!$E$14:$J$213,5,0),"")),"?",IF(LEN(E3414)&gt;0,VLOOKUP(TEXT($E3414,0),'Angaben Stationen'!$E$14:$J$213,5,0),""))</f>
        <v/>
      </c>
      <c r="D3414" s="232" t="str">
        <f>IF(ISERROR(IF(LEN(E3414)&gt;0,VLOOKUP(TEXT($E3414,0),'Angaben Stationen'!$E$14:$J$213,6,0),"")),"STATION IST NICHT VORHANDEN",IF(LEN(E3414)&gt;0,VLOOKUP(TEXT($E3414,0),'Angaben Stationen'!$E$14:$J$213,6,0),""))</f>
        <v/>
      </c>
      <c r="E3414" s="287"/>
      <c r="F3414" s="234"/>
      <c r="G3414" s="234"/>
      <c r="H3414" s="263"/>
      <c r="I3414" s="169"/>
      <c r="K3414" s="445" t="str">
        <f t="shared" si="421"/>
        <v>Leer</v>
      </c>
      <c r="L3414" s="445" t="str">
        <f>VLOOKUP($D3414,{"29 - Psychiatrie (Erwachsene)","BGI";"297 - stationsäquivalente Behandlung in der Erwachsenenpsychiatrie (29)","BGI";"30 - Kinder- und Jugendpsychiatrie","BGII";"307 - stationsäquivalente Behandlung in der Kinder- und Jugendpsychiatrie (30)","BGII";"31 - Psychosomatik","BGI";"","Leer"},2,0)</f>
        <v>Leer</v>
      </c>
      <c r="M3414" s="445">
        <f t="shared" si="418"/>
        <v>0</v>
      </c>
      <c r="N3414" s="445">
        <f t="shared" si="419"/>
        <v>0</v>
      </c>
      <c r="O3414" s="445">
        <f t="shared" si="422"/>
        <v>0</v>
      </c>
      <c r="P3414" s="445">
        <f t="shared" si="423"/>
        <v>0</v>
      </c>
      <c r="Q3414" s="445">
        <f t="shared" si="424"/>
        <v>0</v>
      </c>
      <c r="R3414" s="415" t="str">
        <f t="shared" si="425"/>
        <v>Leer</v>
      </c>
      <c r="S3414" s="445">
        <f>IF('Angaben KH-Standort'!D$29='A4'!D3414,IF('Angaben KH-Standort'!E$29="Ja",1,0),0)</f>
        <v>0</v>
      </c>
      <c r="T3414" s="445">
        <f>IF('Angaben KH-Standort'!D$30='A4'!D3414,IF('Angaben KH-Standort'!E$30="Ja",1,0),0)</f>
        <v>0</v>
      </c>
      <c r="U3414" s="445">
        <f>IF('Angaben KH-Standort'!D$31='A4'!D3414,IF('Angaben KH-Standort'!E$31="Ja",1,0),0)</f>
        <v>0</v>
      </c>
    </row>
    <row r="3415" spans="2:21" ht="15" customHeight="1" x14ac:dyDescent="0.3">
      <c r="B3415" s="70" t="str">
        <f t="shared" si="420"/>
        <v>!!!</v>
      </c>
      <c r="C3415" s="265" t="str">
        <f>IF(ISERROR(IF(LEN(E3415)&gt;0,VLOOKUP(TEXT($E3415,0),'Angaben Stationen'!$E$14:$J$213,5,0),"")),"?",IF(LEN(E3415)&gt;0,VLOOKUP(TEXT($E3415,0),'Angaben Stationen'!$E$14:$J$213,5,0),""))</f>
        <v/>
      </c>
      <c r="D3415" s="232" t="str">
        <f>IF(ISERROR(IF(LEN(E3415)&gt;0,VLOOKUP(TEXT($E3415,0),'Angaben Stationen'!$E$14:$J$213,6,0),"")),"STATION IST NICHT VORHANDEN",IF(LEN(E3415)&gt;0,VLOOKUP(TEXT($E3415,0),'Angaben Stationen'!$E$14:$J$213,6,0),""))</f>
        <v/>
      </c>
      <c r="E3415" s="287"/>
      <c r="F3415" s="234"/>
      <c r="G3415" s="234"/>
      <c r="H3415" s="263"/>
      <c r="I3415" s="169"/>
      <c r="K3415" s="445" t="str">
        <f t="shared" si="421"/>
        <v>Leer</v>
      </c>
      <c r="L3415" s="445" t="str">
        <f>VLOOKUP($D3415,{"29 - Psychiatrie (Erwachsene)","BGI";"297 - stationsäquivalente Behandlung in der Erwachsenenpsychiatrie (29)","BGI";"30 - Kinder- und Jugendpsychiatrie","BGII";"307 - stationsäquivalente Behandlung in der Kinder- und Jugendpsychiatrie (30)","BGII";"31 - Psychosomatik","BGI";"","Leer"},2,0)</f>
        <v>Leer</v>
      </c>
      <c r="M3415" s="445">
        <f t="shared" si="418"/>
        <v>0</v>
      </c>
      <c r="N3415" s="445">
        <f t="shared" si="419"/>
        <v>0</v>
      </c>
      <c r="O3415" s="445">
        <f t="shared" si="422"/>
        <v>0</v>
      </c>
      <c r="P3415" s="445">
        <f t="shared" si="423"/>
        <v>0</v>
      </c>
      <c r="Q3415" s="445">
        <f t="shared" si="424"/>
        <v>0</v>
      </c>
      <c r="R3415" s="415" t="str">
        <f t="shared" si="425"/>
        <v>Leer</v>
      </c>
      <c r="S3415" s="445">
        <f>IF('Angaben KH-Standort'!D$29='A4'!D3415,IF('Angaben KH-Standort'!E$29="Ja",1,0),0)</f>
        <v>0</v>
      </c>
      <c r="T3415" s="445">
        <f>IF('Angaben KH-Standort'!D$30='A4'!D3415,IF('Angaben KH-Standort'!E$30="Ja",1,0),0)</f>
        <v>0</v>
      </c>
      <c r="U3415" s="445">
        <f>IF('Angaben KH-Standort'!D$31='A4'!D3415,IF('Angaben KH-Standort'!E$31="Ja",1,0),0)</f>
        <v>0</v>
      </c>
    </row>
    <row r="3416" spans="2:21" ht="15" customHeight="1" x14ac:dyDescent="0.3">
      <c r="B3416" s="70" t="str">
        <f t="shared" si="420"/>
        <v>!!!</v>
      </c>
      <c r="C3416" s="265" t="str">
        <f>IF(ISERROR(IF(LEN(E3416)&gt;0,VLOOKUP(TEXT($E3416,0),'Angaben Stationen'!$E$14:$J$213,5,0),"")),"?",IF(LEN(E3416)&gt;0,VLOOKUP(TEXT($E3416,0),'Angaben Stationen'!$E$14:$J$213,5,0),""))</f>
        <v/>
      </c>
      <c r="D3416" s="232" t="str">
        <f>IF(ISERROR(IF(LEN(E3416)&gt;0,VLOOKUP(TEXT($E3416,0),'Angaben Stationen'!$E$14:$J$213,6,0),"")),"STATION IST NICHT VORHANDEN",IF(LEN(E3416)&gt;0,VLOOKUP(TEXT($E3416,0),'Angaben Stationen'!$E$14:$J$213,6,0),""))</f>
        <v/>
      </c>
      <c r="E3416" s="287"/>
      <c r="F3416" s="234"/>
      <c r="G3416" s="234"/>
      <c r="H3416" s="263"/>
      <c r="I3416" s="169"/>
      <c r="K3416" s="445" t="str">
        <f t="shared" si="421"/>
        <v>Leer</v>
      </c>
      <c r="L3416" s="445" t="str">
        <f>VLOOKUP($D3416,{"29 - Psychiatrie (Erwachsene)","BGI";"297 - stationsäquivalente Behandlung in der Erwachsenenpsychiatrie (29)","BGI";"30 - Kinder- und Jugendpsychiatrie","BGII";"307 - stationsäquivalente Behandlung in der Kinder- und Jugendpsychiatrie (30)","BGII";"31 - Psychosomatik","BGI";"","Leer"},2,0)</f>
        <v>Leer</v>
      </c>
      <c r="M3416" s="445">
        <f t="shared" si="418"/>
        <v>0</v>
      </c>
      <c r="N3416" s="445">
        <f t="shared" si="419"/>
        <v>0</v>
      </c>
      <c r="O3416" s="445">
        <f t="shared" si="422"/>
        <v>0</v>
      </c>
      <c r="P3416" s="445">
        <f t="shared" si="423"/>
        <v>0</v>
      </c>
      <c r="Q3416" s="445">
        <f t="shared" si="424"/>
        <v>0</v>
      </c>
      <c r="R3416" s="415" t="str">
        <f t="shared" si="425"/>
        <v>Leer</v>
      </c>
      <c r="S3416" s="445">
        <f>IF('Angaben KH-Standort'!D$29='A4'!D3416,IF('Angaben KH-Standort'!E$29="Ja",1,0),0)</f>
        <v>0</v>
      </c>
      <c r="T3416" s="445">
        <f>IF('Angaben KH-Standort'!D$30='A4'!D3416,IF('Angaben KH-Standort'!E$30="Ja",1,0),0)</f>
        <v>0</v>
      </c>
      <c r="U3416" s="445">
        <f>IF('Angaben KH-Standort'!D$31='A4'!D3416,IF('Angaben KH-Standort'!E$31="Ja",1,0),0)</f>
        <v>0</v>
      </c>
    </row>
    <row r="3417" spans="2:21" ht="15" customHeight="1" x14ac:dyDescent="0.3">
      <c r="B3417" s="70" t="str">
        <f t="shared" si="420"/>
        <v>!!!</v>
      </c>
      <c r="C3417" s="265" t="str">
        <f>IF(ISERROR(IF(LEN(E3417)&gt;0,VLOOKUP(TEXT($E3417,0),'Angaben Stationen'!$E$14:$J$213,5,0),"")),"?",IF(LEN(E3417)&gt;0,VLOOKUP(TEXT($E3417,0),'Angaben Stationen'!$E$14:$J$213,5,0),""))</f>
        <v/>
      </c>
      <c r="D3417" s="232" t="str">
        <f>IF(ISERROR(IF(LEN(E3417)&gt;0,VLOOKUP(TEXT($E3417,0),'Angaben Stationen'!$E$14:$J$213,6,0),"")),"STATION IST NICHT VORHANDEN",IF(LEN(E3417)&gt;0,VLOOKUP(TEXT($E3417,0),'Angaben Stationen'!$E$14:$J$213,6,0),""))</f>
        <v/>
      </c>
      <c r="E3417" s="287"/>
      <c r="F3417" s="234"/>
      <c r="G3417" s="234"/>
      <c r="H3417" s="263"/>
      <c r="I3417" s="169"/>
      <c r="K3417" s="445" t="str">
        <f t="shared" si="421"/>
        <v>Leer</v>
      </c>
      <c r="L3417" s="445" t="str">
        <f>VLOOKUP($D3417,{"29 - Psychiatrie (Erwachsene)","BGI";"297 - stationsäquivalente Behandlung in der Erwachsenenpsychiatrie (29)","BGI";"30 - Kinder- und Jugendpsychiatrie","BGII";"307 - stationsäquivalente Behandlung in der Kinder- und Jugendpsychiatrie (30)","BGII";"31 - Psychosomatik","BGI";"","Leer"},2,0)</f>
        <v>Leer</v>
      </c>
      <c r="M3417" s="445">
        <f t="shared" si="418"/>
        <v>0</v>
      </c>
      <c r="N3417" s="445">
        <f t="shared" si="419"/>
        <v>0</v>
      </c>
      <c r="O3417" s="445">
        <f t="shared" si="422"/>
        <v>0</v>
      </c>
      <c r="P3417" s="445">
        <f t="shared" si="423"/>
        <v>0</v>
      </c>
      <c r="Q3417" s="445">
        <f t="shared" si="424"/>
        <v>0</v>
      </c>
      <c r="R3417" s="415" t="str">
        <f t="shared" si="425"/>
        <v>Leer</v>
      </c>
      <c r="S3417" s="445">
        <f>IF('Angaben KH-Standort'!D$29='A4'!D3417,IF('Angaben KH-Standort'!E$29="Ja",1,0),0)</f>
        <v>0</v>
      </c>
      <c r="T3417" s="445">
        <f>IF('Angaben KH-Standort'!D$30='A4'!D3417,IF('Angaben KH-Standort'!E$30="Ja",1,0),0)</f>
        <v>0</v>
      </c>
      <c r="U3417" s="445">
        <f>IF('Angaben KH-Standort'!D$31='A4'!D3417,IF('Angaben KH-Standort'!E$31="Ja",1,0),0)</f>
        <v>0</v>
      </c>
    </row>
    <row r="3418" spans="2:21" ht="15" customHeight="1" x14ac:dyDescent="0.3">
      <c r="B3418" s="70" t="str">
        <f t="shared" si="420"/>
        <v>!!!</v>
      </c>
      <c r="C3418" s="265" t="str">
        <f>IF(ISERROR(IF(LEN(E3418)&gt;0,VLOOKUP(TEXT($E3418,0),'Angaben Stationen'!$E$14:$J$213,5,0),"")),"?",IF(LEN(E3418)&gt;0,VLOOKUP(TEXT($E3418,0),'Angaben Stationen'!$E$14:$J$213,5,0),""))</f>
        <v/>
      </c>
      <c r="D3418" s="232" t="str">
        <f>IF(ISERROR(IF(LEN(E3418)&gt;0,VLOOKUP(TEXT($E3418,0),'Angaben Stationen'!$E$14:$J$213,6,0),"")),"STATION IST NICHT VORHANDEN",IF(LEN(E3418)&gt;0,VLOOKUP(TEXT($E3418,0),'Angaben Stationen'!$E$14:$J$213,6,0),""))</f>
        <v/>
      </c>
      <c r="E3418" s="287"/>
      <c r="F3418" s="234"/>
      <c r="G3418" s="234"/>
      <c r="H3418" s="263"/>
      <c r="I3418" s="169"/>
      <c r="K3418" s="445" t="str">
        <f t="shared" si="421"/>
        <v>Leer</v>
      </c>
      <c r="L3418" s="445" t="str">
        <f>VLOOKUP($D3418,{"29 - Psychiatrie (Erwachsene)","BGI";"297 - stationsäquivalente Behandlung in der Erwachsenenpsychiatrie (29)","BGI";"30 - Kinder- und Jugendpsychiatrie","BGII";"307 - stationsäquivalente Behandlung in der Kinder- und Jugendpsychiatrie (30)","BGII";"31 - Psychosomatik","BGI";"","Leer"},2,0)</f>
        <v>Leer</v>
      </c>
      <c r="M3418" s="445">
        <f t="shared" si="418"/>
        <v>0</v>
      </c>
      <c r="N3418" s="445">
        <f t="shared" si="419"/>
        <v>0</v>
      </c>
      <c r="O3418" s="445">
        <f t="shared" si="422"/>
        <v>0</v>
      </c>
      <c r="P3418" s="445">
        <f t="shared" si="423"/>
        <v>0</v>
      </c>
      <c r="Q3418" s="445">
        <f t="shared" si="424"/>
        <v>0</v>
      </c>
      <c r="R3418" s="415" t="str">
        <f t="shared" si="425"/>
        <v>Leer</v>
      </c>
      <c r="S3418" s="445">
        <f>IF('Angaben KH-Standort'!D$29='A4'!D3418,IF('Angaben KH-Standort'!E$29="Ja",1,0),0)</f>
        <v>0</v>
      </c>
      <c r="T3418" s="445">
        <f>IF('Angaben KH-Standort'!D$30='A4'!D3418,IF('Angaben KH-Standort'!E$30="Ja",1,0),0)</f>
        <v>0</v>
      </c>
      <c r="U3418" s="445">
        <f>IF('Angaben KH-Standort'!D$31='A4'!D3418,IF('Angaben KH-Standort'!E$31="Ja",1,0),0)</f>
        <v>0</v>
      </c>
    </row>
    <row r="3419" spans="2:21" ht="15" customHeight="1" x14ac:dyDescent="0.3">
      <c r="B3419" s="70" t="str">
        <f t="shared" si="420"/>
        <v>!!!</v>
      </c>
      <c r="C3419" s="265" t="str">
        <f>IF(ISERROR(IF(LEN(E3419)&gt;0,VLOOKUP(TEXT($E3419,0),'Angaben Stationen'!$E$14:$J$213,5,0),"")),"?",IF(LEN(E3419)&gt;0,VLOOKUP(TEXT($E3419,0),'Angaben Stationen'!$E$14:$J$213,5,0),""))</f>
        <v/>
      </c>
      <c r="D3419" s="232" t="str">
        <f>IF(ISERROR(IF(LEN(E3419)&gt;0,VLOOKUP(TEXT($E3419,0),'Angaben Stationen'!$E$14:$J$213,6,0),"")),"STATION IST NICHT VORHANDEN",IF(LEN(E3419)&gt;0,VLOOKUP(TEXT($E3419,0),'Angaben Stationen'!$E$14:$J$213,6,0),""))</f>
        <v/>
      </c>
      <c r="E3419" s="287"/>
      <c r="F3419" s="234"/>
      <c r="G3419" s="234"/>
      <c r="H3419" s="263"/>
      <c r="I3419" s="169"/>
      <c r="K3419" s="445" t="str">
        <f t="shared" si="421"/>
        <v>Leer</v>
      </c>
      <c r="L3419" s="445" t="str">
        <f>VLOOKUP($D3419,{"29 - Psychiatrie (Erwachsene)","BGI";"297 - stationsäquivalente Behandlung in der Erwachsenenpsychiatrie (29)","BGI";"30 - Kinder- und Jugendpsychiatrie","BGII";"307 - stationsäquivalente Behandlung in der Kinder- und Jugendpsychiatrie (30)","BGII";"31 - Psychosomatik","BGI";"","Leer"},2,0)</f>
        <v>Leer</v>
      </c>
      <c r="M3419" s="445">
        <f t="shared" si="418"/>
        <v>0</v>
      </c>
      <c r="N3419" s="445">
        <f t="shared" si="419"/>
        <v>0</v>
      </c>
      <c r="O3419" s="445">
        <f t="shared" si="422"/>
        <v>0</v>
      </c>
      <c r="P3419" s="445">
        <f t="shared" si="423"/>
        <v>0</v>
      </c>
      <c r="Q3419" s="445">
        <f t="shared" si="424"/>
        <v>0</v>
      </c>
      <c r="R3419" s="415" t="str">
        <f t="shared" si="425"/>
        <v>Leer</v>
      </c>
      <c r="S3419" s="445">
        <f>IF('Angaben KH-Standort'!D$29='A4'!D3419,IF('Angaben KH-Standort'!E$29="Ja",1,0),0)</f>
        <v>0</v>
      </c>
      <c r="T3419" s="445">
        <f>IF('Angaben KH-Standort'!D$30='A4'!D3419,IF('Angaben KH-Standort'!E$30="Ja",1,0),0)</f>
        <v>0</v>
      </c>
      <c r="U3419" s="445">
        <f>IF('Angaben KH-Standort'!D$31='A4'!D3419,IF('Angaben KH-Standort'!E$31="Ja",1,0),0)</f>
        <v>0</v>
      </c>
    </row>
    <row r="3420" spans="2:21" ht="15" customHeight="1" x14ac:dyDescent="0.3">
      <c r="B3420" s="70" t="str">
        <f t="shared" si="420"/>
        <v>!!!</v>
      </c>
      <c r="C3420" s="265" t="str">
        <f>IF(ISERROR(IF(LEN(E3420)&gt;0,VLOOKUP(TEXT($E3420,0),'Angaben Stationen'!$E$14:$J$213,5,0),"")),"?",IF(LEN(E3420)&gt;0,VLOOKUP(TEXT($E3420,0),'Angaben Stationen'!$E$14:$J$213,5,0),""))</f>
        <v/>
      </c>
      <c r="D3420" s="232" t="str">
        <f>IF(ISERROR(IF(LEN(E3420)&gt;0,VLOOKUP(TEXT($E3420,0),'Angaben Stationen'!$E$14:$J$213,6,0),"")),"STATION IST NICHT VORHANDEN",IF(LEN(E3420)&gt;0,VLOOKUP(TEXT($E3420,0),'Angaben Stationen'!$E$14:$J$213,6,0),""))</f>
        <v/>
      </c>
      <c r="E3420" s="287"/>
      <c r="F3420" s="234"/>
      <c r="G3420" s="234"/>
      <c r="H3420" s="263"/>
      <c r="I3420" s="169"/>
      <c r="K3420" s="445" t="str">
        <f t="shared" si="421"/>
        <v>Leer</v>
      </c>
      <c r="L3420" s="445" t="str">
        <f>VLOOKUP($D3420,{"29 - Psychiatrie (Erwachsene)","BGI";"297 - stationsäquivalente Behandlung in der Erwachsenenpsychiatrie (29)","BGI";"30 - Kinder- und Jugendpsychiatrie","BGII";"307 - stationsäquivalente Behandlung in der Kinder- und Jugendpsychiatrie (30)","BGII";"31 - Psychosomatik","BGI";"","Leer"},2,0)</f>
        <v>Leer</v>
      </c>
      <c r="M3420" s="445">
        <f t="shared" si="418"/>
        <v>0</v>
      </c>
      <c r="N3420" s="445">
        <f t="shared" si="419"/>
        <v>0</v>
      </c>
      <c r="O3420" s="445">
        <f t="shared" si="422"/>
        <v>0</v>
      </c>
      <c r="P3420" s="445">
        <f t="shared" si="423"/>
        <v>0</v>
      </c>
      <c r="Q3420" s="445">
        <f t="shared" si="424"/>
        <v>0</v>
      </c>
      <c r="R3420" s="415" t="str">
        <f t="shared" si="425"/>
        <v>Leer</v>
      </c>
      <c r="S3420" s="445">
        <f>IF('Angaben KH-Standort'!D$29='A4'!D3420,IF('Angaben KH-Standort'!E$29="Ja",1,0),0)</f>
        <v>0</v>
      </c>
      <c r="T3420" s="445">
        <f>IF('Angaben KH-Standort'!D$30='A4'!D3420,IF('Angaben KH-Standort'!E$30="Ja",1,0),0)</f>
        <v>0</v>
      </c>
      <c r="U3420" s="445">
        <f>IF('Angaben KH-Standort'!D$31='A4'!D3420,IF('Angaben KH-Standort'!E$31="Ja",1,0),0)</f>
        <v>0</v>
      </c>
    </row>
    <row r="3421" spans="2:21" ht="15" customHeight="1" x14ac:dyDescent="0.3">
      <c r="B3421" s="70" t="str">
        <f t="shared" si="420"/>
        <v>!!!</v>
      </c>
      <c r="C3421" s="265" t="str">
        <f>IF(ISERROR(IF(LEN(E3421)&gt;0,VLOOKUP(TEXT($E3421,0),'Angaben Stationen'!$E$14:$J$213,5,0),"")),"?",IF(LEN(E3421)&gt;0,VLOOKUP(TEXT($E3421,0),'Angaben Stationen'!$E$14:$J$213,5,0),""))</f>
        <v/>
      </c>
      <c r="D3421" s="232" t="str">
        <f>IF(ISERROR(IF(LEN(E3421)&gt;0,VLOOKUP(TEXT($E3421,0),'Angaben Stationen'!$E$14:$J$213,6,0),"")),"STATION IST NICHT VORHANDEN",IF(LEN(E3421)&gt;0,VLOOKUP(TEXT($E3421,0),'Angaben Stationen'!$E$14:$J$213,6,0),""))</f>
        <v/>
      </c>
      <c r="E3421" s="287"/>
      <c r="F3421" s="234"/>
      <c r="G3421" s="234"/>
      <c r="H3421" s="263"/>
      <c r="I3421" s="169"/>
      <c r="K3421" s="445" t="str">
        <f t="shared" si="421"/>
        <v>Leer</v>
      </c>
      <c r="L3421" s="445" t="str">
        <f>VLOOKUP($D3421,{"29 - Psychiatrie (Erwachsene)","BGI";"297 - stationsäquivalente Behandlung in der Erwachsenenpsychiatrie (29)","BGI";"30 - Kinder- und Jugendpsychiatrie","BGII";"307 - stationsäquivalente Behandlung in der Kinder- und Jugendpsychiatrie (30)","BGII";"31 - Psychosomatik","BGI";"","Leer"},2,0)</f>
        <v>Leer</v>
      </c>
      <c r="M3421" s="445">
        <f t="shared" si="418"/>
        <v>0</v>
      </c>
      <c r="N3421" s="445">
        <f t="shared" si="419"/>
        <v>0</v>
      </c>
      <c r="O3421" s="445">
        <f t="shared" si="422"/>
        <v>0</v>
      </c>
      <c r="P3421" s="445">
        <f t="shared" si="423"/>
        <v>0</v>
      </c>
      <c r="Q3421" s="445">
        <f t="shared" si="424"/>
        <v>0</v>
      </c>
      <c r="R3421" s="415" t="str">
        <f t="shared" si="425"/>
        <v>Leer</v>
      </c>
      <c r="S3421" s="445">
        <f>IF('Angaben KH-Standort'!D$29='A4'!D3421,IF('Angaben KH-Standort'!E$29="Ja",1,0),0)</f>
        <v>0</v>
      </c>
      <c r="T3421" s="445">
        <f>IF('Angaben KH-Standort'!D$30='A4'!D3421,IF('Angaben KH-Standort'!E$30="Ja",1,0),0)</f>
        <v>0</v>
      </c>
      <c r="U3421" s="445">
        <f>IF('Angaben KH-Standort'!D$31='A4'!D3421,IF('Angaben KH-Standort'!E$31="Ja",1,0),0)</f>
        <v>0</v>
      </c>
    </row>
    <row r="3422" spans="2:21" ht="15" customHeight="1" x14ac:dyDescent="0.3">
      <c r="B3422" s="70" t="str">
        <f t="shared" si="420"/>
        <v>!!!</v>
      </c>
      <c r="C3422" s="265" t="str">
        <f>IF(ISERROR(IF(LEN(E3422)&gt;0,VLOOKUP(TEXT($E3422,0),'Angaben Stationen'!$E$14:$J$213,5,0),"")),"?",IF(LEN(E3422)&gt;0,VLOOKUP(TEXT($E3422,0),'Angaben Stationen'!$E$14:$J$213,5,0),""))</f>
        <v/>
      </c>
      <c r="D3422" s="232" t="str">
        <f>IF(ISERROR(IF(LEN(E3422)&gt;0,VLOOKUP(TEXT($E3422,0),'Angaben Stationen'!$E$14:$J$213,6,0),"")),"STATION IST NICHT VORHANDEN",IF(LEN(E3422)&gt;0,VLOOKUP(TEXT($E3422,0),'Angaben Stationen'!$E$14:$J$213,6,0),""))</f>
        <v/>
      </c>
      <c r="E3422" s="287"/>
      <c r="F3422" s="234"/>
      <c r="G3422" s="234"/>
      <c r="H3422" s="263"/>
      <c r="I3422" s="169"/>
      <c r="K3422" s="445" t="str">
        <f t="shared" si="421"/>
        <v>Leer</v>
      </c>
      <c r="L3422" s="445" t="str">
        <f>VLOOKUP($D3422,{"29 - Psychiatrie (Erwachsene)","BGI";"297 - stationsäquivalente Behandlung in der Erwachsenenpsychiatrie (29)","BGI";"30 - Kinder- und Jugendpsychiatrie","BGII";"307 - stationsäquivalente Behandlung in der Kinder- und Jugendpsychiatrie (30)","BGII";"31 - Psychosomatik","BGI";"","Leer"},2,0)</f>
        <v>Leer</v>
      </c>
      <c r="M3422" s="445">
        <f t="shared" si="418"/>
        <v>0</v>
      </c>
      <c r="N3422" s="445">
        <f t="shared" si="419"/>
        <v>0</v>
      </c>
      <c r="O3422" s="445">
        <f t="shared" si="422"/>
        <v>0</v>
      </c>
      <c r="P3422" s="445">
        <f t="shared" si="423"/>
        <v>0</v>
      </c>
      <c r="Q3422" s="445">
        <f t="shared" si="424"/>
        <v>0</v>
      </c>
      <c r="R3422" s="415" t="str">
        <f t="shared" si="425"/>
        <v>Leer</v>
      </c>
      <c r="S3422" s="445">
        <f>IF('Angaben KH-Standort'!D$29='A4'!D3422,IF('Angaben KH-Standort'!E$29="Ja",1,0),0)</f>
        <v>0</v>
      </c>
      <c r="T3422" s="445">
        <f>IF('Angaben KH-Standort'!D$30='A4'!D3422,IF('Angaben KH-Standort'!E$30="Ja",1,0),0)</f>
        <v>0</v>
      </c>
      <c r="U3422" s="445">
        <f>IF('Angaben KH-Standort'!D$31='A4'!D3422,IF('Angaben KH-Standort'!E$31="Ja",1,0),0)</f>
        <v>0</v>
      </c>
    </row>
    <row r="3423" spans="2:21" ht="15" customHeight="1" x14ac:dyDescent="0.3">
      <c r="B3423" s="70" t="str">
        <f t="shared" si="420"/>
        <v>!!!</v>
      </c>
      <c r="C3423" s="265" t="str">
        <f>IF(ISERROR(IF(LEN(E3423)&gt;0,VLOOKUP(TEXT($E3423,0),'Angaben Stationen'!$E$14:$J$213,5,0),"")),"?",IF(LEN(E3423)&gt;0,VLOOKUP(TEXT($E3423,0),'Angaben Stationen'!$E$14:$J$213,5,0),""))</f>
        <v/>
      </c>
      <c r="D3423" s="232" t="str">
        <f>IF(ISERROR(IF(LEN(E3423)&gt;0,VLOOKUP(TEXT($E3423,0),'Angaben Stationen'!$E$14:$J$213,6,0),"")),"STATION IST NICHT VORHANDEN",IF(LEN(E3423)&gt;0,VLOOKUP(TEXT($E3423,0),'Angaben Stationen'!$E$14:$J$213,6,0),""))</f>
        <v/>
      </c>
      <c r="E3423" s="287"/>
      <c r="F3423" s="234"/>
      <c r="G3423" s="234"/>
      <c r="H3423" s="263"/>
      <c r="I3423" s="169"/>
      <c r="K3423" s="445" t="str">
        <f t="shared" si="421"/>
        <v>Leer</v>
      </c>
      <c r="L3423" s="445" t="str">
        <f>VLOOKUP($D3423,{"29 - Psychiatrie (Erwachsene)","BGI";"297 - stationsäquivalente Behandlung in der Erwachsenenpsychiatrie (29)","BGI";"30 - Kinder- und Jugendpsychiatrie","BGII";"307 - stationsäquivalente Behandlung in der Kinder- und Jugendpsychiatrie (30)","BGII";"31 - Psychosomatik","BGI";"","Leer"},2,0)</f>
        <v>Leer</v>
      </c>
      <c r="M3423" s="445">
        <f t="shared" si="418"/>
        <v>0</v>
      </c>
      <c r="N3423" s="445">
        <f t="shared" si="419"/>
        <v>0</v>
      </c>
      <c r="O3423" s="445">
        <f t="shared" si="422"/>
        <v>0</v>
      </c>
      <c r="P3423" s="445">
        <f t="shared" si="423"/>
        <v>0</v>
      </c>
      <c r="Q3423" s="445">
        <f t="shared" si="424"/>
        <v>0</v>
      </c>
      <c r="R3423" s="415" t="str">
        <f t="shared" si="425"/>
        <v>Leer</v>
      </c>
      <c r="S3423" s="445">
        <f>IF('Angaben KH-Standort'!D$29='A4'!D3423,IF('Angaben KH-Standort'!E$29="Ja",1,0),0)</f>
        <v>0</v>
      </c>
      <c r="T3423" s="445">
        <f>IF('Angaben KH-Standort'!D$30='A4'!D3423,IF('Angaben KH-Standort'!E$30="Ja",1,0),0)</f>
        <v>0</v>
      </c>
      <c r="U3423" s="445">
        <f>IF('Angaben KH-Standort'!D$31='A4'!D3423,IF('Angaben KH-Standort'!E$31="Ja",1,0),0)</f>
        <v>0</v>
      </c>
    </row>
    <row r="3424" spans="2:21" ht="15" customHeight="1" x14ac:dyDescent="0.3">
      <c r="B3424" s="70" t="str">
        <f t="shared" si="420"/>
        <v>!!!</v>
      </c>
      <c r="C3424" s="265" t="str">
        <f>IF(ISERROR(IF(LEN(E3424)&gt;0,VLOOKUP(TEXT($E3424,0),'Angaben Stationen'!$E$14:$J$213,5,0),"")),"?",IF(LEN(E3424)&gt;0,VLOOKUP(TEXT($E3424,0),'Angaben Stationen'!$E$14:$J$213,5,0),""))</f>
        <v/>
      </c>
      <c r="D3424" s="232" t="str">
        <f>IF(ISERROR(IF(LEN(E3424)&gt;0,VLOOKUP(TEXT($E3424,0),'Angaben Stationen'!$E$14:$J$213,6,0),"")),"STATION IST NICHT VORHANDEN",IF(LEN(E3424)&gt;0,VLOOKUP(TEXT($E3424,0),'Angaben Stationen'!$E$14:$J$213,6,0),""))</f>
        <v/>
      </c>
      <c r="E3424" s="287"/>
      <c r="F3424" s="234"/>
      <c r="G3424" s="234"/>
      <c r="H3424" s="263"/>
      <c r="I3424" s="169"/>
      <c r="K3424" s="445" t="str">
        <f t="shared" si="421"/>
        <v>Leer</v>
      </c>
      <c r="L3424" s="445" t="str">
        <f>VLOOKUP($D3424,{"29 - Psychiatrie (Erwachsene)","BGI";"297 - stationsäquivalente Behandlung in der Erwachsenenpsychiatrie (29)","BGI";"30 - Kinder- und Jugendpsychiatrie","BGII";"307 - stationsäquivalente Behandlung in der Kinder- und Jugendpsychiatrie (30)","BGII";"31 - Psychosomatik","BGI";"","Leer"},2,0)</f>
        <v>Leer</v>
      </c>
      <c r="M3424" s="445">
        <f t="shared" si="418"/>
        <v>0</v>
      </c>
      <c r="N3424" s="445">
        <f t="shared" si="419"/>
        <v>0</v>
      </c>
      <c r="O3424" s="445">
        <f t="shared" si="422"/>
        <v>0</v>
      </c>
      <c r="P3424" s="445">
        <f t="shared" si="423"/>
        <v>0</v>
      </c>
      <c r="Q3424" s="445">
        <f t="shared" si="424"/>
        <v>0</v>
      </c>
      <c r="R3424" s="415" t="str">
        <f t="shared" si="425"/>
        <v>Leer</v>
      </c>
      <c r="S3424" s="445">
        <f>IF('Angaben KH-Standort'!D$29='A4'!D3424,IF('Angaben KH-Standort'!E$29="Ja",1,0),0)</f>
        <v>0</v>
      </c>
      <c r="T3424" s="445">
        <f>IF('Angaben KH-Standort'!D$30='A4'!D3424,IF('Angaben KH-Standort'!E$30="Ja",1,0),0)</f>
        <v>0</v>
      </c>
      <c r="U3424" s="445">
        <f>IF('Angaben KH-Standort'!D$31='A4'!D3424,IF('Angaben KH-Standort'!E$31="Ja",1,0),0)</f>
        <v>0</v>
      </c>
    </row>
    <row r="3425" spans="2:21" ht="15" customHeight="1" x14ac:dyDescent="0.3">
      <c r="B3425" s="70" t="str">
        <f t="shared" si="420"/>
        <v>!!!</v>
      </c>
      <c r="C3425" s="265" t="str">
        <f>IF(ISERROR(IF(LEN(E3425)&gt;0,VLOOKUP(TEXT($E3425,0),'Angaben Stationen'!$E$14:$J$213,5,0),"")),"?",IF(LEN(E3425)&gt;0,VLOOKUP(TEXT($E3425,0),'Angaben Stationen'!$E$14:$J$213,5,0),""))</f>
        <v/>
      </c>
      <c r="D3425" s="232" t="str">
        <f>IF(ISERROR(IF(LEN(E3425)&gt;0,VLOOKUP(TEXT($E3425,0),'Angaben Stationen'!$E$14:$J$213,6,0),"")),"STATION IST NICHT VORHANDEN",IF(LEN(E3425)&gt;0,VLOOKUP(TEXT($E3425,0),'Angaben Stationen'!$E$14:$J$213,6,0),""))</f>
        <v/>
      </c>
      <c r="E3425" s="287"/>
      <c r="F3425" s="234"/>
      <c r="G3425" s="234"/>
      <c r="H3425" s="263"/>
      <c r="I3425" s="169"/>
      <c r="K3425" s="445" t="str">
        <f t="shared" si="421"/>
        <v>Leer</v>
      </c>
      <c r="L3425" s="445" t="str">
        <f>VLOOKUP($D3425,{"29 - Psychiatrie (Erwachsene)","BGI";"297 - stationsäquivalente Behandlung in der Erwachsenenpsychiatrie (29)","BGI";"30 - Kinder- und Jugendpsychiatrie","BGII";"307 - stationsäquivalente Behandlung in der Kinder- und Jugendpsychiatrie (30)","BGII";"31 - Psychosomatik","BGI";"","Leer"},2,0)</f>
        <v>Leer</v>
      </c>
      <c r="M3425" s="445">
        <f t="shared" si="418"/>
        <v>0</v>
      </c>
      <c r="N3425" s="445">
        <f t="shared" si="419"/>
        <v>0</v>
      </c>
      <c r="O3425" s="445">
        <f t="shared" si="422"/>
        <v>0</v>
      </c>
      <c r="P3425" s="445">
        <f t="shared" si="423"/>
        <v>0</v>
      </c>
      <c r="Q3425" s="445">
        <f t="shared" si="424"/>
        <v>0</v>
      </c>
      <c r="R3425" s="415" t="str">
        <f t="shared" si="425"/>
        <v>Leer</v>
      </c>
      <c r="S3425" s="445">
        <f>IF('Angaben KH-Standort'!D$29='A4'!D3425,IF('Angaben KH-Standort'!E$29="Ja",1,0),0)</f>
        <v>0</v>
      </c>
      <c r="T3425" s="445">
        <f>IF('Angaben KH-Standort'!D$30='A4'!D3425,IF('Angaben KH-Standort'!E$30="Ja",1,0),0)</f>
        <v>0</v>
      </c>
      <c r="U3425" s="445">
        <f>IF('Angaben KH-Standort'!D$31='A4'!D3425,IF('Angaben KH-Standort'!E$31="Ja",1,0),0)</f>
        <v>0</v>
      </c>
    </row>
    <row r="3426" spans="2:21" ht="15" customHeight="1" x14ac:dyDescent="0.3">
      <c r="B3426" s="70" t="str">
        <f t="shared" si="420"/>
        <v>!!!</v>
      </c>
      <c r="C3426" s="265" t="str">
        <f>IF(ISERROR(IF(LEN(E3426)&gt;0,VLOOKUP(TEXT($E3426,0),'Angaben Stationen'!$E$14:$J$213,5,0),"")),"?",IF(LEN(E3426)&gt;0,VLOOKUP(TEXT($E3426,0),'Angaben Stationen'!$E$14:$J$213,5,0),""))</f>
        <v/>
      </c>
      <c r="D3426" s="232" t="str">
        <f>IF(ISERROR(IF(LEN(E3426)&gt;0,VLOOKUP(TEXT($E3426,0),'Angaben Stationen'!$E$14:$J$213,6,0),"")),"STATION IST NICHT VORHANDEN",IF(LEN(E3426)&gt;0,VLOOKUP(TEXT($E3426,0),'Angaben Stationen'!$E$14:$J$213,6,0),""))</f>
        <v/>
      </c>
      <c r="E3426" s="287"/>
      <c r="F3426" s="234"/>
      <c r="G3426" s="234"/>
      <c r="H3426" s="263"/>
      <c r="I3426" s="169"/>
      <c r="K3426" s="445" t="str">
        <f t="shared" si="421"/>
        <v>Leer</v>
      </c>
      <c r="L3426" s="445" t="str">
        <f>VLOOKUP($D3426,{"29 - Psychiatrie (Erwachsene)","BGI";"297 - stationsäquivalente Behandlung in der Erwachsenenpsychiatrie (29)","BGI";"30 - Kinder- und Jugendpsychiatrie","BGII";"307 - stationsäquivalente Behandlung in der Kinder- und Jugendpsychiatrie (30)","BGII";"31 - Psychosomatik","BGI";"","Leer"},2,0)</f>
        <v>Leer</v>
      </c>
      <c r="M3426" s="445">
        <f t="shared" ref="M3426:M3489" si="426">IF(LEN(B3426)&gt;0,0,1)</f>
        <v>0</v>
      </c>
      <c r="N3426" s="445">
        <f t="shared" ref="N3426:N3489" si="427">IF(E3426&lt;&gt;"",1,0)</f>
        <v>0</v>
      </c>
      <c r="O3426" s="445">
        <f t="shared" si="422"/>
        <v>0</v>
      </c>
      <c r="P3426" s="445">
        <f t="shared" si="423"/>
        <v>0</v>
      </c>
      <c r="Q3426" s="445">
        <f t="shared" si="424"/>
        <v>0</v>
      </c>
      <c r="R3426" s="415" t="str">
        <f t="shared" si="425"/>
        <v>Leer</v>
      </c>
      <c r="S3426" s="445">
        <f>IF('Angaben KH-Standort'!D$29='A4'!D3426,IF('Angaben KH-Standort'!E$29="Ja",1,0),0)</f>
        <v>0</v>
      </c>
      <c r="T3426" s="445">
        <f>IF('Angaben KH-Standort'!D$30='A4'!D3426,IF('Angaben KH-Standort'!E$30="Ja",1,0),0)</f>
        <v>0</v>
      </c>
      <c r="U3426" s="445">
        <f>IF('Angaben KH-Standort'!D$31='A4'!D3426,IF('Angaben KH-Standort'!E$31="Ja",1,0),0)</f>
        <v>0</v>
      </c>
    </row>
    <row r="3427" spans="2:21" ht="15" customHeight="1" x14ac:dyDescent="0.3">
      <c r="B3427" s="70" t="str">
        <f t="shared" ref="B3427:B3490" si="428">IF(SUM(N3427:Q3427)&lt;4,"!!!","")</f>
        <v>!!!</v>
      </c>
      <c r="C3427" s="265" t="str">
        <f>IF(ISERROR(IF(LEN(E3427)&gt;0,VLOOKUP(TEXT($E3427,0),'Angaben Stationen'!$E$14:$J$213,5,0),"")),"?",IF(LEN(E3427)&gt;0,VLOOKUP(TEXT($E3427,0),'Angaben Stationen'!$E$14:$J$213,5,0),""))</f>
        <v/>
      </c>
      <c r="D3427" s="232" t="str">
        <f>IF(ISERROR(IF(LEN(E3427)&gt;0,VLOOKUP(TEXT($E3427,0),'Angaben Stationen'!$E$14:$J$213,6,0),"")),"STATION IST NICHT VORHANDEN",IF(LEN(E3427)&gt;0,VLOOKUP(TEXT($E3427,0),'Angaben Stationen'!$E$14:$J$213,6,0),""))</f>
        <v/>
      </c>
      <c r="E3427" s="287"/>
      <c r="F3427" s="234"/>
      <c r="G3427" s="234"/>
      <c r="H3427" s="263"/>
      <c r="I3427" s="169"/>
      <c r="K3427" s="445" t="str">
        <f t="shared" ref="K3427:K3490" si="429">IF($E3427&lt;&gt;"","Monat","Leer")</f>
        <v>Leer</v>
      </c>
      <c r="L3427" s="445" t="str">
        <f>VLOOKUP($D3427,{"29 - Psychiatrie (Erwachsene)","BGI";"297 - stationsäquivalente Behandlung in der Erwachsenenpsychiatrie (29)","BGI";"30 - Kinder- und Jugendpsychiatrie","BGII";"307 - stationsäquivalente Behandlung in der Kinder- und Jugendpsychiatrie (30)","BGII";"31 - Psychosomatik","BGI";"","Leer"},2,0)</f>
        <v>Leer</v>
      </c>
      <c r="M3427" s="445">
        <f t="shared" si="426"/>
        <v>0</v>
      </c>
      <c r="N3427" s="445">
        <f t="shared" si="427"/>
        <v>0</v>
      </c>
      <c r="O3427" s="445">
        <f t="shared" ref="O3427:O3490" si="430">IF(VALUE($F3427)&gt;0,1,0)</f>
        <v>0</v>
      </c>
      <c r="P3427" s="445">
        <f t="shared" ref="P3427:P3490" si="431">IF(LEN($G3427)&gt;0,1,0)</f>
        <v>0</v>
      </c>
      <c r="Q3427" s="445">
        <f t="shared" ref="Q3427:Q3490" si="432">IF(LEN($H3427)&gt;0,1,0)</f>
        <v>0</v>
      </c>
      <c r="R3427" s="415" t="str">
        <f t="shared" si="425"/>
        <v>Leer</v>
      </c>
      <c r="S3427" s="445">
        <f>IF('Angaben KH-Standort'!D$29='A4'!D3427,IF('Angaben KH-Standort'!E$29="Ja",1,0),0)</f>
        <v>0</v>
      </c>
      <c r="T3427" s="445">
        <f>IF('Angaben KH-Standort'!D$30='A4'!D3427,IF('Angaben KH-Standort'!E$30="Ja",1,0),0)</f>
        <v>0</v>
      </c>
      <c r="U3427" s="445">
        <f>IF('Angaben KH-Standort'!D$31='A4'!D3427,IF('Angaben KH-Standort'!E$31="Ja",1,0),0)</f>
        <v>0</v>
      </c>
    </row>
    <row r="3428" spans="2:21" ht="15" customHeight="1" x14ac:dyDescent="0.3">
      <c r="B3428" s="70" t="str">
        <f t="shared" si="428"/>
        <v>!!!</v>
      </c>
      <c r="C3428" s="265" t="str">
        <f>IF(ISERROR(IF(LEN(E3428)&gt;0,VLOOKUP(TEXT($E3428,0),'Angaben Stationen'!$E$14:$J$213,5,0),"")),"?",IF(LEN(E3428)&gt;0,VLOOKUP(TEXT($E3428,0),'Angaben Stationen'!$E$14:$J$213,5,0),""))</f>
        <v/>
      </c>
      <c r="D3428" s="232" t="str">
        <f>IF(ISERROR(IF(LEN(E3428)&gt;0,VLOOKUP(TEXT($E3428,0),'Angaben Stationen'!$E$14:$J$213,6,0),"")),"STATION IST NICHT VORHANDEN",IF(LEN(E3428)&gt;0,VLOOKUP(TEXT($E3428,0),'Angaben Stationen'!$E$14:$J$213,6,0),""))</f>
        <v/>
      </c>
      <c r="E3428" s="287"/>
      <c r="F3428" s="234"/>
      <c r="G3428" s="234"/>
      <c r="H3428" s="263"/>
      <c r="I3428" s="169"/>
      <c r="K3428" s="445" t="str">
        <f t="shared" si="429"/>
        <v>Leer</v>
      </c>
      <c r="L3428" s="445" t="str">
        <f>VLOOKUP($D3428,{"29 - Psychiatrie (Erwachsene)","BGI";"297 - stationsäquivalente Behandlung in der Erwachsenenpsychiatrie (29)","BGI";"30 - Kinder- und Jugendpsychiatrie","BGII";"307 - stationsäquivalente Behandlung in der Kinder- und Jugendpsychiatrie (30)","BGII";"31 - Psychosomatik","BGI";"","Leer"},2,0)</f>
        <v>Leer</v>
      </c>
      <c r="M3428" s="445">
        <f t="shared" si="426"/>
        <v>0</v>
      </c>
      <c r="N3428" s="445">
        <f t="shared" si="427"/>
        <v>0</v>
      </c>
      <c r="O3428" s="445">
        <f t="shared" si="430"/>
        <v>0</v>
      </c>
      <c r="P3428" s="445">
        <f t="shared" si="431"/>
        <v>0</v>
      </c>
      <c r="Q3428" s="445">
        <f t="shared" si="432"/>
        <v>0</v>
      </c>
      <c r="R3428" s="415" t="str">
        <f t="shared" si="425"/>
        <v>Leer</v>
      </c>
      <c r="S3428" s="445">
        <f>IF('Angaben KH-Standort'!D$29='A4'!D3428,IF('Angaben KH-Standort'!E$29="Ja",1,0),0)</f>
        <v>0</v>
      </c>
      <c r="T3428" s="445">
        <f>IF('Angaben KH-Standort'!D$30='A4'!D3428,IF('Angaben KH-Standort'!E$30="Ja",1,0),0)</f>
        <v>0</v>
      </c>
      <c r="U3428" s="445">
        <f>IF('Angaben KH-Standort'!D$31='A4'!D3428,IF('Angaben KH-Standort'!E$31="Ja",1,0),0)</f>
        <v>0</v>
      </c>
    </row>
    <row r="3429" spans="2:21" ht="15" customHeight="1" x14ac:dyDescent="0.3">
      <c r="B3429" s="70" t="str">
        <f t="shared" si="428"/>
        <v>!!!</v>
      </c>
      <c r="C3429" s="265" t="str">
        <f>IF(ISERROR(IF(LEN(E3429)&gt;0,VLOOKUP(TEXT($E3429,0),'Angaben Stationen'!$E$14:$J$213,5,0),"")),"?",IF(LEN(E3429)&gt;0,VLOOKUP(TEXT($E3429,0),'Angaben Stationen'!$E$14:$J$213,5,0),""))</f>
        <v/>
      </c>
      <c r="D3429" s="232" t="str">
        <f>IF(ISERROR(IF(LEN(E3429)&gt;0,VLOOKUP(TEXT($E3429,0),'Angaben Stationen'!$E$14:$J$213,6,0),"")),"STATION IST NICHT VORHANDEN",IF(LEN(E3429)&gt;0,VLOOKUP(TEXT($E3429,0),'Angaben Stationen'!$E$14:$J$213,6,0),""))</f>
        <v/>
      </c>
      <c r="E3429" s="287"/>
      <c r="F3429" s="234"/>
      <c r="G3429" s="234"/>
      <c r="H3429" s="263"/>
      <c r="I3429" s="169"/>
      <c r="K3429" s="445" t="str">
        <f t="shared" si="429"/>
        <v>Leer</v>
      </c>
      <c r="L3429" s="445" t="str">
        <f>VLOOKUP($D3429,{"29 - Psychiatrie (Erwachsene)","BGI";"297 - stationsäquivalente Behandlung in der Erwachsenenpsychiatrie (29)","BGI";"30 - Kinder- und Jugendpsychiatrie","BGII";"307 - stationsäquivalente Behandlung in der Kinder- und Jugendpsychiatrie (30)","BGII";"31 - Psychosomatik","BGI";"","Leer"},2,0)</f>
        <v>Leer</v>
      </c>
      <c r="M3429" s="445">
        <f t="shared" si="426"/>
        <v>0</v>
      </c>
      <c r="N3429" s="445">
        <f t="shared" si="427"/>
        <v>0</v>
      </c>
      <c r="O3429" s="445">
        <f t="shared" si="430"/>
        <v>0</v>
      </c>
      <c r="P3429" s="445">
        <f t="shared" si="431"/>
        <v>0</v>
      </c>
      <c r="Q3429" s="445">
        <f t="shared" si="432"/>
        <v>0</v>
      </c>
      <c r="R3429" s="415" t="str">
        <f t="shared" si="425"/>
        <v>Leer</v>
      </c>
      <c r="S3429" s="445">
        <f>IF('Angaben KH-Standort'!D$29='A4'!D3429,IF('Angaben KH-Standort'!E$29="Ja",1,0),0)</f>
        <v>0</v>
      </c>
      <c r="T3429" s="445">
        <f>IF('Angaben KH-Standort'!D$30='A4'!D3429,IF('Angaben KH-Standort'!E$30="Ja",1,0),0)</f>
        <v>0</v>
      </c>
      <c r="U3429" s="445">
        <f>IF('Angaben KH-Standort'!D$31='A4'!D3429,IF('Angaben KH-Standort'!E$31="Ja",1,0),0)</f>
        <v>0</v>
      </c>
    </row>
    <row r="3430" spans="2:21" ht="15" customHeight="1" x14ac:dyDescent="0.3">
      <c r="B3430" s="70" t="str">
        <f t="shared" si="428"/>
        <v>!!!</v>
      </c>
      <c r="C3430" s="265" t="str">
        <f>IF(ISERROR(IF(LEN(E3430)&gt;0,VLOOKUP(TEXT($E3430,0),'Angaben Stationen'!$E$14:$J$213,5,0),"")),"?",IF(LEN(E3430)&gt;0,VLOOKUP(TEXT($E3430,0),'Angaben Stationen'!$E$14:$J$213,5,0),""))</f>
        <v/>
      </c>
      <c r="D3430" s="232" t="str">
        <f>IF(ISERROR(IF(LEN(E3430)&gt;0,VLOOKUP(TEXT($E3430,0),'Angaben Stationen'!$E$14:$J$213,6,0),"")),"STATION IST NICHT VORHANDEN",IF(LEN(E3430)&gt;0,VLOOKUP(TEXT($E3430,0),'Angaben Stationen'!$E$14:$J$213,6,0),""))</f>
        <v/>
      </c>
      <c r="E3430" s="287"/>
      <c r="F3430" s="234"/>
      <c r="G3430" s="234"/>
      <c r="H3430" s="263"/>
      <c r="I3430" s="169"/>
      <c r="K3430" s="445" t="str">
        <f t="shared" si="429"/>
        <v>Leer</v>
      </c>
      <c r="L3430" s="445" t="str">
        <f>VLOOKUP($D3430,{"29 - Psychiatrie (Erwachsene)","BGI";"297 - stationsäquivalente Behandlung in der Erwachsenenpsychiatrie (29)","BGI";"30 - Kinder- und Jugendpsychiatrie","BGII";"307 - stationsäquivalente Behandlung in der Kinder- und Jugendpsychiatrie (30)","BGII";"31 - Psychosomatik","BGI";"","Leer"},2,0)</f>
        <v>Leer</v>
      </c>
      <c r="M3430" s="445">
        <f t="shared" si="426"/>
        <v>0</v>
      </c>
      <c r="N3430" s="445">
        <f t="shared" si="427"/>
        <v>0</v>
      </c>
      <c r="O3430" s="445">
        <f t="shared" si="430"/>
        <v>0</v>
      </c>
      <c r="P3430" s="445">
        <f t="shared" si="431"/>
        <v>0</v>
      </c>
      <c r="Q3430" s="445">
        <f t="shared" si="432"/>
        <v>0</v>
      </c>
      <c r="R3430" s="415" t="str">
        <f t="shared" si="425"/>
        <v>Leer</v>
      </c>
      <c r="S3430" s="445">
        <f>IF('Angaben KH-Standort'!D$29='A4'!D3430,IF('Angaben KH-Standort'!E$29="Ja",1,0),0)</f>
        <v>0</v>
      </c>
      <c r="T3430" s="445">
        <f>IF('Angaben KH-Standort'!D$30='A4'!D3430,IF('Angaben KH-Standort'!E$30="Ja",1,0),0)</f>
        <v>0</v>
      </c>
      <c r="U3430" s="445">
        <f>IF('Angaben KH-Standort'!D$31='A4'!D3430,IF('Angaben KH-Standort'!E$31="Ja",1,0),0)</f>
        <v>0</v>
      </c>
    </row>
    <row r="3431" spans="2:21" ht="15" customHeight="1" x14ac:dyDescent="0.3">
      <c r="B3431" s="70" t="str">
        <f t="shared" si="428"/>
        <v>!!!</v>
      </c>
      <c r="C3431" s="265" t="str">
        <f>IF(ISERROR(IF(LEN(E3431)&gt;0,VLOOKUP(TEXT($E3431,0),'Angaben Stationen'!$E$14:$J$213,5,0),"")),"?",IF(LEN(E3431)&gt;0,VLOOKUP(TEXT($E3431,0),'Angaben Stationen'!$E$14:$J$213,5,0),""))</f>
        <v/>
      </c>
      <c r="D3431" s="232" t="str">
        <f>IF(ISERROR(IF(LEN(E3431)&gt;0,VLOOKUP(TEXT($E3431,0),'Angaben Stationen'!$E$14:$J$213,6,0),"")),"STATION IST NICHT VORHANDEN",IF(LEN(E3431)&gt;0,VLOOKUP(TEXT($E3431,0),'Angaben Stationen'!$E$14:$J$213,6,0),""))</f>
        <v/>
      </c>
      <c r="E3431" s="287"/>
      <c r="F3431" s="234"/>
      <c r="G3431" s="234"/>
      <c r="H3431" s="263"/>
      <c r="I3431" s="169"/>
      <c r="K3431" s="445" t="str">
        <f t="shared" si="429"/>
        <v>Leer</v>
      </c>
      <c r="L3431" s="445" t="str">
        <f>VLOOKUP($D3431,{"29 - Psychiatrie (Erwachsene)","BGI";"297 - stationsäquivalente Behandlung in der Erwachsenenpsychiatrie (29)","BGI";"30 - Kinder- und Jugendpsychiatrie","BGII";"307 - stationsäquivalente Behandlung in der Kinder- und Jugendpsychiatrie (30)","BGII";"31 - Psychosomatik","BGI";"","Leer"},2,0)</f>
        <v>Leer</v>
      </c>
      <c r="M3431" s="445">
        <f t="shared" si="426"/>
        <v>0</v>
      </c>
      <c r="N3431" s="445">
        <f t="shared" si="427"/>
        <v>0</v>
      </c>
      <c r="O3431" s="445">
        <f t="shared" si="430"/>
        <v>0</v>
      </c>
      <c r="P3431" s="445">
        <f t="shared" si="431"/>
        <v>0</v>
      </c>
      <c r="Q3431" s="445">
        <f t="shared" si="432"/>
        <v>0</v>
      </c>
      <c r="R3431" s="415" t="str">
        <f t="shared" si="425"/>
        <v>Leer</v>
      </c>
      <c r="S3431" s="445">
        <f>IF('Angaben KH-Standort'!D$29='A4'!D3431,IF('Angaben KH-Standort'!E$29="Ja",1,0),0)</f>
        <v>0</v>
      </c>
      <c r="T3431" s="445">
        <f>IF('Angaben KH-Standort'!D$30='A4'!D3431,IF('Angaben KH-Standort'!E$30="Ja",1,0),0)</f>
        <v>0</v>
      </c>
      <c r="U3431" s="445">
        <f>IF('Angaben KH-Standort'!D$31='A4'!D3431,IF('Angaben KH-Standort'!E$31="Ja",1,0),0)</f>
        <v>0</v>
      </c>
    </row>
    <row r="3432" spans="2:21" ht="15" customHeight="1" x14ac:dyDescent="0.3">
      <c r="B3432" s="70" t="str">
        <f t="shared" si="428"/>
        <v>!!!</v>
      </c>
      <c r="C3432" s="265" t="str">
        <f>IF(ISERROR(IF(LEN(E3432)&gt;0,VLOOKUP(TEXT($E3432,0),'Angaben Stationen'!$E$14:$J$213,5,0),"")),"?",IF(LEN(E3432)&gt;0,VLOOKUP(TEXT($E3432,0),'Angaben Stationen'!$E$14:$J$213,5,0),""))</f>
        <v/>
      </c>
      <c r="D3432" s="232" t="str">
        <f>IF(ISERROR(IF(LEN(E3432)&gt;0,VLOOKUP(TEXT($E3432,0),'Angaben Stationen'!$E$14:$J$213,6,0),"")),"STATION IST NICHT VORHANDEN",IF(LEN(E3432)&gt;0,VLOOKUP(TEXT($E3432,0),'Angaben Stationen'!$E$14:$J$213,6,0),""))</f>
        <v/>
      </c>
      <c r="E3432" s="287"/>
      <c r="F3432" s="234"/>
      <c r="G3432" s="234"/>
      <c r="H3432" s="263"/>
      <c r="I3432" s="169"/>
      <c r="K3432" s="445" t="str">
        <f t="shared" si="429"/>
        <v>Leer</v>
      </c>
      <c r="L3432" s="445" t="str">
        <f>VLOOKUP($D3432,{"29 - Psychiatrie (Erwachsene)","BGI";"297 - stationsäquivalente Behandlung in der Erwachsenenpsychiatrie (29)","BGI";"30 - Kinder- und Jugendpsychiatrie","BGII";"307 - stationsäquivalente Behandlung in der Kinder- und Jugendpsychiatrie (30)","BGII";"31 - Psychosomatik","BGI";"","Leer"},2,0)</f>
        <v>Leer</v>
      </c>
      <c r="M3432" s="445">
        <f t="shared" si="426"/>
        <v>0</v>
      </c>
      <c r="N3432" s="445">
        <f t="shared" si="427"/>
        <v>0</v>
      </c>
      <c r="O3432" s="445">
        <f t="shared" si="430"/>
        <v>0</v>
      </c>
      <c r="P3432" s="445">
        <f t="shared" si="431"/>
        <v>0</v>
      </c>
      <c r="Q3432" s="445">
        <f t="shared" si="432"/>
        <v>0</v>
      </c>
      <c r="R3432" s="415" t="str">
        <f t="shared" si="425"/>
        <v>Leer</v>
      </c>
      <c r="S3432" s="445">
        <f>IF('Angaben KH-Standort'!D$29='A4'!D3432,IF('Angaben KH-Standort'!E$29="Ja",1,0),0)</f>
        <v>0</v>
      </c>
      <c r="T3432" s="445">
        <f>IF('Angaben KH-Standort'!D$30='A4'!D3432,IF('Angaben KH-Standort'!E$30="Ja",1,0),0)</f>
        <v>0</v>
      </c>
      <c r="U3432" s="445">
        <f>IF('Angaben KH-Standort'!D$31='A4'!D3432,IF('Angaben KH-Standort'!E$31="Ja",1,0),0)</f>
        <v>0</v>
      </c>
    </row>
    <row r="3433" spans="2:21" ht="15" customHeight="1" x14ac:dyDescent="0.3">
      <c r="B3433" s="70" t="str">
        <f t="shared" si="428"/>
        <v>!!!</v>
      </c>
      <c r="C3433" s="265" t="str">
        <f>IF(ISERROR(IF(LEN(E3433)&gt;0,VLOOKUP(TEXT($E3433,0),'Angaben Stationen'!$E$14:$J$213,5,0),"")),"?",IF(LEN(E3433)&gt;0,VLOOKUP(TEXT($E3433,0),'Angaben Stationen'!$E$14:$J$213,5,0),""))</f>
        <v/>
      </c>
      <c r="D3433" s="232" t="str">
        <f>IF(ISERROR(IF(LEN(E3433)&gt;0,VLOOKUP(TEXT($E3433,0),'Angaben Stationen'!$E$14:$J$213,6,0),"")),"STATION IST NICHT VORHANDEN",IF(LEN(E3433)&gt;0,VLOOKUP(TEXT($E3433,0),'Angaben Stationen'!$E$14:$J$213,6,0),""))</f>
        <v/>
      </c>
      <c r="E3433" s="287"/>
      <c r="F3433" s="234"/>
      <c r="G3433" s="234"/>
      <c r="H3433" s="263"/>
      <c r="I3433" s="169"/>
      <c r="K3433" s="445" t="str">
        <f t="shared" si="429"/>
        <v>Leer</v>
      </c>
      <c r="L3433" s="445" t="str">
        <f>VLOOKUP($D3433,{"29 - Psychiatrie (Erwachsene)","BGI";"297 - stationsäquivalente Behandlung in der Erwachsenenpsychiatrie (29)","BGI";"30 - Kinder- und Jugendpsychiatrie","BGII";"307 - stationsäquivalente Behandlung in der Kinder- und Jugendpsychiatrie (30)","BGII";"31 - Psychosomatik","BGI";"","Leer"},2,0)</f>
        <v>Leer</v>
      </c>
      <c r="M3433" s="445">
        <f t="shared" si="426"/>
        <v>0</v>
      </c>
      <c r="N3433" s="445">
        <f t="shared" si="427"/>
        <v>0</v>
      </c>
      <c r="O3433" s="445">
        <f t="shared" si="430"/>
        <v>0</v>
      </c>
      <c r="P3433" s="445">
        <f t="shared" si="431"/>
        <v>0</v>
      </c>
      <c r="Q3433" s="445">
        <f t="shared" si="432"/>
        <v>0</v>
      </c>
      <c r="R3433" s="415" t="str">
        <f t="shared" si="425"/>
        <v>Leer</v>
      </c>
      <c r="S3433" s="445">
        <f>IF('Angaben KH-Standort'!D$29='A4'!D3433,IF('Angaben KH-Standort'!E$29="Ja",1,0),0)</f>
        <v>0</v>
      </c>
      <c r="T3433" s="445">
        <f>IF('Angaben KH-Standort'!D$30='A4'!D3433,IF('Angaben KH-Standort'!E$30="Ja",1,0),0)</f>
        <v>0</v>
      </c>
      <c r="U3433" s="445">
        <f>IF('Angaben KH-Standort'!D$31='A4'!D3433,IF('Angaben KH-Standort'!E$31="Ja",1,0),0)</f>
        <v>0</v>
      </c>
    </row>
    <row r="3434" spans="2:21" ht="15" customHeight="1" x14ac:dyDescent="0.3">
      <c r="B3434" s="70" t="str">
        <f t="shared" si="428"/>
        <v>!!!</v>
      </c>
      <c r="C3434" s="265" t="str">
        <f>IF(ISERROR(IF(LEN(E3434)&gt;0,VLOOKUP(TEXT($E3434,0),'Angaben Stationen'!$E$14:$J$213,5,0),"")),"?",IF(LEN(E3434)&gt;0,VLOOKUP(TEXT($E3434,0),'Angaben Stationen'!$E$14:$J$213,5,0),""))</f>
        <v/>
      </c>
      <c r="D3434" s="232" t="str">
        <f>IF(ISERROR(IF(LEN(E3434)&gt;0,VLOOKUP(TEXT($E3434,0),'Angaben Stationen'!$E$14:$J$213,6,0),"")),"STATION IST NICHT VORHANDEN",IF(LEN(E3434)&gt;0,VLOOKUP(TEXT($E3434,0),'Angaben Stationen'!$E$14:$J$213,6,0),""))</f>
        <v/>
      </c>
      <c r="E3434" s="287"/>
      <c r="F3434" s="234"/>
      <c r="G3434" s="234"/>
      <c r="H3434" s="263"/>
      <c r="I3434" s="169"/>
      <c r="K3434" s="445" t="str">
        <f t="shared" si="429"/>
        <v>Leer</v>
      </c>
      <c r="L3434" s="445" t="str">
        <f>VLOOKUP($D3434,{"29 - Psychiatrie (Erwachsene)","BGI";"297 - stationsäquivalente Behandlung in der Erwachsenenpsychiatrie (29)","BGI";"30 - Kinder- und Jugendpsychiatrie","BGII";"307 - stationsäquivalente Behandlung in der Kinder- und Jugendpsychiatrie (30)","BGII";"31 - Psychosomatik","BGI";"","Leer"},2,0)</f>
        <v>Leer</v>
      </c>
      <c r="M3434" s="445">
        <f t="shared" si="426"/>
        <v>0</v>
      </c>
      <c r="N3434" s="445">
        <f t="shared" si="427"/>
        <v>0</v>
      </c>
      <c r="O3434" s="445">
        <f t="shared" si="430"/>
        <v>0</v>
      </c>
      <c r="P3434" s="445">
        <f t="shared" si="431"/>
        <v>0</v>
      </c>
      <c r="Q3434" s="445">
        <f t="shared" si="432"/>
        <v>0</v>
      </c>
      <c r="R3434" s="415" t="str">
        <f t="shared" si="425"/>
        <v>Leer</v>
      </c>
      <c r="S3434" s="445">
        <f>IF('Angaben KH-Standort'!D$29='A4'!D3434,IF('Angaben KH-Standort'!E$29="Ja",1,0),0)</f>
        <v>0</v>
      </c>
      <c r="T3434" s="445">
        <f>IF('Angaben KH-Standort'!D$30='A4'!D3434,IF('Angaben KH-Standort'!E$30="Ja",1,0),0)</f>
        <v>0</v>
      </c>
      <c r="U3434" s="445">
        <f>IF('Angaben KH-Standort'!D$31='A4'!D3434,IF('Angaben KH-Standort'!E$31="Ja",1,0),0)</f>
        <v>0</v>
      </c>
    </row>
    <row r="3435" spans="2:21" ht="15" customHeight="1" x14ac:dyDescent="0.3">
      <c r="B3435" s="70" t="str">
        <f t="shared" si="428"/>
        <v>!!!</v>
      </c>
      <c r="C3435" s="265" t="str">
        <f>IF(ISERROR(IF(LEN(E3435)&gt;0,VLOOKUP(TEXT($E3435,0),'Angaben Stationen'!$E$14:$J$213,5,0),"")),"?",IF(LEN(E3435)&gt;0,VLOOKUP(TEXT($E3435,0),'Angaben Stationen'!$E$14:$J$213,5,0),""))</f>
        <v/>
      </c>
      <c r="D3435" s="232" t="str">
        <f>IF(ISERROR(IF(LEN(E3435)&gt;0,VLOOKUP(TEXT($E3435,0),'Angaben Stationen'!$E$14:$J$213,6,0),"")),"STATION IST NICHT VORHANDEN",IF(LEN(E3435)&gt;0,VLOOKUP(TEXT($E3435,0),'Angaben Stationen'!$E$14:$J$213,6,0),""))</f>
        <v/>
      </c>
      <c r="E3435" s="287"/>
      <c r="F3435" s="234"/>
      <c r="G3435" s="234"/>
      <c r="H3435" s="263"/>
      <c r="I3435" s="169"/>
      <c r="K3435" s="445" t="str">
        <f t="shared" si="429"/>
        <v>Leer</v>
      </c>
      <c r="L3435" s="445" t="str">
        <f>VLOOKUP($D3435,{"29 - Psychiatrie (Erwachsene)","BGI";"297 - stationsäquivalente Behandlung in der Erwachsenenpsychiatrie (29)","BGI";"30 - Kinder- und Jugendpsychiatrie","BGII";"307 - stationsäquivalente Behandlung in der Kinder- und Jugendpsychiatrie (30)","BGII";"31 - Psychosomatik","BGI";"","Leer"},2,0)</f>
        <v>Leer</v>
      </c>
      <c r="M3435" s="445">
        <f t="shared" si="426"/>
        <v>0</v>
      </c>
      <c r="N3435" s="445">
        <f t="shared" si="427"/>
        <v>0</v>
      </c>
      <c r="O3435" s="445">
        <f t="shared" si="430"/>
        <v>0</v>
      </c>
      <c r="P3435" s="445">
        <f t="shared" si="431"/>
        <v>0</v>
      </c>
      <c r="Q3435" s="445">
        <f t="shared" si="432"/>
        <v>0</v>
      </c>
      <c r="R3435" s="415" t="str">
        <f t="shared" si="425"/>
        <v>Leer</v>
      </c>
      <c r="S3435" s="445">
        <f>IF('Angaben KH-Standort'!D$29='A4'!D3435,IF('Angaben KH-Standort'!E$29="Ja",1,0),0)</f>
        <v>0</v>
      </c>
      <c r="T3435" s="445">
        <f>IF('Angaben KH-Standort'!D$30='A4'!D3435,IF('Angaben KH-Standort'!E$30="Ja",1,0),0)</f>
        <v>0</v>
      </c>
      <c r="U3435" s="445">
        <f>IF('Angaben KH-Standort'!D$31='A4'!D3435,IF('Angaben KH-Standort'!E$31="Ja",1,0),0)</f>
        <v>0</v>
      </c>
    </row>
    <row r="3436" spans="2:21" ht="15" customHeight="1" x14ac:dyDescent="0.3">
      <c r="B3436" s="70" t="str">
        <f t="shared" si="428"/>
        <v>!!!</v>
      </c>
      <c r="C3436" s="265" t="str">
        <f>IF(ISERROR(IF(LEN(E3436)&gt;0,VLOOKUP(TEXT($E3436,0),'Angaben Stationen'!$E$14:$J$213,5,0),"")),"?",IF(LEN(E3436)&gt;0,VLOOKUP(TEXT($E3436,0),'Angaben Stationen'!$E$14:$J$213,5,0),""))</f>
        <v/>
      </c>
      <c r="D3436" s="232" t="str">
        <f>IF(ISERROR(IF(LEN(E3436)&gt;0,VLOOKUP(TEXT($E3436,0),'Angaben Stationen'!$E$14:$J$213,6,0),"")),"STATION IST NICHT VORHANDEN",IF(LEN(E3436)&gt;0,VLOOKUP(TEXT($E3436,0),'Angaben Stationen'!$E$14:$J$213,6,0),""))</f>
        <v/>
      </c>
      <c r="E3436" s="287"/>
      <c r="F3436" s="234"/>
      <c r="G3436" s="234"/>
      <c r="H3436" s="263"/>
      <c r="I3436" s="169"/>
      <c r="K3436" s="445" t="str">
        <f t="shared" si="429"/>
        <v>Leer</v>
      </c>
      <c r="L3436" s="445" t="str">
        <f>VLOOKUP($D3436,{"29 - Psychiatrie (Erwachsene)","BGI";"297 - stationsäquivalente Behandlung in der Erwachsenenpsychiatrie (29)","BGI";"30 - Kinder- und Jugendpsychiatrie","BGII";"307 - stationsäquivalente Behandlung in der Kinder- und Jugendpsychiatrie (30)","BGII";"31 - Psychosomatik","BGI";"","Leer"},2,0)</f>
        <v>Leer</v>
      </c>
      <c r="M3436" s="445">
        <f t="shared" si="426"/>
        <v>0</v>
      </c>
      <c r="N3436" s="445">
        <f t="shared" si="427"/>
        <v>0</v>
      </c>
      <c r="O3436" s="445">
        <f t="shared" si="430"/>
        <v>0</v>
      </c>
      <c r="P3436" s="445">
        <f t="shared" si="431"/>
        <v>0</v>
      </c>
      <c r="Q3436" s="445">
        <f t="shared" si="432"/>
        <v>0</v>
      </c>
      <c r="R3436" s="415" t="str">
        <f t="shared" si="425"/>
        <v>Leer</v>
      </c>
      <c r="S3436" s="445">
        <f>IF('Angaben KH-Standort'!D$29='A4'!D3436,IF('Angaben KH-Standort'!E$29="Ja",1,0),0)</f>
        <v>0</v>
      </c>
      <c r="T3436" s="445">
        <f>IF('Angaben KH-Standort'!D$30='A4'!D3436,IF('Angaben KH-Standort'!E$30="Ja",1,0),0)</f>
        <v>0</v>
      </c>
      <c r="U3436" s="445">
        <f>IF('Angaben KH-Standort'!D$31='A4'!D3436,IF('Angaben KH-Standort'!E$31="Ja",1,0),0)</f>
        <v>0</v>
      </c>
    </row>
    <row r="3437" spans="2:21" ht="15" customHeight="1" x14ac:dyDescent="0.3">
      <c r="B3437" s="70" t="str">
        <f t="shared" si="428"/>
        <v>!!!</v>
      </c>
      <c r="C3437" s="265" t="str">
        <f>IF(ISERROR(IF(LEN(E3437)&gt;0,VLOOKUP(TEXT($E3437,0),'Angaben Stationen'!$E$14:$J$213,5,0),"")),"?",IF(LEN(E3437)&gt;0,VLOOKUP(TEXT($E3437,0),'Angaben Stationen'!$E$14:$J$213,5,0),""))</f>
        <v/>
      </c>
      <c r="D3437" s="232" t="str">
        <f>IF(ISERROR(IF(LEN(E3437)&gt;0,VLOOKUP(TEXT($E3437,0),'Angaben Stationen'!$E$14:$J$213,6,0),"")),"STATION IST NICHT VORHANDEN",IF(LEN(E3437)&gt;0,VLOOKUP(TEXT($E3437,0),'Angaben Stationen'!$E$14:$J$213,6,0),""))</f>
        <v/>
      </c>
      <c r="E3437" s="287"/>
      <c r="F3437" s="234"/>
      <c r="G3437" s="234"/>
      <c r="H3437" s="263"/>
      <c r="I3437" s="169"/>
      <c r="K3437" s="445" t="str">
        <f t="shared" si="429"/>
        <v>Leer</v>
      </c>
      <c r="L3437" s="445" t="str">
        <f>VLOOKUP($D3437,{"29 - Psychiatrie (Erwachsene)","BGI";"297 - stationsäquivalente Behandlung in der Erwachsenenpsychiatrie (29)","BGI";"30 - Kinder- und Jugendpsychiatrie","BGII";"307 - stationsäquivalente Behandlung in der Kinder- und Jugendpsychiatrie (30)","BGII";"31 - Psychosomatik","BGI";"","Leer"},2,0)</f>
        <v>Leer</v>
      </c>
      <c r="M3437" s="445">
        <f t="shared" si="426"/>
        <v>0</v>
      </c>
      <c r="N3437" s="445">
        <f t="shared" si="427"/>
        <v>0</v>
      </c>
      <c r="O3437" s="445">
        <f t="shared" si="430"/>
        <v>0</v>
      </c>
      <c r="P3437" s="445">
        <f t="shared" si="431"/>
        <v>0</v>
      </c>
      <c r="Q3437" s="445">
        <f t="shared" si="432"/>
        <v>0</v>
      </c>
      <c r="R3437" s="415" t="str">
        <f t="shared" si="425"/>
        <v>Leer</v>
      </c>
      <c r="S3437" s="445">
        <f>IF('Angaben KH-Standort'!D$29='A4'!D3437,IF('Angaben KH-Standort'!E$29="Ja",1,0),0)</f>
        <v>0</v>
      </c>
      <c r="T3437" s="445">
        <f>IF('Angaben KH-Standort'!D$30='A4'!D3437,IF('Angaben KH-Standort'!E$30="Ja",1,0),0)</f>
        <v>0</v>
      </c>
      <c r="U3437" s="445">
        <f>IF('Angaben KH-Standort'!D$31='A4'!D3437,IF('Angaben KH-Standort'!E$31="Ja",1,0),0)</f>
        <v>0</v>
      </c>
    </row>
    <row r="3438" spans="2:21" ht="15" customHeight="1" x14ac:dyDescent="0.3">
      <c r="B3438" s="70" t="str">
        <f t="shared" si="428"/>
        <v>!!!</v>
      </c>
      <c r="C3438" s="265" t="str">
        <f>IF(ISERROR(IF(LEN(E3438)&gt;0,VLOOKUP(TEXT($E3438,0),'Angaben Stationen'!$E$14:$J$213,5,0),"")),"?",IF(LEN(E3438)&gt;0,VLOOKUP(TEXT($E3438,0),'Angaben Stationen'!$E$14:$J$213,5,0),""))</f>
        <v/>
      </c>
      <c r="D3438" s="232" t="str">
        <f>IF(ISERROR(IF(LEN(E3438)&gt;0,VLOOKUP(TEXT($E3438,0),'Angaben Stationen'!$E$14:$J$213,6,0),"")),"STATION IST NICHT VORHANDEN",IF(LEN(E3438)&gt;0,VLOOKUP(TEXT($E3438,0),'Angaben Stationen'!$E$14:$J$213,6,0),""))</f>
        <v/>
      </c>
      <c r="E3438" s="287"/>
      <c r="F3438" s="234"/>
      <c r="G3438" s="234"/>
      <c r="H3438" s="263"/>
      <c r="I3438" s="169"/>
      <c r="K3438" s="445" t="str">
        <f t="shared" si="429"/>
        <v>Leer</v>
      </c>
      <c r="L3438" s="445" t="str">
        <f>VLOOKUP($D3438,{"29 - Psychiatrie (Erwachsene)","BGI";"297 - stationsäquivalente Behandlung in der Erwachsenenpsychiatrie (29)","BGI";"30 - Kinder- und Jugendpsychiatrie","BGII";"307 - stationsäquivalente Behandlung in der Kinder- und Jugendpsychiatrie (30)","BGII";"31 - Psychosomatik","BGI";"","Leer"},2,0)</f>
        <v>Leer</v>
      </c>
      <c r="M3438" s="445">
        <f t="shared" si="426"/>
        <v>0</v>
      </c>
      <c r="N3438" s="445">
        <f t="shared" si="427"/>
        <v>0</v>
      </c>
      <c r="O3438" s="445">
        <f t="shared" si="430"/>
        <v>0</v>
      </c>
      <c r="P3438" s="445">
        <f t="shared" si="431"/>
        <v>0</v>
      </c>
      <c r="Q3438" s="445">
        <f t="shared" si="432"/>
        <v>0</v>
      </c>
      <c r="R3438" s="415" t="str">
        <f t="shared" si="425"/>
        <v>Leer</v>
      </c>
      <c r="S3438" s="445">
        <f>IF('Angaben KH-Standort'!D$29='A4'!D3438,IF('Angaben KH-Standort'!E$29="Ja",1,0),0)</f>
        <v>0</v>
      </c>
      <c r="T3438" s="445">
        <f>IF('Angaben KH-Standort'!D$30='A4'!D3438,IF('Angaben KH-Standort'!E$30="Ja",1,0),0)</f>
        <v>0</v>
      </c>
      <c r="U3438" s="445">
        <f>IF('Angaben KH-Standort'!D$31='A4'!D3438,IF('Angaben KH-Standort'!E$31="Ja",1,0),0)</f>
        <v>0</v>
      </c>
    </row>
    <row r="3439" spans="2:21" ht="15" customHeight="1" x14ac:dyDescent="0.3">
      <c r="B3439" s="70" t="str">
        <f t="shared" si="428"/>
        <v>!!!</v>
      </c>
      <c r="C3439" s="265" t="str">
        <f>IF(ISERROR(IF(LEN(E3439)&gt;0,VLOOKUP(TEXT($E3439,0),'Angaben Stationen'!$E$14:$J$213,5,0),"")),"?",IF(LEN(E3439)&gt;0,VLOOKUP(TEXT($E3439,0),'Angaben Stationen'!$E$14:$J$213,5,0),""))</f>
        <v/>
      </c>
      <c r="D3439" s="232" t="str">
        <f>IF(ISERROR(IF(LEN(E3439)&gt;0,VLOOKUP(TEXT($E3439,0),'Angaben Stationen'!$E$14:$J$213,6,0),"")),"STATION IST NICHT VORHANDEN",IF(LEN(E3439)&gt;0,VLOOKUP(TEXT($E3439,0),'Angaben Stationen'!$E$14:$J$213,6,0),""))</f>
        <v/>
      </c>
      <c r="E3439" s="287"/>
      <c r="F3439" s="234"/>
      <c r="G3439" s="234"/>
      <c r="H3439" s="263"/>
      <c r="I3439" s="169"/>
      <c r="K3439" s="445" t="str">
        <f t="shared" si="429"/>
        <v>Leer</v>
      </c>
      <c r="L3439" s="445" t="str">
        <f>VLOOKUP($D3439,{"29 - Psychiatrie (Erwachsene)","BGI";"297 - stationsäquivalente Behandlung in der Erwachsenenpsychiatrie (29)","BGI";"30 - Kinder- und Jugendpsychiatrie","BGII";"307 - stationsäquivalente Behandlung in der Kinder- und Jugendpsychiatrie (30)","BGII";"31 - Psychosomatik","BGI";"","Leer"},2,0)</f>
        <v>Leer</v>
      </c>
      <c r="M3439" s="445">
        <f t="shared" si="426"/>
        <v>0</v>
      </c>
      <c r="N3439" s="445">
        <f t="shared" si="427"/>
        <v>0</v>
      </c>
      <c r="O3439" s="445">
        <f t="shared" si="430"/>
        <v>0</v>
      </c>
      <c r="P3439" s="445">
        <f t="shared" si="431"/>
        <v>0</v>
      </c>
      <c r="Q3439" s="445">
        <f t="shared" si="432"/>
        <v>0</v>
      </c>
      <c r="R3439" s="415" t="str">
        <f t="shared" ref="R3439:R3502" si="433">IF(D3439&lt;&gt;"",IF(SUM(S3439:U3439)&gt;0,"Ja","Nein"),"Leer")</f>
        <v>Leer</v>
      </c>
      <c r="S3439" s="445">
        <f>IF('Angaben KH-Standort'!D$29='A4'!D3439,IF('Angaben KH-Standort'!E$29="Ja",1,0),0)</f>
        <v>0</v>
      </c>
      <c r="T3439" s="445">
        <f>IF('Angaben KH-Standort'!D$30='A4'!D3439,IF('Angaben KH-Standort'!E$30="Ja",1,0),0)</f>
        <v>0</v>
      </c>
      <c r="U3439" s="445">
        <f>IF('Angaben KH-Standort'!D$31='A4'!D3439,IF('Angaben KH-Standort'!E$31="Ja",1,0),0)</f>
        <v>0</v>
      </c>
    </row>
    <row r="3440" spans="2:21" ht="15" customHeight="1" x14ac:dyDescent="0.3">
      <c r="B3440" s="70" t="str">
        <f t="shared" si="428"/>
        <v>!!!</v>
      </c>
      <c r="C3440" s="265" t="str">
        <f>IF(ISERROR(IF(LEN(E3440)&gt;0,VLOOKUP(TEXT($E3440,0),'Angaben Stationen'!$E$14:$J$213,5,0),"")),"?",IF(LEN(E3440)&gt;0,VLOOKUP(TEXT($E3440,0),'Angaben Stationen'!$E$14:$J$213,5,0),""))</f>
        <v/>
      </c>
      <c r="D3440" s="232" t="str">
        <f>IF(ISERROR(IF(LEN(E3440)&gt;0,VLOOKUP(TEXT($E3440,0),'Angaben Stationen'!$E$14:$J$213,6,0),"")),"STATION IST NICHT VORHANDEN",IF(LEN(E3440)&gt;0,VLOOKUP(TEXT($E3440,0),'Angaben Stationen'!$E$14:$J$213,6,0),""))</f>
        <v/>
      </c>
      <c r="E3440" s="287"/>
      <c r="F3440" s="234"/>
      <c r="G3440" s="234"/>
      <c r="H3440" s="263"/>
      <c r="I3440" s="169"/>
      <c r="K3440" s="445" t="str">
        <f t="shared" si="429"/>
        <v>Leer</v>
      </c>
      <c r="L3440" s="445" t="str">
        <f>VLOOKUP($D3440,{"29 - Psychiatrie (Erwachsene)","BGI";"297 - stationsäquivalente Behandlung in der Erwachsenenpsychiatrie (29)","BGI";"30 - Kinder- und Jugendpsychiatrie","BGII";"307 - stationsäquivalente Behandlung in der Kinder- und Jugendpsychiatrie (30)","BGII";"31 - Psychosomatik","BGI";"","Leer"},2,0)</f>
        <v>Leer</v>
      </c>
      <c r="M3440" s="445">
        <f t="shared" si="426"/>
        <v>0</v>
      </c>
      <c r="N3440" s="445">
        <f t="shared" si="427"/>
        <v>0</v>
      </c>
      <c r="O3440" s="445">
        <f t="shared" si="430"/>
        <v>0</v>
      </c>
      <c r="P3440" s="445">
        <f t="shared" si="431"/>
        <v>0</v>
      </c>
      <c r="Q3440" s="445">
        <f t="shared" si="432"/>
        <v>0</v>
      </c>
      <c r="R3440" s="415" t="str">
        <f t="shared" si="433"/>
        <v>Leer</v>
      </c>
      <c r="S3440" s="445">
        <f>IF('Angaben KH-Standort'!D$29='A4'!D3440,IF('Angaben KH-Standort'!E$29="Ja",1,0),0)</f>
        <v>0</v>
      </c>
      <c r="T3440" s="445">
        <f>IF('Angaben KH-Standort'!D$30='A4'!D3440,IF('Angaben KH-Standort'!E$30="Ja",1,0),0)</f>
        <v>0</v>
      </c>
      <c r="U3440" s="445">
        <f>IF('Angaben KH-Standort'!D$31='A4'!D3440,IF('Angaben KH-Standort'!E$31="Ja",1,0),0)</f>
        <v>0</v>
      </c>
    </row>
    <row r="3441" spans="2:21" ht="15" customHeight="1" x14ac:dyDescent="0.3">
      <c r="B3441" s="70" t="str">
        <f t="shared" si="428"/>
        <v>!!!</v>
      </c>
      <c r="C3441" s="265" t="str">
        <f>IF(ISERROR(IF(LEN(E3441)&gt;0,VLOOKUP(TEXT($E3441,0),'Angaben Stationen'!$E$14:$J$213,5,0),"")),"?",IF(LEN(E3441)&gt;0,VLOOKUP(TEXT($E3441,0),'Angaben Stationen'!$E$14:$J$213,5,0),""))</f>
        <v/>
      </c>
      <c r="D3441" s="232" t="str">
        <f>IF(ISERROR(IF(LEN(E3441)&gt;0,VLOOKUP(TEXT($E3441,0),'Angaben Stationen'!$E$14:$J$213,6,0),"")),"STATION IST NICHT VORHANDEN",IF(LEN(E3441)&gt;0,VLOOKUP(TEXT($E3441,0),'Angaben Stationen'!$E$14:$J$213,6,0),""))</f>
        <v/>
      </c>
      <c r="E3441" s="287"/>
      <c r="F3441" s="234"/>
      <c r="G3441" s="234"/>
      <c r="H3441" s="263"/>
      <c r="I3441" s="169"/>
      <c r="K3441" s="445" t="str">
        <f t="shared" si="429"/>
        <v>Leer</v>
      </c>
      <c r="L3441" s="445" t="str">
        <f>VLOOKUP($D3441,{"29 - Psychiatrie (Erwachsene)","BGI";"297 - stationsäquivalente Behandlung in der Erwachsenenpsychiatrie (29)","BGI";"30 - Kinder- und Jugendpsychiatrie","BGII";"307 - stationsäquivalente Behandlung in der Kinder- und Jugendpsychiatrie (30)","BGII";"31 - Psychosomatik","BGI";"","Leer"},2,0)</f>
        <v>Leer</v>
      </c>
      <c r="M3441" s="445">
        <f t="shared" si="426"/>
        <v>0</v>
      </c>
      <c r="N3441" s="445">
        <f t="shared" si="427"/>
        <v>0</v>
      </c>
      <c r="O3441" s="445">
        <f t="shared" si="430"/>
        <v>0</v>
      </c>
      <c r="P3441" s="445">
        <f t="shared" si="431"/>
        <v>0</v>
      </c>
      <c r="Q3441" s="445">
        <f t="shared" si="432"/>
        <v>0</v>
      </c>
      <c r="R3441" s="415" t="str">
        <f t="shared" si="433"/>
        <v>Leer</v>
      </c>
      <c r="S3441" s="445">
        <f>IF('Angaben KH-Standort'!D$29='A4'!D3441,IF('Angaben KH-Standort'!E$29="Ja",1,0),0)</f>
        <v>0</v>
      </c>
      <c r="T3441" s="445">
        <f>IF('Angaben KH-Standort'!D$30='A4'!D3441,IF('Angaben KH-Standort'!E$30="Ja",1,0),0)</f>
        <v>0</v>
      </c>
      <c r="U3441" s="445">
        <f>IF('Angaben KH-Standort'!D$31='A4'!D3441,IF('Angaben KH-Standort'!E$31="Ja",1,0),0)</f>
        <v>0</v>
      </c>
    </row>
    <row r="3442" spans="2:21" ht="15" customHeight="1" x14ac:dyDescent="0.3">
      <c r="B3442" s="70" t="str">
        <f t="shared" si="428"/>
        <v>!!!</v>
      </c>
      <c r="C3442" s="265" t="str">
        <f>IF(ISERROR(IF(LEN(E3442)&gt;0,VLOOKUP(TEXT($E3442,0),'Angaben Stationen'!$E$14:$J$213,5,0),"")),"?",IF(LEN(E3442)&gt;0,VLOOKUP(TEXT($E3442,0),'Angaben Stationen'!$E$14:$J$213,5,0),""))</f>
        <v/>
      </c>
      <c r="D3442" s="232" t="str">
        <f>IF(ISERROR(IF(LEN(E3442)&gt;0,VLOOKUP(TEXT($E3442,0),'Angaben Stationen'!$E$14:$J$213,6,0),"")),"STATION IST NICHT VORHANDEN",IF(LEN(E3442)&gt;0,VLOOKUP(TEXT($E3442,0),'Angaben Stationen'!$E$14:$J$213,6,0),""))</f>
        <v/>
      </c>
      <c r="E3442" s="287"/>
      <c r="F3442" s="234"/>
      <c r="G3442" s="234"/>
      <c r="H3442" s="263"/>
      <c r="I3442" s="169"/>
      <c r="K3442" s="445" t="str">
        <f t="shared" si="429"/>
        <v>Leer</v>
      </c>
      <c r="L3442" s="445" t="str">
        <f>VLOOKUP($D3442,{"29 - Psychiatrie (Erwachsene)","BGI";"297 - stationsäquivalente Behandlung in der Erwachsenenpsychiatrie (29)","BGI";"30 - Kinder- und Jugendpsychiatrie","BGII";"307 - stationsäquivalente Behandlung in der Kinder- und Jugendpsychiatrie (30)","BGII";"31 - Psychosomatik","BGI";"","Leer"},2,0)</f>
        <v>Leer</v>
      </c>
      <c r="M3442" s="445">
        <f t="shared" si="426"/>
        <v>0</v>
      </c>
      <c r="N3442" s="445">
        <f t="shared" si="427"/>
        <v>0</v>
      </c>
      <c r="O3442" s="445">
        <f t="shared" si="430"/>
        <v>0</v>
      </c>
      <c r="P3442" s="445">
        <f t="shared" si="431"/>
        <v>0</v>
      </c>
      <c r="Q3442" s="445">
        <f t="shared" si="432"/>
        <v>0</v>
      </c>
      <c r="R3442" s="415" t="str">
        <f t="shared" si="433"/>
        <v>Leer</v>
      </c>
      <c r="S3442" s="445">
        <f>IF('Angaben KH-Standort'!D$29='A4'!D3442,IF('Angaben KH-Standort'!E$29="Ja",1,0),0)</f>
        <v>0</v>
      </c>
      <c r="T3442" s="445">
        <f>IF('Angaben KH-Standort'!D$30='A4'!D3442,IF('Angaben KH-Standort'!E$30="Ja",1,0),0)</f>
        <v>0</v>
      </c>
      <c r="U3442" s="445">
        <f>IF('Angaben KH-Standort'!D$31='A4'!D3442,IF('Angaben KH-Standort'!E$31="Ja",1,0),0)</f>
        <v>0</v>
      </c>
    </row>
    <row r="3443" spans="2:21" ht="15" customHeight="1" x14ac:dyDescent="0.3">
      <c r="B3443" s="70" t="str">
        <f t="shared" si="428"/>
        <v>!!!</v>
      </c>
      <c r="C3443" s="265" t="str">
        <f>IF(ISERROR(IF(LEN(E3443)&gt;0,VLOOKUP(TEXT($E3443,0),'Angaben Stationen'!$E$14:$J$213,5,0),"")),"?",IF(LEN(E3443)&gt;0,VLOOKUP(TEXT($E3443,0),'Angaben Stationen'!$E$14:$J$213,5,0),""))</f>
        <v/>
      </c>
      <c r="D3443" s="232" t="str">
        <f>IF(ISERROR(IF(LEN(E3443)&gt;0,VLOOKUP(TEXT($E3443,0),'Angaben Stationen'!$E$14:$J$213,6,0),"")),"STATION IST NICHT VORHANDEN",IF(LEN(E3443)&gt;0,VLOOKUP(TEXT($E3443,0),'Angaben Stationen'!$E$14:$J$213,6,0),""))</f>
        <v/>
      </c>
      <c r="E3443" s="287"/>
      <c r="F3443" s="234"/>
      <c r="G3443" s="234"/>
      <c r="H3443" s="263"/>
      <c r="I3443" s="169"/>
      <c r="K3443" s="445" t="str">
        <f t="shared" si="429"/>
        <v>Leer</v>
      </c>
      <c r="L3443" s="445" t="str">
        <f>VLOOKUP($D3443,{"29 - Psychiatrie (Erwachsene)","BGI";"297 - stationsäquivalente Behandlung in der Erwachsenenpsychiatrie (29)","BGI";"30 - Kinder- und Jugendpsychiatrie","BGII";"307 - stationsäquivalente Behandlung in der Kinder- und Jugendpsychiatrie (30)","BGII";"31 - Psychosomatik","BGI";"","Leer"},2,0)</f>
        <v>Leer</v>
      </c>
      <c r="M3443" s="445">
        <f t="shared" si="426"/>
        <v>0</v>
      </c>
      <c r="N3443" s="445">
        <f t="shared" si="427"/>
        <v>0</v>
      </c>
      <c r="O3443" s="445">
        <f t="shared" si="430"/>
        <v>0</v>
      </c>
      <c r="P3443" s="445">
        <f t="shared" si="431"/>
        <v>0</v>
      </c>
      <c r="Q3443" s="445">
        <f t="shared" si="432"/>
        <v>0</v>
      </c>
      <c r="R3443" s="415" t="str">
        <f t="shared" si="433"/>
        <v>Leer</v>
      </c>
      <c r="S3443" s="445">
        <f>IF('Angaben KH-Standort'!D$29='A4'!D3443,IF('Angaben KH-Standort'!E$29="Ja",1,0),0)</f>
        <v>0</v>
      </c>
      <c r="T3443" s="445">
        <f>IF('Angaben KH-Standort'!D$30='A4'!D3443,IF('Angaben KH-Standort'!E$30="Ja",1,0),0)</f>
        <v>0</v>
      </c>
      <c r="U3443" s="445">
        <f>IF('Angaben KH-Standort'!D$31='A4'!D3443,IF('Angaben KH-Standort'!E$31="Ja",1,0),0)</f>
        <v>0</v>
      </c>
    </row>
    <row r="3444" spans="2:21" ht="15" customHeight="1" x14ac:dyDescent="0.3">
      <c r="B3444" s="70" t="str">
        <f t="shared" si="428"/>
        <v>!!!</v>
      </c>
      <c r="C3444" s="265" t="str">
        <f>IF(ISERROR(IF(LEN(E3444)&gt;0,VLOOKUP(TEXT($E3444,0),'Angaben Stationen'!$E$14:$J$213,5,0),"")),"?",IF(LEN(E3444)&gt;0,VLOOKUP(TEXT($E3444,0),'Angaben Stationen'!$E$14:$J$213,5,0),""))</f>
        <v/>
      </c>
      <c r="D3444" s="232" t="str">
        <f>IF(ISERROR(IF(LEN(E3444)&gt;0,VLOOKUP(TEXT($E3444,0),'Angaben Stationen'!$E$14:$J$213,6,0),"")),"STATION IST NICHT VORHANDEN",IF(LEN(E3444)&gt;0,VLOOKUP(TEXT($E3444,0),'Angaben Stationen'!$E$14:$J$213,6,0),""))</f>
        <v/>
      </c>
      <c r="E3444" s="287"/>
      <c r="F3444" s="234"/>
      <c r="G3444" s="234"/>
      <c r="H3444" s="263"/>
      <c r="I3444" s="169"/>
      <c r="K3444" s="445" t="str">
        <f t="shared" si="429"/>
        <v>Leer</v>
      </c>
      <c r="L3444" s="445" t="str">
        <f>VLOOKUP($D3444,{"29 - Psychiatrie (Erwachsene)","BGI";"297 - stationsäquivalente Behandlung in der Erwachsenenpsychiatrie (29)","BGI";"30 - Kinder- und Jugendpsychiatrie","BGII";"307 - stationsäquivalente Behandlung in der Kinder- und Jugendpsychiatrie (30)","BGII";"31 - Psychosomatik","BGI";"","Leer"},2,0)</f>
        <v>Leer</v>
      </c>
      <c r="M3444" s="445">
        <f t="shared" si="426"/>
        <v>0</v>
      </c>
      <c r="N3444" s="445">
        <f t="shared" si="427"/>
        <v>0</v>
      </c>
      <c r="O3444" s="445">
        <f t="shared" si="430"/>
        <v>0</v>
      </c>
      <c r="P3444" s="445">
        <f t="shared" si="431"/>
        <v>0</v>
      </c>
      <c r="Q3444" s="445">
        <f t="shared" si="432"/>
        <v>0</v>
      </c>
      <c r="R3444" s="415" t="str">
        <f t="shared" si="433"/>
        <v>Leer</v>
      </c>
      <c r="S3444" s="445">
        <f>IF('Angaben KH-Standort'!D$29='A4'!D3444,IF('Angaben KH-Standort'!E$29="Ja",1,0),0)</f>
        <v>0</v>
      </c>
      <c r="T3444" s="445">
        <f>IF('Angaben KH-Standort'!D$30='A4'!D3444,IF('Angaben KH-Standort'!E$30="Ja",1,0),0)</f>
        <v>0</v>
      </c>
      <c r="U3444" s="445">
        <f>IF('Angaben KH-Standort'!D$31='A4'!D3444,IF('Angaben KH-Standort'!E$31="Ja",1,0),0)</f>
        <v>0</v>
      </c>
    </row>
    <row r="3445" spans="2:21" ht="15" customHeight="1" x14ac:dyDescent="0.3">
      <c r="B3445" s="70" t="str">
        <f t="shared" si="428"/>
        <v>!!!</v>
      </c>
      <c r="C3445" s="265" t="str">
        <f>IF(ISERROR(IF(LEN(E3445)&gt;0,VLOOKUP(TEXT($E3445,0),'Angaben Stationen'!$E$14:$J$213,5,0),"")),"?",IF(LEN(E3445)&gt;0,VLOOKUP(TEXT($E3445,0),'Angaben Stationen'!$E$14:$J$213,5,0),""))</f>
        <v/>
      </c>
      <c r="D3445" s="232" t="str">
        <f>IF(ISERROR(IF(LEN(E3445)&gt;0,VLOOKUP(TEXT($E3445,0),'Angaben Stationen'!$E$14:$J$213,6,0),"")),"STATION IST NICHT VORHANDEN",IF(LEN(E3445)&gt;0,VLOOKUP(TEXT($E3445,0),'Angaben Stationen'!$E$14:$J$213,6,0),""))</f>
        <v/>
      </c>
      <c r="E3445" s="287"/>
      <c r="F3445" s="234"/>
      <c r="G3445" s="234"/>
      <c r="H3445" s="263"/>
      <c r="I3445" s="169"/>
      <c r="K3445" s="445" t="str">
        <f t="shared" si="429"/>
        <v>Leer</v>
      </c>
      <c r="L3445" s="445" t="str">
        <f>VLOOKUP($D3445,{"29 - Psychiatrie (Erwachsene)","BGI";"297 - stationsäquivalente Behandlung in der Erwachsenenpsychiatrie (29)","BGI";"30 - Kinder- und Jugendpsychiatrie","BGII";"307 - stationsäquivalente Behandlung in der Kinder- und Jugendpsychiatrie (30)","BGII";"31 - Psychosomatik","BGI";"","Leer"},2,0)</f>
        <v>Leer</v>
      </c>
      <c r="M3445" s="445">
        <f t="shared" si="426"/>
        <v>0</v>
      </c>
      <c r="N3445" s="445">
        <f t="shared" si="427"/>
        <v>0</v>
      </c>
      <c r="O3445" s="445">
        <f t="shared" si="430"/>
        <v>0</v>
      </c>
      <c r="P3445" s="445">
        <f t="shared" si="431"/>
        <v>0</v>
      </c>
      <c r="Q3445" s="445">
        <f t="shared" si="432"/>
        <v>0</v>
      </c>
      <c r="R3445" s="415" t="str">
        <f t="shared" si="433"/>
        <v>Leer</v>
      </c>
      <c r="S3445" s="445">
        <f>IF('Angaben KH-Standort'!D$29='A4'!D3445,IF('Angaben KH-Standort'!E$29="Ja",1,0),0)</f>
        <v>0</v>
      </c>
      <c r="T3445" s="445">
        <f>IF('Angaben KH-Standort'!D$30='A4'!D3445,IF('Angaben KH-Standort'!E$30="Ja",1,0),0)</f>
        <v>0</v>
      </c>
      <c r="U3445" s="445">
        <f>IF('Angaben KH-Standort'!D$31='A4'!D3445,IF('Angaben KH-Standort'!E$31="Ja",1,0),0)</f>
        <v>0</v>
      </c>
    </row>
    <row r="3446" spans="2:21" ht="15" customHeight="1" x14ac:dyDescent="0.3">
      <c r="B3446" s="70" t="str">
        <f t="shared" si="428"/>
        <v>!!!</v>
      </c>
      <c r="C3446" s="265" t="str">
        <f>IF(ISERROR(IF(LEN(E3446)&gt;0,VLOOKUP(TEXT($E3446,0),'Angaben Stationen'!$E$14:$J$213,5,0),"")),"?",IF(LEN(E3446)&gt;0,VLOOKUP(TEXT($E3446,0),'Angaben Stationen'!$E$14:$J$213,5,0),""))</f>
        <v/>
      </c>
      <c r="D3446" s="232" t="str">
        <f>IF(ISERROR(IF(LEN(E3446)&gt;0,VLOOKUP(TEXT($E3446,0),'Angaben Stationen'!$E$14:$J$213,6,0),"")),"STATION IST NICHT VORHANDEN",IF(LEN(E3446)&gt;0,VLOOKUP(TEXT($E3446,0),'Angaben Stationen'!$E$14:$J$213,6,0),""))</f>
        <v/>
      </c>
      <c r="E3446" s="287"/>
      <c r="F3446" s="234"/>
      <c r="G3446" s="234"/>
      <c r="H3446" s="263"/>
      <c r="I3446" s="169"/>
      <c r="K3446" s="445" t="str">
        <f t="shared" si="429"/>
        <v>Leer</v>
      </c>
      <c r="L3446" s="445" t="str">
        <f>VLOOKUP($D3446,{"29 - Psychiatrie (Erwachsene)","BGI";"297 - stationsäquivalente Behandlung in der Erwachsenenpsychiatrie (29)","BGI";"30 - Kinder- und Jugendpsychiatrie","BGII";"307 - stationsäquivalente Behandlung in der Kinder- und Jugendpsychiatrie (30)","BGII";"31 - Psychosomatik","BGI";"","Leer"},2,0)</f>
        <v>Leer</v>
      </c>
      <c r="M3446" s="445">
        <f t="shared" si="426"/>
        <v>0</v>
      </c>
      <c r="N3446" s="445">
        <f t="shared" si="427"/>
        <v>0</v>
      </c>
      <c r="O3446" s="445">
        <f t="shared" si="430"/>
        <v>0</v>
      </c>
      <c r="P3446" s="445">
        <f t="shared" si="431"/>
        <v>0</v>
      </c>
      <c r="Q3446" s="445">
        <f t="shared" si="432"/>
        <v>0</v>
      </c>
      <c r="R3446" s="415" t="str">
        <f t="shared" si="433"/>
        <v>Leer</v>
      </c>
      <c r="S3446" s="445">
        <f>IF('Angaben KH-Standort'!D$29='A4'!D3446,IF('Angaben KH-Standort'!E$29="Ja",1,0),0)</f>
        <v>0</v>
      </c>
      <c r="T3446" s="445">
        <f>IF('Angaben KH-Standort'!D$30='A4'!D3446,IF('Angaben KH-Standort'!E$30="Ja",1,0),0)</f>
        <v>0</v>
      </c>
      <c r="U3446" s="445">
        <f>IF('Angaben KH-Standort'!D$31='A4'!D3446,IF('Angaben KH-Standort'!E$31="Ja",1,0),0)</f>
        <v>0</v>
      </c>
    </row>
    <row r="3447" spans="2:21" ht="15" customHeight="1" x14ac:dyDescent="0.3">
      <c r="B3447" s="70" t="str">
        <f t="shared" si="428"/>
        <v>!!!</v>
      </c>
      <c r="C3447" s="265" t="str">
        <f>IF(ISERROR(IF(LEN(E3447)&gt;0,VLOOKUP(TEXT($E3447,0),'Angaben Stationen'!$E$14:$J$213,5,0),"")),"?",IF(LEN(E3447)&gt;0,VLOOKUP(TEXT($E3447,0),'Angaben Stationen'!$E$14:$J$213,5,0),""))</f>
        <v/>
      </c>
      <c r="D3447" s="232" t="str">
        <f>IF(ISERROR(IF(LEN(E3447)&gt;0,VLOOKUP(TEXT($E3447,0),'Angaben Stationen'!$E$14:$J$213,6,0),"")),"STATION IST NICHT VORHANDEN",IF(LEN(E3447)&gt;0,VLOOKUP(TEXT($E3447,0),'Angaben Stationen'!$E$14:$J$213,6,0),""))</f>
        <v/>
      </c>
      <c r="E3447" s="287"/>
      <c r="F3447" s="234"/>
      <c r="G3447" s="234"/>
      <c r="H3447" s="263"/>
      <c r="I3447" s="169"/>
      <c r="K3447" s="445" t="str">
        <f t="shared" si="429"/>
        <v>Leer</v>
      </c>
      <c r="L3447" s="445" t="str">
        <f>VLOOKUP($D3447,{"29 - Psychiatrie (Erwachsene)","BGI";"297 - stationsäquivalente Behandlung in der Erwachsenenpsychiatrie (29)","BGI";"30 - Kinder- und Jugendpsychiatrie","BGII";"307 - stationsäquivalente Behandlung in der Kinder- und Jugendpsychiatrie (30)","BGII";"31 - Psychosomatik","BGI";"","Leer"},2,0)</f>
        <v>Leer</v>
      </c>
      <c r="M3447" s="445">
        <f t="shared" si="426"/>
        <v>0</v>
      </c>
      <c r="N3447" s="445">
        <f t="shared" si="427"/>
        <v>0</v>
      </c>
      <c r="O3447" s="445">
        <f t="shared" si="430"/>
        <v>0</v>
      </c>
      <c r="P3447" s="445">
        <f t="shared" si="431"/>
        <v>0</v>
      </c>
      <c r="Q3447" s="445">
        <f t="shared" si="432"/>
        <v>0</v>
      </c>
      <c r="R3447" s="415" t="str">
        <f t="shared" si="433"/>
        <v>Leer</v>
      </c>
      <c r="S3447" s="445">
        <f>IF('Angaben KH-Standort'!D$29='A4'!D3447,IF('Angaben KH-Standort'!E$29="Ja",1,0),0)</f>
        <v>0</v>
      </c>
      <c r="T3447" s="445">
        <f>IF('Angaben KH-Standort'!D$30='A4'!D3447,IF('Angaben KH-Standort'!E$30="Ja",1,0),0)</f>
        <v>0</v>
      </c>
      <c r="U3447" s="445">
        <f>IF('Angaben KH-Standort'!D$31='A4'!D3447,IF('Angaben KH-Standort'!E$31="Ja",1,0),0)</f>
        <v>0</v>
      </c>
    </row>
    <row r="3448" spans="2:21" ht="15" customHeight="1" x14ac:dyDescent="0.3">
      <c r="B3448" s="70" t="str">
        <f t="shared" si="428"/>
        <v>!!!</v>
      </c>
      <c r="C3448" s="265" t="str">
        <f>IF(ISERROR(IF(LEN(E3448)&gt;0,VLOOKUP(TEXT($E3448,0),'Angaben Stationen'!$E$14:$J$213,5,0),"")),"?",IF(LEN(E3448)&gt;0,VLOOKUP(TEXT($E3448,0),'Angaben Stationen'!$E$14:$J$213,5,0),""))</f>
        <v/>
      </c>
      <c r="D3448" s="232" t="str">
        <f>IF(ISERROR(IF(LEN(E3448)&gt;0,VLOOKUP(TEXT($E3448,0),'Angaben Stationen'!$E$14:$J$213,6,0),"")),"STATION IST NICHT VORHANDEN",IF(LEN(E3448)&gt;0,VLOOKUP(TEXT($E3448,0),'Angaben Stationen'!$E$14:$J$213,6,0),""))</f>
        <v/>
      </c>
      <c r="E3448" s="287"/>
      <c r="F3448" s="234"/>
      <c r="G3448" s="234"/>
      <c r="H3448" s="263"/>
      <c r="I3448" s="169"/>
      <c r="K3448" s="445" t="str">
        <f t="shared" si="429"/>
        <v>Leer</v>
      </c>
      <c r="L3448" s="445" t="str">
        <f>VLOOKUP($D3448,{"29 - Psychiatrie (Erwachsene)","BGI";"297 - stationsäquivalente Behandlung in der Erwachsenenpsychiatrie (29)","BGI";"30 - Kinder- und Jugendpsychiatrie","BGII";"307 - stationsäquivalente Behandlung in der Kinder- und Jugendpsychiatrie (30)","BGII";"31 - Psychosomatik","BGI";"","Leer"},2,0)</f>
        <v>Leer</v>
      </c>
      <c r="M3448" s="445">
        <f t="shared" si="426"/>
        <v>0</v>
      </c>
      <c r="N3448" s="445">
        <f t="shared" si="427"/>
        <v>0</v>
      </c>
      <c r="O3448" s="445">
        <f t="shared" si="430"/>
        <v>0</v>
      </c>
      <c r="P3448" s="445">
        <f t="shared" si="431"/>
        <v>0</v>
      </c>
      <c r="Q3448" s="445">
        <f t="shared" si="432"/>
        <v>0</v>
      </c>
      <c r="R3448" s="415" t="str">
        <f t="shared" si="433"/>
        <v>Leer</v>
      </c>
      <c r="S3448" s="445">
        <f>IF('Angaben KH-Standort'!D$29='A4'!D3448,IF('Angaben KH-Standort'!E$29="Ja",1,0),0)</f>
        <v>0</v>
      </c>
      <c r="T3448" s="445">
        <f>IF('Angaben KH-Standort'!D$30='A4'!D3448,IF('Angaben KH-Standort'!E$30="Ja",1,0),0)</f>
        <v>0</v>
      </c>
      <c r="U3448" s="445">
        <f>IF('Angaben KH-Standort'!D$31='A4'!D3448,IF('Angaben KH-Standort'!E$31="Ja",1,0),0)</f>
        <v>0</v>
      </c>
    </row>
    <row r="3449" spans="2:21" ht="15" customHeight="1" x14ac:dyDescent="0.3">
      <c r="B3449" s="70" t="str">
        <f t="shared" si="428"/>
        <v>!!!</v>
      </c>
      <c r="C3449" s="265" t="str">
        <f>IF(ISERROR(IF(LEN(E3449)&gt;0,VLOOKUP(TEXT($E3449,0),'Angaben Stationen'!$E$14:$J$213,5,0),"")),"?",IF(LEN(E3449)&gt;0,VLOOKUP(TEXT($E3449,0),'Angaben Stationen'!$E$14:$J$213,5,0),""))</f>
        <v/>
      </c>
      <c r="D3449" s="232" t="str">
        <f>IF(ISERROR(IF(LEN(E3449)&gt;0,VLOOKUP(TEXT($E3449,0),'Angaben Stationen'!$E$14:$J$213,6,0),"")),"STATION IST NICHT VORHANDEN",IF(LEN(E3449)&gt;0,VLOOKUP(TEXT($E3449,0),'Angaben Stationen'!$E$14:$J$213,6,0),""))</f>
        <v/>
      </c>
      <c r="E3449" s="287"/>
      <c r="F3449" s="234"/>
      <c r="G3449" s="234"/>
      <c r="H3449" s="263"/>
      <c r="I3449" s="169"/>
      <c r="K3449" s="445" t="str">
        <f t="shared" si="429"/>
        <v>Leer</v>
      </c>
      <c r="L3449" s="445" t="str">
        <f>VLOOKUP($D3449,{"29 - Psychiatrie (Erwachsene)","BGI";"297 - stationsäquivalente Behandlung in der Erwachsenenpsychiatrie (29)","BGI";"30 - Kinder- und Jugendpsychiatrie","BGII";"307 - stationsäquivalente Behandlung in der Kinder- und Jugendpsychiatrie (30)","BGII";"31 - Psychosomatik","BGI";"","Leer"},2,0)</f>
        <v>Leer</v>
      </c>
      <c r="M3449" s="445">
        <f t="shared" si="426"/>
        <v>0</v>
      </c>
      <c r="N3449" s="445">
        <f t="shared" si="427"/>
        <v>0</v>
      </c>
      <c r="O3449" s="445">
        <f t="shared" si="430"/>
        <v>0</v>
      </c>
      <c r="P3449" s="445">
        <f t="shared" si="431"/>
        <v>0</v>
      </c>
      <c r="Q3449" s="445">
        <f t="shared" si="432"/>
        <v>0</v>
      </c>
      <c r="R3449" s="415" t="str">
        <f t="shared" si="433"/>
        <v>Leer</v>
      </c>
      <c r="S3449" s="445">
        <f>IF('Angaben KH-Standort'!D$29='A4'!D3449,IF('Angaben KH-Standort'!E$29="Ja",1,0),0)</f>
        <v>0</v>
      </c>
      <c r="T3449" s="445">
        <f>IF('Angaben KH-Standort'!D$30='A4'!D3449,IF('Angaben KH-Standort'!E$30="Ja",1,0),0)</f>
        <v>0</v>
      </c>
      <c r="U3449" s="445">
        <f>IF('Angaben KH-Standort'!D$31='A4'!D3449,IF('Angaben KH-Standort'!E$31="Ja",1,0),0)</f>
        <v>0</v>
      </c>
    </row>
    <row r="3450" spans="2:21" ht="15" customHeight="1" x14ac:dyDescent="0.3">
      <c r="B3450" s="70" t="str">
        <f t="shared" si="428"/>
        <v>!!!</v>
      </c>
      <c r="C3450" s="265" t="str">
        <f>IF(ISERROR(IF(LEN(E3450)&gt;0,VLOOKUP(TEXT($E3450,0),'Angaben Stationen'!$E$14:$J$213,5,0),"")),"?",IF(LEN(E3450)&gt;0,VLOOKUP(TEXT($E3450,0),'Angaben Stationen'!$E$14:$J$213,5,0),""))</f>
        <v/>
      </c>
      <c r="D3450" s="232" t="str">
        <f>IF(ISERROR(IF(LEN(E3450)&gt;0,VLOOKUP(TEXT($E3450,0),'Angaben Stationen'!$E$14:$J$213,6,0),"")),"STATION IST NICHT VORHANDEN",IF(LEN(E3450)&gt;0,VLOOKUP(TEXT($E3450,0),'Angaben Stationen'!$E$14:$J$213,6,0),""))</f>
        <v/>
      </c>
      <c r="E3450" s="287"/>
      <c r="F3450" s="234"/>
      <c r="G3450" s="234"/>
      <c r="H3450" s="263"/>
      <c r="I3450" s="169"/>
      <c r="K3450" s="445" t="str">
        <f t="shared" si="429"/>
        <v>Leer</v>
      </c>
      <c r="L3450" s="445" t="str">
        <f>VLOOKUP($D3450,{"29 - Psychiatrie (Erwachsene)","BGI";"297 - stationsäquivalente Behandlung in der Erwachsenenpsychiatrie (29)","BGI";"30 - Kinder- und Jugendpsychiatrie","BGII";"307 - stationsäquivalente Behandlung in der Kinder- und Jugendpsychiatrie (30)","BGII";"31 - Psychosomatik","BGI";"","Leer"},2,0)</f>
        <v>Leer</v>
      </c>
      <c r="M3450" s="445">
        <f t="shared" si="426"/>
        <v>0</v>
      </c>
      <c r="N3450" s="445">
        <f t="shared" si="427"/>
        <v>0</v>
      </c>
      <c r="O3450" s="445">
        <f t="shared" si="430"/>
        <v>0</v>
      </c>
      <c r="P3450" s="445">
        <f t="shared" si="431"/>
        <v>0</v>
      </c>
      <c r="Q3450" s="445">
        <f t="shared" si="432"/>
        <v>0</v>
      </c>
      <c r="R3450" s="415" t="str">
        <f t="shared" si="433"/>
        <v>Leer</v>
      </c>
      <c r="S3450" s="445">
        <f>IF('Angaben KH-Standort'!D$29='A4'!D3450,IF('Angaben KH-Standort'!E$29="Ja",1,0),0)</f>
        <v>0</v>
      </c>
      <c r="T3450" s="445">
        <f>IF('Angaben KH-Standort'!D$30='A4'!D3450,IF('Angaben KH-Standort'!E$30="Ja",1,0),0)</f>
        <v>0</v>
      </c>
      <c r="U3450" s="445">
        <f>IF('Angaben KH-Standort'!D$31='A4'!D3450,IF('Angaben KH-Standort'!E$31="Ja",1,0),0)</f>
        <v>0</v>
      </c>
    </row>
    <row r="3451" spans="2:21" ht="15" customHeight="1" x14ac:dyDescent="0.3">
      <c r="B3451" s="70" t="str">
        <f t="shared" si="428"/>
        <v>!!!</v>
      </c>
      <c r="C3451" s="265" t="str">
        <f>IF(ISERROR(IF(LEN(E3451)&gt;0,VLOOKUP(TEXT($E3451,0),'Angaben Stationen'!$E$14:$J$213,5,0),"")),"?",IF(LEN(E3451)&gt;0,VLOOKUP(TEXT($E3451,0),'Angaben Stationen'!$E$14:$J$213,5,0),""))</f>
        <v/>
      </c>
      <c r="D3451" s="232" t="str">
        <f>IF(ISERROR(IF(LEN(E3451)&gt;0,VLOOKUP(TEXT($E3451,0),'Angaben Stationen'!$E$14:$J$213,6,0),"")),"STATION IST NICHT VORHANDEN",IF(LEN(E3451)&gt;0,VLOOKUP(TEXT($E3451,0),'Angaben Stationen'!$E$14:$J$213,6,0),""))</f>
        <v/>
      </c>
      <c r="E3451" s="287"/>
      <c r="F3451" s="234"/>
      <c r="G3451" s="234"/>
      <c r="H3451" s="263"/>
      <c r="I3451" s="169"/>
      <c r="K3451" s="445" t="str">
        <f t="shared" si="429"/>
        <v>Leer</v>
      </c>
      <c r="L3451" s="445" t="str">
        <f>VLOOKUP($D3451,{"29 - Psychiatrie (Erwachsene)","BGI";"297 - stationsäquivalente Behandlung in der Erwachsenenpsychiatrie (29)","BGI";"30 - Kinder- und Jugendpsychiatrie","BGII";"307 - stationsäquivalente Behandlung in der Kinder- und Jugendpsychiatrie (30)","BGII";"31 - Psychosomatik","BGI";"","Leer"},2,0)</f>
        <v>Leer</v>
      </c>
      <c r="M3451" s="445">
        <f t="shared" si="426"/>
        <v>0</v>
      </c>
      <c r="N3451" s="445">
        <f t="shared" si="427"/>
        <v>0</v>
      </c>
      <c r="O3451" s="445">
        <f t="shared" si="430"/>
        <v>0</v>
      </c>
      <c r="P3451" s="445">
        <f t="shared" si="431"/>
        <v>0</v>
      </c>
      <c r="Q3451" s="445">
        <f t="shared" si="432"/>
        <v>0</v>
      </c>
      <c r="R3451" s="415" t="str">
        <f t="shared" si="433"/>
        <v>Leer</v>
      </c>
      <c r="S3451" s="445">
        <f>IF('Angaben KH-Standort'!D$29='A4'!D3451,IF('Angaben KH-Standort'!E$29="Ja",1,0),0)</f>
        <v>0</v>
      </c>
      <c r="T3451" s="445">
        <f>IF('Angaben KH-Standort'!D$30='A4'!D3451,IF('Angaben KH-Standort'!E$30="Ja",1,0),0)</f>
        <v>0</v>
      </c>
      <c r="U3451" s="445">
        <f>IF('Angaben KH-Standort'!D$31='A4'!D3451,IF('Angaben KH-Standort'!E$31="Ja",1,0),0)</f>
        <v>0</v>
      </c>
    </row>
    <row r="3452" spans="2:21" ht="15" customHeight="1" x14ac:dyDescent="0.3">
      <c r="B3452" s="70" t="str">
        <f t="shared" si="428"/>
        <v>!!!</v>
      </c>
      <c r="C3452" s="265" t="str">
        <f>IF(ISERROR(IF(LEN(E3452)&gt;0,VLOOKUP(TEXT($E3452,0),'Angaben Stationen'!$E$14:$J$213,5,0),"")),"?",IF(LEN(E3452)&gt;0,VLOOKUP(TEXT($E3452,0),'Angaben Stationen'!$E$14:$J$213,5,0),""))</f>
        <v/>
      </c>
      <c r="D3452" s="232" t="str">
        <f>IF(ISERROR(IF(LEN(E3452)&gt;0,VLOOKUP(TEXT($E3452,0),'Angaben Stationen'!$E$14:$J$213,6,0),"")),"STATION IST NICHT VORHANDEN",IF(LEN(E3452)&gt;0,VLOOKUP(TEXT($E3452,0),'Angaben Stationen'!$E$14:$J$213,6,0),""))</f>
        <v/>
      </c>
      <c r="E3452" s="287"/>
      <c r="F3452" s="234"/>
      <c r="G3452" s="234"/>
      <c r="H3452" s="263"/>
      <c r="I3452" s="169"/>
      <c r="K3452" s="445" t="str">
        <f t="shared" si="429"/>
        <v>Leer</v>
      </c>
      <c r="L3452" s="445" t="str">
        <f>VLOOKUP($D3452,{"29 - Psychiatrie (Erwachsene)","BGI";"297 - stationsäquivalente Behandlung in der Erwachsenenpsychiatrie (29)","BGI";"30 - Kinder- und Jugendpsychiatrie","BGII";"307 - stationsäquivalente Behandlung in der Kinder- und Jugendpsychiatrie (30)","BGII";"31 - Psychosomatik","BGI";"","Leer"},2,0)</f>
        <v>Leer</v>
      </c>
      <c r="M3452" s="445">
        <f t="shared" si="426"/>
        <v>0</v>
      </c>
      <c r="N3452" s="445">
        <f t="shared" si="427"/>
        <v>0</v>
      </c>
      <c r="O3452" s="445">
        <f t="shared" si="430"/>
        <v>0</v>
      </c>
      <c r="P3452" s="445">
        <f t="shared" si="431"/>
        <v>0</v>
      </c>
      <c r="Q3452" s="445">
        <f t="shared" si="432"/>
        <v>0</v>
      </c>
      <c r="R3452" s="415" t="str">
        <f t="shared" si="433"/>
        <v>Leer</v>
      </c>
      <c r="S3452" s="445">
        <f>IF('Angaben KH-Standort'!D$29='A4'!D3452,IF('Angaben KH-Standort'!E$29="Ja",1,0),0)</f>
        <v>0</v>
      </c>
      <c r="T3452" s="445">
        <f>IF('Angaben KH-Standort'!D$30='A4'!D3452,IF('Angaben KH-Standort'!E$30="Ja",1,0),0)</f>
        <v>0</v>
      </c>
      <c r="U3452" s="445">
        <f>IF('Angaben KH-Standort'!D$31='A4'!D3452,IF('Angaben KH-Standort'!E$31="Ja",1,0),0)</f>
        <v>0</v>
      </c>
    </row>
    <row r="3453" spans="2:21" ht="15" customHeight="1" x14ac:dyDescent="0.3">
      <c r="B3453" s="70" t="str">
        <f t="shared" si="428"/>
        <v>!!!</v>
      </c>
      <c r="C3453" s="265" t="str">
        <f>IF(ISERROR(IF(LEN(E3453)&gt;0,VLOOKUP(TEXT($E3453,0),'Angaben Stationen'!$E$14:$J$213,5,0),"")),"?",IF(LEN(E3453)&gt;0,VLOOKUP(TEXT($E3453,0),'Angaben Stationen'!$E$14:$J$213,5,0),""))</f>
        <v/>
      </c>
      <c r="D3453" s="232" t="str">
        <f>IF(ISERROR(IF(LEN(E3453)&gt;0,VLOOKUP(TEXT($E3453,0),'Angaben Stationen'!$E$14:$J$213,6,0),"")),"STATION IST NICHT VORHANDEN",IF(LEN(E3453)&gt;0,VLOOKUP(TEXT($E3453,0),'Angaben Stationen'!$E$14:$J$213,6,0),""))</f>
        <v/>
      </c>
      <c r="E3453" s="287"/>
      <c r="F3453" s="234"/>
      <c r="G3453" s="234"/>
      <c r="H3453" s="263"/>
      <c r="I3453" s="169"/>
      <c r="K3453" s="445" t="str">
        <f t="shared" si="429"/>
        <v>Leer</v>
      </c>
      <c r="L3453" s="445" t="str">
        <f>VLOOKUP($D3453,{"29 - Psychiatrie (Erwachsene)","BGI";"297 - stationsäquivalente Behandlung in der Erwachsenenpsychiatrie (29)","BGI";"30 - Kinder- und Jugendpsychiatrie","BGII";"307 - stationsäquivalente Behandlung in der Kinder- und Jugendpsychiatrie (30)","BGII";"31 - Psychosomatik","BGI";"","Leer"},2,0)</f>
        <v>Leer</v>
      </c>
      <c r="M3453" s="445">
        <f t="shared" si="426"/>
        <v>0</v>
      </c>
      <c r="N3453" s="445">
        <f t="shared" si="427"/>
        <v>0</v>
      </c>
      <c r="O3453" s="445">
        <f t="shared" si="430"/>
        <v>0</v>
      </c>
      <c r="P3453" s="445">
        <f t="shared" si="431"/>
        <v>0</v>
      </c>
      <c r="Q3453" s="445">
        <f t="shared" si="432"/>
        <v>0</v>
      </c>
      <c r="R3453" s="415" t="str">
        <f t="shared" si="433"/>
        <v>Leer</v>
      </c>
      <c r="S3453" s="445">
        <f>IF('Angaben KH-Standort'!D$29='A4'!D3453,IF('Angaben KH-Standort'!E$29="Ja",1,0),0)</f>
        <v>0</v>
      </c>
      <c r="T3453" s="445">
        <f>IF('Angaben KH-Standort'!D$30='A4'!D3453,IF('Angaben KH-Standort'!E$30="Ja",1,0),0)</f>
        <v>0</v>
      </c>
      <c r="U3453" s="445">
        <f>IF('Angaben KH-Standort'!D$31='A4'!D3453,IF('Angaben KH-Standort'!E$31="Ja",1,0),0)</f>
        <v>0</v>
      </c>
    </row>
    <row r="3454" spans="2:21" ht="15" customHeight="1" x14ac:dyDescent="0.3">
      <c r="B3454" s="70" t="str">
        <f t="shared" si="428"/>
        <v>!!!</v>
      </c>
      <c r="C3454" s="265" t="str">
        <f>IF(ISERROR(IF(LEN(E3454)&gt;0,VLOOKUP(TEXT($E3454,0),'Angaben Stationen'!$E$14:$J$213,5,0),"")),"?",IF(LEN(E3454)&gt;0,VLOOKUP(TEXT($E3454,0),'Angaben Stationen'!$E$14:$J$213,5,0),""))</f>
        <v/>
      </c>
      <c r="D3454" s="232" t="str">
        <f>IF(ISERROR(IF(LEN(E3454)&gt;0,VLOOKUP(TEXT($E3454,0),'Angaben Stationen'!$E$14:$J$213,6,0),"")),"STATION IST NICHT VORHANDEN",IF(LEN(E3454)&gt;0,VLOOKUP(TEXT($E3454,0),'Angaben Stationen'!$E$14:$J$213,6,0),""))</f>
        <v/>
      </c>
      <c r="E3454" s="287"/>
      <c r="F3454" s="234"/>
      <c r="G3454" s="234"/>
      <c r="H3454" s="263"/>
      <c r="I3454" s="169"/>
      <c r="K3454" s="445" t="str">
        <f t="shared" si="429"/>
        <v>Leer</v>
      </c>
      <c r="L3454" s="445" t="str">
        <f>VLOOKUP($D3454,{"29 - Psychiatrie (Erwachsene)","BGI";"297 - stationsäquivalente Behandlung in der Erwachsenenpsychiatrie (29)","BGI";"30 - Kinder- und Jugendpsychiatrie","BGII";"307 - stationsäquivalente Behandlung in der Kinder- und Jugendpsychiatrie (30)","BGII";"31 - Psychosomatik","BGI";"","Leer"},2,0)</f>
        <v>Leer</v>
      </c>
      <c r="M3454" s="445">
        <f t="shared" si="426"/>
        <v>0</v>
      </c>
      <c r="N3454" s="445">
        <f t="shared" si="427"/>
        <v>0</v>
      </c>
      <c r="O3454" s="445">
        <f t="shared" si="430"/>
        <v>0</v>
      </c>
      <c r="P3454" s="445">
        <f t="shared" si="431"/>
        <v>0</v>
      </c>
      <c r="Q3454" s="445">
        <f t="shared" si="432"/>
        <v>0</v>
      </c>
      <c r="R3454" s="415" t="str">
        <f t="shared" si="433"/>
        <v>Leer</v>
      </c>
      <c r="S3454" s="445">
        <f>IF('Angaben KH-Standort'!D$29='A4'!D3454,IF('Angaben KH-Standort'!E$29="Ja",1,0),0)</f>
        <v>0</v>
      </c>
      <c r="T3454" s="445">
        <f>IF('Angaben KH-Standort'!D$30='A4'!D3454,IF('Angaben KH-Standort'!E$30="Ja",1,0),0)</f>
        <v>0</v>
      </c>
      <c r="U3454" s="445">
        <f>IF('Angaben KH-Standort'!D$31='A4'!D3454,IF('Angaben KH-Standort'!E$31="Ja",1,0),0)</f>
        <v>0</v>
      </c>
    </row>
    <row r="3455" spans="2:21" ht="15" customHeight="1" x14ac:dyDescent="0.3">
      <c r="B3455" s="70" t="str">
        <f t="shared" si="428"/>
        <v>!!!</v>
      </c>
      <c r="C3455" s="265" t="str">
        <f>IF(ISERROR(IF(LEN(E3455)&gt;0,VLOOKUP(TEXT($E3455,0),'Angaben Stationen'!$E$14:$J$213,5,0),"")),"?",IF(LEN(E3455)&gt;0,VLOOKUP(TEXT($E3455,0),'Angaben Stationen'!$E$14:$J$213,5,0),""))</f>
        <v/>
      </c>
      <c r="D3455" s="232" t="str">
        <f>IF(ISERROR(IF(LEN(E3455)&gt;0,VLOOKUP(TEXT($E3455,0),'Angaben Stationen'!$E$14:$J$213,6,0),"")),"STATION IST NICHT VORHANDEN",IF(LEN(E3455)&gt;0,VLOOKUP(TEXT($E3455,0),'Angaben Stationen'!$E$14:$J$213,6,0),""))</f>
        <v/>
      </c>
      <c r="E3455" s="287"/>
      <c r="F3455" s="234"/>
      <c r="G3455" s="234"/>
      <c r="H3455" s="263"/>
      <c r="I3455" s="169"/>
      <c r="K3455" s="445" t="str">
        <f t="shared" si="429"/>
        <v>Leer</v>
      </c>
      <c r="L3455" s="445" t="str">
        <f>VLOOKUP($D3455,{"29 - Psychiatrie (Erwachsene)","BGI";"297 - stationsäquivalente Behandlung in der Erwachsenenpsychiatrie (29)","BGI";"30 - Kinder- und Jugendpsychiatrie","BGII";"307 - stationsäquivalente Behandlung in der Kinder- und Jugendpsychiatrie (30)","BGII";"31 - Psychosomatik","BGI";"","Leer"},2,0)</f>
        <v>Leer</v>
      </c>
      <c r="M3455" s="445">
        <f t="shared" si="426"/>
        <v>0</v>
      </c>
      <c r="N3455" s="445">
        <f t="shared" si="427"/>
        <v>0</v>
      </c>
      <c r="O3455" s="445">
        <f t="shared" si="430"/>
        <v>0</v>
      </c>
      <c r="P3455" s="445">
        <f t="shared" si="431"/>
        <v>0</v>
      </c>
      <c r="Q3455" s="445">
        <f t="shared" si="432"/>
        <v>0</v>
      </c>
      <c r="R3455" s="415" t="str">
        <f t="shared" si="433"/>
        <v>Leer</v>
      </c>
      <c r="S3455" s="445">
        <f>IF('Angaben KH-Standort'!D$29='A4'!D3455,IF('Angaben KH-Standort'!E$29="Ja",1,0),0)</f>
        <v>0</v>
      </c>
      <c r="T3455" s="445">
        <f>IF('Angaben KH-Standort'!D$30='A4'!D3455,IF('Angaben KH-Standort'!E$30="Ja",1,0),0)</f>
        <v>0</v>
      </c>
      <c r="U3455" s="445">
        <f>IF('Angaben KH-Standort'!D$31='A4'!D3455,IF('Angaben KH-Standort'!E$31="Ja",1,0),0)</f>
        <v>0</v>
      </c>
    </row>
    <row r="3456" spans="2:21" ht="15" customHeight="1" x14ac:dyDescent="0.3">
      <c r="B3456" s="70" t="str">
        <f t="shared" si="428"/>
        <v>!!!</v>
      </c>
      <c r="C3456" s="265" t="str">
        <f>IF(ISERROR(IF(LEN(E3456)&gt;0,VLOOKUP(TEXT($E3456,0),'Angaben Stationen'!$E$14:$J$213,5,0),"")),"?",IF(LEN(E3456)&gt;0,VLOOKUP(TEXT($E3456,0),'Angaben Stationen'!$E$14:$J$213,5,0),""))</f>
        <v/>
      </c>
      <c r="D3456" s="232" t="str">
        <f>IF(ISERROR(IF(LEN(E3456)&gt;0,VLOOKUP(TEXT($E3456,0),'Angaben Stationen'!$E$14:$J$213,6,0),"")),"STATION IST NICHT VORHANDEN",IF(LEN(E3456)&gt;0,VLOOKUP(TEXT($E3456,0),'Angaben Stationen'!$E$14:$J$213,6,0),""))</f>
        <v/>
      </c>
      <c r="E3456" s="287"/>
      <c r="F3456" s="234"/>
      <c r="G3456" s="234"/>
      <c r="H3456" s="263"/>
      <c r="I3456" s="169"/>
      <c r="K3456" s="445" t="str">
        <f t="shared" si="429"/>
        <v>Leer</v>
      </c>
      <c r="L3456" s="445" t="str">
        <f>VLOOKUP($D3456,{"29 - Psychiatrie (Erwachsene)","BGI";"297 - stationsäquivalente Behandlung in der Erwachsenenpsychiatrie (29)","BGI";"30 - Kinder- und Jugendpsychiatrie","BGII";"307 - stationsäquivalente Behandlung in der Kinder- und Jugendpsychiatrie (30)","BGII";"31 - Psychosomatik","BGI";"","Leer"},2,0)</f>
        <v>Leer</v>
      </c>
      <c r="M3456" s="445">
        <f t="shared" si="426"/>
        <v>0</v>
      </c>
      <c r="N3456" s="445">
        <f t="shared" si="427"/>
        <v>0</v>
      </c>
      <c r="O3456" s="445">
        <f t="shared" si="430"/>
        <v>0</v>
      </c>
      <c r="P3456" s="445">
        <f t="shared" si="431"/>
        <v>0</v>
      </c>
      <c r="Q3456" s="445">
        <f t="shared" si="432"/>
        <v>0</v>
      </c>
      <c r="R3456" s="415" t="str">
        <f t="shared" si="433"/>
        <v>Leer</v>
      </c>
      <c r="S3456" s="445">
        <f>IF('Angaben KH-Standort'!D$29='A4'!D3456,IF('Angaben KH-Standort'!E$29="Ja",1,0),0)</f>
        <v>0</v>
      </c>
      <c r="T3456" s="445">
        <f>IF('Angaben KH-Standort'!D$30='A4'!D3456,IF('Angaben KH-Standort'!E$30="Ja",1,0),0)</f>
        <v>0</v>
      </c>
      <c r="U3456" s="445">
        <f>IF('Angaben KH-Standort'!D$31='A4'!D3456,IF('Angaben KH-Standort'!E$31="Ja",1,0),0)</f>
        <v>0</v>
      </c>
    </row>
    <row r="3457" spans="2:21" ht="15" customHeight="1" x14ac:dyDescent="0.3">
      <c r="B3457" s="70" t="str">
        <f t="shared" si="428"/>
        <v>!!!</v>
      </c>
      <c r="C3457" s="265" t="str">
        <f>IF(ISERROR(IF(LEN(E3457)&gt;0,VLOOKUP(TEXT($E3457,0),'Angaben Stationen'!$E$14:$J$213,5,0),"")),"?",IF(LEN(E3457)&gt;0,VLOOKUP(TEXT($E3457,0),'Angaben Stationen'!$E$14:$J$213,5,0),""))</f>
        <v/>
      </c>
      <c r="D3457" s="232" t="str">
        <f>IF(ISERROR(IF(LEN(E3457)&gt;0,VLOOKUP(TEXT($E3457,0),'Angaben Stationen'!$E$14:$J$213,6,0),"")),"STATION IST NICHT VORHANDEN",IF(LEN(E3457)&gt;0,VLOOKUP(TEXT($E3457,0),'Angaben Stationen'!$E$14:$J$213,6,0),""))</f>
        <v/>
      </c>
      <c r="E3457" s="287"/>
      <c r="F3457" s="234"/>
      <c r="G3457" s="234"/>
      <c r="H3457" s="263"/>
      <c r="I3457" s="169"/>
      <c r="K3457" s="445" t="str">
        <f t="shared" si="429"/>
        <v>Leer</v>
      </c>
      <c r="L3457" s="445" t="str">
        <f>VLOOKUP($D3457,{"29 - Psychiatrie (Erwachsene)","BGI";"297 - stationsäquivalente Behandlung in der Erwachsenenpsychiatrie (29)","BGI";"30 - Kinder- und Jugendpsychiatrie","BGII";"307 - stationsäquivalente Behandlung in der Kinder- und Jugendpsychiatrie (30)","BGII";"31 - Psychosomatik","BGI";"","Leer"},2,0)</f>
        <v>Leer</v>
      </c>
      <c r="M3457" s="445">
        <f t="shared" si="426"/>
        <v>0</v>
      </c>
      <c r="N3457" s="445">
        <f t="shared" si="427"/>
        <v>0</v>
      </c>
      <c r="O3457" s="445">
        <f t="shared" si="430"/>
        <v>0</v>
      </c>
      <c r="P3457" s="445">
        <f t="shared" si="431"/>
        <v>0</v>
      </c>
      <c r="Q3457" s="445">
        <f t="shared" si="432"/>
        <v>0</v>
      </c>
      <c r="R3457" s="415" t="str">
        <f t="shared" si="433"/>
        <v>Leer</v>
      </c>
      <c r="S3457" s="445">
        <f>IF('Angaben KH-Standort'!D$29='A4'!D3457,IF('Angaben KH-Standort'!E$29="Ja",1,0),0)</f>
        <v>0</v>
      </c>
      <c r="T3457" s="445">
        <f>IF('Angaben KH-Standort'!D$30='A4'!D3457,IF('Angaben KH-Standort'!E$30="Ja",1,0),0)</f>
        <v>0</v>
      </c>
      <c r="U3457" s="445">
        <f>IF('Angaben KH-Standort'!D$31='A4'!D3457,IF('Angaben KH-Standort'!E$31="Ja",1,0),0)</f>
        <v>0</v>
      </c>
    </row>
    <row r="3458" spans="2:21" ht="15" customHeight="1" x14ac:dyDescent="0.3">
      <c r="B3458" s="70" t="str">
        <f t="shared" si="428"/>
        <v>!!!</v>
      </c>
      <c r="C3458" s="265" t="str">
        <f>IF(ISERROR(IF(LEN(E3458)&gt;0,VLOOKUP(TEXT($E3458,0),'Angaben Stationen'!$E$14:$J$213,5,0),"")),"?",IF(LEN(E3458)&gt;0,VLOOKUP(TEXT($E3458,0),'Angaben Stationen'!$E$14:$J$213,5,0),""))</f>
        <v/>
      </c>
      <c r="D3458" s="232" t="str">
        <f>IF(ISERROR(IF(LEN(E3458)&gt;0,VLOOKUP(TEXT($E3458,0),'Angaben Stationen'!$E$14:$J$213,6,0),"")),"STATION IST NICHT VORHANDEN",IF(LEN(E3458)&gt;0,VLOOKUP(TEXT($E3458,0),'Angaben Stationen'!$E$14:$J$213,6,0),""))</f>
        <v/>
      </c>
      <c r="E3458" s="287"/>
      <c r="F3458" s="234"/>
      <c r="G3458" s="234"/>
      <c r="H3458" s="263"/>
      <c r="I3458" s="169"/>
      <c r="K3458" s="445" t="str">
        <f t="shared" si="429"/>
        <v>Leer</v>
      </c>
      <c r="L3458" s="445" t="str">
        <f>VLOOKUP($D3458,{"29 - Psychiatrie (Erwachsene)","BGI";"297 - stationsäquivalente Behandlung in der Erwachsenenpsychiatrie (29)","BGI";"30 - Kinder- und Jugendpsychiatrie","BGII";"307 - stationsäquivalente Behandlung in der Kinder- und Jugendpsychiatrie (30)","BGII";"31 - Psychosomatik","BGI";"","Leer"},2,0)</f>
        <v>Leer</v>
      </c>
      <c r="M3458" s="445">
        <f t="shared" si="426"/>
        <v>0</v>
      </c>
      <c r="N3458" s="445">
        <f t="shared" si="427"/>
        <v>0</v>
      </c>
      <c r="O3458" s="445">
        <f t="shared" si="430"/>
        <v>0</v>
      </c>
      <c r="P3458" s="445">
        <f t="shared" si="431"/>
        <v>0</v>
      </c>
      <c r="Q3458" s="445">
        <f t="shared" si="432"/>
        <v>0</v>
      </c>
      <c r="R3458" s="415" t="str">
        <f t="shared" si="433"/>
        <v>Leer</v>
      </c>
      <c r="S3458" s="445">
        <f>IF('Angaben KH-Standort'!D$29='A4'!D3458,IF('Angaben KH-Standort'!E$29="Ja",1,0),0)</f>
        <v>0</v>
      </c>
      <c r="T3458" s="445">
        <f>IF('Angaben KH-Standort'!D$30='A4'!D3458,IF('Angaben KH-Standort'!E$30="Ja",1,0),0)</f>
        <v>0</v>
      </c>
      <c r="U3458" s="445">
        <f>IF('Angaben KH-Standort'!D$31='A4'!D3458,IF('Angaben KH-Standort'!E$31="Ja",1,0),0)</f>
        <v>0</v>
      </c>
    </row>
    <row r="3459" spans="2:21" ht="15" customHeight="1" x14ac:dyDescent="0.3">
      <c r="B3459" s="70" t="str">
        <f t="shared" si="428"/>
        <v>!!!</v>
      </c>
      <c r="C3459" s="265" t="str">
        <f>IF(ISERROR(IF(LEN(E3459)&gt;0,VLOOKUP(TEXT($E3459,0),'Angaben Stationen'!$E$14:$J$213,5,0),"")),"?",IF(LEN(E3459)&gt;0,VLOOKUP(TEXT($E3459,0),'Angaben Stationen'!$E$14:$J$213,5,0),""))</f>
        <v/>
      </c>
      <c r="D3459" s="232" t="str">
        <f>IF(ISERROR(IF(LEN(E3459)&gt;0,VLOOKUP(TEXT($E3459,0),'Angaben Stationen'!$E$14:$J$213,6,0),"")),"STATION IST NICHT VORHANDEN",IF(LEN(E3459)&gt;0,VLOOKUP(TEXT($E3459,0),'Angaben Stationen'!$E$14:$J$213,6,0),""))</f>
        <v/>
      </c>
      <c r="E3459" s="287"/>
      <c r="F3459" s="234"/>
      <c r="G3459" s="234"/>
      <c r="H3459" s="263"/>
      <c r="I3459" s="169"/>
      <c r="K3459" s="445" t="str">
        <f t="shared" si="429"/>
        <v>Leer</v>
      </c>
      <c r="L3459" s="445" t="str">
        <f>VLOOKUP($D3459,{"29 - Psychiatrie (Erwachsene)","BGI";"297 - stationsäquivalente Behandlung in der Erwachsenenpsychiatrie (29)","BGI";"30 - Kinder- und Jugendpsychiatrie","BGII";"307 - stationsäquivalente Behandlung in der Kinder- und Jugendpsychiatrie (30)","BGII";"31 - Psychosomatik","BGI";"","Leer"},2,0)</f>
        <v>Leer</v>
      </c>
      <c r="M3459" s="445">
        <f t="shared" si="426"/>
        <v>0</v>
      </c>
      <c r="N3459" s="445">
        <f t="shared" si="427"/>
        <v>0</v>
      </c>
      <c r="O3459" s="445">
        <f t="shared" si="430"/>
        <v>0</v>
      </c>
      <c r="P3459" s="445">
        <f t="shared" si="431"/>
        <v>0</v>
      </c>
      <c r="Q3459" s="445">
        <f t="shared" si="432"/>
        <v>0</v>
      </c>
      <c r="R3459" s="415" t="str">
        <f t="shared" si="433"/>
        <v>Leer</v>
      </c>
      <c r="S3459" s="445">
        <f>IF('Angaben KH-Standort'!D$29='A4'!D3459,IF('Angaben KH-Standort'!E$29="Ja",1,0),0)</f>
        <v>0</v>
      </c>
      <c r="T3459" s="445">
        <f>IF('Angaben KH-Standort'!D$30='A4'!D3459,IF('Angaben KH-Standort'!E$30="Ja",1,0),0)</f>
        <v>0</v>
      </c>
      <c r="U3459" s="445">
        <f>IF('Angaben KH-Standort'!D$31='A4'!D3459,IF('Angaben KH-Standort'!E$31="Ja",1,0),0)</f>
        <v>0</v>
      </c>
    </row>
    <row r="3460" spans="2:21" ht="15" customHeight="1" x14ac:dyDescent="0.3">
      <c r="B3460" s="70" t="str">
        <f t="shared" si="428"/>
        <v>!!!</v>
      </c>
      <c r="C3460" s="265" t="str">
        <f>IF(ISERROR(IF(LEN(E3460)&gt;0,VLOOKUP(TEXT($E3460,0),'Angaben Stationen'!$E$14:$J$213,5,0),"")),"?",IF(LEN(E3460)&gt;0,VLOOKUP(TEXT($E3460,0),'Angaben Stationen'!$E$14:$J$213,5,0),""))</f>
        <v/>
      </c>
      <c r="D3460" s="232" t="str">
        <f>IF(ISERROR(IF(LEN(E3460)&gt;0,VLOOKUP(TEXT($E3460,0),'Angaben Stationen'!$E$14:$J$213,6,0),"")),"STATION IST NICHT VORHANDEN",IF(LEN(E3460)&gt;0,VLOOKUP(TEXT($E3460,0),'Angaben Stationen'!$E$14:$J$213,6,0),""))</f>
        <v/>
      </c>
      <c r="E3460" s="287"/>
      <c r="F3460" s="234"/>
      <c r="G3460" s="234"/>
      <c r="H3460" s="263"/>
      <c r="I3460" s="169"/>
      <c r="K3460" s="445" t="str">
        <f t="shared" si="429"/>
        <v>Leer</v>
      </c>
      <c r="L3460" s="445" t="str">
        <f>VLOOKUP($D3460,{"29 - Psychiatrie (Erwachsene)","BGI";"297 - stationsäquivalente Behandlung in der Erwachsenenpsychiatrie (29)","BGI";"30 - Kinder- und Jugendpsychiatrie","BGII";"307 - stationsäquivalente Behandlung in der Kinder- und Jugendpsychiatrie (30)","BGII";"31 - Psychosomatik","BGI";"","Leer"},2,0)</f>
        <v>Leer</v>
      </c>
      <c r="M3460" s="445">
        <f t="shared" si="426"/>
        <v>0</v>
      </c>
      <c r="N3460" s="445">
        <f t="shared" si="427"/>
        <v>0</v>
      </c>
      <c r="O3460" s="445">
        <f t="shared" si="430"/>
        <v>0</v>
      </c>
      <c r="P3460" s="445">
        <f t="shared" si="431"/>
        <v>0</v>
      </c>
      <c r="Q3460" s="445">
        <f t="shared" si="432"/>
        <v>0</v>
      </c>
      <c r="R3460" s="415" t="str">
        <f t="shared" si="433"/>
        <v>Leer</v>
      </c>
      <c r="S3460" s="445">
        <f>IF('Angaben KH-Standort'!D$29='A4'!D3460,IF('Angaben KH-Standort'!E$29="Ja",1,0),0)</f>
        <v>0</v>
      </c>
      <c r="T3460" s="445">
        <f>IF('Angaben KH-Standort'!D$30='A4'!D3460,IF('Angaben KH-Standort'!E$30="Ja",1,0),0)</f>
        <v>0</v>
      </c>
      <c r="U3460" s="445">
        <f>IF('Angaben KH-Standort'!D$31='A4'!D3460,IF('Angaben KH-Standort'!E$31="Ja",1,0),0)</f>
        <v>0</v>
      </c>
    </row>
    <row r="3461" spans="2:21" ht="15" customHeight="1" x14ac:dyDescent="0.3">
      <c r="B3461" s="70" t="str">
        <f t="shared" si="428"/>
        <v>!!!</v>
      </c>
      <c r="C3461" s="265" t="str">
        <f>IF(ISERROR(IF(LEN(E3461)&gt;0,VLOOKUP(TEXT($E3461,0),'Angaben Stationen'!$E$14:$J$213,5,0),"")),"?",IF(LEN(E3461)&gt;0,VLOOKUP(TEXT($E3461,0),'Angaben Stationen'!$E$14:$J$213,5,0),""))</f>
        <v/>
      </c>
      <c r="D3461" s="232" t="str">
        <f>IF(ISERROR(IF(LEN(E3461)&gt;0,VLOOKUP(TEXT($E3461,0),'Angaben Stationen'!$E$14:$J$213,6,0),"")),"STATION IST NICHT VORHANDEN",IF(LEN(E3461)&gt;0,VLOOKUP(TEXT($E3461,0),'Angaben Stationen'!$E$14:$J$213,6,0),""))</f>
        <v/>
      </c>
      <c r="E3461" s="287"/>
      <c r="F3461" s="234"/>
      <c r="G3461" s="234"/>
      <c r="H3461" s="263"/>
      <c r="I3461" s="169"/>
      <c r="K3461" s="445" t="str">
        <f t="shared" si="429"/>
        <v>Leer</v>
      </c>
      <c r="L3461" s="445" t="str">
        <f>VLOOKUP($D3461,{"29 - Psychiatrie (Erwachsene)","BGI";"297 - stationsäquivalente Behandlung in der Erwachsenenpsychiatrie (29)","BGI";"30 - Kinder- und Jugendpsychiatrie","BGII";"307 - stationsäquivalente Behandlung in der Kinder- und Jugendpsychiatrie (30)","BGII";"31 - Psychosomatik","BGI";"","Leer"},2,0)</f>
        <v>Leer</v>
      </c>
      <c r="M3461" s="445">
        <f t="shared" si="426"/>
        <v>0</v>
      </c>
      <c r="N3461" s="445">
        <f t="shared" si="427"/>
        <v>0</v>
      </c>
      <c r="O3461" s="445">
        <f t="shared" si="430"/>
        <v>0</v>
      </c>
      <c r="P3461" s="445">
        <f t="shared" si="431"/>
        <v>0</v>
      </c>
      <c r="Q3461" s="445">
        <f t="shared" si="432"/>
        <v>0</v>
      </c>
      <c r="R3461" s="415" t="str">
        <f t="shared" si="433"/>
        <v>Leer</v>
      </c>
      <c r="S3461" s="445">
        <f>IF('Angaben KH-Standort'!D$29='A4'!D3461,IF('Angaben KH-Standort'!E$29="Ja",1,0),0)</f>
        <v>0</v>
      </c>
      <c r="T3461" s="445">
        <f>IF('Angaben KH-Standort'!D$30='A4'!D3461,IF('Angaben KH-Standort'!E$30="Ja",1,0),0)</f>
        <v>0</v>
      </c>
      <c r="U3461" s="445">
        <f>IF('Angaben KH-Standort'!D$31='A4'!D3461,IF('Angaben KH-Standort'!E$31="Ja",1,0),0)</f>
        <v>0</v>
      </c>
    </row>
    <row r="3462" spans="2:21" ht="15" customHeight="1" x14ac:dyDescent="0.3">
      <c r="B3462" s="70" t="str">
        <f t="shared" si="428"/>
        <v>!!!</v>
      </c>
      <c r="C3462" s="265" t="str">
        <f>IF(ISERROR(IF(LEN(E3462)&gt;0,VLOOKUP(TEXT($E3462,0),'Angaben Stationen'!$E$14:$J$213,5,0),"")),"?",IF(LEN(E3462)&gt;0,VLOOKUP(TEXT($E3462,0),'Angaben Stationen'!$E$14:$J$213,5,0),""))</f>
        <v/>
      </c>
      <c r="D3462" s="232" t="str">
        <f>IF(ISERROR(IF(LEN(E3462)&gt;0,VLOOKUP(TEXT($E3462,0),'Angaben Stationen'!$E$14:$J$213,6,0),"")),"STATION IST NICHT VORHANDEN",IF(LEN(E3462)&gt;0,VLOOKUP(TEXT($E3462,0),'Angaben Stationen'!$E$14:$J$213,6,0),""))</f>
        <v/>
      </c>
      <c r="E3462" s="287"/>
      <c r="F3462" s="234"/>
      <c r="G3462" s="234"/>
      <c r="H3462" s="263"/>
      <c r="I3462" s="169"/>
      <c r="K3462" s="445" t="str">
        <f t="shared" si="429"/>
        <v>Leer</v>
      </c>
      <c r="L3462" s="445" t="str">
        <f>VLOOKUP($D3462,{"29 - Psychiatrie (Erwachsene)","BGI";"297 - stationsäquivalente Behandlung in der Erwachsenenpsychiatrie (29)","BGI";"30 - Kinder- und Jugendpsychiatrie","BGII";"307 - stationsäquivalente Behandlung in der Kinder- und Jugendpsychiatrie (30)","BGII";"31 - Psychosomatik","BGI";"","Leer"},2,0)</f>
        <v>Leer</v>
      </c>
      <c r="M3462" s="445">
        <f t="shared" si="426"/>
        <v>0</v>
      </c>
      <c r="N3462" s="445">
        <f t="shared" si="427"/>
        <v>0</v>
      </c>
      <c r="O3462" s="445">
        <f t="shared" si="430"/>
        <v>0</v>
      </c>
      <c r="P3462" s="445">
        <f t="shared" si="431"/>
        <v>0</v>
      </c>
      <c r="Q3462" s="445">
        <f t="shared" si="432"/>
        <v>0</v>
      </c>
      <c r="R3462" s="415" t="str">
        <f t="shared" si="433"/>
        <v>Leer</v>
      </c>
      <c r="S3462" s="445">
        <f>IF('Angaben KH-Standort'!D$29='A4'!D3462,IF('Angaben KH-Standort'!E$29="Ja",1,0),0)</f>
        <v>0</v>
      </c>
      <c r="T3462" s="445">
        <f>IF('Angaben KH-Standort'!D$30='A4'!D3462,IF('Angaben KH-Standort'!E$30="Ja",1,0),0)</f>
        <v>0</v>
      </c>
      <c r="U3462" s="445">
        <f>IF('Angaben KH-Standort'!D$31='A4'!D3462,IF('Angaben KH-Standort'!E$31="Ja",1,0),0)</f>
        <v>0</v>
      </c>
    </row>
    <row r="3463" spans="2:21" ht="15" customHeight="1" x14ac:dyDescent="0.3">
      <c r="B3463" s="70" t="str">
        <f t="shared" si="428"/>
        <v>!!!</v>
      </c>
      <c r="C3463" s="265" t="str">
        <f>IF(ISERROR(IF(LEN(E3463)&gt;0,VLOOKUP(TEXT($E3463,0),'Angaben Stationen'!$E$14:$J$213,5,0),"")),"?",IF(LEN(E3463)&gt;0,VLOOKUP(TEXT($E3463,0),'Angaben Stationen'!$E$14:$J$213,5,0),""))</f>
        <v/>
      </c>
      <c r="D3463" s="232" t="str">
        <f>IF(ISERROR(IF(LEN(E3463)&gt;0,VLOOKUP(TEXT($E3463,0),'Angaben Stationen'!$E$14:$J$213,6,0),"")),"STATION IST NICHT VORHANDEN",IF(LEN(E3463)&gt;0,VLOOKUP(TEXT($E3463,0),'Angaben Stationen'!$E$14:$J$213,6,0),""))</f>
        <v/>
      </c>
      <c r="E3463" s="287"/>
      <c r="F3463" s="234"/>
      <c r="G3463" s="234"/>
      <c r="H3463" s="263"/>
      <c r="I3463" s="169"/>
      <c r="K3463" s="445" t="str">
        <f t="shared" si="429"/>
        <v>Leer</v>
      </c>
      <c r="L3463" s="445" t="str">
        <f>VLOOKUP($D3463,{"29 - Psychiatrie (Erwachsene)","BGI";"297 - stationsäquivalente Behandlung in der Erwachsenenpsychiatrie (29)","BGI";"30 - Kinder- und Jugendpsychiatrie","BGII";"307 - stationsäquivalente Behandlung in der Kinder- und Jugendpsychiatrie (30)","BGII";"31 - Psychosomatik","BGI";"","Leer"},2,0)</f>
        <v>Leer</v>
      </c>
      <c r="M3463" s="445">
        <f t="shared" si="426"/>
        <v>0</v>
      </c>
      <c r="N3463" s="445">
        <f t="shared" si="427"/>
        <v>0</v>
      </c>
      <c r="O3463" s="445">
        <f t="shared" si="430"/>
        <v>0</v>
      </c>
      <c r="P3463" s="445">
        <f t="shared" si="431"/>
        <v>0</v>
      </c>
      <c r="Q3463" s="445">
        <f t="shared" si="432"/>
        <v>0</v>
      </c>
      <c r="R3463" s="415" t="str">
        <f t="shared" si="433"/>
        <v>Leer</v>
      </c>
      <c r="S3463" s="445">
        <f>IF('Angaben KH-Standort'!D$29='A4'!D3463,IF('Angaben KH-Standort'!E$29="Ja",1,0),0)</f>
        <v>0</v>
      </c>
      <c r="T3463" s="445">
        <f>IF('Angaben KH-Standort'!D$30='A4'!D3463,IF('Angaben KH-Standort'!E$30="Ja",1,0),0)</f>
        <v>0</v>
      </c>
      <c r="U3463" s="445">
        <f>IF('Angaben KH-Standort'!D$31='A4'!D3463,IF('Angaben KH-Standort'!E$31="Ja",1,0),0)</f>
        <v>0</v>
      </c>
    </row>
    <row r="3464" spans="2:21" ht="15" customHeight="1" x14ac:dyDescent="0.3">
      <c r="B3464" s="70" t="str">
        <f t="shared" si="428"/>
        <v>!!!</v>
      </c>
      <c r="C3464" s="265" t="str">
        <f>IF(ISERROR(IF(LEN(E3464)&gt;0,VLOOKUP(TEXT($E3464,0),'Angaben Stationen'!$E$14:$J$213,5,0),"")),"?",IF(LEN(E3464)&gt;0,VLOOKUP(TEXT($E3464,0),'Angaben Stationen'!$E$14:$J$213,5,0),""))</f>
        <v/>
      </c>
      <c r="D3464" s="232" t="str">
        <f>IF(ISERROR(IF(LEN(E3464)&gt;0,VLOOKUP(TEXT($E3464,0),'Angaben Stationen'!$E$14:$J$213,6,0),"")),"STATION IST NICHT VORHANDEN",IF(LEN(E3464)&gt;0,VLOOKUP(TEXT($E3464,0),'Angaben Stationen'!$E$14:$J$213,6,0),""))</f>
        <v/>
      </c>
      <c r="E3464" s="287"/>
      <c r="F3464" s="234"/>
      <c r="G3464" s="234"/>
      <c r="H3464" s="263"/>
      <c r="I3464" s="169"/>
      <c r="K3464" s="445" t="str">
        <f t="shared" si="429"/>
        <v>Leer</v>
      </c>
      <c r="L3464" s="445" t="str">
        <f>VLOOKUP($D3464,{"29 - Psychiatrie (Erwachsene)","BGI";"297 - stationsäquivalente Behandlung in der Erwachsenenpsychiatrie (29)","BGI";"30 - Kinder- und Jugendpsychiatrie","BGII";"307 - stationsäquivalente Behandlung in der Kinder- und Jugendpsychiatrie (30)","BGII";"31 - Psychosomatik","BGI";"","Leer"},2,0)</f>
        <v>Leer</v>
      </c>
      <c r="M3464" s="445">
        <f t="shared" si="426"/>
        <v>0</v>
      </c>
      <c r="N3464" s="445">
        <f t="shared" si="427"/>
        <v>0</v>
      </c>
      <c r="O3464" s="445">
        <f t="shared" si="430"/>
        <v>0</v>
      </c>
      <c r="P3464" s="445">
        <f t="shared" si="431"/>
        <v>0</v>
      </c>
      <c r="Q3464" s="445">
        <f t="shared" si="432"/>
        <v>0</v>
      </c>
      <c r="R3464" s="415" t="str">
        <f t="shared" si="433"/>
        <v>Leer</v>
      </c>
      <c r="S3464" s="445">
        <f>IF('Angaben KH-Standort'!D$29='A4'!D3464,IF('Angaben KH-Standort'!E$29="Ja",1,0),0)</f>
        <v>0</v>
      </c>
      <c r="T3464" s="445">
        <f>IF('Angaben KH-Standort'!D$30='A4'!D3464,IF('Angaben KH-Standort'!E$30="Ja",1,0),0)</f>
        <v>0</v>
      </c>
      <c r="U3464" s="445">
        <f>IF('Angaben KH-Standort'!D$31='A4'!D3464,IF('Angaben KH-Standort'!E$31="Ja",1,0),0)</f>
        <v>0</v>
      </c>
    </row>
    <row r="3465" spans="2:21" ht="15" customHeight="1" x14ac:dyDescent="0.3">
      <c r="B3465" s="70" t="str">
        <f t="shared" si="428"/>
        <v>!!!</v>
      </c>
      <c r="C3465" s="265" t="str">
        <f>IF(ISERROR(IF(LEN(E3465)&gt;0,VLOOKUP(TEXT($E3465,0),'Angaben Stationen'!$E$14:$J$213,5,0),"")),"?",IF(LEN(E3465)&gt;0,VLOOKUP(TEXT($E3465,0),'Angaben Stationen'!$E$14:$J$213,5,0),""))</f>
        <v/>
      </c>
      <c r="D3465" s="232" t="str">
        <f>IF(ISERROR(IF(LEN(E3465)&gt;0,VLOOKUP(TEXT($E3465,0),'Angaben Stationen'!$E$14:$J$213,6,0),"")),"STATION IST NICHT VORHANDEN",IF(LEN(E3465)&gt;0,VLOOKUP(TEXT($E3465,0),'Angaben Stationen'!$E$14:$J$213,6,0),""))</f>
        <v/>
      </c>
      <c r="E3465" s="287"/>
      <c r="F3465" s="234"/>
      <c r="G3465" s="234"/>
      <c r="H3465" s="263"/>
      <c r="I3465" s="169"/>
      <c r="K3465" s="445" t="str">
        <f t="shared" si="429"/>
        <v>Leer</v>
      </c>
      <c r="L3465" s="445" t="str">
        <f>VLOOKUP($D3465,{"29 - Psychiatrie (Erwachsene)","BGI";"297 - stationsäquivalente Behandlung in der Erwachsenenpsychiatrie (29)","BGI";"30 - Kinder- und Jugendpsychiatrie","BGII";"307 - stationsäquivalente Behandlung in der Kinder- und Jugendpsychiatrie (30)","BGII";"31 - Psychosomatik","BGI";"","Leer"},2,0)</f>
        <v>Leer</v>
      </c>
      <c r="M3465" s="445">
        <f t="shared" si="426"/>
        <v>0</v>
      </c>
      <c r="N3465" s="445">
        <f t="shared" si="427"/>
        <v>0</v>
      </c>
      <c r="O3465" s="445">
        <f t="shared" si="430"/>
        <v>0</v>
      </c>
      <c r="P3465" s="445">
        <f t="shared" si="431"/>
        <v>0</v>
      </c>
      <c r="Q3465" s="445">
        <f t="shared" si="432"/>
        <v>0</v>
      </c>
      <c r="R3465" s="415" t="str">
        <f t="shared" si="433"/>
        <v>Leer</v>
      </c>
      <c r="S3465" s="445">
        <f>IF('Angaben KH-Standort'!D$29='A4'!D3465,IF('Angaben KH-Standort'!E$29="Ja",1,0),0)</f>
        <v>0</v>
      </c>
      <c r="T3465" s="445">
        <f>IF('Angaben KH-Standort'!D$30='A4'!D3465,IF('Angaben KH-Standort'!E$30="Ja",1,0),0)</f>
        <v>0</v>
      </c>
      <c r="U3465" s="445">
        <f>IF('Angaben KH-Standort'!D$31='A4'!D3465,IF('Angaben KH-Standort'!E$31="Ja",1,0),0)</f>
        <v>0</v>
      </c>
    </row>
    <row r="3466" spans="2:21" ht="15" customHeight="1" x14ac:dyDescent="0.3">
      <c r="B3466" s="70" t="str">
        <f t="shared" si="428"/>
        <v>!!!</v>
      </c>
      <c r="C3466" s="265" t="str">
        <f>IF(ISERROR(IF(LEN(E3466)&gt;0,VLOOKUP(TEXT($E3466,0),'Angaben Stationen'!$E$14:$J$213,5,0),"")),"?",IF(LEN(E3466)&gt;0,VLOOKUP(TEXT($E3466,0),'Angaben Stationen'!$E$14:$J$213,5,0),""))</f>
        <v/>
      </c>
      <c r="D3466" s="232" t="str">
        <f>IF(ISERROR(IF(LEN(E3466)&gt;0,VLOOKUP(TEXT($E3466,0),'Angaben Stationen'!$E$14:$J$213,6,0),"")),"STATION IST NICHT VORHANDEN",IF(LEN(E3466)&gt;0,VLOOKUP(TEXT($E3466,0),'Angaben Stationen'!$E$14:$J$213,6,0),""))</f>
        <v/>
      </c>
      <c r="E3466" s="287"/>
      <c r="F3466" s="234"/>
      <c r="G3466" s="234"/>
      <c r="H3466" s="263"/>
      <c r="I3466" s="169"/>
      <c r="K3466" s="445" t="str">
        <f t="shared" si="429"/>
        <v>Leer</v>
      </c>
      <c r="L3466" s="445" t="str">
        <f>VLOOKUP($D3466,{"29 - Psychiatrie (Erwachsene)","BGI";"297 - stationsäquivalente Behandlung in der Erwachsenenpsychiatrie (29)","BGI";"30 - Kinder- und Jugendpsychiatrie","BGII";"307 - stationsäquivalente Behandlung in der Kinder- und Jugendpsychiatrie (30)","BGII";"31 - Psychosomatik","BGI";"","Leer"},2,0)</f>
        <v>Leer</v>
      </c>
      <c r="M3466" s="445">
        <f t="shared" si="426"/>
        <v>0</v>
      </c>
      <c r="N3466" s="445">
        <f t="shared" si="427"/>
        <v>0</v>
      </c>
      <c r="O3466" s="445">
        <f t="shared" si="430"/>
        <v>0</v>
      </c>
      <c r="P3466" s="445">
        <f t="shared" si="431"/>
        <v>0</v>
      </c>
      <c r="Q3466" s="445">
        <f t="shared" si="432"/>
        <v>0</v>
      </c>
      <c r="R3466" s="415" t="str">
        <f t="shared" si="433"/>
        <v>Leer</v>
      </c>
      <c r="S3466" s="445">
        <f>IF('Angaben KH-Standort'!D$29='A4'!D3466,IF('Angaben KH-Standort'!E$29="Ja",1,0),0)</f>
        <v>0</v>
      </c>
      <c r="T3466" s="445">
        <f>IF('Angaben KH-Standort'!D$30='A4'!D3466,IF('Angaben KH-Standort'!E$30="Ja",1,0),0)</f>
        <v>0</v>
      </c>
      <c r="U3466" s="445">
        <f>IF('Angaben KH-Standort'!D$31='A4'!D3466,IF('Angaben KH-Standort'!E$31="Ja",1,0),0)</f>
        <v>0</v>
      </c>
    </row>
    <row r="3467" spans="2:21" ht="15" customHeight="1" x14ac:dyDescent="0.3">
      <c r="B3467" s="70" t="str">
        <f t="shared" si="428"/>
        <v>!!!</v>
      </c>
      <c r="C3467" s="265" t="str">
        <f>IF(ISERROR(IF(LEN(E3467)&gt;0,VLOOKUP(TEXT($E3467,0),'Angaben Stationen'!$E$14:$J$213,5,0),"")),"?",IF(LEN(E3467)&gt;0,VLOOKUP(TEXT($E3467,0),'Angaben Stationen'!$E$14:$J$213,5,0),""))</f>
        <v/>
      </c>
      <c r="D3467" s="232" t="str">
        <f>IF(ISERROR(IF(LEN(E3467)&gt;0,VLOOKUP(TEXT($E3467,0),'Angaben Stationen'!$E$14:$J$213,6,0),"")),"STATION IST NICHT VORHANDEN",IF(LEN(E3467)&gt;0,VLOOKUP(TEXT($E3467,0),'Angaben Stationen'!$E$14:$J$213,6,0),""))</f>
        <v/>
      </c>
      <c r="E3467" s="287"/>
      <c r="F3467" s="234"/>
      <c r="G3467" s="234"/>
      <c r="H3467" s="263"/>
      <c r="I3467" s="169"/>
      <c r="K3467" s="445" t="str">
        <f t="shared" si="429"/>
        <v>Leer</v>
      </c>
      <c r="L3467" s="445" t="str">
        <f>VLOOKUP($D3467,{"29 - Psychiatrie (Erwachsene)","BGI";"297 - stationsäquivalente Behandlung in der Erwachsenenpsychiatrie (29)","BGI";"30 - Kinder- und Jugendpsychiatrie","BGII";"307 - stationsäquivalente Behandlung in der Kinder- und Jugendpsychiatrie (30)","BGII";"31 - Psychosomatik","BGI";"","Leer"},2,0)</f>
        <v>Leer</v>
      </c>
      <c r="M3467" s="445">
        <f t="shared" si="426"/>
        <v>0</v>
      </c>
      <c r="N3467" s="445">
        <f t="shared" si="427"/>
        <v>0</v>
      </c>
      <c r="O3467" s="445">
        <f t="shared" si="430"/>
        <v>0</v>
      </c>
      <c r="P3467" s="445">
        <f t="shared" si="431"/>
        <v>0</v>
      </c>
      <c r="Q3467" s="445">
        <f t="shared" si="432"/>
        <v>0</v>
      </c>
      <c r="R3467" s="415" t="str">
        <f t="shared" si="433"/>
        <v>Leer</v>
      </c>
      <c r="S3467" s="445">
        <f>IF('Angaben KH-Standort'!D$29='A4'!D3467,IF('Angaben KH-Standort'!E$29="Ja",1,0),0)</f>
        <v>0</v>
      </c>
      <c r="T3467" s="445">
        <f>IF('Angaben KH-Standort'!D$30='A4'!D3467,IF('Angaben KH-Standort'!E$30="Ja",1,0),0)</f>
        <v>0</v>
      </c>
      <c r="U3467" s="445">
        <f>IF('Angaben KH-Standort'!D$31='A4'!D3467,IF('Angaben KH-Standort'!E$31="Ja",1,0),0)</f>
        <v>0</v>
      </c>
    </row>
    <row r="3468" spans="2:21" ht="15" customHeight="1" x14ac:dyDescent="0.3">
      <c r="B3468" s="70" t="str">
        <f t="shared" si="428"/>
        <v>!!!</v>
      </c>
      <c r="C3468" s="265" t="str">
        <f>IF(ISERROR(IF(LEN(E3468)&gt;0,VLOOKUP(TEXT($E3468,0),'Angaben Stationen'!$E$14:$J$213,5,0),"")),"?",IF(LEN(E3468)&gt;0,VLOOKUP(TEXT($E3468,0),'Angaben Stationen'!$E$14:$J$213,5,0),""))</f>
        <v/>
      </c>
      <c r="D3468" s="232" t="str">
        <f>IF(ISERROR(IF(LEN(E3468)&gt;0,VLOOKUP(TEXT($E3468,0),'Angaben Stationen'!$E$14:$J$213,6,0),"")),"STATION IST NICHT VORHANDEN",IF(LEN(E3468)&gt;0,VLOOKUP(TEXT($E3468,0),'Angaben Stationen'!$E$14:$J$213,6,0),""))</f>
        <v/>
      </c>
      <c r="E3468" s="287"/>
      <c r="F3468" s="234"/>
      <c r="G3468" s="234"/>
      <c r="H3468" s="263"/>
      <c r="I3468" s="169"/>
      <c r="K3468" s="445" t="str">
        <f t="shared" si="429"/>
        <v>Leer</v>
      </c>
      <c r="L3468" s="445" t="str">
        <f>VLOOKUP($D3468,{"29 - Psychiatrie (Erwachsene)","BGI";"297 - stationsäquivalente Behandlung in der Erwachsenenpsychiatrie (29)","BGI";"30 - Kinder- und Jugendpsychiatrie","BGII";"307 - stationsäquivalente Behandlung in der Kinder- und Jugendpsychiatrie (30)","BGII";"31 - Psychosomatik","BGI";"","Leer"},2,0)</f>
        <v>Leer</v>
      </c>
      <c r="M3468" s="445">
        <f t="shared" si="426"/>
        <v>0</v>
      </c>
      <c r="N3468" s="445">
        <f t="shared" si="427"/>
        <v>0</v>
      </c>
      <c r="O3468" s="445">
        <f t="shared" si="430"/>
        <v>0</v>
      </c>
      <c r="P3468" s="445">
        <f t="shared" si="431"/>
        <v>0</v>
      </c>
      <c r="Q3468" s="445">
        <f t="shared" si="432"/>
        <v>0</v>
      </c>
      <c r="R3468" s="415" t="str">
        <f t="shared" si="433"/>
        <v>Leer</v>
      </c>
      <c r="S3468" s="445">
        <f>IF('Angaben KH-Standort'!D$29='A4'!D3468,IF('Angaben KH-Standort'!E$29="Ja",1,0),0)</f>
        <v>0</v>
      </c>
      <c r="T3468" s="445">
        <f>IF('Angaben KH-Standort'!D$30='A4'!D3468,IF('Angaben KH-Standort'!E$30="Ja",1,0),0)</f>
        <v>0</v>
      </c>
      <c r="U3468" s="445">
        <f>IF('Angaben KH-Standort'!D$31='A4'!D3468,IF('Angaben KH-Standort'!E$31="Ja",1,0),0)</f>
        <v>0</v>
      </c>
    </row>
    <row r="3469" spans="2:21" ht="15" customHeight="1" x14ac:dyDescent="0.3">
      <c r="B3469" s="70" t="str">
        <f t="shared" si="428"/>
        <v>!!!</v>
      </c>
      <c r="C3469" s="265" t="str">
        <f>IF(ISERROR(IF(LEN(E3469)&gt;0,VLOOKUP(TEXT($E3469,0),'Angaben Stationen'!$E$14:$J$213,5,0),"")),"?",IF(LEN(E3469)&gt;0,VLOOKUP(TEXT($E3469,0),'Angaben Stationen'!$E$14:$J$213,5,0),""))</f>
        <v/>
      </c>
      <c r="D3469" s="232" t="str">
        <f>IF(ISERROR(IF(LEN(E3469)&gt;0,VLOOKUP(TEXT($E3469,0),'Angaben Stationen'!$E$14:$J$213,6,0),"")),"STATION IST NICHT VORHANDEN",IF(LEN(E3469)&gt;0,VLOOKUP(TEXT($E3469,0),'Angaben Stationen'!$E$14:$J$213,6,0),""))</f>
        <v/>
      </c>
      <c r="E3469" s="287"/>
      <c r="F3469" s="234"/>
      <c r="G3469" s="234"/>
      <c r="H3469" s="263"/>
      <c r="I3469" s="169"/>
      <c r="K3469" s="445" t="str">
        <f t="shared" si="429"/>
        <v>Leer</v>
      </c>
      <c r="L3469" s="445" t="str">
        <f>VLOOKUP($D3469,{"29 - Psychiatrie (Erwachsene)","BGI";"297 - stationsäquivalente Behandlung in der Erwachsenenpsychiatrie (29)","BGI";"30 - Kinder- und Jugendpsychiatrie","BGII";"307 - stationsäquivalente Behandlung in der Kinder- und Jugendpsychiatrie (30)","BGII";"31 - Psychosomatik","BGI";"","Leer"},2,0)</f>
        <v>Leer</v>
      </c>
      <c r="M3469" s="445">
        <f t="shared" si="426"/>
        <v>0</v>
      </c>
      <c r="N3469" s="445">
        <f t="shared" si="427"/>
        <v>0</v>
      </c>
      <c r="O3469" s="445">
        <f t="shared" si="430"/>
        <v>0</v>
      </c>
      <c r="P3469" s="445">
        <f t="shared" si="431"/>
        <v>0</v>
      </c>
      <c r="Q3469" s="445">
        <f t="shared" si="432"/>
        <v>0</v>
      </c>
      <c r="R3469" s="415" t="str">
        <f t="shared" si="433"/>
        <v>Leer</v>
      </c>
      <c r="S3469" s="445">
        <f>IF('Angaben KH-Standort'!D$29='A4'!D3469,IF('Angaben KH-Standort'!E$29="Ja",1,0),0)</f>
        <v>0</v>
      </c>
      <c r="T3469" s="445">
        <f>IF('Angaben KH-Standort'!D$30='A4'!D3469,IF('Angaben KH-Standort'!E$30="Ja",1,0),0)</f>
        <v>0</v>
      </c>
      <c r="U3469" s="445">
        <f>IF('Angaben KH-Standort'!D$31='A4'!D3469,IF('Angaben KH-Standort'!E$31="Ja",1,0),0)</f>
        <v>0</v>
      </c>
    </row>
    <row r="3470" spans="2:21" ht="15" customHeight="1" x14ac:dyDescent="0.3">
      <c r="B3470" s="70" t="str">
        <f t="shared" si="428"/>
        <v>!!!</v>
      </c>
      <c r="C3470" s="265" t="str">
        <f>IF(ISERROR(IF(LEN(E3470)&gt;0,VLOOKUP(TEXT($E3470,0),'Angaben Stationen'!$E$14:$J$213,5,0),"")),"?",IF(LEN(E3470)&gt;0,VLOOKUP(TEXT($E3470,0),'Angaben Stationen'!$E$14:$J$213,5,0),""))</f>
        <v/>
      </c>
      <c r="D3470" s="232" t="str">
        <f>IF(ISERROR(IF(LEN(E3470)&gt;0,VLOOKUP(TEXT($E3470,0),'Angaben Stationen'!$E$14:$J$213,6,0),"")),"STATION IST NICHT VORHANDEN",IF(LEN(E3470)&gt;0,VLOOKUP(TEXT($E3470,0),'Angaben Stationen'!$E$14:$J$213,6,0),""))</f>
        <v/>
      </c>
      <c r="E3470" s="287"/>
      <c r="F3470" s="234"/>
      <c r="G3470" s="234"/>
      <c r="H3470" s="263"/>
      <c r="I3470" s="169"/>
      <c r="K3470" s="445" t="str">
        <f t="shared" si="429"/>
        <v>Leer</v>
      </c>
      <c r="L3470" s="445" t="str">
        <f>VLOOKUP($D3470,{"29 - Psychiatrie (Erwachsene)","BGI";"297 - stationsäquivalente Behandlung in der Erwachsenenpsychiatrie (29)","BGI";"30 - Kinder- und Jugendpsychiatrie","BGII";"307 - stationsäquivalente Behandlung in der Kinder- und Jugendpsychiatrie (30)","BGII";"31 - Psychosomatik","BGI";"","Leer"},2,0)</f>
        <v>Leer</v>
      </c>
      <c r="M3470" s="445">
        <f t="shared" si="426"/>
        <v>0</v>
      </c>
      <c r="N3470" s="445">
        <f t="shared" si="427"/>
        <v>0</v>
      </c>
      <c r="O3470" s="445">
        <f t="shared" si="430"/>
        <v>0</v>
      </c>
      <c r="P3470" s="445">
        <f t="shared" si="431"/>
        <v>0</v>
      </c>
      <c r="Q3470" s="445">
        <f t="shared" si="432"/>
        <v>0</v>
      </c>
      <c r="R3470" s="415" t="str">
        <f t="shared" si="433"/>
        <v>Leer</v>
      </c>
      <c r="S3470" s="445">
        <f>IF('Angaben KH-Standort'!D$29='A4'!D3470,IF('Angaben KH-Standort'!E$29="Ja",1,0),0)</f>
        <v>0</v>
      </c>
      <c r="T3470" s="445">
        <f>IF('Angaben KH-Standort'!D$30='A4'!D3470,IF('Angaben KH-Standort'!E$30="Ja",1,0),0)</f>
        <v>0</v>
      </c>
      <c r="U3470" s="445">
        <f>IF('Angaben KH-Standort'!D$31='A4'!D3470,IF('Angaben KH-Standort'!E$31="Ja",1,0),0)</f>
        <v>0</v>
      </c>
    </row>
    <row r="3471" spans="2:21" ht="15" customHeight="1" x14ac:dyDescent="0.3">
      <c r="B3471" s="70" t="str">
        <f t="shared" si="428"/>
        <v>!!!</v>
      </c>
      <c r="C3471" s="265" t="str">
        <f>IF(ISERROR(IF(LEN(E3471)&gt;0,VLOOKUP(TEXT($E3471,0),'Angaben Stationen'!$E$14:$J$213,5,0),"")),"?",IF(LEN(E3471)&gt;0,VLOOKUP(TEXT($E3471,0),'Angaben Stationen'!$E$14:$J$213,5,0),""))</f>
        <v/>
      </c>
      <c r="D3471" s="232" t="str">
        <f>IF(ISERROR(IF(LEN(E3471)&gt;0,VLOOKUP(TEXT($E3471,0),'Angaben Stationen'!$E$14:$J$213,6,0),"")),"STATION IST NICHT VORHANDEN",IF(LEN(E3471)&gt;0,VLOOKUP(TEXT($E3471,0),'Angaben Stationen'!$E$14:$J$213,6,0),""))</f>
        <v/>
      </c>
      <c r="E3471" s="287"/>
      <c r="F3471" s="234"/>
      <c r="G3471" s="234"/>
      <c r="H3471" s="263"/>
      <c r="I3471" s="169"/>
      <c r="K3471" s="445" t="str">
        <f t="shared" si="429"/>
        <v>Leer</v>
      </c>
      <c r="L3471" s="445" t="str">
        <f>VLOOKUP($D3471,{"29 - Psychiatrie (Erwachsene)","BGI";"297 - stationsäquivalente Behandlung in der Erwachsenenpsychiatrie (29)","BGI";"30 - Kinder- und Jugendpsychiatrie","BGII";"307 - stationsäquivalente Behandlung in der Kinder- und Jugendpsychiatrie (30)","BGII";"31 - Psychosomatik","BGI";"","Leer"},2,0)</f>
        <v>Leer</v>
      </c>
      <c r="M3471" s="445">
        <f t="shared" si="426"/>
        <v>0</v>
      </c>
      <c r="N3471" s="445">
        <f t="shared" si="427"/>
        <v>0</v>
      </c>
      <c r="O3471" s="445">
        <f t="shared" si="430"/>
        <v>0</v>
      </c>
      <c r="P3471" s="445">
        <f t="shared" si="431"/>
        <v>0</v>
      </c>
      <c r="Q3471" s="445">
        <f t="shared" si="432"/>
        <v>0</v>
      </c>
      <c r="R3471" s="415" t="str">
        <f t="shared" si="433"/>
        <v>Leer</v>
      </c>
      <c r="S3471" s="445">
        <f>IF('Angaben KH-Standort'!D$29='A4'!D3471,IF('Angaben KH-Standort'!E$29="Ja",1,0),0)</f>
        <v>0</v>
      </c>
      <c r="T3471" s="445">
        <f>IF('Angaben KH-Standort'!D$30='A4'!D3471,IF('Angaben KH-Standort'!E$30="Ja",1,0),0)</f>
        <v>0</v>
      </c>
      <c r="U3471" s="445">
        <f>IF('Angaben KH-Standort'!D$31='A4'!D3471,IF('Angaben KH-Standort'!E$31="Ja",1,0),0)</f>
        <v>0</v>
      </c>
    </row>
    <row r="3472" spans="2:21" ht="15" customHeight="1" x14ac:dyDescent="0.3">
      <c r="B3472" s="70" t="str">
        <f t="shared" si="428"/>
        <v>!!!</v>
      </c>
      <c r="C3472" s="265" t="str">
        <f>IF(ISERROR(IF(LEN(E3472)&gt;0,VLOOKUP(TEXT($E3472,0),'Angaben Stationen'!$E$14:$J$213,5,0),"")),"?",IF(LEN(E3472)&gt;0,VLOOKUP(TEXT($E3472,0),'Angaben Stationen'!$E$14:$J$213,5,0),""))</f>
        <v/>
      </c>
      <c r="D3472" s="232" t="str">
        <f>IF(ISERROR(IF(LEN(E3472)&gt;0,VLOOKUP(TEXT($E3472,0),'Angaben Stationen'!$E$14:$J$213,6,0),"")),"STATION IST NICHT VORHANDEN",IF(LEN(E3472)&gt;0,VLOOKUP(TEXT($E3472,0),'Angaben Stationen'!$E$14:$J$213,6,0),""))</f>
        <v/>
      </c>
      <c r="E3472" s="287"/>
      <c r="F3472" s="234"/>
      <c r="G3472" s="234"/>
      <c r="H3472" s="263"/>
      <c r="I3472" s="169"/>
      <c r="K3472" s="445" t="str">
        <f t="shared" si="429"/>
        <v>Leer</v>
      </c>
      <c r="L3472" s="445" t="str">
        <f>VLOOKUP($D3472,{"29 - Psychiatrie (Erwachsene)","BGI";"297 - stationsäquivalente Behandlung in der Erwachsenenpsychiatrie (29)","BGI";"30 - Kinder- und Jugendpsychiatrie","BGII";"307 - stationsäquivalente Behandlung in der Kinder- und Jugendpsychiatrie (30)","BGII";"31 - Psychosomatik","BGI";"","Leer"},2,0)</f>
        <v>Leer</v>
      </c>
      <c r="M3472" s="445">
        <f t="shared" si="426"/>
        <v>0</v>
      </c>
      <c r="N3472" s="445">
        <f t="shared" si="427"/>
        <v>0</v>
      </c>
      <c r="O3472" s="445">
        <f t="shared" si="430"/>
        <v>0</v>
      </c>
      <c r="P3472" s="445">
        <f t="shared" si="431"/>
        <v>0</v>
      </c>
      <c r="Q3472" s="445">
        <f t="shared" si="432"/>
        <v>0</v>
      </c>
      <c r="R3472" s="415" t="str">
        <f t="shared" si="433"/>
        <v>Leer</v>
      </c>
      <c r="S3472" s="445">
        <f>IF('Angaben KH-Standort'!D$29='A4'!D3472,IF('Angaben KH-Standort'!E$29="Ja",1,0),0)</f>
        <v>0</v>
      </c>
      <c r="T3472" s="445">
        <f>IF('Angaben KH-Standort'!D$30='A4'!D3472,IF('Angaben KH-Standort'!E$30="Ja",1,0),0)</f>
        <v>0</v>
      </c>
      <c r="U3472" s="445">
        <f>IF('Angaben KH-Standort'!D$31='A4'!D3472,IF('Angaben KH-Standort'!E$31="Ja",1,0),0)</f>
        <v>0</v>
      </c>
    </row>
    <row r="3473" spans="2:21" ht="15" customHeight="1" x14ac:dyDescent="0.3">
      <c r="B3473" s="70" t="str">
        <f t="shared" si="428"/>
        <v>!!!</v>
      </c>
      <c r="C3473" s="265" t="str">
        <f>IF(ISERROR(IF(LEN(E3473)&gt;0,VLOOKUP(TEXT($E3473,0),'Angaben Stationen'!$E$14:$J$213,5,0),"")),"?",IF(LEN(E3473)&gt;0,VLOOKUP(TEXT($E3473,0),'Angaben Stationen'!$E$14:$J$213,5,0),""))</f>
        <v/>
      </c>
      <c r="D3473" s="232" t="str">
        <f>IF(ISERROR(IF(LEN(E3473)&gt;0,VLOOKUP(TEXT($E3473,0),'Angaben Stationen'!$E$14:$J$213,6,0),"")),"STATION IST NICHT VORHANDEN",IF(LEN(E3473)&gt;0,VLOOKUP(TEXT($E3473,0),'Angaben Stationen'!$E$14:$J$213,6,0),""))</f>
        <v/>
      </c>
      <c r="E3473" s="287"/>
      <c r="F3473" s="234"/>
      <c r="G3473" s="234"/>
      <c r="H3473" s="263"/>
      <c r="I3473" s="169"/>
      <c r="K3473" s="445" t="str">
        <f t="shared" si="429"/>
        <v>Leer</v>
      </c>
      <c r="L3473" s="445" t="str">
        <f>VLOOKUP($D3473,{"29 - Psychiatrie (Erwachsene)","BGI";"297 - stationsäquivalente Behandlung in der Erwachsenenpsychiatrie (29)","BGI";"30 - Kinder- und Jugendpsychiatrie","BGII";"307 - stationsäquivalente Behandlung in der Kinder- und Jugendpsychiatrie (30)","BGII";"31 - Psychosomatik","BGI";"","Leer"},2,0)</f>
        <v>Leer</v>
      </c>
      <c r="M3473" s="445">
        <f t="shared" si="426"/>
        <v>0</v>
      </c>
      <c r="N3473" s="445">
        <f t="shared" si="427"/>
        <v>0</v>
      </c>
      <c r="O3473" s="445">
        <f t="shared" si="430"/>
        <v>0</v>
      </c>
      <c r="P3473" s="445">
        <f t="shared" si="431"/>
        <v>0</v>
      </c>
      <c r="Q3473" s="445">
        <f t="shared" si="432"/>
        <v>0</v>
      </c>
      <c r="R3473" s="415" t="str">
        <f t="shared" si="433"/>
        <v>Leer</v>
      </c>
      <c r="S3473" s="445">
        <f>IF('Angaben KH-Standort'!D$29='A4'!D3473,IF('Angaben KH-Standort'!E$29="Ja",1,0),0)</f>
        <v>0</v>
      </c>
      <c r="T3473" s="445">
        <f>IF('Angaben KH-Standort'!D$30='A4'!D3473,IF('Angaben KH-Standort'!E$30="Ja",1,0),0)</f>
        <v>0</v>
      </c>
      <c r="U3473" s="445">
        <f>IF('Angaben KH-Standort'!D$31='A4'!D3473,IF('Angaben KH-Standort'!E$31="Ja",1,0),0)</f>
        <v>0</v>
      </c>
    </row>
    <row r="3474" spans="2:21" ht="15" customHeight="1" x14ac:dyDescent="0.3">
      <c r="B3474" s="70" t="str">
        <f t="shared" si="428"/>
        <v>!!!</v>
      </c>
      <c r="C3474" s="265" t="str">
        <f>IF(ISERROR(IF(LEN(E3474)&gt;0,VLOOKUP(TEXT($E3474,0),'Angaben Stationen'!$E$14:$J$213,5,0),"")),"?",IF(LEN(E3474)&gt;0,VLOOKUP(TEXT($E3474,0),'Angaben Stationen'!$E$14:$J$213,5,0),""))</f>
        <v/>
      </c>
      <c r="D3474" s="232" t="str">
        <f>IF(ISERROR(IF(LEN(E3474)&gt;0,VLOOKUP(TEXT($E3474,0),'Angaben Stationen'!$E$14:$J$213,6,0),"")),"STATION IST NICHT VORHANDEN",IF(LEN(E3474)&gt;0,VLOOKUP(TEXT($E3474,0),'Angaben Stationen'!$E$14:$J$213,6,0),""))</f>
        <v/>
      </c>
      <c r="E3474" s="287"/>
      <c r="F3474" s="234"/>
      <c r="G3474" s="234"/>
      <c r="H3474" s="263"/>
      <c r="I3474" s="169"/>
      <c r="K3474" s="445" t="str">
        <f t="shared" si="429"/>
        <v>Leer</v>
      </c>
      <c r="L3474" s="445" t="str">
        <f>VLOOKUP($D3474,{"29 - Psychiatrie (Erwachsene)","BGI";"297 - stationsäquivalente Behandlung in der Erwachsenenpsychiatrie (29)","BGI";"30 - Kinder- und Jugendpsychiatrie","BGII";"307 - stationsäquivalente Behandlung in der Kinder- und Jugendpsychiatrie (30)","BGII";"31 - Psychosomatik","BGI";"","Leer"},2,0)</f>
        <v>Leer</v>
      </c>
      <c r="M3474" s="445">
        <f t="shared" si="426"/>
        <v>0</v>
      </c>
      <c r="N3474" s="445">
        <f t="shared" si="427"/>
        <v>0</v>
      </c>
      <c r="O3474" s="445">
        <f t="shared" si="430"/>
        <v>0</v>
      </c>
      <c r="P3474" s="445">
        <f t="shared" si="431"/>
        <v>0</v>
      </c>
      <c r="Q3474" s="445">
        <f t="shared" si="432"/>
        <v>0</v>
      </c>
      <c r="R3474" s="415" t="str">
        <f t="shared" si="433"/>
        <v>Leer</v>
      </c>
      <c r="S3474" s="445">
        <f>IF('Angaben KH-Standort'!D$29='A4'!D3474,IF('Angaben KH-Standort'!E$29="Ja",1,0),0)</f>
        <v>0</v>
      </c>
      <c r="T3474" s="445">
        <f>IF('Angaben KH-Standort'!D$30='A4'!D3474,IF('Angaben KH-Standort'!E$30="Ja",1,0),0)</f>
        <v>0</v>
      </c>
      <c r="U3474" s="445">
        <f>IF('Angaben KH-Standort'!D$31='A4'!D3474,IF('Angaben KH-Standort'!E$31="Ja",1,0),0)</f>
        <v>0</v>
      </c>
    </row>
    <row r="3475" spans="2:21" ht="15" customHeight="1" x14ac:dyDescent="0.3">
      <c r="B3475" s="70" t="str">
        <f t="shared" si="428"/>
        <v>!!!</v>
      </c>
      <c r="C3475" s="265" t="str">
        <f>IF(ISERROR(IF(LEN(E3475)&gt;0,VLOOKUP(TEXT($E3475,0),'Angaben Stationen'!$E$14:$J$213,5,0),"")),"?",IF(LEN(E3475)&gt;0,VLOOKUP(TEXT($E3475,0),'Angaben Stationen'!$E$14:$J$213,5,0),""))</f>
        <v/>
      </c>
      <c r="D3475" s="232" t="str">
        <f>IF(ISERROR(IF(LEN(E3475)&gt;0,VLOOKUP(TEXT($E3475,0),'Angaben Stationen'!$E$14:$J$213,6,0),"")),"STATION IST NICHT VORHANDEN",IF(LEN(E3475)&gt;0,VLOOKUP(TEXT($E3475,0),'Angaben Stationen'!$E$14:$J$213,6,0),""))</f>
        <v/>
      </c>
      <c r="E3475" s="287"/>
      <c r="F3475" s="234"/>
      <c r="G3475" s="234"/>
      <c r="H3475" s="263"/>
      <c r="I3475" s="169"/>
      <c r="K3475" s="445" t="str">
        <f t="shared" si="429"/>
        <v>Leer</v>
      </c>
      <c r="L3475" s="445" t="str">
        <f>VLOOKUP($D3475,{"29 - Psychiatrie (Erwachsene)","BGI";"297 - stationsäquivalente Behandlung in der Erwachsenenpsychiatrie (29)","BGI";"30 - Kinder- und Jugendpsychiatrie","BGII";"307 - stationsäquivalente Behandlung in der Kinder- und Jugendpsychiatrie (30)","BGII";"31 - Psychosomatik","BGI";"","Leer"},2,0)</f>
        <v>Leer</v>
      </c>
      <c r="M3475" s="445">
        <f t="shared" si="426"/>
        <v>0</v>
      </c>
      <c r="N3475" s="445">
        <f t="shared" si="427"/>
        <v>0</v>
      </c>
      <c r="O3475" s="445">
        <f t="shared" si="430"/>
        <v>0</v>
      </c>
      <c r="P3475" s="445">
        <f t="shared" si="431"/>
        <v>0</v>
      </c>
      <c r="Q3475" s="445">
        <f t="shared" si="432"/>
        <v>0</v>
      </c>
      <c r="R3475" s="415" t="str">
        <f t="shared" si="433"/>
        <v>Leer</v>
      </c>
      <c r="S3475" s="445">
        <f>IF('Angaben KH-Standort'!D$29='A4'!D3475,IF('Angaben KH-Standort'!E$29="Ja",1,0),0)</f>
        <v>0</v>
      </c>
      <c r="T3475" s="445">
        <f>IF('Angaben KH-Standort'!D$30='A4'!D3475,IF('Angaben KH-Standort'!E$30="Ja",1,0),0)</f>
        <v>0</v>
      </c>
      <c r="U3475" s="445">
        <f>IF('Angaben KH-Standort'!D$31='A4'!D3475,IF('Angaben KH-Standort'!E$31="Ja",1,0),0)</f>
        <v>0</v>
      </c>
    </row>
    <row r="3476" spans="2:21" ht="15" customHeight="1" x14ac:dyDescent="0.3">
      <c r="B3476" s="70" t="str">
        <f t="shared" si="428"/>
        <v>!!!</v>
      </c>
      <c r="C3476" s="265" t="str">
        <f>IF(ISERROR(IF(LEN(E3476)&gt;0,VLOOKUP(TEXT($E3476,0),'Angaben Stationen'!$E$14:$J$213,5,0),"")),"?",IF(LEN(E3476)&gt;0,VLOOKUP(TEXT($E3476,0),'Angaben Stationen'!$E$14:$J$213,5,0),""))</f>
        <v/>
      </c>
      <c r="D3476" s="232" t="str">
        <f>IF(ISERROR(IF(LEN(E3476)&gt;0,VLOOKUP(TEXT($E3476,0),'Angaben Stationen'!$E$14:$J$213,6,0),"")),"STATION IST NICHT VORHANDEN",IF(LEN(E3476)&gt;0,VLOOKUP(TEXT($E3476,0),'Angaben Stationen'!$E$14:$J$213,6,0),""))</f>
        <v/>
      </c>
      <c r="E3476" s="287"/>
      <c r="F3476" s="234"/>
      <c r="G3476" s="234"/>
      <c r="H3476" s="263"/>
      <c r="I3476" s="169"/>
      <c r="K3476" s="445" t="str">
        <f t="shared" si="429"/>
        <v>Leer</v>
      </c>
      <c r="L3476" s="445" t="str">
        <f>VLOOKUP($D3476,{"29 - Psychiatrie (Erwachsene)","BGI";"297 - stationsäquivalente Behandlung in der Erwachsenenpsychiatrie (29)","BGI";"30 - Kinder- und Jugendpsychiatrie","BGII";"307 - stationsäquivalente Behandlung in der Kinder- und Jugendpsychiatrie (30)","BGII";"31 - Psychosomatik","BGI";"","Leer"},2,0)</f>
        <v>Leer</v>
      </c>
      <c r="M3476" s="445">
        <f t="shared" si="426"/>
        <v>0</v>
      </c>
      <c r="N3476" s="445">
        <f t="shared" si="427"/>
        <v>0</v>
      </c>
      <c r="O3476" s="445">
        <f t="shared" si="430"/>
        <v>0</v>
      </c>
      <c r="P3476" s="445">
        <f t="shared" si="431"/>
        <v>0</v>
      </c>
      <c r="Q3476" s="445">
        <f t="shared" si="432"/>
        <v>0</v>
      </c>
      <c r="R3476" s="415" t="str">
        <f t="shared" si="433"/>
        <v>Leer</v>
      </c>
      <c r="S3476" s="445">
        <f>IF('Angaben KH-Standort'!D$29='A4'!D3476,IF('Angaben KH-Standort'!E$29="Ja",1,0),0)</f>
        <v>0</v>
      </c>
      <c r="T3476" s="445">
        <f>IF('Angaben KH-Standort'!D$30='A4'!D3476,IF('Angaben KH-Standort'!E$30="Ja",1,0),0)</f>
        <v>0</v>
      </c>
      <c r="U3476" s="445">
        <f>IF('Angaben KH-Standort'!D$31='A4'!D3476,IF('Angaben KH-Standort'!E$31="Ja",1,0),0)</f>
        <v>0</v>
      </c>
    </row>
    <row r="3477" spans="2:21" ht="15" customHeight="1" x14ac:dyDescent="0.3">
      <c r="B3477" s="70" t="str">
        <f t="shared" si="428"/>
        <v>!!!</v>
      </c>
      <c r="C3477" s="265" t="str">
        <f>IF(ISERROR(IF(LEN(E3477)&gt;0,VLOOKUP(TEXT($E3477,0),'Angaben Stationen'!$E$14:$J$213,5,0),"")),"?",IF(LEN(E3477)&gt;0,VLOOKUP(TEXT($E3477,0),'Angaben Stationen'!$E$14:$J$213,5,0),""))</f>
        <v/>
      </c>
      <c r="D3477" s="232" t="str">
        <f>IF(ISERROR(IF(LEN(E3477)&gt;0,VLOOKUP(TEXT($E3477,0),'Angaben Stationen'!$E$14:$J$213,6,0),"")),"STATION IST NICHT VORHANDEN",IF(LEN(E3477)&gt;0,VLOOKUP(TEXT($E3477,0),'Angaben Stationen'!$E$14:$J$213,6,0),""))</f>
        <v/>
      </c>
      <c r="E3477" s="287"/>
      <c r="F3477" s="234"/>
      <c r="G3477" s="234"/>
      <c r="H3477" s="263"/>
      <c r="I3477" s="169"/>
      <c r="K3477" s="445" t="str">
        <f t="shared" si="429"/>
        <v>Leer</v>
      </c>
      <c r="L3477" s="445" t="str">
        <f>VLOOKUP($D3477,{"29 - Psychiatrie (Erwachsene)","BGI";"297 - stationsäquivalente Behandlung in der Erwachsenenpsychiatrie (29)","BGI";"30 - Kinder- und Jugendpsychiatrie","BGII";"307 - stationsäquivalente Behandlung in der Kinder- und Jugendpsychiatrie (30)","BGII";"31 - Psychosomatik","BGI";"","Leer"},2,0)</f>
        <v>Leer</v>
      </c>
      <c r="M3477" s="445">
        <f t="shared" si="426"/>
        <v>0</v>
      </c>
      <c r="N3477" s="445">
        <f t="shared" si="427"/>
        <v>0</v>
      </c>
      <c r="O3477" s="445">
        <f t="shared" si="430"/>
        <v>0</v>
      </c>
      <c r="P3477" s="445">
        <f t="shared" si="431"/>
        <v>0</v>
      </c>
      <c r="Q3477" s="445">
        <f t="shared" si="432"/>
        <v>0</v>
      </c>
      <c r="R3477" s="415" t="str">
        <f t="shared" si="433"/>
        <v>Leer</v>
      </c>
      <c r="S3477" s="445">
        <f>IF('Angaben KH-Standort'!D$29='A4'!D3477,IF('Angaben KH-Standort'!E$29="Ja",1,0),0)</f>
        <v>0</v>
      </c>
      <c r="T3477" s="445">
        <f>IF('Angaben KH-Standort'!D$30='A4'!D3477,IF('Angaben KH-Standort'!E$30="Ja",1,0),0)</f>
        <v>0</v>
      </c>
      <c r="U3477" s="445">
        <f>IF('Angaben KH-Standort'!D$31='A4'!D3477,IF('Angaben KH-Standort'!E$31="Ja",1,0),0)</f>
        <v>0</v>
      </c>
    </row>
    <row r="3478" spans="2:21" ht="15" customHeight="1" x14ac:dyDescent="0.3">
      <c r="B3478" s="70" t="str">
        <f t="shared" si="428"/>
        <v>!!!</v>
      </c>
      <c r="C3478" s="265" t="str">
        <f>IF(ISERROR(IF(LEN(E3478)&gt;0,VLOOKUP(TEXT($E3478,0),'Angaben Stationen'!$E$14:$J$213,5,0),"")),"?",IF(LEN(E3478)&gt;0,VLOOKUP(TEXT($E3478,0),'Angaben Stationen'!$E$14:$J$213,5,0),""))</f>
        <v/>
      </c>
      <c r="D3478" s="232" t="str">
        <f>IF(ISERROR(IF(LEN(E3478)&gt;0,VLOOKUP(TEXT($E3478,0),'Angaben Stationen'!$E$14:$J$213,6,0),"")),"STATION IST NICHT VORHANDEN",IF(LEN(E3478)&gt;0,VLOOKUP(TEXT($E3478,0),'Angaben Stationen'!$E$14:$J$213,6,0),""))</f>
        <v/>
      </c>
      <c r="E3478" s="287"/>
      <c r="F3478" s="234"/>
      <c r="G3478" s="234"/>
      <c r="H3478" s="263"/>
      <c r="I3478" s="169"/>
      <c r="K3478" s="445" t="str">
        <f t="shared" si="429"/>
        <v>Leer</v>
      </c>
      <c r="L3478" s="445" t="str">
        <f>VLOOKUP($D3478,{"29 - Psychiatrie (Erwachsene)","BGI";"297 - stationsäquivalente Behandlung in der Erwachsenenpsychiatrie (29)","BGI";"30 - Kinder- und Jugendpsychiatrie","BGII";"307 - stationsäquivalente Behandlung in der Kinder- und Jugendpsychiatrie (30)","BGII";"31 - Psychosomatik","BGI";"","Leer"},2,0)</f>
        <v>Leer</v>
      </c>
      <c r="M3478" s="445">
        <f t="shared" si="426"/>
        <v>0</v>
      </c>
      <c r="N3478" s="445">
        <f t="shared" si="427"/>
        <v>0</v>
      </c>
      <c r="O3478" s="445">
        <f t="shared" si="430"/>
        <v>0</v>
      </c>
      <c r="P3478" s="445">
        <f t="shared" si="431"/>
        <v>0</v>
      </c>
      <c r="Q3478" s="445">
        <f t="shared" si="432"/>
        <v>0</v>
      </c>
      <c r="R3478" s="415" t="str">
        <f t="shared" si="433"/>
        <v>Leer</v>
      </c>
      <c r="S3478" s="445">
        <f>IF('Angaben KH-Standort'!D$29='A4'!D3478,IF('Angaben KH-Standort'!E$29="Ja",1,0),0)</f>
        <v>0</v>
      </c>
      <c r="T3478" s="445">
        <f>IF('Angaben KH-Standort'!D$30='A4'!D3478,IF('Angaben KH-Standort'!E$30="Ja",1,0),0)</f>
        <v>0</v>
      </c>
      <c r="U3478" s="445">
        <f>IF('Angaben KH-Standort'!D$31='A4'!D3478,IF('Angaben KH-Standort'!E$31="Ja",1,0),0)</f>
        <v>0</v>
      </c>
    </row>
    <row r="3479" spans="2:21" ht="15" customHeight="1" x14ac:dyDescent="0.3">
      <c r="B3479" s="70" t="str">
        <f t="shared" si="428"/>
        <v>!!!</v>
      </c>
      <c r="C3479" s="265" t="str">
        <f>IF(ISERROR(IF(LEN(E3479)&gt;0,VLOOKUP(TEXT($E3479,0),'Angaben Stationen'!$E$14:$J$213,5,0),"")),"?",IF(LEN(E3479)&gt;0,VLOOKUP(TEXT($E3479,0),'Angaben Stationen'!$E$14:$J$213,5,0),""))</f>
        <v/>
      </c>
      <c r="D3479" s="232" t="str">
        <f>IF(ISERROR(IF(LEN(E3479)&gt;0,VLOOKUP(TEXT($E3479,0),'Angaben Stationen'!$E$14:$J$213,6,0),"")),"STATION IST NICHT VORHANDEN",IF(LEN(E3479)&gt;0,VLOOKUP(TEXT($E3479,0),'Angaben Stationen'!$E$14:$J$213,6,0),""))</f>
        <v/>
      </c>
      <c r="E3479" s="287"/>
      <c r="F3479" s="234"/>
      <c r="G3479" s="234"/>
      <c r="H3479" s="263"/>
      <c r="I3479" s="169"/>
      <c r="K3479" s="445" t="str">
        <f t="shared" si="429"/>
        <v>Leer</v>
      </c>
      <c r="L3479" s="445" t="str">
        <f>VLOOKUP($D3479,{"29 - Psychiatrie (Erwachsene)","BGI";"297 - stationsäquivalente Behandlung in der Erwachsenenpsychiatrie (29)","BGI";"30 - Kinder- und Jugendpsychiatrie","BGII";"307 - stationsäquivalente Behandlung in der Kinder- und Jugendpsychiatrie (30)","BGII";"31 - Psychosomatik","BGI";"","Leer"},2,0)</f>
        <v>Leer</v>
      </c>
      <c r="M3479" s="445">
        <f t="shared" si="426"/>
        <v>0</v>
      </c>
      <c r="N3479" s="445">
        <f t="shared" si="427"/>
        <v>0</v>
      </c>
      <c r="O3479" s="445">
        <f t="shared" si="430"/>
        <v>0</v>
      </c>
      <c r="P3479" s="445">
        <f t="shared" si="431"/>
        <v>0</v>
      </c>
      <c r="Q3479" s="445">
        <f t="shared" si="432"/>
        <v>0</v>
      </c>
      <c r="R3479" s="415" t="str">
        <f t="shared" si="433"/>
        <v>Leer</v>
      </c>
      <c r="S3479" s="445">
        <f>IF('Angaben KH-Standort'!D$29='A4'!D3479,IF('Angaben KH-Standort'!E$29="Ja",1,0),0)</f>
        <v>0</v>
      </c>
      <c r="T3479" s="445">
        <f>IF('Angaben KH-Standort'!D$30='A4'!D3479,IF('Angaben KH-Standort'!E$30="Ja",1,0),0)</f>
        <v>0</v>
      </c>
      <c r="U3479" s="445">
        <f>IF('Angaben KH-Standort'!D$31='A4'!D3479,IF('Angaben KH-Standort'!E$31="Ja",1,0),0)</f>
        <v>0</v>
      </c>
    </row>
    <row r="3480" spans="2:21" ht="15" customHeight="1" x14ac:dyDescent="0.3">
      <c r="B3480" s="70" t="str">
        <f t="shared" si="428"/>
        <v>!!!</v>
      </c>
      <c r="C3480" s="265" t="str">
        <f>IF(ISERROR(IF(LEN(E3480)&gt;0,VLOOKUP(TEXT($E3480,0),'Angaben Stationen'!$E$14:$J$213,5,0),"")),"?",IF(LEN(E3480)&gt;0,VLOOKUP(TEXT($E3480,0),'Angaben Stationen'!$E$14:$J$213,5,0),""))</f>
        <v/>
      </c>
      <c r="D3480" s="232" t="str">
        <f>IF(ISERROR(IF(LEN(E3480)&gt;0,VLOOKUP(TEXT($E3480,0),'Angaben Stationen'!$E$14:$J$213,6,0),"")),"STATION IST NICHT VORHANDEN",IF(LEN(E3480)&gt;0,VLOOKUP(TEXT($E3480,0),'Angaben Stationen'!$E$14:$J$213,6,0),""))</f>
        <v/>
      </c>
      <c r="E3480" s="287"/>
      <c r="F3480" s="234"/>
      <c r="G3480" s="234"/>
      <c r="H3480" s="263"/>
      <c r="I3480" s="169"/>
      <c r="K3480" s="445" t="str">
        <f t="shared" si="429"/>
        <v>Leer</v>
      </c>
      <c r="L3480" s="445" t="str">
        <f>VLOOKUP($D3480,{"29 - Psychiatrie (Erwachsene)","BGI";"297 - stationsäquivalente Behandlung in der Erwachsenenpsychiatrie (29)","BGI";"30 - Kinder- und Jugendpsychiatrie","BGII";"307 - stationsäquivalente Behandlung in der Kinder- und Jugendpsychiatrie (30)","BGII";"31 - Psychosomatik","BGI";"","Leer"},2,0)</f>
        <v>Leer</v>
      </c>
      <c r="M3480" s="445">
        <f t="shared" si="426"/>
        <v>0</v>
      </c>
      <c r="N3480" s="445">
        <f t="shared" si="427"/>
        <v>0</v>
      </c>
      <c r="O3480" s="445">
        <f t="shared" si="430"/>
        <v>0</v>
      </c>
      <c r="P3480" s="445">
        <f t="shared" si="431"/>
        <v>0</v>
      </c>
      <c r="Q3480" s="445">
        <f t="shared" si="432"/>
        <v>0</v>
      </c>
      <c r="R3480" s="415" t="str">
        <f t="shared" si="433"/>
        <v>Leer</v>
      </c>
      <c r="S3480" s="445">
        <f>IF('Angaben KH-Standort'!D$29='A4'!D3480,IF('Angaben KH-Standort'!E$29="Ja",1,0),0)</f>
        <v>0</v>
      </c>
      <c r="T3480" s="445">
        <f>IF('Angaben KH-Standort'!D$30='A4'!D3480,IF('Angaben KH-Standort'!E$30="Ja",1,0),0)</f>
        <v>0</v>
      </c>
      <c r="U3480" s="445">
        <f>IF('Angaben KH-Standort'!D$31='A4'!D3480,IF('Angaben KH-Standort'!E$31="Ja",1,0),0)</f>
        <v>0</v>
      </c>
    </row>
    <row r="3481" spans="2:21" ht="15" customHeight="1" x14ac:dyDescent="0.3">
      <c r="B3481" s="70" t="str">
        <f t="shared" si="428"/>
        <v>!!!</v>
      </c>
      <c r="C3481" s="265" t="str">
        <f>IF(ISERROR(IF(LEN(E3481)&gt;0,VLOOKUP(TEXT($E3481,0),'Angaben Stationen'!$E$14:$J$213,5,0),"")),"?",IF(LEN(E3481)&gt;0,VLOOKUP(TEXT($E3481,0),'Angaben Stationen'!$E$14:$J$213,5,0),""))</f>
        <v/>
      </c>
      <c r="D3481" s="232" t="str">
        <f>IF(ISERROR(IF(LEN(E3481)&gt;0,VLOOKUP(TEXT($E3481,0),'Angaben Stationen'!$E$14:$J$213,6,0),"")),"STATION IST NICHT VORHANDEN",IF(LEN(E3481)&gt;0,VLOOKUP(TEXT($E3481,0),'Angaben Stationen'!$E$14:$J$213,6,0),""))</f>
        <v/>
      </c>
      <c r="E3481" s="287"/>
      <c r="F3481" s="234"/>
      <c r="G3481" s="234"/>
      <c r="H3481" s="263"/>
      <c r="I3481" s="169"/>
      <c r="K3481" s="445" t="str">
        <f t="shared" si="429"/>
        <v>Leer</v>
      </c>
      <c r="L3481" s="445" t="str">
        <f>VLOOKUP($D3481,{"29 - Psychiatrie (Erwachsene)","BGI";"297 - stationsäquivalente Behandlung in der Erwachsenenpsychiatrie (29)","BGI";"30 - Kinder- und Jugendpsychiatrie","BGII";"307 - stationsäquivalente Behandlung in der Kinder- und Jugendpsychiatrie (30)","BGII";"31 - Psychosomatik","BGI";"","Leer"},2,0)</f>
        <v>Leer</v>
      </c>
      <c r="M3481" s="445">
        <f t="shared" si="426"/>
        <v>0</v>
      </c>
      <c r="N3481" s="445">
        <f t="shared" si="427"/>
        <v>0</v>
      </c>
      <c r="O3481" s="445">
        <f t="shared" si="430"/>
        <v>0</v>
      </c>
      <c r="P3481" s="445">
        <f t="shared" si="431"/>
        <v>0</v>
      </c>
      <c r="Q3481" s="445">
        <f t="shared" si="432"/>
        <v>0</v>
      </c>
      <c r="R3481" s="415" t="str">
        <f t="shared" si="433"/>
        <v>Leer</v>
      </c>
      <c r="S3481" s="445">
        <f>IF('Angaben KH-Standort'!D$29='A4'!D3481,IF('Angaben KH-Standort'!E$29="Ja",1,0),0)</f>
        <v>0</v>
      </c>
      <c r="T3481" s="445">
        <f>IF('Angaben KH-Standort'!D$30='A4'!D3481,IF('Angaben KH-Standort'!E$30="Ja",1,0),0)</f>
        <v>0</v>
      </c>
      <c r="U3481" s="445">
        <f>IF('Angaben KH-Standort'!D$31='A4'!D3481,IF('Angaben KH-Standort'!E$31="Ja",1,0),0)</f>
        <v>0</v>
      </c>
    </row>
    <row r="3482" spans="2:21" ht="15" customHeight="1" x14ac:dyDescent="0.3">
      <c r="B3482" s="70" t="str">
        <f t="shared" si="428"/>
        <v>!!!</v>
      </c>
      <c r="C3482" s="265" t="str">
        <f>IF(ISERROR(IF(LEN(E3482)&gt;0,VLOOKUP(TEXT($E3482,0),'Angaben Stationen'!$E$14:$J$213,5,0),"")),"?",IF(LEN(E3482)&gt;0,VLOOKUP(TEXT($E3482,0),'Angaben Stationen'!$E$14:$J$213,5,0),""))</f>
        <v/>
      </c>
      <c r="D3482" s="232" t="str">
        <f>IF(ISERROR(IF(LEN(E3482)&gt;0,VLOOKUP(TEXT($E3482,0),'Angaben Stationen'!$E$14:$J$213,6,0),"")),"STATION IST NICHT VORHANDEN",IF(LEN(E3482)&gt;0,VLOOKUP(TEXT($E3482,0),'Angaben Stationen'!$E$14:$J$213,6,0),""))</f>
        <v/>
      </c>
      <c r="E3482" s="287"/>
      <c r="F3482" s="234"/>
      <c r="G3482" s="234"/>
      <c r="H3482" s="263"/>
      <c r="I3482" s="169"/>
      <c r="K3482" s="445" t="str">
        <f t="shared" si="429"/>
        <v>Leer</v>
      </c>
      <c r="L3482" s="445" t="str">
        <f>VLOOKUP($D3482,{"29 - Psychiatrie (Erwachsene)","BGI";"297 - stationsäquivalente Behandlung in der Erwachsenenpsychiatrie (29)","BGI";"30 - Kinder- und Jugendpsychiatrie","BGII";"307 - stationsäquivalente Behandlung in der Kinder- und Jugendpsychiatrie (30)","BGII";"31 - Psychosomatik","BGI";"","Leer"},2,0)</f>
        <v>Leer</v>
      </c>
      <c r="M3482" s="445">
        <f t="shared" si="426"/>
        <v>0</v>
      </c>
      <c r="N3482" s="445">
        <f t="shared" si="427"/>
        <v>0</v>
      </c>
      <c r="O3482" s="445">
        <f t="shared" si="430"/>
        <v>0</v>
      </c>
      <c r="P3482" s="445">
        <f t="shared" si="431"/>
        <v>0</v>
      </c>
      <c r="Q3482" s="445">
        <f t="shared" si="432"/>
        <v>0</v>
      </c>
      <c r="R3482" s="415" t="str">
        <f t="shared" si="433"/>
        <v>Leer</v>
      </c>
      <c r="S3482" s="445">
        <f>IF('Angaben KH-Standort'!D$29='A4'!D3482,IF('Angaben KH-Standort'!E$29="Ja",1,0),0)</f>
        <v>0</v>
      </c>
      <c r="T3482" s="445">
        <f>IF('Angaben KH-Standort'!D$30='A4'!D3482,IF('Angaben KH-Standort'!E$30="Ja",1,0),0)</f>
        <v>0</v>
      </c>
      <c r="U3482" s="445">
        <f>IF('Angaben KH-Standort'!D$31='A4'!D3482,IF('Angaben KH-Standort'!E$31="Ja",1,0),0)</f>
        <v>0</v>
      </c>
    </row>
    <row r="3483" spans="2:21" ht="15" customHeight="1" x14ac:dyDescent="0.3">
      <c r="B3483" s="70" t="str">
        <f t="shared" si="428"/>
        <v>!!!</v>
      </c>
      <c r="C3483" s="265" t="str">
        <f>IF(ISERROR(IF(LEN(E3483)&gt;0,VLOOKUP(TEXT($E3483,0),'Angaben Stationen'!$E$14:$J$213,5,0),"")),"?",IF(LEN(E3483)&gt;0,VLOOKUP(TEXT($E3483,0),'Angaben Stationen'!$E$14:$J$213,5,0),""))</f>
        <v/>
      </c>
      <c r="D3483" s="232" t="str">
        <f>IF(ISERROR(IF(LEN(E3483)&gt;0,VLOOKUP(TEXT($E3483,0),'Angaben Stationen'!$E$14:$J$213,6,0),"")),"STATION IST NICHT VORHANDEN",IF(LEN(E3483)&gt;0,VLOOKUP(TEXT($E3483,0),'Angaben Stationen'!$E$14:$J$213,6,0),""))</f>
        <v/>
      </c>
      <c r="E3483" s="287"/>
      <c r="F3483" s="234"/>
      <c r="G3483" s="234"/>
      <c r="H3483" s="263"/>
      <c r="I3483" s="169"/>
      <c r="K3483" s="445" t="str">
        <f t="shared" si="429"/>
        <v>Leer</v>
      </c>
      <c r="L3483" s="445" t="str">
        <f>VLOOKUP($D3483,{"29 - Psychiatrie (Erwachsene)","BGI";"297 - stationsäquivalente Behandlung in der Erwachsenenpsychiatrie (29)","BGI";"30 - Kinder- und Jugendpsychiatrie","BGII";"307 - stationsäquivalente Behandlung in der Kinder- und Jugendpsychiatrie (30)","BGII";"31 - Psychosomatik","BGI";"","Leer"},2,0)</f>
        <v>Leer</v>
      </c>
      <c r="M3483" s="445">
        <f t="shared" si="426"/>
        <v>0</v>
      </c>
      <c r="N3483" s="445">
        <f t="shared" si="427"/>
        <v>0</v>
      </c>
      <c r="O3483" s="445">
        <f t="shared" si="430"/>
        <v>0</v>
      </c>
      <c r="P3483" s="445">
        <f t="shared" si="431"/>
        <v>0</v>
      </c>
      <c r="Q3483" s="445">
        <f t="shared" si="432"/>
        <v>0</v>
      </c>
      <c r="R3483" s="415" t="str">
        <f t="shared" si="433"/>
        <v>Leer</v>
      </c>
      <c r="S3483" s="445">
        <f>IF('Angaben KH-Standort'!D$29='A4'!D3483,IF('Angaben KH-Standort'!E$29="Ja",1,0),0)</f>
        <v>0</v>
      </c>
      <c r="T3483" s="445">
        <f>IF('Angaben KH-Standort'!D$30='A4'!D3483,IF('Angaben KH-Standort'!E$30="Ja",1,0),0)</f>
        <v>0</v>
      </c>
      <c r="U3483" s="445">
        <f>IF('Angaben KH-Standort'!D$31='A4'!D3483,IF('Angaben KH-Standort'!E$31="Ja",1,0),0)</f>
        <v>0</v>
      </c>
    </row>
    <row r="3484" spans="2:21" ht="15" customHeight="1" x14ac:dyDescent="0.3">
      <c r="B3484" s="70" t="str">
        <f t="shared" si="428"/>
        <v>!!!</v>
      </c>
      <c r="C3484" s="265" t="str">
        <f>IF(ISERROR(IF(LEN(E3484)&gt;0,VLOOKUP(TEXT($E3484,0),'Angaben Stationen'!$E$14:$J$213,5,0),"")),"?",IF(LEN(E3484)&gt;0,VLOOKUP(TEXT($E3484,0),'Angaben Stationen'!$E$14:$J$213,5,0),""))</f>
        <v/>
      </c>
      <c r="D3484" s="232" t="str">
        <f>IF(ISERROR(IF(LEN(E3484)&gt;0,VLOOKUP(TEXT($E3484,0),'Angaben Stationen'!$E$14:$J$213,6,0),"")),"STATION IST NICHT VORHANDEN",IF(LEN(E3484)&gt;0,VLOOKUP(TEXT($E3484,0),'Angaben Stationen'!$E$14:$J$213,6,0),""))</f>
        <v/>
      </c>
      <c r="E3484" s="287"/>
      <c r="F3484" s="234"/>
      <c r="G3484" s="234"/>
      <c r="H3484" s="263"/>
      <c r="I3484" s="169"/>
      <c r="K3484" s="445" t="str">
        <f t="shared" si="429"/>
        <v>Leer</v>
      </c>
      <c r="L3484" s="445" t="str">
        <f>VLOOKUP($D3484,{"29 - Psychiatrie (Erwachsene)","BGI";"297 - stationsäquivalente Behandlung in der Erwachsenenpsychiatrie (29)","BGI";"30 - Kinder- und Jugendpsychiatrie","BGII";"307 - stationsäquivalente Behandlung in der Kinder- und Jugendpsychiatrie (30)","BGII";"31 - Psychosomatik","BGI";"","Leer"},2,0)</f>
        <v>Leer</v>
      </c>
      <c r="M3484" s="445">
        <f t="shared" si="426"/>
        <v>0</v>
      </c>
      <c r="N3484" s="445">
        <f t="shared" si="427"/>
        <v>0</v>
      </c>
      <c r="O3484" s="445">
        <f t="shared" si="430"/>
        <v>0</v>
      </c>
      <c r="P3484" s="445">
        <f t="shared" si="431"/>
        <v>0</v>
      </c>
      <c r="Q3484" s="445">
        <f t="shared" si="432"/>
        <v>0</v>
      </c>
      <c r="R3484" s="415" t="str">
        <f t="shared" si="433"/>
        <v>Leer</v>
      </c>
      <c r="S3484" s="445">
        <f>IF('Angaben KH-Standort'!D$29='A4'!D3484,IF('Angaben KH-Standort'!E$29="Ja",1,0),0)</f>
        <v>0</v>
      </c>
      <c r="T3484" s="445">
        <f>IF('Angaben KH-Standort'!D$30='A4'!D3484,IF('Angaben KH-Standort'!E$30="Ja",1,0),0)</f>
        <v>0</v>
      </c>
      <c r="U3484" s="445">
        <f>IF('Angaben KH-Standort'!D$31='A4'!D3484,IF('Angaben KH-Standort'!E$31="Ja",1,0),0)</f>
        <v>0</v>
      </c>
    </row>
    <row r="3485" spans="2:21" ht="15" customHeight="1" x14ac:dyDescent="0.3">
      <c r="B3485" s="70" t="str">
        <f t="shared" si="428"/>
        <v>!!!</v>
      </c>
      <c r="C3485" s="265" t="str">
        <f>IF(ISERROR(IF(LEN(E3485)&gt;0,VLOOKUP(TEXT($E3485,0),'Angaben Stationen'!$E$14:$J$213,5,0),"")),"?",IF(LEN(E3485)&gt;0,VLOOKUP(TEXT($E3485,0),'Angaben Stationen'!$E$14:$J$213,5,0),""))</f>
        <v/>
      </c>
      <c r="D3485" s="232" t="str">
        <f>IF(ISERROR(IF(LEN(E3485)&gt;0,VLOOKUP(TEXT($E3485,0),'Angaben Stationen'!$E$14:$J$213,6,0),"")),"STATION IST NICHT VORHANDEN",IF(LEN(E3485)&gt;0,VLOOKUP(TEXT($E3485,0),'Angaben Stationen'!$E$14:$J$213,6,0),""))</f>
        <v/>
      </c>
      <c r="E3485" s="287"/>
      <c r="F3485" s="234"/>
      <c r="G3485" s="234"/>
      <c r="H3485" s="263"/>
      <c r="I3485" s="169"/>
      <c r="K3485" s="445" t="str">
        <f t="shared" si="429"/>
        <v>Leer</v>
      </c>
      <c r="L3485" s="445" t="str">
        <f>VLOOKUP($D3485,{"29 - Psychiatrie (Erwachsene)","BGI";"297 - stationsäquivalente Behandlung in der Erwachsenenpsychiatrie (29)","BGI";"30 - Kinder- und Jugendpsychiatrie","BGII";"307 - stationsäquivalente Behandlung in der Kinder- und Jugendpsychiatrie (30)","BGII";"31 - Psychosomatik","BGI";"","Leer"},2,0)</f>
        <v>Leer</v>
      </c>
      <c r="M3485" s="445">
        <f t="shared" si="426"/>
        <v>0</v>
      </c>
      <c r="N3485" s="445">
        <f t="shared" si="427"/>
        <v>0</v>
      </c>
      <c r="O3485" s="445">
        <f t="shared" si="430"/>
        <v>0</v>
      </c>
      <c r="P3485" s="445">
        <f t="shared" si="431"/>
        <v>0</v>
      </c>
      <c r="Q3485" s="445">
        <f t="shared" si="432"/>
        <v>0</v>
      </c>
      <c r="R3485" s="415" t="str">
        <f t="shared" si="433"/>
        <v>Leer</v>
      </c>
      <c r="S3485" s="445">
        <f>IF('Angaben KH-Standort'!D$29='A4'!D3485,IF('Angaben KH-Standort'!E$29="Ja",1,0),0)</f>
        <v>0</v>
      </c>
      <c r="T3485" s="445">
        <f>IF('Angaben KH-Standort'!D$30='A4'!D3485,IF('Angaben KH-Standort'!E$30="Ja",1,0),0)</f>
        <v>0</v>
      </c>
      <c r="U3485" s="445">
        <f>IF('Angaben KH-Standort'!D$31='A4'!D3485,IF('Angaben KH-Standort'!E$31="Ja",1,0),0)</f>
        <v>0</v>
      </c>
    </row>
    <row r="3486" spans="2:21" ht="15" customHeight="1" x14ac:dyDescent="0.3">
      <c r="B3486" s="70" t="str">
        <f t="shared" si="428"/>
        <v>!!!</v>
      </c>
      <c r="C3486" s="265" t="str">
        <f>IF(ISERROR(IF(LEN(E3486)&gt;0,VLOOKUP(TEXT($E3486,0),'Angaben Stationen'!$E$14:$J$213,5,0),"")),"?",IF(LEN(E3486)&gt;0,VLOOKUP(TEXT($E3486,0),'Angaben Stationen'!$E$14:$J$213,5,0),""))</f>
        <v/>
      </c>
      <c r="D3486" s="232" t="str">
        <f>IF(ISERROR(IF(LEN(E3486)&gt;0,VLOOKUP(TEXT($E3486,0),'Angaben Stationen'!$E$14:$J$213,6,0),"")),"STATION IST NICHT VORHANDEN",IF(LEN(E3486)&gt;0,VLOOKUP(TEXT($E3486,0),'Angaben Stationen'!$E$14:$J$213,6,0),""))</f>
        <v/>
      </c>
      <c r="E3486" s="287"/>
      <c r="F3486" s="234"/>
      <c r="G3486" s="234"/>
      <c r="H3486" s="263"/>
      <c r="I3486" s="169"/>
      <c r="K3486" s="445" t="str">
        <f t="shared" si="429"/>
        <v>Leer</v>
      </c>
      <c r="L3486" s="445" t="str">
        <f>VLOOKUP($D3486,{"29 - Psychiatrie (Erwachsene)","BGI";"297 - stationsäquivalente Behandlung in der Erwachsenenpsychiatrie (29)","BGI";"30 - Kinder- und Jugendpsychiatrie","BGII";"307 - stationsäquivalente Behandlung in der Kinder- und Jugendpsychiatrie (30)","BGII";"31 - Psychosomatik","BGI";"","Leer"},2,0)</f>
        <v>Leer</v>
      </c>
      <c r="M3486" s="445">
        <f t="shared" si="426"/>
        <v>0</v>
      </c>
      <c r="N3486" s="445">
        <f t="shared" si="427"/>
        <v>0</v>
      </c>
      <c r="O3486" s="445">
        <f t="shared" si="430"/>
        <v>0</v>
      </c>
      <c r="P3486" s="445">
        <f t="shared" si="431"/>
        <v>0</v>
      </c>
      <c r="Q3486" s="445">
        <f t="shared" si="432"/>
        <v>0</v>
      </c>
      <c r="R3486" s="415" t="str">
        <f t="shared" si="433"/>
        <v>Leer</v>
      </c>
      <c r="S3486" s="445">
        <f>IF('Angaben KH-Standort'!D$29='A4'!D3486,IF('Angaben KH-Standort'!E$29="Ja",1,0),0)</f>
        <v>0</v>
      </c>
      <c r="T3486" s="445">
        <f>IF('Angaben KH-Standort'!D$30='A4'!D3486,IF('Angaben KH-Standort'!E$30="Ja",1,0),0)</f>
        <v>0</v>
      </c>
      <c r="U3486" s="445">
        <f>IF('Angaben KH-Standort'!D$31='A4'!D3486,IF('Angaben KH-Standort'!E$31="Ja",1,0),0)</f>
        <v>0</v>
      </c>
    </row>
    <row r="3487" spans="2:21" ht="15" customHeight="1" x14ac:dyDescent="0.3">
      <c r="B3487" s="70" t="str">
        <f t="shared" si="428"/>
        <v>!!!</v>
      </c>
      <c r="C3487" s="265" t="str">
        <f>IF(ISERROR(IF(LEN(E3487)&gt;0,VLOOKUP(TEXT($E3487,0),'Angaben Stationen'!$E$14:$J$213,5,0),"")),"?",IF(LEN(E3487)&gt;0,VLOOKUP(TEXT($E3487,0),'Angaben Stationen'!$E$14:$J$213,5,0),""))</f>
        <v/>
      </c>
      <c r="D3487" s="232" t="str">
        <f>IF(ISERROR(IF(LEN(E3487)&gt;0,VLOOKUP(TEXT($E3487,0),'Angaben Stationen'!$E$14:$J$213,6,0),"")),"STATION IST NICHT VORHANDEN",IF(LEN(E3487)&gt;0,VLOOKUP(TEXT($E3487,0),'Angaben Stationen'!$E$14:$J$213,6,0),""))</f>
        <v/>
      </c>
      <c r="E3487" s="287"/>
      <c r="F3487" s="234"/>
      <c r="G3487" s="234"/>
      <c r="H3487" s="263"/>
      <c r="I3487" s="169"/>
      <c r="K3487" s="445" t="str">
        <f t="shared" si="429"/>
        <v>Leer</v>
      </c>
      <c r="L3487" s="445" t="str">
        <f>VLOOKUP($D3487,{"29 - Psychiatrie (Erwachsene)","BGI";"297 - stationsäquivalente Behandlung in der Erwachsenenpsychiatrie (29)","BGI";"30 - Kinder- und Jugendpsychiatrie","BGII";"307 - stationsäquivalente Behandlung in der Kinder- und Jugendpsychiatrie (30)","BGII";"31 - Psychosomatik","BGI";"","Leer"},2,0)</f>
        <v>Leer</v>
      </c>
      <c r="M3487" s="445">
        <f t="shared" si="426"/>
        <v>0</v>
      </c>
      <c r="N3487" s="445">
        <f t="shared" si="427"/>
        <v>0</v>
      </c>
      <c r="O3487" s="445">
        <f t="shared" si="430"/>
        <v>0</v>
      </c>
      <c r="P3487" s="445">
        <f t="shared" si="431"/>
        <v>0</v>
      </c>
      <c r="Q3487" s="445">
        <f t="shared" si="432"/>
        <v>0</v>
      </c>
      <c r="R3487" s="415" t="str">
        <f t="shared" si="433"/>
        <v>Leer</v>
      </c>
      <c r="S3487" s="445">
        <f>IF('Angaben KH-Standort'!D$29='A4'!D3487,IF('Angaben KH-Standort'!E$29="Ja",1,0),0)</f>
        <v>0</v>
      </c>
      <c r="T3487" s="445">
        <f>IF('Angaben KH-Standort'!D$30='A4'!D3487,IF('Angaben KH-Standort'!E$30="Ja",1,0),0)</f>
        <v>0</v>
      </c>
      <c r="U3487" s="445">
        <f>IF('Angaben KH-Standort'!D$31='A4'!D3487,IF('Angaben KH-Standort'!E$31="Ja",1,0),0)</f>
        <v>0</v>
      </c>
    </row>
    <row r="3488" spans="2:21" ht="15" customHeight="1" x14ac:dyDescent="0.3">
      <c r="B3488" s="70" t="str">
        <f t="shared" si="428"/>
        <v>!!!</v>
      </c>
      <c r="C3488" s="265" t="str">
        <f>IF(ISERROR(IF(LEN(E3488)&gt;0,VLOOKUP(TEXT($E3488,0),'Angaben Stationen'!$E$14:$J$213,5,0),"")),"?",IF(LEN(E3488)&gt;0,VLOOKUP(TEXT($E3488,0),'Angaben Stationen'!$E$14:$J$213,5,0),""))</f>
        <v/>
      </c>
      <c r="D3488" s="232" t="str">
        <f>IF(ISERROR(IF(LEN(E3488)&gt;0,VLOOKUP(TEXT($E3488,0),'Angaben Stationen'!$E$14:$J$213,6,0),"")),"STATION IST NICHT VORHANDEN",IF(LEN(E3488)&gt;0,VLOOKUP(TEXT($E3488,0),'Angaben Stationen'!$E$14:$J$213,6,0),""))</f>
        <v/>
      </c>
      <c r="E3488" s="287"/>
      <c r="F3488" s="234"/>
      <c r="G3488" s="234"/>
      <c r="H3488" s="263"/>
      <c r="I3488" s="169"/>
      <c r="K3488" s="445" t="str">
        <f t="shared" si="429"/>
        <v>Leer</v>
      </c>
      <c r="L3488" s="445" t="str">
        <f>VLOOKUP($D3488,{"29 - Psychiatrie (Erwachsene)","BGI";"297 - stationsäquivalente Behandlung in der Erwachsenenpsychiatrie (29)","BGI";"30 - Kinder- und Jugendpsychiatrie","BGII";"307 - stationsäquivalente Behandlung in der Kinder- und Jugendpsychiatrie (30)","BGII";"31 - Psychosomatik","BGI";"","Leer"},2,0)</f>
        <v>Leer</v>
      </c>
      <c r="M3488" s="445">
        <f t="shared" si="426"/>
        <v>0</v>
      </c>
      <c r="N3488" s="445">
        <f t="shared" si="427"/>
        <v>0</v>
      </c>
      <c r="O3488" s="445">
        <f t="shared" si="430"/>
        <v>0</v>
      </c>
      <c r="P3488" s="445">
        <f t="shared" si="431"/>
        <v>0</v>
      </c>
      <c r="Q3488" s="445">
        <f t="shared" si="432"/>
        <v>0</v>
      </c>
      <c r="R3488" s="415" t="str">
        <f t="shared" si="433"/>
        <v>Leer</v>
      </c>
      <c r="S3488" s="445">
        <f>IF('Angaben KH-Standort'!D$29='A4'!D3488,IF('Angaben KH-Standort'!E$29="Ja",1,0),0)</f>
        <v>0</v>
      </c>
      <c r="T3488" s="445">
        <f>IF('Angaben KH-Standort'!D$30='A4'!D3488,IF('Angaben KH-Standort'!E$30="Ja",1,0),0)</f>
        <v>0</v>
      </c>
      <c r="U3488" s="445">
        <f>IF('Angaben KH-Standort'!D$31='A4'!D3488,IF('Angaben KH-Standort'!E$31="Ja",1,0),0)</f>
        <v>0</v>
      </c>
    </row>
    <row r="3489" spans="2:21" ht="15" customHeight="1" x14ac:dyDescent="0.3">
      <c r="B3489" s="70" t="str">
        <f t="shared" si="428"/>
        <v>!!!</v>
      </c>
      <c r="C3489" s="265" t="str">
        <f>IF(ISERROR(IF(LEN(E3489)&gt;0,VLOOKUP(TEXT($E3489,0),'Angaben Stationen'!$E$14:$J$213,5,0),"")),"?",IF(LEN(E3489)&gt;0,VLOOKUP(TEXT($E3489,0),'Angaben Stationen'!$E$14:$J$213,5,0),""))</f>
        <v/>
      </c>
      <c r="D3489" s="232" t="str">
        <f>IF(ISERROR(IF(LEN(E3489)&gt;0,VLOOKUP(TEXT($E3489,0),'Angaben Stationen'!$E$14:$J$213,6,0),"")),"STATION IST NICHT VORHANDEN",IF(LEN(E3489)&gt;0,VLOOKUP(TEXT($E3489,0),'Angaben Stationen'!$E$14:$J$213,6,0),""))</f>
        <v/>
      </c>
      <c r="E3489" s="287"/>
      <c r="F3489" s="234"/>
      <c r="G3489" s="234"/>
      <c r="H3489" s="263"/>
      <c r="I3489" s="169"/>
      <c r="K3489" s="445" t="str">
        <f t="shared" si="429"/>
        <v>Leer</v>
      </c>
      <c r="L3489" s="445" t="str">
        <f>VLOOKUP($D3489,{"29 - Psychiatrie (Erwachsene)","BGI";"297 - stationsäquivalente Behandlung in der Erwachsenenpsychiatrie (29)","BGI";"30 - Kinder- und Jugendpsychiatrie","BGII";"307 - stationsäquivalente Behandlung in der Kinder- und Jugendpsychiatrie (30)","BGII";"31 - Psychosomatik","BGI";"","Leer"},2,0)</f>
        <v>Leer</v>
      </c>
      <c r="M3489" s="445">
        <f t="shared" si="426"/>
        <v>0</v>
      </c>
      <c r="N3489" s="445">
        <f t="shared" si="427"/>
        <v>0</v>
      </c>
      <c r="O3489" s="445">
        <f t="shared" si="430"/>
        <v>0</v>
      </c>
      <c r="P3489" s="445">
        <f t="shared" si="431"/>
        <v>0</v>
      </c>
      <c r="Q3489" s="445">
        <f t="shared" si="432"/>
        <v>0</v>
      </c>
      <c r="R3489" s="415" t="str">
        <f t="shared" si="433"/>
        <v>Leer</v>
      </c>
      <c r="S3489" s="445">
        <f>IF('Angaben KH-Standort'!D$29='A4'!D3489,IF('Angaben KH-Standort'!E$29="Ja",1,0),0)</f>
        <v>0</v>
      </c>
      <c r="T3489" s="445">
        <f>IF('Angaben KH-Standort'!D$30='A4'!D3489,IF('Angaben KH-Standort'!E$30="Ja",1,0),0)</f>
        <v>0</v>
      </c>
      <c r="U3489" s="445">
        <f>IF('Angaben KH-Standort'!D$31='A4'!D3489,IF('Angaben KH-Standort'!E$31="Ja",1,0),0)</f>
        <v>0</v>
      </c>
    </row>
    <row r="3490" spans="2:21" ht="15" customHeight="1" x14ac:dyDescent="0.3">
      <c r="B3490" s="70" t="str">
        <f t="shared" si="428"/>
        <v>!!!</v>
      </c>
      <c r="C3490" s="265" t="str">
        <f>IF(ISERROR(IF(LEN(E3490)&gt;0,VLOOKUP(TEXT($E3490,0),'Angaben Stationen'!$E$14:$J$213,5,0),"")),"?",IF(LEN(E3490)&gt;0,VLOOKUP(TEXT($E3490,0),'Angaben Stationen'!$E$14:$J$213,5,0),""))</f>
        <v/>
      </c>
      <c r="D3490" s="232" t="str">
        <f>IF(ISERROR(IF(LEN(E3490)&gt;0,VLOOKUP(TEXT($E3490,0),'Angaben Stationen'!$E$14:$J$213,6,0),"")),"STATION IST NICHT VORHANDEN",IF(LEN(E3490)&gt;0,VLOOKUP(TEXT($E3490,0),'Angaben Stationen'!$E$14:$J$213,6,0),""))</f>
        <v/>
      </c>
      <c r="E3490" s="287"/>
      <c r="F3490" s="234"/>
      <c r="G3490" s="234"/>
      <c r="H3490" s="263"/>
      <c r="I3490" s="169"/>
      <c r="K3490" s="445" t="str">
        <f t="shared" si="429"/>
        <v>Leer</v>
      </c>
      <c r="L3490" s="445" t="str">
        <f>VLOOKUP($D3490,{"29 - Psychiatrie (Erwachsene)","BGI";"297 - stationsäquivalente Behandlung in der Erwachsenenpsychiatrie (29)","BGI";"30 - Kinder- und Jugendpsychiatrie","BGII";"307 - stationsäquivalente Behandlung in der Kinder- und Jugendpsychiatrie (30)","BGII";"31 - Psychosomatik","BGI";"","Leer"},2,0)</f>
        <v>Leer</v>
      </c>
      <c r="M3490" s="445">
        <f t="shared" ref="M3490:M3553" si="434">IF(LEN(B3490)&gt;0,0,1)</f>
        <v>0</v>
      </c>
      <c r="N3490" s="445">
        <f t="shared" ref="N3490:N3553" si="435">IF(E3490&lt;&gt;"",1,0)</f>
        <v>0</v>
      </c>
      <c r="O3490" s="445">
        <f t="shared" si="430"/>
        <v>0</v>
      </c>
      <c r="P3490" s="445">
        <f t="shared" si="431"/>
        <v>0</v>
      </c>
      <c r="Q3490" s="445">
        <f t="shared" si="432"/>
        <v>0</v>
      </c>
      <c r="R3490" s="415" t="str">
        <f t="shared" si="433"/>
        <v>Leer</v>
      </c>
      <c r="S3490" s="445">
        <f>IF('Angaben KH-Standort'!D$29='A4'!D3490,IF('Angaben KH-Standort'!E$29="Ja",1,0),0)</f>
        <v>0</v>
      </c>
      <c r="T3490" s="445">
        <f>IF('Angaben KH-Standort'!D$30='A4'!D3490,IF('Angaben KH-Standort'!E$30="Ja",1,0),0)</f>
        <v>0</v>
      </c>
      <c r="U3490" s="445">
        <f>IF('Angaben KH-Standort'!D$31='A4'!D3490,IF('Angaben KH-Standort'!E$31="Ja",1,0),0)</f>
        <v>0</v>
      </c>
    </row>
    <row r="3491" spans="2:21" ht="15" customHeight="1" x14ac:dyDescent="0.3">
      <c r="B3491" s="70" t="str">
        <f t="shared" ref="B3491:B3554" si="436">IF(SUM(N3491:Q3491)&lt;4,"!!!","")</f>
        <v>!!!</v>
      </c>
      <c r="C3491" s="265" t="str">
        <f>IF(ISERROR(IF(LEN(E3491)&gt;0,VLOOKUP(TEXT($E3491,0),'Angaben Stationen'!$E$14:$J$213,5,0),"")),"?",IF(LEN(E3491)&gt;0,VLOOKUP(TEXT($E3491,0),'Angaben Stationen'!$E$14:$J$213,5,0),""))</f>
        <v/>
      </c>
      <c r="D3491" s="232" t="str">
        <f>IF(ISERROR(IF(LEN(E3491)&gt;0,VLOOKUP(TEXT($E3491,0),'Angaben Stationen'!$E$14:$J$213,6,0),"")),"STATION IST NICHT VORHANDEN",IF(LEN(E3491)&gt;0,VLOOKUP(TEXT($E3491,0),'Angaben Stationen'!$E$14:$J$213,6,0),""))</f>
        <v/>
      </c>
      <c r="E3491" s="287"/>
      <c r="F3491" s="234"/>
      <c r="G3491" s="234"/>
      <c r="H3491" s="263"/>
      <c r="I3491" s="169"/>
      <c r="K3491" s="445" t="str">
        <f t="shared" ref="K3491:K3554" si="437">IF($E3491&lt;&gt;"","Monat","Leer")</f>
        <v>Leer</v>
      </c>
      <c r="L3491" s="445" t="str">
        <f>VLOOKUP($D3491,{"29 - Psychiatrie (Erwachsene)","BGI";"297 - stationsäquivalente Behandlung in der Erwachsenenpsychiatrie (29)","BGI";"30 - Kinder- und Jugendpsychiatrie","BGII";"307 - stationsäquivalente Behandlung in der Kinder- und Jugendpsychiatrie (30)","BGII";"31 - Psychosomatik","BGI";"","Leer"},2,0)</f>
        <v>Leer</v>
      </c>
      <c r="M3491" s="445">
        <f t="shared" si="434"/>
        <v>0</v>
      </c>
      <c r="N3491" s="445">
        <f t="shared" si="435"/>
        <v>0</v>
      </c>
      <c r="O3491" s="445">
        <f t="shared" ref="O3491:O3554" si="438">IF(VALUE($F3491)&gt;0,1,0)</f>
        <v>0</v>
      </c>
      <c r="P3491" s="445">
        <f t="shared" ref="P3491:P3554" si="439">IF(LEN($G3491)&gt;0,1,0)</f>
        <v>0</v>
      </c>
      <c r="Q3491" s="445">
        <f t="shared" ref="Q3491:Q3554" si="440">IF(LEN($H3491)&gt;0,1,0)</f>
        <v>0</v>
      </c>
      <c r="R3491" s="415" t="str">
        <f t="shared" si="433"/>
        <v>Leer</v>
      </c>
      <c r="S3491" s="445">
        <f>IF('Angaben KH-Standort'!D$29='A4'!D3491,IF('Angaben KH-Standort'!E$29="Ja",1,0),0)</f>
        <v>0</v>
      </c>
      <c r="T3491" s="445">
        <f>IF('Angaben KH-Standort'!D$30='A4'!D3491,IF('Angaben KH-Standort'!E$30="Ja",1,0),0)</f>
        <v>0</v>
      </c>
      <c r="U3491" s="445">
        <f>IF('Angaben KH-Standort'!D$31='A4'!D3491,IF('Angaben KH-Standort'!E$31="Ja",1,0),0)</f>
        <v>0</v>
      </c>
    </row>
    <row r="3492" spans="2:21" ht="15" customHeight="1" x14ac:dyDescent="0.3">
      <c r="B3492" s="70" t="str">
        <f t="shared" si="436"/>
        <v>!!!</v>
      </c>
      <c r="C3492" s="265" t="str">
        <f>IF(ISERROR(IF(LEN(E3492)&gt;0,VLOOKUP(TEXT($E3492,0),'Angaben Stationen'!$E$14:$J$213,5,0),"")),"?",IF(LEN(E3492)&gt;0,VLOOKUP(TEXT($E3492,0),'Angaben Stationen'!$E$14:$J$213,5,0),""))</f>
        <v/>
      </c>
      <c r="D3492" s="232" t="str">
        <f>IF(ISERROR(IF(LEN(E3492)&gt;0,VLOOKUP(TEXT($E3492,0),'Angaben Stationen'!$E$14:$J$213,6,0),"")),"STATION IST NICHT VORHANDEN",IF(LEN(E3492)&gt;0,VLOOKUP(TEXT($E3492,0),'Angaben Stationen'!$E$14:$J$213,6,0),""))</f>
        <v/>
      </c>
      <c r="E3492" s="287"/>
      <c r="F3492" s="234"/>
      <c r="G3492" s="234"/>
      <c r="H3492" s="263"/>
      <c r="I3492" s="169"/>
      <c r="K3492" s="445" t="str">
        <f t="shared" si="437"/>
        <v>Leer</v>
      </c>
      <c r="L3492" s="445" t="str">
        <f>VLOOKUP($D3492,{"29 - Psychiatrie (Erwachsene)","BGI";"297 - stationsäquivalente Behandlung in der Erwachsenenpsychiatrie (29)","BGI";"30 - Kinder- und Jugendpsychiatrie","BGII";"307 - stationsäquivalente Behandlung in der Kinder- und Jugendpsychiatrie (30)","BGII";"31 - Psychosomatik","BGI";"","Leer"},2,0)</f>
        <v>Leer</v>
      </c>
      <c r="M3492" s="445">
        <f t="shared" si="434"/>
        <v>0</v>
      </c>
      <c r="N3492" s="445">
        <f t="shared" si="435"/>
        <v>0</v>
      </c>
      <c r="O3492" s="445">
        <f t="shared" si="438"/>
        <v>0</v>
      </c>
      <c r="P3492" s="445">
        <f t="shared" si="439"/>
        <v>0</v>
      </c>
      <c r="Q3492" s="445">
        <f t="shared" si="440"/>
        <v>0</v>
      </c>
      <c r="R3492" s="415" t="str">
        <f t="shared" si="433"/>
        <v>Leer</v>
      </c>
      <c r="S3492" s="445">
        <f>IF('Angaben KH-Standort'!D$29='A4'!D3492,IF('Angaben KH-Standort'!E$29="Ja",1,0),0)</f>
        <v>0</v>
      </c>
      <c r="T3492" s="445">
        <f>IF('Angaben KH-Standort'!D$30='A4'!D3492,IF('Angaben KH-Standort'!E$30="Ja",1,0),0)</f>
        <v>0</v>
      </c>
      <c r="U3492" s="445">
        <f>IF('Angaben KH-Standort'!D$31='A4'!D3492,IF('Angaben KH-Standort'!E$31="Ja",1,0),0)</f>
        <v>0</v>
      </c>
    </row>
    <row r="3493" spans="2:21" ht="15" customHeight="1" x14ac:dyDescent="0.3">
      <c r="B3493" s="70" t="str">
        <f t="shared" si="436"/>
        <v>!!!</v>
      </c>
      <c r="C3493" s="265" t="str">
        <f>IF(ISERROR(IF(LEN(E3493)&gt;0,VLOOKUP(TEXT($E3493,0),'Angaben Stationen'!$E$14:$J$213,5,0),"")),"?",IF(LEN(E3493)&gt;0,VLOOKUP(TEXT($E3493,0),'Angaben Stationen'!$E$14:$J$213,5,0),""))</f>
        <v/>
      </c>
      <c r="D3493" s="232" t="str">
        <f>IF(ISERROR(IF(LEN(E3493)&gt;0,VLOOKUP(TEXT($E3493,0),'Angaben Stationen'!$E$14:$J$213,6,0),"")),"STATION IST NICHT VORHANDEN",IF(LEN(E3493)&gt;0,VLOOKUP(TEXT($E3493,0),'Angaben Stationen'!$E$14:$J$213,6,0),""))</f>
        <v/>
      </c>
      <c r="E3493" s="287"/>
      <c r="F3493" s="234"/>
      <c r="G3493" s="234"/>
      <c r="H3493" s="263"/>
      <c r="I3493" s="169"/>
      <c r="K3493" s="445" t="str">
        <f t="shared" si="437"/>
        <v>Leer</v>
      </c>
      <c r="L3493" s="445" t="str">
        <f>VLOOKUP($D3493,{"29 - Psychiatrie (Erwachsene)","BGI";"297 - stationsäquivalente Behandlung in der Erwachsenenpsychiatrie (29)","BGI";"30 - Kinder- und Jugendpsychiatrie","BGII";"307 - stationsäquivalente Behandlung in der Kinder- und Jugendpsychiatrie (30)","BGII";"31 - Psychosomatik","BGI";"","Leer"},2,0)</f>
        <v>Leer</v>
      </c>
      <c r="M3493" s="445">
        <f t="shared" si="434"/>
        <v>0</v>
      </c>
      <c r="N3493" s="445">
        <f t="shared" si="435"/>
        <v>0</v>
      </c>
      <c r="O3493" s="445">
        <f t="shared" si="438"/>
        <v>0</v>
      </c>
      <c r="P3493" s="445">
        <f t="shared" si="439"/>
        <v>0</v>
      </c>
      <c r="Q3493" s="445">
        <f t="shared" si="440"/>
        <v>0</v>
      </c>
      <c r="R3493" s="415" t="str">
        <f t="shared" si="433"/>
        <v>Leer</v>
      </c>
      <c r="S3493" s="445">
        <f>IF('Angaben KH-Standort'!D$29='A4'!D3493,IF('Angaben KH-Standort'!E$29="Ja",1,0),0)</f>
        <v>0</v>
      </c>
      <c r="T3493" s="445">
        <f>IF('Angaben KH-Standort'!D$30='A4'!D3493,IF('Angaben KH-Standort'!E$30="Ja",1,0),0)</f>
        <v>0</v>
      </c>
      <c r="U3493" s="445">
        <f>IF('Angaben KH-Standort'!D$31='A4'!D3493,IF('Angaben KH-Standort'!E$31="Ja",1,0),0)</f>
        <v>0</v>
      </c>
    </row>
    <row r="3494" spans="2:21" ht="15" customHeight="1" x14ac:dyDescent="0.3">
      <c r="B3494" s="70" t="str">
        <f t="shared" si="436"/>
        <v>!!!</v>
      </c>
      <c r="C3494" s="265" t="str">
        <f>IF(ISERROR(IF(LEN(E3494)&gt;0,VLOOKUP(TEXT($E3494,0),'Angaben Stationen'!$E$14:$J$213,5,0),"")),"?",IF(LEN(E3494)&gt;0,VLOOKUP(TEXT($E3494,0),'Angaben Stationen'!$E$14:$J$213,5,0),""))</f>
        <v/>
      </c>
      <c r="D3494" s="232" t="str">
        <f>IF(ISERROR(IF(LEN(E3494)&gt;0,VLOOKUP(TEXT($E3494,0),'Angaben Stationen'!$E$14:$J$213,6,0),"")),"STATION IST NICHT VORHANDEN",IF(LEN(E3494)&gt;0,VLOOKUP(TEXT($E3494,0),'Angaben Stationen'!$E$14:$J$213,6,0),""))</f>
        <v/>
      </c>
      <c r="E3494" s="287"/>
      <c r="F3494" s="234"/>
      <c r="G3494" s="234"/>
      <c r="H3494" s="263"/>
      <c r="I3494" s="169"/>
      <c r="K3494" s="445" t="str">
        <f t="shared" si="437"/>
        <v>Leer</v>
      </c>
      <c r="L3494" s="445" t="str">
        <f>VLOOKUP($D3494,{"29 - Psychiatrie (Erwachsene)","BGI";"297 - stationsäquivalente Behandlung in der Erwachsenenpsychiatrie (29)","BGI";"30 - Kinder- und Jugendpsychiatrie","BGII";"307 - stationsäquivalente Behandlung in der Kinder- und Jugendpsychiatrie (30)","BGII";"31 - Psychosomatik","BGI";"","Leer"},2,0)</f>
        <v>Leer</v>
      </c>
      <c r="M3494" s="445">
        <f t="shared" si="434"/>
        <v>0</v>
      </c>
      <c r="N3494" s="445">
        <f t="shared" si="435"/>
        <v>0</v>
      </c>
      <c r="O3494" s="445">
        <f t="shared" si="438"/>
        <v>0</v>
      </c>
      <c r="P3494" s="445">
        <f t="shared" si="439"/>
        <v>0</v>
      </c>
      <c r="Q3494" s="445">
        <f t="shared" si="440"/>
        <v>0</v>
      </c>
      <c r="R3494" s="415" t="str">
        <f t="shared" si="433"/>
        <v>Leer</v>
      </c>
      <c r="S3494" s="445">
        <f>IF('Angaben KH-Standort'!D$29='A4'!D3494,IF('Angaben KH-Standort'!E$29="Ja",1,0),0)</f>
        <v>0</v>
      </c>
      <c r="T3494" s="445">
        <f>IF('Angaben KH-Standort'!D$30='A4'!D3494,IF('Angaben KH-Standort'!E$30="Ja",1,0),0)</f>
        <v>0</v>
      </c>
      <c r="U3494" s="445">
        <f>IF('Angaben KH-Standort'!D$31='A4'!D3494,IF('Angaben KH-Standort'!E$31="Ja",1,0),0)</f>
        <v>0</v>
      </c>
    </row>
    <row r="3495" spans="2:21" ht="15" customHeight="1" x14ac:dyDescent="0.3">
      <c r="B3495" s="70" t="str">
        <f t="shared" si="436"/>
        <v>!!!</v>
      </c>
      <c r="C3495" s="265" t="str">
        <f>IF(ISERROR(IF(LEN(E3495)&gt;0,VLOOKUP(TEXT($E3495,0),'Angaben Stationen'!$E$14:$J$213,5,0),"")),"?",IF(LEN(E3495)&gt;0,VLOOKUP(TEXT($E3495,0),'Angaben Stationen'!$E$14:$J$213,5,0),""))</f>
        <v/>
      </c>
      <c r="D3495" s="232" t="str">
        <f>IF(ISERROR(IF(LEN(E3495)&gt;0,VLOOKUP(TEXT($E3495,0),'Angaben Stationen'!$E$14:$J$213,6,0),"")),"STATION IST NICHT VORHANDEN",IF(LEN(E3495)&gt;0,VLOOKUP(TEXT($E3495,0),'Angaben Stationen'!$E$14:$J$213,6,0),""))</f>
        <v/>
      </c>
      <c r="E3495" s="287"/>
      <c r="F3495" s="234"/>
      <c r="G3495" s="234"/>
      <c r="H3495" s="263"/>
      <c r="I3495" s="169"/>
      <c r="K3495" s="445" t="str">
        <f t="shared" si="437"/>
        <v>Leer</v>
      </c>
      <c r="L3495" s="445" t="str">
        <f>VLOOKUP($D3495,{"29 - Psychiatrie (Erwachsene)","BGI";"297 - stationsäquivalente Behandlung in der Erwachsenenpsychiatrie (29)","BGI";"30 - Kinder- und Jugendpsychiatrie","BGII";"307 - stationsäquivalente Behandlung in der Kinder- und Jugendpsychiatrie (30)","BGII";"31 - Psychosomatik","BGI";"","Leer"},2,0)</f>
        <v>Leer</v>
      </c>
      <c r="M3495" s="445">
        <f t="shared" si="434"/>
        <v>0</v>
      </c>
      <c r="N3495" s="445">
        <f t="shared" si="435"/>
        <v>0</v>
      </c>
      <c r="O3495" s="445">
        <f t="shared" si="438"/>
        <v>0</v>
      </c>
      <c r="P3495" s="445">
        <f t="shared" si="439"/>
        <v>0</v>
      </c>
      <c r="Q3495" s="445">
        <f t="shared" si="440"/>
        <v>0</v>
      </c>
      <c r="R3495" s="415" t="str">
        <f t="shared" si="433"/>
        <v>Leer</v>
      </c>
      <c r="S3495" s="445">
        <f>IF('Angaben KH-Standort'!D$29='A4'!D3495,IF('Angaben KH-Standort'!E$29="Ja",1,0),0)</f>
        <v>0</v>
      </c>
      <c r="T3495" s="445">
        <f>IF('Angaben KH-Standort'!D$30='A4'!D3495,IF('Angaben KH-Standort'!E$30="Ja",1,0),0)</f>
        <v>0</v>
      </c>
      <c r="U3495" s="445">
        <f>IF('Angaben KH-Standort'!D$31='A4'!D3495,IF('Angaben KH-Standort'!E$31="Ja",1,0),0)</f>
        <v>0</v>
      </c>
    </row>
    <row r="3496" spans="2:21" ht="15" customHeight="1" x14ac:dyDescent="0.3">
      <c r="B3496" s="70" t="str">
        <f t="shared" si="436"/>
        <v>!!!</v>
      </c>
      <c r="C3496" s="265" t="str">
        <f>IF(ISERROR(IF(LEN(E3496)&gt;0,VLOOKUP(TEXT($E3496,0),'Angaben Stationen'!$E$14:$J$213,5,0),"")),"?",IF(LEN(E3496)&gt;0,VLOOKUP(TEXT($E3496,0),'Angaben Stationen'!$E$14:$J$213,5,0),""))</f>
        <v/>
      </c>
      <c r="D3496" s="232" t="str">
        <f>IF(ISERROR(IF(LEN(E3496)&gt;0,VLOOKUP(TEXT($E3496,0),'Angaben Stationen'!$E$14:$J$213,6,0),"")),"STATION IST NICHT VORHANDEN",IF(LEN(E3496)&gt;0,VLOOKUP(TEXT($E3496,0),'Angaben Stationen'!$E$14:$J$213,6,0),""))</f>
        <v/>
      </c>
      <c r="E3496" s="287"/>
      <c r="F3496" s="234"/>
      <c r="G3496" s="234"/>
      <c r="H3496" s="263"/>
      <c r="I3496" s="169"/>
      <c r="K3496" s="445" t="str">
        <f t="shared" si="437"/>
        <v>Leer</v>
      </c>
      <c r="L3496" s="445" t="str">
        <f>VLOOKUP($D3496,{"29 - Psychiatrie (Erwachsene)","BGI";"297 - stationsäquivalente Behandlung in der Erwachsenenpsychiatrie (29)","BGI";"30 - Kinder- und Jugendpsychiatrie","BGII";"307 - stationsäquivalente Behandlung in der Kinder- und Jugendpsychiatrie (30)","BGII";"31 - Psychosomatik","BGI";"","Leer"},2,0)</f>
        <v>Leer</v>
      </c>
      <c r="M3496" s="445">
        <f t="shared" si="434"/>
        <v>0</v>
      </c>
      <c r="N3496" s="445">
        <f t="shared" si="435"/>
        <v>0</v>
      </c>
      <c r="O3496" s="445">
        <f t="shared" si="438"/>
        <v>0</v>
      </c>
      <c r="P3496" s="445">
        <f t="shared" si="439"/>
        <v>0</v>
      </c>
      <c r="Q3496" s="445">
        <f t="shared" si="440"/>
        <v>0</v>
      </c>
      <c r="R3496" s="415" t="str">
        <f t="shared" si="433"/>
        <v>Leer</v>
      </c>
      <c r="S3496" s="445">
        <f>IF('Angaben KH-Standort'!D$29='A4'!D3496,IF('Angaben KH-Standort'!E$29="Ja",1,0),0)</f>
        <v>0</v>
      </c>
      <c r="T3496" s="445">
        <f>IF('Angaben KH-Standort'!D$30='A4'!D3496,IF('Angaben KH-Standort'!E$30="Ja",1,0),0)</f>
        <v>0</v>
      </c>
      <c r="U3496" s="445">
        <f>IF('Angaben KH-Standort'!D$31='A4'!D3496,IF('Angaben KH-Standort'!E$31="Ja",1,0),0)</f>
        <v>0</v>
      </c>
    </row>
    <row r="3497" spans="2:21" ht="15" customHeight="1" x14ac:dyDescent="0.3">
      <c r="B3497" s="70" t="str">
        <f t="shared" si="436"/>
        <v>!!!</v>
      </c>
      <c r="C3497" s="265" t="str">
        <f>IF(ISERROR(IF(LEN(E3497)&gt;0,VLOOKUP(TEXT($E3497,0),'Angaben Stationen'!$E$14:$J$213,5,0),"")),"?",IF(LEN(E3497)&gt;0,VLOOKUP(TEXT($E3497,0),'Angaben Stationen'!$E$14:$J$213,5,0),""))</f>
        <v/>
      </c>
      <c r="D3497" s="232" t="str">
        <f>IF(ISERROR(IF(LEN(E3497)&gt;0,VLOOKUP(TEXT($E3497,0),'Angaben Stationen'!$E$14:$J$213,6,0),"")),"STATION IST NICHT VORHANDEN",IF(LEN(E3497)&gt;0,VLOOKUP(TEXT($E3497,0),'Angaben Stationen'!$E$14:$J$213,6,0),""))</f>
        <v/>
      </c>
      <c r="E3497" s="287"/>
      <c r="F3497" s="234"/>
      <c r="G3497" s="234"/>
      <c r="H3497" s="263"/>
      <c r="I3497" s="169"/>
      <c r="K3497" s="445" t="str">
        <f t="shared" si="437"/>
        <v>Leer</v>
      </c>
      <c r="L3497" s="445" t="str">
        <f>VLOOKUP($D3497,{"29 - Psychiatrie (Erwachsene)","BGI";"297 - stationsäquivalente Behandlung in der Erwachsenenpsychiatrie (29)","BGI";"30 - Kinder- und Jugendpsychiatrie","BGII";"307 - stationsäquivalente Behandlung in der Kinder- und Jugendpsychiatrie (30)","BGII";"31 - Psychosomatik","BGI";"","Leer"},2,0)</f>
        <v>Leer</v>
      </c>
      <c r="M3497" s="445">
        <f t="shared" si="434"/>
        <v>0</v>
      </c>
      <c r="N3497" s="445">
        <f t="shared" si="435"/>
        <v>0</v>
      </c>
      <c r="O3497" s="445">
        <f t="shared" si="438"/>
        <v>0</v>
      </c>
      <c r="P3497" s="445">
        <f t="shared" si="439"/>
        <v>0</v>
      </c>
      <c r="Q3497" s="445">
        <f t="shared" si="440"/>
        <v>0</v>
      </c>
      <c r="R3497" s="415" t="str">
        <f t="shared" si="433"/>
        <v>Leer</v>
      </c>
      <c r="S3497" s="445">
        <f>IF('Angaben KH-Standort'!D$29='A4'!D3497,IF('Angaben KH-Standort'!E$29="Ja",1,0),0)</f>
        <v>0</v>
      </c>
      <c r="T3497" s="445">
        <f>IF('Angaben KH-Standort'!D$30='A4'!D3497,IF('Angaben KH-Standort'!E$30="Ja",1,0),0)</f>
        <v>0</v>
      </c>
      <c r="U3497" s="445">
        <f>IF('Angaben KH-Standort'!D$31='A4'!D3497,IF('Angaben KH-Standort'!E$31="Ja",1,0),0)</f>
        <v>0</v>
      </c>
    </row>
    <row r="3498" spans="2:21" ht="15" customHeight="1" x14ac:dyDescent="0.3">
      <c r="B3498" s="70" t="str">
        <f t="shared" si="436"/>
        <v>!!!</v>
      </c>
      <c r="C3498" s="265" t="str">
        <f>IF(ISERROR(IF(LEN(E3498)&gt;0,VLOOKUP(TEXT($E3498,0),'Angaben Stationen'!$E$14:$J$213,5,0),"")),"?",IF(LEN(E3498)&gt;0,VLOOKUP(TEXT($E3498,0),'Angaben Stationen'!$E$14:$J$213,5,0),""))</f>
        <v/>
      </c>
      <c r="D3498" s="232" t="str">
        <f>IF(ISERROR(IF(LEN(E3498)&gt;0,VLOOKUP(TEXT($E3498,0),'Angaben Stationen'!$E$14:$J$213,6,0),"")),"STATION IST NICHT VORHANDEN",IF(LEN(E3498)&gt;0,VLOOKUP(TEXT($E3498,0),'Angaben Stationen'!$E$14:$J$213,6,0),""))</f>
        <v/>
      </c>
      <c r="E3498" s="287"/>
      <c r="F3498" s="234"/>
      <c r="G3498" s="234"/>
      <c r="H3498" s="263"/>
      <c r="I3498" s="169"/>
      <c r="K3498" s="445" t="str">
        <f t="shared" si="437"/>
        <v>Leer</v>
      </c>
      <c r="L3498" s="445" t="str">
        <f>VLOOKUP($D3498,{"29 - Psychiatrie (Erwachsene)","BGI";"297 - stationsäquivalente Behandlung in der Erwachsenenpsychiatrie (29)","BGI";"30 - Kinder- und Jugendpsychiatrie","BGII";"307 - stationsäquivalente Behandlung in der Kinder- und Jugendpsychiatrie (30)","BGII";"31 - Psychosomatik","BGI";"","Leer"},2,0)</f>
        <v>Leer</v>
      </c>
      <c r="M3498" s="445">
        <f t="shared" si="434"/>
        <v>0</v>
      </c>
      <c r="N3498" s="445">
        <f t="shared" si="435"/>
        <v>0</v>
      </c>
      <c r="O3498" s="445">
        <f t="shared" si="438"/>
        <v>0</v>
      </c>
      <c r="P3498" s="445">
        <f t="shared" si="439"/>
        <v>0</v>
      </c>
      <c r="Q3498" s="445">
        <f t="shared" si="440"/>
        <v>0</v>
      </c>
      <c r="R3498" s="415" t="str">
        <f t="shared" si="433"/>
        <v>Leer</v>
      </c>
      <c r="S3498" s="445">
        <f>IF('Angaben KH-Standort'!D$29='A4'!D3498,IF('Angaben KH-Standort'!E$29="Ja",1,0),0)</f>
        <v>0</v>
      </c>
      <c r="T3498" s="445">
        <f>IF('Angaben KH-Standort'!D$30='A4'!D3498,IF('Angaben KH-Standort'!E$30="Ja",1,0),0)</f>
        <v>0</v>
      </c>
      <c r="U3498" s="445">
        <f>IF('Angaben KH-Standort'!D$31='A4'!D3498,IF('Angaben KH-Standort'!E$31="Ja",1,0),0)</f>
        <v>0</v>
      </c>
    </row>
    <row r="3499" spans="2:21" ht="15" customHeight="1" x14ac:dyDescent="0.3">
      <c r="B3499" s="70" t="str">
        <f t="shared" si="436"/>
        <v>!!!</v>
      </c>
      <c r="C3499" s="265" t="str">
        <f>IF(ISERROR(IF(LEN(E3499)&gt;0,VLOOKUP(TEXT($E3499,0),'Angaben Stationen'!$E$14:$J$213,5,0),"")),"?",IF(LEN(E3499)&gt;0,VLOOKUP(TEXT($E3499,0),'Angaben Stationen'!$E$14:$J$213,5,0),""))</f>
        <v/>
      </c>
      <c r="D3499" s="232" t="str">
        <f>IF(ISERROR(IF(LEN(E3499)&gt;0,VLOOKUP(TEXT($E3499,0),'Angaben Stationen'!$E$14:$J$213,6,0),"")),"STATION IST NICHT VORHANDEN",IF(LEN(E3499)&gt;0,VLOOKUP(TEXT($E3499,0),'Angaben Stationen'!$E$14:$J$213,6,0),""))</f>
        <v/>
      </c>
      <c r="E3499" s="287"/>
      <c r="F3499" s="234"/>
      <c r="G3499" s="234"/>
      <c r="H3499" s="263"/>
      <c r="I3499" s="169"/>
      <c r="K3499" s="445" t="str">
        <f t="shared" si="437"/>
        <v>Leer</v>
      </c>
      <c r="L3499" s="445" t="str">
        <f>VLOOKUP($D3499,{"29 - Psychiatrie (Erwachsene)","BGI";"297 - stationsäquivalente Behandlung in der Erwachsenenpsychiatrie (29)","BGI";"30 - Kinder- und Jugendpsychiatrie","BGII";"307 - stationsäquivalente Behandlung in der Kinder- und Jugendpsychiatrie (30)","BGII";"31 - Psychosomatik","BGI";"","Leer"},2,0)</f>
        <v>Leer</v>
      </c>
      <c r="M3499" s="445">
        <f t="shared" si="434"/>
        <v>0</v>
      </c>
      <c r="N3499" s="445">
        <f t="shared" si="435"/>
        <v>0</v>
      </c>
      <c r="O3499" s="445">
        <f t="shared" si="438"/>
        <v>0</v>
      </c>
      <c r="P3499" s="445">
        <f t="shared" si="439"/>
        <v>0</v>
      </c>
      <c r="Q3499" s="445">
        <f t="shared" si="440"/>
        <v>0</v>
      </c>
      <c r="R3499" s="415" t="str">
        <f t="shared" si="433"/>
        <v>Leer</v>
      </c>
      <c r="S3499" s="445">
        <f>IF('Angaben KH-Standort'!D$29='A4'!D3499,IF('Angaben KH-Standort'!E$29="Ja",1,0),0)</f>
        <v>0</v>
      </c>
      <c r="T3499" s="445">
        <f>IF('Angaben KH-Standort'!D$30='A4'!D3499,IF('Angaben KH-Standort'!E$30="Ja",1,0),0)</f>
        <v>0</v>
      </c>
      <c r="U3499" s="445">
        <f>IF('Angaben KH-Standort'!D$31='A4'!D3499,IF('Angaben KH-Standort'!E$31="Ja",1,0),0)</f>
        <v>0</v>
      </c>
    </row>
    <row r="3500" spans="2:21" ht="15" customHeight="1" x14ac:dyDescent="0.3">
      <c r="B3500" s="70" t="str">
        <f t="shared" si="436"/>
        <v>!!!</v>
      </c>
      <c r="C3500" s="265" t="str">
        <f>IF(ISERROR(IF(LEN(E3500)&gt;0,VLOOKUP(TEXT($E3500,0),'Angaben Stationen'!$E$14:$J$213,5,0),"")),"?",IF(LEN(E3500)&gt;0,VLOOKUP(TEXT($E3500,0),'Angaben Stationen'!$E$14:$J$213,5,0),""))</f>
        <v/>
      </c>
      <c r="D3500" s="232" t="str">
        <f>IF(ISERROR(IF(LEN(E3500)&gt;0,VLOOKUP(TEXT($E3500,0),'Angaben Stationen'!$E$14:$J$213,6,0),"")),"STATION IST NICHT VORHANDEN",IF(LEN(E3500)&gt;0,VLOOKUP(TEXT($E3500,0),'Angaben Stationen'!$E$14:$J$213,6,0),""))</f>
        <v/>
      </c>
      <c r="E3500" s="287"/>
      <c r="F3500" s="234"/>
      <c r="G3500" s="234"/>
      <c r="H3500" s="263"/>
      <c r="I3500" s="169"/>
      <c r="K3500" s="445" t="str">
        <f t="shared" si="437"/>
        <v>Leer</v>
      </c>
      <c r="L3500" s="445" t="str">
        <f>VLOOKUP($D3500,{"29 - Psychiatrie (Erwachsene)","BGI";"297 - stationsäquivalente Behandlung in der Erwachsenenpsychiatrie (29)","BGI";"30 - Kinder- und Jugendpsychiatrie","BGII";"307 - stationsäquivalente Behandlung in der Kinder- und Jugendpsychiatrie (30)","BGII";"31 - Psychosomatik","BGI";"","Leer"},2,0)</f>
        <v>Leer</v>
      </c>
      <c r="M3500" s="445">
        <f t="shared" si="434"/>
        <v>0</v>
      </c>
      <c r="N3500" s="445">
        <f t="shared" si="435"/>
        <v>0</v>
      </c>
      <c r="O3500" s="445">
        <f t="shared" si="438"/>
        <v>0</v>
      </c>
      <c r="P3500" s="445">
        <f t="shared" si="439"/>
        <v>0</v>
      </c>
      <c r="Q3500" s="445">
        <f t="shared" si="440"/>
        <v>0</v>
      </c>
      <c r="R3500" s="415" t="str">
        <f t="shared" si="433"/>
        <v>Leer</v>
      </c>
      <c r="S3500" s="445">
        <f>IF('Angaben KH-Standort'!D$29='A4'!D3500,IF('Angaben KH-Standort'!E$29="Ja",1,0),0)</f>
        <v>0</v>
      </c>
      <c r="T3500" s="445">
        <f>IF('Angaben KH-Standort'!D$30='A4'!D3500,IF('Angaben KH-Standort'!E$30="Ja",1,0),0)</f>
        <v>0</v>
      </c>
      <c r="U3500" s="445">
        <f>IF('Angaben KH-Standort'!D$31='A4'!D3500,IF('Angaben KH-Standort'!E$31="Ja",1,0),0)</f>
        <v>0</v>
      </c>
    </row>
    <row r="3501" spans="2:21" ht="15" customHeight="1" x14ac:dyDescent="0.3">
      <c r="B3501" s="70" t="str">
        <f t="shared" si="436"/>
        <v>!!!</v>
      </c>
      <c r="C3501" s="265" t="str">
        <f>IF(ISERROR(IF(LEN(E3501)&gt;0,VLOOKUP(TEXT($E3501,0),'Angaben Stationen'!$E$14:$J$213,5,0),"")),"?",IF(LEN(E3501)&gt;0,VLOOKUP(TEXT($E3501,0),'Angaben Stationen'!$E$14:$J$213,5,0),""))</f>
        <v/>
      </c>
      <c r="D3501" s="232" t="str">
        <f>IF(ISERROR(IF(LEN(E3501)&gt;0,VLOOKUP(TEXT($E3501,0),'Angaben Stationen'!$E$14:$J$213,6,0),"")),"STATION IST NICHT VORHANDEN",IF(LEN(E3501)&gt;0,VLOOKUP(TEXT($E3501,0),'Angaben Stationen'!$E$14:$J$213,6,0),""))</f>
        <v/>
      </c>
      <c r="E3501" s="287"/>
      <c r="F3501" s="234"/>
      <c r="G3501" s="234"/>
      <c r="H3501" s="263"/>
      <c r="I3501" s="169"/>
      <c r="K3501" s="445" t="str">
        <f t="shared" si="437"/>
        <v>Leer</v>
      </c>
      <c r="L3501" s="445" t="str">
        <f>VLOOKUP($D3501,{"29 - Psychiatrie (Erwachsene)","BGI";"297 - stationsäquivalente Behandlung in der Erwachsenenpsychiatrie (29)","BGI";"30 - Kinder- und Jugendpsychiatrie","BGII";"307 - stationsäquivalente Behandlung in der Kinder- und Jugendpsychiatrie (30)","BGII";"31 - Psychosomatik","BGI";"","Leer"},2,0)</f>
        <v>Leer</v>
      </c>
      <c r="M3501" s="445">
        <f t="shared" si="434"/>
        <v>0</v>
      </c>
      <c r="N3501" s="445">
        <f t="shared" si="435"/>
        <v>0</v>
      </c>
      <c r="O3501" s="445">
        <f t="shared" si="438"/>
        <v>0</v>
      </c>
      <c r="P3501" s="445">
        <f t="shared" si="439"/>
        <v>0</v>
      </c>
      <c r="Q3501" s="445">
        <f t="shared" si="440"/>
        <v>0</v>
      </c>
      <c r="R3501" s="415" t="str">
        <f t="shared" si="433"/>
        <v>Leer</v>
      </c>
      <c r="S3501" s="445">
        <f>IF('Angaben KH-Standort'!D$29='A4'!D3501,IF('Angaben KH-Standort'!E$29="Ja",1,0),0)</f>
        <v>0</v>
      </c>
      <c r="T3501" s="445">
        <f>IF('Angaben KH-Standort'!D$30='A4'!D3501,IF('Angaben KH-Standort'!E$30="Ja",1,0),0)</f>
        <v>0</v>
      </c>
      <c r="U3501" s="445">
        <f>IF('Angaben KH-Standort'!D$31='A4'!D3501,IF('Angaben KH-Standort'!E$31="Ja",1,0),0)</f>
        <v>0</v>
      </c>
    </row>
    <row r="3502" spans="2:21" ht="15" customHeight="1" x14ac:dyDescent="0.3">
      <c r="B3502" s="70" t="str">
        <f t="shared" si="436"/>
        <v>!!!</v>
      </c>
      <c r="C3502" s="265" t="str">
        <f>IF(ISERROR(IF(LEN(E3502)&gt;0,VLOOKUP(TEXT($E3502,0),'Angaben Stationen'!$E$14:$J$213,5,0),"")),"?",IF(LEN(E3502)&gt;0,VLOOKUP(TEXT($E3502,0),'Angaben Stationen'!$E$14:$J$213,5,0),""))</f>
        <v/>
      </c>
      <c r="D3502" s="232" t="str">
        <f>IF(ISERROR(IF(LEN(E3502)&gt;0,VLOOKUP(TEXT($E3502,0),'Angaben Stationen'!$E$14:$J$213,6,0),"")),"STATION IST NICHT VORHANDEN",IF(LEN(E3502)&gt;0,VLOOKUP(TEXT($E3502,0),'Angaben Stationen'!$E$14:$J$213,6,0),""))</f>
        <v/>
      </c>
      <c r="E3502" s="287"/>
      <c r="F3502" s="234"/>
      <c r="G3502" s="234"/>
      <c r="H3502" s="263"/>
      <c r="I3502" s="169"/>
      <c r="K3502" s="445" t="str">
        <f t="shared" si="437"/>
        <v>Leer</v>
      </c>
      <c r="L3502" s="445" t="str">
        <f>VLOOKUP($D3502,{"29 - Psychiatrie (Erwachsene)","BGI";"297 - stationsäquivalente Behandlung in der Erwachsenenpsychiatrie (29)","BGI";"30 - Kinder- und Jugendpsychiatrie","BGII";"307 - stationsäquivalente Behandlung in der Kinder- und Jugendpsychiatrie (30)","BGII";"31 - Psychosomatik","BGI";"","Leer"},2,0)</f>
        <v>Leer</v>
      </c>
      <c r="M3502" s="445">
        <f t="shared" si="434"/>
        <v>0</v>
      </c>
      <c r="N3502" s="445">
        <f t="shared" si="435"/>
        <v>0</v>
      </c>
      <c r="O3502" s="445">
        <f t="shared" si="438"/>
        <v>0</v>
      </c>
      <c r="P3502" s="445">
        <f t="shared" si="439"/>
        <v>0</v>
      </c>
      <c r="Q3502" s="445">
        <f t="shared" si="440"/>
        <v>0</v>
      </c>
      <c r="R3502" s="415" t="str">
        <f t="shared" si="433"/>
        <v>Leer</v>
      </c>
      <c r="S3502" s="445">
        <f>IF('Angaben KH-Standort'!D$29='A4'!D3502,IF('Angaben KH-Standort'!E$29="Ja",1,0),0)</f>
        <v>0</v>
      </c>
      <c r="T3502" s="445">
        <f>IF('Angaben KH-Standort'!D$30='A4'!D3502,IF('Angaben KH-Standort'!E$30="Ja",1,0),0)</f>
        <v>0</v>
      </c>
      <c r="U3502" s="445">
        <f>IF('Angaben KH-Standort'!D$31='A4'!D3502,IF('Angaben KH-Standort'!E$31="Ja",1,0),0)</f>
        <v>0</v>
      </c>
    </row>
    <row r="3503" spans="2:21" ht="15" customHeight="1" x14ac:dyDescent="0.3">
      <c r="B3503" s="70" t="str">
        <f t="shared" si="436"/>
        <v>!!!</v>
      </c>
      <c r="C3503" s="265" t="str">
        <f>IF(ISERROR(IF(LEN(E3503)&gt;0,VLOOKUP(TEXT($E3503,0),'Angaben Stationen'!$E$14:$J$213,5,0),"")),"?",IF(LEN(E3503)&gt;0,VLOOKUP(TEXT($E3503,0),'Angaben Stationen'!$E$14:$J$213,5,0),""))</f>
        <v/>
      </c>
      <c r="D3503" s="232" t="str">
        <f>IF(ISERROR(IF(LEN(E3503)&gt;0,VLOOKUP(TEXT($E3503,0),'Angaben Stationen'!$E$14:$J$213,6,0),"")),"STATION IST NICHT VORHANDEN",IF(LEN(E3503)&gt;0,VLOOKUP(TEXT($E3503,0),'Angaben Stationen'!$E$14:$J$213,6,0),""))</f>
        <v/>
      </c>
      <c r="E3503" s="287"/>
      <c r="F3503" s="234"/>
      <c r="G3503" s="234"/>
      <c r="H3503" s="263"/>
      <c r="I3503" s="169"/>
      <c r="K3503" s="445" t="str">
        <f t="shared" si="437"/>
        <v>Leer</v>
      </c>
      <c r="L3503" s="445" t="str">
        <f>VLOOKUP($D3503,{"29 - Psychiatrie (Erwachsene)","BGI";"297 - stationsäquivalente Behandlung in der Erwachsenenpsychiatrie (29)","BGI";"30 - Kinder- und Jugendpsychiatrie","BGII";"307 - stationsäquivalente Behandlung in der Kinder- und Jugendpsychiatrie (30)","BGII";"31 - Psychosomatik","BGI";"","Leer"},2,0)</f>
        <v>Leer</v>
      </c>
      <c r="M3503" s="445">
        <f t="shared" si="434"/>
        <v>0</v>
      </c>
      <c r="N3503" s="445">
        <f t="shared" si="435"/>
        <v>0</v>
      </c>
      <c r="O3503" s="445">
        <f t="shared" si="438"/>
        <v>0</v>
      </c>
      <c r="P3503" s="445">
        <f t="shared" si="439"/>
        <v>0</v>
      </c>
      <c r="Q3503" s="445">
        <f t="shared" si="440"/>
        <v>0</v>
      </c>
      <c r="R3503" s="415" t="str">
        <f t="shared" ref="R3503:R3566" si="441">IF(D3503&lt;&gt;"",IF(SUM(S3503:U3503)&gt;0,"Ja","Nein"),"Leer")</f>
        <v>Leer</v>
      </c>
      <c r="S3503" s="445">
        <f>IF('Angaben KH-Standort'!D$29='A4'!D3503,IF('Angaben KH-Standort'!E$29="Ja",1,0),0)</f>
        <v>0</v>
      </c>
      <c r="T3503" s="445">
        <f>IF('Angaben KH-Standort'!D$30='A4'!D3503,IF('Angaben KH-Standort'!E$30="Ja",1,0),0)</f>
        <v>0</v>
      </c>
      <c r="U3503" s="445">
        <f>IF('Angaben KH-Standort'!D$31='A4'!D3503,IF('Angaben KH-Standort'!E$31="Ja",1,0),0)</f>
        <v>0</v>
      </c>
    </row>
    <row r="3504" spans="2:21" ht="15" customHeight="1" x14ac:dyDescent="0.3">
      <c r="B3504" s="70" t="str">
        <f t="shared" si="436"/>
        <v>!!!</v>
      </c>
      <c r="C3504" s="265" t="str">
        <f>IF(ISERROR(IF(LEN(E3504)&gt;0,VLOOKUP(TEXT($E3504,0),'Angaben Stationen'!$E$14:$J$213,5,0),"")),"?",IF(LEN(E3504)&gt;0,VLOOKUP(TEXT($E3504,0),'Angaben Stationen'!$E$14:$J$213,5,0),""))</f>
        <v/>
      </c>
      <c r="D3504" s="232" t="str">
        <f>IF(ISERROR(IF(LEN(E3504)&gt;0,VLOOKUP(TEXT($E3504,0),'Angaben Stationen'!$E$14:$J$213,6,0),"")),"STATION IST NICHT VORHANDEN",IF(LEN(E3504)&gt;0,VLOOKUP(TEXT($E3504,0),'Angaben Stationen'!$E$14:$J$213,6,0),""))</f>
        <v/>
      </c>
      <c r="E3504" s="287"/>
      <c r="F3504" s="234"/>
      <c r="G3504" s="234"/>
      <c r="H3504" s="263"/>
      <c r="I3504" s="169"/>
      <c r="K3504" s="445" t="str">
        <f t="shared" si="437"/>
        <v>Leer</v>
      </c>
      <c r="L3504" s="445" t="str">
        <f>VLOOKUP($D3504,{"29 - Psychiatrie (Erwachsene)","BGI";"297 - stationsäquivalente Behandlung in der Erwachsenenpsychiatrie (29)","BGI";"30 - Kinder- und Jugendpsychiatrie","BGII";"307 - stationsäquivalente Behandlung in der Kinder- und Jugendpsychiatrie (30)","BGII";"31 - Psychosomatik","BGI";"","Leer"},2,0)</f>
        <v>Leer</v>
      </c>
      <c r="M3504" s="445">
        <f t="shared" si="434"/>
        <v>0</v>
      </c>
      <c r="N3504" s="445">
        <f t="shared" si="435"/>
        <v>0</v>
      </c>
      <c r="O3504" s="445">
        <f t="shared" si="438"/>
        <v>0</v>
      </c>
      <c r="P3504" s="445">
        <f t="shared" si="439"/>
        <v>0</v>
      </c>
      <c r="Q3504" s="445">
        <f t="shared" si="440"/>
        <v>0</v>
      </c>
      <c r="R3504" s="415" t="str">
        <f t="shared" si="441"/>
        <v>Leer</v>
      </c>
      <c r="S3504" s="445">
        <f>IF('Angaben KH-Standort'!D$29='A4'!D3504,IF('Angaben KH-Standort'!E$29="Ja",1,0),0)</f>
        <v>0</v>
      </c>
      <c r="T3504" s="445">
        <f>IF('Angaben KH-Standort'!D$30='A4'!D3504,IF('Angaben KH-Standort'!E$30="Ja",1,0),0)</f>
        <v>0</v>
      </c>
      <c r="U3504" s="445">
        <f>IF('Angaben KH-Standort'!D$31='A4'!D3504,IF('Angaben KH-Standort'!E$31="Ja",1,0),0)</f>
        <v>0</v>
      </c>
    </row>
    <row r="3505" spans="2:21" ht="15" customHeight="1" x14ac:dyDescent="0.3">
      <c r="B3505" s="70" t="str">
        <f t="shared" si="436"/>
        <v>!!!</v>
      </c>
      <c r="C3505" s="265" t="str">
        <f>IF(ISERROR(IF(LEN(E3505)&gt;0,VLOOKUP(TEXT($E3505,0),'Angaben Stationen'!$E$14:$J$213,5,0),"")),"?",IF(LEN(E3505)&gt;0,VLOOKUP(TEXT($E3505,0),'Angaben Stationen'!$E$14:$J$213,5,0),""))</f>
        <v/>
      </c>
      <c r="D3505" s="232" t="str">
        <f>IF(ISERROR(IF(LEN(E3505)&gt;0,VLOOKUP(TEXT($E3505,0),'Angaben Stationen'!$E$14:$J$213,6,0),"")),"STATION IST NICHT VORHANDEN",IF(LEN(E3505)&gt;0,VLOOKUP(TEXT($E3505,0),'Angaben Stationen'!$E$14:$J$213,6,0),""))</f>
        <v/>
      </c>
      <c r="E3505" s="287"/>
      <c r="F3505" s="234"/>
      <c r="G3505" s="234"/>
      <c r="H3505" s="263"/>
      <c r="I3505" s="169"/>
      <c r="K3505" s="445" t="str">
        <f t="shared" si="437"/>
        <v>Leer</v>
      </c>
      <c r="L3505" s="445" t="str">
        <f>VLOOKUP($D3505,{"29 - Psychiatrie (Erwachsene)","BGI";"297 - stationsäquivalente Behandlung in der Erwachsenenpsychiatrie (29)","BGI";"30 - Kinder- und Jugendpsychiatrie","BGII";"307 - stationsäquivalente Behandlung in der Kinder- und Jugendpsychiatrie (30)","BGII";"31 - Psychosomatik","BGI";"","Leer"},2,0)</f>
        <v>Leer</v>
      </c>
      <c r="M3505" s="445">
        <f t="shared" si="434"/>
        <v>0</v>
      </c>
      <c r="N3505" s="445">
        <f t="shared" si="435"/>
        <v>0</v>
      </c>
      <c r="O3505" s="445">
        <f t="shared" si="438"/>
        <v>0</v>
      </c>
      <c r="P3505" s="445">
        <f t="shared" si="439"/>
        <v>0</v>
      </c>
      <c r="Q3505" s="445">
        <f t="shared" si="440"/>
        <v>0</v>
      </c>
      <c r="R3505" s="415" t="str">
        <f t="shared" si="441"/>
        <v>Leer</v>
      </c>
      <c r="S3505" s="445">
        <f>IF('Angaben KH-Standort'!D$29='A4'!D3505,IF('Angaben KH-Standort'!E$29="Ja",1,0),0)</f>
        <v>0</v>
      </c>
      <c r="T3505" s="445">
        <f>IF('Angaben KH-Standort'!D$30='A4'!D3505,IF('Angaben KH-Standort'!E$30="Ja",1,0),0)</f>
        <v>0</v>
      </c>
      <c r="U3505" s="445">
        <f>IF('Angaben KH-Standort'!D$31='A4'!D3505,IF('Angaben KH-Standort'!E$31="Ja",1,0),0)</f>
        <v>0</v>
      </c>
    </row>
    <row r="3506" spans="2:21" ht="15" customHeight="1" x14ac:dyDescent="0.3">
      <c r="B3506" s="70" t="str">
        <f t="shared" si="436"/>
        <v>!!!</v>
      </c>
      <c r="C3506" s="265" t="str">
        <f>IF(ISERROR(IF(LEN(E3506)&gt;0,VLOOKUP(TEXT($E3506,0),'Angaben Stationen'!$E$14:$J$213,5,0),"")),"?",IF(LEN(E3506)&gt;0,VLOOKUP(TEXT($E3506,0),'Angaben Stationen'!$E$14:$J$213,5,0),""))</f>
        <v/>
      </c>
      <c r="D3506" s="232" t="str">
        <f>IF(ISERROR(IF(LEN(E3506)&gt;0,VLOOKUP(TEXT($E3506,0),'Angaben Stationen'!$E$14:$J$213,6,0),"")),"STATION IST NICHT VORHANDEN",IF(LEN(E3506)&gt;0,VLOOKUP(TEXT($E3506,0),'Angaben Stationen'!$E$14:$J$213,6,0),""))</f>
        <v/>
      </c>
      <c r="E3506" s="287"/>
      <c r="F3506" s="234"/>
      <c r="G3506" s="234"/>
      <c r="H3506" s="263"/>
      <c r="I3506" s="169"/>
      <c r="K3506" s="445" t="str">
        <f t="shared" si="437"/>
        <v>Leer</v>
      </c>
      <c r="L3506" s="445" t="str">
        <f>VLOOKUP($D3506,{"29 - Psychiatrie (Erwachsene)","BGI";"297 - stationsäquivalente Behandlung in der Erwachsenenpsychiatrie (29)","BGI";"30 - Kinder- und Jugendpsychiatrie","BGII";"307 - stationsäquivalente Behandlung in der Kinder- und Jugendpsychiatrie (30)","BGII";"31 - Psychosomatik","BGI";"","Leer"},2,0)</f>
        <v>Leer</v>
      </c>
      <c r="M3506" s="445">
        <f t="shared" si="434"/>
        <v>0</v>
      </c>
      <c r="N3506" s="445">
        <f t="shared" si="435"/>
        <v>0</v>
      </c>
      <c r="O3506" s="445">
        <f t="shared" si="438"/>
        <v>0</v>
      </c>
      <c r="P3506" s="445">
        <f t="shared" si="439"/>
        <v>0</v>
      </c>
      <c r="Q3506" s="445">
        <f t="shared" si="440"/>
        <v>0</v>
      </c>
      <c r="R3506" s="415" t="str">
        <f t="shared" si="441"/>
        <v>Leer</v>
      </c>
      <c r="S3506" s="445">
        <f>IF('Angaben KH-Standort'!D$29='A4'!D3506,IF('Angaben KH-Standort'!E$29="Ja",1,0),0)</f>
        <v>0</v>
      </c>
      <c r="T3506" s="445">
        <f>IF('Angaben KH-Standort'!D$30='A4'!D3506,IF('Angaben KH-Standort'!E$30="Ja",1,0),0)</f>
        <v>0</v>
      </c>
      <c r="U3506" s="445">
        <f>IF('Angaben KH-Standort'!D$31='A4'!D3506,IF('Angaben KH-Standort'!E$31="Ja",1,0),0)</f>
        <v>0</v>
      </c>
    </row>
    <row r="3507" spans="2:21" ht="15" customHeight="1" x14ac:dyDescent="0.3">
      <c r="B3507" s="70" t="str">
        <f t="shared" si="436"/>
        <v>!!!</v>
      </c>
      <c r="C3507" s="265" t="str">
        <f>IF(ISERROR(IF(LEN(E3507)&gt;0,VLOOKUP(TEXT($E3507,0),'Angaben Stationen'!$E$14:$J$213,5,0),"")),"?",IF(LEN(E3507)&gt;0,VLOOKUP(TEXT($E3507,0),'Angaben Stationen'!$E$14:$J$213,5,0),""))</f>
        <v/>
      </c>
      <c r="D3507" s="232" t="str">
        <f>IF(ISERROR(IF(LEN(E3507)&gt;0,VLOOKUP(TEXT($E3507,0),'Angaben Stationen'!$E$14:$J$213,6,0),"")),"STATION IST NICHT VORHANDEN",IF(LEN(E3507)&gt;0,VLOOKUP(TEXT($E3507,0),'Angaben Stationen'!$E$14:$J$213,6,0),""))</f>
        <v/>
      </c>
      <c r="E3507" s="287"/>
      <c r="F3507" s="234"/>
      <c r="G3507" s="234"/>
      <c r="H3507" s="263"/>
      <c r="I3507" s="169"/>
      <c r="K3507" s="445" t="str">
        <f t="shared" si="437"/>
        <v>Leer</v>
      </c>
      <c r="L3507" s="445" t="str">
        <f>VLOOKUP($D3507,{"29 - Psychiatrie (Erwachsene)","BGI";"297 - stationsäquivalente Behandlung in der Erwachsenenpsychiatrie (29)","BGI";"30 - Kinder- und Jugendpsychiatrie","BGII";"307 - stationsäquivalente Behandlung in der Kinder- und Jugendpsychiatrie (30)","BGII";"31 - Psychosomatik","BGI";"","Leer"},2,0)</f>
        <v>Leer</v>
      </c>
      <c r="M3507" s="445">
        <f t="shared" si="434"/>
        <v>0</v>
      </c>
      <c r="N3507" s="445">
        <f t="shared" si="435"/>
        <v>0</v>
      </c>
      <c r="O3507" s="445">
        <f t="shared" si="438"/>
        <v>0</v>
      </c>
      <c r="P3507" s="445">
        <f t="shared" si="439"/>
        <v>0</v>
      </c>
      <c r="Q3507" s="445">
        <f t="shared" si="440"/>
        <v>0</v>
      </c>
      <c r="R3507" s="415" t="str">
        <f t="shared" si="441"/>
        <v>Leer</v>
      </c>
      <c r="S3507" s="445">
        <f>IF('Angaben KH-Standort'!D$29='A4'!D3507,IF('Angaben KH-Standort'!E$29="Ja",1,0),0)</f>
        <v>0</v>
      </c>
      <c r="T3507" s="445">
        <f>IF('Angaben KH-Standort'!D$30='A4'!D3507,IF('Angaben KH-Standort'!E$30="Ja",1,0),0)</f>
        <v>0</v>
      </c>
      <c r="U3507" s="445">
        <f>IF('Angaben KH-Standort'!D$31='A4'!D3507,IF('Angaben KH-Standort'!E$31="Ja",1,0),0)</f>
        <v>0</v>
      </c>
    </row>
    <row r="3508" spans="2:21" ht="15" customHeight="1" x14ac:dyDescent="0.3">
      <c r="B3508" s="70" t="str">
        <f t="shared" si="436"/>
        <v>!!!</v>
      </c>
      <c r="C3508" s="265" t="str">
        <f>IF(ISERROR(IF(LEN(E3508)&gt;0,VLOOKUP(TEXT($E3508,0),'Angaben Stationen'!$E$14:$J$213,5,0),"")),"?",IF(LEN(E3508)&gt;0,VLOOKUP(TEXT($E3508,0),'Angaben Stationen'!$E$14:$J$213,5,0),""))</f>
        <v/>
      </c>
      <c r="D3508" s="232" t="str">
        <f>IF(ISERROR(IF(LEN(E3508)&gt;0,VLOOKUP(TEXT($E3508,0),'Angaben Stationen'!$E$14:$J$213,6,0),"")),"STATION IST NICHT VORHANDEN",IF(LEN(E3508)&gt;0,VLOOKUP(TEXT($E3508,0),'Angaben Stationen'!$E$14:$J$213,6,0),""))</f>
        <v/>
      </c>
      <c r="E3508" s="287"/>
      <c r="F3508" s="234"/>
      <c r="G3508" s="234"/>
      <c r="H3508" s="263"/>
      <c r="I3508" s="169"/>
      <c r="K3508" s="445" t="str">
        <f t="shared" si="437"/>
        <v>Leer</v>
      </c>
      <c r="L3508" s="445" t="str">
        <f>VLOOKUP($D3508,{"29 - Psychiatrie (Erwachsene)","BGI";"297 - stationsäquivalente Behandlung in der Erwachsenenpsychiatrie (29)","BGI";"30 - Kinder- und Jugendpsychiatrie","BGII";"307 - stationsäquivalente Behandlung in der Kinder- und Jugendpsychiatrie (30)","BGII";"31 - Psychosomatik","BGI";"","Leer"},2,0)</f>
        <v>Leer</v>
      </c>
      <c r="M3508" s="445">
        <f t="shared" si="434"/>
        <v>0</v>
      </c>
      <c r="N3508" s="445">
        <f t="shared" si="435"/>
        <v>0</v>
      </c>
      <c r="O3508" s="445">
        <f t="shared" si="438"/>
        <v>0</v>
      </c>
      <c r="P3508" s="445">
        <f t="shared" si="439"/>
        <v>0</v>
      </c>
      <c r="Q3508" s="445">
        <f t="shared" si="440"/>
        <v>0</v>
      </c>
      <c r="R3508" s="415" t="str">
        <f t="shared" si="441"/>
        <v>Leer</v>
      </c>
      <c r="S3508" s="445">
        <f>IF('Angaben KH-Standort'!D$29='A4'!D3508,IF('Angaben KH-Standort'!E$29="Ja",1,0),0)</f>
        <v>0</v>
      </c>
      <c r="T3508" s="445">
        <f>IF('Angaben KH-Standort'!D$30='A4'!D3508,IF('Angaben KH-Standort'!E$30="Ja",1,0),0)</f>
        <v>0</v>
      </c>
      <c r="U3508" s="445">
        <f>IF('Angaben KH-Standort'!D$31='A4'!D3508,IF('Angaben KH-Standort'!E$31="Ja",1,0),0)</f>
        <v>0</v>
      </c>
    </row>
    <row r="3509" spans="2:21" ht="15" customHeight="1" x14ac:dyDescent="0.3">
      <c r="B3509" s="70" t="str">
        <f t="shared" si="436"/>
        <v>!!!</v>
      </c>
      <c r="C3509" s="265" t="str">
        <f>IF(ISERROR(IF(LEN(E3509)&gt;0,VLOOKUP(TEXT($E3509,0),'Angaben Stationen'!$E$14:$J$213,5,0),"")),"?",IF(LEN(E3509)&gt;0,VLOOKUP(TEXT($E3509,0),'Angaben Stationen'!$E$14:$J$213,5,0),""))</f>
        <v/>
      </c>
      <c r="D3509" s="232" t="str">
        <f>IF(ISERROR(IF(LEN(E3509)&gt;0,VLOOKUP(TEXT($E3509,0),'Angaben Stationen'!$E$14:$J$213,6,0),"")),"STATION IST NICHT VORHANDEN",IF(LEN(E3509)&gt;0,VLOOKUP(TEXT($E3509,0),'Angaben Stationen'!$E$14:$J$213,6,0),""))</f>
        <v/>
      </c>
      <c r="E3509" s="287"/>
      <c r="F3509" s="234"/>
      <c r="G3509" s="234"/>
      <c r="H3509" s="263"/>
      <c r="I3509" s="169"/>
      <c r="K3509" s="445" t="str">
        <f t="shared" si="437"/>
        <v>Leer</v>
      </c>
      <c r="L3509" s="445" t="str">
        <f>VLOOKUP($D3509,{"29 - Psychiatrie (Erwachsene)","BGI";"297 - stationsäquivalente Behandlung in der Erwachsenenpsychiatrie (29)","BGI";"30 - Kinder- und Jugendpsychiatrie","BGII";"307 - stationsäquivalente Behandlung in der Kinder- und Jugendpsychiatrie (30)","BGII";"31 - Psychosomatik","BGI";"","Leer"},2,0)</f>
        <v>Leer</v>
      </c>
      <c r="M3509" s="445">
        <f t="shared" si="434"/>
        <v>0</v>
      </c>
      <c r="N3509" s="445">
        <f t="shared" si="435"/>
        <v>0</v>
      </c>
      <c r="O3509" s="445">
        <f t="shared" si="438"/>
        <v>0</v>
      </c>
      <c r="P3509" s="445">
        <f t="shared" si="439"/>
        <v>0</v>
      </c>
      <c r="Q3509" s="445">
        <f t="shared" si="440"/>
        <v>0</v>
      </c>
      <c r="R3509" s="415" t="str">
        <f t="shared" si="441"/>
        <v>Leer</v>
      </c>
      <c r="S3509" s="445">
        <f>IF('Angaben KH-Standort'!D$29='A4'!D3509,IF('Angaben KH-Standort'!E$29="Ja",1,0),0)</f>
        <v>0</v>
      </c>
      <c r="T3509" s="445">
        <f>IF('Angaben KH-Standort'!D$30='A4'!D3509,IF('Angaben KH-Standort'!E$30="Ja",1,0),0)</f>
        <v>0</v>
      </c>
      <c r="U3509" s="445">
        <f>IF('Angaben KH-Standort'!D$31='A4'!D3509,IF('Angaben KH-Standort'!E$31="Ja",1,0),0)</f>
        <v>0</v>
      </c>
    </row>
    <row r="3510" spans="2:21" ht="15" customHeight="1" x14ac:dyDescent="0.3">
      <c r="B3510" s="70" t="str">
        <f t="shared" si="436"/>
        <v>!!!</v>
      </c>
      <c r="C3510" s="265" t="str">
        <f>IF(ISERROR(IF(LEN(E3510)&gt;0,VLOOKUP(TEXT($E3510,0),'Angaben Stationen'!$E$14:$J$213,5,0),"")),"?",IF(LEN(E3510)&gt;0,VLOOKUP(TEXT($E3510,0),'Angaben Stationen'!$E$14:$J$213,5,0),""))</f>
        <v/>
      </c>
      <c r="D3510" s="232" t="str">
        <f>IF(ISERROR(IF(LEN(E3510)&gt;0,VLOOKUP(TEXT($E3510,0),'Angaben Stationen'!$E$14:$J$213,6,0),"")),"STATION IST NICHT VORHANDEN",IF(LEN(E3510)&gt;0,VLOOKUP(TEXT($E3510,0),'Angaben Stationen'!$E$14:$J$213,6,0),""))</f>
        <v/>
      </c>
      <c r="E3510" s="287"/>
      <c r="F3510" s="234"/>
      <c r="G3510" s="234"/>
      <c r="H3510" s="263"/>
      <c r="I3510" s="169"/>
      <c r="K3510" s="445" t="str">
        <f t="shared" si="437"/>
        <v>Leer</v>
      </c>
      <c r="L3510" s="445" t="str">
        <f>VLOOKUP($D3510,{"29 - Psychiatrie (Erwachsene)","BGI";"297 - stationsäquivalente Behandlung in der Erwachsenenpsychiatrie (29)","BGI";"30 - Kinder- und Jugendpsychiatrie","BGII";"307 - stationsäquivalente Behandlung in der Kinder- und Jugendpsychiatrie (30)","BGII";"31 - Psychosomatik","BGI";"","Leer"},2,0)</f>
        <v>Leer</v>
      </c>
      <c r="M3510" s="445">
        <f t="shared" si="434"/>
        <v>0</v>
      </c>
      <c r="N3510" s="445">
        <f t="shared" si="435"/>
        <v>0</v>
      </c>
      <c r="O3510" s="445">
        <f t="shared" si="438"/>
        <v>0</v>
      </c>
      <c r="P3510" s="445">
        <f t="shared" si="439"/>
        <v>0</v>
      </c>
      <c r="Q3510" s="445">
        <f t="shared" si="440"/>
        <v>0</v>
      </c>
      <c r="R3510" s="415" t="str">
        <f t="shared" si="441"/>
        <v>Leer</v>
      </c>
      <c r="S3510" s="445">
        <f>IF('Angaben KH-Standort'!D$29='A4'!D3510,IF('Angaben KH-Standort'!E$29="Ja",1,0),0)</f>
        <v>0</v>
      </c>
      <c r="T3510" s="445">
        <f>IF('Angaben KH-Standort'!D$30='A4'!D3510,IF('Angaben KH-Standort'!E$30="Ja",1,0),0)</f>
        <v>0</v>
      </c>
      <c r="U3510" s="445">
        <f>IF('Angaben KH-Standort'!D$31='A4'!D3510,IF('Angaben KH-Standort'!E$31="Ja",1,0),0)</f>
        <v>0</v>
      </c>
    </row>
    <row r="3511" spans="2:21" ht="15" customHeight="1" x14ac:dyDescent="0.3">
      <c r="B3511" s="70" t="str">
        <f t="shared" si="436"/>
        <v>!!!</v>
      </c>
      <c r="C3511" s="265" t="str">
        <f>IF(ISERROR(IF(LEN(E3511)&gt;0,VLOOKUP(TEXT($E3511,0),'Angaben Stationen'!$E$14:$J$213,5,0),"")),"?",IF(LEN(E3511)&gt;0,VLOOKUP(TEXT($E3511,0),'Angaben Stationen'!$E$14:$J$213,5,0),""))</f>
        <v/>
      </c>
      <c r="D3511" s="232" t="str">
        <f>IF(ISERROR(IF(LEN(E3511)&gt;0,VLOOKUP(TEXT($E3511,0),'Angaben Stationen'!$E$14:$J$213,6,0),"")),"STATION IST NICHT VORHANDEN",IF(LEN(E3511)&gt;0,VLOOKUP(TEXT($E3511,0),'Angaben Stationen'!$E$14:$J$213,6,0),""))</f>
        <v/>
      </c>
      <c r="E3511" s="287"/>
      <c r="F3511" s="234"/>
      <c r="G3511" s="234"/>
      <c r="H3511" s="263"/>
      <c r="I3511" s="169"/>
      <c r="K3511" s="445" t="str">
        <f t="shared" si="437"/>
        <v>Leer</v>
      </c>
      <c r="L3511" s="445" t="str">
        <f>VLOOKUP($D3511,{"29 - Psychiatrie (Erwachsene)","BGI";"297 - stationsäquivalente Behandlung in der Erwachsenenpsychiatrie (29)","BGI";"30 - Kinder- und Jugendpsychiatrie","BGII";"307 - stationsäquivalente Behandlung in der Kinder- und Jugendpsychiatrie (30)","BGII";"31 - Psychosomatik","BGI";"","Leer"},2,0)</f>
        <v>Leer</v>
      </c>
      <c r="M3511" s="445">
        <f t="shared" si="434"/>
        <v>0</v>
      </c>
      <c r="N3511" s="445">
        <f t="shared" si="435"/>
        <v>0</v>
      </c>
      <c r="O3511" s="445">
        <f t="shared" si="438"/>
        <v>0</v>
      </c>
      <c r="P3511" s="445">
        <f t="shared" si="439"/>
        <v>0</v>
      </c>
      <c r="Q3511" s="445">
        <f t="shared" si="440"/>
        <v>0</v>
      </c>
      <c r="R3511" s="415" t="str">
        <f t="shared" si="441"/>
        <v>Leer</v>
      </c>
      <c r="S3511" s="445">
        <f>IF('Angaben KH-Standort'!D$29='A4'!D3511,IF('Angaben KH-Standort'!E$29="Ja",1,0),0)</f>
        <v>0</v>
      </c>
      <c r="T3511" s="445">
        <f>IF('Angaben KH-Standort'!D$30='A4'!D3511,IF('Angaben KH-Standort'!E$30="Ja",1,0),0)</f>
        <v>0</v>
      </c>
      <c r="U3511" s="445">
        <f>IF('Angaben KH-Standort'!D$31='A4'!D3511,IF('Angaben KH-Standort'!E$31="Ja",1,0),0)</f>
        <v>0</v>
      </c>
    </row>
    <row r="3512" spans="2:21" ht="15" customHeight="1" x14ac:dyDescent="0.3">
      <c r="B3512" s="70" t="str">
        <f t="shared" si="436"/>
        <v>!!!</v>
      </c>
      <c r="C3512" s="265" t="str">
        <f>IF(ISERROR(IF(LEN(E3512)&gt;0,VLOOKUP(TEXT($E3512,0),'Angaben Stationen'!$E$14:$J$213,5,0),"")),"?",IF(LEN(E3512)&gt;0,VLOOKUP(TEXT($E3512,0),'Angaben Stationen'!$E$14:$J$213,5,0),""))</f>
        <v/>
      </c>
      <c r="D3512" s="232" t="str">
        <f>IF(ISERROR(IF(LEN(E3512)&gt;0,VLOOKUP(TEXT($E3512,0),'Angaben Stationen'!$E$14:$J$213,6,0),"")),"STATION IST NICHT VORHANDEN",IF(LEN(E3512)&gt;0,VLOOKUP(TEXT($E3512,0),'Angaben Stationen'!$E$14:$J$213,6,0),""))</f>
        <v/>
      </c>
      <c r="E3512" s="287"/>
      <c r="F3512" s="234"/>
      <c r="G3512" s="234"/>
      <c r="H3512" s="263"/>
      <c r="I3512" s="169"/>
      <c r="K3512" s="445" t="str">
        <f t="shared" si="437"/>
        <v>Leer</v>
      </c>
      <c r="L3512" s="445" t="str">
        <f>VLOOKUP($D3512,{"29 - Psychiatrie (Erwachsene)","BGI";"297 - stationsäquivalente Behandlung in der Erwachsenenpsychiatrie (29)","BGI";"30 - Kinder- und Jugendpsychiatrie","BGII";"307 - stationsäquivalente Behandlung in der Kinder- und Jugendpsychiatrie (30)","BGII";"31 - Psychosomatik","BGI";"","Leer"},2,0)</f>
        <v>Leer</v>
      </c>
      <c r="M3512" s="445">
        <f t="shared" si="434"/>
        <v>0</v>
      </c>
      <c r="N3512" s="445">
        <f t="shared" si="435"/>
        <v>0</v>
      </c>
      <c r="O3512" s="445">
        <f t="shared" si="438"/>
        <v>0</v>
      </c>
      <c r="P3512" s="445">
        <f t="shared" si="439"/>
        <v>0</v>
      </c>
      <c r="Q3512" s="445">
        <f t="shared" si="440"/>
        <v>0</v>
      </c>
      <c r="R3512" s="415" t="str">
        <f t="shared" si="441"/>
        <v>Leer</v>
      </c>
      <c r="S3512" s="445">
        <f>IF('Angaben KH-Standort'!D$29='A4'!D3512,IF('Angaben KH-Standort'!E$29="Ja",1,0),0)</f>
        <v>0</v>
      </c>
      <c r="T3512" s="445">
        <f>IF('Angaben KH-Standort'!D$30='A4'!D3512,IF('Angaben KH-Standort'!E$30="Ja",1,0),0)</f>
        <v>0</v>
      </c>
      <c r="U3512" s="445">
        <f>IF('Angaben KH-Standort'!D$31='A4'!D3512,IF('Angaben KH-Standort'!E$31="Ja",1,0),0)</f>
        <v>0</v>
      </c>
    </row>
    <row r="3513" spans="2:21" ht="15" customHeight="1" x14ac:dyDescent="0.3">
      <c r="B3513" s="70" t="str">
        <f t="shared" si="436"/>
        <v>!!!</v>
      </c>
      <c r="C3513" s="265" t="str">
        <f>IF(ISERROR(IF(LEN(E3513)&gt;0,VLOOKUP(TEXT($E3513,0),'Angaben Stationen'!$E$14:$J$213,5,0),"")),"?",IF(LEN(E3513)&gt;0,VLOOKUP(TEXT($E3513,0),'Angaben Stationen'!$E$14:$J$213,5,0),""))</f>
        <v/>
      </c>
      <c r="D3513" s="232" t="str">
        <f>IF(ISERROR(IF(LEN(E3513)&gt;0,VLOOKUP(TEXT($E3513,0),'Angaben Stationen'!$E$14:$J$213,6,0),"")),"STATION IST NICHT VORHANDEN",IF(LEN(E3513)&gt;0,VLOOKUP(TEXT($E3513,0),'Angaben Stationen'!$E$14:$J$213,6,0),""))</f>
        <v/>
      </c>
      <c r="E3513" s="287"/>
      <c r="F3513" s="234"/>
      <c r="G3513" s="234"/>
      <c r="H3513" s="263"/>
      <c r="I3513" s="169"/>
      <c r="K3513" s="445" t="str">
        <f t="shared" si="437"/>
        <v>Leer</v>
      </c>
      <c r="L3513" s="445" t="str">
        <f>VLOOKUP($D3513,{"29 - Psychiatrie (Erwachsene)","BGI";"297 - stationsäquivalente Behandlung in der Erwachsenenpsychiatrie (29)","BGI";"30 - Kinder- und Jugendpsychiatrie","BGII";"307 - stationsäquivalente Behandlung in der Kinder- und Jugendpsychiatrie (30)","BGII";"31 - Psychosomatik","BGI";"","Leer"},2,0)</f>
        <v>Leer</v>
      </c>
      <c r="M3513" s="445">
        <f t="shared" si="434"/>
        <v>0</v>
      </c>
      <c r="N3513" s="445">
        <f t="shared" si="435"/>
        <v>0</v>
      </c>
      <c r="O3513" s="445">
        <f t="shared" si="438"/>
        <v>0</v>
      </c>
      <c r="P3513" s="445">
        <f t="shared" si="439"/>
        <v>0</v>
      </c>
      <c r="Q3513" s="445">
        <f t="shared" si="440"/>
        <v>0</v>
      </c>
      <c r="R3513" s="415" t="str">
        <f t="shared" si="441"/>
        <v>Leer</v>
      </c>
      <c r="S3513" s="445">
        <f>IF('Angaben KH-Standort'!D$29='A4'!D3513,IF('Angaben KH-Standort'!E$29="Ja",1,0),0)</f>
        <v>0</v>
      </c>
      <c r="T3513" s="445">
        <f>IF('Angaben KH-Standort'!D$30='A4'!D3513,IF('Angaben KH-Standort'!E$30="Ja",1,0),0)</f>
        <v>0</v>
      </c>
      <c r="U3513" s="445">
        <f>IF('Angaben KH-Standort'!D$31='A4'!D3513,IF('Angaben KH-Standort'!E$31="Ja",1,0),0)</f>
        <v>0</v>
      </c>
    </row>
    <row r="3514" spans="2:21" ht="15" customHeight="1" x14ac:dyDescent="0.3">
      <c r="B3514" s="70" t="str">
        <f t="shared" si="436"/>
        <v>!!!</v>
      </c>
      <c r="C3514" s="265" t="str">
        <f>IF(ISERROR(IF(LEN(E3514)&gt;0,VLOOKUP(TEXT($E3514,0),'Angaben Stationen'!$E$14:$J$213,5,0),"")),"?",IF(LEN(E3514)&gt;0,VLOOKUP(TEXT($E3514,0),'Angaben Stationen'!$E$14:$J$213,5,0),""))</f>
        <v/>
      </c>
      <c r="D3514" s="232" t="str">
        <f>IF(ISERROR(IF(LEN(E3514)&gt;0,VLOOKUP(TEXT($E3514,0),'Angaben Stationen'!$E$14:$J$213,6,0),"")),"STATION IST NICHT VORHANDEN",IF(LEN(E3514)&gt;0,VLOOKUP(TEXT($E3514,0),'Angaben Stationen'!$E$14:$J$213,6,0),""))</f>
        <v/>
      </c>
      <c r="E3514" s="287"/>
      <c r="F3514" s="234"/>
      <c r="G3514" s="234"/>
      <c r="H3514" s="263"/>
      <c r="I3514" s="169"/>
      <c r="K3514" s="445" t="str">
        <f t="shared" si="437"/>
        <v>Leer</v>
      </c>
      <c r="L3514" s="445" t="str">
        <f>VLOOKUP($D3514,{"29 - Psychiatrie (Erwachsene)","BGI";"297 - stationsäquivalente Behandlung in der Erwachsenenpsychiatrie (29)","BGI";"30 - Kinder- und Jugendpsychiatrie","BGII";"307 - stationsäquivalente Behandlung in der Kinder- und Jugendpsychiatrie (30)","BGII";"31 - Psychosomatik","BGI";"","Leer"},2,0)</f>
        <v>Leer</v>
      </c>
      <c r="M3514" s="445">
        <f t="shared" si="434"/>
        <v>0</v>
      </c>
      <c r="N3514" s="445">
        <f t="shared" si="435"/>
        <v>0</v>
      </c>
      <c r="O3514" s="445">
        <f t="shared" si="438"/>
        <v>0</v>
      </c>
      <c r="P3514" s="445">
        <f t="shared" si="439"/>
        <v>0</v>
      </c>
      <c r="Q3514" s="445">
        <f t="shared" si="440"/>
        <v>0</v>
      </c>
      <c r="R3514" s="415" t="str">
        <f t="shared" si="441"/>
        <v>Leer</v>
      </c>
      <c r="S3514" s="445">
        <f>IF('Angaben KH-Standort'!D$29='A4'!D3514,IF('Angaben KH-Standort'!E$29="Ja",1,0),0)</f>
        <v>0</v>
      </c>
      <c r="T3514" s="445">
        <f>IF('Angaben KH-Standort'!D$30='A4'!D3514,IF('Angaben KH-Standort'!E$30="Ja",1,0),0)</f>
        <v>0</v>
      </c>
      <c r="U3514" s="445">
        <f>IF('Angaben KH-Standort'!D$31='A4'!D3514,IF('Angaben KH-Standort'!E$31="Ja",1,0),0)</f>
        <v>0</v>
      </c>
    </row>
    <row r="3515" spans="2:21" ht="15" customHeight="1" x14ac:dyDescent="0.3">
      <c r="B3515" s="70" t="str">
        <f t="shared" si="436"/>
        <v>!!!</v>
      </c>
      <c r="C3515" s="265" t="str">
        <f>IF(ISERROR(IF(LEN(E3515)&gt;0,VLOOKUP(TEXT($E3515,0),'Angaben Stationen'!$E$14:$J$213,5,0),"")),"?",IF(LEN(E3515)&gt;0,VLOOKUP(TEXT($E3515,0),'Angaben Stationen'!$E$14:$J$213,5,0),""))</f>
        <v/>
      </c>
      <c r="D3515" s="232" t="str">
        <f>IF(ISERROR(IF(LEN(E3515)&gt;0,VLOOKUP(TEXT($E3515,0),'Angaben Stationen'!$E$14:$J$213,6,0),"")),"STATION IST NICHT VORHANDEN",IF(LEN(E3515)&gt;0,VLOOKUP(TEXT($E3515,0),'Angaben Stationen'!$E$14:$J$213,6,0),""))</f>
        <v/>
      </c>
      <c r="E3515" s="287"/>
      <c r="F3515" s="234"/>
      <c r="G3515" s="234"/>
      <c r="H3515" s="263"/>
      <c r="I3515" s="169"/>
      <c r="K3515" s="445" t="str">
        <f t="shared" si="437"/>
        <v>Leer</v>
      </c>
      <c r="L3515" s="445" t="str">
        <f>VLOOKUP($D3515,{"29 - Psychiatrie (Erwachsene)","BGI";"297 - stationsäquivalente Behandlung in der Erwachsenenpsychiatrie (29)","BGI";"30 - Kinder- und Jugendpsychiatrie","BGII";"307 - stationsäquivalente Behandlung in der Kinder- und Jugendpsychiatrie (30)","BGII";"31 - Psychosomatik","BGI";"","Leer"},2,0)</f>
        <v>Leer</v>
      </c>
      <c r="M3515" s="445">
        <f t="shared" si="434"/>
        <v>0</v>
      </c>
      <c r="N3515" s="445">
        <f t="shared" si="435"/>
        <v>0</v>
      </c>
      <c r="O3515" s="445">
        <f t="shared" si="438"/>
        <v>0</v>
      </c>
      <c r="P3515" s="445">
        <f t="shared" si="439"/>
        <v>0</v>
      </c>
      <c r="Q3515" s="445">
        <f t="shared" si="440"/>
        <v>0</v>
      </c>
      <c r="R3515" s="415" t="str">
        <f t="shared" si="441"/>
        <v>Leer</v>
      </c>
      <c r="S3515" s="445">
        <f>IF('Angaben KH-Standort'!D$29='A4'!D3515,IF('Angaben KH-Standort'!E$29="Ja",1,0),0)</f>
        <v>0</v>
      </c>
      <c r="T3515" s="445">
        <f>IF('Angaben KH-Standort'!D$30='A4'!D3515,IF('Angaben KH-Standort'!E$30="Ja",1,0),0)</f>
        <v>0</v>
      </c>
      <c r="U3515" s="445">
        <f>IF('Angaben KH-Standort'!D$31='A4'!D3515,IF('Angaben KH-Standort'!E$31="Ja",1,0),0)</f>
        <v>0</v>
      </c>
    </row>
    <row r="3516" spans="2:21" ht="15" customHeight="1" x14ac:dyDescent="0.3">
      <c r="B3516" s="70" t="str">
        <f t="shared" si="436"/>
        <v>!!!</v>
      </c>
      <c r="C3516" s="265" t="str">
        <f>IF(ISERROR(IF(LEN(E3516)&gt;0,VLOOKUP(TEXT($E3516,0),'Angaben Stationen'!$E$14:$J$213,5,0),"")),"?",IF(LEN(E3516)&gt;0,VLOOKUP(TEXT($E3516,0),'Angaben Stationen'!$E$14:$J$213,5,0),""))</f>
        <v/>
      </c>
      <c r="D3516" s="232" t="str">
        <f>IF(ISERROR(IF(LEN(E3516)&gt;0,VLOOKUP(TEXT($E3516,0),'Angaben Stationen'!$E$14:$J$213,6,0),"")),"STATION IST NICHT VORHANDEN",IF(LEN(E3516)&gt;0,VLOOKUP(TEXT($E3516,0),'Angaben Stationen'!$E$14:$J$213,6,0),""))</f>
        <v/>
      </c>
      <c r="E3516" s="287"/>
      <c r="F3516" s="234"/>
      <c r="G3516" s="234"/>
      <c r="H3516" s="263"/>
      <c r="I3516" s="169"/>
      <c r="K3516" s="445" t="str">
        <f t="shared" si="437"/>
        <v>Leer</v>
      </c>
      <c r="L3516" s="445" t="str">
        <f>VLOOKUP($D3516,{"29 - Psychiatrie (Erwachsene)","BGI";"297 - stationsäquivalente Behandlung in der Erwachsenenpsychiatrie (29)","BGI";"30 - Kinder- und Jugendpsychiatrie","BGII";"307 - stationsäquivalente Behandlung in der Kinder- und Jugendpsychiatrie (30)","BGII";"31 - Psychosomatik","BGI";"","Leer"},2,0)</f>
        <v>Leer</v>
      </c>
      <c r="M3516" s="445">
        <f t="shared" si="434"/>
        <v>0</v>
      </c>
      <c r="N3516" s="445">
        <f t="shared" si="435"/>
        <v>0</v>
      </c>
      <c r="O3516" s="445">
        <f t="shared" si="438"/>
        <v>0</v>
      </c>
      <c r="P3516" s="445">
        <f t="shared" si="439"/>
        <v>0</v>
      </c>
      <c r="Q3516" s="445">
        <f t="shared" si="440"/>
        <v>0</v>
      </c>
      <c r="R3516" s="415" t="str">
        <f t="shared" si="441"/>
        <v>Leer</v>
      </c>
      <c r="S3516" s="445">
        <f>IF('Angaben KH-Standort'!D$29='A4'!D3516,IF('Angaben KH-Standort'!E$29="Ja",1,0),0)</f>
        <v>0</v>
      </c>
      <c r="T3516" s="445">
        <f>IF('Angaben KH-Standort'!D$30='A4'!D3516,IF('Angaben KH-Standort'!E$30="Ja",1,0),0)</f>
        <v>0</v>
      </c>
      <c r="U3516" s="445">
        <f>IF('Angaben KH-Standort'!D$31='A4'!D3516,IF('Angaben KH-Standort'!E$31="Ja",1,0),0)</f>
        <v>0</v>
      </c>
    </row>
    <row r="3517" spans="2:21" ht="15" customHeight="1" x14ac:dyDescent="0.3">
      <c r="B3517" s="70" t="str">
        <f t="shared" si="436"/>
        <v>!!!</v>
      </c>
      <c r="C3517" s="265" t="str">
        <f>IF(ISERROR(IF(LEN(E3517)&gt;0,VLOOKUP(TEXT($E3517,0),'Angaben Stationen'!$E$14:$J$213,5,0),"")),"?",IF(LEN(E3517)&gt;0,VLOOKUP(TEXT($E3517,0),'Angaben Stationen'!$E$14:$J$213,5,0),""))</f>
        <v/>
      </c>
      <c r="D3517" s="232" t="str">
        <f>IF(ISERROR(IF(LEN(E3517)&gt;0,VLOOKUP(TEXT($E3517,0),'Angaben Stationen'!$E$14:$J$213,6,0),"")),"STATION IST NICHT VORHANDEN",IF(LEN(E3517)&gt;0,VLOOKUP(TEXT($E3517,0),'Angaben Stationen'!$E$14:$J$213,6,0),""))</f>
        <v/>
      </c>
      <c r="E3517" s="287"/>
      <c r="F3517" s="234"/>
      <c r="G3517" s="234"/>
      <c r="H3517" s="263"/>
      <c r="I3517" s="169"/>
      <c r="K3517" s="445" t="str">
        <f t="shared" si="437"/>
        <v>Leer</v>
      </c>
      <c r="L3517" s="445" t="str">
        <f>VLOOKUP($D3517,{"29 - Psychiatrie (Erwachsene)","BGI";"297 - stationsäquivalente Behandlung in der Erwachsenenpsychiatrie (29)","BGI";"30 - Kinder- und Jugendpsychiatrie","BGII";"307 - stationsäquivalente Behandlung in der Kinder- und Jugendpsychiatrie (30)","BGII";"31 - Psychosomatik","BGI";"","Leer"},2,0)</f>
        <v>Leer</v>
      </c>
      <c r="M3517" s="445">
        <f t="shared" si="434"/>
        <v>0</v>
      </c>
      <c r="N3517" s="445">
        <f t="shared" si="435"/>
        <v>0</v>
      </c>
      <c r="O3517" s="445">
        <f t="shared" si="438"/>
        <v>0</v>
      </c>
      <c r="P3517" s="445">
        <f t="shared" si="439"/>
        <v>0</v>
      </c>
      <c r="Q3517" s="445">
        <f t="shared" si="440"/>
        <v>0</v>
      </c>
      <c r="R3517" s="415" t="str">
        <f t="shared" si="441"/>
        <v>Leer</v>
      </c>
      <c r="S3517" s="445">
        <f>IF('Angaben KH-Standort'!D$29='A4'!D3517,IF('Angaben KH-Standort'!E$29="Ja",1,0),0)</f>
        <v>0</v>
      </c>
      <c r="T3517" s="445">
        <f>IF('Angaben KH-Standort'!D$30='A4'!D3517,IF('Angaben KH-Standort'!E$30="Ja",1,0),0)</f>
        <v>0</v>
      </c>
      <c r="U3517" s="445">
        <f>IF('Angaben KH-Standort'!D$31='A4'!D3517,IF('Angaben KH-Standort'!E$31="Ja",1,0),0)</f>
        <v>0</v>
      </c>
    </row>
    <row r="3518" spans="2:21" ht="15" customHeight="1" x14ac:dyDescent="0.3">
      <c r="B3518" s="70" t="str">
        <f t="shared" si="436"/>
        <v>!!!</v>
      </c>
      <c r="C3518" s="265" t="str">
        <f>IF(ISERROR(IF(LEN(E3518)&gt;0,VLOOKUP(TEXT($E3518,0),'Angaben Stationen'!$E$14:$J$213,5,0),"")),"?",IF(LEN(E3518)&gt;0,VLOOKUP(TEXT($E3518,0),'Angaben Stationen'!$E$14:$J$213,5,0),""))</f>
        <v/>
      </c>
      <c r="D3518" s="232" t="str">
        <f>IF(ISERROR(IF(LEN(E3518)&gt;0,VLOOKUP(TEXT($E3518,0),'Angaben Stationen'!$E$14:$J$213,6,0),"")),"STATION IST NICHT VORHANDEN",IF(LEN(E3518)&gt;0,VLOOKUP(TEXT($E3518,0),'Angaben Stationen'!$E$14:$J$213,6,0),""))</f>
        <v/>
      </c>
      <c r="E3518" s="287"/>
      <c r="F3518" s="234"/>
      <c r="G3518" s="234"/>
      <c r="H3518" s="263"/>
      <c r="I3518" s="169"/>
      <c r="K3518" s="445" t="str">
        <f t="shared" si="437"/>
        <v>Leer</v>
      </c>
      <c r="L3518" s="445" t="str">
        <f>VLOOKUP($D3518,{"29 - Psychiatrie (Erwachsene)","BGI";"297 - stationsäquivalente Behandlung in der Erwachsenenpsychiatrie (29)","BGI";"30 - Kinder- und Jugendpsychiatrie","BGII";"307 - stationsäquivalente Behandlung in der Kinder- und Jugendpsychiatrie (30)","BGII";"31 - Psychosomatik","BGI";"","Leer"},2,0)</f>
        <v>Leer</v>
      </c>
      <c r="M3518" s="445">
        <f t="shared" si="434"/>
        <v>0</v>
      </c>
      <c r="N3518" s="445">
        <f t="shared" si="435"/>
        <v>0</v>
      </c>
      <c r="O3518" s="445">
        <f t="shared" si="438"/>
        <v>0</v>
      </c>
      <c r="P3518" s="445">
        <f t="shared" si="439"/>
        <v>0</v>
      </c>
      <c r="Q3518" s="445">
        <f t="shared" si="440"/>
        <v>0</v>
      </c>
      <c r="R3518" s="415" t="str">
        <f t="shared" si="441"/>
        <v>Leer</v>
      </c>
      <c r="S3518" s="445">
        <f>IF('Angaben KH-Standort'!D$29='A4'!D3518,IF('Angaben KH-Standort'!E$29="Ja",1,0),0)</f>
        <v>0</v>
      </c>
      <c r="T3518" s="445">
        <f>IF('Angaben KH-Standort'!D$30='A4'!D3518,IF('Angaben KH-Standort'!E$30="Ja",1,0),0)</f>
        <v>0</v>
      </c>
      <c r="U3518" s="445">
        <f>IF('Angaben KH-Standort'!D$31='A4'!D3518,IF('Angaben KH-Standort'!E$31="Ja",1,0),0)</f>
        <v>0</v>
      </c>
    </row>
    <row r="3519" spans="2:21" ht="15" customHeight="1" x14ac:dyDescent="0.3">
      <c r="B3519" s="70" t="str">
        <f t="shared" si="436"/>
        <v>!!!</v>
      </c>
      <c r="C3519" s="265" t="str">
        <f>IF(ISERROR(IF(LEN(E3519)&gt;0,VLOOKUP(TEXT($E3519,0),'Angaben Stationen'!$E$14:$J$213,5,0),"")),"?",IF(LEN(E3519)&gt;0,VLOOKUP(TEXT($E3519,0),'Angaben Stationen'!$E$14:$J$213,5,0),""))</f>
        <v/>
      </c>
      <c r="D3519" s="232" t="str">
        <f>IF(ISERROR(IF(LEN(E3519)&gt;0,VLOOKUP(TEXT($E3519,0),'Angaben Stationen'!$E$14:$J$213,6,0),"")),"STATION IST NICHT VORHANDEN",IF(LEN(E3519)&gt;0,VLOOKUP(TEXT($E3519,0),'Angaben Stationen'!$E$14:$J$213,6,0),""))</f>
        <v/>
      </c>
      <c r="E3519" s="287"/>
      <c r="F3519" s="234"/>
      <c r="G3519" s="234"/>
      <c r="H3519" s="263"/>
      <c r="I3519" s="169"/>
      <c r="K3519" s="445" t="str">
        <f t="shared" si="437"/>
        <v>Leer</v>
      </c>
      <c r="L3519" s="445" t="str">
        <f>VLOOKUP($D3519,{"29 - Psychiatrie (Erwachsene)","BGI";"297 - stationsäquivalente Behandlung in der Erwachsenenpsychiatrie (29)","BGI";"30 - Kinder- und Jugendpsychiatrie","BGII";"307 - stationsäquivalente Behandlung in der Kinder- und Jugendpsychiatrie (30)","BGII";"31 - Psychosomatik","BGI";"","Leer"},2,0)</f>
        <v>Leer</v>
      </c>
      <c r="M3519" s="445">
        <f t="shared" si="434"/>
        <v>0</v>
      </c>
      <c r="N3519" s="445">
        <f t="shared" si="435"/>
        <v>0</v>
      </c>
      <c r="O3519" s="445">
        <f t="shared" si="438"/>
        <v>0</v>
      </c>
      <c r="P3519" s="445">
        <f t="shared" si="439"/>
        <v>0</v>
      </c>
      <c r="Q3519" s="445">
        <f t="shared" si="440"/>
        <v>0</v>
      </c>
      <c r="R3519" s="415" t="str">
        <f t="shared" si="441"/>
        <v>Leer</v>
      </c>
      <c r="S3519" s="445">
        <f>IF('Angaben KH-Standort'!D$29='A4'!D3519,IF('Angaben KH-Standort'!E$29="Ja",1,0),0)</f>
        <v>0</v>
      </c>
      <c r="T3519" s="445">
        <f>IF('Angaben KH-Standort'!D$30='A4'!D3519,IF('Angaben KH-Standort'!E$30="Ja",1,0),0)</f>
        <v>0</v>
      </c>
      <c r="U3519" s="445">
        <f>IF('Angaben KH-Standort'!D$31='A4'!D3519,IF('Angaben KH-Standort'!E$31="Ja",1,0),0)</f>
        <v>0</v>
      </c>
    </row>
    <row r="3520" spans="2:21" ht="15" customHeight="1" x14ac:dyDescent="0.3">
      <c r="B3520" s="70" t="str">
        <f t="shared" si="436"/>
        <v>!!!</v>
      </c>
      <c r="C3520" s="265" t="str">
        <f>IF(ISERROR(IF(LEN(E3520)&gt;0,VLOOKUP(TEXT($E3520,0),'Angaben Stationen'!$E$14:$J$213,5,0),"")),"?",IF(LEN(E3520)&gt;0,VLOOKUP(TEXT($E3520,0),'Angaben Stationen'!$E$14:$J$213,5,0),""))</f>
        <v/>
      </c>
      <c r="D3520" s="232" t="str">
        <f>IF(ISERROR(IF(LEN(E3520)&gt;0,VLOOKUP(TEXT($E3520,0),'Angaben Stationen'!$E$14:$J$213,6,0),"")),"STATION IST NICHT VORHANDEN",IF(LEN(E3520)&gt;0,VLOOKUP(TEXT($E3520,0),'Angaben Stationen'!$E$14:$J$213,6,0),""))</f>
        <v/>
      </c>
      <c r="E3520" s="287"/>
      <c r="F3520" s="234"/>
      <c r="G3520" s="234"/>
      <c r="H3520" s="263"/>
      <c r="I3520" s="169"/>
      <c r="K3520" s="445" t="str">
        <f t="shared" si="437"/>
        <v>Leer</v>
      </c>
      <c r="L3520" s="445" t="str">
        <f>VLOOKUP($D3520,{"29 - Psychiatrie (Erwachsene)","BGI";"297 - stationsäquivalente Behandlung in der Erwachsenenpsychiatrie (29)","BGI";"30 - Kinder- und Jugendpsychiatrie","BGII";"307 - stationsäquivalente Behandlung in der Kinder- und Jugendpsychiatrie (30)","BGII";"31 - Psychosomatik","BGI";"","Leer"},2,0)</f>
        <v>Leer</v>
      </c>
      <c r="M3520" s="445">
        <f t="shared" si="434"/>
        <v>0</v>
      </c>
      <c r="N3520" s="445">
        <f t="shared" si="435"/>
        <v>0</v>
      </c>
      <c r="O3520" s="445">
        <f t="shared" si="438"/>
        <v>0</v>
      </c>
      <c r="P3520" s="445">
        <f t="shared" si="439"/>
        <v>0</v>
      </c>
      <c r="Q3520" s="445">
        <f t="shared" si="440"/>
        <v>0</v>
      </c>
      <c r="R3520" s="415" t="str">
        <f t="shared" si="441"/>
        <v>Leer</v>
      </c>
      <c r="S3520" s="445">
        <f>IF('Angaben KH-Standort'!D$29='A4'!D3520,IF('Angaben KH-Standort'!E$29="Ja",1,0),0)</f>
        <v>0</v>
      </c>
      <c r="T3520" s="445">
        <f>IF('Angaben KH-Standort'!D$30='A4'!D3520,IF('Angaben KH-Standort'!E$30="Ja",1,0),0)</f>
        <v>0</v>
      </c>
      <c r="U3520" s="445">
        <f>IF('Angaben KH-Standort'!D$31='A4'!D3520,IF('Angaben KH-Standort'!E$31="Ja",1,0),0)</f>
        <v>0</v>
      </c>
    </row>
    <row r="3521" spans="2:21" ht="15" customHeight="1" x14ac:dyDescent="0.3">
      <c r="B3521" s="70" t="str">
        <f t="shared" si="436"/>
        <v>!!!</v>
      </c>
      <c r="C3521" s="265" t="str">
        <f>IF(ISERROR(IF(LEN(E3521)&gt;0,VLOOKUP(TEXT($E3521,0),'Angaben Stationen'!$E$14:$J$213,5,0),"")),"?",IF(LEN(E3521)&gt;0,VLOOKUP(TEXT($E3521,0),'Angaben Stationen'!$E$14:$J$213,5,0),""))</f>
        <v/>
      </c>
      <c r="D3521" s="232" t="str">
        <f>IF(ISERROR(IF(LEN(E3521)&gt;0,VLOOKUP(TEXT($E3521,0),'Angaben Stationen'!$E$14:$J$213,6,0),"")),"STATION IST NICHT VORHANDEN",IF(LEN(E3521)&gt;0,VLOOKUP(TEXT($E3521,0),'Angaben Stationen'!$E$14:$J$213,6,0),""))</f>
        <v/>
      </c>
      <c r="E3521" s="287"/>
      <c r="F3521" s="234"/>
      <c r="G3521" s="234"/>
      <c r="H3521" s="263"/>
      <c r="I3521" s="169"/>
      <c r="K3521" s="445" t="str">
        <f t="shared" si="437"/>
        <v>Leer</v>
      </c>
      <c r="L3521" s="445" t="str">
        <f>VLOOKUP($D3521,{"29 - Psychiatrie (Erwachsene)","BGI";"297 - stationsäquivalente Behandlung in der Erwachsenenpsychiatrie (29)","BGI";"30 - Kinder- und Jugendpsychiatrie","BGII";"307 - stationsäquivalente Behandlung in der Kinder- und Jugendpsychiatrie (30)","BGII";"31 - Psychosomatik","BGI";"","Leer"},2,0)</f>
        <v>Leer</v>
      </c>
      <c r="M3521" s="445">
        <f t="shared" si="434"/>
        <v>0</v>
      </c>
      <c r="N3521" s="445">
        <f t="shared" si="435"/>
        <v>0</v>
      </c>
      <c r="O3521" s="445">
        <f t="shared" si="438"/>
        <v>0</v>
      </c>
      <c r="P3521" s="445">
        <f t="shared" si="439"/>
        <v>0</v>
      </c>
      <c r="Q3521" s="445">
        <f t="shared" si="440"/>
        <v>0</v>
      </c>
      <c r="R3521" s="415" t="str">
        <f t="shared" si="441"/>
        <v>Leer</v>
      </c>
      <c r="S3521" s="445">
        <f>IF('Angaben KH-Standort'!D$29='A4'!D3521,IF('Angaben KH-Standort'!E$29="Ja",1,0),0)</f>
        <v>0</v>
      </c>
      <c r="T3521" s="445">
        <f>IF('Angaben KH-Standort'!D$30='A4'!D3521,IF('Angaben KH-Standort'!E$30="Ja",1,0),0)</f>
        <v>0</v>
      </c>
      <c r="U3521" s="445">
        <f>IF('Angaben KH-Standort'!D$31='A4'!D3521,IF('Angaben KH-Standort'!E$31="Ja",1,0),0)</f>
        <v>0</v>
      </c>
    </row>
    <row r="3522" spans="2:21" ht="15" customHeight="1" x14ac:dyDescent="0.3">
      <c r="B3522" s="70" t="str">
        <f t="shared" si="436"/>
        <v>!!!</v>
      </c>
      <c r="C3522" s="265" t="str">
        <f>IF(ISERROR(IF(LEN(E3522)&gt;0,VLOOKUP(TEXT($E3522,0),'Angaben Stationen'!$E$14:$J$213,5,0),"")),"?",IF(LEN(E3522)&gt;0,VLOOKUP(TEXT($E3522,0),'Angaben Stationen'!$E$14:$J$213,5,0),""))</f>
        <v/>
      </c>
      <c r="D3522" s="232" t="str">
        <f>IF(ISERROR(IF(LEN(E3522)&gt;0,VLOOKUP(TEXT($E3522,0),'Angaben Stationen'!$E$14:$J$213,6,0),"")),"STATION IST NICHT VORHANDEN",IF(LEN(E3522)&gt;0,VLOOKUP(TEXT($E3522,0),'Angaben Stationen'!$E$14:$J$213,6,0),""))</f>
        <v/>
      </c>
      <c r="E3522" s="287"/>
      <c r="F3522" s="234"/>
      <c r="G3522" s="234"/>
      <c r="H3522" s="263"/>
      <c r="I3522" s="169"/>
      <c r="K3522" s="445" t="str">
        <f t="shared" si="437"/>
        <v>Leer</v>
      </c>
      <c r="L3522" s="445" t="str">
        <f>VLOOKUP($D3522,{"29 - Psychiatrie (Erwachsene)","BGI";"297 - stationsäquivalente Behandlung in der Erwachsenenpsychiatrie (29)","BGI";"30 - Kinder- und Jugendpsychiatrie","BGII";"307 - stationsäquivalente Behandlung in der Kinder- und Jugendpsychiatrie (30)","BGII";"31 - Psychosomatik","BGI";"","Leer"},2,0)</f>
        <v>Leer</v>
      </c>
      <c r="M3522" s="445">
        <f t="shared" si="434"/>
        <v>0</v>
      </c>
      <c r="N3522" s="445">
        <f t="shared" si="435"/>
        <v>0</v>
      </c>
      <c r="O3522" s="445">
        <f t="shared" si="438"/>
        <v>0</v>
      </c>
      <c r="P3522" s="445">
        <f t="shared" si="439"/>
        <v>0</v>
      </c>
      <c r="Q3522" s="445">
        <f t="shared" si="440"/>
        <v>0</v>
      </c>
      <c r="R3522" s="415" t="str">
        <f t="shared" si="441"/>
        <v>Leer</v>
      </c>
      <c r="S3522" s="445">
        <f>IF('Angaben KH-Standort'!D$29='A4'!D3522,IF('Angaben KH-Standort'!E$29="Ja",1,0),0)</f>
        <v>0</v>
      </c>
      <c r="T3522" s="445">
        <f>IF('Angaben KH-Standort'!D$30='A4'!D3522,IF('Angaben KH-Standort'!E$30="Ja",1,0),0)</f>
        <v>0</v>
      </c>
      <c r="U3522" s="445">
        <f>IF('Angaben KH-Standort'!D$31='A4'!D3522,IF('Angaben KH-Standort'!E$31="Ja",1,0),0)</f>
        <v>0</v>
      </c>
    </row>
    <row r="3523" spans="2:21" ht="15" customHeight="1" x14ac:dyDescent="0.3">
      <c r="B3523" s="70" t="str">
        <f t="shared" si="436"/>
        <v>!!!</v>
      </c>
      <c r="C3523" s="265" t="str">
        <f>IF(ISERROR(IF(LEN(E3523)&gt;0,VLOOKUP(TEXT($E3523,0),'Angaben Stationen'!$E$14:$J$213,5,0),"")),"?",IF(LEN(E3523)&gt;0,VLOOKUP(TEXT($E3523,0),'Angaben Stationen'!$E$14:$J$213,5,0),""))</f>
        <v/>
      </c>
      <c r="D3523" s="232" t="str">
        <f>IF(ISERROR(IF(LEN(E3523)&gt;0,VLOOKUP(TEXT($E3523,0),'Angaben Stationen'!$E$14:$J$213,6,0),"")),"STATION IST NICHT VORHANDEN",IF(LEN(E3523)&gt;0,VLOOKUP(TEXT($E3523,0),'Angaben Stationen'!$E$14:$J$213,6,0),""))</f>
        <v/>
      </c>
      <c r="E3523" s="287"/>
      <c r="F3523" s="234"/>
      <c r="G3523" s="234"/>
      <c r="H3523" s="263"/>
      <c r="I3523" s="169"/>
      <c r="K3523" s="445" t="str">
        <f t="shared" si="437"/>
        <v>Leer</v>
      </c>
      <c r="L3523" s="445" t="str">
        <f>VLOOKUP($D3523,{"29 - Psychiatrie (Erwachsene)","BGI";"297 - stationsäquivalente Behandlung in der Erwachsenenpsychiatrie (29)","BGI";"30 - Kinder- und Jugendpsychiatrie","BGII";"307 - stationsäquivalente Behandlung in der Kinder- und Jugendpsychiatrie (30)","BGII";"31 - Psychosomatik","BGI";"","Leer"},2,0)</f>
        <v>Leer</v>
      </c>
      <c r="M3523" s="445">
        <f t="shared" si="434"/>
        <v>0</v>
      </c>
      <c r="N3523" s="445">
        <f t="shared" si="435"/>
        <v>0</v>
      </c>
      <c r="O3523" s="445">
        <f t="shared" si="438"/>
        <v>0</v>
      </c>
      <c r="P3523" s="445">
        <f t="shared" si="439"/>
        <v>0</v>
      </c>
      <c r="Q3523" s="445">
        <f t="shared" si="440"/>
        <v>0</v>
      </c>
      <c r="R3523" s="415" t="str">
        <f t="shared" si="441"/>
        <v>Leer</v>
      </c>
      <c r="S3523" s="445">
        <f>IF('Angaben KH-Standort'!D$29='A4'!D3523,IF('Angaben KH-Standort'!E$29="Ja",1,0),0)</f>
        <v>0</v>
      </c>
      <c r="T3523" s="445">
        <f>IF('Angaben KH-Standort'!D$30='A4'!D3523,IF('Angaben KH-Standort'!E$30="Ja",1,0),0)</f>
        <v>0</v>
      </c>
      <c r="U3523" s="445">
        <f>IF('Angaben KH-Standort'!D$31='A4'!D3523,IF('Angaben KH-Standort'!E$31="Ja",1,0),0)</f>
        <v>0</v>
      </c>
    </row>
    <row r="3524" spans="2:21" ht="15" customHeight="1" x14ac:dyDescent="0.3">
      <c r="B3524" s="70" t="str">
        <f t="shared" si="436"/>
        <v>!!!</v>
      </c>
      <c r="C3524" s="265" t="str">
        <f>IF(ISERROR(IF(LEN(E3524)&gt;0,VLOOKUP(TEXT($E3524,0),'Angaben Stationen'!$E$14:$J$213,5,0),"")),"?",IF(LEN(E3524)&gt;0,VLOOKUP(TEXT($E3524,0),'Angaben Stationen'!$E$14:$J$213,5,0),""))</f>
        <v/>
      </c>
      <c r="D3524" s="232" t="str">
        <f>IF(ISERROR(IF(LEN(E3524)&gt;0,VLOOKUP(TEXT($E3524,0),'Angaben Stationen'!$E$14:$J$213,6,0),"")),"STATION IST NICHT VORHANDEN",IF(LEN(E3524)&gt;0,VLOOKUP(TEXT($E3524,0),'Angaben Stationen'!$E$14:$J$213,6,0),""))</f>
        <v/>
      </c>
      <c r="E3524" s="287"/>
      <c r="F3524" s="234"/>
      <c r="G3524" s="234"/>
      <c r="H3524" s="263"/>
      <c r="I3524" s="169"/>
      <c r="K3524" s="445" t="str">
        <f t="shared" si="437"/>
        <v>Leer</v>
      </c>
      <c r="L3524" s="445" t="str">
        <f>VLOOKUP($D3524,{"29 - Psychiatrie (Erwachsene)","BGI";"297 - stationsäquivalente Behandlung in der Erwachsenenpsychiatrie (29)","BGI";"30 - Kinder- und Jugendpsychiatrie","BGII";"307 - stationsäquivalente Behandlung in der Kinder- und Jugendpsychiatrie (30)","BGII";"31 - Psychosomatik","BGI";"","Leer"},2,0)</f>
        <v>Leer</v>
      </c>
      <c r="M3524" s="445">
        <f t="shared" si="434"/>
        <v>0</v>
      </c>
      <c r="N3524" s="445">
        <f t="shared" si="435"/>
        <v>0</v>
      </c>
      <c r="O3524" s="445">
        <f t="shared" si="438"/>
        <v>0</v>
      </c>
      <c r="P3524" s="445">
        <f t="shared" si="439"/>
        <v>0</v>
      </c>
      <c r="Q3524" s="445">
        <f t="shared" si="440"/>
        <v>0</v>
      </c>
      <c r="R3524" s="415" t="str">
        <f t="shared" si="441"/>
        <v>Leer</v>
      </c>
      <c r="S3524" s="445">
        <f>IF('Angaben KH-Standort'!D$29='A4'!D3524,IF('Angaben KH-Standort'!E$29="Ja",1,0),0)</f>
        <v>0</v>
      </c>
      <c r="T3524" s="445">
        <f>IF('Angaben KH-Standort'!D$30='A4'!D3524,IF('Angaben KH-Standort'!E$30="Ja",1,0),0)</f>
        <v>0</v>
      </c>
      <c r="U3524" s="445">
        <f>IF('Angaben KH-Standort'!D$31='A4'!D3524,IF('Angaben KH-Standort'!E$31="Ja",1,0),0)</f>
        <v>0</v>
      </c>
    </row>
    <row r="3525" spans="2:21" ht="15" customHeight="1" x14ac:dyDescent="0.3">
      <c r="B3525" s="70" t="str">
        <f t="shared" si="436"/>
        <v>!!!</v>
      </c>
      <c r="C3525" s="265" t="str">
        <f>IF(ISERROR(IF(LEN(E3525)&gt;0,VLOOKUP(TEXT($E3525,0),'Angaben Stationen'!$E$14:$J$213,5,0),"")),"?",IF(LEN(E3525)&gt;0,VLOOKUP(TEXT($E3525,0),'Angaben Stationen'!$E$14:$J$213,5,0),""))</f>
        <v/>
      </c>
      <c r="D3525" s="232" t="str">
        <f>IF(ISERROR(IF(LEN(E3525)&gt;0,VLOOKUP(TEXT($E3525,0),'Angaben Stationen'!$E$14:$J$213,6,0),"")),"STATION IST NICHT VORHANDEN",IF(LEN(E3525)&gt;0,VLOOKUP(TEXT($E3525,0),'Angaben Stationen'!$E$14:$J$213,6,0),""))</f>
        <v/>
      </c>
      <c r="E3525" s="287"/>
      <c r="F3525" s="234"/>
      <c r="G3525" s="234"/>
      <c r="H3525" s="263"/>
      <c r="I3525" s="169"/>
      <c r="K3525" s="445" t="str">
        <f t="shared" si="437"/>
        <v>Leer</v>
      </c>
      <c r="L3525" s="445" t="str">
        <f>VLOOKUP($D3525,{"29 - Psychiatrie (Erwachsene)","BGI";"297 - stationsäquivalente Behandlung in der Erwachsenenpsychiatrie (29)","BGI";"30 - Kinder- und Jugendpsychiatrie","BGII";"307 - stationsäquivalente Behandlung in der Kinder- und Jugendpsychiatrie (30)","BGII";"31 - Psychosomatik","BGI";"","Leer"},2,0)</f>
        <v>Leer</v>
      </c>
      <c r="M3525" s="445">
        <f t="shared" si="434"/>
        <v>0</v>
      </c>
      <c r="N3525" s="445">
        <f t="shared" si="435"/>
        <v>0</v>
      </c>
      <c r="O3525" s="445">
        <f t="shared" si="438"/>
        <v>0</v>
      </c>
      <c r="P3525" s="445">
        <f t="shared" si="439"/>
        <v>0</v>
      </c>
      <c r="Q3525" s="445">
        <f t="shared" si="440"/>
        <v>0</v>
      </c>
      <c r="R3525" s="415" t="str">
        <f t="shared" si="441"/>
        <v>Leer</v>
      </c>
      <c r="S3525" s="445">
        <f>IF('Angaben KH-Standort'!D$29='A4'!D3525,IF('Angaben KH-Standort'!E$29="Ja",1,0),0)</f>
        <v>0</v>
      </c>
      <c r="T3525" s="445">
        <f>IF('Angaben KH-Standort'!D$30='A4'!D3525,IF('Angaben KH-Standort'!E$30="Ja",1,0),0)</f>
        <v>0</v>
      </c>
      <c r="U3525" s="445">
        <f>IF('Angaben KH-Standort'!D$31='A4'!D3525,IF('Angaben KH-Standort'!E$31="Ja",1,0),0)</f>
        <v>0</v>
      </c>
    </row>
    <row r="3526" spans="2:21" ht="15" customHeight="1" x14ac:dyDescent="0.3">
      <c r="B3526" s="70" t="str">
        <f t="shared" si="436"/>
        <v>!!!</v>
      </c>
      <c r="C3526" s="265" t="str">
        <f>IF(ISERROR(IF(LEN(E3526)&gt;0,VLOOKUP(TEXT($E3526,0),'Angaben Stationen'!$E$14:$J$213,5,0),"")),"?",IF(LEN(E3526)&gt;0,VLOOKUP(TEXT($E3526,0),'Angaben Stationen'!$E$14:$J$213,5,0),""))</f>
        <v/>
      </c>
      <c r="D3526" s="232" t="str">
        <f>IF(ISERROR(IF(LEN(E3526)&gt;0,VLOOKUP(TEXT($E3526,0),'Angaben Stationen'!$E$14:$J$213,6,0),"")),"STATION IST NICHT VORHANDEN",IF(LEN(E3526)&gt;0,VLOOKUP(TEXT($E3526,0),'Angaben Stationen'!$E$14:$J$213,6,0),""))</f>
        <v/>
      </c>
      <c r="E3526" s="287"/>
      <c r="F3526" s="234"/>
      <c r="G3526" s="234"/>
      <c r="H3526" s="263"/>
      <c r="I3526" s="169"/>
      <c r="K3526" s="445" t="str">
        <f t="shared" si="437"/>
        <v>Leer</v>
      </c>
      <c r="L3526" s="445" t="str">
        <f>VLOOKUP($D3526,{"29 - Psychiatrie (Erwachsene)","BGI";"297 - stationsäquivalente Behandlung in der Erwachsenenpsychiatrie (29)","BGI";"30 - Kinder- und Jugendpsychiatrie","BGII";"307 - stationsäquivalente Behandlung in der Kinder- und Jugendpsychiatrie (30)","BGII";"31 - Psychosomatik","BGI";"","Leer"},2,0)</f>
        <v>Leer</v>
      </c>
      <c r="M3526" s="445">
        <f t="shared" si="434"/>
        <v>0</v>
      </c>
      <c r="N3526" s="445">
        <f t="shared" si="435"/>
        <v>0</v>
      </c>
      <c r="O3526" s="445">
        <f t="shared" si="438"/>
        <v>0</v>
      </c>
      <c r="P3526" s="445">
        <f t="shared" si="439"/>
        <v>0</v>
      </c>
      <c r="Q3526" s="445">
        <f t="shared" si="440"/>
        <v>0</v>
      </c>
      <c r="R3526" s="415" t="str">
        <f t="shared" si="441"/>
        <v>Leer</v>
      </c>
      <c r="S3526" s="445">
        <f>IF('Angaben KH-Standort'!D$29='A4'!D3526,IF('Angaben KH-Standort'!E$29="Ja",1,0),0)</f>
        <v>0</v>
      </c>
      <c r="T3526" s="445">
        <f>IF('Angaben KH-Standort'!D$30='A4'!D3526,IF('Angaben KH-Standort'!E$30="Ja",1,0),0)</f>
        <v>0</v>
      </c>
      <c r="U3526" s="445">
        <f>IF('Angaben KH-Standort'!D$31='A4'!D3526,IF('Angaben KH-Standort'!E$31="Ja",1,0),0)</f>
        <v>0</v>
      </c>
    </row>
    <row r="3527" spans="2:21" ht="15" customHeight="1" x14ac:dyDescent="0.3">
      <c r="B3527" s="70" t="str">
        <f t="shared" si="436"/>
        <v>!!!</v>
      </c>
      <c r="C3527" s="265" t="str">
        <f>IF(ISERROR(IF(LEN(E3527)&gt;0,VLOOKUP(TEXT($E3527,0),'Angaben Stationen'!$E$14:$J$213,5,0),"")),"?",IF(LEN(E3527)&gt;0,VLOOKUP(TEXT($E3527,0),'Angaben Stationen'!$E$14:$J$213,5,0),""))</f>
        <v/>
      </c>
      <c r="D3527" s="232" t="str">
        <f>IF(ISERROR(IF(LEN(E3527)&gt;0,VLOOKUP(TEXT($E3527,0),'Angaben Stationen'!$E$14:$J$213,6,0),"")),"STATION IST NICHT VORHANDEN",IF(LEN(E3527)&gt;0,VLOOKUP(TEXT($E3527,0),'Angaben Stationen'!$E$14:$J$213,6,0),""))</f>
        <v/>
      </c>
      <c r="E3527" s="287"/>
      <c r="F3527" s="234"/>
      <c r="G3527" s="234"/>
      <c r="H3527" s="263"/>
      <c r="I3527" s="169"/>
      <c r="K3527" s="445" t="str">
        <f t="shared" si="437"/>
        <v>Leer</v>
      </c>
      <c r="L3527" s="445" t="str">
        <f>VLOOKUP($D3527,{"29 - Psychiatrie (Erwachsene)","BGI";"297 - stationsäquivalente Behandlung in der Erwachsenenpsychiatrie (29)","BGI";"30 - Kinder- und Jugendpsychiatrie","BGII";"307 - stationsäquivalente Behandlung in der Kinder- und Jugendpsychiatrie (30)","BGII";"31 - Psychosomatik","BGI";"","Leer"},2,0)</f>
        <v>Leer</v>
      </c>
      <c r="M3527" s="445">
        <f t="shared" si="434"/>
        <v>0</v>
      </c>
      <c r="N3527" s="445">
        <f t="shared" si="435"/>
        <v>0</v>
      </c>
      <c r="O3527" s="445">
        <f t="shared" si="438"/>
        <v>0</v>
      </c>
      <c r="P3527" s="445">
        <f t="shared" si="439"/>
        <v>0</v>
      </c>
      <c r="Q3527" s="445">
        <f t="shared" si="440"/>
        <v>0</v>
      </c>
      <c r="R3527" s="415" t="str">
        <f t="shared" si="441"/>
        <v>Leer</v>
      </c>
      <c r="S3527" s="445">
        <f>IF('Angaben KH-Standort'!D$29='A4'!D3527,IF('Angaben KH-Standort'!E$29="Ja",1,0),0)</f>
        <v>0</v>
      </c>
      <c r="T3527" s="445">
        <f>IF('Angaben KH-Standort'!D$30='A4'!D3527,IF('Angaben KH-Standort'!E$30="Ja",1,0),0)</f>
        <v>0</v>
      </c>
      <c r="U3527" s="445">
        <f>IF('Angaben KH-Standort'!D$31='A4'!D3527,IF('Angaben KH-Standort'!E$31="Ja",1,0),0)</f>
        <v>0</v>
      </c>
    </row>
    <row r="3528" spans="2:21" ht="15" customHeight="1" x14ac:dyDescent="0.3">
      <c r="B3528" s="70" t="str">
        <f t="shared" si="436"/>
        <v>!!!</v>
      </c>
      <c r="C3528" s="265" t="str">
        <f>IF(ISERROR(IF(LEN(E3528)&gt;0,VLOOKUP(TEXT($E3528,0),'Angaben Stationen'!$E$14:$J$213,5,0),"")),"?",IF(LEN(E3528)&gt;0,VLOOKUP(TEXT($E3528,0),'Angaben Stationen'!$E$14:$J$213,5,0),""))</f>
        <v/>
      </c>
      <c r="D3528" s="232" t="str">
        <f>IF(ISERROR(IF(LEN(E3528)&gt;0,VLOOKUP(TEXT($E3528,0),'Angaben Stationen'!$E$14:$J$213,6,0),"")),"STATION IST NICHT VORHANDEN",IF(LEN(E3528)&gt;0,VLOOKUP(TEXT($E3528,0),'Angaben Stationen'!$E$14:$J$213,6,0),""))</f>
        <v/>
      </c>
      <c r="E3528" s="287"/>
      <c r="F3528" s="234"/>
      <c r="G3528" s="234"/>
      <c r="H3528" s="263"/>
      <c r="I3528" s="169"/>
      <c r="K3528" s="445" t="str">
        <f t="shared" si="437"/>
        <v>Leer</v>
      </c>
      <c r="L3528" s="445" t="str">
        <f>VLOOKUP($D3528,{"29 - Psychiatrie (Erwachsene)","BGI";"297 - stationsäquivalente Behandlung in der Erwachsenenpsychiatrie (29)","BGI";"30 - Kinder- und Jugendpsychiatrie","BGII";"307 - stationsäquivalente Behandlung in der Kinder- und Jugendpsychiatrie (30)","BGII";"31 - Psychosomatik","BGI";"","Leer"},2,0)</f>
        <v>Leer</v>
      </c>
      <c r="M3528" s="445">
        <f t="shared" si="434"/>
        <v>0</v>
      </c>
      <c r="N3528" s="445">
        <f t="shared" si="435"/>
        <v>0</v>
      </c>
      <c r="O3528" s="445">
        <f t="shared" si="438"/>
        <v>0</v>
      </c>
      <c r="P3528" s="445">
        <f t="shared" si="439"/>
        <v>0</v>
      </c>
      <c r="Q3528" s="445">
        <f t="shared" si="440"/>
        <v>0</v>
      </c>
      <c r="R3528" s="415" t="str">
        <f t="shared" si="441"/>
        <v>Leer</v>
      </c>
      <c r="S3528" s="445">
        <f>IF('Angaben KH-Standort'!D$29='A4'!D3528,IF('Angaben KH-Standort'!E$29="Ja",1,0),0)</f>
        <v>0</v>
      </c>
      <c r="T3528" s="445">
        <f>IF('Angaben KH-Standort'!D$30='A4'!D3528,IF('Angaben KH-Standort'!E$30="Ja",1,0),0)</f>
        <v>0</v>
      </c>
      <c r="U3528" s="445">
        <f>IF('Angaben KH-Standort'!D$31='A4'!D3528,IF('Angaben KH-Standort'!E$31="Ja",1,0),0)</f>
        <v>0</v>
      </c>
    </row>
    <row r="3529" spans="2:21" ht="15" customHeight="1" x14ac:dyDescent="0.3">
      <c r="B3529" s="70" t="str">
        <f t="shared" si="436"/>
        <v>!!!</v>
      </c>
      <c r="C3529" s="265" t="str">
        <f>IF(ISERROR(IF(LEN(E3529)&gt;0,VLOOKUP(TEXT($E3529,0),'Angaben Stationen'!$E$14:$J$213,5,0),"")),"?",IF(LEN(E3529)&gt;0,VLOOKUP(TEXT($E3529,0),'Angaben Stationen'!$E$14:$J$213,5,0),""))</f>
        <v/>
      </c>
      <c r="D3529" s="232" t="str">
        <f>IF(ISERROR(IF(LEN(E3529)&gt;0,VLOOKUP(TEXT($E3529,0),'Angaben Stationen'!$E$14:$J$213,6,0),"")),"STATION IST NICHT VORHANDEN",IF(LEN(E3529)&gt;0,VLOOKUP(TEXT($E3529,0),'Angaben Stationen'!$E$14:$J$213,6,0),""))</f>
        <v/>
      </c>
      <c r="E3529" s="287"/>
      <c r="F3529" s="234"/>
      <c r="G3529" s="234"/>
      <c r="H3529" s="263"/>
      <c r="I3529" s="169"/>
      <c r="K3529" s="445" t="str">
        <f t="shared" si="437"/>
        <v>Leer</v>
      </c>
      <c r="L3529" s="445" t="str">
        <f>VLOOKUP($D3529,{"29 - Psychiatrie (Erwachsene)","BGI";"297 - stationsäquivalente Behandlung in der Erwachsenenpsychiatrie (29)","BGI";"30 - Kinder- und Jugendpsychiatrie","BGII";"307 - stationsäquivalente Behandlung in der Kinder- und Jugendpsychiatrie (30)","BGII";"31 - Psychosomatik","BGI";"","Leer"},2,0)</f>
        <v>Leer</v>
      </c>
      <c r="M3529" s="445">
        <f t="shared" si="434"/>
        <v>0</v>
      </c>
      <c r="N3529" s="445">
        <f t="shared" si="435"/>
        <v>0</v>
      </c>
      <c r="O3529" s="445">
        <f t="shared" si="438"/>
        <v>0</v>
      </c>
      <c r="P3529" s="445">
        <f t="shared" si="439"/>
        <v>0</v>
      </c>
      <c r="Q3529" s="445">
        <f t="shared" si="440"/>
        <v>0</v>
      </c>
      <c r="R3529" s="415" t="str">
        <f t="shared" si="441"/>
        <v>Leer</v>
      </c>
      <c r="S3529" s="445">
        <f>IF('Angaben KH-Standort'!D$29='A4'!D3529,IF('Angaben KH-Standort'!E$29="Ja",1,0),0)</f>
        <v>0</v>
      </c>
      <c r="T3529" s="445">
        <f>IF('Angaben KH-Standort'!D$30='A4'!D3529,IF('Angaben KH-Standort'!E$30="Ja",1,0),0)</f>
        <v>0</v>
      </c>
      <c r="U3529" s="445">
        <f>IF('Angaben KH-Standort'!D$31='A4'!D3529,IF('Angaben KH-Standort'!E$31="Ja",1,0),0)</f>
        <v>0</v>
      </c>
    </row>
    <row r="3530" spans="2:21" ht="15" customHeight="1" x14ac:dyDescent="0.3">
      <c r="B3530" s="70" t="str">
        <f t="shared" si="436"/>
        <v>!!!</v>
      </c>
      <c r="C3530" s="265" t="str">
        <f>IF(ISERROR(IF(LEN(E3530)&gt;0,VLOOKUP(TEXT($E3530,0),'Angaben Stationen'!$E$14:$J$213,5,0),"")),"?",IF(LEN(E3530)&gt;0,VLOOKUP(TEXT($E3530,0),'Angaben Stationen'!$E$14:$J$213,5,0),""))</f>
        <v/>
      </c>
      <c r="D3530" s="232" t="str">
        <f>IF(ISERROR(IF(LEN(E3530)&gt;0,VLOOKUP(TEXT($E3530,0),'Angaben Stationen'!$E$14:$J$213,6,0),"")),"STATION IST NICHT VORHANDEN",IF(LEN(E3530)&gt;0,VLOOKUP(TEXT($E3530,0),'Angaben Stationen'!$E$14:$J$213,6,0),""))</f>
        <v/>
      </c>
      <c r="E3530" s="287"/>
      <c r="F3530" s="234"/>
      <c r="G3530" s="234"/>
      <c r="H3530" s="263"/>
      <c r="I3530" s="169"/>
      <c r="K3530" s="445" t="str">
        <f t="shared" si="437"/>
        <v>Leer</v>
      </c>
      <c r="L3530" s="445" t="str">
        <f>VLOOKUP($D3530,{"29 - Psychiatrie (Erwachsene)","BGI";"297 - stationsäquivalente Behandlung in der Erwachsenenpsychiatrie (29)","BGI";"30 - Kinder- und Jugendpsychiatrie","BGII";"307 - stationsäquivalente Behandlung in der Kinder- und Jugendpsychiatrie (30)","BGII";"31 - Psychosomatik","BGI";"","Leer"},2,0)</f>
        <v>Leer</v>
      </c>
      <c r="M3530" s="445">
        <f t="shared" si="434"/>
        <v>0</v>
      </c>
      <c r="N3530" s="445">
        <f t="shared" si="435"/>
        <v>0</v>
      </c>
      <c r="O3530" s="445">
        <f t="shared" si="438"/>
        <v>0</v>
      </c>
      <c r="P3530" s="445">
        <f t="shared" si="439"/>
        <v>0</v>
      </c>
      <c r="Q3530" s="445">
        <f t="shared" si="440"/>
        <v>0</v>
      </c>
      <c r="R3530" s="415" t="str">
        <f t="shared" si="441"/>
        <v>Leer</v>
      </c>
      <c r="S3530" s="445">
        <f>IF('Angaben KH-Standort'!D$29='A4'!D3530,IF('Angaben KH-Standort'!E$29="Ja",1,0),0)</f>
        <v>0</v>
      </c>
      <c r="T3530" s="445">
        <f>IF('Angaben KH-Standort'!D$30='A4'!D3530,IF('Angaben KH-Standort'!E$30="Ja",1,0),0)</f>
        <v>0</v>
      </c>
      <c r="U3530" s="445">
        <f>IF('Angaben KH-Standort'!D$31='A4'!D3530,IF('Angaben KH-Standort'!E$31="Ja",1,0),0)</f>
        <v>0</v>
      </c>
    </row>
    <row r="3531" spans="2:21" ht="15" customHeight="1" x14ac:dyDescent="0.3">
      <c r="B3531" s="70" t="str">
        <f t="shared" si="436"/>
        <v>!!!</v>
      </c>
      <c r="C3531" s="265" t="str">
        <f>IF(ISERROR(IF(LEN(E3531)&gt;0,VLOOKUP(TEXT($E3531,0),'Angaben Stationen'!$E$14:$J$213,5,0),"")),"?",IF(LEN(E3531)&gt;0,VLOOKUP(TEXT($E3531,0),'Angaben Stationen'!$E$14:$J$213,5,0),""))</f>
        <v/>
      </c>
      <c r="D3531" s="232" t="str">
        <f>IF(ISERROR(IF(LEN(E3531)&gt;0,VLOOKUP(TEXT($E3531,0),'Angaben Stationen'!$E$14:$J$213,6,0),"")),"STATION IST NICHT VORHANDEN",IF(LEN(E3531)&gt;0,VLOOKUP(TEXT($E3531,0),'Angaben Stationen'!$E$14:$J$213,6,0),""))</f>
        <v/>
      </c>
      <c r="E3531" s="287"/>
      <c r="F3531" s="234"/>
      <c r="G3531" s="234"/>
      <c r="H3531" s="263"/>
      <c r="I3531" s="169"/>
      <c r="K3531" s="445" t="str">
        <f t="shared" si="437"/>
        <v>Leer</v>
      </c>
      <c r="L3531" s="445" t="str">
        <f>VLOOKUP($D3531,{"29 - Psychiatrie (Erwachsene)","BGI";"297 - stationsäquivalente Behandlung in der Erwachsenenpsychiatrie (29)","BGI";"30 - Kinder- und Jugendpsychiatrie","BGII";"307 - stationsäquivalente Behandlung in der Kinder- und Jugendpsychiatrie (30)","BGII";"31 - Psychosomatik","BGI";"","Leer"},2,0)</f>
        <v>Leer</v>
      </c>
      <c r="M3531" s="445">
        <f t="shared" si="434"/>
        <v>0</v>
      </c>
      <c r="N3531" s="445">
        <f t="shared" si="435"/>
        <v>0</v>
      </c>
      <c r="O3531" s="445">
        <f t="shared" si="438"/>
        <v>0</v>
      </c>
      <c r="P3531" s="445">
        <f t="shared" si="439"/>
        <v>0</v>
      </c>
      <c r="Q3531" s="445">
        <f t="shared" si="440"/>
        <v>0</v>
      </c>
      <c r="R3531" s="415" t="str">
        <f t="shared" si="441"/>
        <v>Leer</v>
      </c>
      <c r="S3531" s="445">
        <f>IF('Angaben KH-Standort'!D$29='A4'!D3531,IF('Angaben KH-Standort'!E$29="Ja",1,0),0)</f>
        <v>0</v>
      </c>
      <c r="T3531" s="445">
        <f>IF('Angaben KH-Standort'!D$30='A4'!D3531,IF('Angaben KH-Standort'!E$30="Ja",1,0),0)</f>
        <v>0</v>
      </c>
      <c r="U3531" s="445">
        <f>IF('Angaben KH-Standort'!D$31='A4'!D3531,IF('Angaben KH-Standort'!E$31="Ja",1,0),0)</f>
        <v>0</v>
      </c>
    </row>
    <row r="3532" spans="2:21" ht="15" customHeight="1" x14ac:dyDescent="0.3">
      <c r="B3532" s="70" t="str">
        <f t="shared" si="436"/>
        <v>!!!</v>
      </c>
      <c r="C3532" s="265" t="str">
        <f>IF(ISERROR(IF(LEN(E3532)&gt;0,VLOOKUP(TEXT($E3532,0),'Angaben Stationen'!$E$14:$J$213,5,0),"")),"?",IF(LEN(E3532)&gt;0,VLOOKUP(TEXT($E3532,0),'Angaben Stationen'!$E$14:$J$213,5,0),""))</f>
        <v/>
      </c>
      <c r="D3532" s="232" t="str">
        <f>IF(ISERROR(IF(LEN(E3532)&gt;0,VLOOKUP(TEXT($E3532,0),'Angaben Stationen'!$E$14:$J$213,6,0),"")),"STATION IST NICHT VORHANDEN",IF(LEN(E3532)&gt;0,VLOOKUP(TEXT($E3532,0),'Angaben Stationen'!$E$14:$J$213,6,0),""))</f>
        <v/>
      </c>
      <c r="E3532" s="287"/>
      <c r="F3532" s="234"/>
      <c r="G3532" s="234"/>
      <c r="H3532" s="263"/>
      <c r="I3532" s="169"/>
      <c r="K3532" s="445" t="str">
        <f t="shared" si="437"/>
        <v>Leer</v>
      </c>
      <c r="L3532" s="445" t="str">
        <f>VLOOKUP($D3532,{"29 - Psychiatrie (Erwachsene)","BGI";"297 - stationsäquivalente Behandlung in der Erwachsenenpsychiatrie (29)","BGI";"30 - Kinder- und Jugendpsychiatrie","BGII";"307 - stationsäquivalente Behandlung in der Kinder- und Jugendpsychiatrie (30)","BGII";"31 - Psychosomatik","BGI";"","Leer"},2,0)</f>
        <v>Leer</v>
      </c>
      <c r="M3532" s="445">
        <f t="shared" si="434"/>
        <v>0</v>
      </c>
      <c r="N3532" s="445">
        <f t="shared" si="435"/>
        <v>0</v>
      </c>
      <c r="O3532" s="445">
        <f t="shared" si="438"/>
        <v>0</v>
      </c>
      <c r="P3532" s="445">
        <f t="shared" si="439"/>
        <v>0</v>
      </c>
      <c r="Q3532" s="445">
        <f t="shared" si="440"/>
        <v>0</v>
      </c>
      <c r="R3532" s="415" t="str">
        <f t="shared" si="441"/>
        <v>Leer</v>
      </c>
      <c r="S3532" s="445">
        <f>IF('Angaben KH-Standort'!D$29='A4'!D3532,IF('Angaben KH-Standort'!E$29="Ja",1,0),0)</f>
        <v>0</v>
      </c>
      <c r="T3532" s="445">
        <f>IF('Angaben KH-Standort'!D$30='A4'!D3532,IF('Angaben KH-Standort'!E$30="Ja",1,0),0)</f>
        <v>0</v>
      </c>
      <c r="U3532" s="445">
        <f>IF('Angaben KH-Standort'!D$31='A4'!D3532,IF('Angaben KH-Standort'!E$31="Ja",1,0),0)</f>
        <v>0</v>
      </c>
    </row>
    <row r="3533" spans="2:21" ht="15" customHeight="1" x14ac:dyDescent="0.3">
      <c r="B3533" s="70" t="str">
        <f t="shared" si="436"/>
        <v>!!!</v>
      </c>
      <c r="C3533" s="265" t="str">
        <f>IF(ISERROR(IF(LEN(E3533)&gt;0,VLOOKUP(TEXT($E3533,0),'Angaben Stationen'!$E$14:$J$213,5,0),"")),"?",IF(LEN(E3533)&gt;0,VLOOKUP(TEXT($E3533,0),'Angaben Stationen'!$E$14:$J$213,5,0),""))</f>
        <v/>
      </c>
      <c r="D3533" s="232" t="str">
        <f>IF(ISERROR(IF(LEN(E3533)&gt;0,VLOOKUP(TEXT($E3533,0),'Angaben Stationen'!$E$14:$J$213,6,0),"")),"STATION IST NICHT VORHANDEN",IF(LEN(E3533)&gt;0,VLOOKUP(TEXT($E3533,0),'Angaben Stationen'!$E$14:$J$213,6,0),""))</f>
        <v/>
      </c>
      <c r="E3533" s="287"/>
      <c r="F3533" s="234"/>
      <c r="G3533" s="234"/>
      <c r="H3533" s="263"/>
      <c r="I3533" s="169"/>
      <c r="K3533" s="445" t="str">
        <f t="shared" si="437"/>
        <v>Leer</v>
      </c>
      <c r="L3533" s="445" t="str">
        <f>VLOOKUP($D3533,{"29 - Psychiatrie (Erwachsene)","BGI";"297 - stationsäquivalente Behandlung in der Erwachsenenpsychiatrie (29)","BGI";"30 - Kinder- und Jugendpsychiatrie","BGII";"307 - stationsäquivalente Behandlung in der Kinder- und Jugendpsychiatrie (30)","BGII";"31 - Psychosomatik","BGI";"","Leer"},2,0)</f>
        <v>Leer</v>
      </c>
      <c r="M3533" s="445">
        <f t="shared" si="434"/>
        <v>0</v>
      </c>
      <c r="N3533" s="445">
        <f t="shared" si="435"/>
        <v>0</v>
      </c>
      <c r="O3533" s="445">
        <f t="shared" si="438"/>
        <v>0</v>
      </c>
      <c r="P3533" s="445">
        <f t="shared" si="439"/>
        <v>0</v>
      </c>
      <c r="Q3533" s="445">
        <f t="shared" si="440"/>
        <v>0</v>
      </c>
      <c r="R3533" s="415" t="str">
        <f t="shared" si="441"/>
        <v>Leer</v>
      </c>
      <c r="S3533" s="445">
        <f>IF('Angaben KH-Standort'!D$29='A4'!D3533,IF('Angaben KH-Standort'!E$29="Ja",1,0),0)</f>
        <v>0</v>
      </c>
      <c r="T3533" s="445">
        <f>IF('Angaben KH-Standort'!D$30='A4'!D3533,IF('Angaben KH-Standort'!E$30="Ja",1,0),0)</f>
        <v>0</v>
      </c>
      <c r="U3533" s="445">
        <f>IF('Angaben KH-Standort'!D$31='A4'!D3533,IF('Angaben KH-Standort'!E$31="Ja",1,0),0)</f>
        <v>0</v>
      </c>
    </row>
    <row r="3534" spans="2:21" ht="15" customHeight="1" x14ac:dyDescent="0.3">
      <c r="B3534" s="70" t="str">
        <f t="shared" si="436"/>
        <v>!!!</v>
      </c>
      <c r="C3534" s="265" t="str">
        <f>IF(ISERROR(IF(LEN(E3534)&gt;0,VLOOKUP(TEXT($E3534,0),'Angaben Stationen'!$E$14:$J$213,5,0),"")),"?",IF(LEN(E3534)&gt;0,VLOOKUP(TEXT($E3534,0),'Angaben Stationen'!$E$14:$J$213,5,0),""))</f>
        <v/>
      </c>
      <c r="D3534" s="232" t="str">
        <f>IF(ISERROR(IF(LEN(E3534)&gt;0,VLOOKUP(TEXT($E3534,0),'Angaben Stationen'!$E$14:$J$213,6,0),"")),"STATION IST NICHT VORHANDEN",IF(LEN(E3534)&gt;0,VLOOKUP(TEXT($E3534,0),'Angaben Stationen'!$E$14:$J$213,6,0),""))</f>
        <v/>
      </c>
      <c r="E3534" s="287"/>
      <c r="F3534" s="234"/>
      <c r="G3534" s="234"/>
      <c r="H3534" s="263"/>
      <c r="I3534" s="169"/>
      <c r="K3534" s="445" t="str">
        <f t="shared" si="437"/>
        <v>Leer</v>
      </c>
      <c r="L3534" s="445" t="str">
        <f>VLOOKUP($D3534,{"29 - Psychiatrie (Erwachsene)","BGI";"297 - stationsäquivalente Behandlung in der Erwachsenenpsychiatrie (29)","BGI";"30 - Kinder- und Jugendpsychiatrie","BGII";"307 - stationsäquivalente Behandlung in der Kinder- und Jugendpsychiatrie (30)","BGII";"31 - Psychosomatik","BGI";"","Leer"},2,0)</f>
        <v>Leer</v>
      </c>
      <c r="M3534" s="445">
        <f t="shared" si="434"/>
        <v>0</v>
      </c>
      <c r="N3534" s="445">
        <f t="shared" si="435"/>
        <v>0</v>
      </c>
      <c r="O3534" s="445">
        <f t="shared" si="438"/>
        <v>0</v>
      </c>
      <c r="P3534" s="445">
        <f t="shared" si="439"/>
        <v>0</v>
      </c>
      <c r="Q3534" s="445">
        <f t="shared" si="440"/>
        <v>0</v>
      </c>
      <c r="R3534" s="415" t="str">
        <f t="shared" si="441"/>
        <v>Leer</v>
      </c>
      <c r="S3534" s="445">
        <f>IF('Angaben KH-Standort'!D$29='A4'!D3534,IF('Angaben KH-Standort'!E$29="Ja",1,0),0)</f>
        <v>0</v>
      </c>
      <c r="T3534" s="445">
        <f>IF('Angaben KH-Standort'!D$30='A4'!D3534,IF('Angaben KH-Standort'!E$30="Ja",1,0),0)</f>
        <v>0</v>
      </c>
      <c r="U3534" s="445">
        <f>IF('Angaben KH-Standort'!D$31='A4'!D3534,IF('Angaben KH-Standort'!E$31="Ja",1,0),0)</f>
        <v>0</v>
      </c>
    </row>
    <row r="3535" spans="2:21" ht="15" customHeight="1" x14ac:dyDescent="0.3">
      <c r="B3535" s="70" t="str">
        <f t="shared" si="436"/>
        <v>!!!</v>
      </c>
      <c r="C3535" s="265" t="str">
        <f>IF(ISERROR(IF(LEN(E3535)&gt;0,VLOOKUP(TEXT($E3535,0),'Angaben Stationen'!$E$14:$J$213,5,0),"")),"?",IF(LEN(E3535)&gt;0,VLOOKUP(TEXT($E3535,0),'Angaben Stationen'!$E$14:$J$213,5,0),""))</f>
        <v/>
      </c>
      <c r="D3535" s="232" t="str">
        <f>IF(ISERROR(IF(LEN(E3535)&gt;0,VLOOKUP(TEXT($E3535,0),'Angaben Stationen'!$E$14:$J$213,6,0),"")),"STATION IST NICHT VORHANDEN",IF(LEN(E3535)&gt;0,VLOOKUP(TEXT($E3535,0),'Angaben Stationen'!$E$14:$J$213,6,0),""))</f>
        <v/>
      </c>
      <c r="E3535" s="287"/>
      <c r="F3535" s="234"/>
      <c r="G3535" s="234"/>
      <c r="H3535" s="263"/>
      <c r="I3535" s="169"/>
      <c r="K3535" s="445" t="str">
        <f t="shared" si="437"/>
        <v>Leer</v>
      </c>
      <c r="L3535" s="445" t="str">
        <f>VLOOKUP($D3535,{"29 - Psychiatrie (Erwachsene)","BGI";"297 - stationsäquivalente Behandlung in der Erwachsenenpsychiatrie (29)","BGI";"30 - Kinder- und Jugendpsychiatrie","BGII";"307 - stationsäquivalente Behandlung in der Kinder- und Jugendpsychiatrie (30)","BGII";"31 - Psychosomatik","BGI";"","Leer"},2,0)</f>
        <v>Leer</v>
      </c>
      <c r="M3535" s="445">
        <f t="shared" si="434"/>
        <v>0</v>
      </c>
      <c r="N3535" s="445">
        <f t="shared" si="435"/>
        <v>0</v>
      </c>
      <c r="O3535" s="445">
        <f t="shared" si="438"/>
        <v>0</v>
      </c>
      <c r="P3535" s="445">
        <f t="shared" si="439"/>
        <v>0</v>
      </c>
      <c r="Q3535" s="445">
        <f t="shared" si="440"/>
        <v>0</v>
      </c>
      <c r="R3535" s="415" t="str">
        <f t="shared" si="441"/>
        <v>Leer</v>
      </c>
      <c r="S3535" s="445">
        <f>IF('Angaben KH-Standort'!D$29='A4'!D3535,IF('Angaben KH-Standort'!E$29="Ja",1,0),0)</f>
        <v>0</v>
      </c>
      <c r="T3535" s="445">
        <f>IF('Angaben KH-Standort'!D$30='A4'!D3535,IF('Angaben KH-Standort'!E$30="Ja",1,0),0)</f>
        <v>0</v>
      </c>
      <c r="U3535" s="445">
        <f>IF('Angaben KH-Standort'!D$31='A4'!D3535,IF('Angaben KH-Standort'!E$31="Ja",1,0),0)</f>
        <v>0</v>
      </c>
    </row>
    <row r="3536" spans="2:21" ht="15" customHeight="1" x14ac:dyDescent="0.3">
      <c r="B3536" s="70" t="str">
        <f t="shared" si="436"/>
        <v>!!!</v>
      </c>
      <c r="C3536" s="265" t="str">
        <f>IF(ISERROR(IF(LEN(E3536)&gt;0,VLOOKUP(TEXT($E3536,0),'Angaben Stationen'!$E$14:$J$213,5,0),"")),"?",IF(LEN(E3536)&gt;0,VLOOKUP(TEXT($E3536,0),'Angaben Stationen'!$E$14:$J$213,5,0),""))</f>
        <v/>
      </c>
      <c r="D3536" s="232" t="str">
        <f>IF(ISERROR(IF(LEN(E3536)&gt;0,VLOOKUP(TEXT($E3536,0),'Angaben Stationen'!$E$14:$J$213,6,0),"")),"STATION IST NICHT VORHANDEN",IF(LEN(E3536)&gt;0,VLOOKUP(TEXT($E3536,0),'Angaben Stationen'!$E$14:$J$213,6,0),""))</f>
        <v/>
      </c>
      <c r="E3536" s="287"/>
      <c r="F3536" s="234"/>
      <c r="G3536" s="234"/>
      <c r="H3536" s="263"/>
      <c r="I3536" s="169"/>
      <c r="K3536" s="445" t="str">
        <f t="shared" si="437"/>
        <v>Leer</v>
      </c>
      <c r="L3536" s="445" t="str">
        <f>VLOOKUP($D3536,{"29 - Psychiatrie (Erwachsene)","BGI";"297 - stationsäquivalente Behandlung in der Erwachsenenpsychiatrie (29)","BGI";"30 - Kinder- und Jugendpsychiatrie","BGII";"307 - stationsäquivalente Behandlung in der Kinder- und Jugendpsychiatrie (30)","BGII";"31 - Psychosomatik","BGI";"","Leer"},2,0)</f>
        <v>Leer</v>
      </c>
      <c r="M3536" s="445">
        <f t="shared" si="434"/>
        <v>0</v>
      </c>
      <c r="N3536" s="445">
        <f t="shared" si="435"/>
        <v>0</v>
      </c>
      <c r="O3536" s="445">
        <f t="shared" si="438"/>
        <v>0</v>
      </c>
      <c r="P3536" s="445">
        <f t="shared" si="439"/>
        <v>0</v>
      </c>
      <c r="Q3536" s="445">
        <f t="shared" si="440"/>
        <v>0</v>
      </c>
      <c r="R3536" s="415" t="str">
        <f t="shared" si="441"/>
        <v>Leer</v>
      </c>
      <c r="S3536" s="445">
        <f>IF('Angaben KH-Standort'!D$29='A4'!D3536,IF('Angaben KH-Standort'!E$29="Ja",1,0),0)</f>
        <v>0</v>
      </c>
      <c r="T3536" s="445">
        <f>IF('Angaben KH-Standort'!D$30='A4'!D3536,IF('Angaben KH-Standort'!E$30="Ja",1,0),0)</f>
        <v>0</v>
      </c>
      <c r="U3536" s="445">
        <f>IF('Angaben KH-Standort'!D$31='A4'!D3536,IF('Angaben KH-Standort'!E$31="Ja",1,0),0)</f>
        <v>0</v>
      </c>
    </row>
    <row r="3537" spans="2:21" ht="15" customHeight="1" x14ac:dyDescent="0.3">
      <c r="B3537" s="70" t="str">
        <f t="shared" si="436"/>
        <v>!!!</v>
      </c>
      <c r="C3537" s="265" t="str">
        <f>IF(ISERROR(IF(LEN(E3537)&gt;0,VLOOKUP(TEXT($E3537,0),'Angaben Stationen'!$E$14:$J$213,5,0),"")),"?",IF(LEN(E3537)&gt;0,VLOOKUP(TEXT($E3537,0),'Angaben Stationen'!$E$14:$J$213,5,0),""))</f>
        <v/>
      </c>
      <c r="D3537" s="232" t="str">
        <f>IF(ISERROR(IF(LEN(E3537)&gt;0,VLOOKUP(TEXT($E3537,0),'Angaben Stationen'!$E$14:$J$213,6,0),"")),"STATION IST NICHT VORHANDEN",IF(LEN(E3537)&gt;0,VLOOKUP(TEXT($E3537,0),'Angaben Stationen'!$E$14:$J$213,6,0),""))</f>
        <v/>
      </c>
      <c r="E3537" s="287"/>
      <c r="F3537" s="234"/>
      <c r="G3537" s="234"/>
      <c r="H3537" s="263"/>
      <c r="I3537" s="169"/>
      <c r="K3537" s="445" t="str">
        <f t="shared" si="437"/>
        <v>Leer</v>
      </c>
      <c r="L3537" s="445" t="str">
        <f>VLOOKUP($D3537,{"29 - Psychiatrie (Erwachsene)","BGI";"297 - stationsäquivalente Behandlung in der Erwachsenenpsychiatrie (29)","BGI";"30 - Kinder- und Jugendpsychiatrie","BGII";"307 - stationsäquivalente Behandlung in der Kinder- und Jugendpsychiatrie (30)","BGII";"31 - Psychosomatik","BGI";"","Leer"},2,0)</f>
        <v>Leer</v>
      </c>
      <c r="M3537" s="445">
        <f t="shared" si="434"/>
        <v>0</v>
      </c>
      <c r="N3537" s="445">
        <f t="shared" si="435"/>
        <v>0</v>
      </c>
      <c r="O3537" s="445">
        <f t="shared" si="438"/>
        <v>0</v>
      </c>
      <c r="P3537" s="445">
        <f t="shared" si="439"/>
        <v>0</v>
      </c>
      <c r="Q3537" s="445">
        <f t="shared" si="440"/>
        <v>0</v>
      </c>
      <c r="R3537" s="415" t="str">
        <f t="shared" si="441"/>
        <v>Leer</v>
      </c>
      <c r="S3537" s="445">
        <f>IF('Angaben KH-Standort'!D$29='A4'!D3537,IF('Angaben KH-Standort'!E$29="Ja",1,0),0)</f>
        <v>0</v>
      </c>
      <c r="T3537" s="445">
        <f>IF('Angaben KH-Standort'!D$30='A4'!D3537,IF('Angaben KH-Standort'!E$30="Ja",1,0),0)</f>
        <v>0</v>
      </c>
      <c r="U3537" s="445">
        <f>IF('Angaben KH-Standort'!D$31='A4'!D3537,IF('Angaben KH-Standort'!E$31="Ja",1,0),0)</f>
        <v>0</v>
      </c>
    </row>
    <row r="3538" spans="2:21" ht="15" customHeight="1" x14ac:dyDescent="0.3">
      <c r="B3538" s="70" t="str">
        <f t="shared" si="436"/>
        <v>!!!</v>
      </c>
      <c r="C3538" s="265" t="str">
        <f>IF(ISERROR(IF(LEN(E3538)&gt;0,VLOOKUP(TEXT($E3538,0),'Angaben Stationen'!$E$14:$J$213,5,0),"")),"?",IF(LEN(E3538)&gt;0,VLOOKUP(TEXT($E3538,0),'Angaben Stationen'!$E$14:$J$213,5,0),""))</f>
        <v/>
      </c>
      <c r="D3538" s="232" t="str">
        <f>IF(ISERROR(IF(LEN(E3538)&gt;0,VLOOKUP(TEXT($E3538,0),'Angaben Stationen'!$E$14:$J$213,6,0),"")),"STATION IST NICHT VORHANDEN",IF(LEN(E3538)&gt;0,VLOOKUP(TEXT($E3538,0),'Angaben Stationen'!$E$14:$J$213,6,0),""))</f>
        <v/>
      </c>
      <c r="E3538" s="287"/>
      <c r="F3538" s="234"/>
      <c r="G3538" s="234"/>
      <c r="H3538" s="263"/>
      <c r="I3538" s="169"/>
      <c r="K3538" s="445" t="str">
        <f t="shared" si="437"/>
        <v>Leer</v>
      </c>
      <c r="L3538" s="445" t="str">
        <f>VLOOKUP($D3538,{"29 - Psychiatrie (Erwachsene)","BGI";"297 - stationsäquivalente Behandlung in der Erwachsenenpsychiatrie (29)","BGI";"30 - Kinder- und Jugendpsychiatrie","BGII";"307 - stationsäquivalente Behandlung in der Kinder- und Jugendpsychiatrie (30)","BGII";"31 - Psychosomatik","BGI";"","Leer"},2,0)</f>
        <v>Leer</v>
      </c>
      <c r="M3538" s="445">
        <f t="shared" si="434"/>
        <v>0</v>
      </c>
      <c r="N3538" s="445">
        <f t="shared" si="435"/>
        <v>0</v>
      </c>
      <c r="O3538" s="445">
        <f t="shared" si="438"/>
        <v>0</v>
      </c>
      <c r="P3538" s="445">
        <f t="shared" si="439"/>
        <v>0</v>
      </c>
      <c r="Q3538" s="445">
        <f t="shared" si="440"/>
        <v>0</v>
      </c>
      <c r="R3538" s="415" t="str">
        <f t="shared" si="441"/>
        <v>Leer</v>
      </c>
      <c r="S3538" s="445">
        <f>IF('Angaben KH-Standort'!D$29='A4'!D3538,IF('Angaben KH-Standort'!E$29="Ja",1,0),0)</f>
        <v>0</v>
      </c>
      <c r="T3538" s="445">
        <f>IF('Angaben KH-Standort'!D$30='A4'!D3538,IF('Angaben KH-Standort'!E$30="Ja",1,0),0)</f>
        <v>0</v>
      </c>
      <c r="U3538" s="445">
        <f>IF('Angaben KH-Standort'!D$31='A4'!D3538,IF('Angaben KH-Standort'!E$31="Ja",1,0),0)</f>
        <v>0</v>
      </c>
    </row>
    <row r="3539" spans="2:21" ht="15" customHeight="1" x14ac:dyDescent="0.3">
      <c r="B3539" s="70" t="str">
        <f t="shared" si="436"/>
        <v>!!!</v>
      </c>
      <c r="C3539" s="265" t="str">
        <f>IF(ISERROR(IF(LEN(E3539)&gt;0,VLOOKUP(TEXT($E3539,0),'Angaben Stationen'!$E$14:$J$213,5,0),"")),"?",IF(LEN(E3539)&gt;0,VLOOKUP(TEXT($E3539,0),'Angaben Stationen'!$E$14:$J$213,5,0),""))</f>
        <v/>
      </c>
      <c r="D3539" s="232" t="str">
        <f>IF(ISERROR(IF(LEN(E3539)&gt;0,VLOOKUP(TEXT($E3539,0),'Angaben Stationen'!$E$14:$J$213,6,0),"")),"STATION IST NICHT VORHANDEN",IF(LEN(E3539)&gt;0,VLOOKUP(TEXT($E3539,0),'Angaben Stationen'!$E$14:$J$213,6,0),""))</f>
        <v/>
      </c>
      <c r="E3539" s="287"/>
      <c r="F3539" s="234"/>
      <c r="G3539" s="234"/>
      <c r="H3539" s="263"/>
      <c r="I3539" s="169"/>
      <c r="K3539" s="445" t="str">
        <f t="shared" si="437"/>
        <v>Leer</v>
      </c>
      <c r="L3539" s="445" t="str">
        <f>VLOOKUP($D3539,{"29 - Psychiatrie (Erwachsene)","BGI";"297 - stationsäquivalente Behandlung in der Erwachsenenpsychiatrie (29)","BGI";"30 - Kinder- und Jugendpsychiatrie","BGII";"307 - stationsäquivalente Behandlung in der Kinder- und Jugendpsychiatrie (30)","BGII";"31 - Psychosomatik","BGI";"","Leer"},2,0)</f>
        <v>Leer</v>
      </c>
      <c r="M3539" s="445">
        <f t="shared" si="434"/>
        <v>0</v>
      </c>
      <c r="N3539" s="445">
        <f t="shared" si="435"/>
        <v>0</v>
      </c>
      <c r="O3539" s="445">
        <f t="shared" si="438"/>
        <v>0</v>
      </c>
      <c r="P3539" s="445">
        <f t="shared" si="439"/>
        <v>0</v>
      </c>
      <c r="Q3539" s="445">
        <f t="shared" si="440"/>
        <v>0</v>
      </c>
      <c r="R3539" s="415" t="str">
        <f t="shared" si="441"/>
        <v>Leer</v>
      </c>
      <c r="S3539" s="445">
        <f>IF('Angaben KH-Standort'!D$29='A4'!D3539,IF('Angaben KH-Standort'!E$29="Ja",1,0),0)</f>
        <v>0</v>
      </c>
      <c r="T3539" s="445">
        <f>IF('Angaben KH-Standort'!D$30='A4'!D3539,IF('Angaben KH-Standort'!E$30="Ja",1,0),0)</f>
        <v>0</v>
      </c>
      <c r="U3539" s="445">
        <f>IF('Angaben KH-Standort'!D$31='A4'!D3539,IF('Angaben KH-Standort'!E$31="Ja",1,0),0)</f>
        <v>0</v>
      </c>
    </row>
    <row r="3540" spans="2:21" ht="15" customHeight="1" x14ac:dyDescent="0.3">
      <c r="B3540" s="70" t="str">
        <f t="shared" si="436"/>
        <v>!!!</v>
      </c>
      <c r="C3540" s="265" t="str">
        <f>IF(ISERROR(IF(LEN(E3540)&gt;0,VLOOKUP(TEXT($E3540,0),'Angaben Stationen'!$E$14:$J$213,5,0),"")),"?",IF(LEN(E3540)&gt;0,VLOOKUP(TEXT($E3540,0),'Angaben Stationen'!$E$14:$J$213,5,0),""))</f>
        <v/>
      </c>
      <c r="D3540" s="232" t="str">
        <f>IF(ISERROR(IF(LEN(E3540)&gt;0,VLOOKUP(TEXT($E3540,0),'Angaben Stationen'!$E$14:$J$213,6,0),"")),"STATION IST NICHT VORHANDEN",IF(LEN(E3540)&gt;0,VLOOKUP(TEXT($E3540,0),'Angaben Stationen'!$E$14:$J$213,6,0),""))</f>
        <v/>
      </c>
      <c r="E3540" s="287"/>
      <c r="F3540" s="234"/>
      <c r="G3540" s="234"/>
      <c r="H3540" s="263"/>
      <c r="I3540" s="169"/>
      <c r="K3540" s="445" t="str">
        <f t="shared" si="437"/>
        <v>Leer</v>
      </c>
      <c r="L3540" s="445" t="str">
        <f>VLOOKUP($D3540,{"29 - Psychiatrie (Erwachsene)","BGI";"297 - stationsäquivalente Behandlung in der Erwachsenenpsychiatrie (29)","BGI";"30 - Kinder- und Jugendpsychiatrie","BGII";"307 - stationsäquivalente Behandlung in der Kinder- und Jugendpsychiatrie (30)","BGII";"31 - Psychosomatik","BGI";"","Leer"},2,0)</f>
        <v>Leer</v>
      </c>
      <c r="M3540" s="445">
        <f t="shared" si="434"/>
        <v>0</v>
      </c>
      <c r="N3540" s="445">
        <f t="shared" si="435"/>
        <v>0</v>
      </c>
      <c r="O3540" s="445">
        <f t="shared" si="438"/>
        <v>0</v>
      </c>
      <c r="P3540" s="445">
        <f t="shared" si="439"/>
        <v>0</v>
      </c>
      <c r="Q3540" s="445">
        <f t="shared" si="440"/>
        <v>0</v>
      </c>
      <c r="R3540" s="415" t="str">
        <f t="shared" si="441"/>
        <v>Leer</v>
      </c>
      <c r="S3540" s="445">
        <f>IF('Angaben KH-Standort'!D$29='A4'!D3540,IF('Angaben KH-Standort'!E$29="Ja",1,0),0)</f>
        <v>0</v>
      </c>
      <c r="T3540" s="445">
        <f>IF('Angaben KH-Standort'!D$30='A4'!D3540,IF('Angaben KH-Standort'!E$30="Ja",1,0),0)</f>
        <v>0</v>
      </c>
      <c r="U3540" s="445">
        <f>IF('Angaben KH-Standort'!D$31='A4'!D3540,IF('Angaben KH-Standort'!E$31="Ja",1,0),0)</f>
        <v>0</v>
      </c>
    </row>
    <row r="3541" spans="2:21" ht="15" customHeight="1" x14ac:dyDescent="0.3">
      <c r="B3541" s="70" t="str">
        <f t="shared" si="436"/>
        <v>!!!</v>
      </c>
      <c r="C3541" s="265" t="str">
        <f>IF(ISERROR(IF(LEN(E3541)&gt;0,VLOOKUP(TEXT($E3541,0),'Angaben Stationen'!$E$14:$J$213,5,0),"")),"?",IF(LEN(E3541)&gt;0,VLOOKUP(TEXT($E3541,0),'Angaben Stationen'!$E$14:$J$213,5,0),""))</f>
        <v/>
      </c>
      <c r="D3541" s="232" t="str">
        <f>IF(ISERROR(IF(LEN(E3541)&gt;0,VLOOKUP(TEXT($E3541,0),'Angaben Stationen'!$E$14:$J$213,6,0),"")),"STATION IST NICHT VORHANDEN",IF(LEN(E3541)&gt;0,VLOOKUP(TEXT($E3541,0),'Angaben Stationen'!$E$14:$J$213,6,0),""))</f>
        <v/>
      </c>
      <c r="E3541" s="287"/>
      <c r="F3541" s="234"/>
      <c r="G3541" s="234"/>
      <c r="H3541" s="263"/>
      <c r="I3541" s="169"/>
      <c r="K3541" s="445" t="str">
        <f t="shared" si="437"/>
        <v>Leer</v>
      </c>
      <c r="L3541" s="445" t="str">
        <f>VLOOKUP($D3541,{"29 - Psychiatrie (Erwachsene)","BGI";"297 - stationsäquivalente Behandlung in der Erwachsenenpsychiatrie (29)","BGI";"30 - Kinder- und Jugendpsychiatrie","BGII";"307 - stationsäquivalente Behandlung in der Kinder- und Jugendpsychiatrie (30)","BGII";"31 - Psychosomatik","BGI";"","Leer"},2,0)</f>
        <v>Leer</v>
      </c>
      <c r="M3541" s="445">
        <f t="shared" si="434"/>
        <v>0</v>
      </c>
      <c r="N3541" s="445">
        <f t="shared" si="435"/>
        <v>0</v>
      </c>
      <c r="O3541" s="445">
        <f t="shared" si="438"/>
        <v>0</v>
      </c>
      <c r="P3541" s="445">
        <f t="shared" si="439"/>
        <v>0</v>
      </c>
      <c r="Q3541" s="445">
        <f t="shared" si="440"/>
        <v>0</v>
      </c>
      <c r="R3541" s="415" t="str">
        <f t="shared" si="441"/>
        <v>Leer</v>
      </c>
      <c r="S3541" s="445">
        <f>IF('Angaben KH-Standort'!D$29='A4'!D3541,IF('Angaben KH-Standort'!E$29="Ja",1,0),0)</f>
        <v>0</v>
      </c>
      <c r="T3541" s="445">
        <f>IF('Angaben KH-Standort'!D$30='A4'!D3541,IF('Angaben KH-Standort'!E$30="Ja",1,0),0)</f>
        <v>0</v>
      </c>
      <c r="U3541" s="445">
        <f>IF('Angaben KH-Standort'!D$31='A4'!D3541,IF('Angaben KH-Standort'!E$31="Ja",1,0),0)</f>
        <v>0</v>
      </c>
    </row>
    <row r="3542" spans="2:21" ht="15" customHeight="1" x14ac:dyDescent="0.3">
      <c r="B3542" s="70" t="str">
        <f t="shared" si="436"/>
        <v>!!!</v>
      </c>
      <c r="C3542" s="265" t="str">
        <f>IF(ISERROR(IF(LEN(E3542)&gt;0,VLOOKUP(TEXT($E3542,0),'Angaben Stationen'!$E$14:$J$213,5,0),"")),"?",IF(LEN(E3542)&gt;0,VLOOKUP(TEXT($E3542,0),'Angaben Stationen'!$E$14:$J$213,5,0),""))</f>
        <v/>
      </c>
      <c r="D3542" s="232" t="str">
        <f>IF(ISERROR(IF(LEN(E3542)&gt;0,VLOOKUP(TEXT($E3542,0),'Angaben Stationen'!$E$14:$J$213,6,0),"")),"STATION IST NICHT VORHANDEN",IF(LEN(E3542)&gt;0,VLOOKUP(TEXT($E3542,0),'Angaben Stationen'!$E$14:$J$213,6,0),""))</f>
        <v/>
      </c>
      <c r="E3542" s="287"/>
      <c r="F3542" s="234"/>
      <c r="G3542" s="234"/>
      <c r="H3542" s="263"/>
      <c r="I3542" s="169"/>
      <c r="K3542" s="445" t="str">
        <f t="shared" si="437"/>
        <v>Leer</v>
      </c>
      <c r="L3542" s="445" t="str">
        <f>VLOOKUP($D3542,{"29 - Psychiatrie (Erwachsene)","BGI";"297 - stationsäquivalente Behandlung in der Erwachsenenpsychiatrie (29)","BGI";"30 - Kinder- und Jugendpsychiatrie","BGII";"307 - stationsäquivalente Behandlung in der Kinder- und Jugendpsychiatrie (30)","BGII";"31 - Psychosomatik","BGI";"","Leer"},2,0)</f>
        <v>Leer</v>
      </c>
      <c r="M3542" s="445">
        <f t="shared" si="434"/>
        <v>0</v>
      </c>
      <c r="N3542" s="445">
        <f t="shared" si="435"/>
        <v>0</v>
      </c>
      <c r="O3542" s="445">
        <f t="shared" si="438"/>
        <v>0</v>
      </c>
      <c r="P3542" s="445">
        <f t="shared" si="439"/>
        <v>0</v>
      </c>
      <c r="Q3542" s="445">
        <f t="shared" si="440"/>
        <v>0</v>
      </c>
      <c r="R3542" s="415" t="str">
        <f t="shared" si="441"/>
        <v>Leer</v>
      </c>
      <c r="S3542" s="445">
        <f>IF('Angaben KH-Standort'!D$29='A4'!D3542,IF('Angaben KH-Standort'!E$29="Ja",1,0),0)</f>
        <v>0</v>
      </c>
      <c r="T3542" s="445">
        <f>IF('Angaben KH-Standort'!D$30='A4'!D3542,IF('Angaben KH-Standort'!E$30="Ja",1,0),0)</f>
        <v>0</v>
      </c>
      <c r="U3542" s="445">
        <f>IF('Angaben KH-Standort'!D$31='A4'!D3542,IF('Angaben KH-Standort'!E$31="Ja",1,0),0)</f>
        <v>0</v>
      </c>
    </row>
    <row r="3543" spans="2:21" ht="15" customHeight="1" x14ac:dyDescent="0.3">
      <c r="B3543" s="70" t="str">
        <f t="shared" si="436"/>
        <v>!!!</v>
      </c>
      <c r="C3543" s="265" t="str">
        <f>IF(ISERROR(IF(LEN(E3543)&gt;0,VLOOKUP(TEXT($E3543,0),'Angaben Stationen'!$E$14:$J$213,5,0),"")),"?",IF(LEN(E3543)&gt;0,VLOOKUP(TEXT($E3543,0),'Angaben Stationen'!$E$14:$J$213,5,0),""))</f>
        <v/>
      </c>
      <c r="D3543" s="232" t="str">
        <f>IF(ISERROR(IF(LEN(E3543)&gt;0,VLOOKUP(TEXT($E3543,0),'Angaben Stationen'!$E$14:$J$213,6,0),"")),"STATION IST NICHT VORHANDEN",IF(LEN(E3543)&gt;0,VLOOKUP(TEXT($E3543,0),'Angaben Stationen'!$E$14:$J$213,6,0),""))</f>
        <v/>
      </c>
      <c r="E3543" s="287"/>
      <c r="F3543" s="234"/>
      <c r="G3543" s="234"/>
      <c r="H3543" s="263"/>
      <c r="I3543" s="169"/>
      <c r="K3543" s="445" t="str">
        <f t="shared" si="437"/>
        <v>Leer</v>
      </c>
      <c r="L3543" s="445" t="str">
        <f>VLOOKUP($D3543,{"29 - Psychiatrie (Erwachsene)","BGI";"297 - stationsäquivalente Behandlung in der Erwachsenenpsychiatrie (29)","BGI";"30 - Kinder- und Jugendpsychiatrie","BGII";"307 - stationsäquivalente Behandlung in der Kinder- und Jugendpsychiatrie (30)","BGII";"31 - Psychosomatik","BGI";"","Leer"},2,0)</f>
        <v>Leer</v>
      </c>
      <c r="M3543" s="445">
        <f t="shared" si="434"/>
        <v>0</v>
      </c>
      <c r="N3543" s="445">
        <f t="shared" si="435"/>
        <v>0</v>
      </c>
      <c r="O3543" s="445">
        <f t="shared" si="438"/>
        <v>0</v>
      </c>
      <c r="P3543" s="445">
        <f t="shared" si="439"/>
        <v>0</v>
      </c>
      <c r="Q3543" s="445">
        <f t="shared" si="440"/>
        <v>0</v>
      </c>
      <c r="R3543" s="415" t="str">
        <f t="shared" si="441"/>
        <v>Leer</v>
      </c>
      <c r="S3543" s="445">
        <f>IF('Angaben KH-Standort'!D$29='A4'!D3543,IF('Angaben KH-Standort'!E$29="Ja",1,0),0)</f>
        <v>0</v>
      </c>
      <c r="T3543" s="445">
        <f>IF('Angaben KH-Standort'!D$30='A4'!D3543,IF('Angaben KH-Standort'!E$30="Ja",1,0),0)</f>
        <v>0</v>
      </c>
      <c r="U3543" s="445">
        <f>IF('Angaben KH-Standort'!D$31='A4'!D3543,IF('Angaben KH-Standort'!E$31="Ja",1,0),0)</f>
        <v>0</v>
      </c>
    </row>
    <row r="3544" spans="2:21" ht="15" customHeight="1" x14ac:dyDescent="0.3">
      <c r="B3544" s="70" t="str">
        <f t="shared" si="436"/>
        <v>!!!</v>
      </c>
      <c r="C3544" s="265" t="str">
        <f>IF(ISERROR(IF(LEN(E3544)&gt;0,VLOOKUP(TEXT($E3544,0),'Angaben Stationen'!$E$14:$J$213,5,0),"")),"?",IF(LEN(E3544)&gt;0,VLOOKUP(TEXT($E3544,0),'Angaben Stationen'!$E$14:$J$213,5,0),""))</f>
        <v/>
      </c>
      <c r="D3544" s="232" t="str">
        <f>IF(ISERROR(IF(LEN(E3544)&gt;0,VLOOKUP(TEXT($E3544,0),'Angaben Stationen'!$E$14:$J$213,6,0),"")),"STATION IST NICHT VORHANDEN",IF(LEN(E3544)&gt;0,VLOOKUP(TEXT($E3544,0),'Angaben Stationen'!$E$14:$J$213,6,0),""))</f>
        <v/>
      </c>
      <c r="E3544" s="287"/>
      <c r="F3544" s="234"/>
      <c r="G3544" s="234"/>
      <c r="H3544" s="263"/>
      <c r="I3544" s="169"/>
      <c r="K3544" s="445" t="str">
        <f t="shared" si="437"/>
        <v>Leer</v>
      </c>
      <c r="L3544" s="445" t="str">
        <f>VLOOKUP($D3544,{"29 - Psychiatrie (Erwachsene)","BGI";"297 - stationsäquivalente Behandlung in der Erwachsenenpsychiatrie (29)","BGI";"30 - Kinder- und Jugendpsychiatrie","BGII";"307 - stationsäquivalente Behandlung in der Kinder- und Jugendpsychiatrie (30)","BGII";"31 - Psychosomatik","BGI";"","Leer"},2,0)</f>
        <v>Leer</v>
      </c>
      <c r="M3544" s="445">
        <f t="shared" si="434"/>
        <v>0</v>
      </c>
      <c r="N3544" s="445">
        <f t="shared" si="435"/>
        <v>0</v>
      </c>
      <c r="O3544" s="445">
        <f t="shared" si="438"/>
        <v>0</v>
      </c>
      <c r="P3544" s="445">
        <f t="shared" si="439"/>
        <v>0</v>
      </c>
      <c r="Q3544" s="445">
        <f t="shared" si="440"/>
        <v>0</v>
      </c>
      <c r="R3544" s="415" t="str">
        <f t="shared" si="441"/>
        <v>Leer</v>
      </c>
      <c r="S3544" s="445">
        <f>IF('Angaben KH-Standort'!D$29='A4'!D3544,IF('Angaben KH-Standort'!E$29="Ja",1,0),0)</f>
        <v>0</v>
      </c>
      <c r="T3544" s="445">
        <f>IF('Angaben KH-Standort'!D$30='A4'!D3544,IF('Angaben KH-Standort'!E$30="Ja",1,0),0)</f>
        <v>0</v>
      </c>
      <c r="U3544" s="445">
        <f>IF('Angaben KH-Standort'!D$31='A4'!D3544,IF('Angaben KH-Standort'!E$31="Ja",1,0),0)</f>
        <v>0</v>
      </c>
    </row>
    <row r="3545" spans="2:21" ht="15" customHeight="1" x14ac:dyDescent="0.3">
      <c r="B3545" s="70" t="str">
        <f t="shared" si="436"/>
        <v>!!!</v>
      </c>
      <c r="C3545" s="265" t="str">
        <f>IF(ISERROR(IF(LEN(E3545)&gt;0,VLOOKUP(TEXT($E3545,0),'Angaben Stationen'!$E$14:$J$213,5,0),"")),"?",IF(LEN(E3545)&gt;0,VLOOKUP(TEXT($E3545,0),'Angaben Stationen'!$E$14:$J$213,5,0),""))</f>
        <v/>
      </c>
      <c r="D3545" s="232" t="str">
        <f>IF(ISERROR(IF(LEN(E3545)&gt;0,VLOOKUP(TEXT($E3545,0),'Angaben Stationen'!$E$14:$J$213,6,0),"")),"STATION IST NICHT VORHANDEN",IF(LEN(E3545)&gt;0,VLOOKUP(TEXT($E3545,0),'Angaben Stationen'!$E$14:$J$213,6,0),""))</f>
        <v/>
      </c>
      <c r="E3545" s="287"/>
      <c r="F3545" s="234"/>
      <c r="G3545" s="234"/>
      <c r="H3545" s="263"/>
      <c r="I3545" s="169"/>
      <c r="K3545" s="445" t="str">
        <f t="shared" si="437"/>
        <v>Leer</v>
      </c>
      <c r="L3545" s="445" t="str">
        <f>VLOOKUP($D3545,{"29 - Psychiatrie (Erwachsene)","BGI";"297 - stationsäquivalente Behandlung in der Erwachsenenpsychiatrie (29)","BGI";"30 - Kinder- und Jugendpsychiatrie","BGII";"307 - stationsäquivalente Behandlung in der Kinder- und Jugendpsychiatrie (30)","BGII";"31 - Psychosomatik","BGI";"","Leer"},2,0)</f>
        <v>Leer</v>
      </c>
      <c r="M3545" s="445">
        <f t="shared" si="434"/>
        <v>0</v>
      </c>
      <c r="N3545" s="445">
        <f t="shared" si="435"/>
        <v>0</v>
      </c>
      <c r="O3545" s="445">
        <f t="shared" si="438"/>
        <v>0</v>
      </c>
      <c r="P3545" s="445">
        <f t="shared" si="439"/>
        <v>0</v>
      </c>
      <c r="Q3545" s="445">
        <f t="shared" si="440"/>
        <v>0</v>
      </c>
      <c r="R3545" s="415" t="str">
        <f t="shared" si="441"/>
        <v>Leer</v>
      </c>
      <c r="S3545" s="445">
        <f>IF('Angaben KH-Standort'!D$29='A4'!D3545,IF('Angaben KH-Standort'!E$29="Ja",1,0),0)</f>
        <v>0</v>
      </c>
      <c r="T3545" s="445">
        <f>IF('Angaben KH-Standort'!D$30='A4'!D3545,IF('Angaben KH-Standort'!E$30="Ja",1,0),0)</f>
        <v>0</v>
      </c>
      <c r="U3545" s="445">
        <f>IF('Angaben KH-Standort'!D$31='A4'!D3545,IF('Angaben KH-Standort'!E$31="Ja",1,0),0)</f>
        <v>0</v>
      </c>
    </row>
    <row r="3546" spans="2:21" ht="15" customHeight="1" x14ac:dyDescent="0.3">
      <c r="B3546" s="70" t="str">
        <f t="shared" si="436"/>
        <v>!!!</v>
      </c>
      <c r="C3546" s="265" t="str">
        <f>IF(ISERROR(IF(LEN(E3546)&gt;0,VLOOKUP(TEXT($E3546,0),'Angaben Stationen'!$E$14:$J$213,5,0),"")),"?",IF(LEN(E3546)&gt;0,VLOOKUP(TEXT($E3546,0),'Angaben Stationen'!$E$14:$J$213,5,0),""))</f>
        <v/>
      </c>
      <c r="D3546" s="232" t="str">
        <f>IF(ISERROR(IF(LEN(E3546)&gt;0,VLOOKUP(TEXT($E3546,0),'Angaben Stationen'!$E$14:$J$213,6,0),"")),"STATION IST NICHT VORHANDEN",IF(LEN(E3546)&gt;0,VLOOKUP(TEXT($E3546,0),'Angaben Stationen'!$E$14:$J$213,6,0),""))</f>
        <v/>
      </c>
      <c r="E3546" s="287"/>
      <c r="F3546" s="234"/>
      <c r="G3546" s="234"/>
      <c r="H3546" s="263"/>
      <c r="I3546" s="169"/>
      <c r="K3546" s="445" t="str">
        <f t="shared" si="437"/>
        <v>Leer</v>
      </c>
      <c r="L3546" s="445" t="str">
        <f>VLOOKUP($D3546,{"29 - Psychiatrie (Erwachsene)","BGI";"297 - stationsäquivalente Behandlung in der Erwachsenenpsychiatrie (29)","BGI";"30 - Kinder- und Jugendpsychiatrie","BGII";"307 - stationsäquivalente Behandlung in der Kinder- und Jugendpsychiatrie (30)","BGII";"31 - Psychosomatik","BGI";"","Leer"},2,0)</f>
        <v>Leer</v>
      </c>
      <c r="M3546" s="445">
        <f t="shared" si="434"/>
        <v>0</v>
      </c>
      <c r="N3546" s="445">
        <f t="shared" si="435"/>
        <v>0</v>
      </c>
      <c r="O3546" s="445">
        <f t="shared" si="438"/>
        <v>0</v>
      </c>
      <c r="P3546" s="445">
        <f t="shared" si="439"/>
        <v>0</v>
      </c>
      <c r="Q3546" s="445">
        <f t="shared" si="440"/>
        <v>0</v>
      </c>
      <c r="R3546" s="415" t="str">
        <f t="shared" si="441"/>
        <v>Leer</v>
      </c>
      <c r="S3546" s="445">
        <f>IF('Angaben KH-Standort'!D$29='A4'!D3546,IF('Angaben KH-Standort'!E$29="Ja",1,0),0)</f>
        <v>0</v>
      </c>
      <c r="T3546" s="445">
        <f>IF('Angaben KH-Standort'!D$30='A4'!D3546,IF('Angaben KH-Standort'!E$30="Ja",1,0),0)</f>
        <v>0</v>
      </c>
      <c r="U3546" s="445">
        <f>IF('Angaben KH-Standort'!D$31='A4'!D3546,IF('Angaben KH-Standort'!E$31="Ja",1,0),0)</f>
        <v>0</v>
      </c>
    </row>
    <row r="3547" spans="2:21" ht="15" customHeight="1" x14ac:dyDescent="0.3">
      <c r="B3547" s="70" t="str">
        <f t="shared" si="436"/>
        <v>!!!</v>
      </c>
      <c r="C3547" s="265" t="str">
        <f>IF(ISERROR(IF(LEN(E3547)&gt;0,VLOOKUP(TEXT($E3547,0),'Angaben Stationen'!$E$14:$J$213,5,0),"")),"?",IF(LEN(E3547)&gt;0,VLOOKUP(TEXT($E3547,0),'Angaben Stationen'!$E$14:$J$213,5,0),""))</f>
        <v/>
      </c>
      <c r="D3547" s="232" t="str">
        <f>IF(ISERROR(IF(LEN(E3547)&gt;0,VLOOKUP(TEXT($E3547,0),'Angaben Stationen'!$E$14:$J$213,6,0),"")),"STATION IST NICHT VORHANDEN",IF(LEN(E3547)&gt;0,VLOOKUP(TEXT($E3547,0),'Angaben Stationen'!$E$14:$J$213,6,0),""))</f>
        <v/>
      </c>
      <c r="E3547" s="287"/>
      <c r="F3547" s="234"/>
      <c r="G3547" s="234"/>
      <c r="H3547" s="263"/>
      <c r="I3547" s="169"/>
      <c r="K3547" s="445" t="str">
        <f t="shared" si="437"/>
        <v>Leer</v>
      </c>
      <c r="L3547" s="445" t="str">
        <f>VLOOKUP($D3547,{"29 - Psychiatrie (Erwachsene)","BGI";"297 - stationsäquivalente Behandlung in der Erwachsenenpsychiatrie (29)","BGI";"30 - Kinder- und Jugendpsychiatrie","BGII";"307 - stationsäquivalente Behandlung in der Kinder- und Jugendpsychiatrie (30)","BGII";"31 - Psychosomatik","BGI";"","Leer"},2,0)</f>
        <v>Leer</v>
      </c>
      <c r="M3547" s="445">
        <f t="shared" si="434"/>
        <v>0</v>
      </c>
      <c r="N3547" s="445">
        <f t="shared" si="435"/>
        <v>0</v>
      </c>
      <c r="O3547" s="445">
        <f t="shared" si="438"/>
        <v>0</v>
      </c>
      <c r="P3547" s="445">
        <f t="shared" si="439"/>
        <v>0</v>
      </c>
      <c r="Q3547" s="445">
        <f t="shared" si="440"/>
        <v>0</v>
      </c>
      <c r="R3547" s="415" t="str">
        <f t="shared" si="441"/>
        <v>Leer</v>
      </c>
      <c r="S3547" s="445">
        <f>IF('Angaben KH-Standort'!D$29='A4'!D3547,IF('Angaben KH-Standort'!E$29="Ja",1,0),0)</f>
        <v>0</v>
      </c>
      <c r="T3547" s="445">
        <f>IF('Angaben KH-Standort'!D$30='A4'!D3547,IF('Angaben KH-Standort'!E$30="Ja",1,0),0)</f>
        <v>0</v>
      </c>
      <c r="U3547" s="445">
        <f>IF('Angaben KH-Standort'!D$31='A4'!D3547,IF('Angaben KH-Standort'!E$31="Ja",1,0),0)</f>
        <v>0</v>
      </c>
    </row>
    <row r="3548" spans="2:21" ht="15" customHeight="1" x14ac:dyDescent="0.3">
      <c r="B3548" s="70" t="str">
        <f t="shared" si="436"/>
        <v>!!!</v>
      </c>
      <c r="C3548" s="265" t="str">
        <f>IF(ISERROR(IF(LEN(E3548)&gt;0,VLOOKUP(TEXT($E3548,0),'Angaben Stationen'!$E$14:$J$213,5,0),"")),"?",IF(LEN(E3548)&gt;0,VLOOKUP(TEXT($E3548,0),'Angaben Stationen'!$E$14:$J$213,5,0),""))</f>
        <v/>
      </c>
      <c r="D3548" s="232" t="str">
        <f>IF(ISERROR(IF(LEN(E3548)&gt;0,VLOOKUP(TEXT($E3548,0),'Angaben Stationen'!$E$14:$J$213,6,0),"")),"STATION IST NICHT VORHANDEN",IF(LEN(E3548)&gt;0,VLOOKUP(TEXT($E3548,0),'Angaben Stationen'!$E$14:$J$213,6,0),""))</f>
        <v/>
      </c>
      <c r="E3548" s="287"/>
      <c r="F3548" s="234"/>
      <c r="G3548" s="234"/>
      <c r="H3548" s="263"/>
      <c r="I3548" s="169"/>
      <c r="K3548" s="445" t="str">
        <f t="shared" si="437"/>
        <v>Leer</v>
      </c>
      <c r="L3548" s="445" t="str">
        <f>VLOOKUP($D3548,{"29 - Psychiatrie (Erwachsene)","BGI";"297 - stationsäquivalente Behandlung in der Erwachsenenpsychiatrie (29)","BGI";"30 - Kinder- und Jugendpsychiatrie","BGII";"307 - stationsäquivalente Behandlung in der Kinder- und Jugendpsychiatrie (30)","BGII";"31 - Psychosomatik","BGI";"","Leer"},2,0)</f>
        <v>Leer</v>
      </c>
      <c r="M3548" s="445">
        <f t="shared" si="434"/>
        <v>0</v>
      </c>
      <c r="N3548" s="445">
        <f t="shared" si="435"/>
        <v>0</v>
      </c>
      <c r="O3548" s="445">
        <f t="shared" si="438"/>
        <v>0</v>
      </c>
      <c r="P3548" s="445">
        <f t="shared" si="439"/>
        <v>0</v>
      </c>
      <c r="Q3548" s="445">
        <f t="shared" si="440"/>
        <v>0</v>
      </c>
      <c r="R3548" s="415" t="str">
        <f t="shared" si="441"/>
        <v>Leer</v>
      </c>
      <c r="S3548" s="445">
        <f>IF('Angaben KH-Standort'!D$29='A4'!D3548,IF('Angaben KH-Standort'!E$29="Ja",1,0),0)</f>
        <v>0</v>
      </c>
      <c r="T3548" s="445">
        <f>IF('Angaben KH-Standort'!D$30='A4'!D3548,IF('Angaben KH-Standort'!E$30="Ja",1,0),0)</f>
        <v>0</v>
      </c>
      <c r="U3548" s="445">
        <f>IF('Angaben KH-Standort'!D$31='A4'!D3548,IF('Angaben KH-Standort'!E$31="Ja",1,0),0)</f>
        <v>0</v>
      </c>
    </row>
    <row r="3549" spans="2:21" ht="15" customHeight="1" x14ac:dyDescent="0.3">
      <c r="B3549" s="70" t="str">
        <f t="shared" si="436"/>
        <v>!!!</v>
      </c>
      <c r="C3549" s="265" t="str">
        <f>IF(ISERROR(IF(LEN(E3549)&gt;0,VLOOKUP(TEXT($E3549,0),'Angaben Stationen'!$E$14:$J$213,5,0),"")),"?",IF(LEN(E3549)&gt;0,VLOOKUP(TEXT($E3549,0),'Angaben Stationen'!$E$14:$J$213,5,0),""))</f>
        <v/>
      </c>
      <c r="D3549" s="232" t="str">
        <f>IF(ISERROR(IF(LEN(E3549)&gt;0,VLOOKUP(TEXT($E3549,0),'Angaben Stationen'!$E$14:$J$213,6,0),"")),"STATION IST NICHT VORHANDEN",IF(LEN(E3549)&gt;0,VLOOKUP(TEXT($E3549,0),'Angaben Stationen'!$E$14:$J$213,6,0),""))</f>
        <v/>
      </c>
      <c r="E3549" s="287"/>
      <c r="F3549" s="234"/>
      <c r="G3549" s="234"/>
      <c r="H3549" s="263"/>
      <c r="I3549" s="169"/>
      <c r="K3549" s="445" t="str">
        <f t="shared" si="437"/>
        <v>Leer</v>
      </c>
      <c r="L3549" s="445" t="str">
        <f>VLOOKUP($D3549,{"29 - Psychiatrie (Erwachsene)","BGI";"297 - stationsäquivalente Behandlung in der Erwachsenenpsychiatrie (29)","BGI";"30 - Kinder- und Jugendpsychiatrie","BGII";"307 - stationsäquivalente Behandlung in der Kinder- und Jugendpsychiatrie (30)","BGII";"31 - Psychosomatik","BGI";"","Leer"},2,0)</f>
        <v>Leer</v>
      </c>
      <c r="M3549" s="445">
        <f t="shared" si="434"/>
        <v>0</v>
      </c>
      <c r="N3549" s="445">
        <f t="shared" si="435"/>
        <v>0</v>
      </c>
      <c r="O3549" s="445">
        <f t="shared" si="438"/>
        <v>0</v>
      </c>
      <c r="P3549" s="445">
        <f t="shared" si="439"/>
        <v>0</v>
      </c>
      <c r="Q3549" s="445">
        <f t="shared" si="440"/>
        <v>0</v>
      </c>
      <c r="R3549" s="415" t="str">
        <f t="shared" si="441"/>
        <v>Leer</v>
      </c>
      <c r="S3549" s="445">
        <f>IF('Angaben KH-Standort'!D$29='A4'!D3549,IF('Angaben KH-Standort'!E$29="Ja",1,0),0)</f>
        <v>0</v>
      </c>
      <c r="T3549" s="445">
        <f>IF('Angaben KH-Standort'!D$30='A4'!D3549,IF('Angaben KH-Standort'!E$30="Ja",1,0),0)</f>
        <v>0</v>
      </c>
      <c r="U3549" s="445">
        <f>IF('Angaben KH-Standort'!D$31='A4'!D3549,IF('Angaben KH-Standort'!E$31="Ja",1,0),0)</f>
        <v>0</v>
      </c>
    </row>
    <row r="3550" spans="2:21" ht="15" customHeight="1" x14ac:dyDescent="0.3">
      <c r="B3550" s="70" t="str">
        <f t="shared" si="436"/>
        <v>!!!</v>
      </c>
      <c r="C3550" s="265" t="str">
        <f>IF(ISERROR(IF(LEN(E3550)&gt;0,VLOOKUP(TEXT($E3550,0),'Angaben Stationen'!$E$14:$J$213,5,0),"")),"?",IF(LEN(E3550)&gt;0,VLOOKUP(TEXT($E3550,0),'Angaben Stationen'!$E$14:$J$213,5,0),""))</f>
        <v/>
      </c>
      <c r="D3550" s="232" t="str">
        <f>IF(ISERROR(IF(LEN(E3550)&gt;0,VLOOKUP(TEXT($E3550,0),'Angaben Stationen'!$E$14:$J$213,6,0),"")),"STATION IST NICHT VORHANDEN",IF(LEN(E3550)&gt;0,VLOOKUP(TEXT($E3550,0),'Angaben Stationen'!$E$14:$J$213,6,0),""))</f>
        <v/>
      </c>
      <c r="E3550" s="287"/>
      <c r="F3550" s="234"/>
      <c r="G3550" s="234"/>
      <c r="H3550" s="263"/>
      <c r="I3550" s="169"/>
      <c r="K3550" s="445" t="str">
        <f t="shared" si="437"/>
        <v>Leer</v>
      </c>
      <c r="L3550" s="445" t="str">
        <f>VLOOKUP($D3550,{"29 - Psychiatrie (Erwachsene)","BGI";"297 - stationsäquivalente Behandlung in der Erwachsenenpsychiatrie (29)","BGI";"30 - Kinder- und Jugendpsychiatrie","BGII";"307 - stationsäquivalente Behandlung in der Kinder- und Jugendpsychiatrie (30)","BGII";"31 - Psychosomatik","BGI";"","Leer"},2,0)</f>
        <v>Leer</v>
      </c>
      <c r="M3550" s="445">
        <f t="shared" si="434"/>
        <v>0</v>
      </c>
      <c r="N3550" s="445">
        <f t="shared" si="435"/>
        <v>0</v>
      </c>
      <c r="O3550" s="445">
        <f t="shared" si="438"/>
        <v>0</v>
      </c>
      <c r="P3550" s="445">
        <f t="shared" si="439"/>
        <v>0</v>
      </c>
      <c r="Q3550" s="445">
        <f t="shared" si="440"/>
        <v>0</v>
      </c>
      <c r="R3550" s="415" t="str">
        <f t="shared" si="441"/>
        <v>Leer</v>
      </c>
      <c r="S3550" s="445">
        <f>IF('Angaben KH-Standort'!D$29='A4'!D3550,IF('Angaben KH-Standort'!E$29="Ja",1,0),0)</f>
        <v>0</v>
      </c>
      <c r="T3550" s="445">
        <f>IF('Angaben KH-Standort'!D$30='A4'!D3550,IF('Angaben KH-Standort'!E$30="Ja",1,0),0)</f>
        <v>0</v>
      </c>
      <c r="U3550" s="445">
        <f>IF('Angaben KH-Standort'!D$31='A4'!D3550,IF('Angaben KH-Standort'!E$31="Ja",1,0),0)</f>
        <v>0</v>
      </c>
    </row>
    <row r="3551" spans="2:21" ht="15" customHeight="1" x14ac:dyDescent="0.3">
      <c r="B3551" s="70" t="str">
        <f t="shared" si="436"/>
        <v>!!!</v>
      </c>
      <c r="C3551" s="265" t="str">
        <f>IF(ISERROR(IF(LEN(E3551)&gt;0,VLOOKUP(TEXT($E3551,0),'Angaben Stationen'!$E$14:$J$213,5,0),"")),"?",IF(LEN(E3551)&gt;0,VLOOKUP(TEXT($E3551,0),'Angaben Stationen'!$E$14:$J$213,5,0),""))</f>
        <v/>
      </c>
      <c r="D3551" s="232" t="str">
        <f>IF(ISERROR(IF(LEN(E3551)&gt;0,VLOOKUP(TEXT($E3551,0),'Angaben Stationen'!$E$14:$J$213,6,0),"")),"STATION IST NICHT VORHANDEN",IF(LEN(E3551)&gt;0,VLOOKUP(TEXT($E3551,0),'Angaben Stationen'!$E$14:$J$213,6,0),""))</f>
        <v/>
      </c>
      <c r="E3551" s="287"/>
      <c r="F3551" s="234"/>
      <c r="G3551" s="234"/>
      <c r="H3551" s="263"/>
      <c r="I3551" s="169"/>
      <c r="K3551" s="445" t="str">
        <f t="shared" si="437"/>
        <v>Leer</v>
      </c>
      <c r="L3551" s="445" t="str">
        <f>VLOOKUP($D3551,{"29 - Psychiatrie (Erwachsene)","BGI";"297 - stationsäquivalente Behandlung in der Erwachsenenpsychiatrie (29)","BGI";"30 - Kinder- und Jugendpsychiatrie","BGII";"307 - stationsäquivalente Behandlung in der Kinder- und Jugendpsychiatrie (30)","BGII";"31 - Psychosomatik","BGI";"","Leer"},2,0)</f>
        <v>Leer</v>
      </c>
      <c r="M3551" s="445">
        <f t="shared" si="434"/>
        <v>0</v>
      </c>
      <c r="N3551" s="445">
        <f t="shared" si="435"/>
        <v>0</v>
      </c>
      <c r="O3551" s="445">
        <f t="shared" si="438"/>
        <v>0</v>
      </c>
      <c r="P3551" s="445">
        <f t="shared" si="439"/>
        <v>0</v>
      </c>
      <c r="Q3551" s="445">
        <f t="shared" si="440"/>
        <v>0</v>
      </c>
      <c r="R3551" s="415" t="str">
        <f t="shared" si="441"/>
        <v>Leer</v>
      </c>
      <c r="S3551" s="445">
        <f>IF('Angaben KH-Standort'!D$29='A4'!D3551,IF('Angaben KH-Standort'!E$29="Ja",1,0),0)</f>
        <v>0</v>
      </c>
      <c r="T3551" s="445">
        <f>IF('Angaben KH-Standort'!D$30='A4'!D3551,IF('Angaben KH-Standort'!E$30="Ja",1,0),0)</f>
        <v>0</v>
      </c>
      <c r="U3551" s="445">
        <f>IF('Angaben KH-Standort'!D$31='A4'!D3551,IF('Angaben KH-Standort'!E$31="Ja",1,0),0)</f>
        <v>0</v>
      </c>
    </row>
    <row r="3552" spans="2:21" ht="15" customHeight="1" x14ac:dyDescent="0.3">
      <c r="B3552" s="70" t="str">
        <f t="shared" si="436"/>
        <v>!!!</v>
      </c>
      <c r="C3552" s="265" t="str">
        <f>IF(ISERROR(IF(LEN(E3552)&gt;0,VLOOKUP(TEXT($E3552,0),'Angaben Stationen'!$E$14:$J$213,5,0),"")),"?",IF(LEN(E3552)&gt;0,VLOOKUP(TEXT($E3552,0),'Angaben Stationen'!$E$14:$J$213,5,0),""))</f>
        <v/>
      </c>
      <c r="D3552" s="232" t="str">
        <f>IF(ISERROR(IF(LEN(E3552)&gt;0,VLOOKUP(TEXT($E3552,0),'Angaben Stationen'!$E$14:$J$213,6,0),"")),"STATION IST NICHT VORHANDEN",IF(LEN(E3552)&gt;0,VLOOKUP(TEXT($E3552,0),'Angaben Stationen'!$E$14:$J$213,6,0),""))</f>
        <v/>
      </c>
      <c r="E3552" s="287"/>
      <c r="F3552" s="234"/>
      <c r="G3552" s="234"/>
      <c r="H3552" s="263"/>
      <c r="I3552" s="169"/>
      <c r="K3552" s="445" t="str">
        <f t="shared" si="437"/>
        <v>Leer</v>
      </c>
      <c r="L3552" s="445" t="str">
        <f>VLOOKUP($D3552,{"29 - Psychiatrie (Erwachsene)","BGI";"297 - stationsäquivalente Behandlung in der Erwachsenenpsychiatrie (29)","BGI";"30 - Kinder- und Jugendpsychiatrie","BGII";"307 - stationsäquivalente Behandlung in der Kinder- und Jugendpsychiatrie (30)","BGII";"31 - Psychosomatik","BGI";"","Leer"},2,0)</f>
        <v>Leer</v>
      </c>
      <c r="M3552" s="445">
        <f t="shared" si="434"/>
        <v>0</v>
      </c>
      <c r="N3552" s="445">
        <f t="shared" si="435"/>
        <v>0</v>
      </c>
      <c r="O3552" s="445">
        <f t="shared" si="438"/>
        <v>0</v>
      </c>
      <c r="P3552" s="445">
        <f t="shared" si="439"/>
        <v>0</v>
      </c>
      <c r="Q3552" s="445">
        <f t="shared" si="440"/>
        <v>0</v>
      </c>
      <c r="R3552" s="415" t="str">
        <f t="shared" si="441"/>
        <v>Leer</v>
      </c>
      <c r="S3552" s="445">
        <f>IF('Angaben KH-Standort'!D$29='A4'!D3552,IF('Angaben KH-Standort'!E$29="Ja",1,0),0)</f>
        <v>0</v>
      </c>
      <c r="T3552" s="445">
        <f>IF('Angaben KH-Standort'!D$30='A4'!D3552,IF('Angaben KH-Standort'!E$30="Ja",1,0),0)</f>
        <v>0</v>
      </c>
      <c r="U3552" s="445">
        <f>IF('Angaben KH-Standort'!D$31='A4'!D3552,IF('Angaben KH-Standort'!E$31="Ja",1,0),0)</f>
        <v>0</v>
      </c>
    </row>
    <row r="3553" spans="2:21" ht="15" customHeight="1" x14ac:dyDescent="0.3">
      <c r="B3553" s="70" t="str">
        <f t="shared" si="436"/>
        <v>!!!</v>
      </c>
      <c r="C3553" s="265" t="str">
        <f>IF(ISERROR(IF(LEN(E3553)&gt;0,VLOOKUP(TEXT($E3553,0),'Angaben Stationen'!$E$14:$J$213,5,0),"")),"?",IF(LEN(E3553)&gt;0,VLOOKUP(TEXT($E3553,0),'Angaben Stationen'!$E$14:$J$213,5,0),""))</f>
        <v/>
      </c>
      <c r="D3553" s="232" t="str">
        <f>IF(ISERROR(IF(LEN(E3553)&gt;0,VLOOKUP(TEXT($E3553,0),'Angaben Stationen'!$E$14:$J$213,6,0),"")),"STATION IST NICHT VORHANDEN",IF(LEN(E3553)&gt;0,VLOOKUP(TEXT($E3553,0),'Angaben Stationen'!$E$14:$J$213,6,0),""))</f>
        <v/>
      </c>
      <c r="E3553" s="287"/>
      <c r="F3553" s="234"/>
      <c r="G3553" s="234"/>
      <c r="H3553" s="263"/>
      <c r="I3553" s="169"/>
      <c r="K3553" s="445" t="str">
        <f t="shared" si="437"/>
        <v>Leer</v>
      </c>
      <c r="L3553" s="445" t="str">
        <f>VLOOKUP($D3553,{"29 - Psychiatrie (Erwachsene)","BGI";"297 - stationsäquivalente Behandlung in der Erwachsenenpsychiatrie (29)","BGI";"30 - Kinder- und Jugendpsychiatrie","BGII";"307 - stationsäquivalente Behandlung in der Kinder- und Jugendpsychiatrie (30)","BGII";"31 - Psychosomatik","BGI";"","Leer"},2,0)</f>
        <v>Leer</v>
      </c>
      <c r="M3553" s="445">
        <f t="shared" si="434"/>
        <v>0</v>
      </c>
      <c r="N3553" s="445">
        <f t="shared" si="435"/>
        <v>0</v>
      </c>
      <c r="O3553" s="445">
        <f t="shared" si="438"/>
        <v>0</v>
      </c>
      <c r="P3553" s="445">
        <f t="shared" si="439"/>
        <v>0</v>
      </c>
      <c r="Q3553" s="445">
        <f t="shared" si="440"/>
        <v>0</v>
      </c>
      <c r="R3553" s="415" t="str">
        <f t="shared" si="441"/>
        <v>Leer</v>
      </c>
      <c r="S3553" s="445">
        <f>IF('Angaben KH-Standort'!D$29='A4'!D3553,IF('Angaben KH-Standort'!E$29="Ja",1,0),0)</f>
        <v>0</v>
      </c>
      <c r="T3553" s="445">
        <f>IF('Angaben KH-Standort'!D$30='A4'!D3553,IF('Angaben KH-Standort'!E$30="Ja",1,0),0)</f>
        <v>0</v>
      </c>
      <c r="U3553" s="445">
        <f>IF('Angaben KH-Standort'!D$31='A4'!D3553,IF('Angaben KH-Standort'!E$31="Ja",1,0),0)</f>
        <v>0</v>
      </c>
    </row>
    <row r="3554" spans="2:21" ht="15" customHeight="1" x14ac:dyDescent="0.3">
      <c r="B3554" s="70" t="str">
        <f t="shared" si="436"/>
        <v>!!!</v>
      </c>
      <c r="C3554" s="265" t="str">
        <f>IF(ISERROR(IF(LEN(E3554)&gt;0,VLOOKUP(TEXT($E3554,0),'Angaben Stationen'!$E$14:$J$213,5,0),"")),"?",IF(LEN(E3554)&gt;0,VLOOKUP(TEXT($E3554,0),'Angaben Stationen'!$E$14:$J$213,5,0),""))</f>
        <v/>
      </c>
      <c r="D3554" s="232" t="str">
        <f>IF(ISERROR(IF(LEN(E3554)&gt;0,VLOOKUP(TEXT($E3554,0),'Angaben Stationen'!$E$14:$J$213,6,0),"")),"STATION IST NICHT VORHANDEN",IF(LEN(E3554)&gt;0,VLOOKUP(TEXT($E3554,0),'Angaben Stationen'!$E$14:$J$213,6,0),""))</f>
        <v/>
      </c>
      <c r="E3554" s="287"/>
      <c r="F3554" s="234"/>
      <c r="G3554" s="234"/>
      <c r="H3554" s="263"/>
      <c r="I3554" s="169"/>
      <c r="K3554" s="445" t="str">
        <f t="shared" si="437"/>
        <v>Leer</v>
      </c>
      <c r="L3554" s="445" t="str">
        <f>VLOOKUP($D3554,{"29 - Psychiatrie (Erwachsene)","BGI";"297 - stationsäquivalente Behandlung in der Erwachsenenpsychiatrie (29)","BGI";"30 - Kinder- und Jugendpsychiatrie","BGII";"307 - stationsäquivalente Behandlung in der Kinder- und Jugendpsychiatrie (30)","BGII";"31 - Psychosomatik","BGI";"","Leer"},2,0)</f>
        <v>Leer</v>
      </c>
      <c r="M3554" s="445">
        <f t="shared" ref="M3554:M3617" si="442">IF(LEN(B3554)&gt;0,0,1)</f>
        <v>0</v>
      </c>
      <c r="N3554" s="445">
        <f t="shared" ref="N3554:N3617" si="443">IF(E3554&lt;&gt;"",1,0)</f>
        <v>0</v>
      </c>
      <c r="O3554" s="445">
        <f t="shared" si="438"/>
        <v>0</v>
      </c>
      <c r="P3554" s="445">
        <f t="shared" si="439"/>
        <v>0</v>
      </c>
      <c r="Q3554" s="445">
        <f t="shared" si="440"/>
        <v>0</v>
      </c>
      <c r="R3554" s="415" t="str">
        <f t="shared" si="441"/>
        <v>Leer</v>
      </c>
      <c r="S3554" s="445">
        <f>IF('Angaben KH-Standort'!D$29='A4'!D3554,IF('Angaben KH-Standort'!E$29="Ja",1,0),0)</f>
        <v>0</v>
      </c>
      <c r="T3554" s="445">
        <f>IF('Angaben KH-Standort'!D$30='A4'!D3554,IF('Angaben KH-Standort'!E$30="Ja",1,0),0)</f>
        <v>0</v>
      </c>
      <c r="U3554" s="445">
        <f>IF('Angaben KH-Standort'!D$31='A4'!D3554,IF('Angaben KH-Standort'!E$31="Ja",1,0),0)</f>
        <v>0</v>
      </c>
    </row>
    <row r="3555" spans="2:21" ht="15" customHeight="1" x14ac:dyDescent="0.3">
      <c r="B3555" s="70" t="str">
        <f t="shared" ref="B3555:B3618" si="444">IF(SUM(N3555:Q3555)&lt;4,"!!!","")</f>
        <v>!!!</v>
      </c>
      <c r="C3555" s="265" t="str">
        <f>IF(ISERROR(IF(LEN(E3555)&gt;0,VLOOKUP(TEXT($E3555,0),'Angaben Stationen'!$E$14:$J$213,5,0),"")),"?",IF(LEN(E3555)&gt;0,VLOOKUP(TEXT($E3555,0),'Angaben Stationen'!$E$14:$J$213,5,0),""))</f>
        <v/>
      </c>
      <c r="D3555" s="232" t="str">
        <f>IF(ISERROR(IF(LEN(E3555)&gt;0,VLOOKUP(TEXT($E3555,0),'Angaben Stationen'!$E$14:$J$213,6,0),"")),"STATION IST NICHT VORHANDEN",IF(LEN(E3555)&gt;0,VLOOKUP(TEXT($E3555,0),'Angaben Stationen'!$E$14:$J$213,6,0),""))</f>
        <v/>
      </c>
      <c r="E3555" s="287"/>
      <c r="F3555" s="234"/>
      <c r="G3555" s="234"/>
      <c r="H3555" s="263"/>
      <c r="I3555" s="169"/>
      <c r="K3555" s="445" t="str">
        <f t="shared" ref="K3555:K3618" si="445">IF($E3555&lt;&gt;"","Monat","Leer")</f>
        <v>Leer</v>
      </c>
      <c r="L3555" s="445" t="str">
        <f>VLOOKUP($D3555,{"29 - Psychiatrie (Erwachsene)","BGI";"297 - stationsäquivalente Behandlung in der Erwachsenenpsychiatrie (29)","BGI";"30 - Kinder- und Jugendpsychiatrie","BGII";"307 - stationsäquivalente Behandlung in der Kinder- und Jugendpsychiatrie (30)","BGII";"31 - Psychosomatik","BGI";"","Leer"},2,0)</f>
        <v>Leer</v>
      </c>
      <c r="M3555" s="445">
        <f t="shared" si="442"/>
        <v>0</v>
      </c>
      <c r="N3555" s="445">
        <f t="shared" si="443"/>
        <v>0</v>
      </c>
      <c r="O3555" s="445">
        <f t="shared" ref="O3555:O3618" si="446">IF(VALUE($F3555)&gt;0,1,0)</f>
        <v>0</v>
      </c>
      <c r="P3555" s="445">
        <f t="shared" ref="P3555:P3618" si="447">IF(LEN($G3555)&gt;0,1,0)</f>
        <v>0</v>
      </c>
      <c r="Q3555" s="445">
        <f t="shared" ref="Q3555:Q3618" si="448">IF(LEN($H3555)&gt;0,1,0)</f>
        <v>0</v>
      </c>
      <c r="R3555" s="415" t="str">
        <f t="shared" si="441"/>
        <v>Leer</v>
      </c>
      <c r="S3555" s="445">
        <f>IF('Angaben KH-Standort'!D$29='A4'!D3555,IF('Angaben KH-Standort'!E$29="Ja",1,0),0)</f>
        <v>0</v>
      </c>
      <c r="T3555" s="445">
        <f>IF('Angaben KH-Standort'!D$30='A4'!D3555,IF('Angaben KH-Standort'!E$30="Ja",1,0),0)</f>
        <v>0</v>
      </c>
      <c r="U3555" s="445">
        <f>IF('Angaben KH-Standort'!D$31='A4'!D3555,IF('Angaben KH-Standort'!E$31="Ja",1,0),0)</f>
        <v>0</v>
      </c>
    </row>
    <row r="3556" spans="2:21" ht="15" customHeight="1" x14ac:dyDescent="0.3">
      <c r="B3556" s="70" t="str">
        <f t="shared" si="444"/>
        <v>!!!</v>
      </c>
      <c r="C3556" s="265" t="str">
        <f>IF(ISERROR(IF(LEN(E3556)&gt;0,VLOOKUP(TEXT($E3556,0),'Angaben Stationen'!$E$14:$J$213,5,0),"")),"?",IF(LEN(E3556)&gt;0,VLOOKUP(TEXT($E3556,0),'Angaben Stationen'!$E$14:$J$213,5,0),""))</f>
        <v/>
      </c>
      <c r="D3556" s="232" t="str">
        <f>IF(ISERROR(IF(LEN(E3556)&gt;0,VLOOKUP(TEXT($E3556,0),'Angaben Stationen'!$E$14:$J$213,6,0),"")),"STATION IST NICHT VORHANDEN",IF(LEN(E3556)&gt;0,VLOOKUP(TEXT($E3556,0),'Angaben Stationen'!$E$14:$J$213,6,0),""))</f>
        <v/>
      </c>
      <c r="E3556" s="287"/>
      <c r="F3556" s="234"/>
      <c r="G3556" s="234"/>
      <c r="H3556" s="263"/>
      <c r="I3556" s="169"/>
      <c r="K3556" s="445" t="str">
        <f t="shared" si="445"/>
        <v>Leer</v>
      </c>
      <c r="L3556" s="445" t="str">
        <f>VLOOKUP($D3556,{"29 - Psychiatrie (Erwachsene)","BGI";"297 - stationsäquivalente Behandlung in der Erwachsenenpsychiatrie (29)","BGI";"30 - Kinder- und Jugendpsychiatrie","BGII";"307 - stationsäquivalente Behandlung in der Kinder- und Jugendpsychiatrie (30)","BGII";"31 - Psychosomatik","BGI";"","Leer"},2,0)</f>
        <v>Leer</v>
      </c>
      <c r="M3556" s="445">
        <f t="shared" si="442"/>
        <v>0</v>
      </c>
      <c r="N3556" s="445">
        <f t="shared" si="443"/>
        <v>0</v>
      </c>
      <c r="O3556" s="445">
        <f t="shared" si="446"/>
        <v>0</v>
      </c>
      <c r="P3556" s="445">
        <f t="shared" si="447"/>
        <v>0</v>
      </c>
      <c r="Q3556" s="445">
        <f t="shared" si="448"/>
        <v>0</v>
      </c>
      <c r="R3556" s="415" t="str">
        <f t="shared" si="441"/>
        <v>Leer</v>
      </c>
      <c r="S3556" s="445">
        <f>IF('Angaben KH-Standort'!D$29='A4'!D3556,IF('Angaben KH-Standort'!E$29="Ja",1,0),0)</f>
        <v>0</v>
      </c>
      <c r="T3556" s="445">
        <f>IF('Angaben KH-Standort'!D$30='A4'!D3556,IF('Angaben KH-Standort'!E$30="Ja",1,0),0)</f>
        <v>0</v>
      </c>
      <c r="U3556" s="445">
        <f>IF('Angaben KH-Standort'!D$31='A4'!D3556,IF('Angaben KH-Standort'!E$31="Ja",1,0),0)</f>
        <v>0</v>
      </c>
    </row>
    <row r="3557" spans="2:21" ht="15" customHeight="1" x14ac:dyDescent="0.3">
      <c r="B3557" s="70" t="str">
        <f t="shared" si="444"/>
        <v>!!!</v>
      </c>
      <c r="C3557" s="265" t="str">
        <f>IF(ISERROR(IF(LEN(E3557)&gt;0,VLOOKUP(TEXT($E3557,0),'Angaben Stationen'!$E$14:$J$213,5,0),"")),"?",IF(LEN(E3557)&gt;0,VLOOKUP(TEXT($E3557,0),'Angaben Stationen'!$E$14:$J$213,5,0),""))</f>
        <v/>
      </c>
      <c r="D3557" s="232" t="str">
        <f>IF(ISERROR(IF(LEN(E3557)&gt;0,VLOOKUP(TEXT($E3557,0),'Angaben Stationen'!$E$14:$J$213,6,0),"")),"STATION IST NICHT VORHANDEN",IF(LEN(E3557)&gt;0,VLOOKUP(TEXT($E3557,0),'Angaben Stationen'!$E$14:$J$213,6,0),""))</f>
        <v/>
      </c>
      <c r="E3557" s="287"/>
      <c r="F3557" s="234"/>
      <c r="G3557" s="234"/>
      <c r="H3557" s="263"/>
      <c r="I3557" s="169"/>
      <c r="K3557" s="445" t="str">
        <f t="shared" si="445"/>
        <v>Leer</v>
      </c>
      <c r="L3557" s="445" t="str">
        <f>VLOOKUP($D3557,{"29 - Psychiatrie (Erwachsene)","BGI";"297 - stationsäquivalente Behandlung in der Erwachsenenpsychiatrie (29)","BGI";"30 - Kinder- und Jugendpsychiatrie","BGII";"307 - stationsäquivalente Behandlung in der Kinder- und Jugendpsychiatrie (30)","BGII";"31 - Psychosomatik","BGI";"","Leer"},2,0)</f>
        <v>Leer</v>
      </c>
      <c r="M3557" s="445">
        <f t="shared" si="442"/>
        <v>0</v>
      </c>
      <c r="N3557" s="445">
        <f t="shared" si="443"/>
        <v>0</v>
      </c>
      <c r="O3557" s="445">
        <f t="shared" si="446"/>
        <v>0</v>
      </c>
      <c r="P3557" s="445">
        <f t="shared" si="447"/>
        <v>0</v>
      </c>
      <c r="Q3557" s="445">
        <f t="shared" si="448"/>
        <v>0</v>
      </c>
      <c r="R3557" s="415" t="str">
        <f t="shared" si="441"/>
        <v>Leer</v>
      </c>
      <c r="S3557" s="445">
        <f>IF('Angaben KH-Standort'!D$29='A4'!D3557,IF('Angaben KH-Standort'!E$29="Ja",1,0),0)</f>
        <v>0</v>
      </c>
      <c r="T3557" s="445">
        <f>IF('Angaben KH-Standort'!D$30='A4'!D3557,IF('Angaben KH-Standort'!E$30="Ja",1,0),0)</f>
        <v>0</v>
      </c>
      <c r="U3557" s="445">
        <f>IF('Angaben KH-Standort'!D$31='A4'!D3557,IF('Angaben KH-Standort'!E$31="Ja",1,0),0)</f>
        <v>0</v>
      </c>
    </row>
    <row r="3558" spans="2:21" ht="15" customHeight="1" x14ac:dyDescent="0.3">
      <c r="B3558" s="70" t="str">
        <f t="shared" si="444"/>
        <v>!!!</v>
      </c>
      <c r="C3558" s="265" t="str">
        <f>IF(ISERROR(IF(LEN(E3558)&gt;0,VLOOKUP(TEXT($E3558,0),'Angaben Stationen'!$E$14:$J$213,5,0),"")),"?",IF(LEN(E3558)&gt;0,VLOOKUP(TEXT($E3558,0),'Angaben Stationen'!$E$14:$J$213,5,0),""))</f>
        <v/>
      </c>
      <c r="D3558" s="232" t="str">
        <f>IF(ISERROR(IF(LEN(E3558)&gt;0,VLOOKUP(TEXT($E3558,0),'Angaben Stationen'!$E$14:$J$213,6,0),"")),"STATION IST NICHT VORHANDEN",IF(LEN(E3558)&gt;0,VLOOKUP(TEXT($E3558,0),'Angaben Stationen'!$E$14:$J$213,6,0),""))</f>
        <v/>
      </c>
      <c r="E3558" s="287"/>
      <c r="F3558" s="234"/>
      <c r="G3558" s="234"/>
      <c r="H3558" s="263"/>
      <c r="I3558" s="169"/>
      <c r="K3558" s="445" t="str">
        <f t="shared" si="445"/>
        <v>Leer</v>
      </c>
      <c r="L3558" s="445" t="str">
        <f>VLOOKUP($D3558,{"29 - Psychiatrie (Erwachsene)","BGI";"297 - stationsäquivalente Behandlung in der Erwachsenenpsychiatrie (29)","BGI";"30 - Kinder- und Jugendpsychiatrie","BGII";"307 - stationsäquivalente Behandlung in der Kinder- und Jugendpsychiatrie (30)","BGII";"31 - Psychosomatik","BGI";"","Leer"},2,0)</f>
        <v>Leer</v>
      </c>
      <c r="M3558" s="445">
        <f t="shared" si="442"/>
        <v>0</v>
      </c>
      <c r="N3558" s="445">
        <f t="shared" si="443"/>
        <v>0</v>
      </c>
      <c r="O3558" s="445">
        <f t="shared" si="446"/>
        <v>0</v>
      </c>
      <c r="P3558" s="445">
        <f t="shared" si="447"/>
        <v>0</v>
      </c>
      <c r="Q3558" s="445">
        <f t="shared" si="448"/>
        <v>0</v>
      </c>
      <c r="R3558" s="415" t="str">
        <f t="shared" si="441"/>
        <v>Leer</v>
      </c>
      <c r="S3558" s="445">
        <f>IF('Angaben KH-Standort'!D$29='A4'!D3558,IF('Angaben KH-Standort'!E$29="Ja",1,0),0)</f>
        <v>0</v>
      </c>
      <c r="T3558" s="445">
        <f>IF('Angaben KH-Standort'!D$30='A4'!D3558,IF('Angaben KH-Standort'!E$30="Ja",1,0),0)</f>
        <v>0</v>
      </c>
      <c r="U3558" s="445">
        <f>IF('Angaben KH-Standort'!D$31='A4'!D3558,IF('Angaben KH-Standort'!E$31="Ja",1,0),0)</f>
        <v>0</v>
      </c>
    </row>
    <row r="3559" spans="2:21" ht="15" customHeight="1" x14ac:dyDescent="0.3">
      <c r="B3559" s="70" t="str">
        <f t="shared" si="444"/>
        <v>!!!</v>
      </c>
      <c r="C3559" s="265" t="str">
        <f>IF(ISERROR(IF(LEN(E3559)&gt;0,VLOOKUP(TEXT($E3559,0),'Angaben Stationen'!$E$14:$J$213,5,0),"")),"?",IF(LEN(E3559)&gt;0,VLOOKUP(TEXT($E3559,0),'Angaben Stationen'!$E$14:$J$213,5,0),""))</f>
        <v/>
      </c>
      <c r="D3559" s="232" t="str">
        <f>IF(ISERROR(IF(LEN(E3559)&gt;0,VLOOKUP(TEXT($E3559,0),'Angaben Stationen'!$E$14:$J$213,6,0),"")),"STATION IST NICHT VORHANDEN",IF(LEN(E3559)&gt;0,VLOOKUP(TEXT($E3559,0),'Angaben Stationen'!$E$14:$J$213,6,0),""))</f>
        <v/>
      </c>
      <c r="E3559" s="287"/>
      <c r="F3559" s="234"/>
      <c r="G3559" s="234"/>
      <c r="H3559" s="263"/>
      <c r="I3559" s="169"/>
      <c r="K3559" s="445" t="str">
        <f t="shared" si="445"/>
        <v>Leer</v>
      </c>
      <c r="L3559" s="445" t="str">
        <f>VLOOKUP($D3559,{"29 - Psychiatrie (Erwachsene)","BGI";"297 - stationsäquivalente Behandlung in der Erwachsenenpsychiatrie (29)","BGI";"30 - Kinder- und Jugendpsychiatrie","BGII";"307 - stationsäquivalente Behandlung in der Kinder- und Jugendpsychiatrie (30)","BGII";"31 - Psychosomatik","BGI";"","Leer"},2,0)</f>
        <v>Leer</v>
      </c>
      <c r="M3559" s="445">
        <f t="shared" si="442"/>
        <v>0</v>
      </c>
      <c r="N3559" s="445">
        <f t="shared" si="443"/>
        <v>0</v>
      </c>
      <c r="O3559" s="445">
        <f t="shared" si="446"/>
        <v>0</v>
      </c>
      <c r="P3559" s="445">
        <f t="shared" si="447"/>
        <v>0</v>
      </c>
      <c r="Q3559" s="445">
        <f t="shared" si="448"/>
        <v>0</v>
      </c>
      <c r="R3559" s="415" t="str">
        <f t="shared" si="441"/>
        <v>Leer</v>
      </c>
      <c r="S3559" s="445">
        <f>IF('Angaben KH-Standort'!D$29='A4'!D3559,IF('Angaben KH-Standort'!E$29="Ja",1,0),0)</f>
        <v>0</v>
      </c>
      <c r="T3559" s="445">
        <f>IF('Angaben KH-Standort'!D$30='A4'!D3559,IF('Angaben KH-Standort'!E$30="Ja",1,0),0)</f>
        <v>0</v>
      </c>
      <c r="U3559" s="445">
        <f>IF('Angaben KH-Standort'!D$31='A4'!D3559,IF('Angaben KH-Standort'!E$31="Ja",1,0),0)</f>
        <v>0</v>
      </c>
    </row>
    <row r="3560" spans="2:21" ht="15" customHeight="1" x14ac:dyDescent="0.3">
      <c r="B3560" s="70" t="str">
        <f t="shared" si="444"/>
        <v>!!!</v>
      </c>
      <c r="C3560" s="265" t="str">
        <f>IF(ISERROR(IF(LEN(E3560)&gt;0,VLOOKUP(TEXT($E3560,0),'Angaben Stationen'!$E$14:$J$213,5,0),"")),"?",IF(LEN(E3560)&gt;0,VLOOKUP(TEXT($E3560,0),'Angaben Stationen'!$E$14:$J$213,5,0),""))</f>
        <v/>
      </c>
      <c r="D3560" s="232" t="str">
        <f>IF(ISERROR(IF(LEN(E3560)&gt;0,VLOOKUP(TEXT($E3560,0),'Angaben Stationen'!$E$14:$J$213,6,0),"")),"STATION IST NICHT VORHANDEN",IF(LEN(E3560)&gt;0,VLOOKUP(TEXT($E3560,0),'Angaben Stationen'!$E$14:$J$213,6,0),""))</f>
        <v/>
      </c>
      <c r="E3560" s="287"/>
      <c r="F3560" s="234"/>
      <c r="G3560" s="234"/>
      <c r="H3560" s="263"/>
      <c r="I3560" s="169"/>
      <c r="K3560" s="445" t="str">
        <f t="shared" si="445"/>
        <v>Leer</v>
      </c>
      <c r="L3560" s="445" t="str">
        <f>VLOOKUP($D3560,{"29 - Psychiatrie (Erwachsene)","BGI";"297 - stationsäquivalente Behandlung in der Erwachsenenpsychiatrie (29)","BGI";"30 - Kinder- und Jugendpsychiatrie","BGII";"307 - stationsäquivalente Behandlung in der Kinder- und Jugendpsychiatrie (30)","BGII";"31 - Psychosomatik","BGI";"","Leer"},2,0)</f>
        <v>Leer</v>
      </c>
      <c r="M3560" s="445">
        <f t="shared" si="442"/>
        <v>0</v>
      </c>
      <c r="N3560" s="445">
        <f t="shared" si="443"/>
        <v>0</v>
      </c>
      <c r="O3560" s="445">
        <f t="shared" si="446"/>
        <v>0</v>
      </c>
      <c r="P3560" s="445">
        <f t="shared" si="447"/>
        <v>0</v>
      </c>
      <c r="Q3560" s="445">
        <f t="shared" si="448"/>
        <v>0</v>
      </c>
      <c r="R3560" s="415" t="str">
        <f t="shared" si="441"/>
        <v>Leer</v>
      </c>
      <c r="S3560" s="445">
        <f>IF('Angaben KH-Standort'!D$29='A4'!D3560,IF('Angaben KH-Standort'!E$29="Ja",1,0),0)</f>
        <v>0</v>
      </c>
      <c r="T3560" s="445">
        <f>IF('Angaben KH-Standort'!D$30='A4'!D3560,IF('Angaben KH-Standort'!E$30="Ja",1,0),0)</f>
        <v>0</v>
      </c>
      <c r="U3560" s="445">
        <f>IF('Angaben KH-Standort'!D$31='A4'!D3560,IF('Angaben KH-Standort'!E$31="Ja",1,0),0)</f>
        <v>0</v>
      </c>
    </row>
    <row r="3561" spans="2:21" ht="15" customHeight="1" x14ac:dyDescent="0.3">
      <c r="B3561" s="70" t="str">
        <f t="shared" si="444"/>
        <v>!!!</v>
      </c>
      <c r="C3561" s="265" t="str">
        <f>IF(ISERROR(IF(LEN(E3561)&gt;0,VLOOKUP(TEXT($E3561,0),'Angaben Stationen'!$E$14:$J$213,5,0),"")),"?",IF(LEN(E3561)&gt;0,VLOOKUP(TEXT($E3561,0),'Angaben Stationen'!$E$14:$J$213,5,0),""))</f>
        <v/>
      </c>
      <c r="D3561" s="232" t="str">
        <f>IF(ISERROR(IF(LEN(E3561)&gt;0,VLOOKUP(TEXT($E3561,0),'Angaben Stationen'!$E$14:$J$213,6,0),"")),"STATION IST NICHT VORHANDEN",IF(LEN(E3561)&gt;0,VLOOKUP(TEXT($E3561,0),'Angaben Stationen'!$E$14:$J$213,6,0),""))</f>
        <v/>
      </c>
      <c r="E3561" s="287"/>
      <c r="F3561" s="234"/>
      <c r="G3561" s="234"/>
      <c r="H3561" s="263"/>
      <c r="I3561" s="169"/>
      <c r="K3561" s="445" t="str">
        <f t="shared" si="445"/>
        <v>Leer</v>
      </c>
      <c r="L3561" s="445" t="str">
        <f>VLOOKUP($D3561,{"29 - Psychiatrie (Erwachsene)","BGI";"297 - stationsäquivalente Behandlung in der Erwachsenenpsychiatrie (29)","BGI";"30 - Kinder- und Jugendpsychiatrie","BGII";"307 - stationsäquivalente Behandlung in der Kinder- und Jugendpsychiatrie (30)","BGII";"31 - Psychosomatik","BGI";"","Leer"},2,0)</f>
        <v>Leer</v>
      </c>
      <c r="M3561" s="445">
        <f t="shared" si="442"/>
        <v>0</v>
      </c>
      <c r="N3561" s="445">
        <f t="shared" si="443"/>
        <v>0</v>
      </c>
      <c r="O3561" s="445">
        <f t="shared" si="446"/>
        <v>0</v>
      </c>
      <c r="P3561" s="445">
        <f t="shared" si="447"/>
        <v>0</v>
      </c>
      <c r="Q3561" s="445">
        <f t="shared" si="448"/>
        <v>0</v>
      </c>
      <c r="R3561" s="415" t="str">
        <f t="shared" si="441"/>
        <v>Leer</v>
      </c>
      <c r="S3561" s="445">
        <f>IF('Angaben KH-Standort'!D$29='A4'!D3561,IF('Angaben KH-Standort'!E$29="Ja",1,0),0)</f>
        <v>0</v>
      </c>
      <c r="T3561" s="445">
        <f>IF('Angaben KH-Standort'!D$30='A4'!D3561,IF('Angaben KH-Standort'!E$30="Ja",1,0),0)</f>
        <v>0</v>
      </c>
      <c r="U3561" s="445">
        <f>IF('Angaben KH-Standort'!D$31='A4'!D3561,IF('Angaben KH-Standort'!E$31="Ja",1,0),0)</f>
        <v>0</v>
      </c>
    </row>
    <row r="3562" spans="2:21" ht="15" customHeight="1" x14ac:dyDescent="0.3">
      <c r="B3562" s="70" t="str">
        <f t="shared" si="444"/>
        <v>!!!</v>
      </c>
      <c r="C3562" s="265" t="str">
        <f>IF(ISERROR(IF(LEN(E3562)&gt;0,VLOOKUP(TEXT($E3562,0),'Angaben Stationen'!$E$14:$J$213,5,0),"")),"?",IF(LEN(E3562)&gt;0,VLOOKUP(TEXT($E3562,0),'Angaben Stationen'!$E$14:$J$213,5,0),""))</f>
        <v/>
      </c>
      <c r="D3562" s="232" t="str">
        <f>IF(ISERROR(IF(LEN(E3562)&gt;0,VLOOKUP(TEXT($E3562,0),'Angaben Stationen'!$E$14:$J$213,6,0),"")),"STATION IST NICHT VORHANDEN",IF(LEN(E3562)&gt;0,VLOOKUP(TEXT($E3562,0),'Angaben Stationen'!$E$14:$J$213,6,0),""))</f>
        <v/>
      </c>
      <c r="E3562" s="287"/>
      <c r="F3562" s="234"/>
      <c r="G3562" s="234"/>
      <c r="H3562" s="263"/>
      <c r="I3562" s="169"/>
      <c r="K3562" s="445" t="str">
        <f t="shared" si="445"/>
        <v>Leer</v>
      </c>
      <c r="L3562" s="445" t="str">
        <f>VLOOKUP($D3562,{"29 - Psychiatrie (Erwachsene)","BGI";"297 - stationsäquivalente Behandlung in der Erwachsenenpsychiatrie (29)","BGI";"30 - Kinder- und Jugendpsychiatrie","BGII";"307 - stationsäquivalente Behandlung in der Kinder- und Jugendpsychiatrie (30)","BGII";"31 - Psychosomatik","BGI";"","Leer"},2,0)</f>
        <v>Leer</v>
      </c>
      <c r="M3562" s="445">
        <f t="shared" si="442"/>
        <v>0</v>
      </c>
      <c r="N3562" s="445">
        <f t="shared" si="443"/>
        <v>0</v>
      </c>
      <c r="O3562" s="445">
        <f t="shared" si="446"/>
        <v>0</v>
      </c>
      <c r="P3562" s="445">
        <f t="shared" si="447"/>
        <v>0</v>
      </c>
      <c r="Q3562" s="445">
        <f t="shared" si="448"/>
        <v>0</v>
      </c>
      <c r="R3562" s="415" t="str">
        <f t="shared" si="441"/>
        <v>Leer</v>
      </c>
      <c r="S3562" s="445">
        <f>IF('Angaben KH-Standort'!D$29='A4'!D3562,IF('Angaben KH-Standort'!E$29="Ja",1,0),0)</f>
        <v>0</v>
      </c>
      <c r="T3562" s="445">
        <f>IF('Angaben KH-Standort'!D$30='A4'!D3562,IF('Angaben KH-Standort'!E$30="Ja",1,0),0)</f>
        <v>0</v>
      </c>
      <c r="U3562" s="445">
        <f>IF('Angaben KH-Standort'!D$31='A4'!D3562,IF('Angaben KH-Standort'!E$31="Ja",1,0),0)</f>
        <v>0</v>
      </c>
    </row>
    <row r="3563" spans="2:21" ht="15" customHeight="1" x14ac:dyDescent="0.3">
      <c r="B3563" s="70" t="str">
        <f t="shared" si="444"/>
        <v>!!!</v>
      </c>
      <c r="C3563" s="265" t="str">
        <f>IF(ISERROR(IF(LEN(E3563)&gt;0,VLOOKUP(TEXT($E3563,0),'Angaben Stationen'!$E$14:$J$213,5,0),"")),"?",IF(LEN(E3563)&gt;0,VLOOKUP(TEXT($E3563,0),'Angaben Stationen'!$E$14:$J$213,5,0),""))</f>
        <v/>
      </c>
      <c r="D3563" s="232" t="str">
        <f>IF(ISERROR(IF(LEN(E3563)&gt;0,VLOOKUP(TEXT($E3563,0),'Angaben Stationen'!$E$14:$J$213,6,0),"")),"STATION IST NICHT VORHANDEN",IF(LEN(E3563)&gt;0,VLOOKUP(TEXT($E3563,0),'Angaben Stationen'!$E$14:$J$213,6,0),""))</f>
        <v/>
      </c>
      <c r="E3563" s="287"/>
      <c r="F3563" s="234"/>
      <c r="G3563" s="234"/>
      <c r="H3563" s="263"/>
      <c r="I3563" s="169"/>
      <c r="K3563" s="445" t="str">
        <f t="shared" si="445"/>
        <v>Leer</v>
      </c>
      <c r="L3563" s="445" t="str">
        <f>VLOOKUP($D3563,{"29 - Psychiatrie (Erwachsene)","BGI";"297 - stationsäquivalente Behandlung in der Erwachsenenpsychiatrie (29)","BGI";"30 - Kinder- und Jugendpsychiatrie","BGII";"307 - stationsäquivalente Behandlung in der Kinder- und Jugendpsychiatrie (30)","BGII";"31 - Psychosomatik","BGI";"","Leer"},2,0)</f>
        <v>Leer</v>
      </c>
      <c r="M3563" s="445">
        <f t="shared" si="442"/>
        <v>0</v>
      </c>
      <c r="N3563" s="445">
        <f t="shared" si="443"/>
        <v>0</v>
      </c>
      <c r="O3563" s="445">
        <f t="shared" si="446"/>
        <v>0</v>
      </c>
      <c r="P3563" s="445">
        <f t="shared" si="447"/>
        <v>0</v>
      </c>
      <c r="Q3563" s="445">
        <f t="shared" si="448"/>
        <v>0</v>
      </c>
      <c r="R3563" s="415" t="str">
        <f t="shared" si="441"/>
        <v>Leer</v>
      </c>
      <c r="S3563" s="445">
        <f>IF('Angaben KH-Standort'!D$29='A4'!D3563,IF('Angaben KH-Standort'!E$29="Ja",1,0),0)</f>
        <v>0</v>
      </c>
      <c r="T3563" s="445">
        <f>IF('Angaben KH-Standort'!D$30='A4'!D3563,IF('Angaben KH-Standort'!E$30="Ja",1,0),0)</f>
        <v>0</v>
      </c>
      <c r="U3563" s="445">
        <f>IF('Angaben KH-Standort'!D$31='A4'!D3563,IF('Angaben KH-Standort'!E$31="Ja",1,0),0)</f>
        <v>0</v>
      </c>
    </row>
    <row r="3564" spans="2:21" ht="15" customHeight="1" x14ac:dyDescent="0.3">
      <c r="B3564" s="70" t="str">
        <f t="shared" si="444"/>
        <v>!!!</v>
      </c>
      <c r="C3564" s="265" t="str">
        <f>IF(ISERROR(IF(LEN(E3564)&gt;0,VLOOKUP(TEXT($E3564,0),'Angaben Stationen'!$E$14:$J$213,5,0),"")),"?",IF(LEN(E3564)&gt;0,VLOOKUP(TEXT($E3564,0),'Angaben Stationen'!$E$14:$J$213,5,0),""))</f>
        <v/>
      </c>
      <c r="D3564" s="232" t="str">
        <f>IF(ISERROR(IF(LEN(E3564)&gt;0,VLOOKUP(TEXT($E3564,0),'Angaben Stationen'!$E$14:$J$213,6,0),"")),"STATION IST NICHT VORHANDEN",IF(LEN(E3564)&gt;0,VLOOKUP(TEXT($E3564,0),'Angaben Stationen'!$E$14:$J$213,6,0),""))</f>
        <v/>
      </c>
      <c r="E3564" s="287"/>
      <c r="F3564" s="234"/>
      <c r="G3564" s="234"/>
      <c r="H3564" s="263"/>
      <c r="I3564" s="169"/>
      <c r="K3564" s="445" t="str">
        <f t="shared" si="445"/>
        <v>Leer</v>
      </c>
      <c r="L3564" s="445" t="str">
        <f>VLOOKUP($D3564,{"29 - Psychiatrie (Erwachsene)","BGI";"297 - stationsäquivalente Behandlung in der Erwachsenenpsychiatrie (29)","BGI";"30 - Kinder- und Jugendpsychiatrie","BGII";"307 - stationsäquivalente Behandlung in der Kinder- und Jugendpsychiatrie (30)","BGII";"31 - Psychosomatik","BGI";"","Leer"},2,0)</f>
        <v>Leer</v>
      </c>
      <c r="M3564" s="445">
        <f t="shared" si="442"/>
        <v>0</v>
      </c>
      <c r="N3564" s="445">
        <f t="shared" si="443"/>
        <v>0</v>
      </c>
      <c r="O3564" s="445">
        <f t="shared" si="446"/>
        <v>0</v>
      </c>
      <c r="P3564" s="445">
        <f t="shared" si="447"/>
        <v>0</v>
      </c>
      <c r="Q3564" s="445">
        <f t="shared" si="448"/>
        <v>0</v>
      </c>
      <c r="R3564" s="415" t="str">
        <f t="shared" si="441"/>
        <v>Leer</v>
      </c>
      <c r="S3564" s="445">
        <f>IF('Angaben KH-Standort'!D$29='A4'!D3564,IF('Angaben KH-Standort'!E$29="Ja",1,0),0)</f>
        <v>0</v>
      </c>
      <c r="T3564" s="445">
        <f>IF('Angaben KH-Standort'!D$30='A4'!D3564,IF('Angaben KH-Standort'!E$30="Ja",1,0),0)</f>
        <v>0</v>
      </c>
      <c r="U3564" s="445">
        <f>IF('Angaben KH-Standort'!D$31='A4'!D3564,IF('Angaben KH-Standort'!E$31="Ja",1,0),0)</f>
        <v>0</v>
      </c>
    </row>
    <row r="3565" spans="2:21" ht="15" customHeight="1" x14ac:dyDescent="0.3">
      <c r="B3565" s="70" t="str">
        <f t="shared" si="444"/>
        <v>!!!</v>
      </c>
      <c r="C3565" s="265" t="str">
        <f>IF(ISERROR(IF(LEN(E3565)&gt;0,VLOOKUP(TEXT($E3565,0),'Angaben Stationen'!$E$14:$J$213,5,0),"")),"?",IF(LEN(E3565)&gt;0,VLOOKUP(TEXT($E3565,0),'Angaben Stationen'!$E$14:$J$213,5,0),""))</f>
        <v/>
      </c>
      <c r="D3565" s="232" t="str">
        <f>IF(ISERROR(IF(LEN(E3565)&gt;0,VLOOKUP(TEXT($E3565,0),'Angaben Stationen'!$E$14:$J$213,6,0),"")),"STATION IST NICHT VORHANDEN",IF(LEN(E3565)&gt;0,VLOOKUP(TEXT($E3565,0),'Angaben Stationen'!$E$14:$J$213,6,0),""))</f>
        <v/>
      </c>
      <c r="E3565" s="287"/>
      <c r="F3565" s="234"/>
      <c r="G3565" s="234"/>
      <c r="H3565" s="263"/>
      <c r="I3565" s="169"/>
      <c r="K3565" s="445" t="str">
        <f t="shared" si="445"/>
        <v>Leer</v>
      </c>
      <c r="L3565" s="445" t="str">
        <f>VLOOKUP($D3565,{"29 - Psychiatrie (Erwachsene)","BGI";"297 - stationsäquivalente Behandlung in der Erwachsenenpsychiatrie (29)","BGI";"30 - Kinder- und Jugendpsychiatrie","BGII";"307 - stationsäquivalente Behandlung in der Kinder- und Jugendpsychiatrie (30)","BGII";"31 - Psychosomatik","BGI";"","Leer"},2,0)</f>
        <v>Leer</v>
      </c>
      <c r="M3565" s="445">
        <f t="shared" si="442"/>
        <v>0</v>
      </c>
      <c r="N3565" s="445">
        <f t="shared" si="443"/>
        <v>0</v>
      </c>
      <c r="O3565" s="445">
        <f t="shared" si="446"/>
        <v>0</v>
      </c>
      <c r="P3565" s="445">
        <f t="shared" si="447"/>
        <v>0</v>
      </c>
      <c r="Q3565" s="445">
        <f t="shared" si="448"/>
        <v>0</v>
      </c>
      <c r="R3565" s="415" t="str">
        <f t="shared" si="441"/>
        <v>Leer</v>
      </c>
      <c r="S3565" s="445">
        <f>IF('Angaben KH-Standort'!D$29='A4'!D3565,IF('Angaben KH-Standort'!E$29="Ja",1,0),0)</f>
        <v>0</v>
      </c>
      <c r="T3565" s="445">
        <f>IF('Angaben KH-Standort'!D$30='A4'!D3565,IF('Angaben KH-Standort'!E$30="Ja",1,0),0)</f>
        <v>0</v>
      </c>
      <c r="U3565" s="445">
        <f>IF('Angaben KH-Standort'!D$31='A4'!D3565,IF('Angaben KH-Standort'!E$31="Ja",1,0),0)</f>
        <v>0</v>
      </c>
    </row>
    <row r="3566" spans="2:21" ht="15" customHeight="1" x14ac:dyDescent="0.3">
      <c r="B3566" s="70" t="str">
        <f t="shared" si="444"/>
        <v>!!!</v>
      </c>
      <c r="C3566" s="265" t="str">
        <f>IF(ISERROR(IF(LEN(E3566)&gt;0,VLOOKUP(TEXT($E3566,0),'Angaben Stationen'!$E$14:$J$213,5,0),"")),"?",IF(LEN(E3566)&gt;0,VLOOKUP(TEXT($E3566,0),'Angaben Stationen'!$E$14:$J$213,5,0),""))</f>
        <v/>
      </c>
      <c r="D3566" s="232" t="str">
        <f>IF(ISERROR(IF(LEN(E3566)&gt;0,VLOOKUP(TEXT($E3566,0),'Angaben Stationen'!$E$14:$J$213,6,0),"")),"STATION IST NICHT VORHANDEN",IF(LEN(E3566)&gt;0,VLOOKUP(TEXT($E3566,0),'Angaben Stationen'!$E$14:$J$213,6,0),""))</f>
        <v/>
      </c>
      <c r="E3566" s="287"/>
      <c r="F3566" s="234"/>
      <c r="G3566" s="234"/>
      <c r="H3566" s="263"/>
      <c r="I3566" s="169"/>
      <c r="K3566" s="445" t="str">
        <f t="shared" si="445"/>
        <v>Leer</v>
      </c>
      <c r="L3566" s="445" t="str">
        <f>VLOOKUP($D3566,{"29 - Psychiatrie (Erwachsene)","BGI";"297 - stationsäquivalente Behandlung in der Erwachsenenpsychiatrie (29)","BGI";"30 - Kinder- und Jugendpsychiatrie","BGII";"307 - stationsäquivalente Behandlung in der Kinder- und Jugendpsychiatrie (30)","BGII";"31 - Psychosomatik","BGI";"","Leer"},2,0)</f>
        <v>Leer</v>
      </c>
      <c r="M3566" s="445">
        <f t="shared" si="442"/>
        <v>0</v>
      </c>
      <c r="N3566" s="445">
        <f t="shared" si="443"/>
        <v>0</v>
      </c>
      <c r="O3566" s="445">
        <f t="shared" si="446"/>
        <v>0</v>
      </c>
      <c r="P3566" s="445">
        <f t="shared" si="447"/>
        <v>0</v>
      </c>
      <c r="Q3566" s="445">
        <f t="shared" si="448"/>
        <v>0</v>
      </c>
      <c r="R3566" s="415" t="str">
        <f t="shared" si="441"/>
        <v>Leer</v>
      </c>
      <c r="S3566" s="445">
        <f>IF('Angaben KH-Standort'!D$29='A4'!D3566,IF('Angaben KH-Standort'!E$29="Ja",1,0),0)</f>
        <v>0</v>
      </c>
      <c r="T3566" s="445">
        <f>IF('Angaben KH-Standort'!D$30='A4'!D3566,IF('Angaben KH-Standort'!E$30="Ja",1,0),0)</f>
        <v>0</v>
      </c>
      <c r="U3566" s="445">
        <f>IF('Angaben KH-Standort'!D$31='A4'!D3566,IF('Angaben KH-Standort'!E$31="Ja",1,0),0)</f>
        <v>0</v>
      </c>
    </row>
    <row r="3567" spans="2:21" ht="15" customHeight="1" x14ac:dyDescent="0.3">
      <c r="B3567" s="70" t="str">
        <f t="shared" si="444"/>
        <v>!!!</v>
      </c>
      <c r="C3567" s="265" t="str">
        <f>IF(ISERROR(IF(LEN(E3567)&gt;0,VLOOKUP(TEXT($E3567,0),'Angaben Stationen'!$E$14:$J$213,5,0),"")),"?",IF(LEN(E3567)&gt;0,VLOOKUP(TEXT($E3567,0),'Angaben Stationen'!$E$14:$J$213,5,0),""))</f>
        <v/>
      </c>
      <c r="D3567" s="232" t="str">
        <f>IF(ISERROR(IF(LEN(E3567)&gt;0,VLOOKUP(TEXT($E3567,0),'Angaben Stationen'!$E$14:$J$213,6,0),"")),"STATION IST NICHT VORHANDEN",IF(LEN(E3567)&gt;0,VLOOKUP(TEXT($E3567,0),'Angaben Stationen'!$E$14:$J$213,6,0),""))</f>
        <v/>
      </c>
      <c r="E3567" s="287"/>
      <c r="F3567" s="234"/>
      <c r="G3567" s="234"/>
      <c r="H3567" s="263"/>
      <c r="I3567" s="169"/>
      <c r="K3567" s="445" t="str">
        <f t="shared" si="445"/>
        <v>Leer</v>
      </c>
      <c r="L3567" s="445" t="str">
        <f>VLOOKUP($D3567,{"29 - Psychiatrie (Erwachsene)","BGI";"297 - stationsäquivalente Behandlung in der Erwachsenenpsychiatrie (29)","BGI";"30 - Kinder- und Jugendpsychiatrie","BGII";"307 - stationsäquivalente Behandlung in der Kinder- und Jugendpsychiatrie (30)","BGII";"31 - Psychosomatik","BGI";"","Leer"},2,0)</f>
        <v>Leer</v>
      </c>
      <c r="M3567" s="445">
        <f t="shared" si="442"/>
        <v>0</v>
      </c>
      <c r="N3567" s="445">
        <f t="shared" si="443"/>
        <v>0</v>
      </c>
      <c r="O3567" s="445">
        <f t="shared" si="446"/>
        <v>0</v>
      </c>
      <c r="P3567" s="445">
        <f t="shared" si="447"/>
        <v>0</v>
      </c>
      <c r="Q3567" s="445">
        <f t="shared" si="448"/>
        <v>0</v>
      </c>
      <c r="R3567" s="415" t="str">
        <f t="shared" ref="R3567:R3630" si="449">IF(D3567&lt;&gt;"",IF(SUM(S3567:U3567)&gt;0,"Ja","Nein"),"Leer")</f>
        <v>Leer</v>
      </c>
      <c r="S3567" s="445">
        <f>IF('Angaben KH-Standort'!D$29='A4'!D3567,IF('Angaben KH-Standort'!E$29="Ja",1,0),0)</f>
        <v>0</v>
      </c>
      <c r="T3567" s="445">
        <f>IF('Angaben KH-Standort'!D$30='A4'!D3567,IF('Angaben KH-Standort'!E$30="Ja",1,0),0)</f>
        <v>0</v>
      </c>
      <c r="U3567" s="445">
        <f>IF('Angaben KH-Standort'!D$31='A4'!D3567,IF('Angaben KH-Standort'!E$31="Ja",1,0),0)</f>
        <v>0</v>
      </c>
    </row>
    <row r="3568" spans="2:21" ht="15" customHeight="1" x14ac:dyDescent="0.3">
      <c r="B3568" s="70" t="str">
        <f t="shared" si="444"/>
        <v>!!!</v>
      </c>
      <c r="C3568" s="265" t="str">
        <f>IF(ISERROR(IF(LEN(E3568)&gt;0,VLOOKUP(TEXT($E3568,0),'Angaben Stationen'!$E$14:$J$213,5,0),"")),"?",IF(LEN(E3568)&gt;0,VLOOKUP(TEXT($E3568,0),'Angaben Stationen'!$E$14:$J$213,5,0),""))</f>
        <v/>
      </c>
      <c r="D3568" s="232" t="str">
        <f>IF(ISERROR(IF(LEN(E3568)&gt;0,VLOOKUP(TEXT($E3568,0),'Angaben Stationen'!$E$14:$J$213,6,0),"")),"STATION IST NICHT VORHANDEN",IF(LEN(E3568)&gt;0,VLOOKUP(TEXT($E3568,0),'Angaben Stationen'!$E$14:$J$213,6,0),""))</f>
        <v/>
      </c>
      <c r="E3568" s="287"/>
      <c r="F3568" s="234"/>
      <c r="G3568" s="234"/>
      <c r="H3568" s="263"/>
      <c r="I3568" s="169"/>
      <c r="K3568" s="445" t="str">
        <f t="shared" si="445"/>
        <v>Leer</v>
      </c>
      <c r="L3568" s="445" t="str">
        <f>VLOOKUP($D3568,{"29 - Psychiatrie (Erwachsene)","BGI";"297 - stationsäquivalente Behandlung in der Erwachsenenpsychiatrie (29)","BGI";"30 - Kinder- und Jugendpsychiatrie","BGII";"307 - stationsäquivalente Behandlung in der Kinder- und Jugendpsychiatrie (30)","BGII";"31 - Psychosomatik","BGI";"","Leer"},2,0)</f>
        <v>Leer</v>
      </c>
      <c r="M3568" s="445">
        <f t="shared" si="442"/>
        <v>0</v>
      </c>
      <c r="N3568" s="445">
        <f t="shared" si="443"/>
        <v>0</v>
      </c>
      <c r="O3568" s="445">
        <f t="shared" si="446"/>
        <v>0</v>
      </c>
      <c r="P3568" s="445">
        <f t="shared" si="447"/>
        <v>0</v>
      </c>
      <c r="Q3568" s="445">
        <f t="shared" si="448"/>
        <v>0</v>
      </c>
      <c r="R3568" s="415" t="str">
        <f t="shared" si="449"/>
        <v>Leer</v>
      </c>
      <c r="S3568" s="445">
        <f>IF('Angaben KH-Standort'!D$29='A4'!D3568,IF('Angaben KH-Standort'!E$29="Ja",1,0),0)</f>
        <v>0</v>
      </c>
      <c r="T3568" s="445">
        <f>IF('Angaben KH-Standort'!D$30='A4'!D3568,IF('Angaben KH-Standort'!E$30="Ja",1,0),0)</f>
        <v>0</v>
      </c>
      <c r="U3568" s="445">
        <f>IF('Angaben KH-Standort'!D$31='A4'!D3568,IF('Angaben KH-Standort'!E$31="Ja",1,0),0)</f>
        <v>0</v>
      </c>
    </row>
    <row r="3569" spans="2:21" ht="15" customHeight="1" x14ac:dyDescent="0.3">
      <c r="B3569" s="70" t="str">
        <f t="shared" si="444"/>
        <v>!!!</v>
      </c>
      <c r="C3569" s="265" t="str">
        <f>IF(ISERROR(IF(LEN(E3569)&gt;0,VLOOKUP(TEXT($E3569,0),'Angaben Stationen'!$E$14:$J$213,5,0),"")),"?",IF(LEN(E3569)&gt;0,VLOOKUP(TEXT($E3569,0),'Angaben Stationen'!$E$14:$J$213,5,0),""))</f>
        <v/>
      </c>
      <c r="D3569" s="232" t="str">
        <f>IF(ISERROR(IF(LEN(E3569)&gt;0,VLOOKUP(TEXT($E3569,0),'Angaben Stationen'!$E$14:$J$213,6,0),"")),"STATION IST NICHT VORHANDEN",IF(LEN(E3569)&gt;0,VLOOKUP(TEXT($E3569,0),'Angaben Stationen'!$E$14:$J$213,6,0),""))</f>
        <v/>
      </c>
      <c r="E3569" s="287"/>
      <c r="F3569" s="234"/>
      <c r="G3569" s="234"/>
      <c r="H3569" s="263"/>
      <c r="I3569" s="169"/>
      <c r="K3569" s="445" t="str">
        <f t="shared" si="445"/>
        <v>Leer</v>
      </c>
      <c r="L3569" s="445" t="str">
        <f>VLOOKUP($D3569,{"29 - Psychiatrie (Erwachsene)","BGI";"297 - stationsäquivalente Behandlung in der Erwachsenenpsychiatrie (29)","BGI";"30 - Kinder- und Jugendpsychiatrie","BGII";"307 - stationsäquivalente Behandlung in der Kinder- und Jugendpsychiatrie (30)","BGII";"31 - Psychosomatik","BGI";"","Leer"},2,0)</f>
        <v>Leer</v>
      </c>
      <c r="M3569" s="445">
        <f t="shared" si="442"/>
        <v>0</v>
      </c>
      <c r="N3569" s="445">
        <f t="shared" si="443"/>
        <v>0</v>
      </c>
      <c r="O3569" s="445">
        <f t="shared" si="446"/>
        <v>0</v>
      </c>
      <c r="P3569" s="445">
        <f t="shared" si="447"/>
        <v>0</v>
      </c>
      <c r="Q3569" s="445">
        <f t="shared" si="448"/>
        <v>0</v>
      </c>
      <c r="R3569" s="415" t="str">
        <f t="shared" si="449"/>
        <v>Leer</v>
      </c>
      <c r="S3569" s="445">
        <f>IF('Angaben KH-Standort'!D$29='A4'!D3569,IF('Angaben KH-Standort'!E$29="Ja",1,0),0)</f>
        <v>0</v>
      </c>
      <c r="T3569" s="445">
        <f>IF('Angaben KH-Standort'!D$30='A4'!D3569,IF('Angaben KH-Standort'!E$30="Ja",1,0),0)</f>
        <v>0</v>
      </c>
      <c r="U3569" s="445">
        <f>IF('Angaben KH-Standort'!D$31='A4'!D3569,IF('Angaben KH-Standort'!E$31="Ja",1,0),0)</f>
        <v>0</v>
      </c>
    </row>
    <row r="3570" spans="2:21" ht="15" customHeight="1" x14ac:dyDescent="0.3">
      <c r="B3570" s="70" t="str">
        <f t="shared" si="444"/>
        <v>!!!</v>
      </c>
      <c r="C3570" s="265" t="str">
        <f>IF(ISERROR(IF(LEN(E3570)&gt;0,VLOOKUP(TEXT($E3570,0),'Angaben Stationen'!$E$14:$J$213,5,0),"")),"?",IF(LEN(E3570)&gt;0,VLOOKUP(TEXT($E3570,0),'Angaben Stationen'!$E$14:$J$213,5,0),""))</f>
        <v/>
      </c>
      <c r="D3570" s="232" t="str">
        <f>IF(ISERROR(IF(LEN(E3570)&gt;0,VLOOKUP(TEXT($E3570,0),'Angaben Stationen'!$E$14:$J$213,6,0),"")),"STATION IST NICHT VORHANDEN",IF(LEN(E3570)&gt;0,VLOOKUP(TEXT($E3570,0),'Angaben Stationen'!$E$14:$J$213,6,0),""))</f>
        <v/>
      </c>
      <c r="E3570" s="287"/>
      <c r="F3570" s="234"/>
      <c r="G3570" s="234"/>
      <c r="H3570" s="263"/>
      <c r="I3570" s="169"/>
      <c r="K3570" s="445" t="str">
        <f t="shared" si="445"/>
        <v>Leer</v>
      </c>
      <c r="L3570" s="445" t="str">
        <f>VLOOKUP($D3570,{"29 - Psychiatrie (Erwachsene)","BGI";"297 - stationsäquivalente Behandlung in der Erwachsenenpsychiatrie (29)","BGI";"30 - Kinder- und Jugendpsychiatrie","BGII";"307 - stationsäquivalente Behandlung in der Kinder- und Jugendpsychiatrie (30)","BGII";"31 - Psychosomatik","BGI";"","Leer"},2,0)</f>
        <v>Leer</v>
      </c>
      <c r="M3570" s="445">
        <f t="shared" si="442"/>
        <v>0</v>
      </c>
      <c r="N3570" s="445">
        <f t="shared" si="443"/>
        <v>0</v>
      </c>
      <c r="O3570" s="445">
        <f t="shared" si="446"/>
        <v>0</v>
      </c>
      <c r="P3570" s="445">
        <f t="shared" si="447"/>
        <v>0</v>
      </c>
      <c r="Q3570" s="445">
        <f t="shared" si="448"/>
        <v>0</v>
      </c>
      <c r="R3570" s="415" t="str">
        <f t="shared" si="449"/>
        <v>Leer</v>
      </c>
      <c r="S3570" s="445">
        <f>IF('Angaben KH-Standort'!D$29='A4'!D3570,IF('Angaben KH-Standort'!E$29="Ja",1,0),0)</f>
        <v>0</v>
      </c>
      <c r="T3570" s="445">
        <f>IF('Angaben KH-Standort'!D$30='A4'!D3570,IF('Angaben KH-Standort'!E$30="Ja",1,0),0)</f>
        <v>0</v>
      </c>
      <c r="U3570" s="445">
        <f>IF('Angaben KH-Standort'!D$31='A4'!D3570,IF('Angaben KH-Standort'!E$31="Ja",1,0),0)</f>
        <v>0</v>
      </c>
    </row>
    <row r="3571" spans="2:21" ht="15" customHeight="1" x14ac:dyDescent="0.3">
      <c r="B3571" s="70" t="str">
        <f t="shared" si="444"/>
        <v>!!!</v>
      </c>
      <c r="C3571" s="265" t="str">
        <f>IF(ISERROR(IF(LEN(E3571)&gt;0,VLOOKUP(TEXT($E3571,0),'Angaben Stationen'!$E$14:$J$213,5,0),"")),"?",IF(LEN(E3571)&gt;0,VLOOKUP(TEXT($E3571,0),'Angaben Stationen'!$E$14:$J$213,5,0),""))</f>
        <v/>
      </c>
      <c r="D3571" s="232" t="str">
        <f>IF(ISERROR(IF(LEN(E3571)&gt;0,VLOOKUP(TEXT($E3571,0),'Angaben Stationen'!$E$14:$J$213,6,0),"")),"STATION IST NICHT VORHANDEN",IF(LEN(E3571)&gt;0,VLOOKUP(TEXT($E3571,0),'Angaben Stationen'!$E$14:$J$213,6,0),""))</f>
        <v/>
      </c>
      <c r="E3571" s="287"/>
      <c r="F3571" s="234"/>
      <c r="G3571" s="234"/>
      <c r="H3571" s="263"/>
      <c r="I3571" s="169"/>
      <c r="K3571" s="445" t="str">
        <f t="shared" si="445"/>
        <v>Leer</v>
      </c>
      <c r="L3571" s="445" t="str">
        <f>VLOOKUP($D3571,{"29 - Psychiatrie (Erwachsene)","BGI";"297 - stationsäquivalente Behandlung in der Erwachsenenpsychiatrie (29)","BGI";"30 - Kinder- und Jugendpsychiatrie","BGII";"307 - stationsäquivalente Behandlung in der Kinder- und Jugendpsychiatrie (30)","BGII";"31 - Psychosomatik","BGI";"","Leer"},2,0)</f>
        <v>Leer</v>
      </c>
      <c r="M3571" s="445">
        <f t="shared" si="442"/>
        <v>0</v>
      </c>
      <c r="N3571" s="445">
        <f t="shared" si="443"/>
        <v>0</v>
      </c>
      <c r="O3571" s="445">
        <f t="shared" si="446"/>
        <v>0</v>
      </c>
      <c r="P3571" s="445">
        <f t="shared" si="447"/>
        <v>0</v>
      </c>
      <c r="Q3571" s="445">
        <f t="shared" si="448"/>
        <v>0</v>
      </c>
      <c r="R3571" s="415" t="str">
        <f t="shared" si="449"/>
        <v>Leer</v>
      </c>
      <c r="S3571" s="445">
        <f>IF('Angaben KH-Standort'!D$29='A4'!D3571,IF('Angaben KH-Standort'!E$29="Ja",1,0),0)</f>
        <v>0</v>
      </c>
      <c r="T3571" s="445">
        <f>IF('Angaben KH-Standort'!D$30='A4'!D3571,IF('Angaben KH-Standort'!E$30="Ja",1,0),0)</f>
        <v>0</v>
      </c>
      <c r="U3571" s="445">
        <f>IF('Angaben KH-Standort'!D$31='A4'!D3571,IF('Angaben KH-Standort'!E$31="Ja",1,0),0)</f>
        <v>0</v>
      </c>
    </row>
    <row r="3572" spans="2:21" ht="15" customHeight="1" x14ac:dyDescent="0.3">
      <c r="B3572" s="70" t="str">
        <f t="shared" si="444"/>
        <v>!!!</v>
      </c>
      <c r="C3572" s="265" t="str">
        <f>IF(ISERROR(IF(LEN(E3572)&gt;0,VLOOKUP(TEXT($E3572,0),'Angaben Stationen'!$E$14:$J$213,5,0),"")),"?",IF(LEN(E3572)&gt;0,VLOOKUP(TEXT($E3572,0),'Angaben Stationen'!$E$14:$J$213,5,0),""))</f>
        <v/>
      </c>
      <c r="D3572" s="232" t="str">
        <f>IF(ISERROR(IF(LEN(E3572)&gt;0,VLOOKUP(TEXT($E3572,0),'Angaben Stationen'!$E$14:$J$213,6,0),"")),"STATION IST NICHT VORHANDEN",IF(LEN(E3572)&gt;0,VLOOKUP(TEXT($E3572,0),'Angaben Stationen'!$E$14:$J$213,6,0),""))</f>
        <v/>
      </c>
      <c r="E3572" s="287"/>
      <c r="F3572" s="234"/>
      <c r="G3572" s="234"/>
      <c r="H3572" s="263"/>
      <c r="I3572" s="169"/>
      <c r="K3572" s="445" t="str">
        <f t="shared" si="445"/>
        <v>Leer</v>
      </c>
      <c r="L3572" s="445" t="str">
        <f>VLOOKUP($D3572,{"29 - Psychiatrie (Erwachsene)","BGI";"297 - stationsäquivalente Behandlung in der Erwachsenenpsychiatrie (29)","BGI";"30 - Kinder- und Jugendpsychiatrie","BGII";"307 - stationsäquivalente Behandlung in der Kinder- und Jugendpsychiatrie (30)","BGII";"31 - Psychosomatik","BGI";"","Leer"},2,0)</f>
        <v>Leer</v>
      </c>
      <c r="M3572" s="445">
        <f t="shared" si="442"/>
        <v>0</v>
      </c>
      <c r="N3572" s="445">
        <f t="shared" si="443"/>
        <v>0</v>
      </c>
      <c r="O3572" s="445">
        <f t="shared" si="446"/>
        <v>0</v>
      </c>
      <c r="P3572" s="445">
        <f t="shared" si="447"/>
        <v>0</v>
      </c>
      <c r="Q3572" s="445">
        <f t="shared" si="448"/>
        <v>0</v>
      </c>
      <c r="R3572" s="415" t="str">
        <f t="shared" si="449"/>
        <v>Leer</v>
      </c>
      <c r="S3572" s="445">
        <f>IF('Angaben KH-Standort'!D$29='A4'!D3572,IF('Angaben KH-Standort'!E$29="Ja",1,0),0)</f>
        <v>0</v>
      </c>
      <c r="T3572" s="445">
        <f>IF('Angaben KH-Standort'!D$30='A4'!D3572,IF('Angaben KH-Standort'!E$30="Ja",1,0),0)</f>
        <v>0</v>
      </c>
      <c r="U3572" s="445">
        <f>IF('Angaben KH-Standort'!D$31='A4'!D3572,IF('Angaben KH-Standort'!E$31="Ja",1,0),0)</f>
        <v>0</v>
      </c>
    </row>
    <row r="3573" spans="2:21" ht="15" customHeight="1" x14ac:dyDescent="0.3">
      <c r="B3573" s="70" t="str">
        <f t="shared" si="444"/>
        <v>!!!</v>
      </c>
      <c r="C3573" s="265" t="str">
        <f>IF(ISERROR(IF(LEN(E3573)&gt;0,VLOOKUP(TEXT($E3573,0),'Angaben Stationen'!$E$14:$J$213,5,0),"")),"?",IF(LEN(E3573)&gt;0,VLOOKUP(TEXT($E3573,0),'Angaben Stationen'!$E$14:$J$213,5,0),""))</f>
        <v/>
      </c>
      <c r="D3573" s="232" t="str">
        <f>IF(ISERROR(IF(LEN(E3573)&gt;0,VLOOKUP(TEXT($E3573,0),'Angaben Stationen'!$E$14:$J$213,6,0),"")),"STATION IST NICHT VORHANDEN",IF(LEN(E3573)&gt;0,VLOOKUP(TEXT($E3573,0),'Angaben Stationen'!$E$14:$J$213,6,0),""))</f>
        <v/>
      </c>
      <c r="E3573" s="287"/>
      <c r="F3573" s="234"/>
      <c r="G3573" s="234"/>
      <c r="H3573" s="263"/>
      <c r="I3573" s="169"/>
      <c r="K3573" s="445" t="str">
        <f t="shared" si="445"/>
        <v>Leer</v>
      </c>
      <c r="L3573" s="445" t="str">
        <f>VLOOKUP($D3573,{"29 - Psychiatrie (Erwachsene)","BGI";"297 - stationsäquivalente Behandlung in der Erwachsenenpsychiatrie (29)","BGI";"30 - Kinder- und Jugendpsychiatrie","BGII";"307 - stationsäquivalente Behandlung in der Kinder- und Jugendpsychiatrie (30)","BGII";"31 - Psychosomatik","BGI";"","Leer"},2,0)</f>
        <v>Leer</v>
      </c>
      <c r="M3573" s="445">
        <f t="shared" si="442"/>
        <v>0</v>
      </c>
      <c r="N3573" s="445">
        <f t="shared" si="443"/>
        <v>0</v>
      </c>
      <c r="O3573" s="445">
        <f t="shared" si="446"/>
        <v>0</v>
      </c>
      <c r="P3573" s="445">
        <f t="shared" si="447"/>
        <v>0</v>
      </c>
      <c r="Q3573" s="445">
        <f t="shared" si="448"/>
        <v>0</v>
      </c>
      <c r="R3573" s="415" t="str">
        <f t="shared" si="449"/>
        <v>Leer</v>
      </c>
      <c r="S3573" s="445">
        <f>IF('Angaben KH-Standort'!D$29='A4'!D3573,IF('Angaben KH-Standort'!E$29="Ja",1,0),0)</f>
        <v>0</v>
      </c>
      <c r="T3573" s="445">
        <f>IF('Angaben KH-Standort'!D$30='A4'!D3573,IF('Angaben KH-Standort'!E$30="Ja",1,0),0)</f>
        <v>0</v>
      </c>
      <c r="U3573" s="445">
        <f>IF('Angaben KH-Standort'!D$31='A4'!D3573,IF('Angaben KH-Standort'!E$31="Ja",1,0),0)</f>
        <v>0</v>
      </c>
    </row>
    <row r="3574" spans="2:21" ht="15" customHeight="1" x14ac:dyDescent="0.3">
      <c r="B3574" s="70" t="str">
        <f t="shared" si="444"/>
        <v>!!!</v>
      </c>
      <c r="C3574" s="265" t="str">
        <f>IF(ISERROR(IF(LEN(E3574)&gt;0,VLOOKUP(TEXT($E3574,0),'Angaben Stationen'!$E$14:$J$213,5,0),"")),"?",IF(LEN(E3574)&gt;0,VLOOKUP(TEXT($E3574,0),'Angaben Stationen'!$E$14:$J$213,5,0),""))</f>
        <v/>
      </c>
      <c r="D3574" s="232" t="str">
        <f>IF(ISERROR(IF(LEN(E3574)&gt;0,VLOOKUP(TEXT($E3574,0),'Angaben Stationen'!$E$14:$J$213,6,0),"")),"STATION IST NICHT VORHANDEN",IF(LEN(E3574)&gt;0,VLOOKUP(TEXT($E3574,0),'Angaben Stationen'!$E$14:$J$213,6,0),""))</f>
        <v/>
      </c>
      <c r="E3574" s="287"/>
      <c r="F3574" s="234"/>
      <c r="G3574" s="234"/>
      <c r="H3574" s="263"/>
      <c r="I3574" s="169"/>
      <c r="K3574" s="445" t="str">
        <f t="shared" si="445"/>
        <v>Leer</v>
      </c>
      <c r="L3574" s="445" t="str">
        <f>VLOOKUP($D3574,{"29 - Psychiatrie (Erwachsene)","BGI";"297 - stationsäquivalente Behandlung in der Erwachsenenpsychiatrie (29)","BGI";"30 - Kinder- und Jugendpsychiatrie","BGII";"307 - stationsäquivalente Behandlung in der Kinder- und Jugendpsychiatrie (30)","BGII";"31 - Psychosomatik","BGI";"","Leer"},2,0)</f>
        <v>Leer</v>
      </c>
      <c r="M3574" s="445">
        <f t="shared" si="442"/>
        <v>0</v>
      </c>
      <c r="N3574" s="445">
        <f t="shared" si="443"/>
        <v>0</v>
      </c>
      <c r="O3574" s="445">
        <f t="shared" si="446"/>
        <v>0</v>
      </c>
      <c r="P3574" s="445">
        <f t="shared" si="447"/>
        <v>0</v>
      </c>
      <c r="Q3574" s="445">
        <f t="shared" si="448"/>
        <v>0</v>
      </c>
      <c r="R3574" s="415" t="str">
        <f t="shared" si="449"/>
        <v>Leer</v>
      </c>
      <c r="S3574" s="445">
        <f>IF('Angaben KH-Standort'!D$29='A4'!D3574,IF('Angaben KH-Standort'!E$29="Ja",1,0),0)</f>
        <v>0</v>
      </c>
      <c r="T3574" s="445">
        <f>IF('Angaben KH-Standort'!D$30='A4'!D3574,IF('Angaben KH-Standort'!E$30="Ja",1,0),0)</f>
        <v>0</v>
      </c>
      <c r="U3574" s="445">
        <f>IF('Angaben KH-Standort'!D$31='A4'!D3574,IF('Angaben KH-Standort'!E$31="Ja",1,0),0)</f>
        <v>0</v>
      </c>
    </row>
    <row r="3575" spans="2:21" ht="15" customHeight="1" x14ac:dyDescent="0.3">
      <c r="B3575" s="70" t="str">
        <f t="shared" si="444"/>
        <v>!!!</v>
      </c>
      <c r="C3575" s="265" t="str">
        <f>IF(ISERROR(IF(LEN(E3575)&gt;0,VLOOKUP(TEXT($E3575,0),'Angaben Stationen'!$E$14:$J$213,5,0),"")),"?",IF(LEN(E3575)&gt;0,VLOOKUP(TEXT($E3575,0),'Angaben Stationen'!$E$14:$J$213,5,0),""))</f>
        <v/>
      </c>
      <c r="D3575" s="232" t="str">
        <f>IF(ISERROR(IF(LEN(E3575)&gt;0,VLOOKUP(TEXT($E3575,0),'Angaben Stationen'!$E$14:$J$213,6,0),"")),"STATION IST NICHT VORHANDEN",IF(LEN(E3575)&gt;0,VLOOKUP(TEXT($E3575,0),'Angaben Stationen'!$E$14:$J$213,6,0),""))</f>
        <v/>
      </c>
      <c r="E3575" s="287"/>
      <c r="F3575" s="234"/>
      <c r="G3575" s="234"/>
      <c r="H3575" s="263"/>
      <c r="I3575" s="169"/>
      <c r="K3575" s="445" t="str">
        <f t="shared" si="445"/>
        <v>Leer</v>
      </c>
      <c r="L3575" s="445" t="str">
        <f>VLOOKUP($D3575,{"29 - Psychiatrie (Erwachsene)","BGI";"297 - stationsäquivalente Behandlung in der Erwachsenenpsychiatrie (29)","BGI";"30 - Kinder- und Jugendpsychiatrie","BGII";"307 - stationsäquivalente Behandlung in der Kinder- und Jugendpsychiatrie (30)","BGII";"31 - Psychosomatik","BGI";"","Leer"},2,0)</f>
        <v>Leer</v>
      </c>
      <c r="M3575" s="445">
        <f t="shared" si="442"/>
        <v>0</v>
      </c>
      <c r="N3575" s="445">
        <f t="shared" si="443"/>
        <v>0</v>
      </c>
      <c r="O3575" s="445">
        <f t="shared" si="446"/>
        <v>0</v>
      </c>
      <c r="P3575" s="445">
        <f t="shared" si="447"/>
        <v>0</v>
      </c>
      <c r="Q3575" s="445">
        <f t="shared" si="448"/>
        <v>0</v>
      </c>
      <c r="R3575" s="415" t="str">
        <f t="shared" si="449"/>
        <v>Leer</v>
      </c>
      <c r="S3575" s="445">
        <f>IF('Angaben KH-Standort'!D$29='A4'!D3575,IF('Angaben KH-Standort'!E$29="Ja",1,0),0)</f>
        <v>0</v>
      </c>
      <c r="T3575" s="445">
        <f>IF('Angaben KH-Standort'!D$30='A4'!D3575,IF('Angaben KH-Standort'!E$30="Ja",1,0),0)</f>
        <v>0</v>
      </c>
      <c r="U3575" s="445">
        <f>IF('Angaben KH-Standort'!D$31='A4'!D3575,IF('Angaben KH-Standort'!E$31="Ja",1,0),0)</f>
        <v>0</v>
      </c>
    </row>
    <row r="3576" spans="2:21" ht="15" customHeight="1" x14ac:dyDescent="0.3">
      <c r="B3576" s="70" t="str">
        <f t="shared" si="444"/>
        <v>!!!</v>
      </c>
      <c r="C3576" s="265" t="str">
        <f>IF(ISERROR(IF(LEN(E3576)&gt;0,VLOOKUP(TEXT($E3576,0),'Angaben Stationen'!$E$14:$J$213,5,0),"")),"?",IF(LEN(E3576)&gt;0,VLOOKUP(TEXT($E3576,0),'Angaben Stationen'!$E$14:$J$213,5,0),""))</f>
        <v/>
      </c>
      <c r="D3576" s="232" t="str">
        <f>IF(ISERROR(IF(LEN(E3576)&gt;0,VLOOKUP(TEXT($E3576,0),'Angaben Stationen'!$E$14:$J$213,6,0),"")),"STATION IST NICHT VORHANDEN",IF(LEN(E3576)&gt;0,VLOOKUP(TEXT($E3576,0),'Angaben Stationen'!$E$14:$J$213,6,0),""))</f>
        <v/>
      </c>
      <c r="E3576" s="287"/>
      <c r="F3576" s="234"/>
      <c r="G3576" s="234"/>
      <c r="H3576" s="263"/>
      <c r="I3576" s="169"/>
      <c r="K3576" s="445" t="str">
        <f t="shared" si="445"/>
        <v>Leer</v>
      </c>
      <c r="L3576" s="445" t="str">
        <f>VLOOKUP($D3576,{"29 - Psychiatrie (Erwachsene)","BGI";"297 - stationsäquivalente Behandlung in der Erwachsenenpsychiatrie (29)","BGI";"30 - Kinder- und Jugendpsychiatrie","BGII";"307 - stationsäquivalente Behandlung in der Kinder- und Jugendpsychiatrie (30)","BGII";"31 - Psychosomatik","BGI";"","Leer"},2,0)</f>
        <v>Leer</v>
      </c>
      <c r="M3576" s="445">
        <f t="shared" si="442"/>
        <v>0</v>
      </c>
      <c r="N3576" s="445">
        <f t="shared" si="443"/>
        <v>0</v>
      </c>
      <c r="O3576" s="445">
        <f t="shared" si="446"/>
        <v>0</v>
      </c>
      <c r="P3576" s="445">
        <f t="shared" si="447"/>
        <v>0</v>
      </c>
      <c r="Q3576" s="445">
        <f t="shared" si="448"/>
        <v>0</v>
      </c>
      <c r="R3576" s="415" t="str">
        <f t="shared" si="449"/>
        <v>Leer</v>
      </c>
      <c r="S3576" s="445">
        <f>IF('Angaben KH-Standort'!D$29='A4'!D3576,IF('Angaben KH-Standort'!E$29="Ja",1,0),0)</f>
        <v>0</v>
      </c>
      <c r="T3576" s="445">
        <f>IF('Angaben KH-Standort'!D$30='A4'!D3576,IF('Angaben KH-Standort'!E$30="Ja",1,0),0)</f>
        <v>0</v>
      </c>
      <c r="U3576" s="445">
        <f>IF('Angaben KH-Standort'!D$31='A4'!D3576,IF('Angaben KH-Standort'!E$31="Ja",1,0),0)</f>
        <v>0</v>
      </c>
    </row>
    <row r="3577" spans="2:21" ht="15" customHeight="1" x14ac:dyDescent="0.3">
      <c r="B3577" s="70" t="str">
        <f t="shared" si="444"/>
        <v>!!!</v>
      </c>
      <c r="C3577" s="265" t="str">
        <f>IF(ISERROR(IF(LEN(E3577)&gt;0,VLOOKUP(TEXT($E3577,0),'Angaben Stationen'!$E$14:$J$213,5,0),"")),"?",IF(LEN(E3577)&gt;0,VLOOKUP(TEXT($E3577,0),'Angaben Stationen'!$E$14:$J$213,5,0),""))</f>
        <v/>
      </c>
      <c r="D3577" s="232" t="str">
        <f>IF(ISERROR(IF(LEN(E3577)&gt;0,VLOOKUP(TEXT($E3577,0),'Angaben Stationen'!$E$14:$J$213,6,0),"")),"STATION IST NICHT VORHANDEN",IF(LEN(E3577)&gt;0,VLOOKUP(TEXT($E3577,0),'Angaben Stationen'!$E$14:$J$213,6,0),""))</f>
        <v/>
      </c>
      <c r="E3577" s="287"/>
      <c r="F3577" s="234"/>
      <c r="G3577" s="234"/>
      <c r="H3577" s="263"/>
      <c r="I3577" s="169"/>
      <c r="K3577" s="445" t="str">
        <f t="shared" si="445"/>
        <v>Leer</v>
      </c>
      <c r="L3577" s="445" t="str">
        <f>VLOOKUP($D3577,{"29 - Psychiatrie (Erwachsene)","BGI";"297 - stationsäquivalente Behandlung in der Erwachsenenpsychiatrie (29)","BGI";"30 - Kinder- und Jugendpsychiatrie","BGII";"307 - stationsäquivalente Behandlung in der Kinder- und Jugendpsychiatrie (30)","BGII";"31 - Psychosomatik","BGI";"","Leer"},2,0)</f>
        <v>Leer</v>
      </c>
      <c r="M3577" s="445">
        <f t="shared" si="442"/>
        <v>0</v>
      </c>
      <c r="N3577" s="445">
        <f t="shared" si="443"/>
        <v>0</v>
      </c>
      <c r="O3577" s="445">
        <f t="shared" si="446"/>
        <v>0</v>
      </c>
      <c r="P3577" s="445">
        <f t="shared" si="447"/>
        <v>0</v>
      </c>
      <c r="Q3577" s="445">
        <f t="shared" si="448"/>
        <v>0</v>
      </c>
      <c r="R3577" s="415" t="str">
        <f t="shared" si="449"/>
        <v>Leer</v>
      </c>
      <c r="S3577" s="445">
        <f>IF('Angaben KH-Standort'!D$29='A4'!D3577,IF('Angaben KH-Standort'!E$29="Ja",1,0),0)</f>
        <v>0</v>
      </c>
      <c r="T3577" s="445">
        <f>IF('Angaben KH-Standort'!D$30='A4'!D3577,IF('Angaben KH-Standort'!E$30="Ja",1,0),0)</f>
        <v>0</v>
      </c>
      <c r="U3577" s="445">
        <f>IF('Angaben KH-Standort'!D$31='A4'!D3577,IF('Angaben KH-Standort'!E$31="Ja",1,0),0)</f>
        <v>0</v>
      </c>
    </row>
    <row r="3578" spans="2:21" ht="15" customHeight="1" x14ac:dyDescent="0.3">
      <c r="B3578" s="70" t="str">
        <f t="shared" si="444"/>
        <v>!!!</v>
      </c>
      <c r="C3578" s="265" t="str">
        <f>IF(ISERROR(IF(LEN(E3578)&gt;0,VLOOKUP(TEXT($E3578,0),'Angaben Stationen'!$E$14:$J$213,5,0),"")),"?",IF(LEN(E3578)&gt;0,VLOOKUP(TEXT($E3578,0),'Angaben Stationen'!$E$14:$J$213,5,0),""))</f>
        <v/>
      </c>
      <c r="D3578" s="232" t="str">
        <f>IF(ISERROR(IF(LEN(E3578)&gt;0,VLOOKUP(TEXT($E3578,0),'Angaben Stationen'!$E$14:$J$213,6,0),"")),"STATION IST NICHT VORHANDEN",IF(LEN(E3578)&gt;0,VLOOKUP(TEXT($E3578,0),'Angaben Stationen'!$E$14:$J$213,6,0),""))</f>
        <v/>
      </c>
      <c r="E3578" s="287"/>
      <c r="F3578" s="234"/>
      <c r="G3578" s="234"/>
      <c r="H3578" s="263"/>
      <c r="I3578" s="169"/>
      <c r="K3578" s="445" t="str">
        <f t="shared" si="445"/>
        <v>Leer</v>
      </c>
      <c r="L3578" s="445" t="str">
        <f>VLOOKUP($D3578,{"29 - Psychiatrie (Erwachsene)","BGI";"297 - stationsäquivalente Behandlung in der Erwachsenenpsychiatrie (29)","BGI";"30 - Kinder- und Jugendpsychiatrie","BGII";"307 - stationsäquivalente Behandlung in der Kinder- und Jugendpsychiatrie (30)","BGII";"31 - Psychosomatik","BGI";"","Leer"},2,0)</f>
        <v>Leer</v>
      </c>
      <c r="M3578" s="445">
        <f t="shared" si="442"/>
        <v>0</v>
      </c>
      <c r="N3578" s="445">
        <f t="shared" si="443"/>
        <v>0</v>
      </c>
      <c r="O3578" s="445">
        <f t="shared" si="446"/>
        <v>0</v>
      </c>
      <c r="P3578" s="445">
        <f t="shared" si="447"/>
        <v>0</v>
      </c>
      <c r="Q3578" s="445">
        <f t="shared" si="448"/>
        <v>0</v>
      </c>
      <c r="R3578" s="415" t="str">
        <f t="shared" si="449"/>
        <v>Leer</v>
      </c>
      <c r="S3578" s="445">
        <f>IF('Angaben KH-Standort'!D$29='A4'!D3578,IF('Angaben KH-Standort'!E$29="Ja",1,0),0)</f>
        <v>0</v>
      </c>
      <c r="T3578" s="445">
        <f>IF('Angaben KH-Standort'!D$30='A4'!D3578,IF('Angaben KH-Standort'!E$30="Ja",1,0),0)</f>
        <v>0</v>
      </c>
      <c r="U3578" s="445">
        <f>IF('Angaben KH-Standort'!D$31='A4'!D3578,IF('Angaben KH-Standort'!E$31="Ja",1,0),0)</f>
        <v>0</v>
      </c>
    </row>
    <row r="3579" spans="2:21" ht="15" customHeight="1" x14ac:dyDescent="0.3">
      <c r="B3579" s="70" t="str">
        <f t="shared" si="444"/>
        <v>!!!</v>
      </c>
      <c r="C3579" s="265" t="str">
        <f>IF(ISERROR(IF(LEN(E3579)&gt;0,VLOOKUP(TEXT($E3579,0),'Angaben Stationen'!$E$14:$J$213,5,0),"")),"?",IF(LEN(E3579)&gt;0,VLOOKUP(TEXT($E3579,0),'Angaben Stationen'!$E$14:$J$213,5,0),""))</f>
        <v/>
      </c>
      <c r="D3579" s="232" t="str">
        <f>IF(ISERROR(IF(LEN(E3579)&gt;0,VLOOKUP(TEXT($E3579,0),'Angaben Stationen'!$E$14:$J$213,6,0),"")),"STATION IST NICHT VORHANDEN",IF(LEN(E3579)&gt;0,VLOOKUP(TEXT($E3579,0),'Angaben Stationen'!$E$14:$J$213,6,0),""))</f>
        <v/>
      </c>
      <c r="E3579" s="287"/>
      <c r="F3579" s="234"/>
      <c r="G3579" s="234"/>
      <c r="H3579" s="263"/>
      <c r="I3579" s="169"/>
      <c r="K3579" s="445" t="str">
        <f t="shared" si="445"/>
        <v>Leer</v>
      </c>
      <c r="L3579" s="445" t="str">
        <f>VLOOKUP($D3579,{"29 - Psychiatrie (Erwachsene)","BGI";"297 - stationsäquivalente Behandlung in der Erwachsenenpsychiatrie (29)","BGI";"30 - Kinder- und Jugendpsychiatrie","BGII";"307 - stationsäquivalente Behandlung in der Kinder- und Jugendpsychiatrie (30)","BGII";"31 - Psychosomatik","BGI";"","Leer"},2,0)</f>
        <v>Leer</v>
      </c>
      <c r="M3579" s="445">
        <f t="shared" si="442"/>
        <v>0</v>
      </c>
      <c r="N3579" s="445">
        <f t="shared" si="443"/>
        <v>0</v>
      </c>
      <c r="O3579" s="445">
        <f t="shared" si="446"/>
        <v>0</v>
      </c>
      <c r="P3579" s="445">
        <f t="shared" si="447"/>
        <v>0</v>
      </c>
      <c r="Q3579" s="445">
        <f t="shared" si="448"/>
        <v>0</v>
      </c>
      <c r="R3579" s="415" t="str">
        <f t="shared" si="449"/>
        <v>Leer</v>
      </c>
      <c r="S3579" s="445">
        <f>IF('Angaben KH-Standort'!D$29='A4'!D3579,IF('Angaben KH-Standort'!E$29="Ja",1,0),0)</f>
        <v>0</v>
      </c>
      <c r="T3579" s="445">
        <f>IF('Angaben KH-Standort'!D$30='A4'!D3579,IF('Angaben KH-Standort'!E$30="Ja",1,0),0)</f>
        <v>0</v>
      </c>
      <c r="U3579" s="445">
        <f>IF('Angaben KH-Standort'!D$31='A4'!D3579,IF('Angaben KH-Standort'!E$31="Ja",1,0),0)</f>
        <v>0</v>
      </c>
    </row>
    <row r="3580" spans="2:21" ht="15" customHeight="1" x14ac:dyDescent="0.3">
      <c r="B3580" s="70" t="str">
        <f t="shared" si="444"/>
        <v>!!!</v>
      </c>
      <c r="C3580" s="265" t="str">
        <f>IF(ISERROR(IF(LEN(E3580)&gt;0,VLOOKUP(TEXT($E3580,0),'Angaben Stationen'!$E$14:$J$213,5,0),"")),"?",IF(LEN(E3580)&gt;0,VLOOKUP(TEXT($E3580,0),'Angaben Stationen'!$E$14:$J$213,5,0),""))</f>
        <v/>
      </c>
      <c r="D3580" s="232" t="str">
        <f>IF(ISERROR(IF(LEN(E3580)&gt;0,VLOOKUP(TEXT($E3580,0),'Angaben Stationen'!$E$14:$J$213,6,0),"")),"STATION IST NICHT VORHANDEN",IF(LEN(E3580)&gt;0,VLOOKUP(TEXT($E3580,0),'Angaben Stationen'!$E$14:$J$213,6,0),""))</f>
        <v/>
      </c>
      <c r="E3580" s="287"/>
      <c r="F3580" s="234"/>
      <c r="G3580" s="234"/>
      <c r="H3580" s="263"/>
      <c r="I3580" s="169"/>
      <c r="K3580" s="445" t="str">
        <f t="shared" si="445"/>
        <v>Leer</v>
      </c>
      <c r="L3580" s="445" t="str">
        <f>VLOOKUP($D3580,{"29 - Psychiatrie (Erwachsene)","BGI";"297 - stationsäquivalente Behandlung in der Erwachsenenpsychiatrie (29)","BGI";"30 - Kinder- und Jugendpsychiatrie","BGII";"307 - stationsäquivalente Behandlung in der Kinder- und Jugendpsychiatrie (30)","BGII";"31 - Psychosomatik","BGI";"","Leer"},2,0)</f>
        <v>Leer</v>
      </c>
      <c r="M3580" s="445">
        <f t="shared" si="442"/>
        <v>0</v>
      </c>
      <c r="N3580" s="445">
        <f t="shared" si="443"/>
        <v>0</v>
      </c>
      <c r="O3580" s="445">
        <f t="shared" si="446"/>
        <v>0</v>
      </c>
      <c r="P3580" s="445">
        <f t="shared" si="447"/>
        <v>0</v>
      </c>
      <c r="Q3580" s="445">
        <f t="shared" si="448"/>
        <v>0</v>
      </c>
      <c r="R3580" s="415" t="str">
        <f t="shared" si="449"/>
        <v>Leer</v>
      </c>
      <c r="S3580" s="445">
        <f>IF('Angaben KH-Standort'!D$29='A4'!D3580,IF('Angaben KH-Standort'!E$29="Ja",1,0),0)</f>
        <v>0</v>
      </c>
      <c r="T3580" s="445">
        <f>IF('Angaben KH-Standort'!D$30='A4'!D3580,IF('Angaben KH-Standort'!E$30="Ja",1,0),0)</f>
        <v>0</v>
      </c>
      <c r="U3580" s="445">
        <f>IF('Angaben KH-Standort'!D$31='A4'!D3580,IF('Angaben KH-Standort'!E$31="Ja",1,0),0)</f>
        <v>0</v>
      </c>
    </row>
    <row r="3581" spans="2:21" ht="15" customHeight="1" x14ac:dyDescent="0.3">
      <c r="B3581" s="70" t="str">
        <f t="shared" si="444"/>
        <v>!!!</v>
      </c>
      <c r="C3581" s="265" t="str">
        <f>IF(ISERROR(IF(LEN(E3581)&gt;0,VLOOKUP(TEXT($E3581,0),'Angaben Stationen'!$E$14:$J$213,5,0),"")),"?",IF(LEN(E3581)&gt;0,VLOOKUP(TEXT($E3581,0),'Angaben Stationen'!$E$14:$J$213,5,0),""))</f>
        <v/>
      </c>
      <c r="D3581" s="232" t="str">
        <f>IF(ISERROR(IF(LEN(E3581)&gt;0,VLOOKUP(TEXT($E3581,0),'Angaben Stationen'!$E$14:$J$213,6,0),"")),"STATION IST NICHT VORHANDEN",IF(LEN(E3581)&gt;0,VLOOKUP(TEXT($E3581,0),'Angaben Stationen'!$E$14:$J$213,6,0),""))</f>
        <v/>
      </c>
      <c r="E3581" s="287"/>
      <c r="F3581" s="234"/>
      <c r="G3581" s="234"/>
      <c r="H3581" s="263"/>
      <c r="I3581" s="169"/>
      <c r="K3581" s="445" t="str">
        <f t="shared" si="445"/>
        <v>Leer</v>
      </c>
      <c r="L3581" s="445" t="str">
        <f>VLOOKUP($D3581,{"29 - Psychiatrie (Erwachsene)","BGI";"297 - stationsäquivalente Behandlung in der Erwachsenenpsychiatrie (29)","BGI";"30 - Kinder- und Jugendpsychiatrie","BGII";"307 - stationsäquivalente Behandlung in der Kinder- und Jugendpsychiatrie (30)","BGII";"31 - Psychosomatik","BGI";"","Leer"},2,0)</f>
        <v>Leer</v>
      </c>
      <c r="M3581" s="445">
        <f t="shared" si="442"/>
        <v>0</v>
      </c>
      <c r="N3581" s="445">
        <f t="shared" si="443"/>
        <v>0</v>
      </c>
      <c r="O3581" s="445">
        <f t="shared" si="446"/>
        <v>0</v>
      </c>
      <c r="P3581" s="445">
        <f t="shared" si="447"/>
        <v>0</v>
      </c>
      <c r="Q3581" s="445">
        <f t="shared" si="448"/>
        <v>0</v>
      </c>
      <c r="R3581" s="415" t="str">
        <f t="shared" si="449"/>
        <v>Leer</v>
      </c>
      <c r="S3581" s="445">
        <f>IF('Angaben KH-Standort'!D$29='A4'!D3581,IF('Angaben KH-Standort'!E$29="Ja",1,0),0)</f>
        <v>0</v>
      </c>
      <c r="T3581" s="445">
        <f>IF('Angaben KH-Standort'!D$30='A4'!D3581,IF('Angaben KH-Standort'!E$30="Ja",1,0),0)</f>
        <v>0</v>
      </c>
      <c r="U3581" s="445">
        <f>IF('Angaben KH-Standort'!D$31='A4'!D3581,IF('Angaben KH-Standort'!E$31="Ja",1,0),0)</f>
        <v>0</v>
      </c>
    </row>
    <row r="3582" spans="2:21" ht="15" customHeight="1" x14ac:dyDescent="0.3">
      <c r="B3582" s="70" t="str">
        <f t="shared" si="444"/>
        <v>!!!</v>
      </c>
      <c r="C3582" s="265" t="str">
        <f>IF(ISERROR(IF(LEN(E3582)&gt;0,VLOOKUP(TEXT($E3582,0),'Angaben Stationen'!$E$14:$J$213,5,0),"")),"?",IF(LEN(E3582)&gt;0,VLOOKUP(TEXT($E3582,0),'Angaben Stationen'!$E$14:$J$213,5,0),""))</f>
        <v/>
      </c>
      <c r="D3582" s="232" t="str">
        <f>IF(ISERROR(IF(LEN(E3582)&gt;0,VLOOKUP(TEXT($E3582,0),'Angaben Stationen'!$E$14:$J$213,6,0),"")),"STATION IST NICHT VORHANDEN",IF(LEN(E3582)&gt;0,VLOOKUP(TEXT($E3582,0),'Angaben Stationen'!$E$14:$J$213,6,0),""))</f>
        <v/>
      </c>
      <c r="E3582" s="287"/>
      <c r="F3582" s="234"/>
      <c r="G3582" s="234"/>
      <c r="H3582" s="263"/>
      <c r="I3582" s="169"/>
      <c r="K3582" s="445" t="str">
        <f t="shared" si="445"/>
        <v>Leer</v>
      </c>
      <c r="L3582" s="445" t="str">
        <f>VLOOKUP($D3582,{"29 - Psychiatrie (Erwachsene)","BGI";"297 - stationsäquivalente Behandlung in der Erwachsenenpsychiatrie (29)","BGI";"30 - Kinder- und Jugendpsychiatrie","BGII";"307 - stationsäquivalente Behandlung in der Kinder- und Jugendpsychiatrie (30)","BGII";"31 - Psychosomatik","BGI";"","Leer"},2,0)</f>
        <v>Leer</v>
      </c>
      <c r="M3582" s="445">
        <f t="shared" si="442"/>
        <v>0</v>
      </c>
      <c r="N3582" s="445">
        <f t="shared" si="443"/>
        <v>0</v>
      </c>
      <c r="O3582" s="445">
        <f t="shared" si="446"/>
        <v>0</v>
      </c>
      <c r="P3582" s="445">
        <f t="shared" si="447"/>
        <v>0</v>
      </c>
      <c r="Q3582" s="445">
        <f t="shared" si="448"/>
        <v>0</v>
      </c>
      <c r="R3582" s="415" t="str">
        <f t="shared" si="449"/>
        <v>Leer</v>
      </c>
      <c r="S3582" s="445">
        <f>IF('Angaben KH-Standort'!D$29='A4'!D3582,IF('Angaben KH-Standort'!E$29="Ja",1,0),0)</f>
        <v>0</v>
      </c>
      <c r="T3582" s="445">
        <f>IF('Angaben KH-Standort'!D$30='A4'!D3582,IF('Angaben KH-Standort'!E$30="Ja",1,0),0)</f>
        <v>0</v>
      </c>
      <c r="U3582" s="445">
        <f>IF('Angaben KH-Standort'!D$31='A4'!D3582,IF('Angaben KH-Standort'!E$31="Ja",1,0),0)</f>
        <v>0</v>
      </c>
    </row>
    <row r="3583" spans="2:21" ht="15" customHeight="1" x14ac:dyDescent="0.3">
      <c r="B3583" s="70" t="str">
        <f t="shared" si="444"/>
        <v>!!!</v>
      </c>
      <c r="C3583" s="265" t="str">
        <f>IF(ISERROR(IF(LEN(E3583)&gt;0,VLOOKUP(TEXT($E3583,0),'Angaben Stationen'!$E$14:$J$213,5,0),"")),"?",IF(LEN(E3583)&gt;0,VLOOKUP(TEXT($E3583,0),'Angaben Stationen'!$E$14:$J$213,5,0),""))</f>
        <v/>
      </c>
      <c r="D3583" s="232" t="str">
        <f>IF(ISERROR(IF(LEN(E3583)&gt;0,VLOOKUP(TEXT($E3583,0),'Angaben Stationen'!$E$14:$J$213,6,0),"")),"STATION IST NICHT VORHANDEN",IF(LEN(E3583)&gt;0,VLOOKUP(TEXT($E3583,0),'Angaben Stationen'!$E$14:$J$213,6,0),""))</f>
        <v/>
      </c>
      <c r="E3583" s="287"/>
      <c r="F3583" s="234"/>
      <c r="G3583" s="234"/>
      <c r="H3583" s="263"/>
      <c r="I3583" s="169"/>
      <c r="K3583" s="445" t="str">
        <f t="shared" si="445"/>
        <v>Leer</v>
      </c>
      <c r="L3583" s="445" t="str">
        <f>VLOOKUP($D3583,{"29 - Psychiatrie (Erwachsene)","BGI";"297 - stationsäquivalente Behandlung in der Erwachsenenpsychiatrie (29)","BGI";"30 - Kinder- und Jugendpsychiatrie","BGII";"307 - stationsäquivalente Behandlung in der Kinder- und Jugendpsychiatrie (30)","BGII";"31 - Psychosomatik","BGI";"","Leer"},2,0)</f>
        <v>Leer</v>
      </c>
      <c r="M3583" s="445">
        <f t="shared" si="442"/>
        <v>0</v>
      </c>
      <c r="N3583" s="445">
        <f t="shared" si="443"/>
        <v>0</v>
      </c>
      <c r="O3583" s="445">
        <f t="shared" si="446"/>
        <v>0</v>
      </c>
      <c r="P3583" s="445">
        <f t="shared" si="447"/>
        <v>0</v>
      </c>
      <c r="Q3583" s="445">
        <f t="shared" si="448"/>
        <v>0</v>
      </c>
      <c r="R3583" s="415" t="str">
        <f t="shared" si="449"/>
        <v>Leer</v>
      </c>
      <c r="S3583" s="445">
        <f>IF('Angaben KH-Standort'!D$29='A4'!D3583,IF('Angaben KH-Standort'!E$29="Ja",1,0),0)</f>
        <v>0</v>
      </c>
      <c r="T3583" s="445">
        <f>IF('Angaben KH-Standort'!D$30='A4'!D3583,IF('Angaben KH-Standort'!E$30="Ja",1,0),0)</f>
        <v>0</v>
      </c>
      <c r="U3583" s="445">
        <f>IF('Angaben KH-Standort'!D$31='A4'!D3583,IF('Angaben KH-Standort'!E$31="Ja",1,0),0)</f>
        <v>0</v>
      </c>
    </row>
    <row r="3584" spans="2:21" ht="15" customHeight="1" x14ac:dyDescent="0.3">
      <c r="B3584" s="70" t="str">
        <f t="shared" si="444"/>
        <v>!!!</v>
      </c>
      <c r="C3584" s="265" t="str">
        <f>IF(ISERROR(IF(LEN(E3584)&gt;0,VLOOKUP(TEXT($E3584,0),'Angaben Stationen'!$E$14:$J$213,5,0),"")),"?",IF(LEN(E3584)&gt;0,VLOOKUP(TEXT($E3584,0),'Angaben Stationen'!$E$14:$J$213,5,0),""))</f>
        <v/>
      </c>
      <c r="D3584" s="232" t="str">
        <f>IF(ISERROR(IF(LEN(E3584)&gt;0,VLOOKUP(TEXT($E3584,0),'Angaben Stationen'!$E$14:$J$213,6,0),"")),"STATION IST NICHT VORHANDEN",IF(LEN(E3584)&gt;0,VLOOKUP(TEXT($E3584,0),'Angaben Stationen'!$E$14:$J$213,6,0),""))</f>
        <v/>
      </c>
      <c r="E3584" s="287"/>
      <c r="F3584" s="234"/>
      <c r="G3584" s="234"/>
      <c r="H3584" s="263"/>
      <c r="I3584" s="169"/>
      <c r="K3584" s="445" t="str">
        <f t="shared" si="445"/>
        <v>Leer</v>
      </c>
      <c r="L3584" s="445" t="str">
        <f>VLOOKUP($D3584,{"29 - Psychiatrie (Erwachsene)","BGI";"297 - stationsäquivalente Behandlung in der Erwachsenenpsychiatrie (29)","BGI";"30 - Kinder- und Jugendpsychiatrie","BGII";"307 - stationsäquivalente Behandlung in der Kinder- und Jugendpsychiatrie (30)","BGII";"31 - Psychosomatik","BGI";"","Leer"},2,0)</f>
        <v>Leer</v>
      </c>
      <c r="M3584" s="445">
        <f t="shared" si="442"/>
        <v>0</v>
      </c>
      <c r="N3584" s="445">
        <f t="shared" si="443"/>
        <v>0</v>
      </c>
      <c r="O3584" s="445">
        <f t="shared" si="446"/>
        <v>0</v>
      </c>
      <c r="P3584" s="445">
        <f t="shared" si="447"/>
        <v>0</v>
      </c>
      <c r="Q3584" s="445">
        <f t="shared" si="448"/>
        <v>0</v>
      </c>
      <c r="R3584" s="415" t="str">
        <f t="shared" si="449"/>
        <v>Leer</v>
      </c>
      <c r="S3584" s="445">
        <f>IF('Angaben KH-Standort'!D$29='A4'!D3584,IF('Angaben KH-Standort'!E$29="Ja",1,0),0)</f>
        <v>0</v>
      </c>
      <c r="T3584" s="445">
        <f>IF('Angaben KH-Standort'!D$30='A4'!D3584,IF('Angaben KH-Standort'!E$30="Ja",1,0),0)</f>
        <v>0</v>
      </c>
      <c r="U3584" s="445">
        <f>IF('Angaben KH-Standort'!D$31='A4'!D3584,IF('Angaben KH-Standort'!E$31="Ja",1,0),0)</f>
        <v>0</v>
      </c>
    </row>
    <row r="3585" spans="2:21" ht="15" customHeight="1" x14ac:dyDescent="0.3">
      <c r="B3585" s="70" t="str">
        <f t="shared" si="444"/>
        <v>!!!</v>
      </c>
      <c r="C3585" s="265" t="str">
        <f>IF(ISERROR(IF(LEN(E3585)&gt;0,VLOOKUP(TEXT($E3585,0),'Angaben Stationen'!$E$14:$J$213,5,0),"")),"?",IF(LEN(E3585)&gt;0,VLOOKUP(TEXT($E3585,0),'Angaben Stationen'!$E$14:$J$213,5,0),""))</f>
        <v/>
      </c>
      <c r="D3585" s="232" t="str">
        <f>IF(ISERROR(IF(LEN(E3585)&gt;0,VLOOKUP(TEXT($E3585,0),'Angaben Stationen'!$E$14:$J$213,6,0),"")),"STATION IST NICHT VORHANDEN",IF(LEN(E3585)&gt;0,VLOOKUP(TEXT($E3585,0),'Angaben Stationen'!$E$14:$J$213,6,0),""))</f>
        <v/>
      </c>
      <c r="E3585" s="287"/>
      <c r="F3585" s="234"/>
      <c r="G3585" s="234"/>
      <c r="H3585" s="263"/>
      <c r="I3585" s="169"/>
      <c r="K3585" s="445" t="str">
        <f t="shared" si="445"/>
        <v>Leer</v>
      </c>
      <c r="L3585" s="445" t="str">
        <f>VLOOKUP($D3585,{"29 - Psychiatrie (Erwachsene)","BGI";"297 - stationsäquivalente Behandlung in der Erwachsenenpsychiatrie (29)","BGI";"30 - Kinder- und Jugendpsychiatrie","BGII";"307 - stationsäquivalente Behandlung in der Kinder- und Jugendpsychiatrie (30)","BGII";"31 - Psychosomatik","BGI";"","Leer"},2,0)</f>
        <v>Leer</v>
      </c>
      <c r="M3585" s="445">
        <f t="shared" si="442"/>
        <v>0</v>
      </c>
      <c r="N3585" s="445">
        <f t="shared" si="443"/>
        <v>0</v>
      </c>
      <c r="O3585" s="445">
        <f t="shared" si="446"/>
        <v>0</v>
      </c>
      <c r="P3585" s="445">
        <f t="shared" si="447"/>
        <v>0</v>
      </c>
      <c r="Q3585" s="445">
        <f t="shared" si="448"/>
        <v>0</v>
      </c>
      <c r="R3585" s="415" t="str">
        <f t="shared" si="449"/>
        <v>Leer</v>
      </c>
      <c r="S3585" s="445">
        <f>IF('Angaben KH-Standort'!D$29='A4'!D3585,IF('Angaben KH-Standort'!E$29="Ja",1,0),0)</f>
        <v>0</v>
      </c>
      <c r="T3585" s="445">
        <f>IF('Angaben KH-Standort'!D$30='A4'!D3585,IF('Angaben KH-Standort'!E$30="Ja",1,0),0)</f>
        <v>0</v>
      </c>
      <c r="U3585" s="445">
        <f>IF('Angaben KH-Standort'!D$31='A4'!D3585,IF('Angaben KH-Standort'!E$31="Ja",1,0),0)</f>
        <v>0</v>
      </c>
    </row>
    <row r="3586" spans="2:21" ht="15" customHeight="1" x14ac:dyDescent="0.3">
      <c r="B3586" s="70" t="str">
        <f t="shared" si="444"/>
        <v>!!!</v>
      </c>
      <c r="C3586" s="265" t="str">
        <f>IF(ISERROR(IF(LEN(E3586)&gt;0,VLOOKUP(TEXT($E3586,0),'Angaben Stationen'!$E$14:$J$213,5,0),"")),"?",IF(LEN(E3586)&gt;0,VLOOKUP(TEXT($E3586,0),'Angaben Stationen'!$E$14:$J$213,5,0),""))</f>
        <v/>
      </c>
      <c r="D3586" s="232" t="str">
        <f>IF(ISERROR(IF(LEN(E3586)&gt;0,VLOOKUP(TEXT($E3586,0),'Angaben Stationen'!$E$14:$J$213,6,0),"")),"STATION IST NICHT VORHANDEN",IF(LEN(E3586)&gt;0,VLOOKUP(TEXT($E3586,0),'Angaben Stationen'!$E$14:$J$213,6,0),""))</f>
        <v/>
      </c>
      <c r="E3586" s="287"/>
      <c r="F3586" s="234"/>
      <c r="G3586" s="234"/>
      <c r="H3586" s="263"/>
      <c r="I3586" s="169"/>
      <c r="K3586" s="445" t="str">
        <f t="shared" si="445"/>
        <v>Leer</v>
      </c>
      <c r="L3586" s="445" t="str">
        <f>VLOOKUP($D3586,{"29 - Psychiatrie (Erwachsene)","BGI";"297 - stationsäquivalente Behandlung in der Erwachsenenpsychiatrie (29)","BGI";"30 - Kinder- und Jugendpsychiatrie","BGII";"307 - stationsäquivalente Behandlung in der Kinder- und Jugendpsychiatrie (30)","BGII";"31 - Psychosomatik","BGI";"","Leer"},2,0)</f>
        <v>Leer</v>
      </c>
      <c r="M3586" s="445">
        <f t="shared" si="442"/>
        <v>0</v>
      </c>
      <c r="N3586" s="445">
        <f t="shared" si="443"/>
        <v>0</v>
      </c>
      <c r="O3586" s="445">
        <f t="shared" si="446"/>
        <v>0</v>
      </c>
      <c r="P3586" s="445">
        <f t="shared" si="447"/>
        <v>0</v>
      </c>
      <c r="Q3586" s="445">
        <f t="shared" si="448"/>
        <v>0</v>
      </c>
      <c r="R3586" s="415" t="str">
        <f t="shared" si="449"/>
        <v>Leer</v>
      </c>
      <c r="S3586" s="445">
        <f>IF('Angaben KH-Standort'!D$29='A4'!D3586,IF('Angaben KH-Standort'!E$29="Ja",1,0),0)</f>
        <v>0</v>
      </c>
      <c r="T3586" s="445">
        <f>IF('Angaben KH-Standort'!D$30='A4'!D3586,IF('Angaben KH-Standort'!E$30="Ja",1,0),0)</f>
        <v>0</v>
      </c>
      <c r="U3586" s="445">
        <f>IF('Angaben KH-Standort'!D$31='A4'!D3586,IF('Angaben KH-Standort'!E$31="Ja",1,0),0)</f>
        <v>0</v>
      </c>
    </row>
    <row r="3587" spans="2:21" ht="15" customHeight="1" x14ac:dyDescent="0.3">
      <c r="B3587" s="70" t="str">
        <f t="shared" si="444"/>
        <v>!!!</v>
      </c>
      <c r="C3587" s="265" t="str">
        <f>IF(ISERROR(IF(LEN(E3587)&gt;0,VLOOKUP(TEXT($E3587,0),'Angaben Stationen'!$E$14:$J$213,5,0),"")),"?",IF(LEN(E3587)&gt;0,VLOOKUP(TEXT($E3587,0),'Angaben Stationen'!$E$14:$J$213,5,0),""))</f>
        <v/>
      </c>
      <c r="D3587" s="232" t="str">
        <f>IF(ISERROR(IF(LEN(E3587)&gt;0,VLOOKUP(TEXT($E3587,0),'Angaben Stationen'!$E$14:$J$213,6,0),"")),"STATION IST NICHT VORHANDEN",IF(LEN(E3587)&gt;0,VLOOKUP(TEXT($E3587,0),'Angaben Stationen'!$E$14:$J$213,6,0),""))</f>
        <v/>
      </c>
      <c r="E3587" s="287"/>
      <c r="F3587" s="234"/>
      <c r="G3587" s="234"/>
      <c r="H3587" s="263"/>
      <c r="I3587" s="169"/>
      <c r="K3587" s="445" t="str">
        <f t="shared" si="445"/>
        <v>Leer</v>
      </c>
      <c r="L3587" s="445" t="str">
        <f>VLOOKUP($D3587,{"29 - Psychiatrie (Erwachsene)","BGI";"297 - stationsäquivalente Behandlung in der Erwachsenenpsychiatrie (29)","BGI";"30 - Kinder- und Jugendpsychiatrie","BGII";"307 - stationsäquivalente Behandlung in der Kinder- und Jugendpsychiatrie (30)","BGII";"31 - Psychosomatik","BGI";"","Leer"},2,0)</f>
        <v>Leer</v>
      </c>
      <c r="M3587" s="445">
        <f t="shared" si="442"/>
        <v>0</v>
      </c>
      <c r="N3587" s="445">
        <f t="shared" si="443"/>
        <v>0</v>
      </c>
      <c r="O3587" s="445">
        <f t="shared" si="446"/>
        <v>0</v>
      </c>
      <c r="P3587" s="445">
        <f t="shared" si="447"/>
        <v>0</v>
      </c>
      <c r="Q3587" s="445">
        <f t="shared" si="448"/>
        <v>0</v>
      </c>
      <c r="R3587" s="415" t="str">
        <f t="shared" si="449"/>
        <v>Leer</v>
      </c>
      <c r="S3587" s="445">
        <f>IF('Angaben KH-Standort'!D$29='A4'!D3587,IF('Angaben KH-Standort'!E$29="Ja",1,0),0)</f>
        <v>0</v>
      </c>
      <c r="T3587" s="445">
        <f>IF('Angaben KH-Standort'!D$30='A4'!D3587,IF('Angaben KH-Standort'!E$30="Ja",1,0),0)</f>
        <v>0</v>
      </c>
      <c r="U3587" s="445">
        <f>IF('Angaben KH-Standort'!D$31='A4'!D3587,IF('Angaben KH-Standort'!E$31="Ja",1,0),0)</f>
        <v>0</v>
      </c>
    </row>
    <row r="3588" spans="2:21" ht="15" customHeight="1" x14ac:dyDescent="0.3">
      <c r="B3588" s="70" t="str">
        <f t="shared" si="444"/>
        <v>!!!</v>
      </c>
      <c r="C3588" s="265" t="str">
        <f>IF(ISERROR(IF(LEN(E3588)&gt;0,VLOOKUP(TEXT($E3588,0),'Angaben Stationen'!$E$14:$J$213,5,0),"")),"?",IF(LEN(E3588)&gt;0,VLOOKUP(TEXT($E3588,0),'Angaben Stationen'!$E$14:$J$213,5,0),""))</f>
        <v/>
      </c>
      <c r="D3588" s="232" t="str">
        <f>IF(ISERROR(IF(LEN(E3588)&gt;0,VLOOKUP(TEXT($E3588,0),'Angaben Stationen'!$E$14:$J$213,6,0),"")),"STATION IST NICHT VORHANDEN",IF(LEN(E3588)&gt;0,VLOOKUP(TEXT($E3588,0),'Angaben Stationen'!$E$14:$J$213,6,0),""))</f>
        <v/>
      </c>
      <c r="E3588" s="287"/>
      <c r="F3588" s="234"/>
      <c r="G3588" s="234"/>
      <c r="H3588" s="263"/>
      <c r="I3588" s="169"/>
      <c r="K3588" s="445" t="str">
        <f t="shared" si="445"/>
        <v>Leer</v>
      </c>
      <c r="L3588" s="445" t="str">
        <f>VLOOKUP($D3588,{"29 - Psychiatrie (Erwachsene)","BGI";"297 - stationsäquivalente Behandlung in der Erwachsenenpsychiatrie (29)","BGI";"30 - Kinder- und Jugendpsychiatrie","BGII";"307 - stationsäquivalente Behandlung in der Kinder- und Jugendpsychiatrie (30)","BGII";"31 - Psychosomatik","BGI";"","Leer"},2,0)</f>
        <v>Leer</v>
      </c>
      <c r="M3588" s="445">
        <f t="shared" si="442"/>
        <v>0</v>
      </c>
      <c r="N3588" s="445">
        <f t="shared" si="443"/>
        <v>0</v>
      </c>
      <c r="O3588" s="445">
        <f t="shared" si="446"/>
        <v>0</v>
      </c>
      <c r="P3588" s="445">
        <f t="shared" si="447"/>
        <v>0</v>
      </c>
      <c r="Q3588" s="445">
        <f t="shared" si="448"/>
        <v>0</v>
      </c>
      <c r="R3588" s="415" t="str">
        <f t="shared" si="449"/>
        <v>Leer</v>
      </c>
      <c r="S3588" s="445">
        <f>IF('Angaben KH-Standort'!D$29='A4'!D3588,IF('Angaben KH-Standort'!E$29="Ja",1,0),0)</f>
        <v>0</v>
      </c>
      <c r="T3588" s="445">
        <f>IF('Angaben KH-Standort'!D$30='A4'!D3588,IF('Angaben KH-Standort'!E$30="Ja",1,0),0)</f>
        <v>0</v>
      </c>
      <c r="U3588" s="445">
        <f>IF('Angaben KH-Standort'!D$31='A4'!D3588,IF('Angaben KH-Standort'!E$31="Ja",1,0),0)</f>
        <v>0</v>
      </c>
    </row>
    <row r="3589" spans="2:21" ht="15" customHeight="1" x14ac:dyDescent="0.3">
      <c r="B3589" s="70" t="str">
        <f t="shared" si="444"/>
        <v>!!!</v>
      </c>
      <c r="C3589" s="265" t="str">
        <f>IF(ISERROR(IF(LEN(E3589)&gt;0,VLOOKUP(TEXT($E3589,0),'Angaben Stationen'!$E$14:$J$213,5,0),"")),"?",IF(LEN(E3589)&gt;0,VLOOKUP(TEXT($E3589,0),'Angaben Stationen'!$E$14:$J$213,5,0),""))</f>
        <v/>
      </c>
      <c r="D3589" s="232" t="str">
        <f>IF(ISERROR(IF(LEN(E3589)&gt;0,VLOOKUP(TEXT($E3589,0),'Angaben Stationen'!$E$14:$J$213,6,0),"")),"STATION IST NICHT VORHANDEN",IF(LEN(E3589)&gt;0,VLOOKUP(TEXT($E3589,0),'Angaben Stationen'!$E$14:$J$213,6,0),""))</f>
        <v/>
      </c>
      <c r="E3589" s="287"/>
      <c r="F3589" s="234"/>
      <c r="G3589" s="234"/>
      <c r="H3589" s="263"/>
      <c r="I3589" s="169"/>
      <c r="K3589" s="445" t="str">
        <f t="shared" si="445"/>
        <v>Leer</v>
      </c>
      <c r="L3589" s="445" t="str">
        <f>VLOOKUP($D3589,{"29 - Psychiatrie (Erwachsene)","BGI";"297 - stationsäquivalente Behandlung in der Erwachsenenpsychiatrie (29)","BGI";"30 - Kinder- und Jugendpsychiatrie","BGII";"307 - stationsäquivalente Behandlung in der Kinder- und Jugendpsychiatrie (30)","BGII";"31 - Psychosomatik","BGI";"","Leer"},2,0)</f>
        <v>Leer</v>
      </c>
      <c r="M3589" s="445">
        <f t="shared" si="442"/>
        <v>0</v>
      </c>
      <c r="N3589" s="445">
        <f t="shared" si="443"/>
        <v>0</v>
      </c>
      <c r="O3589" s="445">
        <f t="shared" si="446"/>
        <v>0</v>
      </c>
      <c r="P3589" s="445">
        <f t="shared" si="447"/>
        <v>0</v>
      </c>
      <c r="Q3589" s="445">
        <f t="shared" si="448"/>
        <v>0</v>
      </c>
      <c r="R3589" s="415" t="str">
        <f t="shared" si="449"/>
        <v>Leer</v>
      </c>
      <c r="S3589" s="445">
        <f>IF('Angaben KH-Standort'!D$29='A4'!D3589,IF('Angaben KH-Standort'!E$29="Ja",1,0),0)</f>
        <v>0</v>
      </c>
      <c r="T3589" s="445">
        <f>IF('Angaben KH-Standort'!D$30='A4'!D3589,IF('Angaben KH-Standort'!E$30="Ja",1,0),0)</f>
        <v>0</v>
      </c>
      <c r="U3589" s="445">
        <f>IF('Angaben KH-Standort'!D$31='A4'!D3589,IF('Angaben KH-Standort'!E$31="Ja",1,0),0)</f>
        <v>0</v>
      </c>
    </row>
    <row r="3590" spans="2:21" ht="15" customHeight="1" x14ac:dyDescent="0.3">
      <c r="B3590" s="70" t="str">
        <f t="shared" si="444"/>
        <v>!!!</v>
      </c>
      <c r="C3590" s="265" t="str">
        <f>IF(ISERROR(IF(LEN(E3590)&gt;0,VLOOKUP(TEXT($E3590,0),'Angaben Stationen'!$E$14:$J$213,5,0),"")),"?",IF(LEN(E3590)&gt;0,VLOOKUP(TEXT($E3590,0),'Angaben Stationen'!$E$14:$J$213,5,0),""))</f>
        <v/>
      </c>
      <c r="D3590" s="232" t="str">
        <f>IF(ISERROR(IF(LEN(E3590)&gt;0,VLOOKUP(TEXT($E3590,0),'Angaben Stationen'!$E$14:$J$213,6,0),"")),"STATION IST NICHT VORHANDEN",IF(LEN(E3590)&gt;0,VLOOKUP(TEXT($E3590,0),'Angaben Stationen'!$E$14:$J$213,6,0),""))</f>
        <v/>
      </c>
      <c r="E3590" s="287"/>
      <c r="F3590" s="234"/>
      <c r="G3590" s="234"/>
      <c r="H3590" s="263"/>
      <c r="I3590" s="169"/>
      <c r="K3590" s="445" t="str">
        <f t="shared" si="445"/>
        <v>Leer</v>
      </c>
      <c r="L3590" s="445" t="str">
        <f>VLOOKUP($D3590,{"29 - Psychiatrie (Erwachsene)","BGI";"297 - stationsäquivalente Behandlung in der Erwachsenenpsychiatrie (29)","BGI";"30 - Kinder- und Jugendpsychiatrie","BGII";"307 - stationsäquivalente Behandlung in der Kinder- und Jugendpsychiatrie (30)","BGII";"31 - Psychosomatik","BGI";"","Leer"},2,0)</f>
        <v>Leer</v>
      </c>
      <c r="M3590" s="445">
        <f t="shared" si="442"/>
        <v>0</v>
      </c>
      <c r="N3590" s="445">
        <f t="shared" si="443"/>
        <v>0</v>
      </c>
      <c r="O3590" s="445">
        <f t="shared" si="446"/>
        <v>0</v>
      </c>
      <c r="P3590" s="445">
        <f t="shared" si="447"/>
        <v>0</v>
      </c>
      <c r="Q3590" s="445">
        <f t="shared" si="448"/>
        <v>0</v>
      </c>
      <c r="R3590" s="415" t="str">
        <f t="shared" si="449"/>
        <v>Leer</v>
      </c>
      <c r="S3590" s="445">
        <f>IF('Angaben KH-Standort'!D$29='A4'!D3590,IF('Angaben KH-Standort'!E$29="Ja",1,0),0)</f>
        <v>0</v>
      </c>
      <c r="T3590" s="445">
        <f>IF('Angaben KH-Standort'!D$30='A4'!D3590,IF('Angaben KH-Standort'!E$30="Ja",1,0),0)</f>
        <v>0</v>
      </c>
      <c r="U3590" s="445">
        <f>IF('Angaben KH-Standort'!D$31='A4'!D3590,IF('Angaben KH-Standort'!E$31="Ja",1,0),0)</f>
        <v>0</v>
      </c>
    </row>
    <row r="3591" spans="2:21" ht="15" customHeight="1" x14ac:dyDescent="0.3">
      <c r="B3591" s="70" t="str">
        <f t="shared" si="444"/>
        <v>!!!</v>
      </c>
      <c r="C3591" s="265" t="str">
        <f>IF(ISERROR(IF(LEN(E3591)&gt;0,VLOOKUP(TEXT($E3591,0),'Angaben Stationen'!$E$14:$J$213,5,0),"")),"?",IF(LEN(E3591)&gt;0,VLOOKUP(TEXT($E3591,0),'Angaben Stationen'!$E$14:$J$213,5,0),""))</f>
        <v/>
      </c>
      <c r="D3591" s="232" t="str">
        <f>IF(ISERROR(IF(LEN(E3591)&gt;0,VLOOKUP(TEXT($E3591,0),'Angaben Stationen'!$E$14:$J$213,6,0),"")),"STATION IST NICHT VORHANDEN",IF(LEN(E3591)&gt;0,VLOOKUP(TEXT($E3591,0),'Angaben Stationen'!$E$14:$J$213,6,0),""))</f>
        <v/>
      </c>
      <c r="E3591" s="287"/>
      <c r="F3591" s="234"/>
      <c r="G3591" s="234"/>
      <c r="H3591" s="263"/>
      <c r="I3591" s="169"/>
      <c r="K3591" s="445" t="str">
        <f t="shared" si="445"/>
        <v>Leer</v>
      </c>
      <c r="L3591" s="445" t="str">
        <f>VLOOKUP($D3591,{"29 - Psychiatrie (Erwachsene)","BGI";"297 - stationsäquivalente Behandlung in der Erwachsenenpsychiatrie (29)","BGI";"30 - Kinder- und Jugendpsychiatrie","BGII";"307 - stationsäquivalente Behandlung in der Kinder- und Jugendpsychiatrie (30)","BGII";"31 - Psychosomatik","BGI";"","Leer"},2,0)</f>
        <v>Leer</v>
      </c>
      <c r="M3591" s="445">
        <f t="shared" si="442"/>
        <v>0</v>
      </c>
      <c r="N3591" s="445">
        <f t="shared" si="443"/>
        <v>0</v>
      </c>
      <c r="O3591" s="445">
        <f t="shared" si="446"/>
        <v>0</v>
      </c>
      <c r="P3591" s="445">
        <f t="shared" si="447"/>
        <v>0</v>
      </c>
      <c r="Q3591" s="445">
        <f t="shared" si="448"/>
        <v>0</v>
      </c>
      <c r="R3591" s="415" t="str">
        <f t="shared" si="449"/>
        <v>Leer</v>
      </c>
      <c r="S3591" s="445">
        <f>IF('Angaben KH-Standort'!D$29='A4'!D3591,IF('Angaben KH-Standort'!E$29="Ja",1,0),0)</f>
        <v>0</v>
      </c>
      <c r="T3591" s="445">
        <f>IF('Angaben KH-Standort'!D$30='A4'!D3591,IF('Angaben KH-Standort'!E$30="Ja",1,0),0)</f>
        <v>0</v>
      </c>
      <c r="U3591" s="445">
        <f>IF('Angaben KH-Standort'!D$31='A4'!D3591,IF('Angaben KH-Standort'!E$31="Ja",1,0),0)</f>
        <v>0</v>
      </c>
    </row>
    <row r="3592" spans="2:21" ht="15" customHeight="1" x14ac:dyDescent="0.3">
      <c r="B3592" s="70" t="str">
        <f t="shared" si="444"/>
        <v>!!!</v>
      </c>
      <c r="C3592" s="265" t="str">
        <f>IF(ISERROR(IF(LEN(E3592)&gt;0,VLOOKUP(TEXT($E3592,0),'Angaben Stationen'!$E$14:$J$213,5,0),"")),"?",IF(LEN(E3592)&gt;0,VLOOKUP(TEXT($E3592,0),'Angaben Stationen'!$E$14:$J$213,5,0),""))</f>
        <v/>
      </c>
      <c r="D3592" s="232" t="str">
        <f>IF(ISERROR(IF(LEN(E3592)&gt;0,VLOOKUP(TEXT($E3592,0),'Angaben Stationen'!$E$14:$J$213,6,0),"")),"STATION IST NICHT VORHANDEN",IF(LEN(E3592)&gt;0,VLOOKUP(TEXT($E3592,0),'Angaben Stationen'!$E$14:$J$213,6,0),""))</f>
        <v/>
      </c>
      <c r="E3592" s="287"/>
      <c r="F3592" s="234"/>
      <c r="G3592" s="234"/>
      <c r="H3592" s="263"/>
      <c r="I3592" s="169"/>
      <c r="K3592" s="445" t="str">
        <f t="shared" si="445"/>
        <v>Leer</v>
      </c>
      <c r="L3592" s="445" t="str">
        <f>VLOOKUP($D3592,{"29 - Psychiatrie (Erwachsene)","BGI";"297 - stationsäquivalente Behandlung in der Erwachsenenpsychiatrie (29)","BGI";"30 - Kinder- und Jugendpsychiatrie","BGII";"307 - stationsäquivalente Behandlung in der Kinder- und Jugendpsychiatrie (30)","BGII";"31 - Psychosomatik","BGI";"","Leer"},2,0)</f>
        <v>Leer</v>
      </c>
      <c r="M3592" s="445">
        <f t="shared" si="442"/>
        <v>0</v>
      </c>
      <c r="N3592" s="445">
        <f t="shared" si="443"/>
        <v>0</v>
      </c>
      <c r="O3592" s="445">
        <f t="shared" si="446"/>
        <v>0</v>
      </c>
      <c r="P3592" s="445">
        <f t="shared" si="447"/>
        <v>0</v>
      </c>
      <c r="Q3592" s="445">
        <f t="shared" si="448"/>
        <v>0</v>
      </c>
      <c r="R3592" s="415" t="str">
        <f t="shared" si="449"/>
        <v>Leer</v>
      </c>
      <c r="S3592" s="445">
        <f>IF('Angaben KH-Standort'!D$29='A4'!D3592,IF('Angaben KH-Standort'!E$29="Ja",1,0),0)</f>
        <v>0</v>
      </c>
      <c r="T3592" s="445">
        <f>IF('Angaben KH-Standort'!D$30='A4'!D3592,IF('Angaben KH-Standort'!E$30="Ja",1,0),0)</f>
        <v>0</v>
      </c>
      <c r="U3592" s="445">
        <f>IF('Angaben KH-Standort'!D$31='A4'!D3592,IF('Angaben KH-Standort'!E$31="Ja",1,0),0)</f>
        <v>0</v>
      </c>
    </row>
    <row r="3593" spans="2:21" ht="15" customHeight="1" x14ac:dyDescent="0.3">
      <c r="B3593" s="70" t="str">
        <f t="shared" si="444"/>
        <v>!!!</v>
      </c>
      <c r="C3593" s="265" t="str">
        <f>IF(ISERROR(IF(LEN(E3593)&gt;0,VLOOKUP(TEXT($E3593,0),'Angaben Stationen'!$E$14:$J$213,5,0),"")),"?",IF(LEN(E3593)&gt;0,VLOOKUP(TEXT($E3593,0),'Angaben Stationen'!$E$14:$J$213,5,0),""))</f>
        <v/>
      </c>
      <c r="D3593" s="232" t="str">
        <f>IF(ISERROR(IF(LEN(E3593)&gt;0,VLOOKUP(TEXT($E3593,0),'Angaben Stationen'!$E$14:$J$213,6,0),"")),"STATION IST NICHT VORHANDEN",IF(LEN(E3593)&gt;0,VLOOKUP(TEXT($E3593,0),'Angaben Stationen'!$E$14:$J$213,6,0),""))</f>
        <v/>
      </c>
      <c r="E3593" s="287"/>
      <c r="F3593" s="234"/>
      <c r="G3593" s="234"/>
      <c r="H3593" s="263"/>
      <c r="I3593" s="169"/>
      <c r="K3593" s="445" t="str">
        <f t="shared" si="445"/>
        <v>Leer</v>
      </c>
      <c r="L3593" s="445" t="str">
        <f>VLOOKUP($D3593,{"29 - Psychiatrie (Erwachsene)","BGI";"297 - stationsäquivalente Behandlung in der Erwachsenenpsychiatrie (29)","BGI";"30 - Kinder- und Jugendpsychiatrie","BGII";"307 - stationsäquivalente Behandlung in der Kinder- und Jugendpsychiatrie (30)","BGII";"31 - Psychosomatik","BGI";"","Leer"},2,0)</f>
        <v>Leer</v>
      </c>
      <c r="M3593" s="445">
        <f t="shared" si="442"/>
        <v>0</v>
      </c>
      <c r="N3593" s="445">
        <f t="shared" si="443"/>
        <v>0</v>
      </c>
      <c r="O3593" s="445">
        <f t="shared" si="446"/>
        <v>0</v>
      </c>
      <c r="P3593" s="445">
        <f t="shared" si="447"/>
        <v>0</v>
      </c>
      <c r="Q3593" s="445">
        <f t="shared" si="448"/>
        <v>0</v>
      </c>
      <c r="R3593" s="415" t="str">
        <f t="shared" si="449"/>
        <v>Leer</v>
      </c>
      <c r="S3593" s="445">
        <f>IF('Angaben KH-Standort'!D$29='A4'!D3593,IF('Angaben KH-Standort'!E$29="Ja",1,0),0)</f>
        <v>0</v>
      </c>
      <c r="T3593" s="445">
        <f>IF('Angaben KH-Standort'!D$30='A4'!D3593,IF('Angaben KH-Standort'!E$30="Ja",1,0),0)</f>
        <v>0</v>
      </c>
      <c r="U3593" s="445">
        <f>IF('Angaben KH-Standort'!D$31='A4'!D3593,IF('Angaben KH-Standort'!E$31="Ja",1,0),0)</f>
        <v>0</v>
      </c>
    </row>
    <row r="3594" spans="2:21" ht="15" customHeight="1" x14ac:dyDescent="0.3">
      <c r="B3594" s="70" t="str">
        <f t="shared" si="444"/>
        <v>!!!</v>
      </c>
      <c r="C3594" s="265" t="str">
        <f>IF(ISERROR(IF(LEN(E3594)&gt;0,VLOOKUP(TEXT($E3594,0),'Angaben Stationen'!$E$14:$J$213,5,0),"")),"?",IF(LEN(E3594)&gt;0,VLOOKUP(TEXT($E3594,0),'Angaben Stationen'!$E$14:$J$213,5,0),""))</f>
        <v/>
      </c>
      <c r="D3594" s="232" t="str">
        <f>IF(ISERROR(IF(LEN(E3594)&gt;0,VLOOKUP(TEXT($E3594,0),'Angaben Stationen'!$E$14:$J$213,6,0),"")),"STATION IST NICHT VORHANDEN",IF(LEN(E3594)&gt;0,VLOOKUP(TEXT($E3594,0),'Angaben Stationen'!$E$14:$J$213,6,0),""))</f>
        <v/>
      </c>
      <c r="E3594" s="287"/>
      <c r="F3594" s="234"/>
      <c r="G3594" s="234"/>
      <c r="H3594" s="263"/>
      <c r="I3594" s="169"/>
      <c r="K3594" s="445" t="str">
        <f t="shared" si="445"/>
        <v>Leer</v>
      </c>
      <c r="L3594" s="445" t="str">
        <f>VLOOKUP($D3594,{"29 - Psychiatrie (Erwachsene)","BGI";"297 - stationsäquivalente Behandlung in der Erwachsenenpsychiatrie (29)","BGI";"30 - Kinder- und Jugendpsychiatrie","BGII";"307 - stationsäquivalente Behandlung in der Kinder- und Jugendpsychiatrie (30)","BGII";"31 - Psychosomatik","BGI";"","Leer"},2,0)</f>
        <v>Leer</v>
      </c>
      <c r="M3594" s="445">
        <f t="shared" si="442"/>
        <v>0</v>
      </c>
      <c r="N3594" s="445">
        <f t="shared" si="443"/>
        <v>0</v>
      </c>
      <c r="O3594" s="445">
        <f t="shared" si="446"/>
        <v>0</v>
      </c>
      <c r="P3594" s="445">
        <f t="shared" si="447"/>
        <v>0</v>
      </c>
      <c r="Q3594" s="445">
        <f t="shared" si="448"/>
        <v>0</v>
      </c>
      <c r="R3594" s="415" t="str">
        <f t="shared" si="449"/>
        <v>Leer</v>
      </c>
      <c r="S3594" s="445">
        <f>IF('Angaben KH-Standort'!D$29='A4'!D3594,IF('Angaben KH-Standort'!E$29="Ja",1,0),0)</f>
        <v>0</v>
      </c>
      <c r="T3594" s="445">
        <f>IF('Angaben KH-Standort'!D$30='A4'!D3594,IF('Angaben KH-Standort'!E$30="Ja",1,0),0)</f>
        <v>0</v>
      </c>
      <c r="U3594" s="445">
        <f>IF('Angaben KH-Standort'!D$31='A4'!D3594,IF('Angaben KH-Standort'!E$31="Ja",1,0),0)</f>
        <v>0</v>
      </c>
    </row>
    <row r="3595" spans="2:21" ht="15" customHeight="1" x14ac:dyDescent="0.3">
      <c r="B3595" s="70" t="str">
        <f t="shared" si="444"/>
        <v>!!!</v>
      </c>
      <c r="C3595" s="265" t="str">
        <f>IF(ISERROR(IF(LEN(E3595)&gt;0,VLOOKUP(TEXT($E3595,0),'Angaben Stationen'!$E$14:$J$213,5,0),"")),"?",IF(LEN(E3595)&gt;0,VLOOKUP(TEXT($E3595,0),'Angaben Stationen'!$E$14:$J$213,5,0),""))</f>
        <v/>
      </c>
      <c r="D3595" s="232" t="str">
        <f>IF(ISERROR(IF(LEN(E3595)&gt;0,VLOOKUP(TEXT($E3595,0),'Angaben Stationen'!$E$14:$J$213,6,0),"")),"STATION IST NICHT VORHANDEN",IF(LEN(E3595)&gt;0,VLOOKUP(TEXT($E3595,0),'Angaben Stationen'!$E$14:$J$213,6,0),""))</f>
        <v/>
      </c>
      <c r="E3595" s="287"/>
      <c r="F3595" s="234"/>
      <c r="G3595" s="234"/>
      <c r="H3595" s="263"/>
      <c r="I3595" s="169"/>
      <c r="K3595" s="445" t="str">
        <f t="shared" si="445"/>
        <v>Leer</v>
      </c>
      <c r="L3595" s="445" t="str">
        <f>VLOOKUP($D3595,{"29 - Psychiatrie (Erwachsene)","BGI";"297 - stationsäquivalente Behandlung in der Erwachsenenpsychiatrie (29)","BGI";"30 - Kinder- und Jugendpsychiatrie","BGII";"307 - stationsäquivalente Behandlung in der Kinder- und Jugendpsychiatrie (30)","BGII";"31 - Psychosomatik","BGI";"","Leer"},2,0)</f>
        <v>Leer</v>
      </c>
      <c r="M3595" s="445">
        <f t="shared" si="442"/>
        <v>0</v>
      </c>
      <c r="N3595" s="445">
        <f t="shared" si="443"/>
        <v>0</v>
      </c>
      <c r="O3595" s="445">
        <f t="shared" si="446"/>
        <v>0</v>
      </c>
      <c r="P3595" s="445">
        <f t="shared" si="447"/>
        <v>0</v>
      </c>
      <c r="Q3595" s="445">
        <f t="shared" si="448"/>
        <v>0</v>
      </c>
      <c r="R3595" s="415" t="str">
        <f t="shared" si="449"/>
        <v>Leer</v>
      </c>
      <c r="S3595" s="445">
        <f>IF('Angaben KH-Standort'!D$29='A4'!D3595,IF('Angaben KH-Standort'!E$29="Ja",1,0),0)</f>
        <v>0</v>
      </c>
      <c r="T3595" s="445">
        <f>IF('Angaben KH-Standort'!D$30='A4'!D3595,IF('Angaben KH-Standort'!E$30="Ja",1,0),0)</f>
        <v>0</v>
      </c>
      <c r="U3595" s="445">
        <f>IF('Angaben KH-Standort'!D$31='A4'!D3595,IF('Angaben KH-Standort'!E$31="Ja",1,0),0)</f>
        <v>0</v>
      </c>
    </row>
    <row r="3596" spans="2:21" ht="15" customHeight="1" x14ac:dyDescent="0.3">
      <c r="B3596" s="70" t="str">
        <f t="shared" si="444"/>
        <v>!!!</v>
      </c>
      <c r="C3596" s="265" t="str">
        <f>IF(ISERROR(IF(LEN(E3596)&gt;0,VLOOKUP(TEXT($E3596,0),'Angaben Stationen'!$E$14:$J$213,5,0),"")),"?",IF(LEN(E3596)&gt;0,VLOOKUP(TEXT($E3596,0),'Angaben Stationen'!$E$14:$J$213,5,0),""))</f>
        <v/>
      </c>
      <c r="D3596" s="232" t="str">
        <f>IF(ISERROR(IF(LEN(E3596)&gt;0,VLOOKUP(TEXT($E3596,0),'Angaben Stationen'!$E$14:$J$213,6,0),"")),"STATION IST NICHT VORHANDEN",IF(LEN(E3596)&gt;0,VLOOKUP(TEXT($E3596,0),'Angaben Stationen'!$E$14:$J$213,6,0),""))</f>
        <v/>
      </c>
      <c r="E3596" s="287"/>
      <c r="F3596" s="234"/>
      <c r="G3596" s="234"/>
      <c r="H3596" s="263"/>
      <c r="I3596" s="169"/>
      <c r="K3596" s="445" t="str">
        <f t="shared" si="445"/>
        <v>Leer</v>
      </c>
      <c r="L3596" s="445" t="str">
        <f>VLOOKUP($D3596,{"29 - Psychiatrie (Erwachsene)","BGI";"297 - stationsäquivalente Behandlung in der Erwachsenenpsychiatrie (29)","BGI";"30 - Kinder- und Jugendpsychiatrie","BGII";"307 - stationsäquivalente Behandlung in der Kinder- und Jugendpsychiatrie (30)","BGII";"31 - Psychosomatik","BGI";"","Leer"},2,0)</f>
        <v>Leer</v>
      </c>
      <c r="M3596" s="445">
        <f t="shared" si="442"/>
        <v>0</v>
      </c>
      <c r="N3596" s="445">
        <f t="shared" si="443"/>
        <v>0</v>
      </c>
      <c r="O3596" s="445">
        <f t="shared" si="446"/>
        <v>0</v>
      </c>
      <c r="P3596" s="445">
        <f t="shared" si="447"/>
        <v>0</v>
      </c>
      <c r="Q3596" s="445">
        <f t="shared" si="448"/>
        <v>0</v>
      </c>
      <c r="R3596" s="415" t="str">
        <f t="shared" si="449"/>
        <v>Leer</v>
      </c>
      <c r="S3596" s="445">
        <f>IF('Angaben KH-Standort'!D$29='A4'!D3596,IF('Angaben KH-Standort'!E$29="Ja",1,0),0)</f>
        <v>0</v>
      </c>
      <c r="T3596" s="445">
        <f>IF('Angaben KH-Standort'!D$30='A4'!D3596,IF('Angaben KH-Standort'!E$30="Ja",1,0),0)</f>
        <v>0</v>
      </c>
      <c r="U3596" s="445">
        <f>IF('Angaben KH-Standort'!D$31='A4'!D3596,IF('Angaben KH-Standort'!E$31="Ja",1,0),0)</f>
        <v>0</v>
      </c>
    </row>
    <row r="3597" spans="2:21" ht="15" customHeight="1" x14ac:dyDescent="0.3">
      <c r="B3597" s="70" t="str">
        <f t="shared" si="444"/>
        <v>!!!</v>
      </c>
      <c r="C3597" s="265" t="str">
        <f>IF(ISERROR(IF(LEN(E3597)&gt;0,VLOOKUP(TEXT($E3597,0),'Angaben Stationen'!$E$14:$J$213,5,0),"")),"?",IF(LEN(E3597)&gt;0,VLOOKUP(TEXT($E3597,0),'Angaben Stationen'!$E$14:$J$213,5,0),""))</f>
        <v/>
      </c>
      <c r="D3597" s="232" t="str">
        <f>IF(ISERROR(IF(LEN(E3597)&gt;0,VLOOKUP(TEXT($E3597,0),'Angaben Stationen'!$E$14:$J$213,6,0),"")),"STATION IST NICHT VORHANDEN",IF(LEN(E3597)&gt;0,VLOOKUP(TEXT($E3597,0),'Angaben Stationen'!$E$14:$J$213,6,0),""))</f>
        <v/>
      </c>
      <c r="E3597" s="287"/>
      <c r="F3597" s="234"/>
      <c r="G3597" s="234"/>
      <c r="H3597" s="263"/>
      <c r="I3597" s="169"/>
      <c r="K3597" s="445" t="str">
        <f t="shared" si="445"/>
        <v>Leer</v>
      </c>
      <c r="L3597" s="445" t="str">
        <f>VLOOKUP($D3597,{"29 - Psychiatrie (Erwachsene)","BGI";"297 - stationsäquivalente Behandlung in der Erwachsenenpsychiatrie (29)","BGI";"30 - Kinder- und Jugendpsychiatrie","BGII";"307 - stationsäquivalente Behandlung in der Kinder- und Jugendpsychiatrie (30)","BGII";"31 - Psychosomatik","BGI";"","Leer"},2,0)</f>
        <v>Leer</v>
      </c>
      <c r="M3597" s="445">
        <f t="shared" si="442"/>
        <v>0</v>
      </c>
      <c r="N3597" s="445">
        <f t="shared" si="443"/>
        <v>0</v>
      </c>
      <c r="O3597" s="445">
        <f t="shared" si="446"/>
        <v>0</v>
      </c>
      <c r="P3597" s="445">
        <f t="shared" si="447"/>
        <v>0</v>
      </c>
      <c r="Q3597" s="445">
        <f t="shared" si="448"/>
        <v>0</v>
      </c>
      <c r="R3597" s="415" t="str">
        <f t="shared" si="449"/>
        <v>Leer</v>
      </c>
      <c r="S3597" s="445">
        <f>IF('Angaben KH-Standort'!D$29='A4'!D3597,IF('Angaben KH-Standort'!E$29="Ja",1,0),0)</f>
        <v>0</v>
      </c>
      <c r="T3597" s="445">
        <f>IF('Angaben KH-Standort'!D$30='A4'!D3597,IF('Angaben KH-Standort'!E$30="Ja",1,0),0)</f>
        <v>0</v>
      </c>
      <c r="U3597" s="445">
        <f>IF('Angaben KH-Standort'!D$31='A4'!D3597,IF('Angaben KH-Standort'!E$31="Ja",1,0),0)</f>
        <v>0</v>
      </c>
    </row>
    <row r="3598" spans="2:21" ht="15" customHeight="1" x14ac:dyDescent="0.3">
      <c r="B3598" s="70" t="str">
        <f t="shared" si="444"/>
        <v>!!!</v>
      </c>
      <c r="C3598" s="265" t="str">
        <f>IF(ISERROR(IF(LEN(E3598)&gt;0,VLOOKUP(TEXT($E3598,0),'Angaben Stationen'!$E$14:$J$213,5,0),"")),"?",IF(LEN(E3598)&gt;0,VLOOKUP(TEXT($E3598,0),'Angaben Stationen'!$E$14:$J$213,5,0),""))</f>
        <v/>
      </c>
      <c r="D3598" s="232" t="str">
        <f>IF(ISERROR(IF(LEN(E3598)&gt;0,VLOOKUP(TEXT($E3598,0),'Angaben Stationen'!$E$14:$J$213,6,0),"")),"STATION IST NICHT VORHANDEN",IF(LEN(E3598)&gt;0,VLOOKUP(TEXT($E3598,0),'Angaben Stationen'!$E$14:$J$213,6,0),""))</f>
        <v/>
      </c>
      <c r="E3598" s="287"/>
      <c r="F3598" s="234"/>
      <c r="G3598" s="234"/>
      <c r="H3598" s="263"/>
      <c r="I3598" s="169"/>
      <c r="K3598" s="445" t="str">
        <f t="shared" si="445"/>
        <v>Leer</v>
      </c>
      <c r="L3598" s="445" t="str">
        <f>VLOOKUP($D3598,{"29 - Psychiatrie (Erwachsene)","BGI";"297 - stationsäquivalente Behandlung in der Erwachsenenpsychiatrie (29)","BGI";"30 - Kinder- und Jugendpsychiatrie","BGII";"307 - stationsäquivalente Behandlung in der Kinder- und Jugendpsychiatrie (30)","BGII";"31 - Psychosomatik","BGI";"","Leer"},2,0)</f>
        <v>Leer</v>
      </c>
      <c r="M3598" s="445">
        <f t="shared" si="442"/>
        <v>0</v>
      </c>
      <c r="N3598" s="445">
        <f t="shared" si="443"/>
        <v>0</v>
      </c>
      <c r="O3598" s="445">
        <f t="shared" si="446"/>
        <v>0</v>
      </c>
      <c r="P3598" s="445">
        <f t="shared" si="447"/>
        <v>0</v>
      </c>
      <c r="Q3598" s="445">
        <f t="shared" si="448"/>
        <v>0</v>
      </c>
      <c r="R3598" s="415" t="str">
        <f t="shared" si="449"/>
        <v>Leer</v>
      </c>
      <c r="S3598" s="445">
        <f>IF('Angaben KH-Standort'!D$29='A4'!D3598,IF('Angaben KH-Standort'!E$29="Ja",1,0),0)</f>
        <v>0</v>
      </c>
      <c r="T3598" s="445">
        <f>IF('Angaben KH-Standort'!D$30='A4'!D3598,IF('Angaben KH-Standort'!E$30="Ja",1,0),0)</f>
        <v>0</v>
      </c>
      <c r="U3598" s="445">
        <f>IF('Angaben KH-Standort'!D$31='A4'!D3598,IF('Angaben KH-Standort'!E$31="Ja",1,0),0)</f>
        <v>0</v>
      </c>
    </row>
    <row r="3599" spans="2:21" ht="15" customHeight="1" x14ac:dyDescent="0.3">
      <c r="B3599" s="70" t="str">
        <f t="shared" si="444"/>
        <v>!!!</v>
      </c>
      <c r="C3599" s="265" t="str">
        <f>IF(ISERROR(IF(LEN(E3599)&gt;0,VLOOKUP(TEXT($E3599,0),'Angaben Stationen'!$E$14:$J$213,5,0),"")),"?",IF(LEN(E3599)&gt;0,VLOOKUP(TEXT($E3599,0),'Angaben Stationen'!$E$14:$J$213,5,0),""))</f>
        <v/>
      </c>
      <c r="D3599" s="232" t="str">
        <f>IF(ISERROR(IF(LEN(E3599)&gt;0,VLOOKUP(TEXT($E3599,0),'Angaben Stationen'!$E$14:$J$213,6,0),"")),"STATION IST NICHT VORHANDEN",IF(LEN(E3599)&gt;0,VLOOKUP(TEXT($E3599,0),'Angaben Stationen'!$E$14:$J$213,6,0),""))</f>
        <v/>
      </c>
      <c r="E3599" s="287"/>
      <c r="F3599" s="234"/>
      <c r="G3599" s="234"/>
      <c r="H3599" s="263"/>
      <c r="I3599" s="169"/>
      <c r="K3599" s="445" t="str">
        <f t="shared" si="445"/>
        <v>Leer</v>
      </c>
      <c r="L3599" s="445" t="str">
        <f>VLOOKUP($D3599,{"29 - Psychiatrie (Erwachsene)","BGI";"297 - stationsäquivalente Behandlung in der Erwachsenenpsychiatrie (29)","BGI";"30 - Kinder- und Jugendpsychiatrie","BGII";"307 - stationsäquivalente Behandlung in der Kinder- und Jugendpsychiatrie (30)","BGII";"31 - Psychosomatik","BGI";"","Leer"},2,0)</f>
        <v>Leer</v>
      </c>
      <c r="M3599" s="445">
        <f t="shared" si="442"/>
        <v>0</v>
      </c>
      <c r="N3599" s="445">
        <f t="shared" si="443"/>
        <v>0</v>
      </c>
      <c r="O3599" s="445">
        <f t="shared" si="446"/>
        <v>0</v>
      </c>
      <c r="P3599" s="445">
        <f t="shared" si="447"/>
        <v>0</v>
      </c>
      <c r="Q3599" s="445">
        <f t="shared" si="448"/>
        <v>0</v>
      </c>
      <c r="R3599" s="415" t="str">
        <f t="shared" si="449"/>
        <v>Leer</v>
      </c>
      <c r="S3599" s="445">
        <f>IF('Angaben KH-Standort'!D$29='A4'!D3599,IF('Angaben KH-Standort'!E$29="Ja",1,0),0)</f>
        <v>0</v>
      </c>
      <c r="T3599" s="445">
        <f>IF('Angaben KH-Standort'!D$30='A4'!D3599,IF('Angaben KH-Standort'!E$30="Ja",1,0),0)</f>
        <v>0</v>
      </c>
      <c r="U3599" s="445">
        <f>IF('Angaben KH-Standort'!D$31='A4'!D3599,IF('Angaben KH-Standort'!E$31="Ja",1,0),0)</f>
        <v>0</v>
      </c>
    </row>
    <row r="3600" spans="2:21" ht="15" customHeight="1" x14ac:dyDescent="0.3">
      <c r="B3600" s="70" t="str">
        <f t="shared" si="444"/>
        <v>!!!</v>
      </c>
      <c r="C3600" s="265" t="str">
        <f>IF(ISERROR(IF(LEN(E3600)&gt;0,VLOOKUP(TEXT($E3600,0),'Angaben Stationen'!$E$14:$J$213,5,0),"")),"?",IF(LEN(E3600)&gt;0,VLOOKUP(TEXT($E3600,0),'Angaben Stationen'!$E$14:$J$213,5,0),""))</f>
        <v/>
      </c>
      <c r="D3600" s="232" t="str">
        <f>IF(ISERROR(IF(LEN(E3600)&gt;0,VLOOKUP(TEXT($E3600,0),'Angaben Stationen'!$E$14:$J$213,6,0),"")),"STATION IST NICHT VORHANDEN",IF(LEN(E3600)&gt;0,VLOOKUP(TEXT($E3600,0),'Angaben Stationen'!$E$14:$J$213,6,0),""))</f>
        <v/>
      </c>
      <c r="E3600" s="287"/>
      <c r="F3600" s="234"/>
      <c r="G3600" s="234"/>
      <c r="H3600" s="263"/>
      <c r="I3600" s="169"/>
      <c r="K3600" s="445" t="str">
        <f t="shared" si="445"/>
        <v>Leer</v>
      </c>
      <c r="L3600" s="445" t="str">
        <f>VLOOKUP($D3600,{"29 - Psychiatrie (Erwachsene)","BGI";"297 - stationsäquivalente Behandlung in der Erwachsenenpsychiatrie (29)","BGI";"30 - Kinder- und Jugendpsychiatrie","BGII";"307 - stationsäquivalente Behandlung in der Kinder- und Jugendpsychiatrie (30)","BGII";"31 - Psychosomatik","BGI";"","Leer"},2,0)</f>
        <v>Leer</v>
      </c>
      <c r="M3600" s="445">
        <f t="shared" si="442"/>
        <v>0</v>
      </c>
      <c r="N3600" s="445">
        <f t="shared" si="443"/>
        <v>0</v>
      </c>
      <c r="O3600" s="445">
        <f t="shared" si="446"/>
        <v>0</v>
      </c>
      <c r="P3600" s="445">
        <f t="shared" si="447"/>
        <v>0</v>
      </c>
      <c r="Q3600" s="445">
        <f t="shared" si="448"/>
        <v>0</v>
      </c>
      <c r="R3600" s="415" t="str">
        <f t="shared" si="449"/>
        <v>Leer</v>
      </c>
      <c r="S3600" s="445">
        <f>IF('Angaben KH-Standort'!D$29='A4'!D3600,IF('Angaben KH-Standort'!E$29="Ja",1,0),0)</f>
        <v>0</v>
      </c>
      <c r="T3600" s="445">
        <f>IF('Angaben KH-Standort'!D$30='A4'!D3600,IF('Angaben KH-Standort'!E$30="Ja",1,0),0)</f>
        <v>0</v>
      </c>
      <c r="U3600" s="445">
        <f>IF('Angaben KH-Standort'!D$31='A4'!D3600,IF('Angaben KH-Standort'!E$31="Ja",1,0),0)</f>
        <v>0</v>
      </c>
    </row>
    <row r="3601" spans="2:21" ht="15" customHeight="1" x14ac:dyDescent="0.3">
      <c r="B3601" s="70" t="str">
        <f t="shared" si="444"/>
        <v>!!!</v>
      </c>
      <c r="C3601" s="265" t="str">
        <f>IF(ISERROR(IF(LEN(E3601)&gt;0,VLOOKUP(TEXT($E3601,0),'Angaben Stationen'!$E$14:$J$213,5,0),"")),"?",IF(LEN(E3601)&gt;0,VLOOKUP(TEXT($E3601,0),'Angaben Stationen'!$E$14:$J$213,5,0),""))</f>
        <v/>
      </c>
      <c r="D3601" s="232" t="str">
        <f>IF(ISERROR(IF(LEN(E3601)&gt;0,VLOOKUP(TEXT($E3601,0),'Angaben Stationen'!$E$14:$J$213,6,0),"")),"STATION IST NICHT VORHANDEN",IF(LEN(E3601)&gt;0,VLOOKUP(TEXT($E3601,0),'Angaben Stationen'!$E$14:$J$213,6,0),""))</f>
        <v/>
      </c>
      <c r="E3601" s="287"/>
      <c r="F3601" s="234"/>
      <c r="G3601" s="234"/>
      <c r="H3601" s="263"/>
      <c r="I3601" s="169"/>
      <c r="K3601" s="445" t="str">
        <f t="shared" si="445"/>
        <v>Leer</v>
      </c>
      <c r="L3601" s="445" t="str">
        <f>VLOOKUP($D3601,{"29 - Psychiatrie (Erwachsene)","BGI";"297 - stationsäquivalente Behandlung in der Erwachsenenpsychiatrie (29)","BGI";"30 - Kinder- und Jugendpsychiatrie","BGII";"307 - stationsäquivalente Behandlung in der Kinder- und Jugendpsychiatrie (30)","BGII";"31 - Psychosomatik","BGI";"","Leer"},2,0)</f>
        <v>Leer</v>
      </c>
      <c r="M3601" s="445">
        <f t="shared" si="442"/>
        <v>0</v>
      </c>
      <c r="N3601" s="445">
        <f t="shared" si="443"/>
        <v>0</v>
      </c>
      <c r="O3601" s="445">
        <f t="shared" si="446"/>
        <v>0</v>
      </c>
      <c r="P3601" s="445">
        <f t="shared" si="447"/>
        <v>0</v>
      </c>
      <c r="Q3601" s="445">
        <f t="shared" si="448"/>
        <v>0</v>
      </c>
      <c r="R3601" s="415" t="str">
        <f t="shared" si="449"/>
        <v>Leer</v>
      </c>
      <c r="S3601" s="445">
        <f>IF('Angaben KH-Standort'!D$29='A4'!D3601,IF('Angaben KH-Standort'!E$29="Ja",1,0),0)</f>
        <v>0</v>
      </c>
      <c r="T3601" s="445">
        <f>IF('Angaben KH-Standort'!D$30='A4'!D3601,IF('Angaben KH-Standort'!E$30="Ja",1,0),0)</f>
        <v>0</v>
      </c>
      <c r="U3601" s="445">
        <f>IF('Angaben KH-Standort'!D$31='A4'!D3601,IF('Angaben KH-Standort'!E$31="Ja",1,0),0)</f>
        <v>0</v>
      </c>
    </row>
    <row r="3602" spans="2:21" ht="15" customHeight="1" x14ac:dyDescent="0.3">
      <c r="B3602" s="70" t="str">
        <f t="shared" si="444"/>
        <v>!!!</v>
      </c>
      <c r="C3602" s="265" t="str">
        <f>IF(ISERROR(IF(LEN(E3602)&gt;0,VLOOKUP(TEXT($E3602,0),'Angaben Stationen'!$E$14:$J$213,5,0),"")),"?",IF(LEN(E3602)&gt;0,VLOOKUP(TEXT($E3602,0),'Angaben Stationen'!$E$14:$J$213,5,0),""))</f>
        <v/>
      </c>
      <c r="D3602" s="232" t="str">
        <f>IF(ISERROR(IF(LEN(E3602)&gt;0,VLOOKUP(TEXT($E3602,0),'Angaben Stationen'!$E$14:$J$213,6,0),"")),"STATION IST NICHT VORHANDEN",IF(LEN(E3602)&gt;0,VLOOKUP(TEXT($E3602,0),'Angaben Stationen'!$E$14:$J$213,6,0),""))</f>
        <v/>
      </c>
      <c r="E3602" s="287"/>
      <c r="F3602" s="234"/>
      <c r="G3602" s="234"/>
      <c r="H3602" s="263"/>
      <c r="I3602" s="169"/>
      <c r="K3602" s="445" t="str">
        <f t="shared" si="445"/>
        <v>Leer</v>
      </c>
      <c r="L3602" s="445" t="str">
        <f>VLOOKUP($D3602,{"29 - Psychiatrie (Erwachsene)","BGI";"297 - stationsäquivalente Behandlung in der Erwachsenenpsychiatrie (29)","BGI";"30 - Kinder- und Jugendpsychiatrie","BGII";"307 - stationsäquivalente Behandlung in der Kinder- und Jugendpsychiatrie (30)","BGII";"31 - Psychosomatik","BGI";"","Leer"},2,0)</f>
        <v>Leer</v>
      </c>
      <c r="M3602" s="445">
        <f t="shared" si="442"/>
        <v>0</v>
      </c>
      <c r="N3602" s="445">
        <f t="shared" si="443"/>
        <v>0</v>
      </c>
      <c r="O3602" s="445">
        <f t="shared" si="446"/>
        <v>0</v>
      </c>
      <c r="P3602" s="445">
        <f t="shared" si="447"/>
        <v>0</v>
      </c>
      <c r="Q3602" s="445">
        <f t="shared" si="448"/>
        <v>0</v>
      </c>
      <c r="R3602" s="415" t="str">
        <f t="shared" si="449"/>
        <v>Leer</v>
      </c>
      <c r="S3602" s="445">
        <f>IF('Angaben KH-Standort'!D$29='A4'!D3602,IF('Angaben KH-Standort'!E$29="Ja",1,0),0)</f>
        <v>0</v>
      </c>
      <c r="T3602" s="445">
        <f>IF('Angaben KH-Standort'!D$30='A4'!D3602,IF('Angaben KH-Standort'!E$30="Ja",1,0),0)</f>
        <v>0</v>
      </c>
      <c r="U3602" s="445">
        <f>IF('Angaben KH-Standort'!D$31='A4'!D3602,IF('Angaben KH-Standort'!E$31="Ja",1,0),0)</f>
        <v>0</v>
      </c>
    </row>
    <row r="3603" spans="2:21" ht="15" customHeight="1" x14ac:dyDescent="0.3">
      <c r="B3603" s="70" t="str">
        <f t="shared" si="444"/>
        <v>!!!</v>
      </c>
      <c r="C3603" s="265" t="str">
        <f>IF(ISERROR(IF(LEN(E3603)&gt;0,VLOOKUP(TEXT($E3603,0),'Angaben Stationen'!$E$14:$J$213,5,0),"")),"?",IF(LEN(E3603)&gt;0,VLOOKUP(TEXT($E3603,0),'Angaben Stationen'!$E$14:$J$213,5,0),""))</f>
        <v/>
      </c>
      <c r="D3603" s="232" t="str">
        <f>IF(ISERROR(IF(LEN(E3603)&gt;0,VLOOKUP(TEXT($E3603,0),'Angaben Stationen'!$E$14:$J$213,6,0),"")),"STATION IST NICHT VORHANDEN",IF(LEN(E3603)&gt;0,VLOOKUP(TEXT($E3603,0),'Angaben Stationen'!$E$14:$J$213,6,0),""))</f>
        <v/>
      </c>
      <c r="E3603" s="287"/>
      <c r="F3603" s="234"/>
      <c r="G3603" s="234"/>
      <c r="H3603" s="263"/>
      <c r="I3603" s="169"/>
      <c r="K3603" s="445" t="str">
        <f t="shared" si="445"/>
        <v>Leer</v>
      </c>
      <c r="L3603" s="445" t="str">
        <f>VLOOKUP($D3603,{"29 - Psychiatrie (Erwachsene)","BGI";"297 - stationsäquivalente Behandlung in der Erwachsenenpsychiatrie (29)","BGI";"30 - Kinder- und Jugendpsychiatrie","BGII";"307 - stationsäquivalente Behandlung in der Kinder- und Jugendpsychiatrie (30)","BGII";"31 - Psychosomatik","BGI";"","Leer"},2,0)</f>
        <v>Leer</v>
      </c>
      <c r="M3603" s="445">
        <f t="shared" si="442"/>
        <v>0</v>
      </c>
      <c r="N3603" s="445">
        <f t="shared" si="443"/>
        <v>0</v>
      </c>
      <c r="O3603" s="445">
        <f t="shared" si="446"/>
        <v>0</v>
      </c>
      <c r="P3603" s="445">
        <f t="shared" si="447"/>
        <v>0</v>
      </c>
      <c r="Q3603" s="445">
        <f t="shared" si="448"/>
        <v>0</v>
      </c>
      <c r="R3603" s="415" t="str">
        <f t="shared" si="449"/>
        <v>Leer</v>
      </c>
      <c r="S3603" s="445">
        <f>IF('Angaben KH-Standort'!D$29='A4'!D3603,IF('Angaben KH-Standort'!E$29="Ja",1,0),0)</f>
        <v>0</v>
      </c>
      <c r="T3603" s="445">
        <f>IF('Angaben KH-Standort'!D$30='A4'!D3603,IF('Angaben KH-Standort'!E$30="Ja",1,0),0)</f>
        <v>0</v>
      </c>
      <c r="U3603" s="445">
        <f>IF('Angaben KH-Standort'!D$31='A4'!D3603,IF('Angaben KH-Standort'!E$31="Ja",1,0),0)</f>
        <v>0</v>
      </c>
    </row>
    <row r="3604" spans="2:21" ht="15" customHeight="1" x14ac:dyDescent="0.3">
      <c r="B3604" s="70" t="str">
        <f t="shared" si="444"/>
        <v>!!!</v>
      </c>
      <c r="C3604" s="265" t="str">
        <f>IF(ISERROR(IF(LEN(E3604)&gt;0,VLOOKUP(TEXT($E3604,0),'Angaben Stationen'!$E$14:$J$213,5,0),"")),"?",IF(LEN(E3604)&gt;0,VLOOKUP(TEXT($E3604,0),'Angaben Stationen'!$E$14:$J$213,5,0),""))</f>
        <v/>
      </c>
      <c r="D3604" s="232" t="str">
        <f>IF(ISERROR(IF(LEN(E3604)&gt;0,VLOOKUP(TEXT($E3604,0),'Angaben Stationen'!$E$14:$J$213,6,0),"")),"STATION IST NICHT VORHANDEN",IF(LEN(E3604)&gt;0,VLOOKUP(TEXT($E3604,0),'Angaben Stationen'!$E$14:$J$213,6,0),""))</f>
        <v/>
      </c>
      <c r="E3604" s="287"/>
      <c r="F3604" s="234"/>
      <c r="G3604" s="234"/>
      <c r="H3604" s="263"/>
      <c r="I3604" s="169"/>
      <c r="K3604" s="445" t="str">
        <f t="shared" si="445"/>
        <v>Leer</v>
      </c>
      <c r="L3604" s="445" t="str">
        <f>VLOOKUP($D3604,{"29 - Psychiatrie (Erwachsene)","BGI";"297 - stationsäquivalente Behandlung in der Erwachsenenpsychiatrie (29)","BGI";"30 - Kinder- und Jugendpsychiatrie","BGII";"307 - stationsäquivalente Behandlung in der Kinder- und Jugendpsychiatrie (30)","BGII";"31 - Psychosomatik","BGI";"","Leer"},2,0)</f>
        <v>Leer</v>
      </c>
      <c r="M3604" s="445">
        <f t="shared" si="442"/>
        <v>0</v>
      </c>
      <c r="N3604" s="445">
        <f t="shared" si="443"/>
        <v>0</v>
      </c>
      <c r="O3604" s="445">
        <f t="shared" si="446"/>
        <v>0</v>
      </c>
      <c r="P3604" s="445">
        <f t="shared" si="447"/>
        <v>0</v>
      </c>
      <c r="Q3604" s="445">
        <f t="shared" si="448"/>
        <v>0</v>
      </c>
      <c r="R3604" s="415" t="str">
        <f t="shared" si="449"/>
        <v>Leer</v>
      </c>
      <c r="S3604" s="445">
        <f>IF('Angaben KH-Standort'!D$29='A4'!D3604,IF('Angaben KH-Standort'!E$29="Ja",1,0),0)</f>
        <v>0</v>
      </c>
      <c r="T3604" s="445">
        <f>IF('Angaben KH-Standort'!D$30='A4'!D3604,IF('Angaben KH-Standort'!E$30="Ja",1,0),0)</f>
        <v>0</v>
      </c>
      <c r="U3604" s="445">
        <f>IF('Angaben KH-Standort'!D$31='A4'!D3604,IF('Angaben KH-Standort'!E$31="Ja",1,0),0)</f>
        <v>0</v>
      </c>
    </row>
    <row r="3605" spans="2:21" ht="15" customHeight="1" x14ac:dyDescent="0.3">
      <c r="B3605" s="70" t="str">
        <f t="shared" si="444"/>
        <v>!!!</v>
      </c>
      <c r="C3605" s="265" t="str">
        <f>IF(ISERROR(IF(LEN(E3605)&gt;0,VLOOKUP(TEXT($E3605,0),'Angaben Stationen'!$E$14:$J$213,5,0),"")),"?",IF(LEN(E3605)&gt;0,VLOOKUP(TEXT($E3605,0),'Angaben Stationen'!$E$14:$J$213,5,0),""))</f>
        <v/>
      </c>
      <c r="D3605" s="232" t="str">
        <f>IF(ISERROR(IF(LEN(E3605)&gt;0,VLOOKUP(TEXT($E3605,0),'Angaben Stationen'!$E$14:$J$213,6,0),"")),"STATION IST NICHT VORHANDEN",IF(LEN(E3605)&gt;0,VLOOKUP(TEXT($E3605,0),'Angaben Stationen'!$E$14:$J$213,6,0),""))</f>
        <v/>
      </c>
      <c r="E3605" s="287"/>
      <c r="F3605" s="234"/>
      <c r="G3605" s="234"/>
      <c r="H3605" s="263"/>
      <c r="I3605" s="169"/>
      <c r="K3605" s="445" t="str">
        <f t="shared" si="445"/>
        <v>Leer</v>
      </c>
      <c r="L3605" s="445" t="str">
        <f>VLOOKUP($D3605,{"29 - Psychiatrie (Erwachsene)","BGI";"297 - stationsäquivalente Behandlung in der Erwachsenenpsychiatrie (29)","BGI";"30 - Kinder- und Jugendpsychiatrie","BGII";"307 - stationsäquivalente Behandlung in der Kinder- und Jugendpsychiatrie (30)","BGII";"31 - Psychosomatik","BGI";"","Leer"},2,0)</f>
        <v>Leer</v>
      </c>
      <c r="M3605" s="445">
        <f t="shared" si="442"/>
        <v>0</v>
      </c>
      <c r="N3605" s="445">
        <f t="shared" si="443"/>
        <v>0</v>
      </c>
      <c r="O3605" s="445">
        <f t="shared" si="446"/>
        <v>0</v>
      </c>
      <c r="P3605" s="445">
        <f t="shared" si="447"/>
        <v>0</v>
      </c>
      <c r="Q3605" s="445">
        <f t="shared" si="448"/>
        <v>0</v>
      </c>
      <c r="R3605" s="415" t="str">
        <f t="shared" si="449"/>
        <v>Leer</v>
      </c>
      <c r="S3605" s="445">
        <f>IF('Angaben KH-Standort'!D$29='A4'!D3605,IF('Angaben KH-Standort'!E$29="Ja",1,0),0)</f>
        <v>0</v>
      </c>
      <c r="T3605" s="445">
        <f>IF('Angaben KH-Standort'!D$30='A4'!D3605,IF('Angaben KH-Standort'!E$30="Ja",1,0),0)</f>
        <v>0</v>
      </c>
      <c r="U3605" s="445">
        <f>IF('Angaben KH-Standort'!D$31='A4'!D3605,IF('Angaben KH-Standort'!E$31="Ja",1,0),0)</f>
        <v>0</v>
      </c>
    </row>
    <row r="3606" spans="2:21" ht="15" customHeight="1" x14ac:dyDescent="0.3">
      <c r="B3606" s="70" t="str">
        <f t="shared" si="444"/>
        <v>!!!</v>
      </c>
      <c r="C3606" s="265" t="str">
        <f>IF(ISERROR(IF(LEN(E3606)&gt;0,VLOOKUP(TEXT($E3606,0),'Angaben Stationen'!$E$14:$J$213,5,0),"")),"?",IF(LEN(E3606)&gt;0,VLOOKUP(TEXT($E3606,0),'Angaben Stationen'!$E$14:$J$213,5,0),""))</f>
        <v/>
      </c>
      <c r="D3606" s="232" t="str">
        <f>IF(ISERROR(IF(LEN(E3606)&gt;0,VLOOKUP(TEXT($E3606,0),'Angaben Stationen'!$E$14:$J$213,6,0),"")),"STATION IST NICHT VORHANDEN",IF(LEN(E3606)&gt;0,VLOOKUP(TEXT($E3606,0),'Angaben Stationen'!$E$14:$J$213,6,0),""))</f>
        <v/>
      </c>
      <c r="E3606" s="287"/>
      <c r="F3606" s="234"/>
      <c r="G3606" s="234"/>
      <c r="H3606" s="263"/>
      <c r="I3606" s="169"/>
      <c r="K3606" s="445" t="str">
        <f t="shared" si="445"/>
        <v>Leer</v>
      </c>
      <c r="L3606" s="445" t="str">
        <f>VLOOKUP($D3606,{"29 - Psychiatrie (Erwachsene)","BGI";"297 - stationsäquivalente Behandlung in der Erwachsenenpsychiatrie (29)","BGI";"30 - Kinder- und Jugendpsychiatrie","BGII";"307 - stationsäquivalente Behandlung in der Kinder- und Jugendpsychiatrie (30)","BGII";"31 - Psychosomatik","BGI";"","Leer"},2,0)</f>
        <v>Leer</v>
      </c>
      <c r="M3606" s="445">
        <f t="shared" si="442"/>
        <v>0</v>
      </c>
      <c r="N3606" s="445">
        <f t="shared" si="443"/>
        <v>0</v>
      </c>
      <c r="O3606" s="445">
        <f t="shared" si="446"/>
        <v>0</v>
      </c>
      <c r="P3606" s="445">
        <f t="shared" si="447"/>
        <v>0</v>
      </c>
      <c r="Q3606" s="445">
        <f t="shared" si="448"/>
        <v>0</v>
      </c>
      <c r="R3606" s="415" t="str">
        <f t="shared" si="449"/>
        <v>Leer</v>
      </c>
      <c r="S3606" s="445">
        <f>IF('Angaben KH-Standort'!D$29='A4'!D3606,IF('Angaben KH-Standort'!E$29="Ja",1,0),0)</f>
        <v>0</v>
      </c>
      <c r="T3606" s="445">
        <f>IF('Angaben KH-Standort'!D$30='A4'!D3606,IF('Angaben KH-Standort'!E$30="Ja",1,0),0)</f>
        <v>0</v>
      </c>
      <c r="U3606" s="445">
        <f>IF('Angaben KH-Standort'!D$31='A4'!D3606,IF('Angaben KH-Standort'!E$31="Ja",1,0),0)</f>
        <v>0</v>
      </c>
    </row>
    <row r="3607" spans="2:21" ht="15" customHeight="1" x14ac:dyDescent="0.3">
      <c r="B3607" s="70" t="str">
        <f t="shared" si="444"/>
        <v>!!!</v>
      </c>
      <c r="C3607" s="265" t="str">
        <f>IF(ISERROR(IF(LEN(E3607)&gt;0,VLOOKUP(TEXT($E3607,0),'Angaben Stationen'!$E$14:$J$213,5,0),"")),"?",IF(LEN(E3607)&gt;0,VLOOKUP(TEXT($E3607,0),'Angaben Stationen'!$E$14:$J$213,5,0),""))</f>
        <v/>
      </c>
      <c r="D3607" s="232" t="str">
        <f>IF(ISERROR(IF(LEN(E3607)&gt;0,VLOOKUP(TEXT($E3607,0),'Angaben Stationen'!$E$14:$J$213,6,0),"")),"STATION IST NICHT VORHANDEN",IF(LEN(E3607)&gt;0,VLOOKUP(TEXT($E3607,0),'Angaben Stationen'!$E$14:$J$213,6,0),""))</f>
        <v/>
      </c>
      <c r="E3607" s="287"/>
      <c r="F3607" s="234"/>
      <c r="G3607" s="234"/>
      <c r="H3607" s="263"/>
      <c r="I3607" s="169"/>
      <c r="K3607" s="445" t="str">
        <f t="shared" si="445"/>
        <v>Leer</v>
      </c>
      <c r="L3607" s="445" t="str">
        <f>VLOOKUP($D3607,{"29 - Psychiatrie (Erwachsene)","BGI";"297 - stationsäquivalente Behandlung in der Erwachsenenpsychiatrie (29)","BGI";"30 - Kinder- und Jugendpsychiatrie","BGII";"307 - stationsäquivalente Behandlung in der Kinder- und Jugendpsychiatrie (30)","BGII";"31 - Psychosomatik","BGI";"","Leer"},2,0)</f>
        <v>Leer</v>
      </c>
      <c r="M3607" s="445">
        <f t="shared" si="442"/>
        <v>0</v>
      </c>
      <c r="N3607" s="445">
        <f t="shared" si="443"/>
        <v>0</v>
      </c>
      <c r="O3607" s="445">
        <f t="shared" si="446"/>
        <v>0</v>
      </c>
      <c r="P3607" s="445">
        <f t="shared" si="447"/>
        <v>0</v>
      </c>
      <c r="Q3607" s="445">
        <f t="shared" si="448"/>
        <v>0</v>
      </c>
      <c r="R3607" s="415" t="str">
        <f t="shared" si="449"/>
        <v>Leer</v>
      </c>
      <c r="S3607" s="445">
        <f>IF('Angaben KH-Standort'!D$29='A4'!D3607,IF('Angaben KH-Standort'!E$29="Ja",1,0),0)</f>
        <v>0</v>
      </c>
      <c r="T3607" s="445">
        <f>IF('Angaben KH-Standort'!D$30='A4'!D3607,IF('Angaben KH-Standort'!E$30="Ja",1,0),0)</f>
        <v>0</v>
      </c>
      <c r="U3607" s="445">
        <f>IF('Angaben KH-Standort'!D$31='A4'!D3607,IF('Angaben KH-Standort'!E$31="Ja",1,0),0)</f>
        <v>0</v>
      </c>
    </row>
    <row r="3608" spans="2:21" ht="15" customHeight="1" x14ac:dyDescent="0.3">
      <c r="B3608" s="70" t="str">
        <f t="shared" si="444"/>
        <v>!!!</v>
      </c>
      <c r="C3608" s="265" t="str">
        <f>IF(ISERROR(IF(LEN(E3608)&gt;0,VLOOKUP(TEXT($E3608,0),'Angaben Stationen'!$E$14:$J$213,5,0),"")),"?",IF(LEN(E3608)&gt;0,VLOOKUP(TEXT($E3608,0),'Angaben Stationen'!$E$14:$J$213,5,0),""))</f>
        <v/>
      </c>
      <c r="D3608" s="232" t="str">
        <f>IF(ISERROR(IF(LEN(E3608)&gt;0,VLOOKUP(TEXT($E3608,0),'Angaben Stationen'!$E$14:$J$213,6,0),"")),"STATION IST NICHT VORHANDEN",IF(LEN(E3608)&gt;0,VLOOKUP(TEXT($E3608,0),'Angaben Stationen'!$E$14:$J$213,6,0),""))</f>
        <v/>
      </c>
      <c r="E3608" s="287"/>
      <c r="F3608" s="234"/>
      <c r="G3608" s="234"/>
      <c r="H3608" s="263"/>
      <c r="I3608" s="169"/>
      <c r="K3608" s="445" t="str">
        <f t="shared" si="445"/>
        <v>Leer</v>
      </c>
      <c r="L3608" s="445" t="str">
        <f>VLOOKUP($D3608,{"29 - Psychiatrie (Erwachsene)","BGI";"297 - stationsäquivalente Behandlung in der Erwachsenenpsychiatrie (29)","BGI";"30 - Kinder- und Jugendpsychiatrie","BGII";"307 - stationsäquivalente Behandlung in der Kinder- und Jugendpsychiatrie (30)","BGII";"31 - Psychosomatik","BGI";"","Leer"},2,0)</f>
        <v>Leer</v>
      </c>
      <c r="M3608" s="445">
        <f t="shared" si="442"/>
        <v>0</v>
      </c>
      <c r="N3608" s="445">
        <f t="shared" si="443"/>
        <v>0</v>
      </c>
      <c r="O3608" s="445">
        <f t="shared" si="446"/>
        <v>0</v>
      </c>
      <c r="P3608" s="445">
        <f t="shared" si="447"/>
        <v>0</v>
      </c>
      <c r="Q3608" s="445">
        <f t="shared" si="448"/>
        <v>0</v>
      </c>
      <c r="R3608" s="415" t="str">
        <f t="shared" si="449"/>
        <v>Leer</v>
      </c>
      <c r="S3608" s="445">
        <f>IF('Angaben KH-Standort'!D$29='A4'!D3608,IF('Angaben KH-Standort'!E$29="Ja",1,0),0)</f>
        <v>0</v>
      </c>
      <c r="T3608" s="445">
        <f>IF('Angaben KH-Standort'!D$30='A4'!D3608,IF('Angaben KH-Standort'!E$30="Ja",1,0),0)</f>
        <v>0</v>
      </c>
      <c r="U3608" s="445">
        <f>IF('Angaben KH-Standort'!D$31='A4'!D3608,IF('Angaben KH-Standort'!E$31="Ja",1,0),0)</f>
        <v>0</v>
      </c>
    </row>
    <row r="3609" spans="2:21" ht="15" customHeight="1" x14ac:dyDescent="0.3">
      <c r="B3609" s="70" t="str">
        <f t="shared" si="444"/>
        <v>!!!</v>
      </c>
      <c r="C3609" s="265" t="str">
        <f>IF(ISERROR(IF(LEN(E3609)&gt;0,VLOOKUP(TEXT($E3609,0),'Angaben Stationen'!$E$14:$J$213,5,0),"")),"?",IF(LEN(E3609)&gt;0,VLOOKUP(TEXT($E3609,0),'Angaben Stationen'!$E$14:$J$213,5,0),""))</f>
        <v/>
      </c>
      <c r="D3609" s="232" t="str">
        <f>IF(ISERROR(IF(LEN(E3609)&gt;0,VLOOKUP(TEXT($E3609,0),'Angaben Stationen'!$E$14:$J$213,6,0),"")),"STATION IST NICHT VORHANDEN",IF(LEN(E3609)&gt;0,VLOOKUP(TEXT($E3609,0),'Angaben Stationen'!$E$14:$J$213,6,0),""))</f>
        <v/>
      </c>
      <c r="E3609" s="287"/>
      <c r="F3609" s="234"/>
      <c r="G3609" s="234"/>
      <c r="H3609" s="263"/>
      <c r="I3609" s="169"/>
      <c r="K3609" s="445" t="str">
        <f t="shared" si="445"/>
        <v>Leer</v>
      </c>
      <c r="L3609" s="445" t="str">
        <f>VLOOKUP($D3609,{"29 - Psychiatrie (Erwachsene)","BGI";"297 - stationsäquivalente Behandlung in der Erwachsenenpsychiatrie (29)","BGI";"30 - Kinder- und Jugendpsychiatrie","BGII";"307 - stationsäquivalente Behandlung in der Kinder- und Jugendpsychiatrie (30)","BGII";"31 - Psychosomatik","BGI";"","Leer"},2,0)</f>
        <v>Leer</v>
      </c>
      <c r="M3609" s="445">
        <f t="shared" si="442"/>
        <v>0</v>
      </c>
      <c r="N3609" s="445">
        <f t="shared" si="443"/>
        <v>0</v>
      </c>
      <c r="O3609" s="445">
        <f t="shared" si="446"/>
        <v>0</v>
      </c>
      <c r="P3609" s="445">
        <f t="shared" si="447"/>
        <v>0</v>
      </c>
      <c r="Q3609" s="445">
        <f t="shared" si="448"/>
        <v>0</v>
      </c>
      <c r="R3609" s="415" t="str">
        <f t="shared" si="449"/>
        <v>Leer</v>
      </c>
      <c r="S3609" s="445">
        <f>IF('Angaben KH-Standort'!D$29='A4'!D3609,IF('Angaben KH-Standort'!E$29="Ja",1,0),0)</f>
        <v>0</v>
      </c>
      <c r="T3609" s="445">
        <f>IF('Angaben KH-Standort'!D$30='A4'!D3609,IF('Angaben KH-Standort'!E$30="Ja",1,0),0)</f>
        <v>0</v>
      </c>
      <c r="U3609" s="445">
        <f>IF('Angaben KH-Standort'!D$31='A4'!D3609,IF('Angaben KH-Standort'!E$31="Ja",1,0),0)</f>
        <v>0</v>
      </c>
    </row>
    <row r="3610" spans="2:21" ht="15" customHeight="1" x14ac:dyDescent="0.3">
      <c r="B3610" s="70" t="str">
        <f t="shared" si="444"/>
        <v>!!!</v>
      </c>
      <c r="C3610" s="265" t="str">
        <f>IF(ISERROR(IF(LEN(E3610)&gt;0,VLOOKUP(TEXT($E3610,0),'Angaben Stationen'!$E$14:$J$213,5,0),"")),"?",IF(LEN(E3610)&gt;0,VLOOKUP(TEXT($E3610,0),'Angaben Stationen'!$E$14:$J$213,5,0),""))</f>
        <v/>
      </c>
      <c r="D3610" s="232" t="str">
        <f>IF(ISERROR(IF(LEN(E3610)&gt;0,VLOOKUP(TEXT($E3610,0),'Angaben Stationen'!$E$14:$J$213,6,0),"")),"STATION IST NICHT VORHANDEN",IF(LEN(E3610)&gt;0,VLOOKUP(TEXT($E3610,0),'Angaben Stationen'!$E$14:$J$213,6,0),""))</f>
        <v/>
      </c>
      <c r="E3610" s="287"/>
      <c r="F3610" s="234"/>
      <c r="G3610" s="234"/>
      <c r="H3610" s="263"/>
      <c r="I3610" s="169"/>
      <c r="K3610" s="445" t="str">
        <f t="shared" si="445"/>
        <v>Leer</v>
      </c>
      <c r="L3610" s="445" t="str">
        <f>VLOOKUP($D3610,{"29 - Psychiatrie (Erwachsene)","BGI";"297 - stationsäquivalente Behandlung in der Erwachsenenpsychiatrie (29)","BGI";"30 - Kinder- und Jugendpsychiatrie","BGII";"307 - stationsäquivalente Behandlung in der Kinder- und Jugendpsychiatrie (30)","BGII";"31 - Psychosomatik","BGI";"","Leer"},2,0)</f>
        <v>Leer</v>
      </c>
      <c r="M3610" s="445">
        <f t="shared" si="442"/>
        <v>0</v>
      </c>
      <c r="N3610" s="445">
        <f t="shared" si="443"/>
        <v>0</v>
      </c>
      <c r="O3610" s="445">
        <f t="shared" si="446"/>
        <v>0</v>
      </c>
      <c r="P3610" s="445">
        <f t="shared" si="447"/>
        <v>0</v>
      </c>
      <c r="Q3610" s="445">
        <f t="shared" si="448"/>
        <v>0</v>
      </c>
      <c r="R3610" s="415" t="str">
        <f t="shared" si="449"/>
        <v>Leer</v>
      </c>
      <c r="S3610" s="445">
        <f>IF('Angaben KH-Standort'!D$29='A4'!D3610,IF('Angaben KH-Standort'!E$29="Ja",1,0),0)</f>
        <v>0</v>
      </c>
      <c r="T3610" s="445">
        <f>IF('Angaben KH-Standort'!D$30='A4'!D3610,IF('Angaben KH-Standort'!E$30="Ja",1,0),0)</f>
        <v>0</v>
      </c>
      <c r="U3610" s="445">
        <f>IF('Angaben KH-Standort'!D$31='A4'!D3610,IF('Angaben KH-Standort'!E$31="Ja",1,0),0)</f>
        <v>0</v>
      </c>
    </row>
    <row r="3611" spans="2:21" ht="15" customHeight="1" x14ac:dyDescent="0.3">
      <c r="B3611" s="70" t="str">
        <f t="shared" si="444"/>
        <v>!!!</v>
      </c>
      <c r="C3611" s="265" t="str">
        <f>IF(ISERROR(IF(LEN(E3611)&gt;0,VLOOKUP(TEXT($E3611,0),'Angaben Stationen'!$E$14:$J$213,5,0),"")),"?",IF(LEN(E3611)&gt;0,VLOOKUP(TEXT($E3611,0),'Angaben Stationen'!$E$14:$J$213,5,0),""))</f>
        <v/>
      </c>
      <c r="D3611" s="232" t="str">
        <f>IF(ISERROR(IF(LEN(E3611)&gt;0,VLOOKUP(TEXT($E3611,0),'Angaben Stationen'!$E$14:$J$213,6,0),"")),"STATION IST NICHT VORHANDEN",IF(LEN(E3611)&gt;0,VLOOKUP(TEXT($E3611,0),'Angaben Stationen'!$E$14:$J$213,6,0),""))</f>
        <v/>
      </c>
      <c r="E3611" s="287"/>
      <c r="F3611" s="234"/>
      <c r="G3611" s="234"/>
      <c r="H3611" s="263"/>
      <c r="I3611" s="169"/>
      <c r="K3611" s="445" t="str">
        <f t="shared" si="445"/>
        <v>Leer</v>
      </c>
      <c r="L3611" s="445" t="str">
        <f>VLOOKUP($D3611,{"29 - Psychiatrie (Erwachsene)","BGI";"297 - stationsäquivalente Behandlung in der Erwachsenenpsychiatrie (29)","BGI";"30 - Kinder- und Jugendpsychiatrie","BGII";"307 - stationsäquivalente Behandlung in der Kinder- und Jugendpsychiatrie (30)","BGII";"31 - Psychosomatik","BGI";"","Leer"},2,0)</f>
        <v>Leer</v>
      </c>
      <c r="M3611" s="445">
        <f t="shared" si="442"/>
        <v>0</v>
      </c>
      <c r="N3611" s="445">
        <f t="shared" si="443"/>
        <v>0</v>
      </c>
      <c r="O3611" s="445">
        <f t="shared" si="446"/>
        <v>0</v>
      </c>
      <c r="P3611" s="445">
        <f t="shared" si="447"/>
        <v>0</v>
      </c>
      <c r="Q3611" s="445">
        <f t="shared" si="448"/>
        <v>0</v>
      </c>
      <c r="R3611" s="415" t="str">
        <f t="shared" si="449"/>
        <v>Leer</v>
      </c>
      <c r="S3611" s="445">
        <f>IF('Angaben KH-Standort'!D$29='A4'!D3611,IF('Angaben KH-Standort'!E$29="Ja",1,0),0)</f>
        <v>0</v>
      </c>
      <c r="T3611" s="445">
        <f>IF('Angaben KH-Standort'!D$30='A4'!D3611,IF('Angaben KH-Standort'!E$30="Ja",1,0),0)</f>
        <v>0</v>
      </c>
      <c r="U3611" s="445">
        <f>IF('Angaben KH-Standort'!D$31='A4'!D3611,IF('Angaben KH-Standort'!E$31="Ja",1,0),0)</f>
        <v>0</v>
      </c>
    </row>
    <row r="3612" spans="2:21" ht="15" customHeight="1" x14ac:dyDescent="0.3">
      <c r="B3612" s="70" t="str">
        <f t="shared" si="444"/>
        <v>!!!</v>
      </c>
      <c r="C3612" s="265" t="str">
        <f>IF(ISERROR(IF(LEN(E3612)&gt;0,VLOOKUP(TEXT($E3612,0),'Angaben Stationen'!$E$14:$J$213,5,0),"")),"?",IF(LEN(E3612)&gt;0,VLOOKUP(TEXT($E3612,0),'Angaben Stationen'!$E$14:$J$213,5,0),""))</f>
        <v/>
      </c>
      <c r="D3612" s="232" t="str">
        <f>IF(ISERROR(IF(LEN(E3612)&gt;0,VLOOKUP(TEXT($E3612,0),'Angaben Stationen'!$E$14:$J$213,6,0),"")),"STATION IST NICHT VORHANDEN",IF(LEN(E3612)&gt;0,VLOOKUP(TEXT($E3612,0),'Angaben Stationen'!$E$14:$J$213,6,0),""))</f>
        <v/>
      </c>
      <c r="E3612" s="287"/>
      <c r="F3612" s="234"/>
      <c r="G3612" s="234"/>
      <c r="H3612" s="263"/>
      <c r="I3612" s="169"/>
      <c r="K3612" s="445" t="str">
        <f t="shared" si="445"/>
        <v>Leer</v>
      </c>
      <c r="L3612" s="445" t="str">
        <f>VLOOKUP($D3612,{"29 - Psychiatrie (Erwachsene)","BGI";"297 - stationsäquivalente Behandlung in der Erwachsenenpsychiatrie (29)","BGI";"30 - Kinder- und Jugendpsychiatrie","BGII";"307 - stationsäquivalente Behandlung in der Kinder- und Jugendpsychiatrie (30)","BGII";"31 - Psychosomatik","BGI";"","Leer"},2,0)</f>
        <v>Leer</v>
      </c>
      <c r="M3612" s="445">
        <f t="shared" si="442"/>
        <v>0</v>
      </c>
      <c r="N3612" s="445">
        <f t="shared" si="443"/>
        <v>0</v>
      </c>
      <c r="O3612" s="445">
        <f t="shared" si="446"/>
        <v>0</v>
      </c>
      <c r="P3612" s="445">
        <f t="shared" si="447"/>
        <v>0</v>
      </c>
      <c r="Q3612" s="445">
        <f t="shared" si="448"/>
        <v>0</v>
      </c>
      <c r="R3612" s="415" t="str">
        <f t="shared" si="449"/>
        <v>Leer</v>
      </c>
      <c r="S3612" s="445">
        <f>IF('Angaben KH-Standort'!D$29='A4'!D3612,IF('Angaben KH-Standort'!E$29="Ja",1,0),0)</f>
        <v>0</v>
      </c>
      <c r="T3612" s="445">
        <f>IF('Angaben KH-Standort'!D$30='A4'!D3612,IF('Angaben KH-Standort'!E$30="Ja",1,0),0)</f>
        <v>0</v>
      </c>
      <c r="U3612" s="445">
        <f>IF('Angaben KH-Standort'!D$31='A4'!D3612,IF('Angaben KH-Standort'!E$31="Ja",1,0),0)</f>
        <v>0</v>
      </c>
    </row>
    <row r="3613" spans="2:21" ht="15" customHeight="1" x14ac:dyDescent="0.3">
      <c r="B3613" s="70" t="str">
        <f t="shared" si="444"/>
        <v>!!!</v>
      </c>
      <c r="C3613" s="265" t="str">
        <f>IF(ISERROR(IF(LEN(E3613)&gt;0,VLOOKUP(TEXT($E3613,0),'Angaben Stationen'!$E$14:$J$213,5,0),"")),"?",IF(LEN(E3613)&gt;0,VLOOKUP(TEXT($E3613,0),'Angaben Stationen'!$E$14:$J$213,5,0),""))</f>
        <v/>
      </c>
      <c r="D3613" s="232" t="str">
        <f>IF(ISERROR(IF(LEN(E3613)&gt;0,VLOOKUP(TEXT($E3613,0),'Angaben Stationen'!$E$14:$J$213,6,0),"")),"STATION IST NICHT VORHANDEN",IF(LEN(E3613)&gt;0,VLOOKUP(TEXT($E3613,0),'Angaben Stationen'!$E$14:$J$213,6,0),""))</f>
        <v/>
      </c>
      <c r="E3613" s="287"/>
      <c r="F3613" s="234"/>
      <c r="G3613" s="234"/>
      <c r="H3613" s="263"/>
      <c r="I3613" s="169"/>
      <c r="K3613" s="445" t="str">
        <f t="shared" si="445"/>
        <v>Leer</v>
      </c>
      <c r="L3613" s="445" t="str">
        <f>VLOOKUP($D3613,{"29 - Psychiatrie (Erwachsene)","BGI";"297 - stationsäquivalente Behandlung in der Erwachsenenpsychiatrie (29)","BGI";"30 - Kinder- und Jugendpsychiatrie","BGII";"307 - stationsäquivalente Behandlung in der Kinder- und Jugendpsychiatrie (30)","BGII";"31 - Psychosomatik","BGI";"","Leer"},2,0)</f>
        <v>Leer</v>
      </c>
      <c r="M3613" s="445">
        <f t="shared" si="442"/>
        <v>0</v>
      </c>
      <c r="N3613" s="445">
        <f t="shared" si="443"/>
        <v>0</v>
      </c>
      <c r="O3613" s="445">
        <f t="shared" si="446"/>
        <v>0</v>
      </c>
      <c r="P3613" s="445">
        <f t="shared" si="447"/>
        <v>0</v>
      </c>
      <c r="Q3613" s="445">
        <f t="shared" si="448"/>
        <v>0</v>
      </c>
      <c r="R3613" s="415" t="str">
        <f t="shared" si="449"/>
        <v>Leer</v>
      </c>
      <c r="S3613" s="445">
        <f>IF('Angaben KH-Standort'!D$29='A4'!D3613,IF('Angaben KH-Standort'!E$29="Ja",1,0),0)</f>
        <v>0</v>
      </c>
      <c r="T3613" s="445">
        <f>IF('Angaben KH-Standort'!D$30='A4'!D3613,IF('Angaben KH-Standort'!E$30="Ja",1,0),0)</f>
        <v>0</v>
      </c>
      <c r="U3613" s="445">
        <f>IF('Angaben KH-Standort'!D$31='A4'!D3613,IF('Angaben KH-Standort'!E$31="Ja",1,0),0)</f>
        <v>0</v>
      </c>
    </row>
    <row r="3614" spans="2:21" ht="15" customHeight="1" x14ac:dyDescent="0.3">
      <c r="B3614" s="70" t="str">
        <f t="shared" si="444"/>
        <v>!!!</v>
      </c>
      <c r="C3614" s="265" t="str">
        <f>IF(ISERROR(IF(LEN(E3614)&gt;0,VLOOKUP(TEXT($E3614,0),'Angaben Stationen'!$E$14:$J$213,5,0),"")),"?",IF(LEN(E3614)&gt;0,VLOOKUP(TEXT($E3614,0),'Angaben Stationen'!$E$14:$J$213,5,0),""))</f>
        <v/>
      </c>
      <c r="D3614" s="232" t="str">
        <f>IF(ISERROR(IF(LEN(E3614)&gt;0,VLOOKUP(TEXT($E3614,0),'Angaben Stationen'!$E$14:$J$213,6,0),"")),"STATION IST NICHT VORHANDEN",IF(LEN(E3614)&gt;0,VLOOKUP(TEXT($E3614,0),'Angaben Stationen'!$E$14:$J$213,6,0),""))</f>
        <v/>
      </c>
      <c r="E3614" s="287"/>
      <c r="F3614" s="234"/>
      <c r="G3614" s="234"/>
      <c r="H3614" s="263"/>
      <c r="I3614" s="169"/>
      <c r="K3614" s="445" t="str">
        <f t="shared" si="445"/>
        <v>Leer</v>
      </c>
      <c r="L3614" s="445" t="str">
        <f>VLOOKUP($D3614,{"29 - Psychiatrie (Erwachsene)","BGI";"297 - stationsäquivalente Behandlung in der Erwachsenenpsychiatrie (29)","BGI";"30 - Kinder- und Jugendpsychiatrie","BGII";"307 - stationsäquivalente Behandlung in der Kinder- und Jugendpsychiatrie (30)","BGII";"31 - Psychosomatik","BGI";"","Leer"},2,0)</f>
        <v>Leer</v>
      </c>
      <c r="M3614" s="445">
        <f t="shared" si="442"/>
        <v>0</v>
      </c>
      <c r="N3614" s="445">
        <f t="shared" si="443"/>
        <v>0</v>
      </c>
      <c r="O3614" s="445">
        <f t="shared" si="446"/>
        <v>0</v>
      </c>
      <c r="P3614" s="445">
        <f t="shared" si="447"/>
        <v>0</v>
      </c>
      <c r="Q3614" s="445">
        <f t="shared" si="448"/>
        <v>0</v>
      </c>
      <c r="R3614" s="415" t="str">
        <f t="shared" si="449"/>
        <v>Leer</v>
      </c>
      <c r="S3614" s="445">
        <f>IF('Angaben KH-Standort'!D$29='A4'!D3614,IF('Angaben KH-Standort'!E$29="Ja",1,0),0)</f>
        <v>0</v>
      </c>
      <c r="T3614" s="445">
        <f>IF('Angaben KH-Standort'!D$30='A4'!D3614,IF('Angaben KH-Standort'!E$30="Ja",1,0),0)</f>
        <v>0</v>
      </c>
      <c r="U3614" s="445">
        <f>IF('Angaben KH-Standort'!D$31='A4'!D3614,IF('Angaben KH-Standort'!E$31="Ja",1,0),0)</f>
        <v>0</v>
      </c>
    </row>
    <row r="3615" spans="2:21" ht="15" customHeight="1" x14ac:dyDescent="0.3">
      <c r="B3615" s="70" t="str">
        <f t="shared" si="444"/>
        <v>!!!</v>
      </c>
      <c r="C3615" s="265" t="str">
        <f>IF(ISERROR(IF(LEN(E3615)&gt;0,VLOOKUP(TEXT($E3615,0),'Angaben Stationen'!$E$14:$J$213,5,0),"")),"?",IF(LEN(E3615)&gt;0,VLOOKUP(TEXT($E3615,0),'Angaben Stationen'!$E$14:$J$213,5,0),""))</f>
        <v/>
      </c>
      <c r="D3615" s="232" t="str">
        <f>IF(ISERROR(IF(LEN(E3615)&gt;0,VLOOKUP(TEXT($E3615,0),'Angaben Stationen'!$E$14:$J$213,6,0),"")),"STATION IST NICHT VORHANDEN",IF(LEN(E3615)&gt;0,VLOOKUP(TEXT($E3615,0),'Angaben Stationen'!$E$14:$J$213,6,0),""))</f>
        <v/>
      </c>
      <c r="E3615" s="287"/>
      <c r="F3615" s="234"/>
      <c r="G3615" s="234"/>
      <c r="H3615" s="263"/>
      <c r="I3615" s="169"/>
      <c r="K3615" s="445" t="str">
        <f t="shared" si="445"/>
        <v>Leer</v>
      </c>
      <c r="L3615" s="445" t="str">
        <f>VLOOKUP($D3615,{"29 - Psychiatrie (Erwachsene)","BGI";"297 - stationsäquivalente Behandlung in der Erwachsenenpsychiatrie (29)","BGI";"30 - Kinder- und Jugendpsychiatrie","BGII";"307 - stationsäquivalente Behandlung in der Kinder- und Jugendpsychiatrie (30)","BGII";"31 - Psychosomatik","BGI";"","Leer"},2,0)</f>
        <v>Leer</v>
      </c>
      <c r="M3615" s="445">
        <f t="shared" si="442"/>
        <v>0</v>
      </c>
      <c r="N3615" s="445">
        <f t="shared" si="443"/>
        <v>0</v>
      </c>
      <c r="O3615" s="445">
        <f t="shared" si="446"/>
        <v>0</v>
      </c>
      <c r="P3615" s="445">
        <f t="shared" si="447"/>
        <v>0</v>
      </c>
      <c r="Q3615" s="445">
        <f t="shared" si="448"/>
        <v>0</v>
      </c>
      <c r="R3615" s="415" t="str">
        <f t="shared" si="449"/>
        <v>Leer</v>
      </c>
      <c r="S3615" s="445">
        <f>IF('Angaben KH-Standort'!D$29='A4'!D3615,IF('Angaben KH-Standort'!E$29="Ja",1,0),0)</f>
        <v>0</v>
      </c>
      <c r="T3615" s="445">
        <f>IF('Angaben KH-Standort'!D$30='A4'!D3615,IF('Angaben KH-Standort'!E$30="Ja",1,0),0)</f>
        <v>0</v>
      </c>
      <c r="U3615" s="445">
        <f>IF('Angaben KH-Standort'!D$31='A4'!D3615,IF('Angaben KH-Standort'!E$31="Ja",1,0),0)</f>
        <v>0</v>
      </c>
    </row>
    <row r="3616" spans="2:21" ht="15" customHeight="1" x14ac:dyDescent="0.3">
      <c r="B3616" s="70" t="str">
        <f t="shared" si="444"/>
        <v>!!!</v>
      </c>
      <c r="C3616" s="265" t="str">
        <f>IF(ISERROR(IF(LEN(E3616)&gt;0,VLOOKUP(TEXT($E3616,0),'Angaben Stationen'!$E$14:$J$213,5,0),"")),"?",IF(LEN(E3616)&gt;0,VLOOKUP(TEXT($E3616,0),'Angaben Stationen'!$E$14:$J$213,5,0),""))</f>
        <v/>
      </c>
      <c r="D3616" s="232" t="str">
        <f>IF(ISERROR(IF(LEN(E3616)&gt;0,VLOOKUP(TEXT($E3616,0),'Angaben Stationen'!$E$14:$J$213,6,0),"")),"STATION IST NICHT VORHANDEN",IF(LEN(E3616)&gt;0,VLOOKUP(TEXT($E3616,0),'Angaben Stationen'!$E$14:$J$213,6,0),""))</f>
        <v/>
      </c>
      <c r="E3616" s="287"/>
      <c r="F3616" s="234"/>
      <c r="G3616" s="234"/>
      <c r="H3616" s="263"/>
      <c r="I3616" s="169"/>
      <c r="K3616" s="445" t="str">
        <f t="shared" si="445"/>
        <v>Leer</v>
      </c>
      <c r="L3616" s="445" t="str">
        <f>VLOOKUP($D3616,{"29 - Psychiatrie (Erwachsene)","BGI";"297 - stationsäquivalente Behandlung in der Erwachsenenpsychiatrie (29)","BGI";"30 - Kinder- und Jugendpsychiatrie","BGII";"307 - stationsäquivalente Behandlung in der Kinder- und Jugendpsychiatrie (30)","BGII";"31 - Psychosomatik","BGI";"","Leer"},2,0)</f>
        <v>Leer</v>
      </c>
      <c r="M3616" s="445">
        <f t="shared" si="442"/>
        <v>0</v>
      </c>
      <c r="N3616" s="445">
        <f t="shared" si="443"/>
        <v>0</v>
      </c>
      <c r="O3616" s="445">
        <f t="shared" si="446"/>
        <v>0</v>
      </c>
      <c r="P3616" s="445">
        <f t="shared" si="447"/>
        <v>0</v>
      </c>
      <c r="Q3616" s="445">
        <f t="shared" si="448"/>
        <v>0</v>
      </c>
      <c r="R3616" s="415" t="str">
        <f t="shared" si="449"/>
        <v>Leer</v>
      </c>
      <c r="S3616" s="445">
        <f>IF('Angaben KH-Standort'!D$29='A4'!D3616,IF('Angaben KH-Standort'!E$29="Ja",1,0),0)</f>
        <v>0</v>
      </c>
      <c r="T3616" s="445">
        <f>IF('Angaben KH-Standort'!D$30='A4'!D3616,IF('Angaben KH-Standort'!E$30="Ja",1,0),0)</f>
        <v>0</v>
      </c>
      <c r="U3616" s="445">
        <f>IF('Angaben KH-Standort'!D$31='A4'!D3616,IF('Angaben KH-Standort'!E$31="Ja",1,0),0)</f>
        <v>0</v>
      </c>
    </row>
    <row r="3617" spans="2:21" ht="15" customHeight="1" x14ac:dyDescent="0.3">
      <c r="B3617" s="70" t="str">
        <f t="shared" si="444"/>
        <v>!!!</v>
      </c>
      <c r="C3617" s="265" t="str">
        <f>IF(ISERROR(IF(LEN(E3617)&gt;0,VLOOKUP(TEXT($E3617,0),'Angaben Stationen'!$E$14:$J$213,5,0),"")),"?",IF(LEN(E3617)&gt;0,VLOOKUP(TEXT($E3617,0),'Angaben Stationen'!$E$14:$J$213,5,0),""))</f>
        <v/>
      </c>
      <c r="D3617" s="232" t="str">
        <f>IF(ISERROR(IF(LEN(E3617)&gt;0,VLOOKUP(TEXT($E3617,0),'Angaben Stationen'!$E$14:$J$213,6,0),"")),"STATION IST NICHT VORHANDEN",IF(LEN(E3617)&gt;0,VLOOKUP(TEXT($E3617,0),'Angaben Stationen'!$E$14:$J$213,6,0),""))</f>
        <v/>
      </c>
      <c r="E3617" s="287"/>
      <c r="F3617" s="234"/>
      <c r="G3617" s="234"/>
      <c r="H3617" s="263"/>
      <c r="I3617" s="169"/>
      <c r="K3617" s="445" t="str">
        <f t="shared" si="445"/>
        <v>Leer</v>
      </c>
      <c r="L3617" s="445" t="str">
        <f>VLOOKUP($D3617,{"29 - Psychiatrie (Erwachsene)","BGI";"297 - stationsäquivalente Behandlung in der Erwachsenenpsychiatrie (29)","BGI";"30 - Kinder- und Jugendpsychiatrie","BGII";"307 - stationsäquivalente Behandlung in der Kinder- und Jugendpsychiatrie (30)","BGII";"31 - Psychosomatik","BGI";"","Leer"},2,0)</f>
        <v>Leer</v>
      </c>
      <c r="M3617" s="445">
        <f t="shared" si="442"/>
        <v>0</v>
      </c>
      <c r="N3617" s="445">
        <f t="shared" si="443"/>
        <v>0</v>
      </c>
      <c r="O3617" s="445">
        <f t="shared" si="446"/>
        <v>0</v>
      </c>
      <c r="P3617" s="445">
        <f t="shared" si="447"/>
        <v>0</v>
      </c>
      <c r="Q3617" s="445">
        <f t="shared" si="448"/>
        <v>0</v>
      </c>
      <c r="R3617" s="415" t="str">
        <f t="shared" si="449"/>
        <v>Leer</v>
      </c>
      <c r="S3617" s="445">
        <f>IF('Angaben KH-Standort'!D$29='A4'!D3617,IF('Angaben KH-Standort'!E$29="Ja",1,0),0)</f>
        <v>0</v>
      </c>
      <c r="T3617" s="445">
        <f>IF('Angaben KH-Standort'!D$30='A4'!D3617,IF('Angaben KH-Standort'!E$30="Ja",1,0),0)</f>
        <v>0</v>
      </c>
      <c r="U3617" s="445">
        <f>IF('Angaben KH-Standort'!D$31='A4'!D3617,IF('Angaben KH-Standort'!E$31="Ja",1,0),0)</f>
        <v>0</v>
      </c>
    </row>
    <row r="3618" spans="2:21" ht="15" customHeight="1" x14ac:dyDescent="0.3">
      <c r="B3618" s="70" t="str">
        <f t="shared" si="444"/>
        <v>!!!</v>
      </c>
      <c r="C3618" s="265" t="str">
        <f>IF(ISERROR(IF(LEN(E3618)&gt;0,VLOOKUP(TEXT($E3618,0),'Angaben Stationen'!$E$14:$J$213,5,0),"")),"?",IF(LEN(E3618)&gt;0,VLOOKUP(TEXT($E3618,0),'Angaben Stationen'!$E$14:$J$213,5,0),""))</f>
        <v/>
      </c>
      <c r="D3618" s="232" t="str">
        <f>IF(ISERROR(IF(LEN(E3618)&gt;0,VLOOKUP(TEXT($E3618,0),'Angaben Stationen'!$E$14:$J$213,6,0),"")),"STATION IST NICHT VORHANDEN",IF(LEN(E3618)&gt;0,VLOOKUP(TEXT($E3618,0),'Angaben Stationen'!$E$14:$J$213,6,0),""))</f>
        <v/>
      </c>
      <c r="E3618" s="287"/>
      <c r="F3618" s="234"/>
      <c r="G3618" s="234"/>
      <c r="H3618" s="263"/>
      <c r="I3618" s="169"/>
      <c r="K3618" s="445" t="str">
        <f t="shared" si="445"/>
        <v>Leer</v>
      </c>
      <c r="L3618" s="445" t="str">
        <f>VLOOKUP($D3618,{"29 - Psychiatrie (Erwachsene)","BGI";"297 - stationsäquivalente Behandlung in der Erwachsenenpsychiatrie (29)","BGI";"30 - Kinder- und Jugendpsychiatrie","BGII";"307 - stationsäquivalente Behandlung in der Kinder- und Jugendpsychiatrie (30)","BGII";"31 - Psychosomatik","BGI";"","Leer"},2,0)</f>
        <v>Leer</v>
      </c>
      <c r="M3618" s="445">
        <f t="shared" ref="M3618:M3681" si="450">IF(LEN(B3618)&gt;0,0,1)</f>
        <v>0</v>
      </c>
      <c r="N3618" s="445">
        <f t="shared" ref="N3618:N3681" si="451">IF(E3618&lt;&gt;"",1,0)</f>
        <v>0</v>
      </c>
      <c r="O3618" s="445">
        <f t="shared" si="446"/>
        <v>0</v>
      </c>
      <c r="P3618" s="445">
        <f t="shared" si="447"/>
        <v>0</v>
      </c>
      <c r="Q3618" s="445">
        <f t="shared" si="448"/>
        <v>0</v>
      </c>
      <c r="R3618" s="415" t="str">
        <f t="shared" si="449"/>
        <v>Leer</v>
      </c>
      <c r="S3618" s="445">
        <f>IF('Angaben KH-Standort'!D$29='A4'!D3618,IF('Angaben KH-Standort'!E$29="Ja",1,0),0)</f>
        <v>0</v>
      </c>
      <c r="T3618" s="445">
        <f>IF('Angaben KH-Standort'!D$30='A4'!D3618,IF('Angaben KH-Standort'!E$30="Ja",1,0),0)</f>
        <v>0</v>
      </c>
      <c r="U3618" s="445">
        <f>IF('Angaben KH-Standort'!D$31='A4'!D3618,IF('Angaben KH-Standort'!E$31="Ja",1,0),0)</f>
        <v>0</v>
      </c>
    </row>
    <row r="3619" spans="2:21" ht="15" customHeight="1" x14ac:dyDescent="0.3">
      <c r="B3619" s="70" t="str">
        <f t="shared" ref="B3619:B3682" si="452">IF(SUM(N3619:Q3619)&lt;4,"!!!","")</f>
        <v>!!!</v>
      </c>
      <c r="C3619" s="265" t="str">
        <f>IF(ISERROR(IF(LEN(E3619)&gt;0,VLOOKUP(TEXT($E3619,0),'Angaben Stationen'!$E$14:$J$213,5,0),"")),"?",IF(LEN(E3619)&gt;0,VLOOKUP(TEXT($E3619,0),'Angaben Stationen'!$E$14:$J$213,5,0),""))</f>
        <v/>
      </c>
      <c r="D3619" s="232" t="str">
        <f>IF(ISERROR(IF(LEN(E3619)&gt;0,VLOOKUP(TEXT($E3619,0),'Angaben Stationen'!$E$14:$J$213,6,0),"")),"STATION IST NICHT VORHANDEN",IF(LEN(E3619)&gt;0,VLOOKUP(TEXT($E3619,0),'Angaben Stationen'!$E$14:$J$213,6,0),""))</f>
        <v/>
      </c>
      <c r="E3619" s="287"/>
      <c r="F3619" s="234"/>
      <c r="G3619" s="234"/>
      <c r="H3619" s="263"/>
      <c r="I3619" s="169"/>
      <c r="K3619" s="445" t="str">
        <f t="shared" ref="K3619:K3682" si="453">IF($E3619&lt;&gt;"","Monat","Leer")</f>
        <v>Leer</v>
      </c>
      <c r="L3619" s="445" t="str">
        <f>VLOOKUP($D3619,{"29 - Psychiatrie (Erwachsene)","BGI";"297 - stationsäquivalente Behandlung in der Erwachsenenpsychiatrie (29)","BGI";"30 - Kinder- und Jugendpsychiatrie","BGII";"307 - stationsäquivalente Behandlung in der Kinder- und Jugendpsychiatrie (30)","BGII";"31 - Psychosomatik","BGI";"","Leer"},2,0)</f>
        <v>Leer</v>
      </c>
      <c r="M3619" s="445">
        <f t="shared" si="450"/>
        <v>0</v>
      </c>
      <c r="N3619" s="445">
        <f t="shared" si="451"/>
        <v>0</v>
      </c>
      <c r="O3619" s="445">
        <f t="shared" ref="O3619:O3682" si="454">IF(VALUE($F3619)&gt;0,1,0)</f>
        <v>0</v>
      </c>
      <c r="P3619" s="445">
        <f t="shared" ref="P3619:P3682" si="455">IF(LEN($G3619)&gt;0,1,0)</f>
        <v>0</v>
      </c>
      <c r="Q3619" s="445">
        <f t="shared" ref="Q3619:Q3682" si="456">IF(LEN($H3619)&gt;0,1,0)</f>
        <v>0</v>
      </c>
      <c r="R3619" s="415" t="str">
        <f t="shared" si="449"/>
        <v>Leer</v>
      </c>
      <c r="S3619" s="445">
        <f>IF('Angaben KH-Standort'!D$29='A4'!D3619,IF('Angaben KH-Standort'!E$29="Ja",1,0),0)</f>
        <v>0</v>
      </c>
      <c r="T3619" s="445">
        <f>IF('Angaben KH-Standort'!D$30='A4'!D3619,IF('Angaben KH-Standort'!E$30="Ja",1,0),0)</f>
        <v>0</v>
      </c>
      <c r="U3619" s="445">
        <f>IF('Angaben KH-Standort'!D$31='A4'!D3619,IF('Angaben KH-Standort'!E$31="Ja",1,0),0)</f>
        <v>0</v>
      </c>
    </row>
    <row r="3620" spans="2:21" ht="15" customHeight="1" x14ac:dyDescent="0.3">
      <c r="B3620" s="70" t="str">
        <f t="shared" si="452"/>
        <v>!!!</v>
      </c>
      <c r="C3620" s="265" t="str">
        <f>IF(ISERROR(IF(LEN(E3620)&gt;0,VLOOKUP(TEXT($E3620,0),'Angaben Stationen'!$E$14:$J$213,5,0),"")),"?",IF(LEN(E3620)&gt;0,VLOOKUP(TEXT($E3620,0),'Angaben Stationen'!$E$14:$J$213,5,0),""))</f>
        <v/>
      </c>
      <c r="D3620" s="232" t="str">
        <f>IF(ISERROR(IF(LEN(E3620)&gt;0,VLOOKUP(TEXT($E3620,0),'Angaben Stationen'!$E$14:$J$213,6,0),"")),"STATION IST NICHT VORHANDEN",IF(LEN(E3620)&gt;0,VLOOKUP(TEXT($E3620,0),'Angaben Stationen'!$E$14:$J$213,6,0),""))</f>
        <v/>
      </c>
      <c r="E3620" s="287"/>
      <c r="F3620" s="234"/>
      <c r="G3620" s="234"/>
      <c r="H3620" s="263"/>
      <c r="I3620" s="169"/>
      <c r="K3620" s="445" t="str">
        <f t="shared" si="453"/>
        <v>Leer</v>
      </c>
      <c r="L3620" s="445" t="str">
        <f>VLOOKUP($D3620,{"29 - Psychiatrie (Erwachsene)","BGI";"297 - stationsäquivalente Behandlung in der Erwachsenenpsychiatrie (29)","BGI";"30 - Kinder- und Jugendpsychiatrie","BGII";"307 - stationsäquivalente Behandlung in der Kinder- und Jugendpsychiatrie (30)","BGII";"31 - Psychosomatik","BGI";"","Leer"},2,0)</f>
        <v>Leer</v>
      </c>
      <c r="M3620" s="445">
        <f t="shared" si="450"/>
        <v>0</v>
      </c>
      <c r="N3620" s="445">
        <f t="shared" si="451"/>
        <v>0</v>
      </c>
      <c r="O3620" s="445">
        <f t="shared" si="454"/>
        <v>0</v>
      </c>
      <c r="P3620" s="445">
        <f t="shared" si="455"/>
        <v>0</v>
      </c>
      <c r="Q3620" s="445">
        <f t="shared" si="456"/>
        <v>0</v>
      </c>
      <c r="R3620" s="415" t="str">
        <f t="shared" si="449"/>
        <v>Leer</v>
      </c>
      <c r="S3620" s="445">
        <f>IF('Angaben KH-Standort'!D$29='A4'!D3620,IF('Angaben KH-Standort'!E$29="Ja",1,0),0)</f>
        <v>0</v>
      </c>
      <c r="T3620" s="445">
        <f>IF('Angaben KH-Standort'!D$30='A4'!D3620,IF('Angaben KH-Standort'!E$30="Ja",1,0),0)</f>
        <v>0</v>
      </c>
      <c r="U3620" s="445">
        <f>IF('Angaben KH-Standort'!D$31='A4'!D3620,IF('Angaben KH-Standort'!E$31="Ja",1,0),0)</f>
        <v>0</v>
      </c>
    </row>
    <row r="3621" spans="2:21" ht="15" customHeight="1" x14ac:dyDescent="0.3">
      <c r="B3621" s="70" t="str">
        <f t="shared" si="452"/>
        <v>!!!</v>
      </c>
      <c r="C3621" s="265" t="str">
        <f>IF(ISERROR(IF(LEN(E3621)&gt;0,VLOOKUP(TEXT($E3621,0),'Angaben Stationen'!$E$14:$J$213,5,0),"")),"?",IF(LEN(E3621)&gt;0,VLOOKUP(TEXT($E3621,0),'Angaben Stationen'!$E$14:$J$213,5,0),""))</f>
        <v/>
      </c>
      <c r="D3621" s="232" t="str">
        <f>IF(ISERROR(IF(LEN(E3621)&gt;0,VLOOKUP(TEXT($E3621,0),'Angaben Stationen'!$E$14:$J$213,6,0),"")),"STATION IST NICHT VORHANDEN",IF(LEN(E3621)&gt;0,VLOOKUP(TEXT($E3621,0),'Angaben Stationen'!$E$14:$J$213,6,0),""))</f>
        <v/>
      </c>
      <c r="E3621" s="287"/>
      <c r="F3621" s="234"/>
      <c r="G3621" s="234"/>
      <c r="H3621" s="263"/>
      <c r="I3621" s="169"/>
      <c r="K3621" s="445" t="str">
        <f t="shared" si="453"/>
        <v>Leer</v>
      </c>
      <c r="L3621" s="445" t="str">
        <f>VLOOKUP($D3621,{"29 - Psychiatrie (Erwachsene)","BGI";"297 - stationsäquivalente Behandlung in der Erwachsenenpsychiatrie (29)","BGI";"30 - Kinder- und Jugendpsychiatrie","BGII";"307 - stationsäquivalente Behandlung in der Kinder- und Jugendpsychiatrie (30)","BGII";"31 - Psychosomatik","BGI";"","Leer"},2,0)</f>
        <v>Leer</v>
      </c>
      <c r="M3621" s="445">
        <f t="shared" si="450"/>
        <v>0</v>
      </c>
      <c r="N3621" s="445">
        <f t="shared" si="451"/>
        <v>0</v>
      </c>
      <c r="O3621" s="445">
        <f t="shared" si="454"/>
        <v>0</v>
      </c>
      <c r="P3621" s="445">
        <f t="shared" si="455"/>
        <v>0</v>
      </c>
      <c r="Q3621" s="445">
        <f t="shared" si="456"/>
        <v>0</v>
      </c>
      <c r="R3621" s="415" t="str">
        <f t="shared" si="449"/>
        <v>Leer</v>
      </c>
      <c r="S3621" s="445">
        <f>IF('Angaben KH-Standort'!D$29='A4'!D3621,IF('Angaben KH-Standort'!E$29="Ja",1,0),0)</f>
        <v>0</v>
      </c>
      <c r="T3621" s="445">
        <f>IF('Angaben KH-Standort'!D$30='A4'!D3621,IF('Angaben KH-Standort'!E$30="Ja",1,0),0)</f>
        <v>0</v>
      </c>
      <c r="U3621" s="445">
        <f>IF('Angaben KH-Standort'!D$31='A4'!D3621,IF('Angaben KH-Standort'!E$31="Ja",1,0),0)</f>
        <v>0</v>
      </c>
    </row>
    <row r="3622" spans="2:21" ht="15" customHeight="1" x14ac:dyDescent="0.3">
      <c r="B3622" s="70" t="str">
        <f t="shared" si="452"/>
        <v>!!!</v>
      </c>
      <c r="C3622" s="265" t="str">
        <f>IF(ISERROR(IF(LEN(E3622)&gt;0,VLOOKUP(TEXT($E3622,0),'Angaben Stationen'!$E$14:$J$213,5,0),"")),"?",IF(LEN(E3622)&gt;0,VLOOKUP(TEXT($E3622,0),'Angaben Stationen'!$E$14:$J$213,5,0),""))</f>
        <v/>
      </c>
      <c r="D3622" s="232" t="str">
        <f>IF(ISERROR(IF(LEN(E3622)&gt;0,VLOOKUP(TEXT($E3622,0),'Angaben Stationen'!$E$14:$J$213,6,0),"")),"STATION IST NICHT VORHANDEN",IF(LEN(E3622)&gt;0,VLOOKUP(TEXT($E3622,0),'Angaben Stationen'!$E$14:$J$213,6,0),""))</f>
        <v/>
      </c>
      <c r="E3622" s="287"/>
      <c r="F3622" s="234"/>
      <c r="G3622" s="234"/>
      <c r="H3622" s="263"/>
      <c r="I3622" s="169"/>
      <c r="K3622" s="445" t="str">
        <f t="shared" si="453"/>
        <v>Leer</v>
      </c>
      <c r="L3622" s="445" t="str">
        <f>VLOOKUP($D3622,{"29 - Psychiatrie (Erwachsene)","BGI";"297 - stationsäquivalente Behandlung in der Erwachsenenpsychiatrie (29)","BGI";"30 - Kinder- und Jugendpsychiatrie","BGII";"307 - stationsäquivalente Behandlung in der Kinder- und Jugendpsychiatrie (30)","BGII";"31 - Psychosomatik","BGI";"","Leer"},2,0)</f>
        <v>Leer</v>
      </c>
      <c r="M3622" s="445">
        <f t="shared" si="450"/>
        <v>0</v>
      </c>
      <c r="N3622" s="445">
        <f t="shared" si="451"/>
        <v>0</v>
      </c>
      <c r="O3622" s="445">
        <f t="shared" si="454"/>
        <v>0</v>
      </c>
      <c r="P3622" s="445">
        <f t="shared" si="455"/>
        <v>0</v>
      </c>
      <c r="Q3622" s="445">
        <f t="shared" si="456"/>
        <v>0</v>
      </c>
      <c r="R3622" s="415" t="str">
        <f t="shared" si="449"/>
        <v>Leer</v>
      </c>
      <c r="S3622" s="445">
        <f>IF('Angaben KH-Standort'!D$29='A4'!D3622,IF('Angaben KH-Standort'!E$29="Ja",1,0),0)</f>
        <v>0</v>
      </c>
      <c r="T3622" s="445">
        <f>IF('Angaben KH-Standort'!D$30='A4'!D3622,IF('Angaben KH-Standort'!E$30="Ja",1,0),0)</f>
        <v>0</v>
      </c>
      <c r="U3622" s="445">
        <f>IF('Angaben KH-Standort'!D$31='A4'!D3622,IF('Angaben KH-Standort'!E$31="Ja",1,0),0)</f>
        <v>0</v>
      </c>
    </row>
    <row r="3623" spans="2:21" ht="15" customHeight="1" x14ac:dyDescent="0.3">
      <c r="B3623" s="70" t="str">
        <f t="shared" si="452"/>
        <v>!!!</v>
      </c>
      <c r="C3623" s="265" t="str">
        <f>IF(ISERROR(IF(LEN(E3623)&gt;0,VLOOKUP(TEXT($E3623,0),'Angaben Stationen'!$E$14:$J$213,5,0),"")),"?",IF(LEN(E3623)&gt;0,VLOOKUP(TEXT($E3623,0),'Angaben Stationen'!$E$14:$J$213,5,0),""))</f>
        <v/>
      </c>
      <c r="D3623" s="232" t="str">
        <f>IF(ISERROR(IF(LEN(E3623)&gt;0,VLOOKUP(TEXT($E3623,0),'Angaben Stationen'!$E$14:$J$213,6,0),"")),"STATION IST NICHT VORHANDEN",IF(LEN(E3623)&gt;0,VLOOKUP(TEXT($E3623,0),'Angaben Stationen'!$E$14:$J$213,6,0),""))</f>
        <v/>
      </c>
      <c r="E3623" s="287"/>
      <c r="F3623" s="234"/>
      <c r="G3623" s="234"/>
      <c r="H3623" s="263"/>
      <c r="I3623" s="169"/>
      <c r="K3623" s="445" t="str">
        <f t="shared" si="453"/>
        <v>Leer</v>
      </c>
      <c r="L3623" s="445" t="str">
        <f>VLOOKUP($D3623,{"29 - Psychiatrie (Erwachsene)","BGI";"297 - stationsäquivalente Behandlung in der Erwachsenenpsychiatrie (29)","BGI";"30 - Kinder- und Jugendpsychiatrie","BGII";"307 - stationsäquivalente Behandlung in der Kinder- und Jugendpsychiatrie (30)","BGII";"31 - Psychosomatik","BGI";"","Leer"},2,0)</f>
        <v>Leer</v>
      </c>
      <c r="M3623" s="445">
        <f t="shared" si="450"/>
        <v>0</v>
      </c>
      <c r="N3623" s="445">
        <f t="shared" si="451"/>
        <v>0</v>
      </c>
      <c r="O3623" s="445">
        <f t="shared" si="454"/>
        <v>0</v>
      </c>
      <c r="P3623" s="445">
        <f t="shared" si="455"/>
        <v>0</v>
      </c>
      <c r="Q3623" s="445">
        <f t="shared" si="456"/>
        <v>0</v>
      </c>
      <c r="R3623" s="415" t="str">
        <f t="shared" si="449"/>
        <v>Leer</v>
      </c>
      <c r="S3623" s="445">
        <f>IF('Angaben KH-Standort'!D$29='A4'!D3623,IF('Angaben KH-Standort'!E$29="Ja",1,0),0)</f>
        <v>0</v>
      </c>
      <c r="T3623" s="445">
        <f>IF('Angaben KH-Standort'!D$30='A4'!D3623,IF('Angaben KH-Standort'!E$30="Ja",1,0),0)</f>
        <v>0</v>
      </c>
      <c r="U3623" s="445">
        <f>IF('Angaben KH-Standort'!D$31='A4'!D3623,IF('Angaben KH-Standort'!E$31="Ja",1,0),0)</f>
        <v>0</v>
      </c>
    </row>
    <row r="3624" spans="2:21" ht="15" customHeight="1" x14ac:dyDescent="0.3">
      <c r="B3624" s="70" t="str">
        <f t="shared" si="452"/>
        <v>!!!</v>
      </c>
      <c r="C3624" s="265" t="str">
        <f>IF(ISERROR(IF(LEN(E3624)&gt;0,VLOOKUP(TEXT($E3624,0),'Angaben Stationen'!$E$14:$J$213,5,0),"")),"?",IF(LEN(E3624)&gt;0,VLOOKUP(TEXT($E3624,0),'Angaben Stationen'!$E$14:$J$213,5,0),""))</f>
        <v/>
      </c>
      <c r="D3624" s="232" t="str">
        <f>IF(ISERROR(IF(LEN(E3624)&gt;0,VLOOKUP(TEXT($E3624,0),'Angaben Stationen'!$E$14:$J$213,6,0),"")),"STATION IST NICHT VORHANDEN",IF(LEN(E3624)&gt;0,VLOOKUP(TEXT($E3624,0),'Angaben Stationen'!$E$14:$J$213,6,0),""))</f>
        <v/>
      </c>
      <c r="E3624" s="287"/>
      <c r="F3624" s="234"/>
      <c r="G3624" s="234"/>
      <c r="H3624" s="263"/>
      <c r="I3624" s="169"/>
      <c r="K3624" s="445" t="str">
        <f t="shared" si="453"/>
        <v>Leer</v>
      </c>
      <c r="L3624" s="445" t="str">
        <f>VLOOKUP($D3624,{"29 - Psychiatrie (Erwachsene)","BGI";"297 - stationsäquivalente Behandlung in der Erwachsenenpsychiatrie (29)","BGI";"30 - Kinder- und Jugendpsychiatrie","BGII";"307 - stationsäquivalente Behandlung in der Kinder- und Jugendpsychiatrie (30)","BGII";"31 - Psychosomatik","BGI";"","Leer"},2,0)</f>
        <v>Leer</v>
      </c>
      <c r="M3624" s="445">
        <f t="shared" si="450"/>
        <v>0</v>
      </c>
      <c r="N3624" s="445">
        <f t="shared" si="451"/>
        <v>0</v>
      </c>
      <c r="O3624" s="445">
        <f t="shared" si="454"/>
        <v>0</v>
      </c>
      <c r="P3624" s="445">
        <f t="shared" si="455"/>
        <v>0</v>
      </c>
      <c r="Q3624" s="445">
        <f t="shared" si="456"/>
        <v>0</v>
      </c>
      <c r="R3624" s="415" t="str">
        <f t="shared" si="449"/>
        <v>Leer</v>
      </c>
      <c r="S3624" s="445">
        <f>IF('Angaben KH-Standort'!D$29='A4'!D3624,IF('Angaben KH-Standort'!E$29="Ja",1,0),0)</f>
        <v>0</v>
      </c>
      <c r="T3624" s="445">
        <f>IF('Angaben KH-Standort'!D$30='A4'!D3624,IF('Angaben KH-Standort'!E$30="Ja",1,0),0)</f>
        <v>0</v>
      </c>
      <c r="U3624" s="445">
        <f>IF('Angaben KH-Standort'!D$31='A4'!D3624,IF('Angaben KH-Standort'!E$31="Ja",1,0),0)</f>
        <v>0</v>
      </c>
    </row>
    <row r="3625" spans="2:21" ht="15" customHeight="1" x14ac:dyDescent="0.3">
      <c r="B3625" s="70" t="str">
        <f t="shared" si="452"/>
        <v>!!!</v>
      </c>
      <c r="C3625" s="265" t="str">
        <f>IF(ISERROR(IF(LEN(E3625)&gt;0,VLOOKUP(TEXT($E3625,0),'Angaben Stationen'!$E$14:$J$213,5,0),"")),"?",IF(LEN(E3625)&gt;0,VLOOKUP(TEXT($E3625,0),'Angaben Stationen'!$E$14:$J$213,5,0),""))</f>
        <v/>
      </c>
      <c r="D3625" s="232" t="str">
        <f>IF(ISERROR(IF(LEN(E3625)&gt;0,VLOOKUP(TEXT($E3625,0),'Angaben Stationen'!$E$14:$J$213,6,0),"")),"STATION IST NICHT VORHANDEN",IF(LEN(E3625)&gt;0,VLOOKUP(TEXT($E3625,0),'Angaben Stationen'!$E$14:$J$213,6,0),""))</f>
        <v/>
      </c>
      <c r="E3625" s="287"/>
      <c r="F3625" s="234"/>
      <c r="G3625" s="234"/>
      <c r="H3625" s="263"/>
      <c r="I3625" s="169"/>
      <c r="K3625" s="445" t="str">
        <f t="shared" si="453"/>
        <v>Leer</v>
      </c>
      <c r="L3625" s="445" t="str">
        <f>VLOOKUP($D3625,{"29 - Psychiatrie (Erwachsene)","BGI";"297 - stationsäquivalente Behandlung in der Erwachsenenpsychiatrie (29)","BGI";"30 - Kinder- und Jugendpsychiatrie","BGII";"307 - stationsäquivalente Behandlung in der Kinder- und Jugendpsychiatrie (30)","BGII";"31 - Psychosomatik","BGI";"","Leer"},2,0)</f>
        <v>Leer</v>
      </c>
      <c r="M3625" s="445">
        <f t="shared" si="450"/>
        <v>0</v>
      </c>
      <c r="N3625" s="445">
        <f t="shared" si="451"/>
        <v>0</v>
      </c>
      <c r="O3625" s="445">
        <f t="shared" si="454"/>
        <v>0</v>
      </c>
      <c r="P3625" s="445">
        <f t="shared" si="455"/>
        <v>0</v>
      </c>
      <c r="Q3625" s="445">
        <f t="shared" si="456"/>
        <v>0</v>
      </c>
      <c r="R3625" s="415" t="str">
        <f t="shared" si="449"/>
        <v>Leer</v>
      </c>
      <c r="S3625" s="445">
        <f>IF('Angaben KH-Standort'!D$29='A4'!D3625,IF('Angaben KH-Standort'!E$29="Ja",1,0),0)</f>
        <v>0</v>
      </c>
      <c r="T3625" s="445">
        <f>IF('Angaben KH-Standort'!D$30='A4'!D3625,IF('Angaben KH-Standort'!E$30="Ja",1,0),0)</f>
        <v>0</v>
      </c>
      <c r="U3625" s="445">
        <f>IF('Angaben KH-Standort'!D$31='A4'!D3625,IF('Angaben KH-Standort'!E$31="Ja",1,0),0)</f>
        <v>0</v>
      </c>
    </row>
    <row r="3626" spans="2:21" ht="15" customHeight="1" x14ac:dyDescent="0.3">
      <c r="B3626" s="70" t="str">
        <f t="shared" si="452"/>
        <v>!!!</v>
      </c>
      <c r="C3626" s="265" t="str">
        <f>IF(ISERROR(IF(LEN(E3626)&gt;0,VLOOKUP(TEXT($E3626,0),'Angaben Stationen'!$E$14:$J$213,5,0),"")),"?",IF(LEN(E3626)&gt;0,VLOOKUP(TEXT($E3626,0),'Angaben Stationen'!$E$14:$J$213,5,0),""))</f>
        <v/>
      </c>
      <c r="D3626" s="232" t="str">
        <f>IF(ISERROR(IF(LEN(E3626)&gt;0,VLOOKUP(TEXT($E3626,0),'Angaben Stationen'!$E$14:$J$213,6,0),"")),"STATION IST NICHT VORHANDEN",IF(LEN(E3626)&gt;0,VLOOKUP(TEXT($E3626,0),'Angaben Stationen'!$E$14:$J$213,6,0),""))</f>
        <v/>
      </c>
      <c r="E3626" s="287"/>
      <c r="F3626" s="234"/>
      <c r="G3626" s="234"/>
      <c r="H3626" s="263"/>
      <c r="I3626" s="169"/>
      <c r="K3626" s="445" t="str">
        <f t="shared" si="453"/>
        <v>Leer</v>
      </c>
      <c r="L3626" s="445" t="str">
        <f>VLOOKUP($D3626,{"29 - Psychiatrie (Erwachsene)","BGI";"297 - stationsäquivalente Behandlung in der Erwachsenenpsychiatrie (29)","BGI";"30 - Kinder- und Jugendpsychiatrie","BGII";"307 - stationsäquivalente Behandlung in der Kinder- und Jugendpsychiatrie (30)","BGII";"31 - Psychosomatik","BGI";"","Leer"},2,0)</f>
        <v>Leer</v>
      </c>
      <c r="M3626" s="445">
        <f t="shared" si="450"/>
        <v>0</v>
      </c>
      <c r="N3626" s="445">
        <f t="shared" si="451"/>
        <v>0</v>
      </c>
      <c r="O3626" s="445">
        <f t="shared" si="454"/>
        <v>0</v>
      </c>
      <c r="P3626" s="445">
        <f t="shared" si="455"/>
        <v>0</v>
      </c>
      <c r="Q3626" s="445">
        <f t="shared" si="456"/>
        <v>0</v>
      </c>
      <c r="R3626" s="415" t="str">
        <f t="shared" si="449"/>
        <v>Leer</v>
      </c>
      <c r="S3626" s="445">
        <f>IF('Angaben KH-Standort'!D$29='A4'!D3626,IF('Angaben KH-Standort'!E$29="Ja",1,0),0)</f>
        <v>0</v>
      </c>
      <c r="T3626" s="445">
        <f>IF('Angaben KH-Standort'!D$30='A4'!D3626,IF('Angaben KH-Standort'!E$30="Ja",1,0),0)</f>
        <v>0</v>
      </c>
      <c r="U3626" s="445">
        <f>IF('Angaben KH-Standort'!D$31='A4'!D3626,IF('Angaben KH-Standort'!E$31="Ja",1,0),0)</f>
        <v>0</v>
      </c>
    </row>
    <row r="3627" spans="2:21" ht="15" customHeight="1" x14ac:dyDescent="0.3">
      <c r="B3627" s="70" t="str">
        <f t="shared" si="452"/>
        <v>!!!</v>
      </c>
      <c r="C3627" s="265" t="str">
        <f>IF(ISERROR(IF(LEN(E3627)&gt;0,VLOOKUP(TEXT($E3627,0),'Angaben Stationen'!$E$14:$J$213,5,0),"")),"?",IF(LEN(E3627)&gt;0,VLOOKUP(TEXT($E3627,0),'Angaben Stationen'!$E$14:$J$213,5,0),""))</f>
        <v/>
      </c>
      <c r="D3627" s="232" t="str">
        <f>IF(ISERROR(IF(LEN(E3627)&gt;0,VLOOKUP(TEXT($E3627,0),'Angaben Stationen'!$E$14:$J$213,6,0),"")),"STATION IST NICHT VORHANDEN",IF(LEN(E3627)&gt;0,VLOOKUP(TEXT($E3627,0),'Angaben Stationen'!$E$14:$J$213,6,0),""))</f>
        <v/>
      </c>
      <c r="E3627" s="287"/>
      <c r="F3627" s="234"/>
      <c r="G3627" s="234"/>
      <c r="H3627" s="263"/>
      <c r="I3627" s="169"/>
      <c r="K3627" s="445" t="str">
        <f t="shared" si="453"/>
        <v>Leer</v>
      </c>
      <c r="L3627" s="445" t="str">
        <f>VLOOKUP($D3627,{"29 - Psychiatrie (Erwachsene)","BGI";"297 - stationsäquivalente Behandlung in der Erwachsenenpsychiatrie (29)","BGI";"30 - Kinder- und Jugendpsychiatrie","BGII";"307 - stationsäquivalente Behandlung in der Kinder- und Jugendpsychiatrie (30)","BGII";"31 - Psychosomatik","BGI";"","Leer"},2,0)</f>
        <v>Leer</v>
      </c>
      <c r="M3627" s="445">
        <f t="shared" si="450"/>
        <v>0</v>
      </c>
      <c r="N3627" s="445">
        <f t="shared" si="451"/>
        <v>0</v>
      </c>
      <c r="O3627" s="445">
        <f t="shared" si="454"/>
        <v>0</v>
      </c>
      <c r="P3627" s="445">
        <f t="shared" si="455"/>
        <v>0</v>
      </c>
      <c r="Q3627" s="445">
        <f t="shared" si="456"/>
        <v>0</v>
      </c>
      <c r="R3627" s="415" t="str">
        <f t="shared" si="449"/>
        <v>Leer</v>
      </c>
      <c r="S3627" s="445">
        <f>IF('Angaben KH-Standort'!D$29='A4'!D3627,IF('Angaben KH-Standort'!E$29="Ja",1,0),0)</f>
        <v>0</v>
      </c>
      <c r="T3627" s="445">
        <f>IF('Angaben KH-Standort'!D$30='A4'!D3627,IF('Angaben KH-Standort'!E$30="Ja",1,0),0)</f>
        <v>0</v>
      </c>
      <c r="U3627" s="445">
        <f>IF('Angaben KH-Standort'!D$31='A4'!D3627,IF('Angaben KH-Standort'!E$31="Ja",1,0),0)</f>
        <v>0</v>
      </c>
    </row>
    <row r="3628" spans="2:21" ht="15" customHeight="1" x14ac:dyDescent="0.3">
      <c r="B3628" s="70" t="str">
        <f t="shared" si="452"/>
        <v>!!!</v>
      </c>
      <c r="C3628" s="265" t="str">
        <f>IF(ISERROR(IF(LEN(E3628)&gt;0,VLOOKUP(TEXT($E3628,0),'Angaben Stationen'!$E$14:$J$213,5,0),"")),"?",IF(LEN(E3628)&gt;0,VLOOKUP(TEXT($E3628,0),'Angaben Stationen'!$E$14:$J$213,5,0),""))</f>
        <v/>
      </c>
      <c r="D3628" s="232" t="str">
        <f>IF(ISERROR(IF(LEN(E3628)&gt;0,VLOOKUP(TEXT($E3628,0),'Angaben Stationen'!$E$14:$J$213,6,0),"")),"STATION IST NICHT VORHANDEN",IF(LEN(E3628)&gt;0,VLOOKUP(TEXT($E3628,0),'Angaben Stationen'!$E$14:$J$213,6,0),""))</f>
        <v/>
      </c>
      <c r="E3628" s="287"/>
      <c r="F3628" s="234"/>
      <c r="G3628" s="234"/>
      <c r="H3628" s="263"/>
      <c r="I3628" s="169"/>
      <c r="K3628" s="445" t="str">
        <f t="shared" si="453"/>
        <v>Leer</v>
      </c>
      <c r="L3628" s="445" t="str">
        <f>VLOOKUP($D3628,{"29 - Psychiatrie (Erwachsene)","BGI";"297 - stationsäquivalente Behandlung in der Erwachsenenpsychiatrie (29)","BGI";"30 - Kinder- und Jugendpsychiatrie","BGII";"307 - stationsäquivalente Behandlung in der Kinder- und Jugendpsychiatrie (30)","BGII";"31 - Psychosomatik","BGI";"","Leer"},2,0)</f>
        <v>Leer</v>
      </c>
      <c r="M3628" s="445">
        <f t="shared" si="450"/>
        <v>0</v>
      </c>
      <c r="N3628" s="445">
        <f t="shared" si="451"/>
        <v>0</v>
      </c>
      <c r="O3628" s="445">
        <f t="shared" si="454"/>
        <v>0</v>
      </c>
      <c r="P3628" s="445">
        <f t="shared" si="455"/>
        <v>0</v>
      </c>
      <c r="Q3628" s="445">
        <f t="shared" si="456"/>
        <v>0</v>
      </c>
      <c r="R3628" s="415" t="str">
        <f t="shared" si="449"/>
        <v>Leer</v>
      </c>
      <c r="S3628" s="445">
        <f>IF('Angaben KH-Standort'!D$29='A4'!D3628,IF('Angaben KH-Standort'!E$29="Ja",1,0),0)</f>
        <v>0</v>
      </c>
      <c r="T3628" s="445">
        <f>IF('Angaben KH-Standort'!D$30='A4'!D3628,IF('Angaben KH-Standort'!E$30="Ja",1,0),0)</f>
        <v>0</v>
      </c>
      <c r="U3628" s="445">
        <f>IF('Angaben KH-Standort'!D$31='A4'!D3628,IF('Angaben KH-Standort'!E$31="Ja",1,0),0)</f>
        <v>0</v>
      </c>
    </row>
    <row r="3629" spans="2:21" ht="15" customHeight="1" x14ac:dyDescent="0.3">
      <c r="B3629" s="70" t="str">
        <f t="shared" si="452"/>
        <v>!!!</v>
      </c>
      <c r="C3629" s="265" t="str">
        <f>IF(ISERROR(IF(LEN(E3629)&gt;0,VLOOKUP(TEXT($E3629,0),'Angaben Stationen'!$E$14:$J$213,5,0),"")),"?",IF(LEN(E3629)&gt;0,VLOOKUP(TEXT($E3629,0),'Angaben Stationen'!$E$14:$J$213,5,0),""))</f>
        <v/>
      </c>
      <c r="D3629" s="232" t="str">
        <f>IF(ISERROR(IF(LEN(E3629)&gt;0,VLOOKUP(TEXT($E3629,0),'Angaben Stationen'!$E$14:$J$213,6,0),"")),"STATION IST NICHT VORHANDEN",IF(LEN(E3629)&gt;0,VLOOKUP(TEXT($E3629,0),'Angaben Stationen'!$E$14:$J$213,6,0),""))</f>
        <v/>
      </c>
      <c r="E3629" s="287"/>
      <c r="F3629" s="234"/>
      <c r="G3629" s="234"/>
      <c r="H3629" s="263"/>
      <c r="I3629" s="169"/>
      <c r="K3629" s="445" t="str">
        <f t="shared" si="453"/>
        <v>Leer</v>
      </c>
      <c r="L3629" s="445" t="str">
        <f>VLOOKUP($D3629,{"29 - Psychiatrie (Erwachsene)","BGI";"297 - stationsäquivalente Behandlung in der Erwachsenenpsychiatrie (29)","BGI";"30 - Kinder- und Jugendpsychiatrie","BGII";"307 - stationsäquivalente Behandlung in der Kinder- und Jugendpsychiatrie (30)","BGII";"31 - Psychosomatik","BGI";"","Leer"},2,0)</f>
        <v>Leer</v>
      </c>
      <c r="M3629" s="445">
        <f t="shared" si="450"/>
        <v>0</v>
      </c>
      <c r="N3629" s="445">
        <f t="shared" si="451"/>
        <v>0</v>
      </c>
      <c r="O3629" s="445">
        <f t="shared" si="454"/>
        <v>0</v>
      </c>
      <c r="P3629" s="445">
        <f t="shared" si="455"/>
        <v>0</v>
      </c>
      <c r="Q3629" s="445">
        <f t="shared" si="456"/>
        <v>0</v>
      </c>
      <c r="R3629" s="415" t="str">
        <f t="shared" si="449"/>
        <v>Leer</v>
      </c>
      <c r="S3629" s="445">
        <f>IF('Angaben KH-Standort'!D$29='A4'!D3629,IF('Angaben KH-Standort'!E$29="Ja",1,0),0)</f>
        <v>0</v>
      </c>
      <c r="T3629" s="445">
        <f>IF('Angaben KH-Standort'!D$30='A4'!D3629,IF('Angaben KH-Standort'!E$30="Ja",1,0),0)</f>
        <v>0</v>
      </c>
      <c r="U3629" s="445">
        <f>IF('Angaben KH-Standort'!D$31='A4'!D3629,IF('Angaben KH-Standort'!E$31="Ja",1,0),0)</f>
        <v>0</v>
      </c>
    </row>
    <row r="3630" spans="2:21" ht="15" customHeight="1" x14ac:dyDescent="0.3">
      <c r="B3630" s="70" t="str">
        <f t="shared" si="452"/>
        <v>!!!</v>
      </c>
      <c r="C3630" s="265" t="str">
        <f>IF(ISERROR(IF(LEN(E3630)&gt;0,VLOOKUP(TEXT($E3630,0),'Angaben Stationen'!$E$14:$J$213,5,0),"")),"?",IF(LEN(E3630)&gt;0,VLOOKUP(TEXT($E3630,0),'Angaben Stationen'!$E$14:$J$213,5,0),""))</f>
        <v/>
      </c>
      <c r="D3630" s="232" t="str">
        <f>IF(ISERROR(IF(LEN(E3630)&gt;0,VLOOKUP(TEXT($E3630,0),'Angaben Stationen'!$E$14:$J$213,6,0),"")),"STATION IST NICHT VORHANDEN",IF(LEN(E3630)&gt;0,VLOOKUP(TEXT($E3630,0),'Angaben Stationen'!$E$14:$J$213,6,0),""))</f>
        <v/>
      </c>
      <c r="E3630" s="287"/>
      <c r="F3630" s="234"/>
      <c r="G3630" s="234"/>
      <c r="H3630" s="263"/>
      <c r="I3630" s="169"/>
      <c r="K3630" s="445" t="str">
        <f t="shared" si="453"/>
        <v>Leer</v>
      </c>
      <c r="L3630" s="445" t="str">
        <f>VLOOKUP($D3630,{"29 - Psychiatrie (Erwachsene)","BGI";"297 - stationsäquivalente Behandlung in der Erwachsenenpsychiatrie (29)","BGI";"30 - Kinder- und Jugendpsychiatrie","BGII";"307 - stationsäquivalente Behandlung in der Kinder- und Jugendpsychiatrie (30)","BGII";"31 - Psychosomatik","BGI";"","Leer"},2,0)</f>
        <v>Leer</v>
      </c>
      <c r="M3630" s="445">
        <f t="shared" si="450"/>
        <v>0</v>
      </c>
      <c r="N3630" s="445">
        <f t="shared" si="451"/>
        <v>0</v>
      </c>
      <c r="O3630" s="445">
        <f t="shared" si="454"/>
        <v>0</v>
      </c>
      <c r="P3630" s="445">
        <f t="shared" si="455"/>
        <v>0</v>
      </c>
      <c r="Q3630" s="445">
        <f t="shared" si="456"/>
        <v>0</v>
      </c>
      <c r="R3630" s="415" t="str">
        <f t="shared" si="449"/>
        <v>Leer</v>
      </c>
      <c r="S3630" s="445">
        <f>IF('Angaben KH-Standort'!D$29='A4'!D3630,IF('Angaben KH-Standort'!E$29="Ja",1,0),0)</f>
        <v>0</v>
      </c>
      <c r="T3630" s="445">
        <f>IF('Angaben KH-Standort'!D$30='A4'!D3630,IF('Angaben KH-Standort'!E$30="Ja",1,0),0)</f>
        <v>0</v>
      </c>
      <c r="U3630" s="445">
        <f>IF('Angaben KH-Standort'!D$31='A4'!D3630,IF('Angaben KH-Standort'!E$31="Ja",1,0),0)</f>
        <v>0</v>
      </c>
    </row>
    <row r="3631" spans="2:21" ht="15" customHeight="1" x14ac:dyDescent="0.3">
      <c r="B3631" s="70" t="str">
        <f t="shared" si="452"/>
        <v>!!!</v>
      </c>
      <c r="C3631" s="265" t="str">
        <f>IF(ISERROR(IF(LEN(E3631)&gt;0,VLOOKUP(TEXT($E3631,0),'Angaben Stationen'!$E$14:$J$213,5,0),"")),"?",IF(LEN(E3631)&gt;0,VLOOKUP(TEXT($E3631,0),'Angaben Stationen'!$E$14:$J$213,5,0),""))</f>
        <v/>
      </c>
      <c r="D3631" s="232" t="str">
        <f>IF(ISERROR(IF(LEN(E3631)&gt;0,VLOOKUP(TEXT($E3631,0),'Angaben Stationen'!$E$14:$J$213,6,0),"")),"STATION IST NICHT VORHANDEN",IF(LEN(E3631)&gt;0,VLOOKUP(TEXT($E3631,0),'Angaben Stationen'!$E$14:$J$213,6,0),""))</f>
        <v/>
      </c>
      <c r="E3631" s="287"/>
      <c r="F3631" s="234"/>
      <c r="G3631" s="234"/>
      <c r="H3631" s="263"/>
      <c r="I3631" s="169"/>
      <c r="K3631" s="445" t="str">
        <f t="shared" si="453"/>
        <v>Leer</v>
      </c>
      <c r="L3631" s="445" t="str">
        <f>VLOOKUP($D3631,{"29 - Psychiatrie (Erwachsene)","BGI";"297 - stationsäquivalente Behandlung in der Erwachsenenpsychiatrie (29)","BGI";"30 - Kinder- und Jugendpsychiatrie","BGII";"307 - stationsäquivalente Behandlung in der Kinder- und Jugendpsychiatrie (30)","BGII";"31 - Psychosomatik","BGI";"","Leer"},2,0)</f>
        <v>Leer</v>
      </c>
      <c r="M3631" s="445">
        <f t="shared" si="450"/>
        <v>0</v>
      </c>
      <c r="N3631" s="445">
        <f t="shared" si="451"/>
        <v>0</v>
      </c>
      <c r="O3631" s="445">
        <f t="shared" si="454"/>
        <v>0</v>
      </c>
      <c r="P3631" s="445">
        <f t="shared" si="455"/>
        <v>0</v>
      </c>
      <c r="Q3631" s="445">
        <f t="shared" si="456"/>
        <v>0</v>
      </c>
      <c r="R3631" s="415" t="str">
        <f t="shared" ref="R3631:R3694" si="457">IF(D3631&lt;&gt;"",IF(SUM(S3631:U3631)&gt;0,"Ja","Nein"),"Leer")</f>
        <v>Leer</v>
      </c>
      <c r="S3631" s="445">
        <f>IF('Angaben KH-Standort'!D$29='A4'!D3631,IF('Angaben KH-Standort'!E$29="Ja",1,0),0)</f>
        <v>0</v>
      </c>
      <c r="T3631" s="445">
        <f>IF('Angaben KH-Standort'!D$30='A4'!D3631,IF('Angaben KH-Standort'!E$30="Ja",1,0),0)</f>
        <v>0</v>
      </c>
      <c r="U3631" s="445">
        <f>IF('Angaben KH-Standort'!D$31='A4'!D3631,IF('Angaben KH-Standort'!E$31="Ja",1,0),0)</f>
        <v>0</v>
      </c>
    </row>
    <row r="3632" spans="2:21" ht="15" customHeight="1" x14ac:dyDescent="0.3">
      <c r="B3632" s="70" t="str">
        <f t="shared" si="452"/>
        <v>!!!</v>
      </c>
      <c r="C3632" s="265" t="str">
        <f>IF(ISERROR(IF(LEN(E3632)&gt;0,VLOOKUP(TEXT($E3632,0),'Angaben Stationen'!$E$14:$J$213,5,0),"")),"?",IF(LEN(E3632)&gt;0,VLOOKUP(TEXT($E3632,0),'Angaben Stationen'!$E$14:$J$213,5,0),""))</f>
        <v/>
      </c>
      <c r="D3632" s="232" t="str">
        <f>IF(ISERROR(IF(LEN(E3632)&gt;0,VLOOKUP(TEXT($E3632,0),'Angaben Stationen'!$E$14:$J$213,6,0),"")),"STATION IST NICHT VORHANDEN",IF(LEN(E3632)&gt;0,VLOOKUP(TEXT($E3632,0),'Angaben Stationen'!$E$14:$J$213,6,0),""))</f>
        <v/>
      </c>
      <c r="E3632" s="287"/>
      <c r="F3632" s="234"/>
      <c r="G3632" s="234"/>
      <c r="H3632" s="263"/>
      <c r="I3632" s="169"/>
      <c r="K3632" s="445" t="str">
        <f t="shared" si="453"/>
        <v>Leer</v>
      </c>
      <c r="L3632" s="445" t="str">
        <f>VLOOKUP($D3632,{"29 - Psychiatrie (Erwachsene)","BGI";"297 - stationsäquivalente Behandlung in der Erwachsenenpsychiatrie (29)","BGI";"30 - Kinder- und Jugendpsychiatrie","BGII";"307 - stationsäquivalente Behandlung in der Kinder- und Jugendpsychiatrie (30)","BGII";"31 - Psychosomatik","BGI";"","Leer"},2,0)</f>
        <v>Leer</v>
      </c>
      <c r="M3632" s="445">
        <f t="shared" si="450"/>
        <v>0</v>
      </c>
      <c r="N3632" s="445">
        <f t="shared" si="451"/>
        <v>0</v>
      </c>
      <c r="O3632" s="445">
        <f t="shared" si="454"/>
        <v>0</v>
      </c>
      <c r="P3632" s="445">
        <f t="shared" si="455"/>
        <v>0</v>
      </c>
      <c r="Q3632" s="445">
        <f t="shared" si="456"/>
        <v>0</v>
      </c>
      <c r="R3632" s="415" t="str">
        <f t="shared" si="457"/>
        <v>Leer</v>
      </c>
      <c r="S3632" s="445">
        <f>IF('Angaben KH-Standort'!D$29='A4'!D3632,IF('Angaben KH-Standort'!E$29="Ja",1,0),0)</f>
        <v>0</v>
      </c>
      <c r="T3632" s="445">
        <f>IF('Angaben KH-Standort'!D$30='A4'!D3632,IF('Angaben KH-Standort'!E$30="Ja",1,0),0)</f>
        <v>0</v>
      </c>
      <c r="U3632" s="445">
        <f>IF('Angaben KH-Standort'!D$31='A4'!D3632,IF('Angaben KH-Standort'!E$31="Ja",1,0),0)</f>
        <v>0</v>
      </c>
    </row>
    <row r="3633" spans="2:21" ht="15" customHeight="1" x14ac:dyDescent="0.3">
      <c r="B3633" s="70" t="str">
        <f t="shared" si="452"/>
        <v>!!!</v>
      </c>
      <c r="C3633" s="265" t="str">
        <f>IF(ISERROR(IF(LEN(E3633)&gt;0,VLOOKUP(TEXT($E3633,0),'Angaben Stationen'!$E$14:$J$213,5,0),"")),"?",IF(LEN(E3633)&gt;0,VLOOKUP(TEXT($E3633,0),'Angaben Stationen'!$E$14:$J$213,5,0),""))</f>
        <v/>
      </c>
      <c r="D3633" s="232" t="str">
        <f>IF(ISERROR(IF(LEN(E3633)&gt;0,VLOOKUP(TEXT($E3633,0),'Angaben Stationen'!$E$14:$J$213,6,0),"")),"STATION IST NICHT VORHANDEN",IF(LEN(E3633)&gt;0,VLOOKUP(TEXT($E3633,0),'Angaben Stationen'!$E$14:$J$213,6,0),""))</f>
        <v/>
      </c>
      <c r="E3633" s="287"/>
      <c r="F3633" s="234"/>
      <c r="G3633" s="234"/>
      <c r="H3633" s="263"/>
      <c r="I3633" s="169"/>
      <c r="K3633" s="445" t="str">
        <f t="shared" si="453"/>
        <v>Leer</v>
      </c>
      <c r="L3633" s="445" t="str">
        <f>VLOOKUP($D3633,{"29 - Psychiatrie (Erwachsene)","BGI";"297 - stationsäquivalente Behandlung in der Erwachsenenpsychiatrie (29)","BGI";"30 - Kinder- und Jugendpsychiatrie","BGII";"307 - stationsäquivalente Behandlung in der Kinder- und Jugendpsychiatrie (30)","BGII";"31 - Psychosomatik","BGI";"","Leer"},2,0)</f>
        <v>Leer</v>
      </c>
      <c r="M3633" s="445">
        <f t="shared" si="450"/>
        <v>0</v>
      </c>
      <c r="N3633" s="445">
        <f t="shared" si="451"/>
        <v>0</v>
      </c>
      <c r="O3633" s="445">
        <f t="shared" si="454"/>
        <v>0</v>
      </c>
      <c r="P3633" s="445">
        <f t="shared" si="455"/>
        <v>0</v>
      </c>
      <c r="Q3633" s="445">
        <f t="shared" si="456"/>
        <v>0</v>
      </c>
      <c r="R3633" s="415" t="str">
        <f t="shared" si="457"/>
        <v>Leer</v>
      </c>
      <c r="S3633" s="445">
        <f>IF('Angaben KH-Standort'!D$29='A4'!D3633,IF('Angaben KH-Standort'!E$29="Ja",1,0),0)</f>
        <v>0</v>
      </c>
      <c r="T3633" s="445">
        <f>IF('Angaben KH-Standort'!D$30='A4'!D3633,IF('Angaben KH-Standort'!E$30="Ja",1,0),0)</f>
        <v>0</v>
      </c>
      <c r="U3633" s="445">
        <f>IF('Angaben KH-Standort'!D$31='A4'!D3633,IF('Angaben KH-Standort'!E$31="Ja",1,0),0)</f>
        <v>0</v>
      </c>
    </row>
    <row r="3634" spans="2:21" ht="15" customHeight="1" x14ac:dyDescent="0.3">
      <c r="B3634" s="70" t="str">
        <f t="shared" si="452"/>
        <v>!!!</v>
      </c>
      <c r="C3634" s="265" t="str">
        <f>IF(ISERROR(IF(LEN(E3634)&gt;0,VLOOKUP(TEXT($E3634,0),'Angaben Stationen'!$E$14:$J$213,5,0),"")),"?",IF(LEN(E3634)&gt;0,VLOOKUP(TEXT($E3634,0),'Angaben Stationen'!$E$14:$J$213,5,0),""))</f>
        <v/>
      </c>
      <c r="D3634" s="232" t="str">
        <f>IF(ISERROR(IF(LEN(E3634)&gt;0,VLOOKUP(TEXT($E3634,0),'Angaben Stationen'!$E$14:$J$213,6,0),"")),"STATION IST NICHT VORHANDEN",IF(LEN(E3634)&gt;0,VLOOKUP(TEXT($E3634,0),'Angaben Stationen'!$E$14:$J$213,6,0),""))</f>
        <v/>
      </c>
      <c r="E3634" s="287"/>
      <c r="F3634" s="234"/>
      <c r="G3634" s="234"/>
      <c r="H3634" s="263"/>
      <c r="I3634" s="169"/>
      <c r="K3634" s="445" t="str">
        <f t="shared" si="453"/>
        <v>Leer</v>
      </c>
      <c r="L3634" s="445" t="str">
        <f>VLOOKUP($D3634,{"29 - Psychiatrie (Erwachsene)","BGI";"297 - stationsäquivalente Behandlung in der Erwachsenenpsychiatrie (29)","BGI";"30 - Kinder- und Jugendpsychiatrie","BGII";"307 - stationsäquivalente Behandlung in der Kinder- und Jugendpsychiatrie (30)","BGII";"31 - Psychosomatik","BGI";"","Leer"},2,0)</f>
        <v>Leer</v>
      </c>
      <c r="M3634" s="445">
        <f t="shared" si="450"/>
        <v>0</v>
      </c>
      <c r="N3634" s="445">
        <f t="shared" si="451"/>
        <v>0</v>
      </c>
      <c r="O3634" s="445">
        <f t="shared" si="454"/>
        <v>0</v>
      </c>
      <c r="P3634" s="445">
        <f t="shared" si="455"/>
        <v>0</v>
      </c>
      <c r="Q3634" s="445">
        <f t="shared" si="456"/>
        <v>0</v>
      </c>
      <c r="R3634" s="415" t="str">
        <f t="shared" si="457"/>
        <v>Leer</v>
      </c>
      <c r="S3634" s="445">
        <f>IF('Angaben KH-Standort'!D$29='A4'!D3634,IF('Angaben KH-Standort'!E$29="Ja",1,0),0)</f>
        <v>0</v>
      </c>
      <c r="T3634" s="445">
        <f>IF('Angaben KH-Standort'!D$30='A4'!D3634,IF('Angaben KH-Standort'!E$30="Ja",1,0),0)</f>
        <v>0</v>
      </c>
      <c r="U3634" s="445">
        <f>IF('Angaben KH-Standort'!D$31='A4'!D3634,IF('Angaben KH-Standort'!E$31="Ja",1,0),0)</f>
        <v>0</v>
      </c>
    </row>
    <row r="3635" spans="2:21" ht="15" customHeight="1" x14ac:dyDescent="0.3">
      <c r="B3635" s="70" t="str">
        <f t="shared" si="452"/>
        <v>!!!</v>
      </c>
      <c r="C3635" s="265" t="str">
        <f>IF(ISERROR(IF(LEN(E3635)&gt;0,VLOOKUP(TEXT($E3635,0),'Angaben Stationen'!$E$14:$J$213,5,0),"")),"?",IF(LEN(E3635)&gt;0,VLOOKUP(TEXT($E3635,0),'Angaben Stationen'!$E$14:$J$213,5,0),""))</f>
        <v/>
      </c>
      <c r="D3635" s="232" t="str">
        <f>IF(ISERROR(IF(LEN(E3635)&gt;0,VLOOKUP(TEXT($E3635,0),'Angaben Stationen'!$E$14:$J$213,6,0),"")),"STATION IST NICHT VORHANDEN",IF(LEN(E3635)&gt;0,VLOOKUP(TEXT($E3635,0),'Angaben Stationen'!$E$14:$J$213,6,0),""))</f>
        <v/>
      </c>
      <c r="E3635" s="287"/>
      <c r="F3635" s="234"/>
      <c r="G3635" s="234"/>
      <c r="H3635" s="263"/>
      <c r="I3635" s="169"/>
      <c r="K3635" s="445" t="str">
        <f t="shared" si="453"/>
        <v>Leer</v>
      </c>
      <c r="L3635" s="445" t="str">
        <f>VLOOKUP($D3635,{"29 - Psychiatrie (Erwachsene)","BGI";"297 - stationsäquivalente Behandlung in der Erwachsenenpsychiatrie (29)","BGI";"30 - Kinder- und Jugendpsychiatrie","BGII";"307 - stationsäquivalente Behandlung in der Kinder- und Jugendpsychiatrie (30)","BGII";"31 - Psychosomatik","BGI";"","Leer"},2,0)</f>
        <v>Leer</v>
      </c>
      <c r="M3635" s="445">
        <f t="shared" si="450"/>
        <v>0</v>
      </c>
      <c r="N3635" s="445">
        <f t="shared" si="451"/>
        <v>0</v>
      </c>
      <c r="O3635" s="445">
        <f t="shared" si="454"/>
        <v>0</v>
      </c>
      <c r="P3635" s="445">
        <f t="shared" si="455"/>
        <v>0</v>
      </c>
      <c r="Q3635" s="445">
        <f t="shared" si="456"/>
        <v>0</v>
      </c>
      <c r="R3635" s="415" t="str">
        <f t="shared" si="457"/>
        <v>Leer</v>
      </c>
      <c r="S3635" s="445">
        <f>IF('Angaben KH-Standort'!D$29='A4'!D3635,IF('Angaben KH-Standort'!E$29="Ja",1,0),0)</f>
        <v>0</v>
      </c>
      <c r="T3635" s="445">
        <f>IF('Angaben KH-Standort'!D$30='A4'!D3635,IF('Angaben KH-Standort'!E$30="Ja",1,0),0)</f>
        <v>0</v>
      </c>
      <c r="U3635" s="445">
        <f>IF('Angaben KH-Standort'!D$31='A4'!D3635,IF('Angaben KH-Standort'!E$31="Ja",1,0),0)</f>
        <v>0</v>
      </c>
    </row>
    <row r="3636" spans="2:21" ht="15" customHeight="1" x14ac:dyDescent="0.3">
      <c r="B3636" s="70" t="str">
        <f t="shared" si="452"/>
        <v>!!!</v>
      </c>
      <c r="C3636" s="265" t="str">
        <f>IF(ISERROR(IF(LEN(E3636)&gt;0,VLOOKUP(TEXT($E3636,0),'Angaben Stationen'!$E$14:$J$213,5,0),"")),"?",IF(LEN(E3636)&gt;0,VLOOKUP(TEXT($E3636,0),'Angaben Stationen'!$E$14:$J$213,5,0),""))</f>
        <v/>
      </c>
      <c r="D3636" s="232" t="str">
        <f>IF(ISERROR(IF(LEN(E3636)&gt;0,VLOOKUP(TEXT($E3636,0),'Angaben Stationen'!$E$14:$J$213,6,0),"")),"STATION IST NICHT VORHANDEN",IF(LEN(E3636)&gt;0,VLOOKUP(TEXT($E3636,0),'Angaben Stationen'!$E$14:$J$213,6,0),""))</f>
        <v/>
      </c>
      <c r="E3636" s="287"/>
      <c r="F3636" s="234"/>
      <c r="G3636" s="234"/>
      <c r="H3636" s="263"/>
      <c r="I3636" s="169"/>
      <c r="K3636" s="445" t="str">
        <f t="shared" si="453"/>
        <v>Leer</v>
      </c>
      <c r="L3636" s="445" t="str">
        <f>VLOOKUP($D3636,{"29 - Psychiatrie (Erwachsene)","BGI";"297 - stationsäquivalente Behandlung in der Erwachsenenpsychiatrie (29)","BGI";"30 - Kinder- und Jugendpsychiatrie","BGII";"307 - stationsäquivalente Behandlung in der Kinder- und Jugendpsychiatrie (30)","BGII";"31 - Psychosomatik","BGI";"","Leer"},2,0)</f>
        <v>Leer</v>
      </c>
      <c r="M3636" s="445">
        <f t="shared" si="450"/>
        <v>0</v>
      </c>
      <c r="N3636" s="445">
        <f t="shared" si="451"/>
        <v>0</v>
      </c>
      <c r="O3636" s="445">
        <f t="shared" si="454"/>
        <v>0</v>
      </c>
      <c r="P3636" s="445">
        <f t="shared" si="455"/>
        <v>0</v>
      </c>
      <c r="Q3636" s="445">
        <f t="shared" si="456"/>
        <v>0</v>
      </c>
      <c r="R3636" s="415" t="str">
        <f t="shared" si="457"/>
        <v>Leer</v>
      </c>
      <c r="S3636" s="445">
        <f>IF('Angaben KH-Standort'!D$29='A4'!D3636,IF('Angaben KH-Standort'!E$29="Ja",1,0),0)</f>
        <v>0</v>
      </c>
      <c r="T3636" s="445">
        <f>IF('Angaben KH-Standort'!D$30='A4'!D3636,IF('Angaben KH-Standort'!E$30="Ja",1,0),0)</f>
        <v>0</v>
      </c>
      <c r="U3636" s="445">
        <f>IF('Angaben KH-Standort'!D$31='A4'!D3636,IF('Angaben KH-Standort'!E$31="Ja",1,0),0)</f>
        <v>0</v>
      </c>
    </row>
    <row r="3637" spans="2:21" ht="15" customHeight="1" x14ac:dyDescent="0.3">
      <c r="B3637" s="70" t="str">
        <f t="shared" si="452"/>
        <v>!!!</v>
      </c>
      <c r="C3637" s="265" t="str">
        <f>IF(ISERROR(IF(LEN(E3637)&gt;0,VLOOKUP(TEXT($E3637,0),'Angaben Stationen'!$E$14:$J$213,5,0),"")),"?",IF(LEN(E3637)&gt;0,VLOOKUP(TEXT($E3637,0),'Angaben Stationen'!$E$14:$J$213,5,0),""))</f>
        <v/>
      </c>
      <c r="D3637" s="232" t="str">
        <f>IF(ISERROR(IF(LEN(E3637)&gt;0,VLOOKUP(TEXT($E3637,0),'Angaben Stationen'!$E$14:$J$213,6,0),"")),"STATION IST NICHT VORHANDEN",IF(LEN(E3637)&gt;0,VLOOKUP(TEXT($E3637,0),'Angaben Stationen'!$E$14:$J$213,6,0),""))</f>
        <v/>
      </c>
      <c r="E3637" s="287"/>
      <c r="F3637" s="234"/>
      <c r="G3637" s="234"/>
      <c r="H3637" s="263"/>
      <c r="I3637" s="169"/>
      <c r="K3637" s="445" t="str">
        <f t="shared" si="453"/>
        <v>Leer</v>
      </c>
      <c r="L3637" s="445" t="str">
        <f>VLOOKUP($D3637,{"29 - Psychiatrie (Erwachsene)","BGI";"297 - stationsäquivalente Behandlung in der Erwachsenenpsychiatrie (29)","BGI";"30 - Kinder- und Jugendpsychiatrie","BGII";"307 - stationsäquivalente Behandlung in der Kinder- und Jugendpsychiatrie (30)","BGII";"31 - Psychosomatik","BGI";"","Leer"},2,0)</f>
        <v>Leer</v>
      </c>
      <c r="M3637" s="445">
        <f t="shared" si="450"/>
        <v>0</v>
      </c>
      <c r="N3637" s="445">
        <f t="shared" si="451"/>
        <v>0</v>
      </c>
      <c r="O3637" s="445">
        <f t="shared" si="454"/>
        <v>0</v>
      </c>
      <c r="P3637" s="445">
        <f t="shared" si="455"/>
        <v>0</v>
      </c>
      <c r="Q3637" s="445">
        <f t="shared" si="456"/>
        <v>0</v>
      </c>
      <c r="R3637" s="415" t="str">
        <f t="shared" si="457"/>
        <v>Leer</v>
      </c>
      <c r="S3637" s="445">
        <f>IF('Angaben KH-Standort'!D$29='A4'!D3637,IF('Angaben KH-Standort'!E$29="Ja",1,0),0)</f>
        <v>0</v>
      </c>
      <c r="T3637" s="445">
        <f>IF('Angaben KH-Standort'!D$30='A4'!D3637,IF('Angaben KH-Standort'!E$30="Ja",1,0),0)</f>
        <v>0</v>
      </c>
      <c r="U3637" s="445">
        <f>IF('Angaben KH-Standort'!D$31='A4'!D3637,IF('Angaben KH-Standort'!E$31="Ja",1,0),0)</f>
        <v>0</v>
      </c>
    </row>
    <row r="3638" spans="2:21" ht="15" customHeight="1" x14ac:dyDescent="0.3">
      <c r="B3638" s="70" t="str">
        <f t="shared" si="452"/>
        <v>!!!</v>
      </c>
      <c r="C3638" s="265" t="str">
        <f>IF(ISERROR(IF(LEN(E3638)&gt;0,VLOOKUP(TEXT($E3638,0),'Angaben Stationen'!$E$14:$J$213,5,0),"")),"?",IF(LEN(E3638)&gt;0,VLOOKUP(TEXT($E3638,0),'Angaben Stationen'!$E$14:$J$213,5,0),""))</f>
        <v/>
      </c>
      <c r="D3638" s="232" t="str">
        <f>IF(ISERROR(IF(LEN(E3638)&gt;0,VLOOKUP(TEXT($E3638,0),'Angaben Stationen'!$E$14:$J$213,6,0),"")),"STATION IST NICHT VORHANDEN",IF(LEN(E3638)&gt;0,VLOOKUP(TEXT($E3638,0),'Angaben Stationen'!$E$14:$J$213,6,0),""))</f>
        <v/>
      </c>
      <c r="E3638" s="287"/>
      <c r="F3638" s="234"/>
      <c r="G3638" s="234"/>
      <c r="H3638" s="263"/>
      <c r="I3638" s="169"/>
      <c r="K3638" s="445" t="str">
        <f t="shared" si="453"/>
        <v>Leer</v>
      </c>
      <c r="L3638" s="445" t="str">
        <f>VLOOKUP($D3638,{"29 - Psychiatrie (Erwachsene)","BGI";"297 - stationsäquivalente Behandlung in der Erwachsenenpsychiatrie (29)","BGI";"30 - Kinder- und Jugendpsychiatrie","BGII";"307 - stationsäquivalente Behandlung in der Kinder- und Jugendpsychiatrie (30)","BGII";"31 - Psychosomatik","BGI";"","Leer"},2,0)</f>
        <v>Leer</v>
      </c>
      <c r="M3638" s="445">
        <f t="shared" si="450"/>
        <v>0</v>
      </c>
      <c r="N3638" s="445">
        <f t="shared" si="451"/>
        <v>0</v>
      </c>
      <c r="O3638" s="445">
        <f t="shared" si="454"/>
        <v>0</v>
      </c>
      <c r="P3638" s="445">
        <f t="shared" si="455"/>
        <v>0</v>
      </c>
      <c r="Q3638" s="445">
        <f t="shared" si="456"/>
        <v>0</v>
      </c>
      <c r="R3638" s="415" t="str">
        <f t="shared" si="457"/>
        <v>Leer</v>
      </c>
      <c r="S3638" s="445">
        <f>IF('Angaben KH-Standort'!D$29='A4'!D3638,IF('Angaben KH-Standort'!E$29="Ja",1,0),0)</f>
        <v>0</v>
      </c>
      <c r="T3638" s="445">
        <f>IF('Angaben KH-Standort'!D$30='A4'!D3638,IF('Angaben KH-Standort'!E$30="Ja",1,0),0)</f>
        <v>0</v>
      </c>
      <c r="U3638" s="445">
        <f>IF('Angaben KH-Standort'!D$31='A4'!D3638,IF('Angaben KH-Standort'!E$31="Ja",1,0),0)</f>
        <v>0</v>
      </c>
    </row>
    <row r="3639" spans="2:21" ht="15" customHeight="1" x14ac:dyDescent="0.3">
      <c r="B3639" s="70" t="str">
        <f t="shared" si="452"/>
        <v>!!!</v>
      </c>
      <c r="C3639" s="265" t="str">
        <f>IF(ISERROR(IF(LEN(E3639)&gt;0,VLOOKUP(TEXT($E3639,0),'Angaben Stationen'!$E$14:$J$213,5,0),"")),"?",IF(LEN(E3639)&gt;0,VLOOKUP(TEXT($E3639,0),'Angaben Stationen'!$E$14:$J$213,5,0),""))</f>
        <v/>
      </c>
      <c r="D3639" s="232" t="str">
        <f>IF(ISERROR(IF(LEN(E3639)&gt;0,VLOOKUP(TEXT($E3639,0),'Angaben Stationen'!$E$14:$J$213,6,0),"")),"STATION IST NICHT VORHANDEN",IF(LEN(E3639)&gt;0,VLOOKUP(TEXT($E3639,0),'Angaben Stationen'!$E$14:$J$213,6,0),""))</f>
        <v/>
      </c>
      <c r="E3639" s="287"/>
      <c r="F3639" s="234"/>
      <c r="G3639" s="234"/>
      <c r="H3639" s="263"/>
      <c r="I3639" s="169"/>
      <c r="K3639" s="445" t="str">
        <f t="shared" si="453"/>
        <v>Leer</v>
      </c>
      <c r="L3639" s="445" t="str">
        <f>VLOOKUP($D3639,{"29 - Psychiatrie (Erwachsene)","BGI";"297 - stationsäquivalente Behandlung in der Erwachsenenpsychiatrie (29)","BGI";"30 - Kinder- und Jugendpsychiatrie","BGII";"307 - stationsäquivalente Behandlung in der Kinder- und Jugendpsychiatrie (30)","BGII";"31 - Psychosomatik","BGI";"","Leer"},2,0)</f>
        <v>Leer</v>
      </c>
      <c r="M3639" s="445">
        <f t="shared" si="450"/>
        <v>0</v>
      </c>
      <c r="N3639" s="445">
        <f t="shared" si="451"/>
        <v>0</v>
      </c>
      <c r="O3639" s="445">
        <f t="shared" si="454"/>
        <v>0</v>
      </c>
      <c r="P3639" s="445">
        <f t="shared" si="455"/>
        <v>0</v>
      </c>
      <c r="Q3639" s="445">
        <f t="shared" si="456"/>
        <v>0</v>
      </c>
      <c r="R3639" s="415" t="str">
        <f t="shared" si="457"/>
        <v>Leer</v>
      </c>
      <c r="S3639" s="445">
        <f>IF('Angaben KH-Standort'!D$29='A4'!D3639,IF('Angaben KH-Standort'!E$29="Ja",1,0),0)</f>
        <v>0</v>
      </c>
      <c r="T3639" s="445">
        <f>IF('Angaben KH-Standort'!D$30='A4'!D3639,IF('Angaben KH-Standort'!E$30="Ja",1,0),0)</f>
        <v>0</v>
      </c>
      <c r="U3639" s="445">
        <f>IF('Angaben KH-Standort'!D$31='A4'!D3639,IF('Angaben KH-Standort'!E$31="Ja",1,0),0)</f>
        <v>0</v>
      </c>
    </row>
    <row r="3640" spans="2:21" ht="15" customHeight="1" x14ac:dyDescent="0.3">
      <c r="B3640" s="70" t="str">
        <f t="shared" si="452"/>
        <v>!!!</v>
      </c>
      <c r="C3640" s="265" t="str">
        <f>IF(ISERROR(IF(LEN(E3640)&gt;0,VLOOKUP(TEXT($E3640,0),'Angaben Stationen'!$E$14:$J$213,5,0),"")),"?",IF(LEN(E3640)&gt;0,VLOOKUP(TEXT($E3640,0),'Angaben Stationen'!$E$14:$J$213,5,0),""))</f>
        <v/>
      </c>
      <c r="D3640" s="232" t="str">
        <f>IF(ISERROR(IF(LEN(E3640)&gt;0,VLOOKUP(TEXT($E3640,0),'Angaben Stationen'!$E$14:$J$213,6,0),"")),"STATION IST NICHT VORHANDEN",IF(LEN(E3640)&gt;0,VLOOKUP(TEXT($E3640,0),'Angaben Stationen'!$E$14:$J$213,6,0),""))</f>
        <v/>
      </c>
      <c r="E3640" s="287"/>
      <c r="F3640" s="234"/>
      <c r="G3640" s="234"/>
      <c r="H3640" s="263"/>
      <c r="I3640" s="169"/>
      <c r="K3640" s="445" t="str">
        <f t="shared" si="453"/>
        <v>Leer</v>
      </c>
      <c r="L3640" s="445" t="str">
        <f>VLOOKUP($D3640,{"29 - Psychiatrie (Erwachsene)","BGI";"297 - stationsäquivalente Behandlung in der Erwachsenenpsychiatrie (29)","BGI";"30 - Kinder- und Jugendpsychiatrie","BGII";"307 - stationsäquivalente Behandlung in der Kinder- und Jugendpsychiatrie (30)","BGII";"31 - Psychosomatik","BGI";"","Leer"},2,0)</f>
        <v>Leer</v>
      </c>
      <c r="M3640" s="445">
        <f t="shared" si="450"/>
        <v>0</v>
      </c>
      <c r="N3640" s="445">
        <f t="shared" si="451"/>
        <v>0</v>
      </c>
      <c r="O3640" s="445">
        <f t="shared" si="454"/>
        <v>0</v>
      </c>
      <c r="P3640" s="445">
        <f t="shared" si="455"/>
        <v>0</v>
      </c>
      <c r="Q3640" s="445">
        <f t="shared" si="456"/>
        <v>0</v>
      </c>
      <c r="R3640" s="415" t="str">
        <f t="shared" si="457"/>
        <v>Leer</v>
      </c>
      <c r="S3640" s="445">
        <f>IF('Angaben KH-Standort'!D$29='A4'!D3640,IF('Angaben KH-Standort'!E$29="Ja",1,0),0)</f>
        <v>0</v>
      </c>
      <c r="T3640" s="445">
        <f>IF('Angaben KH-Standort'!D$30='A4'!D3640,IF('Angaben KH-Standort'!E$30="Ja",1,0),0)</f>
        <v>0</v>
      </c>
      <c r="U3640" s="445">
        <f>IF('Angaben KH-Standort'!D$31='A4'!D3640,IF('Angaben KH-Standort'!E$31="Ja",1,0),0)</f>
        <v>0</v>
      </c>
    </row>
    <row r="3641" spans="2:21" ht="15" customHeight="1" x14ac:dyDescent="0.3">
      <c r="B3641" s="70" t="str">
        <f t="shared" si="452"/>
        <v>!!!</v>
      </c>
      <c r="C3641" s="265" t="str">
        <f>IF(ISERROR(IF(LEN(E3641)&gt;0,VLOOKUP(TEXT($E3641,0),'Angaben Stationen'!$E$14:$J$213,5,0),"")),"?",IF(LEN(E3641)&gt;0,VLOOKUP(TEXT($E3641,0),'Angaben Stationen'!$E$14:$J$213,5,0),""))</f>
        <v/>
      </c>
      <c r="D3641" s="232" t="str">
        <f>IF(ISERROR(IF(LEN(E3641)&gt;0,VLOOKUP(TEXT($E3641,0),'Angaben Stationen'!$E$14:$J$213,6,0),"")),"STATION IST NICHT VORHANDEN",IF(LEN(E3641)&gt;0,VLOOKUP(TEXT($E3641,0),'Angaben Stationen'!$E$14:$J$213,6,0),""))</f>
        <v/>
      </c>
      <c r="E3641" s="287"/>
      <c r="F3641" s="234"/>
      <c r="G3641" s="234"/>
      <c r="H3641" s="263"/>
      <c r="I3641" s="169"/>
      <c r="K3641" s="445" t="str">
        <f t="shared" si="453"/>
        <v>Leer</v>
      </c>
      <c r="L3641" s="445" t="str">
        <f>VLOOKUP($D3641,{"29 - Psychiatrie (Erwachsene)","BGI";"297 - stationsäquivalente Behandlung in der Erwachsenenpsychiatrie (29)","BGI";"30 - Kinder- und Jugendpsychiatrie","BGII";"307 - stationsäquivalente Behandlung in der Kinder- und Jugendpsychiatrie (30)","BGII";"31 - Psychosomatik","BGI";"","Leer"},2,0)</f>
        <v>Leer</v>
      </c>
      <c r="M3641" s="445">
        <f t="shared" si="450"/>
        <v>0</v>
      </c>
      <c r="N3641" s="445">
        <f t="shared" si="451"/>
        <v>0</v>
      </c>
      <c r="O3641" s="445">
        <f t="shared" si="454"/>
        <v>0</v>
      </c>
      <c r="P3641" s="445">
        <f t="shared" si="455"/>
        <v>0</v>
      </c>
      <c r="Q3641" s="445">
        <f t="shared" si="456"/>
        <v>0</v>
      </c>
      <c r="R3641" s="415" t="str">
        <f t="shared" si="457"/>
        <v>Leer</v>
      </c>
      <c r="S3641" s="445">
        <f>IF('Angaben KH-Standort'!D$29='A4'!D3641,IF('Angaben KH-Standort'!E$29="Ja",1,0),0)</f>
        <v>0</v>
      </c>
      <c r="T3641" s="445">
        <f>IF('Angaben KH-Standort'!D$30='A4'!D3641,IF('Angaben KH-Standort'!E$30="Ja",1,0),0)</f>
        <v>0</v>
      </c>
      <c r="U3641" s="445">
        <f>IF('Angaben KH-Standort'!D$31='A4'!D3641,IF('Angaben KH-Standort'!E$31="Ja",1,0),0)</f>
        <v>0</v>
      </c>
    </row>
    <row r="3642" spans="2:21" ht="15" customHeight="1" x14ac:dyDescent="0.3">
      <c r="B3642" s="70" t="str">
        <f t="shared" si="452"/>
        <v>!!!</v>
      </c>
      <c r="C3642" s="265" t="str">
        <f>IF(ISERROR(IF(LEN(E3642)&gt;0,VLOOKUP(TEXT($E3642,0),'Angaben Stationen'!$E$14:$J$213,5,0),"")),"?",IF(LEN(E3642)&gt;0,VLOOKUP(TEXT($E3642,0),'Angaben Stationen'!$E$14:$J$213,5,0),""))</f>
        <v/>
      </c>
      <c r="D3642" s="232" t="str">
        <f>IF(ISERROR(IF(LEN(E3642)&gt;0,VLOOKUP(TEXT($E3642,0),'Angaben Stationen'!$E$14:$J$213,6,0),"")),"STATION IST NICHT VORHANDEN",IF(LEN(E3642)&gt;0,VLOOKUP(TEXT($E3642,0),'Angaben Stationen'!$E$14:$J$213,6,0),""))</f>
        <v/>
      </c>
      <c r="E3642" s="287"/>
      <c r="F3642" s="234"/>
      <c r="G3642" s="234"/>
      <c r="H3642" s="263"/>
      <c r="I3642" s="169"/>
      <c r="K3642" s="445" t="str">
        <f t="shared" si="453"/>
        <v>Leer</v>
      </c>
      <c r="L3642" s="445" t="str">
        <f>VLOOKUP($D3642,{"29 - Psychiatrie (Erwachsene)","BGI";"297 - stationsäquivalente Behandlung in der Erwachsenenpsychiatrie (29)","BGI";"30 - Kinder- und Jugendpsychiatrie","BGII";"307 - stationsäquivalente Behandlung in der Kinder- und Jugendpsychiatrie (30)","BGII";"31 - Psychosomatik","BGI";"","Leer"},2,0)</f>
        <v>Leer</v>
      </c>
      <c r="M3642" s="445">
        <f t="shared" si="450"/>
        <v>0</v>
      </c>
      <c r="N3642" s="445">
        <f t="shared" si="451"/>
        <v>0</v>
      </c>
      <c r="O3642" s="445">
        <f t="shared" si="454"/>
        <v>0</v>
      </c>
      <c r="P3642" s="445">
        <f t="shared" si="455"/>
        <v>0</v>
      </c>
      <c r="Q3642" s="445">
        <f t="shared" si="456"/>
        <v>0</v>
      </c>
      <c r="R3642" s="415" t="str">
        <f t="shared" si="457"/>
        <v>Leer</v>
      </c>
      <c r="S3642" s="445">
        <f>IF('Angaben KH-Standort'!D$29='A4'!D3642,IF('Angaben KH-Standort'!E$29="Ja",1,0),0)</f>
        <v>0</v>
      </c>
      <c r="T3642" s="445">
        <f>IF('Angaben KH-Standort'!D$30='A4'!D3642,IF('Angaben KH-Standort'!E$30="Ja",1,0),0)</f>
        <v>0</v>
      </c>
      <c r="U3642" s="445">
        <f>IF('Angaben KH-Standort'!D$31='A4'!D3642,IF('Angaben KH-Standort'!E$31="Ja",1,0),0)</f>
        <v>0</v>
      </c>
    </row>
    <row r="3643" spans="2:21" ht="15" customHeight="1" x14ac:dyDescent="0.3">
      <c r="B3643" s="70" t="str">
        <f t="shared" si="452"/>
        <v>!!!</v>
      </c>
      <c r="C3643" s="265" t="str">
        <f>IF(ISERROR(IF(LEN(E3643)&gt;0,VLOOKUP(TEXT($E3643,0),'Angaben Stationen'!$E$14:$J$213,5,0),"")),"?",IF(LEN(E3643)&gt;0,VLOOKUP(TEXT($E3643,0),'Angaben Stationen'!$E$14:$J$213,5,0),""))</f>
        <v/>
      </c>
      <c r="D3643" s="232" t="str">
        <f>IF(ISERROR(IF(LEN(E3643)&gt;0,VLOOKUP(TEXT($E3643,0),'Angaben Stationen'!$E$14:$J$213,6,0),"")),"STATION IST NICHT VORHANDEN",IF(LEN(E3643)&gt;0,VLOOKUP(TEXT($E3643,0),'Angaben Stationen'!$E$14:$J$213,6,0),""))</f>
        <v/>
      </c>
      <c r="E3643" s="287"/>
      <c r="F3643" s="234"/>
      <c r="G3643" s="234"/>
      <c r="H3643" s="263"/>
      <c r="I3643" s="169"/>
      <c r="K3643" s="445" t="str">
        <f t="shared" si="453"/>
        <v>Leer</v>
      </c>
      <c r="L3643" s="445" t="str">
        <f>VLOOKUP($D3643,{"29 - Psychiatrie (Erwachsene)","BGI";"297 - stationsäquivalente Behandlung in der Erwachsenenpsychiatrie (29)","BGI";"30 - Kinder- und Jugendpsychiatrie","BGII";"307 - stationsäquivalente Behandlung in der Kinder- und Jugendpsychiatrie (30)","BGII";"31 - Psychosomatik","BGI";"","Leer"},2,0)</f>
        <v>Leer</v>
      </c>
      <c r="M3643" s="445">
        <f t="shared" si="450"/>
        <v>0</v>
      </c>
      <c r="N3643" s="445">
        <f t="shared" si="451"/>
        <v>0</v>
      </c>
      <c r="O3643" s="445">
        <f t="shared" si="454"/>
        <v>0</v>
      </c>
      <c r="P3643" s="445">
        <f t="shared" si="455"/>
        <v>0</v>
      </c>
      <c r="Q3643" s="445">
        <f t="shared" si="456"/>
        <v>0</v>
      </c>
      <c r="R3643" s="415" t="str">
        <f t="shared" si="457"/>
        <v>Leer</v>
      </c>
      <c r="S3643" s="445">
        <f>IF('Angaben KH-Standort'!D$29='A4'!D3643,IF('Angaben KH-Standort'!E$29="Ja",1,0),0)</f>
        <v>0</v>
      </c>
      <c r="T3643" s="445">
        <f>IF('Angaben KH-Standort'!D$30='A4'!D3643,IF('Angaben KH-Standort'!E$30="Ja",1,0),0)</f>
        <v>0</v>
      </c>
      <c r="U3643" s="445">
        <f>IF('Angaben KH-Standort'!D$31='A4'!D3643,IF('Angaben KH-Standort'!E$31="Ja",1,0),0)</f>
        <v>0</v>
      </c>
    </row>
    <row r="3644" spans="2:21" ht="15" customHeight="1" x14ac:dyDescent="0.3">
      <c r="B3644" s="70" t="str">
        <f t="shared" si="452"/>
        <v>!!!</v>
      </c>
      <c r="C3644" s="265" t="str">
        <f>IF(ISERROR(IF(LEN(E3644)&gt;0,VLOOKUP(TEXT($E3644,0),'Angaben Stationen'!$E$14:$J$213,5,0),"")),"?",IF(LEN(E3644)&gt;0,VLOOKUP(TEXT($E3644,0),'Angaben Stationen'!$E$14:$J$213,5,0),""))</f>
        <v/>
      </c>
      <c r="D3644" s="232" t="str">
        <f>IF(ISERROR(IF(LEN(E3644)&gt;0,VLOOKUP(TEXT($E3644,0),'Angaben Stationen'!$E$14:$J$213,6,0),"")),"STATION IST NICHT VORHANDEN",IF(LEN(E3644)&gt;0,VLOOKUP(TEXT($E3644,0),'Angaben Stationen'!$E$14:$J$213,6,0),""))</f>
        <v/>
      </c>
      <c r="E3644" s="287"/>
      <c r="F3644" s="234"/>
      <c r="G3644" s="234"/>
      <c r="H3644" s="263"/>
      <c r="I3644" s="169"/>
      <c r="K3644" s="445" t="str">
        <f t="shared" si="453"/>
        <v>Leer</v>
      </c>
      <c r="L3644" s="445" t="str">
        <f>VLOOKUP($D3644,{"29 - Psychiatrie (Erwachsene)","BGI";"297 - stationsäquivalente Behandlung in der Erwachsenenpsychiatrie (29)","BGI";"30 - Kinder- und Jugendpsychiatrie","BGII";"307 - stationsäquivalente Behandlung in der Kinder- und Jugendpsychiatrie (30)","BGII";"31 - Psychosomatik","BGI";"","Leer"},2,0)</f>
        <v>Leer</v>
      </c>
      <c r="M3644" s="445">
        <f t="shared" si="450"/>
        <v>0</v>
      </c>
      <c r="N3644" s="445">
        <f t="shared" si="451"/>
        <v>0</v>
      </c>
      <c r="O3644" s="445">
        <f t="shared" si="454"/>
        <v>0</v>
      </c>
      <c r="P3644" s="445">
        <f t="shared" si="455"/>
        <v>0</v>
      </c>
      <c r="Q3644" s="445">
        <f t="shared" si="456"/>
        <v>0</v>
      </c>
      <c r="R3644" s="415" t="str">
        <f t="shared" si="457"/>
        <v>Leer</v>
      </c>
      <c r="S3644" s="445">
        <f>IF('Angaben KH-Standort'!D$29='A4'!D3644,IF('Angaben KH-Standort'!E$29="Ja",1,0),0)</f>
        <v>0</v>
      </c>
      <c r="T3644" s="445">
        <f>IF('Angaben KH-Standort'!D$30='A4'!D3644,IF('Angaben KH-Standort'!E$30="Ja",1,0),0)</f>
        <v>0</v>
      </c>
      <c r="U3644" s="445">
        <f>IF('Angaben KH-Standort'!D$31='A4'!D3644,IF('Angaben KH-Standort'!E$31="Ja",1,0),0)</f>
        <v>0</v>
      </c>
    </row>
    <row r="3645" spans="2:21" ht="15" customHeight="1" x14ac:dyDescent="0.3">
      <c r="B3645" s="70" t="str">
        <f t="shared" si="452"/>
        <v>!!!</v>
      </c>
      <c r="C3645" s="265" t="str">
        <f>IF(ISERROR(IF(LEN(E3645)&gt;0,VLOOKUP(TEXT($E3645,0),'Angaben Stationen'!$E$14:$J$213,5,0),"")),"?",IF(LEN(E3645)&gt;0,VLOOKUP(TEXT($E3645,0),'Angaben Stationen'!$E$14:$J$213,5,0),""))</f>
        <v/>
      </c>
      <c r="D3645" s="232" t="str">
        <f>IF(ISERROR(IF(LEN(E3645)&gt;0,VLOOKUP(TEXT($E3645,0),'Angaben Stationen'!$E$14:$J$213,6,0),"")),"STATION IST NICHT VORHANDEN",IF(LEN(E3645)&gt;0,VLOOKUP(TEXT($E3645,0),'Angaben Stationen'!$E$14:$J$213,6,0),""))</f>
        <v/>
      </c>
      <c r="E3645" s="287"/>
      <c r="F3645" s="234"/>
      <c r="G3645" s="234"/>
      <c r="H3645" s="263"/>
      <c r="I3645" s="169"/>
      <c r="K3645" s="445" t="str">
        <f t="shared" si="453"/>
        <v>Leer</v>
      </c>
      <c r="L3645" s="445" t="str">
        <f>VLOOKUP($D3645,{"29 - Psychiatrie (Erwachsene)","BGI";"297 - stationsäquivalente Behandlung in der Erwachsenenpsychiatrie (29)","BGI";"30 - Kinder- und Jugendpsychiatrie","BGII";"307 - stationsäquivalente Behandlung in der Kinder- und Jugendpsychiatrie (30)","BGII";"31 - Psychosomatik","BGI";"","Leer"},2,0)</f>
        <v>Leer</v>
      </c>
      <c r="M3645" s="445">
        <f t="shared" si="450"/>
        <v>0</v>
      </c>
      <c r="N3645" s="445">
        <f t="shared" si="451"/>
        <v>0</v>
      </c>
      <c r="O3645" s="445">
        <f t="shared" si="454"/>
        <v>0</v>
      </c>
      <c r="P3645" s="445">
        <f t="shared" si="455"/>
        <v>0</v>
      </c>
      <c r="Q3645" s="445">
        <f t="shared" si="456"/>
        <v>0</v>
      </c>
      <c r="R3645" s="415" t="str">
        <f t="shared" si="457"/>
        <v>Leer</v>
      </c>
      <c r="S3645" s="445">
        <f>IF('Angaben KH-Standort'!D$29='A4'!D3645,IF('Angaben KH-Standort'!E$29="Ja",1,0),0)</f>
        <v>0</v>
      </c>
      <c r="T3645" s="445">
        <f>IF('Angaben KH-Standort'!D$30='A4'!D3645,IF('Angaben KH-Standort'!E$30="Ja",1,0),0)</f>
        <v>0</v>
      </c>
      <c r="U3645" s="445">
        <f>IF('Angaben KH-Standort'!D$31='A4'!D3645,IF('Angaben KH-Standort'!E$31="Ja",1,0),0)</f>
        <v>0</v>
      </c>
    </row>
    <row r="3646" spans="2:21" ht="15" customHeight="1" x14ac:dyDescent="0.3">
      <c r="B3646" s="70" t="str">
        <f t="shared" si="452"/>
        <v>!!!</v>
      </c>
      <c r="C3646" s="265" t="str">
        <f>IF(ISERROR(IF(LEN(E3646)&gt;0,VLOOKUP(TEXT($E3646,0),'Angaben Stationen'!$E$14:$J$213,5,0),"")),"?",IF(LEN(E3646)&gt;0,VLOOKUP(TEXT($E3646,0),'Angaben Stationen'!$E$14:$J$213,5,0),""))</f>
        <v/>
      </c>
      <c r="D3646" s="232" t="str">
        <f>IF(ISERROR(IF(LEN(E3646)&gt;0,VLOOKUP(TEXT($E3646,0),'Angaben Stationen'!$E$14:$J$213,6,0),"")),"STATION IST NICHT VORHANDEN",IF(LEN(E3646)&gt;0,VLOOKUP(TEXT($E3646,0),'Angaben Stationen'!$E$14:$J$213,6,0),""))</f>
        <v/>
      </c>
      <c r="E3646" s="287"/>
      <c r="F3646" s="234"/>
      <c r="G3646" s="234"/>
      <c r="H3646" s="263"/>
      <c r="I3646" s="169"/>
      <c r="K3646" s="445" t="str">
        <f t="shared" si="453"/>
        <v>Leer</v>
      </c>
      <c r="L3646" s="445" t="str">
        <f>VLOOKUP($D3646,{"29 - Psychiatrie (Erwachsene)","BGI";"297 - stationsäquivalente Behandlung in der Erwachsenenpsychiatrie (29)","BGI";"30 - Kinder- und Jugendpsychiatrie","BGII";"307 - stationsäquivalente Behandlung in der Kinder- und Jugendpsychiatrie (30)","BGII";"31 - Psychosomatik","BGI";"","Leer"},2,0)</f>
        <v>Leer</v>
      </c>
      <c r="M3646" s="445">
        <f t="shared" si="450"/>
        <v>0</v>
      </c>
      <c r="N3646" s="445">
        <f t="shared" si="451"/>
        <v>0</v>
      </c>
      <c r="O3646" s="445">
        <f t="shared" si="454"/>
        <v>0</v>
      </c>
      <c r="P3646" s="445">
        <f t="shared" si="455"/>
        <v>0</v>
      </c>
      <c r="Q3646" s="445">
        <f t="shared" si="456"/>
        <v>0</v>
      </c>
      <c r="R3646" s="415" t="str">
        <f t="shared" si="457"/>
        <v>Leer</v>
      </c>
      <c r="S3646" s="445">
        <f>IF('Angaben KH-Standort'!D$29='A4'!D3646,IF('Angaben KH-Standort'!E$29="Ja",1,0),0)</f>
        <v>0</v>
      </c>
      <c r="T3646" s="445">
        <f>IF('Angaben KH-Standort'!D$30='A4'!D3646,IF('Angaben KH-Standort'!E$30="Ja",1,0),0)</f>
        <v>0</v>
      </c>
      <c r="U3646" s="445">
        <f>IF('Angaben KH-Standort'!D$31='A4'!D3646,IF('Angaben KH-Standort'!E$31="Ja",1,0),0)</f>
        <v>0</v>
      </c>
    </row>
    <row r="3647" spans="2:21" ht="15" customHeight="1" x14ac:dyDescent="0.3">
      <c r="B3647" s="70" t="str">
        <f t="shared" si="452"/>
        <v>!!!</v>
      </c>
      <c r="C3647" s="265" t="str">
        <f>IF(ISERROR(IF(LEN(E3647)&gt;0,VLOOKUP(TEXT($E3647,0),'Angaben Stationen'!$E$14:$J$213,5,0),"")),"?",IF(LEN(E3647)&gt;0,VLOOKUP(TEXT($E3647,0),'Angaben Stationen'!$E$14:$J$213,5,0),""))</f>
        <v/>
      </c>
      <c r="D3647" s="232" t="str">
        <f>IF(ISERROR(IF(LEN(E3647)&gt;0,VLOOKUP(TEXT($E3647,0),'Angaben Stationen'!$E$14:$J$213,6,0),"")),"STATION IST NICHT VORHANDEN",IF(LEN(E3647)&gt;0,VLOOKUP(TEXT($E3647,0),'Angaben Stationen'!$E$14:$J$213,6,0),""))</f>
        <v/>
      </c>
      <c r="E3647" s="287"/>
      <c r="F3647" s="234"/>
      <c r="G3647" s="234"/>
      <c r="H3647" s="263"/>
      <c r="I3647" s="169"/>
      <c r="K3647" s="445" t="str">
        <f t="shared" si="453"/>
        <v>Leer</v>
      </c>
      <c r="L3647" s="445" t="str">
        <f>VLOOKUP($D3647,{"29 - Psychiatrie (Erwachsene)","BGI";"297 - stationsäquivalente Behandlung in der Erwachsenenpsychiatrie (29)","BGI";"30 - Kinder- und Jugendpsychiatrie","BGII";"307 - stationsäquivalente Behandlung in der Kinder- und Jugendpsychiatrie (30)","BGII";"31 - Psychosomatik","BGI";"","Leer"},2,0)</f>
        <v>Leer</v>
      </c>
      <c r="M3647" s="445">
        <f t="shared" si="450"/>
        <v>0</v>
      </c>
      <c r="N3647" s="445">
        <f t="shared" si="451"/>
        <v>0</v>
      </c>
      <c r="O3647" s="445">
        <f t="shared" si="454"/>
        <v>0</v>
      </c>
      <c r="P3647" s="445">
        <f t="shared" si="455"/>
        <v>0</v>
      </c>
      <c r="Q3647" s="445">
        <f t="shared" si="456"/>
        <v>0</v>
      </c>
      <c r="R3647" s="415" t="str">
        <f t="shared" si="457"/>
        <v>Leer</v>
      </c>
      <c r="S3647" s="445">
        <f>IF('Angaben KH-Standort'!D$29='A4'!D3647,IF('Angaben KH-Standort'!E$29="Ja",1,0),0)</f>
        <v>0</v>
      </c>
      <c r="T3647" s="445">
        <f>IF('Angaben KH-Standort'!D$30='A4'!D3647,IF('Angaben KH-Standort'!E$30="Ja",1,0),0)</f>
        <v>0</v>
      </c>
      <c r="U3647" s="445">
        <f>IF('Angaben KH-Standort'!D$31='A4'!D3647,IF('Angaben KH-Standort'!E$31="Ja",1,0),0)</f>
        <v>0</v>
      </c>
    </row>
    <row r="3648" spans="2:21" ht="15" customHeight="1" x14ac:dyDescent="0.3">
      <c r="B3648" s="70" t="str">
        <f t="shared" si="452"/>
        <v>!!!</v>
      </c>
      <c r="C3648" s="265" t="str">
        <f>IF(ISERROR(IF(LEN(E3648)&gt;0,VLOOKUP(TEXT($E3648,0),'Angaben Stationen'!$E$14:$J$213,5,0),"")),"?",IF(LEN(E3648)&gt;0,VLOOKUP(TEXT($E3648,0),'Angaben Stationen'!$E$14:$J$213,5,0),""))</f>
        <v/>
      </c>
      <c r="D3648" s="232" t="str">
        <f>IF(ISERROR(IF(LEN(E3648)&gt;0,VLOOKUP(TEXT($E3648,0),'Angaben Stationen'!$E$14:$J$213,6,0),"")),"STATION IST NICHT VORHANDEN",IF(LEN(E3648)&gt;0,VLOOKUP(TEXT($E3648,0),'Angaben Stationen'!$E$14:$J$213,6,0),""))</f>
        <v/>
      </c>
      <c r="E3648" s="287"/>
      <c r="F3648" s="234"/>
      <c r="G3648" s="234"/>
      <c r="H3648" s="263"/>
      <c r="I3648" s="169"/>
      <c r="K3648" s="445" t="str">
        <f t="shared" si="453"/>
        <v>Leer</v>
      </c>
      <c r="L3648" s="445" t="str">
        <f>VLOOKUP($D3648,{"29 - Psychiatrie (Erwachsene)","BGI";"297 - stationsäquivalente Behandlung in der Erwachsenenpsychiatrie (29)","BGI";"30 - Kinder- und Jugendpsychiatrie","BGII";"307 - stationsäquivalente Behandlung in der Kinder- und Jugendpsychiatrie (30)","BGII";"31 - Psychosomatik","BGI";"","Leer"},2,0)</f>
        <v>Leer</v>
      </c>
      <c r="M3648" s="445">
        <f t="shared" si="450"/>
        <v>0</v>
      </c>
      <c r="N3648" s="445">
        <f t="shared" si="451"/>
        <v>0</v>
      </c>
      <c r="O3648" s="445">
        <f t="shared" si="454"/>
        <v>0</v>
      </c>
      <c r="P3648" s="445">
        <f t="shared" si="455"/>
        <v>0</v>
      </c>
      <c r="Q3648" s="445">
        <f t="shared" si="456"/>
        <v>0</v>
      </c>
      <c r="R3648" s="415" t="str">
        <f t="shared" si="457"/>
        <v>Leer</v>
      </c>
      <c r="S3648" s="445">
        <f>IF('Angaben KH-Standort'!D$29='A4'!D3648,IF('Angaben KH-Standort'!E$29="Ja",1,0),0)</f>
        <v>0</v>
      </c>
      <c r="T3648" s="445">
        <f>IF('Angaben KH-Standort'!D$30='A4'!D3648,IF('Angaben KH-Standort'!E$30="Ja",1,0),0)</f>
        <v>0</v>
      </c>
      <c r="U3648" s="445">
        <f>IF('Angaben KH-Standort'!D$31='A4'!D3648,IF('Angaben KH-Standort'!E$31="Ja",1,0),0)</f>
        <v>0</v>
      </c>
    </row>
    <row r="3649" spans="2:21" ht="15" customHeight="1" x14ac:dyDescent="0.3">
      <c r="B3649" s="70" t="str">
        <f t="shared" si="452"/>
        <v>!!!</v>
      </c>
      <c r="C3649" s="265" t="str">
        <f>IF(ISERROR(IF(LEN(E3649)&gt;0,VLOOKUP(TEXT($E3649,0),'Angaben Stationen'!$E$14:$J$213,5,0),"")),"?",IF(LEN(E3649)&gt;0,VLOOKUP(TEXT($E3649,0),'Angaben Stationen'!$E$14:$J$213,5,0),""))</f>
        <v/>
      </c>
      <c r="D3649" s="232" t="str">
        <f>IF(ISERROR(IF(LEN(E3649)&gt;0,VLOOKUP(TEXT($E3649,0),'Angaben Stationen'!$E$14:$J$213,6,0),"")),"STATION IST NICHT VORHANDEN",IF(LEN(E3649)&gt;0,VLOOKUP(TEXT($E3649,0),'Angaben Stationen'!$E$14:$J$213,6,0),""))</f>
        <v/>
      </c>
      <c r="E3649" s="287"/>
      <c r="F3649" s="234"/>
      <c r="G3649" s="234"/>
      <c r="H3649" s="263"/>
      <c r="I3649" s="169"/>
      <c r="K3649" s="445" t="str">
        <f t="shared" si="453"/>
        <v>Leer</v>
      </c>
      <c r="L3649" s="445" t="str">
        <f>VLOOKUP($D3649,{"29 - Psychiatrie (Erwachsene)","BGI";"297 - stationsäquivalente Behandlung in der Erwachsenenpsychiatrie (29)","BGI";"30 - Kinder- und Jugendpsychiatrie","BGII";"307 - stationsäquivalente Behandlung in der Kinder- und Jugendpsychiatrie (30)","BGII";"31 - Psychosomatik","BGI";"","Leer"},2,0)</f>
        <v>Leer</v>
      </c>
      <c r="M3649" s="445">
        <f t="shared" si="450"/>
        <v>0</v>
      </c>
      <c r="N3649" s="445">
        <f t="shared" si="451"/>
        <v>0</v>
      </c>
      <c r="O3649" s="445">
        <f t="shared" si="454"/>
        <v>0</v>
      </c>
      <c r="P3649" s="445">
        <f t="shared" si="455"/>
        <v>0</v>
      </c>
      <c r="Q3649" s="445">
        <f t="shared" si="456"/>
        <v>0</v>
      </c>
      <c r="R3649" s="415" t="str">
        <f t="shared" si="457"/>
        <v>Leer</v>
      </c>
      <c r="S3649" s="445">
        <f>IF('Angaben KH-Standort'!D$29='A4'!D3649,IF('Angaben KH-Standort'!E$29="Ja",1,0),0)</f>
        <v>0</v>
      </c>
      <c r="T3649" s="445">
        <f>IF('Angaben KH-Standort'!D$30='A4'!D3649,IF('Angaben KH-Standort'!E$30="Ja",1,0),0)</f>
        <v>0</v>
      </c>
      <c r="U3649" s="445">
        <f>IF('Angaben KH-Standort'!D$31='A4'!D3649,IF('Angaben KH-Standort'!E$31="Ja",1,0),0)</f>
        <v>0</v>
      </c>
    </row>
    <row r="3650" spans="2:21" ht="15" customHeight="1" x14ac:dyDescent="0.3">
      <c r="B3650" s="70" t="str">
        <f t="shared" si="452"/>
        <v>!!!</v>
      </c>
      <c r="C3650" s="265" t="str">
        <f>IF(ISERROR(IF(LEN(E3650)&gt;0,VLOOKUP(TEXT($E3650,0),'Angaben Stationen'!$E$14:$J$213,5,0),"")),"?",IF(LEN(E3650)&gt;0,VLOOKUP(TEXT($E3650,0),'Angaben Stationen'!$E$14:$J$213,5,0),""))</f>
        <v/>
      </c>
      <c r="D3650" s="232" t="str">
        <f>IF(ISERROR(IF(LEN(E3650)&gt;0,VLOOKUP(TEXT($E3650,0),'Angaben Stationen'!$E$14:$J$213,6,0),"")),"STATION IST NICHT VORHANDEN",IF(LEN(E3650)&gt;0,VLOOKUP(TEXT($E3650,0),'Angaben Stationen'!$E$14:$J$213,6,0),""))</f>
        <v/>
      </c>
      <c r="E3650" s="287"/>
      <c r="F3650" s="234"/>
      <c r="G3650" s="234"/>
      <c r="H3650" s="263"/>
      <c r="I3650" s="169"/>
      <c r="K3650" s="445" t="str">
        <f t="shared" si="453"/>
        <v>Leer</v>
      </c>
      <c r="L3650" s="445" t="str">
        <f>VLOOKUP($D3650,{"29 - Psychiatrie (Erwachsene)","BGI";"297 - stationsäquivalente Behandlung in der Erwachsenenpsychiatrie (29)","BGI";"30 - Kinder- und Jugendpsychiatrie","BGII";"307 - stationsäquivalente Behandlung in der Kinder- und Jugendpsychiatrie (30)","BGII";"31 - Psychosomatik","BGI";"","Leer"},2,0)</f>
        <v>Leer</v>
      </c>
      <c r="M3650" s="445">
        <f t="shared" si="450"/>
        <v>0</v>
      </c>
      <c r="N3650" s="445">
        <f t="shared" si="451"/>
        <v>0</v>
      </c>
      <c r="O3650" s="445">
        <f t="shared" si="454"/>
        <v>0</v>
      </c>
      <c r="P3650" s="445">
        <f t="shared" si="455"/>
        <v>0</v>
      </c>
      <c r="Q3650" s="445">
        <f t="shared" si="456"/>
        <v>0</v>
      </c>
      <c r="R3650" s="415" t="str">
        <f t="shared" si="457"/>
        <v>Leer</v>
      </c>
      <c r="S3650" s="445">
        <f>IF('Angaben KH-Standort'!D$29='A4'!D3650,IF('Angaben KH-Standort'!E$29="Ja",1,0),0)</f>
        <v>0</v>
      </c>
      <c r="T3650" s="445">
        <f>IF('Angaben KH-Standort'!D$30='A4'!D3650,IF('Angaben KH-Standort'!E$30="Ja",1,0),0)</f>
        <v>0</v>
      </c>
      <c r="U3650" s="445">
        <f>IF('Angaben KH-Standort'!D$31='A4'!D3650,IF('Angaben KH-Standort'!E$31="Ja",1,0),0)</f>
        <v>0</v>
      </c>
    </row>
    <row r="3651" spans="2:21" ht="15" customHeight="1" x14ac:dyDescent="0.3">
      <c r="B3651" s="70" t="str">
        <f t="shared" si="452"/>
        <v>!!!</v>
      </c>
      <c r="C3651" s="265" t="str">
        <f>IF(ISERROR(IF(LEN(E3651)&gt;0,VLOOKUP(TEXT($E3651,0),'Angaben Stationen'!$E$14:$J$213,5,0),"")),"?",IF(LEN(E3651)&gt;0,VLOOKUP(TEXT($E3651,0),'Angaben Stationen'!$E$14:$J$213,5,0),""))</f>
        <v/>
      </c>
      <c r="D3651" s="232" t="str">
        <f>IF(ISERROR(IF(LEN(E3651)&gt;0,VLOOKUP(TEXT($E3651,0),'Angaben Stationen'!$E$14:$J$213,6,0),"")),"STATION IST NICHT VORHANDEN",IF(LEN(E3651)&gt;0,VLOOKUP(TEXT($E3651,0),'Angaben Stationen'!$E$14:$J$213,6,0),""))</f>
        <v/>
      </c>
      <c r="E3651" s="287"/>
      <c r="F3651" s="234"/>
      <c r="G3651" s="234"/>
      <c r="H3651" s="263"/>
      <c r="I3651" s="169"/>
      <c r="K3651" s="445" t="str">
        <f t="shared" si="453"/>
        <v>Leer</v>
      </c>
      <c r="L3651" s="445" t="str">
        <f>VLOOKUP($D3651,{"29 - Psychiatrie (Erwachsene)","BGI";"297 - stationsäquivalente Behandlung in der Erwachsenenpsychiatrie (29)","BGI";"30 - Kinder- und Jugendpsychiatrie","BGII";"307 - stationsäquivalente Behandlung in der Kinder- und Jugendpsychiatrie (30)","BGII";"31 - Psychosomatik","BGI";"","Leer"},2,0)</f>
        <v>Leer</v>
      </c>
      <c r="M3651" s="445">
        <f t="shared" si="450"/>
        <v>0</v>
      </c>
      <c r="N3651" s="445">
        <f t="shared" si="451"/>
        <v>0</v>
      </c>
      <c r="O3651" s="445">
        <f t="shared" si="454"/>
        <v>0</v>
      </c>
      <c r="P3651" s="445">
        <f t="shared" si="455"/>
        <v>0</v>
      </c>
      <c r="Q3651" s="445">
        <f t="shared" si="456"/>
        <v>0</v>
      </c>
      <c r="R3651" s="415" t="str">
        <f t="shared" si="457"/>
        <v>Leer</v>
      </c>
      <c r="S3651" s="445">
        <f>IF('Angaben KH-Standort'!D$29='A4'!D3651,IF('Angaben KH-Standort'!E$29="Ja",1,0),0)</f>
        <v>0</v>
      </c>
      <c r="T3651" s="445">
        <f>IF('Angaben KH-Standort'!D$30='A4'!D3651,IF('Angaben KH-Standort'!E$30="Ja",1,0),0)</f>
        <v>0</v>
      </c>
      <c r="U3651" s="445">
        <f>IF('Angaben KH-Standort'!D$31='A4'!D3651,IF('Angaben KH-Standort'!E$31="Ja",1,0),0)</f>
        <v>0</v>
      </c>
    </row>
    <row r="3652" spans="2:21" ht="15" customHeight="1" x14ac:dyDescent="0.3">
      <c r="B3652" s="70" t="str">
        <f t="shared" si="452"/>
        <v>!!!</v>
      </c>
      <c r="C3652" s="265" t="str">
        <f>IF(ISERROR(IF(LEN(E3652)&gt;0,VLOOKUP(TEXT($E3652,0),'Angaben Stationen'!$E$14:$J$213,5,0),"")),"?",IF(LEN(E3652)&gt;0,VLOOKUP(TEXT($E3652,0),'Angaben Stationen'!$E$14:$J$213,5,0),""))</f>
        <v/>
      </c>
      <c r="D3652" s="232" t="str">
        <f>IF(ISERROR(IF(LEN(E3652)&gt;0,VLOOKUP(TEXT($E3652,0),'Angaben Stationen'!$E$14:$J$213,6,0),"")),"STATION IST NICHT VORHANDEN",IF(LEN(E3652)&gt;0,VLOOKUP(TEXT($E3652,0),'Angaben Stationen'!$E$14:$J$213,6,0),""))</f>
        <v/>
      </c>
      <c r="E3652" s="287"/>
      <c r="F3652" s="234"/>
      <c r="G3652" s="234"/>
      <c r="H3652" s="263"/>
      <c r="I3652" s="169"/>
      <c r="K3652" s="445" t="str">
        <f t="shared" si="453"/>
        <v>Leer</v>
      </c>
      <c r="L3652" s="445" t="str">
        <f>VLOOKUP($D3652,{"29 - Psychiatrie (Erwachsene)","BGI";"297 - stationsäquivalente Behandlung in der Erwachsenenpsychiatrie (29)","BGI";"30 - Kinder- und Jugendpsychiatrie","BGII";"307 - stationsäquivalente Behandlung in der Kinder- und Jugendpsychiatrie (30)","BGII";"31 - Psychosomatik","BGI";"","Leer"},2,0)</f>
        <v>Leer</v>
      </c>
      <c r="M3652" s="445">
        <f t="shared" si="450"/>
        <v>0</v>
      </c>
      <c r="N3652" s="445">
        <f t="shared" si="451"/>
        <v>0</v>
      </c>
      <c r="O3652" s="445">
        <f t="shared" si="454"/>
        <v>0</v>
      </c>
      <c r="P3652" s="445">
        <f t="shared" si="455"/>
        <v>0</v>
      </c>
      <c r="Q3652" s="445">
        <f t="shared" si="456"/>
        <v>0</v>
      </c>
      <c r="R3652" s="415" t="str">
        <f t="shared" si="457"/>
        <v>Leer</v>
      </c>
      <c r="S3652" s="445">
        <f>IF('Angaben KH-Standort'!D$29='A4'!D3652,IF('Angaben KH-Standort'!E$29="Ja",1,0),0)</f>
        <v>0</v>
      </c>
      <c r="T3652" s="445">
        <f>IF('Angaben KH-Standort'!D$30='A4'!D3652,IF('Angaben KH-Standort'!E$30="Ja",1,0),0)</f>
        <v>0</v>
      </c>
      <c r="U3652" s="445">
        <f>IF('Angaben KH-Standort'!D$31='A4'!D3652,IF('Angaben KH-Standort'!E$31="Ja",1,0),0)</f>
        <v>0</v>
      </c>
    </row>
    <row r="3653" spans="2:21" ht="15" customHeight="1" x14ac:dyDescent="0.3">
      <c r="B3653" s="70" t="str">
        <f t="shared" si="452"/>
        <v>!!!</v>
      </c>
      <c r="C3653" s="265" t="str">
        <f>IF(ISERROR(IF(LEN(E3653)&gt;0,VLOOKUP(TEXT($E3653,0),'Angaben Stationen'!$E$14:$J$213,5,0),"")),"?",IF(LEN(E3653)&gt;0,VLOOKUP(TEXT($E3653,0),'Angaben Stationen'!$E$14:$J$213,5,0),""))</f>
        <v/>
      </c>
      <c r="D3653" s="232" t="str">
        <f>IF(ISERROR(IF(LEN(E3653)&gt;0,VLOOKUP(TEXT($E3653,0),'Angaben Stationen'!$E$14:$J$213,6,0),"")),"STATION IST NICHT VORHANDEN",IF(LEN(E3653)&gt;0,VLOOKUP(TEXT($E3653,0),'Angaben Stationen'!$E$14:$J$213,6,0),""))</f>
        <v/>
      </c>
      <c r="E3653" s="287"/>
      <c r="F3653" s="234"/>
      <c r="G3653" s="234"/>
      <c r="H3653" s="263"/>
      <c r="I3653" s="169"/>
      <c r="K3653" s="445" t="str">
        <f t="shared" si="453"/>
        <v>Leer</v>
      </c>
      <c r="L3653" s="445" t="str">
        <f>VLOOKUP($D3653,{"29 - Psychiatrie (Erwachsene)","BGI";"297 - stationsäquivalente Behandlung in der Erwachsenenpsychiatrie (29)","BGI";"30 - Kinder- und Jugendpsychiatrie","BGII";"307 - stationsäquivalente Behandlung in der Kinder- und Jugendpsychiatrie (30)","BGII";"31 - Psychosomatik","BGI";"","Leer"},2,0)</f>
        <v>Leer</v>
      </c>
      <c r="M3653" s="445">
        <f t="shared" si="450"/>
        <v>0</v>
      </c>
      <c r="N3653" s="445">
        <f t="shared" si="451"/>
        <v>0</v>
      </c>
      <c r="O3653" s="445">
        <f t="shared" si="454"/>
        <v>0</v>
      </c>
      <c r="P3653" s="445">
        <f t="shared" si="455"/>
        <v>0</v>
      </c>
      <c r="Q3653" s="445">
        <f t="shared" si="456"/>
        <v>0</v>
      </c>
      <c r="R3653" s="415" t="str">
        <f t="shared" si="457"/>
        <v>Leer</v>
      </c>
      <c r="S3653" s="445">
        <f>IF('Angaben KH-Standort'!D$29='A4'!D3653,IF('Angaben KH-Standort'!E$29="Ja",1,0),0)</f>
        <v>0</v>
      </c>
      <c r="T3653" s="445">
        <f>IF('Angaben KH-Standort'!D$30='A4'!D3653,IF('Angaben KH-Standort'!E$30="Ja",1,0),0)</f>
        <v>0</v>
      </c>
      <c r="U3653" s="445">
        <f>IF('Angaben KH-Standort'!D$31='A4'!D3653,IF('Angaben KH-Standort'!E$31="Ja",1,0),0)</f>
        <v>0</v>
      </c>
    </row>
    <row r="3654" spans="2:21" ht="15" customHeight="1" x14ac:dyDescent="0.3">
      <c r="B3654" s="70" t="str">
        <f t="shared" si="452"/>
        <v>!!!</v>
      </c>
      <c r="C3654" s="265" t="str">
        <f>IF(ISERROR(IF(LEN(E3654)&gt;0,VLOOKUP(TEXT($E3654,0),'Angaben Stationen'!$E$14:$J$213,5,0),"")),"?",IF(LEN(E3654)&gt;0,VLOOKUP(TEXT($E3654,0),'Angaben Stationen'!$E$14:$J$213,5,0),""))</f>
        <v/>
      </c>
      <c r="D3654" s="232" t="str">
        <f>IF(ISERROR(IF(LEN(E3654)&gt;0,VLOOKUP(TEXT($E3654,0),'Angaben Stationen'!$E$14:$J$213,6,0),"")),"STATION IST NICHT VORHANDEN",IF(LEN(E3654)&gt;0,VLOOKUP(TEXT($E3654,0),'Angaben Stationen'!$E$14:$J$213,6,0),""))</f>
        <v/>
      </c>
      <c r="E3654" s="287"/>
      <c r="F3654" s="234"/>
      <c r="G3654" s="234"/>
      <c r="H3654" s="263"/>
      <c r="I3654" s="169"/>
      <c r="K3654" s="445" t="str">
        <f t="shared" si="453"/>
        <v>Leer</v>
      </c>
      <c r="L3654" s="445" t="str">
        <f>VLOOKUP($D3654,{"29 - Psychiatrie (Erwachsene)","BGI";"297 - stationsäquivalente Behandlung in der Erwachsenenpsychiatrie (29)","BGI";"30 - Kinder- und Jugendpsychiatrie","BGII";"307 - stationsäquivalente Behandlung in der Kinder- und Jugendpsychiatrie (30)","BGII";"31 - Psychosomatik","BGI";"","Leer"},2,0)</f>
        <v>Leer</v>
      </c>
      <c r="M3654" s="445">
        <f t="shared" si="450"/>
        <v>0</v>
      </c>
      <c r="N3654" s="445">
        <f t="shared" si="451"/>
        <v>0</v>
      </c>
      <c r="O3654" s="445">
        <f t="shared" si="454"/>
        <v>0</v>
      </c>
      <c r="P3654" s="445">
        <f t="shared" si="455"/>
        <v>0</v>
      </c>
      <c r="Q3654" s="445">
        <f t="shared" si="456"/>
        <v>0</v>
      </c>
      <c r="R3654" s="415" t="str">
        <f t="shared" si="457"/>
        <v>Leer</v>
      </c>
      <c r="S3654" s="445">
        <f>IF('Angaben KH-Standort'!D$29='A4'!D3654,IF('Angaben KH-Standort'!E$29="Ja",1,0),0)</f>
        <v>0</v>
      </c>
      <c r="T3654" s="445">
        <f>IF('Angaben KH-Standort'!D$30='A4'!D3654,IF('Angaben KH-Standort'!E$30="Ja",1,0),0)</f>
        <v>0</v>
      </c>
      <c r="U3654" s="445">
        <f>IF('Angaben KH-Standort'!D$31='A4'!D3654,IF('Angaben KH-Standort'!E$31="Ja",1,0),0)</f>
        <v>0</v>
      </c>
    </row>
    <row r="3655" spans="2:21" ht="15" customHeight="1" x14ac:dyDescent="0.3">
      <c r="B3655" s="70" t="str">
        <f t="shared" si="452"/>
        <v>!!!</v>
      </c>
      <c r="C3655" s="265" t="str">
        <f>IF(ISERROR(IF(LEN(E3655)&gt;0,VLOOKUP(TEXT($E3655,0),'Angaben Stationen'!$E$14:$J$213,5,0),"")),"?",IF(LEN(E3655)&gt;0,VLOOKUP(TEXT($E3655,0),'Angaben Stationen'!$E$14:$J$213,5,0),""))</f>
        <v/>
      </c>
      <c r="D3655" s="232" t="str">
        <f>IF(ISERROR(IF(LEN(E3655)&gt;0,VLOOKUP(TEXT($E3655,0),'Angaben Stationen'!$E$14:$J$213,6,0),"")),"STATION IST NICHT VORHANDEN",IF(LEN(E3655)&gt;0,VLOOKUP(TEXT($E3655,0),'Angaben Stationen'!$E$14:$J$213,6,0),""))</f>
        <v/>
      </c>
      <c r="E3655" s="287"/>
      <c r="F3655" s="234"/>
      <c r="G3655" s="234"/>
      <c r="H3655" s="263"/>
      <c r="I3655" s="169"/>
      <c r="K3655" s="445" t="str">
        <f t="shared" si="453"/>
        <v>Leer</v>
      </c>
      <c r="L3655" s="445" t="str">
        <f>VLOOKUP($D3655,{"29 - Psychiatrie (Erwachsene)","BGI";"297 - stationsäquivalente Behandlung in der Erwachsenenpsychiatrie (29)","BGI";"30 - Kinder- und Jugendpsychiatrie","BGII";"307 - stationsäquivalente Behandlung in der Kinder- und Jugendpsychiatrie (30)","BGII";"31 - Psychosomatik","BGI";"","Leer"},2,0)</f>
        <v>Leer</v>
      </c>
      <c r="M3655" s="445">
        <f t="shared" si="450"/>
        <v>0</v>
      </c>
      <c r="N3655" s="445">
        <f t="shared" si="451"/>
        <v>0</v>
      </c>
      <c r="O3655" s="445">
        <f t="shared" si="454"/>
        <v>0</v>
      </c>
      <c r="P3655" s="445">
        <f t="shared" si="455"/>
        <v>0</v>
      </c>
      <c r="Q3655" s="445">
        <f t="shared" si="456"/>
        <v>0</v>
      </c>
      <c r="R3655" s="415" t="str">
        <f t="shared" si="457"/>
        <v>Leer</v>
      </c>
      <c r="S3655" s="445">
        <f>IF('Angaben KH-Standort'!D$29='A4'!D3655,IF('Angaben KH-Standort'!E$29="Ja",1,0),0)</f>
        <v>0</v>
      </c>
      <c r="T3655" s="445">
        <f>IF('Angaben KH-Standort'!D$30='A4'!D3655,IF('Angaben KH-Standort'!E$30="Ja",1,0),0)</f>
        <v>0</v>
      </c>
      <c r="U3655" s="445">
        <f>IF('Angaben KH-Standort'!D$31='A4'!D3655,IF('Angaben KH-Standort'!E$31="Ja",1,0),0)</f>
        <v>0</v>
      </c>
    </row>
    <row r="3656" spans="2:21" ht="15" customHeight="1" x14ac:dyDescent="0.3">
      <c r="B3656" s="70" t="str">
        <f t="shared" si="452"/>
        <v>!!!</v>
      </c>
      <c r="C3656" s="265" t="str">
        <f>IF(ISERROR(IF(LEN(E3656)&gt;0,VLOOKUP(TEXT($E3656,0),'Angaben Stationen'!$E$14:$J$213,5,0),"")),"?",IF(LEN(E3656)&gt;0,VLOOKUP(TEXT($E3656,0),'Angaben Stationen'!$E$14:$J$213,5,0),""))</f>
        <v/>
      </c>
      <c r="D3656" s="232" t="str">
        <f>IF(ISERROR(IF(LEN(E3656)&gt;0,VLOOKUP(TEXT($E3656,0),'Angaben Stationen'!$E$14:$J$213,6,0),"")),"STATION IST NICHT VORHANDEN",IF(LEN(E3656)&gt;0,VLOOKUP(TEXT($E3656,0),'Angaben Stationen'!$E$14:$J$213,6,0),""))</f>
        <v/>
      </c>
      <c r="E3656" s="287"/>
      <c r="F3656" s="234"/>
      <c r="G3656" s="234"/>
      <c r="H3656" s="263"/>
      <c r="I3656" s="169"/>
      <c r="K3656" s="445" t="str">
        <f t="shared" si="453"/>
        <v>Leer</v>
      </c>
      <c r="L3656" s="445" t="str">
        <f>VLOOKUP($D3656,{"29 - Psychiatrie (Erwachsene)","BGI";"297 - stationsäquivalente Behandlung in der Erwachsenenpsychiatrie (29)","BGI";"30 - Kinder- und Jugendpsychiatrie","BGII";"307 - stationsäquivalente Behandlung in der Kinder- und Jugendpsychiatrie (30)","BGII";"31 - Psychosomatik","BGI";"","Leer"},2,0)</f>
        <v>Leer</v>
      </c>
      <c r="M3656" s="445">
        <f t="shared" si="450"/>
        <v>0</v>
      </c>
      <c r="N3656" s="445">
        <f t="shared" si="451"/>
        <v>0</v>
      </c>
      <c r="O3656" s="445">
        <f t="shared" si="454"/>
        <v>0</v>
      </c>
      <c r="P3656" s="445">
        <f t="shared" si="455"/>
        <v>0</v>
      </c>
      <c r="Q3656" s="445">
        <f t="shared" si="456"/>
        <v>0</v>
      </c>
      <c r="R3656" s="415" t="str">
        <f t="shared" si="457"/>
        <v>Leer</v>
      </c>
      <c r="S3656" s="445">
        <f>IF('Angaben KH-Standort'!D$29='A4'!D3656,IF('Angaben KH-Standort'!E$29="Ja",1,0),0)</f>
        <v>0</v>
      </c>
      <c r="T3656" s="445">
        <f>IF('Angaben KH-Standort'!D$30='A4'!D3656,IF('Angaben KH-Standort'!E$30="Ja",1,0),0)</f>
        <v>0</v>
      </c>
      <c r="U3656" s="445">
        <f>IF('Angaben KH-Standort'!D$31='A4'!D3656,IF('Angaben KH-Standort'!E$31="Ja",1,0),0)</f>
        <v>0</v>
      </c>
    </row>
    <row r="3657" spans="2:21" ht="15" customHeight="1" x14ac:dyDescent="0.3">
      <c r="B3657" s="70" t="str">
        <f t="shared" si="452"/>
        <v>!!!</v>
      </c>
      <c r="C3657" s="265" t="str">
        <f>IF(ISERROR(IF(LEN(E3657)&gt;0,VLOOKUP(TEXT($E3657,0),'Angaben Stationen'!$E$14:$J$213,5,0),"")),"?",IF(LEN(E3657)&gt;0,VLOOKUP(TEXT($E3657,0),'Angaben Stationen'!$E$14:$J$213,5,0),""))</f>
        <v/>
      </c>
      <c r="D3657" s="232" t="str">
        <f>IF(ISERROR(IF(LEN(E3657)&gt;0,VLOOKUP(TEXT($E3657,0),'Angaben Stationen'!$E$14:$J$213,6,0),"")),"STATION IST NICHT VORHANDEN",IF(LEN(E3657)&gt;0,VLOOKUP(TEXT($E3657,0),'Angaben Stationen'!$E$14:$J$213,6,0),""))</f>
        <v/>
      </c>
      <c r="E3657" s="287"/>
      <c r="F3657" s="234"/>
      <c r="G3657" s="234"/>
      <c r="H3657" s="263"/>
      <c r="I3657" s="169"/>
      <c r="K3657" s="445" t="str">
        <f t="shared" si="453"/>
        <v>Leer</v>
      </c>
      <c r="L3657" s="445" t="str">
        <f>VLOOKUP($D3657,{"29 - Psychiatrie (Erwachsene)","BGI";"297 - stationsäquivalente Behandlung in der Erwachsenenpsychiatrie (29)","BGI";"30 - Kinder- und Jugendpsychiatrie","BGII";"307 - stationsäquivalente Behandlung in der Kinder- und Jugendpsychiatrie (30)","BGII";"31 - Psychosomatik","BGI";"","Leer"},2,0)</f>
        <v>Leer</v>
      </c>
      <c r="M3657" s="445">
        <f t="shared" si="450"/>
        <v>0</v>
      </c>
      <c r="N3657" s="445">
        <f t="shared" si="451"/>
        <v>0</v>
      </c>
      <c r="O3657" s="445">
        <f t="shared" si="454"/>
        <v>0</v>
      </c>
      <c r="P3657" s="445">
        <f t="shared" si="455"/>
        <v>0</v>
      </c>
      <c r="Q3657" s="445">
        <f t="shared" si="456"/>
        <v>0</v>
      </c>
      <c r="R3657" s="415" t="str">
        <f t="shared" si="457"/>
        <v>Leer</v>
      </c>
      <c r="S3657" s="445">
        <f>IF('Angaben KH-Standort'!D$29='A4'!D3657,IF('Angaben KH-Standort'!E$29="Ja",1,0),0)</f>
        <v>0</v>
      </c>
      <c r="T3657" s="445">
        <f>IF('Angaben KH-Standort'!D$30='A4'!D3657,IF('Angaben KH-Standort'!E$30="Ja",1,0),0)</f>
        <v>0</v>
      </c>
      <c r="U3657" s="445">
        <f>IF('Angaben KH-Standort'!D$31='A4'!D3657,IF('Angaben KH-Standort'!E$31="Ja",1,0),0)</f>
        <v>0</v>
      </c>
    </row>
    <row r="3658" spans="2:21" ht="15" customHeight="1" x14ac:dyDescent="0.3">
      <c r="B3658" s="70" t="str">
        <f t="shared" si="452"/>
        <v>!!!</v>
      </c>
      <c r="C3658" s="265" t="str">
        <f>IF(ISERROR(IF(LEN(E3658)&gt;0,VLOOKUP(TEXT($E3658,0),'Angaben Stationen'!$E$14:$J$213,5,0),"")),"?",IF(LEN(E3658)&gt;0,VLOOKUP(TEXT($E3658,0),'Angaben Stationen'!$E$14:$J$213,5,0),""))</f>
        <v/>
      </c>
      <c r="D3658" s="232" t="str">
        <f>IF(ISERROR(IF(LEN(E3658)&gt;0,VLOOKUP(TEXT($E3658,0),'Angaben Stationen'!$E$14:$J$213,6,0),"")),"STATION IST NICHT VORHANDEN",IF(LEN(E3658)&gt;0,VLOOKUP(TEXT($E3658,0),'Angaben Stationen'!$E$14:$J$213,6,0),""))</f>
        <v/>
      </c>
      <c r="E3658" s="287"/>
      <c r="F3658" s="234"/>
      <c r="G3658" s="234"/>
      <c r="H3658" s="263"/>
      <c r="I3658" s="169"/>
      <c r="K3658" s="445" t="str">
        <f t="shared" si="453"/>
        <v>Leer</v>
      </c>
      <c r="L3658" s="445" t="str">
        <f>VLOOKUP($D3658,{"29 - Psychiatrie (Erwachsene)","BGI";"297 - stationsäquivalente Behandlung in der Erwachsenenpsychiatrie (29)","BGI";"30 - Kinder- und Jugendpsychiatrie","BGII";"307 - stationsäquivalente Behandlung in der Kinder- und Jugendpsychiatrie (30)","BGII";"31 - Psychosomatik","BGI";"","Leer"},2,0)</f>
        <v>Leer</v>
      </c>
      <c r="M3658" s="445">
        <f t="shared" si="450"/>
        <v>0</v>
      </c>
      <c r="N3658" s="445">
        <f t="shared" si="451"/>
        <v>0</v>
      </c>
      <c r="O3658" s="445">
        <f t="shared" si="454"/>
        <v>0</v>
      </c>
      <c r="P3658" s="445">
        <f t="shared" si="455"/>
        <v>0</v>
      </c>
      <c r="Q3658" s="445">
        <f t="shared" si="456"/>
        <v>0</v>
      </c>
      <c r="R3658" s="415" t="str">
        <f t="shared" si="457"/>
        <v>Leer</v>
      </c>
      <c r="S3658" s="445">
        <f>IF('Angaben KH-Standort'!D$29='A4'!D3658,IF('Angaben KH-Standort'!E$29="Ja",1,0),0)</f>
        <v>0</v>
      </c>
      <c r="T3658" s="445">
        <f>IF('Angaben KH-Standort'!D$30='A4'!D3658,IF('Angaben KH-Standort'!E$30="Ja",1,0),0)</f>
        <v>0</v>
      </c>
      <c r="U3658" s="445">
        <f>IF('Angaben KH-Standort'!D$31='A4'!D3658,IF('Angaben KH-Standort'!E$31="Ja",1,0),0)</f>
        <v>0</v>
      </c>
    </row>
    <row r="3659" spans="2:21" ht="15" customHeight="1" x14ac:dyDescent="0.3">
      <c r="B3659" s="70" t="str">
        <f t="shared" si="452"/>
        <v>!!!</v>
      </c>
      <c r="C3659" s="265" t="str">
        <f>IF(ISERROR(IF(LEN(E3659)&gt;0,VLOOKUP(TEXT($E3659,0),'Angaben Stationen'!$E$14:$J$213,5,0),"")),"?",IF(LEN(E3659)&gt;0,VLOOKUP(TEXT($E3659,0),'Angaben Stationen'!$E$14:$J$213,5,0),""))</f>
        <v/>
      </c>
      <c r="D3659" s="232" t="str">
        <f>IF(ISERROR(IF(LEN(E3659)&gt;0,VLOOKUP(TEXT($E3659,0),'Angaben Stationen'!$E$14:$J$213,6,0),"")),"STATION IST NICHT VORHANDEN",IF(LEN(E3659)&gt;0,VLOOKUP(TEXT($E3659,0),'Angaben Stationen'!$E$14:$J$213,6,0),""))</f>
        <v/>
      </c>
      <c r="E3659" s="287"/>
      <c r="F3659" s="234"/>
      <c r="G3659" s="234"/>
      <c r="H3659" s="263"/>
      <c r="I3659" s="169"/>
      <c r="K3659" s="445" t="str">
        <f t="shared" si="453"/>
        <v>Leer</v>
      </c>
      <c r="L3659" s="445" t="str">
        <f>VLOOKUP($D3659,{"29 - Psychiatrie (Erwachsene)","BGI";"297 - stationsäquivalente Behandlung in der Erwachsenenpsychiatrie (29)","BGI";"30 - Kinder- und Jugendpsychiatrie","BGII";"307 - stationsäquivalente Behandlung in der Kinder- und Jugendpsychiatrie (30)","BGII";"31 - Psychosomatik","BGI";"","Leer"},2,0)</f>
        <v>Leer</v>
      </c>
      <c r="M3659" s="445">
        <f t="shared" si="450"/>
        <v>0</v>
      </c>
      <c r="N3659" s="445">
        <f t="shared" si="451"/>
        <v>0</v>
      </c>
      <c r="O3659" s="445">
        <f t="shared" si="454"/>
        <v>0</v>
      </c>
      <c r="P3659" s="445">
        <f t="shared" si="455"/>
        <v>0</v>
      </c>
      <c r="Q3659" s="445">
        <f t="shared" si="456"/>
        <v>0</v>
      </c>
      <c r="R3659" s="415" t="str">
        <f t="shared" si="457"/>
        <v>Leer</v>
      </c>
      <c r="S3659" s="445">
        <f>IF('Angaben KH-Standort'!D$29='A4'!D3659,IF('Angaben KH-Standort'!E$29="Ja",1,0),0)</f>
        <v>0</v>
      </c>
      <c r="T3659" s="445">
        <f>IF('Angaben KH-Standort'!D$30='A4'!D3659,IF('Angaben KH-Standort'!E$30="Ja",1,0),0)</f>
        <v>0</v>
      </c>
      <c r="U3659" s="445">
        <f>IF('Angaben KH-Standort'!D$31='A4'!D3659,IF('Angaben KH-Standort'!E$31="Ja",1,0),0)</f>
        <v>0</v>
      </c>
    </row>
    <row r="3660" spans="2:21" ht="15" customHeight="1" x14ac:dyDescent="0.3">
      <c r="B3660" s="70" t="str">
        <f t="shared" si="452"/>
        <v>!!!</v>
      </c>
      <c r="C3660" s="265" t="str">
        <f>IF(ISERROR(IF(LEN(E3660)&gt;0,VLOOKUP(TEXT($E3660,0),'Angaben Stationen'!$E$14:$J$213,5,0),"")),"?",IF(LEN(E3660)&gt;0,VLOOKUP(TEXT($E3660,0),'Angaben Stationen'!$E$14:$J$213,5,0),""))</f>
        <v/>
      </c>
      <c r="D3660" s="232" t="str">
        <f>IF(ISERROR(IF(LEN(E3660)&gt;0,VLOOKUP(TEXT($E3660,0),'Angaben Stationen'!$E$14:$J$213,6,0),"")),"STATION IST NICHT VORHANDEN",IF(LEN(E3660)&gt;0,VLOOKUP(TEXT($E3660,0),'Angaben Stationen'!$E$14:$J$213,6,0),""))</f>
        <v/>
      </c>
      <c r="E3660" s="287"/>
      <c r="F3660" s="234"/>
      <c r="G3660" s="234"/>
      <c r="H3660" s="263"/>
      <c r="I3660" s="169"/>
      <c r="K3660" s="445" t="str">
        <f t="shared" si="453"/>
        <v>Leer</v>
      </c>
      <c r="L3660" s="445" t="str">
        <f>VLOOKUP($D3660,{"29 - Psychiatrie (Erwachsene)","BGI";"297 - stationsäquivalente Behandlung in der Erwachsenenpsychiatrie (29)","BGI";"30 - Kinder- und Jugendpsychiatrie","BGII";"307 - stationsäquivalente Behandlung in der Kinder- und Jugendpsychiatrie (30)","BGII";"31 - Psychosomatik","BGI";"","Leer"},2,0)</f>
        <v>Leer</v>
      </c>
      <c r="M3660" s="445">
        <f t="shared" si="450"/>
        <v>0</v>
      </c>
      <c r="N3660" s="445">
        <f t="shared" si="451"/>
        <v>0</v>
      </c>
      <c r="O3660" s="445">
        <f t="shared" si="454"/>
        <v>0</v>
      </c>
      <c r="P3660" s="445">
        <f t="shared" si="455"/>
        <v>0</v>
      </c>
      <c r="Q3660" s="445">
        <f t="shared" si="456"/>
        <v>0</v>
      </c>
      <c r="R3660" s="415" t="str">
        <f t="shared" si="457"/>
        <v>Leer</v>
      </c>
      <c r="S3660" s="445">
        <f>IF('Angaben KH-Standort'!D$29='A4'!D3660,IF('Angaben KH-Standort'!E$29="Ja",1,0),0)</f>
        <v>0</v>
      </c>
      <c r="T3660" s="445">
        <f>IF('Angaben KH-Standort'!D$30='A4'!D3660,IF('Angaben KH-Standort'!E$30="Ja",1,0),0)</f>
        <v>0</v>
      </c>
      <c r="U3660" s="445">
        <f>IF('Angaben KH-Standort'!D$31='A4'!D3660,IF('Angaben KH-Standort'!E$31="Ja",1,0),0)</f>
        <v>0</v>
      </c>
    </row>
    <row r="3661" spans="2:21" ht="15" customHeight="1" x14ac:dyDescent="0.3">
      <c r="B3661" s="70" t="str">
        <f t="shared" si="452"/>
        <v>!!!</v>
      </c>
      <c r="C3661" s="265" t="str">
        <f>IF(ISERROR(IF(LEN(E3661)&gt;0,VLOOKUP(TEXT($E3661,0),'Angaben Stationen'!$E$14:$J$213,5,0),"")),"?",IF(LEN(E3661)&gt;0,VLOOKUP(TEXT($E3661,0),'Angaben Stationen'!$E$14:$J$213,5,0),""))</f>
        <v/>
      </c>
      <c r="D3661" s="232" t="str">
        <f>IF(ISERROR(IF(LEN(E3661)&gt;0,VLOOKUP(TEXT($E3661,0),'Angaben Stationen'!$E$14:$J$213,6,0),"")),"STATION IST NICHT VORHANDEN",IF(LEN(E3661)&gt;0,VLOOKUP(TEXT($E3661,0),'Angaben Stationen'!$E$14:$J$213,6,0),""))</f>
        <v/>
      </c>
      <c r="E3661" s="287"/>
      <c r="F3661" s="234"/>
      <c r="G3661" s="234"/>
      <c r="H3661" s="263"/>
      <c r="I3661" s="169"/>
      <c r="K3661" s="445" t="str">
        <f t="shared" si="453"/>
        <v>Leer</v>
      </c>
      <c r="L3661" s="445" t="str">
        <f>VLOOKUP($D3661,{"29 - Psychiatrie (Erwachsene)","BGI";"297 - stationsäquivalente Behandlung in der Erwachsenenpsychiatrie (29)","BGI";"30 - Kinder- und Jugendpsychiatrie","BGII";"307 - stationsäquivalente Behandlung in der Kinder- und Jugendpsychiatrie (30)","BGII";"31 - Psychosomatik","BGI";"","Leer"},2,0)</f>
        <v>Leer</v>
      </c>
      <c r="M3661" s="445">
        <f t="shared" si="450"/>
        <v>0</v>
      </c>
      <c r="N3661" s="445">
        <f t="shared" si="451"/>
        <v>0</v>
      </c>
      <c r="O3661" s="445">
        <f t="shared" si="454"/>
        <v>0</v>
      </c>
      <c r="P3661" s="445">
        <f t="shared" si="455"/>
        <v>0</v>
      </c>
      <c r="Q3661" s="445">
        <f t="shared" si="456"/>
        <v>0</v>
      </c>
      <c r="R3661" s="415" t="str">
        <f t="shared" si="457"/>
        <v>Leer</v>
      </c>
      <c r="S3661" s="445">
        <f>IF('Angaben KH-Standort'!D$29='A4'!D3661,IF('Angaben KH-Standort'!E$29="Ja",1,0),0)</f>
        <v>0</v>
      </c>
      <c r="T3661" s="445">
        <f>IF('Angaben KH-Standort'!D$30='A4'!D3661,IF('Angaben KH-Standort'!E$30="Ja",1,0),0)</f>
        <v>0</v>
      </c>
      <c r="U3661" s="445">
        <f>IF('Angaben KH-Standort'!D$31='A4'!D3661,IF('Angaben KH-Standort'!E$31="Ja",1,0),0)</f>
        <v>0</v>
      </c>
    </row>
    <row r="3662" spans="2:21" ht="15" customHeight="1" x14ac:dyDescent="0.3">
      <c r="B3662" s="70" t="str">
        <f t="shared" si="452"/>
        <v>!!!</v>
      </c>
      <c r="C3662" s="265" t="str">
        <f>IF(ISERROR(IF(LEN(E3662)&gt;0,VLOOKUP(TEXT($E3662,0),'Angaben Stationen'!$E$14:$J$213,5,0),"")),"?",IF(LEN(E3662)&gt;0,VLOOKUP(TEXT($E3662,0),'Angaben Stationen'!$E$14:$J$213,5,0),""))</f>
        <v/>
      </c>
      <c r="D3662" s="232" t="str">
        <f>IF(ISERROR(IF(LEN(E3662)&gt;0,VLOOKUP(TEXT($E3662,0),'Angaben Stationen'!$E$14:$J$213,6,0),"")),"STATION IST NICHT VORHANDEN",IF(LEN(E3662)&gt;0,VLOOKUP(TEXT($E3662,0),'Angaben Stationen'!$E$14:$J$213,6,0),""))</f>
        <v/>
      </c>
      <c r="E3662" s="287"/>
      <c r="F3662" s="234"/>
      <c r="G3662" s="234"/>
      <c r="H3662" s="263"/>
      <c r="I3662" s="169"/>
      <c r="K3662" s="445" t="str">
        <f t="shared" si="453"/>
        <v>Leer</v>
      </c>
      <c r="L3662" s="445" t="str">
        <f>VLOOKUP($D3662,{"29 - Psychiatrie (Erwachsene)","BGI";"297 - stationsäquivalente Behandlung in der Erwachsenenpsychiatrie (29)","BGI";"30 - Kinder- und Jugendpsychiatrie","BGII";"307 - stationsäquivalente Behandlung in der Kinder- und Jugendpsychiatrie (30)","BGII";"31 - Psychosomatik","BGI";"","Leer"},2,0)</f>
        <v>Leer</v>
      </c>
      <c r="M3662" s="445">
        <f t="shared" si="450"/>
        <v>0</v>
      </c>
      <c r="N3662" s="445">
        <f t="shared" si="451"/>
        <v>0</v>
      </c>
      <c r="O3662" s="445">
        <f t="shared" si="454"/>
        <v>0</v>
      </c>
      <c r="P3662" s="445">
        <f t="shared" si="455"/>
        <v>0</v>
      </c>
      <c r="Q3662" s="445">
        <f t="shared" si="456"/>
        <v>0</v>
      </c>
      <c r="R3662" s="415" t="str">
        <f t="shared" si="457"/>
        <v>Leer</v>
      </c>
      <c r="S3662" s="445">
        <f>IF('Angaben KH-Standort'!D$29='A4'!D3662,IF('Angaben KH-Standort'!E$29="Ja",1,0),0)</f>
        <v>0</v>
      </c>
      <c r="T3662" s="445">
        <f>IF('Angaben KH-Standort'!D$30='A4'!D3662,IF('Angaben KH-Standort'!E$30="Ja",1,0),0)</f>
        <v>0</v>
      </c>
      <c r="U3662" s="445">
        <f>IF('Angaben KH-Standort'!D$31='A4'!D3662,IF('Angaben KH-Standort'!E$31="Ja",1,0),0)</f>
        <v>0</v>
      </c>
    </row>
    <row r="3663" spans="2:21" ht="15" customHeight="1" x14ac:dyDescent="0.3">
      <c r="B3663" s="70" t="str">
        <f t="shared" si="452"/>
        <v>!!!</v>
      </c>
      <c r="C3663" s="265" t="str">
        <f>IF(ISERROR(IF(LEN(E3663)&gt;0,VLOOKUP(TEXT($E3663,0),'Angaben Stationen'!$E$14:$J$213,5,0),"")),"?",IF(LEN(E3663)&gt;0,VLOOKUP(TEXT($E3663,0),'Angaben Stationen'!$E$14:$J$213,5,0),""))</f>
        <v/>
      </c>
      <c r="D3663" s="232" t="str">
        <f>IF(ISERROR(IF(LEN(E3663)&gt;0,VLOOKUP(TEXT($E3663,0),'Angaben Stationen'!$E$14:$J$213,6,0),"")),"STATION IST NICHT VORHANDEN",IF(LEN(E3663)&gt;0,VLOOKUP(TEXT($E3663,0),'Angaben Stationen'!$E$14:$J$213,6,0),""))</f>
        <v/>
      </c>
      <c r="E3663" s="287"/>
      <c r="F3663" s="234"/>
      <c r="G3663" s="234"/>
      <c r="H3663" s="263"/>
      <c r="I3663" s="169"/>
      <c r="K3663" s="445" t="str">
        <f t="shared" si="453"/>
        <v>Leer</v>
      </c>
      <c r="L3663" s="445" t="str">
        <f>VLOOKUP($D3663,{"29 - Psychiatrie (Erwachsene)","BGI";"297 - stationsäquivalente Behandlung in der Erwachsenenpsychiatrie (29)","BGI";"30 - Kinder- und Jugendpsychiatrie","BGII";"307 - stationsäquivalente Behandlung in der Kinder- und Jugendpsychiatrie (30)","BGII";"31 - Psychosomatik","BGI";"","Leer"},2,0)</f>
        <v>Leer</v>
      </c>
      <c r="M3663" s="445">
        <f t="shared" si="450"/>
        <v>0</v>
      </c>
      <c r="N3663" s="445">
        <f t="shared" si="451"/>
        <v>0</v>
      </c>
      <c r="O3663" s="445">
        <f t="shared" si="454"/>
        <v>0</v>
      </c>
      <c r="P3663" s="445">
        <f t="shared" si="455"/>
        <v>0</v>
      </c>
      <c r="Q3663" s="445">
        <f t="shared" si="456"/>
        <v>0</v>
      </c>
      <c r="R3663" s="415" t="str">
        <f t="shared" si="457"/>
        <v>Leer</v>
      </c>
      <c r="S3663" s="445">
        <f>IF('Angaben KH-Standort'!D$29='A4'!D3663,IF('Angaben KH-Standort'!E$29="Ja",1,0),0)</f>
        <v>0</v>
      </c>
      <c r="T3663" s="445">
        <f>IF('Angaben KH-Standort'!D$30='A4'!D3663,IF('Angaben KH-Standort'!E$30="Ja",1,0),0)</f>
        <v>0</v>
      </c>
      <c r="U3663" s="445">
        <f>IF('Angaben KH-Standort'!D$31='A4'!D3663,IF('Angaben KH-Standort'!E$31="Ja",1,0),0)</f>
        <v>0</v>
      </c>
    </row>
    <row r="3664" spans="2:21" ht="15" customHeight="1" x14ac:dyDescent="0.3">
      <c r="B3664" s="70" t="str">
        <f t="shared" si="452"/>
        <v>!!!</v>
      </c>
      <c r="C3664" s="265" t="str">
        <f>IF(ISERROR(IF(LEN(E3664)&gt;0,VLOOKUP(TEXT($E3664,0),'Angaben Stationen'!$E$14:$J$213,5,0),"")),"?",IF(LEN(E3664)&gt;0,VLOOKUP(TEXT($E3664,0),'Angaben Stationen'!$E$14:$J$213,5,0),""))</f>
        <v/>
      </c>
      <c r="D3664" s="232" t="str">
        <f>IF(ISERROR(IF(LEN(E3664)&gt;0,VLOOKUP(TEXT($E3664,0),'Angaben Stationen'!$E$14:$J$213,6,0),"")),"STATION IST NICHT VORHANDEN",IF(LEN(E3664)&gt;0,VLOOKUP(TEXT($E3664,0),'Angaben Stationen'!$E$14:$J$213,6,0),""))</f>
        <v/>
      </c>
      <c r="E3664" s="287"/>
      <c r="F3664" s="234"/>
      <c r="G3664" s="234"/>
      <c r="H3664" s="263"/>
      <c r="I3664" s="169"/>
      <c r="K3664" s="445" t="str">
        <f t="shared" si="453"/>
        <v>Leer</v>
      </c>
      <c r="L3664" s="445" t="str">
        <f>VLOOKUP($D3664,{"29 - Psychiatrie (Erwachsene)","BGI";"297 - stationsäquivalente Behandlung in der Erwachsenenpsychiatrie (29)","BGI";"30 - Kinder- und Jugendpsychiatrie","BGII";"307 - stationsäquivalente Behandlung in der Kinder- und Jugendpsychiatrie (30)","BGII";"31 - Psychosomatik","BGI";"","Leer"},2,0)</f>
        <v>Leer</v>
      </c>
      <c r="M3664" s="445">
        <f t="shared" si="450"/>
        <v>0</v>
      </c>
      <c r="N3664" s="445">
        <f t="shared" si="451"/>
        <v>0</v>
      </c>
      <c r="O3664" s="445">
        <f t="shared" si="454"/>
        <v>0</v>
      </c>
      <c r="P3664" s="445">
        <f t="shared" si="455"/>
        <v>0</v>
      </c>
      <c r="Q3664" s="445">
        <f t="shared" si="456"/>
        <v>0</v>
      </c>
      <c r="R3664" s="415" t="str">
        <f t="shared" si="457"/>
        <v>Leer</v>
      </c>
      <c r="S3664" s="445">
        <f>IF('Angaben KH-Standort'!D$29='A4'!D3664,IF('Angaben KH-Standort'!E$29="Ja",1,0),0)</f>
        <v>0</v>
      </c>
      <c r="T3664" s="445">
        <f>IF('Angaben KH-Standort'!D$30='A4'!D3664,IF('Angaben KH-Standort'!E$30="Ja",1,0),0)</f>
        <v>0</v>
      </c>
      <c r="U3664" s="445">
        <f>IF('Angaben KH-Standort'!D$31='A4'!D3664,IF('Angaben KH-Standort'!E$31="Ja",1,0),0)</f>
        <v>0</v>
      </c>
    </row>
    <row r="3665" spans="2:21" ht="15" customHeight="1" x14ac:dyDescent="0.3">
      <c r="B3665" s="70" t="str">
        <f t="shared" si="452"/>
        <v>!!!</v>
      </c>
      <c r="C3665" s="265" t="str">
        <f>IF(ISERROR(IF(LEN(E3665)&gt;0,VLOOKUP(TEXT($E3665,0),'Angaben Stationen'!$E$14:$J$213,5,0),"")),"?",IF(LEN(E3665)&gt;0,VLOOKUP(TEXT($E3665,0),'Angaben Stationen'!$E$14:$J$213,5,0),""))</f>
        <v/>
      </c>
      <c r="D3665" s="232" t="str">
        <f>IF(ISERROR(IF(LEN(E3665)&gt;0,VLOOKUP(TEXT($E3665,0),'Angaben Stationen'!$E$14:$J$213,6,0),"")),"STATION IST NICHT VORHANDEN",IF(LEN(E3665)&gt;0,VLOOKUP(TEXT($E3665,0),'Angaben Stationen'!$E$14:$J$213,6,0),""))</f>
        <v/>
      </c>
      <c r="E3665" s="287"/>
      <c r="F3665" s="234"/>
      <c r="G3665" s="234"/>
      <c r="H3665" s="263"/>
      <c r="I3665" s="169"/>
      <c r="K3665" s="445" t="str">
        <f t="shared" si="453"/>
        <v>Leer</v>
      </c>
      <c r="L3665" s="445" t="str">
        <f>VLOOKUP($D3665,{"29 - Psychiatrie (Erwachsene)","BGI";"297 - stationsäquivalente Behandlung in der Erwachsenenpsychiatrie (29)","BGI";"30 - Kinder- und Jugendpsychiatrie","BGII";"307 - stationsäquivalente Behandlung in der Kinder- und Jugendpsychiatrie (30)","BGII";"31 - Psychosomatik","BGI";"","Leer"},2,0)</f>
        <v>Leer</v>
      </c>
      <c r="M3665" s="445">
        <f t="shared" si="450"/>
        <v>0</v>
      </c>
      <c r="N3665" s="445">
        <f t="shared" si="451"/>
        <v>0</v>
      </c>
      <c r="O3665" s="445">
        <f t="shared" si="454"/>
        <v>0</v>
      </c>
      <c r="P3665" s="445">
        <f t="shared" si="455"/>
        <v>0</v>
      </c>
      <c r="Q3665" s="445">
        <f t="shared" si="456"/>
        <v>0</v>
      </c>
      <c r="R3665" s="415" t="str">
        <f t="shared" si="457"/>
        <v>Leer</v>
      </c>
      <c r="S3665" s="445">
        <f>IF('Angaben KH-Standort'!D$29='A4'!D3665,IF('Angaben KH-Standort'!E$29="Ja",1,0),0)</f>
        <v>0</v>
      </c>
      <c r="T3665" s="445">
        <f>IF('Angaben KH-Standort'!D$30='A4'!D3665,IF('Angaben KH-Standort'!E$30="Ja",1,0),0)</f>
        <v>0</v>
      </c>
      <c r="U3665" s="445">
        <f>IF('Angaben KH-Standort'!D$31='A4'!D3665,IF('Angaben KH-Standort'!E$31="Ja",1,0),0)</f>
        <v>0</v>
      </c>
    </row>
    <row r="3666" spans="2:21" ht="15" customHeight="1" x14ac:dyDescent="0.3">
      <c r="B3666" s="70" t="str">
        <f t="shared" si="452"/>
        <v>!!!</v>
      </c>
      <c r="C3666" s="265" t="str">
        <f>IF(ISERROR(IF(LEN(E3666)&gt;0,VLOOKUP(TEXT($E3666,0),'Angaben Stationen'!$E$14:$J$213,5,0),"")),"?",IF(LEN(E3666)&gt;0,VLOOKUP(TEXT($E3666,0),'Angaben Stationen'!$E$14:$J$213,5,0),""))</f>
        <v/>
      </c>
      <c r="D3666" s="232" t="str">
        <f>IF(ISERROR(IF(LEN(E3666)&gt;0,VLOOKUP(TEXT($E3666,0),'Angaben Stationen'!$E$14:$J$213,6,0),"")),"STATION IST NICHT VORHANDEN",IF(LEN(E3666)&gt;0,VLOOKUP(TEXT($E3666,0),'Angaben Stationen'!$E$14:$J$213,6,0),""))</f>
        <v/>
      </c>
      <c r="E3666" s="287"/>
      <c r="F3666" s="234"/>
      <c r="G3666" s="234"/>
      <c r="H3666" s="263"/>
      <c r="I3666" s="169"/>
      <c r="K3666" s="445" t="str">
        <f t="shared" si="453"/>
        <v>Leer</v>
      </c>
      <c r="L3666" s="445" t="str">
        <f>VLOOKUP($D3666,{"29 - Psychiatrie (Erwachsene)","BGI";"297 - stationsäquivalente Behandlung in der Erwachsenenpsychiatrie (29)","BGI";"30 - Kinder- und Jugendpsychiatrie","BGII";"307 - stationsäquivalente Behandlung in der Kinder- und Jugendpsychiatrie (30)","BGII";"31 - Psychosomatik","BGI";"","Leer"},2,0)</f>
        <v>Leer</v>
      </c>
      <c r="M3666" s="445">
        <f t="shared" si="450"/>
        <v>0</v>
      </c>
      <c r="N3666" s="445">
        <f t="shared" si="451"/>
        <v>0</v>
      </c>
      <c r="O3666" s="445">
        <f t="shared" si="454"/>
        <v>0</v>
      </c>
      <c r="P3666" s="445">
        <f t="shared" si="455"/>
        <v>0</v>
      </c>
      <c r="Q3666" s="445">
        <f t="shared" si="456"/>
        <v>0</v>
      </c>
      <c r="R3666" s="415" t="str">
        <f t="shared" si="457"/>
        <v>Leer</v>
      </c>
      <c r="S3666" s="445">
        <f>IF('Angaben KH-Standort'!D$29='A4'!D3666,IF('Angaben KH-Standort'!E$29="Ja",1,0),0)</f>
        <v>0</v>
      </c>
      <c r="T3666" s="445">
        <f>IF('Angaben KH-Standort'!D$30='A4'!D3666,IF('Angaben KH-Standort'!E$30="Ja",1,0),0)</f>
        <v>0</v>
      </c>
      <c r="U3666" s="445">
        <f>IF('Angaben KH-Standort'!D$31='A4'!D3666,IF('Angaben KH-Standort'!E$31="Ja",1,0),0)</f>
        <v>0</v>
      </c>
    </row>
    <row r="3667" spans="2:21" ht="15" customHeight="1" x14ac:dyDescent="0.3">
      <c r="B3667" s="70" t="str">
        <f t="shared" si="452"/>
        <v>!!!</v>
      </c>
      <c r="C3667" s="265" t="str">
        <f>IF(ISERROR(IF(LEN(E3667)&gt;0,VLOOKUP(TEXT($E3667,0),'Angaben Stationen'!$E$14:$J$213,5,0),"")),"?",IF(LEN(E3667)&gt;0,VLOOKUP(TEXT($E3667,0),'Angaben Stationen'!$E$14:$J$213,5,0),""))</f>
        <v/>
      </c>
      <c r="D3667" s="232" t="str">
        <f>IF(ISERROR(IF(LEN(E3667)&gt;0,VLOOKUP(TEXT($E3667,0),'Angaben Stationen'!$E$14:$J$213,6,0),"")),"STATION IST NICHT VORHANDEN",IF(LEN(E3667)&gt;0,VLOOKUP(TEXT($E3667,0),'Angaben Stationen'!$E$14:$J$213,6,0),""))</f>
        <v/>
      </c>
      <c r="E3667" s="287"/>
      <c r="F3667" s="234"/>
      <c r="G3667" s="234"/>
      <c r="H3667" s="263"/>
      <c r="I3667" s="169"/>
      <c r="K3667" s="445" t="str">
        <f t="shared" si="453"/>
        <v>Leer</v>
      </c>
      <c r="L3667" s="445" t="str">
        <f>VLOOKUP($D3667,{"29 - Psychiatrie (Erwachsene)","BGI";"297 - stationsäquivalente Behandlung in der Erwachsenenpsychiatrie (29)","BGI";"30 - Kinder- und Jugendpsychiatrie","BGII";"307 - stationsäquivalente Behandlung in der Kinder- und Jugendpsychiatrie (30)","BGII";"31 - Psychosomatik","BGI";"","Leer"},2,0)</f>
        <v>Leer</v>
      </c>
      <c r="M3667" s="445">
        <f t="shared" si="450"/>
        <v>0</v>
      </c>
      <c r="N3667" s="445">
        <f t="shared" si="451"/>
        <v>0</v>
      </c>
      <c r="O3667" s="445">
        <f t="shared" si="454"/>
        <v>0</v>
      </c>
      <c r="P3667" s="445">
        <f t="shared" si="455"/>
        <v>0</v>
      </c>
      <c r="Q3667" s="445">
        <f t="shared" si="456"/>
        <v>0</v>
      </c>
      <c r="R3667" s="415" t="str">
        <f t="shared" si="457"/>
        <v>Leer</v>
      </c>
      <c r="S3667" s="445">
        <f>IF('Angaben KH-Standort'!D$29='A4'!D3667,IF('Angaben KH-Standort'!E$29="Ja",1,0),0)</f>
        <v>0</v>
      </c>
      <c r="T3667" s="445">
        <f>IF('Angaben KH-Standort'!D$30='A4'!D3667,IF('Angaben KH-Standort'!E$30="Ja",1,0),0)</f>
        <v>0</v>
      </c>
      <c r="U3667" s="445">
        <f>IF('Angaben KH-Standort'!D$31='A4'!D3667,IF('Angaben KH-Standort'!E$31="Ja",1,0),0)</f>
        <v>0</v>
      </c>
    </row>
    <row r="3668" spans="2:21" ht="15" customHeight="1" x14ac:dyDescent="0.3">
      <c r="B3668" s="70" t="str">
        <f t="shared" si="452"/>
        <v>!!!</v>
      </c>
      <c r="C3668" s="265" t="str">
        <f>IF(ISERROR(IF(LEN(E3668)&gt;0,VLOOKUP(TEXT($E3668,0),'Angaben Stationen'!$E$14:$J$213,5,0),"")),"?",IF(LEN(E3668)&gt;0,VLOOKUP(TEXT($E3668,0),'Angaben Stationen'!$E$14:$J$213,5,0),""))</f>
        <v/>
      </c>
      <c r="D3668" s="232" t="str">
        <f>IF(ISERROR(IF(LEN(E3668)&gt;0,VLOOKUP(TEXT($E3668,0),'Angaben Stationen'!$E$14:$J$213,6,0),"")),"STATION IST NICHT VORHANDEN",IF(LEN(E3668)&gt;0,VLOOKUP(TEXT($E3668,0),'Angaben Stationen'!$E$14:$J$213,6,0),""))</f>
        <v/>
      </c>
      <c r="E3668" s="287"/>
      <c r="F3668" s="234"/>
      <c r="G3668" s="234"/>
      <c r="H3668" s="263"/>
      <c r="I3668" s="169"/>
      <c r="K3668" s="445" t="str">
        <f t="shared" si="453"/>
        <v>Leer</v>
      </c>
      <c r="L3668" s="445" t="str">
        <f>VLOOKUP($D3668,{"29 - Psychiatrie (Erwachsene)","BGI";"297 - stationsäquivalente Behandlung in der Erwachsenenpsychiatrie (29)","BGI";"30 - Kinder- und Jugendpsychiatrie","BGII";"307 - stationsäquivalente Behandlung in der Kinder- und Jugendpsychiatrie (30)","BGII";"31 - Psychosomatik","BGI";"","Leer"},2,0)</f>
        <v>Leer</v>
      </c>
      <c r="M3668" s="445">
        <f t="shared" si="450"/>
        <v>0</v>
      </c>
      <c r="N3668" s="445">
        <f t="shared" si="451"/>
        <v>0</v>
      </c>
      <c r="O3668" s="445">
        <f t="shared" si="454"/>
        <v>0</v>
      </c>
      <c r="P3668" s="445">
        <f t="shared" si="455"/>
        <v>0</v>
      </c>
      <c r="Q3668" s="445">
        <f t="shared" si="456"/>
        <v>0</v>
      </c>
      <c r="R3668" s="415" t="str">
        <f t="shared" si="457"/>
        <v>Leer</v>
      </c>
      <c r="S3668" s="445">
        <f>IF('Angaben KH-Standort'!D$29='A4'!D3668,IF('Angaben KH-Standort'!E$29="Ja",1,0),0)</f>
        <v>0</v>
      </c>
      <c r="T3668" s="445">
        <f>IF('Angaben KH-Standort'!D$30='A4'!D3668,IF('Angaben KH-Standort'!E$30="Ja",1,0),0)</f>
        <v>0</v>
      </c>
      <c r="U3668" s="445">
        <f>IF('Angaben KH-Standort'!D$31='A4'!D3668,IF('Angaben KH-Standort'!E$31="Ja",1,0),0)</f>
        <v>0</v>
      </c>
    </row>
    <row r="3669" spans="2:21" ht="15" customHeight="1" x14ac:dyDescent="0.3">
      <c r="B3669" s="70" t="str">
        <f t="shared" si="452"/>
        <v>!!!</v>
      </c>
      <c r="C3669" s="265" t="str">
        <f>IF(ISERROR(IF(LEN(E3669)&gt;0,VLOOKUP(TEXT($E3669,0),'Angaben Stationen'!$E$14:$J$213,5,0),"")),"?",IF(LEN(E3669)&gt;0,VLOOKUP(TEXT($E3669,0),'Angaben Stationen'!$E$14:$J$213,5,0),""))</f>
        <v/>
      </c>
      <c r="D3669" s="232" t="str">
        <f>IF(ISERROR(IF(LEN(E3669)&gt;0,VLOOKUP(TEXT($E3669,0),'Angaben Stationen'!$E$14:$J$213,6,0),"")),"STATION IST NICHT VORHANDEN",IF(LEN(E3669)&gt;0,VLOOKUP(TEXT($E3669,0),'Angaben Stationen'!$E$14:$J$213,6,0),""))</f>
        <v/>
      </c>
      <c r="E3669" s="287"/>
      <c r="F3669" s="234"/>
      <c r="G3669" s="234"/>
      <c r="H3669" s="263"/>
      <c r="I3669" s="169"/>
      <c r="K3669" s="445" t="str">
        <f t="shared" si="453"/>
        <v>Leer</v>
      </c>
      <c r="L3669" s="445" t="str">
        <f>VLOOKUP($D3669,{"29 - Psychiatrie (Erwachsene)","BGI";"297 - stationsäquivalente Behandlung in der Erwachsenenpsychiatrie (29)","BGI";"30 - Kinder- und Jugendpsychiatrie","BGII";"307 - stationsäquivalente Behandlung in der Kinder- und Jugendpsychiatrie (30)","BGII";"31 - Psychosomatik","BGI";"","Leer"},2,0)</f>
        <v>Leer</v>
      </c>
      <c r="M3669" s="445">
        <f t="shared" si="450"/>
        <v>0</v>
      </c>
      <c r="N3669" s="445">
        <f t="shared" si="451"/>
        <v>0</v>
      </c>
      <c r="O3669" s="445">
        <f t="shared" si="454"/>
        <v>0</v>
      </c>
      <c r="P3669" s="445">
        <f t="shared" si="455"/>
        <v>0</v>
      </c>
      <c r="Q3669" s="445">
        <f t="shared" si="456"/>
        <v>0</v>
      </c>
      <c r="R3669" s="415" t="str">
        <f t="shared" si="457"/>
        <v>Leer</v>
      </c>
      <c r="S3669" s="445">
        <f>IF('Angaben KH-Standort'!D$29='A4'!D3669,IF('Angaben KH-Standort'!E$29="Ja",1,0),0)</f>
        <v>0</v>
      </c>
      <c r="T3669" s="445">
        <f>IF('Angaben KH-Standort'!D$30='A4'!D3669,IF('Angaben KH-Standort'!E$30="Ja",1,0),0)</f>
        <v>0</v>
      </c>
      <c r="U3669" s="445">
        <f>IF('Angaben KH-Standort'!D$31='A4'!D3669,IF('Angaben KH-Standort'!E$31="Ja",1,0),0)</f>
        <v>0</v>
      </c>
    </row>
    <row r="3670" spans="2:21" ht="15" customHeight="1" x14ac:dyDescent="0.3">
      <c r="B3670" s="70" t="str">
        <f t="shared" si="452"/>
        <v>!!!</v>
      </c>
      <c r="C3670" s="265" t="str">
        <f>IF(ISERROR(IF(LEN(E3670)&gt;0,VLOOKUP(TEXT($E3670,0),'Angaben Stationen'!$E$14:$J$213,5,0),"")),"?",IF(LEN(E3670)&gt;0,VLOOKUP(TEXT($E3670,0),'Angaben Stationen'!$E$14:$J$213,5,0),""))</f>
        <v/>
      </c>
      <c r="D3670" s="232" t="str">
        <f>IF(ISERROR(IF(LEN(E3670)&gt;0,VLOOKUP(TEXT($E3670,0),'Angaben Stationen'!$E$14:$J$213,6,0),"")),"STATION IST NICHT VORHANDEN",IF(LEN(E3670)&gt;0,VLOOKUP(TEXT($E3670,0),'Angaben Stationen'!$E$14:$J$213,6,0),""))</f>
        <v/>
      </c>
      <c r="E3670" s="287"/>
      <c r="F3670" s="234"/>
      <c r="G3670" s="234"/>
      <c r="H3670" s="263"/>
      <c r="I3670" s="169"/>
      <c r="K3670" s="445" t="str">
        <f t="shared" si="453"/>
        <v>Leer</v>
      </c>
      <c r="L3670" s="445" t="str">
        <f>VLOOKUP($D3670,{"29 - Psychiatrie (Erwachsene)","BGI";"297 - stationsäquivalente Behandlung in der Erwachsenenpsychiatrie (29)","BGI";"30 - Kinder- und Jugendpsychiatrie","BGII";"307 - stationsäquivalente Behandlung in der Kinder- und Jugendpsychiatrie (30)","BGII";"31 - Psychosomatik","BGI";"","Leer"},2,0)</f>
        <v>Leer</v>
      </c>
      <c r="M3670" s="445">
        <f t="shared" si="450"/>
        <v>0</v>
      </c>
      <c r="N3670" s="445">
        <f t="shared" si="451"/>
        <v>0</v>
      </c>
      <c r="O3670" s="445">
        <f t="shared" si="454"/>
        <v>0</v>
      </c>
      <c r="P3670" s="445">
        <f t="shared" si="455"/>
        <v>0</v>
      </c>
      <c r="Q3670" s="445">
        <f t="shared" si="456"/>
        <v>0</v>
      </c>
      <c r="R3670" s="415" t="str">
        <f t="shared" si="457"/>
        <v>Leer</v>
      </c>
      <c r="S3670" s="445">
        <f>IF('Angaben KH-Standort'!D$29='A4'!D3670,IF('Angaben KH-Standort'!E$29="Ja",1,0),0)</f>
        <v>0</v>
      </c>
      <c r="T3670" s="445">
        <f>IF('Angaben KH-Standort'!D$30='A4'!D3670,IF('Angaben KH-Standort'!E$30="Ja",1,0),0)</f>
        <v>0</v>
      </c>
      <c r="U3670" s="445">
        <f>IF('Angaben KH-Standort'!D$31='A4'!D3670,IF('Angaben KH-Standort'!E$31="Ja",1,0),0)</f>
        <v>0</v>
      </c>
    </row>
    <row r="3671" spans="2:21" ht="15" customHeight="1" x14ac:dyDescent="0.3">
      <c r="B3671" s="70" t="str">
        <f t="shared" si="452"/>
        <v>!!!</v>
      </c>
      <c r="C3671" s="265" t="str">
        <f>IF(ISERROR(IF(LEN(E3671)&gt;0,VLOOKUP(TEXT($E3671,0),'Angaben Stationen'!$E$14:$J$213,5,0),"")),"?",IF(LEN(E3671)&gt;0,VLOOKUP(TEXT($E3671,0),'Angaben Stationen'!$E$14:$J$213,5,0),""))</f>
        <v/>
      </c>
      <c r="D3671" s="232" t="str">
        <f>IF(ISERROR(IF(LEN(E3671)&gt;0,VLOOKUP(TEXT($E3671,0),'Angaben Stationen'!$E$14:$J$213,6,0),"")),"STATION IST NICHT VORHANDEN",IF(LEN(E3671)&gt;0,VLOOKUP(TEXT($E3671,0),'Angaben Stationen'!$E$14:$J$213,6,0),""))</f>
        <v/>
      </c>
      <c r="E3671" s="287"/>
      <c r="F3671" s="234"/>
      <c r="G3671" s="234"/>
      <c r="H3671" s="263"/>
      <c r="I3671" s="169"/>
      <c r="K3671" s="445" t="str">
        <f t="shared" si="453"/>
        <v>Leer</v>
      </c>
      <c r="L3671" s="445" t="str">
        <f>VLOOKUP($D3671,{"29 - Psychiatrie (Erwachsene)","BGI";"297 - stationsäquivalente Behandlung in der Erwachsenenpsychiatrie (29)","BGI";"30 - Kinder- und Jugendpsychiatrie","BGII";"307 - stationsäquivalente Behandlung in der Kinder- und Jugendpsychiatrie (30)","BGII";"31 - Psychosomatik","BGI";"","Leer"},2,0)</f>
        <v>Leer</v>
      </c>
      <c r="M3671" s="445">
        <f t="shared" si="450"/>
        <v>0</v>
      </c>
      <c r="N3671" s="445">
        <f t="shared" si="451"/>
        <v>0</v>
      </c>
      <c r="O3671" s="445">
        <f t="shared" si="454"/>
        <v>0</v>
      </c>
      <c r="P3671" s="445">
        <f t="shared" si="455"/>
        <v>0</v>
      </c>
      <c r="Q3671" s="445">
        <f t="shared" si="456"/>
        <v>0</v>
      </c>
      <c r="R3671" s="415" t="str">
        <f t="shared" si="457"/>
        <v>Leer</v>
      </c>
      <c r="S3671" s="445">
        <f>IF('Angaben KH-Standort'!D$29='A4'!D3671,IF('Angaben KH-Standort'!E$29="Ja",1,0),0)</f>
        <v>0</v>
      </c>
      <c r="T3671" s="445">
        <f>IF('Angaben KH-Standort'!D$30='A4'!D3671,IF('Angaben KH-Standort'!E$30="Ja",1,0),0)</f>
        <v>0</v>
      </c>
      <c r="U3671" s="445">
        <f>IF('Angaben KH-Standort'!D$31='A4'!D3671,IF('Angaben KH-Standort'!E$31="Ja",1,0),0)</f>
        <v>0</v>
      </c>
    </row>
    <row r="3672" spans="2:21" ht="15" customHeight="1" x14ac:dyDescent="0.3">
      <c r="B3672" s="70" t="str">
        <f t="shared" si="452"/>
        <v>!!!</v>
      </c>
      <c r="C3672" s="265" t="str">
        <f>IF(ISERROR(IF(LEN(E3672)&gt;0,VLOOKUP(TEXT($E3672,0),'Angaben Stationen'!$E$14:$J$213,5,0),"")),"?",IF(LEN(E3672)&gt;0,VLOOKUP(TEXT($E3672,0),'Angaben Stationen'!$E$14:$J$213,5,0),""))</f>
        <v/>
      </c>
      <c r="D3672" s="232" t="str">
        <f>IF(ISERROR(IF(LEN(E3672)&gt;0,VLOOKUP(TEXT($E3672,0),'Angaben Stationen'!$E$14:$J$213,6,0),"")),"STATION IST NICHT VORHANDEN",IF(LEN(E3672)&gt;0,VLOOKUP(TEXT($E3672,0),'Angaben Stationen'!$E$14:$J$213,6,0),""))</f>
        <v/>
      </c>
      <c r="E3672" s="287"/>
      <c r="F3672" s="234"/>
      <c r="G3672" s="234"/>
      <c r="H3672" s="263"/>
      <c r="I3672" s="169"/>
      <c r="K3672" s="445" t="str">
        <f t="shared" si="453"/>
        <v>Leer</v>
      </c>
      <c r="L3672" s="445" t="str">
        <f>VLOOKUP($D3672,{"29 - Psychiatrie (Erwachsene)","BGI";"297 - stationsäquivalente Behandlung in der Erwachsenenpsychiatrie (29)","BGI";"30 - Kinder- und Jugendpsychiatrie","BGII";"307 - stationsäquivalente Behandlung in der Kinder- und Jugendpsychiatrie (30)","BGII";"31 - Psychosomatik","BGI";"","Leer"},2,0)</f>
        <v>Leer</v>
      </c>
      <c r="M3672" s="445">
        <f t="shared" si="450"/>
        <v>0</v>
      </c>
      <c r="N3672" s="445">
        <f t="shared" si="451"/>
        <v>0</v>
      </c>
      <c r="O3672" s="445">
        <f t="shared" si="454"/>
        <v>0</v>
      </c>
      <c r="P3672" s="445">
        <f t="shared" si="455"/>
        <v>0</v>
      </c>
      <c r="Q3672" s="445">
        <f t="shared" si="456"/>
        <v>0</v>
      </c>
      <c r="R3672" s="415" t="str">
        <f t="shared" si="457"/>
        <v>Leer</v>
      </c>
      <c r="S3672" s="445">
        <f>IF('Angaben KH-Standort'!D$29='A4'!D3672,IF('Angaben KH-Standort'!E$29="Ja",1,0),0)</f>
        <v>0</v>
      </c>
      <c r="T3672" s="445">
        <f>IF('Angaben KH-Standort'!D$30='A4'!D3672,IF('Angaben KH-Standort'!E$30="Ja",1,0),0)</f>
        <v>0</v>
      </c>
      <c r="U3672" s="445">
        <f>IF('Angaben KH-Standort'!D$31='A4'!D3672,IF('Angaben KH-Standort'!E$31="Ja",1,0),0)</f>
        <v>0</v>
      </c>
    </row>
    <row r="3673" spans="2:21" ht="15" customHeight="1" x14ac:dyDescent="0.3">
      <c r="B3673" s="70" t="str">
        <f t="shared" si="452"/>
        <v>!!!</v>
      </c>
      <c r="C3673" s="265" t="str">
        <f>IF(ISERROR(IF(LEN(E3673)&gt;0,VLOOKUP(TEXT($E3673,0),'Angaben Stationen'!$E$14:$J$213,5,0),"")),"?",IF(LEN(E3673)&gt;0,VLOOKUP(TEXT($E3673,0),'Angaben Stationen'!$E$14:$J$213,5,0),""))</f>
        <v/>
      </c>
      <c r="D3673" s="232" t="str">
        <f>IF(ISERROR(IF(LEN(E3673)&gt;0,VLOOKUP(TEXT($E3673,0),'Angaben Stationen'!$E$14:$J$213,6,0),"")),"STATION IST NICHT VORHANDEN",IF(LEN(E3673)&gt;0,VLOOKUP(TEXT($E3673,0),'Angaben Stationen'!$E$14:$J$213,6,0),""))</f>
        <v/>
      </c>
      <c r="E3673" s="287"/>
      <c r="F3673" s="234"/>
      <c r="G3673" s="234"/>
      <c r="H3673" s="263"/>
      <c r="I3673" s="169"/>
      <c r="K3673" s="445" t="str">
        <f t="shared" si="453"/>
        <v>Leer</v>
      </c>
      <c r="L3673" s="445" t="str">
        <f>VLOOKUP($D3673,{"29 - Psychiatrie (Erwachsene)","BGI";"297 - stationsäquivalente Behandlung in der Erwachsenenpsychiatrie (29)","BGI";"30 - Kinder- und Jugendpsychiatrie","BGII";"307 - stationsäquivalente Behandlung in der Kinder- und Jugendpsychiatrie (30)","BGII";"31 - Psychosomatik","BGI";"","Leer"},2,0)</f>
        <v>Leer</v>
      </c>
      <c r="M3673" s="445">
        <f t="shared" si="450"/>
        <v>0</v>
      </c>
      <c r="N3673" s="445">
        <f t="shared" si="451"/>
        <v>0</v>
      </c>
      <c r="O3673" s="445">
        <f t="shared" si="454"/>
        <v>0</v>
      </c>
      <c r="P3673" s="445">
        <f t="shared" si="455"/>
        <v>0</v>
      </c>
      <c r="Q3673" s="445">
        <f t="shared" si="456"/>
        <v>0</v>
      </c>
      <c r="R3673" s="415" t="str">
        <f t="shared" si="457"/>
        <v>Leer</v>
      </c>
      <c r="S3673" s="445">
        <f>IF('Angaben KH-Standort'!D$29='A4'!D3673,IF('Angaben KH-Standort'!E$29="Ja",1,0),0)</f>
        <v>0</v>
      </c>
      <c r="T3673" s="445">
        <f>IF('Angaben KH-Standort'!D$30='A4'!D3673,IF('Angaben KH-Standort'!E$30="Ja",1,0),0)</f>
        <v>0</v>
      </c>
      <c r="U3673" s="445">
        <f>IF('Angaben KH-Standort'!D$31='A4'!D3673,IF('Angaben KH-Standort'!E$31="Ja",1,0),0)</f>
        <v>0</v>
      </c>
    </row>
    <row r="3674" spans="2:21" ht="15" customHeight="1" x14ac:dyDescent="0.3">
      <c r="B3674" s="70" t="str">
        <f t="shared" si="452"/>
        <v>!!!</v>
      </c>
      <c r="C3674" s="265" t="str">
        <f>IF(ISERROR(IF(LEN(E3674)&gt;0,VLOOKUP(TEXT($E3674,0),'Angaben Stationen'!$E$14:$J$213,5,0),"")),"?",IF(LEN(E3674)&gt;0,VLOOKUP(TEXT($E3674,0),'Angaben Stationen'!$E$14:$J$213,5,0),""))</f>
        <v/>
      </c>
      <c r="D3674" s="232" t="str">
        <f>IF(ISERROR(IF(LEN(E3674)&gt;0,VLOOKUP(TEXT($E3674,0),'Angaben Stationen'!$E$14:$J$213,6,0),"")),"STATION IST NICHT VORHANDEN",IF(LEN(E3674)&gt;0,VLOOKUP(TEXT($E3674,0),'Angaben Stationen'!$E$14:$J$213,6,0),""))</f>
        <v/>
      </c>
      <c r="E3674" s="287"/>
      <c r="F3674" s="234"/>
      <c r="G3674" s="234"/>
      <c r="H3674" s="263"/>
      <c r="I3674" s="169"/>
      <c r="K3674" s="445" t="str">
        <f t="shared" si="453"/>
        <v>Leer</v>
      </c>
      <c r="L3674" s="445" t="str">
        <f>VLOOKUP($D3674,{"29 - Psychiatrie (Erwachsene)","BGI";"297 - stationsäquivalente Behandlung in der Erwachsenenpsychiatrie (29)","BGI";"30 - Kinder- und Jugendpsychiatrie","BGII";"307 - stationsäquivalente Behandlung in der Kinder- und Jugendpsychiatrie (30)","BGII";"31 - Psychosomatik","BGI";"","Leer"},2,0)</f>
        <v>Leer</v>
      </c>
      <c r="M3674" s="445">
        <f t="shared" si="450"/>
        <v>0</v>
      </c>
      <c r="N3674" s="445">
        <f t="shared" si="451"/>
        <v>0</v>
      </c>
      <c r="O3674" s="445">
        <f t="shared" si="454"/>
        <v>0</v>
      </c>
      <c r="P3674" s="445">
        <f t="shared" si="455"/>
        <v>0</v>
      </c>
      <c r="Q3674" s="445">
        <f t="shared" si="456"/>
        <v>0</v>
      </c>
      <c r="R3674" s="415" t="str">
        <f t="shared" si="457"/>
        <v>Leer</v>
      </c>
      <c r="S3674" s="445">
        <f>IF('Angaben KH-Standort'!D$29='A4'!D3674,IF('Angaben KH-Standort'!E$29="Ja",1,0),0)</f>
        <v>0</v>
      </c>
      <c r="T3674" s="445">
        <f>IF('Angaben KH-Standort'!D$30='A4'!D3674,IF('Angaben KH-Standort'!E$30="Ja",1,0),0)</f>
        <v>0</v>
      </c>
      <c r="U3674" s="445">
        <f>IF('Angaben KH-Standort'!D$31='A4'!D3674,IF('Angaben KH-Standort'!E$31="Ja",1,0),0)</f>
        <v>0</v>
      </c>
    </row>
    <row r="3675" spans="2:21" ht="15" customHeight="1" x14ac:dyDescent="0.3">
      <c r="B3675" s="70" t="str">
        <f t="shared" si="452"/>
        <v>!!!</v>
      </c>
      <c r="C3675" s="265" t="str">
        <f>IF(ISERROR(IF(LEN(E3675)&gt;0,VLOOKUP(TEXT($E3675,0),'Angaben Stationen'!$E$14:$J$213,5,0),"")),"?",IF(LEN(E3675)&gt;0,VLOOKUP(TEXT($E3675,0),'Angaben Stationen'!$E$14:$J$213,5,0),""))</f>
        <v/>
      </c>
      <c r="D3675" s="232" t="str">
        <f>IF(ISERROR(IF(LEN(E3675)&gt;0,VLOOKUP(TEXT($E3675,0),'Angaben Stationen'!$E$14:$J$213,6,0),"")),"STATION IST NICHT VORHANDEN",IF(LEN(E3675)&gt;0,VLOOKUP(TEXT($E3675,0),'Angaben Stationen'!$E$14:$J$213,6,0),""))</f>
        <v/>
      </c>
      <c r="E3675" s="287"/>
      <c r="F3675" s="234"/>
      <c r="G3675" s="234"/>
      <c r="H3675" s="263"/>
      <c r="I3675" s="169"/>
      <c r="K3675" s="445" t="str">
        <f t="shared" si="453"/>
        <v>Leer</v>
      </c>
      <c r="L3675" s="445" t="str">
        <f>VLOOKUP($D3675,{"29 - Psychiatrie (Erwachsene)","BGI";"297 - stationsäquivalente Behandlung in der Erwachsenenpsychiatrie (29)","BGI";"30 - Kinder- und Jugendpsychiatrie","BGII";"307 - stationsäquivalente Behandlung in der Kinder- und Jugendpsychiatrie (30)","BGII";"31 - Psychosomatik","BGI";"","Leer"},2,0)</f>
        <v>Leer</v>
      </c>
      <c r="M3675" s="445">
        <f t="shared" si="450"/>
        <v>0</v>
      </c>
      <c r="N3675" s="445">
        <f t="shared" si="451"/>
        <v>0</v>
      </c>
      <c r="O3675" s="445">
        <f t="shared" si="454"/>
        <v>0</v>
      </c>
      <c r="P3675" s="445">
        <f t="shared" si="455"/>
        <v>0</v>
      </c>
      <c r="Q3675" s="445">
        <f t="shared" si="456"/>
        <v>0</v>
      </c>
      <c r="R3675" s="415" t="str">
        <f t="shared" si="457"/>
        <v>Leer</v>
      </c>
      <c r="S3675" s="445">
        <f>IF('Angaben KH-Standort'!D$29='A4'!D3675,IF('Angaben KH-Standort'!E$29="Ja",1,0),0)</f>
        <v>0</v>
      </c>
      <c r="T3675" s="445">
        <f>IF('Angaben KH-Standort'!D$30='A4'!D3675,IF('Angaben KH-Standort'!E$30="Ja",1,0),0)</f>
        <v>0</v>
      </c>
      <c r="U3675" s="445">
        <f>IF('Angaben KH-Standort'!D$31='A4'!D3675,IF('Angaben KH-Standort'!E$31="Ja",1,0),0)</f>
        <v>0</v>
      </c>
    </row>
    <row r="3676" spans="2:21" ht="15" customHeight="1" x14ac:dyDescent="0.3">
      <c r="B3676" s="70" t="str">
        <f t="shared" si="452"/>
        <v>!!!</v>
      </c>
      <c r="C3676" s="265" t="str">
        <f>IF(ISERROR(IF(LEN(E3676)&gt;0,VLOOKUP(TEXT($E3676,0),'Angaben Stationen'!$E$14:$J$213,5,0),"")),"?",IF(LEN(E3676)&gt;0,VLOOKUP(TEXT($E3676,0),'Angaben Stationen'!$E$14:$J$213,5,0),""))</f>
        <v/>
      </c>
      <c r="D3676" s="232" t="str">
        <f>IF(ISERROR(IF(LEN(E3676)&gt;0,VLOOKUP(TEXT($E3676,0),'Angaben Stationen'!$E$14:$J$213,6,0),"")),"STATION IST NICHT VORHANDEN",IF(LEN(E3676)&gt;0,VLOOKUP(TEXT($E3676,0),'Angaben Stationen'!$E$14:$J$213,6,0),""))</f>
        <v/>
      </c>
      <c r="E3676" s="287"/>
      <c r="F3676" s="234"/>
      <c r="G3676" s="234"/>
      <c r="H3676" s="263"/>
      <c r="I3676" s="169"/>
      <c r="K3676" s="445" t="str">
        <f t="shared" si="453"/>
        <v>Leer</v>
      </c>
      <c r="L3676" s="445" t="str">
        <f>VLOOKUP($D3676,{"29 - Psychiatrie (Erwachsene)","BGI";"297 - stationsäquivalente Behandlung in der Erwachsenenpsychiatrie (29)","BGI";"30 - Kinder- und Jugendpsychiatrie","BGII";"307 - stationsäquivalente Behandlung in der Kinder- und Jugendpsychiatrie (30)","BGII";"31 - Psychosomatik","BGI";"","Leer"},2,0)</f>
        <v>Leer</v>
      </c>
      <c r="M3676" s="445">
        <f t="shared" si="450"/>
        <v>0</v>
      </c>
      <c r="N3676" s="445">
        <f t="shared" si="451"/>
        <v>0</v>
      </c>
      <c r="O3676" s="445">
        <f t="shared" si="454"/>
        <v>0</v>
      </c>
      <c r="P3676" s="445">
        <f t="shared" si="455"/>
        <v>0</v>
      </c>
      <c r="Q3676" s="445">
        <f t="shared" si="456"/>
        <v>0</v>
      </c>
      <c r="R3676" s="415" t="str">
        <f t="shared" si="457"/>
        <v>Leer</v>
      </c>
      <c r="S3676" s="445">
        <f>IF('Angaben KH-Standort'!D$29='A4'!D3676,IF('Angaben KH-Standort'!E$29="Ja",1,0),0)</f>
        <v>0</v>
      </c>
      <c r="T3676" s="445">
        <f>IF('Angaben KH-Standort'!D$30='A4'!D3676,IF('Angaben KH-Standort'!E$30="Ja",1,0),0)</f>
        <v>0</v>
      </c>
      <c r="U3676" s="445">
        <f>IF('Angaben KH-Standort'!D$31='A4'!D3676,IF('Angaben KH-Standort'!E$31="Ja",1,0),0)</f>
        <v>0</v>
      </c>
    </row>
    <row r="3677" spans="2:21" ht="15" customHeight="1" x14ac:dyDescent="0.3">
      <c r="B3677" s="70" t="str">
        <f t="shared" si="452"/>
        <v>!!!</v>
      </c>
      <c r="C3677" s="265" t="str">
        <f>IF(ISERROR(IF(LEN(E3677)&gt;0,VLOOKUP(TEXT($E3677,0),'Angaben Stationen'!$E$14:$J$213,5,0),"")),"?",IF(LEN(E3677)&gt;0,VLOOKUP(TEXT($E3677,0),'Angaben Stationen'!$E$14:$J$213,5,0),""))</f>
        <v/>
      </c>
      <c r="D3677" s="232" t="str">
        <f>IF(ISERROR(IF(LEN(E3677)&gt;0,VLOOKUP(TEXT($E3677,0),'Angaben Stationen'!$E$14:$J$213,6,0),"")),"STATION IST NICHT VORHANDEN",IF(LEN(E3677)&gt;0,VLOOKUP(TEXT($E3677,0),'Angaben Stationen'!$E$14:$J$213,6,0),""))</f>
        <v/>
      </c>
      <c r="E3677" s="287"/>
      <c r="F3677" s="234"/>
      <c r="G3677" s="234"/>
      <c r="H3677" s="263"/>
      <c r="I3677" s="169"/>
      <c r="K3677" s="445" t="str">
        <f t="shared" si="453"/>
        <v>Leer</v>
      </c>
      <c r="L3677" s="445" t="str">
        <f>VLOOKUP($D3677,{"29 - Psychiatrie (Erwachsene)","BGI";"297 - stationsäquivalente Behandlung in der Erwachsenenpsychiatrie (29)","BGI";"30 - Kinder- und Jugendpsychiatrie","BGII";"307 - stationsäquivalente Behandlung in der Kinder- und Jugendpsychiatrie (30)","BGII";"31 - Psychosomatik","BGI";"","Leer"},2,0)</f>
        <v>Leer</v>
      </c>
      <c r="M3677" s="445">
        <f t="shared" si="450"/>
        <v>0</v>
      </c>
      <c r="N3677" s="445">
        <f t="shared" si="451"/>
        <v>0</v>
      </c>
      <c r="O3677" s="445">
        <f t="shared" si="454"/>
        <v>0</v>
      </c>
      <c r="P3677" s="445">
        <f t="shared" si="455"/>
        <v>0</v>
      </c>
      <c r="Q3677" s="445">
        <f t="shared" si="456"/>
        <v>0</v>
      </c>
      <c r="R3677" s="415" t="str">
        <f t="shared" si="457"/>
        <v>Leer</v>
      </c>
      <c r="S3677" s="445">
        <f>IF('Angaben KH-Standort'!D$29='A4'!D3677,IF('Angaben KH-Standort'!E$29="Ja",1,0),0)</f>
        <v>0</v>
      </c>
      <c r="T3677" s="445">
        <f>IF('Angaben KH-Standort'!D$30='A4'!D3677,IF('Angaben KH-Standort'!E$30="Ja",1,0),0)</f>
        <v>0</v>
      </c>
      <c r="U3677" s="445">
        <f>IF('Angaben KH-Standort'!D$31='A4'!D3677,IF('Angaben KH-Standort'!E$31="Ja",1,0),0)</f>
        <v>0</v>
      </c>
    </row>
    <row r="3678" spans="2:21" ht="15" customHeight="1" x14ac:dyDescent="0.3">
      <c r="B3678" s="70" t="str">
        <f t="shared" si="452"/>
        <v>!!!</v>
      </c>
      <c r="C3678" s="265" t="str">
        <f>IF(ISERROR(IF(LEN(E3678)&gt;0,VLOOKUP(TEXT($E3678,0),'Angaben Stationen'!$E$14:$J$213,5,0),"")),"?",IF(LEN(E3678)&gt;0,VLOOKUP(TEXT($E3678,0),'Angaben Stationen'!$E$14:$J$213,5,0),""))</f>
        <v/>
      </c>
      <c r="D3678" s="232" t="str">
        <f>IF(ISERROR(IF(LEN(E3678)&gt;0,VLOOKUP(TEXT($E3678,0),'Angaben Stationen'!$E$14:$J$213,6,0),"")),"STATION IST NICHT VORHANDEN",IF(LEN(E3678)&gt;0,VLOOKUP(TEXT($E3678,0),'Angaben Stationen'!$E$14:$J$213,6,0),""))</f>
        <v/>
      </c>
      <c r="E3678" s="287"/>
      <c r="F3678" s="234"/>
      <c r="G3678" s="234"/>
      <c r="H3678" s="263"/>
      <c r="I3678" s="169"/>
      <c r="K3678" s="445" t="str">
        <f t="shared" si="453"/>
        <v>Leer</v>
      </c>
      <c r="L3678" s="445" t="str">
        <f>VLOOKUP($D3678,{"29 - Psychiatrie (Erwachsene)","BGI";"297 - stationsäquivalente Behandlung in der Erwachsenenpsychiatrie (29)","BGI";"30 - Kinder- und Jugendpsychiatrie","BGII";"307 - stationsäquivalente Behandlung in der Kinder- und Jugendpsychiatrie (30)","BGII";"31 - Psychosomatik","BGI";"","Leer"},2,0)</f>
        <v>Leer</v>
      </c>
      <c r="M3678" s="445">
        <f t="shared" si="450"/>
        <v>0</v>
      </c>
      <c r="N3678" s="445">
        <f t="shared" si="451"/>
        <v>0</v>
      </c>
      <c r="O3678" s="445">
        <f t="shared" si="454"/>
        <v>0</v>
      </c>
      <c r="P3678" s="445">
        <f t="shared" si="455"/>
        <v>0</v>
      </c>
      <c r="Q3678" s="445">
        <f t="shared" si="456"/>
        <v>0</v>
      </c>
      <c r="R3678" s="415" t="str">
        <f t="shared" si="457"/>
        <v>Leer</v>
      </c>
      <c r="S3678" s="445">
        <f>IF('Angaben KH-Standort'!D$29='A4'!D3678,IF('Angaben KH-Standort'!E$29="Ja",1,0),0)</f>
        <v>0</v>
      </c>
      <c r="T3678" s="445">
        <f>IF('Angaben KH-Standort'!D$30='A4'!D3678,IF('Angaben KH-Standort'!E$30="Ja",1,0),0)</f>
        <v>0</v>
      </c>
      <c r="U3678" s="445">
        <f>IF('Angaben KH-Standort'!D$31='A4'!D3678,IF('Angaben KH-Standort'!E$31="Ja",1,0),0)</f>
        <v>0</v>
      </c>
    </row>
    <row r="3679" spans="2:21" ht="15" customHeight="1" x14ac:dyDescent="0.3">
      <c r="B3679" s="70" t="str">
        <f t="shared" si="452"/>
        <v>!!!</v>
      </c>
      <c r="C3679" s="265" t="str">
        <f>IF(ISERROR(IF(LEN(E3679)&gt;0,VLOOKUP(TEXT($E3679,0),'Angaben Stationen'!$E$14:$J$213,5,0),"")),"?",IF(LEN(E3679)&gt;0,VLOOKUP(TEXT($E3679,0),'Angaben Stationen'!$E$14:$J$213,5,0),""))</f>
        <v/>
      </c>
      <c r="D3679" s="232" t="str">
        <f>IF(ISERROR(IF(LEN(E3679)&gt;0,VLOOKUP(TEXT($E3679,0),'Angaben Stationen'!$E$14:$J$213,6,0),"")),"STATION IST NICHT VORHANDEN",IF(LEN(E3679)&gt;0,VLOOKUP(TEXT($E3679,0),'Angaben Stationen'!$E$14:$J$213,6,0),""))</f>
        <v/>
      </c>
      <c r="E3679" s="287"/>
      <c r="F3679" s="234"/>
      <c r="G3679" s="234"/>
      <c r="H3679" s="263"/>
      <c r="I3679" s="169"/>
      <c r="K3679" s="445" t="str">
        <f t="shared" si="453"/>
        <v>Leer</v>
      </c>
      <c r="L3679" s="445" t="str">
        <f>VLOOKUP($D3679,{"29 - Psychiatrie (Erwachsene)","BGI";"297 - stationsäquivalente Behandlung in der Erwachsenenpsychiatrie (29)","BGI";"30 - Kinder- und Jugendpsychiatrie","BGII";"307 - stationsäquivalente Behandlung in der Kinder- und Jugendpsychiatrie (30)","BGII";"31 - Psychosomatik","BGI";"","Leer"},2,0)</f>
        <v>Leer</v>
      </c>
      <c r="M3679" s="445">
        <f t="shared" si="450"/>
        <v>0</v>
      </c>
      <c r="N3679" s="445">
        <f t="shared" si="451"/>
        <v>0</v>
      </c>
      <c r="O3679" s="445">
        <f t="shared" si="454"/>
        <v>0</v>
      </c>
      <c r="P3679" s="445">
        <f t="shared" si="455"/>
        <v>0</v>
      </c>
      <c r="Q3679" s="445">
        <f t="shared" si="456"/>
        <v>0</v>
      </c>
      <c r="R3679" s="415" t="str">
        <f t="shared" si="457"/>
        <v>Leer</v>
      </c>
      <c r="S3679" s="445">
        <f>IF('Angaben KH-Standort'!D$29='A4'!D3679,IF('Angaben KH-Standort'!E$29="Ja",1,0),0)</f>
        <v>0</v>
      </c>
      <c r="T3679" s="445">
        <f>IF('Angaben KH-Standort'!D$30='A4'!D3679,IF('Angaben KH-Standort'!E$30="Ja",1,0),0)</f>
        <v>0</v>
      </c>
      <c r="U3679" s="445">
        <f>IF('Angaben KH-Standort'!D$31='A4'!D3679,IF('Angaben KH-Standort'!E$31="Ja",1,0),0)</f>
        <v>0</v>
      </c>
    </row>
    <row r="3680" spans="2:21" ht="15" customHeight="1" x14ac:dyDescent="0.3">
      <c r="B3680" s="70" t="str">
        <f t="shared" si="452"/>
        <v>!!!</v>
      </c>
      <c r="C3680" s="265" t="str">
        <f>IF(ISERROR(IF(LEN(E3680)&gt;0,VLOOKUP(TEXT($E3680,0),'Angaben Stationen'!$E$14:$J$213,5,0),"")),"?",IF(LEN(E3680)&gt;0,VLOOKUP(TEXT($E3680,0),'Angaben Stationen'!$E$14:$J$213,5,0),""))</f>
        <v/>
      </c>
      <c r="D3680" s="232" t="str">
        <f>IF(ISERROR(IF(LEN(E3680)&gt;0,VLOOKUP(TEXT($E3680,0),'Angaben Stationen'!$E$14:$J$213,6,0),"")),"STATION IST NICHT VORHANDEN",IF(LEN(E3680)&gt;0,VLOOKUP(TEXT($E3680,0),'Angaben Stationen'!$E$14:$J$213,6,0),""))</f>
        <v/>
      </c>
      <c r="E3680" s="287"/>
      <c r="F3680" s="234"/>
      <c r="G3680" s="234"/>
      <c r="H3680" s="263"/>
      <c r="I3680" s="169"/>
      <c r="K3680" s="445" t="str">
        <f t="shared" si="453"/>
        <v>Leer</v>
      </c>
      <c r="L3680" s="445" t="str">
        <f>VLOOKUP($D3680,{"29 - Psychiatrie (Erwachsene)","BGI";"297 - stationsäquivalente Behandlung in der Erwachsenenpsychiatrie (29)","BGI";"30 - Kinder- und Jugendpsychiatrie","BGII";"307 - stationsäquivalente Behandlung in der Kinder- und Jugendpsychiatrie (30)","BGII";"31 - Psychosomatik","BGI";"","Leer"},2,0)</f>
        <v>Leer</v>
      </c>
      <c r="M3680" s="445">
        <f t="shared" si="450"/>
        <v>0</v>
      </c>
      <c r="N3680" s="445">
        <f t="shared" si="451"/>
        <v>0</v>
      </c>
      <c r="O3680" s="445">
        <f t="shared" si="454"/>
        <v>0</v>
      </c>
      <c r="P3680" s="445">
        <f t="shared" si="455"/>
        <v>0</v>
      </c>
      <c r="Q3680" s="445">
        <f t="shared" si="456"/>
        <v>0</v>
      </c>
      <c r="R3680" s="415" t="str">
        <f t="shared" si="457"/>
        <v>Leer</v>
      </c>
      <c r="S3680" s="445">
        <f>IF('Angaben KH-Standort'!D$29='A4'!D3680,IF('Angaben KH-Standort'!E$29="Ja",1,0),0)</f>
        <v>0</v>
      </c>
      <c r="T3680" s="445">
        <f>IF('Angaben KH-Standort'!D$30='A4'!D3680,IF('Angaben KH-Standort'!E$30="Ja",1,0),0)</f>
        <v>0</v>
      </c>
      <c r="U3680" s="445">
        <f>IF('Angaben KH-Standort'!D$31='A4'!D3680,IF('Angaben KH-Standort'!E$31="Ja",1,0),0)</f>
        <v>0</v>
      </c>
    </row>
    <row r="3681" spans="2:21" ht="15" customHeight="1" x14ac:dyDescent="0.3">
      <c r="B3681" s="70" t="str">
        <f t="shared" si="452"/>
        <v>!!!</v>
      </c>
      <c r="C3681" s="265" t="str">
        <f>IF(ISERROR(IF(LEN(E3681)&gt;0,VLOOKUP(TEXT($E3681,0),'Angaben Stationen'!$E$14:$J$213,5,0),"")),"?",IF(LEN(E3681)&gt;0,VLOOKUP(TEXT($E3681,0),'Angaben Stationen'!$E$14:$J$213,5,0),""))</f>
        <v/>
      </c>
      <c r="D3681" s="232" t="str">
        <f>IF(ISERROR(IF(LEN(E3681)&gt;0,VLOOKUP(TEXT($E3681,0),'Angaben Stationen'!$E$14:$J$213,6,0),"")),"STATION IST NICHT VORHANDEN",IF(LEN(E3681)&gt;0,VLOOKUP(TEXT($E3681,0),'Angaben Stationen'!$E$14:$J$213,6,0),""))</f>
        <v/>
      </c>
      <c r="E3681" s="287"/>
      <c r="F3681" s="234"/>
      <c r="G3681" s="234"/>
      <c r="H3681" s="263"/>
      <c r="I3681" s="169"/>
      <c r="K3681" s="445" t="str">
        <f t="shared" si="453"/>
        <v>Leer</v>
      </c>
      <c r="L3681" s="445" t="str">
        <f>VLOOKUP($D3681,{"29 - Psychiatrie (Erwachsene)","BGI";"297 - stationsäquivalente Behandlung in der Erwachsenenpsychiatrie (29)","BGI";"30 - Kinder- und Jugendpsychiatrie","BGII";"307 - stationsäquivalente Behandlung in der Kinder- und Jugendpsychiatrie (30)","BGII";"31 - Psychosomatik","BGI";"","Leer"},2,0)</f>
        <v>Leer</v>
      </c>
      <c r="M3681" s="445">
        <f t="shared" si="450"/>
        <v>0</v>
      </c>
      <c r="N3681" s="445">
        <f t="shared" si="451"/>
        <v>0</v>
      </c>
      <c r="O3681" s="445">
        <f t="shared" si="454"/>
        <v>0</v>
      </c>
      <c r="P3681" s="445">
        <f t="shared" si="455"/>
        <v>0</v>
      </c>
      <c r="Q3681" s="445">
        <f t="shared" si="456"/>
        <v>0</v>
      </c>
      <c r="R3681" s="415" t="str">
        <f t="shared" si="457"/>
        <v>Leer</v>
      </c>
      <c r="S3681" s="445">
        <f>IF('Angaben KH-Standort'!D$29='A4'!D3681,IF('Angaben KH-Standort'!E$29="Ja",1,0),0)</f>
        <v>0</v>
      </c>
      <c r="T3681" s="445">
        <f>IF('Angaben KH-Standort'!D$30='A4'!D3681,IF('Angaben KH-Standort'!E$30="Ja",1,0),0)</f>
        <v>0</v>
      </c>
      <c r="U3681" s="445">
        <f>IF('Angaben KH-Standort'!D$31='A4'!D3681,IF('Angaben KH-Standort'!E$31="Ja",1,0),0)</f>
        <v>0</v>
      </c>
    </row>
    <row r="3682" spans="2:21" ht="15" customHeight="1" x14ac:dyDescent="0.3">
      <c r="B3682" s="70" t="str">
        <f t="shared" si="452"/>
        <v>!!!</v>
      </c>
      <c r="C3682" s="265" t="str">
        <f>IF(ISERROR(IF(LEN(E3682)&gt;0,VLOOKUP(TEXT($E3682,0),'Angaben Stationen'!$E$14:$J$213,5,0),"")),"?",IF(LEN(E3682)&gt;0,VLOOKUP(TEXT($E3682,0),'Angaben Stationen'!$E$14:$J$213,5,0),""))</f>
        <v/>
      </c>
      <c r="D3682" s="232" t="str">
        <f>IF(ISERROR(IF(LEN(E3682)&gt;0,VLOOKUP(TEXT($E3682,0),'Angaben Stationen'!$E$14:$J$213,6,0),"")),"STATION IST NICHT VORHANDEN",IF(LEN(E3682)&gt;0,VLOOKUP(TEXT($E3682,0),'Angaben Stationen'!$E$14:$J$213,6,0),""))</f>
        <v/>
      </c>
      <c r="E3682" s="287"/>
      <c r="F3682" s="234"/>
      <c r="G3682" s="234"/>
      <c r="H3682" s="263"/>
      <c r="I3682" s="169"/>
      <c r="K3682" s="445" t="str">
        <f t="shared" si="453"/>
        <v>Leer</v>
      </c>
      <c r="L3682" s="445" t="str">
        <f>VLOOKUP($D3682,{"29 - Psychiatrie (Erwachsene)","BGI";"297 - stationsäquivalente Behandlung in der Erwachsenenpsychiatrie (29)","BGI";"30 - Kinder- und Jugendpsychiatrie","BGII";"307 - stationsäquivalente Behandlung in der Kinder- und Jugendpsychiatrie (30)","BGII";"31 - Psychosomatik","BGI";"","Leer"},2,0)</f>
        <v>Leer</v>
      </c>
      <c r="M3682" s="445">
        <f t="shared" ref="M3682:M3745" si="458">IF(LEN(B3682)&gt;0,0,1)</f>
        <v>0</v>
      </c>
      <c r="N3682" s="445">
        <f t="shared" ref="N3682:N3745" si="459">IF(E3682&lt;&gt;"",1,0)</f>
        <v>0</v>
      </c>
      <c r="O3682" s="445">
        <f t="shared" si="454"/>
        <v>0</v>
      </c>
      <c r="P3682" s="445">
        <f t="shared" si="455"/>
        <v>0</v>
      </c>
      <c r="Q3682" s="445">
        <f t="shared" si="456"/>
        <v>0</v>
      </c>
      <c r="R3682" s="415" t="str">
        <f t="shared" si="457"/>
        <v>Leer</v>
      </c>
      <c r="S3682" s="445">
        <f>IF('Angaben KH-Standort'!D$29='A4'!D3682,IF('Angaben KH-Standort'!E$29="Ja",1,0),0)</f>
        <v>0</v>
      </c>
      <c r="T3682" s="445">
        <f>IF('Angaben KH-Standort'!D$30='A4'!D3682,IF('Angaben KH-Standort'!E$30="Ja",1,0),0)</f>
        <v>0</v>
      </c>
      <c r="U3682" s="445">
        <f>IF('Angaben KH-Standort'!D$31='A4'!D3682,IF('Angaben KH-Standort'!E$31="Ja",1,0),0)</f>
        <v>0</v>
      </c>
    </row>
    <row r="3683" spans="2:21" ht="15" customHeight="1" x14ac:dyDescent="0.3">
      <c r="B3683" s="70" t="str">
        <f t="shared" ref="B3683:B3746" si="460">IF(SUM(N3683:Q3683)&lt;4,"!!!","")</f>
        <v>!!!</v>
      </c>
      <c r="C3683" s="265" t="str">
        <f>IF(ISERROR(IF(LEN(E3683)&gt;0,VLOOKUP(TEXT($E3683,0),'Angaben Stationen'!$E$14:$J$213,5,0),"")),"?",IF(LEN(E3683)&gt;0,VLOOKUP(TEXT($E3683,0),'Angaben Stationen'!$E$14:$J$213,5,0),""))</f>
        <v/>
      </c>
      <c r="D3683" s="232" t="str">
        <f>IF(ISERROR(IF(LEN(E3683)&gt;0,VLOOKUP(TEXT($E3683,0),'Angaben Stationen'!$E$14:$J$213,6,0),"")),"STATION IST NICHT VORHANDEN",IF(LEN(E3683)&gt;0,VLOOKUP(TEXT($E3683,0),'Angaben Stationen'!$E$14:$J$213,6,0),""))</f>
        <v/>
      </c>
      <c r="E3683" s="287"/>
      <c r="F3683" s="234"/>
      <c r="G3683" s="234"/>
      <c r="H3683" s="263"/>
      <c r="I3683" s="169"/>
      <c r="K3683" s="445" t="str">
        <f t="shared" ref="K3683:K3746" si="461">IF($E3683&lt;&gt;"","Monat","Leer")</f>
        <v>Leer</v>
      </c>
      <c r="L3683" s="445" t="str">
        <f>VLOOKUP($D3683,{"29 - Psychiatrie (Erwachsene)","BGI";"297 - stationsäquivalente Behandlung in der Erwachsenenpsychiatrie (29)","BGI";"30 - Kinder- und Jugendpsychiatrie","BGII";"307 - stationsäquivalente Behandlung in der Kinder- und Jugendpsychiatrie (30)","BGII";"31 - Psychosomatik","BGI";"","Leer"},2,0)</f>
        <v>Leer</v>
      </c>
      <c r="M3683" s="445">
        <f t="shared" si="458"/>
        <v>0</v>
      </c>
      <c r="N3683" s="445">
        <f t="shared" si="459"/>
        <v>0</v>
      </c>
      <c r="O3683" s="445">
        <f t="shared" ref="O3683:O3746" si="462">IF(VALUE($F3683)&gt;0,1,0)</f>
        <v>0</v>
      </c>
      <c r="P3683" s="445">
        <f t="shared" ref="P3683:P3746" si="463">IF(LEN($G3683)&gt;0,1,0)</f>
        <v>0</v>
      </c>
      <c r="Q3683" s="445">
        <f t="shared" ref="Q3683:Q3746" si="464">IF(LEN($H3683)&gt;0,1,0)</f>
        <v>0</v>
      </c>
      <c r="R3683" s="415" t="str">
        <f t="shared" si="457"/>
        <v>Leer</v>
      </c>
      <c r="S3683" s="445">
        <f>IF('Angaben KH-Standort'!D$29='A4'!D3683,IF('Angaben KH-Standort'!E$29="Ja",1,0),0)</f>
        <v>0</v>
      </c>
      <c r="T3683" s="445">
        <f>IF('Angaben KH-Standort'!D$30='A4'!D3683,IF('Angaben KH-Standort'!E$30="Ja",1,0),0)</f>
        <v>0</v>
      </c>
      <c r="U3683" s="445">
        <f>IF('Angaben KH-Standort'!D$31='A4'!D3683,IF('Angaben KH-Standort'!E$31="Ja",1,0),0)</f>
        <v>0</v>
      </c>
    </row>
    <row r="3684" spans="2:21" ht="15" customHeight="1" x14ac:dyDescent="0.3">
      <c r="B3684" s="70" t="str">
        <f t="shared" si="460"/>
        <v>!!!</v>
      </c>
      <c r="C3684" s="265" t="str">
        <f>IF(ISERROR(IF(LEN(E3684)&gt;0,VLOOKUP(TEXT($E3684,0),'Angaben Stationen'!$E$14:$J$213,5,0),"")),"?",IF(LEN(E3684)&gt;0,VLOOKUP(TEXT($E3684,0),'Angaben Stationen'!$E$14:$J$213,5,0),""))</f>
        <v/>
      </c>
      <c r="D3684" s="232" t="str">
        <f>IF(ISERROR(IF(LEN(E3684)&gt;0,VLOOKUP(TEXT($E3684,0),'Angaben Stationen'!$E$14:$J$213,6,0),"")),"STATION IST NICHT VORHANDEN",IF(LEN(E3684)&gt;0,VLOOKUP(TEXT($E3684,0),'Angaben Stationen'!$E$14:$J$213,6,0),""))</f>
        <v/>
      </c>
      <c r="E3684" s="287"/>
      <c r="F3684" s="234"/>
      <c r="G3684" s="234"/>
      <c r="H3684" s="263"/>
      <c r="I3684" s="169"/>
      <c r="K3684" s="445" t="str">
        <f t="shared" si="461"/>
        <v>Leer</v>
      </c>
      <c r="L3684" s="445" t="str">
        <f>VLOOKUP($D3684,{"29 - Psychiatrie (Erwachsene)","BGI";"297 - stationsäquivalente Behandlung in der Erwachsenenpsychiatrie (29)","BGI";"30 - Kinder- und Jugendpsychiatrie","BGII";"307 - stationsäquivalente Behandlung in der Kinder- und Jugendpsychiatrie (30)","BGII";"31 - Psychosomatik","BGI";"","Leer"},2,0)</f>
        <v>Leer</v>
      </c>
      <c r="M3684" s="445">
        <f t="shared" si="458"/>
        <v>0</v>
      </c>
      <c r="N3684" s="445">
        <f t="shared" si="459"/>
        <v>0</v>
      </c>
      <c r="O3684" s="445">
        <f t="shared" si="462"/>
        <v>0</v>
      </c>
      <c r="P3684" s="445">
        <f t="shared" si="463"/>
        <v>0</v>
      </c>
      <c r="Q3684" s="445">
        <f t="shared" si="464"/>
        <v>0</v>
      </c>
      <c r="R3684" s="415" t="str">
        <f t="shared" si="457"/>
        <v>Leer</v>
      </c>
      <c r="S3684" s="445">
        <f>IF('Angaben KH-Standort'!D$29='A4'!D3684,IF('Angaben KH-Standort'!E$29="Ja",1,0),0)</f>
        <v>0</v>
      </c>
      <c r="T3684" s="445">
        <f>IF('Angaben KH-Standort'!D$30='A4'!D3684,IF('Angaben KH-Standort'!E$30="Ja",1,0),0)</f>
        <v>0</v>
      </c>
      <c r="U3684" s="445">
        <f>IF('Angaben KH-Standort'!D$31='A4'!D3684,IF('Angaben KH-Standort'!E$31="Ja",1,0),0)</f>
        <v>0</v>
      </c>
    </row>
    <row r="3685" spans="2:21" ht="15" customHeight="1" x14ac:dyDescent="0.3">
      <c r="B3685" s="70" t="str">
        <f t="shared" si="460"/>
        <v>!!!</v>
      </c>
      <c r="C3685" s="265" t="str">
        <f>IF(ISERROR(IF(LEN(E3685)&gt;0,VLOOKUP(TEXT($E3685,0),'Angaben Stationen'!$E$14:$J$213,5,0),"")),"?",IF(LEN(E3685)&gt;0,VLOOKUP(TEXT($E3685,0),'Angaben Stationen'!$E$14:$J$213,5,0),""))</f>
        <v/>
      </c>
      <c r="D3685" s="232" t="str">
        <f>IF(ISERROR(IF(LEN(E3685)&gt;0,VLOOKUP(TEXT($E3685,0),'Angaben Stationen'!$E$14:$J$213,6,0),"")),"STATION IST NICHT VORHANDEN",IF(LEN(E3685)&gt;0,VLOOKUP(TEXT($E3685,0),'Angaben Stationen'!$E$14:$J$213,6,0),""))</f>
        <v/>
      </c>
      <c r="E3685" s="287"/>
      <c r="F3685" s="234"/>
      <c r="G3685" s="234"/>
      <c r="H3685" s="263"/>
      <c r="I3685" s="169"/>
      <c r="K3685" s="445" t="str">
        <f t="shared" si="461"/>
        <v>Leer</v>
      </c>
      <c r="L3685" s="445" t="str">
        <f>VLOOKUP($D3685,{"29 - Psychiatrie (Erwachsene)","BGI";"297 - stationsäquivalente Behandlung in der Erwachsenenpsychiatrie (29)","BGI";"30 - Kinder- und Jugendpsychiatrie","BGII";"307 - stationsäquivalente Behandlung in der Kinder- und Jugendpsychiatrie (30)","BGII";"31 - Psychosomatik","BGI";"","Leer"},2,0)</f>
        <v>Leer</v>
      </c>
      <c r="M3685" s="445">
        <f t="shared" si="458"/>
        <v>0</v>
      </c>
      <c r="N3685" s="445">
        <f t="shared" si="459"/>
        <v>0</v>
      </c>
      <c r="O3685" s="445">
        <f t="shared" si="462"/>
        <v>0</v>
      </c>
      <c r="P3685" s="445">
        <f t="shared" si="463"/>
        <v>0</v>
      </c>
      <c r="Q3685" s="445">
        <f t="shared" si="464"/>
        <v>0</v>
      </c>
      <c r="R3685" s="415" t="str">
        <f t="shared" si="457"/>
        <v>Leer</v>
      </c>
      <c r="S3685" s="445">
        <f>IF('Angaben KH-Standort'!D$29='A4'!D3685,IF('Angaben KH-Standort'!E$29="Ja",1,0),0)</f>
        <v>0</v>
      </c>
      <c r="T3685" s="445">
        <f>IF('Angaben KH-Standort'!D$30='A4'!D3685,IF('Angaben KH-Standort'!E$30="Ja",1,0),0)</f>
        <v>0</v>
      </c>
      <c r="U3685" s="445">
        <f>IF('Angaben KH-Standort'!D$31='A4'!D3685,IF('Angaben KH-Standort'!E$31="Ja",1,0),0)</f>
        <v>0</v>
      </c>
    </row>
    <row r="3686" spans="2:21" ht="15" customHeight="1" x14ac:dyDescent="0.3">
      <c r="B3686" s="70" t="str">
        <f t="shared" si="460"/>
        <v>!!!</v>
      </c>
      <c r="C3686" s="265" t="str">
        <f>IF(ISERROR(IF(LEN(E3686)&gt;0,VLOOKUP(TEXT($E3686,0),'Angaben Stationen'!$E$14:$J$213,5,0),"")),"?",IF(LEN(E3686)&gt;0,VLOOKUP(TEXT($E3686,0),'Angaben Stationen'!$E$14:$J$213,5,0),""))</f>
        <v/>
      </c>
      <c r="D3686" s="232" t="str">
        <f>IF(ISERROR(IF(LEN(E3686)&gt;0,VLOOKUP(TEXT($E3686,0),'Angaben Stationen'!$E$14:$J$213,6,0),"")),"STATION IST NICHT VORHANDEN",IF(LEN(E3686)&gt;0,VLOOKUP(TEXT($E3686,0),'Angaben Stationen'!$E$14:$J$213,6,0),""))</f>
        <v/>
      </c>
      <c r="E3686" s="287"/>
      <c r="F3686" s="234"/>
      <c r="G3686" s="234"/>
      <c r="H3686" s="263"/>
      <c r="I3686" s="169"/>
      <c r="K3686" s="445" t="str">
        <f t="shared" si="461"/>
        <v>Leer</v>
      </c>
      <c r="L3686" s="445" t="str">
        <f>VLOOKUP($D3686,{"29 - Psychiatrie (Erwachsene)","BGI";"297 - stationsäquivalente Behandlung in der Erwachsenenpsychiatrie (29)","BGI";"30 - Kinder- und Jugendpsychiatrie","BGII";"307 - stationsäquivalente Behandlung in der Kinder- und Jugendpsychiatrie (30)","BGII";"31 - Psychosomatik","BGI";"","Leer"},2,0)</f>
        <v>Leer</v>
      </c>
      <c r="M3686" s="445">
        <f t="shared" si="458"/>
        <v>0</v>
      </c>
      <c r="N3686" s="445">
        <f t="shared" si="459"/>
        <v>0</v>
      </c>
      <c r="O3686" s="445">
        <f t="shared" si="462"/>
        <v>0</v>
      </c>
      <c r="P3686" s="445">
        <f t="shared" si="463"/>
        <v>0</v>
      </c>
      <c r="Q3686" s="445">
        <f t="shared" si="464"/>
        <v>0</v>
      </c>
      <c r="R3686" s="415" t="str">
        <f t="shared" si="457"/>
        <v>Leer</v>
      </c>
      <c r="S3686" s="445">
        <f>IF('Angaben KH-Standort'!D$29='A4'!D3686,IF('Angaben KH-Standort'!E$29="Ja",1,0),0)</f>
        <v>0</v>
      </c>
      <c r="T3686" s="445">
        <f>IF('Angaben KH-Standort'!D$30='A4'!D3686,IF('Angaben KH-Standort'!E$30="Ja",1,0),0)</f>
        <v>0</v>
      </c>
      <c r="U3686" s="445">
        <f>IF('Angaben KH-Standort'!D$31='A4'!D3686,IF('Angaben KH-Standort'!E$31="Ja",1,0),0)</f>
        <v>0</v>
      </c>
    </row>
    <row r="3687" spans="2:21" ht="15" customHeight="1" x14ac:dyDescent="0.3">
      <c r="B3687" s="70" t="str">
        <f t="shared" si="460"/>
        <v>!!!</v>
      </c>
      <c r="C3687" s="265" t="str">
        <f>IF(ISERROR(IF(LEN(E3687)&gt;0,VLOOKUP(TEXT($E3687,0),'Angaben Stationen'!$E$14:$J$213,5,0),"")),"?",IF(LEN(E3687)&gt;0,VLOOKUP(TEXT($E3687,0),'Angaben Stationen'!$E$14:$J$213,5,0),""))</f>
        <v/>
      </c>
      <c r="D3687" s="232" t="str">
        <f>IF(ISERROR(IF(LEN(E3687)&gt;0,VLOOKUP(TEXT($E3687,0),'Angaben Stationen'!$E$14:$J$213,6,0),"")),"STATION IST NICHT VORHANDEN",IF(LEN(E3687)&gt;0,VLOOKUP(TEXT($E3687,0),'Angaben Stationen'!$E$14:$J$213,6,0),""))</f>
        <v/>
      </c>
      <c r="E3687" s="287"/>
      <c r="F3687" s="234"/>
      <c r="G3687" s="234"/>
      <c r="H3687" s="263"/>
      <c r="I3687" s="169"/>
      <c r="K3687" s="445" t="str">
        <f t="shared" si="461"/>
        <v>Leer</v>
      </c>
      <c r="L3687" s="445" t="str">
        <f>VLOOKUP($D3687,{"29 - Psychiatrie (Erwachsene)","BGI";"297 - stationsäquivalente Behandlung in der Erwachsenenpsychiatrie (29)","BGI";"30 - Kinder- und Jugendpsychiatrie","BGII";"307 - stationsäquivalente Behandlung in der Kinder- und Jugendpsychiatrie (30)","BGII";"31 - Psychosomatik","BGI";"","Leer"},2,0)</f>
        <v>Leer</v>
      </c>
      <c r="M3687" s="445">
        <f t="shared" si="458"/>
        <v>0</v>
      </c>
      <c r="N3687" s="445">
        <f t="shared" si="459"/>
        <v>0</v>
      </c>
      <c r="O3687" s="445">
        <f t="shared" si="462"/>
        <v>0</v>
      </c>
      <c r="P3687" s="445">
        <f t="shared" si="463"/>
        <v>0</v>
      </c>
      <c r="Q3687" s="445">
        <f t="shared" si="464"/>
        <v>0</v>
      </c>
      <c r="R3687" s="415" t="str">
        <f t="shared" si="457"/>
        <v>Leer</v>
      </c>
      <c r="S3687" s="445">
        <f>IF('Angaben KH-Standort'!D$29='A4'!D3687,IF('Angaben KH-Standort'!E$29="Ja",1,0),0)</f>
        <v>0</v>
      </c>
      <c r="T3687" s="445">
        <f>IF('Angaben KH-Standort'!D$30='A4'!D3687,IF('Angaben KH-Standort'!E$30="Ja",1,0),0)</f>
        <v>0</v>
      </c>
      <c r="U3687" s="445">
        <f>IF('Angaben KH-Standort'!D$31='A4'!D3687,IF('Angaben KH-Standort'!E$31="Ja",1,0),0)</f>
        <v>0</v>
      </c>
    </row>
    <row r="3688" spans="2:21" ht="15" customHeight="1" x14ac:dyDescent="0.3">
      <c r="B3688" s="70" t="str">
        <f t="shared" si="460"/>
        <v>!!!</v>
      </c>
      <c r="C3688" s="265" t="str">
        <f>IF(ISERROR(IF(LEN(E3688)&gt;0,VLOOKUP(TEXT($E3688,0),'Angaben Stationen'!$E$14:$J$213,5,0),"")),"?",IF(LEN(E3688)&gt;0,VLOOKUP(TEXT($E3688,0),'Angaben Stationen'!$E$14:$J$213,5,0),""))</f>
        <v/>
      </c>
      <c r="D3688" s="232" t="str">
        <f>IF(ISERROR(IF(LEN(E3688)&gt;0,VLOOKUP(TEXT($E3688,0),'Angaben Stationen'!$E$14:$J$213,6,0),"")),"STATION IST NICHT VORHANDEN",IF(LEN(E3688)&gt;0,VLOOKUP(TEXT($E3688,0),'Angaben Stationen'!$E$14:$J$213,6,0),""))</f>
        <v/>
      </c>
      <c r="E3688" s="287"/>
      <c r="F3688" s="234"/>
      <c r="G3688" s="234"/>
      <c r="H3688" s="263"/>
      <c r="I3688" s="169"/>
      <c r="K3688" s="445" t="str">
        <f t="shared" si="461"/>
        <v>Leer</v>
      </c>
      <c r="L3688" s="445" t="str">
        <f>VLOOKUP($D3688,{"29 - Psychiatrie (Erwachsene)","BGI";"297 - stationsäquivalente Behandlung in der Erwachsenenpsychiatrie (29)","BGI";"30 - Kinder- und Jugendpsychiatrie","BGII";"307 - stationsäquivalente Behandlung in der Kinder- und Jugendpsychiatrie (30)","BGII";"31 - Psychosomatik","BGI";"","Leer"},2,0)</f>
        <v>Leer</v>
      </c>
      <c r="M3688" s="445">
        <f t="shared" si="458"/>
        <v>0</v>
      </c>
      <c r="N3688" s="445">
        <f t="shared" si="459"/>
        <v>0</v>
      </c>
      <c r="O3688" s="445">
        <f t="shared" si="462"/>
        <v>0</v>
      </c>
      <c r="P3688" s="445">
        <f t="shared" si="463"/>
        <v>0</v>
      </c>
      <c r="Q3688" s="445">
        <f t="shared" si="464"/>
        <v>0</v>
      </c>
      <c r="R3688" s="415" t="str">
        <f t="shared" si="457"/>
        <v>Leer</v>
      </c>
      <c r="S3688" s="445">
        <f>IF('Angaben KH-Standort'!D$29='A4'!D3688,IF('Angaben KH-Standort'!E$29="Ja",1,0),0)</f>
        <v>0</v>
      </c>
      <c r="T3688" s="445">
        <f>IF('Angaben KH-Standort'!D$30='A4'!D3688,IF('Angaben KH-Standort'!E$30="Ja",1,0),0)</f>
        <v>0</v>
      </c>
      <c r="U3688" s="445">
        <f>IF('Angaben KH-Standort'!D$31='A4'!D3688,IF('Angaben KH-Standort'!E$31="Ja",1,0),0)</f>
        <v>0</v>
      </c>
    </row>
    <row r="3689" spans="2:21" ht="15" customHeight="1" x14ac:dyDescent="0.3">
      <c r="B3689" s="70" t="str">
        <f t="shared" si="460"/>
        <v>!!!</v>
      </c>
      <c r="C3689" s="265" t="str">
        <f>IF(ISERROR(IF(LEN(E3689)&gt;0,VLOOKUP(TEXT($E3689,0),'Angaben Stationen'!$E$14:$J$213,5,0),"")),"?",IF(LEN(E3689)&gt;0,VLOOKUP(TEXT($E3689,0),'Angaben Stationen'!$E$14:$J$213,5,0),""))</f>
        <v/>
      </c>
      <c r="D3689" s="232" t="str">
        <f>IF(ISERROR(IF(LEN(E3689)&gt;0,VLOOKUP(TEXT($E3689,0),'Angaben Stationen'!$E$14:$J$213,6,0),"")),"STATION IST NICHT VORHANDEN",IF(LEN(E3689)&gt;0,VLOOKUP(TEXT($E3689,0),'Angaben Stationen'!$E$14:$J$213,6,0),""))</f>
        <v/>
      </c>
      <c r="E3689" s="287"/>
      <c r="F3689" s="234"/>
      <c r="G3689" s="234"/>
      <c r="H3689" s="263"/>
      <c r="I3689" s="169"/>
      <c r="K3689" s="445" t="str">
        <f t="shared" si="461"/>
        <v>Leer</v>
      </c>
      <c r="L3689" s="445" t="str">
        <f>VLOOKUP($D3689,{"29 - Psychiatrie (Erwachsene)","BGI";"297 - stationsäquivalente Behandlung in der Erwachsenenpsychiatrie (29)","BGI";"30 - Kinder- und Jugendpsychiatrie","BGII";"307 - stationsäquivalente Behandlung in der Kinder- und Jugendpsychiatrie (30)","BGII";"31 - Psychosomatik","BGI";"","Leer"},2,0)</f>
        <v>Leer</v>
      </c>
      <c r="M3689" s="445">
        <f t="shared" si="458"/>
        <v>0</v>
      </c>
      <c r="N3689" s="445">
        <f t="shared" si="459"/>
        <v>0</v>
      </c>
      <c r="O3689" s="445">
        <f t="shared" si="462"/>
        <v>0</v>
      </c>
      <c r="P3689" s="445">
        <f t="shared" si="463"/>
        <v>0</v>
      </c>
      <c r="Q3689" s="445">
        <f t="shared" si="464"/>
        <v>0</v>
      </c>
      <c r="R3689" s="415" t="str">
        <f t="shared" si="457"/>
        <v>Leer</v>
      </c>
      <c r="S3689" s="445">
        <f>IF('Angaben KH-Standort'!D$29='A4'!D3689,IF('Angaben KH-Standort'!E$29="Ja",1,0),0)</f>
        <v>0</v>
      </c>
      <c r="T3689" s="445">
        <f>IF('Angaben KH-Standort'!D$30='A4'!D3689,IF('Angaben KH-Standort'!E$30="Ja",1,0),0)</f>
        <v>0</v>
      </c>
      <c r="U3689" s="445">
        <f>IF('Angaben KH-Standort'!D$31='A4'!D3689,IF('Angaben KH-Standort'!E$31="Ja",1,0),0)</f>
        <v>0</v>
      </c>
    </row>
    <row r="3690" spans="2:21" ht="15" customHeight="1" x14ac:dyDescent="0.3">
      <c r="B3690" s="70" t="str">
        <f t="shared" si="460"/>
        <v>!!!</v>
      </c>
      <c r="C3690" s="265" t="str">
        <f>IF(ISERROR(IF(LEN(E3690)&gt;0,VLOOKUP(TEXT($E3690,0),'Angaben Stationen'!$E$14:$J$213,5,0),"")),"?",IF(LEN(E3690)&gt;0,VLOOKUP(TEXT($E3690,0),'Angaben Stationen'!$E$14:$J$213,5,0),""))</f>
        <v/>
      </c>
      <c r="D3690" s="232" t="str">
        <f>IF(ISERROR(IF(LEN(E3690)&gt;0,VLOOKUP(TEXT($E3690,0),'Angaben Stationen'!$E$14:$J$213,6,0),"")),"STATION IST NICHT VORHANDEN",IF(LEN(E3690)&gt;0,VLOOKUP(TEXT($E3690,0),'Angaben Stationen'!$E$14:$J$213,6,0),""))</f>
        <v/>
      </c>
      <c r="E3690" s="287"/>
      <c r="F3690" s="234"/>
      <c r="G3690" s="234"/>
      <c r="H3690" s="263"/>
      <c r="I3690" s="169"/>
      <c r="K3690" s="445" t="str">
        <f t="shared" si="461"/>
        <v>Leer</v>
      </c>
      <c r="L3690" s="445" t="str">
        <f>VLOOKUP($D3690,{"29 - Psychiatrie (Erwachsene)","BGI";"297 - stationsäquivalente Behandlung in der Erwachsenenpsychiatrie (29)","BGI";"30 - Kinder- und Jugendpsychiatrie","BGII";"307 - stationsäquivalente Behandlung in der Kinder- und Jugendpsychiatrie (30)","BGII";"31 - Psychosomatik","BGI";"","Leer"},2,0)</f>
        <v>Leer</v>
      </c>
      <c r="M3690" s="445">
        <f t="shared" si="458"/>
        <v>0</v>
      </c>
      <c r="N3690" s="445">
        <f t="shared" si="459"/>
        <v>0</v>
      </c>
      <c r="O3690" s="445">
        <f t="shared" si="462"/>
        <v>0</v>
      </c>
      <c r="P3690" s="445">
        <f t="shared" si="463"/>
        <v>0</v>
      </c>
      <c r="Q3690" s="445">
        <f t="shared" si="464"/>
        <v>0</v>
      </c>
      <c r="R3690" s="415" t="str">
        <f t="shared" si="457"/>
        <v>Leer</v>
      </c>
      <c r="S3690" s="445">
        <f>IF('Angaben KH-Standort'!D$29='A4'!D3690,IF('Angaben KH-Standort'!E$29="Ja",1,0),0)</f>
        <v>0</v>
      </c>
      <c r="T3690" s="445">
        <f>IF('Angaben KH-Standort'!D$30='A4'!D3690,IF('Angaben KH-Standort'!E$30="Ja",1,0),0)</f>
        <v>0</v>
      </c>
      <c r="U3690" s="445">
        <f>IF('Angaben KH-Standort'!D$31='A4'!D3690,IF('Angaben KH-Standort'!E$31="Ja",1,0),0)</f>
        <v>0</v>
      </c>
    </row>
    <row r="3691" spans="2:21" ht="15" customHeight="1" x14ac:dyDescent="0.3">
      <c r="B3691" s="70" t="str">
        <f t="shared" si="460"/>
        <v>!!!</v>
      </c>
      <c r="C3691" s="265" t="str">
        <f>IF(ISERROR(IF(LEN(E3691)&gt;0,VLOOKUP(TEXT($E3691,0),'Angaben Stationen'!$E$14:$J$213,5,0),"")),"?",IF(LEN(E3691)&gt;0,VLOOKUP(TEXT($E3691,0),'Angaben Stationen'!$E$14:$J$213,5,0),""))</f>
        <v/>
      </c>
      <c r="D3691" s="232" t="str">
        <f>IF(ISERROR(IF(LEN(E3691)&gt;0,VLOOKUP(TEXT($E3691,0),'Angaben Stationen'!$E$14:$J$213,6,0),"")),"STATION IST NICHT VORHANDEN",IF(LEN(E3691)&gt;0,VLOOKUP(TEXT($E3691,0),'Angaben Stationen'!$E$14:$J$213,6,0),""))</f>
        <v/>
      </c>
      <c r="E3691" s="287"/>
      <c r="F3691" s="234"/>
      <c r="G3691" s="234"/>
      <c r="H3691" s="263"/>
      <c r="I3691" s="169"/>
      <c r="K3691" s="445" t="str">
        <f t="shared" si="461"/>
        <v>Leer</v>
      </c>
      <c r="L3691" s="445" t="str">
        <f>VLOOKUP($D3691,{"29 - Psychiatrie (Erwachsene)","BGI";"297 - stationsäquivalente Behandlung in der Erwachsenenpsychiatrie (29)","BGI";"30 - Kinder- und Jugendpsychiatrie","BGII";"307 - stationsäquivalente Behandlung in der Kinder- und Jugendpsychiatrie (30)","BGII";"31 - Psychosomatik","BGI";"","Leer"},2,0)</f>
        <v>Leer</v>
      </c>
      <c r="M3691" s="445">
        <f t="shared" si="458"/>
        <v>0</v>
      </c>
      <c r="N3691" s="445">
        <f t="shared" si="459"/>
        <v>0</v>
      </c>
      <c r="O3691" s="445">
        <f t="shared" si="462"/>
        <v>0</v>
      </c>
      <c r="P3691" s="445">
        <f t="shared" si="463"/>
        <v>0</v>
      </c>
      <c r="Q3691" s="445">
        <f t="shared" si="464"/>
        <v>0</v>
      </c>
      <c r="R3691" s="415" t="str">
        <f t="shared" si="457"/>
        <v>Leer</v>
      </c>
      <c r="S3691" s="445">
        <f>IF('Angaben KH-Standort'!D$29='A4'!D3691,IF('Angaben KH-Standort'!E$29="Ja",1,0),0)</f>
        <v>0</v>
      </c>
      <c r="T3691" s="445">
        <f>IF('Angaben KH-Standort'!D$30='A4'!D3691,IF('Angaben KH-Standort'!E$30="Ja",1,0),0)</f>
        <v>0</v>
      </c>
      <c r="U3691" s="445">
        <f>IF('Angaben KH-Standort'!D$31='A4'!D3691,IF('Angaben KH-Standort'!E$31="Ja",1,0),0)</f>
        <v>0</v>
      </c>
    </row>
    <row r="3692" spans="2:21" ht="15" customHeight="1" x14ac:dyDescent="0.3">
      <c r="B3692" s="70" t="str">
        <f t="shared" si="460"/>
        <v>!!!</v>
      </c>
      <c r="C3692" s="265" t="str">
        <f>IF(ISERROR(IF(LEN(E3692)&gt;0,VLOOKUP(TEXT($E3692,0),'Angaben Stationen'!$E$14:$J$213,5,0),"")),"?",IF(LEN(E3692)&gt;0,VLOOKUP(TEXT($E3692,0),'Angaben Stationen'!$E$14:$J$213,5,0),""))</f>
        <v/>
      </c>
      <c r="D3692" s="232" t="str">
        <f>IF(ISERROR(IF(LEN(E3692)&gt;0,VLOOKUP(TEXT($E3692,0),'Angaben Stationen'!$E$14:$J$213,6,0),"")),"STATION IST NICHT VORHANDEN",IF(LEN(E3692)&gt;0,VLOOKUP(TEXT($E3692,0),'Angaben Stationen'!$E$14:$J$213,6,0),""))</f>
        <v/>
      </c>
      <c r="E3692" s="287"/>
      <c r="F3692" s="234"/>
      <c r="G3692" s="234"/>
      <c r="H3692" s="263"/>
      <c r="I3692" s="169"/>
      <c r="K3692" s="445" t="str">
        <f t="shared" si="461"/>
        <v>Leer</v>
      </c>
      <c r="L3692" s="445" t="str">
        <f>VLOOKUP($D3692,{"29 - Psychiatrie (Erwachsene)","BGI";"297 - stationsäquivalente Behandlung in der Erwachsenenpsychiatrie (29)","BGI";"30 - Kinder- und Jugendpsychiatrie","BGII";"307 - stationsäquivalente Behandlung in der Kinder- und Jugendpsychiatrie (30)","BGII";"31 - Psychosomatik","BGI";"","Leer"},2,0)</f>
        <v>Leer</v>
      </c>
      <c r="M3692" s="445">
        <f t="shared" si="458"/>
        <v>0</v>
      </c>
      <c r="N3692" s="445">
        <f t="shared" si="459"/>
        <v>0</v>
      </c>
      <c r="O3692" s="445">
        <f t="shared" si="462"/>
        <v>0</v>
      </c>
      <c r="P3692" s="445">
        <f t="shared" si="463"/>
        <v>0</v>
      </c>
      <c r="Q3692" s="445">
        <f t="shared" si="464"/>
        <v>0</v>
      </c>
      <c r="R3692" s="415" t="str">
        <f t="shared" si="457"/>
        <v>Leer</v>
      </c>
      <c r="S3692" s="445">
        <f>IF('Angaben KH-Standort'!D$29='A4'!D3692,IF('Angaben KH-Standort'!E$29="Ja",1,0),0)</f>
        <v>0</v>
      </c>
      <c r="T3692" s="445">
        <f>IF('Angaben KH-Standort'!D$30='A4'!D3692,IF('Angaben KH-Standort'!E$30="Ja",1,0),0)</f>
        <v>0</v>
      </c>
      <c r="U3692" s="445">
        <f>IF('Angaben KH-Standort'!D$31='A4'!D3692,IF('Angaben KH-Standort'!E$31="Ja",1,0),0)</f>
        <v>0</v>
      </c>
    </row>
    <row r="3693" spans="2:21" ht="15" customHeight="1" x14ac:dyDescent="0.3">
      <c r="B3693" s="70" t="str">
        <f t="shared" si="460"/>
        <v>!!!</v>
      </c>
      <c r="C3693" s="265" t="str">
        <f>IF(ISERROR(IF(LEN(E3693)&gt;0,VLOOKUP(TEXT($E3693,0),'Angaben Stationen'!$E$14:$J$213,5,0),"")),"?",IF(LEN(E3693)&gt;0,VLOOKUP(TEXT($E3693,0),'Angaben Stationen'!$E$14:$J$213,5,0),""))</f>
        <v/>
      </c>
      <c r="D3693" s="232" t="str">
        <f>IF(ISERROR(IF(LEN(E3693)&gt;0,VLOOKUP(TEXT($E3693,0),'Angaben Stationen'!$E$14:$J$213,6,0),"")),"STATION IST NICHT VORHANDEN",IF(LEN(E3693)&gt;0,VLOOKUP(TEXT($E3693,0),'Angaben Stationen'!$E$14:$J$213,6,0),""))</f>
        <v/>
      </c>
      <c r="E3693" s="287"/>
      <c r="F3693" s="234"/>
      <c r="G3693" s="234"/>
      <c r="H3693" s="263"/>
      <c r="I3693" s="169"/>
      <c r="K3693" s="445" t="str">
        <f t="shared" si="461"/>
        <v>Leer</v>
      </c>
      <c r="L3693" s="445" t="str">
        <f>VLOOKUP($D3693,{"29 - Psychiatrie (Erwachsene)","BGI";"297 - stationsäquivalente Behandlung in der Erwachsenenpsychiatrie (29)","BGI";"30 - Kinder- und Jugendpsychiatrie","BGII";"307 - stationsäquivalente Behandlung in der Kinder- und Jugendpsychiatrie (30)","BGII";"31 - Psychosomatik","BGI";"","Leer"},2,0)</f>
        <v>Leer</v>
      </c>
      <c r="M3693" s="445">
        <f t="shared" si="458"/>
        <v>0</v>
      </c>
      <c r="N3693" s="445">
        <f t="shared" si="459"/>
        <v>0</v>
      </c>
      <c r="O3693" s="445">
        <f t="shared" si="462"/>
        <v>0</v>
      </c>
      <c r="P3693" s="445">
        <f t="shared" si="463"/>
        <v>0</v>
      </c>
      <c r="Q3693" s="445">
        <f t="shared" si="464"/>
        <v>0</v>
      </c>
      <c r="R3693" s="415" t="str">
        <f t="shared" si="457"/>
        <v>Leer</v>
      </c>
      <c r="S3693" s="445">
        <f>IF('Angaben KH-Standort'!D$29='A4'!D3693,IF('Angaben KH-Standort'!E$29="Ja",1,0),0)</f>
        <v>0</v>
      </c>
      <c r="T3693" s="445">
        <f>IF('Angaben KH-Standort'!D$30='A4'!D3693,IF('Angaben KH-Standort'!E$30="Ja",1,0),0)</f>
        <v>0</v>
      </c>
      <c r="U3693" s="445">
        <f>IF('Angaben KH-Standort'!D$31='A4'!D3693,IF('Angaben KH-Standort'!E$31="Ja",1,0),0)</f>
        <v>0</v>
      </c>
    </row>
    <row r="3694" spans="2:21" ht="15" customHeight="1" x14ac:dyDescent="0.3">
      <c r="B3694" s="70" t="str">
        <f t="shared" si="460"/>
        <v>!!!</v>
      </c>
      <c r="C3694" s="265" t="str">
        <f>IF(ISERROR(IF(LEN(E3694)&gt;0,VLOOKUP(TEXT($E3694,0),'Angaben Stationen'!$E$14:$J$213,5,0),"")),"?",IF(LEN(E3694)&gt;0,VLOOKUP(TEXT($E3694,0),'Angaben Stationen'!$E$14:$J$213,5,0),""))</f>
        <v/>
      </c>
      <c r="D3694" s="232" t="str">
        <f>IF(ISERROR(IF(LEN(E3694)&gt;0,VLOOKUP(TEXT($E3694,0),'Angaben Stationen'!$E$14:$J$213,6,0),"")),"STATION IST NICHT VORHANDEN",IF(LEN(E3694)&gt;0,VLOOKUP(TEXT($E3694,0),'Angaben Stationen'!$E$14:$J$213,6,0),""))</f>
        <v/>
      </c>
      <c r="E3694" s="287"/>
      <c r="F3694" s="234"/>
      <c r="G3694" s="234"/>
      <c r="H3694" s="263"/>
      <c r="I3694" s="169"/>
      <c r="K3694" s="445" t="str">
        <f t="shared" si="461"/>
        <v>Leer</v>
      </c>
      <c r="L3694" s="445" t="str">
        <f>VLOOKUP($D3694,{"29 - Psychiatrie (Erwachsene)","BGI";"297 - stationsäquivalente Behandlung in der Erwachsenenpsychiatrie (29)","BGI";"30 - Kinder- und Jugendpsychiatrie","BGII";"307 - stationsäquivalente Behandlung in der Kinder- und Jugendpsychiatrie (30)","BGII";"31 - Psychosomatik","BGI";"","Leer"},2,0)</f>
        <v>Leer</v>
      </c>
      <c r="M3694" s="445">
        <f t="shared" si="458"/>
        <v>0</v>
      </c>
      <c r="N3694" s="445">
        <f t="shared" si="459"/>
        <v>0</v>
      </c>
      <c r="O3694" s="445">
        <f t="shared" si="462"/>
        <v>0</v>
      </c>
      <c r="P3694" s="445">
        <f t="shared" si="463"/>
        <v>0</v>
      </c>
      <c r="Q3694" s="445">
        <f t="shared" si="464"/>
        <v>0</v>
      </c>
      <c r="R3694" s="415" t="str">
        <f t="shared" si="457"/>
        <v>Leer</v>
      </c>
      <c r="S3694" s="445">
        <f>IF('Angaben KH-Standort'!D$29='A4'!D3694,IF('Angaben KH-Standort'!E$29="Ja",1,0),0)</f>
        <v>0</v>
      </c>
      <c r="T3694" s="445">
        <f>IF('Angaben KH-Standort'!D$30='A4'!D3694,IF('Angaben KH-Standort'!E$30="Ja",1,0),0)</f>
        <v>0</v>
      </c>
      <c r="U3694" s="445">
        <f>IF('Angaben KH-Standort'!D$31='A4'!D3694,IF('Angaben KH-Standort'!E$31="Ja",1,0),0)</f>
        <v>0</v>
      </c>
    </row>
    <row r="3695" spans="2:21" ht="15" customHeight="1" x14ac:dyDescent="0.3">
      <c r="B3695" s="70" t="str">
        <f t="shared" si="460"/>
        <v>!!!</v>
      </c>
      <c r="C3695" s="265" t="str">
        <f>IF(ISERROR(IF(LEN(E3695)&gt;0,VLOOKUP(TEXT($E3695,0),'Angaben Stationen'!$E$14:$J$213,5,0),"")),"?",IF(LEN(E3695)&gt;0,VLOOKUP(TEXT($E3695,0),'Angaben Stationen'!$E$14:$J$213,5,0),""))</f>
        <v/>
      </c>
      <c r="D3695" s="232" t="str">
        <f>IF(ISERROR(IF(LEN(E3695)&gt;0,VLOOKUP(TEXT($E3695,0),'Angaben Stationen'!$E$14:$J$213,6,0),"")),"STATION IST NICHT VORHANDEN",IF(LEN(E3695)&gt;0,VLOOKUP(TEXT($E3695,0),'Angaben Stationen'!$E$14:$J$213,6,0),""))</f>
        <v/>
      </c>
      <c r="E3695" s="287"/>
      <c r="F3695" s="234"/>
      <c r="G3695" s="234"/>
      <c r="H3695" s="263"/>
      <c r="I3695" s="169"/>
      <c r="K3695" s="445" t="str">
        <f t="shared" si="461"/>
        <v>Leer</v>
      </c>
      <c r="L3695" s="445" t="str">
        <f>VLOOKUP($D3695,{"29 - Psychiatrie (Erwachsene)","BGI";"297 - stationsäquivalente Behandlung in der Erwachsenenpsychiatrie (29)","BGI";"30 - Kinder- und Jugendpsychiatrie","BGII";"307 - stationsäquivalente Behandlung in der Kinder- und Jugendpsychiatrie (30)","BGII";"31 - Psychosomatik","BGI";"","Leer"},2,0)</f>
        <v>Leer</v>
      </c>
      <c r="M3695" s="445">
        <f t="shared" si="458"/>
        <v>0</v>
      </c>
      <c r="N3695" s="445">
        <f t="shared" si="459"/>
        <v>0</v>
      </c>
      <c r="O3695" s="445">
        <f t="shared" si="462"/>
        <v>0</v>
      </c>
      <c r="P3695" s="445">
        <f t="shared" si="463"/>
        <v>0</v>
      </c>
      <c r="Q3695" s="445">
        <f t="shared" si="464"/>
        <v>0</v>
      </c>
      <c r="R3695" s="415" t="str">
        <f t="shared" ref="R3695:R3758" si="465">IF(D3695&lt;&gt;"",IF(SUM(S3695:U3695)&gt;0,"Ja","Nein"),"Leer")</f>
        <v>Leer</v>
      </c>
      <c r="S3695" s="445">
        <f>IF('Angaben KH-Standort'!D$29='A4'!D3695,IF('Angaben KH-Standort'!E$29="Ja",1,0),0)</f>
        <v>0</v>
      </c>
      <c r="T3695" s="445">
        <f>IF('Angaben KH-Standort'!D$30='A4'!D3695,IF('Angaben KH-Standort'!E$30="Ja",1,0),0)</f>
        <v>0</v>
      </c>
      <c r="U3695" s="445">
        <f>IF('Angaben KH-Standort'!D$31='A4'!D3695,IF('Angaben KH-Standort'!E$31="Ja",1,0),0)</f>
        <v>0</v>
      </c>
    </row>
    <row r="3696" spans="2:21" ht="15" customHeight="1" x14ac:dyDescent="0.3">
      <c r="B3696" s="70" t="str">
        <f t="shared" si="460"/>
        <v>!!!</v>
      </c>
      <c r="C3696" s="265" t="str">
        <f>IF(ISERROR(IF(LEN(E3696)&gt;0,VLOOKUP(TEXT($E3696,0),'Angaben Stationen'!$E$14:$J$213,5,0),"")),"?",IF(LEN(E3696)&gt;0,VLOOKUP(TEXT($E3696,0),'Angaben Stationen'!$E$14:$J$213,5,0),""))</f>
        <v/>
      </c>
      <c r="D3696" s="232" t="str">
        <f>IF(ISERROR(IF(LEN(E3696)&gt;0,VLOOKUP(TEXT($E3696,0),'Angaben Stationen'!$E$14:$J$213,6,0),"")),"STATION IST NICHT VORHANDEN",IF(LEN(E3696)&gt;0,VLOOKUP(TEXT($E3696,0),'Angaben Stationen'!$E$14:$J$213,6,0),""))</f>
        <v/>
      </c>
      <c r="E3696" s="287"/>
      <c r="F3696" s="234"/>
      <c r="G3696" s="234"/>
      <c r="H3696" s="263"/>
      <c r="I3696" s="169"/>
      <c r="K3696" s="445" t="str">
        <f t="shared" si="461"/>
        <v>Leer</v>
      </c>
      <c r="L3696" s="445" t="str">
        <f>VLOOKUP($D3696,{"29 - Psychiatrie (Erwachsene)","BGI";"297 - stationsäquivalente Behandlung in der Erwachsenenpsychiatrie (29)","BGI";"30 - Kinder- und Jugendpsychiatrie","BGII";"307 - stationsäquivalente Behandlung in der Kinder- und Jugendpsychiatrie (30)","BGII";"31 - Psychosomatik","BGI";"","Leer"},2,0)</f>
        <v>Leer</v>
      </c>
      <c r="M3696" s="445">
        <f t="shared" si="458"/>
        <v>0</v>
      </c>
      <c r="N3696" s="445">
        <f t="shared" si="459"/>
        <v>0</v>
      </c>
      <c r="O3696" s="445">
        <f t="shared" si="462"/>
        <v>0</v>
      </c>
      <c r="P3696" s="445">
        <f t="shared" si="463"/>
        <v>0</v>
      </c>
      <c r="Q3696" s="445">
        <f t="shared" si="464"/>
        <v>0</v>
      </c>
      <c r="R3696" s="415" t="str">
        <f t="shared" si="465"/>
        <v>Leer</v>
      </c>
      <c r="S3696" s="445">
        <f>IF('Angaben KH-Standort'!D$29='A4'!D3696,IF('Angaben KH-Standort'!E$29="Ja",1,0),0)</f>
        <v>0</v>
      </c>
      <c r="T3696" s="445">
        <f>IF('Angaben KH-Standort'!D$30='A4'!D3696,IF('Angaben KH-Standort'!E$30="Ja",1,0),0)</f>
        <v>0</v>
      </c>
      <c r="U3696" s="445">
        <f>IF('Angaben KH-Standort'!D$31='A4'!D3696,IF('Angaben KH-Standort'!E$31="Ja",1,0),0)</f>
        <v>0</v>
      </c>
    </row>
    <row r="3697" spans="2:21" ht="15" customHeight="1" x14ac:dyDescent="0.3">
      <c r="B3697" s="70" t="str">
        <f t="shared" si="460"/>
        <v>!!!</v>
      </c>
      <c r="C3697" s="265" t="str">
        <f>IF(ISERROR(IF(LEN(E3697)&gt;0,VLOOKUP(TEXT($E3697,0),'Angaben Stationen'!$E$14:$J$213,5,0),"")),"?",IF(LEN(E3697)&gt;0,VLOOKUP(TEXT($E3697,0),'Angaben Stationen'!$E$14:$J$213,5,0),""))</f>
        <v/>
      </c>
      <c r="D3697" s="232" t="str">
        <f>IF(ISERROR(IF(LEN(E3697)&gt;0,VLOOKUP(TEXT($E3697,0),'Angaben Stationen'!$E$14:$J$213,6,0),"")),"STATION IST NICHT VORHANDEN",IF(LEN(E3697)&gt;0,VLOOKUP(TEXT($E3697,0),'Angaben Stationen'!$E$14:$J$213,6,0),""))</f>
        <v/>
      </c>
      <c r="E3697" s="287"/>
      <c r="F3697" s="234"/>
      <c r="G3697" s="234"/>
      <c r="H3697" s="263"/>
      <c r="I3697" s="169"/>
      <c r="K3697" s="445" t="str">
        <f t="shared" si="461"/>
        <v>Leer</v>
      </c>
      <c r="L3697" s="445" t="str">
        <f>VLOOKUP($D3697,{"29 - Psychiatrie (Erwachsene)","BGI";"297 - stationsäquivalente Behandlung in der Erwachsenenpsychiatrie (29)","BGI";"30 - Kinder- und Jugendpsychiatrie","BGII";"307 - stationsäquivalente Behandlung in der Kinder- und Jugendpsychiatrie (30)","BGII";"31 - Psychosomatik","BGI";"","Leer"},2,0)</f>
        <v>Leer</v>
      </c>
      <c r="M3697" s="445">
        <f t="shared" si="458"/>
        <v>0</v>
      </c>
      <c r="N3697" s="445">
        <f t="shared" si="459"/>
        <v>0</v>
      </c>
      <c r="O3697" s="445">
        <f t="shared" si="462"/>
        <v>0</v>
      </c>
      <c r="P3697" s="445">
        <f t="shared" si="463"/>
        <v>0</v>
      </c>
      <c r="Q3697" s="445">
        <f t="shared" si="464"/>
        <v>0</v>
      </c>
      <c r="R3697" s="415" t="str">
        <f t="shared" si="465"/>
        <v>Leer</v>
      </c>
      <c r="S3697" s="445">
        <f>IF('Angaben KH-Standort'!D$29='A4'!D3697,IF('Angaben KH-Standort'!E$29="Ja",1,0),0)</f>
        <v>0</v>
      </c>
      <c r="T3697" s="445">
        <f>IF('Angaben KH-Standort'!D$30='A4'!D3697,IF('Angaben KH-Standort'!E$30="Ja",1,0),0)</f>
        <v>0</v>
      </c>
      <c r="U3697" s="445">
        <f>IF('Angaben KH-Standort'!D$31='A4'!D3697,IF('Angaben KH-Standort'!E$31="Ja",1,0),0)</f>
        <v>0</v>
      </c>
    </row>
    <row r="3698" spans="2:21" ht="15" customHeight="1" x14ac:dyDescent="0.3">
      <c r="B3698" s="70" t="str">
        <f t="shared" si="460"/>
        <v>!!!</v>
      </c>
      <c r="C3698" s="265" t="str">
        <f>IF(ISERROR(IF(LEN(E3698)&gt;0,VLOOKUP(TEXT($E3698,0),'Angaben Stationen'!$E$14:$J$213,5,0),"")),"?",IF(LEN(E3698)&gt;0,VLOOKUP(TEXT($E3698,0),'Angaben Stationen'!$E$14:$J$213,5,0),""))</f>
        <v/>
      </c>
      <c r="D3698" s="232" t="str">
        <f>IF(ISERROR(IF(LEN(E3698)&gt;0,VLOOKUP(TEXT($E3698,0),'Angaben Stationen'!$E$14:$J$213,6,0),"")),"STATION IST NICHT VORHANDEN",IF(LEN(E3698)&gt;0,VLOOKUP(TEXT($E3698,0),'Angaben Stationen'!$E$14:$J$213,6,0),""))</f>
        <v/>
      </c>
      <c r="E3698" s="287"/>
      <c r="F3698" s="234"/>
      <c r="G3698" s="234"/>
      <c r="H3698" s="263"/>
      <c r="I3698" s="169"/>
      <c r="K3698" s="445" t="str">
        <f t="shared" si="461"/>
        <v>Leer</v>
      </c>
      <c r="L3698" s="445" t="str">
        <f>VLOOKUP($D3698,{"29 - Psychiatrie (Erwachsene)","BGI";"297 - stationsäquivalente Behandlung in der Erwachsenenpsychiatrie (29)","BGI";"30 - Kinder- und Jugendpsychiatrie","BGII";"307 - stationsäquivalente Behandlung in der Kinder- und Jugendpsychiatrie (30)","BGII";"31 - Psychosomatik","BGI";"","Leer"},2,0)</f>
        <v>Leer</v>
      </c>
      <c r="M3698" s="445">
        <f t="shared" si="458"/>
        <v>0</v>
      </c>
      <c r="N3698" s="445">
        <f t="shared" si="459"/>
        <v>0</v>
      </c>
      <c r="O3698" s="445">
        <f t="shared" si="462"/>
        <v>0</v>
      </c>
      <c r="P3698" s="445">
        <f t="shared" si="463"/>
        <v>0</v>
      </c>
      <c r="Q3698" s="445">
        <f t="shared" si="464"/>
        <v>0</v>
      </c>
      <c r="R3698" s="415" t="str">
        <f t="shared" si="465"/>
        <v>Leer</v>
      </c>
      <c r="S3698" s="445">
        <f>IF('Angaben KH-Standort'!D$29='A4'!D3698,IF('Angaben KH-Standort'!E$29="Ja",1,0),0)</f>
        <v>0</v>
      </c>
      <c r="T3698" s="445">
        <f>IF('Angaben KH-Standort'!D$30='A4'!D3698,IF('Angaben KH-Standort'!E$30="Ja",1,0),0)</f>
        <v>0</v>
      </c>
      <c r="U3698" s="445">
        <f>IF('Angaben KH-Standort'!D$31='A4'!D3698,IF('Angaben KH-Standort'!E$31="Ja",1,0),0)</f>
        <v>0</v>
      </c>
    </row>
    <row r="3699" spans="2:21" ht="15" customHeight="1" x14ac:dyDescent="0.3">
      <c r="B3699" s="70" t="str">
        <f t="shared" si="460"/>
        <v>!!!</v>
      </c>
      <c r="C3699" s="265" t="str">
        <f>IF(ISERROR(IF(LEN(E3699)&gt;0,VLOOKUP(TEXT($E3699,0),'Angaben Stationen'!$E$14:$J$213,5,0),"")),"?",IF(LEN(E3699)&gt;0,VLOOKUP(TEXT($E3699,0),'Angaben Stationen'!$E$14:$J$213,5,0),""))</f>
        <v/>
      </c>
      <c r="D3699" s="232" t="str">
        <f>IF(ISERROR(IF(LEN(E3699)&gt;0,VLOOKUP(TEXT($E3699,0),'Angaben Stationen'!$E$14:$J$213,6,0),"")),"STATION IST NICHT VORHANDEN",IF(LEN(E3699)&gt;0,VLOOKUP(TEXT($E3699,0),'Angaben Stationen'!$E$14:$J$213,6,0),""))</f>
        <v/>
      </c>
      <c r="E3699" s="287"/>
      <c r="F3699" s="234"/>
      <c r="G3699" s="234"/>
      <c r="H3699" s="263"/>
      <c r="I3699" s="169"/>
      <c r="K3699" s="445" t="str">
        <f t="shared" si="461"/>
        <v>Leer</v>
      </c>
      <c r="L3699" s="445" t="str">
        <f>VLOOKUP($D3699,{"29 - Psychiatrie (Erwachsene)","BGI";"297 - stationsäquivalente Behandlung in der Erwachsenenpsychiatrie (29)","BGI";"30 - Kinder- und Jugendpsychiatrie","BGII";"307 - stationsäquivalente Behandlung in der Kinder- und Jugendpsychiatrie (30)","BGII";"31 - Psychosomatik","BGI";"","Leer"},2,0)</f>
        <v>Leer</v>
      </c>
      <c r="M3699" s="445">
        <f t="shared" si="458"/>
        <v>0</v>
      </c>
      <c r="N3699" s="445">
        <f t="shared" si="459"/>
        <v>0</v>
      </c>
      <c r="O3699" s="445">
        <f t="shared" si="462"/>
        <v>0</v>
      </c>
      <c r="P3699" s="445">
        <f t="shared" si="463"/>
        <v>0</v>
      </c>
      <c r="Q3699" s="445">
        <f t="shared" si="464"/>
        <v>0</v>
      </c>
      <c r="R3699" s="415" t="str">
        <f t="shared" si="465"/>
        <v>Leer</v>
      </c>
      <c r="S3699" s="445">
        <f>IF('Angaben KH-Standort'!D$29='A4'!D3699,IF('Angaben KH-Standort'!E$29="Ja",1,0),0)</f>
        <v>0</v>
      </c>
      <c r="T3699" s="445">
        <f>IF('Angaben KH-Standort'!D$30='A4'!D3699,IF('Angaben KH-Standort'!E$30="Ja",1,0),0)</f>
        <v>0</v>
      </c>
      <c r="U3699" s="445">
        <f>IF('Angaben KH-Standort'!D$31='A4'!D3699,IF('Angaben KH-Standort'!E$31="Ja",1,0),0)</f>
        <v>0</v>
      </c>
    </row>
    <row r="3700" spans="2:21" ht="15" customHeight="1" x14ac:dyDescent="0.3">
      <c r="B3700" s="70" t="str">
        <f t="shared" si="460"/>
        <v>!!!</v>
      </c>
      <c r="C3700" s="265" t="str">
        <f>IF(ISERROR(IF(LEN(E3700)&gt;0,VLOOKUP(TEXT($E3700,0),'Angaben Stationen'!$E$14:$J$213,5,0),"")),"?",IF(LEN(E3700)&gt;0,VLOOKUP(TEXT($E3700,0),'Angaben Stationen'!$E$14:$J$213,5,0),""))</f>
        <v/>
      </c>
      <c r="D3700" s="232" t="str">
        <f>IF(ISERROR(IF(LEN(E3700)&gt;0,VLOOKUP(TEXT($E3700,0),'Angaben Stationen'!$E$14:$J$213,6,0),"")),"STATION IST NICHT VORHANDEN",IF(LEN(E3700)&gt;0,VLOOKUP(TEXT($E3700,0),'Angaben Stationen'!$E$14:$J$213,6,0),""))</f>
        <v/>
      </c>
      <c r="E3700" s="287"/>
      <c r="F3700" s="234"/>
      <c r="G3700" s="234"/>
      <c r="H3700" s="263"/>
      <c r="I3700" s="169"/>
      <c r="K3700" s="445" t="str">
        <f t="shared" si="461"/>
        <v>Leer</v>
      </c>
      <c r="L3700" s="445" t="str">
        <f>VLOOKUP($D3700,{"29 - Psychiatrie (Erwachsene)","BGI";"297 - stationsäquivalente Behandlung in der Erwachsenenpsychiatrie (29)","BGI";"30 - Kinder- und Jugendpsychiatrie","BGII";"307 - stationsäquivalente Behandlung in der Kinder- und Jugendpsychiatrie (30)","BGII";"31 - Psychosomatik","BGI";"","Leer"},2,0)</f>
        <v>Leer</v>
      </c>
      <c r="M3700" s="445">
        <f t="shared" si="458"/>
        <v>0</v>
      </c>
      <c r="N3700" s="445">
        <f t="shared" si="459"/>
        <v>0</v>
      </c>
      <c r="O3700" s="445">
        <f t="shared" si="462"/>
        <v>0</v>
      </c>
      <c r="P3700" s="445">
        <f t="shared" si="463"/>
        <v>0</v>
      </c>
      <c r="Q3700" s="445">
        <f t="shared" si="464"/>
        <v>0</v>
      </c>
      <c r="R3700" s="415" t="str">
        <f t="shared" si="465"/>
        <v>Leer</v>
      </c>
      <c r="S3700" s="445">
        <f>IF('Angaben KH-Standort'!D$29='A4'!D3700,IF('Angaben KH-Standort'!E$29="Ja",1,0),0)</f>
        <v>0</v>
      </c>
      <c r="T3700" s="445">
        <f>IF('Angaben KH-Standort'!D$30='A4'!D3700,IF('Angaben KH-Standort'!E$30="Ja",1,0),0)</f>
        <v>0</v>
      </c>
      <c r="U3700" s="445">
        <f>IF('Angaben KH-Standort'!D$31='A4'!D3700,IF('Angaben KH-Standort'!E$31="Ja",1,0),0)</f>
        <v>0</v>
      </c>
    </row>
    <row r="3701" spans="2:21" ht="15" customHeight="1" x14ac:dyDescent="0.3">
      <c r="B3701" s="70" t="str">
        <f t="shared" si="460"/>
        <v>!!!</v>
      </c>
      <c r="C3701" s="265" t="str">
        <f>IF(ISERROR(IF(LEN(E3701)&gt;0,VLOOKUP(TEXT($E3701,0),'Angaben Stationen'!$E$14:$J$213,5,0),"")),"?",IF(LEN(E3701)&gt;0,VLOOKUP(TEXT($E3701,0),'Angaben Stationen'!$E$14:$J$213,5,0),""))</f>
        <v/>
      </c>
      <c r="D3701" s="232" t="str">
        <f>IF(ISERROR(IF(LEN(E3701)&gt;0,VLOOKUP(TEXT($E3701,0),'Angaben Stationen'!$E$14:$J$213,6,0),"")),"STATION IST NICHT VORHANDEN",IF(LEN(E3701)&gt;0,VLOOKUP(TEXT($E3701,0),'Angaben Stationen'!$E$14:$J$213,6,0),""))</f>
        <v/>
      </c>
      <c r="E3701" s="287"/>
      <c r="F3701" s="234"/>
      <c r="G3701" s="234"/>
      <c r="H3701" s="263"/>
      <c r="I3701" s="169"/>
      <c r="K3701" s="445" t="str">
        <f t="shared" si="461"/>
        <v>Leer</v>
      </c>
      <c r="L3701" s="445" t="str">
        <f>VLOOKUP($D3701,{"29 - Psychiatrie (Erwachsene)","BGI";"297 - stationsäquivalente Behandlung in der Erwachsenenpsychiatrie (29)","BGI";"30 - Kinder- und Jugendpsychiatrie","BGII";"307 - stationsäquivalente Behandlung in der Kinder- und Jugendpsychiatrie (30)","BGII";"31 - Psychosomatik","BGI";"","Leer"},2,0)</f>
        <v>Leer</v>
      </c>
      <c r="M3701" s="445">
        <f t="shared" si="458"/>
        <v>0</v>
      </c>
      <c r="N3701" s="445">
        <f t="shared" si="459"/>
        <v>0</v>
      </c>
      <c r="O3701" s="445">
        <f t="shared" si="462"/>
        <v>0</v>
      </c>
      <c r="P3701" s="445">
        <f t="shared" si="463"/>
        <v>0</v>
      </c>
      <c r="Q3701" s="445">
        <f t="shared" si="464"/>
        <v>0</v>
      </c>
      <c r="R3701" s="415" t="str">
        <f t="shared" si="465"/>
        <v>Leer</v>
      </c>
      <c r="S3701" s="445">
        <f>IF('Angaben KH-Standort'!D$29='A4'!D3701,IF('Angaben KH-Standort'!E$29="Ja",1,0),0)</f>
        <v>0</v>
      </c>
      <c r="T3701" s="445">
        <f>IF('Angaben KH-Standort'!D$30='A4'!D3701,IF('Angaben KH-Standort'!E$30="Ja",1,0),0)</f>
        <v>0</v>
      </c>
      <c r="U3701" s="445">
        <f>IF('Angaben KH-Standort'!D$31='A4'!D3701,IF('Angaben KH-Standort'!E$31="Ja",1,0),0)</f>
        <v>0</v>
      </c>
    </row>
    <row r="3702" spans="2:21" ht="15" customHeight="1" x14ac:dyDescent="0.3">
      <c r="B3702" s="70" t="str">
        <f t="shared" si="460"/>
        <v>!!!</v>
      </c>
      <c r="C3702" s="265" t="str">
        <f>IF(ISERROR(IF(LEN(E3702)&gt;0,VLOOKUP(TEXT($E3702,0),'Angaben Stationen'!$E$14:$J$213,5,0),"")),"?",IF(LEN(E3702)&gt;0,VLOOKUP(TEXT($E3702,0),'Angaben Stationen'!$E$14:$J$213,5,0),""))</f>
        <v/>
      </c>
      <c r="D3702" s="232" t="str">
        <f>IF(ISERROR(IF(LEN(E3702)&gt;0,VLOOKUP(TEXT($E3702,0),'Angaben Stationen'!$E$14:$J$213,6,0),"")),"STATION IST NICHT VORHANDEN",IF(LEN(E3702)&gt;0,VLOOKUP(TEXT($E3702,0),'Angaben Stationen'!$E$14:$J$213,6,0),""))</f>
        <v/>
      </c>
      <c r="E3702" s="287"/>
      <c r="F3702" s="234"/>
      <c r="G3702" s="234"/>
      <c r="H3702" s="263"/>
      <c r="I3702" s="169"/>
      <c r="K3702" s="445" t="str">
        <f t="shared" si="461"/>
        <v>Leer</v>
      </c>
      <c r="L3702" s="445" t="str">
        <f>VLOOKUP($D3702,{"29 - Psychiatrie (Erwachsene)","BGI";"297 - stationsäquivalente Behandlung in der Erwachsenenpsychiatrie (29)","BGI";"30 - Kinder- und Jugendpsychiatrie","BGII";"307 - stationsäquivalente Behandlung in der Kinder- und Jugendpsychiatrie (30)","BGII";"31 - Psychosomatik","BGI";"","Leer"},2,0)</f>
        <v>Leer</v>
      </c>
      <c r="M3702" s="445">
        <f t="shared" si="458"/>
        <v>0</v>
      </c>
      <c r="N3702" s="445">
        <f t="shared" si="459"/>
        <v>0</v>
      </c>
      <c r="O3702" s="445">
        <f t="shared" si="462"/>
        <v>0</v>
      </c>
      <c r="P3702" s="445">
        <f t="shared" si="463"/>
        <v>0</v>
      </c>
      <c r="Q3702" s="445">
        <f t="shared" si="464"/>
        <v>0</v>
      </c>
      <c r="R3702" s="415" t="str">
        <f t="shared" si="465"/>
        <v>Leer</v>
      </c>
      <c r="S3702" s="445">
        <f>IF('Angaben KH-Standort'!D$29='A4'!D3702,IF('Angaben KH-Standort'!E$29="Ja",1,0),0)</f>
        <v>0</v>
      </c>
      <c r="T3702" s="445">
        <f>IF('Angaben KH-Standort'!D$30='A4'!D3702,IF('Angaben KH-Standort'!E$30="Ja",1,0),0)</f>
        <v>0</v>
      </c>
      <c r="U3702" s="445">
        <f>IF('Angaben KH-Standort'!D$31='A4'!D3702,IF('Angaben KH-Standort'!E$31="Ja",1,0),0)</f>
        <v>0</v>
      </c>
    </row>
    <row r="3703" spans="2:21" ht="15" customHeight="1" x14ac:dyDescent="0.3">
      <c r="B3703" s="70" t="str">
        <f t="shared" si="460"/>
        <v>!!!</v>
      </c>
      <c r="C3703" s="265" t="str">
        <f>IF(ISERROR(IF(LEN(E3703)&gt;0,VLOOKUP(TEXT($E3703,0),'Angaben Stationen'!$E$14:$J$213,5,0),"")),"?",IF(LEN(E3703)&gt;0,VLOOKUP(TEXT($E3703,0),'Angaben Stationen'!$E$14:$J$213,5,0),""))</f>
        <v/>
      </c>
      <c r="D3703" s="232" t="str">
        <f>IF(ISERROR(IF(LEN(E3703)&gt;0,VLOOKUP(TEXT($E3703,0),'Angaben Stationen'!$E$14:$J$213,6,0),"")),"STATION IST NICHT VORHANDEN",IF(LEN(E3703)&gt;0,VLOOKUP(TEXT($E3703,0),'Angaben Stationen'!$E$14:$J$213,6,0),""))</f>
        <v/>
      </c>
      <c r="E3703" s="287"/>
      <c r="F3703" s="234"/>
      <c r="G3703" s="234"/>
      <c r="H3703" s="263"/>
      <c r="I3703" s="169"/>
      <c r="K3703" s="445" t="str">
        <f t="shared" si="461"/>
        <v>Leer</v>
      </c>
      <c r="L3703" s="445" t="str">
        <f>VLOOKUP($D3703,{"29 - Psychiatrie (Erwachsene)","BGI";"297 - stationsäquivalente Behandlung in der Erwachsenenpsychiatrie (29)","BGI";"30 - Kinder- und Jugendpsychiatrie","BGII";"307 - stationsäquivalente Behandlung in der Kinder- und Jugendpsychiatrie (30)","BGII";"31 - Psychosomatik","BGI";"","Leer"},2,0)</f>
        <v>Leer</v>
      </c>
      <c r="M3703" s="445">
        <f t="shared" si="458"/>
        <v>0</v>
      </c>
      <c r="N3703" s="445">
        <f t="shared" si="459"/>
        <v>0</v>
      </c>
      <c r="O3703" s="445">
        <f t="shared" si="462"/>
        <v>0</v>
      </c>
      <c r="P3703" s="445">
        <f t="shared" si="463"/>
        <v>0</v>
      </c>
      <c r="Q3703" s="445">
        <f t="shared" si="464"/>
        <v>0</v>
      </c>
      <c r="R3703" s="415" t="str">
        <f t="shared" si="465"/>
        <v>Leer</v>
      </c>
      <c r="S3703" s="445">
        <f>IF('Angaben KH-Standort'!D$29='A4'!D3703,IF('Angaben KH-Standort'!E$29="Ja",1,0),0)</f>
        <v>0</v>
      </c>
      <c r="T3703" s="445">
        <f>IF('Angaben KH-Standort'!D$30='A4'!D3703,IF('Angaben KH-Standort'!E$30="Ja",1,0),0)</f>
        <v>0</v>
      </c>
      <c r="U3703" s="445">
        <f>IF('Angaben KH-Standort'!D$31='A4'!D3703,IF('Angaben KH-Standort'!E$31="Ja",1,0),0)</f>
        <v>0</v>
      </c>
    </row>
    <row r="3704" spans="2:21" ht="15" customHeight="1" x14ac:dyDescent="0.3">
      <c r="B3704" s="70" t="str">
        <f t="shared" si="460"/>
        <v>!!!</v>
      </c>
      <c r="C3704" s="265" t="str">
        <f>IF(ISERROR(IF(LEN(E3704)&gt;0,VLOOKUP(TEXT($E3704,0),'Angaben Stationen'!$E$14:$J$213,5,0),"")),"?",IF(LEN(E3704)&gt;0,VLOOKUP(TEXT($E3704,0),'Angaben Stationen'!$E$14:$J$213,5,0),""))</f>
        <v/>
      </c>
      <c r="D3704" s="232" t="str">
        <f>IF(ISERROR(IF(LEN(E3704)&gt;0,VLOOKUP(TEXT($E3704,0),'Angaben Stationen'!$E$14:$J$213,6,0),"")),"STATION IST NICHT VORHANDEN",IF(LEN(E3704)&gt;0,VLOOKUP(TEXT($E3704,0),'Angaben Stationen'!$E$14:$J$213,6,0),""))</f>
        <v/>
      </c>
      <c r="E3704" s="287"/>
      <c r="F3704" s="234"/>
      <c r="G3704" s="234"/>
      <c r="H3704" s="263"/>
      <c r="I3704" s="169"/>
      <c r="K3704" s="445" t="str">
        <f t="shared" si="461"/>
        <v>Leer</v>
      </c>
      <c r="L3704" s="445" t="str">
        <f>VLOOKUP($D3704,{"29 - Psychiatrie (Erwachsene)","BGI";"297 - stationsäquivalente Behandlung in der Erwachsenenpsychiatrie (29)","BGI";"30 - Kinder- und Jugendpsychiatrie","BGII";"307 - stationsäquivalente Behandlung in der Kinder- und Jugendpsychiatrie (30)","BGII";"31 - Psychosomatik","BGI";"","Leer"},2,0)</f>
        <v>Leer</v>
      </c>
      <c r="M3704" s="445">
        <f t="shared" si="458"/>
        <v>0</v>
      </c>
      <c r="N3704" s="445">
        <f t="shared" si="459"/>
        <v>0</v>
      </c>
      <c r="O3704" s="445">
        <f t="shared" si="462"/>
        <v>0</v>
      </c>
      <c r="P3704" s="445">
        <f t="shared" si="463"/>
        <v>0</v>
      </c>
      <c r="Q3704" s="445">
        <f t="shared" si="464"/>
        <v>0</v>
      </c>
      <c r="R3704" s="415" t="str">
        <f t="shared" si="465"/>
        <v>Leer</v>
      </c>
      <c r="S3704" s="445">
        <f>IF('Angaben KH-Standort'!D$29='A4'!D3704,IF('Angaben KH-Standort'!E$29="Ja",1,0),0)</f>
        <v>0</v>
      </c>
      <c r="T3704" s="445">
        <f>IF('Angaben KH-Standort'!D$30='A4'!D3704,IF('Angaben KH-Standort'!E$30="Ja",1,0),0)</f>
        <v>0</v>
      </c>
      <c r="U3704" s="445">
        <f>IF('Angaben KH-Standort'!D$31='A4'!D3704,IF('Angaben KH-Standort'!E$31="Ja",1,0),0)</f>
        <v>0</v>
      </c>
    </row>
    <row r="3705" spans="2:21" ht="15" customHeight="1" x14ac:dyDescent="0.3">
      <c r="B3705" s="70" t="str">
        <f t="shared" si="460"/>
        <v>!!!</v>
      </c>
      <c r="C3705" s="265" t="str">
        <f>IF(ISERROR(IF(LEN(E3705)&gt;0,VLOOKUP(TEXT($E3705,0),'Angaben Stationen'!$E$14:$J$213,5,0),"")),"?",IF(LEN(E3705)&gt;0,VLOOKUP(TEXT($E3705,0),'Angaben Stationen'!$E$14:$J$213,5,0),""))</f>
        <v/>
      </c>
      <c r="D3705" s="232" t="str">
        <f>IF(ISERROR(IF(LEN(E3705)&gt;0,VLOOKUP(TEXT($E3705,0),'Angaben Stationen'!$E$14:$J$213,6,0),"")),"STATION IST NICHT VORHANDEN",IF(LEN(E3705)&gt;0,VLOOKUP(TEXT($E3705,0),'Angaben Stationen'!$E$14:$J$213,6,0),""))</f>
        <v/>
      </c>
      <c r="E3705" s="287"/>
      <c r="F3705" s="234"/>
      <c r="G3705" s="234"/>
      <c r="H3705" s="263"/>
      <c r="I3705" s="169"/>
      <c r="K3705" s="445" t="str">
        <f t="shared" si="461"/>
        <v>Leer</v>
      </c>
      <c r="L3705" s="445" t="str">
        <f>VLOOKUP($D3705,{"29 - Psychiatrie (Erwachsene)","BGI";"297 - stationsäquivalente Behandlung in der Erwachsenenpsychiatrie (29)","BGI";"30 - Kinder- und Jugendpsychiatrie","BGII";"307 - stationsäquivalente Behandlung in der Kinder- und Jugendpsychiatrie (30)","BGII";"31 - Psychosomatik","BGI";"","Leer"},2,0)</f>
        <v>Leer</v>
      </c>
      <c r="M3705" s="445">
        <f t="shared" si="458"/>
        <v>0</v>
      </c>
      <c r="N3705" s="445">
        <f t="shared" si="459"/>
        <v>0</v>
      </c>
      <c r="O3705" s="445">
        <f t="shared" si="462"/>
        <v>0</v>
      </c>
      <c r="P3705" s="445">
        <f t="shared" si="463"/>
        <v>0</v>
      </c>
      <c r="Q3705" s="445">
        <f t="shared" si="464"/>
        <v>0</v>
      </c>
      <c r="R3705" s="415" t="str">
        <f t="shared" si="465"/>
        <v>Leer</v>
      </c>
      <c r="S3705" s="445">
        <f>IF('Angaben KH-Standort'!D$29='A4'!D3705,IF('Angaben KH-Standort'!E$29="Ja",1,0),0)</f>
        <v>0</v>
      </c>
      <c r="T3705" s="445">
        <f>IF('Angaben KH-Standort'!D$30='A4'!D3705,IF('Angaben KH-Standort'!E$30="Ja",1,0),0)</f>
        <v>0</v>
      </c>
      <c r="U3705" s="445">
        <f>IF('Angaben KH-Standort'!D$31='A4'!D3705,IF('Angaben KH-Standort'!E$31="Ja",1,0),0)</f>
        <v>0</v>
      </c>
    </row>
    <row r="3706" spans="2:21" ht="15" customHeight="1" x14ac:dyDescent="0.3">
      <c r="B3706" s="70" t="str">
        <f t="shared" si="460"/>
        <v>!!!</v>
      </c>
      <c r="C3706" s="265" t="str">
        <f>IF(ISERROR(IF(LEN(E3706)&gt;0,VLOOKUP(TEXT($E3706,0),'Angaben Stationen'!$E$14:$J$213,5,0),"")),"?",IF(LEN(E3706)&gt;0,VLOOKUP(TEXT($E3706,0),'Angaben Stationen'!$E$14:$J$213,5,0),""))</f>
        <v/>
      </c>
      <c r="D3706" s="232" t="str">
        <f>IF(ISERROR(IF(LEN(E3706)&gt;0,VLOOKUP(TEXT($E3706,0),'Angaben Stationen'!$E$14:$J$213,6,0),"")),"STATION IST NICHT VORHANDEN",IF(LEN(E3706)&gt;0,VLOOKUP(TEXT($E3706,0),'Angaben Stationen'!$E$14:$J$213,6,0),""))</f>
        <v/>
      </c>
      <c r="E3706" s="287"/>
      <c r="F3706" s="234"/>
      <c r="G3706" s="234"/>
      <c r="H3706" s="263"/>
      <c r="I3706" s="169"/>
      <c r="K3706" s="445" t="str">
        <f t="shared" si="461"/>
        <v>Leer</v>
      </c>
      <c r="L3706" s="445" t="str">
        <f>VLOOKUP($D3706,{"29 - Psychiatrie (Erwachsene)","BGI";"297 - stationsäquivalente Behandlung in der Erwachsenenpsychiatrie (29)","BGI";"30 - Kinder- und Jugendpsychiatrie","BGII";"307 - stationsäquivalente Behandlung in der Kinder- und Jugendpsychiatrie (30)","BGII";"31 - Psychosomatik","BGI";"","Leer"},2,0)</f>
        <v>Leer</v>
      </c>
      <c r="M3706" s="445">
        <f t="shared" si="458"/>
        <v>0</v>
      </c>
      <c r="N3706" s="445">
        <f t="shared" si="459"/>
        <v>0</v>
      </c>
      <c r="O3706" s="445">
        <f t="shared" si="462"/>
        <v>0</v>
      </c>
      <c r="P3706" s="445">
        <f t="shared" si="463"/>
        <v>0</v>
      </c>
      <c r="Q3706" s="445">
        <f t="shared" si="464"/>
        <v>0</v>
      </c>
      <c r="R3706" s="415" t="str">
        <f t="shared" si="465"/>
        <v>Leer</v>
      </c>
      <c r="S3706" s="445">
        <f>IF('Angaben KH-Standort'!D$29='A4'!D3706,IF('Angaben KH-Standort'!E$29="Ja",1,0),0)</f>
        <v>0</v>
      </c>
      <c r="T3706" s="445">
        <f>IF('Angaben KH-Standort'!D$30='A4'!D3706,IF('Angaben KH-Standort'!E$30="Ja",1,0),0)</f>
        <v>0</v>
      </c>
      <c r="U3706" s="445">
        <f>IF('Angaben KH-Standort'!D$31='A4'!D3706,IF('Angaben KH-Standort'!E$31="Ja",1,0),0)</f>
        <v>0</v>
      </c>
    </row>
    <row r="3707" spans="2:21" ht="15" customHeight="1" x14ac:dyDescent="0.3">
      <c r="B3707" s="70" t="str">
        <f t="shared" si="460"/>
        <v>!!!</v>
      </c>
      <c r="C3707" s="265" t="str">
        <f>IF(ISERROR(IF(LEN(E3707)&gt;0,VLOOKUP(TEXT($E3707,0),'Angaben Stationen'!$E$14:$J$213,5,0),"")),"?",IF(LEN(E3707)&gt;0,VLOOKUP(TEXT($E3707,0),'Angaben Stationen'!$E$14:$J$213,5,0),""))</f>
        <v/>
      </c>
      <c r="D3707" s="232" t="str">
        <f>IF(ISERROR(IF(LEN(E3707)&gt;0,VLOOKUP(TEXT($E3707,0),'Angaben Stationen'!$E$14:$J$213,6,0),"")),"STATION IST NICHT VORHANDEN",IF(LEN(E3707)&gt;0,VLOOKUP(TEXT($E3707,0),'Angaben Stationen'!$E$14:$J$213,6,0),""))</f>
        <v/>
      </c>
      <c r="E3707" s="287"/>
      <c r="F3707" s="234"/>
      <c r="G3707" s="234"/>
      <c r="H3707" s="263"/>
      <c r="I3707" s="169"/>
      <c r="K3707" s="445" t="str">
        <f t="shared" si="461"/>
        <v>Leer</v>
      </c>
      <c r="L3707" s="445" t="str">
        <f>VLOOKUP($D3707,{"29 - Psychiatrie (Erwachsene)","BGI";"297 - stationsäquivalente Behandlung in der Erwachsenenpsychiatrie (29)","BGI";"30 - Kinder- und Jugendpsychiatrie","BGII";"307 - stationsäquivalente Behandlung in der Kinder- und Jugendpsychiatrie (30)","BGII";"31 - Psychosomatik","BGI";"","Leer"},2,0)</f>
        <v>Leer</v>
      </c>
      <c r="M3707" s="445">
        <f t="shared" si="458"/>
        <v>0</v>
      </c>
      <c r="N3707" s="445">
        <f t="shared" si="459"/>
        <v>0</v>
      </c>
      <c r="O3707" s="445">
        <f t="shared" si="462"/>
        <v>0</v>
      </c>
      <c r="P3707" s="445">
        <f t="shared" si="463"/>
        <v>0</v>
      </c>
      <c r="Q3707" s="445">
        <f t="shared" si="464"/>
        <v>0</v>
      </c>
      <c r="R3707" s="415" t="str">
        <f t="shared" si="465"/>
        <v>Leer</v>
      </c>
      <c r="S3707" s="445">
        <f>IF('Angaben KH-Standort'!D$29='A4'!D3707,IF('Angaben KH-Standort'!E$29="Ja",1,0),0)</f>
        <v>0</v>
      </c>
      <c r="T3707" s="445">
        <f>IF('Angaben KH-Standort'!D$30='A4'!D3707,IF('Angaben KH-Standort'!E$30="Ja",1,0),0)</f>
        <v>0</v>
      </c>
      <c r="U3707" s="445">
        <f>IF('Angaben KH-Standort'!D$31='A4'!D3707,IF('Angaben KH-Standort'!E$31="Ja",1,0),0)</f>
        <v>0</v>
      </c>
    </row>
    <row r="3708" spans="2:21" ht="15" customHeight="1" x14ac:dyDescent="0.3">
      <c r="B3708" s="70" t="str">
        <f t="shared" si="460"/>
        <v>!!!</v>
      </c>
      <c r="C3708" s="265" t="str">
        <f>IF(ISERROR(IF(LEN(E3708)&gt;0,VLOOKUP(TEXT($E3708,0),'Angaben Stationen'!$E$14:$J$213,5,0),"")),"?",IF(LEN(E3708)&gt;0,VLOOKUP(TEXT($E3708,0),'Angaben Stationen'!$E$14:$J$213,5,0),""))</f>
        <v/>
      </c>
      <c r="D3708" s="232" t="str">
        <f>IF(ISERROR(IF(LEN(E3708)&gt;0,VLOOKUP(TEXT($E3708,0),'Angaben Stationen'!$E$14:$J$213,6,0),"")),"STATION IST NICHT VORHANDEN",IF(LEN(E3708)&gt;0,VLOOKUP(TEXT($E3708,0),'Angaben Stationen'!$E$14:$J$213,6,0),""))</f>
        <v/>
      </c>
      <c r="E3708" s="287"/>
      <c r="F3708" s="234"/>
      <c r="G3708" s="234"/>
      <c r="H3708" s="263"/>
      <c r="I3708" s="169"/>
      <c r="K3708" s="445" t="str">
        <f t="shared" si="461"/>
        <v>Leer</v>
      </c>
      <c r="L3708" s="445" t="str">
        <f>VLOOKUP($D3708,{"29 - Psychiatrie (Erwachsene)","BGI";"297 - stationsäquivalente Behandlung in der Erwachsenenpsychiatrie (29)","BGI";"30 - Kinder- und Jugendpsychiatrie","BGII";"307 - stationsäquivalente Behandlung in der Kinder- und Jugendpsychiatrie (30)","BGII";"31 - Psychosomatik","BGI";"","Leer"},2,0)</f>
        <v>Leer</v>
      </c>
      <c r="M3708" s="445">
        <f t="shared" si="458"/>
        <v>0</v>
      </c>
      <c r="N3708" s="445">
        <f t="shared" si="459"/>
        <v>0</v>
      </c>
      <c r="O3708" s="445">
        <f t="shared" si="462"/>
        <v>0</v>
      </c>
      <c r="P3708" s="445">
        <f t="shared" si="463"/>
        <v>0</v>
      </c>
      <c r="Q3708" s="445">
        <f t="shared" si="464"/>
        <v>0</v>
      </c>
      <c r="R3708" s="415" t="str">
        <f t="shared" si="465"/>
        <v>Leer</v>
      </c>
      <c r="S3708" s="445">
        <f>IF('Angaben KH-Standort'!D$29='A4'!D3708,IF('Angaben KH-Standort'!E$29="Ja",1,0),0)</f>
        <v>0</v>
      </c>
      <c r="T3708" s="445">
        <f>IF('Angaben KH-Standort'!D$30='A4'!D3708,IF('Angaben KH-Standort'!E$30="Ja",1,0),0)</f>
        <v>0</v>
      </c>
      <c r="U3708" s="445">
        <f>IF('Angaben KH-Standort'!D$31='A4'!D3708,IF('Angaben KH-Standort'!E$31="Ja",1,0),0)</f>
        <v>0</v>
      </c>
    </row>
    <row r="3709" spans="2:21" ht="15" customHeight="1" x14ac:dyDescent="0.3">
      <c r="B3709" s="70" t="str">
        <f t="shared" si="460"/>
        <v>!!!</v>
      </c>
      <c r="C3709" s="265" t="str">
        <f>IF(ISERROR(IF(LEN(E3709)&gt;0,VLOOKUP(TEXT($E3709,0),'Angaben Stationen'!$E$14:$J$213,5,0),"")),"?",IF(LEN(E3709)&gt;0,VLOOKUP(TEXT($E3709,0),'Angaben Stationen'!$E$14:$J$213,5,0),""))</f>
        <v/>
      </c>
      <c r="D3709" s="232" t="str">
        <f>IF(ISERROR(IF(LEN(E3709)&gt;0,VLOOKUP(TEXT($E3709,0),'Angaben Stationen'!$E$14:$J$213,6,0),"")),"STATION IST NICHT VORHANDEN",IF(LEN(E3709)&gt;0,VLOOKUP(TEXT($E3709,0),'Angaben Stationen'!$E$14:$J$213,6,0),""))</f>
        <v/>
      </c>
      <c r="E3709" s="287"/>
      <c r="F3709" s="234"/>
      <c r="G3709" s="234"/>
      <c r="H3709" s="263"/>
      <c r="I3709" s="169"/>
      <c r="K3709" s="445" t="str">
        <f t="shared" si="461"/>
        <v>Leer</v>
      </c>
      <c r="L3709" s="445" t="str">
        <f>VLOOKUP($D3709,{"29 - Psychiatrie (Erwachsene)","BGI";"297 - stationsäquivalente Behandlung in der Erwachsenenpsychiatrie (29)","BGI";"30 - Kinder- und Jugendpsychiatrie","BGII";"307 - stationsäquivalente Behandlung in der Kinder- und Jugendpsychiatrie (30)","BGII";"31 - Psychosomatik","BGI";"","Leer"},2,0)</f>
        <v>Leer</v>
      </c>
      <c r="M3709" s="445">
        <f t="shared" si="458"/>
        <v>0</v>
      </c>
      <c r="N3709" s="445">
        <f t="shared" si="459"/>
        <v>0</v>
      </c>
      <c r="O3709" s="445">
        <f t="shared" si="462"/>
        <v>0</v>
      </c>
      <c r="P3709" s="445">
        <f t="shared" si="463"/>
        <v>0</v>
      </c>
      <c r="Q3709" s="445">
        <f t="shared" si="464"/>
        <v>0</v>
      </c>
      <c r="R3709" s="415" t="str">
        <f t="shared" si="465"/>
        <v>Leer</v>
      </c>
      <c r="S3709" s="445">
        <f>IF('Angaben KH-Standort'!D$29='A4'!D3709,IF('Angaben KH-Standort'!E$29="Ja",1,0),0)</f>
        <v>0</v>
      </c>
      <c r="T3709" s="445">
        <f>IF('Angaben KH-Standort'!D$30='A4'!D3709,IF('Angaben KH-Standort'!E$30="Ja",1,0),0)</f>
        <v>0</v>
      </c>
      <c r="U3709" s="445">
        <f>IF('Angaben KH-Standort'!D$31='A4'!D3709,IF('Angaben KH-Standort'!E$31="Ja",1,0),0)</f>
        <v>0</v>
      </c>
    </row>
    <row r="3710" spans="2:21" ht="15" customHeight="1" x14ac:dyDescent="0.3">
      <c r="B3710" s="70" t="str">
        <f t="shared" si="460"/>
        <v>!!!</v>
      </c>
      <c r="C3710" s="265" t="str">
        <f>IF(ISERROR(IF(LEN(E3710)&gt;0,VLOOKUP(TEXT($E3710,0),'Angaben Stationen'!$E$14:$J$213,5,0),"")),"?",IF(LEN(E3710)&gt;0,VLOOKUP(TEXT($E3710,0),'Angaben Stationen'!$E$14:$J$213,5,0),""))</f>
        <v/>
      </c>
      <c r="D3710" s="232" t="str">
        <f>IF(ISERROR(IF(LEN(E3710)&gt;0,VLOOKUP(TEXT($E3710,0),'Angaben Stationen'!$E$14:$J$213,6,0),"")),"STATION IST NICHT VORHANDEN",IF(LEN(E3710)&gt;0,VLOOKUP(TEXT($E3710,0),'Angaben Stationen'!$E$14:$J$213,6,0),""))</f>
        <v/>
      </c>
      <c r="E3710" s="287"/>
      <c r="F3710" s="234"/>
      <c r="G3710" s="234"/>
      <c r="H3710" s="263"/>
      <c r="I3710" s="169"/>
      <c r="K3710" s="445" t="str">
        <f t="shared" si="461"/>
        <v>Leer</v>
      </c>
      <c r="L3710" s="445" t="str">
        <f>VLOOKUP($D3710,{"29 - Psychiatrie (Erwachsene)","BGI";"297 - stationsäquivalente Behandlung in der Erwachsenenpsychiatrie (29)","BGI";"30 - Kinder- und Jugendpsychiatrie","BGII";"307 - stationsäquivalente Behandlung in der Kinder- und Jugendpsychiatrie (30)","BGII";"31 - Psychosomatik","BGI";"","Leer"},2,0)</f>
        <v>Leer</v>
      </c>
      <c r="M3710" s="445">
        <f t="shared" si="458"/>
        <v>0</v>
      </c>
      <c r="N3710" s="445">
        <f t="shared" si="459"/>
        <v>0</v>
      </c>
      <c r="O3710" s="445">
        <f t="shared" si="462"/>
        <v>0</v>
      </c>
      <c r="P3710" s="445">
        <f t="shared" si="463"/>
        <v>0</v>
      </c>
      <c r="Q3710" s="445">
        <f t="shared" si="464"/>
        <v>0</v>
      </c>
      <c r="R3710" s="415" t="str">
        <f t="shared" si="465"/>
        <v>Leer</v>
      </c>
      <c r="S3710" s="445">
        <f>IF('Angaben KH-Standort'!D$29='A4'!D3710,IF('Angaben KH-Standort'!E$29="Ja",1,0),0)</f>
        <v>0</v>
      </c>
      <c r="T3710" s="445">
        <f>IF('Angaben KH-Standort'!D$30='A4'!D3710,IF('Angaben KH-Standort'!E$30="Ja",1,0),0)</f>
        <v>0</v>
      </c>
      <c r="U3710" s="445">
        <f>IF('Angaben KH-Standort'!D$31='A4'!D3710,IF('Angaben KH-Standort'!E$31="Ja",1,0),0)</f>
        <v>0</v>
      </c>
    </row>
    <row r="3711" spans="2:21" ht="15" customHeight="1" x14ac:dyDescent="0.3">
      <c r="B3711" s="70" t="str">
        <f t="shared" si="460"/>
        <v>!!!</v>
      </c>
      <c r="C3711" s="265" t="str">
        <f>IF(ISERROR(IF(LEN(E3711)&gt;0,VLOOKUP(TEXT($E3711,0),'Angaben Stationen'!$E$14:$J$213,5,0),"")),"?",IF(LEN(E3711)&gt;0,VLOOKUP(TEXT($E3711,0),'Angaben Stationen'!$E$14:$J$213,5,0),""))</f>
        <v/>
      </c>
      <c r="D3711" s="232" t="str">
        <f>IF(ISERROR(IF(LEN(E3711)&gt;0,VLOOKUP(TEXT($E3711,0),'Angaben Stationen'!$E$14:$J$213,6,0),"")),"STATION IST NICHT VORHANDEN",IF(LEN(E3711)&gt;0,VLOOKUP(TEXT($E3711,0),'Angaben Stationen'!$E$14:$J$213,6,0),""))</f>
        <v/>
      </c>
      <c r="E3711" s="287"/>
      <c r="F3711" s="234"/>
      <c r="G3711" s="234"/>
      <c r="H3711" s="263"/>
      <c r="I3711" s="169"/>
      <c r="K3711" s="445" t="str">
        <f t="shared" si="461"/>
        <v>Leer</v>
      </c>
      <c r="L3711" s="445" t="str">
        <f>VLOOKUP($D3711,{"29 - Psychiatrie (Erwachsene)","BGI";"297 - stationsäquivalente Behandlung in der Erwachsenenpsychiatrie (29)","BGI";"30 - Kinder- und Jugendpsychiatrie","BGII";"307 - stationsäquivalente Behandlung in der Kinder- und Jugendpsychiatrie (30)","BGII";"31 - Psychosomatik","BGI";"","Leer"},2,0)</f>
        <v>Leer</v>
      </c>
      <c r="M3711" s="445">
        <f t="shared" si="458"/>
        <v>0</v>
      </c>
      <c r="N3711" s="445">
        <f t="shared" si="459"/>
        <v>0</v>
      </c>
      <c r="O3711" s="445">
        <f t="shared" si="462"/>
        <v>0</v>
      </c>
      <c r="P3711" s="445">
        <f t="shared" si="463"/>
        <v>0</v>
      </c>
      <c r="Q3711" s="445">
        <f t="shared" si="464"/>
        <v>0</v>
      </c>
      <c r="R3711" s="415" t="str">
        <f t="shared" si="465"/>
        <v>Leer</v>
      </c>
      <c r="S3711" s="445">
        <f>IF('Angaben KH-Standort'!D$29='A4'!D3711,IF('Angaben KH-Standort'!E$29="Ja",1,0),0)</f>
        <v>0</v>
      </c>
      <c r="T3711" s="445">
        <f>IF('Angaben KH-Standort'!D$30='A4'!D3711,IF('Angaben KH-Standort'!E$30="Ja",1,0),0)</f>
        <v>0</v>
      </c>
      <c r="U3711" s="445">
        <f>IF('Angaben KH-Standort'!D$31='A4'!D3711,IF('Angaben KH-Standort'!E$31="Ja",1,0),0)</f>
        <v>0</v>
      </c>
    </row>
    <row r="3712" spans="2:21" ht="15" customHeight="1" x14ac:dyDescent="0.3">
      <c r="B3712" s="70" t="str">
        <f t="shared" si="460"/>
        <v>!!!</v>
      </c>
      <c r="C3712" s="265" t="str">
        <f>IF(ISERROR(IF(LEN(E3712)&gt;0,VLOOKUP(TEXT($E3712,0),'Angaben Stationen'!$E$14:$J$213,5,0),"")),"?",IF(LEN(E3712)&gt;0,VLOOKUP(TEXT($E3712,0),'Angaben Stationen'!$E$14:$J$213,5,0),""))</f>
        <v/>
      </c>
      <c r="D3712" s="232" t="str">
        <f>IF(ISERROR(IF(LEN(E3712)&gt;0,VLOOKUP(TEXT($E3712,0),'Angaben Stationen'!$E$14:$J$213,6,0),"")),"STATION IST NICHT VORHANDEN",IF(LEN(E3712)&gt;0,VLOOKUP(TEXT($E3712,0),'Angaben Stationen'!$E$14:$J$213,6,0),""))</f>
        <v/>
      </c>
      <c r="E3712" s="287"/>
      <c r="F3712" s="234"/>
      <c r="G3712" s="234"/>
      <c r="H3712" s="263"/>
      <c r="I3712" s="169"/>
      <c r="K3712" s="445" t="str">
        <f t="shared" si="461"/>
        <v>Leer</v>
      </c>
      <c r="L3712" s="445" t="str">
        <f>VLOOKUP($D3712,{"29 - Psychiatrie (Erwachsene)","BGI";"297 - stationsäquivalente Behandlung in der Erwachsenenpsychiatrie (29)","BGI";"30 - Kinder- und Jugendpsychiatrie","BGII";"307 - stationsäquivalente Behandlung in der Kinder- und Jugendpsychiatrie (30)","BGII";"31 - Psychosomatik","BGI";"","Leer"},2,0)</f>
        <v>Leer</v>
      </c>
      <c r="M3712" s="445">
        <f t="shared" si="458"/>
        <v>0</v>
      </c>
      <c r="N3712" s="445">
        <f t="shared" si="459"/>
        <v>0</v>
      </c>
      <c r="O3712" s="445">
        <f t="shared" si="462"/>
        <v>0</v>
      </c>
      <c r="P3712" s="445">
        <f t="shared" si="463"/>
        <v>0</v>
      </c>
      <c r="Q3712" s="445">
        <f t="shared" si="464"/>
        <v>0</v>
      </c>
      <c r="R3712" s="415" t="str">
        <f t="shared" si="465"/>
        <v>Leer</v>
      </c>
      <c r="S3712" s="445">
        <f>IF('Angaben KH-Standort'!D$29='A4'!D3712,IF('Angaben KH-Standort'!E$29="Ja",1,0),0)</f>
        <v>0</v>
      </c>
      <c r="T3712" s="445">
        <f>IF('Angaben KH-Standort'!D$30='A4'!D3712,IF('Angaben KH-Standort'!E$30="Ja",1,0),0)</f>
        <v>0</v>
      </c>
      <c r="U3712" s="445">
        <f>IF('Angaben KH-Standort'!D$31='A4'!D3712,IF('Angaben KH-Standort'!E$31="Ja",1,0),0)</f>
        <v>0</v>
      </c>
    </row>
    <row r="3713" spans="2:21" ht="15" customHeight="1" x14ac:dyDescent="0.3">
      <c r="B3713" s="70" t="str">
        <f t="shared" si="460"/>
        <v>!!!</v>
      </c>
      <c r="C3713" s="265" t="str">
        <f>IF(ISERROR(IF(LEN(E3713)&gt;0,VLOOKUP(TEXT($E3713,0),'Angaben Stationen'!$E$14:$J$213,5,0),"")),"?",IF(LEN(E3713)&gt;0,VLOOKUP(TEXT($E3713,0),'Angaben Stationen'!$E$14:$J$213,5,0),""))</f>
        <v/>
      </c>
      <c r="D3713" s="232" t="str">
        <f>IF(ISERROR(IF(LEN(E3713)&gt;0,VLOOKUP(TEXT($E3713,0),'Angaben Stationen'!$E$14:$J$213,6,0),"")),"STATION IST NICHT VORHANDEN",IF(LEN(E3713)&gt;0,VLOOKUP(TEXT($E3713,0),'Angaben Stationen'!$E$14:$J$213,6,0),""))</f>
        <v/>
      </c>
      <c r="E3713" s="287"/>
      <c r="F3713" s="234"/>
      <c r="G3713" s="234"/>
      <c r="H3713" s="263"/>
      <c r="I3713" s="169"/>
      <c r="K3713" s="445" t="str">
        <f t="shared" si="461"/>
        <v>Leer</v>
      </c>
      <c r="L3713" s="445" t="str">
        <f>VLOOKUP($D3713,{"29 - Psychiatrie (Erwachsene)","BGI";"297 - stationsäquivalente Behandlung in der Erwachsenenpsychiatrie (29)","BGI";"30 - Kinder- und Jugendpsychiatrie","BGII";"307 - stationsäquivalente Behandlung in der Kinder- und Jugendpsychiatrie (30)","BGII";"31 - Psychosomatik","BGI";"","Leer"},2,0)</f>
        <v>Leer</v>
      </c>
      <c r="M3713" s="445">
        <f t="shared" si="458"/>
        <v>0</v>
      </c>
      <c r="N3713" s="445">
        <f t="shared" si="459"/>
        <v>0</v>
      </c>
      <c r="O3713" s="445">
        <f t="shared" si="462"/>
        <v>0</v>
      </c>
      <c r="P3713" s="445">
        <f t="shared" si="463"/>
        <v>0</v>
      </c>
      <c r="Q3713" s="445">
        <f t="shared" si="464"/>
        <v>0</v>
      </c>
      <c r="R3713" s="415" t="str">
        <f t="shared" si="465"/>
        <v>Leer</v>
      </c>
      <c r="S3713" s="445">
        <f>IF('Angaben KH-Standort'!D$29='A4'!D3713,IF('Angaben KH-Standort'!E$29="Ja",1,0),0)</f>
        <v>0</v>
      </c>
      <c r="T3713" s="445">
        <f>IF('Angaben KH-Standort'!D$30='A4'!D3713,IF('Angaben KH-Standort'!E$30="Ja",1,0),0)</f>
        <v>0</v>
      </c>
      <c r="U3713" s="445">
        <f>IF('Angaben KH-Standort'!D$31='A4'!D3713,IF('Angaben KH-Standort'!E$31="Ja",1,0),0)</f>
        <v>0</v>
      </c>
    </row>
    <row r="3714" spans="2:21" ht="15" customHeight="1" x14ac:dyDescent="0.3">
      <c r="B3714" s="70" t="str">
        <f t="shared" si="460"/>
        <v>!!!</v>
      </c>
      <c r="C3714" s="265" t="str">
        <f>IF(ISERROR(IF(LEN(E3714)&gt;0,VLOOKUP(TEXT($E3714,0),'Angaben Stationen'!$E$14:$J$213,5,0),"")),"?",IF(LEN(E3714)&gt;0,VLOOKUP(TEXT($E3714,0),'Angaben Stationen'!$E$14:$J$213,5,0),""))</f>
        <v/>
      </c>
      <c r="D3714" s="232" t="str">
        <f>IF(ISERROR(IF(LEN(E3714)&gt;0,VLOOKUP(TEXT($E3714,0),'Angaben Stationen'!$E$14:$J$213,6,0),"")),"STATION IST NICHT VORHANDEN",IF(LEN(E3714)&gt;0,VLOOKUP(TEXT($E3714,0),'Angaben Stationen'!$E$14:$J$213,6,0),""))</f>
        <v/>
      </c>
      <c r="E3714" s="287"/>
      <c r="F3714" s="234"/>
      <c r="G3714" s="234"/>
      <c r="H3714" s="263"/>
      <c r="I3714" s="169"/>
      <c r="K3714" s="445" t="str">
        <f t="shared" si="461"/>
        <v>Leer</v>
      </c>
      <c r="L3714" s="445" t="str">
        <f>VLOOKUP($D3714,{"29 - Psychiatrie (Erwachsene)","BGI";"297 - stationsäquivalente Behandlung in der Erwachsenenpsychiatrie (29)","BGI";"30 - Kinder- und Jugendpsychiatrie","BGII";"307 - stationsäquivalente Behandlung in der Kinder- und Jugendpsychiatrie (30)","BGII";"31 - Psychosomatik","BGI";"","Leer"},2,0)</f>
        <v>Leer</v>
      </c>
      <c r="M3714" s="445">
        <f t="shared" si="458"/>
        <v>0</v>
      </c>
      <c r="N3714" s="445">
        <f t="shared" si="459"/>
        <v>0</v>
      </c>
      <c r="O3714" s="445">
        <f t="shared" si="462"/>
        <v>0</v>
      </c>
      <c r="P3714" s="445">
        <f t="shared" si="463"/>
        <v>0</v>
      </c>
      <c r="Q3714" s="445">
        <f t="shared" si="464"/>
        <v>0</v>
      </c>
      <c r="R3714" s="415" t="str">
        <f t="shared" si="465"/>
        <v>Leer</v>
      </c>
      <c r="S3714" s="445">
        <f>IF('Angaben KH-Standort'!D$29='A4'!D3714,IF('Angaben KH-Standort'!E$29="Ja",1,0),0)</f>
        <v>0</v>
      </c>
      <c r="T3714" s="445">
        <f>IF('Angaben KH-Standort'!D$30='A4'!D3714,IF('Angaben KH-Standort'!E$30="Ja",1,0),0)</f>
        <v>0</v>
      </c>
      <c r="U3714" s="445">
        <f>IF('Angaben KH-Standort'!D$31='A4'!D3714,IF('Angaben KH-Standort'!E$31="Ja",1,0),0)</f>
        <v>0</v>
      </c>
    </row>
    <row r="3715" spans="2:21" ht="15" customHeight="1" x14ac:dyDescent="0.3">
      <c r="B3715" s="70" t="str">
        <f t="shared" si="460"/>
        <v>!!!</v>
      </c>
      <c r="C3715" s="265" t="str">
        <f>IF(ISERROR(IF(LEN(E3715)&gt;0,VLOOKUP(TEXT($E3715,0),'Angaben Stationen'!$E$14:$J$213,5,0),"")),"?",IF(LEN(E3715)&gt;0,VLOOKUP(TEXT($E3715,0),'Angaben Stationen'!$E$14:$J$213,5,0),""))</f>
        <v/>
      </c>
      <c r="D3715" s="232" t="str">
        <f>IF(ISERROR(IF(LEN(E3715)&gt;0,VLOOKUP(TEXT($E3715,0),'Angaben Stationen'!$E$14:$J$213,6,0),"")),"STATION IST NICHT VORHANDEN",IF(LEN(E3715)&gt;0,VLOOKUP(TEXT($E3715,0),'Angaben Stationen'!$E$14:$J$213,6,0),""))</f>
        <v/>
      </c>
      <c r="E3715" s="287"/>
      <c r="F3715" s="234"/>
      <c r="G3715" s="234"/>
      <c r="H3715" s="263"/>
      <c r="I3715" s="169"/>
      <c r="K3715" s="445" t="str">
        <f t="shared" si="461"/>
        <v>Leer</v>
      </c>
      <c r="L3715" s="445" t="str">
        <f>VLOOKUP($D3715,{"29 - Psychiatrie (Erwachsene)","BGI";"297 - stationsäquivalente Behandlung in der Erwachsenenpsychiatrie (29)","BGI";"30 - Kinder- und Jugendpsychiatrie","BGII";"307 - stationsäquivalente Behandlung in der Kinder- und Jugendpsychiatrie (30)","BGII";"31 - Psychosomatik","BGI";"","Leer"},2,0)</f>
        <v>Leer</v>
      </c>
      <c r="M3715" s="445">
        <f t="shared" si="458"/>
        <v>0</v>
      </c>
      <c r="N3715" s="445">
        <f t="shared" si="459"/>
        <v>0</v>
      </c>
      <c r="O3715" s="445">
        <f t="shared" si="462"/>
        <v>0</v>
      </c>
      <c r="P3715" s="445">
        <f t="shared" si="463"/>
        <v>0</v>
      </c>
      <c r="Q3715" s="445">
        <f t="shared" si="464"/>
        <v>0</v>
      </c>
      <c r="R3715" s="415" t="str">
        <f t="shared" si="465"/>
        <v>Leer</v>
      </c>
      <c r="S3715" s="445">
        <f>IF('Angaben KH-Standort'!D$29='A4'!D3715,IF('Angaben KH-Standort'!E$29="Ja",1,0),0)</f>
        <v>0</v>
      </c>
      <c r="T3715" s="445">
        <f>IF('Angaben KH-Standort'!D$30='A4'!D3715,IF('Angaben KH-Standort'!E$30="Ja",1,0),0)</f>
        <v>0</v>
      </c>
      <c r="U3715" s="445">
        <f>IF('Angaben KH-Standort'!D$31='A4'!D3715,IF('Angaben KH-Standort'!E$31="Ja",1,0),0)</f>
        <v>0</v>
      </c>
    </row>
    <row r="3716" spans="2:21" ht="15" customHeight="1" x14ac:dyDescent="0.3">
      <c r="B3716" s="70" t="str">
        <f t="shared" si="460"/>
        <v>!!!</v>
      </c>
      <c r="C3716" s="265" t="str">
        <f>IF(ISERROR(IF(LEN(E3716)&gt;0,VLOOKUP(TEXT($E3716,0),'Angaben Stationen'!$E$14:$J$213,5,0),"")),"?",IF(LEN(E3716)&gt;0,VLOOKUP(TEXT($E3716,0),'Angaben Stationen'!$E$14:$J$213,5,0),""))</f>
        <v/>
      </c>
      <c r="D3716" s="232" t="str">
        <f>IF(ISERROR(IF(LEN(E3716)&gt;0,VLOOKUP(TEXT($E3716,0),'Angaben Stationen'!$E$14:$J$213,6,0),"")),"STATION IST NICHT VORHANDEN",IF(LEN(E3716)&gt;0,VLOOKUP(TEXT($E3716,0),'Angaben Stationen'!$E$14:$J$213,6,0),""))</f>
        <v/>
      </c>
      <c r="E3716" s="287"/>
      <c r="F3716" s="234"/>
      <c r="G3716" s="234"/>
      <c r="H3716" s="263"/>
      <c r="I3716" s="169"/>
      <c r="K3716" s="445" t="str">
        <f t="shared" si="461"/>
        <v>Leer</v>
      </c>
      <c r="L3716" s="445" t="str">
        <f>VLOOKUP($D3716,{"29 - Psychiatrie (Erwachsene)","BGI";"297 - stationsäquivalente Behandlung in der Erwachsenenpsychiatrie (29)","BGI";"30 - Kinder- und Jugendpsychiatrie","BGII";"307 - stationsäquivalente Behandlung in der Kinder- und Jugendpsychiatrie (30)","BGII";"31 - Psychosomatik","BGI";"","Leer"},2,0)</f>
        <v>Leer</v>
      </c>
      <c r="M3716" s="445">
        <f t="shared" si="458"/>
        <v>0</v>
      </c>
      <c r="N3716" s="445">
        <f t="shared" si="459"/>
        <v>0</v>
      </c>
      <c r="O3716" s="445">
        <f t="shared" si="462"/>
        <v>0</v>
      </c>
      <c r="P3716" s="445">
        <f t="shared" si="463"/>
        <v>0</v>
      </c>
      <c r="Q3716" s="445">
        <f t="shared" si="464"/>
        <v>0</v>
      </c>
      <c r="R3716" s="415" t="str">
        <f t="shared" si="465"/>
        <v>Leer</v>
      </c>
      <c r="S3716" s="445">
        <f>IF('Angaben KH-Standort'!D$29='A4'!D3716,IF('Angaben KH-Standort'!E$29="Ja",1,0),0)</f>
        <v>0</v>
      </c>
      <c r="T3716" s="445">
        <f>IF('Angaben KH-Standort'!D$30='A4'!D3716,IF('Angaben KH-Standort'!E$30="Ja",1,0),0)</f>
        <v>0</v>
      </c>
      <c r="U3716" s="445">
        <f>IF('Angaben KH-Standort'!D$31='A4'!D3716,IF('Angaben KH-Standort'!E$31="Ja",1,0),0)</f>
        <v>0</v>
      </c>
    </row>
    <row r="3717" spans="2:21" ht="15" customHeight="1" x14ac:dyDescent="0.3">
      <c r="B3717" s="70" t="str">
        <f t="shared" si="460"/>
        <v>!!!</v>
      </c>
      <c r="C3717" s="265" t="str">
        <f>IF(ISERROR(IF(LEN(E3717)&gt;0,VLOOKUP(TEXT($E3717,0),'Angaben Stationen'!$E$14:$J$213,5,0),"")),"?",IF(LEN(E3717)&gt;0,VLOOKUP(TEXT($E3717,0),'Angaben Stationen'!$E$14:$J$213,5,0),""))</f>
        <v/>
      </c>
      <c r="D3717" s="232" t="str">
        <f>IF(ISERROR(IF(LEN(E3717)&gt;0,VLOOKUP(TEXT($E3717,0),'Angaben Stationen'!$E$14:$J$213,6,0),"")),"STATION IST NICHT VORHANDEN",IF(LEN(E3717)&gt;0,VLOOKUP(TEXT($E3717,0),'Angaben Stationen'!$E$14:$J$213,6,0),""))</f>
        <v/>
      </c>
      <c r="E3717" s="287"/>
      <c r="F3717" s="234"/>
      <c r="G3717" s="234"/>
      <c r="H3717" s="263"/>
      <c r="I3717" s="169"/>
      <c r="K3717" s="445" t="str">
        <f t="shared" si="461"/>
        <v>Leer</v>
      </c>
      <c r="L3717" s="445" t="str">
        <f>VLOOKUP($D3717,{"29 - Psychiatrie (Erwachsene)","BGI";"297 - stationsäquivalente Behandlung in der Erwachsenenpsychiatrie (29)","BGI";"30 - Kinder- und Jugendpsychiatrie","BGII";"307 - stationsäquivalente Behandlung in der Kinder- und Jugendpsychiatrie (30)","BGII";"31 - Psychosomatik","BGI";"","Leer"},2,0)</f>
        <v>Leer</v>
      </c>
      <c r="M3717" s="445">
        <f t="shared" si="458"/>
        <v>0</v>
      </c>
      <c r="N3717" s="445">
        <f t="shared" si="459"/>
        <v>0</v>
      </c>
      <c r="O3717" s="445">
        <f t="shared" si="462"/>
        <v>0</v>
      </c>
      <c r="P3717" s="445">
        <f t="shared" si="463"/>
        <v>0</v>
      </c>
      <c r="Q3717" s="445">
        <f t="shared" si="464"/>
        <v>0</v>
      </c>
      <c r="R3717" s="415" t="str">
        <f t="shared" si="465"/>
        <v>Leer</v>
      </c>
      <c r="S3717" s="445">
        <f>IF('Angaben KH-Standort'!D$29='A4'!D3717,IF('Angaben KH-Standort'!E$29="Ja",1,0),0)</f>
        <v>0</v>
      </c>
      <c r="T3717" s="445">
        <f>IF('Angaben KH-Standort'!D$30='A4'!D3717,IF('Angaben KH-Standort'!E$30="Ja",1,0),0)</f>
        <v>0</v>
      </c>
      <c r="U3717" s="445">
        <f>IF('Angaben KH-Standort'!D$31='A4'!D3717,IF('Angaben KH-Standort'!E$31="Ja",1,0),0)</f>
        <v>0</v>
      </c>
    </row>
    <row r="3718" spans="2:21" ht="15" customHeight="1" x14ac:dyDescent="0.3">
      <c r="B3718" s="70" t="str">
        <f t="shared" si="460"/>
        <v>!!!</v>
      </c>
      <c r="C3718" s="265" t="str">
        <f>IF(ISERROR(IF(LEN(E3718)&gt;0,VLOOKUP(TEXT($E3718,0),'Angaben Stationen'!$E$14:$J$213,5,0),"")),"?",IF(LEN(E3718)&gt;0,VLOOKUP(TEXT($E3718,0),'Angaben Stationen'!$E$14:$J$213,5,0),""))</f>
        <v/>
      </c>
      <c r="D3718" s="232" t="str">
        <f>IF(ISERROR(IF(LEN(E3718)&gt;0,VLOOKUP(TEXT($E3718,0),'Angaben Stationen'!$E$14:$J$213,6,0),"")),"STATION IST NICHT VORHANDEN",IF(LEN(E3718)&gt;0,VLOOKUP(TEXT($E3718,0),'Angaben Stationen'!$E$14:$J$213,6,0),""))</f>
        <v/>
      </c>
      <c r="E3718" s="287"/>
      <c r="F3718" s="234"/>
      <c r="G3718" s="234"/>
      <c r="H3718" s="263"/>
      <c r="I3718" s="169"/>
      <c r="K3718" s="445" t="str">
        <f t="shared" si="461"/>
        <v>Leer</v>
      </c>
      <c r="L3718" s="445" t="str">
        <f>VLOOKUP($D3718,{"29 - Psychiatrie (Erwachsene)","BGI";"297 - stationsäquivalente Behandlung in der Erwachsenenpsychiatrie (29)","BGI";"30 - Kinder- und Jugendpsychiatrie","BGII";"307 - stationsäquivalente Behandlung in der Kinder- und Jugendpsychiatrie (30)","BGII";"31 - Psychosomatik","BGI";"","Leer"},2,0)</f>
        <v>Leer</v>
      </c>
      <c r="M3718" s="445">
        <f t="shared" si="458"/>
        <v>0</v>
      </c>
      <c r="N3718" s="445">
        <f t="shared" si="459"/>
        <v>0</v>
      </c>
      <c r="O3718" s="445">
        <f t="shared" si="462"/>
        <v>0</v>
      </c>
      <c r="P3718" s="445">
        <f t="shared" si="463"/>
        <v>0</v>
      </c>
      <c r="Q3718" s="445">
        <f t="shared" si="464"/>
        <v>0</v>
      </c>
      <c r="R3718" s="415" t="str">
        <f t="shared" si="465"/>
        <v>Leer</v>
      </c>
      <c r="S3718" s="445">
        <f>IF('Angaben KH-Standort'!D$29='A4'!D3718,IF('Angaben KH-Standort'!E$29="Ja",1,0),0)</f>
        <v>0</v>
      </c>
      <c r="T3718" s="445">
        <f>IF('Angaben KH-Standort'!D$30='A4'!D3718,IF('Angaben KH-Standort'!E$30="Ja",1,0),0)</f>
        <v>0</v>
      </c>
      <c r="U3718" s="445">
        <f>IF('Angaben KH-Standort'!D$31='A4'!D3718,IF('Angaben KH-Standort'!E$31="Ja",1,0),0)</f>
        <v>0</v>
      </c>
    </row>
    <row r="3719" spans="2:21" ht="15" customHeight="1" x14ac:dyDescent="0.3">
      <c r="B3719" s="70" t="str">
        <f t="shared" si="460"/>
        <v>!!!</v>
      </c>
      <c r="C3719" s="265" t="str">
        <f>IF(ISERROR(IF(LEN(E3719)&gt;0,VLOOKUP(TEXT($E3719,0),'Angaben Stationen'!$E$14:$J$213,5,0),"")),"?",IF(LEN(E3719)&gt;0,VLOOKUP(TEXT($E3719,0),'Angaben Stationen'!$E$14:$J$213,5,0),""))</f>
        <v/>
      </c>
      <c r="D3719" s="232" t="str">
        <f>IF(ISERROR(IF(LEN(E3719)&gt;0,VLOOKUP(TEXT($E3719,0),'Angaben Stationen'!$E$14:$J$213,6,0),"")),"STATION IST NICHT VORHANDEN",IF(LEN(E3719)&gt;0,VLOOKUP(TEXT($E3719,0),'Angaben Stationen'!$E$14:$J$213,6,0),""))</f>
        <v/>
      </c>
      <c r="E3719" s="287"/>
      <c r="F3719" s="234"/>
      <c r="G3719" s="234"/>
      <c r="H3719" s="263"/>
      <c r="I3719" s="169"/>
      <c r="K3719" s="445" t="str">
        <f t="shared" si="461"/>
        <v>Leer</v>
      </c>
      <c r="L3719" s="445" t="str">
        <f>VLOOKUP($D3719,{"29 - Psychiatrie (Erwachsene)","BGI";"297 - stationsäquivalente Behandlung in der Erwachsenenpsychiatrie (29)","BGI";"30 - Kinder- und Jugendpsychiatrie","BGII";"307 - stationsäquivalente Behandlung in der Kinder- und Jugendpsychiatrie (30)","BGII";"31 - Psychosomatik","BGI";"","Leer"},2,0)</f>
        <v>Leer</v>
      </c>
      <c r="M3719" s="445">
        <f t="shared" si="458"/>
        <v>0</v>
      </c>
      <c r="N3719" s="445">
        <f t="shared" si="459"/>
        <v>0</v>
      </c>
      <c r="O3719" s="445">
        <f t="shared" si="462"/>
        <v>0</v>
      </c>
      <c r="P3719" s="445">
        <f t="shared" si="463"/>
        <v>0</v>
      </c>
      <c r="Q3719" s="445">
        <f t="shared" si="464"/>
        <v>0</v>
      </c>
      <c r="R3719" s="415" t="str">
        <f t="shared" si="465"/>
        <v>Leer</v>
      </c>
      <c r="S3719" s="445">
        <f>IF('Angaben KH-Standort'!D$29='A4'!D3719,IF('Angaben KH-Standort'!E$29="Ja",1,0),0)</f>
        <v>0</v>
      </c>
      <c r="T3719" s="445">
        <f>IF('Angaben KH-Standort'!D$30='A4'!D3719,IF('Angaben KH-Standort'!E$30="Ja",1,0),0)</f>
        <v>0</v>
      </c>
      <c r="U3719" s="445">
        <f>IF('Angaben KH-Standort'!D$31='A4'!D3719,IF('Angaben KH-Standort'!E$31="Ja",1,0),0)</f>
        <v>0</v>
      </c>
    </row>
    <row r="3720" spans="2:21" ht="15" customHeight="1" x14ac:dyDescent="0.3">
      <c r="B3720" s="70" t="str">
        <f t="shared" si="460"/>
        <v>!!!</v>
      </c>
      <c r="C3720" s="265" t="str">
        <f>IF(ISERROR(IF(LEN(E3720)&gt;0,VLOOKUP(TEXT($E3720,0),'Angaben Stationen'!$E$14:$J$213,5,0),"")),"?",IF(LEN(E3720)&gt;0,VLOOKUP(TEXT($E3720,0),'Angaben Stationen'!$E$14:$J$213,5,0),""))</f>
        <v/>
      </c>
      <c r="D3720" s="232" t="str">
        <f>IF(ISERROR(IF(LEN(E3720)&gt;0,VLOOKUP(TEXT($E3720,0),'Angaben Stationen'!$E$14:$J$213,6,0),"")),"STATION IST NICHT VORHANDEN",IF(LEN(E3720)&gt;0,VLOOKUP(TEXT($E3720,0),'Angaben Stationen'!$E$14:$J$213,6,0),""))</f>
        <v/>
      </c>
      <c r="E3720" s="287"/>
      <c r="F3720" s="234"/>
      <c r="G3720" s="234"/>
      <c r="H3720" s="263"/>
      <c r="I3720" s="169"/>
      <c r="K3720" s="445" t="str">
        <f t="shared" si="461"/>
        <v>Leer</v>
      </c>
      <c r="L3720" s="445" t="str">
        <f>VLOOKUP($D3720,{"29 - Psychiatrie (Erwachsene)","BGI";"297 - stationsäquivalente Behandlung in der Erwachsenenpsychiatrie (29)","BGI";"30 - Kinder- und Jugendpsychiatrie","BGII";"307 - stationsäquivalente Behandlung in der Kinder- und Jugendpsychiatrie (30)","BGII";"31 - Psychosomatik","BGI";"","Leer"},2,0)</f>
        <v>Leer</v>
      </c>
      <c r="M3720" s="445">
        <f t="shared" si="458"/>
        <v>0</v>
      </c>
      <c r="N3720" s="445">
        <f t="shared" si="459"/>
        <v>0</v>
      </c>
      <c r="O3720" s="445">
        <f t="shared" si="462"/>
        <v>0</v>
      </c>
      <c r="P3720" s="445">
        <f t="shared" si="463"/>
        <v>0</v>
      </c>
      <c r="Q3720" s="445">
        <f t="shared" si="464"/>
        <v>0</v>
      </c>
      <c r="R3720" s="415" t="str">
        <f t="shared" si="465"/>
        <v>Leer</v>
      </c>
      <c r="S3720" s="445">
        <f>IF('Angaben KH-Standort'!D$29='A4'!D3720,IF('Angaben KH-Standort'!E$29="Ja",1,0),0)</f>
        <v>0</v>
      </c>
      <c r="T3720" s="445">
        <f>IF('Angaben KH-Standort'!D$30='A4'!D3720,IF('Angaben KH-Standort'!E$30="Ja",1,0),0)</f>
        <v>0</v>
      </c>
      <c r="U3720" s="445">
        <f>IF('Angaben KH-Standort'!D$31='A4'!D3720,IF('Angaben KH-Standort'!E$31="Ja",1,0),0)</f>
        <v>0</v>
      </c>
    </row>
    <row r="3721" spans="2:21" ht="15" customHeight="1" x14ac:dyDescent="0.3">
      <c r="B3721" s="70" t="str">
        <f t="shared" si="460"/>
        <v>!!!</v>
      </c>
      <c r="C3721" s="265" t="str">
        <f>IF(ISERROR(IF(LEN(E3721)&gt;0,VLOOKUP(TEXT($E3721,0),'Angaben Stationen'!$E$14:$J$213,5,0),"")),"?",IF(LEN(E3721)&gt;0,VLOOKUP(TEXT($E3721,0),'Angaben Stationen'!$E$14:$J$213,5,0),""))</f>
        <v/>
      </c>
      <c r="D3721" s="232" t="str">
        <f>IF(ISERROR(IF(LEN(E3721)&gt;0,VLOOKUP(TEXT($E3721,0),'Angaben Stationen'!$E$14:$J$213,6,0),"")),"STATION IST NICHT VORHANDEN",IF(LEN(E3721)&gt;0,VLOOKUP(TEXT($E3721,0),'Angaben Stationen'!$E$14:$J$213,6,0),""))</f>
        <v/>
      </c>
      <c r="E3721" s="287"/>
      <c r="F3721" s="234"/>
      <c r="G3721" s="234"/>
      <c r="H3721" s="263"/>
      <c r="I3721" s="169"/>
      <c r="K3721" s="445" t="str">
        <f t="shared" si="461"/>
        <v>Leer</v>
      </c>
      <c r="L3721" s="445" t="str">
        <f>VLOOKUP($D3721,{"29 - Psychiatrie (Erwachsene)","BGI";"297 - stationsäquivalente Behandlung in der Erwachsenenpsychiatrie (29)","BGI";"30 - Kinder- und Jugendpsychiatrie","BGII";"307 - stationsäquivalente Behandlung in der Kinder- und Jugendpsychiatrie (30)","BGII";"31 - Psychosomatik","BGI";"","Leer"},2,0)</f>
        <v>Leer</v>
      </c>
      <c r="M3721" s="445">
        <f t="shared" si="458"/>
        <v>0</v>
      </c>
      <c r="N3721" s="445">
        <f t="shared" si="459"/>
        <v>0</v>
      </c>
      <c r="O3721" s="445">
        <f t="shared" si="462"/>
        <v>0</v>
      </c>
      <c r="P3721" s="445">
        <f t="shared" si="463"/>
        <v>0</v>
      </c>
      <c r="Q3721" s="445">
        <f t="shared" si="464"/>
        <v>0</v>
      </c>
      <c r="R3721" s="415" t="str">
        <f t="shared" si="465"/>
        <v>Leer</v>
      </c>
      <c r="S3721" s="445">
        <f>IF('Angaben KH-Standort'!D$29='A4'!D3721,IF('Angaben KH-Standort'!E$29="Ja",1,0),0)</f>
        <v>0</v>
      </c>
      <c r="T3721" s="445">
        <f>IF('Angaben KH-Standort'!D$30='A4'!D3721,IF('Angaben KH-Standort'!E$30="Ja",1,0),0)</f>
        <v>0</v>
      </c>
      <c r="U3721" s="445">
        <f>IF('Angaben KH-Standort'!D$31='A4'!D3721,IF('Angaben KH-Standort'!E$31="Ja",1,0),0)</f>
        <v>0</v>
      </c>
    </row>
    <row r="3722" spans="2:21" ht="15" customHeight="1" x14ac:dyDescent="0.3">
      <c r="B3722" s="70" t="str">
        <f t="shared" si="460"/>
        <v>!!!</v>
      </c>
      <c r="C3722" s="265" t="str">
        <f>IF(ISERROR(IF(LEN(E3722)&gt;0,VLOOKUP(TEXT($E3722,0),'Angaben Stationen'!$E$14:$J$213,5,0),"")),"?",IF(LEN(E3722)&gt;0,VLOOKUP(TEXT($E3722,0),'Angaben Stationen'!$E$14:$J$213,5,0),""))</f>
        <v/>
      </c>
      <c r="D3722" s="232" t="str">
        <f>IF(ISERROR(IF(LEN(E3722)&gt;0,VLOOKUP(TEXT($E3722,0),'Angaben Stationen'!$E$14:$J$213,6,0),"")),"STATION IST NICHT VORHANDEN",IF(LEN(E3722)&gt;0,VLOOKUP(TEXT($E3722,0),'Angaben Stationen'!$E$14:$J$213,6,0),""))</f>
        <v/>
      </c>
      <c r="E3722" s="287"/>
      <c r="F3722" s="234"/>
      <c r="G3722" s="234"/>
      <c r="H3722" s="263"/>
      <c r="I3722" s="169"/>
      <c r="K3722" s="445" t="str">
        <f t="shared" si="461"/>
        <v>Leer</v>
      </c>
      <c r="L3722" s="445" t="str">
        <f>VLOOKUP($D3722,{"29 - Psychiatrie (Erwachsene)","BGI";"297 - stationsäquivalente Behandlung in der Erwachsenenpsychiatrie (29)","BGI";"30 - Kinder- und Jugendpsychiatrie","BGII";"307 - stationsäquivalente Behandlung in der Kinder- und Jugendpsychiatrie (30)","BGII";"31 - Psychosomatik","BGI";"","Leer"},2,0)</f>
        <v>Leer</v>
      </c>
      <c r="M3722" s="445">
        <f t="shared" si="458"/>
        <v>0</v>
      </c>
      <c r="N3722" s="445">
        <f t="shared" si="459"/>
        <v>0</v>
      </c>
      <c r="O3722" s="445">
        <f t="shared" si="462"/>
        <v>0</v>
      </c>
      <c r="P3722" s="445">
        <f t="shared" si="463"/>
        <v>0</v>
      </c>
      <c r="Q3722" s="445">
        <f t="shared" si="464"/>
        <v>0</v>
      </c>
      <c r="R3722" s="415" t="str">
        <f t="shared" si="465"/>
        <v>Leer</v>
      </c>
      <c r="S3722" s="445">
        <f>IF('Angaben KH-Standort'!D$29='A4'!D3722,IF('Angaben KH-Standort'!E$29="Ja",1,0),0)</f>
        <v>0</v>
      </c>
      <c r="T3722" s="445">
        <f>IF('Angaben KH-Standort'!D$30='A4'!D3722,IF('Angaben KH-Standort'!E$30="Ja",1,0),0)</f>
        <v>0</v>
      </c>
      <c r="U3722" s="445">
        <f>IF('Angaben KH-Standort'!D$31='A4'!D3722,IF('Angaben KH-Standort'!E$31="Ja",1,0),0)</f>
        <v>0</v>
      </c>
    </row>
    <row r="3723" spans="2:21" ht="15" customHeight="1" x14ac:dyDescent="0.3">
      <c r="B3723" s="70" t="str">
        <f t="shared" si="460"/>
        <v>!!!</v>
      </c>
      <c r="C3723" s="265" t="str">
        <f>IF(ISERROR(IF(LEN(E3723)&gt;0,VLOOKUP(TEXT($E3723,0),'Angaben Stationen'!$E$14:$J$213,5,0),"")),"?",IF(LEN(E3723)&gt;0,VLOOKUP(TEXT($E3723,0),'Angaben Stationen'!$E$14:$J$213,5,0),""))</f>
        <v/>
      </c>
      <c r="D3723" s="232" t="str">
        <f>IF(ISERROR(IF(LEN(E3723)&gt;0,VLOOKUP(TEXT($E3723,0),'Angaben Stationen'!$E$14:$J$213,6,0),"")),"STATION IST NICHT VORHANDEN",IF(LEN(E3723)&gt;0,VLOOKUP(TEXT($E3723,0),'Angaben Stationen'!$E$14:$J$213,6,0),""))</f>
        <v/>
      </c>
      <c r="E3723" s="287"/>
      <c r="F3723" s="234"/>
      <c r="G3723" s="234"/>
      <c r="H3723" s="263"/>
      <c r="I3723" s="169"/>
      <c r="K3723" s="445" t="str">
        <f t="shared" si="461"/>
        <v>Leer</v>
      </c>
      <c r="L3723" s="445" t="str">
        <f>VLOOKUP($D3723,{"29 - Psychiatrie (Erwachsene)","BGI";"297 - stationsäquivalente Behandlung in der Erwachsenenpsychiatrie (29)","BGI";"30 - Kinder- und Jugendpsychiatrie","BGII";"307 - stationsäquivalente Behandlung in der Kinder- und Jugendpsychiatrie (30)","BGII";"31 - Psychosomatik","BGI";"","Leer"},2,0)</f>
        <v>Leer</v>
      </c>
      <c r="M3723" s="445">
        <f t="shared" si="458"/>
        <v>0</v>
      </c>
      <c r="N3723" s="445">
        <f t="shared" si="459"/>
        <v>0</v>
      </c>
      <c r="O3723" s="445">
        <f t="shared" si="462"/>
        <v>0</v>
      </c>
      <c r="P3723" s="445">
        <f t="shared" si="463"/>
        <v>0</v>
      </c>
      <c r="Q3723" s="445">
        <f t="shared" si="464"/>
        <v>0</v>
      </c>
      <c r="R3723" s="415" t="str">
        <f t="shared" si="465"/>
        <v>Leer</v>
      </c>
      <c r="S3723" s="445">
        <f>IF('Angaben KH-Standort'!D$29='A4'!D3723,IF('Angaben KH-Standort'!E$29="Ja",1,0),0)</f>
        <v>0</v>
      </c>
      <c r="T3723" s="445">
        <f>IF('Angaben KH-Standort'!D$30='A4'!D3723,IF('Angaben KH-Standort'!E$30="Ja",1,0),0)</f>
        <v>0</v>
      </c>
      <c r="U3723" s="445">
        <f>IF('Angaben KH-Standort'!D$31='A4'!D3723,IF('Angaben KH-Standort'!E$31="Ja",1,0),0)</f>
        <v>0</v>
      </c>
    </row>
    <row r="3724" spans="2:21" ht="15" customHeight="1" x14ac:dyDescent="0.3">
      <c r="B3724" s="70" t="str">
        <f t="shared" si="460"/>
        <v>!!!</v>
      </c>
      <c r="C3724" s="265" t="str">
        <f>IF(ISERROR(IF(LEN(E3724)&gt;0,VLOOKUP(TEXT($E3724,0),'Angaben Stationen'!$E$14:$J$213,5,0),"")),"?",IF(LEN(E3724)&gt;0,VLOOKUP(TEXT($E3724,0),'Angaben Stationen'!$E$14:$J$213,5,0),""))</f>
        <v/>
      </c>
      <c r="D3724" s="232" t="str">
        <f>IF(ISERROR(IF(LEN(E3724)&gt;0,VLOOKUP(TEXT($E3724,0),'Angaben Stationen'!$E$14:$J$213,6,0),"")),"STATION IST NICHT VORHANDEN",IF(LEN(E3724)&gt;0,VLOOKUP(TEXT($E3724,0),'Angaben Stationen'!$E$14:$J$213,6,0),""))</f>
        <v/>
      </c>
      <c r="E3724" s="287"/>
      <c r="F3724" s="234"/>
      <c r="G3724" s="234"/>
      <c r="H3724" s="263"/>
      <c r="I3724" s="169"/>
      <c r="K3724" s="445" t="str">
        <f t="shared" si="461"/>
        <v>Leer</v>
      </c>
      <c r="L3724" s="445" t="str">
        <f>VLOOKUP($D3724,{"29 - Psychiatrie (Erwachsene)","BGI";"297 - stationsäquivalente Behandlung in der Erwachsenenpsychiatrie (29)","BGI";"30 - Kinder- und Jugendpsychiatrie","BGII";"307 - stationsäquivalente Behandlung in der Kinder- und Jugendpsychiatrie (30)","BGII";"31 - Psychosomatik","BGI";"","Leer"},2,0)</f>
        <v>Leer</v>
      </c>
      <c r="M3724" s="445">
        <f t="shared" si="458"/>
        <v>0</v>
      </c>
      <c r="N3724" s="445">
        <f t="shared" si="459"/>
        <v>0</v>
      </c>
      <c r="O3724" s="445">
        <f t="shared" si="462"/>
        <v>0</v>
      </c>
      <c r="P3724" s="445">
        <f t="shared" si="463"/>
        <v>0</v>
      </c>
      <c r="Q3724" s="445">
        <f t="shared" si="464"/>
        <v>0</v>
      </c>
      <c r="R3724" s="415" t="str">
        <f t="shared" si="465"/>
        <v>Leer</v>
      </c>
      <c r="S3724" s="445">
        <f>IF('Angaben KH-Standort'!D$29='A4'!D3724,IF('Angaben KH-Standort'!E$29="Ja",1,0),0)</f>
        <v>0</v>
      </c>
      <c r="T3724" s="445">
        <f>IF('Angaben KH-Standort'!D$30='A4'!D3724,IF('Angaben KH-Standort'!E$30="Ja",1,0),0)</f>
        <v>0</v>
      </c>
      <c r="U3724" s="445">
        <f>IF('Angaben KH-Standort'!D$31='A4'!D3724,IF('Angaben KH-Standort'!E$31="Ja",1,0),0)</f>
        <v>0</v>
      </c>
    </row>
    <row r="3725" spans="2:21" ht="15" customHeight="1" x14ac:dyDescent="0.3">
      <c r="B3725" s="70" t="str">
        <f t="shared" si="460"/>
        <v>!!!</v>
      </c>
      <c r="C3725" s="265" t="str">
        <f>IF(ISERROR(IF(LEN(E3725)&gt;0,VLOOKUP(TEXT($E3725,0),'Angaben Stationen'!$E$14:$J$213,5,0),"")),"?",IF(LEN(E3725)&gt;0,VLOOKUP(TEXT($E3725,0),'Angaben Stationen'!$E$14:$J$213,5,0),""))</f>
        <v/>
      </c>
      <c r="D3725" s="232" t="str">
        <f>IF(ISERROR(IF(LEN(E3725)&gt;0,VLOOKUP(TEXT($E3725,0),'Angaben Stationen'!$E$14:$J$213,6,0),"")),"STATION IST NICHT VORHANDEN",IF(LEN(E3725)&gt;0,VLOOKUP(TEXT($E3725,0),'Angaben Stationen'!$E$14:$J$213,6,0),""))</f>
        <v/>
      </c>
      <c r="E3725" s="287"/>
      <c r="F3725" s="234"/>
      <c r="G3725" s="234"/>
      <c r="H3725" s="263"/>
      <c r="I3725" s="169"/>
      <c r="K3725" s="445" t="str">
        <f t="shared" si="461"/>
        <v>Leer</v>
      </c>
      <c r="L3725" s="445" t="str">
        <f>VLOOKUP($D3725,{"29 - Psychiatrie (Erwachsene)","BGI";"297 - stationsäquivalente Behandlung in der Erwachsenenpsychiatrie (29)","BGI";"30 - Kinder- und Jugendpsychiatrie","BGII";"307 - stationsäquivalente Behandlung in der Kinder- und Jugendpsychiatrie (30)","BGII";"31 - Psychosomatik","BGI";"","Leer"},2,0)</f>
        <v>Leer</v>
      </c>
      <c r="M3725" s="445">
        <f t="shared" si="458"/>
        <v>0</v>
      </c>
      <c r="N3725" s="445">
        <f t="shared" si="459"/>
        <v>0</v>
      </c>
      <c r="O3725" s="445">
        <f t="shared" si="462"/>
        <v>0</v>
      </c>
      <c r="P3725" s="445">
        <f t="shared" si="463"/>
        <v>0</v>
      </c>
      <c r="Q3725" s="445">
        <f t="shared" si="464"/>
        <v>0</v>
      </c>
      <c r="R3725" s="415" t="str">
        <f t="shared" si="465"/>
        <v>Leer</v>
      </c>
      <c r="S3725" s="445">
        <f>IF('Angaben KH-Standort'!D$29='A4'!D3725,IF('Angaben KH-Standort'!E$29="Ja",1,0),0)</f>
        <v>0</v>
      </c>
      <c r="T3725" s="445">
        <f>IF('Angaben KH-Standort'!D$30='A4'!D3725,IF('Angaben KH-Standort'!E$30="Ja",1,0),0)</f>
        <v>0</v>
      </c>
      <c r="U3725" s="445">
        <f>IF('Angaben KH-Standort'!D$31='A4'!D3725,IF('Angaben KH-Standort'!E$31="Ja",1,0),0)</f>
        <v>0</v>
      </c>
    </row>
    <row r="3726" spans="2:21" ht="15" customHeight="1" x14ac:dyDescent="0.3">
      <c r="B3726" s="70" t="str">
        <f t="shared" si="460"/>
        <v>!!!</v>
      </c>
      <c r="C3726" s="265" t="str">
        <f>IF(ISERROR(IF(LEN(E3726)&gt;0,VLOOKUP(TEXT($E3726,0),'Angaben Stationen'!$E$14:$J$213,5,0),"")),"?",IF(LEN(E3726)&gt;0,VLOOKUP(TEXT($E3726,0),'Angaben Stationen'!$E$14:$J$213,5,0),""))</f>
        <v/>
      </c>
      <c r="D3726" s="232" t="str">
        <f>IF(ISERROR(IF(LEN(E3726)&gt;0,VLOOKUP(TEXT($E3726,0),'Angaben Stationen'!$E$14:$J$213,6,0),"")),"STATION IST NICHT VORHANDEN",IF(LEN(E3726)&gt;0,VLOOKUP(TEXT($E3726,0),'Angaben Stationen'!$E$14:$J$213,6,0),""))</f>
        <v/>
      </c>
      <c r="E3726" s="287"/>
      <c r="F3726" s="234"/>
      <c r="G3726" s="234"/>
      <c r="H3726" s="263"/>
      <c r="I3726" s="169"/>
      <c r="K3726" s="445" t="str">
        <f t="shared" si="461"/>
        <v>Leer</v>
      </c>
      <c r="L3726" s="445" t="str">
        <f>VLOOKUP($D3726,{"29 - Psychiatrie (Erwachsene)","BGI";"297 - stationsäquivalente Behandlung in der Erwachsenenpsychiatrie (29)","BGI";"30 - Kinder- und Jugendpsychiatrie","BGII";"307 - stationsäquivalente Behandlung in der Kinder- und Jugendpsychiatrie (30)","BGII";"31 - Psychosomatik","BGI";"","Leer"},2,0)</f>
        <v>Leer</v>
      </c>
      <c r="M3726" s="445">
        <f t="shared" si="458"/>
        <v>0</v>
      </c>
      <c r="N3726" s="445">
        <f t="shared" si="459"/>
        <v>0</v>
      </c>
      <c r="O3726" s="445">
        <f t="shared" si="462"/>
        <v>0</v>
      </c>
      <c r="P3726" s="445">
        <f t="shared" si="463"/>
        <v>0</v>
      </c>
      <c r="Q3726" s="445">
        <f t="shared" si="464"/>
        <v>0</v>
      </c>
      <c r="R3726" s="415" t="str">
        <f t="shared" si="465"/>
        <v>Leer</v>
      </c>
      <c r="S3726" s="445">
        <f>IF('Angaben KH-Standort'!D$29='A4'!D3726,IF('Angaben KH-Standort'!E$29="Ja",1,0),0)</f>
        <v>0</v>
      </c>
      <c r="T3726" s="445">
        <f>IF('Angaben KH-Standort'!D$30='A4'!D3726,IF('Angaben KH-Standort'!E$30="Ja",1,0),0)</f>
        <v>0</v>
      </c>
      <c r="U3726" s="445">
        <f>IF('Angaben KH-Standort'!D$31='A4'!D3726,IF('Angaben KH-Standort'!E$31="Ja",1,0),0)</f>
        <v>0</v>
      </c>
    </row>
    <row r="3727" spans="2:21" ht="15" customHeight="1" x14ac:dyDescent="0.3">
      <c r="B3727" s="70" t="str">
        <f t="shared" si="460"/>
        <v>!!!</v>
      </c>
      <c r="C3727" s="265" t="str">
        <f>IF(ISERROR(IF(LEN(E3727)&gt;0,VLOOKUP(TEXT($E3727,0),'Angaben Stationen'!$E$14:$J$213,5,0),"")),"?",IF(LEN(E3727)&gt;0,VLOOKUP(TEXT($E3727,0),'Angaben Stationen'!$E$14:$J$213,5,0),""))</f>
        <v/>
      </c>
      <c r="D3727" s="232" t="str">
        <f>IF(ISERROR(IF(LEN(E3727)&gt;0,VLOOKUP(TEXT($E3727,0),'Angaben Stationen'!$E$14:$J$213,6,0),"")),"STATION IST NICHT VORHANDEN",IF(LEN(E3727)&gt;0,VLOOKUP(TEXT($E3727,0),'Angaben Stationen'!$E$14:$J$213,6,0),""))</f>
        <v/>
      </c>
      <c r="E3727" s="287"/>
      <c r="F3727" s="234"/>
      <c r="G3727" s="234"/>
      <c r="H3727" s="263"/>
      <c r="I3727" s="169"/>
      <c r="K3727" s="445" t="str">
        <f t="shared" si="461"/>
        <v>Leer</v>
      </c>
      <c r="L3727" s="445" t="str">
        <f>VLOOKUP($D3727,{"29 - Psychiatrie (Erwachsene)","BGI";"297 - stationsäquivalente Behandlung in der Erwachsenenpsychiatrie (29)","BGI";"30 - Kinder- und Jugendpsychiatrie","BGII";"307 - stationsäquivalente Behandlung in der Kinder- und Jugendpsychiatrie (30)","BGII";"31 - Psychosomatik","BGI";"","Leer"},2,0)</f>
        <v>Leer</v>
      </c>
      <c r="M3727" s="445">
        <f t="shared" si="458"/>
        <v>0</v>
      </c>
      <c r="N3727" s="445">
        <f t="shared" si="459"/>
        <v>0</v>
      </c>
      <c r="O3727" s="445">
        <f t="shared" si="462"/>
        <v>0</v>
      </c>
      <c r="P3727" s="445">
        <f t="shared" si="463"/>
        <v>0</v>
      </c>
      <c r="Q3727" s="445">
        <f t="shared" si="464"/>
        <v>0</v>
      </c>
      <c r="R3727" s="415" t="str">
        <f t="shared" si="465"/>
        <v>Leer</v>
      </c>
      <c r="S3727" s="445">
        <f>IF('Angaben KH-Standort'!D$29='A4'!D3727,IF('Angaben KH-Standort'!E$29="Ja",1,0),0)</f>
        <v>0</v>
      </c>
      <c r="T3727" s="445">
        <f>IF('Angaben KH-Standort'!D$30='A4'!D3727,IF('Angaben KH-Standort'!E$30="Ja",1,0),0)</f>
        <v>0</v>
      </c>
      <c r="U3727" s="445">
        <f>IF('Angaben KH-Standort'!D$31='A4'!D3727,IF('Angaben KH-Standort'!E$31="Ja",1,0),0)</f>
        <v>0</v>
      </c>
    </row>
    <row r="3728" spans="2:21" ht="15" customHeight="1" x14ac:dyDescent="0.3">
      <c r="B3728" s="70" t="str">
        <f t="shared" si="460"/>
        <v>!!!</v>
      </c>
      <c r="C3728" s="265" t="str">
        <f>IF(ISERROR(IF(LEN(E3728)&gt;0,VLOOKUP(TEXT($E3728,0),'Angaben Stationen'!$E$14:$J$213,5,0),"")),"?",IF(LEN(E3728)&gt;0,VLOOKUP(TEXT($E3728,0),'Angaben Stationen'!$E$14:$J$213,5,0),""))</f>
        <v/>
      </c>
      <c r="D3728" s="232" t="str">
        <f>IF(ISERROR(IF(LEN(E3728)&gt;0,VLOOKUP(TEXT($E3728,0),'Angaben Stationen'!$E$14:$J$213,6,0),"")),"STATION IST NICHT VORHANDEN",IF(LEN(E3728)&gt;0,VLOOKUP(TEXT($E3728,0),'Angaben Stationen'!$E$14:$J$213,6,0),""))</f>
        <v/>
      </c>
      <c r="E3728" s="287"/>
      <c r="F3728" s="234"/>
      <c r="G3728" s="234"/>
      <c r="H3728" s="263"/>
      <c r="I3728" s="169"/>
      <c r="K3728" s="445" t="str">
        <f t="shared" si="461"/>
        <v>Leer</v>
      </c>
      <c r="L3728" s="445" t="str">
        <f>VLOOKUP($D3728,{"29 - Psychiatrie (Erwachsene)","BGI";"297 - stationsäquivalente Behandlung in der Erwachsenenpsychiatrie (29)","BGI";"30 - Kinder- und Jugendpsychiatrie","BGII";"307 - stationsäquivalente Behandlung in der Kinder- und Jugendpsychiatrie (30)","BGII";"31 - Psychosomatik","BGI";"","Leer"},2,0)</f>
        <v>Leer</v>
      </c>
      <c r="M3728" s="445">
        <f t="shared" si="458"/>
        <v>0</v>
      </c>
      <c r="N3728" s="445">
        <f t="shared" si="459"/>
        <v>0</v>
      </c>
      <c r="O3728" s="445">
        <f t="shared" si="462"/>
        <v>0</v>
      </c>
      <c r="P3728" s="445">
        <f t="shared" si="463"/>
        <v>0</v>
      </c>
      <c r="Q3728" s="445">
        <f t="shared" si="464"/>
        <v>0</v>
      </c>
      <c r="R3728" s="415" t="str">
        <f t="shared" si="465"/>
        <v>Leer</v>
      </c>
      <c r="S3728" s="445">
        <f>IF('Angaben KH-Standort'!D$29='A4'!D3728,IF('Angaben KH-Standort'!E$29="Ja",1,0),0)</f>
        <v>0</v>
      </c>
      <c r="T3728" s="445">
        <f>IF('Angaben KH-Standort'!D$30='A4'!D3728,IF('Angaben KH-Standort'!E$30="Ja",1,0),0)</f>
        <v>0</v>
      </c>
      <c r="U3728" s="445">
        <f>IF('Angaben KH-Standort'!D$31='A4'!D3728,IF('Angaben KH-Standort'!E$31="Ja",1,0),0)</f>
        <v>0</v>
      </c>
    </row>
    <row r="3729" spans="2:21" ht="15" customHeight="1" x14ac:dyDescent="0.3">
      <c r="B3729" s="70" t="str">
        <f t="shared" si="460"/>
        <v>!!!</v>
      </c>
      <c r="C3729" s="265" t="str">
        <f>IF(ISERROR(IF(LEN(E3729)&gt;0,VLOOKUP(TEXT($E3729,0),'Angaben Stationen'!$E$14:$J$213,5,0),"")),"?",IF(LEN(E3729)&gt;0,VLOOKUP(TEXT($E3729,0),'Angaben Stationen'!$E$14:$J$213,5,0),""))</f>
        <v/>
      </c>
      <c r="D3729" s="232" t="str">
        <f>IF(ISERROR(IF(LEN(E3729)&gt;0,VLOOKUP(TEXT($E3729,0),'Angaben Stationen'!$E$14:$J$213,6,0),"")),"STATION IST NICHT VORHANDEN",IF(LEN(E3729)&gt;0,VLOOKUP(TEXT($E3729,0),'Angaben Stationen'!$E$14:$J$213,6,0),""))</f>
        <v/>
      </c>
      <c r="E3729" s="287"/>
      <c r="F3729" s="234"/>
      <c r="G3729" s="234"/>
      <c r="H3729" s="263"/>
      <c r="I3729" s="169"/>
      <c r="K3729" s="445" t="str">
        <f t="shared" si="461"/>
        <v>Leer</v>
      </c>
      <c r="L3729" s="445" t="str">
        <f>VLOOKUP($D3729,{"29 - Psychiatrie (Erwachsene)","BGI";"297 - stationsäquivalente Behandlung in der Erwachsenenpsychiatrie (29)","BGI";"30 - Kinder- und Jugendpsychiatrie","BGII";"307 - stationsäquivalente Behandlung in der Kinder- und Jugendpsychiatrie (30)","BGII";"31 - Psychosomatik","BGI";"","Leer"},2,0)</f>
        <v>Leer</v>
      </c>
      <c r="M3729" s="445">
        <f t="shared" si="458"/>
        <v>0</v>
      </c>
      <c r="N3729" s="445">
        <f t="shared" si="459"/>
        <v>0</v>
      </c>
      <c r="O3729" s="445">
        <f t="shared" si="462"/>
        <v>0</v>
      </c>
      <c r="P3729" s="445">
        <f t="shared" si="463"/>
        <v>0</v>
      </c>
      <c r="Q3729" s="445">
        <f t="shared" si="464"/>
        <v>0</v>
      </c>
      <c r="R3729" s="415" t="str">
        <f t="shared" si="465"/>
        <v>Leer</v>
      </c>
      <c r="S3729" s="445">
        <f>IF('Angaben KH-Standort'!D$29='A4'!D3729,IF('Angaben KH-Standort'!E$29="Ja",1,0),0)</f>
        <v>0</v>
      </c>
      <c r="T3729" s="445">
        <f>IF('Angaben KH-Standort'!D$30='A4'!D3729,IF('Angaben KH-Standort'!E$30="Ja",1,0),0)</f>
        <v>0</v>
      </c>
      <c r="U3729" s="445">
        <f>IF('Angaben KH-Standort'!D$31='A4'!D3729,IF('Angaben KH-Standort'!E$31="Ja",1,0),0)</f>
        <v>0</v>
      </c>
    </row>
    <row r="3730" spans="2:21" ht="15" customHeight="1" x14ac:dyDescent="0.3">
      <c r="B3730" s="70" t="str">
        <f t="shared" si="460"/>
        <v>!!!</v>
      </c>
      <c r="C3730" s="265" t="str">
        <f>IF(ISERROR(IF(LEN(E3730)&gt;0,VLOOKUP(TEXT($E3730,0),'Angaben Stationen'!$E$14:$J$213,5,0),"")),"?",IF(LEN(E3730)&gt;0,VLOOKUP(TEXT($E3730,0),'Angaben Stationen'!$E$14:$J$213,5,0),""))</f>
        <v/>
      </c>
      <c r="D3730" s="232" t="str">
        <f>IF(ISERROR(IF(LEN(E3730)&gt;0,VLOOKUP(TEXT($E3730,0),'Angaben Stationen'!$E$14:$J$213,6,0),"")),"STATION IST NICHT VORHANDEN",IF(LEN(E3730)&gt;0,VLOOKUP(TEXT($E3730,0),'Angaben Stationen'!$E$14:$J$213,6,0),""))</f>
        <v/>
      </c>
      <c r="E3730" s="287"/>
      <c r="F3730" s="234"/>
      <c r="G3730" s="234"/>
      <c r="H3730" s="263"/>
      <c r="I3730" s="169"/>
      <c r="K3730" s="445" t="str">
        <f t="shared" si="461"/>
        <v>Leer</v>
      </c>
      <c r="L3730" s="445" t="str">
        <f>VLOOKUP($D3730,{"29 - Psychiatrie (Erwachsene)","BGI";"297 - stationsäquivalente Behandlung in der Erwachsenenpsychiatrie (29)","BGI";"30 - Kinder- und Jugendpsychiatrie","BGII";"307 - stationsäquivalente Behandlung in der Kinder- und Jugendpsychiatrie (30)","BGII";"31 - Psychosomatik","BGI";"","Leer"},2,0)</f>
        <v>Leer</v>
      </c>
      <c r="M3730" s="445">
        <f t="shared" si="458"/>
        <v>0</v>
      </c>
      <c r="N3730" s="445">
        <f t="shared" si="459"/>
        <v>0</v>
      </c>
      <c r="O3730" s="445">
        <f t="shared" si="462"/>
        <v>0</v>
      </c>
      <c r="P3730" s="445">
        <f t="shared" si="463"/>
        <v>0</v>
      </c>
      <c r="Q3730" s="445">
        <f t="shared" si="464"/>
        <v>0</v>
      </c>
      <c r="R3730" s="415" t="str">
        <f t="shared" si="465"/>
        <v>Leer</v>
      </c>
      <c r="S3730" s="445">
        <f>IF('Angaben KH-Standort'!D$29='A4'!D3730,IF('Angaben KH-Standort'!E$29="Ja",1,0),0)</f>
        <v>0</v>
      </c>
      <c r="T3730" s="445">
        <f>IF('Angaben KH-Standort'!D$30='A4'!D3730,IF('Angaben KH-Standort'!E$30="Ja",1,0),0)</f>
        <v>0</v>
      </c>
      <c r="U3730" s="445">
        <f>IF('Angaben KH-Standort'!D$31='A4'!D3730,IF('Angaben KH-Standort'!E$31="Ja",1,0),0)</f>
        <v>0</v>
      </c>
    </row>
    <row r="3731" spans="2:21" ht="15" customHeight="1" x14ac:dyDescent="0.3">
      <c r="B3731" s="70" t="str">
        <f t="shared" si="460"/>
        <v>!!!</v>
      </c>
      <c r="C3731" s="265" t="str">
        <f>IF(ISERROR(IF(LEN(E3731)&gt;0,VLOOKUP(TEXT($E3731,0),'Angaben Stationen'!$E$14:$J$213,5,0),"")),"?",IF(LEN(E3731)&gt;0,VLOOKUP(TEXT($E3731,0),'Angaben Stationen'!$E$14:$J$213,5,0),""))</f>
        <v/>
      </c>
      <c r="D3731" s="232" t="str">
        <f>IF(ISERROR(IF(LEN(E3731)&gt;0,VLOOKUP(TEXT($E3731,0),'Angaben Stationen'!$E$14:$J$213,6,0),"")),"STATION IST NICHT VORHANDEN",IF(LEN(E3731)&gt;0,VLOOKUP(TEXT($E3731,0),'Angaben Stationen'!$E$14:$J$213,6,0),""))</f>
        <v/>
      </c>
      <c r="E3731" s="287"/>
      <c r="F3731" s="234"/>
      <c r="G3731" s="234"/>
      <c r="H3731" s="263"/>
      <c r="I3731" s="169"/>
      <c r="K3731" s="445" t="str">
        <f t="shared" si="461"/>
        <v>Leer</v>
      </c>
      <c r="L3731" s="445" t="str">
        <f>VLOOKUP($D3731,{"29 - Psychiatrie (Erwachsene)","BGI";"297 - stationsäquivalente Behandlung in der Erwachsenenpsychiatrie (29)","BGI";"30 - Kinder- und Jugendpsychiatrie","BGII";"307 - stationsäquivalente Behandlung in der Kinder- und Jugendpsychiatrie (30)","BGII";"31 - Psychosomatik","BGI";"","Leer"},2,0)</f>
        <v>Leer</v>
      </c>
      <c r="M3731" s="445">
        <f t="shared" si="458"/>
        <v>0</v>
      </c>
      <c r="N3731" s="445">
        <f t="shared" si="459"/>
        <v>0</v>
      </c>
      <c r="O3731" s="445">
        <f t="shared" si="462"/>
        <v>0</v>
      </c>
      <c r="P3731" s="445">
        <f t="shared" si="463"/>
        <v>0</v>
      </c>
      <c r="Q3731" s="445">
        <f t="shared" si="464"/>
        <v>0</v>
      </c>
      <c r="R3731" s="415" t="str">
        <f t="shared" si="465"/>
        <v>Leer</v>
      </c>
      <c r="S3731" s="445">
        <f>IF('Angaben KH-Standort'!D$29='A4'!D3731,IF('Angaben KH-Standort'!E$29="Ja",1,0),0)</f>
        <v>0</v>
      </c>
      <c r="T3731" s="445">
        <f>IF('Angaben KH-Standort'!D$30='A4'!D3731,IF('Angaben KH-Standort'!E$30="Ja",1,0),0)</f>
        <v>0</v>
      </c>
      <c r="U3731" s="445">
        <f>IF('Angaben KH-Standort'!D$31='A4'!D3731,IF('Angaben KH-Standort'!E$31="Ja",1,0),0)</f>
        <v>0</v>
      </c>
    </row>
    <row r="3732" spans="2:21" ht="15" customHeight="1" x14ac:dyDescent="0.3">
      <c r="B3732" s="70" t="str">
        <f t="shared" si="460"/>
        <v>!!!</v>
      </c>
      <c r="C3732" s="265" t="str">
        <f>IF(ISERROR(IF(LEN(E3732)&gt;0,VLOOKUP(TEXT($E3732,0),'Angaben Stationen'!$E$14:$J$213,5,0),"")),"?",IF(LEN(E3732)&gt;0,VLOOKUP(TEXT($E3732,0),'Angaben Stationen'!$E$14:$J$213,5,0),""))</f>
        <v/>
      </c>
      <c r="D3732" s="232" t="str">
        <f>IF(ISERROR(IF(LEN(E3732)&gt;0,VLOOKUP(TEXT($E3732,0),'Angaben Stationen'!$E$14:$J$213,6,0),"")),"STATION IST NICHT VORHANDEN",IF(LEN(E3732)&gt;0,VLOOKUP(TEXT($E3732,0),'Angaben Stationen'!$E$14:$J$213,6,0),""))</f>
        <v/>
      </c>
      <c r="E3732" s="287"/>
      <c r="F3732" s="234"/>
      <c r="G3732" s="234"/>
      <c r="H3732" s="263"/>
      <c r="I3732" s="169"/>
      <c r="K3732" s="445" t="str">
        <f t="shared" si="461"/>
        <v>Leer</v>
      </c>
      <c r="L3732" s="445" t="str">
        <f>VLOOKUP($D3732,{"29 - Psychiatrie (Erwachsene)","BGI";"297 - stationsäquivalente Behandlung in der Erwachsenenpsychiatrie (29)","BGI";"30 - Kinder- und Jugendpsychiatrie","BGII";"307 - stationsäquivalente Behandlung in der Kinder- und Jugendpsychiatrie (30)","BGII";"31 - Psychosomatik","BGI";"","Leer"},2,0)</f>
        <v>Leer</v>
      </c>
      <c r="M3732" s="445">
        <f t="shared" si="458"/>
        <v>0</v>
      </c>
      <c r="N3732" s="445">
        <f t="shared" si="459"/>
        <v>0</v>
      </c>
      <c r="O3732" s="445">
        <f t="shared" si="462"/>
        <v>0</v>
      </c>
      <c r="P3732" s="445">
        <f t="shared" si="463"/>
        <v>0</v>
      </c>
      <c r="Q3732" s="445">
        <f t="shared" si="464"/>
        <v>0</v>
      </c>
      <c r="R3732" s="415" t="str">
        <f t="shared" si="465"/>
        <v>Leer</v>
      </c>
      <c r="S3732" s="445">
        <f>IF('Angaben KH-Standort'!D$29='A4'!D3732,IF('Angaben KH-Standort'!E$29="Ja",1,0),0)</f>
        <v>0</v>
      </c>
      <c r="T3732" s="445">
        <f>IF('Angaben KH-Standort'!D$30='A4'!D3732,IF('Angaben KH-Standort'!E$30="Ja",1,0),0)</f>
        <v>0</v>
      </c>
      <c r="U3732" s="445">
        <f>IF('Angaben KH-Standort'!D$31='A4'!D3732,IF('Angaben KH-Standort'!E$31="Ja",1,0),0)</f>
        <v>0</v>
      </c>
    </row>
    <row r="3733" spans="2:21" ht="15" customHeight="1" x14ac:dyDescent="0.3">
      <c r="B3733" s="70" t="str">
        <f t="shared" si="460"/>
        <v>!!!</v>
      </c>
      <c r="C3733" s="265" t="str">
        <f>IF(ISERROR(IF(LEN(E3733)&gt;0,VLOOKUP(TEXT($E3733,0),'Angaben Stationen'!$E$14:$J$213,5,0),"")),"?",IF(LEN(E3733)&gt;0,VLOOKUP(TEXT($E3733,0),'Angaben Stationen'!$E$14:$J$213,5,0),""))</f>
        <v/>
      </c>
      <c r="D3733" s="232" t="str">
        <f>IF(ISERROR(IF(LEN(E3733)&gt;0,VLOOKUP(TEXT($E3733,0),'Angaben Stationen'!$E$14:$J$213,6,0),"")),"STATION IST NICHT VORHANDEN",IF(LEN(E3733)&gt;0,VLOOKUP(TEXT($E3733,0),'Angaben Stationen'!$E$14:$J$213,6,0),""))</f>
        <v/>
      </c>
      <c r="E3733" s="287"/>
      <c r="F3733" s="234"/>
      <c r="G3733" s="234"/>
      <c r="H3733" s="263"/>
      <c r="I3733" s="169"/>
      <c r="K3733" s="445" t="str">
        <f t="shared" si="461"/>
        <v>Leer</v>
      </c>
      <c r="L3733" s="445" t="str">
        <f>VLOOKUP($D3733,{"29 - Psychiatrie (Erwachsene)","BGI";"297 - stationsäquivalente Behandlung in der Erwachsenenpsychiatrie (29)","BGI";"30 - Kinder- und Jugendpsychiatrie","BGII";"307 - stationsäquivalente Behandlung in der Kinder- und Jugendpsychiatrie (30)","BGII";"31 - Psychosomatik","BGI";"","Leer"},2,0)</f>
        <v>Leer</v>
      </c>
      <c r="M3733" s="445">
        <f t="shared" si="458"/>
        <v>0</v>
      </c>
      <c r="N3733" s="445">
        <f t="shared" si="459"/>
        <v>0</v>
      </c>
      <c r="O3733" s="445">
        <f t="shared" si="462"/>
        <v>0</v>
      </c>
      <c r="P3733" s="445">
        <f t="shared" si="463"/>
        <v>0</v>
      </c>
      <c r="Q3733" s="445">
        <f t="shared" si="464"/>
        <v>0</v>
      </c>
      <c r="R3733" s="415" t="str">
        <f t="shared" si="465"/>
        <v>Leer</v>
      </c>
      <c r="S3733" s="445">
        <f>IF('Angaben KH-Standort'!D$29='A4'!D3733,IF('Angaben KH-Standort'!E$29="Ja",1,0),0)</f>
        <v>0</v>
      </c>
      <c r="T3733" s="445">
        <f>IF('Angaben KH-Standort'!D$30='A4'!D3733,IF('Angaben KH-Standort'!E$30="Ja",1,0),0)</f>
        <v>0</v>
      </c>
      <c r="U3733" s="445">
        <f>IF('Angaben KH-Standort'!D$31='A4'!D3733,IF('Angaben KH-Standort'!E$31="Ja",1,0),0)</f>
        <v>0</v>
      </c>
    </row>
    <row r="3734" spans="2:21" ht="15" customHeight="1" x14ac:dyDescent="0.3">
      <c r="B3734" s="70" t="str">
        <f t="shared" si="460"/>
        <v>!!!</v>
      </c>
      <c r="C3734" s="265" t="str">
        <f>IF(ISERROR(IF(LEN(E3734)&gt;0,VLOOKUP(TEXT($E3734,0),'Angaben Stationen'!$E$14:$J$213,5,0),"")),"?",IF(LEN(E3734)&gt;0,VLOOKUP(TEXT($E3734,0),'Angaben Stationen'!$E$14:$J$213,5,0),""))</f>
        <v/>
      </c>
      <c r="D3734" s="232" t="str">
        <f>IF(ISERROR(IF(LEN(E3734)&gt;0,VLOOKUP(TEXT($E3734,0),'Angaben Stationen'!$E$14:$J$213,6,0),"")),"STATION IST NICHT VORHANDEN",IF(LEN(E3734)&gt;0,VLOOKUP(TEXT($E3734,0),'Angaben Stationen'!$E$14:$J$213,6,0),""))</f>
        <v/>
      </c>
      <c r="E3734" s="287"/>
      <c r="F3734" s="234"/>
      <c r="G3734" s="234"/>
      <c r="H3734" s="263"/>
      <c r="I3734" s="169"/>
      <c r="K3734" s="445" t="str">
        <f t="shared" si="461"/>
        <v>Leer</v>
      </c>
      <c r="L3734" s="445" t="str">
        <f>VLOOKUP($D3734,{"29 - Psychiatrie (Erwachsene)","BGI";"297 - stationsäquivalente Behandlung in der Erwachsenenpsychiatrie (29)","BGI";"30 - Kinder- und Jugendpsychiatrie","BGII";"307 - stationsäquivalente Behandlung in der Kinder- und Jugendpsychiatrie (30)","BGII";"31 - Psychosomatik","BGI";"","Leer"},2,0)</f>
        <v>Leer</v>
      </c>
      <c r="M3734" s="445">
        <f t="shared" si="458"/>
        <v>0</v>
      </c>
      <c r="N3734" s="445">
        <f t="shared" si="459"/>
        <v>0</v>
      </c>
      <c r="O3734" s="445">
        <f t="shared" si="462"/>
        <v>0</v>
      </c>
      <c r="P3734" s="445">
        <f t="shared" si="463"/>
        <v>0</v>
      </c>
      <c r="Q3734" s="445">
        <f t="shared" si="464"/>
        <v>0</v>
      </c>
      <c r="R3734" s="415" t="str">
        <f t="shared" si="465"/>
        <v>Leer</v>
      </c>
      <c r="S3734" s="445">
        <f>IF('Angaben KH-Standort'!D$29='A4'!D3734,IF('Angaben KH-Standort'!E$29="Ja",1,0),0)</f>
        <v>0</v>
      </c>
      <c r="T3734" s="445">
        <f>IF('Angaben KH-Standort'!D$30='A4'!D3734,IF('Angaben KH-Standort'!E$30="Ja",1,0),0)</f>
        <v>0</v>
      </c>
      <c r="U3734" s="445">
        <f>IF('Angaben KH-Standort'!D$31='A4'!D3734,IF('Angaben KH-Standort'!E$31="Ja",1,0),0)</f>
        <v>0</v>
      </c>
    </row>
    <row r="3735" spans="2:21" ht="15" customHeight="1" x14ac:dyDescent="0.3">
      <c r="B3735" s="70" t="str">
        <f t="shared" si="460"/>
        <v>!!!</v>
      </c>
      <c r="C3735" s="265" t="str">
        <f>IF(ISERROR(IF(LEN(E3735)&gt;0,VLOOKUP(TEXT($E3735,0),'Angaben Stationen'!$E$14:$J$213,5,0),"")),"?",IF(LEN(E3735)&gt;0,VLOOKUP(TEXT($E3735,0),'Angaben Stationen'!$E$14:$J$213,5,0),""))</f>
        <v/>
      </c>
      <c r="D3735" s="232" t="str">
        <f>IF(ISERROR(IF(LEN(E3735)&gt;0,VLOOKUP(TEXT($E3735,0),'Angaben Stationen'!$E$14:$J$213,6,0),"")),"STATION IST NICHT VORHANDEN",IF(LEN(E3735)&gt;0,VLOOKUP(TEXT($E3735,0),'Angaben Stationen'!$E$14:$J$213,6,0),""))</f>
        <v/>
      </c>
      <c r="E3735" s="287"/>
      <c r="F3735" s="234"/>
      <c r="G3735" s="234"/>
      <c r="H3735" s="263"/>
      <c r="I3735" s="169"/>
      <c r="K3735" s="445" t="str">
        <f t="shared" si="461"/>
        <v>Leer</v>
      </c>
      <c r="L3735" s="445" t="str">
        <f>VLOOKUP($D3735,{"29 - Psychiatrie (Erwachsene)","BGI";"297 - stationsäquivalente Behandlung in der Erwachsenenpsychiatrie (29)","BGI";"30 - Kinder- und Jugendpsychiatrie","BGII";"307 - stationsäquivalente Behandlung in der Kinder- und Jugendpsychiatrie (30)","BGII";"31 - Psychosomatik","BGI";"","Leer"},2,0)</f>
        <v>Leer</v>
      </c>
      <c r="M3735" s="445">
        <f t="shared" si="458"/>
        <v>0</v>
      </c>
      <c r="N3735" s="445">
        <f t="shared" si="459"/>
        <v>0</v>
      </c>
      <c r="O3735" s="445">
        <f t="shared" si="462"/>
        <v>0</v>
      </c>
      <c r="P3735" s="445">
        <f t="shared" si="463"/>
        <v>0</v>
      </c>
      <c r="Q3735" s="445">
        <f t="shared" si="464"/>
        <v>0</v>
      </c>
      <c r="R3735" s="415" t="str">
        <f t="shared" si="465"/>
        <v>Leer</v>
      </c>
      <c r="S3735" s="445">
        <f>IF('Angaben KH-Standort'!D$29='A4'!D3735,IF('Angaben KH-Standort'!E$29="Ja",1,0),0)</f>
        <v>0</v>
      </c>
      <c r="T3735" s="445">
        <f>IF('Angaben KH-Standort'!D$30='A4'!D3735,IF('Angaben KH-Standort'!E$30="Ja",1,0),0)</f>
        <v>0</v>
      </c>
      <c r="U3735" s="445">
        <f>IF('Angaben KH-Standort'!D$31='A4'!D3735,IF('Angaben KH-Standort'!E$31="Ja",1,0),0)</f>
        <v>0</v>
      </c>
    </row>
    <row r="3736" spans="2:21" ht="15" customHeight="1" x14ac:dyDescent="0.3">
      <c r="B3736" s="70" t="str">
        <f t="shared" si="460"/>
        <v>!!!</v>
      </c>
      <c r="C3736" s="265" t="str">
        <f>IF(ISERROR(IF(LEN(E3736)&gt;0,VLOOKUP(TEXT($E3736,0),'Angaben Stationen'!$E$14:$J$213,5,0),"")),"?",IF(LEN(E3736)&gt;0,VLOOKUP(TEXT($E3736,0),'Angaben Stationen'!$E$14:$J$213,5,0),""))</f>
        <v/>
      </c>
      <c r="D3736" s="232" t="str">
        <f>IF(ISERROR(IF(LEN(E3736)&gt;0,VLOOKUP(TEXT($E3736,0),'Angaben Stationen'!$E$14:$J$213,6,0),"")),"STATION IST NICHT VORHANDEN",IF(LEN(E3736)&gt;0,VLOOKUP(TEXT($E3736,0),'Angaben Stationen'!$E$14:$J$213,6,0),""))</f>
        <v/>
      </c>
      <c r="E3736" s="287"/>
      <c r="F3736" s="234"/>
      <c r="G3736" s="234"/>
      <c r="H3736" s="263"/>
      <c r="I3736" s="169"/>
      <c r="K3736" s="445" t="str">
        <f t="shared" si="461"/>
        <v>Leer</v>
      </c>
      <c r="L3736" s="445" t="str">
        <f>VLOOKUP($D3736,{"29 - Psychiatrie (Erwachsene)","BGI";"297 - stationsäquivalente Behandlung in der Erwachsenenpsychiatrie (29)","BGI";"30 - Kinder- und Jugendpsychiatrie","BGII";"307 - stationsäquivalente Behandlung in der Kinder- und Jugendpsychiatrie (30)","BGII";"31 - Psychosomatik","BGI";"","Leer"},2,0)</f>
        <v>Leer</v>
      </c>
      <c r="M3736" s="445">
        <f t="shared" si="458"/>
        <v>0</v>
      </c>
      <c r="N3736" s="445">
        <f t="shared" si="459"/>
        <v>0</v>
      </c>
      <c r="O3736" s="445">
        <f t="shared" si="462"/>
        <v>0</v>
      </c>
      <c r="P3736" s="445">
        <f t="shared" si="463"/>
        <v>0</v>
      </c>
      <c r="Q3736" s="445">
        <f t="shared" si="464"/>
        <v>0</v>
      </c>
      <c r="R3736" s="415" t="str">
        <f t="shared" si="465"/>
        <v>Leer</v>
      </c>
      <c r="S3736" s="445">
        <f>IF('Angaben KH-Standort'!D$29='A4'!D3736,IF('Angaben KH-Standort'!E$29="Ja",1,0),0)</f>
        <v>0</v>
      </c>
      <c r="T3736" s="445">
        <f>IF('Angaben KH-Standort'!D$30='A4'!D3736,IF('Angaben KH-Standort'!E$30="Ja",1,0),0)</f>
        <v>0</v>
      </c>
      <c r="U3736" s="445">
        <f>IF('Angaben KH-Standort'!D$31='A4'!D3736,IF('Angaben KH-Standort'!E$31="Ja",1,0),0)</f>
        <v>0</v>
      </c>
    </row>
    <row r="3737" spans="2:21" ht="15" customHeight="1" x14ac:dyDescent="0.3">
      <c r="B3737" s="70" t="str">
        <f t="shared" si="460"/>
        <v>!!!</v>
      </c>
      <c r="C3737" s="265" t="str">
        <f>IF(ISERROR(IF(LEN(E3737)&gt;0,VLOOKUP(TEXT($E3737,0),'Angaben Stationen'!$E$14:$J$213,5,0),"")),"?",IF(LEN(E3737)&gt;0,VLOOKUP(TEXT($E3737,0),'Angaben Stationen'!$E$14:$J$213,5,0),""))</f>
        <v/>
      </c>
      <c r="D3737" s="232" t="str">
        <f>IF(ISERROR(IF(LEN(E3737)&gt;0,VLOOKUP(TEXT($E3737,0),'Angaben Stationen'!$E$14:$J$213,6,0),"")),"STATION IST NICHT VORHANDEN",IF(LEN(E3737)&gt;0,VLOOKUP(TEXT($E3737,0),'Angaben Stationen'!$E$14:$J$213,6,0),""))</f>
        <v/>
      </c>
      <c r="E3737" s="287"/>
      <c r="F3737" s="234"/>
      <c r="G3737" s="234"/>
      <c r="H3737" s="263"/>
      <c r="I3737" s="169"/>
      <c r="K3737" s="445" t="str">
        <f t="shared" si="461"/>
        <v>Leer</v>
      </c>
      <c r="L3737" s="445" t="str">
        <f>VLOOKUP($D3737,{"29 - Psychiatrie (Erwachsene)","BGI";"297 - stationsäquivalente Behandlung in der Erwachsenenpsychiatrie (29)","BGI";"30 - Kinder- und Jugendpsychiatrie","BGII";"307 - stationsäquivalente Behandlung in der Kinder- und Jugendpsychiatrie (30)","BGII";"31 - Psychosomatik","BGI";"","Leer"},2,0)</f>
        <v>Leer</v>
      </c>
      <c r="M3737" s="445">
        <f t="shared" si="458"/>
        <v>0</v>
      </c>
      <c r="N3737" s="445">
        <f t="shared" si="459"/>
        <v>0</v>
      </c>
      <c r="O3737" s="445">
        <f t="shared" si="462"/>
        <v>0</v>
      </c>
      <c r="P3737" s="445">
        <f t="shared" si="463"/>
        <v>0</v>
      </c>
      <c r="Q3737" s="445">
        <f t="shared" si="464"/>
        <v>0</v>
      </c>
      <c r="R3737" s="415" t="str">
        <f t="shared" si="465"/>
        <v>Leer</v>
      </c>
      <c r="S3737" s="445">
        <f>IF('Angaben KH-Standort'!D$29='A4'!D3737,IF('Angaben KH-Standort'!E$29="Ja",1,0),0)</f>
        <v>0</v>
      </c>
      <c r="T3737" s="445">
        <f>IF('Angaben KH-Standort'!D$30='A4'!D3737,IF('Angaben KH-Standort'!E$30="Ja",1,0),0)</f>
        <v>0</v>
      </c>
      <c r="U3737" s="445">
        <f>IF('Angaben KH-Standort'!D$31='A4'!D3737,IF('Angaben KH-Standort'!E$31="Ja",1,0),0)</f>
        <v>0</v>
      </c>
    </row>
    <row r="3738" spans="2:21" ht="15" customHeight="1" x14ac:dyDescent="0.3">
      <c r="B3738" s="70" t="str">
        <f t="shared" si="460"/>
        <v>!!!</v>
      </c>
      <c r="C3738" s="265" t="str">
        <f>IF(ISERROR(IF(LEN(E3738)&gt;0,VLOOKUP(TEXT($E3738,0),'Angaben Stationen'!$E$14:$J$213,5,0),"")),"?",IF(LEN(E3738)&gt;0,VLOOKUP(TEXT($E3738,0),'Angaben Stationen'!$E$14:$J$213,5,0),""))</f>
        <v/>
      </c>
      <c r="D3738" s="232" t="str">
        <f>IF(ISERROR(IF(LEN(E3738)&gt;0,VLOOKUP(TEXT($E3738,0),'Angaben Stationen'!$E$14:$J$213,6,0),"")),"STATION IST NICHT VORHANDEN",IF(LEN(E3738)&gt;0,VLOOKUP(TEXT($E3738,0),'Angaben Stationen'!$E$14:$J$213,6,0),""))</f>
        <v/>
      </c>
      <c r="E3738" s="287"/>
      <c r="F3738" s="234"/>
      <c r="G3738" s="234"/>
      <c r="H3738" s="263"/>
      <c r="I3738" s="169"/>
      <c r="K3738" s="445" t="str">
        <f t="shared" si="461"/>
        <v>Leer</v>
      </c>
      <c r="L3738" s="445" t="str">
        <f>VLOOKUP($D3738,{"29 - Psychiatrie (Erwachsene)","BGI";"297 - stationsäquivalente Behandlung in der Erwachsenenpsychiatrie (29)","BGI";"30 - Kinder- und Jugendpsychiatrie","BGII";"307 - stationsäquivalente Behandlung in der Kinder- und Jugendpsychiatrie (30)","BGII";"31 - Psychosomatik","BGI";"","Leer"},2,0)</f>
        <v>Leer</v>
      </c>
      <c r="M3738" s="445">
        <f t="shared" si="458"/>
        <v>0</v>
      </c>
      <c r="N3738" s="445">
        <f t="shared" si="459"/>
        <v>0</v>
      </c>
      <c r="O3738" s="445">
        <f t="shared" si="462"/>
        <v>0</v>
      </c>
      <c r="P3738" s="445">
        <f t="shared" si="463"/>
        <v>0</v>
      </c>
      <c r="Q3738" s="445">
        <f t="shared" si="464"/>
        <v>0</v>
      </c>
      <c r="R3738" s="415" t="str">
        <f t="shared" si="465"/>
        <v>Leer</v>
      </c>
      <c r="S3738" s="445">
        <f>IF('Angaben KH-Standort'!D$29='A4'!D3738,IF('Angaben KH-Standort'!E$29="Ja",1,0),0)</f>
        <v>0</v>
      </c>
      <c r="T3738" s="445">
        <f>IF('Angaben KH-Standort'!D$30='A4'!D3738,IF('Angaben KH-Standort'!E$30="Ja",1,0),0)</f>
        <v>0</v>
      </c>
      <c r="U3738" s="445">
        <f>IF('Angaben KH-Standort'!D$31='A4'!D3738,IF('Angaben KH-Standort'!E$31="Ja",1,0),0)</f>
        <v>0</v>
      </c>
    </row>
    <row r="3739" spans="2:21" ht="15" customHeight="1" x14ac:dyDescent="0.3">
      <c r="B3739" s="70" t="str">
        <f t="shared" si="460"/>
        <v>!!!</v>
      </c>
      <c r="C3739" s="265" t="str">
        <f>IF(ISERROR(IF(LEN(E3739)&gt;0,VLOOKUP(TEXT($E3739,0),'Angaben Stationen'!$E$14:$J$213,5,0),"")),"?",IF(LEN(E3739)&gt;0,VLOOKUP(TEXT($E3739,0),'Angaben Stationen'!$E$14:$J$213,5,0),""))</f>
        <v/>
      </c>
      <c r="D3739" s="232" t="str">
        <f>IF(ISERROR(IF(LEN(E3739)&gt;0,VLOOKUP(TEXT($E3739,0),'Angaben Stationen'!$E$14:$J$213,6,0),"")),"STATION IST NICHT VORHANDEN",IF(LEN(E3739)&gt;0,VLOOKUP(TEXT($E3739,0),'Angaben Stationen'!$E$14:$J$213,6,0),""))</f>
        <v/>
      </c>
      <c r="E3739" s="287"/>
      <c r="F3739" s="234"/>
      <c r="G3739" s="234"/>
      <c r="H3739" s="263"/>
      <c r="I3739" s="169"/>
      <c r="K3739" s="445" t="str">
        <f t="shared" si="461"/>
        <v>Leer</v>
      </c>
      <c r="L3739" s="445" t="str">
        <f>VLOOKUP($D3739,{"29 - Psychiatrie (Erwachsene)","BGI";"297 - stationsäquivalente Behandlung in der Erwachsenenpsychiatrie (29)","BGI";"30 - Kinder- und Jugendpsychiatrie","BGII";"307 - stationsäquivalente Behandlung in der Kinder- und Jugendpsychiatrie (30)","BGII";"31 - Psychosomatik","BGI";"","Leer"},2,0)</f>
        <v>Leer</v>
      </c>
      <c r="M3739" s="445">
        <f t="shared" si="458"/>
        <v>0</v>
      </c>
      <c r="N3739" s="445">
        <f t="shared" si="459"/>
        <v>0</v>
      </c>
      <c r="O3739" s="445">
        <f t="shared" si="462"/>
        <v>0</v>
      </c>
      <c r="P3739" s="445">
        <f t="shared" si="463"/>
        <v>0</v>
      </c>
      <c r="Q3739" s="445">
        <f t="shared" si="464"/>
        <v>0</v>
      </c>
      <c r="R3739" s="415" t="str">
        <f t="shared" si="465"/>
        <v>Leer</v>
      </c>
      <c r="S3739" s="445">
        <f>IF('Angaben KH-Standort'!D$29='A4'!D3739,IF('Angaben KH-Standort'!E$29="Ja",1,0),0)</f>
        <v>0</v>
      </c>
      <c r="T3739" s="445">
        <f>IF('Angaben KH-Standort'!D$30='A4'!D3739,IF('Angaben KH-Standort'!E$30="Ja",1,0),0)</f>
        <v>0</v>
      </c>
      <c r="U3739" s="445">
        <f>IF('Angaben KH-Standort'!D$31='A4'!D3739,IF('Angaben KH-Standort'!E$31="Ja",1,0),0)</f>
        <v>0</v>
      </c>
    </row>
    <row r="3740" spans="2:21" ht="15" customHeight="1" x14ac:dyDescent="0.3">
      <c r="B3740" s="70" t="str">
        <f t="shared" si="460"/>
        <v>!!!</v>
      </c>
      <c r="C3740" s="265" t="str">
        <f>IF(ISERROR(IF(LEN(E3740)&gt;0,VLOOKUP(TEXT($E3740,0),'Angaben Stationen'!$E$14:$J$213,5,0),"")),"?",IF(LEN(E3740)&gt;0,VLOOKUP(TEXT($E3740,0),'Angaben Stationen'!$E$14:$J$213,5,0),""))</f>
        <v/>
      </c>
      <c r="D3740" s="232" t="str">
        <f>IF(ISERROR(IF(LEN(E3740)&gt;0,VLOOKUP(TEXT($E3740,0),'Angaben Stationen'!$E$14:$J$213,6,0),"")),"STATION IST NICHT VORHANDEN",IF(LEN(E3740)&gt;0,VLOOKUP(TEXT($E3740,0),'Angaben Stationen'!$E$14:$J$213,6,0),""))</f>
        <v/>
      </c>
      <c r="E3740" s="287"/>
      <c r="F3740" s="234"/>
      <c r="G3740" s="234"/>
      <c r="H3740" s="263"/>
      <c r="I3740" s="169"/>
      <c r="K3740" s="445" t="str">
        <f t="shared" si="461"/>
        <v>Leer</v>
      </c>
      <c r="L3740" s="445" t="str">
        <f>VLOOKUP($D3740,{"29 - Psychiatrie (Erwachsene)","BGI";"297 - stationsäquivalente Behandlung in der Erwachsenenpsychiatrie (29)","BGI";"30 - Kinder- und Jugendpsychiatrie","BGII";"307 - stationsäquivalente Behandlung in der Kinder- und Jugendpsychiatrie (30)","BGII";"31 - Psychosomatik","BGI";"","Leer"},2,0)</f>
        <v>Leer</v>
      </c>
      <c r="M3740" s="445">
        <f t="shared" si="458"/>
        <v>0</v>
      </c>
      <c r="N3740" s="445">
        <f t="shared" si="459"/>
        <v>0</v>
      </c>
      <c r="O3740" s="445">
        <f t="shared" si="462"/>
        <v>0</v>
      </c>
      <c r="P3740" s="445">
        <f t="shared" si="463"/>
        <v>0</v>
      </c>
      <c r="Q3740" s="445">
        <f t="shared" si="464"/>
        <v>0</v>
      </c>
      <c r="R3740" s="415" t="str">
        <f t="shared" si="465"/>
        <v>Leer</v>
      </c>
      <c r="S3740" s="445">
        <f>IF('Angaben KH-Standort'!D$29='A4'!D3740,IF('Angaben KH-Standort'!E$29="Ja",1,0),0)</f>
        <v>0</v>
      </c>
      <c r="T3740" s="445">
        <f>IF('Angaben KH-Standort'!D$30='A4'!D3740,IF('Angaben KH-Standort'!E$30="Ja",1,0),0)</f>
        <v>0</v>
      </c>
      <c r="U3740" s="445">
        <f>IF('Angaben KH-Standort'!D$31='A4'!D3740,IF('Angaben KH-Standort'!E$31="Ja",1,0),0)</f>
        <v>0</v>
      </c>
    </row>
    <row r="3741" spans="2:21" ht="15" customHeight="1" x14ac:dyDescent="0.3">
      <c r="B3741" s="70" t="str">
        <f t="shared" si="460"/>
        <v>!!!</v>
      </c>
      <c r="C3741" s="265" t="str">
        <f>IF(ISERROR(IF(LEN(E3741)&gt;0,VLOOKUP(TEXT($E3741,0),'Angaben Stationen'!$E$14:$J$213,5,0),"")),"?",IF(LEN(E3741)&gt;0,VLOOKUP(TEXT($E3741,0),'Angaben Stationen'!$E$14:$J$213,5,0),""))</f>
        <v/>
      </c>
      <c r="D3741" s="232" t="str">
        <f>IF(ISERROR(IF(LEN(E3741)&gt;0,VLOOKUP(TEXT($E3741,0),'Angaben Stationen'!$E$14:$J$213,6,0),"")),"STATION IST NICHT VORHANDEN",IF(LEN(E3741)&gt;0,VLOOKUP(TEXT($E3741,0),'Angaben Stationen'!$E$14:$J$213,6,0),""))</f>
        <v/>
      </c>
      <c r="E3741" s="287"/>
      <c r="F3741" s="234"/>
      <c r="G3741" s="234"/>
      <c r="H3741" s="263"/>
      <c r="I3741" s="169"/>
      <c r="K3741" s="445" t="str">
        <f t="shared" si="461"/>
        <v>Leer</v>
      </c>
      <c r="L3741" s="445" t="str">
        <f>VLOOKUP($D3741,{"29 - Psychiatrie (Erwachsene)","BGI";"297 - stationsäquivalente Behandlung in der Erwachsenenpsychiatrie (29)","BGI";"30 - Kinder- und Jugendpsychiatrie","BGII";"307 - stationsäquivalente Behandlung in der Kinder- und Jugendpsychiatrie (30)","BGII";"31 - Psychosomatik","BGI";"","Leer"},2,0)</f>
        <v>Leer</v>
      </c>
      <c r="M3741" s="445">
        <f t="shared" si="458"/>
        <v>0</v>
      </c>
      <c r="N3741" s="445">
        <f t="shared" si="459"/>
        <v>0</v>
      </c>
      <c r="O3741" s="445">
        <f t="shared" si="462"/>
        <v>0</v>
      </c>
      <c r="P3741" s="445">
        <f t="shared" si="463"/>
        <v>0</v>
      </c>
      <c r="Q3741" s="445">
        <f t="shared" si="464"/>
        <v>0</v>
      </c>
      <c r="R3741" s="415" t="str">
        <f t="shared" si="465"/>
        <v>Leer</v>
      </c>
      <c r="S3741" s="445">
        <f>IF('Angaben KH-Standort'!D$29='A4'!D3741,IF('Angaben KH-Standort'!E$29="Ja",1,0),0)</f>
        <v>0</v>
      </c>
      <c r="T3741" s="445">
        <f>IF('Angaben KH-Standort'!D$30='A4'!D3741,IF('Angaben KH-Standort'!E$30="Ja",1,0),0)</f>
        <v>0</v>
      </c>
      <c r="U3741" s="445">
        <f>IF('Angaben KH-Standort'!D$31='A4'!D3741,IF('Angaben KH-Standort'!E$31="Ja",1,0),0)</f>
        <v>0</v>
      </c>
    </row>
    <row r="3742" spans="2:21" ht="15" customHeight="1" x14ac:dyDescent="0.3">
      <c r="B3742" s="70" t="str">
        <f t="shared" si="460"/>
        <v>!!!</v>
      </c>
      <c r="C3742" s="265" t="str">
        <f>IF(ISERROR(IF(LEN(E3742)&gt;0,VLOOKUP(TEXT($E3742,0),'Angaben Stationen'!$E$14:$J$213,5,0),"")),"?",IF(LEN(E3742)&gt;0,VLOOKUP(TEXT($E3742,0),'Angaben Stationen'!$E$14:$J$213,5,0),""))</f>
        <v/>
      </c>
      <c r="D3742" s="232" t="str">
        <f>IF(ISERROR(IF(LEN(E3742)&gt;0,VLOOKUP(TEXT($E3742,0),'Angaben Stationen'!$E$14:$J$213,6,0),"")),"STATION IST NICHT VORHANDEN",IF(LEN(E3742)&gt;0,VLOOKUP(TEXT($E3742,0),'Angaben Stationen'!$E$14:$J$213,6,0),""))</f>
        <v/>
      </c>
      <c r="E3742" s="287"/>
      <c r="F3742" s="234"/>
      <c r="G3742" s="234"/>
      <c r="H3742" s="263"/>
      <c r="I3742" s="169"/>
      <c r="K3742" s="445" t="str">
        <f t="shared" si="461"/>
        <v>Leer</v>
      </c>
      <c r="L3742" s="445" t="str">
        <f>VLOOKUP($D3742,{"29 - Psychiatrie (Erwachsene)","BGI";"297 - stationsäquivalente Behandlung in der Erwachsenenpsychiatrie (29)","BGI";"30 - Kinder- und Jugendpsychiatrie","BGII";"307 - stationsäquivalente Behandlung in der Kinder- und Jugendpsychiatrie (30)","BGII";"31 - Psychosomatik","BGI";"","Leer"},2,0)</f>
        <v>Leer</v>
      </c>
      <c r="M3742" s="445">
        <f t="shared" si="458"/>
        <v>0</v>
      </c>
      <c r="N3742" s="445">
        <f t="shared" si="459"/>
        <v>0</v>
      </c>
      <c r="O3742" s="445">
        <f t="shared" si="462"/>
        <v>0</v>
      </c>
      <c r="P3742" s="445">
        <f t="shared" si="463"/>
        <v>0</v>
      </c>
      <c r="Q3742" s="445">
        <f t="shared" si="464"/>
        <v>0</v>
      </c>
      <c r="R3742" s="415" t="str">
        <f t="shared" si="465"/>
        <v>Leer</v>
      </c>
      <c r="S3742" s="445">
        <f>IF('Angaben KH-Standort'!D$29='A4'!D3742,IF('Angaben KH-Standort'!E$29="Ja",1,0),0)</f>
        <v>0</v>
      </c>
      <c r="T3742" s="445">
        <f>IF('Angaben KH-Standort'!D$30='A4'!D3742,IF('Angaben KH-Standort'!E$30="Ja",1,0),0)</f>
        <v>0</v>
      </c>
      <c r="U3742" s="445">
        <f>IF('Angaben KH-Standort'!D$31='A4'!D3742,IF('Angaben KH-Standort'!E$31="Ja",1,0),0)</f>
        <v>0</v>
      </c>
    </row>
    <row r="3743" spans="2:21" ht="15" customHeight="1" x14ac:dyDescent="0.3">
      <c r="B3743" s="70" t="str">
        <f t="shared" si="460"/>
        <v>!!!</v>
      </c>
      <c r="C3743" s="265" t="str">
        <f>IF(ISERROR(IF(LEN(E3743)&gt;0,VLOOKUP(TEXT($E3743,0),'Angaben Stationen'!$E$14:$J$213,5,0),"")),"?",IF(LEN(E3743)&gt;0,VLOOKUP(TEXT($E3743,0),'Angaben Stationen'!$E$14:$J$213,5,0),""))</f>
        <v/>
      </c>
      <c r="D3743" s="232" t="str">
        <f>IF(ISERROR(IF(LEN(E3743)&gt;0,VLOOKUP(TEXT($E3743,0),'Angaben Stationen'!$E$14:$J$213,6,0),"")),"STATION IST NICHT VORHANDEN",IF(LEN(E3743)&gt;0,VLOOKUP(TEXT($E3743,0),'Angaben Stationen'!$E$14:$J$213,6,0),""))</f>
        <v/>
      </c>
      <c r="E3743" s="287"/>
      <c r="F3743" s="234"/>
      <c r="G3743" s="234"/>
      <c r="H3743" s="263"/>
      <c r="I3743" s="169"/>
      <c r="K3743" s="445" t="str">
        <f t="shared" si="461"/>
        <v>Leer</v>
      </c>
      <c r="L3743" s="445" t="str">
        <f>VLOOKUP($D3743,{"29 - Psychiatrie (Erwachsene)","BGI";"297 - stationsäquivalente Behandlung in der Erwachsenenpsychiatrie (29)","BGI";"30 - Kinder- und Jugendpsychiatrie","BGII";"307 - stationsäquivalente Behandlung in der Kinder- und Jugendpsychiatrie (30)","BGII";"31 - Psychosomatik","BGI";"","Leer"},2,0)</f>
        <v>Leer</v>
      </c>
      <c r="M3743" s="445">
        <f t="shared" si="458"/>
        <v>0</v>
      </c>
      <c r="N3743" s="445">
        <f t="shared" si="459"/>
        <v>0</v>
      </c>
      <c r="O3743" s="445">
        <f t="shared" si="462"/>
        <v>0</v>
      </c>
      <c r="P3743" s="445">
        <f t="shared" si="463"/>
        <v>0</v>
      </c>
      <c r="Q3743" s="445">
        <f t="shared" si="464"/>
        <v>0</v>
      </c>
      <c r="R3743" s="415" t="str">
        <f t="shared" si="465"/>
        <v>Leer</v>
      </c>
      <c r="S3743" s="445">
        <f>IF('Angaben KH-Standort'!D$29='A4'!D3743,IF('Angaben KH-Standort'!E$29="Ja",1,0),0)</f>
        <v>0</v>
      </c>
      <c r="T3743" s="445">
        <f>IF('Angaben KH-Standort'!D$30='A4'!D3743,IF('Angaben KH-Standort'!E$30="Ja",1,0),0)</f>
        <v>0</v>
      </c>
      <c r="U3743" s="445">
        <f>IF('Angaben KH-Standort'!D$31='A4'!D3743,IF('Angaben KH-Standort'!E$31="Ja",1,0),0)</f>
        <v>0</v>
      </c>
    </row>
    <row r="3744" spans="2:21" ht="15" customHeight="1" x14ac:dyDescent="0.3">
      <c r="B3744" s="70" t="str">
        <f t="shared" si="460"/>
        <v>!!!</v>
      </c>
      <c r="C3744" s="265" t="str">
        <f>IF(ISERROR(IF(LEN(E3744)&gt;0,VLOOKUP(TEXT($E3744,0),'Angaben Stationen'!$E$14:$J$213,5,0),"")),"?",IF(LEN(E3744)&gt;0,VLOOKUP(TEXT($E3744,0),'Angaben Stationen'!$E$14:$J$213,5,0),""))</f>
        <v/>
      </c>
      <c r="D3744" s="232" t="str">
        <f>IF(ISERROR(IF(LEN(E3744)&gt;0,VLOOKUP(TEXT($E3744,0),'Angaben Stationen'!$E$14:$J$213,6,0),"")),"STATION IST NICHT VORHANDEN",IF(LEN(E3744)&gt;0,VLOOKUP(TEXT($E3744,0),'Angaben Stationen'!$E$14:$J$213,6,0),""))</f>
        <v/>
      </c>
      <c r="E3744" s="287"/>
      <c r="F3744" s="234"/>
      <c r="G3744" s="234"/>
      <c r="H3744" s="263"/>
      <c r="I3744" s="169"/>
      <c r="K3744" s="445" t="str">
        <f t="shared" si="461"/>
        <v>Leer</v>
      </c>
      <c r="L3744" s="445" t="str">
        <f>VLOOKUP($D3744,{"29 - Psychiatrie (Erwachsene)","BGI";"297 - stationsäquivalente Behandlung in der Erwachsenenpsychiatrie (29)","BGI";"30 - Kinder- und Jugendpsychiatrie","BGII";"307 - stationsäquivalente Behandlung in der Kinder- und Jugendpsychiatrie (30)","BGII";"31 - Psychosomatik","BGI";"","Leer"},2,0)</f>
        <v>Leer</v>
      </c>
      <c r="M3744" s="445">
        <f t="shared" si="458"/>
        <v>0</v>
      </c>
      <c r="N3744" s="445">
        <f t="shared" si="459"/>
        <v>0</v>
      </c>
      <c r="O3744" s="445">
        <f t="shared" si="462"/>
        <v>0</v>
      </c>
      <c r="P3744" s="445">
        <f t="shared" si="463"/>
        <v>0</v>
      </c>
      <c r="Q3744" s="445">
        <f t="shared" si="464"/>
        <v>0</v>
      </c>
      <c r="R3744" s="415" t="str">
        <f t="shared" si="465"/>
        <v>Leer</v>
      </c>
      <c r="S3744" s="445">
        <f>IF('Angaben KH-Standort'!D$29='A4'!D3744,IF('Angaben KH-Standort'!E$29="Ja",1,0),0)</f>
        <v>0</v>
      </c>
      <c r="T3744" s="445">
        <f>IF('Angaben KH-Standort'!D$30='A4'!D3744,IF('Angaben KH-Standort'!E$30="Ja",1,0),0)</f>
        <v>0</v>
      </c>
      <c r="U3744" s="445">
        <f>IF('Angaben KH-Standort'!D$31='A4'!D3744,IF('Angaben KH-Standort'!E$31="Ja",1,0),0)</f>
        <v>0</v>
      </c>
    </row>
    <row r="3745" spans="2:21" ht="15" customHeight="1" x14ac:dyDescent="0.3">
      <c r="B3745" s="70" t="str">
        <f t="shared" si="460"/>
        <v>!!!</v>
      </c>
      <c r="C3745" s="265" t="str">
        <f>IF(ISERROR(IF(LEN(E3745)&gt;0,VLOOKUP(TEXT($E3745,0),'Angaben Stationen'!$E$14:$J$213,5,0),"")),"?",IF(LEN(E3745)&gt;0,VLOOKUP(TEXT($E3745,0),'Angaben Stationen'!$E$14:$J$213,5,0),""))</f>
        <v/>
      </c>
      <c r="D3745" s="232" t="str">
        <f>IF(ISERROR(IF(LEN(E3745)&gt;0,VLOOKUP(TEXT($E3745,0),'Angaben Stationen'!$E$14:$J$213,6,0),"")),"STATION IST NICHT VORHANDEN",IF(LEN(E3745)&gt;0,VLOOKUP(TEXT($E3745,0),'Angaben Stationen'!$E$14:$J$213,6,0),""))</f>
        <v/>
      </c>
      <c r="E3745" s="287"/>
      <c r="F3745" s="234"/>
      <c r="G3745" s="234"/>
      <c r="H3745" s="263"/>
      <c r="I3745" s="169"/>
      <c r="K3745" s="445" t="str">
        <f t="shared" si="461"/>
        <v>Leer</v>
      </c>
      <c r="L3745" s="445" t="str">
        <f>VLOOKUP($D3745,{"29 - Psychiatrie (Erwachsene)","BGI";"297 - stationsäquivalente Behandlung in der Erwachsenenpsychiatrie (29)","BGI";"30 - Kinder- und Jugendpsychiatrie","BGII";"307 - stationsäquivalente Behandlung in der Kinder- und Jugendpsychiatrie (30)","BGII";"31 - Psychosomatik","BGI";"","Leer"},2,0)</f>
        <v>Leer</v>
      </c>
      <c r="M3745" s="445">
        <f t="shared" si="458"/>
        <v>0</v>
      </c>
      <c r="N3745" s="445">
        <f t="shared" si="459"/>
        <v>0</v>
      </c>
      <c r="O3745" s="445">
        <f t="shared" si="462"/>
        <v>0</v>
      </c>
      <c r="P3745" s="445">
        <f t="shared" si="463"/>
        <v>0</v>
      </c>
      <c r="Q3745" s="445">
        <f t="shared" si="464"/>
        <v>0</v>
      </c>
      <c r="R3745" s="415" t="str">
        <f t="shared" si="465"/>
        <v>Leer</v>
      </c>
      <c r="S3745" s="445">
        <f>IF('Angaben KH-Standort'!D$29='A4'!D3745,IF('Angaben KH-Standort'!E$29="Ja",1,0),0)</f>
        <v>0</v>
      </c>
      <c r="T3745" s="445">
        <f>IF('Angaben KH-Standort'!D$30='A4'!D3745,IF('Angaben KH-Standort'!E$30="Ja",1,0),0)</f>
        <v>0</v>
      </c>
      <c r="U3745" s="445">
        <f>IF('Angaben KH-Standort'!D$31='A4'!D3745,IF('Angaben KH-Standort'!E$31="Ja",1,0),0)</f>
        <v>0</v>
      </c>
    </row>
    <row r="3746" spans="2:21" ht="15" customHeight="1" x14ac:dyDescent="0.3">
      <c r="B3746" s="70" t="str">
        <f t="shared" si="460"/>
        <v>!!!</v>
      </c>
      <c r="C3746" s="265" t="str">
        <f>IF(ISERROR(IF(LEN(E3746)&gt;0,VLOOKUP(TEXT($E3746,0),'Angaben Stationen'!$E$14:$J$213,5,0),"")),"?",IF(LEN(E3746)&gt;0,VLOOKUP(TEXT($E3746,0),'Angaben Stationen'!$E$14:$J$213,5,0),""))</f>
        <v/>
      </c>
      <c r="D3746" s="232" t="str">
        <f>IF(ISERROR(IF(LEN(E3746)&gt;0,VLOOKUP(TEXT($E3746,0),'Angaben Stationen'!$E$14:$J$213,6,0),"")),"STATION IST NICHT VORHANDEN",IF(LEN(E3746)&gt;0,VLOOKUP(TEXT($E3746,0),'Angaben Stationen'!$E$14:$J$213,6,0),""))</f>
        <v/>
      </c>
      <c r="E3746" s="287"/>
      <c r="F3746" s="234"/>
      <c r="G3746" s="234"/>
      <c r="H3746" s="263"/>
      <c r="I3746" s="169"/>
      <c r="K3746" s="445" t="str">
        <f t="shared" si="461"/>
        <v>Leer</v>
      </c>
      <c r="L3746" s="445" t="str">
        <f>VLOOKUP($D3746,{"29 - Psychiatrie (Erwachsene)","BGI";"297 - stationsäquivalente Behandlung in der Erwachsenenpsychiatrie (29)","BGI";"30 - Kinder- und Jugendpsychiatrie","BGII";"307 - stationsäquivalente Behandlung in der Kinder- und Jugendpsychiatrie (30)","BGII";"31 - Psychosomatik","BGI";"","Leer"},2,0)</f>
        <v>Leer</v>
      </c>
      <c r="M3746" s="445">
        <f t="shared" ref="M3746:M3809" si="466">IF(LEN(B3746)&gt;0,0,1)</f>
        <v>0</v>
      </c>
      <c r="N3746" s="445">
        <f t="shared" ref="N3746:N3809" si="467">IF(E3746&lt;&gt;"",1,0)</f>
        <v>0</v>
      </c>
      <c r="O3746" s="445">
        <f t="shared" si="462"/>
        <v>0</v>
      </c>
      <c r="P3746" s="445">
        <f t="shared" si="463"/>
        <v>0</v>
      </c>
      <c r="Q3746" s="445">
        <f t="shared" si="464"/>
        <v>0</v>
      </c>
      <c r="R3746" s="415" t="str">
        <f t="shared" si="465"/>
        <v>Leer</v>
      </c>
      <c r="S3746" s="445">
        <f>IF('Angaben KH-Standort'!D$29='A4'!D3746,IF('Angaben KH-Standort'!E$29="Ja",1,0),0)</f>
        <v>0</v>
      </c>
      <c r="T3746" s="445">
        <f>IF('Angaben KH-Standort'!D$30='A4'!D3746,IF('Angaben KH-Standort'!E$30="Ja",1,0),0)</f>
        <v>0</v>
      </c>
      <c r="U3746" s="445">
        <f>IF('Angaben KH-Standort'!D$31='A4'!D3746,IF('Angaben KH-Standort'!E$31="Ja",1,0),0)</f>
        <v>0</v>
      </c>
    </row>
    <row r="3747" spans="2:21" ht="15" customHeight="1" x14ac:dyDescent="0.3">
      <c r="B3747" s="70" t="str">
        <f t="shared" ref="B3747:B3810" si="468">IF(SUM(N3747:Q3747)&lt;4,"!!!","")</f>
        <v>!!!</v>
      </c>
      <c r="C3747" s="265" t="str">
        <f>IF(ISERROR(IF(LEN(E3747)&gt;0,VLOOKUP(TEXT($E3747,0),'Angaben Stationen'!$E$14:$J$213,5,0),"")),"?",IF(LEN(E3747)&gt;0,VLOOKUP(TEXT($E3747,0),'Angaben Stationen'!$E$14:$J$213,5,0),""))</f>
        <v/>
      </c>
      <c r="D3747" s="232" t="str">
        <f>IF(ISERROR(IF(LEN(E3747)&gt;0,VLOOKUP(TEXT($E3747,0),'Angaben Stationen'!$E$14:$J$213,6,0),"")),"STATION IST NICHT VORHANDEN",IF(LEN(E3747)&gt;0,VLOOKUP(TEXT($E3747,0),'Angaben Stationen'!$E$14:$J$213,6,0),""))</f>
        <v/>
      </c>
      <c r="E3747" s="287"/>
      <c r="F3747" s="234"/>
      <c r="G3747" s="234"/>
      <c r="H3747" s="263"/>
      <c r="I3747" s="169"/>
      <c r="K3747" s="445" t="str">
        <f t="shared" ref="K3747:K3810" si="469">IF($E3747&lt;&gt;"","Monat","Leer")</f>
        <v>Leer</v>
      </c>
      <c r="L3747" s="445" t="str">
        <f>VLOOKUP($D3747,{"29 - Psychiatrie (Erwachsene)","BGI";"297 - stationsäquivalente Behandlung in der Erwachsenenpsychiatrie (29)","BGI";"30 - Kinder- und Jugendpsychiatrie","BGII";"307 - stationsäquivalente Behandlung in der Kinder- und Jugendpsychiatrie (30)","BGII";"31 - Psychosomatik","BGI";"","Leer"},2,0)</f>
        <v>Leer</v>
      </c>
      <c r="M3747" s="445">
        <f t="shared" si="466"/>
        <v>0</v>
      </c>
      <c r="N3747" s="445">
        <f t="shared" si="467"/>
        <v>0</v>
      </c>
      <c r="O3747" s="445">
        <f t="shared" ref="O3747:O3810" si="470">IF(VALUE($F3747)&gt;0,1,0)</f>
        <v>0</v>
      </c>
      <c r="P3747" s="445">
        <f t="shared" ref="P3747:P3810" si="471">IF(LEN($G3747)&gt;0,1,0)</f>
        <v>0</v>
      </c>
      <c r="Q3747" s="445">
        <f t="shared" ref="Q3747:Q3810" si="472">IF(LEN($H3747)&gt;0,1,0)</f>
        <v>0</v>
      </c>
      <c r="R3747" s="415" t="str">
        <f t="shared" si="465"/>
        <v>Leer</v>
      </c>
      <c r="S3747" s="445">
        <f>IF('Angaben KH-Standort'!D$29='A4'!D3747,IF('Angaben KH-Standort'!E$29="Ja",1,0),0)</f>
        <v>0</v>
      </c>
      <c r="T3747" s="445">
        <f>IF('Angaben KH-Standort'!D$30='A4'!D3747,IF('Angaben KH-Standort'!E$30="Ja",1,0),0)</f>
        <v>0</v>
      </c>
      <c r="U3747" s="445">
        <f>IF('Angaben KH-Standort'!D$31='A4'!D3747,IF('Angaben KH-Standort'!E$31="Ja",1,0),0)</f>
        <v>0</v>
      </c>
    </row>
    <row r="3748" spans="2:21" ht="15" customHeight="1" x14ac:dyDescent="0.3">
      <c r="B3748" s="70" t="str">
        <f t="shared" si="468"/>
        <v>!!!</v>
      </c>
      <c r="C3748" s="265" t="str">
        <f>IF(ISERROR(IF(LEN(E3748)&gt;0,VLOOKUP(TEXT($E3748,0),'Angaben Stationen'!$E$14:$J$213,5,0),"")),"?",IF(LEN(E3748)&gt;0,VLOOKUP(TEXT($E3748,0),'Angaben Stationen'!$E$14:$J$213,5,0),""))</f>
        <v/>
      </c>
      <c r="D3748" s="232" t="str">
        <f>IF(ISERROR(IF(LEN(E3748)&gt;0,VLOOKUP(TEXT($E3748,0),'Angaben Stationen'!$E$14:$J$213,6,0),"")),"STATION IST NICHT VORHANDEN",IF(LEN(E3748)&gt;0,VLOOKUP(TEXT($E3748,0),'Angaben Stationen'!$E$14:$J$213,6,0),""))</f>
        <v/>
      </c>
      <c r="E3748" s="287"/>
      <c r="F3748" s="234"/>
      <c r="G3748" s="234"/>
      <c r="H3748" s="263"/>
      <c r="I3748" s="169"/>
      <c r="K3748" s="445" t="str">
        <f t="shared" si="469"/>
        <v>Leer</v>
      </c>
      <c r="L3748" s="445" t="str">
        <f>VLOOKUP($D3748,{"29 - Psychiatrie (Erwachsene)","BGI";"297 - stationsäquivalente Behandlung in der Erwachsenenpsychiatrie (29)","BGI";"30 - Kinder- und Jugendpsychiatrie","BGII";"307 - stationsäquivalente Behandlung in der Kinder- und Jugendpsychiatrie (30)","BGII";"31 - Psychosomatik","BGI";"","Leer"},2,0)</f>
        <v>Leer</v>
      </c>
      <c r="M3748" s="445">
        <f t="shared" si="466"/>
        <v>0</v>
      </c>
      <c r="N3748" s="445">
        <f t="shared" si="467"/>
        <v>0</v>
      </c>
      <c r="O3748" s="445">
        <f t="shared" si="470"/>
        <v>0</v>
      </c>
      <c r="P3748" s="445">
        <f t="shared" si="471"/>
        <v>0</v>
      </c>
      <c r="Q3748" s="445">
        <f t="shared" si="472"/>
        <v>0</v>
      </c>
      <c r="R3748" s="415" t="str">
        <f t="shared" si="465"/>
        <v>Leer</v>
      </c>
      <c r="S3748" s="445">
        <f>IF('Angaben KH-Standort'!D$29='A4'!D3748,IF('Angaben KH-Standort'!E$29="Ja",1,0),0)</f>
        <v>0</v>
      </c>
      <c r="T3748" s="445">
        <f>IF('Angaben KH-Standort'!D$30='A4'!D3748,IF('Angaben KH-Standort'!E$30="Ja",1,0),0)</f>
        <v>0</v>
      </c>
      <c r="U3748" s="445">
        <f>IF('Angaben KH-Standort'!D$31='A4'!D3748,IF('Angaben KH-Standort'!E$31="Ja",1,0),0)</f>
        <v>0</v>
      </c>
    </row>
    <row r="3749" spans="2:21" ht="15" customHeight="1" x14ac:dyDescent="0.3">
      <c r="B3749" s="70" t="str">
        <f t="shared" si="468"/>
        <v>!!!</v>
      </c>
      <c r="C3749" s="265" t="str">
        <f>IF(ISERROR(IF(LEN(E3749)&gt;0,VLOOKUP(TEXT($E3749,0),'Angaben Stationen'!$E$14:$J$213,5,0),"")),"?",IF(LEN(E3749)&gt;0,VLOOKUP(TEXT($E3749,0),'Angaben Stationen'!$E$14:$J$213,5,0),""))</f>
        <v/>
      </c>
      <c r="D3749" s="232" t="str">
        <f>IF(ISERROR(IF(LEN(E3749)&gt;0,VLOOKUP(TEXT($E3749,0),'Angaben Stationen'!$E$14:$J$213,6,0),"")),"STATION IST NICHT VORHANDEN",IF(LEN(E3749)&gt;0,VLOOKUP(TEXT($E3749,0),'Angaben Stationen'!$E$14:$J$213,6,0),""))</f>
        <v/>
      </c>
      <c r="E3749" s="287"/>
      <c r="F3749" s="234"/>
      <c r="G3749" s="234"/>
      <c r="H3749" s="263"/>
      <c r="I3749" s="169"/>
      <c r="K3749" s="445" t="str">
        <f t="shared" si="469"/>
        <v>Leer</v>
      </c>
      <c r="L3749" s="445" t="str">
        <f>VLOOKUP($D3749,{"29 - Psychiatrie (Erwachsene)","BGI";"297 - stationsäquivalente Behandlung in der Erwachsenenpsychiatrie (29)","BGI";"30 - Kinder- und Jugendpsychiatrie","BGII";"307 - stationsäquivalente Behandlung in der Kinder- und Jugendpsychiatrie (30)","BGII";"31 - Psychosomatik","BGI";"","Leer"},2,0)</f>
        <v>Leer</v>
      </c>
      <c r="M3749" s="445">
        <f t="shared" si="466"/>
        <v>0</v>
      </c>
      <c r="N3749" s="445">
        <f t="shared" si="467"/>
        <v>0</v>
      </c>
      <c r="O3749" s="445">
        <f t="shared" si="470"/>
        <v>0</v>
      </c>
      <c r="P3749" s="445">
        <f t="shared" si="471"/>
        <v>0</v>
      </c>
      <c r="Q3749" s="445">
        <f t="shared" si="472"/>
        <v>0</v>
      </c>
      <c r="R3749" s="415" t="str">
        <f t="shared" si="465"/>
        <v>Leer</v>
      </c>
      <c r="S3749" s="445">
        <f>IF('Angaben KH-Standort'!D$29='A4'!D3749,IF('Angaben KH-Standort'!E$29="Ja",1,0),0)</f>
        <v>0</v>
      </c>
      <c r="T3749" s="445">
        <f>IF('Angaben KH-Standort'!D$30='A4'!D3749,IF('Angaben KH-Standort'!E$30="Ja",1,0),0)</f>
        <v>0</v>
      </c>
      <c r="U3749" s="445">
        <f>IF('Angaben KH-Standort'!D$31='A4'!D3749,IF('Angaben KH-Standort'!E$31="Ja",1,0),0)</f>
        <v>0</v>
      </c>
    </row>
    <row r="3750" spans="2:21" ht="15" customHeight="1" x14ac:dyDescent="0.3">
      <c r="B3750" s="70" t="str">
        <f t="shared" si="468"/>
        <v>!!!</v>
      </c>
      <c r="C3750" s="265" t="str">
        <f>IF(ISERROR(IF(LEN(E3750)&gt;0,VLOOKUP(TEXT($E3750,0),'Angaben Stationen'!$E$14:$J$213,5,0),"")),"?",IF(LEN(E3750)&gt;0,VLOOKUP(TEXT($E3750,0),'Angaben Stationen'!$E$14:$J$213,5,0),""))</f>
        <v/>
      </c>
      <c r="D3750" s="232" t="str">
        <f>IF(ISERROR(IF(LEN(E3750)&gt;0,VLOOKUP(TEXT($E3750,0),'Angaben Stationen'!$E$14:$J$213,6,0),"")),"STATION IST NICHT VORHANDEN",IF(LEN(E3750)&gt;0,VLOOKUP(TEXT($E3750,0),'Angaben Stationen'!$E$14:$J$213,6,0),""))</f>
        <v/>
      </c>
      <c r="E3750" s="287"/>
      <c r="F3750" s="234"/>
      <c r="G3750" s="234"/>
      <c r="H3750" s="263"/>
      <c r="I3750" s="169"/>
      <c r="K3750" s="445" t="str">
        <f t="shared" si="469"/>
        <v>Leer</v>
      </c>
      <c r="L3750" s="445" t="str">
        <f>VLOOKUP($D3750,{"29 - Psychiatrie (Erwachsene)","BGI";"297 - stationsäquivalente Behandlung in der Erwachsenenpsychiatrie (29)","BGI";"30 - Kinder- und Jugendpsychiatrie","BGII";"307 - stationsäquivalente Behandlung in der Kinder- und Jugendpsychiatrie (30)","BGII";"31 - Psychosomatik","BGI";"","Leer"},2,0)</f>
        <v>Leer</v>
      </c>
      <c r="M3750" s="445">
        <f t="shared" si="466"/>
        <v>0</v>
      </c>
      <c r="N3750" s="445">
        <f t="shared" si="467"/>
        <v>0</v>
      </c>
      <c r="O3750" s="445">
        <f t="shared" si="470"/>
        <v>0</v>
      </c>
      <c r="P3750" s="445">
        <f t="shared" si="471"/>
        <v>0</v>
      </c>
      <c r="Q3750" s="445">
        <f t="shared" si="472"/>
        <v>0</v>
      </c>
      <c r="R3750" s="415" t="str">
        <f t="shared" si="465"/>
        <v>Leer</v>
      </c>
      <c r="S3750" s="445">
        <f>IF('Angaben KH-Standort'!D$29='A4'!D3750,IF('Angaben KH-Standort'!E$29="Ja",1,0),0)</f>
        <v>0</v>
      </c>
      <c r="T3750" s="445">
        <f>IF('Angaben KH-Standort'!D$30='A4'!D3750,IF('Angaben KH-Standort'!E$30="Ja",1,0),0)</f>
        <v>0</v>
      </c>
      <c r="U3750" s="445">
        <f>IF('Angaben KH-Standort'!D$31='A4'!D3750,IF('Angaben KH-Standort'!E$31="Ja",1,0),0)</f>
        <v>0</v>
      </c>
    </row>
    <row r="3751" spans="2:21" ht="15" customHeight="1" x14ac:dyDescent="0.3">
      <c r="B3751" s="70" t="str">
        <f t="shared" si="468"/>
        <v>!!!</v>
      </c>
      <c r="C3751" s="265" t="str">
        <f>IF(ISERROR(IF(LEN(E3751)&gt;0,VLOOKUP(TEXT($E3751,0),'Angaben Stationen'!$E$14:$J$213,5,0),"")),"?",IF(LEN(E3751)&gt;0,VLOOKUP(TEXT($E3751,0),'Angaben Stationen'!$E$14:$J$213,5,0),""))</f>
        <v/>
      </c>
      <c r="D3751" s="232" t="str">
        <f>IF(ISERROR(IF(LEN(E3751)&gt;0,VLOOKUP(TEXT($E3751,0),'Angaben Stationen'!$E$14:$J$213,6,0),"")),"STATION IST NICHT VORHANDEN",IF(LEN(E3751)&gt;0,VLOOKUP(TEXT($E3751,0),'Angaben Stationen'!$E$14:$J$213,6,0),""))</f>
        <v/>
      </c>
      <c r="E3751" s="287"/>
      <c r="F3751" s="234"/>
      <c r="G3751" s="234"/>
      <c r="H3751" s="263"/>
      <c r="I3751" s="169"/>
      <c r="K3751" s="445" t="str">
        <f t="shared" si="469"/>
        <v>Leer</v>
      </c>
      <c r="L3751" s="445" t="str">
        <f>VLOOKUP($D3751,{"29 - Psychiatrie (Erwachsene)","BGI";"297 - stationsäquivalente Behandlung in der Erwachsenenpsychiatrie (29)","BGI";"30 - Kinder- und Jugendpsychiatrie","BGII";"307 - stationsäquivalente Behandlung in der Kinder- und Jugendpsychiatrie (30)","BGII";"31 - Psychosomatik","BGI";"","Leer"},2,0)</f>
        <v>Leer</v>
      </c>
      <c r="M3751" s="445">
        <f t="shared" si="466"/>
        <v>0</v>
      </c>
      <c r="N3751" s="445">
        <f t="shared" si="467"/>
        <v>0</v>
      </c>
      <c r="O3751" s="445">
        <f t="shared" si="470"/>
        <v>0</v>
      </c>
      <c r="P3751" s="445">
        <f t="shared" si="471"/>
        <v>0</v>
      </c>
      <c r="Q3751" s="445">
        <f t="shared" si="472"/>
        <v>0</v>
      </c>
      <c r="R3751" s="415" t="str">
        <f t="shared" si="465"/>
        <v>Leer</v>
      </c>
      <c r="S3751" s="445">
        <f>IF('Angaben KH-Standort'!D$29='A4'!D3751,IF('Angaben KH-Standort'!E$29="Ja",1,0),0)</f>
        <v>0</v>
      </c>
      <c r="T3751" s="445">
        <f>IF('Angaben KH-Standort'!D$30='A4'!D3751,IF('Angaben KH-Standort'!E$30="Ja",1,0),0)</f>
        <v>0</v>
      </c>
      <c r="U3751" s="445">
        <f>IF('Angaben KH-Standort'!D$31='A4'!D3751,IF('Angaben KH-Standort'!E$31="Ja",1,0),0)</f>
        <v>0</v>
      </c>
    </row>
    <row r="3752" spans="2:21" ht="15" customHeight="1" x14ac:dyDescent="0.3">
      <c r="B3752" s="70" t="str">
        <f t="shared" si="468"/>
        <v>!!!</v>
      </c>
      <c r="C3752" s="265" t="str">
        <f>IF(ISERROR(IF(LEN(E3752)&gt;0,VLOOKUP(TEXT($E3752,0),'Angaben Stationen'!$E$14:$J$213,5,0),"")),"?",IF(LEN(E3752)&gt;0,VLOOKUP(TEXT($E3752,0),'Angaben Stationen'!$E$14:$J$213,5,0),""))</f>
        <v/>
      </c>
      <c r="D3752" s="232" t="str">
        <f>IF(ISERROR(IF(LEN(E3752)&gt;0,VLOOKUP(TEXT($E3752,0),'Angaben Stationen'!$E$14:$J$213,6,0),"")),"STATION IST NICHT VORHANDEN",IF(LEN(E3752)&gt;0,VLOOKUP(TEXT($E3752,0),'Angaben Stationen'!$E$14:$J$213,6,0),""))</f>
        <v/>
      </c>
      <c r="E3752" s="287"/>
      <c r="F3752" s="234"/>
      <c r="G3752" s="234"/>
      <c r="H3752" s="263"/>
      <c r="I3752" s="169"/>
      <c r="K3752" s="445" t="str">
        <f t="shared" si="469"/>
        <v>Leer</v>
      </c>
      <c r="L3752" s="445" t="str">
        <f>VLOOKUP($D3752,{"29 - Psychiatrie (Erwachsene)","BGI";"297 - stationsäquivalente Behandlung in der Erwachsenenpsychiatrie (29)","BGI";"30 - Kinder- und Jugendpsychiatrie","BGII";"307 - stationsäquivalente Behandlung in der Kinder- und Jugendpsychiatrie (30)","BGII";"31 - Psychosomatik","BGI";"","Leer"},2,0)</f>
        <v>Leer</v>
      </c>
      <c r="M3752" s="445">
        <f t="shared" si="466"/>
        <v>0</v>
      </c>
      <c r="N3752" s="445">
        <f t="shared" si="467"/>
        <v>0</v>
      </c>
      <c r="O3752" s="445">
        <f t="shared" si="470"/>
        <v>0</v>
      </c>
      <c r="P3752" s="445">
        <f t="shared" si="471"/>
        <v>0</v>
      </c>
      <c r="Q3752" s="445">
        <f t="shared" si="472"/>
        <v>0</v>
      </c>
      <c r="R3752" s="415" t="str">
        <f t="shared" si="465"/>
        <v>Leer</v>
      </c>
      <c r="S3752" s="445">
        <f>IF('Angaben KH-Standort'!D$29='A4'!D3752,IF('Angaben KH-Standort'!E$29="Ja",1,0),0)</f>
        <v>0</v>
      </c>
      <c r="T3752" s="445">
        <f>IF('Angaben KH-Standort'!D$30='A4'!D3752,IF('Angaben KH-Standort'!E$30="Ja",1,0),0)</f>
        <v>0</v>
      </c>
      <c r="U3752" s="445">
        <f>IF('Angaben KH-Standort'!D$31='A4'!D3752,IF('Angaben KH-Standort'!E$31="Ja",1,0),0)</f>
        <v>0</v>
      </c>
    </row>
    <row r="3753" spans="2:21" ht="15" customHeight="1" x14ac:dyDescent="0.3">
      <c r="B3753" s="70" t="str">
        <f t="shared" si="468"/>
        <v>!!!</v>
      </c>
      <c r="C3753" s="265" t="str">
        <f>IF(ISERROR(IF(LEN(E3753)&gt;0,VLOOKUP(TEXT($E3753,0),'Angaben Stationen'!$E$14:$J$213,5,0),"")),"?",IF(LEN(E3753)&gt;0,VLOOKUP(TEXT($E3753,0),'Angaben Stationen'!$E$14:$J$213,5,0),""))</f>
        <v/>
      </c>
      <c r="D3753" s="232" t="str">
        <f>IF(ISERROR(IF(LEN(E3753)&gt;0,VLOOKUP(TEXT($E3753,0),'Angaben Stationen'!$E$14:$J$213,6,0),"")),"STATION IST NICHT VORHANDEN",IF(LEN(E3753)&gt;0,VLOOKUP(TEXT($E3753,0),'Angaben Stationen'!$E$14:$J$213,6,0),""))</f>
        <v/>
      </c>
      <c r="E3753" s="287"/>
      <c r="F3753" s="234"/>
      <c r="G3753" s="234"/>
      <c r="H3753" s="263"/>
      <c r="I3753" s="169"/>
      <c r="K3753" s="445" t="str">
        <f t="shared" si="469"/>
        <v>Leer</v>
      </c>
      <c r="L3753" s="445" t="str">
        <f>VLOOKUP($D3753,{"29 - Psychiatrie (Erwachsene)","BGI";"297 - stationsäquivalente Behandlung in der Erwachsenenpsychiatrie (29)","BGI";"30 - Kinder- und Jugendpsychiatrie","BGII";"307 - stationsäquivalente Behandlung in der Kinder- und Jugendpsychiatrie (30)","BGII";"31 - Psychosomatik","BGI";"","Leer"},2,0)</f>
        <v>Leer</v>
      </c>
      <c r="M3753" s="445">
        <f t="shared" si="466"/>
        <v>0</v>
      </c>
      <c r="N3753" s="445">
        <f t="shared" si="467"/>
        <v>0</v>
      </c>
      <c r="O3753" s="445">
        <f t="shared" si="470"/>
        <v>0</v>
      </c>
      <c r="P3753" s="445">
        <f t="shared" si="471"/>
        <v>0</v>
      </c>
      <c r="Q3753" s="445">
        <f t="shared" si="472"/>
        <v>0</v>
      </c>
      <c r="R3753" s="415" t="str">
        <f t="shared" si="465"/>
        <v>Leer</v>
      </c>
      <c r="S3753" s="445">
        <f>IF('Angaben KH-Standort'!D$29='A4'!D3753,IF('Angaben KH-Standort'!E$29="Ja",1,0),0)</f>
        <v>0</v>
      </c>
      <c r="T3753" s="445">
        <f>IF('Angaben KH-Standort'!D$30='A4'!D3753,IF('Angaben KH-Standort'!E$30="Ja",1,0),0)</f>
        <v>0</v>
      </c>
      <c r="U3753" s="445">
        <f>IF('Angaben KH-Standort'!D$31='A4'!D3753,IF('Angaben KH-Standort'!E$31="Ja",1,0),0)</f>
        <v>0</v>
      </c>
    </row>
    <row r="3754" spans="2:21" ht="15" customHeight="1" x14ac:dyDescent="0.3">
      <c r="B3754" s="70" t="str">
        <f t="shared" si="468"/>
        <v>!!!</v>
      </c>
      <c r="C3754" s="265" t="str">
        <f>IF(ISERROR(IF(LEN(E3754)&gt;0,VLOOKUP(TEXT($E3754,0),'Angaben Stationen'!$E$14:$J$213,5,0),"")),"?",IF(LEN(E3754)&gt;0,VLOOKUP(TEXT($E3754,0),'Angaben Stationen'!$E$14:$J$213,5,0),""))</f>
        <v/>
      </c>
      <c r="D3754" s="232" t="str">
        <f>IF(ISERROR(IF(LEN(E3754)&gt;0,VLOOKUP(TEXT($E3754,0),'Angaben Stationen'!$E$14:$J$213,6,0),"")),"STATION IST NICHT VORHANDEN",IF(LEN(E3754)&gt;0,VLOOKUP(TEXT($E3754,0),'Angaben Stationen'!$E$14:$J$213,6,0),""))</f>
        <v/>
      </c>
      <c r="E3754" s="287"/>
      <c r="F3754" s="234"/>
      <c r="G3754" s="234"/>
      <c r="H3754" s="263"/>
      <c r="I3754" s="169"/>
      <c r="K3754" s="445" t="str">
        <f t="shared" si="469"/>
        <v>Leer</v>
      </c>
      <c r="L3754" s="445" t="str">
        <f>VLOOKUP($D3754,{"29 - Psychiatrie (Erwachsene)","BGI";"297 - stationsäquivalente Behandlung in der Erwachsenenpsychiatrie (29)","BGI";"30 - Kinder- und Jugendpsychiatrie","BGII";"307 - stationsäquivalente Behandlung in der Kinder- und Jugendpsychiatrie (30)","BGII";"31 - Psychosomatik","BGI";"","Leer"},2,0)</f>
        <v>Leer</v>
      </c>
      <c r="M3754" s="445">
        <f t="shared" si="466"/>
        <v>0</v>
      </c>
      <c r="N3754" s="445">
        <f t="shared" si="467"/>
        <v>0</v>
      </c>
      <c r="O3754" s="445">
        <f t="shared" si="470"/>
        <v>0</v>
      </c>
      <c r="P3754" s="445">
        <f t="shared" si="471"/>
        <v>0</v>
      </c>
      <c r="Q3754" s="445">
        <f t="shared" si="472"/>
        <v>0</v>
      </c>
      <c r="R3754" s="415" t="str">
        <f t="shared" si="465"/>
        <v>Leer</v>
      </c>
      <c r="S3754" s="445">
        <f>IF('Angaben KH-Standort'!D$29='A4'!D3754,IF('Angaben KH-Standort'!E$29="Ja",1,0),0)</f>
        <v>0</v>
      </c>
      <c r="T3754" s="445">
        <f>IF('Angaben KH-Standort'!D$30='A4'!D3754,IF('Angaben KH-Standort'!E$30="Ja",1,0),0)</f>
        <v>0</v>
      </c>
      <c r="U3754" s="445">
        <f>IF('Angaben KH-Standort'!D$31='A4'!D3754,IF('Angaben KH-Standort'!E$31="Ja",1,0),0)</f>
        <v>0</v>
      </c>
    </row>
    <row r="3755" spans="2:21" ht="15" customHeight="1" x14ac:dyDescent="0.3">
      <c r="B3755" s="70" t="str">
        <f t="shared" si="468"/>
        <v>!!!</v>
      </c>
      <c r="C3755" s="265" t="str">
        <f>IF(ISERROR(IF(LEN(E3755)&gt;0,VLOOKUP(TEXT($E3755,0),'Angaben Stationen'!$E$14:$J$213,5,0),"")),"?",IF(LEN(E3755)&gt;0,VLOOKUP(TEXT($E3755,0),'Angaben Stationen'!$E$14:$J$213,5,0),""))</f>
        <v/>
      </c>
      <c r="D3755" s="232" t="str">
        <f>IF(ISERROR(IF(LEN(E3755)&gt;0,VLOOKUP(TEXT($E3755,0),'Angaben Stationen'!$E$14:$J$213,6,0),"")),"STATION IST NICHT VORHANDEN",IF(LEN(E3755)&gt;0,VLOOKUP(TEXT($E3755,0),'Angaben Stationen'!$E$14:$J$213,6,0),""))</f>
        <v/>
      </c>
      <c r="E3755" s="287"/>
      <c r="F3755" s="234"/>
      <c r="G3755" s="234"/>
      <c r="H3755" s="263"/>
      <c r="I3755" s="169"/>
      <c r="K3755" s="445" t="str">
        <f t="shared" si="469"/>
        <v>Leer</v>
      </c>
      <c r="L3755" s="445" t="str">
        <f>VLOOKUP($D3755,{"29 - Psychiatrie (Erwachsene)","BGI";"297 - stationsäquivalente Behandlung in der Erwachsenenpsychiatrie (29)","BGI";"30 - Kinder- und Jugendpsychiatrie","BGII";"307 - stationsäquivalente Behandlung in der Kinder- und Jugendpsychiatrie (30)","BGII";"31 - Psychosomatik","BGI";"","Leer"},2,0)</f>
        <v>Leer</v>
      </c>
      <c r="M3755" s="445">
        <f t="shared" si="466"/>
        <v>0</v>
      </c>
      <c r="N3755" s="445">
        <f t="shared" si="467"/>
        <v>0</v>
      </c>
      <c r="O3755" s="445">
        <f t="shared" si="470"/>
        <v>0</v>
      </c>
      <c r="P3755" s="445">
        <f t="shared" si="471"/>
        <v>0</v>
      </c>
      <c r="Q3755" s="445">
        <f t="shared" si="472"/>
        <v>0</v>
      </c>
      <c r="R3755" s="415" t="str">
        <f t="shared" si="465"/>
        <v>Leer</v>
      </c>
      <c r="S3755" s="445">
        <f>IF('Angaben KH-Standort'!D$29='A4'!D3755,IF('Angaben KH-Standort'!E$29="Ja",1,0),0)</f>
        <v>0</v>
      </c>
      <c r="T3755" s="445">
        <f>IF('Angaben KH-Standort'!D$30='A4'!D3755,IF('Angaben KH-Standort'!E$30="Ja",1,0),0)</f>
        <v>0</v>
      </c>
      <c r="U3755" s="445">
        <f>IF('Angaben KH-Standort'!D$31='A4'!D3755,IF('Angaben KH-Standort'!E$31="Ja",1,0),0)</f>
        <v>0</v>
      </c>
    </row>
    <row r="3756" spans="2:21" ht="15" customHeight="1" x14ac:dyDescent="0.3">
      <c r="B3756" s="70" t="str">
        <f t="shared" si="468"/>
        <v>!!!</v>
      </c>
      <c r="C3756" s="265" t="str">
        <f>IF(ISERROR(IF(LEN(E3756)&gt;0,VLOOKUP(TEXT($E3756,0),'Angaben Stationen'!$E$14:$J$213,5,0),"")),"?",IF(LEN(E3756)&gt;0,VLOOKUP(TEXT($E3756,0),'Angaben Stationen'!$E$14:$J$213,5,0),""))</f>
        <v/>
      </c>
      <c r="D3756" s="232" t="str">
        <f>IF(ISERROR(IF(LEN(E3756)&gt;0,VLOOKUP(TEXT($E3756,0),'Angaben Stationen'!$E$14:$J$213,6,0),"")),"STATION IST NICHT VORHANDEN",IF(LEN(E3756)&gt;0,VLOOKUP(TEXT($E3756,0),'Angaben Stationen'!$E$14:$J$213,6,0),""))</f>
        <v/>
      </c>
      <c r="E3756" s="287"/>
      <c r="F3756" s="234"/>
      <c r="G3756" s="234"/>
      <c r="H3756" s="263"/>
      <c r="I3756" s="169"/>
      <c r="K3756" s="445" t="str">
        <f t="shared" si="469"/>
        <v>Leer</v>
      </c>
      <c r="L3756" s="445" t="str">
        <f>VLOOKUP($D3756,{"29 - Psychiatrie (Erwachsene)","BGI";"297 - stationsäquivalente Behandlung in der Erwachsenenpsychiatrie (29)","BGI";"30 - Kinder- und Jugendpsychiatrie","BGII";"307 - stationsäquivalente Behandlung in der Kinder- und Jugendpsychiatrie (30)","BGII";"31 - Psychosomatik","BGI";"","Leer"},2,0)</f>
        <v>Leer</v>
      </c>
      <c r="M3756" s="445">
        <f t="shared" si="466"/>
        <v>0</v>
      </c>
      <c r="N3756" s="445">
        <f t="shared" si="467"/>
        <v>0</v>
      </c>
      <c r="O3756" s="445">
        <f t="shared" si="470"/>
        <v>0</v>
      </c>
      <c r="P3756" s="445">
        <f t="shared" si="471"/>
        <v>0</v>
      </c>
      <c r="Q3756" s="445">
        <f t="shared" si="472"/>
        <v>0</v>
      </c>
      <c r="R3756" s="415" t="str">
        <f t="shared" si="465"/>
        <v>Leer</v>
      </c>
      <c r="S3756" s="445">
        <f>IF('Angaben KH-Standort'!D$29='A4'!D3756,IF('Angaben KH-Standort'!E$29="Ja",1,0),0)</f>
        <v>0</v>
      </c>
      <c r="T3756" s="445">
        <f>IF('Angaben KH-Standort'!D$30='A4'!D3756,IF('Angaben KH-Standort'!E$30="Ja",1,0),0)</f>
        <v>0</v>
      </c>
      <c r="U3756" s="445">
        <f>IF('Angaben KH-Standort'!D$31='A4'!D3756,IF('Angaben KH-Standort'!E$31="Ja",1,0),0)</f>
        <v>0</v>
      </c>
    </row>
    <row r="3757" spans="2:21" ht="15" customHeight="1" x14ac:dyDescent="0.3">
      <c r="B3757" s="70" t="str">
        <f t="shared" si="468"/>
        <v>!!!</v>
      </c>
      <c r="C3757" s="265" t="str">
        <f>IF(ISERROR(IF(LEN(E3757)&gt;0,VLOOKUP(TEXT($E3757,0),'Angaben Stationen'!$E$14:$J$213,5,0),"")),"?",IF(LEN(E3757)&gt;0,VLOOKUP(TEXT($E3757,0),'Angaben Stationen'!$E$14:$J$213,5,0),""))</f>
        <v/>
      </c>
      <c r="D3757" s="232" t="str">
        <f>IF(ISERROR(IF(LEN(E3757)&gt;0,VLOOKUP(TEXT($E3757,0),'Angaben Stationen'!$E$14:$J$213,6,0),"")),"STATION IST NICHT VORHANDEN",IF(LEN(E3757)&gt;0,VLOOKUP(TEXT($E3757,0),'Angaben Stationen'!$E$14:$J$213,6,0),""))</f>
        <v/>
      </c>
      <c r="E3757" s="287"/>
      <c r="F3757" s="234"/>
      <c r="G3757" s="234"/>
      <c r="H3757" s="263"/>
      <c r="I3757" s="169"/>
      <c r="K3757" s="445" t="str">
        <f t="shared" si="469"/>
        <v>Leer</v>
      </c>
      <c r="L3757" s="445" t="str">
        <f>VLOOKUP($D3757,{"29 - Psychiatrie (Erwachsene)","BGI";"297 - stationsäquivalente Behandlung in der Erwachsenenpsychiatrie (29)","BGI";"30 - Kinder- und Jugendpsychiatrie","BGII";"307 - stationsäquivalente Behandlung in der Kinder- und Jugendpsychiatrie (30)","BGII";"31 - Psychosomatik","BGI";"","Leer"},2,0)</f>
        <v>Leer</v>
      </c>
      <c r="M3757" s="445">
        <f t="shared" si="466"/>
        <v>0</v>
      </c>
      <c r="N3757" s="445">
        <f t="shared" si="467"/>
        <v>0</v>
      </c>
      <c r="O3757" s="445">
        <f t="shared" si="470"/>
        <v>0</v>
      </c>
      <c r="P3757" s="445">
        <f t="shared" si="471"/>
        <v>0</v>
      </c>
      <c r="Q3757" s="445">
        <f t="shared" si="472"/>
        <v>0</v>
      </c>
      <c r="R3757" s="415" t="str">
        <f t="shared" si="465"/>
        <v>Leer</v>
      </c>
      <c r="S3757" s="445">
        <f>IF('Angaben KH-Standort'!D$29='A4'!D3757,IF('Angaben KH-Standort'!E$29="Ja",1,0),0)</f>
        <v>0</v>
      </c>
      <c r="T3757" s="445">
        <f>IF('Angaben KH-Standort'!D$30='A4'!D3757,IF('Angaben KH-Standort'!E$30="Ja",1,0),0)</f>
        <v>0</v>
      </c>
      <c r="U3757" s="445">
        <f>IF('Angaben KH-Standort'!D$31='A4'!D3757,IF('Angaben KH-Standort'!E$31="Ja",1,0),0)</f>
        <v>0</v>
      </c>
    </row>
    <row r="3758" spans="2:21" ht="15" customHeight="1" x14ac:dyDescent="0.3">
      <c r="B3758" s="70" t="str">
        <f t="shared" si="468"/>
        <v>!!!</v>
      </c>
      <c r="C3758" s="265" t="str">
        <f>IF(ISERROR(IF(LEN(E3758)&gt;0,VLOOKUP(TEXT($E3758,0),'Angaben Stationen'!$E$14:$J$213,5,0),"")),"?",IF(LEN(E3758)&gt;0,VLOOKUP(TEXT($E3758,0),'Angaben Stationen'!$E$14:$J$213,5,0),""))</f>
        <v/>
      </c>
      <c r="D3758" s="232" t="str">
        <f>IF(ISERROR(IF(LEN(E3758)&gt;0,VLOOKUP(TEXT($E3758,0),'Angaben Stationen'!$E$14:$J$213,6,0),"")),"STATION IST NICHT VORHANDEN",IF(LEN(E3758)&gt;0,VLOOKUP(TEXT($E3758,0),'Angaben Stationen'!$E$14:$J$213,6,0),""))</f>
        <v/>
      </c>
      <c r="E3758" s="287"/>
      <c r="F3758" s="234"/>
      <c r="G3758" s="234"/>
      <c r="H3758" s="263"/>
      <c r="I3758" s="169"/>
      <c r="K3758" s="445" t="str">
        <f t="shared" si="469"/>
        <v>Leer</v>
      </c>
      <c r="L3758" s="445" t="str">
        <f>VLOOKUP($D3758,{"29 - Psychiatrie (Erwachsene)","BGI";"297 - stationsäquivalente Behandlung in der Erwachsenenpsychiatrie (29)","BGI";"30 - Kinder- und Jugendpsychiatrie","BGII";"307 - stationsäquivalente Behandlung in der Kinder- und Jugendpsychiatrie (30)","BGII";"31 - Psychosomatik","BGI";"","Leer"},2,0)</f>
        <v>Leer</v>
      </c>
      <c r="M3758" s="445">
        <f t="shared" si="466"/>
        <v>0</v>
      </c>
      <c r="N3758" s="445">
        <f t="shared" si="467"/>
        <v>0</v>
      </c>
      <c r="O3758" s="445">
        <f t="shared" si="470"/>
        <v>0</v>
      </c>
      <c r="P3758" s="445">
        <f t="shared" si="471"/>
        <v>0</v>
      </c>
      <c r="Q3758" s="445">
        <f t="shared" si="472"/>
        <v>0</v>
      </c>
      <c r="R3758" s="415" t="str">
        <f t="shared" si="465"/>
        <v>Leer</v>
      </c>
      <c r="S3758" s="445">
        <f>IF('Angaben KH-Standort'!D$29='A4'!D3758,IF('Angaben KH-Standort'!E$29="Ja",1,0),0)</f>
        <v>0</v>
      </c>
      <c r="T3758" s="445">
        <f>IF('Angaben KH-Standort'!D$30='A4'!D3758,IF('Angaben KH-Standort'!E$30="Ja",1,0),0)</f>
        <v>0</v>
      </c>
      <c r="U3758" s="445">
        <f>IF('Angaben KH-Standort'!D$31='A4'!D3758,IF('Angaben KH-Standort'!E$31="Ja",1,0),0)</f>
        <v>0</v>
      </c>
    </row>
    <row r="3759" spans="2:21" ht="15" customHeight="1" x14ac:dyDescent="0.3">
      <c r="B3759" s="70" t="str">
        <f t="shared" si="468"/>
        <v>!!!</v>
      </c>
      <c r="C3759" s="265" t="str">
        <f>IF(ISERROR(IF(LEN(E3759)&gt;0,VLOOKUP(TEXT($E3759,0),'Angaben Stationen'!$E$14:$J$213,5,0),"")),"?",IF(LEN(E3759)&gt;0,VLOOKUP(TEXT($E3759,0),'Angaben Stationen'!$E$14:$J$213,5,0),""))</f>
        <v/>
      </c>
      <c r="D3759" s="232" t="str">
        <f>IF(ISERROR(IF(LEN(E3759)&gt;0,VLOOKUP(TEXT($E3759,0),'Angaben Stationen'!$E$14:$J$213,6,0),"")),"STATION IST NICHT VORHANDEN",IF(LEN(E3759)&gt;0,VLOOKUP(TEXT($E3759,0),'Angaben Stationen'!$E$14:$J$213,6,0),""))</f>
        <v/>
      </c>
      <c r="E3759" s="287"/>
      <c r="F3759" s="234"/>
      <c r="G3759" s="234"/>
      <c r="H3759" s="263"/>
      <c r="I3759" s="169"/>
      <c r="K3759" s="445" t="str">
        <f t="shared" si="469"/>
        <v>Leer</v>
      </c>
      <c r="L3759" s="445" t="str">
        <f>VLOOKUP($D3759,{"29 - Psychiatrie (Erwachsene)","BGI";"297 - stationsäquivalente Behandlung in der Erwachsenenpsychiatrie (29)","BGI";"30 - Kinder- und Jugendpsychiatrie","BGII";"307 - stationsäquivalente Behandlung in der Kinder- und Jugendpsychiatrie (30)","BGII";"31 - Psychosomatik","BGI";"","Leer"},2,0)</f>
        <v>Leer</v>
      </c>
      <c r="M3759" s="445">
        <f t="shared" si="466"/>
        <v>0</v>
      </c>
      <c r="N3759" s="445">
        <f t="shared" si="467"/>
        <v>0</v>
      </c>
      <c r="O3759" s="445">
        <f t="shared" si="470"/>
        <v>0</v>
      </c>
      <c r="P3759" s="445">
        <f t="shared" si="471"/>
        <v>0</v>
      </c>
      <c r="Q3759" s="445">
        <f t="shared" si="472"/>
        <v>0</v>
      </c>
      <c r="R3759" s="415" t="str">
        <f t="shared" ref="R3759:R3822" si="473">IF(D3759&lt;&gt;"",IF(SUM(S3759:U3759)&gt;0,"Ja","Nein"),"Leer")</f>
        <v>Leer</v>
      </c>
      <c r="S3759" s="445">
        <f>IF('Angaben KH-Standort'!D$29='A4'!D3759,IF('Angaben KH-Standort'!E$29="Ja",1,0),0)</f>
        <v>0</v>
      </c>
      <c r="T3759" s="445">
        <f>IF('Angaben KH-Standort'!D$30='A4'!D3759,IF('Angaben KH-Standort'!E$30="Ja",1,0),0)</f>
        <v>0</v>
      </c>
      <c r="U3759" s="445">
        <f>IF('Angaben KH-Standort'!D$31='A4'!D3759,IF('Angaben KH-Standort'!E$31="Ja",1,0),0)</f>
        <v>0</v>
      </c>
    </row>
    <row r="3760" spans="2:21" ht="15" customHeight="1" x14ac:dyDescent="0.3">
      <c r="B3760" s="70" t="str">
        <f t="shared" si="468"/>
        <v>!!!</v>
      </c>
      <c r="C3760" s="265" t="str">
        <f>IF(ISERROR(IF(LEN(E3760)&gt;0,VLOOKUP(TEXT($E3760,0),'Angaben Stationen'!$E$14:$J$213,5,0),"")),"?",IF(LEN(E3760)&gt;0,VLOOKUP(TEXT($E3760,0),'Angaben Stationen'!$E$14:$J$213,5,0),""))</f>
        <v/>
      </c>
      <c r="D3760" s="232" t="str">
        <f>IF(ISERROR(IF(LEN(E3760)&gt;0,VLOOKUP(TEXT($E3760,0),'Angaben Stationen'!$E$14:$J$213,6,0),"")),"STATION IST NICHT VORHANDEN",IF(LEN(E3760)&gt;0,VLOOKUP(TEXT($E3760,0),'Angaben Stationen'!$E$14:$J$213,6,0),""))</f>
        <v/>
      </c>
      <c r="E3760" s="287"/>
      <c r="F3760" s="234"/>
      <c r="G3760" s="234"/>
      <c r="H3760" s="263"/>
      <c r="I3760" s="169"/>
      <c r="K3760" s="445" t="str">
        <f t="shared" si="469"/>
        <v>Leer</v>
      </c>
      <c r="L3760" s="445" t="str">
        <f>VLOOKUP($D3760,{"29 - Psychiatrie (Erwachsene)","BGI";"297 - stationsäquivalente Behandlung in der Erwachsenenpsychiatrie (29)","BGI";"30 - Kinder- und Jugendpsychiatrie","BGII";"307 - stationsäquivalente Behandlung in der Kinder- und Jugendpsychiatrie (30)","BGII";"31 - Psychosomatik","BGI";"","Leer"},2,0)</f>
        <v>Leer</v>
      </c>
      <c r="M3760" s="445">
        <f t="shared" si="466"/>
        <v>0</v>
      </c>
      <c r="N3760" s="445">
        <f t="shared" si="467"/>
        <v>0</v>
      </c>
      <c r="O3760" s="445">
        <f t="shared" si="470"/>
        <v>0</v>
      </c>
      <c r="P3760" s="445">
        <f t="shared" si="471"/>
        <v>0</v>
      </c>
      <c r="Q3760" s="445">
        <f t="shared" si="472"/>
        <v>0</v>
      </c>
      <c r="R3760" s="415" t="str">
        <f t="shared" si="473"/>
        <v>Leer</v>
      </c>
      <c r="S3760" s="445">
        <f>IF('Angaben KH-Standort'!D$29='A4'!D3760,IF('Angaben KH-Standort'!E$29="Ja",1,0),0)</f>
        <v>0</v>
      </c>
      <c r="T3760" s="445">
        <f>IF('Angaben KH-Standort'!D$30='A4'!D3760,IF('Angaben KH-Standort'!E$30="Ja",1,0),0)</f>
        <v>0</v>
      </c>
      <c r="U3760" s="445">
        <f>IF('Angaben KH-Standort'!D$31='A4'!D3760,IF('Angaben KH-Standort'!E$31="Ja",1,0),0)</f>
        <v>0</v>
      </c>
    </row>
    <row r="3761" spans="2:21" ht="15" customHeight="1" x14ac:dyDescent="0.3">
      <c r="B3761" s="70" t="str">
        <f t="shared" si="468"/>
        <v>!!!</v>
      </c>
      <c r="C3761" s="265" t="str">
        <f>IF(ISERROR(IF(LEN(E3761)&gt;0,VLOOKUP(TEXT($E3761,0),'Angaben Stationen'!$E$14:$J$213,5,0),"")),"?",IF(LEN(E3761)&gt;0,VLOOKUP(TEXT($E3761,0),'Angaben Stationen'!$E$14:$J$213,5,0),""))</f>
        <v/>
      </c>
      <c r="D3761" s="232" t="str">
        <f>IF(ISERROR(IF(LEN(E3761)&gt;0,VLOOKUP(TEXT($E3761,0),'Angaben Stationen'!$E$14:$J$213,6,0),"")),"STATION IST NICHT VORHANDEN",IF(LEN(E3761)&gt;0,VLOOKUP(TEXT($E3761,0),'Angaben Stationen'!$E$14:$J$213,6,0),""))</f>
        <v/>
      </c>
      <c r="E3761" s="287"/>
      <c r="F3761" s="234"/>
      <c r="G3761" s="234"/>
      <c r="H3761" s="263"/>
      <c r="I3761" s="169"/>
      <c r="K3761" s="445" t="str">
        <f t="shared" si="469"/>
        <v>Leer</v>
      </c>
      <c r="L3761" s="445" t="str">
        <f>VLOOKUP($D3761,{"29 - Psychiatrie (Erwachsene)","BGI";"297 - stationsäquivalente Behandlung in der Erwachsenenpsychiatrie (29)","BGI";"30 - Kinder- und Jugendpsychiatrie","BGII";"307 - stationsäquivalente Behandlung in der Kinder- und Jugendpsychiatrie (30)","BGII";"31 - Psychosomatik","BGI";"","Leer"},2,0)</f>
        <v>Leer</v>
      </c>
      <c r="M3761" s="445">
        <f t="shared" si="466"/>
        <v>0</v>
      </c>
      <c r="N3761" s="445">
        <f t="shared" si="467"/>
        <v>0</v>
      </c>
      <c r="O3761" s="445">
        <f t="shared" si="470"/>
        <v>0</v>
      </c>
      <c r="P3761" s="445">
        <f t="shared" si="471"/>
        <v>0</v>
      </c>
      <c r="Q3761" s="445">
        <f t="shared" si="472"/>
        <v>0</v>
      </c>
      <c r="R3761" s="415" t="str">
        <f t="shared" si="473"/>
        <v>Leer</v>
      </c>
      <c r="S3761" s="445">
        <f>IF('Angaben KH-Standort'!D$29='A4'!D3761,IF('Angaben KH-Standort'!E$29="Ja",1,0),0)</f>
        <v>0</v>
      </c>
      <c r="T3761" s="445">
        <f>IF('Angaben KH-Standort'!D$30='A4'!D3761,IF('Angaben KH-Standort'!E$30="Ja",1,0),0)</f>
        <v>0</v>
      </c>
      <c r="U3761" s="445">
        <f>IF('Angaben KH-Standort'!D$31='A4'!D3761,IF('Angaben KH-Standort'!E$31="Ja",1,0),0)</f>
        <v>0</v>
      </c>
    </row>
    <row r="3762" spans="2:21" ht="15" customHeight="1" x14ac:dyDescent="0.3">
      <c r="B3762" s="70" t="str">
        <f t="shared" si="468"/>
        <v>!!!</v>
      </c>
      <c r="C3762" s="265" t="str">
        <f>IF(ISERROR(IF(LEN(E3762)&gt;0,VLOOKUP(TEXT($E3762,0),'Angaben Stationen'!$E$14:$J$213,5,0),"")),"?",IF(LEN(E3762)&gt;0,VLOOKUP(TEXT($E3762,0),'Angaben Stationen'!$E$14:$J$213,5,0),""))</f>
        <v/>
      </c>
      <c r="D3762" s="232" t="str">
        <f>IF(ISERROR(IF(LEN(E3762)&gt;0,VLOOKUP(TEXT($E3762,0),'Angaben Stationen'!$E$14:$J$213,6,0),"")),"STATION IST NICHT VORHANDEN",IF(LEN(E3762)&gt;0,VLOOKUP(TEXT($E3762,0),'Angaben Stationen'!$E$14:$J$213,6,0),""))</f>
        <v/>
      </c>
      <c r="E3762" s="287"/>
      <c r="F3762" s="234"/>
      <c r="G3762" s="234"/>
      <c r="H3762" s="263"/>
      <c r="I3762" s="169"/>
      <c r="K3762" s="445" t="str">
        <f t="shared" si="469"/>
        <v>Leer</v>
      </c>
      <c r="L3762" s="445" t="str">
        <f>VLOOKUP($D3762,{"29 - Psychiatrie (Erwachsene)","BGI";"297 - stationsäquivalente Behandlung in der Erwachsenenpsychiatrie (29)","BGI";"30 - Kinder- und Jugendpsychiatrie","BGII";"307 - stationsäquivalente Behandlung in der Kinder- und Jugendpsychiatrie (30)","BGII";"31 - Psychosomatik","BGI";"","Leer"},2,0)</f>
        <v>Leer</v>
      </c>
      <c r="M3762" s="445">
        <f t="shared" si="466"/>
        <v>0</v>
      </c>
      <c r="N3762" s="445">
        <f t="shared" si="467"/>
        <v>0</v>
      </c>
      <c r="O3762" s="445">
        <f t="shared" si="470"/>
        <v>0</v>
      </c>
      <c r="P3762" s="445">
        <f t="shared" si="471"/>
        <v>0</v>
      </c>
      <c r="Q3762" s="445">
        <f t="shared" si="472"/>
        <v>0</v>
      </c>
      <c r="R3762" s="415" t="str">
        <f t="shared" si="473"/>
        <v>Leer</v>
      </c>
      <c r="S3762" s="445">
        <f>IF('Angaben KH-Standort'!D$29='A4'!D3762,IF('Angaben KH-Standort'!E$29="Ja",1,0),0)</f>
        <v>0</v>
      </c>
      <c r="T3762" s="445">
        <f>IF('Angaben KH-Standort'!D$30='A4'!D3762,IF('Angaben KH-Standort'!E$30="Ja",1,0),0)</f>
        <v>0</v>
      </c>
      <c r="U3762" s="445">
        <f>IF('Angaben KH-Standort'!D$31='A4'!D3762,IF('Angaben KH-Standort'!E$31="Ja",1,0),0)</f>
        <v>0</v>
      </c>
    </row>
    <row r="3763" spans="2:21" ht="15" customHeight="1" x14ac:dyDescent="0.3">
      <c r="B3763" s="70" t="str">
        <f t="shared" si="468"/>
        <v>!!!</v>
      </c>
      <c r="C3763" s="265" t="str">
        <f>IF(ISERROR(IF(LEN(E3763)&gt;0,VLOOKUP(TEXT($E3763,0),'Angaben Stationen'!$E$14:$J$213,5,0),"")),"?",IF(LEN(E3763)&gt;0,VLOOKUP(TEXT($E3763,0),'Angaben Stationen'!$E$14:$J$213,5,0),""))</f>
        <v/>
      </c>
      <c r="D3763" s="232" t="str">
        <f>IF(ISERROR(IF(LEN(E3763)&gt;0,VLOOKUP(TEXT($E3763,0),'Angaben Stationen'!$E$14:$J$213,6,0),"")),"STATION IST NICHT VORHANDEN",IF(LEN(E3763)&gt;0,VLOOKUP(TEXT($E3763,0),'Angaben Stationen'!$E$14:$J$213,6,0),""))</f>
        <v/>
      </c>
      <c r="E3763" s="287"/>
      <c r="F3763" s="234"/>
      <c r="G3763" s="234"/>
      <c r="H3763" s="263"/>
      <c r="I3763" s="169"/>
      <c r="K3763" s="445" t="str">
        <f t="shared" si="469"/>
        <v>Leer</v>
      </c>
      <c r="L3763" s="445" t="str">
        <f>VLOOKUP($D3763,{"29 - Psychiatrie (Erwachsene)","BGI";"297 - stationsäquivalente Behandlung in der Erwachsenenpsychiatrie (29)","BGI";"30 - Kinder- und Jugendpsychiatrie","BGII";"307 - stationsäquivalente Behandlung in der Kinder- und Jugendpsychiatrie (30)","BGII";"31 - Psychosomatik","BGI";"","Leer"},2,0)</f>
        <v>Leer</v>
      </c>
      <c r="M3763" s="445">
        <f t="shared" si="466"/>
        <v>0</v>
      </c>
      <c r="N3763" s="445">
        <f t="shared" si="467"/>
        <v>0</v>
      </c>
      <c r="O3763" s="445">
        <f t="shared" si="470"/>
        <v>0</v>
      </c>
      <c r="P3763" s="445">
        <f t="shared" si="471"/>
        <v>0</v>
      </c>
      <c r="Q3763" s="445">
        <f t="shared" si="472"/>
        <v>0</v>
      </c>
      <c r="R3763" s="415" t="str">
        <f t="shared" si="473"/>
        <v>Leer</v>
      </c>
      <c r="S3763" s="445">
        <f>IF('Angaben KH-Standort'!D$29='A4'!D3763,IF('Angaben KH-Standort'!E$29="Ja",1,0),0)</f>
        <v>0</v>
      </c>
      <c r="T3763" s="445">
        <f>IF('Angaben KH-Standort'!D$30='A4'!D3763,IF('Angaben KH-Standort'!E$30="Ja",1,0),0)</f>
        <v>0</v>
      </c>
      <c r="U3763" s="445">
        <f>IF('Angaben KH-Standort'!D$31='A4'!D3763,IF('Angaben KH-Standort'!E$31="Ja",1,0),0)</f>
        <v>0</v>
      </c>
    </row>
    <row r="3764" spans="2:21" ht="15" customHeight="1" x14ac:dyDescent="0.3">
      <c r="B3764" s="70" t="str">
        <f t="shared" si="468"/>
        <v>!!!</v>
      </c>
      <c r="C3764" s="265" t="str">
        <f>IF(ISERROR(IF(LEN(E3764)&gt;0,VLOOKUP(TEXT($E3764,0),'Angaben Stationen'!$E$14:$J$213,5,0),"")),"?",IF(LEN(E3764)&gt;0,VLOOKUP(TEXT($E3764,0),'Angaben Stationen'!$E$14:$J$213,5,0),""))</f>
        <v/>
      </c>
      <c r="D3764" s="232" t="str">
        <f>IF(ISERROR(IF(LEN(E3764)&gt;0,VLOOKUP(TEXT($E3764,0),'Angaben Stationen'!$E$14:$J$213,6,0),"")),"STATION IST NICHT VORHANDEN",IF(LEN(E3764)&gt;0,VLOOKUP(TEXT($E3764,0),'Angaben Stationen'!$E$14:$J$213,6,0),""))</f>
        <v/>
      </c>
      <c r="E3764" s="287"/>
      <c r="F3764" s="234"/>
      <c r="G3764" s="234"/>
      <c r="H3764" s="263"/>
      <c r="I3764" s="169"/>
      <c r="K3764" s="445" t="str">
        <f t="shared" si="469"/>
        <v>Leer</v>
      </c>
      <c r="L3764" s="445" t="str">
        <f>VLOOKUP($D3764,{"29 - Psychiatrie (Erwachsene)","BGI";"297 - stationsäquivalente Behandlung in der Erwachsenenpsychiatrie (29)","BGI";"30 - Kinder- und Jugendpsychiatrie","BGII";"307 - stationsäquivalente Behandlung in der Kinder- und Jugendpsychiatrie (30)","BGII";"31 - Psychosomatik","BGI";"","Leer"},2,0)</f>
        <v>Leer</v>
      </c>
      <c r="M3764" s="445">
        <f t="shared" si="466"/>
        <v>0</v>
      </c>
      <c r="N3764" s="445">
        <f t="shared" si="467"/>
        <v>0</v>
      </c>
      <c r="O3764" s="445">
        <f t="shared" si="470"/>
        <v>0</v>
      </c>
      <c r="P3764" s="445">
        <f t="shared" si="471"/>
        <v>0</v>
      </c>
      <c r="Q3764" s="445">
        <f t="shared" si="472"/>
        <v>0</v>
      </c>
      <c r="R3764" s="415" t="str">
        <f t="shared" si="473"/>
        <v>Leer</v>
      </c>
      <c r="S3764" s="445">
        <f>IF('Angaben KH-Standort'!D$29='A4'!D3764,IF('Angaben KH-Standort'!E$29="Ja",1,0),0)</f>
        <v>0</v>
      </c>
      <c r="T3764" s="445">
        <f>IF('Angaben KH-Standort'!D$30='A4'!D3764,IF('Angaben KH-Standort'!E$30="Ja",1,0),0)</f>
        <v>0</v>
      </c>
      <c r="U3764" s="445">
        <f>IF('Angaben KH-Standort'!D$31='A4'!D3764,IF('Angaben KH-Standort'!E$31="Ja",1,0),0)</f>
        <v>0</v>
      </c>
    </row>
    <row r="3765" spans="2:21" ht="15" customHeight="1" x14ac:dyDescent="0.3">
      <c r="B3765" s="70" t="str">
        <f t="shared" si="468"/>
        <v>!!!</v>
      </c>
      <c r="C3765" s="265" t="str">
        <f>IF(ISERROR(IF(LEN(E3765)&gt;0,VLOOKUP(TEXT($E3765,0),'Angaben Stationen'!$E$14:$J$213,5,0),"")),"?",IF(LEN(E3765)&gt;0,VLOOKUP(TEXT($E3765,0),'Angaben Stationen'!$E$14:$J$213,5,0),""))</f>
        <v/>
      </c>
      <c r="D3765" s="232" t="str">
        <f>IF(ISERROR(IF(LEN(E3765)&gt;0,VLOOKUP(TEXT($E3765,0),'Angaben Stationen'!$E$14:$J$213,6,0),"")),"STATION IST NICHT VORHANDEN",IF(LEN(E3765)&gt;0,VLOOKUP(TEXT($E3765,0),'Angaben Stationen'!$E$14:$J$213,6,0),""))</f>
        <v/>
      </c>
      <c r="E3765" s="287"/>
      <c r="F3765" s="234"/>
      <c r="G3765" s="234"/>
      <c r="H3765" s="263"/>
      <c r="I3765" s="169"/>
      <c r="K3765" s="445" t="str">
        <f t="shared" si="469"/>
        <v>Leer</v>
      </c>
      <c r="L3765" s="445" t="str">
        <f>VLOOKUP($D3765,{"29 - Psychiatrie (Erwachsene)","BGI";"297 - stationsäquivalente Behandlung in der Erwachsenenpsychiatrie (29)","BGI";"30 - Kinder- und Jugendpsychiatrie","BGII";"307 - stationsäquivalente Behandlung in der Kinder- und Jugendpsychiatrie (30)","BGII";"31 - Psychosomatik","BGI";"","Leer"},2,0)</f>
        <v>Leer</v>
      </c>
      <c r="M3765" s="445">
        <f t="shared" si="466"/>
        <v>0</v>
      </c>
      <c r="N3765" s="445">
        <f t="shared" si="467"/>
        <v>0</v>
      </c>
      <c r="O3765" s="445">
        <f t="shared" si="470"/>
        <v>0</v>
      </c>
      <c r="P3765" s="445">
        <f t="shared" si="471"/>
        <v>0</v>
      </c>
      <c r="Q3765" s="445">
        <f t="shared" si="472"/>
        <v>0</v>
      </c>
      <c r="R3765" s="415" t="str">
        <f t="shared" si="473"/>
        <v>Leer</v>
      </c>
      <c r="S3765" s="445">
        <f>IF('Angaben KH-Standort'!D$29='A4'!D3765,IF('Angaben KH-Standort'!E$29="Ja",1,0),0)</f>
        <v>0</v>
      </c>
      <c r="T3765" s="445">
        <f>IF('Angaben KH-Standort'!D$30='A4'!D3765,IF('Angaben KH-Standort'!E$30="Ja",1,0),0)</f>
        <v>0</v>
      </c>
      <c r="U3765" s="445">
        <f>IF('Angaben KH-Standort'!D$31='A4'!D3765,IF('Angaben KH-Standort'!E$31="Ja",1,0),0)</f>
        <v>0</v>
      </c>
    </row>
    <row r="3766" spans="2:21" ht="15" customHeight="1" x14ac:dyDescent="0.3">
      <c r="B3766" s="70" t="str">
        <f t="shared" si="468"/>
        <v>!!!</v>
      </c>
      <c r="C3766" s="265" t="str">
        <f>IF(ISERROR(IF(LEN(E3766)&gt;0,VLOOKUP(TEXT($E3766,0),'Angaben Stationen'!$E$14:$J$213,5,0),"")),"?",IF(LEN(E3766)&gt;0,VLOOKUP(TEXT($E3766,0),'Angaben Stationen'!$E$14:$J$213,5,0),""))</f>
        <v/>
      </c>
      <c r="D3766" s="232" t="str">
        <f>IF(ISERROR(IF(LEN(E3766)&gt;0,VLOOKUP(TEXT($E3766,0),'Angaben Stationen'!$E$14:$J$213,6,0),"")),"STATION IST NICHT VORHANDEN",IF(LEN(E3766)&gt;0,VLOOKUP(TEXT($E3766,0),'Angaben Stationen'!$E$14:$J$213,6,0),""))</f>
        <v/>
      </c>
      <c r="E3766" s="287"/>
      <c r="F3766" s="234"/>
      <c r="G3766" s="234"/>
      <c r="H3766" s="263"/>
      <c r="I3766" s="169"/>
      <c r="K3766" s="445" t="str">
        <f t="shared" si="469"/>
        <v>Leer</v>
      </c>
      <c r="L3766" s="445" t="str">
        <f>VLOOKUP($D3766,{"29 - Psychiatrie (Erwachsene)","BGI";"297 - stationsäquivalente Behandlung in der Erwachsenenpsychiatrie (29)","BGI";"30 - Kinder- und Jugendpsychiatrie","BGII";"307 - stationsäquivalente Behandlung in der Kinder- und Jugendpsychiatrie (30)","BGII";"31 - Psychosomatik","BGI";"","Leer"},2,0)</f>
        <v>Leer</v>
      </c>
      <c r="M3766" s="445">
        <f t="shared" si="466"/>
        <v>0</v>
      </c>
      <c r="N3766" s="445">
        <f t="shared" si="467"/>
        <v>0</v>
      </c>
      <c r="O3766" s="445">
        <f t="shared" si="470"/>
        <v>0</v>
      </c>
      <c r="P3766" s="445">
        <f t="shared" si="471"/>
        <v>0</v>
      </c>
      <c r="Q3766" s="445">
        <f t="shared" si="472"/>
        <v>0</v>
      </c>
      <c r="R3766" s="415" t="str">
        <f t="shared" si="473"/>
        <v>Leer</v>
      </c>
      <c r="S3766" s="445">
        <f>IF('Angaben KH-Standort'!D$29='A4'!D3766,IF('Angaben KH-Standort'!E$29="Ja",1,0),0)</f>
        <v>0</v>
      </c>
      <c r="T3766" s="445">
        <f>IF('Angaben KH-Standort'!D$30='A4'!D3766,IF('Angaben KH-Standort'!E$30="Ja",1,0),0)</f>
        <v>0</v>
      </c>
      <c r="U3766" s="445">
        <f>IF('Angaben KH-Standort'!D$31='A4'!D3766,IF('Angaben KH-Standort'!E$31="Ja",1,0),0)</f>
        <v>0</v>
      </c>
    </row>
    <row r="3767" spans="2:21" ht="15" customHeight="1" x14ac:dyDescent="0.3">
      <c r="B3767" s="70" t="str">
        <f t="shared" si="468"/>
        <v>!!!</v>
      </c>
      <c r="C3767" s="265" t="str">
        <f>IF(ISERROR(IF(LEN(E3767)&gt;0,VLOOKUP(TEXT($E3767,0),'Angaben Stationen'!$E$14:$J$213,5,0),"")),"?",IF(LEN(E3767)&gt;0,VLOOKUP(TEXT($E3767,0),'Angaben Stationen'!$E$14:$J$213,5,0),""))</f>
        <v/>
      </c>
      <c r="D3767" s="232" t="str">
        <f>IF(ISERROR(IF(LEN(E3767)&gt;0,VLOOKUP(TEXT($E3767,0),'Angaben Stationen'!$E$14:$J$213,6,0),"")),"STATION IST NICHT VORHANDEN",IF(LEN(E3767)&gt;0,VLOOKUP(TEXT($E3767,0),'Angaben Stationen'!$E$14:$J$213,6,0),""))</f>
        <v/>
      </c>
      <c r="E3767" s="287"/>
      <c r="F3767" s="234"/>
      <c r="G3767" s="234"/>
      <c r="H3767" s="263"/>
      <c r="I3767" s="169"/>
      <c r="K3767" s="445" t="str">
        <f t="shared" si="469"/>
        <v>Leer</v>
      </c>
      <c r="L3767" s="445" t="str">
        <f>VLOOKUP($D3767,{"29 - Psychiatrie (Erwachsene)","BGI";"297 - stationsäquivalente Behandlung in der Erwachsenenpsychiatrie (29)","BGI";"30 - Kinder- und Jugendpsychiatrie","BGII";"307 - stationsäquivalente Behandlung in der Kinder- und Jugendpsychiatrie (30)","BGII";"31 - Psychosomatik","BGI";"","Leer"},2,0)</f>
        <v>Leer</v>
      </c>
      <c r="M3767" s="445">
        <f t="shared" si="466"/>
        <v>0</v>
      </c>
      <c r="N3767" s="445">
        <f t="shared" si="467"/>
        <v>0</v>
      </c>
      <c r="O3767" s="445">
        <f t="shared" si="470"/>
        <v>0</v>
      </c>
      <c r="P3767" s="445">
        <f t="shared" si="471"/>
        <v>0</v>
      </c>
      <c r="Q3767" s="445">
        <f t="shared" si="472"/>
        <v>0</v>
      </c>
      <c r="R3767" s="415" t="str">
        <f t="shared" si="473"/>
        <v>Leer</v>
      </c>
      <c r="S3767" s="445">
        <f>IF('Angaben KH-Standort'!D$29='A4'!D3767,IF('Angaben KH-Standort'!E$29="Ja",1,0),0)</f>
        <v>0</v>
      </c>
      <c r="T3767" s="445">
        <f>IF('Angaben KH-Standort'!D$30='A4'!D3767,IF('Angaben KH-Standort'!E$30="Ja",1,0),0)</f>
        <v>0</v>
      </c>
      <c r="U3767" s="445">
        <f>IF('Angaben KH-Standort'!D$31='A4'!D3767,IF('Angaben KH-Standort'!E$31="Ja",1,0),0)</f>
        <v>0</v>
      </c>
    </row>
    <row r="3768" spans="2:21" ht="15" customHeight="1" x14ac:dyDescent="0.3">
      <c r="B3768" s="70" t="str">
        <f t="shared" si="468"/>
        <v>!!!</v>
      </c>
      <c r="C3768" s="265" t="str">
        <f>IF(ISERROR(IF(LEN(E3768)&gt;0,VLOOKUP(TEXT($E3768,0),'Angaben Stationen'!$E$14:$J$213,5,0),"")),"?",IF(LEN(E3768)&gt;0,VLOOKUP(TEXT($E3768,0),'Angaben Stationen'!$E$14:$J$213,5,0),""))</f>
        <v/>
      </c>
      <c r="D3768" s="232" t="str">
        <f>IF(ISERROR(IF(LEN(E3768)&gt;0,VLOOKUP(TEXT($E3768,0),'Angaben Stationen'!$E$14:$J$213,6,0),"")),"STATION IST NICHT VORHANDEN",IF(LEN(E3768)&gt;0,VLOOKUP(TEXT($E3768,0),'Angaben Stationen'!$E$14:$J$213,6,0),""))</f>
        <v/>
      </c>
      <c r="E3768" s="287"/>
      <c r="F3768" s="234"/>
      <c r="G3768" s="234"/>
      <c r="H3768" s="263"/>
      <c r="I3768" s="169"/>
      <c r="K3768" s="445" t="str">
        <f t="shared" si="469"/>
        <v>Leer</v>
      </c>
      <c r="L3768" s="445" t="str">
        <f>VLOOKUP($D3768,{"29 - Psychiatrie (Erwachsene)","BGI";"297 - stationsäquivalente Behandlung in der Erwachsenenpsychiatrie (29)","BGI";"30 - Kinder- und Jugendpsychiatrie","BGII";"307 - stationsäquivalente Behandlung in der Kinder- und Jugendpsychiatrie (30)","BGII";"31 - Psychosomatik","BGI";"","Leer"},2,0)</f>
        <v>Leer</v>
      </c>
      <c r="M3768" s="445">
        <f t="shared" si="466"/>
        <v>0</v>
      </c>
      <c r="N3768" s="445">
        <f t="shared" si="467"/>
        <v>0</v>
      </c>
      <c r="O3768" s="445">
        <f t="shared" si="470"/>
        <v>0</v>
      </c>
      <c r="P3768" s="445">
        <f t="shared" si="471"/>
        <v>0</v>
      </c>
      <c r="Q3768" s="445">
        <f t="shared" si="472"/>
        <v>0</v>
      </c>
      <c r="R3768" s="415" t="str">
        <f t="shared" si="473"/>
        <v>Leer</v>
      </c>
      <c r="S3768" s="445">
        <f>IF('Angaben KH-Standort'!D$29='A4'!D3768,IF('Angaben KH-Standort'!E$29="Ja",1,0),0)</f>
        <v>0</v>
      </c>
      <c r="T3768" s="445">
        <f>IF('Angaben KH-Standort'!D$30='A4'!D3768,IF('Angaben KH-Standort'!E$30="Ja",1,0),0)</f>
        <v>0</v>
      </c>
      <c r="U3768" s="445">
        <f>IF('Angaben KH-Standort'!D$31='A4'!D3768,IF('Angaben KH-Standort'!E$31="Ja",1,0),0)</f>
        <v>0</v>
      </c>
    </row>
    <row r="3769" spans="2:21" ht="15" customHeight="1" x14ac:dyDescent="0.3">
      <c r="B3769" s="70" t="str">
        <f t="shared" si="468"/>
        <v>!!!</v>
      </c>
      <c r="C3769" s="265" t="str">
        <f>IF(ISERROR(IF(LEN(E3769)&gt;0,VLOOKUP(TEXT($E3769,0),'Angaben Stationen'!$E$14:$J$213,5,0),"")),"?",IF(LEN(E3769)&gt;0,VLOOKUP(TEXT($E3769,0),'Angaben Stationen'!$E$14:$J$213,5,0),""))</f>
        <v/>
      </c>
      <c r="D3769" s="232" t="str">
        <f>IF(ISERROR(IF(LEN(E3769)&gt;0,VLOOKUP(TEXT($E3769,0),'Angaben Stationen'!$E$14:$J$213,6,0),"")),"STATION IST NICHT VORHANDEN",IF(LEN(E3769)&gt;0,VLOOKUP(TEXT($E3769,0),'Angaben Stationen'!$E$14:$J$213,6,0),""))</f>
        <v/>
      </c>
      <c r="E3769" s="287"/>
      <c r="F3769" s="234"/>
      <c r="G3769" s="234"/>
      <c r="H3769" s="263"/>
      <c r="I3769" s="169"/>
      <c r="K3769" s="445" t="str">
        <f t="shared" si="469"/>
        <v>Leer</v>
      </c>
      <c r="L3769" s="445" t="str">
        <f>VLOOKUP($D3769,{"29 - Psychiatrie (Erwachsene)","BGI";"297 - stationsäquivalente Behandlung in der Erwachsenenpsychiatrie (29)","BGI";"30 - Kinder- und Jugendpsychiatrie","BGII";"307 - stationsäquivalente Behandlung in der Kinder- und Jugendpsychiatrie (30)","BGII";"31 - Psychosomatik","BGI";"","Leer"},2,0)</f>
        <v>Leer</v>
      </c>
      <c r="M3769" s="445">
        <f t="shared" si="466"/>
        <v>0</v>
      </c>
      <c r="N3769" s="445">
        <f t="shared" si="467"/>
        <v>0</v>
      </c>
      <c r="O3769" s="445">
        <f t="shared" si="470"/>
        <v>0</v>
      </c>
      <c r="P3769" s="445">
        <f t="shared" si="471"/>
        <v>0</v>
      </c>
      <c r="Q3769" s="445">
        <f t="shared" si="472"/>
        <v>0</v>
      </c>
      <c r="R3769" s="415" t="str">
        <f t="shared" si="473"/>
        <v>Leer</v>
      </c>
      <c r="S3769" s="445">
        <f>IF('Angaben KH-Standort'!D$29='A4'!D3769,IF('Angaben KH-Standort'!E$29="Ja",1,0),0)</f>
        <v>0</v>
      </c>
      <c r="T3769" s="445">
        <f>IF('Angaben KH-Standort'!D$30='A4'!D3769,IF('Angaben KH-Standort'!E$30="Ja",1,0),0)</f>
        <v>0</v>
      </c>
      <c r="U3769" s="445">
        <f>IF('Angaben KH-Standort'!D$31='A4'!D3769,IF('Angaben KH-Standort'!E$31="Ja",1,0),0)</f>
        <v>0</v>
      </c>
    </row>
    <row r="3770" spans="2:21" ht="15" customHeight="1" x14ac:dyDescent="0.3">
      <c r="B3770" s="70" t="str">
        <f t="shared" si="468"/>
        <v>!!!</v>
      </c>
      <c r="C3770" s="265" t="str">
        <f>IF(ISERROR(IF(LEN(E3770)&gt;0,VLOOKUP(TEXT($E3770,0),'Angaben Stationen'!$E$14:$J$213,5,0),"")),"?",IF(LEN(E3770)&gt;0,VLOOKUP(TEXT($E3770,0),'Angaben Stationen'!$E$14:$J$213,5,0),""))</f>
        <v/>
      </c>
      <c r="D3770" s="232" t="str">
        <f>IF(ISERROR(IF(LEN(E3770)&gt;0,VLOOKUP(TEXT($E3770,0),'Angaben Stationen'!$E$14:$J$213,6,0),"")),"STATION IST NICHT VORHANDEN",IF(LEN(E3770)&gt;0,VLOOKUP(TEXT($E3770,0),'Angaben Stationen'!$E$14:$J$213,6,0),""))</f>
        <v/>
      </c>
      <c r="E3770" s="287"/>
      <c r="F3770" s="234"/>
      <c r="G3770" s="234"/>
      <c r="H3770" s="263"/>
      <c r="I3770" s="169"/>
      <c r="K3770" s="445" t="str">
        <f t="shared" si="469"/>
        <v>Leer</v>
      </c>
      <c r="L3770" s="445" t="str">
        <f>VLOOKUP($D3770,{"29 - Psychiatrie (Erwachsene)","BGI";"297 - stationsäquivalente Behandlung in der Erwachsenenpsychiatrie (29)","BGI";"30 - Kinder- und Jugendpsychiatrie","BGII";"307 - stationsäquivalente Behandlung in der Kinder- und Jugendpsychiatrie (30)","BGII";"31 - Psychosomatik","BGI";"","Leer"},2,0)</f>
        <v>Leer</v>
      </c>
      <c r="M3770" s="445">
        <f t="shared" si="466"/>
        <v>0</v>
      </c>
      <c r="N3770" s="445">
        <f t="shared" si="467"/>
        <v>0</v>
      </c>
      <c r="O3770" s="445">
        <f t="shared" si="470"/>
        <v>0</v>
      </c>
      <c r="P3770" s="445">
        <f t="shared" si="471"/>
        <v>0</v>
      </c>
      <c r="Q3770" s="445">
        <f t="shared" si="472"/>
        <v>0</v>
      </c>
      <c r="R3770" s="415" t="str">
        <f t="shared" si="473"/>
        <v>Leer</v>
      </c>
      <c r="S3770" s="445">
        <f>IF('Angaben KH-Standort'!D$29='A4'!D3770,IF('Angaben KH-Standort'!E$29="Ja",1,0),0)</f>
        <v>0</v>
      </c>
      <c r="T3770" s="445">
        <f>IF('Angaben KH-Standort'!D$30='A4'!D3770,IF('Angaben KH-Standort'!E$30="Ja",1,0),0)</f>
        <v>0</v>
      </c>
      <c r="U3770" s="445">
        <f>IF('Angaben KH-Standort'!D$31='A4'!D3770,IF('Angaben KH-Standort'!E$31="Ja",1,0),0)</f>
        <v>0</v>
      </c>
    </row>
    <row r="3771" spans="2:21" ht="15" customHeight="1" x14ac:dyDescent="0.3">
      <c r="B3771" s="70" t="str">
        <f t="shared" si="468"/>
        <v>!!!</v>
      </c>
      <c r="C3771" s="265" t="str">
        <f>IF(ISERROR(IF(LEN(E3771)&gt;0,VLOOKUP(TEXT($E3771,0),'Angaben Stationen'!$E$14:$J$213,5,0),"")),"?",IF(LEN(E3771)&gt;0,VLOOKUP(TEXT($E3771,0),'Angaben Stationen'!$E$14:$J$213,5,0),""))</f>
        <v/>
      </c>
      <c r="D3771" s="232" t="str">
        <f>IF(ISERROR(IF(LEN(E3771)&gt;0,VLOOKUP(TEXT($E3771,0),'Angaben Stationen'!$E$14:$J$213,6,0),"")),"STATION IST NICHT VORHANDEN",IF(LEN(E3771)&gt;0,VLOOKUP(TEXT($E3771,0),'Angaben Stationen'!$E$14:$J$213,6,0),""))</f>
        <v/>
      </c>
      <c r="E3771" s="287"/>
      <c r="F3771" s="234"/>
      <c r="G3771" s="234"/>
      <c r="H3771" s="263"/>
      <c r="I3771" s="169"/>
      <c r="K3771" s="445" t="str">
        <f t="shared" si="469"/>
        <v>Leer</v>
      </c>
      <c r="L3771" s="445" t="str">
        <f>VLOOKUP($D3771,{"29 - Psychiatrie (Erwachsene)","BGI";"297 - stationsäquivalente Behandlung in der Erwachsenenpsychiatrie (29)","BGI";"30 - Kinder- und Jugendpsychiatrie","BGII";"307 - stationsäquivalente Behandlung in der Kinder- und Jugendpsychiatrie (30)","BGII";"31 - Psychosomatik","BGI";"","Leer"},2,0)</f>
        <v>Leer</v>
      </c>
      <c r="M3771" s="445">
        <f t="shared" si="466"/>
        <v>0</v>
      </c>
      <c r="N3771" s="445">
        <f t="shared" si="467"/>
        <v>0</v>
      </c>
      <c r="O3771" s="445">
        <f t="shared" si="470"/>
        <v>0</v>
      </c>
      <c r="P3771" s="445">
        <f t="shared" si="471"/>
        <v>0</v>
      </c>
      <c r="Q3771" s="445">
        <f t="shared" si="472"/>
        <v>0</v>
      </c>
      <c r="R3771" s="415" t="str">
        <f t="shared" si="473"/>
        <v>Leer</v>
      </c>
      <c r="S3771" s="445">
        <f>IF('Angaben KH-Standort'!D$29='A4'!D3771,IF('Angaben KH-Standort'!E$29="Ja",1,0),0)</f>
        <v>0</v>
      </c>
      <c r="T3771" s="445">
        <f>IF('Angaben KH-Standort'!D$30='A4'!D3771,IF('Angaben KH-Standort'!E$30="Ja",1,0),0)</f>
        <v>0</v>
      </c>
      <c r="U3771" s="445">
        <f>IF('Angaben KH-Standort'!D$31='A4'!D3771,IF('Angaben KH-Standort'!E$31="Ja",1,0),0)</f>
        <v>0</v>
      </c>
    </row>
    <row r="3772" spans="2:21" ht="15" customHeight="1" x14ac:dyDescent="0.3">
      <c r="B3772" s="70" t="str">
        <f t="shared" si="468"/>
        <v>!!!</v>
      </c>
      <c r="C3772" s="265" t="str">
        <f>IF(ISERROR(IF(LEN(E3772)&gt;0,VLOOKUP(TEXT($E3772,0),'Angaben Stationen'!$E$14:$J$213,5,0),"")),"?",IF(LEN(E3772)&gt;0,VLOOKUP(TEXT($E3772,0),'Angaben Stationen'!$E$14:$J$213,5,0),""))</f>
        <v/>
      </c>
      <c r="D3772" s="232" t="str">
        <f>IF(ISERROR(IF(LEN(E3772)&gt;0,VLOOKUP(TEXT($E3772,0),'Angaben Stationen'!$E$14:$J$213,6,0),"")),"STATION IST NICHT VORHANDEN",IF(LEN(E3772)&gt;0,VLOOKUP(TEXT($E3772,0),'Angaben Stationen'!$E$14:$J$213,6,0),""))</f>
        <v/>
      </c>
      <c r="E3772" s="287"/>
      <c r="F3772" s="234"/>
      <c r="G3772" s="234"/>
      <c r="H3772" s="263"/>
      <c r="I3772" s="169"/>
      <c r="K3772" s="445" t="str">
        <f t="shared" si="469"/>
        <v>Leer</v>
      </c>
      <c r="L3772" s="445" t="str">
        <f>VLOOKUP($D3772,{"29 - Psychiatrie (Erwachsene)","BGI";"297 - stationsäquivalente Behandlung in der Erwachsenenpsychiatrie (29)","BGI";"30 - Kinder- und Jugendpsychiatrie","BGII";"307 - stationsäquivalente Behandlung in der Kinder- und Jugendpsychiatrie (30)","BGII";"31 - Psychosomatik","BGI";"","Leer"},2,0)</f>
        <v>Leer</v>
      </c>
      <c r="M3772" s="445">
        <f t="shared" si="466"/>
        <v>0</v>
      </c>
      <c r="N3772" s="445">
        <f t="shared" si="467"/>
        <v>0</v>
      </c>
      <c r="O3772" s="445">
        <f t="shared" si="470"/>
        <v>0</v>
      </c>
      <c r="P3772" s="445">
        <f t="shared" si="471"/>
        <v>0</v>
      </c>
      <c r="Q3772" s="445">
        <f t="shared" si="472"/>
        <v>0</v>
      </c>
      <c r="R3772" s="415" t="str">
        <f t="shared" si="473"/>
        <v>Leer</v>
      </c>
      <c r="S3772" s="445">
        <f>IF('Angaben KH-Standort'!D$29='A4'!D3772,IF('Angaben KH-Standort'!E$29="Ja",1,0),0)</f>
        <v>0</v>
      </c>
      <c r="T3772" s="445">
        <f>IF('Angaben KH-Standort'!D$30='A4'!D3772,IF('Angaben KH-Standort'!E$30="Ja",1,0),0)</f>
        <v>0</v>
      </c>
      <c r="U3772" s="445">
        <f>IF('Angaben KH-Standort'!D$31='A4'!D3772,IF('Angaben KH-Standort'!E$31="Ja",1,0),0)</f>
        <v>0</v>
      </c>
    </row>
    <row r="3773" spans="2:21" ht="15" customHeight="1" x14ac:dyDescent="0.3">
      <c r="B3773" s="70" t="str">
        <f t="shared" si="468"/>
        <v>!!!</v>
      </c>
      <c r="C3773" s="265" t="str">
        <f>IF(ISERROR(IF(LEN(E3773)&gt;0,VLOOKUP(TEXT($E3773,0),'Angaben Stationen'!$E$14:$J$213,5,0),"")),"?",IF(LEN(E3773)&gt;0,VLOOKUP(TEXT($E3773,0),'Angaben Stationen'!$E$14:$J$213,5,0),""))</f>
        <v/>
      </c>
      <c r="D3773" s="232" t="str">
        <f>IF(ISERROR(IF(LEN(E3773)&gt;0,VLOOKUP(TEXT($E3773,0),'Angaben Stationen'!$E$14:$J$213,6,0),"")),"STATION IST NICHT VORHANDEN",IF(LEN(E3773)&gt;0,VLOOKUP(TEXT($E3773,0),'Angaben Stationen'!$E$14:$J$213,6,0),""))</f>
        <v/>
      </c>
      <c r="E3773" s="287"/>
      <c r="F3773" s="234"/>
      <c r="G3773" s="234"/>
      <c r="H3773" s="263"/>
      <c r="I3773" s="169"/>
      <c r="K3773" s="445" t="str">
        <f t="shared" si="469"/>
        <v>Leer</v>
      </c>
      <c r="L3773" s="445" t="str">
        <f>VLOOKUP($D3773,{"29 - Psychiatrie (Erwachsene)","BGI";"297 - stationsäquivalente Behandlung in der Erwachsenenpsychiatrie (29)","BGI";"30 - Kinder- und Jugendpsychiatrie","BGII";"307 - stationsäquivalente Behandlung in der Kinder- und Jugendpsychiatrie (30)","BGII";"31 - Psychosomatik","BGI";"","Leer"},2,0)</f>
        <v>Leer</v>
      </c>
      <c r="M3773" s="445">
        <f t="shared" si="466"/>
        <v>0</v>
      </c>
      <c r="N3773" s="445">
        <f t="shared" si="467"/>
        <v>0</v>
      </c>
      <c r="O3773" s="445">
        <f t="shared" si="470"/>
        <v>0</v>
      </c>
      <c r="P3773" s="445">
        <f t="shared" si="471"/>
        <v>0</v>
      </c>
      <c r="Q3773" s="445">
        <f t="shared" si="472"/>
        <v>0</v>
      </c>
      <c r="R3773" s="415" t="str">
        <f t="shared" si="473"/>
        <v>Leer</v>
      </c>
      <c r="S3773" s="445">
        <f>IF('Angaben KH-Standort'!D$29='A4'!D3773,IF('Angaben KH-Standort'!E$29="Ja",1,0),0)</f>
        <v>0</v>
      </c>
      <c r="T3773" s="445">
        <f>IF('Angaben KH-Standort'!D$30='A4'!D3773,IF('Angaben KH-Standort'!E$30="Ja",1,0),0)</f>
        <v>0</v>
      </c>
      <c r="U3773" s="445">
        <f>IF('Angaben KH-Standort'!D$31='A4'!D3773,IF('Angaben KH-Standort'!E$31="Ja",1,0),0)</f>
        <v>0</v>
      </c>
    </row>
    <row r="3774" spans="2:21" ht="15" customHeight="1" x14ac:dyDescent="0.3">
      <c r="B3774" s="70" t="str">
        <f t="shared" si="468"/>
        <v>!!!</v>
      </c>
      <c r="C3774" s="265" t="str">
        <f>IF(ISERROR(IF(LEN(E3774)&gt;0,VLOOKUP(TEXT($E3774,0),'Angaben Stationen'!$E$14:$J$213,5,0),"")),"?",IF(LEN(E3774)&gt;0,VLOOKUP(TEXT($E3774,0),'Angaben Stationen'!$E$14:$J$213,5,0),""))</f>
        <v/>
      </c>
      <c r="D3774" s="232" t="str">
        <f>IF(ISERROR(IF(LEN(E3774)&gt;0,VLOOKUP(TEXT($E3774,0),'Angaben Stationen'!$E$14:$J$213,6,0),"")),"STATION IST NICHT VORHANDEN",IF(LEN(E3774)&gt;0,VLOOKUP(TEXT($E3774,0),'Angaben Stationen'!$E$14:$J$213,6,0),""))</f>
        <v/>
      </c>
      <c r="E3774" s="287"/>
      <c r="F3774" s="234"/>
      <c r="G3774" s="234"/>
      <c r="H3774" s="263"/>
      <c r="I3774" s="169"/>
      <c r="K3774" s="445" t="str">
        <f t="shared" si="469"/>
        <v>Leer</v>
      </c>
      <c r="L3774" s="445" t="str">
        <f>VLOOKUP($D3774,{"29 - Psychiatrie (Erwachsene)","BGI";"297 - stationsäquivalente Behandlung in der Erwachsenenpsychiatrie (29)","BGI";"30 - Kinder- und Jugendpsychiatrie","BGII";"307 - stationsäquivalente Behandlung in der Kinder- und Jugendpsychiatrie (30)","BGII";"31 - Psychosomatik","BGI";"","Leer"},2,0)</f>
        <v>Leer</v>
      </c>
      <c r="M3774" s="445">
        <f t="shared" si="466"/>
        <v>0</v>
      </c>
      <c r="N3774" s="445">
        <f t="shared" si="467"/>
        <v>0</v>
      </c>
      <c r="O3774" s="445">
        <f t="shared" si="470"/>
        <v>0</v>
      </c>
      <c r="P3774" s="445">
        <f t="shared" si="471"/>
        <v>0</v>
      </c>
      <c r="Q3774" s="445">
        <f t="shared" si="472"/>
        <v>0</v>
      </c>
      <c r="R3774" s="415" t="str">
        <f t="shared" si="473"/>
        <v>Leer</v>
      </c>
      <c r="S3774" s="445">
        <f>IF('Angaben KH-Standort'!D$29='A4'!D3774,IF('Angaben KH-Standort'!E$29="Ja",1,0),0)</f>
        <v>0</v>
      </c>
      <c r="T3774" s="445">
        <f>IF('Angaben KH-Standort'!D$30='A4'!D3774,IF('Angaben KH-Standort'!E$30="Ja",1,0),0)</f>
        <v>0</v>
      </c>
      <c r="U3774" s="445">
        <f>IF('Angaben KH-Standort'!D$31='A4'!D3774,IF('Angaben KH-Standort'!E$31="Ja",1,0),0)</f>
        <v>0</v>
      </c>
    </row>
    <row r="3775" spans="2:21" ht="15" customHeight="1" x14ac:dyDescent="0.3">
      <c r="B3775" s="70" t="str">
        <f t="shared" si="468"/>
        <v>!!!</v>
      </c>
      <c r="C3775" s="265" t="str">
        <f>IF(ISERROR(IF(LEN(E3775)&gt;0,VLOOKUP(TEXT($E3775,0),'Angaben Stationen'!$E$14:$J$213,5,0),"")),"?",IF(LEN(E3775)&gt;0,VLOOKUP(TEXT($E3775,0),'Angaben Stationen'!$E$14:$J$213,5,0),""))</f>
        <v/>
      </c>
      <c r="D3775" s="232" t="str">
        <f>IF(ISERROR(IF(LEN(E3775)&gt;0,VLOOKUP(TEXT($E3775,0),'Angaben Stationen'!$E$14:$J$213,6,0),"")),"STATION IST NICHT VORHANDEN",IF(LEN(E3775)&gt;0,VLOOKUP(TEXT($E3775,0),'Angaben Stationen'!$E$14:$J$213,6,0),""))</f>
        <v/>
      </c>
      <c r="E3775" s="287"/>
      <c r="F3775" s="234"/>
      <c r="G3775" s="234"/>
      <c r="H3775" s="263"/>
      <c r="I3775" s="169"/>
      <c r="K3775" s="445" t="str">
        <f t="shared" si="469"/>
        <v>Leer</v>
      </c>
      <c r="L3775" s="445" t="str">
        <f>VLOOKUP($D3775,{"29 - Psychiatrie (Erwachsene)","BGI";"297 - stationsäquivalente Behandlung in der Erwachsenenpsychiatrie (29)","BGI";"30 - Kinder- und Jugendpsychiatrie","BGII";"307 - stationsäquivalente Behandlung in der Kinder- und Jugendpsychiatrie (30)","BGII";"31 - Psychosomatik","BGI";"","Leer"},2,0)</f>
        <v>Leer</v>
      </c>
      <c r="M3775" s="445">
        <f t="shared" si="466"/>
        <v>0</v>
      </c>
      <c r="N3775" s="445">
        <f t="shared" si="467"/>
        <v>0</v>
      </c>
      <c r="O3775" s="445">
        <f t="shared" si="470"/>
        <v>0</v>
      </c>
      <c r="P3775" s="445">
        <f t="shared" si="471"/>
        <v>0</v>
      </c>
      <c r="Q3775" s="445">
        <f t="shared" si="472"/>
        <v>0</v>
      </c>
      <c r="R3775" s="415" t="str">
        <f t="shared" si="473"/>
        <v>Leer</v>
      </c>
      <c r="S3775" s="445">
        <f>IF('Angaben KH-Standort'!D$29='A4'!D3775,IF('Angaben KH-Standort'!E$29="Ja",1,0),0)</f>
        <v>0</v>
      </c>
      <c r="T3775" s="445">
        <f>IF('Angaben KH-Standort'!D$30='A4'!D3775,IF('Angaben KH-Standort'!E$30="Ja",1,0),0)</f>
        <v>0</v>
      </c>
      <c r="U3775" s="445">
        <f>IF('Angaben KH-Standort'!D$31='A4'!D3775,IF('Angaben KH-Standort'!E$31="Ja",1,0),0)</f>
        <v>0</v>
      </c>
    </row>
    <row r="3776" spans="2:21" ht="15" customHeight="1" x14ac:dyDescent="0.3">
      <c r="B3776" s="70" t="str">
        <f t="shared" si="468"/>
        <v>!!!</v>
      </c>
      <c r="C3776" s="265" t="str">
        <f>IF(ISERROR(IF(LEN(E3776)&gt;0,VLOOKUP(TEXT($E3776,0),'Angaben Stationen'!$E$14:$J$213,5,0),"")),"?",IF(LEN(E3776)&gt;0,VLOOKUP(TEXT($E3776,0),'Angaben Stationen'!$E$14:$J$213,5,0),""))</f>
        <v/>
      </c>
      <c r="D3776" s="232" t="str">
        <f>IF(ISERROR(IF(LEN(E3776)&gt;0,VLOOKUP(TEXT($E3776,0),'Angaben Stationen'!$E$14:$J$213,6,0),"")),"STATION IST NICHT VORHANDEN",IF(LEN(E3776)&gt;0,VLOOKUP(TEXT($E3776,0),'Angaben Stationen'!$E$14:$J$213,6,0),""))</f>
        <v/>
      </c>
      <c r="E3776" s="287"/>
      <c r="F3776" s="234"/>
      <c r="G3776" s="234"/>
      <c r="H3776" s="263"/>
      <c r="I3776" s="169"/>
      <c r="K3776" s="445" t="str">
        <f t="shared" si="469"/>
        <v>Leer</v>
      </c>
      <c r="L3776" s="445" t="str">
        <f>VLOOKUP($D3776,{"29 - Psychiatrie (Erwachsene)","BGI";"297 - stationsäquivalente Behandlung in der Erwachsenenpsychiatrie (29)","BGI";"30 - Kinder- und Jugendpsychiatrie","BGII";"307 - stationsäquivalente Behandlung in der Kinder- und Jugendpsychiatrie (30)","BGII";"31 - Psychosomatik","BGI";"","Leer"},2,0)</f>
        <v>Leer</v>
      </c>
      <c r="M3776" s="445">
        <f t="shared" si="466"/>
        <v>0</v>
      </c>
      <c r="N3776" s="445">
        <f t="shared" si="467"/>
        <v>0</v>
      </c>
      <c r="O3776" s="445">
        <f t="shared" si="470"/>
        <v>0</v>
      </c>
      <c r="P3776" s="445">
        <f t="shared" si="471"/>
        <v>0</v>
      </c>
      <c r="Q3776" s="445">
        <f t="shared" si="472"/>
        <v>0</v>
      </c>
      <c r="R3776" s="415" t="str">
        <f t="shared" si="473"/>
        <v>Leer</v>
      </c>
      <c r="S3776" s="445">
        <f>IF('Angaben KH-Standort'!D$29='A4'!D3776,IF('Angaben KH-Standort'!E$29="Ja",1,0),0)</f>
        <v>0</v>
      </c>
      <c r="T3776" s="445">
        <f>IF('Angaben KH-Standort'!D$30='A4'!D3776,IF('Angaben KH-Standort'!E$30="Ja",1,0),0)</f>
        <v>0</v>
      </c>
      <c r="U3776" s="445">
        <f>IF('Angaben KH-Standort'!D$31='A4'!D3776,IF('Angaben KH-Standort'!E$31="Ja",1,0),0)</f>
        <v>0</v>
      </c>
    </row>
    <row r="3777" spans="2:21" ht="15" customHeight="1" x14ac:dyDescent="0.3">
      <c r="B3777" s="70" t="str">
        <f t="shared" si="468"/>
        <v>!!!</v>
      </c>
      <c r="C3777" s="265" t="str">
        <f>IF(ISERROR(IF(LEN(E3777)&gt;0,VLOOKUP(TEXT($E3777,0),'Angaben Stationen'!$E$14:$J$213,5,0),"")),"?",IF(LEN(E3777)&gt;0,VLOOKUP(TEXT($E3777,0),'Angaben Stationen'!$E$14:$J$213,5,0),""))</f>
        <v/>
      </c>
      <c r="D3777" s="232" t="str">
        <f>IF(ISERROR(IF(LEN(E3777)&gt;0,VLOOKUP(TEXT($E3777,0),'Angaben Stationen'!$E$14:$J$213,6,0),"")),"STATION IST NICHT VORHANDEN",IF(LEN(E3777)&gt;0,VLOOKUP(TEXT($E3777,0),'Angaben Stationen'!$E$14:$J$213,6,0),""))</f>
        <v/>
      </c>
      <c r="E3777" s="287"/>
      <c r="F3777" s="234"/>
      <c r="G3777" s="234"/>
      <c r="H3777" s="263"/>
      <c r="I3777" s="169"/>
      <c r="K3777" s="445" t="str">
        <f t="shared" si="469"/>
        <v>Leer</v>
      </c>
      <c r="L3777" s="445" t="str">
        <f>VLOOKUP($D3777,{"29 - Psychiatrie (Erwachsene)","BGI";"297 - stationsäquivalente Behandlung in der Erwachsenenpsychiatrie (29)","BGI";"30 - Kinder- und Jugendpsychiatrie","BGII";"307 - stationsäquivalente Behandlung in der Kinder- und Jugendpsychiatrie (30)","BGII";"31 - Psychosomatik","BGI";"","Leer"},2,0)</f>
        <v>Leer</v>
      </c>
      <c r="M3777" s="445">
        <f t="shared" si="466"/>
        <v>0</v>
      </c>
      <c r="N3777" s="445">
        <f t="shared" si="467"/>
        <v>0</v>
      </c>
      <c r="O3777" s="445">
        <f t="shared" si="470"/>
        <v>0</v>
      </c>
      <c r="P3777" s="445">
        <f t="shared" si="471"/>
        <v>0</v>
      </c>
      <c r="Q3777" s="445">
        <f t="shared" si="472"/>
        <v>0</v>
      </c>
      <c r="R3777" s="415" t="str">
        <f t="shared" si="473"/>
        <v>Leer</v>
      </c>
      <c r="S3777" s="445">
        <f>IF('Angaben KH-Standort'!D$29='A4'!D3777,IF('Angaben KH-Standort'!E$29="Ja",1,0),0)</f>
        <v>0</v>
      </c>
      <c r="T3777" s="445">
        <f>IF('Angaben KH-Standort'!D$30='A4'!D3777,IF('Angaben KH-Standort'!E$30="Ja",1,0),0)</f>
        <v>0</v>
      </c>
      <c r="U3777" s="445">
        <f>IF('Angaben KH-Standort'!D$31='A4'!D3777,IF('Angaben KH-Standort'!E$31="Ja",1,0),0)</f>
        <v>0</v>
      </c>
    </row>
    <row r="3778" spans="2:21" ht="15" customHeight="1" x14ac:dyDescent="0.3">
      <c r="B3778" s="70" t="str">
        <f t="shared" si="468"/>
        <v>!!!</v>
      </c>
      <c r="C3778" s="265" t="str">
        <f>IF(ISERROR(IF(LEN(E3778)&gt;0,VLOOKUP(TEXT($E3778,0),'Angaben Stationen'!$E$14:$J$213,5,0),"")),"?",IF(LEN(E3778)&gt;0,VLOOKUP(TEXT($E3778,0),'Angaben Stationen'!$E$14:$J$213,5,0),""))</f>
        <v/>
      </c>
      <c r="D3778" s="232" t="str">
        <f>IF(ISERROR(IF(LEN(E3778)&gt;0,VLOOKUP(TEXT($E3778,0),'Angaben Stationen'!$E$14:$J$213,6,0),"")),"STATION IST NICHT VORHANDEN",IF(LEN(E3778)&gt;0,VLOOKUP(TEXT($E3778,0),'Angaben Stationen'!$E$14:$J$213,6,0),""))</f>
        <v/>
      </c>
      <c r="E3778" s="287"/>
      <c r="F3778" s="234"/>
      <c r="G3778" s="234"/>
      <c r="H3778" s="263"/>
      <c r="I3778" s="169"/>
      <c r="K3778" s="445" t="str">
        <f t="shared" si="469"/>
        <v>Leer</v>
      </c>
      <c r="L3778" s="445" t="str">
        <f>VLOOKUP($D3778,{"29 - Psychiatrie (Erwachsene)","BGI";"297 - stationsäquivalente Behandlung in der Erwachsenenpsychiatrie (29)","BGI";"30 - Kinder- und Jugendpsychiatrie","BGII";"307 - stationsäquivalente Behandlung in der Kinder- und Jugendpsychiatrie (30)","BGII";"31 - Psychosomatik","BGI";"","Leer"},2,0)</f>
        <v>Leer</v>
      </c>
      <c r="M3778" s="445">
        <f t="shared" si="466"/>
        <v>0</v>
      </c>
      <c r="N3778" s="445">
        <f t="shared" si="467"/>
        <v>0</v>
      </c>
      <c r="O3778" s="445">
        <f t="shared" si="470"/>
        <v>0</v>
      </c>
      <c r="P3778" s="445">
        <f t="shared" si="471"/>
        <v>0</v>
      </c>
      <c r="Q3778" s="445">
        <f t="shared" si="472"/>
        <v>0</v>
      </c>
      <c r="R3778" s="415" t="str">
        <f t="shared" si="473"/>
        <v>Leer</v>
      </c>
      <c r="S3778" s="445">
        <f>IF('Angaben KH-Standort'!D$29='A4'!D3778,IF('Angaben KH-Standort'!E$29="Ja",1,0),0)</f>
        <v>0</v>
      </c>
      <c r="T3778" s="445">
        <f>IF('Angaben KH-Standort'!D$30='A4'!D3778,IF('Angaben KH-Standort'!E$30="Ja",1,0),0)</f>
        <v>0</v>
      </c>
      <c r="U3778" s="445">
        <f>IF('Angaben KH-Standort'!D$31='A4'!D3778,IF('Angaben KH-Standort'!E$31="Ja",1,0),0)</f>
        <v>0</v>
      </c>
    </row>
    <row r="3779" spans="2:21" ht="15" customHeight="1" x14ac:dyDescent="0.3">
      <c r="B3779" s="70" t="str">
        <f t="shared" si="468"/>
        <v>!!!</v>
      </c>
      <c r="C3779" s="265" t="str">
        <f>IF(ISERROR(IF(LEN(E3779)&gt;0,VLOOKUP(TEXT($E3779,0),'Angaben Stationen'!$E$14:$J$213,5,0),"")),"?",IF(LEN(E3779)&gt;0,VLOOKUP(TEXT($E3779,0),'Angaben Stationen'!$E$14:$J$213,5,0),""))</f>
        <v/>
      </c>
      <c r="D3779" s="232" t="str">
        <f>IF(ISERROR(IF(LEN(E3779)&gt;0,VLOOKUP(TEXT($E3779,0),'Angaben Stationen'!$E$14:$J$213,6,0),"")),"STATION IST NICHT VORHANDEN",IF(LEN(E3779)&gt;0,VLOOKUP(TEXT($E3779,0),'Angaben Stationen'!$E$14:$J$213,6,0),""))</f>
        <v/>
      </c>
      <c r="E3779" s="287"/>
      <c r="F3779" s="234"/>
      <c r="G3779" s="234"/>
      <c r="H3779" s="263"/>
      <c r="I3779" s="169"/>
      <c r="K3779" s="445" t="str">
        <f t="shared" si="469"/>
        <v>Leer</v>
      </c>
      <c r="L3779" s="445" t="str">
        <f>VLOOKUP($D3779,{"29 - Psychiatrie (Erwachsene)","BGI";"297 - stationsäquivalente Behandlung in der Erwachsenenpsychiatrie (29)","BGI";"30 - Kinder- und Jugendpsychiatrie","BGII";"307 - stationsäquivalente Behandlung in der Kinder- und Jugendpsychiatrie (30)","BGII";"31 - Psychosomatik","BGI";"","Leer"},2,0)</f>
        <v>Leer</v>
      </c>
      <c r="M3779" s="445">
        <f t="shared" si="466"/>
        <v>0</v>
      </c>
      <c r="N3779" s="445">
        <f t="shared" si="467"/>
        <v>0</v>
      </c>
      <c r="O3779" s="445">
        <f t="shared" si="470"/>
        <v>0</v>
      </c>
      <c r="P3779" s="445">
        <f t="shared" si="471"/>
        <v>0</v>
      </c>
      <c r="Q3779" s="445">
        <f t="shared" si="472"/>
        <v>0</v>
      </c>
      <c r="R3779" s="415" t="str">
        <f t="shared" si="473"/>
        <v>Leer</v>
      </c>
      <c r="S3779" s="445">
        <f>IF('Angaben KH-Standort'!D$29='A4'!D3779,IF('Angaben KH-Standort'!E$29="Ja",1,0),0)</f>
        <v>0</v>
      </c>
      <c r="T3779" s="445">
        <f>IF('Angaben KH-Standort'!D$30='A4'!D3779,IF('Angaben KH-Standort'!E$30="Ja",1,0),0)</f>
        <v>0</v>
      </c>
      <c r="U3779" s="445">
        <f>IF('Angaben KH-Standort'!D$31='A4'!D3779,IF('Angaben KH-Standort'!E$31="Ja",1,0),0)</f>
        <v>0</v>
      </c>
    </row>
    <row r="3780" spans="2:21" ht="15" customHeight="1" x14ac:dyDescent="0.3">
      <c r="B3780" s="70" t="str">
        <f t="shared" si="468"/>
        <v>!!!</v>
      </c>
      <c r="C3780" s="265" t="str">
        <f>IF(ISERROR(IF(LEN(E3780)&gt;0,VLOOKUP(TEXT($E3780,0),'Angaben Stationen'!$E$14:$J$213,5,0),"")),"?",IF(LEN(E3780)&gt;0,VLOOKUP(TEXT($E3780,0),'Angaben Stationen'!$E$14:$J$213,5,0),""))</f>
        <v/>
      </c>
      <c r="D3780" s="232" t="str">
        <f>IF(ISERROR(IF(LEN(E3780)&gt;0,VLOOKUP(TEXT($E3780,0),'Angaben Stationen'!$E$14:$J$213,6,0),"")),"STATION IST NICHT VORHANDEN",IF(LEN(E3780)&gt;0,VLOOKUP(TEXT($E3780,0),'Angaben Stationen'!$E$14:$J$213,6,0),""))</f>
        <v/>
      </c>
      <c r="E3780" s="287"/>
      <c r="F3780" s="234"/>
      <c r="G3780" s="234"/>
      <c r="H3780" s="263"/>
      <c r="I3780" s="169"/>
      <c r="K3780" s="445" t="str">
        <f t="shared" si="469"/>
        <v>Leer</v>
      </c>
      <c r="L3780" s="445" t="str">
        <f>VLOOKUP($D3780,{"29 - Psychiatrie (Erwachsene)","BGI";"297 - stationsäquivalente Behandlung in der Erwachsenenpsychiatrie (29)","BGI";"30 - Kinder- und Jugendpsychiatrie","BGII";"307 - stationsäquivalente Behandlung in der Kinder- und Jugendpsychiatrie (30)","BGII";"31 - Psychosomatik","BGI";"","Leer"},2,0)</f>
        <v>Leer</v>
      </c>
      <c r="M3780" s="445">
        <f t="shared" si="466"/>
        <v>0</v>
      </c>
      <c r="N3780" s="445">
        <f t="shared" si="467"/>
        <v>0</v>
      </c>
      <c r="O3780" s="445">
        <f t="shared" si="470"/>
        <v>0</v>
      </c>
      <c r="P3780" s="445">
        <f t="shared" si="471"/>
        <v>0</v>
      </c>
      <c r="Q3780" s="445">
        <f t="shared" si="472"/>
        <v>0</v>
      </c>
      <c r="R3780" s="415" t="str">
        <f t="shared" si="473"/>
        <v>Leer</v>
      </c>
      <c r="S3780" s="445">
        <f>IF('Angaben KH-Standort'!D$29='A4'!D3780,IF('Angaben KH-Standort'!E$29="Ja",1,0),0)</f>
        <v>0</v>
      </c>
      <c r="T3780" s="445">
        <f>IF('Angaben KH-Standort'!D$30='A4'!D3780,IF('Angaben KH-Standort'!E$30="Ja",1,0),0)</f>
        <v>0</v>
      </c>
      <c r="U3780" s="445">
        <f>IF('Angaben KH-Standort'!D$31='A4'!D3780,IF('Angaben KH-Standort'!E$31="Ja",1,0),0)</f>
        <v>0</v>
      </c>
    </row>
    <row r="3781" spans="2:21" ht="15" customHeight="1" x14ac:dyDescent="0.3">
      <c r="B3781" s="70" t="str">
        <f t="shared" si="468"/>
        <v>!!!</v>
      </c>
      <c r="C3781" s="265" t="str">
        <f>IF(ISERROR(IF(LEN(E3781)&gt;0,VLOOKUP(TEXT($E3781,0),'Angaben Stationen'!$E$14:$J$213,5,0),"")),"?",IF(LEN(E3781)&gt;0,VLOOKUP(TEXT($E3781,0),'Angaben Stationen'!$E$14:$J$213,5,0),""))</f>
        <v/>
      </c>
      <c r="D3781" s="232" t="str">
        <f>IF(ISERROR(IF(LEN(E3781)&gt;0,VLOOKUP(TEXT($E3781,0),'Angaben Stationen'!$E$14:$J$213,6,0),"")),"STATION IST NICHT VORHANDEN",IF(LEN(E3781)&gt;0,VLOOKUP(TEXT($E3781,0),'Angaben Stationen'!$E$14:$J$213,6,0),""))</f>
        <v/>
      </c>
      <c r="E3781" s="287"/>
      <c r="F3781" s="234"/>
      <c r="G3781" s="234"/>
      <c r="H3781" s="263"/>
      <c r="I3781" s="169"/>
      <c r="K3781" s="445" t="str">
        <f t="shared" si="469"/>
        <v>Leer</v>
      </c>
      <c r="L3781" s="445" t="str">
        <f>VLOOKUP($D3781,{"29 - Psychiatrie (Erwachsene)","BGI";"297 - stationsäquivalente Behandlung in der Erwachsenenpsychiatrie (29)","BGI";"30 - Kinder- und Jugendpsychiatrie","BGII";"307 - stationsäquivalente Behandlung in der Kinder- und Jugendpsychiatrie (30)","BGII";"31 - Psychosomatik","BGI";"","Leer"},2,0)</f>
        <v>Leer</v>
      </c>
      <c r="M3781" s="445">
        <f t="shared" si="466"/>
        <v>0</v>
      </c>
      <c r="N3781" s="445">
        <f t="shared" si="467"/>
        <v>0</v>
      </c>
      <c r="O3781" s="445">
        <f t="shared" si="470"/>
        <v>0</v>
      </c>
      <c r="P3781" s="445">
        <f t="shared" si="471"/>
        <v>0</v>
      </c>
      <c r="Q3781" s="445">
        <f t="shared" si="472"/>
        <v>0</v>
      </c>
      <c r="R3781" s="415" t="str">
        <f t="shared" si="473"/>
        <v>Leer</v>
      </c>
      <c r="S3781" s="445">
        <f>IF('Angaben KH-Standort'!D$29='A4'!D3781,IF('Angaben KH-Standort'!E$29="Ja",1,0),0)</f>
        <v>0</v>
      </c>
      <c r="T3781" s="445">
        <f>IF('Angaben KH-Standort'!D$30='A4'!D3781,IF('Angaben KH-Standort'!E$30="Ja",1,0),0)</f>
        <v>0</v>
      </c>
      <c r="U3781" s="445">
        <f>IF('Angaben KH-Standort'!D$31='A4'!D3781,IF('Angaben KH-Standort'!E$31="Ja",1,0),0)</f>
        <v>0</v>
      </c>
    </row>
    <row r="3782" spans="2:21" ht="15" customHeight="1" x14ac:dyDescent="0.3">
      <c r="B3782" s="70" t="str">
        <f t="shared" si="468"/>
        <v>!!!</v>
      </c>
      <c r="C3782" s="265" t="str">
        <f>IF(ISERROR(IF(LEN(E3782)&gt;0,VLOOKUP(TEXT($E3782,0),'Angaben Stationen'!$E$14:$J$213,5,0),"")),"?",IF(LEN(E3782)&gt;0,VLOOKUP(TEXT($E3782,0),'Angaben Stationen'!$E$14:$J$213,5,0),""))</f>
        <v/>
      </c>
      <c r="D3782" s="232" t="str">
        <f>IF(ISERROR(IF(LEN(E3782)&gt;0,VLOOKUP(TEXT($E3782,0),'Angaben Stationen'!$E$14:$J$213,6,0),"")),"STATION IST NICHT VORHANDEN",IF(LEN(E3782)&gt;0,VLOOKUP(TEXT($E3782,0),'Angaben Stationen'!$E$14:$J$213,6,0),""))</f>
        <v/>
      </c>
      <c r="E3782" s="287"/>
      <c r="F3782" s="234"/>
      <c r="G3782" s="234"/>
      <c r="H3782" s="263"/>
      <c r="I3782" s="169"/>
      <c r="K3782" s="445" t="str">
        <f t="shared" si="469"/>
        <v>Leer</v>
      </c>
      <c r="L3782" s="445" t="str">
        <f>VLOOKUP($D3782,{"29 - Psychiatrie (Erwachsene)","BGI";"297 - stationsäquivalente Behandlung in der Erwachsenenpsychiatrie (29)","BGI";"30 - Kinder- und Jugendpsychiatrie","BGII";"307 - stationsäquivalente Behandlung in der Kinder- und Jugendpsychiatrie (30)","BGII";"31 - Psychosomatik","BGI";"","Leer"},2,0)</f>
        <v>Leer</v>
      </c>
      <c r="M3782" s="445">
        <f t="shared" si="466"/>
        <v>0</v>
      </c>
      <c r="N3782" s="445">
        <f t="shared" si="467"/>
        <v>0</v>
      </c>
      <c r="O3782" s="445">
        <f t="shared" si="470"/>
        <v>0</v>
      </c>
      <c r="P3782" s="445">
        <f t="shared" si="471"/>
        <v>0</v>
      </c>
      <c r="Q3782" s="445">
        <f t="shared" si="472"/>
        <v>0</v>
      </c>
      <c r="R3782" s="415" t="str">
        <f t="shared" si="473"/>
        <v>Leer</v>
      </c>
      <c r="S3782" s="445">
        <f>IF('Angaben KH-Standort'!D$29='A4'!D3782,IF('Angaben KH-Standort'!E$29="Ja",1,0),0)</f>
        <v>0</v>
      </c>
      <c r="T3782" s="445">
        <f>IF('Angaben KH-Standort'!D$30='A4'!D3782,IF('Angaben KH-Standort'!E$30="Ja",1,0),0)</f>
        <v>0</v>
      </c>
      <c r="U3782" s="445">
        <f>IF('Angaben KH-Standort'!D$31='A4'!D3782,IF('Angaben KH-Standort'!E$31="Ja",1,0),0)</f>
        <v>0</v>
      </c>
    </row>
    <row r="3783" spans="2:21" ht="15" customHeight="1" x14ac:dyDescent="0.3">
      <c r="B3783" s="70" t="str">
        <f t="shared" si="468"/>
        <v>!!!</v>
      </c>
      <c r="C3783" s="265" t="str">
        <f>IF(ISERROR(IF(LEN(E3783)&gt;0,VLOOKUP(TEXT($E3783,0),'Angaben Stationen'!$E$14:$J$213,5,0),"")),"?",IF(LEN(E3783)&gt;0,VLOOKUP(TEXT($E3783,0),'Angaben Stationen'!$E$14:$J$213,5,0),""))</f>
        <v/>
      </c>
      <c r="D3783" s="232" t="str">
        <f>IF(ISERROR(IF(LEN(E3783)&gt;0,VLOOKUP(TEXT($E3783,0),'Angaben Stationen'!$E$14:$J$213,6,0),"")),"STATION IST NICHT VORHANDEN",IF(LEN(E3783)&gt;0,VLOOKUP(TEXT($E3783,0),'Angaben Stationen'!$E$14:$J$213,6,0),""))</f>
        <v/>
      </c>
      <c r="E3783" s="287"/>
      <c r="F3783" s="234"/>
      <c r="G3783" s="234"/>
      <c r="H3783" s="263"/>
      <c r="I3783" s="169"/>
      <c r="K3783" s="445" t="str">
        <f t="shared" si="469"/>
        <v>Leer</v>
      </c>
      <c r="L3783" s="445" t="str">
        <f>VLOOKUP($D3783,{"29 - Psychiatrie (Erwachsene)","BGI";"297 - stationsäquivalente Behandlung in der Erwachsenenpsychiatrie (29)","BGI";"30 - Kinder- und Jugendpsychiatrie","BGII";"307 - stationsäquivalente Behandlung in der Kinder- und Jugendpsychiatrie (30)","BGII";"31 - Psychosomatik","BGI";"","Leer"},2,0)</f>
        <v>Leer</v>
      </c>
      <c r="M3783" s="445">
        <f t="shared" si="466"/>
        <v>0</v>
      </c>
      <c r="N3783" s="445">
        <f t="shared" si="467"/>
        <v>0</v>
      </c>
      <c r="O3783" s="445">
        <f t="shared" si="470"/>
        <v>0</v>
      </c>
      <c r="P3783" s="445">
        <f t="shared" si="471"/>
        <v>0</v>
      </c>
      <c r="Q3783" s="445">
        <f t="shared" si="472"/>
        <v>0</v>
      </c>
      <c r="R3783" s="415" t="str">
        <f t="shared" si="473"/>
        <v>Leer</v>
      </c>
      <c r="S3783" s="445">
        <f>IF('Angaben KH-Standort'!D$29='A4'!D3783,IF('Angaben KH-Standort'!E$29="Ja",1,0),0)</f>
        <v>0</v>
      </c>
      <c r="T3783" s="445">
        <f>IF('Angaben KH-Standort'!D$30='A4'!D3783,IF('Angaben KH-Standort'!E$30="Ja",1,0),0)</f>
        <v>0</v>
      </c>
      <c r="U3783" s="445">
        <f>IF('Angaben KH-Standort'!D$31='A4'!D3783,IF('Angaben KH-Standort'!E$31="Ja",1,0),0)</f>
        <v>0</v>
      </c>
    </row>
    <row r="3784" spans="2:21" ht="15" customHeight="1" x14ac:dyDescent="0.3">
      <c r="B3784" s="70" t="str">
        <f t="shared" si="468"/>
        <v>!!!</v>
      </c>
      <c r="C3784" s="265" t="str">
        <f>IF(ISERROR(IF(LEN(E3784)&gt;0,VLOOKUP(TEXT($E3784,0),'Angaben Stationen'!$E$14:$J$213,5,0),"")),"?",IF(LEN(E3784)&gt;0,VLOOKUP(TEXT($E3784,0),'Angaben Stationen'!$E$14:$J$213,5,0),""))</f>
        <v/>
      </c>
      <c r="D3784" s="232" t="str">
        <f>IF(ISERROR(IF(LEN(E3784)&gt;0,VLOOKUP(TEXT($E3784,0),'Angaben Stationen'!$E$14:$J$213,6,0),"")),"STATION IST NICHT VORHANDEN",IF(LEN(E3784)&gt;0,VLOOKUP(TEXT($E3784,0),'Angaben Stationen'!$E$14:$J$213,6,0),""))</f>
        <v/>
      </c>
      <c r="E3784" s="287"/>
      <c r="F3784" s="234"/>
      <c r="G3784" s="234"/>
      <c r="H3784" s="263"/>
      <c r="I3784" s="169"/>
      <c r="K3784" s="445" t="str">
        <f t="shared" si="469"/>
        <v>Leer</v>
      </c>
      <c r="L3784" s="445" t="str">
        <f>VLOOKUP($D3784,{"29 - Psychiatrie (Erwachsene)","BGI";"297 - stationsäquivalente Behandlung in der Erwachsenenpsychiatrie (29)","BGI";"30 - Kinder- und Jugendpsychiatrie","BGII";"307 - stationsäquivalente Behandlung in der Kinder- und Jugendpsychiatrie (30)","BGII";"31 - Psychosomatik","BGI";"","Leer"},2,0)</f>
        <v>Leer</v>
      </c>
      <c r="M3784" s="445">
        <f t="shared" si="466"/>
        <v>0</v>
      </c>
      <c r="N3784" s="445">
        <f t="shared" si="467"/>
        <v>0</v>
      </c>
      <c r="O3784" s="445">
        <f t="shared" si="470"/>
        <v>0</v>
      </c>
      <c r="P3784" s="445">
        <f t="shared" si="471"/>
        <v>0</v>
      </c>
      <c r="Q3784" s="445">
        <f t="shared" si="472"/>
        <v>0</v>
      </c>
      <c r="R3784" s="415" t="str">
        <f t="shared" si="473"/>
        <v>Leer</v>
      </c>
      <c r="S3784" s="445">
        <f>IF('Angaben KH-Standort'!D$29='A4'!D3784,IF('Angaben KH-Standort'!E$29="Ja",1,0),0)</f>
        <v>0</v>
      </c>
      <c r="T3784" s="445">
        <f>IF('Angaben KH-Standort'!D$30='A4'!D3784,IF('Angaben KH-Standort'!E$30="Ja",1,0),0)</f>
        <v>0</v>
      </c>
      <c r="U3784" s="445">
        <f>IF('Angaben KH-Standort'!D$31='A4'!D3784,IF('Angaben KH-Standort'!E$31="Ja",1,0),0)</f>
        <v>0</v>
      </c>
    </row>
    <row r="3785" spans="2:21" ht="15" customHeight="1" x14ac:dyDescent="0.3">
      <c r="B3785" s="70" t="str">
        <f t="shared" si="468"/>
        <v>!!!</v>
      </c>
      <c r="C3785" s="265" t="str">
        <f>IF(ISERROR(IF(LEN(E3785)&gt;0,VLOOKUP(TEXT($E3785,0),'Angaben Stationen'!$E$14:$J$213,5,0),"")),"?",IF(LEN(E3785)&gt;0,VLOOKUP(TEXT($E3785,0),'Angaben Stationen'!$E$14:$J$213,5,0),""))</f>
        <v/>
      </c>
      <c r="D3785" s="232" t="str">
        <f>IF(ISERROR(IF(LEN(E3785)&gt;0,VLOOKUP(TEXT($E3785,0),'Angaben Stationen'!$E$14:$J$213,6,0),"")),"STATION IST NICHT VORHANDEN",IF(LEN(E3785)&gt;0,VLOOKUP(TEXT($E3785,0),'Angaben Stationen'!$E$14:$J$213,6,0),""))</f>
        <v/>
      </c>
      <c r="E3785" s="287"/>
      <c r="F3785" s="234"/>
      <c r="G3785" s="234"/>
      <c r="H3785" s="263"/>
      <c r="I3785" s="169"/>
      <c r="K3785" s="445" t="str">
        <f t="shared" si="469"/>
        <v>Leer</v>
      </c>
      <c r="L3785" s="445" t="str">
        <f>VLOOKUP($D3785,{"29 - Psychiatrie (Erwachsene)","BGI";"297 - stationsäquivalente Behandlung in der Erwachsenenpsychiatrie (29)","BGI";"30 - Kinder- und Jugendpsychiatrie","BGII";"307 - stationsäquivalente Behandlung in der Kinder- und Jugendpsychiatrie (30)","BGII";"31 - Psychosomatik","BGI";"","Leer"},2,0)</f>
        <v>Leer</v>
      </c>
      <c r="M3785" s="445">
        <f t="shared" si="466"/>
        <v>0</v>
      </c>
      <c r="N3785" s="445">
        <f t="shared" si="467"/>
        <v>0</v>
      </c>
      <c r="O3785" s="445">
        <f t="shared" si="470"/>
        <v>0</v>
      </c>
      <c r="P3785" s="445">
        <f t="shared" si="471"/>
        <v>0</v>
      </c>
      <c r="Q3785" s="445">
        <f t="shared" si="472"/>
        <v>0</v>
      </c>
      <c r="R3785" s="415" t="str">
        <f t="shared" si="473"/>
        <v>Leer</v>
      </c>
      <c r="S3785" s="445">
        <f>IF('Angaben KH-Standort'!D$29='A4'!D3785,IF('Angaben KH-Standort'!E$29="Ja",1,0),0)</f>
        <v>0</v>
      </c>
      <c r="T3785" s="445">
        <f>IF('Angaben KH-Standort'!D$30='A4'!D3785,IF('Angaben KH-Standort'!E$30="Ja",1,0),0)</f>
        <v>0</v>
      </c>
      <c r="U3785" s="445">
        <f>IF('Angaben KH-Standort'!D$31='A4'!D3785,IF('Angaben KH-Standort'!E$31="Ja",1,0),0)</f>
        <v>0</v>
      </c>
    </row>
    <row r="3786" spans="2:21" ht="15" customHeight="1" x14ac:dyDescent="0.3">
      <c r="B3786" s="70" t="str">
        <f t="shared" si="468"/>
        <v>!!!</v>
      </c>
      <c r="C3786" s="265" t="str">
        <f>IF(ISERROR(IF(LEN(E3786)&gt;0,VLOOKUP(TEXT($E3786,0),'Angaben Stationen'!$E$14:$J$213,5,0),"")),"?",IF(LEN(E3786)&gt;0,VLOOKUP(TEXT($E3786,0),'Angaben Stationen'!$E$14:$J$213,5,0),""))</f>
        <v/>
      </c>
      <c r="D3786" s="232" t="str">
        <f>IF(ISERROR(IF(LEN(E3786)&gt;0,VLOOKUP(TEXT($E3786,0),'Angaben Stationen'!$E$14:$J$213,6,0),"")),"STATION IST NICHT VORHANDEN",IF(LEN(E3786)&gt;0,VLOOKUP(TEXT($E3786,0),'Angaben Stationen'!$E$14:$J$213,6,0),""))</f>
        <v/>
      </c>
      <c r="E3786" s="287"/>
      <c r="F3786" s="234"/>
      <c r="G3786" s="234"/>
      <c r="H3786" s="263"/>
      <c r="I3786" s="169"/>
      <c r="K3786" s="445" t="str">
        <f t="shared" si="469"/>
        <v>Leer</v>
      </c>
      <c r="L3786" s="445" t="str">
        <f>VLOOKUP($D3786,{"29 - Psychiatrie (Erwachsene)","BGI";"297 - stationsäquivalente Behandlung in der Erwachsenenpsychiatrie (29)","BGI";"30 - Kinder- und Jugendpsychiatrie","BGII";"307 - stationsäquivalente Behandlung in der Kinder- und Jugendpsychiatrie (30)","BGII";"31 - Psychosomatik","BGI";"","Leer"},2,0)</f>
        <v>Leer</v>
      </c>
      <c r="M3786" s="445">
        <f t="shared" si="466"/>
        <v>0</v>
      </c>
      <c r="N3786" s="445">
        <f t="shared" si="467"/>
        <v>0</v>
      </c>
      <c r="O3786" s="445">
        <f t="shared" si="470"/>
        <v>0</v>
      </c>
      <c r="P3786" s="445">
        <f t="shared" si="471"/>
        <v>0</v>
      </c>
      <c r="Q3786" s="445">
        <f t="shared" si="472"/>
        <v>0</v>
      </c>
      <c r="R3786" s="415" t="str">
        <f t="shared" si="473"/>
        <v>Leer</v>
      </c>
      <c r="S3786" s="445">
        <f>IF('Angaben KH-Standort'!D$29='A4'!D3786,IF('Angaben KH-Standort'!E$29="Ja",1,0),0)</f>
        <v>0</v>
      </c>
      <c r="T3786" s="445">
        <f>IF('Angaben KH-Standort'!D$30='A4'!D3786,IF('Angaben KH-Standort'!E$30="Ja",1,0),0)</f>
        <v>0</v>
      </c>
      <c r="U3786" s="445">
        <f>IF('Angaben KH-Standort'!D$31='A4'!D3786,IF('Angaben KH-Standort'!E$31="Ja",1,0),0)</f>
        <v>0</v>
      </c>
    </row>
    <row r="3787" spans="2:21" ht="15" customHeight="1" x14ac:dyDescent="0.3">
      <c r="B3787" s="70" t="str">
        <f t="shared" si="468"/>
        <v>!!!</v>
      </c>
      <c r="C3787" s="265" t="str">
        <f>IF(ISERROR(IF(LEN(E3787)&gt;0,VLOOKUP(TEXT($E3787,0),'Angaben Stationen'!$E$14:$J$213,5,0),"")),"?",IF(LEN(E3787)&gt;0,VLOOKUP(TEXT($E3787,0),'Angaben Stationen'!$E$14:$J$213,5,0),""))</f>
        <v/>
      </c>
      <c r="D3787" s="232" t="str">
        <f>IF(ISERROR(IF(LEN(E3787)&gt;0,VLOOKUP(TEXT($E3787,0),'Angaben Stationen'!$E$14:$J$213,6,0),"")),"STATION IST NICHT VORHANDEN",IF(LEN(E3787)&gt;0,VLOOKUP(TEXT($E3787,0),'Angaben Stationen'!$E$14:$J$213,6,0),""))</f>
        <v/>
      </c>
      <c r="E3787" s="287"/>
      <c r="F3787" s="234"/>
      <c r="G3787" s="234"/>
      <c r="H3787" s="263"/>
      <c r="I3787" s="169"/>
      <c r="K3787" s="445" t="str">
        <f t="shared" si="469"/>
        <v>Leer</v>
      </c>
      <c r="L3787" s="445" t="str">
        <f>VLOOKUP($D3787,{"29 - Psychiatrie (Erwachsene)","BGI";"297 - stationsäquivalente Behandlung in der Erwachsenenpsychiatrie (29)","BGI";"30 - Kinder- und Jugendpsychiatrie","BGII";"307 - stationsäquivalente Behandlung in der Kinder- und Jugendpsychiatrie (30)","BGII";"31 - Psychosomatik","BGI";"","Leer"},2,0)</f>
        <v>Leer</v>
      </c>
      <c r="M3787" s="445">
        <f t="shared" si="466"/>
        <v>0</v>
      </c>
      <c r="N3787" s="445">
        <f t="shared" si="467"/>
        <v>0</v>
      </c>
      <c r="O3787" s="445">
        <f t="shared" si="470"/>
        <v>0</v>
      </c>
      <c r="P3787" s="445">
        <f t="shared" si="471"/>
        <v>0</v>
      </c>
      <c r="Q3787" s="445">
        <f t="shared" si="472"/>
        <v>0</v>
      </c>
      <c r="R3787" s="415" t="str">
        <f t="shared" si="473"/>
        <v>Leer</v>
      </c>
      <c r="S3787" s="445">
        <f>IF('Angaben KH-Standort'!D$29='A4'!D3787,IF('Angaben KH-Standort'!E$29="Ja",1,0),0)</f>
        <v>0</v>
      </c>
      <c r="T3787" s="445">
        <f>IF('Angaben KH-Standort'!D$30='A4'!D3787,IF('Angaben KH-Standort'!E$30="Ja",1,0),0)</f>
        <v>0</v>
      </c>
      <c r="U3787" s="445">
        <f>IF('Angaben KH-Standort'!D$31='A4'!D3787,IF('Angaben KH-Standort'!E$31="Ja",1,0),0)</f>
        <v>0</v>
      </c>
    </row>
    <row r="3788" spans="2:21" ht="15" customHeight="1" x14ac:dyDescent="0.3">
      <c r="B3788" s="70" t="str">
        <f t="shared" si="468"/>
        <v>!!!</v>
      </c>
      <c r="C3788" s="265" t="str">
        <f>IF(ISERROR(IF(LEN(E3788)&gt;0,VLOOKUP(TEXT($E3788,0),'Angaben Stationen'!$E$14:$J$213,5,0),"")),"?",IF(LEN(E3788)&gt;0,VLOOKUP(TEXT($E3788,0),'Angaben Stationen'!$E$14:$J$213,5,0),""))</f>
        <v/>
      </c>
      <c r="D3788" s="232" t="str">
        <f>IF(ISERROR(IF(LEN(E3788)&gt;0,VLOOKUP(TEXT($E3788,0),'Angaben Stationen'!$E$14:$J$213,6,0),"")),"STATION IST NICHT VORHANDEN",IF(LEN(E3788)&gt;0,VLOOKUP(TEXT($E3788,0),'Angaben Stationen'!$E$14:$J$213,6,0),""))</f>
        <v/>
      </c>
      <c r="E3788" s="287"/>
      <c r="F3788" s="234"/>
      <c r="G3788" s="234"/>
      <c r="H3788" s="263"/>
      <c r="I3788" s="169"/>
      <c r="K3788" s="445" t="str">
        <f t="shared" si="469"/>
        <v>Leer</v>
      </c>
      <c r="L3788" s="445" t="str">
        <f>VLOOKUP($D3788,{"29 - Psychiatrie (Erwachsene)","BGI";"297 - stationsäquivalente Behandlung in der Erwachsenenpsychiatrie (29)","BGI";"30 - Kinder- und Jugendpsychiatrie","BGII";"307 - stationsäquivalente Behandlung in der Kinder- und Jugendpsychiatrie (30)","BGII";"31 - Psychosomatik","BGI";"","Leer"},2,0)</f>
        <v>Leer</v>
      </c>
      <c r="M3788" s="445">
        <f t="shared" si="466"/>
        <v>0</v>
      </c>
      <c r="N3788" s="445">
        <f t="shared" si="467"/>
        <v>0</v>
      </c>
      <c r="O3788" s="445">
        <f t="shared" si="470"/>
        <v>0</v>
      </c>
      <c r="P3788" s="445">
        <f t="shared" si="471"/>
        <v>0</v>
      </c>
      <c r="Q3788" s="445">
        <f t="shared" si="472"/>
        <v>0</v>
      </c>
      <c r="R3788" s="415" t="str">
        <f t="shared" si="473"/>
        <v>Leer</v>
      </c>
      <c r="S3788" s="445">
        <f>IF('Angaben KH-Standort'!D$29='A4'!D3788,IF('Angaben KH-Standort'!E$29="Ja",1,0),0)</f>
        <v>0</v>
      </c>
      <c r="T3788" s="445">
        <f>IF('Angaben KH-Standort'!D$30='A4'!D3788,IF('Angaben KH-Standort'!E$30="Ja",1,0),0)</f>
        <v>0</v>
      </c>
      <c r="U3788" s="445">
        <f>IF('Angaben KH-Standort'!D$31='A4'!D3788,IF('Angaben KH-Standort'!E$31="Ja",1,0),0)</f>
        <v>0</v>
      </c>
    </row>
    <row r="3789" spans="2:21" ht="15" customHeight="1" x14ac:dyDescent="0.3">
      <c r="B3789" s="70" t="str">
        <f t="shared" si="468"/>
        <v>!!!</v>
      </c>
      <c r="C3789" s="265" t="str">
        <f>IF(ISERROR(IF(LEN(E3789)&gt;0,VLOOKUP(TEXT($E3789,0),'Angaben Stationen'!$E$14:$J$213,5,0),"")),"?",IF(LEN(E3789)&gt;0,VLOOKUP(TEXT($E3789,0),'Angaben Stationen'!$E$14:$J$213,5,0),""))</f>
        <v/>
      </c>
      <c r="D3789" s="232" t="str">
        <f>IF(ISERROR(IF(LEN(E3789)&gt;0,VLOOKUP(TEXT($E3789,0),'Angaben Stationen'!$E$14:$J$213,6,0),"")),"STATION IST NICHT VORHANDEN",IF(LEN(E3789)&gt;0,VLOOKUP(TEXT($E3789,0),'Angaben Stationen'!$E$14:$J$213,6,0),""))</f>
        <v/>
      </c>
      <c r="E3789" s="287"/>
      <c r="F3789" s="234"/>
      <c r="G3789" s="234"/>
      <c r="H3789" s="263"/>
      <c r="I3789" s="169"/>
      <c r="K3789" s="445" t="str">
        <f t="shared" si="469"/>
        <v>Leer</v>
      </c>
      <c r="L3789" s="445" t="str">
        <f>VLOOKUP($D3789,{"29 - Psychiatrie (Erwachsene)","BGI";"297 - stationsäquivalente Behandlung in der Erwachsenenpsychiatrie (29)","BGI";"30 - Kinder- und Jugendpsychiatrie","BGII";"307 - stationsäquivalente Behandlung in der Kinder- und Jugendpsychiatrie (30)","BGII";"31 - Psychosomatik","BGI";"","Leer"},2,0)</f>
        <v>Leer</v>
      </c>
      <c r="M3789" s="445">
        <f t="shared" si="466"/>
        <v>0</v>
      </c>
      <c r="N3789" s="445">
        <f t="shared" si="467"/>
        <v>0</v>
      </c>
      <c r="O3789" s="445">
        <f t="shared" si="470"/>
        <v>0</v>
      </c>
      <c r="P3789" s="445">
        <f t="shared" si="471"/>
        <v>0</v>
      </c>
      <c r="Q3789" s="445">
        <f t="shared" si="472"/>
        <v>0</v>
      </c>
      <c r="R3789" s="415" t="str">
        <f t="shared" si="473"/>
        <v>Leer</v>
      </c>
      <c r="S3789" s="445">
        <f>IF('Angaben KH-Standort'!D$29='A4'!D3789,IF('Angaben KH-Standort'!E$29="Ja",1,0),0)</f>
        <v>0</v>
      </c>
      <c r="T3789" s="445">
        <f>IF('Angaben KH-Standort'!D$30='A4'!D3789,IF('Angaben KH-Standort'!E$30="Ja",1,0),0)</f>
        <v>0</v>
      </c>
      <c r="U3789" s="445">
        <f>IF('Angaben KH-Standort'!D$31='A4'!D3789,IF('Angaben KH-Standort'!E$31="Ja",1,0),0)</f>
        <v>0</v>
      </c>
    </row>
    <row r="3790" spans="2:21" ht="15" customHeight="1" x14ac:dyDescent="0.3">
      <c r="B3790" s="70" t="str">
        <f t="shared" si="468"/>
        <v>!!!</v>
      </c>
      <c r="C3790" s="265" t="str">
        <f>IF(ISERROR(IF(LEN(E3790)&gt;0,VLOOKUP(TEXT($E3790,0),'Angaben Stationen'!$E$14:$J$213,5,0),"")),"?",IF(LEN(E3790)&gt;0,VLOOKUP(TEXT($E3790,0),'Angaben Stationen'!$E$14:$J$213,5,0),""))</f>
        <v/>
      </c>
      <c r="D3790" s="232" t="str">
        <f>IF(ISERROR(IF(LEN(E3790)&gt;0,VLOOKUP(TEXT($E3790,0),'Angaben Stationen'!$E$14:$J$213,6,0),"")),"STATION IST NICHT VORHANDEN",IF(LEN(E3790)&gt;0,VLOOKUP(TEXT($E3790,0),'Angaben Stationen'!$E$14:$J$213,6,0),""))</f>
        <v/>
      </c>
      <c r="E3790" s="287"/>
      <c r="F3790" s="234"/>
      <c r="G3790" s="234"/>
      <c r="H3790" s="263"/>
      <c r="I3790" s="169"/>
      <c r="K3790" s="445" t="str">
        <f t="shared" si="469"/>
        <v>Leer</v>
      </c>
      <c r="L3790" s="445" t="str">
        <f>VLOOKUP($D3790,{"29 - Psychiatrie (Erwachsene)","BGI";"297 - stationsäquivalente Behandlung in der Erwachsenenpsychiatrie (29)","BGI";"30 - Kinder- und Jugendpsychiatrie","BGII";"307 - stationsäquivalente Behandlung in der Kinder- und Jugendpsychiatrie (30)","BGII";"31 - Psychosomatik","BGI";"","Leer"},2,0)</f>
        <v>Leer</v>
      </c>
      <c r="M3790" s="445">
        <f t="shared" si="466"/>
        <v>0</v>
      </c>
      <c r="N3790" s="445">
        <f t="shared" si="467"/>
        <v>0</v>
      </c>
      <c r="O3790" s="445">
        <f t="shared" si="470"/>
        <v>0</v>
      </c>
      <c r="P3790" s="445">
        <f t="shared" si="471"/>
        <v>0</v>
      </c>
      <c r="Q3790" s="445">
        <f t="shared" si="472"/>
        <v>0</v>
      </c>
      <c r="R3790" s="415" t="str">
        <f t="shared" si="473"/>
        <v>Leer</v>
      </c>
      <c r="S3790" s="445">
        <f>IF('Angaben KH-Standort'!D$29='A4'!D3790,IF('Angaben KH-Standort'!E$29="Ja",1,0),0)</f>
        <v>0</v>
      </c>
      <c r="T3790" s="445">
        <f>IF('Angaben KH-Standort'!D$30='A4'!D3790,IF('Angaben KH-Standort'!E$30="Ja",1,0),0)</f>
        <v>0</v>
      </c>
      <c r="U3790" s="445">
        <f>IF('Angaben KH-Standort'!D$31='A4'!D3790,IF('Angaben KH-Standort'!E$31="Ja",1,0),0)</f>
        <v>0</v>
      </c>
    </row>
    <row r="3791" spans="2:21" ht="15" customHeight="1" x14ac:dyDescent="0.3">
      <c r="B3791" s="70" t="str">
        <f t="shared" si="468"/>
        <v>!!!</v>
      </c>
      <c r="C3791" s="265" t="str">
        <f>IF(ISERROR(IF(LEN(E3791)&gt;0,VLOOKUP(TEXT($E3791,0),'Angaben Stationen'!$E$14:$J$213,5,0),"")),"?",IF(LEN(E3791)&gt;0,VLOOKUP(TEXT($E3791,0),'Angaben Stationen'!$E$14:$J$213,5,0),""))</f>
        <v/>
      </c>
      <c r="D3791" s="232" t="str">
        <f>IF(ISERROR(IF(LEN(E3791)&gt;0,VLOOKUP(TEXT($E3791,0),'Angaben Stationen'!$E$14:$J$213,6,0),"")),"STATION IST NICHT VORHANDEN",IF(LEN(E3791)&gt;0,VLOOKUP(TEXT($E3791,0),'Angaben Stationen'!$E$14:$J$213,6,0),""))</f>
        <v/>
      </c>
      <c r="E3791" s="287"/>
      <c r="F3791" s="234"/>
      <c r="G3791" s="234"/>
      <c r="H3791" s="263"/>
      <c r="I3791" s="169"/>
      <c r="K3791" s="445" t="str">
        <f t="shared" si="469"/>
        <v>Leer</v>
      </c>
      <c r="L3791" s="445" t="str">
        <f>VLOOKUP($D3791,{"29 - Psychiatrie (Erwachsene)","BGI";"297 - stationsäquivalente Behandlung in der Erwachsenenpsychiatrie (29)","BGI";"30 - Kinder- und Jugendpsychiatrie","BGII";"307 - stationsäquivalente Behandlung in der Kinder- und Jugendpsychiatrie (30)","BGII";"31 - Psychosomatik","BGI";"","Leer"},2,0)</f>
        <v>Leer</v>
      </c>
      <c r="M3791" s="445">
        <f t="shared" si="466"/>
        <v>0</v>
      </c>
      <c r="N3791" s="445">
        <f t="shared" si="467"/>
        <v>0</v>
      </c>
      <c r="O3791" s="445">
        <f t="shared" si="470"/>
        <v>0</v>
      </c>
      <c r="P3791" s="445">
        <f t="shared" si="471"/>
        <v>0</v>
      </c>
      <c r="Q3791" s="445">
        <f t="shared" si="472"/>
        <v>0</v>
      </c>
      <c r="R3791" s="415" t="str">
        <f t="shared" si="473"/>
        <v>Leer</v>
      </c>
      <c r="S3791" s="445">
        <f>IF('Angaben KH-Standort'!D$29='A4'!D3791,IF('Angaben KH-Standort'!E$29="Ja",1,0),0)</f>
        <v>0</v>
      </c>
      <c r="T3791" s="445">
        <f>IF('Angaben KH-Standort'!D$30='A4'!D3791,IF('Angaben KH-Standort'!E$30="Ja",1,0),0)</f>
        <v>0</v>
      </c>
      <c r="U3791" s="445">
        <f>IF('Angaben KH-Standort'!D$31='A4'!D3791,IF('Angaben KH-Standort'!E$31="Ja",1,0),0)</f>
        <v>0</v>
      </c>
    </row>
    <row r="3792" spans="2:21" ht="15" customHeight="1" x14ac:dyDescent="0.3">
      <c r="B3792" s="70" t="str">
        <f t="shared" si="468"/>
        <v>!!!</v>
      </c>
      <c r="C3792" s="265" t="str">
        <f>IF(ISERROR(IF(LEN(E3792)&gt;0,VLOOKUP(TEXT($E3792,0),'Angaben Stationen'!$E$14:$J$213,5,0),"")),"?",IF(LEN(E3792)&gt;0,VLOOKUP(TEXT($E3792,0),'Angaben Stationen'!$E$14:$J$213,5,0),""))</f>
        <v/>
      </c>
      <c r="D3792" s="232" t="str">
        <f>IF(ISERROR(IF(LEN(E3792)&gt;0,VLOOKUP(TEXT($E3792,0),'Angaben Stationen'!$E$14:$J$213,6,0),"")),"STATION IST NICHT VORHANDEN",IF(LEN(E3792)&gt;0,VLOOKUP(TEXT($E3792,0),'Angaben Stationen'!$E$14:$J$213,6,0),""))</f>
        <v/>
      </c>
      <c r="E3792" s="287"/>
      <c r="F3792" s="234"/>
      <c r="G3792" s="234"/>
      <c r="H3792" s="263"/>
      <c r="I3792" s="169"/>
      <c r="K3792" s="445" t="str">
        <f t="shared" si="469"/>
        <v>Leer</v>
      </c>
      <c r="L3792" s="445" t="str">
        <f>VLOOKUP($D3792,{"29 - Psychiatrie (Erwachsene)","BGI";"297 - stationsäquivalente Behandlung in der Erwachsenenpsychiatrie (29)","BGI";"30 - Kinder- und Jugendpsychiatrie","BGII";"307 - stationsäquivalente Behandlung in der Kinder- und Jugendpsychiatrie (30)","BGII";"31 - Psychosomatik","BGI";"","Leer"},2,0)</f>
        <v>Leer</v>
      </c>
      <c r="M3792" s="445">
        <f t="shared" si="466"/>
        <v>0</v>
      </c>
      <c r="N3792" s="445">
        <f t="shared" si="467"/>
        <v>0</v>
      </c>
      <c r="O3792" s="445">
        <f t="shared" si="470"/>
        <v>0</v>
      </c>
      <c r="P3792" s="445">
        <f t="shared" si="471"/>
        <v>0</v>
      </c>
      <c r="Q3792" s="445">
        <f t="shared" si="472"/>
        <v>0</v>
      </c>
      <c r="R3792" s="415" t="str">
        <f t="shared" si="473"/>
        <v>Leer</v>
      </c>
      <c r="S3792" s="445">
        <f>IF('Angaben KH-Standort'!D$29='A4'!D3792,IF('Angaben KH-Standort'!E$29="Ja",1,0),0)</f>
        <v>0</v>
      </c>
      <c r="T3792" s="445">
        <f>IF('Angaben KH-Standort'!D$30='A4'!D3792,IF('Angaben KH-Standort'!E$30="Ja",1,0),0)</f>
        <v>0</v>
      </c>
      <c r="U3792" s="445">
        <f>IF('Angaben KH-Standort'!D$31='A4'!D3792,IF('Angaben KH-Standort'!E$31="Ja",1,0),0)</f>
        <v>0</v>
      </c>
    </row>
    <row r="3793" spans="2:21" ht="15" customHeight="1" x14ac:dyDescent="0.3">
      <c r="B3793" s="70" t="str">
        <f t="shared" si="468"/>
        <v>!!!</v>
      </c>
      <c r="C3793" s="265" t="str">
        <f>IF(ISERROR(IF(LEN(E3793)&gt;0,VLOOKUP(TEXT($E3793,0),'Angaben Stationen'!$E$14:$J$213,5,0),"")),"?",IF(LEN(E3793)&gt;0,VLOOKUP(TEXT($E3793,0),'Angaben Stationen'!$E$14:$J$213,5,0),""))</f>
        <v/>
      </c>
      <c r="D3793" s="232" t="str">
        <f>IF(ISERROR(IF(LEN(E3793)&gt;0,VLOOKUP(TEXT($E3793,0),'Angaben Stationen'!$E$14:$J$213,6,0),"")),"STATION IST NICHT VORHANDEN",IF(LEN(E3793)&gt;0,VLOOKUP(TEXT($E3793,0),'Angaben Stationen'!$E$14:$J$213,6,0),""))</f>
        <v/>
      </c>
      <c r="E3793" s="287"/>
      <c r="F3793" s="234"/>
      <c r="G3793" s="234"/>
      <c r="H3793" s="263"/>
      <c r="I3793" s="169"/>
      <c r="K3793" s="445" t="str">
        <f t="shared" si="469"/>
        <v>Leer</v>
      </c>
      <c r="L3793" s="445" t="str">
        <f>VLOOKUP($D3793,{"29 - Psychiatrie (Erwachsene)","BGI";"297 - stationsäquivalente Behandlung in der Erwachsenenpsychiatrie (29)","BGI";"30 - Kinder- und Jugendpsychiatrie","BGII";"307 - stationsäquivalente Behandlung in der Kinder- und Jugendpsychiatrie (30)","BGII";"31 - Psychosomatik","BGI";"","Leer"},2,0)</f>
        <v>Leer</v>
      </c>
      <c r="M3793" s="445">
        <f t="shared" si="466"/>
        <v>0</v>
      </c>
      <c r="N3793" s="445">
        <f t="shared" si="467"/>
        <v>0</v>
      </c>
      <c r="O3793" s="445">
        <f t="shared" si="470"/>
        <v>0</v>
      </c>
      <c r="P3793" s="445">
        <f t="shared" si="471"/>
        <v>0</v>
      </c>
      <c r="Q3793" s="445">
        <f t="shared" si="472"/>
        <v>0</v>
      </c>
      <c r="R3793" s="415" t="str">
        <f t="shared" si="473"/>
        <v>Leer</v>
      </c>
      <c r="S3793" s="445">
        <f>IF('Angaben KH-Standort'!D$29='A4'!D3793,IF('Angaben KH-Standort'!E$29="Ja",1,0),0)</f>
        <v>0</v>
      </c>
      <c r="T3793" s="445">
        <f>IF('Angaben KH-Standort'!D$30='A4'!D3793,IF('Angaben KH-Standort'!E$30="Ja",1,0),0)</f>
        <v>0</v>
      </c>
      <c r="U3793" s="445">
        <f>IF('Angaben KH-Standort'!D$31='A4'!D3793,IF('Angaben KH-Standort'!E$31="Ja",1,0),0)</f>
        <v>0</v>
      </c>
    </row>
    <row r="3794" spans="2:21" ht="15" customHeight="1" x14ac:dyDescent="0.3">
      <c r="B3794" s="70" t="str">
        <f t="shared" si="468"/>
        <v>!!!</v>
      </c>
      <c r="C3794" s="265" t="str">
        <f>IF(ISERROR(IF(LEN(E3794)&gt;0,VLOOKUP(TEXT($E3794,0),'Angaben Stationen'!$E$14:$J$213,5,0),"")),"?",IF(LEN(E3794)&gt;0,VLOOKUP(TEXT($E3794,0),'Angaben Stationen'!$E$14:$J$213,5,0),""))</f>
        <v/>
      </c>
      <c r="D3794" s="232" t="str">
        <f>IF(ISERROR(IF(LEN(E3794)&gt;0,VLOOKUP(TEXT($E3794,0),'Angaben Stationen'!$E$14:$J$213,6,0),"")),"STATION IST NICHT VORHANDEN",IF(LEN(E3794)&gt;0,VLOOKUP(TEXT($E3794,0),'Angaben Stationen'!$E$14:$J$213,6,0),""))</f>
        <v/>
      </c>
      <c r="E3794" s="287"/>
      <c r="F3794" s="234"/>
      <c r="G3794" s="234"/>
      <c r="H3794" s="263"/>
      <c r="I3794" s="169"/>
      <c r="K3794" s="445" t="str">
        <f t="shared" si="469"/>
        <v>Leer</v>
      </c>
      <c r="L3794" s="445" t="str">
        <f>VLOOKUP($D3794,{"29 - Psychiatrie (Erwachsene)","BGI";"297 - stationsäquivalente Behandlung in der Erwachsenenpsychiatrie (29)","BGI";"30 - Kinder- und Jugendpsychiatrie","BGII";"307 - stationsäquivalente Behandlung in der Kinder- und Jugendpsychiatrie (30)","BGII";"31 - Psychosomatik","BGI";"","Leer"},2,0)</f>
        <v>Leer</v>
      </c>
      <c r="M3794" s="445">
        <f t="shared" si="466"/>
        <v>0</v>
      </c>
      <c r="N3794" s="445">
        <f t="shared" si="467"/>
        <v>0</v>
      </c>
      <c r="O3794" s="445">
        <f t="shared" si="470"/>
        <v>0</v>
      </c>
      <c r="P3794" s="445">
        <f t="shared" si="471"/>
        <v>0</v>
      </c>
      <c r="Q3794" s="445">
        <f t="shared" si="472"/>
        <v>0</v>
      </c>
      <c r="R3794" s="415" t="str">
        <f t="shared" si="473"/>
        <v>Leer</v>
      </c>
      <c r="S3794" s="445">
        <f>IF('Angaben KH-Standort'!D$29='A4'!D3794,IF('Angaben KH-Standort'!E$29="Ja",1,0),0)</f>
        <v>0</v>
      </c>
      <c r="T3794" s="445">
        <f>IF('Angaben KH-Standort'!D$30='A4'!D3794,IF('Angaben KH-Standort'!E$30="Ja",1,0),0)</f>
        <v>0</v>
      </c>
      <c r="U3794" s="445">
        <f>IF('Angaben KH-Standort'!D$31='A4'!D3794,IF('Angaben KH-Standort'!E$31="Ja",1,0),0)</f>
        <v>0</v>
      </c>
    </row>
    <row r="3795" spans="2:21" ht="15" customHeight="1" x14ac:dyDescent="0.3">
      <c r="B3795" s="70" t="str">
        <f t="shared" si="468"/>
        <v>!!!</v>
      </c>
      <c r="C3795" s="265" t="str">
        <f>IF(ISERROR(IF(LEN(E3795)&gt;0,VLOOKUP(TEXT($E3795,0),'Angaben Stationen'!$E$14:$J$213,5,0),"")),"?",IF(LEN(E3795)&gt;0,VLOOKUP(TEXT($E3795,0),'Angaben Stationen'!$E$14:$J$213,5,0),""))</f>
        <v/>
      </c>
      <c r="D3795" s="232" t="str">
        <f>IF(ISERROR(IF(LEN(E3795)&gt;0,VLOOKUP(TEXT($E3795,0),'Angaben Stationen'!$E$14:$J$213,6,0),"")),"STATION IST NICHT VORHANDEN",IF(LEN(E3795)&gt;0,VLOOKUP(TEXT($E3795,0),'Angaben Stationen'!$E$14:$J$213,6,0),""))</f>
        <v/>
      </c>
      <c r="E3795" s="287"/>
      <c r="F3795" s="234"/>
      <c r="G3795" s="234"/>
      <c r="H3795" s="263"/>
      <c r="I3795" s="169"/>
      <c r="K3795" s="445" t="str">
        <f t="shared" si="469"/>
        <v>Leer</v>
      </c>
      <c r="L3795" s="445" t="str">
        <f>VLOOKUP($D3795,{"29 - Psychiatrie (Erwachsene)","BGI";"297 - stationsäquivalente Behandlung in der Erwachsenenpsychiatrie (29)","BGI";"30 - Kinder- und Jugendpsychiatrie","BGII";"307 - stationsäquivalente Behandlung in der Kinder- und Jugendpsychiatrie (30)","BGII";"31 - Psychosomatik","BGI";"","Leer"},2,0)</f>
        <v>Leer</v>
      </c>
      <c r="M3795" s="445">
        <f t="shared" si="466"/>
        <v>0</v>
      </c>
      <c r="N3795" s="445">
        <f t="shared" si="467"/>
        <v>0</v>
      </c>
      <c r="O3795" s="445">
        <f t="shared" si="470"/>
        <v>0</v>
      </c>
      <c r="P3795" s="445">
        <f t="shared" si="471"/>
        <v>0</v>
      </c>
      <c r="Q3795" s="445">
        <f t="shared" si="472"/>
        <v>0</v>
      </c>
      <c r="R3795" s="415" t="str">
        <f t="shared" si="473"/>
        <v>Leer</v>
      </c>
      <c r="S3795" s="445">
        <f>IF('Angaben KH-Standort'!D$29='A4'!D3795,IF('Angaben KH-Standort'!E$29="Ja",1,0),0)</f>
        <v>0</v>
      </c>
      <c r="T3795" s="445">
        <f>IF('Angaben KH-Standort'!D$30='A4'!D3795,IF('Angaben KH-Standort'!E$30="Ja",1,0),0)</f>
        <v>0</v>
      </c>
      <c r="U3795" s="445">
        <f>IF('Angaben KH-Standort'!D$31='A4'!D3795,IF('Angaben KH-Standort'!E$31="Ja",1,0),0)</f>
        <v>0</v>
      </c>
    </row>
    <row r="3796" spans="2:21" ht="15" customHeight="1" x14ac:dyDescent="0.3">
      <c r="B3796" s="70" t="str">
        <f t="shared" si="468"/>
        <v>!!!</v>
      </c>
      <c r="C3796" s="265" t="str">
        <f>IF(ISERROR(IF(LEN(E3796)&gt;0,VLOOKUP(TEXT($E3796,0),'Angaben Stationen'!$E$14:$J$213,5,0),"")),"?",IF(LEN(E3796)&gt;0,VLOOKUP(TEXT($E3796,0),'Angaben Stationen'!$E$14:$J$213,5,0),""))</f>
        <v/>
      </c>
      <c r="D3796" s="232" t="str">
        <f>IF(ISERROR(IF(LEN(E3796)&gt;0,VLOOKUP(TEXT($E3796,0),'Angaben Stationen'!$E$14:$J$213,6,0),"")),"STATION IST NICHT VORHANDEN",IF(LEN(E3796)&gt;0,VLOOKUP(TEXT($E3796,0),'Angaben Stationen'!$E$14:$J$213,6,0),""))</f>
        <v/>
      </c>
      <c r="E3796" s="287"/>
      <c r="F3796" s="234"/>
      <c r="G3796" s="234"/>
      <c r="H3796" s="263"/>
      <c r="I3796" s="169"/>
      <c r="K3796" s="445" t="str">
        <f t="shared" si="469"/>
        <v>Leer</v>
      </c>
      <c r="L3796" s="445" t="str">
        <f>VLOOKUP($D3796,{"29 - Psychiatrie (Erwachsene)","BGI";"297 - stationsäquivalente Behandlung in der Erwachsenenpsychiatrie (29)","BGI";"30 - Kinder- und Jugendpsychiatrie","BGII";"307 - stationsäquivalente Behandlung in der Kinder- und Jugendpsychiatrie (30)","BGII";"31 - Psychosomatik","BGI";"","Leer"},2,0)</f>
        <v>Leer</v>
      </c>
      <c r="M3796" s="445">
        <f t="shared" si="466"/>
        <v>0</v>
      </c>
      <c r="N3796" s="445">
        <f t="shared" si="467"/>
        <v>0</v>
      </c>
      <c r="O3796" s="445">
        <f t="shared" si="470"/>
        <v>0</v>
      </c>
      <c r="P3796" s="445">
        <f t="shared" si="471"/>
        <v>0</v>
      </c>
      <c r="Q3796" s="445">
        <f t="shared" si="472"/>
        <v>0</v>
      </c>
      <c r="R3796" s="415" t="str">
        <f t="shared" si="473"/>
        <v>Leer</v>
      </c>
      <c r="S3796" s="445">
        <f>IF('Angaben KH-Standort'!D$29='A4'!D3796,IF('Angaben KH-Standort'!E$29="Ja",1,0),0)</f>
        <v>0</v>
      </c>
      <c r="T3796" s="445">
        <f>IF('Angaben KH-Standort'!D$30='A4'!D3796,IF('Angaben KH-Standort'!E$30="Ja",1,0),0)</f>
        <v>0</v>
      </c>
      <c r="U3796" s="445">
        <f>IF('Angaben KH-Standort'!D$31='A4'!D3796,IF('Angaben KH-Standort'!E$31="Ja",1,0),0)</f>
        <v>0</v>
      </c>
    </row>
    <row r="3797" spans="2:21" ht="15" customHeight="1" x14ac:dyDescent="0.3">
      <c r="B3797" s="70" t="str">
        <f t="shared" si="468"/>
        <v>!!!</v>
      </c>
      <c r="C3797" s="265" t="str">
        <f>IF(ISERROR(IF(LEN(E3797)&gt;0,VLOOKUP(TEXT($E3797,0),'Angaben Stationen'!$E$14:$J$213,5,0),"")),"?",IF(LEN(E3797)&gt;0,VLOOKUP(TEXT($E3797,0),'Angaben Stationen'!$E$14:$J$213,5,0),""))</f>
        <v/>
      </c>
      <c r="D3797" s="232" t="str">
        <f>IF(ISERROR(IF(LEN(E3797)&gt;0,VLOOKUP(TEXT($E3797,0),'Angaben Stationen'!$E$14:$J$213,6,0),"")),"STATION IST NICHT VORHANDEN",IF(LEN(E3797)&gt;0,VLOOKUP(TEXT($E3797,0),'Angaben Stationen'!$E$14:$J$213,6,0),""))</f>
        <v/>
      </c>
      <c r="E3797" s="287"/>
      <c r="F3797" s="234"/>
      <c r="G3797" s="234"/>
      <c r="H3797" s="263"/>
      <c r="I3797" s="169"/>
      <c r="K3797" s="445" t="str">
        <f t="shared" si="469"/>
        <v>Leer</v>
      </c>
      <c r="L3797" s="445" t="str">
        <f>VLOOKUP($D3797,{"29 - Psychiatrie (Erwachsene)","BGI";"297 - stationsäquivalente Behandlung in der Erwachsenenpsychiatrie (29)","BGI";"30 - Kinder- und Jugendpsychiatrie","BGII";"307 - stationsäquivalente Behandlung in der Kinder- und Jugendpsychiatrie (30)","BGII";"31 - Psychosomatik","BGI";"","Leer"},2,0)</f>
        <v>Leer</v>
      </c>
      <c r="M3797" s="445">
        <f t="shared" si="466"/>
        <v>0</v>
      </c>
      <c r="N3797" s="445">
        <f t="shared" si="467"/>
        <v>0</v>
      </c>
      <c r="O3797" s="445">
        <f t="shared" si="470"/>
        <v>0</v>
      </c>
      <c r="P3797" s="445">
        <f t="shared" si="471"/>
        <v>0</v>
      </c>
      <c r="Q3797" s="445">
        <f t="shared" si="472"/>
        <v>0</v>
      </c>
      <c r="R3797" s="415" t="str">
        <f t="shared" si="473"/>
        <v>Leer</v>
      </c>
      <c r="S3797" s="445">
        <f>IF('Angaben KH-Standort'!D$29='A4'!D3797,IF('Angaben KH-Standort'!E$29="Ja",1,0),0)</f>
        <v>0</v>
      </c>
      <c r="T3797" s="445">
        <f>IF('Angaben KH-Standort'!D$30='A4'!D3797,IF('Angaben KH-Standort'!E$30="Ja",1,0),0)</f>
        <v>0</v>
      </c>
      <c r="U3797" s="445">
        <f>IF('Angaben KH-Standort'!D$31='A4'!D3797,IF('Angaben KH-Standort'!E$31="Ja",1,0),0)</f>
        <v>0</v>
      </c>
    </row>
    <row r="3798" spans="2:21" ht="15" customHeight="1" x14ac:dyDescent="0.3">
      <c r="B3798" s="70" t="str">
        <f t="shared" si="468"/>
        <v>!!!</v>
      </c>
      <c r="C3798" s="265" t="str">
        <f>IF(ISERROR(IF(LEN(E3798)&gt;0,VLOOKUP(TEXT($E3798,0),'Angaben Stationen'!$E$14:$J$213,5,0),"")),"?",IF(LEN(E3798)&gt;0,VLOOKUP(TEXT($E3798,0),'Angaben Stationen'!$E$14:$J$213,5,0),""))</f>
        <v/>
      </c>
      <c r="D3798" s="232" t="str">
        <f>IF(ISERROR(IF(LEN(E3798)&gt;0,VLOOKUP(TEXT($E3798,0),'Angaben Stationen'!$E$14:$J$213,6,0),"")),"STATION IST NICHT VORHANDEN",IF(LEN(E3798)&gt;0,VLOOKUP(TEXT($E3798,0),'Angaben Stationen'!$E$14:$J$213,6,0),""))</f>
        <v/>
      </c>
      <c r="E3798" s="287"/>
      <c r="F3798" s="234"/>
      <c r="G3798" s="234"/>
      <c r="H3798" s="263"/>
      <c r="I3798" s="169"/>
      <c r="K3798" s="445" t="str">
        <f t="shared" si="469"/>
        <v>Leer</v>
      </c>
      <c r="L3798" s="445" t="str">
        <f>VLOOKUP($D3798,{"29 - Psychiatrie (Erwachsene)","BGI";"297 - stationsäquivalente Behandlung in der Erwachsenenpsychiatrie (29)","BGI";"30 - Kinder- und Jugendpsychiatrie","BGII";"307 - stationsäquivalente Behandlung in der Kinder- und Jugendpsychiatrie (30)","BGII";"31 - Psychosomatik","BGI";"","Leer"},2,0)</f>
        <v>Leer</v>
      </c>
      <c r="M3798" s="445">
        <f t="shared" si="466"/>
        <v>0</v>
      </c>
      <c r="N3798" s="445">
        <f t="shared" si="467"/>
        <v>0</v>
      </c>
      <c r="O3798" s="445">
        <f t="shared" si="470"/>
        <v>0</v>
      </c>
      <c r="P3798" s="445">
        <f t="shared" si="471"/>
        <v>0</v>
      </c>
      <c r="Q3798" s="445">
        <f t="shared" si="472"/>
        <v>0</v>
      </c>
      <c r="R3798" s="415" t="str">
        <f t="shared" si="473"/>
        <v>Leer</v>
      </c>
      <c r="S3798" s="445">
        <f>IF('Angaben KH-Standort'!D$29='A4'!D3798,IF('Angaben KH-Standort'!E$29="Ja",1,0),0)</f>
        <v>0</v>
      </c>
      <c r="T3798" s="445">
        <f>IF('Angaben KH-Standort'!D$30='A4'!D3798,IF('Angaben KH-Standort'!E$30="Ja",1,0),0)</f>
        <v>0</v>
      </c>
      <c r="U3798" s="445">
        <f>IF('Angaben KH-Standort'!D$31='A4'!D3798,IF('Angaben KH-Standort'!E$31="Ja",1,0),0)</f>
        <v>0</v>
      </c>
    </row>
    <row r="3799" spans="2:21" ht="15" customHeight="1" x14ac:dyDescent="0.3">
      <c r="B3799" s="70" t="str">
        <f t="shared" si="468"/>
        <v>!!!</v>
      </c>
      <c r="C3799" s="265" t="str">
        <f>IF(ISERROR(IF(LEN(E3799)&gt;0,VLOOKUP(TEXT($E3799,0),'Angaben Stationen'!$E$14:$J$213,5,0),"")),"?",IF(LEN(E3799)&gt;0,VLOOKUP(TEXT($E3799,0),'Angaben Stationen'!$E$14:$J$213,5,0),""))</f>
        <v/>
      </c>
      <c r="D3799" s="232" t="str">
        <f>IF(ISERROR(IF(LEN(E3799)&gt;0,VLOOKUP(TEXT($E3799,0),'Angaben Stationen'!$E$14:$J$213,6,0),"")),"STATION IST NICHT VORHANDEN",IF(LEN(E3799)&gt;0,VLOOKUP(TEXT($E3799,0),'Angaben Stationen'!$E$14:$J$213,6,0),""))</f>
        <v/>
      </c>
      <c r="E3799" s="287"/>
      <c r="F3799" s="234"/>
      <c r="G3799" s="234"/>
      <c r="H3799" s="263"/>
      <c r="I3799" s="169"/>
      <c r="K3799" s="445" t="str">
        <f t="shared" si="469"/>
        <v>Leer</v>
      </c>
      <c r="L3799" s="445" t="str">
        <f>VLOOKUP($D3799,{"29 - Psychiatrie (Erwachsene)","BGI";"297 - stationsäquivalente Behandlung in der Erwachsenenpsychiatrie (29)","BGI";"30 - Kinder- und Jugendpsychiatrie","BGII";"307 - stationsäquivalente Behandlung in der Kinder- und Jugendpsychiatrie (30)","BGII";"31 - Psychosomatik","BGI";"","Leer"},2,0)</f>
        <v>Leer</v>
      </c>
      <c r="M3799" s="445">
        <f t="shared" si="466"/>
        <v>0</v>
      </c>
      <c r="N3799" s="445">
        <f t="shared" si="467"/>
        <v>0</v>
      </c>
      <c r="O3799" s="445">
        <f t="shared" si="470"/>
        <v>0</v>
      </c>
      <c r="P3799" s="445">
        <f t="shared" si="471"/>
        <v>0</v>
      </c>
      <c r="Q3799" s="445">
        <f t="shared" si="472"/>
        <v>0</v>
      </c>
      <c r="R3799" s="415" t="str">
        <f t="shared" si="473"/>
        <v>Leer</v>
      </c>
      <c r="S3799" s="445">
        <f>IF('Angaben KH-Standort'!D$29='A4'!D3799,IF('Angaben KH-Standort'!E$29="Ja",1,0),0)</f>
        <v>0</v>
      </c>
      <c r="T3799" s="445">
        <f>IF('Angaben KH-Standort'!D$30='A4'!D3799,IF('Angaben KH-Standort'!E$30="Ja",1,0),0)</f>
        <v>0</v>
      </c>
      <c r="U3799" s="445">
        <f>IF('Angaben KH-Standort'!D$31='A4'!D3799,IF('Angaben KH-Standort'!E$31="Ja",1,0),0)</f>
        <v>0</v>
      </c>
    </row>
    <row r="3800" spans="2:21" ht="15" customHeight="1" x14ac:dyDescent="0.3">
      <c r="B3800" s="70" t="str">
        <f t="shared" si="468"/>
        <v>!!!</v>
      </c>
      <c r="C3800" s="265" t="str">
        <f>IF(ISERROR(IF(LEN(E3800)&gt;0,VLOOKUP(TEXT($E3800,0),'Angaben Stationen'!$E$14:$J$213,5,0),"")),"?",IF(LEN(E3800)&gt;0,VLOOKUP(TEXT($E3800,0),'Angaben Stationen'!$E$14:$J$213,5,0),""))</f>
        <v/>
      </c>
      <c r="D3800" s="232" t="str">
        <f>IF(ISERROR(IF(LEN(E3800)&gt;0,VLOOKUP(TEXT($E3800,0),'Angaben Stationen'!$E$14:$J$213,6,0),"")),"STATION IST NICHT VORHANDEN",IF(LEN(E3800)&gt;0,VLOOKUP(TEXT($E3800,0),'Angaben Stationen'!$E$14:$J$213,6,0),""))</f>
        <v/>
      </c>
      <c r="E3800" s="287"/>
      <c r="F3800" s="234"/>
      <c r="G3800" s="234"/>
      <c r="H3800" s="263"/>
      <c r="I3800" s="169"/>
      <c r="K3800" s="445" t="str">
        <f t="shared" si="469"/>
        <v>Leer</v>
      </c>
      <c r="L3800" s="445" t="str">
        <f>VLOOKUP($D3800,{"29 - Psychiatrie (Erwachsene)","BGI";"297 - stationsäquivalente Behandlung in der Erwachsenenpsychiatrie (29)","BGI";"30 - Kinder- und Jugendpsychiatrie","BGII";"307 - stationsäquivalente Behandlung in der Kinder- und Jugendpsychiatrie (30)","BGII";"31 - Psychosomatik","BGI";"","Leer"},2,0)</f>
        <v>Leer</v>
      </c>
      <c r="M3800" s="445">
        <f t="shared" si="466"/>
        <v>0</v>
      </c>
      <c r="N3800" s="445">
        <f t="shared" si="467"/>
        <v>0</v>
      </c>
      <c r="O3800" s="445">
        <f t="shared" si="470"/>
        <v>0</v>
      </c>
      <c r="P3800" s="445">
        <f t="shared" si="471"/>
        <v>0</v>
      </c>
      <c r="Q3800" s="445">
        <f t="shared" si="472"/>
        <v>0</v>
      </c>
      <c r="R3800" s="415" t="str">
        <f t="shared" si="473"/>
        <v>Leer</v>
      </c>
      <c r="S3800" s="445">
        <f>IF('Angaben KH-Standort'!D$29='A4'!D3800,IF('Angaben KH-Standort'!E$29="Ja",1,0),0)</f>
        <v>0</v>
      </c>
      <c r="T3800" s="445">
        <f>IF('Angaben KH-Standort'!D$30='A4'!D3800,IF('Angaben KH-Standort'!E$30="Ja",1,0),0)</f>
        <v>0</v>
      </c>
      <c r="U3800" s="445">
        <f>IF('Angaben KH-Standort'!D$31='A4'!D3800,IF('Angaben KH-Standort'!E$31="Ja",1,0),0)</f>
        <v>0</v>
      </c>
    </row>
    <row r="3801" spans="2:21" ht="15" customHeight="1" x14ac:dyDescent="0.3">
      <c r="B3801" s="70" t="str">
        <f t="shared" si="468"/>
        <v>!!!</v>
      </c>
      <c r="C3801" s="265" t="str">
        <f>IF(ISERROR(IF(LEN(E3801)&gt;0,VLOOKUP(TEXT($E3801,0),'Angaben Stationen'!$E$14:$J$213,5,0),"")),"?",IF(LEN(E3801)&gt;0,VLOOKUP(TEXT($E3801,0),'Angaben Stationen'!$E$14:$J$213,5,0),""))</f>
        <v/>
      </c>
      <c r="D3801" s="232" t="str">
        <f>IF(ISERROR(IF(LEN(E3801)&gt;0,VLOOKUP(TEXT($E3801,0),'Angaben Stationen'!$E$14:$J$213,6,0),"")),"STATION IST NICHT VORHANDEN",IF(LEN(E3801)&gt;0,VLOOKUP(TEXT($E3801,0),'Angaben Stationen'!$E$14:$J$213,6,0),""))</f>
        <v/>
      </c>
      <c r="E3801" s="287"/>
      <c r="F3801" s="234"/>
      <c r="G3801" s="234"/>
      <c r="H3801" s="263"/>
      <c r="I3801" s="169"/>
      <c r="K3801" s="445" t="str">
        <f t="shared" si="469"/>
        <v>Leer</v>
      </c>
      <c r="L3801" s="445" t="str">
        <f>VLOOKUP($D3801,{"29 - Psychiatrie (Erwachsene)","BGI";"297 - stationsäquivalente Behandlung in der Erwachsenenpsychiatrie (29)","BGI";"30 - Kinder- und Jugendpsychiatrie","BGII";"307 - stationsäquivalente Behandlung in der Kinder- und Jugendpsychiatrie (30)","BGII";"31 - Psychosomatik","BGI";"","Leer"},2,0)</f>
        <v>Leer</v>
      </c>
      <c r="M3801" s="445">
        <f t="shared" si="466"/>
        <v>0</v>
      </c>
      <c r="N3801" s="445">
        <f t="shared" si="467"/>
        <v>0</v>
      </c>
      <c r="O3801" s="445">
        <f t="shared" si="470"/>
        <v>0</v>
      </c>
      <c r="P3801" s="445">
        <f t="shared" si="471"/>
        <v>0</v>
      </c>
      <c r="Q3801" s="445">
        <f t="shared" si="472"/>
        <v>0</v>
      </c>
      <c r="R3801" s="415" t="str">
        <f t="shared" si="473"/>
        <v>Leer</v>
      </c>
      <c r="S3801" s="445">
        <f>IF('Angaben KH-Standort'!D$29='A4'!D3801,IF('Angaben KH-Standort'!E$29="Ja",1,0),0)</f>
        <v>0</v>
      </c>
      <c r="T3801" s="445">
        <f>IF('Angaben KH-Standort'!D$30='A4'!D3801,IF('Angaben KH-Standort'!E$30="Ja",1,0),0)</f>
        <v>0</v>
      </c>
      <c r="U3801" s="445">
        <f>IF('Angaben KH-Standort'!D$31='A4'!D3801,IF('Angaben KH-Standort'!E$31="Ja",1,0),0)</f>
        <v>0</v>
      </c>
    </row>
    <row r="3802" spans="2:21" ht="15" customHeight="1" x14ac:dyDescent="0.3">
      <c r="B3802" s="70" t="str">
        <f t="shared" si="468"/>
        <v>!!!</v>
      </c>
      <c r="C3802" s="265" t="str">
        <f>IF(ISERROR(IF(LEN(E3802)&gt;0,VLOOKUP(TEXT($E3802,0),'Angaben Stationen'!$E$14:$J$213,5,0),"")),"?",IF(LEN(E3802)&gt;0,VLOOKUP(TEXT($E3802,0),'Angaben Stationen'!$E$14:$J$213,5,0),""))</f>
        <v/>
      </c>
      <c r="D3802" s="232" t="str">
        <f>IF(ISERROR(IF(LEN(E3802)&gt;0,VLOOKUP(TEXT($E3802,0),'Angaben Stationen'!$E$14:$J$213,6,0),"")),"STATION IST NICHT VORHANDEN",IF(LEN(E3802)&gt;0,VLOOKUP(TEXT($E3802,0),'Angaben Stationen'!$E$14:$J$213,6,0),""))</f>
        <v/>
      </c>
      <c r="E3802" s="287"/>
      <c r="F3802" s="234"/>
      <c r="G3802" s="234"/>
      <c r="H3802" s="263"/>
      <c r="I3802" s="169"/>
      <c r="K3802" s="445" t="str">
        <f t="shared" si="469"/>
        <v>Leer</v>
      </c>
      <c r="L3802" s="445" t="str">
        <f>VLOOKUP($D3802,{"29 - Psychiatrie (Erwachsene)","BGI";"297 - stationsäquivalente Behandlung in der Erwachsenenpsychiatrie (29)","BGI";"30 - Kinder- und Jugendpsychiatrie","BGII";"307 - stationsäquivalente Behandlung in der Kinder- und Jugendpsychiatrie (30)","BGII";"31 - Psychosomatik","BGI";"","Leer"},2,0)</f>
        <v>Leer</v>
      </c>
      <c r="M3802" s="445">
        <f t="shared" si="466"/>
        <v>0</v>
      </c>
      <c r="N3802" s="445">
        <f t="shared" si="467"/>
        <v>0</v>
      </c>
      <c r="O3802" s="445">
        <f t="shared" si="470"/>
        <v>0</v>
      </c>
      <c r="P3802" s="445">
        <f t="shared" si="471"/>
        <v>0</v>
      </c>
      <c r="Q3802" s="445">
        <f t="shared" si="472"/>
        <v>0</v>
      </c>
      <c r="R3802" s="415" t="str">
        <f t="shared" si="473"/>
        <v>Leer</v>
      </c>
      <c r="S3802" s="445">
        <f>IF('Angaben KH-Standort'!D$29='A4'!D3802,IF('Angaben KH-Standort'!E$29="Ja",1,0),0)</f>
        <v>0</v>
      </c>
      <c r="T3802" s="445">
        <f>IF('Angaben KH-Standort'!D$30='A4'!D3802,IF('Angaben KH-Standort'!E$30="Ja",1,0),0)</f>
        <v>0</v>
      </c>
      <c r="U3802" s="445">
        <f>IF('Angaben KH-Standort'!D$31='A4'!D3802,IF('Angaben KH-Standort'!E$31="Ja",1,0),0)</f>
        <v>0</v>
      </c>
    </row>
    <row r="3803" spans="2:21" ht="15" customHeight="1" x14ac:dyDescent="0.3">
      <c r="B3803" s="70" t="str">
        <f t="shared" si="468"/>
        <v>!!!</v>
      </c>
      <c r="C3803" s="265" t="str">
        <f>IF(ISERROR(IF(LEN(E3803)&gt;0,VLOOKUP(TEXT($E3803,0),'Angaben Stationen'!$E$14:$J$213,5,0),"")),"?",IF(LEN(E3803)&gt;0,VLOOKUP(TEXT($E3803,0),'Angaben Stationen'!$E$14:$J$213,5,0),""))</f>
        <v/>
      </c>
      <c r="D3803" s="232" t="str">
        <f>IF(ISERROR(IF(LEN(E3803)&gt;0,VLOOKUP(TEXT($E3803,0),'Angaben Stationen'!$E$14:$J$213,6,0),"")),"STATION IST NICHT VORHANDEN",IF(LEN(E3803)&gt;0,VLOOKUP(TEXT($E3803,0),'Angaben Stationen'!$E$14:$J$213,6,0),""))</f>
        <v/>
      </c>
      <c r="E3803" s="287"/>
      <c r="F3803" s="234"/>
      <c r="G3803" s="234"/>
      <c r="H3803" s="263"/>
      <c r="I3803" s="169"/>
      <c r="K3803" s="445" t="str">
        <f t="shared" si="469"/>
        <v>Leer</v>
      </c>
      <c r="L3803" s="445" t="str">
        <f>VLOOKUP($D3803,{"29 - Psychiatrie (Erwachsene)","BGI";"297 - stationsäquivalente Behandlung in der Erwachsenenpsychiatrie (29)","BGI";"30 - Kinder- und Jugendpsychiatrie","BGII";"307 - stationsäquivalente Behandlung in der Kinder- und Jugendpsychiatrie (30)","BGII";"31 - Psychosomatik","BGI";"","Leer"},2,0)</f>
        <v>Leer</v>
      </c>
      <c r="M3803" s="445">
        <f t="shared" si="466"/>
        <v>0</v>
      </c>
      <c r="N3803" s="445">
        <f t="shared" si="467"/>
        <v>0</v>
      </c>
      <c r="O3803" s="445">
        <f t="shared" si="470"/>
        <v>0</v>
      </c>
      <c r="P3803" s="445">
        <f t="shared" si="471"/>
        <v>0</v>
      </c>
      <c r="Q3803" s="445">
        <f t="shared" si="472"/>
        <v>0</v>
      </c>
      <c r="R3803" s="415" t="str">
        <f t="shared" si="473"/>
        <v>Leer</v>
      </c>
      <c r="S3803" s="445">
        <f>IF('Angaben KH-Standort'!D$29='A4'!D3803,IF('Angaben KH-Standort'!E$29="Ja",1,0),0)</f>
        <v>0</v>
      </c>
      <c r="T3803" s="445">
        <f>IF('Angaben KH-Standort'!D$30='A4'!D3803,IF('Angaben KH-Standort'!E$30="Ja",1,0),0)</f>
        <v>0</v>
      </c>
      <c r="U3803" s="445">
        <f>IF('Angaben KH-Standort'!D$31='A4'!D3803,IF('Angaben KH-Standort'!E$31="Ja",1,0),0)</f>
        <v>0</v>
      </c>
    </row>
    <row r="3804" spans="2:21" ht="15" customHeight="1" x14ac:dyDescent="0.3">
      <c r="B3804" s="70" t="str">
        <f t="shared" si="468"/>
        <v>!!!</v>
      </c>
      <c r="C3804" s="265" t="str">
        <f>IF(ISERROR(IF(LEN(E3804)&gt;0,VLOOKUP(TEXT($E3804,0),'Angaben Stationen'!$E$14:$J$213,5,0),"")),"?",IF(LEN(E3804)&gt;0,VLOOKUP(TEXT($E3804,0),'Angaben Stationen'!$E$14:$J$213,5,0),""))</f>
        <v/>
      </c>
      <c r="D3804" s="232" t="str">
        <f>IF(ISERROR(IF(LEN(E3804)&gt;0,VLOOKUP(TEXT($E3804,0),'Angaben Stationen'!$E$14:$J$213,6,0),"")),"STATION IST NICHT VORHANDEN",IF(LEN(E3804)&gt;0,VLOOKUP(TEXT($E3804,0),'Angaben Stationen'!$E$14:$J$213,6,0),""))</f>
        <v/>
      </c>
      <c r="E3804" s="287"/>
      <c r="F3804" s="234"/>
      <c r="G3804" s="234"/>
      <c r="H3804" s="263"/>
      <c r="I3804" s="169"/>
      <c r="K3804" s="445" t="str">
        <f t="shared" si="469"/>
        <v>Leer</v>
      </c>
      <c r="L3804" s="445" t="str">
        <f>VLOOKUP($D3804,{"29 - Psychiatrie (Erwachsene)","BGI";"297 - stationsäquivalente Behandlung in der Erwachsenenpsychiatrie (29)","BGI";"30 - Kinder- und Jugendpsychiatrie","BGII";"307 - stationsäquivalente Behandlung in der Kinder- und Jugendpsychiatrie (30)","BGII";"31 - Psychosomatik","BGI";"","Leer"},2,0)</f>
        <v>Leer</v>
      </c>
      <c r="M3804" s="445">
        <f t="shared" si="466"/>
        <v>0</v>
      </c>
      <c r="N3804" s="445">
        <f t="shared" si="467"/>
        <v>0</v>
      </c>
      <c r="O3804" s="445">
        <f t="shared" si="470"/>
        <v>0</v>
      </c>
      <c r="P3804" s="445">
        <f t="shared" si="471"/>
        <v>0</v>
      </c>
      <c r="Q3804" s="445">
        <f t="shared" si="472"/>
        <v>0</v>
      </c>
      <c r="R3804" s="415" t="str">
        <f t="shared" si="473"/>
        <v>Leer</v>
      </c>
      <c r="S3804" s="445">
        <f>IF('Angaben KH-Standort'!D$29='A4'!D3804,IF('Angaben KH-Standort'!E$29="Ja",1,0),0)</f>
        <v>0</v>
      </c>
      <c r="T3804" s="445">
        <f>IF('Angaben KH-Standort'!D$30='A4'!D3804,IF('Angaben KH-Standort'!E$30="Ja",1,0),0)</f>
        <v>0</v>
      </c>
      <c r="U3804" s="445">
        <f>IF('Angaben KH-Standort'!D$31='A4'!D3804,IF('Angaben KH-Standort'!E$31="Ja",1,0),0)</f>
        <v>0</v>
      </c>
    </row>
    <row r="3805" spans="2:21" ht="15" customHeight="1" x14ac:dyDescent="0.3">
      <c r="B3805" s="70" t="str">
        <f t="shared" si="468"/>
        <v>!!!</v>
      </c>
      <c r="C3805" s="265" t="str">
        <f>IF(ISERROR(IF(LEN(E3805)&gt;0,VLOOKUP(TEXT($E3805,0),'Angaben Stationen'!$E$14:$J$213,5,0),"")),"?",IF(LEN(E3805)&gt;0,VLOOKUP(TEXT($E3805,0),'Angaben Stationen'!$E$14:$J$213,5,0),""))</f>
        <v/>
      </c>
      <c r="D3805" s="232" t="str">
        <f>IF(ISERROR(IF(LEN(E3805)&gt;0,VLOOKUP(TEXT($E3805,0),'Angaben Stationen'!$E$14:$J$213,6,0),"")),"STATION IST NICHT VORHANDEN",IF(LEN(E3805)&gt;0,VLOOKUP(TEXT($E3805,0),'Angaben Stationen'!$E$14:$J$213,6,0),""))</f>
        <v/>
      </c>
      <c r="E3805" s="287"/>
      <c r="F3805" s="234"/>
      <c r="G3805" s="234"/>
      <c r="H3805" s="263"/>
      <c r="I3805" s="169"/>
      <c r="K3805" s="445" t="str">
        <f t="shared" si="469"/>
        <v>Leer</v>
      </c>
      <c r="L3805" s="445" t="str">
        <f>VLOOKUP($D3805,{"29 - Psychiatrie (Erwachsene)","BGI";"297 - stationsäquivalente Behandlung in der Erwachsenenpsychiatrie (29)","BGI";"30 - Kinder- und Jugendpsychiatrie","BGII";"307 - stationsäquivalente Behandlung in der Kinder- und Jugendpsychiatrie (30)","BGII";"31 - Psychosomatik","BGI";"","Leer"},2,0)</f>
        <v>Leer</v>
      </c>
      <c r="M3805" s="445">
        <f t="shared" si="466"/>
        <v>0</v>
      </c>
      <c r="N3805" s="445">
        <f t="shared" si="467"/>
        <v>0</v>
      </c>
      <c r="O3805" s="445">
        <f t="shared" si="470"/>
        <v>0</v>
      </c>
      <c r="P3805" s="445">
        <f t="shared" si="471"/>
        <v>0</v>
      </c>
      <c r="Q3805" s="445">
        <f t="shared" si="472"/>
        <v>0</v>
      </c>
      <c r="R3805" s="415" t="str">
        <f t="shared" si="473"/>
        <v>Leer</v>
      </c>
      <c r="S3805" s="445">
        <f>IF('Angaben KH-Standort'!D$29='A4'!D3805,IF('Angaben KH-Standort'!E$29="Ja",1,0),0)</f>
        <v>0</v>
      </c>
      <c r="T3805" s="445">
        <f>IF('Angaben KH-Standort'!D$30='A4'!D3805,IF('Angaben KH-Standort'!E$30="Ja",1,0),0)</f>
        <v>0</v>
      </c>
      <c r="U3805" s="445">
        <f>IF('Angaben KH-Standort'!D$31='A4'!D3805,IF('Angaben KH-Standort'!E$31="Ja",1,0),0)</f>
        <v>0</v>
      </c>
    </row>
    <row r="3806" spans="2:21" ht="15" customHeight="1" x14ac:dyDescent="0.3">
      <c r="B3806" s="70" t="str">
        <f t="shared" si="468"/>
        <v>!!!</v>
      </c>
      <c r="C3806" s="265" t="str">
        <f>IF(ISERROR(IF(LEN(E3806)&gt;0,VLOOKUP(TEXT($E3806,0),'Angaben Stationen'!$E$14:$J$213,5,0),"")),"?",IF(LEN(E3806)&gt;0,VLOOKUP(TEXT($E3806,0),'Angaben Stationen'!$E$14:$J$213,5,0),""))</f>
        <v/>
      </c>
      <c r="D3806" s="232" t="str">
        <f>IF(ISERROR(IF(LEN(E3806)&gt;0,VLOOKUP(TEXT($E3806,0),'Angaben Stationen'!$E$14:$J$213,6,0),"")),"STATION IST NICHT VORHANDEN",IF(LEN(E3806)&gt;0,VLOOKUP(TEXT($E3806,0),'Angaben Stationen'!$E$14:$J$213,6,0),""))</f>
        <v/>
      </c>
      <c r="E3806" s="287"/>
      <c r="F3806" s="234"/>
      <c r="G3806" s="234"/>
      <c r="H3806" s="263"/>
      <c r="I3806" s="169"/>
      <c r="K3806" s="445" t="str">
        <f t="shared" si="469"/>
        <v>Leer</v>
      </c>
      <c r="L3806" s="445" t="str">
        <f>VLOOKUP($D3806,{"29 - Psychiatrie (Erwachsene)","BGI";"297 - stationsäquivalente Behandlung in der Erwachsenenpsychiatrie (29)","BGI";"30 - Kinder- und Jugendpsychiatrie","BGII";"307 - stationsäquivalente Behandlung in der Kinder- und Jugendpsychiatrie (30)","BGII";"31 - Psychosomatik","BGI";"","Leer"},2,0)</f>
        <v>Leer</v>
      </c>
      <c r="M3806" s="445">
        <f t="shared" si="466"/>
        <v>0</v>
      </c>
      <c r="N3806" s="445">
        <f t="shared" si="467"/>
        <v>0</v>
      </c>
      <c r="O3806" s="445">
        <f t="shared" si="470"/>
        <v>0</v>
      </c>
      <c r="P3806" s="445">
        <f t="shared" si="471"/>
        <v>0</v>
      </c>
      <c r="Q3806" s="445">
        <f t="shared" si="472"/>
        <v>0</v>
      </c>
      <c r="R3806" s="415" t="str">
        <f t="shared" si="473"/>
        <v>Leer</v>
      </c>
      <c r="S3806" s="445">
        <f>IF('Angaben KH-Standort'!D$29='A4'!D3806,IF('Angaben KH-Standort'!E$29="Ja",1,0),0)</f>
        <v>0</v>
      </c>
      <c r="T3806" s="445">
        <f>IF('Angaben KH-Standort'!D$30='A4'!D3806,IF('Angaben KH-Standort'!E$30="Ja",1,0),0)</f>
        <v>0</v>
      </c>
      <c r="U3806" s="445">
        <f>IF('Angaben KH-Standort'!D$31='A4'!D3806,IF('Angaben KH-Standort'!E$31="Ja",1,0),0)</f>
        <v>0</v>
      </c>
    </row>
    <row r="3807" spans="2:21" ht="15" customHeight="1" x14ac:dyDescent="0.3">
      <c r="B3807" s="70" t="str">
        <f t="shared" si="468"/>
        <v>!!!</v>
      </c>
      <c r="C3807" s="265" t="str">
        <f>IF(ISERROR(IF(LEN(E3807)&gt;0,VLOOKUP(TEXT($E3807,0),'Angaben Stationen'!$E$14:$J$213,5,0),"")),"?",IF(LEN(E3807)&gt;0,VLOOKUP(TEXT($E3807,0),'Angaben Stationen'!$E$14:$J$213,5,0),""))</f>
        <v/>
      </c>
      <c r="D3807" s="232" t="str">
        <f>IF(ISERROR(IF(LEN(E3807)&gt;0,VLOOKUP(TEXT($E3807,0),'Angaben Stationen'!$E$14:$J$213,6,0),"")),"STATION IST NICHT VORHANDEN",IF(LEN(E3807)&gt;0,VLOOKUP(TEXT($E3807,0),'Angaben Stationen'!$E$14:$J$213,6,0),""))</f>
        <v/>
      </c>
      <c r="E3807" s="287"/>
      <c r="F3807" s="234"/>
      <c r="G3807" s="234"/>
      <c r="H3807" s="263"/>
      <c r="I3807" s="169"/>
      <c r="K3807" s="445" t="str">
        <f t="shared" si="469"/>
        <v>Leer</v>
      </c>
      <c r="L3807" s="445" t="str">
        <f>VLOOKUP($D3807,{"29 - Psychiatrie (Erwachsene)","BGI";"297 - stationsäquivalente Behandlung in der Erwachsenenpsychiatrie (29)","BGI";"30 - Kinder- und Jugendpsychiatrie","BGII";"307 - stationsäquivalente Behandlung in der Kinder- und Jugendpsychiatrie (30)","BGII";"31 - Psychosomatik","BGI";"","Leer"},2,0)</f>
        <v>Leer</v>
      </c>
      <c r="M3807" s="445">
        <f t="shared" si="466"/>
        <v>0</v>
      </c>
      <c r="N3807" s="445">
        <f t="shared" si="467"/>
        <v>0</v>
      </c>
      <c r="O3807" s="445">
        <f t="shared" si="470"/>
        <v>0</v>
      </c>
      <c r="P3807" s="445">
        <f t="shared" si="471"/>
        <v>0</v>
      </c>
      <c r="Q3807" s="445">
        <f t="shared" si="472"/>
        <v>0</v>
      </c>
      <c r="R3807" s="415" t="str">
        <f t="shared" si="473"/>
        <v>Leer</v>
      </c>
      <c r="S3807" s="445">
        <f>IF('Angaben KH-Standort'!D$29='A4'!D3807,IF('Angaben KH-Standort'!E$29="Ja",1,0),0)</f>
        <v>0</v>
      </c>
      <c r="T3807" s="445">
        <f>IF('Angaben KH-Standort'!D$30='A4'!D3807,IF('Angaben KH-Standort'!E$30="Ja",1,0),0)</f>
        <v>0</v>
      </c>
      <c r="U3807" s="445">
        <f>IF('Angaben KH-Standort'!D$31='A4'!D3807,IF('Angaben KH-Standort'!E$31="Ja",1,0),0)</f>
        <v>0</v>
      </c>
    </row>
    <row r="3808" spans="2:21" ht="15" customHeight="1" x14ac:dyDescent="0.3">
      <c r="B3808" s="70" t="str">
        <f t="shared" si="468"/>
        <v>!!!</v>
      </c>
      <c r="C3808" s="265" t="str">
        <f>IF(ISERROR(IF(LEN(E3808)&gt;0,VLOOKUP(TEXT($E3808,0),'Angaben Stationen'!$E$14:$J$213,5,0),"")),"?",IF(LEN(E3808)&gt;0,VLOOKUP(TEXT($E3808,0),'Angaben Stationen'!$E$14:$J$213,5,0),""))</f>
        <v/>
      </c>
      <c r="D3808" s="232" t="str">
        <f>IF(ISERROR(IF(LEN(E3808)&gt;0,VLOOKUP(TEXT($E3808,0),'Angaben Stationen'!$E$14:$J$213,6,0),"")),"STATION IST NICHT VORHANDEN",IF(LEN(E3808)&gt;0,VLOOKUP(TEXT($E3808,0),'Angaben Stationen'!$E$14:$J$213,6,0),""))</f>
        <v/>
      </c>
      <c r="E3808" s="287"/>
      <c r="F3808" s="234"/>
      <c r="G3808" s="234"/>
      <c r="H3808" s="263"/>
      <c r="I3808" s="169"/>
      <c r="K3808" s="445" t="str">
        <f t="shared" si="469"/>
        <v>Leer</v>
      </c>
      <c r="L3808" s="445" t="str">
        <f>VLOOKUP($D3808,{"29 - Psychiatrie (Erwachsene)","BGI";"297 - stationsäquivalente Behandlung in der Erwachsenenpsychiatrie (29)","BGI";"30 - Kinder- und Jugendpsychiatrie","BGII";"307 - stationsäquivalente Behandlung in der Kinder- und Jugendpsychiatrie (30)","BGII";"31 - Psychosomatik","BGI";"","Leer"},2,0)</f>
        <v>Leer</v>
      </c>
      <c r="M3808" s="445">
        <f t="shared" si="466"/>
        <v>0</v>
      </c>
      <c r="N3808" s="445">
        <f t="shared" si="467"/>
        <v>0</v>
      </c>
      <c r="O3808" s="445">
        <f t="shared" si="470"/>
        <v>0</v>
      </c>
      <c r="P3808" s="445">
        <f t="shared" si="471"/>
        <v>0</v>
      </c>
      <c r="Q3808" s="445">
        <f t="shared" si="472"/>
        <v>0</v>
      </c>
      <c r="R3808" s="415" t="str">
        <f t="shared" si="473"/>
        <v>Leer</v>
      </c>
      <c r="S3808" s="445">
        <f>IF('Angaben KH-Standort'!D$29='A4'!D3808,IF('Angaben KH-Standort'!E$29="Ja",1,0),0)</f>
        <v>0</v>
      </c>
      <c r="T3808" s="445">
        <f>IF('Angaben KH-Standort'!D$30='A4'!D3808,IF('Angaben KH-Standort'!E$30="Ja",1,0),0)</f>
        <v>0</v>
      </c>
      <c r="U3808" s="445">
        <f>IF('Angaben KH-Standort'!D$31='A4'!D3808,IF('Angaben KH-Standort'!E$31="Ja",1,0),0)</f>
        <v>0</v>
      </c>
    </row>
    <row r="3809" spans="2:21" ht="15" customHeight="1" x14ac:dyDescent="0.3">
      <c r="B3809" s="70" t="str">
        <f t="shared" si="468"/>
        <v>!!!</v>
      </c>
      <c r="C3809" s="265" t="str">
        <f>IF(ISERROR(IF(LEN(E3809)&gt;0,VLOOKUP(TEXT($E3809,0),'Angaben Stationen'!$E$14:$J$213,5,0),"")),"?",IF(LEN(E3809)&gt;0,VLOOKUP(TEXT($E3809,0),'Angaben Stationen'!$E$14:$J$213,5,0),""))</f>
        <v/>
      </c>
      <c r="D3809" s="232" t="str">
        <f>IF(ISERROR(IF(LEN(E3809)&gt;0,VLOOKUP(TEXT($E3809,0),'Angaben Stationen'!$E$14:$J$213,6,0),"")),"STATION IST NICHT VORHANDEN",IF(LEN(E3809)&gt;0,VLOOKUP(TEXT($E3809,0),'Angaben Stationen'!$E$14:$J$213,6,0),""))</f>
        <v/>
      </c>
      <c r="E3809" s="287"/>
      <c r="F3809" s="234"/>
      <c r="G3809" s="234"/>
      <c r="H3809" s="263"/>
      <c r="I3809" s="169"/>
      <c r="K3809" s="445" t="str">
        <f t="shared" si="469"/>
        <v>Leer</v>
      </c>
      <c r="L3809" s="445" t="str">
        <f>VLOOKUP($D3809,{"29 - Psychiatrie (Erwachsene)","BGI";"297 - stationsäquivalente Behandlung in der Erwachsenenpsychiatrie (29)","BGI";"30 - Kinder- und Jugendpsychiatrie","BGII";"307 - stationsäquivalente Behandlung in der Kinder- und Jugendpsychiatrie (30)","BGII";"31 - Psychosomatik","BGI";"","Leer"},2,0)</f>
        <v>Leer</v>
      </c>
      <c r="M3809" s="445">
        <f t="shared" si="466"/>
        <v>0</v>
      </c>
      <c r="N3809" s="445">
        <f t="shared" si="467"/>
        <v>0</v>
      </c>
      <c r="O3809" s="445">
        <f t="shared" si="470"/>
        <v>0</v>
      </c>
      <c r="P3809" s="445">
        <f t="shared" si="471"/>
        <v>0</v>
      </c>
      <c r="Q3809" s="445">
        <f t="shared" si="472"/>
        <v>0</v>
      </c>
      <c r="R3809" s="415" t="str">
        <f t="shared" si="473"/>
        <v>Leer</v>
      </c>
      <c r="S3809" s="445">
        <f>IF('Angaben KH-Standort'!D$29='A4'!D3809,IF('Angaben KH-Standort'!E$29="Ja",1,0),0)</f>
        <v>0</v>
      </c>
      <c r="T3809" s="445">
        <f>IF('Angaben KH-Standort'!D$30='A4'!D3809,IF('Angaben KH-Standort'!E$30="Ja",1,0),0)</f>
        <v>0</v>
      </c>
      <c r="U3809" s="445">
        <f>IF('Angaben KH-Standort'!D$31='A4'!D3809,IF('Angaben KH-Standort'!E$31="Ja",1,0),0)</f>
        <v>0</v>
      </c>
    </row>
    <row r="3810" spans="2:21" ht="15" customHeight="1" x14ac:dyDescent="0.3">
      <c r="B3810" s="70" t="str">
        <f t="shared" si="468"/>
        <v>!!!</v>
      </c>
      <c r="C3810" s="265" t="str">
        <f>IF(ISERROR(IF(LEN(E3810)&gt;0,VLOOKUP(TEXT($E3810,0),'Angaben Stationen'!$E$14:$J$213,5,0),"")),"?",IF(LEN(E3810)&gt;0,VLOOKUP(TEXT($E3810,0),'Angaben Stationen'!$E$14:$J$213,5,0),""))</f>
        <v/>
      </c>
      <c r="D3810" s="232" t="str">
        <f>IF(ISERROR(IF(LEN(E3810)&gt;0,VLOOKUP(TEXT($E3810,0),'Angaben Stationen'!$E$14:$J$213,6,0),"")),"STATION IST NICHT VORHANDEN",IF(LEN(E3810)&gt;0,VLOOKUP(TEXT($E3810,0),'Angaben Stationen'!$E$14:$J$213,6,0),""))</f>
        <v/>
      </c>
      <c r="E3810" s="287"/>
      <c r="F3810" s="234"/>
      <c r="G3810" s="234"/>
      <c r="H3810" s="263"/>
      <c r="I3810" s="169"/>
      <c r="K3810" s="445" t="str">
        <f t="shared" si="469"/>
        <v>Leer</v>
      </c>
      <c r="L3810" s="445" t="str">
        <f>VLOOKUP($D3810,{"29 - Psychiatrie (Erwachsene)","BGI";"297 - stationsäquivalente Behandlung in der Erwachsenenpsychiatrie (29)","BGI";"30 - Kinder- und Jugendpsychiatrie","BGII";"307 - stationsäquivalente Behandlung in der Kinder- und Jugendpsychiatrie (30)","BGII";"31 - Psychosomatik","BGI";"","Leer"},2,0)</f>
        <v>Leer</v>
      </c>
      <c r="M3810" s="445">
        <f t="shared" ref="M3810:M3873" si="474">IF(LEN(B3810)&gt;0,0,1)</f>
        <v>0</v>
      </c>
      <c r="N3810" s="445">
        <f t="shared" ref="N3810:N3873" si="475">IF(E3810&lt;&gt;"",1,0)</f>
        <v>0</v>
      </c>
      <c r="O3810" s="445">
        <f t="shared" si="470"/>
        <v>0</v>
      </c>
      <c r="P3810" s="445">
        <f t="shared" si="471"/>
        <v>0</v>
      </c>
      <c r="Q3810" s="445">
        <f t="shared" si="472"/>
        <v>0</v>
      </c>
      <c r="R3810" s="415" t="str">
        <f t="shared" si="473"/>
        <v>Leer</v>
      </c>
      <c r="S3810" s="445">
        <f>IF('Angaben KH-Standort'!D$29='A4'!D3810,IF('Angaben KH-Standort'!E$29="Ja",1,0),0)</f>
        <v>0</v>
      </c>
      <c r="T3810" s="445">
        <f>IF('Angaben KH-Standort'!D$30='A4'!D3810,IF('Angaben KH-Standort'!E$30="Ja",1,0),0)</f>
        <v>0</v>
      </c>
      <c r="U3810" s="445">
        <f>IF('Angaben KH-Standort'!D$31='A4'!D3810,IF('Angaben KH-Standort'!E$31="Ja",1,0),0)</f>
        <v>0</v>
      </c>
    </row>
    <row r="3811" spans="2:21" ht="15" customHeight="1" x14ac:dyDescent="0.3">
      <c r="B3811" s="70" t="str">
        <f t="shared" ref="B3811:B3874" si="476">IF(SUM(N3811:Q3811)&lt;4,"!!!","")</f>
        <v>!!!</v>
      </c>
      <c r="C3811" s="265" t="str">
        <f>IF(ISERROR(IF(LEN(E3811)&gt;0,VLOOKUP(TEXT($E3811,0),'Angaben Stationen'!$E$14:$J$213,5,0),"")),"?",IF(LEN(E3811)&gt;0,VLOOKUP(TEXT($E3811,0),'Angaben Stationen'!$E$14:$J$213,5,0),""))</f>
        <v/>
      </c>
      <c r="D3811" s="232" t="str">
        <f>IF(ISERROR(IF(LEN(E3811)&gt;0,VLOOKUP(TEXT($E3811,0),'Angaben Stationen'!$E$14:$J$213,6,0),"")),"STATION IST NICHT VORHANDEN",IF(LEN(E3811)&gt;0,VLOOKUP(TEXT($E3811,0),'Angaben Stationen'!$E$14:$J$213,6,0),""))</f>
        <v/>
      </c>
      <c r="E3811" s="287"/>
      <c r="F3811" s="234"/>
      <c r="G3811" s="234"/>
      <c r="H3811" s="263"/>
      <c r="I3811" s="169"/>
      <c r="K3811" s="445" t="str">
        <f t="shared" ref="K3811:K3874" si="477">IF($E3811&lt;&gt;"","Monat","Leer")</f>
        <v>Leer</v>
      </c>
      <c r="L3811" s="445" t="str">
        <f>VLOOKUP($D3811,{"29 - Psychiatrie (Erwachsene)","BGI";"297 - stationsäquivalente Behandlung in der Erwachsenenpsychiatrie (29)","BGI";"30 - Kinder- und Jugendpsychiatrie","BGII";"307 - stationsäquivalente Behandlung in der Kinder- und Jugendpsychiatrie (30)","BGII";"31 - Psychosomatik","BGI";"","Leer"},2,0)</f>
        <v>Leer</v>
      </c>
      <c r="M3811" s="445">
        <f t="shared" si="474"/>
        <v>0</v>
      </c>
      <c r="N3811" s="445">
        <f t="shared" si="475"/>
        <v>0</v>
      </c>
      <c r="O3811" s="445">
        <f t="shared" ref="O3811:O3874" si="478">IF(VALUE($F3811)&gt;0,1,0)</f>
        <v>0</v>
      </c>
      <c r="P3811" s="445">
        <f t="shared" ref="P3811:P3874" si="479">IF(LEN($G3811)&gt;0,1,0)</f>
        <v>0</v>
      </c>
      <c r="Q3811" s="445">
        <f t="shared" ref="Q3811:Q3874" si="480">IF(LEN($H3811)&gt;0,1,0)</f>
        <v>0</v>
      </c>
      <c r="R3811" s="415" t="str">
        <f t="shared" si="473"/>
        <v>Leer</v>
      </c>
      <c r="S3811" s="445">
        <f>IF('Angaben KH-Standort'!D$29='A4'!D3811,IF('Angaben KH-Standort'!E$29="Ja",1,0),0)</f>
        <v>0</v>
      </c>
      <c r="T3811" s="445">
        <f>IF('Angaben KH-Standort'!D$30='A4'!D3811,IF('Angaben KH-Standort'!E$30="Ja",1,0),0)</f>
        <v>0</v>
      </c>
      <c r="U3811" s="445">
        <f>IF('Angaben KH-Standort'!D$31='A4'!D3811,IF('Angaben KH-Standort'!E$31="Ja",1,0),0)</f>
        <v>0</v>
      </c>
    </row>
    <row r="3812" spans="2:21" ht="15" customHeight="1" x14ac:dyDescent="0.3">
      <c r="B3812" s="70" t="str">
        <f t="shared" si="476"/>
        <v>!!!</v>
      </c>
      <c r="C3812" s="265" t="str">
        <f>IF(ISERROR(IF(LEN(E3812)&gt;0,VLOOKUP(TEXT($E3812,0),'Angaben Stationen'!$E$14:$J$213,5,0),"")),"?",IF(LEN(E3812)&gt;0,VLOOKUP(TEXT($E3812,0),'Angaben Stationen'!$E$14:$J$213,5,0),""))</f>
        <v/>
      </c>
      <c r="D3812" s="232" t="str">
        <f>IF(ISERROR(IF(LEN(E3812)&gt;0,VLOOKUP(TEXT($E3812,0),'Angaben Stationen'!$E$14:$J$213,6,0),"")),"STATION IST NICHT VORHANDEN",IF(LEN(E3812)&gt;0,VLOOKUP(TEXT($E3812,0),'Angaben Stationen'!$E$14:$J$213,6,0),""))</f>
        <v/>
      </c>
      <c r="E3812" s="287"/>
      <c r="F3812" s="234"/>
      <c r="G3812" s="234"/>
      <c r="H3812" s="263"/>
      <c r="I3812" s="169"/>
      <c r="K3812" s="445" t="str">
        <f t="shared" si="477"/>
        <v>Leer</v>
      </c>
      <c r="L3812" s="445" t="str">
        <f>VLOOKUP($D3812,{"29 - Psychiatrie (Erwachsene)","BGI";"297 - stationsäquivalente Behandlung in der Erwachsenenpsychiatrie (29)","BGI";"30 - Kinder- und Jugendpsychiatrie","BGII";"307 - stationsäquivalente Behandlung in der Kinder- und Jugendpsychiatrie (30)","BGII";"31 - Psychosomatik","BGI";"","Leer"},2,0)</f>
        <v>Leer</v>
      </c>
      <c r="M3812" s="445">
        <f t="shared" si="474"/>
        <v>0</v>
      </c>
      <c r="N3812" s="445">
        <f t="shared" si="475"/>
        <v>0</v>
      </c>
      <c r="O3812" s="445">
        <f t="shared" si="478"/>
        <v>0</v>
      </c>
      <c r="P3812" s="445">
        <f t="shared" si="479"/>
        <v>0</v>
      </c>
      <c r="Q3812" s="445">
        <f t="shared" si="480"/>
        <v>0</v>
      </c>
      <c r="R3812" s="415" t="str">
        <f t="shared" si="473"/>
        <v>Leer</v>
      </c>
      <c r="S3812" s="445">
        <f>IF('Angaben KH-Standort'!D$29='A4'!D3812,IF('Angaben KH-Standort'!E$29="Ja",1,0),0)</f>
        <v>0</v>
      </c>
      <c r="T3812" s="445">
        <f>IF('Angaben KH-Standort'!D$30='A4'!D3812,IF('Angaben KH-Standort'!E$30="Ja",1,0),0)</f>
        <v>0</v>
      </c>
      <c r="U3812" s="445">
        <f>IF('Angaben KH-Standort'!D$31='A4'!D3812,IF('Angaben KH-Standort'!E$31="Ja",1,0),0)</f>
        <v>0</v>
      </c>
    </row>
    <row r="3813" spans="2:21" ht="15" customHeight="1" x14ac:dyDescent="0.3">
      <c r="B3813" s="70" t="str">
        <f t="shared" si="476"/>
        <v>!!!</v>
      </c>
      <c r="C3813" s="265" t="str">
        <f>IF(ISERROR(IF(LEN(E3813)&gt;0,VLOOKUP(TEXT($E3813,0),'Angaben Stationen'!$E$14:$J$213,5,0),"")),"?",IF(LEN(E3813)&gt;0,VLOOKUP(TEXT($E3813,0),'Angaben Stationen'!$E$14:$J$213,5,0),""))</f>
        <v/>
      </c>
      <c r="D3813" s="232" t="str">
        <f>IF(ISERROR(IF(LEN(E3813)&gt;0,VLOOKUP(TEXT($E3813,0),'Angaben Stationen'!$E$14:$J$213,6,0),"")),"STATION IST NICHT VORHANDEN",IF(LEN(E3813)&gt;0,VLOOKUP(TEXT($E3813,0),'Angaben Stationen'!$E$14:$J$213,6,0),""))</f>
        <v/>
      </c>
      <c r="E3813" s="287"/>
      <c r="F3813" s="234"/>
      <c r="G3813" s="234"/>
      <c r="H3813" s="263"/>
      <c r="I3813" s="169"/>
      <c r="K3813" s="445" t="str">
        <f t="shared" si="477"/>
        <v>Leer</v>
      </c>
      <c r="L3813" s="445" t="str">
        <f>VLOOKUP($D3813,{"29 - Psychiatrie (Erwachsene)","BGI";"297 - stationsäquivalente Behandlung in der Erwachsenenpsychiatrie (29)","BGI";"30 - Kinder- und Jugendpsychiatrie","BGII";"307 - stationsäquivalente Behandlung in der Kinder- und Jugendpsychiatrie (30)","BGII";"31 - Psychosomatik","BGI";"","Leer"},2,0)</f>
        <v>Leer</v>
      </c>
      <c r="M3813" s="445">
        <f t="shared" si="474"/>
        <v>0</v>
      </c>
      <c r="N3813" s="445">
        <f t="shared" si="475"/>
        <v>0</v>
      </c>
      <c r="O3813" s="445">
        <f t="shared" si="478"/>
        <v>0</v>
      </c>
      <c r="P3813" s="445">
        <f t="shared" si="479"/>
        <v>0</v>
      </c>
      <c r="Q3813" s="445">
        <f t="shared" si="480"/>
        <v>0</v>
      </c>
      <c r="R3813" s="415" t="str">
        <f t="shared" si="473"/>
        <v>Leer</v>
      </c>
      <c r="S3813" s="445">
        <f>IF('Angaben KH-Standort'!D$29='A4'!D3813,IF('Angaben KH-Standort'!E$29="Ja",1,0),0)</f>
        <v>0</v>
      </c>
      <c r="T3813" s="445">
        <f>IF('Angaben KH-Standort'!D$30='A4'!D3813,IF('Angaben KH-Standort'!E$30="Ja",1,0),0)</f>
        <v>0</v>
      </c>
      <c r="U3813" s="445">
        <f>IF('Angaben KH-Standort'!D$31='A4'!D3813,IF('Angaben KH-Standort'!E$31="Ja",1,0),0)</f>
        <v>0</v>
      </c>
    </row>
    <row r="3814" spans="2:21" ht="15" customHeight="1" x14ac:dyDescent="0.3">
      <c r="B3814" s="70" t="str">
        <f t="shared" si="476"/>
        <v>!!!</v>
      </c>
      <c r="C3814" s="265" t="str">
        <f>IF(ISERROR(IF(LEN(E3814)&gt;0,VLOOKUP(TEXT($E3814,0),'Angaben Stationen'!$E$14:$J$213,5,0),"")),"?",IF(LEN(E3814)&gt;0,VLOOKUP(TEXT($E3814,0),'Angaben Stationen'!$E$14:$J$213,5,0),""))</f>
        <v/>
      </c>
      <c r="D3814" s="232" t="str">
        <f>IF(ISERROR(IF(LEN(E3814)&gt;0,VLOOKUP(TEXT($E3814,0),'Angaben Stationen'!$E$14:$J$213,6,0),"")),"STATION IST NICHT VORHANDEN",IF(LEN(E3814)&gt;0,VLOOKUP(TEXT($E3814,0),'Angaben Stationen'!$E$14:$J$213,6,0),""))</f>
        <v/>
      </c>
      <c r="E3814" s="287"/>
      <c r="F3814" s="234"/>
      <c r="G3814" s="234"/>
      <c r="H3814" s="263"/>
      <c r="I3814" s="169"/>
      <c r="K3814" s="445" t="str">
        <f t="shared" si="477"/>
        <v>Leer</v>
      </c>
      <c r="L3814" s="445" t="str">
        <f>VLOOKUP($D3814,{"29 - Psychiatrie (Erwachsene)","BGI";"297 - stationsäquivalente Behandlung in der Erwachsenenpsychiatrie (29)","BGI";"30 - Kinder- und Jugendpsychiatrie","BGII";"307 - stationsäquivalente Behandlung in der Kinder- und Jugendpsychiatrie (30)","BGII";"31 - Psychosomatik","BGI";"","Leer"},2,0)</f>
        <v>Leer</v>
      </c>
      <c r="M3814" s="445">
        <f t="shared" si="474"/>
        <v>0</v>
      </c>
      <c r="N3814" s="445">
        <f t="shared" si="475"/>
        <v>0</v>
      </c>
      <c r="O3814" s="445">
        <f t="shared" si="478"/>
        <v>0</v>
      </c>
      <c r="P3814" s="445">
        <f t="shared" si="479"/>
        <v>0</v>
      </c>
      <c r="Q3814" s="445">
        <f t="shared" si="480"/>
        <v>0</v>
      </c>
      <c r="R3814" s="415" t="str">
        <f t="shared" si="473"/>
        <v>Leer</v>
      </c>
      <c r="S3814" s="445">
        <f>IF('Angaben KH-Standort'!D$29='A4'!D3814,IF('Angaben KH-Standort'!E$29="Ja",1,0),0)</f>
        <v>0</v>
      </c>
      <c r="T3814" s="445">
        <f>IF('Angaben KH-Standort'!D$30='A4'!D3814,IF('Angaben KH-Standort'!E$30="Ja",1,0),0)</f>
        <v>0</v>
      </c>
      <c r="U3814" s="445">
        <f>IF('Angaben KH-Standort'!D$31='A4'!D3814,IF('Angaben KH-Standort'!E$31="Ja",1,0),0)</f>
        <v>0</v>
      </c>
    </row>
    <row r="3815" spans="2:21" ht="15" customHeight="1" x14ac:dyDescent="0.3">
      <c r="B3815" s="70" t="str">
        <f t="shared" si="476"/>
        <v>!!!</v>
      </c>
      <c r="C3815" s="265" t="str">
        <f>IF(ISERROR(IF(LEN(E3815)&gt;0,VLOOKUP(TEXT($E3815,0),'Angaben Stationen'!$E$14:$J$213,5,0),"")),"?",IF(LEN(E3815)&gt;0,VLOOKUP(TEXT($E3815,0),'Angaben Stationen'!$E$14:$J$213,5,0),""))</f>
        <v/>
      </c>
      <c r="D3815" s="232" t="str">
        <f>IF(ISERROR(IF(LEN(E3815)&gt;0,VLOOKUP(TEXT($E3815,0),'Angaben Stationen'!$E$14:$J$213,6,0),"")),"STATION IST NICHT VORHANDEN",IF(LEN(E3815)&gt;0,VLOOKUP(TEXT($E3815,0),'Angaben Stationen'!$E$14:$J$213,6,0),""))</f>
        <v/>
      </c>
      <c r="E3815" s="287"/>
      <c r="F3815" s="234"/>
      <c r="G3815" s="234"/>
      <c r="H3815" s="263"/>
      <c r="I3815" s="169"/>
      <c r="K3815" s="445" t="str">
        <f t="shared" si="477"/>
        <v>Leer</v>
      </c>
      <c r="L3815" s="445" t="str">
        <f>VLOOKUP($D3815,{"29 - Psychiatrie (Erwachsene)","BGI";"297 - stationsäquivalente Behandlung in der Erwachsenenpsychiatrie (29)","BGI";"30 - Kinder- und Jugendpsychiatrie","BGII";"307 - stationsäquivalente Behandlung in der Kinder- und Jugendpsychiatrie (30)","BGII";"31 - Psychosomatik","BGI";"","Leer"},2,0)</f>
        <v>Leer</v>
      </c>
      <c r="M3815" s="445">
        <f t="shared" si="474"/>
        <v>0</v>
      </c>
      <c r="N3815" s="445">
        <f t="shared" si="475"/>
        <v>0</v>
      </c>
      <c r="O3815" s="445">
        <f t="shared" si="478"/>
        <v>0</v>
      </c>
      <c r="P3815" s="445">
        <f t="shared" si="479"/>
        <v>0</v>
      </c>
      <c r="Q3815" s="445">
        <f t="shared" si="480"/>
        <v>0</v>
      </c>
      <c r="R3815" s="415" t="str">
        <f t="shared" si="473"/>
        <v>Leer</v>
      </c>
      <c r="S3815" s="445">
        <f>IF('Angaben KH-Standort'!D$29='A4'!D3815,IF('Angaben KH-Standort'!E$29="Ja",1,0),0)</f>
        <v>0</v>
      </c>
      <c r="T3815" s="445">
        <f>IF('Angaben KH-Standort'!D$30='A4'!D3815,IF('Angaben KH-Standort'!E$30="Ja",1,0),0)</f>
        <v>0</v>
      </c>
      <c r="U3815" s="445">
        <f>IF('Angaben KH-Standort'!D$31='A4'!D3815,IF('Angaben KH-Standort'!E$31="Ja",1,0),0)</f>
        <v>0</v>
      </c>
    </row>
    <row r="3816" spans="2:21" ht="15" customHeight="1" x14ac:dyDescent="0.3">
      <c r="B3816" s="70" t="str">
        <f t="shared" si="476"/>
        <v>!!!</v>
      </c>
      <c r="C3816" s="265" t="str">
        <f>IF(ISERROR(IF(LEN(E3816)&gt;0,VLOOKUP(TEXT($E3816,0),'Angaben Stationen'!$E$14:$J$213,5,0),"")),"?",IF(LEN(E3816)&gt;0,VLOOKUP(TEXT($E3816,0),'Angaben Stationen'!$E$14:$J$213,5,0),""))</f>
        <v/>
      </c>
      <c r="D3816" s="232" t="str">
        <f>IF(ISERROR(IF(LEN(E3816)&gt;0,VLOOKUP(TEXT($E3816,0),'Angaben Stationen'!$E$14:$J$213,6,0),"")),"STATION IST NICHT VORHANDEN",IF(LEN(E3816)&gt;0,VLOOKUP(TEXT($E3816,0),'Angaben Stationen'!$E$14:$J$213,6,0),""))</f>
        <v/>
      </c>
      <c r="E3816" s="287"/>
      <c r="F3816" s="234"/>
      <c r="G3816" s="234"/>
      <c r="H3816" s="263"/>
      <c r="I3816" s="169"/>
      <c r="K3816" s="445" t="str">
        <f t="shared" si="477"/>
        <v>Leer</v>
      </c>
      <c r="L3816" s="445" t="str">
        <f>VLOOKUP($D3816,{"29 - Psychiatrie (Erwachsene)","BGI";"297 - stationsäquivalente Behandlung in der Erwachsenenpsychiatrie (29)","BGI";"30 - Kinder- und Jugendpsychiatrie","BGII";"307 - stationsäquivalente Behandlung in der Kinder- und Jugendpsychiatrie (30)","BGII";"31 - Psychosomatik","BGI";"","Leer"},2,0)</f>
        <v>Leer</v>
      </c>
      <c r="M3816" s="445">
        <f t="shared" si="474"/>
        <v>0</v>
      </c>
      <c r="N3816" s="445">
        <f t="shared" si="475"/>
        <v>0</v>
      </c>
      <c r="O3816" s="445">
        <f t="shared" si="478"/>
        <v>0</v>
      </c>
      <c r="P3816" s="445">
        <f t="shared" si="479"/>
        <v>0</v>
      </c>
      <c r="Q3816" s="445">
        <f t="shared" si="480"/>
        <v>0</v>
      </c>
      <c r="R3816" s="415" t="str">
        <f t="shared" si="473"/>
        <v>Leer</v>
      </c>
      <c r="S3816" s="445">
        <f>IF('Angaben KH-Standort'!D$29='A4'!D3816,IF('Angaben KH-Standort'!E$29="Ja",1,0),0)</f>
        <v>0</v>
      </c>
      <c r="T3816" s="445">
        <f>IF('Angaben KH-Standort'!D$30='A4'!D3816,IF('Angaben KH-Standort'!E$30="Ja",1,0),0)</f>
        <v>0</v>
      </c>
      <c r="U3816" s="445">
        <f>IF('Angaben KH-Standort'!D$31='A4'!D3816,IF('Angaben KH-Standort'!E$31="Ja",1,0),0)</f>
        <v>0</v>
      </c>
    </row>
    <row r="3817" spans="2:21" ht="15" customHeight="1" x14ac:dyDescent="0.3">
      <c r="B3817" s="70" t="str">
        <f t="shared" si="476"/>
        <v>!!!</v>
      </c>
      <c r="C3817" s="265" t="str">
        <f>IF(ISERROR(IF(LEN(E3817)&gt;0,VLOOKUP(TEXT($E3817,0),'Angaben Stationen'!$E$14:$J$213,5,0),"")),"?",IF(LEN(E3817)&gt;0,VLOOKUP(TEXT($E3817,0),'Angaben Stationen'!$E$14:$J$213,5,0),""))</f>
        <v/>
      </c>
      <c r="D3817" s="232" t="str">
        <f>IF(ISERROR(IF(LEN(E3817)&gt;0,VLOOKUP(TEXT($E3817,0),'Angaben Stationen'!$E$14:$J$213,6,0),"")),"STATION IST NICHT VORHANDEN",IF(LEN(E3817)&gt;0,VLOOKUP(TEXT($E3817,0),'Angaben Stationen'!$E$14:$J$213,6,0),""))</f>
        <v/>
      </c>
      <c r="E3817" s="287"/>
      <c r="F3817" s="234"/>
      <c r="G3817" s="234"/>
      <c r="H3817" s="263"/>
      <c r="I3817" s="169"/>
      <c r="K3817" s="445" t="str">
        <f t="shared" si="477"/>
        <v>Leer</v>
      </c>
      <c r="L3817" s="445" t="str">
        <f>VLOOKUP($D3817,{"29 - Psychiatrie (Erwachsene)","BGI";"297 - stationsäquivalente Behandlung in der Erwachsenenpsychiatrie (29)","BGI";"30 - Kinder- und Jugendpsychiatrie","BGII";"307 - stationsäquivalente Behandlung in der Kinder- und Jugendpsychiatrie (30)","BGII";"31 - Psychosomatik","BGI";"","Leer"},2,0)</f>
        <v>Leer</v>
      </c>
      <c r="M3817" s="445">
        <f t="shared" si="474"/>
        <v>0</v>
      </c>
      <c r="N3817" s="445">
        <f t="shared" si="475"/>
        <v>0</v>
      </c>
      <c r="O3817" s="445">
        <f t="shared" si="478"/>
        <v>0</v>
      </c>
      <c r="P3817" s="445">
        <f t="shared" si="479"/>
        <v>0</v>
      </c>
      <c r="Q3817" s="445">
        <f t="shared" si="480"/>
        <v>0</v>
      </c>
      <c r="R3817" s="415" t="str">
        <f t="shared" si="473"/>
        <v>Leer</v>
      </c>
      <c r="S3817" s="445">
        <f>IF('Angaben KH-Standort'!D$29='A4'!D3817,IF('Angaben KH-Standort'!E$29="Ja",1,0),0)</f>
        <v>0</v>
      </c>
      <c r="T3817" s="445">
        <f>IF('Angaben KH-Standort'!D$30='A4'!D3817,IF('Angaben KH-Standort'!E$30="Ja",1,0),0)</f>
        <v>0</v>
      </c>
      <c r="U3817" s="445">
        <f>IF('Angaben KH-Standort'!D$31='A4'!D3817,IF('Angaben KH-Standort'!E$31="Ja",1,0),0)</f>
        <v>0</v>
      </c>
    </row>
    <row r="3818" spans="2:21" ht="15" customHeight="1" x14ac:dyDescent="0.3">
      <c r="B3818" s="70" t="str">
        <f t="shared" si="476"/>
        <v>!!!</v>
      </c>
      <c r="C3818" s="265" t="str">
        <f>IF(ISERROR(IF(LEN(E3818)&gt;0,VLOOKUP(TEXT($E3818,0),'Angaben Stationen'!$E$14:$J$213,5,0),"")),"?",IF(LEN(E3818)&gt;0,VLOOKUP(TEXT($E3818,0),'Angaben Stationen'!$E$14:$J$213,5,0),""))</f>
        <v/>
      </c>
      <c r="D3818" s="232" t="str">
        <f>IF(ISERROR(IF(LEN(E3818)&gt;0,VLOOKUP(TEXT($E3818,0),'Angaben Stationen'!$E$14:$J$213,6,0),"")),"STATION IST NICHT VORHANDEN",IF(LEN(E3818)&gt;0,VLOOKUP(TEXT($E3818,0),'Angaben Stationen'!$E$14:$J$213,6,0),""))</f>
        <v/>
      </c>
      <c r="E3818" s="287"/>
      <c r="F3818" s="234"/>
      <c r="G3818" s="234"/>
      <c r="H3818" s="263"/>
      <c r="I3818" s="169"/>
      <c r="K3818" s="445" t="str">
        <f t="shared" si="477"/>
        <v>Leer</v>
      </c>
      <c r="L3818" s="445" t="str">
        <f>VLOOKUP($D3818,{"29 - Psychiatrie (Erwachsene)","BGI";"297 - stationsäquivalente Behandlung in der Erwachsenenpsychiatrie (29)","BGI";"30 - Kinder- und Jugendpsychiatrie","BGII";"307 - stationsäquivalente Behandlung in der Kinder- und Jugendpsychiatrie (30)","BGII";"31 - Psychosomatik","BGI";"","Leer"},2,0)</f>
        <v>Leer</v>
      </c>
      <c r="M3818" s="445">
        <f t="shared" si="474"/>
        <v>0</v>
      </c>
      <c r="N3818" s="445">
        <f t="shared" si="475"/>
        <v>0</v>
      </c>
      <c r="O3818" s="445">
        <f t="shared" si="478"/>
        <v>0</v>
      </c>
      <c r="P3818" s="445">
        <f t="shared" si="479"/>
        <v>0</v>
      </c>
      <c r="Q3818" s="445">
        <f t="shared" si="480"/>
        <v>0</v>
      </c>
      <c r="R3818" s="415" t="str">
        <f t="shared" si="473"/>
        <v>Leer</v>
      </c>
      <c r="S3818" s="445">
        <f>IF('Angaben KH-Standort'!D$29='A4'!D3818,IF('Angaben KH-Standort'!E$29="Ja",1,0),0)</f>
        <v>0</v>
      </c>
      <c r="T3818" s="445">
        <f>IF('Angaben KH-Standort'!D$30='A4'!D3818,IF('Angaben KH-Standort'!E$30="Ja",1,0),0)</f>
        <v>0</v>
      </c>
      <c r="U3818" s="445">
        <f>IF('Angaben KH-Standort'!D$31='A4'!D3818,IF('Angaben KH-Standort'!E$31="Ja",1,0),0)</f>
        <v>0</v>
      </c>
    </row>
    <row r="3819" spans="2:21" ht="15" customHeight="1" x14ac:dyDescent="0.3">
      <c r="B3819" s="70" t="str">
        <f t="shared" si="476"/>
        <v>!!!</v>
      </c>
      <c r="C3819" s="265" t="str">
        <f>IF(ISERROR(IF(LEN(E3819)&gt;0,VLOOKUP(TEXT($E3819,0),'Angaben Stationen'!$E$14:$J$213,5,0),"")),"?",IF(LEN(E3819)&gt;0,VLOOKUP(TEXT($E3819,0),'Angaben Stationen'!$E$14:$J$213,5,0),""))</f>
        <v/>
      </c>
      <c r="D3819" s="232" t="str">
        <f>IF(ISERROR(IF(LEN(E3819)&gt;0,VLOOKUP(TEXT($E3819,0),'Angaben Stationen'!$E$14:$J$213,6,0),"")),"STATION IST NICHT VORHANDEN",IF(LEN(E3819)&gt;0,VLOOKUP(TEXT($E3819,0),'Angaben Stationen'!$E$14:$J$213,6,0),""))</f>
        <v/>
      </c>
      <c r="E3819" s="287"/>
      <c r="F3819" s="234"/>
      <c r="G3819" s="234"/>
      <c r="H3819" s="263"/>
      <c r="I3819" s="169"/>
      <c r="K3819" s="445" t="str">
        <f t="shared" si="477"/>
        <v>Leer</v>
      </c>
      <c r="L3819" s="445" t="str">
        <f>VLOOKUP($D3819,{"29 - Psychiatrie (Erwachsene)","BGI";"297 - stationsäquivalente Behandlung in der Erwachsenenpsychiatrie (29)","BGI";"30 - Kinder- und Jugendpsychiatrie","BGII";"307 - stationsäquivalente Behandlung in der Kinder- und Jugendpsychiatrie (30)","BGII";"31 - Psychosomatik","BGI";"","Leer"},2,0)</f>
        <v>Leer</v>
      </c>
      <c r="M3819" s="445">
        <f t="shared" si="474"/>
        <v>0</v>
      </c>
      <c r="N3819" s="445">
        <f t="shared" si="475"/>
        <v>0</v>
      </c>
      <c r="O3819" s="445">
        <f t="shared" si="478"/>
        <v>0</v>
      </c>
      <c r="P3819" s="445">
        <f t="shared" si="479"/>
        <v>0</v>
      </c>
      <c r="Q3819" s="445">
        <f t="shared" si="480"/>
        <v>0</v>
      </c>
      <c r="R3819" s="415" t="str">
        <f t="shared" si="473"/>
        <v>Leer</v>
      </c>
      <c r="S3819" s="445">
        <f>IF('Angaben KH-Standort'!D$29='A4'!D3819,IF('Angaben KH-Standort'!E$29="Ja",1,0),0)</f>
        <v>0</v>
      </c>
      <c r="T3819" s="445">
        <f>IF('Angaben KH-Standort'!D$30='A4'!D3819,IF('Angaben KH-Standort'!E$30="Ja",1,0),0)</f>
        <v>0</v>
      </c>
      <c r="U3819" s="445">
        <f>IF('Angaben KH-Standort'!D$31='A4'!D3819,IF('Angaben KH-Standort'!E$31="Ja",1,0),0)</f>
        <v>0</v>
      </c>
    </row>
    <row r="3820" spans="2:21" ht="15" customHeight="1" x14ac:dyDescent="0.3">
      <c r="B3820" s="70" t="str">
        <f t="shared" si="476"/>
        <v>!!!</v>
      </c>
      <c r="C3820" s="265" t="str">
        <f>IF(ISERROR(IF(LEN(E3820)&gt;0,VLOOKUP(TEXT($E3820,0),'Angaben Stationen'!$E$14:$J$213,5,0),"")),"?",IF(LEN(E3820)&gt;0,VLOOKUP(TEXT($E3820,0),'Angaben Stationen'!$E$14:$J$213,5,0),""))</f>
        <v/>
      </c>
      <c r="D3820" s="232" t="str">
        <f>IF(ISERROR(IF(LEN(E3820)&gt;0,VLOOKUP(TEXT($E3820,0),'Angaben Stationen'!$E$14:$J$213,6,0),"")),"STATION IST NICHT VORHANDEN",IF(LEN(E3820)&gt;0,VLOOKUP(TEXT($E3820,0),'Angaben Stationen'!$E$14:$J$213,6,0),""))</f>
        <v/>
      </c>
      <c r="E3820" s="287"/>
      <c r="F3820" s="234"/>
      <c r="G3820" s="234"/>
      <c r="H3820" s="263"/>
      <c r="I3820" s="169"/>
      <c r="K3820" s="445" t="str">
        <f t="shared" si="477"/>
        <v>Leer</v>
      </c>
      <c r="L3820" s="445" t="str">
        <f>VLOOKUP($D3820,{"29 - Psychiatrie (Erwachsene)","BGI";"297 - stationsäquivalente Behandlung in der Erwachsenenpsychiatrie (29)","BGI";"30 - Kinder- und Jugendpsychiatrie","BGII";"307 - stationsäquivalente Behandlung in der Kinder- und Jugendpsychiatrie (30)","BGII";"31 - Psychosomatik","BGI";"","Leer"},2,0)</f>
        <v>Leer</v>
      </c>
      <c r="M3820" s="445">
        <f t="shared" si="474"/>
        <v>0</v>
      </c>
      <c r="N3820" s="445">
        <f t="shared" si="475"/>
        <v>0</v>
      </c>
      <c r="O3820" s="445">
        <f t="shared" si="478"/>
        <v>0</v>
      </c>
      <c r="P3820" s="445">
        <f t="shared" si="479"/>
        <v>0</v>
      </c>
      <c r="Q3820" s="445">
        <f t="shared" si="480"/>
        <v>0</v>
      </c>
      <c r="R3820" s="415" t="str">
        <f t="shared" si="473"/>
        <v>Leer</v>
      </c>
      <c r="S3820" s="445">
        <f>IF('Angaben KH-Standort'!D$29='A4'!D3820,IF('Angaben KH-Standort'!E$29="Ja",1,0),0)</f>
        <v>0</v>
      </c>
      <c r="T3820" s="445">
        <f>IF('Angaben KH-Standort'!D$30='A4'!D3820,IF('Angaben KH-Standort'!E$30="Ja",1,0),0)</f>
        <v>0</v>
      </c>
      <c r="U3820" s="445">
        <f>IF('Angaben KH-Standort'!D$31='A4'!D3820,IF('Angaben KH-Standort'!E$31="Ja",1,0),0)</f>
        <v>0</v>
      </c>
    </row>
    <row r="3821" spans="2:21" ht="15" customHeight="1" x14ac:dyDescent="0.3">
      <c r="B3821" s="70" t="str">
        <f t="shared" si="476"/>
        <v>!!!</v>
      </c>
      <c r="C3821" s="265" t="str">
        <f>IF(ISERROR(IF(LEN(E3821)&gt;0,VLOOKUP(TEXT($E3821,0),'Angaben Stationen'!$E$14:$J$213,5,0),"")),"?",IF(LEN(E3821)&gt;0,VLOOKUP(TEXT($E3821,0),'Angaben Stationen'!$E$14:$J$213,5,0),""))</f>
        <v/>
      </c>
      <c r="D3821" s="232" t="str">
        <f>IF(ISERROR(IF(LEN(E3821)&gt;0,VLOOKUP(TEXT($E3821,0),'Angaben Stationen'!$E$14:$J$213,6,0),"")),"STATION IST NICHT VORHANDEN",IF(LEN(E3821)&gt;0,VLOOKUP(TEXT($E3821,0),'Angaben Stationen'!$E$14:$J$213,6,0),""))</f>
        <v/>
      </c>
      <c r="E3821" s="287"/>
      <c r="F3821" s="234"/>
      <c r="G3821" s="234"/>
      <c r="H3821" s="263"/>
      <c r="I3821" s="169"/>
      <c r="K3821" s="445" t="str">
        <f t="shared" si="477"/>
        <v>Leer</v>
      </c>
      <c r="L3821" s="445" t="str">
        <f>VLOOKUP($D3821,{"29 - Psychiatrie (Erwachsene)","BGI";"297 - stationsäquivalente Behandlung in der Erwachsenenpsychiatrie (29)","BGI";"30 - Kinder- und Jugendpsychiatrie","BGII";"307 - stationsäquivalente Behandlung in der Kinder- und Jugendpsychiatrie (30)","BGII";"31 - Psychosomatik","BGI";"","Leer"},2,0)</f>
        <v>Leer</v>
      </c>
      <c r="M3821" s="445">
        <f t="shared" si="474"/>
        <v>0</v>
      </c>
      <c r="N3821" s="445">
        <f t="shared" si="475"/>
        <v>0</v>
      </c>
      <c r="O3821" s="445">
        <f t="shared" si="478"/>
        <v>0</v>
      </c>
      <c r="P3821" s="445">
        <f t="shared" si="479"/>
        <v>0</v>
      </c>
      <c r="Q3821" s="445">
        <f t="shared" si="480"/>
        <v>0</v>
      </c>
      <c r="R3821" s="415" t="str">
        <f t="shared" si="473"/>
        <v>Leer</v>
      </c>
      <c r="S3821" s="445">
        <f>IF('Angaben KH-Standort'!D$29='A4'!D3821,IF('Angaben KH-Standort'!E$29="Ja",1,0),0)</f>
        <v>0</v>
      </c>
      <c r="T3821" s="445">
        <f>IF('Angaben KH-Standort'!D$30='A4'!D3821,IF('Angaben KH-Standort'!E$30="Ja",1,0),0)</f>
        <v>0</v>
      </c>
      <c r="U3821" s="445">
        <f>IF('Angaben KH-Standort'!D$31='A4'!D3821,IF('Angaben KH-Standort'!E$31="Ja",1,0),0)</f>
        <v>0</v>
      </c>
    </row>
    <row r="3822" spans="2:21" ht="15" customHeight="1" x14ac:dyDescent="0.3">
      <c r="B3822" s="70" t="str">
        <f t="shared" si="476"/>
        <v>!!!</v>
      </c>
      <c r="C3822" s="265" t="str">
        <f>IF(ISERROR(IF(LEN(E3822)&gt;0,VLOOKUP(TEXT($E3822,0),'Angaben Stationen'!$E$14:$J$213,5,0),"")),"?",IF(LEN(E3822)&gt;0,VLOOKUP(TEXT($E3822,0),'Angaben Stationen'!$E$14:$J$213,5,0),""))</f>
        <v/>
      </c>
      <c r="D3822" s="232" t="str">
        <f>IF(ISERROR(IF(LEN(E3822)&gt;0,VLOOKUP(TEXT($E3822,0),'Angaben Stationen'!$E$14:$J$213,6,0),"")),"STATION IST NICHT VORHANDEN",IF(LEN(E3822)&gt;0,VLOOKUP(TEXT($E3822,0),'Angaben Stationen'!$E$14:$J$213,6,0),""))</f>
        <v/>
      </c>
      <c r="E3822" s="287"/>
      <c r="F3822" s="234"/>
      <c r="G3822" s="234"/>
      <c r="H3822" s="263"/>
      <c r="I3822" s="169"/>
      <c r="K3822" s="445" t="str">
        <f t="shared" si="477"/>
        <v>Leer</v>
      </c>
      <c r="L3822" s="445" t="str">
        <f>VLOOKUP($D3822,{"29 - Psychiatrie (Erwachsene)","BGI";"297 - stationsäquivalente Behandlung in der Erwachsenenpsychiatrie (29)","BGI";"30 - Kinder- und Jugendpsychiatrie","BGII";"307 - stationsäquivalente Behandlung in der Kinder- und Jugendpsychiatrie (30)","BGII";"31 - Psychosomatik","BGI";"","Leer"},2,0)</f>
        <v>Leer</v>
      </c>
      <c r="M3822" s="445">
        <f t="shared" si="474"/>
        <v>0</v>
      </c>
      <c r="N3822" s="445">
        <f t="shared" si="475"/>
        <v>0</v>
      </c>
      <c r="O3822" s="445">
        <f t="shared" si="478"/>
        <v>0</v>
      </c>
      <c r="P3822" s="445">
        <f t="shared" si="479"/>
        <v>0</v>
      </c>
      <c r="Q3822" s="445">
        <f t="shared" si="480"/>
        <v>0</v>
      </c>
      <c r="R3822" s="415" t="str">
        <f t="shared" si="473"/>
        <v>Leer</v>
      </c>
      <c r="S3822" s="445">
        <f>IF('Angaben KH-Standort'!D$29='A4'!D3822,IF('Angaben KH-Standort'!E$29="Ja",1,0),0)</f>
        <v>0</v>
      </c>
      <c r="T3822" s="445">
        <f>IF('Angaben KH-Standort'!D$30='A4'!D3822,IF('Angaben KH-Standort'!E$30="Ja",1,0),0)</f>
        <v>0</v>
      </c>
      <c r="U3822" s="445">
        <f>IF('Angaben KH-Standort'!D$31='A4'!D3822,IF('Angaben KH-Standort'!E$31="Ja",1,0),0)</f>
        <v>0</v>
      </c>
    </row>
    <row r="3823" spans="2:21" ht="15" customHeight="1" x14ac:dyDescent="0.3">
      <c r="B3823" s="70" t="str">
        <f t="shared" si="476"/>
        <v>!!!</v>
      </c>
      <c r="C3823" s="265" t="str">
        <f>IF(ISERROR(IF(LEN(E3823)&gt;0,VLOOKUP(TEXT($E3823,0),'Angaben Stationen'!$E$14:$J$213,5,0),"")),"?",IF(LEN(E3823)&gt;0,VLOOKUP(TEXT($E3823,0),'Angaben Stationen'!$E$14:$J$213,5,0),""))</f>
        <v/>
      </c>
      <c r="D3823" s="232" t="str">
        <f>IF(ISERROR(IF(LEN(E3823)&gt;0,VLOOKUP(TEXT($E3823,0),'Angaben Stationen'!$E$14:$J$213,6,0),"")),"STATION IST NICHT VORHANDEN",IF(LEN(E3823)&gt;0,VLOOKUP(TEXT($E3823,0),'Angaben Stationen'!$E$14:$J$213,6,0),""))</f>
        <v/>
      </c>
      <c r="E3823" s="287"/>
      <c r="F3823" s="234"/>
      <c r="G3823" s="234"/>
      <c r="H3823" s="263"/>
      <c r="I3823" s="169"/>
      <c r="K3823" s="445" t="str">
        <f t="shared" si="477"/>
        <v>Leer</v>
      </c>
      <c r="L3823" s="445" t="str">
        <f>VLOOKUP($D3823,{"29 - Psychiatrie (Erwachsene)","BGI";"297 - stationsäquivalente Behandlung in der Erwachsenenpsychiatrie (29)","BGI";"30 - Kinder- und Jugendpsychiatrie","BGII";"307 - stationsäquivalente Behandlung in der Kinder- und Jugendpsychiatrie (30)","BGII";"31 - Psychosomatik","BGI";"","Leer"},2,0)</f>
        <v>Leer</v>
      </c>
      <c r="M3823" s="445">
        <f t="shared" si="474"/>
        <v>0</v>
      </c>
      <c r="N3823" s="445">
        <f t="shared" si="475"/>
        <v>0</v>
      </c>
      <c r="O3823" s="445">
        <f t="shared" si="478"/>
        <v>0</v>
      </c>
      <c r="P3823" s="445">
        <f t="shared" si="479"/>
        <v>0</v>
      </c>
      <c r="Q3823" s="445">
        <f t="shared" si="480"/>
        <v>0</v>
      </c>
      <c r="R3823" s="415" t="str">
        <f t="shared" ref="R3823:R3886" si="481">IF(D3823&lt;&gt;"",IF(SUM(S3823:U3823)&gt;0,"Ja","Nein"),"Leer")</f>
        <v>Leer</v>
      </c>
      <c r="S3823" s="445">
        <f>IF('Angaben KH-Standort'!D$29='A4'!D3823,IF('Angaben KH-Standort'!E$29="Ja",1,0),0)</f>
        <v>0</v>
      </c>
      <c r="T3823" s="445">
        <f>IF('Angaben KH-Standort'!D$30='A4'!D3823,IF('Angaben KH-Standort'!E$30="Ja",1,0),0)</f>
        <v>0</v>
      </c>
      <c r="U3823" s="445">
        <f>IF('Angaben KH-Standort'!D$31='A4'!D3823,IF('Angaben KH-Standort'!E$31="Ja",1,0),0)</f>
        <v>0</v>
      </c>
    </row>
    <row r="3824" spans="2:21" ht="15" customHeight="1" x14ac:dyDescent="0.3">
      <c r="B3824" s="70" t="str">
        <f t="shared" si="476"/>
        <v>!!!</v>
      </c>
      <c r="C3824" s="265" t="str">
        <f>IF(ISERROR(IF(LEN(E3824)&gt;0,VLOOKUP(TEXT($E3824,0),'Angaben Stationen'!$E$14:$J$213,5,0),"")),"?",IF(LEN(E3824)&gt;0,VLOOKUP(TEXT($E3824,0),'Angaben Stationen'!$E$14:$J$213,5,0),""))</f>
        <v/>
      </c>
      <c r="D3824" s="232" t="str">
        <f>IF(ISERROR(IF(LEN(E3824)&gt;0,VLOOKUP(TEXT($E3824,0),'Angaben Stationen'!$E$14:$J$213,6,0),"")),"STATION IST NICHT VORHANDEN",IF(LEN(E3824)&gt;0,VLOOKUP(TEXT($E3824,0),'Angaben Stationen'!$E$14:$J$213,6,0),""))</f>
        <v/>
      </c>
      <c r="E3824" s="287"/>
      <c r="F3824" s="234"/>
      <c r="G3824" s="234"/>
      <c r="H3824" s="263"/>
      <c r="I3824" s="169"/>
      <c r="K3824" s="445" t="str">
        <f t="shared" si="477"/>
        <v>Leer</v>
      </c>
      <c r="L3824" s="445" t="str">
        <f>VLOOKUP($D3824,{"29 - Psychiatrie (Erwachsene)","BGI";"297 - stationsäquivalente Behandlung in der Erwachsenenpsychiatrie (29)","BGI";"30 - Kinder- und Jugendpsychiatrie","BGII";"307 - stationsäquivalente Behandlung in der Kinder- und Jugendpsychiatrie (30)","BGII";"31 - Psychosomatik","BGI";"","Leer"},2,0)</f>
        <v>Leer</v>
      </c>
      <c r="M3824" s="445">
        <f t="shared" si="474"/>
        <v>0</v>
      </c>
      <c r="N3824" s="445">
        <f t="shared" si="475"/>
        <v>0</v>
      </c>
      <c r="O3824" s="445">
        <f t="shared" si="478"/>
        <v>0</v>
      </c>
      <c r="P3824" s="445">
        <f t="shared" si="479"/>
        <v>0</v>
      </c>
      <c r="Q3824" s="445">
        <f t="shared" si="480"/>
        <v>0</v>
      </c>
      <c r="R3824" s="415" t="str">
        <f t="shared" si="481"/>
        <v>Leer</v>
      </c>
      <c r="S3824" s="445">
        <f>IF('Angaben KH-Standort'!D$29='A4'!D3824,IF('Angaben KH-Standort'!E$29="Ja",1,0),0)</f>
        <v>0</v>
      </c>
      <c r="T3824" s="445">
        <f>IF('Angaben KH-Standort'!D$30='A4'!D3824,IF('Angaben KH-Standort'!E$30="Ja",1,0),0)</f>
        <v>0</v>
      </c>
      <c r="U3824" s="445">
        <f>IF('Angaben KH-Standort'!D$31='A4'!D3824,IF('Angaben KH-Standort'!E$31="Ja",1,0),0)</f>
        <v>0</v>
      </c>
    </row>
    <row r="3825" spans="2:21" ht="15" customHeight="1" x14ac:dyDescent="0.3">
      <c r="B3825" s="70" t="str">
        <f t="shared" si="476"/>
        <v>!!!</v>
      </c>
      <c r="C3825" s="265" t="str">
        <f>IF(ISERROR(IF(LEN(E3825)&gt;0,VLOOKUP(TEXT($E3825,0),'Angaben Stationen'!$E$14:$J$213,5,0),"")),"?",IF(LEN(E3825)&gt;0,VLOOKUP(TEXT($E3825,0),'Angaben Stationen'!$E$14:$J$213,5,0),""))</f>
        <v/>
      </c>
      <c r="D3825" s="232" t="str">
        <f>IF(ISERROR(IF(LEN(E3825)&gt;0,VLOOKUP(TEXT($E3825,0),'Angaben Stationen'!$E$14:$J$213,6,0),"")),"STATION IST NICHT VORHANDEN",IF(LEN(E3825)&gt;0,VLOOKUP(TEXT($E3825,0),'Angaben Stationen'!$E$14:$J$213,6,0),""))</f>
        <v/>
      </c>
      <c r="E3825" s="287"/>
      <c r="F3825" s="234"/>
      <c r="G3825" s="234"/>
      <c r="H3825" s="263"/>
      <c r="I3825" s="169"/>
      <c r="K3825" s="445" t="str">
        <f t="shared" si="477"/>
        <v>Leer</v>
      </c>
      <c r="L3825" s="445" t="str">
        <f>VLOOKUP($D3825,{"29 - Psychiatrie (Erwachsene)","BGI";"297 - stationsäquivalente Behandlung in der Erwachsenenpsychiatrie (29)","BGI";"30 - Kinder- und Jugendpsychiatrie","BGII";"307 - stationsäquivalente Behandlung in der Kinder- und Jugendpsychiatrie (30)","BGII";"31 - Psychosomatik","BGI";"","Leer"},2,0)</f>
        <v>Leer</v>
      </c>
      <c r="M3825" s="445">
        <f t="shared" si="474"/>
        <v>0</v>
      </c>
      <c r="N3825" s="445">
        <f t="shared" si="475"/>
        <v>0</v>
      </c>
      <c r="O3825" s="445">
        <f t="shared" si="478"/>
        <v>0</v>
      </c>
      <c r="P3825" s="445">
        <f t="shared" si="479"/>
        <v>0</v>
      </c>
      <c r="Q3825" s="445">
        <f t="shared" si="480"/>
        <v>0</v>
      </c>
      <c r="R3825" s="415" t="str">
        <f t="shared" si="481"/>
        <v>Leer</v>
      </c>
      <c r="S3825" s="445">
        <f>IF('Angaben KH-Standort'!D$29='A4'!D3825,IF('Angaben KH-Standort'!E$29="Ja",1,0),0)</f>
        <v>0</v>
      </c>
      <c r="T3825" s="445">
        <f>IF('Angaben KH-Standort'!D$30='A4'!D3825,IF('Angaben KH-Standort'!E$30="Ja",1,0),0)</f>
        <v>0</v>
      </c>
      <c r="U3825" s="445">
        <f>IF('Angaben KH-Standort'!D$31='A4'!D3825,IF('Angaben KH-Standort'!E$31="Ja",1,0),0)</f>
        <v>0</v>
      </c>
    </row>
    <row r="3826" spans="2:21" ht="15" customHeight="1" x14ac:dyDescent="0.3">
      <c r="B3826" s="70" t="str">
        <f t="shared" si="476"/>
        <v>!!!</v>
      </c>
      <c r="C3826" s="265" t="str">
        <f>IF(ISERROR(IF(LEN(E3826)&gt;0,VLOOKUP(TEXT($E3826,0),'Angaben Stationen'!$E$14:$J$213,5,0),"")),"?",IF(LEN(E3826)&gt;0,VLOOKUP(TEXT($E3826,0),'Angaben Stationen'!$E$14:$J$213,5,0),""))</f>
        <v/>
      </c>
      <c r="D3826" s="232" t="str">
        <f>IF(ISERROR(IF(LEN(E3826)&gt;0,VLOOKUP(TEXT($E3826,0),'Angaben Stationen'!$E$14:$J$213,6,0),"")),"STATION IST NICHT VORHANDEN",IF(LEN(E3826)&gt;0,VLOOKUP(TEXT($E3826,0),'Angaben Stationen'!$E$14:$J$213,6,0),""))</f>
        <v/>
      </c>
      <c r="E3826" s="287"/>
      <c r="F3826" s="234"/>
      <c r="G3826" s="234"/>
      <c r="H3826" s="263"/>
      <c r="I3826" s="169"/>
      <c r="K3826" s="445" t="str">
        <f t="shared" si="477"/>
        <v>Leer</v>
      </c>
      <c r="L3826" s="445" t="str">
        <f>VLOOKUP($D3826,{"29 - Psychiatrie (Erwachsene)","BGI";"297 - stationsäquivalente Behandlung in der Erwachsenenpsychiatrie (29)","BGI";"30 - Kinder- und Jugendpsychiatrie","BGII";"307 - stationsäquivalente Behandlung in der Kinder- und Jugendpsychiatrie (30)","BGII";"31 - Psychosomatik","BGI";"","Leer"},2,0)</f>
        <v>Leer</v>
      </c>
      <c r="M3826" s="445">
        <f t="shared" si="474"/>
        <v>0</v>
      </c>
      <c r="N3826" s="445">
        <f t="shared" si="475"/>
        <v>0</v>
      </c>
      <c r="O3826" s="445">
        <f t="shared" si="478"/>
        <v>0</v>
      </c>
      <c r="P3826" s="445">
        <f t="shared" si="479"/>
        <v>0</v>
      </c>
      <c r="Q3826" s="445">
        <f t="shared" si="480"/>
        <v>0</v>
      </c>
      <c r="R3826" s="415" t="str">
        <f t="shared" si="481"/>
        <v>Leer</v>
      </c>
      <c r="S3826" s="445">
        <f>IF('Angaben KH-Standort'!D$29='A4'!D3826,IF('Angaben KH-Standort'!E$29="Ja",1,0),0)</f>
        <v>0</v>
      </c>
      <c r="T3826" s="445">
        <f>IF('Angaben KH-Standort'!D$30='A4'!D3826,IF('Angaben KH-Standort'!E$30="Ja",1,0),0)</f>
        <v>0</v>
      </c>
      <c r="U3826" s="445">
        <f>IF('Angaben KH-Standort'!D$31='A4'!D3826,IF('Angaben KH-Standort'!E$31="Ja",1,0),0)</f>
        <v>0</v>
      </c>
    </row>
    <row r="3827" spans="2:21" ht="15" customHeight="1" x14ac:dyDescent="0.3">
      <c r="B3827" s="70" t="str">
        <f t="shared" si="476"/>
        <v>!!!</v>
      </c>
      <c r="C3827" s="265" t="str">
        <f>IF(ISERROR(IF(LEN(E3827)&gt;0,VLOOKUP(TEXT($E3827,0),'Angaben Stationen'!$E$14:$J$213,5,0),"")),"?",IF(LEN(E3827)&gt;0,VLOOKUP(TEXT($E3827,0),'Angaben Stationen'!$E$14:$J$213,5,0),""))</f>
        <v/>
      </c>
      <c r="D3827" s="232" t="str">
        <f>IF(ISERROR(IF(LEN(E3827)&gt;0,VLOOKUP(TEXT($E3827,0),'Angaben Stationen'!$E$14:$J$213,6,0),"")),"STATION IST NICHT VORHANDEN",IF(LEN(E3827)&gt;0,VLOOKUP(TEXT($E3827,0),'Angaben Stationen'!$E$14:$J$213,6,0),""))</f>
        <v/>
      </c>
      <c r="E3827" s="287"/>
      <c r="F3827" s="234"/>
      <c r="G3827" s="234"/>
      <c r="H3827" s="263"/>
      <c r="I3827" s="169"/>
      <c r="K3827" s="445" t="str">
        <f t="shared" si="477"/>
        <v>Leer</v>
      </c>
      <c r="L3827" s="445" t="str">
        <f>VLOOKUP($D3827,{"29 - Psychiatrie (Erwachsene)","BGI";"297 - stationsäquivalente Behandlung in der Erwachsenenpsychiatrie (29)","BGI";"30 - Kinder- und Jugendpsychiatrie","BGII";"307 - stationsäquivalente Behandlung in der Kinder- und Jugendpsychiatrie (30)","BGII";"31 - Psychosomatik","BGI";"","Leer"},2,0)</f>
        <v>Leer</v>
      </c>
      <c r="M3827" s="445">
        <f t="shared" si="474"/>
        <v>0</v>
      </c>
      <c r="N3827" s="445">
        <f t="shared" si="475"/>
        <v>0</v>
      </c>
      <c r="O3827" s="445">
        <f t="shared" si="478"/>
        <v>0</v>
      </c>
      <c r="P3827" s="445">
        <f t="shared" si="479"/>
        <v>0</v>
      </c>
      <c r="Q3827" s="445">
        <f t="shared" si="480"/>
        <v>0</v>
      </c>
      <c r="R3827" s="415" t="str">
        <f t="shared" si="481"/>
        <v>Leer</v>
      </c>
      <c r="S3827" s="445">
        <f>IF('Angaben KH-Standort'!D$29='A4'!D3827,IF('Angaben KH-Standort'!E$29="Ja",1,0),0)</f>
        <v>0</v>
      </c>
      <c r="T3827" s="445">
        <f>IF('Angaben KH-Standort'!D$30='A4'!D3827,IF('Angaben KH-Standort'!E$30="Ja",1,0),0)</f>
        <v>0</v>
      </c>
      <c r="U3827" s="445">
        <f>IF('Angaben KH-Standort'!D$31='A4'!D3827,IF('Angaben KH-Standort'!E$31="Ja",1,0),0)</f>
        <v>0</v>
      </c>
    </row>
    <row r="3828" spans="2:21" ht="15" customHeight="1" x14ac:dyDescent="0.3">
      <c r="B3828" s="70" t="str">
        <f t="shared" si="476"/>
        <v>!!!</v>
      </c>
      <c r="C3828" s="265" t="str">
        <f>IF(ISERROR(IF(LEN(E3828)&gt;0,VLOOKUP(TEXT($E3828,0),'Angaben Stationen'!$E$14:$J$213,5,0),"")),"?",IF(LEN(E3828)&gt;0,VLOOKUP(TEXT($E3828,0),'Angaben Stationen'!$E$14:$J$213,5,0),""))</f>
        <v/>
      </c>
      <c r="D3828" s="232" t="str">
        <f>IF(ISERROR(IF(LEN(E3828)&gt;0,VLOOKUP(TEXT($E3828,0),'Angaben Stationen'!$E$14:$J$213,6,0),"")),"STATION IST NICHT VORHANDEN",IF(LEN(E3828)&gt;0,VLOOKUP(TEXT($E3828,0),'Angaben Stationen'!$E$14:$J$213,6,0),""))</f>
        <v/>
      </c>
      <c r="E3828" s="287"/>
      <c r="F3828" s="234"/>
      <c r="G3828" s="234"/>
      <c r="H3828" s="263"/>
      <c r="I3828" s="169"/>
      <c r="K3828" s="445" t="str">
        <f t="shared" si="477"/>
        <v>Leer</v>
      </c>
      <c r="L3828" s="445" t="str">
        <f>VLOOKUP($D3828,{"29 - Psychiatrie (Erwachsene)","BGI";"297 - stationsäquivalente Behandlung in der Erwachsenenpsychiatrie (29)","BGI";"30 - Kinder- und Jugendpsychiatrie","BGII";"307 - stationsäquivalente Behandlung in der Kinder- und Jugendpsychiatrie (30)","BGII";"31 - Psychosomatik","BGI";"","Leer"},2,0)</f>
        <v>Leer</v>
      </c>
      <c r="M3828" s="445">
        <f t="shared" si="474"/>
        <v>0</v>
      </c>
      <c r="N3828" s="445">
        <f t="shared" si="475"/>
        <v>0</v>
      </c>
      <c r="O3828" s="445">
        <f t="shared" si="478"/>
        <v>0</v>
      </c>
      <c r="P3828" s="445">
        <f t="shared" si="479"/>
        <v>0</v>
      </c>
      <c r="Q3828" s="445">
        <f t="shared" si="480"/>
        <v>0</v>
      </c>
      <c r="R3828" s="415" t="str">
        <f t="shared" si="481"/>
        <v>Leer</v>
      </c>
      <c r="S3828" s="445">
        <f>IF('Angaben KH-Standort'!D$29='A4'!D3828,IF('Angaben KH-Standort'!E$29="Ja",1,0),0)</f>
        <v>0</v>
      </c>
      <c r="T3828" s="445">
        <f>IF('Angaben KH-Standort'!D$30='A4'!D3828,IF('Angaben KH-Standort'!E$30="Ja",1,0),0)</f>
        <v>0</v>
      </c>
      <c r="U3828" s="445">
        <f>IF('Angaben KH-Standort'!D$31='A4'!D3828,IF('Angaben KH-Standort'!E$31="Ja",1,0),0)</f>
        <v>0</v>
      </c>
    </row>
    <row r="3829" spans="2:21" ht="15" customHeight="1" x14ac:dyDescent="0.3">
      <c r="B3829" s="70" t="str">
        <f t="shared" si="476"/>
        <v>!!!</v>
      </c>
      <c r="C3829" s="265" t="str">
        <f>IF(ISERROR(IF(LEN(E3829)&gt;0,VLOOKUP(TEXT($E3829,0),'Angaben Stationen'!$E$14:$J$213,5,0),"")),"?",IF(LEN(E3829)&gt;0,VLOOKUP(TEXT($E3829,0),'Angaben Stationen'!$E$14:$J$213,5,0),""))</f>
        <v/>
      </c>
      <c r="D3829" s="232" t="str">
        <f>IF(ISERROR(IF(LEN(E3829)&gt;0,VLOOKUP(TEXT($E3829,0),'Angaben Stationen'!$E$14:$J$213,6,0),"")),"STATION IST NICHT VORHANDEN",IF(LEN(E3829)&gt;0,VLOOKUP(TEXT($E3829,0),'Angaben Stationen'!$E$14:$J$213,6,0),""))</f>
        <v/>
      </c>
      <c r="E3829" s="287"/>
      <c r="F3829" s="234"/>
      <c r="G3829" s="234"/>
      <c r="H3829" s="263"/>
      <c r="I3829" s="169"/>
      <c r="K3829" s="445" t="str">
        <f t="shared" si="477"/>
        <v>Leer</v>
      </c>
      <c r="L3829" s="445" t="str">
        <f>VLOOKUP($D3829,{"29 - Psychiatrie (Erwachsene)","BGI";"297 - stationsäquivalente Behandlung in der Erwachsenenpsychiatrie (29)","BGI";"30 - Kinder- und Jugendpsychiatrie","BGII";"307 - stationsäquivalente Behandlung in der Kinder- und Jugendpsychiatrie (30)","BGII";"31 - Psychosomatik","BGI";"","Leer"},2,0)</f>
        <v>Leer</v>
      </c>
      <c r="M3829" s="445">
        <f t="shared" si="474"/>
        <v>0</v>
      </c>
      <c r="N3829" s="445">
        <f t="shared" si="475"/>
        <v>0</v>
      </c>
      <c r="O3829" s="445">
        <f t="shared" si="478"/>
        <v>0</v>
      </c>
      <c r="P3829" s="445">
        <f t="shared" si="479"/>
        <v>0</v>
      </c>
      <c r="Q3829" s="445">
        <f t="shared" si="480"/>
        <v>0</v>
      </c>
      <c r="R3829" s="415" t="str">
        <f t="shared" si="481"/>
        <v>Leer</v>
      </c>
      <c r="S3829" s="445">
        <f>IF('Angaben KH-Standort'!D$29='A4'!D3829,IF('Angaben KH-Standort'!E$29="Ja",1,0),0)</f>
        <v>0</v>
      </c>
      <c r="T3829" s="445">
        <f>IF('Angaben KH-Standort'!D$30='A4'!D3829,IF('Angaben KH-Standort'!E$30="Ja",1,0),0)</f>
        <v>0</v>
      </c>
      <c r="U3829" s="445">
        <f>IF('Angaben KH-Standort'!D$31='A4'!D3829,IF('Angaben KH-Standort'!E$31="Ja",1,0),0)</f>
        <v>0</v>
      </c>
    </row>
    <row r="3830" spans="2:21" ht="15" customHeight="1" x14ac:dyDescent="0.3">
      <c r="B3830" s="70" t="str">
        <f t="shared" si="476"/>
        <v>!!!</v>
      </c>
      <c r="C3830" s="265" t="str">
        <f>IF(ISERROR(IF(LEN(E3830)&gt;0,VLOOKUP(TEXT($E3830,0),'Angaben Stationen'!$E$14:$J$213,5,0),"")),"?",IF(LEN(E3830)&gt;0,VLOOKUP(TEXT($E3830,0),'Angaben Stationen'!$E$14:$J$213,5,0),""))</f>
        <v/>
      </c>
      <c r="D3830" s="232" t="str">
        <f>IF(ISERROR(IF(LEN(E3830)&gt;0,VLOOKUP(TEXT($E3830,0),'Angaben Stationen'!$E$14:$J$213,6,0),"")),"STATION IST NICHT VORHANDEN",IF(LEN(E3830)&gt;0,VLOOKUP(TEXT($E3830,0),'Angaben Stationen'!$E$14:$J$213,6,0),""))</f>
        <v/>
      </c>
      <c r="E3830" s="287"/>
      <c r="F3830" s="234"/>
      <c r="G3830" s="234"/>
      <c r="H3830" s="263"/>
      <c r="I3830" s="169"/>
      <c r="K3830" s="445" t="str">
        <f t="shared" si="477"/>
        <v>Leer</v>
      </c>
      <c r="L3830" s="445" t="str">
        <f>VLOOKUP($D3830,{"29 - Psychiatrie (Erwachsene)","BGI";"297 - stationsäquivalente Behandlung in der Erwachsenenpsychiatrie (29)","BGI";"30 - Kinder- und Jugendpsychiatrie","BGII";"307 - stationsäquivalente Behandlung in der Kinder- und Jugendpsychiatrie (30)","BGII";"31 - Psychosomatik","BGI";"","Leer"},2,0)</f>
        <v>Leer</v>
      </c>
      <c r="M3830" s="445">
        <f t="shared" si="474"/>
        <v>0</v>
      </c>
      <c r="N3830" s="445">
        <f t="shared" si="475"/>
        <v>0</v>
      </c>
      <c r="O3830" s="445">
        <f t="shared" si="478"/>
        <v>0</v>
      </c>
      <c r="P3830" s="445">
        <f t="shared" si="479"/>
        <v>0</v>
      </c>
      <c r="Q3830" s="445">
        <f t="shared" si="480"/>
        <v>0</v>
      </c>
      <c r="R3830" s="415" t="str">
        <f t="shared" si="481"/>
        <v>Leer</v>
      </c>
      <c r="S3830" s="445">
        <f>IF('Angaben KH-Standort'!D$29='A4'!D3830,IF('Angaben KH-Standort'!E$29="Ja",1,0),0)</f>
        <v>0</v>
      </c>
      <c r="T3830" s="445">
        <f>IF('Angaben KH-Standort'!D$30='A4'!D3830,IF('Angaben KH-Standort'!E$30="Ja",1,0),0)</f>
        <v>0</v>
      </c>
      <c r="U3830" s="445">
        <f>IF('Angaben KH-Standort'!D$31='A4'!D3830,IF('Angaben KH-Standort'!E$31="Ja",1,0),0)</f>
        <v>0</v>
      </c>
    </row>
    <row r="3831" spans="2:21" ht="15" customHeight="1" x14ac:dyDescent="0.3">
      <c r="B3831" s="70" t="str">
        <f t="shared" si="476"/>
        <v>!!!</v>
      </c>
      <c r="C3831" s="265" t="str">
        <f>IF(ISERROR(IF(LEN(E3831)&gt;0,VLOOKUP(TEXT($E3831,0),'Angaben Stationen'!$E$14:$J$213,5,0),"")),"?",IF(LEN(E3831)&gt;0,VLOOKUP(TEXT($E3831,0),'Angaben Stationen'!$E$14:$J$213,5,0),""))</f>
        <v/>
      </c>
      <c r="D3831" s="232" t="str">
        <f>IF(ISERROR(IF(LEN(E3831)&gt;0,VLOOKUP(TEXT($E3831,0),'Angaben Stationen'!$E$14:$J$213,6,0),"")),"STATION IST NICHT VORHANDEN",IF(LEN(E3831)&gt;0,VLOOKUP(TEXT($E3831,0),'Angaben Stationen'!$E$14:$J$213,6,0),""))</f>
        <v/>
      </c>
      <c r="E3831" s="287"/>
      <c r="F3831" s="234"/>
      <c r="G3831" s="234"/>
      <c r="H3831" s="263"/>
      <c r="I3831" s="169"/>
      <c r="K3831" s="445" t="str">
        <f t="shared" si="477"/>
        <v>Leer</v>
      </c>
      <c r="L3831" s="445" t="str">
        <f>VLOOKUP($D3831,{"29 - Psychiatrie (Erwachsene)","BGI";"297 - stationsäquivalente Behandlung in der Erwachsenenpsychiatrie (29)","BGI";"30 - Kinder- und Jugendpsychiatrie","BGII";"307 - stationsäquivalente Behandlung in der Kinder- und Jugendpsychiatrie (30)","BGII";"31 - Psychosomatik","BGI";"","Leer"},2,0)</f>
        <v>Leer</v>
      </c>
      <c r="M3831" s="445">
        <f t="shared" si="474"/>
        <v>0</v>
      </c>
      <c r="N3831" s="445">
        <f t="shared" si="475"/>
        <v>0</v>
      </c>
      <c r="O3831" s="445">
        <f t="shared" si="478"/>
        <v>0</v>
      </c>
      <c r="P3831" s="445">
        <f t="shared" si="479"/>
        <v>0</v>
      </c>
      <c r="Q3831" s="445">
        <f t="shared" si="480"/>
        <v>0</v>
      </c>
      <c r="R3831" s="415" t="str">
        <f t="shared" si="481"/>
        <v>Leer</v>
      </c>
      <c r="S3831" s="445">
        <f>IF('Angaben KH-Standort'!D$29='A4'!D3831,IF('Angaben KH-Standort'!E$29="Ja",1,0),0)</f>
        <v>0</v>
      </c>
      <c r="T3831" s="445">
        <f>IF('Angaben KH-Standort'!D$30='A4'!D3831,IF('Angaben KH-Standort'!E$30="Ja",1,0),0)</f>
        <v>0</v>
      </c>
      <c r="U3831" s="445">
        <f>IF('Angaben KH-Standort'!D$31='A4'!D3831,IF('Angaben KH-Standort'!E$31="Ja",1,0),0)</f>
        <v>0</v>
      </c>
    </row>
    <row r="3832" spans="2:21" ht="15" customHeight="1" x14ac:dyDescent="0.3">
      <c r="B3832" s="70" t="str">
        <f t="shared" si="476"/>
        <v>!!!</v>
      </c>
      <c r="C3832" s="265" t="str">
        <f>IF(ISERROR(IF(LEN(E3832)&gt;0,VLOOKUP(TEXT($E3832,0),'Angaben Stationen'!$E$14:$J$213,5,0),"")),"?",IF(LEN(E3832)&gt;0,VLOOKUP(TEXT($E3832,0),'Angaben Stationen'!$E$14:$J$213,5,0),""))</f>
        <v/>
      </c>
      <c r="D3832" s="232" t="str">
        <f>IF(ISERROR(IF(LEN(E3832)&gt;0,VLOOKUP(TEXT($E3832,0),'Angaben Stationen'!$E$14:$J$213,6,0),"")),"STATION IST NICHT VORHANDEN",IF(LEN(E3832)&gt;0,VLOOKUP(TEXT($E3832,0),'Angaben Stationen'!$E$14:$J$213,6,0),""))</f>
        <v/>
      </c>
      <c r="E3832" s="287"/>
      <c r="F3832" s="234"/>
      <c r="G3832" s="234"/>
      <c r="H3832" s="263"/>
      <c r="I3832" s="169"/>
      <c r="K3832" s="445" t="str">
        <f t="shared" si="477"/>
        <v>Leer</v>
      </c>
      <c r="L3832" s="445" t="str">
        <f>VLOOKUP($D3832,{"29 - Psychiatrie (Erwachsene)","BGI";"297 - stationsäquivalente Behandlung in der Erwachsenenpsychiatrie (29)","BGI";"30 - Kinder- und Jugendpsychiatrie","BGII";"307 - stationsäquivalente Behandlung in der Kinder- und Jugendpsychiatrie (30)","BGII";"31 - Psychosomatik","BGI";"","Leer"},2,0)</f>
        <v>Leer</v>
      </c>
      <c r="M3832" s="445">
        <f t="shared" si="474"/>
        <v>0</v>
      </c>
      <c r="N3832" s="445">
        <f t="shared" si="475"/>
        <v>0</v>
      </c>
      <c r="O3832" s="445">
        <f t="shared" si="478"/>
        <v>0</v>
      </c>
      <c r="P3832" s="445">
        <f t="shared" si="479"/>
        <v>0</v>
      </c>
      <c r="Q3832" s="445">
        <f t="shared" si="480"/>
        <v>0</v>
      </c>
      <c r="R3832" s="415" t="str">
        <f t="shared" si="481"/>
        <v>Leer</v>
      </c>
      <c r="S3832" s="445">
        <f>IF('Angaben KH-Standort'!D$29='A4'!D3832,IF('Angaben KH-Standort'!E$29="Ja",1,0),0)</f>
        <v>0</v>
      </c>
      <c r="T3832" s="445">
        <f>IF('Angaben KH-Standort'!D$30='A4'!D3832,IF('Angaben KH-Standort'!E$30="Ja",1,0),0)</f>
        <v>0</v>
      </c>
      <c r="U3832" s="445">
        <f>IF('Angaben KH-Standort'!D$31='A4'!D3832,IF('Angaben KH-Standort'!E$31="Ja",1,0),0)</f>
        <v>0</v>
      </c>
    </row>
    <row r="3833" spans="2:21" ht="15" customHeight="1" x14ac:dyDescent="0.3">
      <c r="B3833" s="70" t="str">
        <f t="shared" si="476"/>
        <v>!!!</v>
      </c>
      <c r="C3833" s="265" t="str">
        <f>IF(ISERROR(IF(LEN(E3833)&gt;0,VLOOKUP(TEXT($E3833,0),'Angaben Stationen'!$E$14:$J$213,5,0),"")),"?",IF(LEN(E3833)&gt;0,VLOOKUP(TEXT($E3833,0),'Angaben Stationen'!$E$14:$J$213,5,0),""))</f>
        <v/>
      </c>
      <c r="D3833" s="232" t="str">
        <f>IF(ISERROR(IF(LEN(E3833)&gt;0,VLOOKUP(TEXT($E3833,0),'Angaben Stationen'!$E$14:$J$213,6,0),"")),"STATION IST NICHT VORHANDEN",IF(LEN(E3833)&gt;0,VLOOKUP(TEXT($E3833,0),'Angaben Stationen'!$E$14:$J$213,6,0),""))</f>
        <v/>
      </c>
      <c r="E3833" s="287"/>
      <c r="F3833" s="234"/>
      <c r="G3833" s="234"/>
      <c r="H3833" s="263"/>
      <c r="I3833" s="169"/>
      <c r="K3833" s="445" t="str">
        <f t="shared" si="477"/>
        <v>Leer</v>
      </c>
      <c r="L3833" s="445" t="str">
        <f>VLOOKUP($D3833,{"29 - Psychiatrie (Erwachsene)","BGI";"297 - stationsäquivalente Behandlung in der Erwachsenenpsychiatrie (29)","BGI";"30 - Kinder- und Jugendpsychiatrie","BGII";"307 - stationsäquivalente Behandlung in der Kinder- und Jugendpsychiatrie (30)","BGII";"31 - Psychosomatik","BGI";"","Leer"},2,0)</f>
        <v>Leer</v>
      </c>
      <c r="M3833" s="445">
        <f t="shared" si="474"/>
        <v>0</v>
      </c>
      <c r="N3833" s="445">
        <f t="shared" si="475"/>
        <v>0</v>
      </c>
      <c r="O3833" s="445">
        <f t="shared" si="478"/>
        <v>0</v>
      </c>
      <c r="P3833" s="445">
        <f t="shared" si="479"/>
        <v>0</v>
      </c>
      <c r="Q3833" s="445">
        <f t="shared" si="480"/>
        <v>0</v>
      </c>
      <c r="R3833" s="415" t="str">
        <f t="shared" si="481"/>
        <v>Leer</v>
      </c>
      <c r="S3833" s="445">
        <f>IF('Angaben KH-Standort'!D$29='A4'!D3833,IF('Angaben KH-Standort'!E$29="Ja",1,0),0)</f>
        <v>0</v>
      </c>
      <c r="T3833" s="445">
        <f>IF('Angaben KH-Standort'!D$30='A4'!D3833,IF('Angaben KH-Standort'!E$30="Ja",1,0),0)</f>
        <v>0</v>
      </c>
      <c r="U3833" s="445">
        <f>IF('Angaben KH-Standort'!D$31='A4'!D3833,IF('Angaben KH-Standort'!E$31="Ja",1,0),0)</f>
        <v>0</v>
      </c>
    </row>
    <row r="3834" spans="2:21" ht="15" customHeight="1" x14ac:dyDescent="0.3">
      <c r="B3834" s="70" t="str">
        <f t="shared" si="476"/>
        <v>!!!</v>
      </c>
      <c r="C3834" s="265" t="str">
        <f>IF(ISERROR(IF(LEN(E3834)&gt;0,VLOOKUP(TEXT($E3834,0),'Angaben Stationen'!$E$14:$J$213,5,0),"")),"?",IF(LEN(E3834)&gt;0,VLOOKUP(TEXT($E3834,0),'Angaben Stationen'!$E$14:$J$213,5,0),""))</f>
        <v/>
      </c>
      <c r="D3834" s="232" t="str">
        <f>IF(ISERROR(IF(LEN(E3834)&gt;0,VLOOKUP(TEXT($E3834,0),'Angaben Stationen'!$E$14:$J$213,6,0),"")),"STATION IST NICHT VORHANDEN",IF(LEN(E3834)&gt;0,VLOOKUP(TEXT($E3834,0),'Angaben Stationen'!$E$14:$J$213,6,0),""))</f>
        <v/>
      </c>
      <c r="E3834" s="287"/>
      <c r="F3834" s="234"/>
      <c r="G3834" s="234"/>
      <c r="H3834" s="263"/>
      <c r="I3834" s="169"/>
      <c r="K3834" s="445" t="str">
        <f t="shared" si="477"/>
        <v>Leer</v>
      </c>
      <c r="L3834" s="445" t="str">
        <f>VLOOKUP($D3834,{"29 - Psychiatrie (Erwachsene)","BGI";"297 - stationsäquivalente Behandlung in der Erwachsenenpsychiatrie (29)","BGI";"30 - Kinder- und Jugendpsychiatrie","BGII";"307 - stationsäquivalente Behandlung in der Kinder- und Jugendpsychiatrie (30)","BGII";"31 - Psychosomatik","BGI";"","Leer"},2,0)</f>
        <v>Leer</v>
      </c>
      <c r="M3834" s="445">
        <f t="shared" si="474"/>
        <v>0</v>
      </c>
      <c r="N3834" s="445">
        <f t="shared" si="475"/>
        <v>0</v>
      </c>
      <c r="O3834" s="445">
        <f t="shared" si="478"/>
        <v>0</v>
      </c>
      <c r="P3834" s="445">
        <f t="shared" si="479"/>
        <v>0</v>
      </c>
      <c r="Q3834" s="445">
        <f t="shared" si="480"/>
        <v>0</v>
      </c>
      <c r="R3834" s="415" t="str">
        <f t="shared" si="481"/>
        <v>Leer</v>
      </c>
      <c r="S3834" s="445">
        <f>IF('Angaben KH-Standort'!D$29='A4'!D3834,IF('Angaben KH-Standort'!E$29="Ja",1,0),0)</f>
        <v>0</v>
      </c>
      <c r="T3834" s="445">
        <f>IF('Angaben KH-Standort'!D$30='A4'!D3834,IF('Angaben KH-Standort'!E$30="Ja",1,0),0)</f>
        <v>0</v>
      </c>
      <c r="U3834" s="445">
        <f>IF('Angaben KH-Standort'!D$31='A4'!D3834,IF('Angaben KH-Standort'!E$31="Ja",1,0),0)</f>
        <v>0</v>
      </c>
    </row>
    <row r="3835" spans="2:21" ht="15" customHeight="1" x14ac:dyDescent="0.3">
      <c r="B3835" s="70" t="str">
        <f t="shared" si="476"/>
        <v>!!!</v>
      </c>
      <c r="C3835" s="265" t="str">
        <f>IF(ISERROR(IF(LEN(E3835)&gt;0,VLOOKUP(TEXT($E3835,0),'Angaben Stationen'!$E$14:$J$213,5,0),"")),"?",IF(LEN(E3835)&gt;0,VLOOKUP(TEXT($E3835,0),'Angaben Stationen'!$E$14:$J$213,5,0),""))</f>
        <v/>
      </c>
      <c r="D3835" s="232" t="str">
        <f>IF(ISERROR(IF(LEN(E3835)&gt;0,VLOOKUP(TEXT($E3835,0),'Angaben Stationen'!$E$14:$J$213,6,0),"")),"STATION IST NICHT VORHANDEN",IF(LEN(E3835)&gt;0,VLOOKUP(TEXT($E3835,0),'Angaben Stationen'!$E$14:$J$213,6,0),""))</f>
        <v/>
      </c>
      <c r="E3835" s="287"/>
      <c r="F3835" s="234"/>
      <c r="G3835" s="234"/>
      <c r="H3835" s="263"/>
      <c r="I3835" s="169"/>
      <c r="K3835" s="445" t="str">
        <f t="shared" si="477"/>
        <v>Leer</v>
      </c>
      <c r="L3835" s="445" t="str">
        <f>VLOOKUP($D3835,{"29 - Psychiatrie (Erwachsene)","BGI";"297 - stationsäquivalente Behandlung in der Erwachsenenpsychiatrie (29)","BGI";"30 - Kinder- und Jugendpsychiatrie","BGII";"307 - stationsäquivalente Behandlung in der Kinder- und Jugendpsychiatrie (30)","BGII";"31 - Psychosomatik","BGI";"","Leer"},2,0)</f>
        <v>Leer</v>
      </c>
      <c r="M3835" s="445">
        <f t="shared" si="474"/>
        <v>0</v>
      </c>
      <c r="N3835" s="445">
        <f t="shared" si="475"/>
        <v>0</v>
      </c>
      <c r="O3835" s="445">
        <f t="shared" si="478"/>
        <v>0</v>
      </c>
      <c r="P3835" s="445">
        <f t="shared" si="479"/>
        <v>0</v>
      </c>
      <c r="Q3835" s="445">
        <f t="shared" si="480"/>
        <v>0</v>
      </c>
      <c r="R3835" s="415" t="str">
        <f t="shared" si="481"/>
        <v>Leer</v>
      </c>
      <c r="S3835" s="445">
        <f>IF('Angaben KH-Standort'!D$29='A4'!D3835,IF('Angaben KH-Standort'!E$29="Ja",1,0),0)</f>
        <v>0</v>
      </c>
      <c r="T3835" s="445">
        <f>IF('Angaben KH-Standort'!D$30='A4'!D3835,IF('Angaben KH-Standort'!E$30="Ja",1,0),0)</f>
        <v>0</v>
      </c>
      <c r="U3835" s="445">
        <f>IF('Angaben KH-Standort'!D$31='A4'!D3835,IF('Angaben KH-Standort'!E$31="Ja",1,0),0)</f>
        <v>0</v>
      </c>
    </row>
    <row r="3836" spans="2:21" ht="15" customHeight="1" x14ac:dyDescent="0.3">
      <c r="B3836" s="70" t="str">
        <f t="shared" si="476"/>
        <v>!!!</v>
      </c>
      <c r="C3836" s="265" t="str">
        <f>IF(ISERROR(IF(LEN(E3836)&gt;0,VLOOKUP(TEXT($E3836,0),'Angaben Stationen'!$E$14:$J$213,5,0),"")),"?",IF(LEN(E3836)&gt;0,VLOOKUP(TEXT($E3836,0),'Angaben Stationen'!$E$14:$J$213,5,0),""))</f>
        <v/>
      </c>
      <c r="D3836" s="232" t="str">
        <f>IF(ISERROR(IF(LEN(E3836)&gt;0,VLOOKUP(TEXT($E3836,0),'Angaben Stationen'!$E$14:$J$213,6,0),"")),"STATION IST NICHT VORHANDEN",IF(LEN(E3836)&gt;0,VLOOKUP(TEXT($E3836,0),'Angaben Stationen'!$E$14:$J$213,6,0),""))</f>
        <v/>
      </c>
      <c r="E3836" s="287"/>
      <c r="F3836" s="234"/>
      <c r="G3836" s="234"/>
      <c r="H3836" s="263"/>
      <c r="I3836" s="169"/>
      <c r="K3836" s="445" t="str">
        <f t="shared" si="477"/>
        <v>Leer</v>
      </c>
      <c r="L3836" s="445" t="str">
        <f>VLOOKUP($D3836,{"29 - Psychiatrie (Erwachsene)","BGI";"297 - stationsäquivalente Behandlung in der Erwachsenenpsychiatrie (29)","BGI";"30 - Kinder- und Jugendpsychiatrie","BGII";"307 - stationsäquivalente Behandlung in der Kinder- und Jugendpsychiatrie (30)","BGII";"31 - Psychosomatik","BGI";"","Leer"},2,0)</f>
        <v>Leer</v>
      </c>
      <c r="M3836" s="445">
        <f t="shared" si="474"/>
        <v>0</v>
      </c>
      <c r="N3836" s="445">
        <f t="shared" si="475"/>
        <v>0</v>
      </c>
      <c r="O3836" s="445">
        <f t="shared" si="478"/>
        <v>0</v>
      </c>
      <c r="P3836" s="445">
        <f t="shared" si="479"/>
        <v>0</v>
      </c>
      <c r="Q3836" s="445">
        <f t="shared" si="480"/>
        <v>0</v>
      </c>
      <c r="R3836" s="415" t="str">
        <f t="shared" si="481"/>
        <v>Leer</v>
      </c>
      <c r="S3836" s="445">
        <f>IF('Angaben KH-Standort'!D$29='A4'!D3836,IF('Angaben KH-Standort'!E$29="Ja",1,0),0)</f>
        <v>0</v>
      </c>
      <c r="T3836" s="445">
        <f>IF('Angaben KH-Standort'!D$30='A4'!D3836,IF('Angaben KH-Standort'!E$30="Ja",1,0),0)</f>
        <v>0</v>
      </c>
      <c r="U3836" s="445">
        <f>IF('Angaben KH-Standort'!D$31='A4'!D3836,IF('Angaben KH-Standort'!E$31="Ja",1,0),0)</f>
        <v>0</v>
      </c>
    </row>
    <row r="3837" spans="2:21" ht="15" customHeight="1" x14ac:dyDescent="0.3">
      <c r="B3837" s="70" t="str">
        <f t="shared" si="476"/>
        <v>!!!</v>
      </c>
      <c r="C3837" s="265" t="str">
        <f>IF(ISERROR(IF(LEN(E3837)&gt;0,VLOOKUP(TEXT($E3837,0),'Angaben Stationen'!$E$14:$J$213,5,0),"")),"?",IF(LEN(E3837)&gt;0,VLOOKUP(TEXT($E3837,0),'Angaben Stationen'!$E$14:$J$213,5,0),""))</f>
        <v/>
      </c>
      <c r="D3837" s="232" t="str">
        <f>IF(ISERROR(IF(LEN(E3837)&gt;0,VLOOKUP(TEXT($E3837,0),'Angaben Stationen'!$E$14:$J$213,6,0),"")),"STATION IST NICHT VORHANDEN",IF(LEN(E3837)&gt;0,VLOOKUP(TEXT($E3837,0),'Angaben Stationen'!$E$14:$J$213,6,0),""))</f>
        <v/>
      </c>
      <c r="E3837" s="287"/>
      <c r="F3837" s="234"/>
      <c r="G3837" s="234"/>
      <c r="H3837" s="263"/>
      <c r="I3837" s="169"/>
      <c r="K3837" s="445" t="str">
        <f t="shared" si="477"/>
        <v>Leer</v>
      </c>
      <c r="L3837" s="445" t="str">
        <f>VLOOKUP($D3837,{"29 - Psychiatrie (Erwachsene)","BGI";"297 - stationsäquivalente Behandlung in der Erwachsenenpsychiatrie (29)","BGI";"30 - Kinder- und Jugendpsychiatrie","BGII";"307 - stationsäquivalente Behandlung in der Kinder- und Jugendpsychiatrie (30)","BGII";"31 - Psychosomatik","BGI";"","Leer"},2,0)</f>
        <v>Leer</v>
      </c>
      <c r="M3837" s="445">
        <f t="shared" si="474"/>
        <v>0</v>
      </c>
      <c r="N3837" s="445">
        <f t="shared" si="475"/>
        <v>0</v>
      </c>
      <c r="O3837" s="445">
        <f t="shared" si="478"/>
        <v>0</v>
      </c>
      <c r="P3837" s="445">
        <f t="shared" si="479"/>
        <v>0</v>
      </c>
      <c r="Q3837" s="445">
        <f t="shared" si="480"/>
        <v>0</v>
      </c>
      <c r="R3837" s="415" t="str">
        <f t="shared" si="481"/>
        <v>Leer</v>
      </c>
      <c r="S3837" s="445">
        <f>IF('Angaben KH-Standort'!D$29='A4'!D3837,IF('Angaben KH-Standort'!E$29="Ja",1,0),0)</f>
        <v>0</v>
      </c>
      <c r="T3837" s="445">
        <f>IF('Angaben KH-Standort'!D$30='A4'!D3837,IF('Angaben KH-Standort'!E$30="Ja",1,0),0)</f>
        <v>0</v>
      </c>
      <c r="U3837" s="445">
        <f>IF('Angaben KH-Standort'!D$31='A4'!D3837,IF('Angaben KH-Standort'!E$31="Ja",1,0),0)</f>
        <v>0</v>
      </c>
    </row>
    <row r="3838" spans="2:21" ht="15" customHeight="1" x14ac:dyDescent="0.3">
      <c r="B3838" s="70" t="str">
        <f t="shared" si="476"/>
        <v>!!!</v>
      </c>
      <c r="C3838" s="265" t="str">
        <f>IF(ISERROR(IF(LEN(E3838)&gt;0,VLOOKUP(TEXT($E3838,0),'Angaben Stationen'!$E$14:$J$213,5,0),"")),"?",IF(LEN(E3838)&gt;0,VLOOKUP(TEXT($E3838,0),'Angaben Stationen'!$E$14:$J$213,5,0),""))</f>
        <v/>
      </c>
      <c r="D3838" s="232" t="str">
        <f>IF(ISERROR(IF(LEN(E3838)&gt;0,VLOOKUP(TEXT($E3838,0),'Angaben Stationen'!$E$14:$J$213,6,0),"")),"STATION IST NICHT VORHANDEN",IF(LEN(E3838)&gt;0,VLOOKUP(TEXT($E3838,0),'Angaben Stationen'!$E$14:$J$213,6,0),""))</f>
        <v/>
      </c>
      <c r="E3838" s="287"/>
      <c r="F3838" s="234"/>
      <c r="G3838" s="234"/>
      <c r="H3838" s="263"/>
      <c r="I3838" s="169"/>
      <c r="K3838" s="445" t="str">
        <f t="shared" si="477"/>
        <v>Leer</v>
      </c>
      <c r="L3838" s="445" t="str">
        <f>VLOOKUP($D3838,{"29 - Psychiatrie (Erwachsene)","BGI";"297 - stationsäquivalente Behandlung in der Erwachsenenpsychiatrie (29)","BGI";"30 - Kinder- und Jugendpsychiatrie","BGII";"307 - stationsäquivalente Behandlung in der Kinder- und Jugendpsychiatrie (30)","BGII";"31 - Psychosomatik","BGI";"","Leer"},2,0)</f>
        <v>Leer</v>
      </c>
      <c r="M3838" s="445">
        <f t="shared" si="474"/>
        <v>0</v>
      </c>
      <c r="N3838" s="445">
        <f t="shared" si="475"/>
        <v>0</v>
      </c>
      <c r="O3838" s="445">
        <f t="shared" si="478"/>
        <v>0</v>
      </c>
      <c r="P3838" s="445">
        <f t="shared" si="479"/>
        <v>0</v>
      </c>
      <c r="Q3838" s="445">
        <f t="shared" si="480"/>
        <v>0</v>
      </c>
      <c r="R3838" s="415" t="str">
        <f t="shared" si="481"/>
        <v>Leer</v>
      </c>
      <c r="S3838" s="445">
        <f>IF('Angaben KH-Standort'!D$29='A4'!D3838,IF('Angaben KH-Standort'!E$29="Ja",1,0),0)</f>
        <v>0</v>
      </c>
      <c r="T3838" s="445">
        <f>IF('Angaben KH-Standort'!D$30='A4'!D3838,IF('Angaben KH-Standort'!E$30="Ja",1,0),0)</f>
        <v>0</v>
      </c>
      <c r="U3838" s="445">
        <f>IF('Angaben KH-Standort'!D$31='A4'!D3838,IF('Angaben KH-Standort'!E$31="Ja",1,0),0)</f>
        <v>0</v>
      </c>
    </row>
    <row r="3839" spans="2:21" ht="15" customHeight="1" x14ac:dyDescent="0.3">
      <c r="B3839" s="70" t="str">
        <f t="shared" si="476"/>
        <v>!!!</v>
      </c>
      <c r="C3839" s="265" t="str">
        <f>IF(ISERROR(IF(LEN(E3839)&gt;0,VLOOKUP(TEXT($E3839,0),'Angaben Stationen'!$E$14:$J$213,5,0),"")),"?",IF(LEN(E3839)&gt;0,VLOOKUP(TEXT($E3839,0),'Angaben Stationen'!$E$14:$J$213,5,0),""))</f>
        <v/>
      </c>
      <c r="D3839" s="232" t="str">
        <f>IF(ISERROR(IF(LEN(E3839)&gt;0,VLOOKUP(TEXT($E3839,0),'Angaben Stationen'!$E$14:$J$213,6,0),"")),"STATION IST NICHT VORHANDEN",IF(LEN(E3839)&gt;0,VLOOKUP(TEXT($E3839,0),'Angaben Stationen'!$E$14:$J$213,6,0),""))</f>
        <v/>
      </c>
      <c r="E3839" s="287"/>
      <c r="F3839" s="234"/>
      <c r="G3839" s="234"/>
      <c r="H3839" s="263"/>
      <c r="I3839" s="169"/>
      <c r="K3839" s="445" t="str">
        <f t="shared" si="477"/>
        <v>Leer</v>
      </c>
      <c r="L3839" s="445" t="str">
        <f>VLOOKUP($D3839,{"29 - Psychiatrie (Erwachsene)","BGI";"297 - stationsäquivalente Behandlung in der Erwachsenenpsychiatrie (29)","BGI";"30 - Kinder- und Jugendpsychiatrie","BGII";"307 - stationsäquivalente Behandlung in der Kinder- und Jugendpsychiatrie (30)","BGII";"31 - Psychosomatik","BGI";"","Leer"},2,0)</f>
        <v>Leer</v>
      </c>
      <c r="M3839" s="445">
        <f t="shared" si="474"/>
        <v>0</v>
      </c>
      <c r="N3839" s="445">
        <f t="shared" si="475"/>
        <v>0</v>
      </c>
      <c r="O3839" s="445">
        <f t="shared" si="478"/>
        <v>0</v>
      </c>
      <c r="P3839" s="445">
        <f t="shared" si="479"/>
        <v>0</v>
      </c>
      <c r="Q3839" s="445">
        <f t="shared" si="480"/>
        <v>0</v>
      </c>
      <c r="R3839" s="415" t="str">
        <f t="shared" si="481"/>
        <v>Leer</v>
      </c>
      <c r="S3839" s="445">
        <f>IF('Angaben KH-Standort'!D$29='A4'!D3839,IF('Angaben KH-Standort'!E$29="Ja",1,0),0)</f>
        <v>0</v>
      </c>
      <c r="T3839" s="445">
        <f>IF('Angaben KH-Standort'!D$30='A4'!D3839,IF('Angaben KH-Standort'!E$30="Ja",1,0),0)</f>
        <v>0</v>
      </c>
      <c r="U3839" s="445">
        <f>IF('Angaben KH-Standort'!D$31='A4'!D3839,IF('Angaben KH-Standort'!E$31="Ja",1,0),0)</f>
        <v>0</v>
      </c>
    </row>
    <row r="3840" spans="2:21" ht="15" customHeight="1" x14ac:dyDescent="0.3">
      <c r="B3840" s="70" t="str">
        <f t="shared" si="476"/>
        <v>!!!</v>
      </c>
      <c r="C3840" s="265" t="str">
        <f>IF(ISERROR(IF(LEN(E3840)&gt;0,VLOOKUP(TEXT($E3840,0),'Angaben Stationen'!$E$14:$J$213,5,0),"")),"?",IF(LEN(E3840)&gt;0,VLOOKUP(TEXT($E3840,0),'Angaben Stationen'!$E$14:$J$213,5,0),""))</f>
        <v/>
      </c>
      <c r="D3840" s="232" t="str">
        <f>IF(ISERROR(IF(LEN(E3840)&gt;0,VLOOKUP(TEXT($E3840,0),'Angaben Stationen'!$E$14:$J$213,6,0),"")),"STATION IST NICHT VORHANDEN",IF(LEN(E3840)&gt;0,VLOOKUP(TEXT($E3840,0),'Angaben Stationen'!$E$14:$J$213,6,0),""))</f>
        <v/>
      </c>
      <c r="E3840" s="287"/>
      <c r="F3840" s="234"/>
      <c r="G3840" s="234"/>
      <c r="H3840" s="263"/>
      <c r="I3840" s="169"/>
      <c r="K3840" s="445" t="str">
        <f t="shared" si="477"/>
        <v>Leer</v>
      </c>
      <c r="L3840" s="445" t="str">
        <f>VLOOKUP($D3840,{"29 - Psychiatrie (Erwachsene)","BGI";"297 - stationsäquivalente Behandlung in der Erwachsenenpsychiatrie (29)","BGI";"30 - Kinder- und Jugendpsychiatrie","BGII";"307 - stationsäquivalente Behandlung in der Kinder- und Jugendpsychiatrie (30)","BGII";"31 - Psychosomatik","BGI";"","Leer"},2,0)</f>
        <v>Leer</v>
      </c>
      <c r="M3840" s="445">
        <f t="shared" si="474"/>
        <v>0</v>
      </c>
      <c r="N3840" s="445">
        <f t="shared" si="475"/>
        <v>0</v>
      </c>
      <c r="O3840" s="445">
        <f t="shared" si="478"/>
        <v>0</v>
      </c>
      <c r="P3840" s="445">
        <f t="shared" si="479"/>
        <v>0</v>
      </c>
      <c r="Q3840" s="445">
        <f t="shared" si="480"/>
        <v>0</v>
      </c>
      <c r="R3840" s="415" t="str">
        <f t="shared" si="481"/>
        <v>Leer</v>
      </c>
      <c r="S3840" s="445">
        <f>IF('Angaben KH-Standort'!D$29='A4'!D3840,IF('Angaben KH-Standort'!E$29="Ja",1,0),0)</f>
        <v>0</v>
      </c>
      <c r="T3840" s="445">
        <f>IF('Angaben KH-Standort'!D$30='A4'!D3840,IF('Angaben KH-Standort'!E$30="Ja",1,0),0)</f>
        <v>0</v>
      </c>
      <c r="U3840" s="445">
        <f>IF('Angaben KH-Standort'!D$31='A4'!D3840,IF('Angaben KH-Standort'!E$31="Ja",1,0),0)</f>
        <v>0</v>
      </c>
    </row>
    <row r="3841" spans="2:21" ht="15" customHeight="1" x14ac:dyDescent="0.3">
      <c r="B3841" s="70" t="str">
        <f t="shared" si="476"/>
        <v>!!!</v>
      </c>
      <c r="C3841" s="265" t="str">
        <f>IF(ISERROR(IF(LEN(E3841)&gt;0,VLOOKUP(TEXT($E3841,0),'Angaben Stationen'!$E$14:$J$213,5,0),"")),"?",IF(LEN(E3841)&gt;0,VLOOKUP(TEXT($E3841,0),'Angaben Stationen'!$E$14:$J$213,5,0),""))</f>
        <v/>
      </c>
      <c r="D3841" s="232" t="str">
        <f>IF(ISERROR(IF(LEN(E3841)&gt;0,VLOOKUP(TEXT($E3841,0),'Angaben Stationen'!$E$14:$J$213,6,0),"")),"STATION IST NICHT VORHANDEN",IF(LEN(E3841)&gt;0,VLOOKUP(TEXT($E3841,0),'Angaben Stationen'!$E$14:$J$213,6,0),""))</f>
        <v/>
      </c>
      <c r="E3841" s="287"/>
      <c r="F3841" s="234"/>
      <c r="G3841" s="234"/>
      <c r="H3841" s="263"/>
      <c r="I3841" s="169"/>
      <c r="K3841" s="445" t="str">
        <f t="shared" si="477"/>
        <v>Leer</v>
      </c>
      <c r="L3841" s="445" t="str">
        <f>VLOOKUP($D3841,{"29 - Psychiatrie (Erwachsene)","BGI";"297 - stationsäquivalente Behandlung in der Erwachsenenpsychiatrie (29)","BGI";"30 - Kinder- und Jugendpsychiatrie","BGII";"307 - stationsäquivalente Behandlung in der Kinder- und Jugendpsychiatrie (30)","BGII";"31 - Psychosomatik","BGI";"","Leer"},2,0)</f>
        <v>Leer</v>
      </c>
      <c r="M3841" s="445">
        <f t="shared" si="474"/>
        <v>0</v>
      </c>
      <c r="N3841" s="445">
        <f t="shared" si="475"/>
        <v>0</v>
      </c>
      <c r="O3841" s="445">
        <f t="shared" si="478"/>
        <v>0</v>
      </c>
      <c r="P3841" s="445">
        <f t="shared" si="479"/>
        <v>0</v>
      </c>
      <c r="Q3841" s="445">
        <f t="shared" si="480"/>
        <v>0</v>
      </c>
      <c r="R3841" s="415" t="str">
        <f t="shared" si="481"/>
        <v>Leer</v>
      </c>
      <c r="S3841" s="445">
        <f>IF('Angaben KH-Standort'!D$29='A4'!D3841,IF('Angaben KH-Standort'!E$29="Ja",1,0),0)</f>
        <v>0</v>
      </c>
      <c r="T3841" s="445">
        <f>IF('Angaben KH-Standort'!D$30='A4'!D3841,IF('Angaben KH-Standort'!E$30="Ja",1,0),0)</f>
        <v>0</v>
      </c>
      <c r="U3841" s="445">
        <f>IF('Angaben KH-Standort'!D$31='A4'!D3841,IF('Angaben KH-Standort'!E$31="Ja",1,0),0)</f>
        <v>0</v>
      </c>
    </row>
    <row r="3842" spans="2:21" ht="15" customHeight="1" x14ac:dyDescent="0.3">
      <c r="B3842" s="70" t="str">
        <f t="shared" si="476"/>
        <v>!!!</v>
      </c>
      <c r="C3842" s="265" t="str">
        <f>IF(ISERROR(IF(LEN(E3842)&gt;0,VLOOKUP(TEXT($E3842,0),'Angaben Stationen'!$E$14:$J$213,5,0),"")),"?",IF(LEN(E3842)&gt;0,VLOOKUP(TEXT($E3842,0),'Angaben Stationen'!$E$14:$J$213,5,0),""))</f>
        <v/>
      </c>
      <c r="D3842" s="232" t="str">
        <f>IF(ISERROR(IF(LEN(E3842)&gt;0,VLOOKUP(TEXT($E3842,0),'Angaben Stationen'!$E$14:$J$213,6,0),"")),"STATION IST NICHT VORHANDEN",IF(LEN(E3842)&gt;0,VLOOKUP(TEXT($E3842,0),'Angaben Stationen'!$E$14:$J$213,6,0),""))</f>
        <v/>
      </c>
      <c r="E3842" s="287"/>
      <c r="F3842" s="234"/>
      <c r="G3842" s="234"/>
      <c r="H3842" s="263"/>
      <c r="I3842" s="169"/>
      <c r="K3842" s="445" t="str">
        <f t="shared" si="477"/>
        <v>Leer</v>
      </c>
      <c r="L3842" s="445" t="str">
        <f>VLOOKUP($D3842,{"29 - Psychiatrie (Erwachsene)","BGI";"297 - stationsäquivalente Behandlung in der Erwachsenenpsychiatrie (29)","BGI";"30 - Kinder- und Jugendpsychiatrie","BGII";"307 - stationsäquivalente Behandlung in der Kinder- und Jugendpsychiatrie (30)","BGII";"31 - Psychosomatik","BGI";"","Leer"},2,0)</f>
        <v>Leer</v>
      </c>
      <c r="M3842" s="445">
        <f t="shared" si="474"/>
        <v>0</v>
      </c>
      <c r="N3842" s="445">
        <f t="shared" si="475"/>
        <v>0</v>
      </c>
      <c r="O3842" s="445">
        <f t="shared" si="478"/>
        <v>0</v>
      </c>
      <c r="P3842" s="445">
        <f t="shared" si="479"/>
        <v>0</v>
      </c>
      <c r="Q3842" s="445">
        <f t="shared" si="480"/>
        <v>0</v>
      </c>
      <c r="R3842" s="415" t="str">
        <f t="shared" si="481"/>
        <v>Leer</v>
      </c>
      <c r="S3842" s="445">
        <f>IF('Angaben KH-Standort'!D$29='A4'!D3842,IF('Angaben KH-Standort'!E$29="Ja",1,0),0)</f>
        <v>0</v>
      </c>
      <c r="T3842" s="445">
        <f>IF('Angaben KH-Standort'!D$30='A4'!D3842,IF('Angaben KH-Standort'!E$30="Ja",1,0),0)</f>
        <v>0</v>
      </c>
      <c r="U3842" s="445">
        <f>IF('Angaben KH-Standort'!D$31='A4'!D3842,IF('Angaben KH-Standort'!E$31="Ja",1,0),0)</f>
        <v>0</v>
      </c>
    </row>
    <row r="3843" spans="2:21" ht="15" customHeight="1" x14ac:dyDescent="0.3">
      <c r="B3843" s="70" t="str">
        <f t="shared" si="476"/>
        <v>!!!</v>
      </c>
      <c r="C3843" s="265" t="str">
        <f>IF(ISERROR(IF(LEN(E3843)&gt;0,VLOOKUP(TEXT($E3843,0),'Angaben Stationen'!$E$14:$J$213,5,0),"")),"?",IF(LEN(E3843)&gt;0,VLOOKUP(TEXT($E3843,0),'Angaben Stationen'!$E$14:$J$213,5,0),""))</f>
        <v/>
      </c>
      <c r="D3843" s="232" t="str">
        <f>IF(ISERROR(IF(LEN(E3843)&gt;0,VLOOKUP(TEXT($E3843,0),'Angaben Stationen'!$E$14:$J$213,6,0),"")),"STATION IST NICHT VORHANDEN",IF(LEN(E3843)&gt;0,VLOOKUP(TEXT($E3843,0),'Angaben Stationen'!$E$14:$J$213,6,0),""))</f>
        <v/>
      </c>
      <c r="E3843" s="287"/>
      <c r="F3843" s="234"/>
      <c r="G3843" s="234"/>
      <c r="H3843" s="263"/>
      <c r="I3843" s="169"/>
      <c r="K3843" s="445" t="str">
        <f t="shared" si="477"/>
        <v>Leer</v>
      </c>
      <c r="L3843" s="445" t="str">
        <f>VLOOKUP($D3843,{"29 - Psychiatrie (Erwachsene)","BGI";"297 - stationsäquivalente Behandlung in der Erwachsenenpsychiatrie (29)","BGI";"30 - Kinder- und Jugendpsychiatrie","BGII";"307 - stationsäquivalente Behandlung in der Kinder- und Jugendpsychiatrie (30)","BGII";"31 - Psychosomatik","BGI";"","Leer"},2,0)</f>
        <v>Leer</v>
      </c>
      <c r="M3843" s="445">
        <f t="shared" si="474"/>
        <v>0</v>
      </c>
      <c r="N3843" s="445">
        <f t="shared" si="475"/>
        <v>0</v>
      </c>
      <c r="O3843" s="445">
        <f t="shared" si="478"/>
        <v>0</v>
      </c>
      <c r="P3843" s="445">
        <f t="shared" si="479"/>
        <v>0</v>
      </c>
      <c r="Q3843" s="445">
        <f t="shared" si="480"/>
        <v>0</v>
      </c>
      <c r="R3843" s="415" t="str">
        <f t="shared" si="481"/>
        <v>Leer</v>
      </c>
      <c r="S3843" s="445">
        <f>IF('Angaben KH-Standort'!D$29='A4'!D3843,IF('Angaben KH-Standort'!E$29="Ja",1,0),0)</f>
        <v>0</v>
      </c>
      <c r="T3843" s="445">
        <f>IF('Angaben KH-Standort'!D$30='A4'!D3843,IF('Angaben KH-Standort'!E$30="Ja",1,0),0)</f>
        <v>0</v>
      </c>
      <c r="U3843" s="445">
        <f>IF('Angaben KH-Standort'!D$31='A4'!D3843,IF('Angaben KH-Standort'!E$31="Ja",1,0),0)</f>
        <v>0</v>
      </c>
    </row>
    <row r="3844" spans="2:21" ht="15" customHeight="1" x14ac:dyDescent="0.3">
      <c r="B3844" s="70" t="str">
        <f t="shared" si="476"/>
        <v>!!!</v>
      </c>
      <c r="C3844" s="265" t="str">
        <f>IF(ISERROR(IF(LEN(E3844)&gt;0,VLOOKUP(TEXT($E3844,0),'Angaben Stationen'!$E$14:$J$213,5,0),"")),"?",IF(LEN(E3844)&gt;0,VLOOKUP(TEXT($E3844,0),'Angaben Stationen'!$E$14:$J$213,5,0),""))</f>
        <v/>
      </c>
      <c r="D3844" s="232" t="str">
        <f>IF(ISERROR(IF(LEN(E3844)&gt;0,VLOOKUP(TEXT($E3844,0),'Angaben Stationen'!$E$14:$J$213,6,0),"")),"STATION IST NICHT VORHANDEN",IF(LEN(E3844)&gt;0,VLOOKUP(TEXT($E3844,0),'Angaben Stationen'!$E$14:$J$213,6,0),""))</f>
        <v/>
      </c>
      <c r="E3844" s="287"/>
      <c r="F3844" s="234"/>
      <c r="G3844" s="234"/>
      <c r="H3844" s="263"/>
      <c r="I3844" s="169"/>
      <c r="K3844" s="445" t="str">
        <f t="shared" si="477"/>
        <v>Leer</v>
      </c>
      <c r="L3844" s="445" t="str">
        <f>VLOOKUP($D3844,{"29 - Psychiatrie (Erwachsene)","BGI";"297 - stationsäquivalente Behandlung in der Erwachsenenpsychiatrie (29)","BGI";"30 - Kinder- und Jugendpsychiatrie","BGII";"307 - stationsäquivalente Behandlung in der Kinder- und Jugendpsychiatrie (30)","BGII";"31 - Psychosomatik","BGI";"","Leer"},2,0)</f>
        <v>Leer</v>
      </c>
      <c r="M3844" s="445">
        <f t="shared" si="474"/>
        <v>0</v>
      </c>
      <c r="N3844" s="445">
        <f t="shared" si="475"/>
        <v>0</v>
      </c>
      <c r="O3844" s="445">
        <f t="shared" si="478"/>
        <v>0</v>
      </c>
      <c r="P3844" s="445">
        <f t="shared" si="479"/>
        <v>0</v>
      </c>
      <c r="Q3844" s="445">
        <f t="shared" si="480"/>
        <v>0</v>
      </c>
      <c r="R3844" s="415" t="str">
        <f t="shared" si="481"/>
        <v>Leer</v>
      </c>
      <c r="S3844" s="445">
        <f>IF('Angaben KH-Standort'!D$29='A4'!D3844,IF('Angaben KH-Standort'!E$29="Ja",1,0),0)</f>
        <v>0</v>
      </c>
      <c r="T3844" s="445">
        <f>IF('Angaben KH-Standort'!D$30='A4'!D3844,IF('Angaben KH-Standort'!E$30="Ja",1,0),0)</f>
        <v>0</v>
      </c>
      <c r="U3844" s="445">
        <f>IF('Angaben KH-Standort'!D$31='A4'!D3844,IF('Angaben KH-Standort'!E$31="Ja",1,0),0)</f>
        <v>0</v>
      </c>
    </row>
    <row r="3845" spans="2:21" ht="15" customHeight="1" x14ac:dyDescent="0.3">
      <c r="B3845" s="70" t="str">
        <f t="shared" si="476"/>
        <v>!!!</v>
      </c>
      <c r="C3845" s="265" t="str">
        <f>IF(ISERROR(IF(LEN(E3845)&gt;0,VLOOKUP(TEXT($E3845,0),'Angaben Stationen'!$E$14:$J$213,5,0),"")),"?",IF(LEN(E3845)&gt;0,VLOOKUP(TEXT($E3845,0),'Angaben Stationen'!$E$14:$J$213,5,0),""))</f>
        <v/>
      </c>
      <c r="D3845" s="232" t="str">
        <f>IF(ISERROR(IF(LEN(E3845)&gt;0,VLOOKUP(TEXT($E3845,0),'Angaben Stationen'!$E$14:$J$213,6,0),"")),"STATION IST NICHT VORHANDEN",IF(LEN(E3845)&gt;0,VLOOKUP(TEXT($E3845,0),'Angaben Stationen'!$E$14:$J$213,6,0),""))</f>
        <v/>
      </c>
      <c r="E3845" s="287"/>
      <c r="F3845" s="234"/>
      <c r="G3845" s="234"/>
      <c r="H3845" s="263"/>
      <c r="I3845" s="169"/>
      <c r="K3845" s="445" t="str">
        <f t="shared" si="477"/>
        <v>Leer</v>
      </c>
      <c r="L3845" s="445" t="str">
        <f>VLOOKUP($D3845,{"29 - Psychiatrie (Erwachsene)","BGI";"297 - stationsäquivalente Behandlung in der Erwachsenenpsychiatrie (29)","BGI";"30 - Kinder- und Jugendpsychiatrie","BGII";"307 - stationsäquivalente Behandlung in der Kinder- und Jugendpsychiatrie (30)","BGII";"31 - Psychosomatik","BGI";"","Leer"},2,0)</f>
        <v>Leer</v>
      </c>
      <c r="M3845" s="445">
        <f t="shared" si="474"/>
        <v>0</v>
      </c>
      <c r="N3845" s="445">
        <f t="shared" si="475"/>
        <v>0</v>
      </c>
      <c r="O3845" s="445">
        <f t="shared" si="478"/>
        <v>0</v>
      </c>
      <c r="P3845" s="445">
        <f t="shared" si="479"/>
        <v>0</v>
      </c>
      <c r="Q3845" s="445">
        <f t="shared" si="480"/>
        <v>0</v>
      </c>
      <c r="R3845" s="415" t="str">
        <f t="shared" si="481"/>
        <v>Leer</v>
      </c>
      <c r="S3845" s="445">
        <f>IF('Angaben KH-Standort'!D$29='A4'!D3845,IF('Angaben KH-Standort'!E$29="Ja",1,0),0)</f>
        <v>0</v>
      </c>
      <c r="T3845" s="445">
        <f>IF('Angaben KH-Standort'!D$30='A4'!D3845,IF('Angaben KH-Standort'!E$30="Ja",1,0),0)</f>
        <v>0</v>
      </c>
      <c r="U3845" s="445">
        <f>IF('Angaben KH-Standort'!D$31='A4'!D3845,IF('Angaben KH-Standort'!E$31="Ja",1,0),0)</f>
        <v>0</v>
      </c>
    </row>
    <row r="3846" spans="2:21" ht="15" customHeight="1" x14ac:dyDescent="0.3">
      <c r="B3846" s="70" t="str">
        <f t="shared" si="476"/>
        <v>!!!</v>
      </c>
      <c r="C3846" s="265" t="str">
        <f>IF(ISERROR(IF(LEN(E3846)&gt;0,VLOOKUP(TEXT($E3846,0),'Angaben Stationen'!$E$14:$J$213,5,0),"")),"?",IF(LEN(E3846)&gt;0,VLOOKUP(TEXT($E3846,0),'Angaben Stationen'!$E$14:$J$213,5,0),""))</f>
        <v/>
      </c>
      <c r="D3846" s="232" t="str">
        <f>IF(ISERROR(IF(LEN(E3846)&gt;0,VLOOKUP(TEXT($E3846,0),'Angaben Stationen'!$E$14:$J$213,6,0),"")),"STATION IST NICHT VORHANDEN",IF(LEN(E3846)&gt;0,VLOOKUP(TEXT($E3846,0),'Angaben Stationen'!$E$14:$J$213,6,0),""))</f>
        <v/>
      </c>
      <c r="E3846" s="287"/>
      <c r="F3846" s="234"/>
      <c r="G3846" s="234"/>
      <c r="H3846" s="263"/>
      <c r="I3846" s="169"/>
      <c r="K3846" s="445" t="str">
        <f t="shared" si="477"/>
        <v>Leer</v>
      </c>
      <c r="L3846" s="445" t="str">
        <f>VLOOKUP($D3846,{"29 - Psychiatrie (Erwachsene)","BGI";"297 - stationsäquivalente Behandlung in der Erwachsenenpsychiatrie (29)","BGI";"30 - Kinder- und Jugendpsychiatrie","BGII";"307 - stationsäquivalente Behandlung in der Kinder- und Jugendpsychiatrie (30)","BGII";"31 - Psychosomatik","BGI";"","Leer"},2,0)</f>
        <v>Leer</v>
      </c>
      <c r="M3846" s="445">
        <f t="shared" si="474"/>
        <v>0</v>
      </c>
      <c r="N3846" s="445">
        <f t="shared" si="475"/>
        <v>0</v>
      </c>
      <c r="O3846" s="445">
        <f t="shared" si="478"/>
        <v>0</v>
      </c>
      <c r="P3846" s="445">
        <f t="shared" si="479"/>
        <v>0</v>
      </c>
      <c r="Q3846" s="445">
        <f t="shared" si="480"/>
        <v>0</v>
      </c>
      <c r="R3846" s="415" t="str">
        <f t="shared" si="481"/>
        <v>Leer</v>
      </c>
      <c r="S3846" s="445">
        <f>IF('Angaben KH-Standort'!D$29='A4'!D3846,IF('Angaben KH-Standort'!E$29="Ja",1,0),0)</f>
        <v>0</v>
      </c>
      <c r="T3846" s="445">
        <f>IF('Angaben KH-Standort'!D$30='A4'!D3846,IF('Angaben KH-Standort'!E$30="Ja",1,0),0)</f>
        <v>0</v>
      </c>
      <c r="U3846" s="445">
        <f>IF('Angaben KH-Standort'!D$31='A4'!D3846,IF('Angaben KH-Standort'!E$31="Ja",1,0),0)</f>
        <v>0</v>
      </c>
    </row>
    <row r="3847" spans="2:21" ht="15" customHeight="1" x14ac:dyDescent="0.3">
      <c r="B3847" s="70" t="str">
        <f t="shared" si="476"/>
        <v>!!!</v>
      </c>
      <c r="C3847" s="265" t="str">
        <f>IF(ISERROR(IF(LEN(E3847)&gt;0,VLOOKUP(TEXT($E3847,0),'Angaben Stationen'!$E$14:$J$213,5,0),"")),"?",IF(LEN(E3847)&gt;0,VLOOKUP(TEXT($E3847,0),'Angaben Stationen'!$E$14:$J$213,5,0),""))</f>
        <v/>
      </c>
      <c r="D3847" s="232" t="str">
        <f>IF(ISERROR(IF(LEN(E3847)&gt;0,VLOOKUP(TEXT($E3847,0),'Angaben Stationen'!$E$14:$J$213,6,0),"")),"STATION IST NICHT VORHANDEN",IF(LEN(E3847)&gt;0,VLOOKUP(TEXT($E3847,0),'Angaben Stationen'!$E$14:$J$213,6,0),""))</f>
        <v/>
      </c>
      <c r="E3847" s="287"/>
      <c r="F3847" s="234"/>
      <c r="G3847" s="234"/>
      <c r="H3847" s="263"/>
      <c r="I3847" s="169"/>
      <c r="K3847" s="445" t="str">
        <f t="shared" si="477"/>
        <v>Leer</v>
      </c>
      <c r="L3847" s="445" t="str">
        <f>VLOOKUP($D3847,{"29 - Psychiatrie (Erwachsene)","BGI";"297 - stationsäquivalente Behandlung in der Erwachsenenpsychiatrie (29)","BGI";"30 - Kinder- und Jugendpsychiatrie","BGII";"307 - stationsäquivalente Behandlung in der Kinder- und Jugendpsychiatrie (30)","BGII";"31 - Psychosomatik","BGI";"","Leer"},2,0)</f>
        <v>Leer</v>
      </c>
      <c r="M3847" s="445">
        <f t="shared" si="474"/>
        <v>0</v>
      </c>
      <c r="N3847" s="445">
        <f t="shared" si="475"/>
        <v>0</v>
      </c>
      <c r="O3847" s="445">
        <f t="shared" si="478"/>
        <v>0</v>
      </c>
      <c r="P3847" s="445">
        <f t="shared" si="479"/>
        <v>0</v>
      </c>
      <c r="Q3847" s="445">
        <f t="shared" si="480"/>
        <v>0</v>
      </c>
      <c r="R3847" s="415" t="str">
        <f t="shared" si="481"/>
        <v>Leer</v>
      </c>
      <c r="S3847" s="445">
        <f>IF('Angaben KH-Standort'!D$29='A4'!D3847,IF('Angaben KH-Standort'!E$29="Ja",1,0),0)</f>
        <v>0</v>
      </c>
      <c r="T3847" s="445">
        <f>IF('Angaben KH-Standort'!D$30='A4'!D3847,IF('Angaben KH-Standort'!E$30="Ja",1,0),0)</f>
        <v>0</v>
      </c>
      <c r="U3847" s="445">
        <f>IF('Angaben KH-Standort'!D$31='A4'!D3847,IF('Angaben KH-Standort'!E$31="Ja",1,0),0)</f>
        <v>0</v>
      </c>
    </row>
    <row r="3848" spans="2:21" ht="15" customHeight="1" x14ac:dyDescent="0.3">
      <c r="B3848" s="70" t="str">
        <f t="shared" si="476"/>
        <v>!!!</v>
      </c>
      <c r="C3848" s="265" t="str">
        <f>IF(ISERROR(IF(LEN(E3848)&gt;0,VLOOKUP(TEXT($E3848,0),'Angaben Stationen'!$E$14:$J$213,5,0),"")),"?",IF(LEN(E3848)&gt;0,VLOOKUP(TEXT($E3848,0),'Angaben Stationen'!$E$14:$J$213,5,0),""))</f>
        <v/>
      </c>
      <c r="D3848" s="232" t="str">
        <f>IF(ISERROR(IF(LEN(E3848)&gt;0,VLOOKUP(TEXT($E3848,0),'Angaben Stationen'!$E$14:$J$213,6,0),"")),"STATION IST NICHT VORHANDEN",IF(LEN(E3848)&gt;0,VLOOKUP(TEXT($E3848,0),'Angaben Stationen'!$E$14:$J$213,6,0),""))</f>
        <v/>
      </c>
      <c r="E3848" s="287"/>
      <c r="F3848" s="234"/>
      <c r="G3848" s="234"/>
      <c r="H3848" s="263"/>
      <c r="I3848" s="169"/>
      <c r="K3848" s="445" t="str">
        <f t="shared" si="477"/>
        <v>Leer</v>
      </c>
      <c r="L3848" s="445" t="str">
        <f>VLOOKUP($D3848,{"29 - Psychiatrie (Erwachsene)","BGI";"297 - stationsäquivalente Behandlung in der Erwachsenenpsychiatrie (29)","BGI";"30 - Kinder- und Jugendpsychiatrie","BGII";"307 - stationsäquivalente Behandlung in der Kinder- und Jugendpsychiatrie (30)","BGII";"31 - Psychosomatik","BGI";"","Leer"},2,0)</f>
        <v>Leer</v>
      </c>
      <c r="M3848" s="445">
        <f t="shared" si="474"/>
        <v>0</v>
      </c>
      <c r="N3848" s="445">
        <f t="shared" si="475"/>
        <v>0</v>
      </c>
      <c r="O3848" s="445">
        <f t="shared" si="478"/>
        <v>0</v>
      </c>
      <c r="P3848" s="445">
        <f t="shared" si="479"/>
        <v>0</v>
      </c>
      <c r="Q3848" s="445">
        <f t="shared" si="480"/>
        <v>0</v>
      </c>
      <c r="R3848" s="415" t="str">
        <f t="shared" si="481"/>
        <v>Leer</v>
      </c>
      <c r="S3848" s="445">
        <f>IF('Angaben KH-Standort'!D$29='A4'!D3848,IF('Angaben KH-Standort'!E$29="Ja",1,0),0)</f>
        <v>0</v>
      </c>
      <c r="T3848" s="445">
        <f>IF('Angaben KH-Standort'!D$30='A4'!D3848,IF('Angaben KH-Standort'!E$30="Ja",1,0),0)</f>
        <v>0</v>
      </c>
      <c r="U3848" s="445">
        <f>IF('Angaben KH-Standort'!D$31='A4'!D3848,IF('Angaben KH-Standort'!E$31="Ja",1,0),0)</f>
        <v>0</v>
      </c>
    </row>
    <row r="3849" spans="2:21" ht="15" customHeight="1" x14ac:dyDescent="0.3">
      <c r="B3849" s="70" t="str">
        <f t="shared" si="476"/>
        <v>!!!</v>
      </c>
      <c r="C3849" s="265" t="str">
        <f>IF(ISERROR(IF(LEN(E3849)&gt;0,VLOOKUP(TEXT($E3849,0),'Angaben Stationen'!$E$14:$J$213,5,0),"")),"?",IF(LEN(E3849)&gt;0,VLOOKUP(TEXT($E3849,0),'Angaben Stationen'!$E$14:$J$213,5,0),""))</f>
        <v/>
      </c>
      <c r="D3849" s="232" t="str">
        <f>IF(ISERROR(IF(LEN(E3849)&gt;0,VLOOKUP(TEXT($E3849,0),'Angaben Stationen'!$E$14:$J$213,6,0),"")),"STATION IST NICHT VORHANDEN",IF(LEN(E3849)&gt;0,VLOOKUP(TEXT($E3849,0),'Angaben Stationen'!$E$14:$J$213,6,0),""))</f>
        <v/>
      </c>
      <c r="E3849" s="287"/>
      <c r="F3849" s="234"/>
      <c r="G3849" s="234"/>
      <c r="H3849" s="263"/>
      <c r="I3849" s="169"/>
      <c r="K3849" s="445" t="str">
        <f t="shared" si="477"/>
        <v>Leer</v>
      </c>
      <c r="L3849" s="445" t="str">
        <f>VLOOKUP($D3849,{"29 - Psychiatrie (Erwachsene)","BGI";"297 - stationsäquivalente Behandlung in der Erwachsenenpsychiatrie (29)","BGI";"30 - Kinder- und Jugendpsychiatrie","BGII";"307 - stationsäquivalente Behandlung in der Kinder- und Jugendpsychiatrie (30)","BGII";"31 - Psychosomatik","BGI";"","Leer"},2,0)</f>
        <v>Leer</v>
      </c>
      <c r="M3849" s="445">
        <f t="shared" si="474"/>
        <v>0</v>
      </c>
      <c r="N3849" s="445">
        <f t="shared" si="475"/>
        <v>0</v>
      </c>
      <c r="O3849" s="445">
        <f t="shared" si="478"/>
        <v>0</v>
      </c>
      <c r="P3849" s="445">
        <f t="shared" si="479"/>
        <v>0</v>
      </c>
      <c r="Q3849" s="445">
        <f t="shared" si="480"/>
        <v>0</v>
      </c>
      <c r="R3849" s="415" t="str">
        <f t="shared" si="481"/>
        <v>Leer</v>
      </c>
      <c r="S3849" s="445">
        <f>IF('Angaben KH-Standort'!D$29='A4'!D3849,IF('Angaben KH-Standort'!E$29="Ja",1,0),0)</f>
        <v>0</v>
      </c>
      <c r="T3849" s="445">
        <f>IF('Angaben KH-Standort'!D$30='A4'!D3849,IF('Angaben KH-Standort'!E$30="Ja",1,0),0)</f>
        <v>0</v>
      </c>
      <c r="U3849" s="445">
        <f>IF('Angaben KH-Standort'!D$31='A4'!D3849,IF('Angaben KH-Standort'!E$31="Ja",1,0),0)</f>
        <v>0</v>
      </c>
    </row>
    <row r="3850" spans="2:21" ht="15" customHeight="1" x14ac:dyDescent="0.3">
      <c r="B3850" s="70" t="str">
        <f t="shared" si="476"/>
        <v>!!!</v>
      </c>
      <c r="C3850" s="265" t="str">
        <f>IF(ISERROR(IF(LEN(E3850)&gt;0,VLOOKUP(TEXT($E3850,0),'Angaben Stationen'!$E$14:$J$213,5,0),"")),"?",IF(LEN(E3850)&gt;0,VLOOKUP(TEXT($E3850,0),'Angaben Stationen'!$E$14:$J$213,5,0),""))</f>
        <v/>
      </c>
      <c r="D3850" s="232" t="str">
        <f>IF(ISERROR(IF(LEN(E3850)&gt;0,VLOOKUP(TEXT($E3850,0),'Angaben Stationen'!$E$14:$J$213,6,0),"")),"STATION IST NICHT VORHANDEN",IF(LEN(E3850)&gt;0,VLOOKUP(TEXT($E3850,0),'Angaben Stationen'!$E$14:$J$213,6,0),""))</f>
        <v/>
      </c>
      <c r="E3850" s="287"/>
      <c r="F3850" s="234"/>
      <c r="G3850" s="234"/>
      <c r="H3850" s="263"/>
      <c r="I3850" s="169"/>
      <c r="K3850" s="445" t="str">
        <f t="shared" si="477"/>
        <v>Leer</v>
      </c>
      <c r="L3850" s="445" t="str">
        <f>VLOOKUP($D3850,{"29 - Psychiatrie (Erwachsene)","BGI";"297 - stationsäquivalente Behandlung in der Erwachsenenpsychiatrie (29)","BGI";"30 - Kinder- und Jugendpsychiatrie","BGII";"307 - stationsäquivalente Behandlung in der Kinder- und Jugendpsychiatrie (30)","BGII";"31 - Psychosomatik","BGI";"","Leer"},2,0)</f>
        <v>Leer</v>
      </c>
      <c r="M3850" s="445">
        <f t="shared" si="474"/>
        <v>0</v>
      </c>
      <c r="N3850" s="445">
        <f t="shared" si="475"/>
        <v>0</v>
      </c>
      <c r="O3850" s="445">
        <f t="shared" si="478"/>
        <v>0</v>
      </c>
      <c r="P3850" s="445">
        <f t="shared" si="479"/>
        <v>0</v>
      </c>
      <c r="Q3850" s="445">
        <f t="shared" si="480"/>
        <v>0</v>
      </c>
      <c r="R3850" s="415" t="str">
        <f t="shared" si="481"/>
        <v>Leer</v>
      </c>
      <c r="S3850" s="445">
        <f>IF('Angaben KH-Standort'!D$29='A4'!D3850,IF('Angaben KH-Standort'!E$29="Ja",1,0),0)</f>
        <v>0</v>
      </c>
      <c r="T3850" s="445">
        <f>IF('Angaben KH-Standort'!D$30='A4'!D3850,IF('Angaben KH-Standort'!E$30="Ja",1,0),0)</f>
        <v>0</v>
      </c>
      <c r="U3850" s="445">
        <f>IF('Angaben KH-Standort'!D$31='A4'!D3850,IF('Angaben KH-Standort'!E$31="Ja",1,0),0)</f>
        <v>0</v>
      </c>
    </row>
    <row r="3851" spans="2:21" ht="15" customHeight="1" x14ac:dyDescent="0.3">
      <c r="B3851" s="70" t="str">
        <f t="shared" si="476"/>
        <v>!!!</v>
      </c>
      <c r="C3851" s="265" t="str">
        <f>IF(ISERROR(IF(LEN(E3851)&gt;0,VLOOKUP(TEXT($E3851,0),'Angaben Stationen'!$E$14:$J$213,5,0),"")),"?",IF(LEN(E3851)&gt;0,VLOOKUP(TEXT($E3851,0),'Angaben Stationen'!$E$14:$J$213,5,0),""))</f>
        <v/>
      </c>
      <c r="D3851" s="232" t="str">
        <f>IF(ISERROR(IF(LEN(E3851)&gt;0,VLOOKUP(TEXT($E3851,0),'Angaben Stationen'!$E$14:$J$213,6,0),"")),"STATION IST NICHT VORHANDEN",IF(LEN(E3851)&gt;0,VLOOKUP(TEXT($E3851,0),'Angaben Stationen'!$E$14:$J$213,6,0),""))</f>
        <v/>
      </c>
      <c r="E3851" s="287"/>
      <c r="F3851" s="234"/>
      <c r="G3851" s="234"/>
      <c r="H3851" s="263"/>
      <c r="I3851" s="169"/>
      <c r="K3851" s="445" t="str">
        <f t="shared" si="477"/>
        <v>Leer</v>
      </c>
      <c r="L3851" s="445" t="str">
        <f>VLOOKUP($D3851,{"29 - Psychiatrie (Erwachsene)","BGI";"297 - stationsäquivalente Behandlung in der Erwachsenenpsychiatrie (29)","BGI";"30 - Kinder- und Jugendpsychiatrie","BGII";"307 - stationsäquivalente Behandlung in der Kinder- und Jugendpsychiatrie (30)","BGII";"31 - Psychosomatik","BGI";"","Leer"},2,0)</f>
        <v>Leer</v>
      </c>
      <c r="M3851" s="445">
        <f t="shared" si="474"/>
        <v>0</v>
      </c>
      <c r="N3851" s="445">
        <f t="shared" si="475"/>
        <v>0</v>
      </c>
      <c r="O3851" s="445">
        <f t="shared" si="478"/>
        <v>0</v>
      </c>
      <c r="P3851" s="445">
        <f t="shared" si="479"/>
        <v>0</v>
      </c>
      <c r="Q3851" s="445">
        <f t="shared" si="480"/>
        <v>0</v>
      </c>
      <c r="R3851" s="415" t="str">
        <f t="shared" si="481"/>
        <v>Leer</v>
      </c>
      <c r="S3851" s="445">
        <f>IF('Angaben KH-Standort'!D$29='A4'!D3851,IF('Angaben KH-Standort'!E$29="Ja",1,0),0)</f>
        <v>0</v>
      </c>
      <c r="T3851" s="445">
        <f>IF('Angaben KH-Standort'!D$30='A4'!D3851,IF('Angaben KH-Standort'!E$30="Ja",1,0),0)</f>
        <v>0</v>
      </c>
      <c r="U3851" s="445">
        <f>IF('Angaben KH-Standort'!D$31='A4'!D3851,IF('Angaben KH-Standort'!E$31="Ja",1,0),0)</f>
        <v>0</v>
      </c>
    </row>
    <row r="3852" spans="2:21" ht="15" customHeight="1" x14ac:dyDescent="0.3">
      <c r="B3852" s="70" t="str">
        <f t="shared" si="476"/>
        <v>!!!</v>
      </c>
      <c r="C3852" s="265" t="str">
        <f>IF(ISERROR(IF(LEN(E3852)&gt;0,VLOOKUP(TEXT($E3852,0),'Angaben Stationen'!$E$14:$J$213,5,0),"")),"?",IF(LEN(E3852)&gt;0,VLOOKUP(TEXT($E3852,0),'Angaben Stationen'!$E$14:$J$213,5,0),""))</f>
        <v/>
      </c>
      <c r="D3852" s="232" t="str">
        <f>IF(ISERROR(IF(LEN(E3852)&gt;0,VLOOKUP(TEXT($E3852,0),'Angaben Stationen'!$E$14:$J$213,6,0),"")),"STATION IST NICHT VORHANDEN",IF(LEN(E3852)&gt;0,VLOOKUP(TEXT($E3852,0),'Angaben Stationen'!$E$14:$J$213,6,0),""))</f>
        <v/>
      </c>
      <c r="E3852" s="287"/>
      <c r="F3852" s="234"/>
      <c r="G3852" s="234"/>
      <c r="H3852" s="263"/>
      <c r="I3852" s="169"/>
      <c r="K3852" s="445" t="str">
        <f t="shared" si="477"/>
        <v>Leer</v>
      </c>
      <c r="L3852" s="445" t="str">
        <f>VLOOKUP($D3852,{"29 - Psychiatrie (Erwachsene)","BGI";"297 - stationsäquivalente Behandlung in der Erwachsenenpsychiatrie (29)","BGI";"30 - Kinder- und Jugendpsychiatrie","BGII";"307 - stationsäquivalente Behandlung in der Kinder- und Jugendpsychiatrie (30)","BGII";"31 - Psychosomatik","BGI";"","Leer"},2,0)</f>
        <v>Leer</v>
      </c>
      <c r="M3852" s="445">
        <f t="shared" si="474"/>
        <v>0</v>
      </c>
      <c r="N3852" s="445">
        <f t="shared" si="475"/>
        <v>0</v>
      </c>
      <c r="O3852" s="445">
        <f t="shared" si="478"/>
        <v>0</v>
      </c>
      <c r="P3852" s="445">
        <f t="shared" si="479"/>
        <v>0</v>
      </c>
      <c r="Q3852" s="445">
        <f t="shared" si="480"/>
        <v>0</v>
      </c>
      <c r="R3852" s="415" t="str">
        <f t="shared" si="481"/>
        <v>Leer</v>
      </c>
      <c r="S3852" s="445">
        <f>IF('Angaben KH-Standort'!D$29='A4'!D3852,IF('Angaben KH-Standort'!E$29="Ja",1,0),0)</f>
        <v>0</v>
      </c>
      <c r="T3852" s="445">
        <f>IF('Angaben KH-Standort'!D$30='A4'!D3852,IF('Angaben KH-Standort'!E$30="Ja",1,0),0)</f>
        <v>0</v>
      </c>
      <c r="U3852" s="445">
        <f>IF('Angaben KH-Standort'!D$31='A4'!D3852,IF('Angaben KH-Standort'!E$31="Ja",1,0),0)</f>
        <v>0</v>
      </c>
    </row>
    <row r="3853" spans="2:21" ht="15" customHeight="1" x14ac:dyDescent="0.3">
      <c r="B3853" s="70" t="str">
        <f t="shared" si="476"/>
        <v>!!!</v>
      </c>
      <c r="C3853" s="265" t="str">
        <f>IF(ISERROR(IF(LEN(E3853)&gt;0,VLOOKUP(TEXT($E3853,0),'Angaben Stationen'!$E$14:$J$213,5,0),"")),"?",IF(LEN(E3853)&gt;0,VLOOKUP(TEXT($E3853,0),'Angaben Stationen'!$E$14:$J$213,5,0),""))</f>
        <v/>
      </c>
      <c r="D3853" s="232" t="str">
        <f>IF(ISERROR(IF(LEN(E3853)&gt;0,VLOOKUP(TEXT($E3853,0),'Angaben Stationen'!$E$14:$J$213,6,0),"")),"STATION IST NICHT VORHANDEN",IF(LEN(E3853)&gt;0,VLOOKUP(TEXT($E3853,0),'Angaben Stationen'!$E$14:$J$213,6,0),""))</f>
        <v/>
      </c>
      <c r="E3853" s="287"/>
      <c r="F3853" s="234"/>
      <c r="G3853" s="234"/>
      <c r="H3853" s="263"/>
      <c r="I3853" s="169"/>
      <c r="K3853" s="445" t="str">
        <f t="shared" si="477"/>
        <v>Leer</v>
      </c>
      <c r="L3853" s="445" t="str">
        <f>VLOOKUP($D3853,{"29 - Psychiatrie (Erwachsene)","BGI";"297 - stationsäquivalente Behandlung in der Erwachsenenpsychiatrie (29)","BGI";"30 - Kinder- und Jugendpsychiatrie","BGII";"307 - stationsäquivalente Behandlung in der Kinder- und Jugendpsychiatrie (30)","BGII";"31 - Psychosomatik","BGI";"","Leer"},2,0)</f>
        <v>Leer</v>
      </c>
      <c r="M3853" s="445">
        <f t="shared" si="474"/>
        <v>0</v>
      </c>
      <c r="N3853" s="445">
        <f t="shared" si="475"/>
        <v>0</v>
      </c>
      <c r="O3853" s="445">
        <f t="shared" si="478"/>
        <v>0</v>
      </c>
      <c r="P3853" s="445">
        <f t="shared" si="479"/>
        <v>0</v>
      </c>
      <c r="Q3853" s="445">
        <f t="shared" si="480"/>
        <v>0</v>
      </c>
      <c r="R3853" s="415" t="str">
        <f t="shared" si="481"/>
        <v>Leer</v>
      </c>
      <c r="S3853" s="445">
        <f>IF('Angaben KH-Standort'!D$29='A4'!D3853,IF('Angaben KH-Standort'!E$29="Ja",1,0),0)</f>
        <v>0</v>
      </c>
      <c r="T3853" s="445">
        <f>IF('Angaben KH-Standort'!D$30='A4'!D3853,IF('Angaben KH-Standort'!E$30="Ja",1,0),0)</f>
        <v>0</v>
      </c>
      <c r="U3853" s="445">
        <f>IF('Angaben KH-Standort'!D$31='A4'!D3853,IF('Angaben KH-Standort'!E$31="Ja",1,0),0)</f>
        <v>0</v>
      </c>
    </row>
    <row r="3854" spans="2:21" ht="15" customHeight="1" x14ac:dyDescent="0.3">
      <c r="B3854" s="70" t="str">
        <f t="shared" si="476"/>
        <v>!!!</v>
      </c>
      <c r="C3854" s="265" t="str">
        <f>IF(ISERROR(IF(LEN(E3854)&gt;0,VLOOKUP(TEXT($E3854,0),'Angaben Stationen'!$E$14:$J$213,5,0),"")),"?",IF(LEN(E3854)&gt;0,VLOOKUP(TEXT($E3854,0),'Angaben Stationen'!$E$14:$J$213,5,0),""))</f>
        <v/>
      </c>
      <c r="D3854" s="232" t="str">
        <f>IF(ISERROR(IF(LEN(E3854)&gt;0,VLOOKUP(TEXT($E3854,0),'Angaben Stationen'!$E$14:$J$213,6,0),"")),"STATION IST NICHT VORHANDEN",IF(LEN(E3854)&gt;0,VLOOKUP(TEXT($E3854,0),'Angaben Stationen'!$E$14:$J$213,6,0),""))</f>
        <v/>
      </c>
      <c r="E3854" s="287"/>
      <c r="F3854" s="234"/>
      <c r="G3854" s="234"/>
      <c r="H3854" s="263"/>
      <c r="I3854" s="169"/>
      <c r="K3854" s="445" t="str">
        <f t="shared" si="477"/>
        <v>Leer</v>
      </c>
      <c r="L3854" s="445" t="str">
        <f>VLOOKUP($D3854,{"29 - Psychiatrie (Erwachsene)","BGI";"297 - stationsäquivalente Behandlung in der Erwachsenenpsychiatrie (29)","BGI";"30 - Kinder- und Jugendpsychiatrie","BGII";"307 - stationsäquivalente Behandlung in der Kinder- und Jugendpsychiatrie (30)","BGII";"31 - Psychosomatik","BGI";"","Leer"},2,0)</f>
        <v>Leer</v>
      </c>
      <c r="M3854" s="445">
        <f t="shared" si="474"/>
        <v>0</v>
      </c>
      <c r="N3854" s="445">
        <f t="shared" si="475"/>
        <v>0</v>
      </c>
      <c r="O3854" s="445">
        <f t="shared" si="478"/>
        <v>0</v>
      </c>
      <c r="P3854" s="445">
        <f t="shared" si="479"/>
        <v>0</v>
      </c>
      <c r="Q3854" s="445">
        <f t="shared" si="480"/>
        <v>0</v>
      </c>
      <c r="R3854" s="415" t="str">
        <f t="shared" si="481"/>
        <v>Leer</v>
      </c>
      <c r="S3854" s="445">
        <f>IF('Angaben KH-Standort'!D$29='A4'!D3854,IF('Angaben KH-Standort'!E$29="Ja",1,0),0)</f>
        <v>0</v>
      </c>
      <c r="T3854" s="445">
        <f>IF('Angaben KH-Standort'!D$30='A4'!D3854,IF('Angaben KH-Standort'!E$30="Ja",1,0),0)</f>
        <v>0</v>
      </c>
      <c r="U3854" s="445">
        <f>IF('Angaben KH-Standort'!D$31='A4'!D3854,IF('Angaben KH-Standort'!E$31="Ja",1,0),0)</f>
        <v>0</v>
      </c>
    </row>
    <row r="3855" spans="2:21" ht="15" customHeight="1" x14ac:dyDescent="0.3">
      <c r="B3855" s="70" t="str">
        <f t="shared" si="476"/>
        <v>!!!</v>
      </c>
      <c r="C3855" s="265" t="str">
        <f>IF(ISERROR(IF(LEN(E3855)&gt;0,VLOOKUP(TEXT($E3855,0),'Angaben Stationen'!$E$14:$J$213,5,0),"")),"?",IF(LEN(E3855)&gt;0,VLOOKUP(TEXT($E3855,0),'Angaben Stationen'!$E$14:$J$213,5,0),""))</f>
        <v/>
      </c>
      <c r="D3855" s="232" t="str">
        <f>IF(ISERROR(IF(LEN(E3855)&gt;0,VLOOKUP(TEXT($E3855,0),'Angaben Stationen'!$E$14:$J$213,6,0),"")),"STATION IST NICHT VORHANDEN",IF(LEN(E3855)&gt;0,VLOOKUP(TEXT($E3855,0),'Angaben Stationen'!$E$14:$J$213,6,0),""))</f>
        <v/>
      </c>
      <c r="E3855" s="287"/>
      <c r="F3855" s="234"/>
      <c r="G3855" s="234"/>
      <c r="H3855" s="263"/>
      <c r="I3855" s="169"/>
      <c r="K3855" s="445" t="str">
        <f t="shared" si="477"/>
        <v>Leer</v>
      </c>
      <c r="L3855" s="445" t="str">
        <f>VLOOKUP($D3855,{"29 - Psychiatrie (Erwachsene)","BGI";"297 - stationsäquivalente Behandlung in der Erwachsenenpsychiatrie (29)","BGI";"30 - Kinder- und Jugendpsychiatrie","BGII";"307 - stationsäquivalente Behandlung in der Kinder- und Jugendpsychiatrie (30)","BGII";"31 - Psychosomatik","BGI";"","Leer"},2,0)</f>
        <v>Leer</v>
      </c>
      <c r="M3855" s="445">
        <f t="shared" si="474"/>
        <v>0</v>
      </c>
      <c r="N3855" s="445">
        <f t="shared" si="475"/>
        <v>0</v>
      </c>
      <c r="O3855" s="445">
        <f t="shared" si="478"/>
        <v>0</v>
      </c>
      <c r="P3855" s="445">
        <f t="shared" si="479"/>
        <v>0</v>
      </c>
      <c r="Q3855" s="445">
        <f t="shared" si="480"/>
        <v>0</v>
      </c>
      <c r="R3855" s="415" t="str">
        <f t="shared" si="481"/>
        <v>Leer</v>
      </c>
      <c r="S3855" s="445">
        <f>IF('Angaben KH-Standort'!D$29='A4'!D3855,IF('Angaben KH-Standort'!E$29="Ja",1,0),0)</f>
        <v>0</v>
      </c>
      <c r="T3855" s="445">
        <f>IF('Angaben KH-Standort'!D$30='A4'!D3855,IF('Angaben KH-Standort'!E$30="Ja",1,0),0)</f>
        <v>0</v>
      </c>
      <c r="U3855" s="445">
        <f>IF('Angaben KH-Standort'!D$31='A4'!D3855,IF('Angaben KH-Standort'!E$31="Ja",1,0),0)</f>
        <v>0</v>
      </c>
    </row>
    <row r="3856" spans="2:21" ht="15" customHeight="1" x14ac:dyDescent="0.3">
      <c r="B3856" s="70" t="str">
        <f t="shared" si="476"/>
        <v>!!!</v>
      </c>
      <c r="C3856" s="265" t="str">
        <f>IF(ISERROR(IF(LEN(E3856)&gt;0,VLOOKUP(TEXT($E3856,0),'Angaben Stationen'!$E$14:$J$213,5,0),"")),"?",IF(LEN(E3856)&gt;0,VLOOKUP(TEXT($E3856,0),'Angaben Stationen'!$E$14:$J$213,5,0),""))</f>
        <v/>
      </c>
      <c r="D3856" s="232" t="str">
        <f>IF(ISERROR(IF(LEN(E3856)&gt;0,VLOOKUP(TEXT($E3856,0),'Angaben Stationen'!$E$14:$J$213,6,0),"")),"STATION IST NICHT VORHANDEN",IF(LEN(E3856)&gt;0,VLOOKUP(TEXT($E3856,0),'Angaben Stationen'!$E$14:$J$213,6,0),""))</f>
        <v/>
      </c>
      <c r="E3856" s="287"/>
      <c r="F3856" s="234"/>
      <c r="G3856" s="234"/>
      <c r="H3856" s="263"/>
      <c r="I3856" s="169"/>
      <c r="K3856" s="445" t="str">
        <f t="shared" si="477"/>
        <v>Leer</v>
      </c>
      <c r="L3856" s="445" t="str">
        <f>VLOOKUP($D3856,{"29 - Psychiatrie (Erwachsene)","BGI";"297 - stationsäquivalente Behandlung in der Erwachsenenpsychiatrie (29)","BGI";"30 - Kinder- und Jugendpsychiatrie","BGII";"307 - stationsäquivalente Behandlung in der Kinder- und Jugendpsychiatrie (30)","BGII";"31 - Psychosomatik","BGI";"","Leer"},2,0)</f>
        <v>Leer</v>
      </c>
      <c r="M3856" s="445">
        <f t="shared" si="474"/>
        <v>0</v>
      </c>
      <c r="N3856" s="445">
        <f t="shared" si="475"/>
        <v>0</v>
      </c>
      <c r="O3856" s="445">
        <f t="shared" si="478"/>
        <v>0</v>
      </c>
      <c r="P3856" s="445">
        <f t="shared" si="479"/>
        <v>0</v>
      </c>
      <c r="Q3856" s="445">
        <f t="shared" si="480"/>
        <v>0</v>
      </c>
      <c r="R3856" s="415" t="str">
        <f t="shared" si="481"/>
        <v>Leer</v>
      </c>
      <c r="S3856" s="445">
        <f>IF('Angaben KH-Standort'!D$29='A4'!D3856,IF('Angaben KH-Standort'!E$29="Ja",1,0),0)</f>
        <v>0</v>
      </c>
      <c r="T3856" s="445">
        <f>IF('Angaben KH-Standort'!D$30='A4'!D3856,IF('Angaben KH-Standort'!E$30="Ja",1,0),0)</f>
        <v>0</v>
      </c>
      <c r="U3856" s="445">
        <f>IF('Angaben KH-Standort'!D$31='A4'!D3856,IF('Angaben KH-Standort'!E$31="Ja",1,0),0)</f>
        <v>0</v>
      </c>
    </row>
    <row r="3857" spans="2:21" ht="15" customHeight="1" x14ac:dyDescent="0.3">
      <c r="B3857" s="70" t="str">
        <f t="shared" si="476"/>
        <v>!!!</v>
      </c>
      <c r="C3857" s="265" t="str">
        <f>IF(ISERROR(IF(LEN(E3857)&gt;0,VLOOKUP(TEXT($E3857,0),'Angaben Stationen'!$E$14:$J$213,5,0),"")),"?",IF(LEN(E3857)&gt;0,VLOOKUP(TEXT($E3857,0),'Angaben Stationen'!$E$14:$J$213,5,0),""))</f>
        <v/>
      </c>
      <c r="D3857" s="232" t="str">
        <f>IF(ISERROR(IF(LEN(E3857)&gt;0,VLOOKUP(TEXT($E3857,0),'Angaben Stationen'!$E$14:$J$213,6,0),"")),"STATION IST NICHT VORHANDEN",IF(LEN(E3857)&gt;0,VLOOKUP(TEXT($E3857,0),'Angaben Stationen'!$E$14:$J$213,6,0),""))</f>
        <v/>
      </c>
      <c r="E3857" s="287"/>
      <c r="F3857" s="234"/>
      <c r="G3857" s="234"/>
      <c r="H3857" s="263"/>
      <c r="I3857" s="169"/>
      <c r="K3857" s="445" t="str">
        <f t="shared" si="477"/>
        <v>Leer</v>
      </c>
      <c r="L3857" s="445" t="str">
        <f>VLOOKUP($D3857,{"29 - Psychiatrie (Erwachsene)","BGI";"297 - stationsäquivalente Behandlung in der Erwachsenenpsychiatrie (29)","BGI";"30 - Kinder- und Jugendpsychiatrie","BGII";"307 - stationsäquivalente Behandlung in der Kinder- und Jugendpsychiatrie (30)","BGII";"31 - Psychosomatik","BGI";"","Leer"},2,0)</f>
        <v>Leer</v>
      </c>
      <c r="M3857" s="445">
        <f t="shared" si="474"/>
        <v>0</v>
      </c>
      <c r="N3857" s="445">
        <f t="shared" si="475"/>
        <v>0</v>
      </c>
      <c r="O3857" s="445">
        <f t="shared" si="478"/>
        <v>0</v>
      </c>
      <c r="P3857" s="445">
        <f t="shared" si="479"/>
        <v>0</v>
      </c>
      <c r="Q3857" s="445">
        <f t="shared" si="480"/>
        <v>0</v>
      </c>
      <c r="R3857" s="415" t="str">
        <f t="shared" si="481"/>
        <v>Leer</v>
      </c>
      <c r="S3857" s="445">
        <f>IF('Angaben KH-Standort'!D$29='A4'!D3857,IF('Angaben KH-Standort'!E$29="Ja",1,0),0)</f>
        <v>0</v>
      </c>
      <c r="T3857" s="445">
        <f>IF('Angaben KH-Standort'!D$30='A4'!D3857,IF('Angaben KH-Standort'!E$30="Ja",1,0),0)</f>
        <v>0</v>
      </c>
      <c r="U3857" s="445">
        <f>IF('Angaben KH-Standort'!D$31='A4'!D3857,IF('Angaben KH-Standort'!E$31="Ja",1,0),0)</f>
        <v>0</v>
      </c>
    </row>
    <row r="3858" spans="2:21" ht="15" customHeight="1" x14ac:dyDescent="0.3">
      <c r="B3858" s="70" t="str">
        <f t="shared" si="476"/>
        <v>!!!</v>
      </c>
      <c r="C3858" s="265" t="str">
        <f>IF(ISERROR(IF(LEN(E3858)&gt;0,VLOOKUP(TEXT($E3858,0),'Angaben Stationen'!$E$14:$J$213,5,0),"")),"?",IF(LEN(E3858)&gt;0,VLOOKUP(TEXT($E3858,0),'Angaben Stationen'!$E$14:$J$213,5,0),""))</f>
        <v/>
      </c>
      <c r="D3858" s="232" t="str">
        <f>IF(ISERROR(IF(LEN(E3858)&gt;0,VLOOKUP(TEXT($E3858,0),'Angaben Stationen'!$E$14:$J$213,6,0),"")),"STATION IST NICHT VORHANDEN",IF(LEN(E3858)&gt;0,VLOOKUP(TEXT($E3858,0),'Angaben Stationen'!$E$14:$J$213,6,0),""))</f>
        <v/>
      </c>
      <c r="E3858" s="287"/>
      <c r="F3858" s="234"/>
      <c r="G3858" s="234"/>
      <c r="H3858" s="263"/>
      <c r="I3858" s="169"/>
      <c r="K3858" s="445" t="str">
        <f t="shared" si="477"/>
        <v>Leer</v>
      </c>
      <c r="L3858" s="445" t="str">
        <f>VLOOKUP($D3858,{"29 - Psychiatrie (Erwachsene)","BGI";"297 - stationsäquivalente Behandlung in der Erwachsenenpsychiatrie (29)","BGI";"30 - Kinder- und Jugendpsychiatrie","BGII";"307 - stationsäquivalente Behandlung in der Kinder- und Jugendpsychiatrie (30)","BGII";"31 - Psychosomatik","BGI";"","Leer"},2,0)</f>
        <v>Leer</v>
      </c>
      <c r="M3858" s="445">
        <f t="shared" si="474"/>
        <v>0</v>
      </c>
      <c r="N3858" s="445">
        <f t="shared" si="475"/>
        <v>0</v>
      </c>
      <c r="O3858" s="445">
        <f t="shared" si="478"/>
        <v>0</v>
      </c>
      <c r="P3858" s="445">
        <f t="shared" si="479"/>
        <v>0</v>
      </c>
      <c r="Q3858" s="445">
        <f t="shared" si="480"/>
        <v>0</v>
      </c>
      <c r="R3858" s="415" t="str">
        <f t="shared" si="481"/>
        <v>Leer</v>
      </c>
      <c r="S3858" s="445">
        <f>IF('Angaben KH-Standort'!D$29='A4'!D3858,IF('Angaben KH-Standort'!E$29="Ja",1,0),0)</f>
        <v>0</v>
      </c>
      <c r="T3858" s="445">
        <f>IF('Angaben KH-Standort'!D$30='A4'!D3858,IF('Angaben KH-Standort'!E$30="Ja",1,0),0)</f>
        <v>0</v>
      </c>
      <c r="U3858" s="445">
        <f>IF('Angaben KH-Standort'!D$31='A4'!D3858,IF('Angaben KH-Standort'!E$31="Ja",1,0),0)</f>
        <v>0</v>
      </c>
    </row>
    <row r="3859" spans="2:21" ht="15" customHeight="1" x14ac:dyDescent="0.3">
      <c r="B3859" s="70" t="str">
        <f t="shared" si="476"/>
        <v>!!!</v>
      </c>
      <c r="C3859" s="265" t="str">
        <f>IF(ISERROR(IF(LEN(E3859)&gt;0,VLOOKUP(TEXT($E3859,0),'Angaben Stationen'!$E$14:$J$213,5,0),"")),"?",IF(LEN(E3859)&gt;0,VLOOKUP(TEXT($E3859,0),'Angaben Stationen'!$E$14:$J$213,5,0),""))</f>
        <v/>
      </c>
      <c r="D3859" s="232" t="str">
        <f>IF(ISERROR(IF(LEN(E3859)&gt;0,VLOOKUP(TEXT($E3859,0),'Angaben Stationen'!$E$14:$J$213,6,0),"")),"STATION IST NICHT VORHANDEN",IF(LEN(E3859)&gt;0,VLOOKUP(TEXT($E3859,0),'Angaben Stationen'!$E$14:$J$213,6,0),""))</f>
        <v/>
      </c>
      <c r="E3859" s="287"/>
      <c r="F3859" s="234"/>
      <c r="G3859" s="234"/>
      <c r="H3859" s="263"/>
      <c r="I3859" s="169"/>
      <c r="K3859" s="445" t="str">
        <f t="shared" si="477"/>
        <v>Leer</v>
      </c>
      <c r="L3859" s="445" t="str">
        <f>VLOOKUP($D3859,{"29 - Psychiatrie (Erwachsene)","BGI";"297 - stationsäquivalente Behandlung in der Erwachsenenpsychiatrie (29)","BGI";"30 - Kinder- und Jugendpsychiatrie","BGII";"307 - stationsäquivalente Behandlung in der Kinder- und Jugendpsychiatrie (30)","BGII";"31 - Psychosomatik","BGI";"","Leer"},2,0)</f>
        <v>Leer</v>
      </c>
      <c r="M3859" s="445">
        <f t="shared" si="474"/>
        <v>0</v>
      </c>
      <c r="N3859" s="445">
        <f t="shared" si="475"/>
        <v>0</v>
      </c>
      <c r="O3859" s="445">
        <f t="shared" si="478"/>
        <v>0</v>
      </c>
      <c r="P3859" s="445">
        <f t="shared" si="479"/>
        <v>0</v>
      </c>
      <c r="Q3859" s="445">
        <f t="shared" si="480"/>
        <v>0</v>
      </c>
      <c r="R3859" s="415" t="str">
        <f t="shared" si="481"/>
        <v>Leer</v>
      </c>
      <c r="S3859" s="445">
        <f>IF('Angaben KH-Standort'!D$29='A4'!D3859,IF('Angaben KH-Standort'!E$29="Ja",1,0),0)</f>
        <v>0</v>
      </c>
      <c r="T3859" s="445">
        <f>IF('Angaben KH-Standort'!D$30='A4'!D3859,IF('Angaben KH-Standort'!E$30="Ja",1,0),0)</f>
        <v>0</v>
      </c>
      <c r="U3859" s="445">
        <f>IF('Angaben KH-Standort'!D$31='A4'!D3859,IF('Angaben KH-Standort'!E$31="Ja",1,0),0)</f>
        <v>0</v>
      </c>
    </row>
    <row r="3860" spans="2:21" ht="15" customHeight="1" x14ac:dyDescent="0.3">
      <c r="B3860" s="70" t="str">
        <f t="shared" si="476"/>
        <v>!!!</v>
      </c>
      <c r="C3860" s="265" t="str">
        <f>IF(ISERROR(IF(LEN(E3860)&gt;0,VLOOKUP(TEXT($E3860,0),'Angaben Stationen'!$E$14:$J$213,5,0),"")),"?",IF(LEN(E3860)&gt;0,VLOOKUP(TEXT($E3860,0),'Angaben Stationen'!$E$14:$J$213,5,0),""))</f>
        <v/>
      </c>
      <c r="D3860" s="232" t="str">
        <f>IF(ISERROR(IF(LEN(E3860)&gt;0,VLOOKUP(TEXT($E3860,0),'Angaben Stationen'!$E$14:$J$213,6,0),"")),"STATION IST NICHT VORHANDEN",IF(LEN(E3860)&gt;0,VLOOKUP(TEXT($E3860,0),'Angaben Stationen'!$E$14:$J$213,6,0),""))</f>
        <v/>
      </c>
      <c r="E3860" s="287"/>
      <c r="F3860" s="234"/>
      <c r="G3860" s="234"/>
      <c r="H3860" s="263"/>
      <c r="I3860" s="169"/>
      <c r="K3860" s="445" t="str">
        <f t="shared" si="477"/>
        <v>Leer</v>
      </c>
      <c r="L3860" s="445" t="str">
        <f>VLOOKUP($D3860,{"29 - Psychiatrie (Erwachsene)","BGI";"297 - stationsäquivalente Behandlung in der Erwachsenenpsychiatrie (29)","BGI";"30 - Kinder- und Jugendpsychiatrie","BGII";"307 - stationsäquivalente Behandlung in der Kinder- und Jugendpsychiatrie (30)","BGII";"31 - Psychosomatik","BGI";"","Leer"},2,0)</f>
        <v>Leer</v>
      </c>
      <c r="M3860" s="445">
        <f t="shared" si="474"/>
        <v>0</v>
      </c>
      <c r="N3860" s="445">
        <f t="shared" si="475"/>
        <v>0</v>
      </c>
      <c r="O3860" s="445">
        <f t="shared" si="478"/>
        <v>0</v>
      </c>
      <c r="P3860" s="445">
        <f t="shared" si="479"/>
        <v>0</v>
      </c>
      <c r="Q3860" s="445">
        <f t="shared" si="480"/>
        <v>0</v>
      </c>
      <c r="R3860" s="415" t="str">
        <f t="shared" si="481"/>
        <v>Leer</v>
      </c>
      <c r="S3860" s="445">
        <f>IF('Angaben KH-Standort'!D$29='A4'!D3860,IF('Angaben KH-Standort'!E$29="Ja",1,0),0)</f>
        <v>0</v>
      </c>
      <c r="T3860" s="445">
        <f>IF('Angaben KH-Standort'!D$30='A4'!D3860,IF('Angaben KH-Standort'!E$30="Ja",1,0),0)</f>
        <v>0</v>
      </c>
      <c r="U3860" s="445">
        <f>IF('Angaben KH-Standort'!D$31='A4'!D3860,IF('Angaben KH-Standort'!E$31="Ja",1,0),0)</f>
        <v>0</v>
      </c>
    </row>
    <row r="3861" spans="2:21" ht="15" customHeight="1" x14ac:dyDescent="0.3">
      <c r="B3861" s="70" t="str">
        <f t="shared" si="476"/>
        <v>!!!</v>
      </c>
      <c r="C3861" s="265" t="str">
        <f>IF(ISERROR(IF(LEN(E3861)&gt;0,VLOOKUP(TEXT($E3861,0),'Angaben Stationen'!$E$14:$J$213,5,0),"")),"?",IF(LEN(E3861)&gt;0,VLOOKUP(TEXT($E3861,0),'Angaben Stationen'!$E$14:$J$213,5,0),""))</f>
        <v/>
      </c>
      <c r="D3861" s="232" t="str">
        <f>IF(ISERROR(IF(LEN(E3861)&gt;0,VLOOKUP(TEXT($E3861,0),'Angaben Stationen'!$E$14:$J$213,6,0),"")),"STATION IST NICHT VORHANDEN",IF(LEN(E3861)&gt;0,VLOOKUP(TEXT($E3861,0),'Angaben Stationen'!$E$14:$J$213,6,0),""))</f>
        <v/>
      </c>
      <c r="E3861" s="287"/>
      <c r="F3861" s="234"/>
      <c r="G3861" s="234"/>
      <c r="H3861" s="263"/>
      <c r="I3861" s="169"/>
      <c r="K3861" s="445" t="str">
        <f t="shared" si="477"/>
        <v>Leer</v>
      </c>
      <c r="L3861" s="445" t="str">
        <f>VLOOKUP($D3861,{"29 - Psychiatrie (Erwachsene)","BGI";"297 - stationsäquivalente Behandlung in der Erwachsenenpsychiatrie (29)","BGI";"30 - Kinder- und Jugendpsychiatrie","BGII";"307 - stationsäquivalente Behandlung in der Kinder- und Jugendpsychiatrie (30)","BGII";"31 - Psychosomatik","BGI";"","Leer"},2,0)</f>
        <v>Leer</v>
      </c>
      <c r="M3861" s="445">
        <f t="shared" si="474"/>
        <v>0</v>
      </c>
      <c r="N3861" s="445">
        <f t="shared" si="475"/>
        <v>0</v>
      </c>
      <c r="O3861" s="445">
        <f t="shared" si="478"/>
        <v>0</v>
      </c>
      <c r="P3861" s="445">
        <f t="shared" si="479"/>
        <v>0</v>
      </c>
      <c r="Q3861" s="445">
        <f t="shared" si="480"/>
        <v>0</v>
      </c>
      <c r="R3861" s="415" t="str">
        <f t="shared" si="481"/>
        <v>Leer</v>
      </c>
      <c r="S3861" s="445">
        <f>IF('Angaben KH-Standort'!D$29='A4'!D3861,IF('Angaben KH-Standort'!E$29="Ja",1,0),0)</f>
        <v>0</v>
      </c>
      <c r="T3861" s="445">
        <f>IF('Angaben KH-Standort'!D$30='A4'!D3861,IF('Angaben KH-Standort'!E$30="Ja",1,0),0)</f>
        <v>0</v>
      </c>
      <c r="U3861" s="445">
        <f>IF('Angaben KH-Standort'!D$31='A4'!D3861,IF('Angaben KH-Standort'!E$31="Ja",1,0),0)</f>
        <v>0</v>
      </c>
    </row>
    <row r="3862" spans="2:21" ht="15" customHeight="1" x14ac:dyDescent="0.3">
      <c r="B3862" s="70" t="str">
        <f t="shared" si="476"/>
        <v>!!!</v>
      </c>
      <c r="C3862" s="265" t="str">
        <f>IF(ISERROR(IF(LEN(E3862)&gt;0,VLOOKUP(TEXT($E3862,0),'Angaben Stationen'!$E$14:$J$213,5,0),"")),"?",IF(LEN(E3862)&gt;0,VLOOKUP(TEXT($E3862,0),'Angaben Stationen'!$E$14:$J$213,5,0),""))</f>
        <v/>
      </c>
      <c r="D3862" s="232" t="str">
        <f>IF(ISERROR(IF(LEN(E3862)&gt;0,VLOOKUP(TEXT($E3862,0),'Angaben Stationen'!$E$14:$J$213,6,0),"")),"STATION IST NICHT VORHANDEN",IF(LEN(E3862)&gt;0,VLOOKUP(TEXT($E3862,0),'Angaben Stationen'!$E$14:$J$213,6,0),""))</f>
        <v/>
      </c>
      <c r="E3862" s="287"/>
      <c r="F3862" s="234"/>
      <c r="G3862" s="234"/>
      <c r="H3862" s="263"/>
      <c r="I3862" s="169"/>
      <c r="K3862" s="445" t="str">
        <f t="shared" si="477"/>
        <v>Leer</v>
      </c>
      <c r="L3862" s="445" t="str">
        <f>VLOOKUP($D3862,{"29 - Psychiatrie (Erwachsene)","BGI";"297 - stationsäquivalente Behandlung in der Erwachsenenpsychiatrie (29)","BGI";"30 - Kinder- und Jugendpsychiatrie","BGII";"307 - stationsäquivalente Behandlung in der Kinder- und Jugendpsychiatrie (30)","BGII";"31 - Psychosomatik","BGI";"","Leer"},2,0)</f>
        <v>Leer</v>
      </c>
      <c r="M3862" s="445">
        <f t="shared" si="474"/>
        <v>0</v>
      </c>
      <c r="N3862" s="445">
        <f t="shared" si="475"/>
        <v>0</v>
      </c>
      <c r="O3862" s="445">
        <f t="shared" si="478"/>
        <v>0</v>
      </c>
      <c r="P3862" s="445">
        <f t="shared" si="479"/>
        <v>0</v>
      </c>
      <c r="Q3862" s="445">
        <f t="shared" si="480"/>
        <v>0</v>
      </c>
      <c r="R3862" s="415" t="str">
        <f t="shared" si="481"/>
        <v>Leer</v>
      </c>
      <c r="S3862" s="445">
        <f>IF('Angaben KH-Standort'!D$29='A4'!D3862,IF('Angaben KH-Standort'!E$29="Ja",1,0),0)</f>
        <v>0</v>
      </c>
      <c r="T3862" s="445">
        <f>IF('Angaben KH-Standort'!D$30='A4'!D3862,IF('Angaben KH-Standort'!E$30="Ja",1,0),0)</f>
        <v>0</v>
      </c>
      <c r="U3862" s="445">
        <f>IF('Angaben KH-Standort'!D$31='A4'!D3862,IF('Angaben KH-Standort'!E$31="Ja",1,0),0)</f>
        <v>0</v>
      </c>
    </row>
    <row r="3863" spans="2:21" ht="15" customHeight="1" x14ac:dyDescent="0.3">
      <c r="B3863" s="70" t="str">
        <f t="shared" si="476"/>
        <v>!!!</v>
      </c>
      <c r="C3863" s="265" t="str">
        <f>IF(ISERROR(IF(LEN(E3863)&gt;0,VLOOKUP(TEXT($E3863,0),'Angaben Stationen'!$E$14:$J$213,5,0),"")),"?",IF(LEN(E3863)&gt;0,VLOOKUP(TEXT($E3863,0),'Angaben Stationen'!$E$14:$J$213,5,0),""))</f>
        <v/>
      </c>
      <c r="D3863" s="232" t="str">
        <f>IF(ISERROR(IF(LEN(E3863)&gt;0,VLOOKUP(TEXT($E3863,0),'Angaben Stationen'!$E$14:$J$213,6,0),"")),"STATION IST NICHT VORHANDEN",IF(LEN(E3863)&gt;0,VLOOKUP(TEXT($E3863,0),'Angaben Stationen'!$E$14:$J$213,6,0),""))</f>
        <v/>
      </c>
      <c r="E3863" s="287"/>
      <c r="F3863" s="234"/>
      <c r="G3863" s="234"/>
      <c r="H3863" s="263"/>
      <c r="I3863" s="169"/>
      <c r="K3863" s="445" t="str">
        <f t="shared" si="477"/>
        <v>Leer</v>
      </c>
      <c r="L3863" s="445" t="str">
        <f>VLOOKUP($D3863,{"29 - Psychiatrie (Erwachsene)","BGI";"297 - stationsäquivalente Behandlung in der Erwachsenenpsychiatrie (29)","BGI";"30 - Kinder- und Jugendpsychiatrie","BGII";"307 - stationsäquivalente Behandlung in der Kinder- und Jugendpsychiatrie (30)","BGII";"31 - Psychosomatik","BGI";"","Leer"},2,0)</f>
        <v>Leer</v>
      </c>
      <c r="M3863" s="445">
        <f t="shared" si="474"/>
        <v>0</v>
      </c>
      <c r="N3863" s="445">
        <f t="shared" si="475"/>
        <v>0</v>
      </c>
      <c r="O3863" s="445">
        <f t="shared" si="478"/>
        <v>0</v>
      </c>
      <c r="P3863" s="445">
        <f t="shared" si="479"/>
        <v>0</v>
      </c>
      <c r="Q3863" s="445">
        <f t="shared" si="480"/>
        <v>0</v>
      </c>
      <c r="R3863" s="415" t="str">
        <f t="shared" si="481"/>
        <v>Leer</v>
      </c>
      <c r="S3863" s="445">
        <f>IF('Angaben KH-Standort'!D$29='A4'!D3863,IF('Angaben KH-Standort'!E$29="Ja",1,0),0)</f>
        <v>0</v>
      </c>
      <c r="T3863" s="445">
        <f>IF('Angaben KH-Standort'!D$30='A4'!D3863,IF('Angaben KH-Standort'!E$30="Ja",1,0),0)</f>
        <v>0</v>
      </c>
      <c r="U3863" s="445">
        <f>IF('Angaben KH-Standort'!D$31='A4'!D3863,IF('Angaben KH-Standort'!E$31="Ja",1,0),0)</f>
        <v>0</v>
      </c>
    </row>
    <row r="3864" spans="2:21" ht="15" customHeight="1" x14ac:dyDescent="0.3">
      <c r="B3864" s="70" t="str">
        <f t="shared" si="476"/>
        <v>!!!</v>
      </c>
      <c r="C3864" s="265" t="str">
        <f>IF(ISERROR(IF(LEN(E3864)&gt;0,VLOOKUP(TEXT($E3864,0),'Angaben Stationen'!$E$14:$J$213,5,0),"")),"?",IF(LEN(E3864)&gt;0,VLOOKUP(TEXT($E3864,0),'Angaben Stationen'!$E$14:$J$213,5,0),""))</f>
        <v/>
      </c>
      <c r="D3864" s="232" t="str">
        <f>IF(ISERROR(IF(LEN(E3864)&gt;0,VLOOKUP(TEXT($E3864,0),'Angaben Stationen'!$E$14:$J$213,6,0),"")),"STATION IST NICHT VORHANDEN",IF(LEN(E3864)&gt;0,VLOOKUP(TEXT($E3864,0),'Angaben Stationen'!$E$14:$J$213,6,0),""))</f>
        <v/>
      </c>
      <c r="E3864" s="287"/>
      <c r="F3864" s="234"/>
      <c r="G3864" s="234"/>
      <c r="H3864" s="263"/>
      <c r="I3864" s="169"/>
      <c r="K3864" s="445" t="str">
        <f t="shared" si="477"/>
        <v>Leer</v>
      </c>
      <c r="L3864" s="445" t="str">
        <f>VLOOKUP($D3864,{"29 - Psychiatrie (Erwachsene)","BGI";"297 - stationsäquivalente Behandlung in der Erwachsenenpsychiatrie (29)","BGI";"30 - Kinder- und Jugendpsychiatrie","BGII";"307 - stationsäquivalente Behandlung in der Kinder- und Jugendpsychiatrie (30)","BGII";"31 - Psychosomatik","BGI";"","Leer"},2,0)</f>
        <v>Leer</v>
      </c>
      <c r="M3864" s="445">
        <f t="shared" si="474"/>
        <v>0</v>
      </c>
      <c r="N3864" s="445">
        <f t="shared" si="475"/>
        <v>0</v>
      </c>
      <c r="O3864" s="445">
        <f t="shared" si="478"/>
        <v>0</v>
      </c>
      <c r="P3864" s="445">
        <f t="shared" si="479"/>
        <v>0</v>
      </c>
      <c r="Q3864" s="445">
        <f t="shared" si="480"/>
        <v>0</v>
      </c>
      <c r="R3864" s="415" t="str">
        <f t="shared" si="481"/>
        <v>Leer</v>
      </c>
      <c r="S3864" s="445">
        <f>IF('Angaben KH-Standort'!D$29='A4'!D3864,IF('Angaben KH-Standort'!E$29="Ja",1,0),0)</f>
        <v>0</v>
      </c>
      <c r="T3864" s="445">
        <f>IF('Angaben KH-Standort'!D$30='A4'!D3864,IF('Angaben KH-Standort'!E$30="Ja",1,0),0)</f>
        <v>0</v>
      </c>
      <c r="U3864" s="445">
        <f>IF('Angaben KH-Standort'!D$31='A4'!D3864,IF('Angaben KH-Standort'!E$31="Ja",1,0),0)</f>
        <v>0</v>
      </c>
    </row>
    <row r="3865" spans="2:21" ht="15" customHeight="1" x14ac:dyDescent="0.3">
      <c r="B3865" s="70" t="str">
        <f t="shared" si="476"/>
        <v>!!!</v>
      </c>
      <c r="C3865" s="265" t="str">
        <f>IF(ISERROR(IF(LEN(E3865)&gt;0,VLOOKUP(TEXT($E3865,0),'Angaben Stationen'!$E$14:$J$213,5,0),"")),"?",IF(LEN(E3865)&gt;0,VLOOKUP(TEXT($E3865,0),'Angaben Stationen'!$E$14:$J$213,5,0),""))</f>
        <v/>
      </c>
      <c r="D3865" s="232" t="str">
        <f>IF(ISERROR(IF(LEN(E3865)&gt;0,VLOOKUP(TEXT($E3865,0),'Angaben Stationen'!$E$14:$J$213,6,0),"")),"STATION IST NICHT VORHANDEN",IF(LEN(E3865)&gt;0,VLOOKUP(TEXT($E3865,0),'Angaben Stationen'!$E$14:$J$213,6,0),""))</f>
        <v/>
      </c>
      <c r="E3865" s="287"/>
      <c r="F3865" s="234"/>
      <c r="G3865" s="234"/>
      <c r="H3865" s="263"/>
      <c r="I3865" s="170"/>
      <c r="K3865" s="445" t="str">
        <f t="shared" si="477"/>
        <v>Leer</v>
      </c>
      <c r="L3865" s="445" t="str">
        <f>VLOOKUP($D3865,{"29 - Psychiatrie (Erwachsene)","BGI";"297 - stationsäquivalente Behandlung in der Erwachsenenpsychiatrie (29)","BGI";"30 - Kinder- und Jugendpsychiatrie","BGII";"307 - stationsäquivalente Behandlung in der Kinder- und Jugendpsychiatrie (30)","BGII";"31 - Psychosomatik","BGI";"","Leer"},2,0)</f>
        <v>Leer</v>
      </c>
      <c r="M3865" s="445">
        <f t="shared" si="474"/>
        <v>0</v>
      </c>
      <c r="N3865" s="445">
        <f t="shared" si="475"/>
        <v>0</v>
      </c>
      <c r="O3865" s="445">
        <f t="shared" si="478"/>
        <v>0</v>
      </c>
      <c r="P3865" s="445">
        <f t="shared" si="479"/>
        <v>0</v>
      </c>
      <c r="Q3865" s="445">
        <f t="shared" si="480"/>
        <v>0</v>
      </c>
      <c r="R3865" s="415" t="str">
        <f t="shared" si="481"/>
        <v>Leer</v>
      </c>
      <c r="S3865" s="445">
        <f>IF('Angaben KH-Standort'!D$29='A4'!D3865,IF('Angaben KH-Standort'!E$29="Ja",1,0),0)</f>
        <v>0</v>
      </c>
      <c r="T3865" s="445">
        <f>IF('Angaben KH-Standort'!D$30='A4'!D3865,IF('Angaben KH-Standort'!E$30="Ja",1,0),0)</f>
        <v>0</v>
      </c>
      <c r="U3865" s="445">
        <f>IF('Angaben KH-Standort'!D$31='A4'!D3865,IF('Angaben KH-Standort'!E$31="Ja",1,0),0)</f>
        <v>0</v>
      </c>
    </row>
    <row r="3866" spans="2:21" ht="15" customHeight="1" x14ac:dyDescent="0.3">
      <c r="B3866" s="70" t="str">
        <f t="shared" si="476"/>
        <v>!!!</v>
      </c>
      <c r="C3866" s="265" t="str">
        <f>IF(ISERROR(IF(LEN(E3866)&gt;0,VLOOKUP(TEXT($E3866,0),'Angaben Stationen'!$E$14:$J$213,5,0),"")),"?",IF(LEN(E3866)&gt;0,VLOOKUP(TEXT($E3866,0),'Angaben Stationen'!$E$14:$J$213,5,0),""))</f>
        <v/>
      </c>
      <c r="D3866" s="232" t="str">
        <f>IF(ISERROR(IF(LEN(E3866)&gt;0,VLOOKUP(TEXT($E3866,0),'Angaben Stationen'!$E$14:$J$213,6,0),"")),"STATION IST NICHT VORHANDEN",IF(LEN(E3866)&gt;0,VLOOKUP(TEXT($E3866,0),'Angaben Stationen'!$E$14:$J$213,6,0),""))</f>
        <v/>
      </c>
      <c r="E3866" s="287"/>
      <c r="F3866" s="234"/>
      <c r="G3866" s="234"/>
      <c r="H3866" s="263"/>
      <c r="I3866" s="64"/>
      <c r="K3866" s="445" t="str">
        <f t="shared" si="477"/>
        <v>Leer</v>
      </c>
      <c r="L3866" s="445" t="str">
        <f>VLOOKUP($D3866,{"29 - Psychiatrie (Erwachsene)","BGI";"297 - stationsäquivalente Behandlung in der Erwachsenenpsychiatrie (29)","BGI";"30 - Kinder- und Jugendpsychiatrie","BGII";"307 - stationsäquivalente Behandlung in der Kinder- und Jugendpsychiatrie (30)","BGII";"31 - Psychosomatik","BGI";"","Leer"},2,0)</f>
        <v>Leer</v>
      </c>
      <c r="M3866" s="445">
        <f t="shared" si="474"/>
        <v>0</v>
      </c>
      <c r="N3866" s="445">
        <f t="shared" si="475"/>
        <v>0</v>
      </c>
      <c r="O3866" s="445">
        <f t="shared" si="478"/>
        <v>0</v>
      </c>
      <c r="P3866" s="445">
        <f t="shared" si="479"/>
        <v>0</v>
      </c>
      <c r="Q3866" s="445">
        <f t="shared" si="480"/>
        <v>0</v>
      </c>
      <c r="R3866" s="415" t="str">
        <f t="shared" si="481"/>
        <v>Leer</v>
      </c>
      <c r="S3866" s="445">
        <f>IF('Angaben KH-Standort'!D$29='A4'!D3866,IF('Angaben KH-Standort'!E$29="Ja",1,0),0)</f>
        <v>0</v>
      </c>
      <c r="T3866" s="445">
        <f>IF('Angaben KH-Standort'!D$30='A4'!D3866,IF('Angaben KH-Standort'!E$30="Ja",1,0),0)</f>
        <v>0</v>
      </c>
      <c r="U3866" s="445">
        <f>IF('Angaben KH-Standort'!D$31='A4'!D3866,IF('Angaben KH-Standort'!E$31="Ja",1,0),0)</f>
        <v>0</v>
      </c>
    </row>
    <row r="3867" spans="2:21" ht="15" customHeight="1" x14ac:dyDescent="0.3">
      <c r="B3867" s="70" t="str">
        <f t="shared" si="476"/>
        <v>!!!</v>
      </c>
      <c r="C3867" s="265" t="str">
        <f>IF(ISERROR(IF(LEN(E3867)&gt;0,VLOOKUP(TEXT($E3867,0),'Angaben Stationen'!$E$14:$J$213,5,0),"")),"?",IF(LEN(E3867)&gt;0,VLOOKUP(TEXT($E3867,0),'Angaben Stationen'!$E$14:$J$213,5,0),""))</f>
        <v/>
      </c>
      <c r="D3867" s="232" t="str">
        <f>IF(ISERROR(IF(LEN(E3867)&gt;0,VLOOKUP(TEXT($E3867,0),'Angaben Stationen'!$E$14:$J$213,6,0),"")),"STATION IST NICHT VORHANDEN",IF(LEN(E3867)&gt;0,VLOOKUP(TEXT($E3867,0),'Angaben Stationen'!$E$14:$J$213,6,0),""))</f>
        <v/>
      </c>
      <c r="E3867" s="287"/>
      <c r="F3867" s="234"/>
      <c r="G3867" s="234"/>
      <c r="H3867" s="263"/>
      <c r="I3867" s="76"/>
      <c r="K3867" s="445" t="str">
        <f t="shared" si="477"/>
        <v>Leer</v>
      </c>
      <c r="L3867" s="445" t="str">
        <f>VLOOKUP($D3867,{"29 - Psychiatrie (Erwachsene)","BGI";"297 - stationsäquivalente Behandlung in der Erwachsenenpsychiatrie (29)","BGI";"30 - Kinder- und Jugendpsychiatrie","BGII";"307 - stationsäquivalente Behandlung in der Kinder- und Jugendpsychiatrie (30)","BGII";"31 - Psychosomatik","BGI";"","Leer"},2,0)</f>
        <v>Leer</v>
      </c>
      <c r="M3867" s="445">
        <f t="shared" si="474"/>
        <v>0</v>
      </c>
      <c r="N3867" s="445">
        <f t="shared" si="475"/>
        <v>0</v>
      </c>
      <c r="O3867" s="445">
        <f t="shared" si="478"/>
        <v>0</v>
      </c>
      <c r="P3867" s="445">
        <f t="shared" si="479"/>
        <v>0</v>
      </c>
      <c r="Q3867" s="445">
        <f t="shared" si="480"/>
        <v>0</v>
      </c>
      <c r="R3867" s="415" t="str">
        <f t="shared" si="481"/>
        <v>Leer</v>
      </c>
      <c r="S3867" s="445">
        <f>IF('Angaben KH-Standort'!D$29='A4'!D3867,IF('Angaben KH-Standort'!E$29="Ja",1,0),0)</f>
        <v>0</v>
      </c>
      <c r="T3867" s="445">
        <f>IF('Angaben KH-Standort'!D$30='A4'!D3867,IF('Angaben KH-Standort'!E$30="Ja",1,0),0)</f>
        <v>0</v>
      </c>
      <c r="U3867" s="445">
        <f>IF('Angaben KH-Standort'!D$31='A4'!D3867,IF('Angaben KH-Standort'!E$31="Ja",1,0),0)</f>
        <v>0</v>
      </c>
    </row>
    <row r="3868" spans="2:21" ht="15" customHeight="1" x14ac:dyDescent="0.3">
      <c r="B3868" s="70" t="str">
        <f t="shared" si="476"/>
        <v>!!!</v>
      </c>
      <c r="C3868" s="265" t="str">
        <f>IF(ISERROR(IF(LEN(E3868)&gt;0,VLOOKUP(TEXT($E3868,0),'Angaben Stationen'!$E$14:$J$213,5,0),"")),"?",IF(LEN(E3868)&gt;0,VLOOKUP(TEXT($E3868,0),'Angaben Stationen'!$E$14:$J$213,5,0),""))</f>
        <v/>
      </c>
      <c r="D3868" s="232" t="str">
        <f>IF(ISERROR(IF(LEN(E3868)&gt;0,VLOOKUP(TEXT($E3868,0),'Angaben Stationen'!$E$14:$J$213,6,0),"")),"STATION IST NICHT VORHANDEN",IF(LEN(E3868)&gt;0,VLOOKUP(TEXT($E3868,0),'Angaben Stationen'!$E$14:$J$213,6,0),""))</f>
        <v/>
      </c>
      <c r="E3868" s="287"/>
      <c r="F3868" s="234"/>
      <c r="G3868" s="234"/>
      <c r="H3868" s="263"/>
      <c r="I3868" s="64"/>
      <c r="K3868" s="445" t="str">
        <f t="shared" si="477"/>
        <v>Leer</v>
      </c>
      <c r="L3868" s="445" t="str">
        <f>VLOOKUP($D3868,{"29 - Psychiatrie (Erwachsene)","BGI";"297 - stationsäquivalente Behandlung in der Erwachsenenpsychiatrie (29)","BGI";"30 - Kinder- und Jugendpsychiatrie","BGII";"307 - stationsäquivalente Behandlung in der Kinder- und Jugendpsychiatrie (30)","BGII";"31 - Psychosomatik","BGI";"","Leer"},2,0)</f>
        <v>Leer</v>
      </c>
      <c r="M3868" s="445">
        <f t="shared" si="474"/>
        <v>0</v>
      </c>
      <c r="N3868" s="445">
        <f t="shared" si="475"/>
        <v>0</v>
      </c>
      <c r="O3868" s="445">
        <f t="shared" si="478"/>
        <v>0</v>
      </c>
      <c r="P3868" s="445">
        <f t="shared" si="479"/>
        <v>0</v>
      </c>
      <c r="Q3868" s="445">
        <f t="shared" si="480"/>
        <v>0</v>
      </c>
      <c r="R3868" s="415" t="str">
        <f t="shared" si="481"/>
        <v>Leer</v>
      </c>
      <c r="S3868" s="445">
        <f>IF('Angaben KH-Standort'!D$29='A4'!D3868,IF('Angaben KH-Standort'!E$29="Ja",1,0),0)</f>
        <v>0</v>
      </c>
      <c r="T3868" s="445">
        <f>IF('Angaben KH-Standort'!D$30='A4'!D3868,IF('Angaben KH-Standort'!E$30="Ja",1,0),0)</f>
        <v>0</v>
      </c>
      <c r="U3868" s="445">
        <f>IF('Angaben KH-Standort'!D$31='A4'!D3868,IF('Angaben KH-Standort'!E$31="Ja",1,0),0)</f>
        <v>0</v>
      </c>
    </row>
    <row r="3869" spans="2:21" ht="15" customHeight="1" x14ac:dyDescent="0.3">
      <c r="B3869" s="70" t="str">
        <f t="shared" si="476"/>
        <v>!!!</v>
      </c>
      <c r="C3869" s="265" t="str">
        <f>IF(ISERROR(IF(LEN(E3869)&gt;0,VLOOKUP(TEXT($E3869,0),'Angaben Stationen'!$E$14:$J$213,5,0),"")),"?",IF(LEN(E3869)&gt;0,VLOOKUP(TEXT($E3869,0),'Angaben Stationen'!$E$14:$J$213,5,0),""))</f>
        <v/>
      </c>
      <c r="D3869" s="232" t="str">
        <f>IF(ISERROR(IF(LEN(E3869)&gt;0,VLOOKUP(TEXT($E3869,0),'Angaben Stationen'!$E$14:$J$213,6,0),"")),"STATION IST NICHT VORHANDEN",IF(LEN(E3869)&gt;0,VLOOKUP(TEXT($E3869,0),'Angaben Stationen'!$E$14:$J$213,6,0),""))</f>
        <v/>
      </c>
      <c r="E3869" s="287"/>
      <c r="F3869" s="234"/>
      <c r="G3869" s="234"/>
      <c r="H3869" s="263"/>
      <c r="I3869" s="64"/>
      <c r="K3869" s="445" t="str">
        <f t="shared" si="477"/>
        <v>Leer</v>
      </c>
      <c r="L3869" s="445" t="str">
        <f>VLOOKUP($D3869,{"29 - Psychiatrie (Erwachsene)","BGI";"297 - stationsäquivalente Behandlung in der Erwachsenenpsychiatrie (29)","BGI";"30 - Kinder- und Jugendpsychiatrie","BGII";"307 - stationsäquivalente Behandlung in der Kinder- und Jugendpsychiatrie (30)","BGII";"31 - Psychosomatik","BGI";"","Leer"},2,0)</f>
        <v>Leer</v>
      </c>
      <c r="M3869" s="445">
        <f t="shared" si="474"/>
        <v>0</v>
      </c>
      <c r="N3869" s="445">
        <f t="shared" si="475"/>
        <v>0</v>
      </c>
      <c r="O3869" s="445">
        <f t="shared" si="478"/>
        <v>0</v>
      </c>
      <c r="P3869" s="445">
        <f t="shared" si="479"/>
        <v>0</v>
      </c>
      <c r="Q3869" s="445">
        <f t="shared" si="480"/>
        <v>0</v>
      </c>
      <c r="R3869" s="415" t="str">
        <f t="shared" si="481"/>
        <v>Leer</v>
      </c>
      <c r="S3869" s="445">
        <f>IF('Angaben KH-Standort'!D$29='A4'!D3869,IF('Angaben KH-Standort'!E$29="Ja",1,0),0)</f>
        <v>0</v>
      </c>
      <c r="T3869" s="445">
        <f>IF('Angaben KH-Standort'!D$30='A4'!D3869,IF('Angaben KH-Standort'!E$30="Ja",1,0),0)</f>
        <v>0</v>
      </c>
      <c r="U3869" s="445">
        <f>IF('Angaben KH-Standort'!D$31='A4'!D3869,IF('Angaben KH-Standort'!E$31="Ja",1,0),0)</f>
        <v>0</v>
      </c>
    </row>
    <row r="3870" spans="2:21" ht="15" customHeight="1" x14ac:dyDescent="0.3">
      <c r="B3870" s="70" t="str">
        <f t="shared" si="476"/>
        <v>!!!</v>
      </c>
      <c r="C3870" s="265" t="str">
        <f>IF(ISERROR(IF(LEN(E3870)&gt;0,VLOOKUP(TEXT($E3870,0),'Angaben Stationen'!$E$14:$J$213,5,0),"")),"?",IF(LEN(E3870)&gt;0,VLOOKUP(TEXT($E3870,0),'Angaben Stationen'!$E$14:$J$213,5,0),""))</f>
        <v/>
      </c>
      <c r="D3870" s="232" t="str">
        <f>IF(ISERROR(IF(LEN(E3870)&gt;0,VLOOKUP(TEXT($E3870,0),'Angaben Stationen'!$E$14:$J$213,6,0),"")),"STATION IST NICHT VORHANDEN",IF(LEN(E3870)&gt;0,VLOOKUP(TEXT($E3870,0),'Angaben Stationen'!$E$14:$J$213,6,0),""))</f>
        <v/>
      </c>
      <c r="E3870" s="287"/>
      <c r="F3870" s="234"/>
      <c r="G3870" s="234"/>
      <c r="H3870" s="263"/>
      <c r="I3870" s="64"/>
      <c r="K3870" s="445" t="str">
        <f t="shared" si="477"/>
        <v>Leer</v>
      </c>
      <c r="L3870" s="445" t="str">
        <f>VLOOKUP($D3870,{"29 - Psychiatrie (Erwachsene)","BGI";"297 - stationsäquivalente Behandlung in der Erwachsenenpsychiatrie (29)","BGI";"30 - Kinder- und Jugendpsychiatrie","BGII";"307 - stationsäquivalente Behandlung in der Kinder- und Jugendpsychiatrie (30)","BGII";"31 - Psychosomatik","BGI";"","Leer"},2,0)</f>
        <v>Leer</v>
      </c>
      <c r="M3870" s="445">
        <f t="shared" si="474"/>
        <v>0</v>
      </c>
      <c r="N3870" s="445">
        <f t="shared" si="475"/>
        <v>0</v>
      </c>
      <c r="O3870" s="445">
        <f t="shared" si="478"/>
        <v>0</v>
      </c>
      <c r="P3870" s="445">
        <f t="shared" si="479"/>
        <v>0</v>
      </c>
      <c r="Q3870" s="445">
        <f t="shared" si="480"/>
        <v>0</v>
      </c>
      <c r="R3870" s="415" t="str">
        <f t="shared" si="481"/>
        <v>Leer</v>
      </c>
      <c r="S3870" s="445">
        <f>IF('Angaben KH-Standort'!D$29='A4'!D3870,IF('Angaben KH-Standort'!E$29="Ja",1,0),0)</f>
        <v>0</v>
      </c>
      <c r="T3870" s="445">
        <f>IF('Angaben KH-Standort'!D$30='A4'!D3870,IF('Angaben KH-Standort'!E$30="Ja",1,0),0)</f>
        <v>0</v>
      </c>
      <c r="U3870" s="445">
        <f>IF('Angaben KH-Standort'!D$31='A4'!D3870,IF('Angaben KH-Standort'!E$31="Ja",1,0),0)</f>
        <v>0</v>
      </c>
    </row>
    <row r="3871" spans="2:21" ht="15" customHeight="1" x14ac:dyDescent="0.3">
      <c r="B3871" s="70" t="str">
        <f t="shared" si="476"/>
        <v>!!!</v>
      </c>
      <c r="C3871" s="265" t="str">
        <f>IF(ISERROR(IF(LEN(E3871)&gt;0,VLOOKUP(TEXT($E3871,0),'Angaben Stationen'!$E$14:$J$213,5,0),"")),"?",IF(LEN(E3871)&gt;0,VLOOKUP(TEXT($E3871,0),'Angaben Stationen'!$E$14:$J$213,5,0),""))</f>
        <v/>
      </c>
      <c r="D3871" s="232" t="str">
        <f>IF(ISERROR(IF(LEN(E3871)&gt;0,VLOOKUP(TEXT($E3871,0),'Angaben Stationen'!$E$14:$J$213,6,0),"")),"STATION IST NICHT VORHANDEN",IF(LEN(E3871)&gt;0,VLOOKUP(TEXT($E3871,0),'Angaben Stationen'!$E$14:$J$213,6,0),""))</f>
        <v/>
      </c>
      <c r="E3871" s="287"/>
      <c r="F3871" s="234"/>
      <c r="G3871" s="234"/>
      <c r="H3871" s="263"/>
      <c r="I3871" s="64"/>
      <c r="K3871" s="445" t="str">
        <f t="shared" si="477"/>
        <v>Leer</v>
      </c>
      <c r="L3871" s="445" t="str">
        <f>VLOOKUP($D3871,{"29 - Psychiatrie (Erwachsene)","BGI";"297 - stationsäquivalente Behandlung in der Erwachsenenpsychiatrie (29)","BGI";"30 - Kinder- und Jugendpsychiatrie","BGII";"307 - stationsäquivalente Behandlung in der Kinder- und Jugendpsychiatrie (30)","BGII";"31 - Psychosomatik","BGI";"","Leer"},2,0)</f>
        <v>Leer</v>
      </c>
      <c r="M3871" s="445">
        <f t="shared" si="474"/>
        <v>0</v>
      </c>
      <c r="N3871" s="445">
        <f t="shared" si="475"/>
        <v>0</v>
      </c>
      <c r="O3871" s="445">
        <f t="shared" si="478"/>
        <v>0</v>
      </c>
      <c r="P3871" s="445">
        <f t="shared" si="479"/>
        <v>0</v>
      </c>
      <c r="Q3871" s="445">
        <f t="shared" si="480"/>
        <v>0</v>
      </c>
      <c r="R3871" s="415" t="str">
        <f t="shared" si="481"/>
        <v>Leer</v>
      </c>
      <c r="S3871" s="445">
        <f>IF('Angaben KH-Standort'!D$29='A4'!D3871,IF('Angaben KH-Standort'!E$29="Ja",1,0),0)</f>
        <v>0</v>
      </c>
      <c r="T3871" s="445">
        <f>IF('Angaben KH-Standort'!D$30='A4'!D3871,IF('Angaben KH-Standort'!E$30="Ja",1,0),0)</f>
        <v>0</v>
      </c>
      <c r="U3871" s="445">
        <f>IF('Angaben KH-Standort'!D$31='A4'!D3871,IF('Angaben KH-Standort'!E$31="Ja",1,0),0)</f>
        <v>0</v>
      </c>
    </row>
    <row r="3872" spans="2:21" ht="15" customHeight="1" x14ac:dyDescent="0.3">
      <c r="B3872" s="70" t="str">
        <f t="shared" si="476"/>
        <v>!!!</v>
      </c>
      <c r="C3872" s="265" t="str">
        <f>IF(ISERROR(IF(LEN(E3872)&gt;0,VLOOKUP(TEXT($E3872,0),'Angaben Stationen'!$E$14:$J$213,5,0),"")),"?",IF(LEN(E3872)&gt;0,VLOOKUP(TEXT($E3872,0),'Angaben Stationen'!$E$14:$J$213,5,0),""))</f>
        <v/>
      </c>
      <c r="D3872" s="232" t="str">
        <f>IF(ISERROR(IF(LEN(E3872)&gt;0,VLOOKUP(TEXT($E3872,0),'Angaben Stationen'!$E$14:$J$213,6,0),"")),"STATION IST NICHT VORHANDEN",IF(LEN(E3872)&gt;0,VLOOKUP(TEXT($E3872,0),'Angaben Stationen'!$E$14:$J$213,6,0),""))</f>
        <v/>
      </c>
      <c r="E3872" s="287"/>
      <c r="F3872" s="234"/>
      <c r="G3872" s="234"/>
      <c r="H3872" s="263"/>
      <c r="I3872" s="64"/>
      <c r="K3872" s="445" t="str">
        <f t="shared" si="477"/>
        <v>Leer</v>
      </c>
      <c r="L3872" s="445" t="str">
        <f>VLOOKUP($D3872,{"29 - Psychiatrie (Erwachsene)","BGI";"297 - stationsäquivalente Behandlung in der Erwachsenenpsychiatrie (29)","BGI";"30 - Kinder- und Jugendpsychiatrie","BGII";"307 - stationsäquivalente Behandlung in der Kinder- und Jugendpsychiatrie (30)","BGII";"31 - Psychosomatik","BGI";"","Leer"},2,0)</f>
        <v>Leer</v>
      </c>
      <c r="M3872" s="445">
        <f t="shared" si="474"/>
        <v>0</v>
      </c>
      <c r="N3872" s="445">
        <f t="shared" si="475"/>
        <v>0</v>
      </c>
      <c r="O3872" s="445">
        <f t="shared" si="478"/>
        <v>0</v>
      </c>
      <c r="P3872" s="445">
        <f t="shared" si="479"/>
        <v>0</v>
      </c>
      <c r="Q3872" s="445">
        <f t="shared" si="480"/>
        <v>0</v>
      </c>
      <c r="R3872" s="415" t="str">
        <f t="shared" si="481"/>
        <v>Leer</v>
      </c>
      <c r="S3872" s="445">
        <f>IF('Angaben KH-Standort'!D$29='A4'!D3872,IF('Angaben KH-Standort'!E$29="Ja",1,0),0)</f>
        <v>0</v>
      </c>
      <c r="T3872" s="445">
        <f>IF('Angaben KH-Standort'!D$30='A4'!D3872,IF('Angaben KH-Standort'!E$30="Ja",1,0),0)</f>
        <v>0</v>
      </c>
      <c r="U3872" s="445">
        <f>IF('Angaben KH-Standort'!D$31='A4'!D3872,IF('Angaben KH-Standort'!E$31="Ja",1,0),0)</f>
        <v>0</v>
      </c>
    </row>
    <row r="3873" spans="2:21" ht="15" customHeight="1" x14ac:dyDescent="0.3">
      <c r="B3873" s="70" t="str">
        <f t="shared" si="476"/>
        <v>!!!</v>
      </c>
      <c r="C3873" s="265" t="str">
        <f>IF(ISERROR(IF(LEN(E3873)&gt;0,VLOOKUP(TEXT($E3873,0),'Angaben Stationen'!$E$14:$J$213,5,0),"")),"?",IF(LEN(E3873)&gt;0,VLOOKUP(TEXT($E3873,0),'Angaben Stationen'!$E$14:$J$213,5,0),""))</f>
        <v/>
      </c>
      <c r="D3873" s="232" t="str">
        <f>IF(ISERROR(IF(LEN(E3873)&gt;0,VLOOKUP(TEXT($E3873,0),'Angaben Stationen'!$E$14:$J$213,6,0),"")),"STATION IST NICHT VORHANDEN",IF(LEN(E3873)&gt;0,VLOOKUP(TEXT($E3873,0),'Angaben Stationen'!$E$14:$J$213,6,0),""))</f>
        <v/>
      </c>
      <c r="E3873" s="287"/>
      <c r="F3873" s="234"/>
      <c r="G3873" s="234"/>
      <c r="H3873" s="263"/>
      <c r="I3873" s="64"/>
      <c r="K3873" s="445" t="str">
        <f t="shared" si="477"/>
        <v>Leer</v>
      </c>
      <c r="L3873" s="445" t="str">
        <f>VLOOKUP($D3873,{"29 - Psychiatrie (Erwachsene)","BGI";"297 - stationsäquivalente Behandlung in der Erwachsenenpsychiatrie (29)","BGI";"30 - Kinder- und Jugendpsychiatrie","BGII";"307 - stationsäquivalente Behandlung in der Kinder- und Jugendpsychiatrie (30)","BGII";"31 - Psychosomatik","BGI";"","Leer"},2,0)</f>
        <v>Leer</v>
      </c>
      <c r="M3873" s="445">
        <f t="shared" si="474"/>
        <v>0</v>
      </c>
      <c r="N3873" s="445">
        <f t="shared" si="475"/>
        <v>0</v>
      </c>
      <c r="O3873" s="445">
        <f t="shared" si="478"/>
        <v>0</v>
      </c>
      <c r="P3873" s="445">
        <f t="shared" si="479"/>
        <v>0</v>
      </c>
      <c r="Q3873" s="445">
        <f t="shared" si="480"/>
        <v>0</v>
      </c>
      <c r="R3873" s="415" t="str">
        <f t="shared" si="481"/>
        <v>Leer</v>
      </c>
      <c r="S3873" s="445">
        <f>IF('Angaben KH-Standort'!D$29='A4'!D3873,IF('Angaben KH-Standort'!E$29="Ja",1,0),0)</f>
        <v>0</v>
      </c>
      <c r="T3873" s="445">
        <f>IF('Angaben KH-Standort'!D$30='A4'!D3873,IF('Angaben KH-Standort'!E$30="Ja",1,0),0)</f>
        <v>0</v>
      </c>
      <c r="U3873" s="445">
        <f>IF('Angaben KH-Standort'!D$31='A4'!D3873,IF('Angaben KH-Standort'!E$31="Ja",1,0),0)</f>
        <v>0</v>
      </c>
    </row>
    <row r="3874" spans="2:21" ht="15" customHeight="1" x14ac:dyDescent="0.3">
      <c r="B3874" s="70" t="str">
        <f t="shared" si="476"/>
        <v>!!!</v>
      </c>
      <c r="C3874" s="265" t="str">
        <f>IF(ISERROR(IF(LEN(E3874)&gt;0,VLOOKUP(TEXT($E3874,0),'Angaben Stationen'!$E$14:$J$213,5,0),"")),"?",IF(LEN(E3874)&gt;0,VLOOKUP(TEXT($E3874,0),'Angaben Stationen'!$E$14:$J$213,5,0),""))</f>
        <v/>
      </c>
      <c r="D3874" s="232" t="str">
        <f>IF(ISERROR(IF(LEN(E3874)&gt;0,VLOOKUP(TEXT($E3874,0),'Angaben Stationen'!$E$14:$J$213,6,0),"")),"STATION IST NICHT VORHANDEN",IF(LEN(E3874)&gt;0,VLOOKUP(TEXT($E3874,0),'Angaben Stationen'!$E$14:$J$213,6,0),""))</f>
        <v/>
      </c>
      <c r="E3874" s="287"/>
      <c r="F3874" s="234"/>
      <c r="G3874" s="234"/>
      <c r="H3874" s="263"/>
      <c r="I3874" s="64"/>
      <c r="K3874" s="445" t="str">
        <f t="shared" si="477"/>
        <v>Leer</v>
      </c>
      <c r="L3874" s="445" t="str">
        <f>VLOOKUP($D3874,{"29 - Psychiatrie (Erwachsene)","BGI";"297 - stationsäquivalente Behandlung in der Erwachsenenpsychiatrie (29)","BGI";"30 - Kinder- und Jugendpsychiatrie","BGII";"307 - stationsäquivalente Behandlung in der Kinder- und Jugendpsychiatrie (30)","BGII";"31 - Psychosomatik","BGI";"","Leer"},2,0)</f>
        <v>Leer</v>
      </c>
      <c r="M3874" s="445">
        <f t="shared" ref="M3874:M3937" si="482">IF(LEN(B3874)&gt;0,0,1)</f>
        <v>0</v>
      </c>
      <c r="N3874" s="445">
        <f t="shared" ref="N3874:N3937" si="483">IF(E3874&lt;&gt;"",1,0)</f>
        <v>0</v>
      </c>
      <c r="O3874" s="445">
        <f t="shared" si="478"/>
        <v>0</v>
      </c>
      <c r="P3874" s="445">
        <f t="shared" si="479"/>
        <v>0</v>
      </c>
      <c r="Q3874" s="445">
        <f t="shared" si="480"/>
        <v>0</v>
      </c>
      <c r="R3874" s="415" t="str">
        <f t="shared" si="481"/>
        <v>Leer</v>
      </c>
      <c r="S3874" s="445">
        <f>IF('Angaben KH-Standort'!D$29='A4'!D3874,IF('Angaben KH-Standort'!E$29="Ja",1,0),0)</f>
        <v>0</v>
      </c>
      <c r="T3874" s="445">
        <f>IF('Angaben KH-Standort'!D$30='A4'!D3874,IF('Angaben KH-Standort'!E$30="Ja",1,0),0)</f>
        <v>0</v>
      </c>
      <c r="U3874" s="445">
        <f>IF('Angaben KH-Standort'!D$31='A4'!D3874,IF('Angaben KH-Standort'!E$31="Ja",1,0),0)</f>
        <v>0</v>
      </c>
    </row>
    <row r="3875" spans="2:21" ht="15" customHeight="1" x14ac:dyDescent="0.3">
      <c r="B3875" s="70" t="str">
        <f t="shared" ref="B3875:B3938" si="484">IF(SUM(N3875:Q3875)&lt;4,"!!!","")</f>
        <v>!!!</v>
      </c>
      <c r="C3875" s="265" t="str">
        <f>IF(ISERROR(IF(LEN(E3875)&gt;0,VLOOKUP(TEXT($E3875,0),'Angaben Stationen'!$E$14:$J$213,5,0),"")),"?",IF(LEN(E3875)&gt;0,VLOOKUP(TEXT($E3875,0),'Angaben Stationen'!$E$14:$J$213,5,0),""))</f>
        <v/>
      </c>
      <c r="D3875" s="232" t="str">
        <f>IF(ISERROR(IF(LEN(E3875)&gt;0,VLOOKUP(TEXT($E3875,0),'Angaben Stationen'!$E$14:$J$213,6,0),"")),"STATION IST NICHT VORHANDEN",IF(LEN(E3875)&gt;0,VLOOKUP(TEXT($E3875,0),'Angaben Stationen'!$E$14:$J$213,6,0),""))</f>
        <v/>
      </c>
      <c r="E3875" s="287"/>
      <c r="F3875" s="234"/>
      <c r="G3875" s="234"/>
      <c r="H3875" s="263"/>
      <c r="I3875" s="64"/>
      <c r="K3875" s="445" t="str">
        <f t="shared" ref="K3875:K3938" si="485">IF($E3875&lt;&gt;"","Monat","Leer")</f>
        <v>Leer</v>
      </c>
      <c r="L3875" s="445" t="str">
        <f>VLOOKUP($D3875,{"29 - Psychiatrie (Erwachsene)","BGI";"297 - stationsäquivalente Behandlung in der Erwachsenenpsychiatrie (29)","BGI";"30 - Kinder- und Jugendpsychiatrie","BGII";"307 - stationsäquivalente Behandlung in der Kinder- und Jugendpsychiatrie (30)","BGII";"31 - Psychosomatik","BGI";"","Leer"},2,0)</f>
        <v>Leer</v>
      </c>
      <c r="M3875" s="445">
        <f t="shared" si="482"/>
        <v>0</v>
      </c>
      <c r="N3875" s="445">
        <f t="shared" si="483"/>
        <v>0</v>
      </c>
      <c r="O3875" s="445">
        <f t="shared" ref="O3875:O3938" si="486">IF(VALUE($F3875)&gt;0,1,0)</f>
        <v>0</v>
      </c>
      <c r="P3875" s="445">
        <f t="shared" ref="P3875:P3938" si="487">IF(LEN($G3875)&gt;0,1,0)</f>
        <v>0</v>
      </c>
      <c r="Q3875" s="445">
        <f t="shared" ref="Q3875:Q3938" si="488">IF(LEN($H3875)&gt;0,1,0)</f>
        <v>0</v>
      </c>
      <c r="R3875" s="415" t="str">
        <f t="shared" si="481"/>
        <v>Leer</v>
      </c>
      <c r="S3875" s="445">
        <f>IF('Angaben KH-Standort'!D$29='A4'!D3875,IF('Angaben KH-Standort'!E$29="Ja",1,0),0)</f>
        <v>0</v>
      </c>
      <c r="T3875" s="445">
        <f>IF('Angaben KH-Standort'!D$30='A4'!D3875,IF('Angaben KH-Standort'!E$30="Ja",1,0),0)</f>
        <v>0</v>
      </c>
      <c r="U3875" s="445">
        <f>IF('Angaben KH-Standort'!D$31='A4'!D3875,IF('Angaben KH-Standort'!E$31="Ja",1,0),0)</f>
        <v>0</v>
      </c>
    </row>
    <row r="3876" spans="2:21" ht="15" customHeight="1" x14ac:dyDescent="0.3">
      <c r="B3876" s="70" t="str">
        <f t="shared" si="484"/>
        <v>!!!</v>
      </c>
      <c r="C3876" s="265" t="str">
        <f>IF(ISERROR(IF(LEN(E3876)&gt;0,VLOOKUP(TEXT($E3876,0),'Angaben Stationen'!$E$14:$J$213,5,0),"")),"?",IF(LEN(E3876)&gt;0,VLOOKUP(TEXT($E3876,0),'Angaben Stationen'!$E$14:$J$213,5,0),""))</f>
        <v/>
      </c>
      <c r="D3876" s="232" t="str">
        <f>IF(ISERROR(IF(LEN(E3876)&gt;0,VLOOKUP(TEXT($E3876,0),'Angaben Stationen'!$E$14:$J$213,6,0),"")),"STATION IST NICHT VORHANDEN",IF(LEN(E3876)&gt;0,VLOOKUP(TEXT($E3876,0),'Angaben Stationen'!$E$14:$J$213,6,0),""))</f>
        <v/>
      </c>
      <c r="E3876" s="287"/>
      <c r="F3876" s="234"/>
      <c r="G3876" s="234"/>
      <c r="H3876" s="263"/>
      <c r="I3876" s="64"/>
      <c r="K3876" s="445" t="str">
        <f t="shared" si="485"/>
        <v>Leer</v>
      </c>
      <c r="L3876" s="445" t="str">
        <f>VLOOKUP($D3876,{"29 - Psychiatrie (Erwachsene)","BGI";"297 - stationsäquivalente Behandlung in der Erwachsenenpsychiatrie (29)","BGI";"30 - Kinder- und Jugendpsychiatrie","BGII";"307 - stationsäquivalente Behandlung in der Kinder- und Jugendpsychiatrie (30)","BGII";"31 - Psychosomatik","BGI";"","Leer"},2,0)</f>
        <v>Leer</v>
      </c>
      <c r="M3876" s="445">
        <f t="shared" si="482"/>
        <v>0</v>
      </c>
      <c r="N3876" s="445">
        <f t="shared" si="483"/>
        <v>0</v>
      </c>
      <c r="O3876" s="445">
        <f t="shared" si="486"/>
        <v>0</v>
      </c>
      <c r="P3876" s="445">
        <f t="shared" si="487"/>
        <v>0</v>
      </c>
      <c r="Q3876" s="445">
        <f t="shared" si="488"/>
        <v>0</v>
      </c>
      <c r="R3876" s="415" t="str">
        <f t="shared" si="481"/>
        <v>Leer</v>
      </c>
      <c r="S3876" s="445">
        <f>IF('Angaben KH-Standort'!D$29='A4'!D3876,IF('Angaben KH-Standort'!E$29="Ja",1,0),0)</f>
        <v>0</v>
      </c>
      <c r="T3876" s="445">
        <f>IF('Angaben KH-Standort'!D$30='A4'!D3876,IF('Angaben KH-Standort'!E$30="Ja",1,0),0)</f>
        <v>0</v>
      </c>
      <c r="U3876" s="445">
        <f>IF('Angaben KH-Standort'!D$31='A4'!D3876,IF('Angaben KH-Standort'!E$31="Ja",1,0),0)</f>
        <v>0</v>
      </c>
    </row>
    <row r="3877" spans="2:21" ht="15" customHeight="1" x14ac:dyDescent="0.3">
      <c r="B3877" s="70" t="str">
        <f t="shared" si="484"/>
        <v>!!!</v>
      </c>
      <c r="C3877" s="265" t="str">
        <f>IF(ISERROR(IF(LEN(E3877)&gt;0,VLOOKUP(TEXT($E3877,0),'Angaben Stationen'!$E$14:$J$213,5,0),"")),"?",IF(LEN(E3877)&gt;0,VLOOKUP(TEXT($E3877,0),'Angaben Stationen'!$E$14:$J$213,5,0),""))</f>
        <v/>
      </c>
      <c r="D3877" s="232" t="str">
        <f>IF(ISERROR(IF(LEN(E3877)&gt;0,VLOOKUP(TEXT($E3877,0),'Angaben Stationen'!$E$14:$J$213,6,0),"")),"STATION IST NICHT VORHANDEN",IF(LEN(E3877)&gt;0,VLOOKUP(TEXT($E3877,0),'Angaben Stationen'!$E$14:$J$213,6,0),""))</f>
        <v/>
      </c>
      <c r="E3877" s="287"/>
      <c r="F3877" s="234"/>
      <c r="G3877" s="234"/>
      <c r="H3877" s="263"/>
      <c r="I3877" s="64"/>
      <c r="K3877" s="445" t="str">
        <f t="shared" si="485"/>
        <v>Leer</v>
      </c>
      <c r="L3877" s="445" t="str">
        <f>VLOOKUP($D3877,{"29 - Psychiatrie (Erwachsene)","BGI";"297 - stationsäquivalente Behandlung in der Erwachsenenpsychiatrie (29)","BGI";"30 - Kinder- und Jugendpsychiatrie","BGII";"307 - stationsäquivalente Behandlung in der Kinder- und Jugendpsychiatrie (30)","BGII";"31 - Psychosomatik","BGI";"","Leer"},2,0)</f>
        <v>Leer</v>
      </c>
      <c r="M3877" s="445">
        <f t="shared" si="482"/>
        <v>0</v>
      </c>
      <c r="N3877" s="445">
        <f t="shared" si="483"/>
        <v>0</v>
      </c>
      <c r="O3877" s="445">
        <f t="shared" si="486"/>
        <v>0</v>
      </c>
      <c r="P3877" s="445">
        <f t="shared" si="487"/>
        <v>0</v>
      </c>
      <c r="Q3877" s="445">
        <f t="shared" si="488"/>
        <v>0</v>
      </c>
      <c r="R3877" s="415" t="str">
        <f t="shared" si="481"/>
        <v>Leer</v>
      </c>
      <c r="S3877" s="445">
        <f>IF('Angaben KH-Standort'!D$29='A4'!D3877,IF('Angaben KH-Standort'!E$29="Ja",1,0),0)</f>
        <v>0</v>
      </c>
      <c r="T3877" s="445">
        <f>IF('Angaben KH-Standort'!D$30='A4'!D3877,IF('Angaben KH-Standort'!E$30="Ja",1,0),0)</f>
        <v>0</v>
      </c>
      <c r="U3877" s="445">
        <f>IF('Angaben KH-Standort'!D$31='A4'!D3877,IF('Angaben KH-Standort'!E$31="Ja",1,0),0)</f>
        <v>0</v>
      </c>
    </row>
    <row r="3878" spans="2:21" ht="15" customHeight="1" x14ac:dyDescent="0.3">
      <c r="B3878" s="70" t="str">
        <f t="shared" si="484"/>
        <v>!!!</v>
      </c>
      <c r="C3878" s="265" t="str">
        <f>IF(ISERROR(IF(LEN(E3878)&gt;0,VLOOKUP(TEXT($E3878,0),'Angaben Stationen'!$E$14:$J$213,5,0),"")),"?",IF(LEN(E3878)&gt;0,VLOOKUP(TEXT($E3878,0),'Angaben Stationen'!$E$14:$J$213,5,0),""))</f>
        <v/>
      </c>
      <c r="D3878" s="232" t="str">
        <f>IF(ISERROR(IF(LEN(E3878)&gt;0,VLOOKUP(TEXT($E3878,0),'Angaben Stationen'!$E$14:$J$213,6,0),"")),"STATION IST NICHT VORHANDEN",IF(LEN(E3878)&gt;0,VLOOKUP(TEXT($E3878,0),'Angaben Stationen'!$E$14:$J$213,6,0),""))</f>
        <v/>
      </c>
      <c r="E3878" s="287"/>
      <c r="F3878" s="234"/>
      <c r="G3878" s="234"/>
      <c r="H3878" s="263"/>
      <c r="I3878" s="64"/>
      <c r="K3878" s="445" t="str">
        <f t="shared" si="485"/>
        <v>Leer</v>
      </c>
      <c r="L3878" s="445" t="str">
        <f>VLOOKUP($D3878,{"29 - Psychiatrie (Erwachsene)","BGI";"297 - stationsäquivalente Behandlung in der Erwachsenenpsychiatrie (29)","BGI";"30 - Kinder- und Jugendpsychiatrie","BGII";"307 - stationsäquivalente Behandlung in der Kinder- und Jugendpsychiatrie (30)","BGII";"31 - Psychosomatik","BGI";"","Leer"},2,0)</f>
        <v>Leer</v>
      </c>
      <c r="M3878" s="445">
        <f t="shared" si="482"/>
        <v>0</v>
      </c>
      <c r="N3878" s="445">
        <f t="shared" si="483"/>
        <v>0</v>
      </c>
      <c r="O3878" s="445">
        <f t="shared" si="486"/>
        <v>0</v>
      </c>
      <c r="P3878" s="445">
        <f t="shared" si="487"/>
        <v>0</v>
      </c>
      <c r="Q3878" s="445">
        <f t="shared" si="488"/>
        <v>0</v>
      </c>
      <c r="R3878" s="415" t="str">
        <f t="shared" si="481"/>
        <v>Leer</v>
      </c>
      <c r="S3878" s="445">
        <f>IF('Angaben KH-Standort'!D$29='A4'!D3878,IF('Angaben KH-Standort'!E$29="Ja",1,0),0)</f>
        <v>0</v>
      </c>
      <c r="T3878" s="445">
        <f>IF('Angaben KH-Standort'!D$30='A4'!D3878,IF('Angaben KH-Standort'!E$30="Ja",1,0),0)</f>
        <v>0</v>
      </c>
      <c r="U3878" s="445">
        <f>IF('Angaben KH-Standort'!D$31='A4'!D3878,IF('Angaben KH-Standort'!E$31="Ja",1,0),0)</f>
        <v>0</v>
      </c>
    </row>
    <row r="3879" spans="2:21" ht="15" customHeight="1" x14ac:dyDescent="0.3">
      <c r="B3879" s="70" t="str">
        <f t="shared" si="484"/>
        <v>!!!</v>
      </c>
      <c r="C3879" s="265" t="str">
        <f>IF(ISERROR(IF(LEN(E3879)&gt;0,VLOOKUP(TEXT($E3879,0),'Angaben Stationen'!$E$14:$J$213,5,0),"")),"?",IF(LEN(E3879)&gt;0,VLOOKUP(TEXT($E3879,0),'Angaben Stationen'!$E$14:$J$213,5,0),""))</f>
        <v/>
      </c>
      <c r="D3879" s="232" t="str">
        <f>IF(ISERROR(IF(LEN(E3879)&gt;0,VLOOKUP(TEXT($E3879,0),'Angaben Stationen'!$E$14:$J$213,6,0),"")),"STATION IST NICHT VORHANDEN",IF(LEN(E3879)&gt;0,VLOOKUP(TEXT($E3879,0),'Angaben Stationen'!$E$14:$J$213,6,0),""))</f>
        <v/>
      </c>
      <c r="E3879" s="287"/>
      <c r="F3879" s="234"/>
      <c r="G3879" s="234"/>
      <c r="H3879" s="263"/>
      <c r="I3879" s="64"/>
      <c r="K3879" s="445" t="str">
        <f t="shared" si="485"/>
        <v>Leer</v>
      </c>
      <c r="L3879" s="445" t="str">
        <f>VLOOKUP($D3879,{"29 - Psychiatrie (Erwachsene)","BGI";"297 - stationsäquivalente Behandlung in der Erwachsenenpsychiatrie (29)","BGI";"30 - Kinder- und Jugendpsychiatrie","BGII";"307 - stationsäquivalente Behandlung in der Kinder- und Jugendpsychiatrie (30)","BGII";"31 - Psychosomatik","BGI";"","Leer"},2,0)</f>
        <v>Leer</v>
      </c>
      <c r="M3879" s="445">
        <f t="shared" si="482"/>
        <v>0</v>
      </c>
      <c r="N3879" s="445">
        <f t="shared" si="483"/>
        <v>0</v>
      </c>
      <c r="O3879" s="445">
        <f t="shared" si="486"/>
        <v>0</v>
      </c>
      <c r="P3879" s="445">
        <f t="shared" si="487"/>
        <v>0</v>
      </c>
      <c r="Q3879" s="445">
        <f t="shared" si="488"/>
        <v>0</v>
      </c>
      <c r="R3879" s="415" t="str">
        <f t="shared" si="481"/>
        <v>Leer</v>
      </c>
      <c r="S3879" s="445">
        <f>IF('Angaben KH-Standort'!D$29='A4'!D3879,IF('Angaben KH-Standort'!E$29="Ja",1,0),0)</f>
        <v>0</v>
      </c>
      <c r="T3879" s="445">
        <f>IF('Angaben KH-Standort'!D$30='A4'!D3879,IF('Angaben KH-Standort'!E$30="Ja",1,0),0)</f>
        <v>0</v>
      </c>
      <c r="U3879" s="445">
        <f>IF('Angaben KH-Standort'!D$31='A4'!D3879,IF('Angaben KH-Standort'!E$31="Ja",1,0),0)</f>
        <v>0</v>
      </c>
    </row>
    <row r="3880" spans="2:21" ht="15" customHeight="1" x14ac:dyDescent="0.3">
      <c r="B3880" s="70" t="str">
        <f t="shared" si="484"/>
        <v>!!!</v>
      </c>
      <c r="C3880" s="265" t="str">
        <f>IF(ISERROR(IF(LEN(E3880)&gt;0,VLOOKUP(TEXT($E3880,0),'Angaben Stationen'!$E$14:$J$213,5,0),"")),"?",IF(LEN(E3880)&gt;0,VLOOKUP(TEXT($E3880,0),'Angaben Stationen'!$E$14:$J$213,5,0),""))</f>
        <v/>
      </c>
      <c r="D3880" s="232" t="str">
        <f>IF(ISERROR(IF(LEN(E3880)&gt;0,VLOOKUP(TEXT($E3880,0),'Angaben Stationen'!$E$14:$J$213,6,0),"")),"STATION IST NICHT VORHANDEN",IF(LEN(E3880)&gt;0,VLOOKUP(TEXT($E3880,0),'Angaben Stationen'!$E$14:$J$213,6,0),""))</f>
        <v/>
      </c>
      <c r="E3880" s="287"/>
      <c r="F3880" s="234"/>
      <c r="G3880" s="234"/>
      <c r="H3880" s="263"/>
      <c r="I3880" s="64"/>
      <c r="K3880" s="445" t="str">
        <f t="shared" si="485"/>
        <v>Leer</v>
      </c>
      <c r="L3880" s="445" t="str">
        <f>VLOOKUP($D3880,{"29 - Psychiatrie (Erwachsene)","BGI";"297 - stationsäquivalente Behandlung in der Erwachsenenpsychiatrie (29)","BGI";"30 - Kinder- und Jugendpsychiatrie","BGII";"307 - stationsäquivalente Behandlung in der Kinder- und Jugendpsychiatrie (30)","BGII";"31 - Psychosomatik","BGI";"","Leer"},2,0)</f>
        <v>Leer</v>
      </c>
      <c r="M3880" s="445">
        <f t="shared" si="482"/>
        <v>0</v>
      </c>
      <c r="N3880" s="445">
        <f t="shared" si="483"/>
        <v>0</v>
      </c>
      <c r="O3880" s="445">
        <f t="shared" si="486"/>
        <v>0</v>
      </c>
      <c r="P3880" s="445">
        <f t="shared" si="487"/>
        <v>0</v>
      </c>
      <c r="Q3880" s="445">
        <f t="shared" si="488"/>
        <v>0</v>
      </c>
      <c r="R3880" s="415" t="str">
        <f t="shared" si="481"/>
        <v>Leer</v>
      </c>
      <c r="S3880" s="445">
        <f>IF('Angaben KH-Standort'!D$29='A4'!D3880,IF('Angaben KH-Standort'!E$29="Ja",1,0),0)</f>
        <v>0</v>
      </c>
      <c r="T3880" s="445">
        <f>IF('Angaben KH-Standort'!D$30='A4'!D3880,IF('Angaben KH-Standort'!E$30="Ja",1,0),0)</f>
        <v>0</v>
      </c>
      <c r="U3880" s="445">
        <f>IF('Angaben KH-Standort'!D$31='A4'!D3880,IF('Angaben KH-Standort'!E$31="Ja",1,0),0)</f>
        <v>0</v>
      </c>
    </row>
    <row r="3881" spans="2:21" ht="15" customHeight="1" x14ac:dyDescent="0.3">
      <c r="B3881" s="70" t="str">
        <f t="shared" si="484"/>
        <v>!!!</v>
      </c>
      <c r="C3881" s="265" t="str">
        <f>IF(ISERROR(IF(LEN(E3881)&gt;0,VLOOKUP(TEXT($E3881,0),'Angaben Stationen'!$E$14:$J$213,5,0),"")),"?",IF(LEN(E3881)&gt;0,VLOOKUP(TEXT($E3881,0),'Angaben Stationen'!$E$14:$J$213,5,0),""))</f>
        <v/>
      </c>
      <c r="D3881" s="232" t="str">
        <f>IF(ISERROR(IF(LEN(E3881)&gt;0,VLOOKUP(TEXT($E3881,0),'Angaben Stationen'!$E$14:$J$213,6,0),"")),"STATION IST NICHT VORHANDEN",IF(LEN(E3881)&gt;0,VLOOKUP(TEXT($E3881,0),'Angaben Stationen'!$E$14:$J$213,6,0),""))</f>
        <v/>
      </c>
      <c r="E3881" s="287"/>
      <c r="F3881" s="234"/>
      <c r="G3881" s="234"/>
      <c r="H3881" s="263"/>
      <c r="I3881" s="64"/>
      <c r="K3881" s="445" t="str">
        <f t="shared" si="485"/>
        <v>Leer</v>
      </c>
      <c r="L3881" s="445" t="str">
        <f>VLOOKUP($D3881,{"29 - Psychiatrie (Erwachsene)","BGI";"297 - stationsäquivalente Behandlung in der Erwachsenenpsychiatrie (29)","BGI";"30 - Kinder- und Jugendpsychiatrie","BGII";"307 - stationsäquivalente Behandlung in der Kinder- und Jugendpsychiatrie (30)","BGII";"31 - Psychosomatik","BGI";"","Leer"},2,0)</f>
        <v>Leer</v>
      </c>
      <c r="M3881" s="445">
        <f t="shared" si="482"/>
        <v>0</v>
      </c>
      <c r="N3881" s="445">
        <f t="shared" si="483"/>
        <v>0</v>
      </c>
      <c r="O3881" s="445">
        <f t="shared" si="486"/>
        <v>0</v>
      </c>
      <c r="P3881" s="445">
        <f t="shared" si="487"/>
        <v>0</v>
      </c>
      <c r="Q3881" s="445">
        <f t="shared" si="488"/>
        <v>0</v>
      </c>
      <c r="R3881" s="415" t="str">
        <f t="shared" si="481"/>
        <v>Leer</v>
      </c>
      <c r="S3881" s="445">
        <f>IF('Angaben KH-Standort'!D$29='A4'!D3881,IF('Angaben KH-Standort'!E$29="Ja",1,0),0)</f>
        <v>0</v>
      </c>
      <c r="T3881" s="445">
        <f>IF('Angaben KH-Standort'!D$30='A4'!D3881,IF('Angaben KH-Standort'!E$30="Ja",1,0),0)</f>
        <v>0</v>
      </c>
      <c r="U3881" s="445">
        <f>IF('Angaben KH-Standort'!D$31='A4'!D3881,IF('Angaben KH-Standort'!E$31="Ja",1,0),0)</f>
        <v>0</v>
      </c>
    </row>
    <row r="3882" spans="2:21" ht="15" customHeight="1" x14ac:dyDescent="0.3">
      <c r="B3882" s="70" t="str">
        <f t="shared" si="484"/>
        <v>!!!</v>
      </c>
      <c r="C3882" s="265" t="str">
        <f>IF(ISERROR(IF(LEN(E3882)&gt;0,VLOOKUP(TEXT($E3882,0),'Angaben Stationen'!$E$14:$J$213,5,0),"")),"?",IF(LEN(E3882)&gt;0,VLOOKUP(TEXT($E3882,0),'Angaben Stationen'!$E$14:$J$213,5,0),""))</f>
        <v/>
      </c>
      <c r="D3882" s="232" t="str">
        <f>IF(ISERROR(IF(LEN(E3882)&gt;0,VLOOKUP(TEXT($E3882,0),'Angaben Stationen'!$E$14:$J$213,6,0),"")),"STATION IST NICHT VORHANDEN",IF(LEN(E3882)&gt;0,VLOOKUP(TEXT($E3882,0),'Angaben Stationen'!$E$14:$J$213,6,0),""))</f>
        <v/>
      </c>
      <c r="E3882" s="287"/>
      <c r="F3882" s="234"/>
      <c r="G3882" s="234"/>
      <c r="H3882" s="263"/>
      <c r="I3882" s="64"/>
      <c r="K3882" s="445" t="str">
        <f t="shared" si="485"/>
        <v>Leer</v>
      </c>
      <c r="L3882" s="445" t="str">
        <f>VLOOKUP($D3882,{"29 - Psychiatrie (Erwachsene)","BGI";"297 - stationsäquivalente Behandlung in der Erwachsenenpsychiatrie (29)","BGI";"30 - Kinder- und Jugendpsychiatrie","BGII";"307 - stationsäquivalente Behandlung in der Kinder- und Jugendpsychiatrie (30)","BGII";"31 - Psychosomatik","BGI";"","Leer"},2,0)</f>
        <v>Leer</v>
      </c>
      <c r="M3882" s="445">
        <f t="shared" si="482"/>
        <v>0</v>
      </c>
      <c r="N3882" s="445">
        <f t="shared" si="483"/>
        <v>0</v>
      </c>
      <c r="O3882" s="445">
        <f t="shared" si="486"/>
        <v>0</v>
      </c>
      <c r="P3882" s="445">
        <f t="shared" si="487"/>
        <v>0</v>
      </c>
      <c r="Q3882" s="445">
        <f t="shared" si="488"/>
        <v>0</v>
      </c>
      <c r="R3882" s="415" t="str">
        <f t="shared" si="481"/>
        <v>Leer</v>
      </c>
      <c r="S3882" s="445">
        <f>IF('Angaben KH-Standort'!D$29='A4'!D3882,IF('Angaben KH-Standort'!E$29="Ja",1,0),0)</f>
        <v>0</v>
      </c>
      <c r="T3882" s="445">
        <f>IF('Angaben KH-Standort'!D$30='A4'!D3882,IF('Angaben KH-Standort'!E$30="Ja",1,0),0)</f>
        <v>0</v>
      </c>
      <c r="U3882" s="445">
        <f>IF('Angaben KH-Standort'!D$31='A4'!D3882,IF('Angaben KH-Standort'!E$31="Ja",1,0),0)</f>
        <v>0</v>
      </c>
    </row>
    <row r="3883" spans="2:21" ht="15" customHeight="1" x14ac:dyDescent="0.3">
      <c r="B3883" s="70" t="str">
        <f t="shared" si="484"/>
        <v>!!!</v>
      </c>
      <c r="C3883" s="265" t="str">
        <f>IF(ISERROR(IF(LEN(E3883)&gt;0,VLOOKUP(TEXT($E3883,0),'Angaben Stationen'!$E$14:$J$213,5,0),"")),"?",IF(LEN(E3883)&gt;0,VLOOKUP(TEXT($E3883,0),'Angaben Stationen'!$E$14:$J$213,5,0),""))</f>
        <v/>
      </c>
      <c r="D3883" s="232" t="str">
        <f>IF(ISERROR(IF(LEN(E3883)&gt;0,VLOOKUP(TEXT($E3883,0),'Angaben Stationen'!$E$14:$J$213,6,0),"")),"STATION IST NICHT VORHANDEN",IF(LEN(E3883)&gt;0,VLOOKUP(TEXT($E3883,0),'Angaben Stationen'!$E$14:$J$213,6,0),""))</f>
        <v/>
      </c>
      <c r="E3883" s="287"/>
      <c r="F3883" s="234"/>
      <c r="G3883" s="234"/>
      <c r="H3883" s="263"/>
      <c r="I3883" s="64"/>
      <c r="K3883" s="445" t="str">
        <f t="shared" si="485"/>
        <v>Leer</v>
      </c>
      <c r="L3883" s="445" t="str">
        <f>VLOOKUP($D3883,{"29 - Psychiatrie (Erwachsene)","BGI";"297 - stationsäquivalente Behandlung in der Erwachsenenpsychiatrie (29)","BGI";"30 - Kinder- und Jugendpsychiatrie","BGII";"307 - stationsäquivalente Behandlung in der Kinder- und Jugendpsychiatrie (30)","BGII";"31 - Psychosomatik","BGI";"","Leer"},2,0)</f>
        <v>Leer</v>
      </c>
      <c r="M3883" s="445">
        <f t="shared" si="482"/>
        <v>0</v>
      </c>
      <c r="N3883" s="445">
        <f t="shared" si="483"/>
        <v>0</v>
      </c>
      <c r="O3883" s="445">
        <f t="shared" si="486"/>
        <v>0</v>
      </c>
      <c r="P3883" s="445">
        <f t="shared" si="487"/>
        <v>0</v>
      </c>
      <c r="Q3883" s="445">
        <f t="shared" si="488"/>
        <v>0</v>
      </c>
      <c r="R3883" s="415" t="str">
        <f t="shared" si="481"/>
        <v>Leer</v>
      </c>
      <c r="S3883" s="445">
        <f>IF('Angaben KH-Standort'!D$29='A4'!D3883,IF('Angaben KH-Standort'!E$29="Ja",1,0),0)</f>
        <v>0</v>
      </c>
      <c r="T3883" s="445">
        <f>IF('Angaben KH-Standort'!D$30='A4'!D3883,IF('Angaben KH-Standort'!E$30="Ja",1,0),0)</f>
        <v>0</v>
      </c>
      <c r="U3883" s="445">
        <f>IF('Angaben KH-Standort'!D$31='A4'!D3883,IF('Angaben KH-Standort'!E$31="Ja",1,0),0)</f>
        <v>0</v>
      </c>
    </row>
    <row r="3884" spans="2:21" ht="15" customHeight="1" x14ac:dyDescent="0.3">
      <c r="B3884" s="70" t="str">
        <f t="shared" si="484"/>
        <v>!!!</v>
      </c>
      <c r="C3884" s="265" t="str">
        <f>IF(ISERROR(IF(LEN(E3884)&gt;0,VLOOKUP(TEXT($E3884,0),'Angaben Stationen'!$E$14:$J$213,5,0),"")),"?",IF(LEN(E3884)&gt;0,VLOOKUP(TEXT($E3884,0),'Angaben Stationen'!$E$14:$J$213,5,0),""))</f>
        <v/>
      </c>
      <c r="D3884" s="232" t="str">
        <f>IF(ISERROR(IF(LEN(E3884)&gt;0,VLOOKUP(TEXT($E3884,0),'Angaben Stationen'!$E$14:$J$213,6,0),"")),"STATION IST NICHT VORHANDEN",IF(LEN(E3884)&gt;0,VLOOKUP(TEXT($E3884,0),'Angaben Stationen'!$E$14:$J$213,6,0),""))</f>
        <v/>
      </c>
      <c r="E3884" s="287"/>
      <c r="F3884" s="234"/>
      <c r="G3884" s="234"/>
      <c r="H3884" s="263"/>
      <c r="I3884" s="64"/>
      <c r="K3884" s="445" t="str">
        <f t="shared" si="485"/>
        <v>Leer</v>
      </c>
      <c r="L3884" s="445" t="str">
        <f>VLOOKUP($D3884,{"29 - Psychiatrie (Erwachsene)","BGI";"297 - stationsäquivalente Behandlung in der Erwachsenenpsychiatrie (29)","BGI";"30 - Kinder- und Jugendpsychiatrie","BGII";"307 - stationsäquivalente Behandlung in der Kinder- und Jugendpsychiatrie (30)","BGII";"31 - Psychosomatik","BGI";"","Leer"},2,0)</f>
        <v>Leer</v>
      </c>
      <c r="M3884" s="445">
        <f t="shared" si="482"/>
        <v>0</v>
      </c>
      <c r="N3884" s="445">
        <f t="shared" si="483"/>
        <v>0</v>
      </c>
      <c r="O3884" s="445">
        <f t="shared" si="486"/>
        <v>0</v>
      </c>
      <c r="P3884" s="445">
        <f t="shared" si="487"/>
        <v>0</v>
      </c>
      <c r="Q3884" s="445">
        <f t="shared" si="488"/>
        <v>0</v>
      </c>
      <c r="R3884" s="415" t="str">
        <f t="shared" si="481"/>
        <v>Leer</v>
      </c>
      <c r="S3884" s="445">
        <f>IF('Angaben KH-Standort'!D$29='A4'!D3884,IF('Angaben KH-Standort'!E$29="Ja",1,0),0)</f>
        <v>0</v>
      </c>
      <c r="T3884" s="445">
        <f>IF('Angaben KH-Standort'!D$30='A4'!D3884,IF('Angaben KH-Standort'!E$30="Ja",1,0),0)</f>
        <v>0</v>
      </c>
      <c r="U3884" s="445">
        <f>IF('Angaben KH-Standort'!D$31='A4'!D3884,IF('Angaben KH-Standort'!E$31="Ja",1,0),0)</f>
        <v>0</v>
      </c>
    </row>
    <row r="3885" spans="2:21" ht="15" customHeight="1" x14ac:dyDescent="0.3">
      <c r="B3885" s="70" t="str">
        <f t="shared" si="484"/>
        <v>!!!</v>
      </c>
      <c r="C3885" s="265" t="str">
        <f>IF(ISERROR(IF(LEN(E3885)&gt;0,VLOOKUP(TEXT($E3885,0),'Angaben Stationen'!$E$14:$J$213,5,0),"")),"?",IF(LEN(E3885)&gt;0,VLOOKUP(TEXT($E3885,0),'Angaben Stationen'!$E$14:$J$213,5,0),""))</f>
        <v/>
      </c>
      <c r="D3885" s="232" t="str">
        <f>IF(ISERROR(IF(LEN(E3885)&gt;0,VLOOKUP(TEXT($E3885,0),'Angaben Stationen'!$E$14:$J$213,6,0),"")),"STATION IST NICHT VORHANDEN",IF(LEN(E3885)&gt;0,VLOOKUP(TEXT($E3885,0),'Angaben Stationen'!$E$14:$J$213,6,0),""))</f>
        <v/>
      </c>
      <c r="E3885" s="287"/>
      <c r="F3885" s="234"/>
      <c r="G3885" s="234"/>
      <c r="H3885" s="263"/>
      <c r="I3885" s="64"/>
      <c r="K3885" s="445" t="str">
        <f t="shared" si="485"/>
        <v>Leer</v>
      </c>
      <c r="L3885" s="445" t="str">
        <f>VLOOKUP($D3885,{"29 - Psychiatrie (Erwachsene)","BGI";"297 - stationsäquivalente Behandlung in der Erwachsenenpsychiatrie (29)","BGI";"30 - Kinder- und Jugendpsychiatrie","BGII";"307 - stationsäquivalente Behandlung in der Kinder- und Jugendpsychiatrie (30)","BGII";"31 - Psychosomatik","BGI";"","Leer"},2,0)</f>
        <v>Leer</v>
      </c>
      <c r="M3885" s="445">
        <f t="shared" si="482"/>
        <v>0</v>
      </c>
      <c r="N3885" s="445">
        <f t="shared" si="483"/>
        <v>0</v>
      </c>
      <c r="O3885" s="445">
        <f t="shared" si="486"/>
        <v>0</v>
      </c>
      <c r="P3885" s="445">
        <f t="shared" si="487"/>
        <v>0</v>
      </c>
      <c r="Q3885" s="445">
        <f t="shared" si="488"/>
        <v>0</v>
      </c>
      <c r="R3885" s="415" t="str">
        <f t="shared" si="481"/>
        <v>Leer</v>
      </c>
      <c r="S3885" s="445">
        <f>IF('Angaben KH-Standort'!D$29='A4'!D3885,IF('Angaben KH-Standort'!E$29="Ja",1,0),0)</f>
        <v>0</v>
      </c>
      <c r="T3885" s="445">
        <f>IF('Angaben KH-Standort'!D$30='A4'!D3885,IF('Angaben KH-Standort'!E$30="Ja",1,0),0)</f>
        <v>0</v>
      </c>
      <c r="U3885" s="445">
        <f>IF('Angaben KH-Standort'!D$31='A4'!D3885,IF('Angaben KH-Standort'!E$31="Ja",1,0),0)</f>
        <v>0</v>
      </c>
    </row>
    <row r="3886" spans="2:21" ht="15" customHeight="1" x14ac:dyDescent="0.3">
      <c r="B3886" s="70" t="str">
        <f t="shared" si="484"/>
        <v>!!!</v>
      </c>
      <c r="C3886" s="265" t="str">
        <f>IF(ISERROR(IF(LEN(E3886)&gt;0,VLOOKUP(TEXT($E3886,0),'Angaben Stationen'!$E$14:$J$213,5,0),"")),"?",IF(LEN(E3886)&gt;0,VLOOKUP(TEXT($E3886,0),'Angaben Stationen'!$E$14:$J$213,5,0),""))</f>
        <v/>
      </c>
      <c r="D3886" s="232" t="str">
        <f>IF(ISERROR(IF(LEN(E3886)&gt;0,VLOOKUP(TEXT($E3886,0),'Angaben Stationen'!$E$14:$J$213,6,0),"")),"STATION IST NICHT VORHANDEN",IF(LEN(E3886)&gt;0,VLOOKUP(TEXT($E3886,0),'Angaben Stationen'!$E$14:$J$213,6,0),""))</f>
        <v/>
      </c>
      <c r="E3886" s="287"/>
      <c r="F3886" s="234"/>
      <c r="G3886" s="234"/>
      <c r="H3886" s="263"/>
      <c r="I3886" s="64"/>
      <c r="K3886" s="445" t="str">
        <f t="shared" si="485"/>
        <v>Leer</v>
      </c>
      <c r="L3886" s="445" t="str">
        <f>VLOOKUP($D3886,{"29 - Psychiatrie (Erwachsene)","BGI";"297 - stationsäquivalente Behandlung in der Erwachsenenpsychiatrie (29)","BGI";"30 - Kinder- und Jugendpsychiatrie","BGII";"307 - stationsäquivalente Behandlung in der Kinder- und Jugendpsychiatrie (30)","BGII";"31 - Psychosomatik","BGI";"","Leer"},2,0)</f>
        <v>Leer</v>
      </c>
      <c r="M3886" s="445">
        <f t="shared" si="482"/>
        <v>0</v>
      </c>
      <c r="N3886" s="445">
        <f t="shared" si="483"/>
        <v>0</v>
      </c>
      <c r="O3886" s="445">
        <f t="shared" si="486"/>
        <v>0</v>
      </c>
      <c r="P3886" s="445">
        <f t="shared" si="487"/>
        <v>0</v>
      </c>
      <c r="Q3886" s="445">
        <f t="shared" si="488"/>
        <v>0</v>
      </c>
      <c r="R3886" s="415" t="str">
        <f t="shared" si="481"/>
        <v>Leer</v>
      </c>
      <c r="S3886" s="445">
        <f>IF('Angaben KH-Standort'!D$29='A4'!D3886,IF('Angaben KH-Standort'!E$29="Ja",1,0),0)</f>
        <v>0</v>
      </c>
      <c r="T3886" s="445">
        <f>IF('Angaben KH-Standort'!D$30='A4'!D3886,IF('Angaben KH-Standort'!E$30="Ja",1,0),0)</f>
        <v>0</v>
      </c>
      <c r="U3886" s="445">
        <f>IF('Angaben KH-Standort'!D$31='A4'!D3886,IF('Angaben KH-Standort'!E$31="Ja",1,0),0)</f>
        <v>0</v>
      </c>
    </row>
    <row r="3887" spans="2:21" ht="15" customHeight="1" x14ac:dyDescent="0.3">
      <c r="B3887" s="70" t="str">
        <f t="shared" si="484"/>
        <v>!!!</v>
      </c>
      <c r="C3887" s="265" t="str">
        <f>IF(ISERROR(IF(LEN(E3887)&gt;0,VLOOKUP(TEXT($E3887,0),'Angaben Stationen'!$E$14:$J$213,5,0),"")),"?",IF(LEN(E3887)&gt;0,VLOOKUP(TEXT($E3887,0),'Angaben Stationen'!$E$14:$J$213,5,0),""))</f>
        <v/>
      </c>
      <c r="D3887" s="232" t="str">
        <f>IF(ISERROR(IF(LEN(E3887)&gt;0,VLOOKUP(TEXT($E3887,0),'Angaben Stationen'!$E$14:$J$213,6,0),"")),"STATION IST NICHT VORHANDEN",IF(LEN(E3887)&gt;0,VLOOKUP(TEXT($E3887,0),'Angaben Stationen'!$E$14:$J$213,6,0),""))</f>
        <v/>
      </c>
      <c r="E3887" s="287"/>
      <c r="F3887" s="234"/>
      <c r="G3887" s="234"/>
      <c r="H3887" s="263"/>
      <c r="I3887" s="64"/>
      <c r="K3887" s="445" t="str">
        <f t="shared" si="485"/>
        <v>Leer</v>
      </c>
      <c r="L3887" s="445" t="str">
        <f>VLOOKUP($D3887,{"29 - Psychiatrie (Erwachsene)","BGI";"297 - stationsäquivalente Behandlung in der Erwachsenenpsychiatrie (29)","BGI";"30 - Kinder- und Jugendpsychiatrie","BGII";"307 - stationsäquivalente Behandlung in der Kinder- und Jugendpsychiatrie (30)","BGII";"31 - Psychosomatik","BGI";"","Leer"},2,0)</f>
        <v>Leer</v>
      </c>
      <c r="M3887" s="445">
        <f t="shared" si="482"/>
        <v>0</v>
      </c>
      <c r="N3887" s="445">
        <f t="shared" si="483"/>
        <v>0</v>
      </c>
      <c r="O3887" s="445">
        <f t="shared" si="486"/>
        <v>0</v>
      </c>
      <c r="P3887" s="445">
        <f t="shared" si="487"/>
        <v>0</v>
      </c>
      <c r="Q3887" s="445">
        <f t="shared" si="488"/>
        <v>0</v>
      </c>
      <c r="R3887" s="415" t="str">
        <f t="shared" ref="R3887:R3950" si="489">IF(D3887&lt;&gt;"",IF(SUM(S3887:U3887)&gt;0,"Ja","Nein"),"Leer")</f>
        <v>Leer</v>
      </c>
      <c r="S3887" s="445">
        <f>IF('Angaben KH-Standort'!D$29='A4'!D3887,IF('Angaben KH-Standort'!E$29="Ja",1,0),0)</f>
        <v>0</v>
      </c>
      <c r="T3887" s="445">
        <f>IF('Angaben KH-Standort'!D$30='A4'!D3887,IF('Angaben KH-Standort'!E$30="Ja",1,0),0)</f>
        <v>0</v>
      </c>
      <c r="U3887" s="445">
        <f>IF('Angaben KH-Standort'!D$31='A4'!D3887,IF('Angaben KH-Standort'!E$31="Ja",1,0),0)</f>
        <v>0</v>
      </c>
    </row>
    <row r="3888" spans="2:21" ht="15" customHeight="1" x14ac:dyDescent="0.3">
      <c r="B3888" s="70" t="str">
        <f t="shared" si="484"/>
        <v>!!!</v>
      </c>
      <c r="C3888" s="265" t="str">
        <f>IF(ISERROR(IF(LEN(E3888)&gt;0,VLOOKUP(TEXT($E3888,0),'Angaben Stationen'!$E$14:$J$213,5,0),"")),"?",IF(LEN(E3888)&gt;0,VLOOKUP(TEXT($E3888,0),'Angaben Stationen'!$E$14:$J$213,5,0),""))</f>
        <v/>
      </c>
      <c r="D3888" s="232" t="str">
        <f>IF(ISERROR(IF(LEN(E3888)&gt;0,VLOOKUP(TEXT($E3888,0),'Angaben Stationen'!$E$14:$J$213,6,0),"")),"STATION IST NICHT VORHANDEN",IF(LEN(E3888)&gt;0,VLOOKUP(TEXT($E3888,0),'Angaben Stationen'!$E$14:$J$213,6,0),""))</f>
        <v/>
      </c>
      <c r="E3888" s="287"/>
      <c r="F3888" s="234"/>
      <c r="G3888" s="234"/>
      <c r="H3888" s="263"/>
      <c r="I3888" s="64"/>
      <c r="K3888" s="445" t="str">
        <f t="shared" si="485"/>
        <v>Leer</v>
      </c>
      <c r="L3888" s="445" t="str">
        <f>VLOOKUP($D3888,{"29 - Psychiatrie (Erwachsene)","BGI";"297 - stationsäquivalente Behandlung in der Erwachsenenpsychiatrie (29)","BGI";"30 - Kinder- und Jugendpsychiatrie","BGII";"307 - stationsäquivalente Behandlung in der Kinder- und Jugendpsychiatrie (30)","BGII";"31 - Psychosomatik","BGI";"","Leer"},2,0)</f>
        <v>Leer</v>
      </c>
      <c r="M3888" s="445">
        <f t="shared" si="482"/>
        <v>0</v>
      </c>
      <c r="N3888" s="445">
        <f t="shared" si="483"/>
        <v>0</v>
      </c>
      <c r="O3888" s="445">
        <f t="shared" si="486"/>
        <v>0</v>
      </c>
      <c r="P3888" s="445">
        <f t="shared" si="487"/>
        <v>0</v>
      </c>
      <c r="Q3888" s="445">
        <f t="shared" si="488"/>
        <v>0</v>
      </c>
      <c r="R3888" s="415" t="str">
        <f t="shared" si="489"/>
        <v>Leer</v>
      </c>
      <c r="S3888" s="445">
        <f>IF('Angaben KH-Standort'!D$29='A4'!D3888,IF('Angaben KH-Standort'!E$29="Ja",1,0),0)</f>
        <v>0</v>
      </c>
      <c r="T3888" s="445">
        <f>IF('Angaben KH-Standort'!D$30='A4'!D3888,IF('Angaben KH-Standort'!E$30="Ja",1,0),0)</f>
        <v>0</v>
      </c>
      <c r="U3888" s="445">
        <f>IF('Angaben KH-Standort'!D$31='A4'!D3888,IF('Angaben KH-Standort'!E$31="Ja",1,0),0)</f>
        <v>0</v>
      </c>
    </row>
    <row r="3889" spans="2:21" ht="15" customHeight="1" x14ac:dyDescent="0.3">
      <c r="B3889" s="70" t="str">
        <f t="shared" si="484"/>
        <v>!!!</v>
      </c>
      <c r="C3889" s="265" t="str">
        <f>IF(ISERROR(IF(LEN(E3889)&gt;0,VLOOKUP(TEXT($E3889,0),'Angaben Stationen'!$E$14:$J$213,5,0),"")),"?",IF(LEN(E3889)&gt;0,VLOOKUP(TEXT($E3889,0),'Angaben Stationen'!$E$14:$J$213,5,0),""))</f>
        <v/>
      </c>
      <c r="D3889" s="232" t="str">
        <f>IF(ISERROR(IF(LEN(E3889)&gt;0,VLOOKUP(TEXT($E3889,0),'Angaben Stationen'!$E$14:$J$213,6,0),"")),"STATION IST NICHT VORHANDEN",IF(LEN(E3889)&gt;0,VLOOKUP(TEXT($E3889,0),'Angaben Stationen'!$E$14:$J$213,6,0),""))</f>
        <v/>
      </c>
      <c r="E3889" s="287"/>
      <c r="F3889" s="234"/>
      <c r="G3889" s="234"/>
      <c r="H3889" s="263"/>
      <c r="I3889" s="64"/>
      <c r="K3889" s="445" t="str">
        <f t="shared" si="485"/>
        <v>Leer</v>
      </c>
      <c r="L3889" s="445" t="str">
        <f>VLOOKUP($D3889,{"29 - Psychiatrie (Erwachsene)","BGI";"297 - stationsäquivalente Behandlung in der Erwachsenenpsychiatrie (29)","BGI";"30 - Kinder- und Jugendpsychiatrie","BGII";"307 - stationsäquivalente Behandlung in der Kinder- und Jugendpsychiatrie (30)","BGII";"31 - Psychosomatik","BGI";"","Leer"},2,0)</f>
        <v>Leer</v>
      </c>
      <c r="M3889" s="445">
        <f t="shared" si="482"/>
        <v>0</v>
      </c>
      <c r="N3889" s="445">
        <f t="shared" si="483"/>
        <v>0</v>
      </c>
      <c r="O3889" s="445">
        <f t="shared" si="486"/>
        <v>0</v>
      </c>
      <c r="P3889" s="445">
        <f t="shared" si="487"/>
        <v>0</v>
      </c>
      <c r="Q3889" s="445">
        <f t="shared" si="488"/>
        <v>0</v>
      </c>
      <c r="R3889" s="415" t="str">
        <f t="shared" si="489"/>
        <v>Leer</v>
      </c>
      <c r="S3889" s="445">
        <f>IF('Angaben KH-Standort'!D$29='A4'!D3889,IF('Angaben KH-Standort'!E$29="Ja",1,0),0)</f>
        <v>0</v>
      </c>
      <c r="T3889" s="445">
        <f>IF('Angaben KH-Standort'!D$30='A4'!D3889,IF('Angaben KH-Standort'!E$30="Ja",1,0),0)</f>
        <v>0</v>
      </c>
      <c r="U3889" s="445">
        <f>IF('Angaben KH-Standort'!D$31='A4'!D3889,IF('Angaben KH-Standort'!E$31="Ja",1,0),0)</f>
        <v>0</v>
      </c>
    </row>
    <row r="3890" spans="2:21" ht="15" customHeight="1" x14ac:dyDescent="0.3">
      <c r="B3890" s="70" t="str">
        <f t="shared" si="484"/>
        <v>!!!</v>
      </c>
      <c r="C3890" s="265" t="str">
        <f>IF(ISERROR(IF(LEN(E3890)&gt;0,VLOOKUP(TEXT($E3890,0),'Angaben Stationen'!$E$14:$J$213,5,0),"")),"?",IF(LEN(E3890)&gt;0,VLOOKUP(TEXT($E3890,0),'Angaben Stationen'!$E$14:$J$213,5,0),""))</f>
        <v/>
      </c>
      <c r="D3890" s="232" t="str">
        <f>IF(ISERROR(IF(LEN(E3890)&gt;0,VLOOKUP(TEXT($E3890,0),'Angaben Stationen'!$E$14:$J$213,6,0),"")),"STATION IST NICHT VORHANDEN",IF(LEN(E3890)&gt;0,VLOOKUP(TEXT($E3890,0),'Angaben Stationen'!$E$14:$J$213,6,0),""))</f>
        <v/>
      </c>
      <c r="E3890" s="287"/>
      <c r="F3890" s="234"/>
      <c r="G3890" s="234"/>
      <c r="H3890" s="263"/>
      <c r="I3890" s="64"/>
      <c r="K3890" s="445" t="str">
        <f t="shared" si="485"/>
        <v>Leer</v>
      </c>
      <c r="L3890" s="445" t="str">
        <f>VLOOKUP($D3890,{"29 - Psychiatrie (Erwachsene)","BGI";"297 - stationsäquivalente Behandlung in der Erwachsenenpsychiatrie (29)","BGI";"30 - Kinder- und Jugendpsychiatrie","BGII";"307 - stationsäquivalente Behandlung in der Kinder- und Jugendpsychiatrie (30)","BGII";"31 - Psychosomatik","BGI";"","Leer"},2,0)</f>
        <v>Leer</v>
      </c>
      <c r="M3890" s="445">
        <f t="shared" si="482"/>
        <v>0</v>
      </c>
      <c r="N3890" s="445">
        <f t="shared" si="483"/>
        <v>0</v>
      </c>
      <c r="O3890" s="445">
        <f t="shared" si="486"/>
        <v>0</v>
      </c>
      <c r="P3890" s="445">
        <f t="shared" si="487"/>
        <v>0</v>
      </c>
      <c r="Q3890" s="445">
        <f t="shared" si="488"/>
        <v>0</v>
      </c>
      <c r="R3890" s="415" t="str">
        <f t="shared" si="489"/>
        <v>Leer</v>
      </c>
      <c r="S3890" s="445">
        <f>IF('Angaben KH-Standort'!D$29='A4'!D3890,IF('Angaben KH-Standort'!E$29="Ja",1,0),0)</f>
        <v>0</v>
      </c>
      <c r="T3890" s="445">
        <f>IF('Angaben KH-Standort'!D$30='A4'!D3890,IF('Angaben KH-Standort'!E$30="Ja",1,0),0)</f>
        <v>0</v>
      </c>
      <c r="U3890" s="445">
        <f>IF('Angaben KH-Standort'!D$31='A4'!D3890,IF('Angaben KH-Standort'!E$31="Ja",1,0),0)</f>
        <v>0</v>
      </c>
    </row>
    <row r="3891" spans="2:21" ht="15" customHeight="1" x14ac:dyDescent="0.3">
      <c r="B3891" s="70" t="str">
        <f t="shared" si="484"/>
        <v>!!!</v>
      </c>
      <c r="C3891" s="265" t="str">
        <f>IF(ISERROR(IF(LEN(E3891)&gt;0,VLOOKUP(TEXT($E3891,0),'Angaben Stationen'!$E$14:$J$213,5,0),"")),"?",IF(LEN(E3891)&gt;0,VLOOKUP(TEXT($E3891,0),'Angaben Stationen'!$E$14:$J$213,5,0),""))</f>
        <v/>
      </c>
      <c r="D3891" s="232" t="str">
        <f>IF(ISERROR(IF(LEN(E3891)&gt;0,VLOOKUP(TEXT($E3891,0),'Angaben Stationen'!$E$14:$J$213,6,0),"")),"STATION IST NICHT VORHANDEN",IF(LEN(E3891)&gt;0,VLOOKUP(TEXT($E3891,0),'Angaben Stationen'!$E$14:$J$213,6,0),""))</f>
        <v/>
      </c>
      <c r="E3891" s="287"/>
      <c r="F3891" s="234"/>
      <c r="G3891" s="234"/>
      <c r="H3891" s="263"/>
      <c r="I3891" s="64"/>
      <c r="K3891" s="445" t="str">
        <f t="shared" si="485"/>
        <v>Leer</v>
      </c>
      <c r="L3891" s="445" t="str">
        <f>VLOOKUP($D3891,{"29 - Psychiatrie (Erwachsene)","BGI";"297 - stationsäquivalente Behandlung in der Erwachsenenpsychiatrie (29)","BGI";"30 - Kinder- und Jugendpsychiatrie","BGII";"307 - stationsäquivalente Behandlung in der Kinder- und Jugendpsychiatrie (30)","BGII";"31 - Psychosomatik","BGI";"","Leer"},2,0)</f>
        <v>Leer</v>
      </c>
      <c r="M3891" s="445">
        <f t="shared" si="482"/>
        <v>0</v>
      </c>
      <c r="N3891" s="445">
        <f t="shared" si="483"/>
        <v>0</v>
      </c>
      <c r="O3891" s="445">
        <f t="shared" si="486"/>
        <v>0</v>
      </c>
      <c r="P3891" s="445">
        <f t="shared" si="487"/>
        <v>0</v>
      </c>
      <c r="Q3891" s="445">
        <f t="shared" si="488"/>
        <v>0</v>
      </c>
      <c r="R3891" s="415" t="str">
        <f t="shared" si="489"/>
        <v>Leer</v>
      </c>
      <c r="S3891" s="445">
        <f>IF('Angaben KH-Standort'!D$29='A4'!D3891,IF('Angaben KH-Standort'!E$29="Ja",1,0),0)</f>
        <v>0</v>
      </c>
      <c r="T3891" s="445">
        <f>IF('Angaben KH-Standort'!D$30='A4'!D3891,IF('Angaben KH-Standort'!E$30="Ja",1,0),0)</f>
        <v>0</v>
      </c>
      <c r="U3891" s="445">
        <f>IF('Angaben KH-Standort'!D$31='A4'!D3891,IF('Angaben KH-Standort'!E$31="Ja",1,0),0)</f>
        <v>0</v>
      </c>
    </row>
    <row r="3892" spans="2:21" ht="15" customHeight="1" x14ac:dyDescent="0.3">
      <c r="B3892" s="70" t="str">
        <f t="shared" si="484"/>
        <v>!!!</v>
      </c>
      <c r="C3892" s="265" t="str">
        <f>IF(ISERROR(IF(LEN(E3892)&gt;0,VLOOKUP(TEXT($E3892,0),'Angaben Stationen'!$E$14:$J$213,5,0),"")),"?",IF(LEN(E3892)&gt;0,VLOOKUP(TEXT($E3892,0),'Angaben Stationen'!$E$14:$J$213,5,0),""))</f>
        <v/>
      </c>
      <c r="D3892" s="232" t="str">
        <f>IF(ISERROR(IF(LEN(E3892)&gt;0,VLOOKUP(TEXT($E3892,0),'Angaben Stationen'!$E$14:$J$213,6,0),"")),"STATION IST NICHT VORHANDEN",IF(LEN(E3892)&gt;0,VLOOKUP(TEXT($E3892,0),'Angaben Stationen'!$E$14:$J$213,6,0),""))</f>
        <v/>
      </c>
      <c r="E3892" s="287"/>
      <c r="F3892" s="234"/>
      <c r="G3892" s="234"/>
      <c r="H3892" s="263"/>
      <c r="I3892" s="64"/>
      <c r="K3892" s="445" t="str">
        <f t="shared" si="485"/>
        <v>Leer</v>
      </c>
      <c r="L3892" s="445" t="str">
        <f>VLOOKUP($D3892,{"29 - Psychiatrie (Erwachsene)","BGI";"297 - stationsäquivalente Behandlung in der Erwachsenenpsychiatrie (29)","BGI";"30 - Kinder- und Jugendpsychiatrie","BGII";"307 - stationsäquivalente Behandlung in der Kinder- und Jugendpsychiatrie (30)","BGII";"31 - Psychosomatik","BGI";"","Leer"},2,0)</f>
        <v>Leer</v>
      </c>
      <c r="M3892" s="445">
        <f t="shared" si="482"/>
        <v>0</v>
      </c>
      <c r="N3892" s="445">
        <f t="shared" si="483"/>
        <v>0</v>
      </c>
      <c r="O3892" s="445">
        <f t="shared" si="486"/>
        <v>0</v>
      </c>
      <c r="P3892" s="445">
        <f t="shared" si="487"/>
        <v>0</v>
      </c>
      <c r="Q3892" s="445">
        <f t="shared" si="488"/>
        <v>0</v>
      </c>
      <c r="R3892" s="415" t="str">
        <f t="shared" si="489"/>
        <v>Leer</v>
      </c>
      <c r="S3892" s="445">
        <f>IF('Angaben KH-Standort'!D$29='A4'!D3892,IF('Angaben KH-Standort'!E$29="Ja",1,0),0)</f>
        <v>0</v>
      </c>
      <c r="T3892" s="445">
        <f>IF('Angaben KH-Standort'!D$30='A4'!D3892,IF('Angaben KH-Standort'!E$30="Ja",1,0),0)</f>
        <v>0</v>
      </c>
      <c r="U3892" s="445">
        <f>IF('Angaben KH-Standort'!D$31='A4'!D3892,IF('Angaben KH-Standort'!E$31="Ja",1,0),0)</f>
        <v>0</v>
      </c>
    </row>
    <row r="3893" spans="2:21" ht="15" customHeight="1" x14ac:dyDescent="0.3">
      <c r="B3893" s="70" t="str">
        <f t="shared" si="484"/>
        <v>!!!</v>
      </c>
      <c r="C3893" s="265" t="str">
        <f>IF(ISERROR(IF(LEN(E3893)&gt;0,VLOOKUP(TEXT($E3893,0),'Angaben Stationen'!$E$14:$J$213,5,0),"")),"?",IF(LEN(E3893)&gt;0,VLOOKUP(TEXT($E3893,0),'Angaben Stationen'!$E$14:$J$213,5,0),""))</f>
        <v/>
      </c>
      <c r="D3893" s="232" t="str">
        <f>IF(ISERROR(IF(LEN(E3893)&gt;0,VLOOKUP(TEXT($E3893,0),'Angaben Stationen'!$E$14:$J$213,6,0),"")),"STATION IST NICHT VORHANDEN",IF(LEN(E3893)&gt;0,VLOOKUP(TEXT($E3893,0),'Angaben Stationen'!$E$14:$J$213,6,0),""))</f>
        <v/>
      </c>
      <c r="E3893" s="287"/>
      <c r="F3893" s="234"/>
      <c r="G3893" s="234"/>
      <c r="H3893" s="263"/>
      <c r="I3893" s="64"/>
      <c r="K3893" s="445" t="str">
        <f t="shared" si="485"/>
        <v>Leer</v>
      </c>
      <c r="L3893" s="445" t="str">
        <f>VLOOKUP($D3893,{"29 - Psychiatrie (Erwachsene)","BGI";"297 - stationsäquivalente Behandlung in der Erwachsenenpsychiatrie (29)","BGI";"30 - Kinder- und Jugendpsychiatrie","BGII";"307 - stationsäquivalente Behandlung in der Kinder- und Jugendpsychiatrie (30)","BGII";"31 - Psychosomatik","BGI";"","Leer"},2,0)</f>
        <v>Leer</v>
      </c>
      <c r="M3893" s="445">
        <f t="shared" si="482"/>
        <v>0</v>
      </c>
      <c r="N3893" s="445">
        <f t="shared" si="483"/>
        <v>0</v>
      </c>
      <c r="O3893" s="445">
        <f t="shared" si="486"/>
        <v>0</v>
      </c>
      <c r="P3893" s="445">
        <f t="shared" si="487"/>
        <v>0</v>
      </c>
      <c r="Q3893" s="445">
        <f t="shared" si="488"/>
        <v>0</v>
      </c>
      <c r="R3893" s="415" t="str">
        <f t="shared" si="489"/>
        <v>Leer</v>
      </c>
      <c r="S3893" s="445">
        <f>IF('Angaben KH-Standort'!D$29='A4'!D3893,IF('Angaben KH-Standort'!E$29="Ja",1,0),0)</f>
        <v>0</v>
      </c>
      <c r="T3893" s="445">
        <f>IF('Angaben KH-Standort'!D$30='A4'!D3893,IF('Angaben KH-Standort'!E$30="Ja",1,0),0)</f>
        <v>0</v>
      </c>
      <c r="U3893" s="445">
        <f>IF('Angaben KH-Standort'!D$31='A4'!D3893,IF('Angaben KH-Standort'!E$31="Ja",1,0),0)</f>
        <v>0</v>
      </c>
    </row>
    <row r="3894" spans="2:21" ht="15" customHeight="1" x14ac:dyDescent="0.3">
      <c r="B3894" s="70" t="str">
        <f t="shared" si="484"/>
        <v>!!!</v>
      </c>
      <c r="C3894" s="265" t="str">
        <f>IF(ISERROR(IF(LEN(E3894)&gt;0,VLOOKUP(TEXT($E3894,0),'Angaben Stationen'!$E$14:$J$213,5,0),"")),"?",IF(LEN(E3894)&gt;0,VLOOKUP(TEXT($E3894,0),'Angaben Stationen'!$E$14:$J$213,5,0),""))</f>
        <v/>
      </c>
      <c r="D3894" s="232" t="str">
        <f>IF(ISERROR(IF(LEN(E3894)&gt;0,VLOOKUP(TEXT($E3894,0),'Angaben Stationen'!$E$14:$J$213,6,0),"")),"STATION IST NICHT VORHANDEN",IF(LEN(E3894)&gt;0,VLOOKUP(TEXT($E3894,0),'Angaben Stationen'!$E$14:$J$213,6,0),""))</f>
        <v/>
      </c>
      <c r="E3894" s="287"/>
      <c r="F3894" s="234"/>
      <c r="G3894" s="234"/>
      <c r="H3894" s="263"/>
      <c r="I3894" s="64"/>
      <c r="K3894" s="445" t="str">
        <f t="shared" si="485"/>
        <v>Leer</v>
      </c>
      <c r="L3894" s="445" t="str">
        <f>VLOOKUP($D3894,{"29 - Psychiatrie (Erwachsene)","BGI";"297 - stationsäquivalente Behandlung in der Erwachsenenpsychiatrie (29)","BGI";"30 - Kinder- und Jugendpsychiatrie","BGII";"307 - stationsäquivalente Behandlung in der Kinder- und Jugendpsychiatrie (30)","BGII";"31 - Psychosomatik","BGI";"","Leer"},2,0)</f>
        <v>Leer</v>
      </c>
      <c r="M3894" s="445">
        <f t="shared" si="482"/>
        <v>0</v>
      </c>
      <c r="N3894" s="445">
        <f t="shared" si="483"/>
        <v>0</v>
      </c>
      <c r="O3894" s="445">
        <f t="shared" si="486"/>
        <v>0</v>
      </c>
      <c r="P3894" s="445">
        <f t="shared" si="487"/>
        <v>0</v>
      </c>
      <c r="Q3894" s="445">
        <f t="shared" si="488"/>
        <v>0</v>
      </c>
      <c r="R3894" s="415" t="str">
        <f t="shared" si="489"/>
        <v>Leer</v>
      </c>
      <c r="S3894" s="445">
        <f>IF('Angaben KH-Standort'!D$29='A4'!D3894,IF('Angaben KH-Standort'!E$29="Ja",1,0),0)</f>
        <v>0</v>
      </c>
      <c r="T3894" s="445">
        <f>IF('Angaben KH-Standort'!D$30='A4'!D3894,IF('Angaben KH-Standort'!E$30="Ja",1,0),0)</f>
        <v>0</v>
      </c>
      <c r="U3894" s="445">
        <f>IF('Angaben KH-Standort'!D$31='A4'!D3894,IF('Angaben KH-Standort'!E$31="Ja",1,0),0)</f>
        <v>0</v>
      </c>
    </row>
    <row r="3895" spans="2:21" ht="15" customHeight="1" x14ac:dyDescent="0.3">
      <c r="B3895" s="70" t="str">
        <f t="shared" si="484"/>
        <v>!!!</v>
      </c>
      <c r="C3895" s="265" t="str">
        <f>IF(ISERROR(IF(LEN(E3895)&gt;0,VLOOKUP(TEXT($E3895,0),'Angaben Stationen'!$E$14:$J$213,5,0),"")),"?",IF(LEN(E3895)&gt;0,VLOOKUP(TEXT($E3895,0),'Angaben Stationen'!$E$14:$J$213,5,0),""))</f>
        <v/>
      </c>
      <c r="D3895" s="232" t="str">
        <f>IF(ISERROR(IF(LEN(E3895)&gt;0,VLOOKUP(TEXT($E3895,0),'Angaben Stationen'!$E$14:$J$213,6,0),"")),"STATION IST NICHT VORHANDEN",IF(LEN(E3895)&gt;0,VLOOKUP(TEXT($E3895,0),'Angaben Stationen'!$E$14:$J$213,6,0),""))</f>
        <v/>
      </c>
      <c r="E3895" s="287"/>
      <c r="F3895" s="234"/>
      <c r="G3895" s="234"/>
      <c r="H3895" s="263"/>
      <c r="I3895" s="64"/>
      <c r="K3895" s="445" t="str">
        <f t="shared" si="485"/>
        <v>Leer</v>
      </c>
      <c r="L3895" s="445" t="str">
        <f>VLOOKUP($D3895,{"29 - Psychiatrie (Erwachsene)","BGI";"297 - stationsäquivalente Behandlung in der Erwachsenenpsychiatrie (29)","BGI";"30 - Kinder- und Jugendpsychiatrie","BGII";"307 - stationsäquivalente Behandlung in der Kinder- und Jugendpsychiatrie (30)","BGII";"31 - Psychosomatik","BGI";"","Leer"},2,0)</f>
        <v>Leer</v>
      </c>
      <c r="M3895" s="445">
        <f t="shared" si="482"/>
        <v>0</v>
      </c>
      <c r="N3895" s="445">
        <f t="shared" si="483"/>
        <v>0</v>
      </c>
      <c r="O3895" s="445">
        <f t="shared" si="486"/>
        <v>0</v>
      </c>
      <c r="P3895" s="445">
        <f t="shared" si="487"/>
        <v>0</v>
      </c>
      <c r="Q3895" s="445">
        <f t="shared" si="488"/>
        <v>0</v>
      </c>
      <c r="R3895" s="415" t="str">
        <f t="shared" si="489"/>
        <v>Leer</v>
      </c>
      <c r="S3895" s="445">
        <f>IF('Angaben KH-Standort'!D$29='A4'!D3895,IF('Angaben KH-Standort'!E$29="Ja",1,0),0)</f>
        <v>0</v>
      </c>
      <c r="T3895" s="445">
        <f>IF('Angaben KH-Standort'!D$30='A4'!D3895,IF('Angaben KH-Standort'!E$30="Ja",1,0),0)</f>
        <v>0</v>
      </c>
      <c r="U3895" s="445">
        <f>IF('Angaben KH-Standort'!D$31='A4'!D3895,IF('Angaben KH-Standort'!E$31="Ja",1,0),0)</f>
        <v>0</v>
      </c>
    </row>
    <row r="3896" spans="2:21" ht="15" customHeight="1" x14ac:dyDescent="0.3">
      <c r="B3896" s="70" t="str">
        <f t="shared" si="484"/>
        <v>!!!</v>
      </c>
      <c r="C3896" s="265" t="str">
        <f>IF(ISERROR(IF(LEN(E3896)&gt;0,VLOOKUP(TEXT($E3896,0),'Angaben Stationen'!$E$14:$J$213,5,0),"")),"?",IF(LEN(E3896)&gt;0,VLOOKUP(TEXT($E3896,0),'Angaben Stationen'!$E$14:$J$213,5,0),""))</f>
        <v/>
      </c>
      <c r="D3896" s="232" t="str">
        <f>IF(ISERROR(IF(LEN(E3896)&gt;0,VLOOKUP(TEXT($E3896,0),'Angaben Stationen'!$E$14:$J$213,6,0),"")),"STATION IST NICHT VORHANDEN",IF(LEN(E3896)&gt;0,VLOOKUP(TEXT($E3896,0),'Angaben Stationen'!$E$14:$J$213,6,0),""))</f>
        <v/>
      </c>
      <c r="E3896" s="287"/>
      <c r="F3896" s="234"/>
      <c r="G3896" s="234"/>
      <c r="H3896" s="263"/>
      <c r="I3896" s="64"/>
      <c r="K3896" s="445" t="str">
        <f t="shared" si="485"/>
        <v>Leer</v>
      </c>
      <c r="L3896" s="445" t="str">
        <f>VLOOKUP($D3896,{"29 - Psychiatrie (Erwachsene)","BGI";"297 - stationsäquivalente Behandlung in der Erwachsenenpsychiatrie (29)","BGI";"30 - Kinder- und Jugendpsychiatrie","BGII";"307 - stationsäquivalente Behandlung in der Kinder- und Jugendpsychiatrie (30)","BGII";"31 - Psychosomatik","BGI";"","Leer"},2,0)</f>
        <v>Leer</v>
      </c>
      <c r="M3896" s="445">
        <f t="shared" si="482"/>
        <v>0</v>
      </c>
      <c r="N3896" s="445">
        <f t="shared" si="483"/>
        <v>0</v>
      </c>
      <c r="O3896" s="445">
        <f t="shared" si="486"/>
        <v>0</v>
      </c>
      <c r="P3896" s="445">
        <f t="shared" si="487"/>
        <v>0</v>
      </c>
      <c r="Q3896" s="445">
        <f t="shared" si="488"/>
        <v>0</v>
      </c>
      <c r="R3896" s="415" t="str">
        <f t="shared" si="489"/>
        <v>Leer</v>
      </c>
      <c r="S3896" s="445">
        <f>IF('Angaben KH-Standort'!D$29='A4'!D3896,IF('Angaben KH-Standort'!E$29="Ja",1,0),0)</f>
        <v>0</v>
      </c>
      <c r="T3896" s="445">
        <f>IF('Angaben KH-Standort'!D$30='A4'!D3896,IF('Angaben KH-Standort'!E$30="Ja",1,0),0)</f>
        <v>0</v>
      </c>
      <c r="U3896" s="445">
        <f>IF('Angaben KH-Standort'!D$31='A4'!D3896,IF('Angaben KH-Standort'!E$31="Ja",1,0),0)</f>
        <v>0</v>
      </c>
    </row>
    <row r="3897" spans="2:21" ht="15" customHeight="1" x14ac:dyDescent="0.3">
      <c r="B3897" s="70" t="str">
        <f t="shared" si="484"/>
        <v>!!!</v>
      </c>
      <c r="C3897" s="265" t="str">
        <f>IF(ISERROR(IF(LEN(E3897)&gt;0,VLOOKUP(TEXT($E3897,0),'Angaben Stationen'!$E$14:$J$213,5,0),"")),"?",IF(LEN(E3897)&gt;0,VLOOKUP(TEXT($E3897,0),'Angaben Stationen'!$E$14:$J$213,5,0),""))</f>
        <v/>
      </c>
      <c r="D3897" s="232" t="str">
        <f>IF(ISERROR(IF(LEN(E3897)&gt;0,VLOOKUP(TEXT($E3897,0),'Angaben Stationen'!$E$14:$J$213,6,0),"")),"STATION IST NICHT VORHANDEN",IF(LEN(E3897)&gt;0,VLOOKUP(TEXT($E3897,0),'Angaben Stationen'!$E$14:$J$213,6,0),""))</f>
        <v/>
      </c>
      <c r="E3897" s="287"/>
      <c r="F3897" s="234"/>
      <c r="G3897" s="234"/>
      <c r="H3897" s="263"/>
      <c r="I3897" s="64"/>
      <c r="K3897" s="445" t="str">
        <f t="shared" si="485"/>
        <v>Leer</v>
      </c>
      <c r="L3897" s="445" t="str">
        <f>VLOOKUP($D3897,{"29 - Psychiatrie (Erwachsene)","BGI";"297 - stationsäquivalente Behandlung in der Erwachsenenpsychiatrie (29)","BGI";"30 - Kinder- und Jugendpsychiatrie","BGII";"307 - stationsäquivalente Behandlung in der Kinder- und Jugendpsychiatrie (30)","BGII";"31 - Psychosomatik","BGI";"","Leer"},2,0)</f>
        <v>Leer</v>
      </c>
      <c r="M3897" s="445">
        <f t="shared" si="482"/>
        <v>0</v>
      </c>
      <c r="N3897" s="445">
        <f t="shared" si="483"/>
        <v>0</v>
      </c>
      <c r="O3897" s="445">
        <f t="shared" si="486"/>
        <v>0</v>
      </c>
      <c r="P3897" s="445">
        <f t="shared" si="487"/>
        <v>0</v>
      </c>
      <c r="Q3897" s="445">
        <f t="shared" si="488"/>
        <v>0</v>
      </c>
      <c r="R3897" s="415" t="str">
        <f t="shared" si="489"/>
        <v>Leer</v>
      </c>
      <c r="S3897" s="445">
        <f>IF('Angaben KH-Standort'!D$29='A4'!D3897,IF('Angaben KH-Standort'!E$29="Ja",1,0),0)</f>
        <v>0</v>
      </c>
      <c r="T3897" s="445">
        <f>IF('Angaben KH-Standort'!D$30='A4'!D3897,IF('Angaben KH-Standort'!E$30="Ja",1,0),0)</f>
        <v>0</v>
      </c>
      <c r="U3897" s="445">
        <f>IF('Angaben KH-Standort'!D$31='A4'!D3897,IF('Angaben KH-Standort'!E$31="Ja",1,0),0)</f>
        <v>0</v>
      </c>
    </row>
    <row r="3898" spans="2:21" ht="15" customHeight="1" x14ac:dyDescent="0.3">
      <c r="B3898" s="70" t="str">
        <f t="shared" si="484"/>
        <v>!!!</v>
      </c>
      <c r="C3898" s="265" t="str">
        <f>IF(ISERROR(IF(LEN(E3898)&gt;0,VLOOKUP(TEXT($E3898,0),'Angaben Stationen'!$E$14:$J$213,5,0),"")),"?",IF(LEN(E3898)&gt;0,VLOOKUP(TEXT($E3898,0),'Angaben Stationen'!$E$14:$J$213,5,0),""))</f>
        <v/>
      </c>
      <c r="D3898" s="232" t="str">
        <f>IF(ISERROR(IF(LEN(E3898)&gt;0,VLOOKUP(TEXT($E3898,0),'Angaben Stationen'!$E$14:$J$213,6,0),"")),"STATION IST NICHT VORHANDEN",IF(LEN(E3898)&gt;0,VLOOKUP(TEXT($E3898,0),'Angaben Stationen'!$E$14:$J$213,6,0),""))</f>
        <v/>
      </c>
      <c r="E3898" s="287"/>
      <c r="F3898" s="234"/>
      <c r="G3898" s="234"/>
      <c r="H3898" s="263"/>
      <c r="I3898" s="64"/>
      <c r="K3898" s="445" t="str">
        <f t="shared" si="485"/>
        <v>Leer</v>
      </c>
      <c r="L3898" s="445" t="str">
        <f>VLOOKUP($D3898,{"29 - Psychiatrie (Erwachsene)","BGI";"297 - stationsäquivalente Behandlung in der Erwachsenenpsychiatrie (29)","BGI";"30 - Kinder- und Jugendpsychiatrie","BGII";"307 - stationsäquivalente Behandlung in der Kinder- und Jugendpsychiatrie (30)","BGII";"31 - Psychosomatik","BGI";"","Leer"},2,0)</f>
        <v>Leer</v>
      </c>
      <c r="M3898" s="445">
        <f t="shared" si="482"/>
        <v>0</v>
      </c>
      <c r="N3898" s="445">
        <f t="shared" si="483"/>
        <v>0</v>
      </c>
      <c r="O3898" s="445">
        <f t="shared" si="486"/>
        <v>0</v>
      </c>
      <c r="P3898" s="445">
        <f t="shared" si="487"/>
        <v>0</v>
      </c>
      <c r="Q3898" s="445">
        <f t="shared" si="488"/>
        <v>0</v>
      </c>
      <c r="R3898" s="415" t="str">
        <f t="shared" si="489"/>
        <v>Leer</v>
      </c>
      <c r="S3898" s="445">
        <f>IF('Angaben KH-Standort'!D$29='A4'!D3898,IF('Angaben KH-Standort'!E$29="Ja",1,0),0)</f>
        <v>0</v>
      </c>
      <c r="T3898" s="445">
        <f>IF('Angaben KH-Standort'!D$30='A4'!D3898,IF('Angaben KH-Standort'!E$30="Ja",1,0),0)</f>
        <v>0</v>
      </c>
      <c r="U3898" s="445">
        <f>IF('Angaben KH-Standort'!D$31='A4'!D3898,IF('Angaben KH-Standort'!E$31="Ja",1,0),0)</f>
        <v>0</v>
      </c>
    </row>
    <row r="3899" spans="2:21" ht="15" customHeight="1" x14ac:dyDescent="0.3">
      <c r="B3899" s="70" t="str">
        <f t="shared" si="484"/>
        <v>!!!</v>
      </c>
      <c r="C3899" s="265" t="str">
        <f>IF(ISERROR(IF(LEN(E3899)&gt;0,VLOOKUP(TEXT($E3899,0),'Angaben Stationen'!$E$14:$J$213,5,0),"")),"?",IF(LEN(E3899)&gt;0,VLOOKUP(TEXT($E3899,0),'Angaben Stationen'!$E$14:$J$213,5,0),""))</f>
        <v/>
      </c>
      <c r="D3899" s="232" t="str">
        <f>IF(ISERROR(IF(LEN(E3899)&gt;0,VLOOKUP(TEXT($E3899,0),'Angaben Stationen'!$E$14:$J$213,6,0),"")),"STATION IST NICHT VORHANDEN",IF(LEN(E3899)&gt;0,VLOOKUP(TEXT($E3899,0),'Angaben Stationen'!$E$14:$J$213,6,0),""))</f>
        <v/>
      </c>
      <c r="E3899" s="287"/>
      <c r="F3899" s="234"/>
      <c r="G3899" s="234"/>
      <c r="H3899" s="263"/>
      <c r="I3899" s="64"/>
      <c r="K3899" s="445" t="str">
        <f t="shared" si="485"/>
        <v>Leer</v>
      </c>
      <c r="L3899" s="445" t="str">
        <f>VLOOKUP($D3899,{"29 - Psychiatrie (Erwachsene)","BGI";"297 - stationsäquivalente Behandlung in der Erwachsenenpsychiatrie (29)","BGI";"30 - Kinder- und Jugendpsychiatrie","BGII";"307 - stationsäquivalente Behandlung in der Kinder- und Jugendpsychiatrie (30)","BGII";"31 - Psychosomatik","BGI";"","Leer"},2,0)</f>
        <v>Leer</v>
      </c>
      <c r="M3899" s="445">
        <f t="shared" si="482"/>
        <v>0</v>
      </c>
      <c r="N3899" s="445">
        <f t="shared" si="483"/>
        <v>0</v>
      </c>
      <c r="O3899" s="445">
        <f t="shared" si="486"/>
        <v>0</v>
      </c>
      <c r="P3899" s="445">
        <f t="shared" si="487"/>
        <v>0</v>
      </c>
      <c r="Q3899" s="445">
        <f t="shared" si="488"/>
        <v>0</v>
      </c>
      <c r="R3899" s="415" t="str">
        <f t="shared" si="489"/>
        <v>Leer</v>
      </c>
      <c r="S3899" s="445">
        <f>IF('Angaben KH-Standort'!D$29='A4'!D3899,IF('Angaben KH-Standort'!E$29="Ja",1,0),0)</f>
        <v>0</v>
      </c>
      <c r="T3899" s="445">
        <f>IF('Angaben KH-Standort'!D$30='A4'!D3899,IF('Angaben KH-Standort'!E$30="Ja",1,0),0)</f>
        <v>0</v>
      </c>
      <c r="U3899" s="445">
        <f>IF('Angaben KH-Standort'!D$31='A4'!D3899,IF('Angaben KH-Standort'!E$31="Ja",1,0),0)</f>
        <v>0</v>
      </c>
    </row>
    <row r="3900" spans="2:21" ht="15" customHeight="1" x14ac:dyDescent="0.3">
      <c r="B3900" s="70" t="str">
        <f t="shared" si="484"/>
        <v>!!!</v>
      </c>
      <c r="C3900" s="265" t="str">
        <f>IF(ISERROR(IF(LEN(E3900)&gt;0,VLOOKUP(TEXT($E3900,0),'Angaben Stationen'!$E$14:$J$213,5,0),"")),"?",IF(LEN(E3900)&gt;0,VLOOKUP(TEXT($E3900,0),'Angaben Stationen'!$E$14:$J$213,5,0),""))</f>
        <v/>
      </c>
      <c r="D3900" s="232" t="str">
        <f>IF(ISERROR(IF(LEN(E3900)&gt;0,VLOOKUP(TEXT($E3900,0),'Angaben Stationen'!$E$14:$J$213,6,0),"")),"STATION IST NICHT VORHANDEN",IF(LEN(E3900)&gt;0,VLOOKUP(TEXT($E3900,0),'Angaben Stationen'!$E$14:$J$213,6,0),""))</f>
        <v/>
      </c>
      <c r="E3900" s="287"/>
      <c r="F3900" s="234"/>
      <c r="G3900" s="234"/>
      <c r="H3900" s="263"/>
      <c r="I3900" s="64"/>
      <c r="K3900" s="445" t="str">
        <f t="shared" si="485"/>
        <v>Leer</v>
      </c>
      <c r="L3900" s="445" t="str">
        <f>VLOOKUP($D3900,{"29 - Psychiatrie (Erwachsene)","BGI";"297 - stationsäquivalente Behandlung in der Erwachsenenpsychiatrie (29)","BGI";"30 - Kinder- und Jugendpsychiatrie","BGII";"307 - stationsäquivalente Behandlung in der Kinder- und Jugendpsychiatrie (30)","BGII";"31 - Psychosomatik","BGI";"","Leer"},2,0)</f>
        <v>Leer</v>
      </c>
      <c r="M3900" s="445">
        <f t="shared" si="482"/>
        <v>0</v>
      </c>
      <c r="N3900" s="445">
        <f t="shared" si="483"/>
        <v>0</v>
      </c>
      <c r="O3900" s="445">
        <f t="shared" si="486"/>
        <v>0</v>
      </c>
      <c r="P3900" s="445">
        <f t="shared" si="487"/>
        <v>0</v>
      </c>
      <c r="Q3900" s="445">
        <f t="shared" si="488"/>
        <v>0</v>
      </c>
      <c r="R3900" s="415" t="str">
        <f t="shared" si="489"/>
        <v>Leer</v>
      </c>
      <c r="S3900" s="445">
        <f>IF('Angaben KH-Standort'!D$29='A4'!D3900,IF('Angaben KH-Standort'!E$29="Ja",1,0),0)</f>
        <v>0</v>
      </c>
      <c r="T3900" s="445">
        <f>IF('Angaben KH-Standort'!D$30='A4'!D3900,IF('Angaben KH-Standort'!E$30="Ja",1,0),0)</f>
        <v>0</v>
      </c>
      <c r="U3900" s="445">
        <f>IF('Angaben KH-Standort'!D$31='A4'!D3900,IF('Angaben KH-Standort'!E$31="Ja",1,0),0)</f>
        <v>0</v>
      </c>
    </row>
    <row r="3901" spans="2:21" ht="15" customHeight="1" x14ac:dyDescent="0.3">
      <c r="B3901" s="70" t="str">
        <f t="shared" si="484"/>
        <v>!!!</v>
      </c>
      <c r="C3901" s="265" t="str">
        <f>IF(ISERROR(IF(LEN(E3901)&gt;0,VLOOKUP(TEXT($E3901,0),'Angaben Stationen'!$E$14:$J$213,5,0),"")),"?",IF(LEN(E3901)&gt;0,VLOOKUP(TEXT($E3901,0),'Angaben Stationen'!$E$14:$J$213,5,0),""))</f>
        <v/>
      </c>
      <c r="D3901" s="232" t="str">
        <f>IF(ISERROR(IF(LEN(E3901)&gt;0,VLOOKUP(TEXT($E3901,0),'Angaben Stationen'!$E$14:$J$213,6,0),"")),"STATION IST NICHT VORHANDEN",IF(LEN(E3901)&gt;0,VLOOKUP(TEXT($E3901,0),'Angaben Stationen'!$E$14:$J$213,6,0),""))</f>
        <v/>
      </c>
      <c r="E3901" s="287"/>
      <c r="F3901" s="234"/>
      <c r="G3901" s="234"/>
      <c r="H3901" s="263"/>
      <c r="I3901" s="64"/>
      <c r="K3901" s="445" t="str">
        <f t="shared" si="485"/>
        <v>Leer</v>
      </c>
      <c r="L3901" s="445" t="str">
        <f>VLOOKUP($D3901,{"29 - Psychiatrie (Erwachsene)","BGI";"297 - stationsäquivalente Behandlung in der Erwachsenenpsychiatrie (29)","BGI";"30 - Kinder- und Jugendpsychiatrie","BGII";"307 - stationsäquivalente Behandlung in der Kinder- und Jugendpsychiatrie (30)","BGII";"31 - Psychosomatik","BGI";"","Leer"},2,0)</f>
        <v>Leer</v>
      </c>
      <c r="M3901" s="445">
        <f t="shared" si="482"/>
        <v>0</v>
      </c>
      <c r="N3901" s="445">
        <f t="shared" si="483"/>
        <v>0</v>
      </c>
      <c r="O3901" s="445">
        <f t="shared" si="486"/>
        <v>0</v>
      </c>
      <c r="P3901" s="445">
        <f t="shared" si="487"/>
        <v>0</v>
      </c>
      <c r="Q3901" s="445">
        <f t="shared" si="488"/>
        <v>0</v>
      </c>
      <c r="R3901" s="415" t="str">
        <f t="shared" si="489"/>
        <v>Leer</v>
      </c>
      <c r="S3901" s="445">
        <f>IF('Angaben KH-Standort'!D$29='A4'!D3901,IF('Angaben KH-Standort'!E$29="Ja",1,0),0)</f>
        <v>0</v>
      </c>
      <c r="T3901" s="445">
        <f>IF('Angaben KH-Standort'!D$30='A4'!D3901,IF('Angaben KH-Standort'!E$30="Ja",1,0),0)</f>
        <v>0</v>
      </c>
      <c r="U3901" s="445">
        <f>IF('Angaben KH-Standort'!D$31='A4'!D3901,IF('Angaben KH-Standort'!E$31="Ja",1,0),0)</f>
        <v>0</v>
      </c>
    </row>
    <row r="3902" spans="2:21" ht="15" customHeight="1" x14ac:dyDescent="0.3">
      <c r="B3902" s="70" t="str">
        <f t="shared" si="484"/>
        <v>!!!</v>
      </c>
      <c r="C3902" s="265" t="str">
        <f>IF(ISERROR(IF(LEN(E3902)&gt;0,VLOOKUP(TEXT($E3902,0),'Angaben Stationen'!$E$14:$J$213,5,0),"")),"?",IF(LEN(E3902)&gt;0,VLOOKUP(TEXT($E3902,0),'Angaben Stationen'!$E$14:$J$213,5,0),""))</f>
        <v/>
      </c>
      <c r="D3902" s="232" t="str">
        <f>IF(ISERROR(IF(LEN(E3902)&gt;0,VLOOKUP(TEXT($E3902,0),'Angaben Stationen'!$E$14:$J$213,6,0),"")),"STATION IST NICHT VORHANDEN",IF(LEN(E3902)&gt;0,VLOOKUP(TEXT($E3902,0),'Angaben Stationen'!$E$14:$J$213,6,0),""))</f>
        <v/>
      </c>
      <c r="E3902" s="287"/>
      <c r="F3902" s="234"/>
      <c r="G3902" s="234"/>
      <c r="H3902" s="263"/>
      <c r="I3902" s="64"/>
      <c r="K3902" s="445" t="str">
        <f t="shared" si="485"/>
        <v>Leer</v>
      </c>
      <c r="L3902" s="445" t="str">
        <f>VLOOKUP($D3902,{"29 - Psychiatrie (Erwachsene)","BGI";"297 - stationsäquivalente Behandlung in der Erwachsenenpsychiatrie (29)","BGI";"30 - Kinder- und Jugendpsychiatrie","BGII";"307 - stationsäquivalente Behandlung in der Kinder- und Jugendpsychiatrie (30)","BGII";"31 - Psychosomatik","BGI";"","Leer"},2,0)</f>
        <v>Leer</v>
      </c>
      <c r="M3902" s="445">
        <f t="shared" si="482"/>
        <v>0</v>
      </c>
      <c r="N3902" s="445">
        <f t="shared" si="483"/>
        <v>0</v>
      </c>
      <c r="O3902" s="445">
        <f t="shared" si="486"/>
        <v>0</v>
      </c>
      <c r="P3902" s="445">
        <f t="shared" si="487"/>
        <v>0</v>
      </c>
      <c r="Q3902" s="445">
        <f t="shared" si="488"/>
        <v>0</v>
      </c>
      <c r="R3902" s="415" t="str">
        <f t="shared" si="489"/>
        <v>Leer</v>
      </c>
      <c r="S3902" s="445">
        <f>IF('Angaben KH-Standort'!D$29='A4'!D3902,IF('Angaben KH-Standort'!E$29="Ja",1,0),0)</f>
        <v>0</v>
      </c>
      <c r="T3902" s="445">
        <f>IF('Angaben KH-Standort'!D$30='A4'!D3902,IF('Angaben KH-Standort'!E$30="Ja",1,0),0)</f>
        <v>0</v>
      </c>
      <c r="U3902" s="445">
        <f>IF('Angaben KH-Standort'!D$31='A4'!D3902,IF('Angaben KH-Standort'!E$31="Ja",1,0),0)</f>
        <v>0</v>
      </c>
    </row>
    <row r="3903" spans="2:21" ht="15" customHeight="1" x14ac:dyDescent="0.3">
      <c r="B3903" s="70" t="str">
        <f t="shared" si="484"/>
        <v>!!!</v>
      </c>
      <c r="C3903" s="265" t="str">
        <f>IF(ISERROR(IF(LEN(E3903)&gt;0,VLOOKUP(TEXT($E3903,0),'Angaben Stationen'!$E$14:$J$213,5,0),"")),"?",IF(LEN(E3903)&gt;0,VLOOKUP(TEXT($E3903,0),'Angaben Stationen'!$E$14:$J$213,5,0),""))</f>
        <v/>
      </c>
      <c r="D3903" s="232" t="str">
        <f>IF(ISERROR(IF(LEN(E3903)&gt;0,VLOOKUP(TEXT($E3903,0),'Angaben Stationen'!$E$14:$J$213,6,0),"")),"STATION IST NICHT VORHANDEN",IF(LEN(E3903)&gt;0,VLOOKUP(TEXT($E3903,0),'Angaben Stationen'!$E$14:$J$213,6,0),""))</f>
        <v/>
      </c>
      <c r="E3903" s="287"/>
      <c r="F3903" s="234"/>
      <c r="G3903" s="234"/>
      <c r="H3903" s="263"/>
      <c r="I3903" s="64"/>
      <c r="K3903" s="445" t="str">
        <f t="shared" si="485"/>
        <v>Leer</v>
      </c>
      <c r="L3903" s="445" t="str">
        <f>VLOOKUP($D3903,{"29 - Psychiatrie (Erwachsene)","BGI";"297 - stationsäquivalente Behandlung in der Erwachsenenpsychiatrie (29)","BGI";"30 - Kinder- und Jugendpsychiatrie","BGII";"307 - stationsäquivalente Behandlung in der Kinder- und Jugendpsychiatrie (30)","BGII";"31 - Psychosomatik","BGI";"","Leer"},2,0)</f>
        <v>Leer</v>
      </c>
      <c r="M3903" s="445">
        <f t="shared" si="482"/>
        <v>0</v>
      </c>
      <c r="N3903" s="445">
        <f t="shared" si="483"/>
        <v>0</v>
      </c>
      <c r="O3903" s="445">
        <f t="shared" si="486"/>
        <v>0</v>
      </c>
      <c r="P3903" s="445">
        <f t="shared" si="487"/>
        <v>0</v>
      </c>
      <c r="Q3903" s="445">
        <f t="shared" si="488"/>
        <v>0</v>
      </c>
      <c r="R3903" s="415" t="str">
        <f t="shared" si="489"/>
        <v>Leer</v>
      </c>
      <c r="S3903" s="445">
        <f>IF('Angaben KH-Standort'!D$29='A4'!D3903,IF('Angaben KH-Standort'!E$29="Ja",1,0),0)</f>
        <v>0</v>
      </c>
      <c r="T3903" s="445">
        <f>IF('Angaben KH-Standort'!D$30='A4'!D3903,IF('Angaben KH-Standort'!E$30="Ja",1,0),0)</f>
        <v>0</v>
      </c>
      <c r="U3903" s="445">
        <f>IF('Angaben KH-Standort'!D$31='A4'!D3903,IF('Angaben KH-Standort'!E$31="Ja",1,0),0)</f>
        <v>0</v>
      </c>
    </row>
    <row r="3904" spans="2:21" ht="15" customHeight="1" x14ac:dyDescent="0.3">
      <c r="B3904" s="70" t="str">
        <f t="shared" si="484"/>
        <v>!!!</v>
      </c>
      <c r="C3904" s="265" t="str">
        <f>IF(ISERROR(IF(LEN(E3904)&gt;0,VLOOKUP(TEXT($E3904,0),'Angaben Stationen'!$E$14:$J$213,5,0),"")),"?",IF(LEN(E3904)&gt;0,VLOOKUP(TEXT($E3904,0),'Angaben Stationen'!$E$14:$J$213,5,0),""))</f>
        <v/>
      </c>
      <c r="D3904" s="232" t="str">
        <f>IF(ISERROR(IF(LEN(E3904)&gt;0,VLOOKUP(TEXT($E3904,0),'Angaben Stationen'!$E$14:$J$213,6,0),"")),"STATION IST NICHT VORHANDEN",IF(LEN(E3904)&gt;0,VLOOKUP(TEXT($E3904,0),'Angaben Stationen'!$E$14:$J$213,6,0),""))</f>
        <v/>
      </c>
      <c r="E3904" s="287"/>
      <c r="F3904" s="234"/>
      <c r="G3904" s="234"/>
      <c r="H3904" s="263"/>
      <c r="I3904" s="64"/>
      <c r="K3904" s="445" t="str">
        <f t="shared" si="485"/>
        <v>Leer</v>
      </c>
      <c r="L3904" s="445" t="str">
        <f>VLOOKUP($D3904,{"29 - Psychiatrie (Erwachsene)","BGI";"297 - stationsäquivalente Behandlung in der Erwachsenenpsychiatrie (29)","BGI";"30 - Kinder- und Jugendpsychiatrie","BGII";"307 - stationsäquivalente Behandlung in der Kinder- und Jugendpsychiatrie (30)","BGII";"31 - Psychosomatik","BGI";"","Leer"},2,0)</f>
        <v>Leer</v>
      </c>
      <c r="M3904" s="445">
        <f t="shared" si="482"/>
        <v>0</v>
      </c>
      <c r="N3904" s="445">
        <f t="shared" si="483"/>
        <v>0</v>
      </c>
      <c r="O3904" s="445">
        <f t="shared" si="486"/>
        <v>0</v>
      </c>
      <c r="P3904" s="445">
        <f t="shared" si="487"/>
        <v>0</v>
      </c>
      <c r="Q3904" s="445">
        <f t="shared" si="488"/>
        <v>0</v>
      </c>
      <c r="R3904" s="415" t="str">
        <f t="shared" si="489"/>
        <v>Leer</v>
      </c>
      <c r="S3904" s="445">
        <f>IF('Angaben KH-Standort'!D$29='A4'!D3904,IF('Angaben KH-Standort'!E$29="Ja",1,0),0)</f>
        <v>0</v>
      </c>
      <c r="T3904" s="445">
        <f>IF('Angaben KH-Standort'!D$30='A4'!D3904,IF('Angaben KH-Standort'!E$30="Ja",1,0),0)</f>
        <v>0</v>
      </c>
      <c r="U3904" s="445">
        <f>IF('Angaben KH-Standort'!D$31='A4'!D3904,IF('Angaben KH-Standort'!E$31="Ja",1,0),0)</f>
        <v>0</v>
      </c>
    </row>
    <row r="3905" spans="2:21" ht="15" customHeight="1" x14ac:dyDescent="0.3">
      <c r="B3905" s="70" t="str">
        <f t="shared" si="484"/>
        <v>!!!</v>
      </c>
      <c r="C3905" s="265" t="str">
        <f>IF(ISERROR(IF(LEN(E3905)&gt;0,VLOOKUP(TEXT($E3905,0),'Angaben Stationen'!$E$14:$J$213,5,0),"")),"?",IF(LEN(E3905)&gt;0,VLOOKUP(TEXT($E3905,0),'Angaben Stationen'!$E$14:$J$213,5,0),""))</f>
        <v/>
      </c>
      <c r="D3905" s="232" t="str">
        <f>IF(ISERROR(IF(LEN(E3905)&gt;0,VLOOKUP(TEXT($E3905,0),'Angaben Stationen'!$E$14:$J$213,6,0),"")),"STATION IST NICHT VORHANDEN",IF(LEN(E3905)&gt;0,VLOOKUP(TEXT($E3905,0),'Angaben Stationen'!$E$14:$J$213,6,0),""))</f>
        <v/>
      </c>
      <c r="E3905" s="287"/>
      <c r="F3905" s="234"/>
      <c r="G3905" s="234"/>
      <c r="H3905" s="263"/>
      <c r="I3905" s="64"/>
      <c r="K3905" s="445" t="str">
        <f t="shared" si="485"/>
        <v>Leer</v>
      </c>
      <c r="L3905" s="445" t="str">
        <f>VLOOKUP($D3905,{"29 - Psychiatrie (Erwachsene)","BGI";"297 - stationsäquivalente Behandlung in der Erwachsenenpsychiatrie (29)","BGI";"30 - Kinder- und Jugendpsychiatrie","BGII";"307 - stationsäquivalente Behandlung in der Kinder- und Jugendpsychiatrie (30)","BGII";"31 - Psychosomatik","BGI";"","Leer"},2,0)</f>
        <v>Leer</v>
      </c>
      <c r="M3905" s="445">
        <f t="shared" si="482"/>
        <v>0</v>
      </c>
      <c r="N3905" s="445">
        <f t="shared" si="483"/>
        <v>0</v>
      </c>
      <c r="O3905" s="445">
        <f t="shared" si="486"/>
        <v>0</v>
      </c>
      <c r="P3905" s="445">
        <f t="shared" si="487"/>
        <v>0</v>
      </c>
      <c r="Q3905" s="445">
        <f t="shared" si="488"/>
        <v>0</v>
      </c>
      <c r="R3905" s="415" t="str">
        <f t="shared" si="489"/>
        <v>Leer</v>
      </c>
      <c r="S3905" s="445">
        <f>IF('Angaben KH-Standort'!D$29='A4'!D3905,IF('Angaben KH-Standort'!E$29="Ja",1,0),0)</f>
        <v>0</v>
      </c>
      <c r="T3905" s="445">
        <f>IF('Angaben KH-Standort'!D$30='A4'!D3905,IF('Angaben KH-Standort'!E$30="Ja",1,0),0)</f>
        <v>0</v>
      </c>
      <c r="U3905" s="445">
        <f>IF('Angaben KH-Standort'!D$31='A4'!D3905,IF('Angaben KH-Standort'!E$31="Ja",1,0),0)</f>
        <v>0</v>
      </c>
    </row>
    <row r="3906" spans="2:21" ht="15" customHeight="1" x14ac:dyDescent="0.3">
      <c r="B3906" s="70" t="str">
        <f t="shared" si="484"/>
        <v>!!!</v>
      </c>
      <c r="C3906" s="265" t="str">
        <f>IF(ISERROR(IF(LEN(E3906)&gt;0,VLOOKUP(TEXT($E3906,0),'Angaben Stationen'!$E$14:$J$213,5,0),"")),"?",IF(LEN(E3906)&gt;0,VLOOKUP(TEXT($E3906,0),'Angaben Stationen'!$E$14:$J$213,5,0),""))</f>
        <v/>
      </c>
      <c r="D3906" s="232" t="str">
        <f>IF(ISERROR(IF(LEN(E3906)&gt;0,VLOOKUP(TEXT($E3906,0),'Angaben Stationen'!$E$14:$J$213,6,0),"")),"STATION IST NICHT VORHANDEN",IF(LEN(E3906)&gt;0,VLOOKUP(TEXT($E3906,0),'Angaben Stationen'!$E$14:$J$213,6,0),""))</f>
        <v/>
      </c>
      <c r="E3906" s="287"/>
      <c r="F3906" s="234"/>
      <c r="G3906" s="234"/>
      <c r="H3906" s="263"/>
      <c r="I3906" s="64"/>
      <c r="K3906" s="445" t="str">
        <f t="shared" si="485"/>
        <v>Leer</v>
      </c>
      <c r="L3906" s="445" t="str">
        <f>VLOOKUP($D3906,{"29 - Psychiatrie (Erwachsene)","BGI";"297 - stationsäquivalente Behandlung in der Erwachsenenpsychiatrie (29)","BGI";"30 - Kinder- und Jugendpsychiatrie","BGII";"307 - stationsäquivalente Behandlung in der Kinder- und Jugendpsychiatrie (30)","BGII";"31 - Psychosomatik","BGI";"","Leer"},2,0)</f>
        <v>Leer</v>
      </c>
      <c r="M3906" s="445">
        <f t="shared" si="482"/>
        <v>0</v>
      </c>
      <c r="N3906" s="445">
        <f t="shared" si="483"/>
        <v>0</v>
      </c>
      <c r="O3906" s="445">
        <f t="shared" si="486"/>
        <v>0</v>
      </c>
      <c r="P3906" s="445">
        <f t="shared" si="487"/>
        <v>0</v>
      </c>
      <c r="Q3906" s="445">
        <f t="shared" si="488"/>
        <v>0</v>
      </c>
      <c r="R3906" s="415" t="str">
        <f t="shared" si="489"/>
        <v>Leer</v>
      </c>
      <c r="S3906" s="445">
        <f>IF('Angaben KH-Standort'!D$29='A4'!D3906,IF('Angaben KH-Standort'!E$29="Ja",1,0),0)</f>
        <v>0</v>
      </c>
      <c r="T3906" s="445">
        <f>IF('Angaben KH-Standort'!D$30='A4'!D3906,IF('Angaben KH-Standort'!E$30="Ja",1,0),0)</f>
        <v>0</v>
      </c>
      <c r="U3906" s="445">
        <f>IF('Angaben KH-Standort'!D$31='A4'!D3906,IF('Angaben KH-Standort'!E$31="Ja",1,0),0)</f>
        <v>0</v>
      </c>
    </row>
    <row r="3907" spans="2:21" ht="15" customHeight="1" x14ac:dyDescent="0.3">
      <c r="B3907" s="70" t="str">
        <f t="shared" si="484"/>
        <v>!!!</v>
      </c>
      <c r="C3907" s="265" t="str">
        <f>IF(ISERROR(IF(LEN(E3907)&gt;0,VLOOKUP(TEXT($E3907,0),'Angaben Stationen'!$E$14:$J$213,5,0),"")),"?",IF(LEN(E3907)&gt;0,VLOOKUP(TEXT($E3907,0),'Angaben Stationen'!$E$14:$J$213,5,0),""))</f>
        <v/>
      </c>
      <c r="D3907" s="232" t="str">
        <f>IF(ISERROR(IF(LEN(E3907)&gt;0,VLOOKUP(TEXT($E3907,0),'Angaben Stationen'!$E$14:$J$213,6,0),"")),"STATION IST NICHT VORHANDEN",IF(LEN(E3907)&gt;0,VLOOKUP(TEXT($E3907,0),'Angaben Stationen'!$E$14:$J$213,6,0),""))</f>
        <v/>
      </c>
      <c r="E3907" s="287"/>
      <c r="F3907" s="234"/>
      <c r="G3907" s="234"/>
      <c r="H3907" s="263"/>
      <c r="I3907" s="64"/>
      <c r="K3907" s="445" t="str">
        <f t="shared" si="485"/>
        <v>Leer</v>
      </c>
      <c r="L3907" s="445" t="str">
        <f>VLOOKUP($D3907,{"29 - Psychiatrie (Erwachsene)","BGI";"297 - stationsäquivalente Behandlung in der Erwachsenenpsychiatrie (29)","BGI";"30 - Kinder- und Jugendpsychiatrie","BGII";"307 - stationsäquivalente Behandlung in der Kinder- und Jugendpsychiatrie (30)","BGII";"31 - Psychosomatik","BGI";"","Leer"},2,0)</f>
        <v>Leer</v>
      </c>
      <c r="M3907" s="445">
        <f t="shared" si="482"/>
        <v>0</v>
      </c>
      <c r="N3907" s="445">
        <f t="shared" si="483"/>
        <v>0</v>
      </c>
      <c r="O3907" s="445">
        <f t="shared" si="486"/>
        <v>0</v>
      </c>
      <c r="P3907" s="445">
        <f t="shared" si="487"/>
        <v>0</v>
      </c>
      <c r="Q3907" s="445">
        <f t="shared" si="488"/>
        <v>0</v>
      </c>
      <c r="R3907" s="415" t="str">
        <f t="shared" si="489"/>
        <v>Leer</v>
      </c>
      <c r="S3907" s="445">
        <f>IF('Angaben KH-Standort'!D$29='A4'!D3907,IF('Angaben KH-Standort'!E$29="Ja",1,0),0)</f>
        <v>0</v>
      </c>
      <c r="T3907" s="445">
        <f>IF('Angaben KH-Standort'!D$30='A4'!D3907,IF('Angaben KH-Standort'!E$30="Ja",1,0),0)</f>
        <v>0</v>
      </c>
      <c r="U3907" s="445">
        <f>IF('Angaben KH-Standort'!D$31='A4'!D3907,IF('Angaben KH-Standort'!E$31="Ja",1,0),0)</f>
        <v>0</v>
      </c>
    </row>
    <row r="3908" spans="2:21" ht="15" customHeight="1" x14ac:dyDescent="0.3">
      <c r="B3908" s="70" t="str">
        <f t="shared" si="484"/>
        <v>!!!</v>
      </c>
      <c r="C3908" s="265" t="str">
        <f>IF(ISERROR(IF(LEN(E3908)&gt;0,VLOOKUP(TEXT($E3908,0),'Angaben Stationen'!$E$14:$J$213,5,0),"")),"?",IF(LEN(E3908)&gt;0,VLOOKUP(TEXT($E3908,0),'Angaben Stationen'!$E$14:$J$213,5,0),""))</f>
        <v/>
      </c>
      <c r="D3908" s="232" t="str">
        <f>IF(ISERROR(IF(LEN(E3908)&gt;0,VLOOKUP(TEXT($E3908,0),'Angaben Stationen'!$E$14:$J$213,6,0),"")),"STATION IST NICHT VORHANDEN",IF(LEN(E3908)&gt;0,VLOOKUP(TEXT($E3908,0),'Angaben Stationen'!$E$14:$J$213,6,0),""))</f>
        <v/>
      </c>
      <c r="E3908" s="287"/>
      <c r="F3908" s="234"/>
      <c r="G3908" s="234"/>
      <c r="H3908" s="263"/>
      <c r="I3908" s="64"/>
      <c r="K3908" s="445" t="str">
        <f t="shared" si="485"/>
        <v>Leer</v>
      </c>
      <c r="L3908" s="445" t="str">
        <f>VLOOKUP($D3908,{"29 - Psychiatrie (Erwachsene)","BGI";"297 - stationsäquivalente Behandlung in der Erwachsenenpsychiatrie (29)","BGI";"30 - Kinder- und Jugendpsychiatrie","BGII";"307 - stationsäquivalente Behandlung in der Kinder- und Jugendpsychiatrie (30)","BGII";"31 - Psychosomatik","BGI";"","Leer"},2,0)</f>
        <v>Leer</v>
      </c>
      <c r="M3908" s="445">
        <f t="shared" si="482"/>
        <v>0</v>
      </c>
      <c r="N3908" s="445">
        <f t="shared" si="483"/>
        <v>0</v>
      </c>
      <c r="O3908" s="445">
        <f t="shared" si="486"/>
        <v>0</v>
      </c>
      <c r="P3908" s="445">
        <f t="shared" si="487"/>
        <v>0</v>
      </c>
      <c r="Q3908" s="445">
        <f t="shared" si="488"/>
        <v>0</v>
      </c>
      <c r="R3908" s="415" t="str">
        <f t="shared" si="489"/>
        <v>Leer</v>
      </c>
      <c r="S3908" s="445">
        <f>IF('Angaben KH-Standort'!D$29='A4'!D3908,IF('Angaben KH-Standort'!E$29="Ja",1,0),0)</f>
        <v>0</v>
      </c>
      <c r="T3908" s="445">
        <f>IF('Angaben KH-Standort'!D$30='A4'!D3908,IF('Angaben KH-Standort'!E$30="Ja",1,0),0)</f>
        <v>0</v>
      </c>
      <c r="U3908" s="445">
        <f>IF('Angaben KH-Standort'!D$31='A4'!D3908,IF('Angaben KH-Standort'!E$31="Ja",1,0),0)</f>
        <v>0</v>
      </c>
    </row>
    <row r="3909" spans="2:21" ht="15" customHeight="1" x14ac:dyDescent="0.3">
      <c r="B3909" s="70" t="str">
        <f t="shared" si="484"/>
        <v>!!!</v>
      </c>
      <c r="C3909" s="265" t="str">
        <f>IF(ISERROR(IF(LEN(E3909)&gt;0,VLOOKUP(TEXT($E3909,0),'Angaben Stationen'!$E$14:$J$213,5,0),"")),"?",IF(LEN(E3909)&gt;0,VLOOKUP(TEXT($E3909,0),'Angaben Stationen'!$E$14:$J$213,5,0),""))</f>
        <v/>
      </c>
      <c r="D3909" s="232" t="str">
        <f>IF(ISERROR(IF(LEN(E3909)&gt;0,VLOOKUP(TEXT($E3909,0),'Angaben Stationen'!$E$14:$J$213,6,0),"")),"STATION IST NICHT VORHANDEN",IF(LEN(E3909)&gt;0,VLOOKUP(TEXT($E3909,0),'Angaben Stationen'!$E$14:$J$213,6,0),""))</f>
        <v/>
      </c>
      <c r="E3909" s="287"/>
      <c r="F3909" s="234"/>
      <c r="G3909" s="234"/>
      <c r="H3909" s="263"/>
      <c r="I3909" s="64"/>
      <c r="K3909" s="445" t="str">
        <f t="shared" si="485"/>
        <v>Leer</v>
      </c>
      <c r="L3909" s="445" t="str">
        <f>VLOOKUP($D3909,{"29 - Psychiatrie (Erwachsene)","BGI";"297 - stationsäquivalente Behandlung in der Erwachsenenpsychiatrie (29)","BGI";"30 - Kinder- und Jugendpsychiatrie","BGII";"307 - stationsäquivalente Behandlung in der Kinder- und Jugendpsychiatrie (30)","BGII";"31 - Psychosomatik","BGI";"","Leer"},2,0)</f>
        <v>Leer</v>
      </c>
      <c r="M3909" s="445">
        <f t="shared" si="482"/>
        <v>0</v>
      </c>
      <c r="N3909" s="445">
        <f t="shared" si="483"/>
        <v>0</v>
      </c>
      <c r="O3909" s="445">
        <f t="shared" si="486"/>
        <v>0</v>
      </c>
      <c r="P3909" s="445">
        <f t="shared" si="487"/>
        <v>0</v>
      </c>
      <c r="Q3909" s="445">
        <f t="shared" si="488"/>
        <v>0</v>
      </c>
      <c r="R3909" s="415" t="str">
        <f t="shared" si="489"/>
        <v>Leer</v>
      </c>
      <c r="S3909" s="445">
        <f>IF('Angaben KH-Standort'!D$29='A4'!D3909,IF('Angaben KH-Standort'!E$29="Ja",1,0),0)</f>
        <v>0</v>
      </c>
      <c r="T3909" s="445">
        <f>IF('Angaben KH-Standort'!D$30='A4'!D3909,IF('Angaben KH-Standort'!E$30="Ja",1,0),0)</f>
        <v>0</v>
      </c>
      <c r="U3909" s="445">
        <f>IF('Angaben KH-Standort'!D$31='A4'!D3909,IF('Angaben KH-Standort'!E$31="Ja",1,0),0)</f>
        <v>0</v>
      </c>
    </row>
    <row r="3910" spans="2:21" ht="15" customHeight="1" x14ac:dyDescent="0.3">
      <c r="B3910" s="70" t="str">
        <f t="shared" si="484"/>
        <v>!!!</v>
      </c>
      <c r="C3910" s="265" t="str">
        <f>IF(ISERROR(IF(LEN(E3910)&gt;0,VLOOKUP(TEXT($E3910,0),'Angaben Stationen'!$E$14:$J$213,5,0),"")),"?",IF(LEN(E3910)&gt;0,VLOOKUP(TEXT($E3910,0),'Angaben Stationen'!$E$14:$J$213,5,0),""))</f>
        <v/>
      </c>
      <c r="D3910" s="232" t="str">
        <f>IF(ISERROR(IF(LEN(E3910)&gt;0,VLOOKUP(TEXT($E3910,0),'Angaben Stationen'!$E$14:$J$213,6,0),"")),"STATION IST NICHT VORHANDEN",IF(LEN(E3910)&gt;0,VLOOKUP(TEXT($E3910,0),'Angaben Stationen'!$E$14:$J$213,6,0),""))</f>
        <v/>
      </c>
      <c r="E3910" s="287"/>
      <c r="F3910" s="234"/>
      <c r="G3910" s="234"/>
      <c r="H3910" s="263"/>
      <c r="I3910" s="64"/>
      <c r="K3910" s="445" t="str">
        <f t="shared" si="485"/>
        <v>Leer</v>
      </c>
      <c r="L3910" s="445" t="str">
        <f>VLOOKUP($D3910,{"29 - Psychiatrie (Erwachsene)","BGI";"297 - stationsäquivalente Behandlung in der Erwachsenenpsychiatrie (29)","BGI";"30 - Kinder- und Jugendpsychiatrie","BGII";"307 - stationsäquivalente Behandlung in der Kinder- und Jugendpsychiatrie (30)","BGII";"31 - Psychosomatik","BGI";"","Leer"},2,0)</f>
        <v>Leer</v>
      </c>
      <c r="M3910" s="445">
        <f t="shared" si="482"/>
        <v>0</v>
      </c>
      <c r="N3910" s="445">
        <f t="shared" si="483"/>
        <v>0</v>
      </c>
      <c r="O3910" s="445">
        <f t="shared" si="486"/>
        <v>0</v>
      </c>
      <c r="P3910" s="445">
        <f t="shared" si="487"/>
        <v>0</v>
      </c>
      <c r="Q3910" s="445">
        <f t="shared" si="488"/>
        <v>0</v>
      </c>
      <c r="R3910" s="415" t="str">
        <f t="shared" si="489"/>
        <v>Leer</v>
      </c>
      <c r="S3910" s="445">
        <f>IF('Angaben KH-Standort'!D$29='A4'!D3910,IF('Angaben KH-Standort'!E$29="Ja",1,0),0)</f>
        <v>0</v>
      </c>
      <c r="T3910" s="445">
        <f>IF('Angaben KH-Standort'!D$30='A4'!D3910,IF('Angaben KH-Standort'!E$30="Ja",1,0),0)</f>
        <v>0</v>
      </c>
      <c r="U3910" s="445">
        <f>IF('Angaben KH-Standort'!D$31='A4'!D3910,IF('Angaben KH-Standort'!E$31="Ja",1,0),0)</f>
        <v>0</v>
      </c>
    </row>
    <row r="3911" spans="2:21" ht="15" customHeight="1" x14ac:dyDescent="0.3">
      <c r="B3911" s="70" t="str">
        <f t="shared" si="484"/>
        <v>!!!</v>
      </c>
      <c r="C3911" s="265" t="str">
        <f>IF(ISERROR(IF(LEN(E3911)&gt;0,VLOOKUP(TEXT($E3911,0),'Angaben Stationen'!$E$14:$J$213,5,0),"")),"?",IF(LEN(E3911)&gt;0,VLOOKUP(TEXT($E3911,0),'Angaben Stationen'!$E$14:$J$213,5,0),""))</f>
        <v/>
      </c>
      <c r="D3911" s="232" t="str">
        <f>IF(ISERROR(IF(LEN(E3911)&gt;0,VLOOKUP(TEXT($E3911,0),'Angaben Stationen'!$E$14:$J$213,6,0),"")),"STATION IST NICHT VORHANDEN",IF(LEN(E3911)&gt;0,VLOOKUP(TEXT($E3911,0),'Angaben Stationen'!$E$14:$J$213,6,0),""))</f>
        <v/>
      </c>
      <c r="E3911" s="287"/>
      <c r="F3911" s="234"/>
      <c r="G3911" s="234"/>
      <c r="H3911" s="263"/>
      <c r="I3911" s="64"/>
      <c r="K3911" s="445" t="str">
        <f t="shared" si="485"/>
        <v>Leer</v>
      </c>
      <c r="L3911" s="445" t="str">
        <f>VLOOKUP($D3911,{"29 - Psychiatrie (Erwachsene)","BGI";"297 - stationsäquivalente Behandlung in der Erwachsenenpsychiatrie (29)","BGI";"30 - Kinder- und Jugendpsychiatrie","BGII";"307 - stationsäquivalente Behandlung in der Kinder- und Jugendpsychiatrie (30)","BGII";"31 - Psychosomatik","BGI";"","Leer"},2,0)</f>
        <v>Leer</v>
      </c>
      <c r="M3911" s="445">
        <f t="shared" si="482"/>
        <v>0</v>
      </c>
      <c r="N3911" s="445">
        <f t="shared" si="483"/>
        <v>0</v>
      </c>
      <c r="O3911" s="445">
        <f t="shared" si="486"/>
        <v>0</v>
      </c>
      <c r="P3911" s="445">
        <f t="shared" si="487"/>
        <v>0</v>
      </c>
      <c r="Q3911" s="445">
        <f t="shared" si="488"/>
        <v>0</v>
      </c>
      <c r="R3911" s="415" t="str">
        <f t="shared" si="489"/>
        <v>Leer</v>
      </c>
      <c r="S3911" s="445">
        <f>IF('Angaben KH-Standort'!D$29='A4'!D3911,IF('Angaben KH-Standort'!E$29="Ja",1,0),0)</f>
        <v>0</v>
      </c>
      <c r="T3911" s="445">
        <f>IF('Angaben KH-Standort'!D$30='A4'!D3911,IF('Angaben KH-Standort'!E$30="Ja",1,0),0)</f>
        <v>0</v>
      </c>
      <c r="U3911" s="445">
        <f>IF('Angaben KH-Standort'!D$31='A4'!D3911,IF('Angaben KH-Standort'!E$31="Ja",1,0),0)</f>
        <v>0</v>
      </c>
    </row>
    <row r="3912" spans="2:21" ht="15" customHeight="1" x14ac:dyDescent="0.3">
      <c r="B3912" s="70" t="str">
        <f t="shared" si="484"/>
        <v>!!!</v>
      </c>
      <c r="C3912" s="265" t="str">
        <f>IF(ISERROR(IF(LEN(E3912)&gt;0,VLOOKUP(TEXT($E3912,0),'Angaben Stationen'!$E$14:$J$213,5,0),"")),"?",IF(LEN(E3912)&gt;0,VLOOKUP(TEXT($E3912,0),'Angaben Stationen'!$E$14:$J$213,5,0),""))</f>
        <v/>
      </c>
      <c r="D3912" s="232" t="str">
        <f>IF(ISERROR(IF(LEN(E3912)&gt;0,VLOOKUP(TEXT($E3912,0),'Angaben Stationen'!$E$14:$J$213,6,0),"")),"STATION IST NICHT VORHANDEN",IF(LEN(E3912)&gt;0,VLOOKUP(TEXT($E3912,0),'Angaben Stationen'!$E$14:$J$213,6,0),""))</f>
        <v/>
      </c>
      <c r="E3912" s="287"/>
      <c r="F3912" s="234"/>
      <c r="G3912" s="234"/>
      <c r="H3912" s="263"/>
      <c r="I3912" s="64"/>
      <c r="K3912" s="445" t="str">
        <f t="shared" si="485"/>
        <v>Leer</v>
      </c>
      <c r="L3912" s="445" t="str">
        <f>VLOOKUP($D3912,{"29 - Psychiatrie (Erwachsene)","BGI";"297 - stationsäquivalente Behandlung in der Erwachsenenpsychiatrie (29)","BGI";"30 - Kinder- und Jugendpsychiatrie","BGII";"307 - stationsäquivalente Behandlung in der Kinder- und Jugendpsychiatrie (30)","BGII";"31 - Psychosomatik","BGI";"","Leer"},2,0)</f>
        <v>Leer</v>
      </c>
      <c r="M3912" s="445">
        <f t="shared" si="482"/>
        <v>0</v>
      </c>
      <c r="N3912" s="445">
        <f t="shared" si="483"/>
        <v>0</v>
      </c>
      <c r="O3912" s="445">
        <f t="shared" si="486"/>
        <v>0</v>
      </c>
      <c r="P3912" s="445">
        <f t="shared" si="487"/>
        <v>0</v>
      </c>
      <c r="Q3912" s="445">
        <f t="shared" si="488"/>
        <v>0</v>
      </c>
      <c r="R3912" s="415" t="str">
        <f t="shared" si="489"/>
        <v>Leer</v>
      </c>
      <c r="S3912" s="445">
        <f>IF('Angaben KH-Standort'!D$29='A4'!D3912,IF('Angaben KH-Standort'!E$29="Ja",1,0),0)</f>
        <v>0</v>
      </c>
      <c r="T3912" s="445">
        <f>IF('Angaben KH-Standort'!D$30='A4'!D3912,IF('Angaben KH-Standort'!E$30="Ja",1,0),0)</f>
        <v>0</v>
      </c>
      <c r="U3912" s="445">
        <f>IF('Angaben KH-Standort'!D$31='A4'!D3912,IF('Angaben KH-Standort'!E$31="Ja",1,0),0)</f>
        <v>0</v>
      </c>
    </row>
    <row r="3913" spans="2:21" ht="15" customHeight="1" x14ac:dyDescent="0.3">
      <c r="B3913" s="70" t="str">
        <f t="shared" si="484"/>
        <v>!!!</v>
      </c>
      <c r="C3913" s="265" t="str">
        <f>IF(ISERROR(IF(LEN(E3913)&gt;0,VLOOKUP(TEXT($E3913,0),'Angaben Stationen'!$E$14:$J$213,5,0),"")),"?",IF(LEN(E3913)&gt;0,VLOOKUP(TEXT($E3913,0),'Angaben Stationen'!$E$14:$J$213,5,0),""))</f>
        <v/>
      </c>
      <c r="D3913" s="232" t="str">
        <f>IF(ISERROR(IF(LEN(E3913)&gt;0,VLOOKUP(TEXT($E3913,0),'Angaben Stationen'!$E$14:$J$213,6,0),"")),"STATION IST NICHT VORHANDEN",IF(LEN(E3913)&gt;0,VLOOKUP(TEXT($E3913,0),'Angaben Stationen'!$E$14:$J$213,6,0),""))</f>
        <v/>
      </c>
      <c r="E3913" s="287"/>
      <c r="F3913" s="234"/>
      <c r="G3913" s="234"/>
      <c r="H3913" s="263"/>
      <c r="I3913" s="64"/>
      <c r="K3913" s="445" t="str">
        <f t="shared" si="485"/>
        <v>Leer</v>
      </c>
      <c r="L3913" s="445" t="str">
        <f>VLOOKUP($D3913,{"29 - Psychiatrie (Erwachsene)","BGI";"297 - stationsäquivalente Behandlung in der Erwachsenenpsychiatrie (29)","BGI";"30 - Kinder- und Jugendpsychiatrie","BGII";"307 - stationsäquivalente Behandlung in der Kinder- und Jugendpsychiatrie (30)","BGII";"31 - Psychosomatik","BGI";"","Leer"},2,0)</f>
        <v>Leer</v>
      </c>
      <c r="M3913" s="445">
        <f t="shared" si="482"/>
        <v>0</v>
      </c>
      <c r="N3913" s="445">
        <f t="shared" si="483"/>
        <v>0</v>
      </c>
      <c r="O3913" s="445">
        <f t="shared" si="486"/>
        <v>0</v>
      </c>
      <c r="P3913" s="445">
        <f t="shared" si="487"/>
        <v>0</v>
      </c>
      <c r="Q3913" s="445">
        <f t="shared" si="488"/>
        <v>0</v>
      </c>
      <c r="R3913" s="415" t="str">
        <f t="shared" si="489"/>
        <v>Leer</v>
      </c>
      <c r="S3913" s="445">
        <f>IF('Angaben KH-Standort'!D$29='A4'!D3913,IF('Angaben KH-Standort'!E$29="Ja",1,0),0)</f>
        <v>0</v>
      </c>
      <c r="T3913" s="445">
        <f>IF('Angaben KH-Standort'!D$30='A4'!D3913,IF('Angaben KH-Standort'!E$30="Ja",1,0),0)</f>
        <v>0</v>
      </c>
      <c r="U3913" s="445">
        <f>IF('Angaben KH-Standort'!D$31='A4'!D3913,IF('Angaben KH-Standort'!E$31="Ja",1,0),0)</f>
        <v>0</v>
      </c>
    </row>
    <row r="3914" spans="2:21" ht="15" customHeight="1" x14ac:dyDescent="0.3">
      <c r="B3914" s="70" t="str">
        <f t="shared" si="484"/>
        <v>!!!</v>
      </c>
      <c r="C3914" s="265" t="str">
        <f>IF(ISERROR(IF(LEN(E3914)&gt;0,VLOOKUP(TEXT($E3914,0),'Angaben Stationen'!$E$14:$J$213,5,0),"")),"?",IF(LEN(E3914)&gt;0,VLOOKUP(TEXT($E3914,0),'Angaben Stationen'!$E$14:$J$213,5,0),""))</f>
        <v/>
      </c>
      <c r="D3914" s="232" t="str">
        <f>IF(ISERROR(IF(LEN(E3914)&gt;0,VLOOKUP(TEXT($E3914,0),'Angaben Stationen'!$E$14:$J$213,6,0),"")),"STATION IST NICHT VORHANDEN",IF(LEN(E3914)&gt;0,VLOOKUP(TEXT($E3914,0),'Angaben Stationen'!$E$14:$J$213,6,0),""))</f>
        <v/>
      </c>
      <c r="E3914" s="287"/>
      <c r="F3914" s="234"/>
      <c r="G3914" s="234"/>
      <c r="H3914" s="263"/>
      <c r="I3914" s="64"/>
      <c r="K3914" s="445" t="str">
        <f t="shared" si="485"/>
        <v>Leer</v>
      </c>
      <c r="L3914" s="445" t="str">
        <f>VLOOKUP($D3914,{"29 - Psychiatrie (Erwachsene)","BGI";"297 - stationsäquivalente Behandlung in der Erwachsenenpsychiatrie (29)","BGI";"30 - Kinder- und Jugendpsychiatrie","BGII";"307 - stationsäquivalente Behandlung in der Kinder- und Jugendpsychiatrie (30)","BGII";"31 - Psychosomatik","BGI";"","Leer"},2,0)</f>
        <v>Leer</v>
      </c>
      <c r="M3914" s="445">
        <f t="shared" si="482"/>
        <v>0</v>
      </c>
      <c r="N3914" s="445">
        <f t="shared" si="483"/>
        <v>0</v>
      </c>
      <c r="O3914" s="445">
        <f t="shared" si="486"/>
        <v>0</v>
      </c>
      <c r="P3914" s="445">
        <f t="shared" si="487"/>
        <v>0</v>
      </c>
      <c r="Q3914" s="445">
        <f t="shared" si="488"/>
        <v>0</v>
      </c>
      <c r="R3914" s="415" t="str">
        <f t="shared" si="489"/>
        <v>Leer</v>
      </c>
      <c r="S3914" s="445">
        <f>IF('Angaben KH-Standort'!D$29='A4'!D3914,IF('Angaben KH-Standort'!E$29="Ja",1,0),0)</f>
        <v>0</v>
      </c>
      <c r="T3914" s="445">
        <f>IF('Angaben KH-Standort'!D$30='A4'!D3914,IF('Angaben KH-Standort'!E$30="Ja",1,0),0)</f>
        <v>0</v>
      </c>
      <c r="U3914" s="445">
        <f>IF('Angaben KH-Standort'!D$31='A4'!D3914,IF('Angaben KH-Standort'!E$31="Ja",1,0),0)</f>
        <v>0</v>
      </c>
    </row>
    <row r="3915" spans="2:21" ht="15" customHeight="1" x14ac:dyDescent="0.3">
      <c r="B3915" s="70" t="str">
        <f t="shared" si="484"/>
        <v>!!!</v>
      </c>
      <c r="C3915" s="265" t="str">
        <f>IF(ISERROR(IF(LEN(E3915)&gt;0,VLOOKUP(TEXT($E3915,0),'Angaben Stationen'!$E$14:$J$213,5,0),"")),"?",IF(LEN(E3915)&gt;0,VLOOKUP(TEXT($E3915,0),'Angaben Stationen'!$E$14:$J$213,5,0),""))</f>
        <v/>
      </c>
      <c r="D3915" s="232" t="str">
        <f>IF(ISERROR(IF(LEN(E3915)&gt;0,VLOOKUP(TEXT($E3915,0),'Angaben Stationen'!$E$14:$J$213,6,0),"")),"STATION IST NICHT VORHANDEN",IF(LEN(E3915)&gt;0,VLOOKUP(TEXT($E3915,0),'Angaben Stationen'!$E$14:$J$213,6,0),""))</f>
        <v/>
      </c>
      <c r="E3915" s="287"/>
      <c r="F3915" s="234"/>
      <c r="G3915" s="234"/>
      <c r="H3915" s="263"/>
      <c r="I3915" s="64"/>
      <c r="K3915" s="445" t="str">
        <f t="shared" si="485"/>
        <v>Leer</v>
      </c>
      <c r="L3915" s="445" t="str">
        <f>VLOOKUP($D3915,{"29 - Psychiatrie (Erwachsene)","BGI";"297 - stationsäquivalente Behandlung in der Erwachsenenpsychiatrie (29)","BGI";"30 - Kinder- und Jugendpsychiatrie","BGII";"307 - stationsäquivalente Behandlung in der Kinder- und Jugendpsychiatrie (30)","BGII";"31 - Psychosomatik","BGI";"","Leer"},2,0)</f>
        <v>Leer</v>
      </c>
      <c r="M3915" s="445">
        <f t="shared" si="482"/>
        <v>0</v>
      </c>
      <c r="N3915" s="445">
        <f t="shared" si="483"/>
        <v>0</v>
      </c>
      <c r="O3915" s="445">
        <f t="shared" si="486"/>
        <v>0</v>
      </c>
      <c r="P3915" s="445">
        <f t="shared" si="487"/>
        <v>0</v>
      </c>
      <c r="Q3915" s="445">
        <f t="shared" si="488"/>
        <v>0</v>
      </c>
      <c r="R3915" s="415" t="str">
        <f t="shared" si="489"/>
        <v>Leer</v>
      </c>
      <c r="S3915" s="445">
        <f>IF('Angaben KH-Standort'!D$29='A4'!D3915,IF('Angaben KH-Standort'!E$29="Ja",1,0),0)</f>
        <v>0</v>
      </c>
      <c r="T3915" s="445">
        <f>IF('Angaben KH-Standort'!D$30='A4'!D3915,IF('Angaben KH-Standort'!E$30="Ja",1,0),0)</f>
        <v>0</v>
      </c>
      <c r="U3915" s="445">
        <f>IF('Angaben KH-Standort'!D$31='A4'!D3915,IF('Angaben KH-Standort'!E$31="Ja",1,0),0)</f>
        <v>0</v>
      </c>
    </row>
    <row r="3916" spans="2:21" ht="15" customHeight="1" x14ac:dyDescent="0.3">
      <c r="B3916" s="70" t="str">
        <f t="shared" si="484"/>
        <v>!!!</v>
      </c>
      <c r="C3916" s="265" t="str">
        <f>IF(ISERROR(IF(LEN(E3916)&gt;0,VLOOKUP(TEXT($E3916,0),'Angaben Stationen'!$E$14:$J$213,5,0),"")),"?",IF(LEN(E3916)&gt;0,VLOOKUP(TEXT($E3916,0),'Angaben Stationen'!$E$14:$J$213,5,0),""))</f>
        <v/>
      </c>
      <c r="D3916" s="232" t="str">
        <f>IF(ISERROR(IF(LEN(E3916)&gt;0,VLOOKUP(TEXT($E3916,0),'Angaben Stationen'!$E$14:$J$213,6,0),"")),"STATION IST NICHT VORHANDEN",IF(LEN(E3916)&gt;0,VLOOKUP(TEXT($E3916,0),'Angaben Stationen'!$E$14:$J$213,6,0),""))</f>
        <v/>
      </c>
      <c r="E3916" s="287"/>
      <c r="F3916" s="234"/>
      <c r="G3916" s="234"/>
      <c r="H3916" s="263"/>
      <c r="I3916" s="64"/>
      <c r="K3916" s="445" t="str">
        <f t="shared" si="485"/>
        <v>Leer</v>
      </c>
      <c r="L3916" s="445" t="str">
        <f>VLOOKUP($D3916,{"29 - Psychiatrie (Erwachsene)","BGI";"297 - stationsäquivalente Behandlung in der Erwachsenenpsychiatrie (29)","BGI";"30 - Kinder- und Jugendpsychiatrie","BGII";"307 - stationsäquivalente Behandlung in der Kinder- und Jugendpsychiatrie (30)","BGII";"31 - Psychosomatik","BGI";"","Leer"},2,0)</f>
        <v>Leer</v>
      </c>
      <c r="M3916" s="445">
        <f t="shared" si="482"/>
        <v>0</v>
      </c>
      <c r="N3916" s="445">
        <f t="shared" si="483"/>
        <v>0</v>
      </c>
      <c r="O3916" s="445">
        <f t="shared" si="486"/>
        <v>0</v>
      </c>
      <c r="P3916" s="445">
        <f t="shared" si="487"/>
        <v>0</v>
      </c>
      <c r="Q3916" s="445">
        <f t="shared" si="488"/>
        <v>0</v>
      </c>
      <c r="R3916" s="415" t="str">
        <f t="shared" si="489"/>
        <v>Leer</v>
      </c>
      <c r="S3916" s="445">
        <f>IF('Angaben KH-Standort'!D$29='A4'!D3916,IF('Angaben KH-Standort'!E$29="Ja",1,0),0)</f>
        <v>0</v>
      </c>
      <c r="T3916" s="445">
        <f>IF('Angaben KH-Standort'!D$30='A4'!D3916,IF('Angaben KH-Standort'!E$30="Ja",1,0),0)</f>
        <v>0</v>
      </c>
      <c r="U3916" s="445">
        <f>IF('Angaben KH-Standort'!D$31='A4'!D3916,IF('Angaben KH-Standort'!E$31="Ja",1,0),0)</f>
        <v>0</v>
      </c>
    </row>
    <row r="3917" spans="2:21" ht="15" customHeight="1" x14ac:dyDescent="0.3">
      <c r="B3917" s="70" t="str">
        <f t="shared" si="484"/>
        <v>!!!</v>
      </c>
      <c r="C3917" s="265" t="str">
        <f>IF(ISERROR(IF(LEN(E3917)&gt;0,VLOOKUP(TEXT($E3917,0),'Angaben Stationen'!$E$14:$J$213,5,0),"")),"?",IF(LEN(E3917)&gt;0,VLOOKUP(TEXT($E3917,0),'Angaben Stationen'!$E$14:$J$213,5,0),""))</f>
        <v/>
      </c>
      <c r="D3917" s="232" t="str">
        <f>IF(ISERROR(IF(LEN(E3917)&gt;0,VLOOKUP(TEXT($E3917,0),'Angaben Stationen'!$E$14:$J$213,6,0),"")),"STATION IST NICHT VORHANDEN",IF(LEN(E3917)&gt;0,VLOOKUP(TEXT($E3917,0),'Angaben Stationen'!$E$14:$J$213,6,0),""))</f>
        <v/>
      </c>
      <c r="E3917" s="287"/>
      <c r="F3917" s="234"/>
      <c r="G3917" s="234"/>
      <c r="H3917" s="263"/>
      <c r="I3917" s="64"/>
      <c r="K3917" s="445" t="str">
        <f t="shared" si="485"/>
        <v>Leer</v>
      </c>
      <c r="L3917" s="445" t="str">
        <f>VLOOKUP($D3917,{"29 - Psychiatrie (Erwachsene)","BGI";"297 - stationsäquivalente Behandlung in der Erwachsenenpsychiatrie (29)","BGI";"30 - Kinder- und Jugendpsychiatrie","BGII";"307 - stationsäquivalente Behandlung in der Kinder- und Jugendpsychiatrie (30)","BGII";"31 - Psychosomatik","BGI";"","Leer"},2,0)</f>
        <v>Leer</v>
      </c>
      <c r="M3917" s="445">
        <f t="shared" si="482"/>
        <v>0</v>
      </c>
      <c r="N3917" s="445">
        <f t="shared" si="483"/>
        <v>0</v>
      </c>
      <c r="O3917" s="445">
        <f t="shared" si="486"/>
        <v>0</v>
      </c>
      <c r="P3917" s="445">
        <f t="shared" si="487"/>
        <v>0</v>
      </c>
      <c r="Q3917" s="445">
        <f t="shared" si="488"/>
        <v>0</v>
      </c>
      <c r="R3917" s="415" t="str">
        <f t="shared" si="489"/>
        <v>Leer</v>
      </c>
      <c r="S3917" s="445">
        <f>IF('Angaben KH-Standort'!D$29='A4'!D3917,IF('Angaben KH-Standort'!E$29="Ja",1,0),0)</f>
        <v>0</v>
      </c>
      <c r="T3917" s="445">
        <f>IF('Angaben KH-Standort'!D$30='A4'!D3917,IF('Angaben KH-Standort'!E$30="Ja",1,0),0)</f>
        <v>0</v>
      </c>
      <c r="U3917" s="445">
        <f>IF('Angaben KH-Standort'!D$31='A4'!D3917,IF('Angaben KH-Standort'!E$31="Ja",1,0),0)</f>
        <v>0</v>
      </c>
    </row>
    <row r="3918" spans="2:21" ht="15" customHeight="1" x14ac:dyDescent="0.3">
      <c r="B3918" s="70" t="str">
        <f t="shared" si="484"/>
        <v>!!!</v>
      </c>
      <c r="C3918" s="265" t="str">
        <f>IF(ISERROR(IF(LEN(E3918)&gt;0,VLOOKUP(TEXT($E3918,0),'Angaben Stationen'!$E$14:$J$213,5,0),"")),"?",IF(LEN(E3918)&gt;0,VLOOKUP(TEXT($E3918,0),'Angaben Stationen'!$E$14:$J$213,5,0),""))</f>
        <v/>
      </c>
      <c r="D3918" s="232" t="str">
        <f>IF(ISERROR(IF(LEN(E3918)&gt;0,VLOOKUP(TEXT($E3918,0),'Angaben Stationen'!$E$14:$J$213,6,0),"")),"STATION IST NICHT VORHANDEN",IF(LEN(E3918)&gt;0,VLOOKUP(TEXT($E3918,0),'Angaben Stationen'!$E$14:$J$213,6,0),""))</f>
        <v/>
      </c>
      <c r="E3918" s="287"/>
      <c r="F3918" s="234"/>
      <c r="G3918" s="234"/>
      <c r="H3918" s="263"/>
      <c r="I3918" s="64"/>
      <c r="K3918" s="445" t="str">
        <f t="shared" si="485"/>
        <v>Leer</v>
      </c>
      <c r="L3918" s="445" t="str">
        <f>VLOOKUP($D3918,{"29 - Psychiatrie (Erwachsene)","BGI";"297 - stationsäquivalente Behandlung in der Erwachsenenpsychiatrie (29)","BGI";"30 - Kinder- und Jugendpsychiatrie","BGII";"307 - stationsäquivalente Behandlung in der Kinder- und Jugendpsychiatrie (30)","BGII";"31 - Psychosomatik","BGI";"","Leer"},2,0)</f>
        <v>Leer</v>
      </c>
      <c r="M3918" s="445">
        <f t="shared" si="482"/>
        <v>0</v>
      </c>
      <c r="N3918" s="445">
        <f t="shared" si="483"/>
        <v>0</v>
      </c>
      <c r="O3918" s="445">
        <f t="shared" si="486"/>
        <v>0</v>
      </c>
      <c r="P3918" s="445">
        <f t="shared" si="487"/>
        <v>0</v>
      </c>
      <c r="Q3918" s="445">
        <f t="shared" si="488"/>
        <v>0</v>
      </c>
      <c r="R3918" s="415" t="str">
        <f t="shared" si="489"/>
        <v>Leer</v>
      </c>
      <c r="S3918" s="445">
        <f>IF('Angaben KH-Standort'!D$29='A4'!D3918,IF('Angaben KH-Standort'!E$29="Ja",1,0),0)</f>
        <v>0</v>
      </c>
      <c r="T3918" s="445">
        <f>IF('Angaben KH-Standort'!D$30='A4'!D3918,IF('Angaben KH-Standort'!E$30="Ja",1,0),0)</f>
        <v>0</v>
      </c>
      <c r="U3918" s="445">
        <f>IF('Angaben KH-Standort'!D$31='A4'!D3918,IF('Angaben KH-Standort'!E$31="Ja",1,0),0)</f>
        <v>0</v>
      </c>
    </row>
    <row r="3919" spans="2:21" ht="15" customHeight="1" x14ac:dyDescent="0.3">
      <c r="B3919" s="70" t="str">
        <f t="shared" si="484"/>
        <v>!!!</v>
      </c>
      <c r="C3919" s="265" t="str">
        <f>IF(ISERROR(IF(LEN(E3919)&gt;0,VLOOKUP(TEXT($E3919,0),'Angaben Stationen'!$E$14:$J$213,5,0),"")),"?",IF(LEN(E3919)&gt;0,VLOOKUP(TEXT($E3919,0),'Angaben Stationen'!$E$14:$J$213,5,0),""))</f>
        <v/>
      </c>
      <c r="D3919" s="232" t="str">
        <f>IF(ISERROR(IF(LEN(E3919)&gt;0,VLOOKUP(TEXT($E3919,0),'Angaben Stationen'!$E$14:$J$213,6,0),"")),"STATION IST NICHT VORHANDEN",IF(LEN(E3919)&gt;0,VLOOKUP(TEXT($E3919,0),'Angaben Stationen'!$E$14:$J$213,6,0),""))</f>
        <v/>
      </c>
      <c r="E3919" s="287"/>
      <c r="F3919" s="234"/>
      <c r="G3919" s="234"/>
      <c r="H3919" s="263"/>
      <c r="I3919" s="64"/>
      <c r="K3919" s="445" t="str">
        <f t="shared" si="485"/>
        <v>Leer</v>
      </c>
      <c r="L3919" s="445" t="str">
        <f>VLOOKUP($D3919,{"29 - Psychiatrie (Erwachsene)","BGI";"297 - stationsäquivalente Behandlung in der Erwachsenenpsychiatrie (29)","BGI";"30 - Kinder- und Jugendpsychiatrie","BGII";"307 - stationsäquivalente Behandlung in der Kinder- und Jugendpsychiatrie (30)","BGII";"31 - Psychosomatik","BGI";"","Leer"},2,0)</f>
        <v>Leer</v>
      </c>
      <c r="M3919" s="445">
        <f t="shared" si="482"/>
        <v>0</v>
      </c>
      <c r="N3919" s="445">
        <f t="shared" si="483"/>
        <v>0</v>
      </c>
      <c r="O3919" s="445">
        <f t="shared" si="486"/>
        <v>0</v>
      </c>
      <c r="P3919" s="445">
        <f t="shared" si="487"/>
        <v>0</v>
      </c>
      <c r="Q3919" s="445">
        <f t="shared" si="488"/>
        <v>0</v>
      </c>
      <c r="R3919" s="415" t="str">
        <f t="shared" si="489"/>
        <v>Leer</v>
      </c>
      <c r="S3919" s="445">
        <f>IF('Angaben KH-Standort'!D$29='A4'!D3919,IF('Angaben KH-Standort'!E$29="Ja",1,0),0)</f>
        <v>0</v>
      </c>
      <c r="T3919" s="445">
        <f>IF('Angaben KH-Standort'!D$30='A4'!D3919,IF('Angaben KH-Standort'!E$30="Ja",1,0),0)</f>
        <v>0</v>
      </c>
      <c r="U3919" s="445">
        <f>IF('Angaben KH-Standort'!D$31='A4'!D3919,IF('Angaben KH-Standort'!E$31="Ja",1,0),0)</f>
        <v>0</v>
      </c>
    </row>
    <row r="3920" spans="2:21" ht="15" customHeight="1" x14ac:dyDescent="0.3">
      <c r="B3920" s="70" t="str">
        <f t="shared" si="484"/>
        <v>!!!</v>
      </c>
      <c r="C3920" s="265" t="str">
        <f>IF(ISERROR(IF(LEN(E3920)&gt;0,VLOOKUP(TEXT($E3920,0),'Angaben Stationen'!$E$14:$J$213,5,0),"")),"?",IF(LEN(E3920)&gt;0,VLOOKUP(TEXT($E3920,0),'Angaben Stationen'!$E$14:$J$213,5,0),""))</f>
        <v/>
      </c>
      <c r="D3920" s="232" t="str">
        <f>IF(ISERROR(IF(LEN(E3920)&gt;0,VLOOKUP(TEXT($E3920,0),'Angaben Stationen'!$E$14:$J$213,6,0),"")),"STATION IST NICHT VORHANDEN",IF(LEN(E3920)&gt;0,VLOOKUP(TEXT($E3920,0),'Angaben Stationen'!$E$14:$J$213,6,0),""))</f>
        <v/>
      </c>
      <c r="E3920" s="287"/>
      <c r="F3920" s="234"/>
      <c r="G3920" s="234"/>
      <c r="H3920" s="263"/>
      <c r="I3920" s="64"/>
      <c r="K3920" s="445" t="str">
        <f t="shared" si="485"/>
        <v>Leer</v>
      </c>
      <c r="L3920" s="445" t="str">
        <f>VLOOKUP($D3920,{"29 - Psychiatrie (Erwachsene)","BGI";"297 - stationsäquivalente Behandlung in der Erwachsenenpsychiatrie (29)","BGI";"30 - Kinder- und Jugendpsychiatrie","BGII";"307 - stationsäquivalente Behandlung in der Kinder- und Jugendpsychiatrie (30)","BGII";"31 - Psychosomatik","BGI";"","Leer"},2,0)</f>
        <v>Leer</v>
      </c>
      <c r="M3920" s="445">
        <f t="shared" si="482"/>
        <v>0</v>
      </c>
      <c r="N3920" s="445">
        <f t="shared" si="483"/>
        <v>0</v>
      </c>
      <c r="O3920" s="445">
        <f t="shared" si="486"/>
        <v>0</v>
      </c>
      <c r="P3920" s="445">
        <f t="shared" si="487"/>
        <v>0</v>
      </c>
      <c r="Q3920" s="445">
        <f t="shared" si="488"/>
        <v>0</v>
      </c>
      <c r="R3920" s="415" t="str">
        <f t="shared" si="489"/>
        <v>Leer</v>
      </c>
      <c r="S3920" s="445">
        <f>IF('Angaben KH-Standort'!D$29='A4'!D3920,IF('Angaben KH-Standort'!E$29="Ja",1,0),0)</f>
        <v>0</v>
      </c>
      <c r="T3920" s="445">
        <f>IF('Angaben KH-Standort'!D$30='A4'!D3920,IF('Angaben KH-Standort'!E$30="Ja",1,0),0)</f>
        <v>0</v>
      </c>
      <c r="U3920" s="445">
        <f>IF('Angaben KH-Standort'!D$31='A4'!D3920,IF('Angaben KH-Standort'!E$31="Ja",1,0),0)</f>
        <v>0</v>
      </c>
    </row>
    <row r="3921" spans="2:21" ht="15" customHeight="1" x14ac:dyDescent="0.3">
      <c r="B3921" s="70" t="str">
        <f t="shared" si="484"/>
        <v>!!!</v>
      </c>
      <c r="C3921" s="265" t="str">
        <f>IF(ISERROR(IF(LEN(E3921)&gt;0,VLOOKUP(TEXT($E3921,0),'Angaben Stationen'!$E$14:$J$213,5,0),"")),"?",IF(LEN(E3921)&gt;0,VLOOKUP(TEXT($E3921,0),'Angaben Stationen'!$E$14:$J$213,5,0),""))</f>
        <v/>
      </c>
      <c r="D3921" s="232" t="str">
        <f>IF(ISERROR(IF(LEN(E3921)&gt;0,VLOOKUP(TEXT($E3921,0),'Angaben Stationen'!$E$14:$J$213,6,0),"")),"STATION IST NICHT VORHANDEN",IF(LEN(E3921)&gt;0,VLOOKUP(TEXT($E3921,0),'Angaben Stationen'!$E$14:$J$213,6,0),""))</f>
        <v/>
      </c>
      <c r="E3921" s="287"/>
      <c r="F3921" s="234"/>
      <c r="G3921" s="234"/>
      <c r="H3921" s="263"/>
      <c r="I3921" s="64"/>
      <c r="K3921" s="445" t="str">
        <f t="shared" si="485"/>
        <v>Leer</v>
      </c>
      <c r="L3921" s="445" t="str">
        <f>VLOOKUP($D3921,{"29 - Psychiatrie (Erwachsene)","BGI";"297 - stationsäquivalente Behandlung in der Erwachsenenpsychiatrie (29)","BGI";"30 - Kinder- und Jugendpsychiatrie","BGII";"307 - stationsäquivalente Behandlung in der Kinder- und Jugendpsychiatrie (30)","BGII";"31 - Psychosomatik","BGI";"","Leer"},2,0)</f>
        <v>Leer</v>
      </c>
      <c r="M3921" s="445">
        <f t="shared" si="482"/>
        <v>0</v>
      </c>
      <c r="N3921" s="445">
        <f t="shared" si="483"/>
        <v>0</v>
      </c>
      <c r="O3921" s="445">
        <f t="shared" si="486"/>
        <v>0</v>
      </c>
      <c r="P3921" s="445">
        <f t="shared" si="487"/>
        <v>0</v>
      </c>
      <c r="Q3921" s="445">
        <f t="shared" si="488"/>
        <v>0</v>
      </c>
      <c r="R3921" s="415" t="str">
        <f t="shared" si="489"/>
        <v>Leer</v>
      </c>
      <c r="S3921" s="445">
        <f>IF('Angaben KH-Standort'!D$29='A4'!D3921,IF('Angaben KH-Standort'!E$29="Ja",1,0),0)</f>
        <v>0</v>
      </c>
      <c r="T3921" s="445">
        <f>IF('Angaben KH-Standort'!D$30='A4'!D3921,IF('Angaben KH-Standort'!E$30="Ja",1,0),0)</f>
        <v>0</v>
      </c>
      <c r="U3921" s="445">
        <f>IF('Angaben KH-Standort'!D$31='A4'!D3921,IF('Angaben KH-Standort'!E$31="Ja",1,0),0)</f>
        <v>0</v>
      </c>
    </row>
    <row r="3922" spans="2:21" ht="15" customHeight="1" x14ac:dyDescent="0.3">
      <c r="B3922" s="70" t="str">
        <f t="shared" si="484"/>
        <v>!!!</v>
      </c>
      <c r="C3922" s="265" t="str">
        <f>IF(ISERROR(IF(LEN(E3922)&gt;0,VLOOKUP(TEXT($E3922,0),'Angaben Stationen'!$E$14:$J$213,5,0),"")),"?",IF(LEN(E3922)&gt;0,VLOOKUP(TEXT($E3922,0),'Angaben Stationen'!$E$14:$J$213,5,0),""))</f>
        <v/>
      </c>
      <c r="D3922" s="232" t="str">
        <f>IF(ISERROR(IF(LEN(E3922)&gt;0,VLOOKUP(TEXT($E3922,0),'Angaben Stationen'!$E$14:$J$213,6,0),"")),"STATION IST NICHT VORHANDEN",IF(LEN(E3922)&gt;0,VLOOKUP(TEXT($E3922,0),'Angaben Stationen'!$E$14:$J$213,6,0),""))</f>
        <v/>
      </c>
      <c r="E3922" s="287"/>
      <c r="F3922" s="234"/>
      <c r="G3922" s="234"/>
      <c r="H3922" s="263"/>
      <c r="I3922" s="64"/>
      <c r="K3922" s="445" t="str">
        <f t="shared" si="485"/>
        <v>Leer</v>
      </c>
      <c r="L3922" s="445" t="str">
        <f>VLOOKUP($D3922,{"29 - Psychiatrie (Erwachsene)","BGI";"297 - stationsäquivalente Behandlung in der Erwachsenenpsychiatrie (29)","BGI";"30 - Kinder- und Jugendpsychiatrie","BGII";"307 - stationsäquivalente Behandlung in der Kinder- und Jugendpsychiatrie (30)","BGII";"31 - Psychosomatik","BGI";"","Leer"},2,0)</f>
        <v>Leer</v>
      </c>
      <c r="M3922" s="445">
        <f t="shared" si="482"/>
        <v>0</v>
      </c>
      <c r="N3922" s="445">
        <f t="shared" si="483"/>
        <v>0</v>
      </c>
      <c r="O3922" s="445">
        <f t="shared" si="486"/>
        <v>0</v>
      </c>
      <c r="P3922" s="445">
        <f t="shared" si="487"/>
        <v>0</v>
      </c>
      <c r="Q3922" s="445">
        <f t="shared" si="488"/>
        <v>0</v>
      </c>
      <c r="R3922" s="415" t="str">
        <f t="shared" si="489"/>
        <v>Leer</v>
      </c>
      <c r="S3922" s="445">
        <f>IF('Angaben KH-Standort'!D$29='A4'!D3922,IF('Angaben KH-Standort'!E$29="Ja",1,0),0)</f>
        <v>0</v>
      </c>
      <c r="T3922" s="445">
        <f>IF('Angaben KH-Standort'!D$30='A4'!D3922,IF('Angaben KH-Standort'!E$30="Ja",1,0),0)</f>
        <v>0</v>
      </c>
      <c r="U3922" s="445">
        <f>IF('Angaben KH-Standort'!D$31='A4'!D3922,IF('Angaben KH-Standort'!E$31="Ja",1,0),0)</f>
        <v>0</v>
      </c>
    </row>
    <row r="3923" spans="2:21" ht="15" customHeight="1" x14ac:dyDescent="0.3">
      <c r="B3923" s="70" t="str">
        <f t="shared" si="484"/>
        <v>!!!</v>
      </c>
      <c r="C3923" s="265" t="str">
        <f>IF(ISERROR(IF(LEN(E3923)&gt;0,VLOOKUP(TEXT($E3923,0),'Angaben Stationen'!$E$14:$J$213,5,0),"")),"?",IF(LEN(E3923)&gt;0,VLOOKUP(TEXT($E3923,0),'Angaben Stationen'!$E$14:$J$213,5,0),""))</f>
        <v/>
      </c>
      <c r="D3923" s="232" t="str">
        <f>IF(ISERROR(IF(LEN(E3923)&gt;0,VLOOKUP(TEXT($E3923,0),'Angaben Stationen'!$E$14:$J$213,6,0),"")),"STATION IST NICHT VORHANDEN",IF(LEN(E3923)&gt;0,VLOOKUP(TEXT($E3923,0),'Angaben Stationen'!$E$14:$J$213,6,0),""))</f>
        <v/>
      </c>
      <c r="E3923" s="287"/>
      <c r="F3923" s="234"/>
      <c r="G3923" s="234"/>
      <c r="H3923" s="263"/>
      <c r="I3923" s="64"/>
      <c r="K3923" s="445" t="str">
        <f t="shared" si="485"/>
        <v>Leer</v>
      </c>
      <c r="L3923" s="445" t="str">
        <f>VLOOKUP($D3923,{"29 - Psychiatrie (Erwachsene)","BGI";"297 - stationsäquivalente Behandlung in der Erwachsenenpsychiatrie (29)","BGI";"30 - Kinder- und Jugendpsychiatrie","BGII";"307 - stationsäquivalente Behandlung in der Kinder- und Jugendpsychiatrie (30)","BGII";"31 - Psychosomatik","BGI";"","Leer"},2,0)</f>
        <v>Leer</v>
      </c>
      <c r="M3923" s="445">
        <f t="shared" si="482"/>
        <v>0</v>
      </c>
      <c r="N3923" s="445">
        <f t="shared" si="483"/>
        <v>0</v>
      </c>
      <c r="O3923" s="445">
        <f t="shared" si="486"/>
        <v>0</v>
      </c>
      <c r="P3923" s="445">
        <f t="shared" si="487"/>
        <v>0</v>
      </c>
      <c r="Q3923" s="445">
        <f t="shared" si="488"/>
        <v>0</v>
      </c>
      <c r="R3923" s="415" t="str">
        <f t="shared" si="489"/>
        <v>Leer</v>
      </c>
      <c r="S3923" s="445">
        <f>IF('Angaben KH-Standort'!D$29='A4'!D3923,IF('Angaben KH-Standort'!E$29="Ja",1,0),0)</f>
        <v>0</v>
      </c>
      <c r="T3923" s="445">
        <f>IF('Angaben KH-Standort'!D$30='A4'!D3923,IF('Angaben KH-Standort'!E$30="Ja",1,0),0)</f>
        <v>0</v>
      </c>
      <c r="U3923" s="445">
        <f>IF('Angaben KH-Standort'!D$31='A4'!D3923,IF('Angaben KH-Standort'!E$31="Ja",1,0),0)</f>
        <v>0</v>
      </c>
    </row>
    <row r="3924" spans="2:21" ht="15" customHeight="1" x14ac:dyDescent="0.3">
      <c r="B3924" s="70" t="str">
        <f t="shared" si="484"/>
        <v>!!!</v>
      </c>
      <c r="C3924" s="265" t="str">
        <f>IF(ISERROR(IF(LEN(E3924)&gt;0,VLOOKUP(TEXT($E3924,0),'Angaben Stationen'!$E$14:$J$213,5,0),"")),"?",IF(LEN(E3924)&gt;0,VLOOKUP(TEXT($E3924,0),'Angaben Stationen'!$E$14:$J$213,5,0),""))</f>
        <v/>
      </c>
      <c r="D3924" s="232" t="str">
        <f>IF(ISERROR(IF(LEN(E3924)&gt;0,VLOOKUP(TEXT($E3924,0),'Angaben Stationen'!$E$14:$J$213,6,0),"")),"STATION IST NICHT VORHANDEN",IF(LEN(E3924)&gt;0,VLOOKUP(TEXT($E3924,0),'Angaben Stationen'!$E$14:$J$213,6,0),""))</f>
        <v/>
      </c>
      <c r="E3924" s="287"/>
      <c r="F3924" s="234"/>
      <c r="G3924" s="234"/>
      <c r="H3924" s="263"/>
      <c r="I3924" s="64"/>
      <c r="K3924" s="445" t="str">
        <f t="shared" si="485"/>
        <v>Leer</v>
      </c>
      <c r="L3924" s="445" t="str">
        <f>VLOOKUP($D3924,{"29 - Psychiatrie (Erwachsene)","BGI";"297 - stationsäquivalente Behandlung in der Erwachsenenpsychiatrie (29)","BGI";"30 - Kinder- und Jugendpsychiatrie","BGII";"307 - stationsäquivalente Behandlung in der Kinder- und Jugendpsychiatrie (30)","BGII";"31 - Psychosomatik","BGI";"","Leer"},2,0)</f>
        <v>Leer</v>
      </c>
      <c r="M3924" s="445">
        <f t="shared" si="482"/>
        <v>0</v>
      </c>
      <c r="N3924" s="445">
        <f t="shared" si="483"/>
        <v>0</v>
      </c>
      <c r="O3924" s="445">
        <f t="shared" si="486"/>
        <v>0</v>
      </c>
      <c r="P3924" s="445">
        <f t="shared" si="487"/>
        <v>0</v>
      </c>
      <c r="Q3924" s="445">
        <f t="shared" si="488"/>
        <v>0</v>
      </c>
      <c r="R3924" s="415" t="str">
        <f t="shared" si="489"/>
        <v>Leer</v>
      </c>
      <c r="S3924" s="445">
        <f>IF('Angaben KH-Standort'!D$29='A4'!D3924,IF('Angaben KH-Standort'!E$29="Ja",1,0),0)</f>
        <v>0</v>
      </c>
      <c r="T3924" s="445">
        <f>IF('Angaben KH-Standort'!D$30='A4'!D3924,IF('Angaben KH-Standort'!E$30="Ja",1,0),0)</f>
        <v>0</v>
      </c>
      <c r="U3924" s="445">
        <f>IF('Angaben KH-Standort'!D$31='A4'!D3924,IF('Angaben KH-Standort'!E$31="Ja",1,0),0)</f>
        <v>0</v>
      </c>
    </row>
    <row r="3925" spans="2:21" ht="15" customHeight="1" x14ac:dyDescent="0.3">
      <c r="B3925" s="70" t="str">
        <f t="shared" si="484"/>
        <v>!!!</v>
      </c>
      <c r="C3925" s="265" t="str">
        <f>IF(ISERROR(IF(LEN(E3925)&gt;0,VLOOKUP(TEXT($E3925,0),'Angaben Stationen'!$E$14:$J$213,5,0),"")),"?",IF(LEN(E3925)&gt;0,VLOOKUP(TEXT($E3925,0),'Angaben Stationen'!$E$14:$J$213,5,0),""))</f>
        <v/>
      </c>
      <c r="D3925" s="232" t="str">
        <f>IF(ISERROR(IF(LEN(E3925)&gt;0,VLOOKUP(TEXT($E3925,0),'Angaben Stationen'!$E$14:$J$213,6,0),"")),"STATION IST NICHT VORHANDEN",IF(LEN(E3925)&gt;0,VLOOKUP(TEXT($E3925,0),'Angaben Stationen'!$E$14:$J$213,6,0),""))</f>
        <v/>
      </c>
      <c r="E3925" s="287"/>
      <c r="F3925" s="234"/>
      <c r="G3925" s="234"/>
      <c r="H3925" s="263"/>
      <c r="I3925" s="64"/>
      <c r="K3925" s="445" t="str">
        <f t="shared" si="485"/>
        <v>Leer</v>
      </c>
      <c r="L3925" s="445" t="str">
        <f>VLOOKUP($D3925,{"29 - Psychiatrie (Erwachsene)","BGI";"297 - stationsäquivalente Behandlung in der Erwachsenenpsychiatrie (29)","BGI";"30 - Kinder- und Jugendpsychiatrie","BGII";"307 - stationsäquivalente Behandlung in der Kinder- und Jugendpsychiatrie (30)","BGII";"31 - Psychosomatik","BGI";"","Leer"},2,0)</f>
        <v>Leer</v>
      </c>
      <c r="M3925" s="445">
        <f t="shared" si="482"/>
        <v>0</v>
      </c>
      <c r="N3925" s="445">
        <f t="shared" si="483"/>
        <v>0</v>
      </c>
      <c r="O3925" s="445">
        <f t="shared" si="486"/>
        <v>0</v>
      </c>
      <c r="P3925" s="445">
        <f t="shared" si="487"/>
        <v>0</v>
      </c>
      <c r="Q3925" s="445">
        <f t="shared" si="488"/>
        <v>0</v>
      </c>
      <c r="R3925" s="415" t="str">
        <f t="shared" si="489"/>
        <v>Leer</v>
      </c>
      <c r="S3925" s="445">
        <f>IF('Angaben KH-Standort'!D$29='A4'!D3925,IF('Angaben KH-Standort'!E$29="Ja",1,0),0)</f>
        <v>0</v>
      </c>
      <c r="T3925" s="445">
        <f>IF('Angaben KH-Standort'!D$30='A4'!D3925,IF('Angaben KH-Standort'!E$30="Ja",1,0),0)</f>
        <v>0</v>
      </c>
      <c r="U3925" s="445">
        <f>IF('Angaben KH-Standort'!D$31='A4'!D3925,IF('Angaben KH-Standort'!E$31="Ja",1,0),0)</f>
        <v>0</v>
      </c>
    </row>
    <row r="3926" spans="2:21" ht="15" customHeight="1" x14ac:dyDescent="0.3">
      <c r="B3926" s="70" t="str">
        <f t="shared" si="484"/>
        <v>!!!</v>
      </c>
      <c r="C3926" s="265" t="str">
        <f>IF(ISERROR(IF(LEN(E3926)&gt;0,VLOOKUP(TEXT($E3926,0),'Angaben Stationen'!$E$14:$J$213,5,0),"")),"?",IF(LEN(E3926)&gt;0,VLOOKUP(TEXT($E3926,0),'Angaben Stationen'!$E$14:$J$213,5,0),""))</f>
        <v/>
      </c>
      <c r="D3926" s="232" t="str">
        <f>IF(ISERROR(IF(LEN(E3926)&gt;0,VLOOKUP(TEXT($E3926,0),'Angaben Stationen'!$E$14:$J$213,6,0),"")),"STATION IST NICHT VORHANDEN",IF(LEN(E3926)&gt;0,VLOOKUP(TEXT($E3926,0),'Angaben Stationen'!$E$14:$J$213,6,0),""))</f>
        <v/>
      </c>
      <c r="E3926" s="287"/>
      <c r="F3926" s="234"/>
      <c r="G3926" s="234"/>
      <c r="H3926" s="263"/>
      <c r="I3926" s="64"/>
      <c r="K3926" s="445" t="str">
        <f t="shared" si="485"/>
        <v>Leer</v>
      </c>
      <c r="L3926" s="445" t="str">
        <f>VLOOKUP($D3926,{"29 - Psychiatrie (Erwachsene)","BGI";"297 - stationsäquivalente Behandlung in der Erwachsenenpsychiatrie (29)","BGI";"30 - Kinder- und Jugendpsychiatrie","BGII";"307 - stationsäquivalente Behandlung in der Kinder- und Jugendpsychiatrie (30)","BGII";"31 - Psychosomatik","BGI";"","Leer"},2,0)</f>
        <v>Leer</v>
      </c>
      <c r="M3926" s="445">
        <f t="shared" si="482"/>
        <v>0</v>
      </c>
      <c r="N3926" s="445">
        <f t="shared" si="483"/>
        <v>0</v>
      </c>
      <c r="O3926" s="445">
        <f t="shared" si="486"/>
        <v>0</v>
      </c>
      <c r="P3926" s="445">
        <f t="shared" si="487"/>
        <v>0</v>
      </c>
      <c r="Q3926" s="445">
        <f t="shared" si="488"/>
        <v>0</v>
      </c>
      <c r="R3926" s="415" t="str">
        <f t="shared" si="489"/>
        <v>Leer</v>
      </c>
      <c r="S3926" s="445">
        <f>IF('Angaben KH-Standort'!D$29='A4'!D3926,IF('Angaben KH-Standort'!E$29="Ja",1,0),0)</f>
        <v>0</v>
      </c>
      <c r="T3926" s="445">
        <f>IF('Angaben KH-Standort'!D$30='A4'!D3926,IF('Angaben KH-Standort'!E$30="Ja",1,0),0)</f>
        <v>0</v>
      </c>
      <c r="U3926" s="445">
        <f>IF('Angaben KH-Standort'!D$31='A4'!D3926,IF('Angaben KH-Standort'!E$31="Ja",1,0),0)</f>
        <v>0</v>
      </c>
    </row>
    <row r="3927" spans="2:21" ht="15" customHeight="1" x14ac:dyDescent="0.3">
      <c r="B3927" s="70" t="str">
        <f t="shared" si="484"/>
        <v>!!!</v>
      </c>
      <c r="C3927" s="265" t="str">
        <f>IF(ISERROR(IF(LEN(E3927)&gt;0,VLOOKUP(TEXT($E3927,0),'Angaben Stationen'!$E$14:$J$213,5,0),"")),"?",IF(LEN(E3927)&gt;0,VLOOKUP(TEXT($E3927,0),'Angaben Stationen'!$E$14:$J$213,5,0),""))</f>
        <v/>
      </c>
      <c r="D3927" s="232" t="str">
        <f>IF(ISERROR(IF(LEN(E3927)&gt;0,VLOOKUP(TEXT($E3927,0),'Angaben Stationen'!$E$14:$J$213,6,0),"")),"STATION IST NICHT VORHANDEN",IF(LEN(E3927)&gt;0,VLOOKUP(TEXT($E3927,0),'Angaben Stationen'!$E$14:$J$213,6,0),""))</f>
        <v/>
      </c>
      <c r="E3927" s="287"/>
      <c r="F3927" s="234"/>
      <c r="G3927" s="234"/>
      <c r="H3927" s="263"/>
      <c r="I3927" s="64"/>
      <c r="K3927" s="445" t="str">
        <f t="shared" si="485"/>
        <v>Leer</v>
      </c>
      <c r="L3927" s="445" t="str">
        <f>VLOOKUP($D3927,{"29 - Psychiatrie (Erwachsene)","BGI";"297 - stationsäquivalente Behandlung in der Erwachsenenpsychiatrie (29)","BGI";"30 - Kinder- und Jugendpsychiatrie","BGII";"307 - stationsäquivalente Behandlung in der Kinder- und Jugendpsychiatrie (30)","BGII";"31 - Psychosomatik","BGI";"","Leer"},2,0)</f>
        <v>Leer</v>
      </c>
      <c r="M3927" s="445">
        <f t="shared" si="482"/>
        <v>0</v>
      </c>
      <c r="N3927" s="445">
        <f t="shared" si="483"/>
        <v>0</v>
      </c>
      <c r="O3927" s="445">
        <f t="shared" si="486"/>
        <v>0</v>
      </c>
      <c r="P3927" s="445">
        <f t="shared" si="487"/>
        <v>0</v>
      </c>
      <c r="Q3927" s="445">
        <f t="shared" si="488"/>
        <v>0</v>
      </c>
      <c r="R3927" s="415" t="str">
        <f t="shared" si="489"/>
        <v>Leer</v>
      </c>
      <c r="S3927" s="445">
        <f>IF('Angaben KH-Standort'!D$29='A4'!D3927,IF('Angaben KH-Standort'!E$29="Ja",1,0),0)</f>
        <v>0</v>
      </c>
      <c r="T3927" s="445">
        <f>IF('Angaben KH-Standort'!D$30='A4'!D3927,IF('Angaben KH-Standort'!E$30="Ja",1,0),0)</f>
        <v>0</v>
      </c>
      <c r="U3927" s="445">
        <f>IF('Angaben KH-Standort'!D$31='A4'!D3927,IF('Angaben KH-Standort'!E$31="Ja",1,0),0)</f>
        <v>0</v>
      </c>
    </row>
    <row r="3928" spans="2:21" ht="15" customHeight="1" x14ac:dyDescent="0.3">
      <c r="B3928" s="70" t="str">
        <f t="shared" si="484"/>
        <v>!!!</v>
      </c>
      <c r="C3928" s="265" t="str">
        <f>IF(ISERROR(IF(LEN(E3928)&gt;0,VLOOKUP(TEXT($E3928,0),'Angaben Stationen'!$E$14:$J$213,5,0),"")),"?",IF(LEN(E3928)&gt;0,VLOOKUP(TEXT($E3928,0),'Angaben Stationen'!$E$14:$J$213,5,0),""))</f>
        <v/>
      </c>
      <c r="D3928" s="232" t="str">
        <f>IF(ISERROR(IF(LEN(E3928)&gt;0,VLOOKUP(TEXT($E3928,0),'Angaben Stationen'!$E$14:$J$213,6,0),"")),"STATION IST NICHT VORHANDEN",IF(LEN(E3928)&gt;0,VLOOKUP(TEXT($E3928,0),'Angaben Stationen'!$E$14:$J$213,6,0),""))</f>
        <v/>
      </c>
      <c r="E3928" s="287"/>
      <c r="F3928" s="234"/>
      <c r="G3928" s="234"/>
      <c r="H3928" s="263"/>
      <c r="I3928" s="64"/>
      <c r="K3928" s="445" t="str">
        <f t="shared" si="485"/>
        <v>Leer</v>
      </c>
      <c r="L3928" s="445" t="str">
        <f>VLOOKUP($D3928,{"29 - Psychiatrie (Erwachsene)","BGI";"297 - stationsäquivalente Behandlung in der Erwachsenenpsychiatrie (29)","BGI";"30 - Kinder- und Jugendpsychiatrie","BGII";"307 - stationsäquivalente Behandlung in der Kinder- und Jugendpsychiatrie (30)","BGII";"31 - Psychosomatik","BGI";"","Leer"},2,0)</f>
        <v>Leer</v>
      </c>
      <c r="M3928" s="445">
        <f t="shared" si="482"/>
        <v>0</v>
      </c>
      <c r="N3928" s="445">
        <f t="shared" si="483"/>
        <v>0</v>
      </c>
      <c r="O3928" s="445">
        <f t="shared" si="486"/>
        <v>0</v>
      </c>
      <c r="P3928" s="445">
        <f t="shared" si="487"/>
        <v>0</v>
      </c>
      <c r="Q3928" s="445">
        <f t="shared" si="488"/>
        <v>0</v>
      </c>
      <c r="R3928" s="415" t="str">
        <f t="shared" si="489"/>
        <v>Leer</v>
      </c>
      <c r="S3928" s="445">
        <f>IF('Angaben KH-Standort'!D$29='A4'!D3928,IF('Angaben KH-Standort'!E$29="Ja",1,0),0)</f>
        <v>0</v>
      </c>
      <c r="T3928" s="445">
        <f>IF('Angaben KH-Standort'!D$30='A4'!D3928,IF('Angaben KH-Standort'!E$30="Ja",1,0),0)</f>
        <v>0</v>
      </c>
      <c r="U3928" s="445">
        <f>IF('Angaben KH-Standort'!D$31='A4'!D3928,IF('Angaben KH-Standort'!E$31="Ja",1,0),0)</f>
        <v>0</v>
      </c>
    </row>
    <row r="3929" spans="2:21" ht="15" customHeight="1" x14ac:dyDescent="0.3">
      <c r="B3929" s="70" t="str">
        <f t="shared" si="484"/>
        <v>!!!</v>
      </c>
      <c r="C3929" s="265" t="str">
        <f>IF(ISERROR(IF(LEN(E3929)&gt;0,VLOOKUP(TEXT($E3929,0),'Angaben Stationen'!$E$14:$J$213,5,0),"")),"?",IF(LEN(E3929)&gt;0,VLOOKUP(TEXT($E3929,0),'Angaben Stationen'!$E$14:$J$213,5,0),""))</f>
        <v/>
      </c>
      <c r="D3929" s="232" t="str">
        <f>IF(ISERROR(IF(LEN(E3929)&gt;0,VLOOKUP(TEXT($E3929,0),'Angaben Stationen'!$E$14:$J$213,6,0),"")),"STATION IST NICHT VORHANDEN",IF(LEN(E3929)&gt;0,VLOOKUP(TEXT($E3929,0),'Angaben Stationen'!$E$14:$J$213,6,0),""))</f>
        <v/>
      </c>
      <c r="E3929" s="287"/>
      <c r="F3929" s="234"/>
      <c r="G3929" s="234"/>
      <c r="H3929" s="263"/>
      <c r="I3929" s="64"/>
      <c r="K3929" s="445" t="str">
        <f t="shared" si="485"/>
        <v>Leer</v>
      </c>
      <c r="L3929" s="445" t="str">
        <f>VLOOKUP($D3929,{"29 - Psychiatrie (Erwachsene)","BGI";"297 - stationsäquivalente Behandlung in der Erwachsenenpsychiatrie (29)","BGI";"30 - Kinder- und Jugendpsychiatrie","BGII";"307 - stationsäquivalente Behandlung in der Kinder- und Jugendpsychiatrie (30)","BGII";"31 - Psychosomatik","BGI";"","Leer"},2,0)</f>
        <v>Leer</v>
      </c>
      <c r="M3929" s="445">
        <f t="shared" si="482"/>
        <v>0</v>
      </c>
      <c r="N3929" s="445">
        <f t="shared" si="483"/>
        <v>0</v>
      </c>
      <c r="O3929" s="445">
        <f t="shared" si="486"/>
        <v>0</v>
      </c>
      <c r="P3929" s="445">
        <f t="shared" si="487"/>
        <v>0</v>
      </c>
      <c r="Q3929" s="445">
        <f t="shared" si="488"/>
        <v>0</v>
      </c>
      <c r="R3929" s="415" t="str">
        <f t="shared" si="489"/>
        <v>Leer</v>
      </c>
      <c r="S3929" s="445">
        <f>IF('Angaben KH-Standort'!D$29='A4'!D3929,IF('Angaben KH-Standort'!E$29="Ja",1,0),0)</f>
        <v>0</v>
      </c>
      <c r="T3929" s="445">
        <f>IF('Angaben KH-Standort'!D$30='A4'!D3929,IF('Angaben KH-Standort'!E$30="Ja",1,0),0)</f>
        <v>0</v>
      </c>
      <c r="U3929" s="445">
        <f>IF('Angaben KH-Standort'!D$31='A4'!D3929,IF('Angaben KH-Standort'!E$31="Ja",1,0),0)</f>
        <v>0</v>
      </c>
    </row>
    <row r="3930" spans="2:21" ht="15" customHeight="1" x14ac:dyDescent="0.3">
      <c r="B3930" s="70" t="str">
        <f t="shared" si="484"/>
        <v>!!!</v>
      </c>
      <c r="C3930" s="265" t="str">
        <f>IF(ISERROR(IF(LEN(E3930)&gt;0,VLOOKUP(TEXT($E3930,0),'Angaben Stationen'!$E$14:$J$213,5,0),"")),"?",IF(LEN(E3930)&gt;0,VLOOKUP(TEXT($E3930,0),'Angaben Stationen'!$E$14:$J$213,5,0),""))</f>
        <v/>
      </c>
      <c r="D3930" s="232" t="str">
        <f>IF(ISERROR(IF(LEN(E3930)&gt;0,VLOOKUP(TEXT($E3930,0),'Angaben Stationen'!$E$14:$J$213,6,0),"")),"STATION IST NICHT VORHANDEN",IF(LEN(E3930)&gt;0,VLOOKUP(TEXT($E3930,0),'Angaben Stationen'!$E$14:$J$213,6,0),""))</f>
        <v/>
      </c>
      <c r="E3930" s="287"/>
      <c r="F3930" s="234"/>
      <c r="G3930" s="234"/>
      <c r="H3930" s="263"/>
      <c r="I3930" s="64"/>
      <c r="K3930" s="445" t="str">
        <f t="shared" si="485"/>
        <v>Leer</v>
      </c>
      <c r="L3930" s="445" t="str">
        <f>VLOOKUP($D3930,{"29 - Psychiatrie (Erwachsene)","BGI";"297 - stationsäquivalente Behandlung in der Erwachsenenpsychiatrie (29)","BGI";"30 - Kinder- und Jugendpsychiatrie","BGII";"307 - stationsäquivalente Behandlung in der Kinder- und Jugendpsychiatrie (30)","BGII";"31 - Psychosomatik","BGI";"","Leer"},2,0)</f>
        <v>Leer</v>
      </c>
      <c r="M3930" s="445">
        <f t="shared" si="482"/>
        <v>0</v>
      </c>
      <c r="N3930" s="445">
        <f t="shared" si="483"/>
        <v>0</v>
      </c>
      <c r="O3930" s="445">
        <f t="shared" si="486"/>
        <v>0</v>
      </c>
      <c r="P3930" s="445">
        <f t="shared" si="487"/>
        <v>0</v>
      </c>
      <c r="Q3930" s="445">
        <f t="shared" si="488"/>
        <v>0</v>
      </c>
      <c r="R3930" s="415" t="str">
        <f t="shared" si="489"/>
        <v>Leer</v>
      </c>
      <c r="S3930" s="445">
        <f>IF('Angaben KH-Standort'!D$29='A4'!D3930,IF('Angaben KH-Standort'!E$29="Ja",1,0),0)</f>
        <v>0</v>
      </c>
      <c r="T3930" s="445">
        <f>IF('Angaben KH-Standort'!D$30='A4'!D3930,IF('Angaben KH-Standort'!E$30="Ja",1,0),0)</f>
        <v>0</v>
      </c>
      <c r="U3930" s="445">
        <f>IF('Angaben KH-Standort'!D$31='A4'!D3930,IF('Angaben KH-Standort'!E$31="Ja",1,0),0)</f>
        <v>0</v>
      </c>
    </row>
    <row r="3931" spans="2:21" ht="15" customHeight="1" x14ac:dyDescent="0.3">
      <c r="B3931" s="70" t="str">
        <f t="shared" si="484"/>
        <v>!!!</v>
      </c>
      <c r="C3931" s="265" t="str">
        <f>IF(ISERROR(IF(LEN(E3931)&gt;0,VLOOKUP(TEXT($E3931,0),'Angaben Stationen'!$E$14:$J$213,5,0),"")),"?",IF(LEN(E3931)&gt;0,VLOOKUP(TEXT($E3931,0),'Angaben Stationen'!$E$14:$J$213,5,0),""))</f>
        <v/>
      </c>
      <c r="D3931" s="232" t="str">
        <f>IF(ISERROR(IF(LEN(E3931)&gt;0,VLOOKUP(TEXT($E3931,0),'Angaben Stationen'!$E$14:$J$213,6,0),"")),"STATION IST NICHT VORHANDEN",IF(LEN(E3931)&gt;0,VLOOKUP(TEXT($E3931,0),'Angaben Stationen'!$E$14:$J$213,6,0),""))</f>
        <v/>
      </c>
      <c r="E3931" s="287"/>
      <c r="F3931" s="234"/>
      <c r="G3931" s="234"/>
      <c r="H3931" s="263"/>
      <c r="I3931" s="64"/>
      <c r="K3931" s="445" t="str">
        <f t="shared" si="485"/>
        <v>Leer</v>
      </c>
      <c r="L3931" s="445" t="str">
        <f>VLOOKUP($D3931,{"29 - Psychiatrie (Erwachsene)","BGI";"297 - stationsäquivalente Behandlung in der Erwachsenenpsychiatrie (29)","BGI";"30 - Kinder- und Jugendpsychiatrie","BGII";"307 - stationsäquivalente Behandlung in der Kinder- und Jugendpsychiatrie (30)","BGII";"31 - Psychosomatik","BGI";"","Leer"},2,0)</f>
        <v>Leer</v>
      </c>
      <c r="M3931" s="445">
        <f t="shared" si="482"/>
        <v>0</v>
      </c>
      <c r="N3931" s="445">
        <f t="shared" si="483"/>
        <v>0</v>
      </c>
      <c r="O3931" s="445">
        <f t="shared" si="486"/>
        <v>0</v>
      </c>
      <c r="P3931" s="445">
        <f t="shared" si="487"/>
        <v>0</v>
      </c>
      <c r="Q3931" s="445">
        <f t="shared" si="488"/>
        <v>0</v>
      </c>
      <c r="R3931" s="415" t="str">
        <f t="shared" si="489"/>
        <v>Leer</v>
      </c>
      <c r="S3931" s="445">
        <f>IF('Angaben KH-Standort'!D$29='A4'!D3931,IF('Angaben KH-Standort'!E$29="Ja",1,0),0)</f>
        <v>0</v>
      </c>
      <c r="T3931" s="445">
        <f>IF('Angaben KH-Standort'!D$30='A4'!D3931,IF('Angaben KH-Standort'!E$30="Ja",1,0),0)</f>
        <v>0</v>
      </c>
      <c r="U3931" s="445">
        <f>IF('Angaben KH-Standort'!D$31='A4'!D3931,IF('Angaben KH-Standort'!E$31="Ja",1,0),0)</f>
        <v>0</v>
      </c>
    </row>
    <row r="3932" spans="2:21" ht="15" customHeight="1" x14ac:dyDescent="0.3">
      <c r="B3932" s="70" t="str">
        <f t="shared" si="484"/>
        <v>!!!</v>
      </c>
      <c r="C3932" s="265" t="str">
        <f>IF(ISERROR(IF(LEN(E3932)&gt;0,VLOOKUP(TEXT($E3932,0),'Angaben Stationen'!$E$14:$J$213,5,0),"")),"?",IF(LEN(E3932)&gt;0,VLOOKUP(TEXT($E3932,0),'Angaben Stationen'!$E$14:$J$213,5,0),""))</f>
        <v/>
      </c>
      <c r="D3932" s="232" t="str">
        <f>IF(ISERROR(IF(LEN(E3932)&gt;0,VLOOKUP(TEXT($E3932,0),'Angaben Stationen'!$E$14:$J$213,6,0),"")),"STATION IST NICHT VORHANDEN",IF(LEN(E3932)&gt;0,VLOOKUP(TEXT($E3932,0),'Angaben Stationen'!$E$14:$J$213,6,0),""))</f>
        <v/>
      </c>
      <c r="E3932" s="287"/>
      <c r="F3932" s="234"/>
      <c r="G3932" s="234"/>
      <c r="H3932" s="263"/>
      <c r="I3932" s="64"/>
      <c r="K3932" s="445" t="str">
        <f t="shared" si="485"/>
        <v>Leer</v>
      </c>
      <c r="L3932" s="445" t="str">
        <f>VLOOKUP($D3932,{"29 - Psychiatrie (Erwachsene)","BGI";"297 - stationsäquivalente Behandlung in der Erwachsenenpsychiatrie (29)","BGI";"30 - Kinder- und Jugendpsychiatrie","BGII";"307 - stationsäquivalente Behandlung in der Kinder- und Jugendpsychiatrie (30)","BGII";"31 - Psychosomatik","BGI";"","Leer"},2,0)</f>
        <v>Leer</v>
      </c>
      <c r="M3932" s="445">
        <f t="shared" si="482"/>
        <v>0</v>
      </c>
      <c r="N3932" s="445">
        <f t="shared" si="483"/>
        <v>0</v>
      </c>
      <c r="O3932" s="445">
        <f t="shared" si="486"/>
        <v>0</v>
      </c>
      <c r="P3932" s="445">
        <f t="shared" si="487"/>
        <v>0</v>
      </c>
      <c r="Q3932" s="445">
        <f t="shared" si="488"/>
        <v>0</v>
      </c>
      <c r="R3932" s="415" t="str">
        <f t="shared" si="489"/>
        <v>Leer</v>
      </c>
      <c r="S3932" s="445">
        <f>IF('Angaben KH-Standort'!D$29='A4'!D3932,IF('Angaben KH-Standort'!E$29="Ja",1,0),0)</f>
        <v>0</v>
      </c>
      <c r="T3932" s="445">
        <f>IF('Angaben KH-Standort'!D$30='A4'!D3932,IF('Angaben KH-Standort'!E$30="Ja",1,0),0)</f>
        <v>0</v>
      </c>
      <c r="U3932" s="445">
        <f>IF('Angaben KH-Standort'!D$31='A4'!D3932,IF('Angaben KH-Standort'!E$31="Ja",1,0),0)</f>
        <v>0</v>
      </c>
    </row>
    <row r="3933" spans="2:21" ht="15" customHeight="1" x14ac:dyDescent="0.3">
      <c r="B3933" s="70" t="str">
        <f t="shared" si="484"/>
        <v>!!!</v>
      </c>
      <c r="C3933" s="265" t="str">
        <f>IF(ISERROR(IF(LEN(E3933)&gt;0,VLOOKUP(TEXT($E3933,0),'Angaben Stationen'!$E$14:$J$213,5,0),"")),"?",IF(LEN(E3933)&gt;0,VLOOKUP(TEXT($E3933,0),'Angaben Stationen'!$E$14:$J$213,5,0),""))</f>
        <v/>
      </c>
      <c r="D3933" s="232" t="str">
        <f>IF(ISERROR(IF(LEN(E3933)&gt;0,VLOOKUP(TEXT($E3933,0),'Angaben Stationen'!$E$14:$J$213,6,0),"")),"STATION IST NICHT VORHANDEN",IF(LEN(E3933)&gt;0,VLOOKUP(TEXT($E3933,0),'Angaben Stationen'!$E$14:$J$213,6,0),""))</f>
        <v/>
      </c>
      <c r="E3933" s="287"/>
      <c r="F3933" s="234"/>
      <c r="G3933" s="234"/>
      <c r="H3933" s="263"/>
      <c r="I3933" s="64"/>
      <c r="K3933" s="445" t="str">
        <f t="shared" si="485"/>
        <v>Leer</v>
      </c>
      <c r="L3933" s="445" t="str">
        <f>VLOOKUP($D3933,{"29 - Psychiatrie (Erwachsene)","BGI";"297 - stationsäquivalente Behandlung in der Erwachsenenpsychiatrie (29)","BGI";"30 - Kinder- und Jugendpsychiatrie","BGII";"307 - stationsäquivalente Behandlung in der Kinder- und Jugendpsychiatrie (30)","BGII";"31 - Psychosomatik","BGI";"","Leer"},2,0)</f>
        <v>Leer</v>
      </c>
      <c r="M3933" s="445">
        <f t="shared" si="482"/>
        <v>0</v>
      </c>
      <c r="N3933" s="445">
        <f t="shared" si="483"/>
        <v>0</v>
      </c>
      <c r="O3933" s="445">
        <f t="shared" si="486"/>
        <v>0</v>
      </c>
      <c r="P3933" s="445">
        <f t="shared" si="487"/>
        <v>0</v>
      </c>
      <c r="Q3933" s="445">
        <f t="shared" si="488"/>
        <v>0</v>
      </c>
      <c r="R3933" s="415" t="str">
        <f t="shared" si="489"/>
        <v>Leer</v>
      </c>
      <c r="S3933" s="445">
        <f>IF('Angaben KH-Standort'!D$29='A4'!D3933,IF('Angaben KH-Standort'!E$29="Ja",1,0),0)</f>
        <v>0</v>
      </c>
      <c r="T3933" s="445">
        <f>IF('Angaben KH-Standort'!D$30='A4'!D3933,IF('Angaben KH-Standort'!E$30="Ja",1,0),0)</f>
        <v>0</v>
      </c>
      <c r="U3933" s="445">
        <f>IF('Angaben KH-Standort'!D$31='A4'!D3933,IF('Angaben KH-Standort'!E$31="Ja",1,0),0)</f>
        <v>0</v>
      </c>
    </row>
    <row r="3934" spans="2:21" ht="15" customHeight="1" x14ac:dyDescent="0.3">
      <c r="B3934" s="70" t="str">
        <f t="shared" si="484"/>
        <v>!!!</v>
      </c>
      <c r="C3934" s="265" t="str">
        <f>IF(ISERROR(IF(LEN(E3934)&gt;0,VLOOKUP(TEXT($E3934,0),'Angaben Stationen'!$E$14:$J$213,5,0),"")),"?",IF(LEN(E3934)&gt;0,VLOOKUP(TEXT($E3934,0),'Angaben Stationen'!$E$14:$J$213,5,0),""))</f>
        <v/>
      </c>
      <c r="D3934" s="232" t="str">
        <f>IF(ISERROR(IF(LEN(E3934)&gt;0,VLOOKUP(TEXT($E3934,0),'Angaben Stationen'!$E$14:$J$213,6,0),"")),"STATION IST NICHT VORHANDEN",IF(LEN(E3934)&gt;0,VLOOKUP(TEXT($E3934,0),'Angaben Stationen'!$E$14:$J$213,6,0),""))</f>
        <v/>
      </c>
      <c r="E3934" s="287"/>
      <c r="F3934" s="234"/>
      <c r="G3934" s="234"/>
      <c r="H3934" s="263"/>
      <c r="I3934" s="64"/>
      <c r="K3934" s="445" t="str">
        <f t="shared" si="485"/>
        <v>Leer</v>
      </c>
      <c r="L3934" s="445" t="str">
        <f>VLOOKUP($D3934,{"29 - Psychiatrie (Erwachsene)","BGI";"297 - stationsäquivalente Behandlung in der Erwachsenenpsychiatrie (29)","BGI";"30 - Kinder- und Jugendpsychiatrie","BGII";"307 - stationsäquivalente Behandlung in der Kinder- und Jugendpsychiatrie (30)","BGII";"31 - Psychosomatik","BGI";"","Leer"},2,0)</f>
        <v>Leer</v>
      </c>
      <c r="M3934" s="445">
        <f t="shared" si="482"/>
        <v>0</v>
      </c>
      <c r="N3934" s="445">
        <f t="shared" si="483"/>
        <v>0</v>
      </c>
      <c r="O3934" s="445">
        <f t="shared" si="486"/>
        <v>0</v>
      </c>
      <c r="P3934" s="445">
        <f t="shared" si="487"/>
        <v>0</v>
      </c>
      <c r="Q3934" s="445">
        <f t="shared" si="488"/>
        <v>0</v>
      </c>
      <c r="R3934" s="415" t="str">
        <f t="shared" si="489"/>
        <v>Leer</v>
      </c>
      <c r="S3934" s="445">
        <f>IF('Angaben KH-Standort'!D$29='A4'!D3934,IF('Angaben KH-Standort'!E$29="Ja",1,0),0)</f>
        <v>0</v>
      </c>
      <c r="T3934" s="445">
        <f>IF('Angaben KH-Standort'!D$30='A4'!D3934,IF('Angaben KH-Standort'!E$30="Ja",1,0),0)</f>
        <v>0</v>
      </c>
      <c r="U3934" s="445">
        <f>IF('Angaben KH-Standort'!D$31='A4'!D3934,IF('Angaben KH-Standort'!E$31="Ja",1,0),0)</f>
        <v>0</v>
      </c>
    </row>
    <row r="3935" spans="2:21" ht="15" customHeight="1" x14ac:dyDescent="0.3">
      <c r="B3935" s="70" t="str">
        <f t="shared" si="484"/>
        <v>!!!</v>
      </c>
      <c r="C3935" s="265" t="str">
        <f>IF(ISERROR(IF(LEN(E3935)&gt;0,VLOOKUP(TEXT($E3935,0),'Angaben Stationen'!$E$14:$J$213,5,0),"")),"?",IF(LEN(E3935)&gt;0,VLOOKUP(TEXT($E3935,0),'Angaben Stationen'!$E$14:$J$213,5,0),""))</f>
        <v/>
      </c>
      <c r="D3935" s="232" t="str">
        <f>IF(ISERROR(IF(LEN(E3935)&gt;0,VLOOKUP(TEXT($E3935,0),'Angaben Stationen'!$E$14:$J$213,6,0),"")),"STATION IST NICHT VORHANDEN",IF(LEN(E3935)&gt;0,VLOOKUP(TEXT($E3935,0),'Angaben Stationen'!$E$14:$J$213,6,0),""))</f>
        <v/>
      </c>
      <c r="E3935" s="287"/>
      <c r="F3935" s="234"/>
      <c r="G3935" s="234"/>
      <c r="H3935" s="263"/>
      <c r="I3935" s="64"/>
      <c r="K3935" s="445" t="str">
        <f t="shared" si="485"/>
        <v>Leer</v>
      </c>
      <c r="L3935" s="445" t="str">
        <f>VLOOKUP($D3935,{"29 - Psychiatrie (Erwachsene)","BGI";"297 - stationsäquivalente Behandlung in der Erwachsenenpsychiatrie (29)","BGI";"30 - Kinder- und Jugendpsychiatrie","BGII";"307 - stationsäquivalente Behandlung in der Kinder- und Jugendpsychiatrie (30)","BGII";"31 - Psychosomatik","BGI";"","Leer"},2,0)</f>
        <v>Leer</v>
      </c>
      <c r="M3935" s="445">
        <f t="shared" si="482"/>
        <v>0</v>
      </c>
      <c r="N3935" s="445">
        <f t="shared" si="483"/>
        <v>0</v>
      </c>
      <c r="O3935" s="445">
        <f t="shared" si="486"/>
        <v>0</v>
      </c>
      <c r="P3935" s="445">
        <f t="shared" si="487"/>
        <v>0</v>
      </c>
      <c r="Q3935" s="445">
        <f t="shared" si="488"/>
        <v>0</v>
      </c>
      <c r="R3935" s="415" t="str">
        <f t="shared" si="489"/>
        <v>Leer</v>
      </c>
      <c r="S3935" s="445">
        <f>IF('Angaben KH-Standort'!D$29='A4'!D3935,IF('Angaben KH-Standort'!E$29="Ja",1,0),0)</f>
        <v>0</v>
      </c>
      <c r="T3935" s="445">
        <f>IF('Angaben KH-Standort'!D$30='A4'!D3935,IF('Angaben KH-Standort'!E$30="Ja",1,0),0)</f>
        <v>0</v>
      </c>
      <c r="U3935" s="445">
        <f>IF('Angaben KH-Standort'!D$31='A4'!D3935,IF('Angaben KH-Standort'!E$31="Ja",1,0),0)</f>
        <v>0</v>
      </c>
    </row>
    <row r="3936" spans="2:21" ht="15" customHeight="1" x14ac:dyDescent="0.3">
      <c r="B3936" s="70" t="str">
        <f t="shared" si="484"/>
        <v>!!!</v>
      </c>
      <c r="C3936" s="265" t="str">
        <f>IF(ISERROR(IF(LEN(E3936)&gt;0,VLOOKUP(TEXT($E3936,0),'Angaben Stationen'!$E$14:$J$213,5,0),"")),"?",IF(LEN(E3936)&gt;0,VLOOKUP(TEXT($E3936,0),'Angaben Stationen'!$E$14:$J$213,5,0),""))</f>
        <v/>
      </c>
      <c r="D3936" s="232" t="str">
        <f>IF(ISERROR(IF(LEN(E3936)&gt;0,VLOOKUP(TEXT($E3936,0),'Angaben Stationen'!$E$14:$J$213,6,0),"")),"STATION IST NICHT VORHANDEN",IF(LEN(E3936)&gt;0,VLOOKUP(TEXT($E3936,0),'Angaben Stationen'!$E$14:$J$213,6,0),""))</f>
        <v/>
      </c>
      <c r="E3936" s="287"/>
      <c r="F3936" s="234"/>
      <c r="G3936" s="234"/>
      <c r="H3936" s="263"/>
      <c r="I3936" s="64"/>
      <c r="K3936" s="445" t="str">
        <f t="shared" si="485"/>
        <v>Leer</v>
      </c>
      <c r="L3936" s="445" t="str">
        <f>VLOOKUP($D3936,{"29 - Psychiatrie (Erwachsene)","BGI";"297 - stationsäquivalente Behandlung in der Erwachsenenpsychiatrie (29)","BGI";"30 - Kinder- und Jugendpsychiatrie","BGII";"307 - stationsäquivalente Behandlung in der Kinder- und Jugendpsychiatrie (30)","BGII";"31 - Psychosomatik","BGI";"","Leer"},2,0)</f>
        <v>Leer</v>
      </c>
      <c r="M3936" s="445">
        <f t="shared" si="482"/>
        <v>0</v>
      </c>
      <c r="N3936" s="445">
        <f t="shared" si="483"/>
        <v>0</v>
      </c>
      <c r="O3936" s="445">
        <f t="shared" si="486"/>
        <v>0</v>
      </c>
      <c r="P3936" s="445">
        <f t="shared" si="487"/>
        <v>0</v>
      </c>
      <c r="Q3936" s="445">
        <f t="shared" si="488"/>
        <v>0</v>
      </c>
      <c r="R3936" s="415" t="str">
        <f t="shared" si="489"/>
        <v>Leer</v>
      </c>
      <c r="S3936" s="445">
        <f>IF('Angaben KH-Standort'!D$29='A4'!D3936,IF('Angaben KH-Standort'!E$29="Ja",1,0),0)</f>
        <v>0</v>
      </c>
      <c r="T3936" s="445">
        <f>IF('Angaben KH-Standort'!D$30='A4'!D3936,IF('Angaben KH-Standort'!E$30="Ja",1,0),0)</f>
        <v>0</v>
      </c>
      <c r="U3936" s="445">
        <f>IF('Angaben KH-Standort'!D$31='A4'!D3936,IF('Angaben KH-Standort'!E$31="Ja",1,0),0)</f>
        <v>0</v>
      </c>
    </row>
    <row r="3937" spans="2:21" ht="15" customHeight="1" x14ac:dyDescent="0.3">
      <c r="B3937" s="70" t="str">
        <f t="shared" si="484"/>
        <v>!!!</v>
      </c>
      <c r="C3937" s="265" t="str">
        <f>IF(ISERROR(IF(LEN(E3937)&gt;0,VLOOKUP(TEXT($E3937,0),'Angaben Stationen'!$E$14:$J$213,5,0),"")),"?",IF(LEN(E3937)&gt;0,VLOOKUP(TEXT($E3937,0),'Angaben Stationen'!$E$14:$J$213,5,0),""))</f>
        <v/>
      </c>
      <c r="D3937" s="232" t="str">
        <f>IF(ISERROR(IF(LEN(E3937)&gt;0,VLOOKUP(TEXT($E3937,0),'Angaben Stationen'!$E$14:$J$213,6,0),"")),"STATION IST NICHT VORHANDEN",IF(LEN(E3937)&gt;0,VLOOKUP(TEXT($E3937,0),'Angaben Stationen'!$E$14:$J$213,6,0),""))</f>
        <v/>
      </c>
      <c r="E3937" s="287"/>
      <c r="F3937" s="234"/>
      <c r="G3937" s="234"/>
      <c r="H3937" s="263"/>
      <c r="I3937" s="64"/>
      <c r="K3937" s="445" t="str">
        <f t="shared" si="485"/>
        <v>Leer</v>
      </c>
      <c r="L3937" s="445" t="str">
        <f>VLOOKUP($D3937,{"29 - Psychiatrie (Erwachsene)","BGI";"297 - stationsäquivalente Behandlung in der Erwachsenenpsychiatrie (29)","BGI";"30 - Kinder- und Jugendpsychiatrie","BGII";"307 - stationsäquivalente Behandlung in der Kinder- und Jugendpsychiatrie (30)","BGII";"31 - Psychosomatik","BGI";"","Leer"},2,0)</f>
        <v>Leer</v>
      </c>
      <c r="M3937" s="445">
        <f t="shared" si="482"/>
        <v>0</v>
      </c>
      <c r="N3937" s="445">
        <f t="shared" si="483"/>
        <v>0</v>
      </c>
      <c r="O3937" s="445">
        <f t="shared" si="486"/>
        <v>0</v>
      </c>
      <c r="P3937" s="445">
        <f t="shared" si="487"/>
        <v>0</v>
      </c>
      <c r="Q3937" s="445">
        <f t="shared" si="488"/>
        <v>0</v>
      </c>
      <c r="R3937" s="415" t="str">
        <f t="shared" si="489"/>
        <v>Leer</v>
      </c>
      <c r="S3937" s="445">
        <f>IF('Angaben KH-Standort'!D$29='A4'!D3937,IF('Angaben KH-Standort'!E$29="Ja",1,0),0)</f>
        <v>0</v>
      </c>
      <c r="T3937" s="445">
        <f>IF('Angaben KH-Standort'!D$30='A4'!D3937,IF('Angaben KH-Standort'!E$30="Ja",1,0),0)</f>
        <v>0</v>
      </c>
      <c r="U3937" s="445">
        <f>IF('Angaben KH-Standort'!D$31='A4'!D3937,IF('Angaben KH-Standort'!E$31="Ja",1,0),0)</f>
        <v>0</v>
      </c>
    </row>
    <row r="3938" spans="2:21" ht="15" customHeight="1" x14ac:dyDescent="0.3">
      <c r="B3938" s="70" t="str">
        <f t="shared" si="484"/>
        <v>!!!</v>
      </c>
      <c r="C3938" s="265" t="str">
        <f>IF(ISERROR(IF(LEN(E3938)&gt;0,VLOOKUP(TEXT($E3938,0),'Angaben Stationen'!$E$14:$J$213,5,0),"")),"?",IF(LEN(E3938)&gt;0,VLOOKUP(TEXT($E3938,0),'Angaben Stationen'!$E$14:$J$213,5,0),""))</f>
        <v/>
      </c>
      <c r="D3938" s="232" t="str">
        <f>IF(ISERROR(IF(LEN(E3938)&gt;0,VLOOKUP(TEXT($E3938,0),'Angaben Stationen'!$E$14:$J$213,6,0),"")),"STATION IST NICHT VORHANDEN",IF(LEN(E3938)&gt;0,VLOOKUP(TEXT($E3938,0),'Angaben Stationen'!$E$14:$J$213,6,0),""))</f>
        <v/>
      </c>
      <c r="E3938" s="287"/>
      <c r="F3938" s="234"/>
      <c r="G3938" s="234"/>
      <c r="H3938" s="263"/>
      <c r="I3938" s="64"/>
      <c r="K3938" s="445" t="str">
        <f t="shared" si="485"/>
        <v>Leer</v>
      </c>
      <c r="L3938" s="445" t="str">
        <f>VLOOKUP($D3938,{"29 - Psychiatrie (Erwachsene)","BGI";"297 - stationsäquivalente Behandlung in der Erwachsenenpsychiatrie (29)","BGI";"30 - Kinder- und Jugendpsychiatrie","BGII";"307 - stationsäquivalente Behandlung in der Kinder- und Jugendpsychiatrie (30)","BGII";"31 - Psychosomatik","BGI";"","Leer"},2,0)</f>
        <v>Leer</v>
      </c>
      <c r="M3938" s="445">
        <f t="shared" ref="M3938:M4001" si="490">IF(LEN(B3938)&gt;0,0,1)</f>
        <v>0</v>
      </c>
      <c r="N3938" s="445">
        <f t="shared" ref="N3938:N4001" si="491">IF(E3938&lt;&gt;"",1,0)</f>
        <v>0</v>
      </c>
      <c r="O3938" s="445">
        <f t="shared" si="486"/>
        <v>0</v>
      </c>
      <c r="P3938" s="445">
        <f t="shared" si="487"/>
        <v>0</v>
      </c>
      <c r="Q3938" s="445">
        <f t="shared" si="488"/>
        <v>0</v>
      </c>
      <c r="R3938" s="415" t="str">
        <f t="shared" si="489"/>
        <v>Leer</v>
      </c>
      <c r="S3938" s="445">
        <f>IF('Angaben KH-Standort'!D$29='A4'!D3938,IF('Angaben KH-Standort'!E$29="Ja",1,0),0)</f>
        <v>0</v>
      </c>
      <c r="T3938" s="445">
        <f>IF('Angaben KH-Standort'!D$30='A4'!D3938,IF('Angaben KH-Standort'!E$30="Ja",1,0),0)</f>
        <v>0</v>
      </c>
      <c r="U3938" s="445">
        <f>IF('Angaben KH-Standort'!D$31='A4'!D3938,IF('Angaben KH-Standort'!E$31="Ja",1,0),0)</f>
        <v>0</v>
      </c>
    </row>
    <row r="3939" spans="2:21" ht="15" customHeight="1" x14ac:dyDescent="0.3">
      <c r="B3939" s="70" t="str">
        <f t="shared" ref="B3939:B4002" si="492">IF(SUM(N3939:Q3939)&lt;4,"!!!","")</f>
        <v>!!!</v>
      </c>
      <c r="C3939" s="265" t="str">
        <f>IF(ISERROR(IF(LEN(E3939)&gt;0,VLOOKUP(TEXT($E3939,0),'Angaben Stationen'!$E$14:$J$213,5,0),"")),"?",IF(LEN(E3939)&gt;0,VLOOKUP(TEXT($E3939,0),'Angaben Stationen'!$E$14:$J$213,5,0),""))</f>
        <v/>
      </c>
      <c r="D3939" s="232" t="str">
        <f>IF(ISERROR(IF(LEN(E3939)&gt;0,VLOOKUP(TEXT($E3939,0),'Angaben Stationen'!$E$14:$J$213,6,0),"")),"STATION IST NICHT VORHANDEN",IF(LEN(E3939)&gt;0,VLOOKUP(TEXT($E3939,0),'Angaben Stationen'!$E$14:$J$213,6,0),""))</f>
        <v/>
      </c>
      <c r="E3939" s="287"/>
      <c r="F3939" s="234"/>
      <c r="G3939" s="234"/>
      <c r="H3939" s="263"/>
      <c r="I3939" s="64"/>
      <c r="K3939" s="445" t="str">
        <f t="shared" ref="K3939:K4002" si="493">IF($E3939&lt;&gt;"","Monat","Leer")</f>
        <v>Leer</v>
      </c>
      <c r="L3939" s="445" t="str">
        <f>VLOOKUP($D3939,{"29 - Psychiatrie (Erwachsene)","BGI";"297 - stationsäquivalente Behandlung in der Erwachsenenpsychiatrie (29)","BGI";"30 - Kinder- und Jugendpsychiatrie","BGII";"307 - stationsäquivalente Behandlung in der Kinder- und Jugendpsychiatrie (30)","BGII";"31 - Psychosomatik","BGI";"","Leer"},2,0)</f>
        <v>Leer</v>
      </c>
      <c r="M3939" s="445">
        <f t="shared" si="490"/>
        <v>0</v>
      </c>
      <c r="N3939" s="445">
        <f t="shared" si="491"/>
        <v>0</v>
      </c>
      <c r="O3939" s="445">
        <f t="shared" ref="O3939:O4002" si="494">IF(VALUE($F3939)&gt;0,1,0)</f>
        <v>0</v>
      </c>
      <c r="P3939" s="445">
        <f t="shared" ref="P3939:P4002" si="495">IF(LEN($G3939)&gt;0,1,0)</f>
        <v>0</v>
      </c>
      <c r="Q3939" s="445">
        <f t="shared" ref="Q3939:Q4002" si="496">IF(LEN($H3939)&gt;0,1,0)</f>
        <v>0</v>
      </c>
      <c r="R3939" s="415" t="str">
        <f t="shared" si="489"/>
        <v>Leer</v>
      </c>
      <c r="S3939" s="445">
        <f>IF('Angaben KH-Standort'!D$29='A4'!D3939,IF('Angaben KH-Standort'!E$29="Ja",1,0),0)</f>
        <v>0</v>
      </c>
      <c r="T3939" s="445">
        <f>IF('Angaben KH-Standort'!D$30='A4'!D3939,IF('Angaben KH-Standort'!E$30="Ja",1,0),0)</f>
        <v>0</v>
      </c>
      <c r="U3939" s="445">
        <f>IF('Angaben KH-Standort'!D$31='A4'!D3939,IF('Angaben KH-Standort'!E$31="Ja",1,0),0)</f>
        <v>0</v>
      </c>
    </row>
    <row r="3940" spans="2:21" ht="15" customHeight="1" x14ac:dyDescent="0.3">
      <c r="B3940" s="70" t="str">
        <f t="shared" si="492"/>
        <v>!!!</v>
      </c>
      <c r="C3940" s="265" t="str">
        <f>IF(ISERROR(IF(LEN(E3940)&gt;0,VLOOKUP(TEXT($E3940,0),'Angaben Stationen'!$E$14:$J$213,5,0),"")),"?",IF(LEN(E3940)&gt;0,VLOOKUP(TEXT($E3940,0),'Angaben Stationen'!$E$14:$J$213,5,0),""))</f>
        <v/>
      </c>
      <c r="D3940" s="232" t="str">
        <f>IF(ISERROR(IF(LEN(E3940)&gt;0,VLOOKUP(TEXT($E3940,0),'Angaben Stationen'!$E$14:$J$213,6,0),"")),"STATION IST NICHT VORHANDEN",IF(LEN(E3940)&gt;0,VLOOKUP(TEXT($E3940,0),'Angaben Stationen'!$E$14:$J$213,6,0),""))</f>
        <v/>
      </c>
      <c r="E3940" s="287"/>
      <c r="F3940" s="234"/>
      <c r="G3940" s="234"/>
      <c r="H3940" s="263"/>
      <c r="I3940" s="64"/>
      <c r="K3940" s="445" t="str">
        <f t="shared" si="493"/>
        <v>Leer</v>
      </c>
      <c r="L3940" s="445" t="str">
        <f>VLOOKUP($D3940,{"29 - Psychiatrie (Erwachsene)","BGI";"297 - stationsäquivalente Behandlung in der Erwachsenenpsychiatrie (29)","BGI";"30 - Kinder- und Jugendpsychiatrie","BGII";"307 - stationsäquivalente Behandlung in der Kinder- und Jugendpsychiatrie (30)","BGII";"31 - Psychosomatik","BGI";"","Leer"},2,0)</f>
        <v>Leer</v>
      </c>
      <c r="M3940" s="445">
        <f t="shared" si="490"/>
        <v>0</v>
      </c>
      <c r="N3940" s="445">
        <f t="shared" si="491"/>
        <v>0</v>
      </c>
      <c r="O3940" s="445">
        <f t="shared" si="494"/>
        <v>0</v>
      </c>
      <c r="P3940" s="445">
        <f t="shared" si="495"/>
        <v>0</v>
      </c>
      <c r="Q3940" s="445">
        <f t="shared" si="496"/>
        <v>0</v>
      </c>
      <c r="R3940" s="415" t="str">
        <f t="shared" si="489"/>
        <v>Leer</v>
      </c>
      <c r="S3940" s="445">
        <f>IF('Angaben KH-Standort'!D$29='A4'!D3940,IF('Angaben KH-Standort'!E$29="Ja",1,0),0)</f>
        <v>0</v>
      </c>
      <c r="T3940" s="445">
        <f>IF('Angaben KH-Standort'!D$30='A4'!D3940,IF('Angaben KH-Standort'!E$30="Ja",1,0),0)</f>
        <v>0</v>
      </c>
      <c r="U3940" s="445">
        <f>IF('Angaben KH-Standort'!D$31='A4'!D3940,IF('Angaben KH-Standort'!E$31="Ja",1,0),0)</f>
        <v>0</v>
      </c>
    </row>
    <row r="3941" spans="2:21" ht="15" customHeight="1" x14ac:dyDescent="0.3">
      <c r="B3941" s="70" t="str">
        <f t="shared" si="492"/>
        <v>!!!</v>
      </c>
      <c r="C3941" s="265" t="str">
        <f>IF(ISERROR(IF(LEN(E3941)&gt;0,VLOOKUP(TEXT($E3941,0),'Angaben Stationen'!$E$14:$J$213,5,0),"")),"?",IF(LEN(E3941)&gt;0,VLOOKUP(TEXT($E3941,0),'Angaben Stationen'!$E$14:$J$213,5,0),""))</f>
        <v/>
      </c>
      <c r="D3941" s="232" t="str">
        <f>IF(ISERROR(IF(LEN(E3941)&gt;0,VLOOKUP(TEXT($E3941,0),'Angaben Stationen'!$E$14:$J$213,6,0),"")),"STATION IST NICHT VORHANDEN",IF(LEN(E3941)&gt;0,VLOOKUP(TEXT($E3941,0),'Angaben Stationen'!$E$14:$J$213,6,0),""))</f>
        <v/>
      </c>
      <c r="E3941" s="287"/>
      <c r="F3941" s="234"/>
      <c r="G3941" s="234"/>
      <c r="H3941" s="263"/>
      <c r="I3941" s="64"/>
      <c r="K3941" s="445" t="str">
        <f t="shared" si="493"/>
        <v>Leer</v>
      </c>
      <c r="L3941" s="445" t="str">
        <f>VLOOKUP($D3941,{"29 - Psychiatrie (Erwachsene)","BGI";"297 - stationsäquivalente Behandlung in der Erwachsenenpsychiatrie (29)","BGI";"30 - Kinder- und Jugendpsychiatrie","BGII";"307 - stationsäquivalente Behandlung in der Kinder- und Jugendpsychiatrie (30)","BGII";"31 - Psychosomatik","BGI";"","Leer"},2,0)</f>
        <v>Leer</v>
      </c>
      <c r="M3941" s="445">
        <f t="shared" si="490"/>
        <v>0</v>
      </c>
      <c r="N3941" s="445">
        <f t="shared" si="491"/>
        <v>0</v>
      </c>
      <c r="O3941" s="445">
        <f t="shared" si="494"/>
        <v>0</v>
      </c>
      <c r="P3941" s="445">
        <f t="shared" si="495"/>
        <v>0</v>
      </c>
      <c r="Q3941" s="445">
        <f t="shared" si="496"/>
        <v>0</v>
      </c>
      <c r="R3941" s="415" t="str">
        <f t="shared" si="489"/>
        <v>Leer</v>
      </c>
      <c r="S3941" s="445">
        <f>IF('Angaben KH-Standort'!D$29='A4'!D3941,IF('Angaben KH-Standort'!E$29="Ja",1,0),0)</f>
        <v>0</v>
      </c>
      <c r="T3941" s="445">
        <f>IF('Angaben KH-Standort'!D$30='A4'!D3941,IF('Angaben KH-Standort'!E$30="Ja",1,0),0)</f>
        <v>0</v>
      </c>
      <c r="U3941" s="445">
        <f>IF('Angaben KH-Standort'!D$31='A4'!D3941,IF('Angaben KH-Standort'!E$31="Ja",1,0),0)</f>
        <v>0</v>
      </c>
    </row>
    <row r="3942" spans="2:21" ht="15" customHeight="1" x14ac:dyDescent="0.3">
      <c r="B3942" s="70" t="str">
        <f t="shared" si="492"/>
        <v>!!!</v>
      </c>
      <c r="C3942" s="265" t="str">
        <f>IF(ISERROR(IF(LEN(E3942)&gt;0,VLOOKUP(TEXT($E3942,0),'Angaben Stationen'!$E$14:$J$213,5,0),"")),"?",IF(LEN(E3942)&gt;0,VLOOKUP(TEXT($E3942,0),'Angaben Stationen'!$E$14:$J$213,5,0),""))</f>
        <v/>
      </c>
      <c r="D3942" s="232" t="str">
        <f>IF(ISERROR(IF(LEN(E3942)&gt;0,VLOOKUP(TEXT($E3942,0),'Angaben Stationen'!$E$14:$J$213,6,0),"")),"STATION IST NICHT VORHANDEN",IF(LEN(E3942)&gt;0,VLOOKUP(TEXT($E3942,0),'Angaben Stationen'!$E$14:$J$213,6,0),""))</f>
        <v/>
      </c>
      <c r="E3942" s="287"/>
      <c r="F3942" s="234"/>
      <c r="G3942" s="234"/>
      <c r="H3942" s="263"/>
      <c r="I3942" s="64"/>
      <c r="K3942" s="445" t="str">
        <f t="shared" si="493"/>
        <v>Leer</v>
      </c>
      <c r="L3942" s="445" t="str">
        <f>VLOOKUP($D3942,{"29 - Psychiatrie (Erwachsene)","BGI";"297 - stationsäquivalente Behandlung in der Erwachsenenpsychiatrie (29)","BGI";"30 - Kinder- und Jugendpsychiatrie","BGII";"307 - stationsäquivalente Behandlung in der Kinder- und Jugendpsychiatrie (30)","BGII";"31 - Psychosomatik","BGI";"","Leer"},2,0)</f>
        <v>Leer</v>
      </c>
      <c r="M3942" s="445">
        <f t="shared" si="490"/>
        <v>0</v>
      </c>
      <c r="N3942" s="445">
        <f t="shared" si="491"/>
        <v>0</v>
      </c>
      <c r="O3942" s="445">
        <f t="shared" si="494"/>
        <v>0</v>
      </c>
      <c r="P3942" s="445">
        <f t="shared" si="495"/>
        <v>0</v>
      </c>
      <c r="Q3942" s="445">
        <f t="shared" si="496"/>
        <v>0</v>
      </c>
      <c r="R3942" s="415" t="str">
        <f t="shared" si="489"/>
        <v>Leer</v>
      </c>
      <c r="S3942" s="445">
        <f>IF('Angaben KH-Standort'!D$29='A4'!D3942,IF('Angaben KH-Standort'!E$29="Ja",1,0),0)</f>
        <v>0</v>
      </c>
      <c r="T3942" s="445">
        <f>IF('Angaben KH-Standort'!D$30='A4'!D3942,IF('Angaben KH-Standort'!E$30="Ja",1,0),0)</f>
        <v>0</v>
      </c>
      <c r="U3942" s="445">
        <f>IF('Angaben KH-Standort'!D$31='A4'!D3942,IF('Angaben KH-Standort'!E$31="Ja",1,0),0)</f>
        <v>0</v>
      </c>
    </row>
    <row r="3943" spans="2:21" ht="15" customHeight="1" x14ac:dyDescent="0.3">
      <c r="B3943" s="70" t="str">
        <f t="shared" si="492"/>
        <v>!!!</v>
      </c>
      <c r="C3943" s="265" t="str">
        <f>IF(ISERROR(IF(LEN(E3943)&gt;0,VLOOKUP(TEXT($E3943,0),'Angaben Stationen'!$E$14:$J$213,5,0),"")),"?",IF(LEN(E3943)&gt;0,VLOOKUP(TEXT($E3943,0),'Angaben Stationen'!$E$14:$J$213,5,0),""))</f>
        <v/>
      </c>
      <c r="D3943" s="232" t="str">
        <f>IF(ISERROR(IF(LEN(E3943)&gt;0,VLOOKUP(TEXT($E3943,0),'Angaben Stationen'!$E$14:$J$213,6,0),"")),"STATION IST NICHT VORHANDEN",IF(LEN(E3943)&gt;0,VLOOKUP(TEXT($E3943,0),'Angaben Stationen'!$E$14:$J$213,6,0),""))</f>
        <v/>
      </c>
      <c r="E3943" s="287"/>
      <c r="F3943" s="234"/>
      <c r="G3943" s="234"/>
      <c r="H3943" s="263"/>
      <c r="I3943" s="64"/>
      <c r="K3943" s="445" t="str">
        <f t="shared" si="493"/>
        <v>Leer</v>
      </c>
      <c r="L3943" s="445" t="str">
        <f>VLOOKUP($D3943,{"29 - Psychiatrie (Erwachsene)","BGI";"297 - stationsäquivalente Behandlung in der Erwachsenenpsychiatrie (29)","BGI";"30 - Kinder- und Jugendpsychiatrie","BGII";"307 - stationsäquivalente Behandlung in der Kinder- und Jugendpsychiatrie (30)","BGII";"31 - Psychosomatik","BGI";"","Leer"},2,0)</f>
        <v>Leer</v>
      </c>
      <c r="M3943" s="445">
        <f t="shared" si="490"/>
        <v>0</v>
      </c>
      <c r="N3943" s="445">
        <f t="shared" si="491"/>
        <v>0</v>
      </c>
      <c r="O3943" s="445">
        <f t="shared" si="494"/>
        <v>0</v>
      </c>
      <c r="P3943" s="445">
        <f t="shared" si="495"/>
        <v>0</v>
      </c>
      <c r="Q3943" s="445">
        <f t="shared" si="496"/>
        <v>0</v>
      </c>
      <c r="R3943" s="415" t="str">
        <f t="shared" si="489"/>
        <v>Leer</v>
      </c>
      <c r="S3943" s="445">
        <f>IF('Angaben KH-Standort'!D$29='A4'!D3943,IF('Angaben KH-Standort'!E$29="Ja",1,0),0)</f>
        <v>0</v>
      </c>
      <c r="T3943" s="445">
        <f>IF('Angaben KH-Standort'!D$30='A4'!D3943,IF('Angaben KH-Standort'!E$30="Ja",1,0),0)</f>
        <v>0</v>
      </c>
      <c r="U3943" s="445">
        <f>IF('Angaben KH-Standort'!D$31='A4'!D3943,IF('Angaben KH-Standort'!E$31="Ja",1,0),0)</f>
        <v>0</v>
      </c>
    </row>
    <row r="3944" spans="2:21" ht="15" customHeight="1" x14ac:dyDescent="0.3">
      <c r="B3944" s="70" t="str">
        <f t="shared" si="492"/>
        <v>!!!</v>
      </c>
      <c r="C3944" s="265" t="str">
        <f>IF(ISERROR(IF(LEN(E3944)&gt;0,VLOOKUP(TEXT($E3944,0),'Angaben Stationen'!$E$14:$J$213,5,0),"")),"?",IF(LEN(E3944)&gt;0,VLOOKUP(TEXT($E3944,0),'Angaben Stationen'!$E$14:$J$213,5,0),""))</f>
        <v/>
      </c>
      <c r="D3944" s="232" t="str">
        <f>IF(ISERROR(IF(LEN(E3944)&gt;0,VLOOKUP(TEXT($E3944,0),'Angaben Stationen'!$E$14:$J$213,6,0),"")),"STATION IST NICHT VORHANDEN",IF(LEN(E3944)&gt;0,VLOOKUP(TEXT($E3944,0),'Angaben Stationen'!$E$14:$J$213,6,0),""))</f>
        <v/>
      </c>
      <c r="E3944" s="287"/>
      <c r="F3944" s="234"/>
      <c r="G3944" s="234"/>
      <c r="H3944" s="263"/>
      <c r="I3944" s="64"/>
      <c r="K3944" s="445" t="str">
        <f t="shared" si="493"/>
        <v>Leer</v>
      </c>
      <c r="L3944" s="445" t="str">
        <f>VLOOKUP($D3944,{"29 - Psychiatrie (Erwachsene)","BGI";"297 - stationsäquivalente Behandlung in der Erwachsenenpsychiatrie (29)","BGI";"30 - Kinder- und Jugendpsychiatrie","BGII";"307 - stationsäquivalente Behandlung in der Kinder- und Jugendpsychiatrie (30)","BGII";"31 - Psychosomatik","BGI";"","Leer"},2,0)</f>
        <v>Leer</v>
      </c>
      <c r="M3944" s="445">
        <f t="shared" si="490"/>
        <v>0</v>
      </c>
      <c r="N3944" s="445">
        <f t="shared" si="491"/>
        <v>0</v>
      </c>
      <c r="O3944" s="445">
        <f t="shared" si="494"/>
        <v>0</v>
      </c>
      <c r="P3944" s="445">
        <f t="shared" si="495"/>
        <v>0</v>
      </c>
      <c r="Q3944" s="445">
        <f t="shared" si="496"/>
        <v>0</v>
      </c>
      <c r="R3944" s="415" t="str">
        <f t="shared" si="489"/>
        <v>Leer</v>
      </c>
      <c r="S3944" s="445">
        <f>IF('Angaben KH-Standort'!D$29='A4'!D3944,IF('Angaben KH-Standort'!E$29="Ja",1,0),0)</f>
        <v>0</v>
      </c>
      <c r="T3944" s="445">
        <f>IF('Angaben KH-Standort'!D$30='A4'!D3944,IF('Angaben KH-Standort'!E$30="Ja",1,0),0)</f>
        <v>0</v>
      </c>
      <c r="U3944" s="445">
        <f>IF('Angaben KH-Standort'!D$31='A4'!D3944,IF('Angaben KH-Standort'!E$31="Ja",1,0),0)</f>
        <v>0</v>
      </c>
    </row>
    <row r="3945" spans="2:21" ht="15" customHeight="1" x14ac:dyDescent="0.3">
      <c r="B3945" s="70" t="str">
        <f t="shared" si="492"/>
        <v>!!!</v>
      </c>
      <c r="C3945" s="265" t="str">
        <f>IF(ISERROR(IF(LEN(E3945)&gt;0,VLOOKUP(TEXT($E3945,0),'Angaben Stationen'!$E$14:$J$213,5,0),"")),"?",IF(LEN(E3945)&gt;0,VLOOKUP(TEXT($E3945,0),'Angaben Stationen'!$E$14:$J$213,5,0),""))</f>
        <v/>
      </c>
      <c r="D3945" s="232" t="str">
        <f>IF(ISERROR(IF(LEN(E3945)&gt;0,VLOOKUP(TEXT($E3945,0),'Angaben Stationen'!$E$14:$J$213,6,0),"")),"STATION IST NICHT VORHANDEN",IF(LEN(E3945)&gt;0,VLOOKUP(TEXT($E3945,0),'Angaben Stationen'!$E$14:$J$213,6,0),""))</f>
        <v/>
      </c>
      <c r="E3945" s="287"/>
      <c r="F3945" s="234"/>
      <c r="G3945" s="234"/>
      <c r="H3945" s="263"/>
      <c r="I3945" s="64"/>
      <c r="K3945" s="445" t="str">
        <f t="shared" si="493"/>
        <v>Leer</v>
      </c>
      <c r="L3945" s="445" t="str">
        <f>VLOOKUP($D3945,{"29 - Psychiatrie (Erwachsene)","BGI";"297 - stationsäquivalente Behandlung in der Erwachsenenpsychiatrie (29)","BGI";"30 - Kinder- und Jugendpsychiatrie","BGII";"307 - stationsäquivalente Behandlung in der Kinder- und Jugendpsychiatrie (30)","BGII";"31 - Psychosomatik","BGI";"","Leer"},2,0)</f>
        <v>Leer</v>
      </c>
      <c r="M3945" s="445">
        <f t="shared" si="490"/>
        <v>0</v>
      </c>
      <c r="N3945" s="445">
        <f t="shared" si="491"/>
        <v>0</v>
      </c>
      <c r="O3945" s="445">
        <f t="shared" si="494"/>
        <v>0</v>
      </c>
      <c r="P3945" s="445">
        <f t="shared" si="495"/>
        <v>0</v>
      </c>
      <c r="Q3945" s="445">
        <f t="shared" si="496"/>
        <v>0</v>
      </c>
      <c r="R3945" s="415" t="str">
        <f t="shared" si="489"/>
        <v>Leer</v>
      </c>
      <c r="S3945" s="445">
        <f>IF('Angaben KH-Standort'!D$29='A4'!D3945,IF('Angaben KH-Standort'!E$29="Ja",1,0),0)</f>
        <v>0</v>
      </c>
      <c r="T3945" s="445">
        <f>IF('Angaben KH-Standort'!D$30='A4'!D3945,IF('Angaben KH-Standort'!E$30="Ja",1,0),0)</f>
        <v>0</v>
      </c>
      <c r="U3945" s="445">
        <f>IF('Angaben KH-Standort'!D$31='A4'!D3945,IF('Angaben KH-Standort'!E$31="Ja",1,0),0)</f>
        <v>0</v>
      </c>
    </row>
    <row r="3946" spans="2:21" ht="15" customHeight="1" x14ac:dyDescent="0.3">
      <c r="B3946" s="70" t="str">
        <f t="shared" si="492"/>
        <v>!!!</v>
      </c>
      <c r="C3946" s="265" t="str">
        <f>IF(ISERROR(IF(LEN(E3946)&gt;0,VLOOKUP(TEXT($E3946,0),'Angaben Stationen'!$E$14:$J$213,5,0),"")),"?",IF(LEN(E3946)&gt;0,VLOOKUP(TEXT($E3946,0),'Angaben Stationen'!$E$14:$J$213,5,0),""))</f>
        <v/>
      </c>
      <c r="D3946" s="232" t="str">
        <f>IF(ISERROR(IF(LEN(E3946)&gt;0,VLOOKUP(TEXT($E3946,0),'Angaben Stationen'!$E$14:$J$213,6,0),"")),"STATION IST NICHT VORHANDEN",IF(LEN(E3946)&gt;0,VLOOKUP(TEXT($E3946,0),'Angaben Stationen'!$E$14:$J$213,6,0),""))</f>
        <v/>
      </c>
      <c r="E3946" s="287"/>
      <c r="F3946" s="234"/>
      <c r="G3946" s="234"/>
      <c r="H3946" s="263"/>
      <c r="I3946" s="64"/>
      <c r="K3946" s="445" t="str">
        <f t="shared" si="493"/>
        <v>Leer</v>
      </c>
      <c r="L3946" s="445" t="str">
        <f>VLOOKUP($D3946,{"29 - Psychiatrie (Erwachsene)","BGI";"297 - stationsäquivalente Behandlung in der Erwachsenenpsychiatrie (29)","BGI";"30 - Kinder- und Jugendpsychiatrie","BGII";"307 - stationsäquivalente Behandlung in der Kinder- und Jugendpsychiatrie (30)","BGII";"31 - Psychosomatik","BGI";"","Leer"},2,0)</f>
        <v>Leer</v>
      </c>
      <c r="M3946" s="445">
        <f t="shared" si="490"/>
        <v>0</v>
      </c>
      <c r="N3946" s="445">
        <f t="shared" si="491"/>
        <v>0</v>
      </c>
      <c r="O3946" s="445">
        <f t="shared" si="494"/>
        <v>0</v>
      </c>
      <c r="P3946" s="445">
        <f t="shared" si="495"/>
        <v>0</v>
      </c>
      <c r="Q3946" s="445">
        <f t="shared" si="496"/>
        <v>0</v>
      </c>
      <c r="R3946" s="415" t="str">
        <f t="shared" si="489"/>
        <v>Leer</v>
      </c>
      <c r="S3946" s="445">
        <f>IF('Angaben KH-Standort'!D$29='A4'!D3946,IF('Angaben KH-Standort'!E$29="Ja",1,0),0)</f>
        <v>0</v>
      </c>
      <c r="T3946" s="445">
        <f>IF('Angaben KH-Standort'!D$30='A4'!D3946,IF('Angaben KH-Standort'!E$30="Ja",1,0),0)</f>
        <v>0</v>
      </c>
      <c r="U3946" s="445">
        <f>IF('Angaben KH-Standort'!D$31='A4'!D3946,IF('Angaben KH-Standort'!E$31="Ja",1,0),0)</f>
        <v>0</v>
      </c>
    </row>
    <row r="3947" spans="2:21" ht="15" customHeight="1" x14ac:dyDescent="0.3">
      <c r="B3947" s="70" t="str">
        <f t="shared" si="492"/>
        <v>!!!</v>
      </c>
      <c r="C3947" s="265" t="str">
        <f>IF(ISERROR(IF(LEN(E3947)&gt;0,VLOOKUP(TEXT($E3947,0),'Angaben Stationen'!$E$14:$J$213,5,0),"")),"?",IF(LEN(E3947)&gt;0,VLOOKUP(TEXT($E3947,0),'Angaben Stationen'!$E$14:$J$213,5,0),""))</f>
        <v/>
      </c>
      <c r="D3947" s="232" t="str">
        <f>IF(ISERROR(IF(LEN(E3947)&gt;0,VLOOKUP(TEXT($E3947,0),'Angaben Stationen'!$E$14:$J$213,6,0),"")),"STATION IST NICHT VORHANDEN",IF(LEN(E3947)&gt;0,VLOOKUP(TEXT($E3947,0),'Angaben Stationen'!$E$14:$J$213,6,0),""))</f>
        <v/>
      </c>
      <c r="E3947" s="287"/>
      <c r="F3947" s="234"/>
      <c r="G3947" s="234"/>
      <c r="H3947" s="263"/>
      <c r="I3947" s="64"/>
      <c r="K3947" s="445" t="str">
        <f t="shared" si="493"/>
        <v>Leer</v>
      </c>
      <c r="L3947" s="445" t="str">
        <f>VLOOKUP($D3947,{"29 - Psychiatrie (Erwachsene)","BGI";"297 - stationsäquivalente Behandlung in der Erwachsenenpsychiatrie (29)","BGI";"30 - Kinder- und Jugendpsychiatrie","BGII";"307 - stationsäquivalente Behandlung in der Kinder- und Jugendpsychiatrie (30)","BGII";"31 - Psychosomatik","BGI";"","Leer"},2,0)</f>
        <v>Leer</v>
      </c>
      <c r="M3947" s="445">
        <f t="shared" si="490"/>
        <v>0</v>
      </c>
      <c r="N3947" s="445">
        <f t="shared" si="491"/>
        <v>0</v>
      </c>
      <c r="O3947" s="445">
        <f t="shared" si="494"/>
        <v>0</v>
      </c>
      <c r="P3947" s="445">
        <f t="shared" si="495"/>
        <v>0</v>
      </c>
      <c r="Q3947" s="445">
        <f t="shared" si="496"/>
        <v>0</v>
      </c>
      <c r="R3947" s="415" t="str">
        <f t="shared" si="489"/>
        <v>Leer</v>
      </c>
      <c r="S3947" s="445">
        <f>IF('Angaben KH-Standort'!D$29='A4'!D3947,IF('Angaben KH-Standort'!E$29="Ja",1,0),0)</f>
        <v>0</v>
      </c>
      <c r="T3947" s="445">
        <f>IF('Angaben KH-Standort'!D$30='A4'!D3947,IF('Angaben KH-Standort'!E$30="Ja",1,0),0)</f>
        <v>0</v>
      </c>
      <c r="U3947" s="445">
        <f>IF('Angaben KH-Standort'!D$31='A4'!D3947,IF('Angaben KH-Standort'!E$31="Ja",1,0),0)</f>
        <v>0</v>
      </c>
    </row>
    <row r="3948" spans="2:21" ht="15" customHeight="1" x14ac:dyDescent="0.3">
      <c r="B3948" s="70" t="str">
        <f t="shared" si="492"/>
        <v>!!!</v>
      </c>
      <c r="C3948" s="265" t="str">
        <f>IF(ISERROR(IF(LEN(E3948)&gt;0,VLOOKUP(TEXT($E3948,0),'Angaben Stationen'!$E$14:$J$213,5,0),"")),"?",IF(LEN(E3948)&gt;0,VLOOKUP(TEXT($E3948,0),'Angaben Stationen'!$E$14:$J$213,5,0),""))</f>
        <v/>
      </c>
      <c r="D3948" s="232" t="str">
        <f>IF(ISERROR(IF(LEN(E3948)&gt;0,VLOOKUP(TEXT($E3948,0),'Angaben Stationen'!$E$14:$J$213,6,0),"")),"STATION IST NICHT VORHANDEN",IF(LEN(E3948)&gt;0,VLOOKUP(TEXT($E3948,0),'Angaben Stationen'!$E$14:$J$213,6,0),""))</f>
        <v/>
      </c>
      <c r="E3948" s="287"/>
      <c r="F3948" s="234"/>
      <c r="G3948" s="234"/>
      <c r="H3948" s="263"/>
      <c r="I3948" s="64"/>
      <c r="K3948" s="445" t="str">
        <f t="shared" si="493"/>
        <v>Leer</v>
      </c>
      <c r="L3948" s="445" t="str">
        <f>VLOOKUP($D3948,{"29 - Psychiatrie (Erwachsene)","BGI";"297 - stationsäquivalente Behandlung in der Erwachsenenpsychiatrie (29)","BGI";"30 - Kinder- und Jugendpsychiatrie","BGII";"307 - stationsäquivalente Behandlung in der Kinder- und Jugendpsychiatrie (30)","BGII";"31 - Psychosomatik","BGI";"","Leer"},2,0)</f>
        <v>Leer</v>
      </c>
      <c r="M3948" s="445">
        <f t="shared" si="490"/>
        <v>0</v>
      </c>
      <c r="N3948" s="445">
        <f t="shared" si="491"/>
        <v>0</v>
      </c>
      <c r="O3948" s="445">
        <f t="shared" si="494"/>
        <v>0</v>
      </c>
      <c r="P3948" s="445">
        <f t="shared" si="495"/>
        <v>0</v>
      </c>
      <c r="Q3948" s="445">
        <f t="shared" si="496"/>
        <v>0</v>
      </c>
      <c r="R3948" s="415" t="str">
        <f t="shared" si="489"/>
        <v>Leer</v>
      </c>
      <c r="S3948" s="445">
        <f>IF('Angaben KH-Standort'!D$29='A4'!D3948,IF('Angaben KH-Standort'!E$29="Ja",1,0),0)</f>
        <v>0</v>
      </c>
      <c r="T3948" s="445">
        <f>IF('Angaben KH-Standort'!D$30='A4'!D3948,IF('Angaben KH-Standort'!E$30="Ja",1,0),0)</f>
        <v>0</v>
      </c>
      <c r="U3948" s="445">
        <f>IF('Angaben KH-Standort'!D$31='A4'!D3948,IF('Angaben KH-Standort'!E$31="Ja",1,0),0)</f>
        <v>0</v>
      </c>
    </row>
    <row r="3949" spans="2:21" ht="15" customHeight="1" x14ac:dyDescent="0.3">
      <c r="B3949" s="70" t="str">
        <f t="shared" si="492"/>
        <v>!!!</v>
      </c>
      <c r="C3949" s="265" t="str">
        <f>IF(ISERROR(IF(LEN(E3949)&gt;0,VLOOKUP(TEXT($E3949,0),'Angaben Stationen'!$E$14:$J$213,5,0),"")),"?",IF(LEN(E3949)&gt;0,VLOOKUP(TEXT($E3949,0),'Angaben Stationen'!$E$14:$J$213,5,0),""))</f>
        <v/>
      </c>
      <c r="D3949" s="232" t="str">
        <f>IF(ISERROR(IF(LEN(E3949)&gt;0,VLOOKUP(TEXT($E3949,0),'Angaben Stationen'!$E$14:$J$213,6,0),"")),"STATION IST NICHT VORHANDEN",IF(LEN(E3949)&gt;0,VLOOKUP(TEXT($E3949,0),'Angaben Stationen'!$E$14:$J$213,6,0),""))</f>
        <v/>
      </c>
      <c r="E3949" s="287"/>
      <c r="F3949" s="234"/>
      <c r="G3949" s="234"/>
      <c r="H3949" s="263"/>
      <c r="I3949" s="64"/>
      <c r="K3949" s="445" t="str">
        <f t="shared" si="493"/>
        <v>Leer</v>
      </c>
      <c r="L3949" s="445" t="str">
        <f>VLOOKUP($D3949,{"29 - Psychiatrie (Erwachsene)","BGI";"297 - stationsäquivalente Behandlung in der Erwachsenenpsychiatrie (29)","BGI";"30 - Kinder- und Jugendpsychiatrie","BGII";"307 - stationsäquivalente Behandlung in der Kinder- und Jugendpsychiatrie (30)","BGII";"31 - Psychosomatik","BGI";"","Leer"},2,0)</f>
        <v>Leer</v>
      </c>
      <c r="M3949" s="445">
        <f t="shared" si="490"/>
        <v>0</v>
      </c>
      <c r="N3949" s="445">
        <f t="shared" si="491"/>
        <v>0</v>
      </c>
      <c r="O3949" s="445">
        <f t="shared" si="494"/>
        <v>0</v>
      </c>
      <c r="P3949" s="445">
        <f t="shared" si="495"/>
        <v>0</v>
      </c>
      <c r="Q3949" s="445">
        <f t="shared" si="496"/>
        <v>0</v>
      </c>
      <c r="R3949" s="415" t="str">
        <f t="shared" si="489"/>
        <v>Leer</v>
      </c>
      <c r="S3949" s="445">
        <f>IF('Angaben KH-Standort'!D$29='A4'!D3949,IF('Angaben KH-Standort'!E$29="Ja",1,0),0)</f>
        <v>0</v>
      </c>
      <c r="T3949" s="445">
        <f>IF('Angaben KH-Standort'!D$30='A4'!D3949,IF('Angaben KH-Standort'!E$30="Ja",1,0),0)</f>
        <v>0</v>
      </c>
      <c r="U3949" s="445">
        <f>IF('Angaben KH-Standort'!D$31='A4'!D3949,IF('Angaben KH-Standort'!E$31="Ja",1,0),0)</f>
        <v>0</v>
      </c>
    </row>
    <row r="3950" spans="2:21" ht="15" customHeight="1" x14ac:dyDescent="0.3">
      <c r="B3950" s="70" t="str">
        <f t="shared" si="492"/>
        <v>!!!</v>
      </c>
      <c r="C3950" s="265" t="str">
        <f>IF(ISERROR(IF(LEN(E3950)&gt;0,VLOOKUP(TEXT($E3950,0),'Angaben Stationen'!$E$14:$J$213,5,0),"")),"?",IF(LEN(E3950)&gt;0,VLOOKUP(TEXT($E3950,0),'Angaben Stationen'!$E$14:$J$213,5,0),""))</f>
        <v/>
      </c>
      <c r="D3950" s="232" t="str">
        <f>IF(ISERROR(IF(LEN(E3950)&gt;0,VLOOKUP(TEXT($E3950,0),'Angaben Stationen'!$E$14:$J$213,6,0),"")),"STATION IST NICHT VORHANDEN",IF(LEN(E3950)&gt;0,VLOOKUP(TEXT($E3950,0),'Angaben Stationen'!$E$14:$J$213,6,0),""))</f>
        <v/>
      </c>
      <c r="E3950" s="287"/>
      <c r="F3950" s="234"/>
      <c r="G3950" s="234"/>
      <c r="H3950" s="263"/>
      <c r="I3950" s="64"/>
      <c r="K3950" s="445" t="str">
        <f t="shared" si="493"/>
        <v>Leer</v>
      </c>
      <c r="L3950" s="445" t="str">
        <f>VLOOKUP($D3950,{"29 - Psychiatrie (Erwachsene)","BGI";"297 - stationsäquivalente Behandlung in der Erwachsenenpsychiatrie (29)","BGI";"30 - Kinder- und Jugendpsychiatrie","BGII";"307 - stationsäquivalente Behandlung in der Kinder- und Jugendpsychiatrie (30)","BGII";"31 - Psychosomatik","BGI";"","Leer"},2,0)</f>
        <v>Leer</v>
      </c>
      <c r="M3950" s="445">
        <f t="shared" si="490"/>
        <v>0</v>
      </c>
      <c r="N3950" s="445">
        <f t="shared" si="491"/>
        <v>0</v>
      </c>
      <c r="O3950" s="445">
        <f t="shared" si="494"/>
        <v>0</v>
      </c>
      <c r="P3950" s="445">
        <f t="shared" si="495"/>
        <v>0</v>
      </c>
      <c r="Q3950" s="445">
        <f t="shared" si="496"/>
        <v>0</v>
      </c>
      <c r="R3950" s="415" t="str">
        <f t="shared" si="489"/>
        <v>Leer</v>
      </c>
      <c r="S3950" s="445">
        <f>IF('Angaben KH-Standort'!D$29='A4'!D3950,IF('Angaben KH-Standort'!E$29="Ja",1,0),0)</f>
        <v>0</v>
      </c>
      <c r="T3950" s="445">
        <f>IF('Angaben KH-Standort'!D$30='A4'!D3950,IF('Angaben KH-Standort'!E$30="Ja",1,0),0)</f>
        <v>0</v>
      </c>
      <c r="U3950" s="445">
        <f>IF('Angaben KH-Standort'!D$31='A4'!D3950,IF('Angaben KH-Standort'!E$31="Ja",1,0),0)</f>
        <v>0</v>
      </c>
    </row>
    <row r="3951" spans="2:21" ht="15" customHeight="1" x14ac:dyDescent="0.3">
      <c r="B3951" s="70" t="str">
        <f t="shared" si="492"/>
        <v>!!!</v>
      </c>
      <c r="C3951" s="265" t="str">
        <f>IF(ISERROR(IF(LEN(E3951)&gt;0,VLOOKUP(TEXT($E3951,0),'Angaben Stationen'!$E$14:$J$213,5,0),"")),"?",IF(LEN(E3951)&gt;0,VLOOKUP(TEXT($E3951,0),'Angaben Stationen'!$E$14:$J$213,5,0),""))</f>
        <v/>
      </c>
      <c r="D3951" s="232" t="str">
        <f>IF(ISERROR(IF(LEN(E3951)&gt;0,VLOOKUP(TEXT($E3951,0),'Angaben Stationen'!$E$14:$J$213,6,0),"")),"STATION IST NICHT VORHANDEN",IF(LEN(E3951)&gt;0,VLOOKUP(TEXT($E3951,0),'Angaben Stationen'!$E$14:$J$213,6,0),""))</f>
        <v/>
      </c>
      <c r="E3951" s="287"/>
      <c r="F3951" s="234"/>
      <c r="G3951" s="234"/>
      <c r="H3951" s="263"/>
      <c r="I3951" s="64"/>
      <c r="K3951" s="445" t="str">
        <f t="shared" si="493"/>
        <v>Leer</v>
      </c>
      <c r="L3951" s="445" t="str">
        <f>VLOOKUP($D3951,{"29 - Psychiatrie (Erwachsene)","BGI";"297 - stationsäquivalente Behandlung in der Erwachsenenpsychiatrie (29)","BGI";"30 - Kinder- und Jugendpsychiatrie","BGII";"307 - stationsäquivalente Behandlung in der Kinder- und Jugendpsychiatrie (30)","BGII";"31 - Psychosomatik","BGI";"","Leer"},2,0)</f>
        <v>Leer</v>
      </c>
      <c r="M3951" s="445">
        <f t="shared" si="490"/>
        <v>0</v>
      </c>
      <c r="N3951" s="445">
        <f t="shared" si="491"/>
        <v>0</v>
      </c>
      <c r="O3951" s="445">
        <f t="shared" si="494"/>
        <v>0</v>
      </c>
      <c r="P3951" s="445">
        <f t="shared" si="495"/>
        <v>0</v>
      </c>
      <c r="Q3951" s="445">
        <f t="shared" si="496"/>
        <v>0</v>
      </c>
      <c r="R3951" s="415" t="str">
        <f t="shared" ref="R3951:R4014" si="497">IF(D3951&lt;&gt;"",IF(SUM(S3951:U3951)&gt;0,"Ja","Nein"),"Leer")</f>
        <v>Leer</v>
      </c>
      <c r="S3951" s="445">
        <f>IF('Angaben KH-Standort'!D$29='A4'!D3951,IF('Angaben KH-Standort'!E$29="Ja",1,0),0)</f>
        <v>0</v>
      </c>
      <c r="T3951" s="445">
        <f>IF('Angaben KH-Standort'!D$30='A4'!D3951,IF('Angaben KH-Standort'!E$30="Ja",1,0),0)</f>
        <v>0</v>
      </c>
      <c r="U3951" s="445">
        <f>IF('Angaben KH-Standort'!D$31='A4'!D3951,IF('Angaben KH-Standort'!E$31="Ja",1,0),0)</f>
        <v>0</v>
      </c>
    </row>
    <row r="3952" spans="2:21" ht="15" customHeight="1" x14ac:dyDescent="0.3">
      <c r="B3952" s="70" t="str">
        <f t="shared" si="492"/>
        <v>!!!</v>
      </c>
      <c r="C3952" s="265" t="str">
        <f>IF(ISERROR(IF(LEN(E3952)&gt;0,VLOOKUP(TEXT($E3952,0),'Angaben Stationen'!$E$14:$J$213,5,0),"")),"?",IF(LEN(E3952)&gt;0,VLOOKUP(TEXT($E3952,0),'Angaben Stationen'!$E$14:$J$213,5,0),""))</f>
        <v/>
      </c>
      <c r="D3952" s="232" t="str">
        <f>IF(ISERROR(IF(LEN(E3952)&gt;0,VLOOKUP(TEXT($E3952,0),'Angaben Stationen'!$E$14:$J$213,6,0),"")),"STATION IST NICHT VORHANDEN",IF(LEN(E3952)&gt;0,VLOOKUP(TEXT($E3952,0),'Angaben Stationen'!$E$14:$J$213,6,0),""))</f>
        <v/>
      </c>
      <c r="E3952" s="287"/>
      <c r="F3952" s="234"/>
      <c r="G3952" s="234"/>
      <c r="H3952" s="263"/>
      <c r="I3952" s="64"/>
      <c r="K3952" s="445" t="str">
        <f t="shared" si="493"/>
        <v>Leer</v>
      </c>
      <c r="L3952" s="445" t="str">
        <f>VLOOKUP($D3952,{"29 - Psychiatrie (Erwachsene)","BGI";"297 - stationsäquivalente Behandlung in der Erwachsenenpsychiatrie (29)","BGI";"30 - Kinder- und Jugendpsychiatrie","BGII";"307 - stationsäquivalente Behandlung in der Kinder- und Jugendpsychiatrie (30)","BGII";"31 - Psychosomatik","BGI";"","Leer"},2,0)</f>
        <v>Leer</v>
      </c>
      <c r="M3952" s="445">
        <f t="shared" si="490"/>
        <v>0</v>
      </c>
      <c r="N3952" s="445">
        <f t="shared" si="491"/>
        <v>0</v>
      </c>
      <c r="O3952" s="445">
        <f t="shared" si="494"/>
        <v>0</v>
      </c>
      <c r="P3952" s="445">
        <f t="shared" si="495"/>
        <v>0</v>
      </c>
      <c r="Q3952" s="445">
        <f t="shared" si="496"/>
        <v>0</v>
      </c>
      <c r="R3952" s="415" t="str">
        <f t="shared" si="497"/>
        <v>Leer</v>
      </c>
      <c r="S3952" s="445">
        <f>IF('Angaben KH-Standort'!D$29='A4'!D3952,IF('Angaben KH-Standort'!E$29="Ja",1,0),0)</f>
        <v>0</v>
      </c>
      <c r="T3952" s="445">
        <f>IF('Angaben KH-Standort'!D$30='A4'!D3952,IF('Angaben KH-Standort'!E$30="Ja",1,0),0)</f>
        <v>0</v>
      </c>
      <c r="U3952" s="445">
        <f>IF('Angaben KH-Standort'!D$31='A4'!D3952,IF('Angaben KH-Standort'!E$31="Ja",1,0),0)</f>
        <v>0</v>
      </c>
    </row>
    <row r="3953" spans="2:21" ht="15" customHeight="1" x14ac:dyDescent="0.3">
      <c r="B3953" s="70" t="str">
        <f t="shared" si="492"/>
        <v>!!!</v>
      </c>
      <c r="C3953" s="265" t="str">
        <f>IF(ISERROR(IF(LEN(E3953)&gt;0,VLOOKUP(TEXT($E3953,0),'Angaben Stationen'!$E$14:$J$213,5,0),"")),"?",IF(LEN(E3953)&gt;0,VLOOKUP(TEXT($E3953,0),'Angaben Stationen'!$E$14:$J$213,5,0),""))</f>
        <v/>
      </c>
      <c r="D3953" s="232" t="str">
        <f>IF(ISERROR(IF(LEN(E3953)&gt;0,VLOOKUP(TEXT($E3953,0),'Angaben Stationen'!$E$14:$J$213,6,0),"")),"STATION IST NICHT VORHANDEN",IF(LEN(E3953)&gt;0,VLOOKUP(TEXT($E3953,0),'Angaben Stationen'!$E$14:$J$213,6,0),""))</f>
        <v/>
      </c>
      <c r="E3953" s="287"/>
      <c r="F3953" s="234"/>
      <c r="G3953" s="234"/>
      <c r="H3953" s="263"/>
      <c r="I3953" s="64"/>
      <c r="K3953" s="445" t="str">
        <f t="shared" si="493"/>
        <v>Leer</v>
      </c>
      <c r="L3953" s="445" t="str">
        <f>VLOOKUP($D3953,{"29 - Psychiatrie (Erwachsene)","BGI";"297 - stationsäquivalente Behandlung in der Erwachsenenpsychiatrie (29)","BGI";"30 - Kinder- und Jugendpsychiatrie","BGII";"307 - stationsäquivalente Behandlung in der Kinder- und Jugendpsychiatrie (30)","BGII";"31 - Psychosomatik","BGI";"","Leer"},2,0)</f>
        <v>Leer</v>
      </c>
      <c r="M3953" s="445">
        <f t="shared" si="490"/>
        <v>0</v>
      </c>
      <c r="N3953" s="445">
        <f t="shared" si="491"/>
        <v>0</v>
      </c>
      <c r="O3953" s="445">
        <f t="shared" si="494"/>
        <v>0</v>
      </c>
      <c r="P3953" s="445">
        <f t="shared" si="495"/>
        <v>0</v>
      </c>
      <c r="Q3953" s="445">
        <f t="shared" si="496"/>
        <v>0</v>
      </c>
      <c r="R3953" s="415" t="str">
        <f t="shared" si="497"/>
        <v>Leer</v>
      </c>
      <c r="S3953" s="445">
        <f>IF('Angaben KH-Standort'!D$29='A4'!D3953,IF('Angaben KH-Standort'!E$29="Ja",1,0),0)</f>
        <v>0</v>
      </c>
      <c r="T3953" s="445">
        <f>IF('Angaben KH-Standort'!D$30='A4'!D3953,IF('Angaben KH-Standort'!E$30="Ja",1,0),0)</f>
        <v>0</v>
      </c>
      <c r="U3953" s="445">
        <f>IF('Angaben KH-Standort'!D$31='A4'!D3953,IF('Angaben KH-Standort'!E$31="Ja",1,0),0)</f>
        <v>0</v>
      </c>
    </row>
    <row r="3954" spans="2:21" ht="15" customHeight="1" x14ac:dyDescent="0.3">
      <c r="B3954" s="70" t="str">
        <f t="shared" si="492"/>
        <v>!!!</v>
      </c>
      <c r="C3954" s="265" t="str">
        <f>IF(ISERROR(IF(LEN(E3954)&gt;0,VLOOKUP(TEXT($E3954,0),'Angaben Stationen'!$E$14:$J$213,5,0),"")),"?",IF(LEN(E3954)&gt;0,VLOOKUP(TEXT($E3954,0),'Angaben Stationen'!$E$14:$J$213,5,0),""))</f>
        <v/>
      </c>
      <c r="D3954" s="232" t="str">
        <f>IF(ISERROR(IF(LEN(E3954)&gt;0,VLOOKUP(TEXT($E3954,0),'Angaben Stationen'!$E$14:$J$213,6,0),"")),"STATION IST NICHT VORHANDEN",IF(LEN(E3954)&gt;0,VLOOKUP(TEXT($E3954,0),'Angaben Stationen'!$E$14:$J$213,6,0),""))</f>
        <v/>
      </c>
      <c r="E3954" s="287"/>
      <c r="F3954" s="234"/>
      <c r="G3954" s="234"/>
      <c r="H3954" s="263"/>
      <c r="I3954" s="64"/>
      <c r="K3954" s="445" t="str">
        <f t="shared" si="493"/>
        <v>Leer</v>
      </c>
      <c r="L3954" s="445" t="str">
        <f>VLOOKUP($D3954,{"29 - Psychiatrie (Erwachsene)","BGI";"297 - stationsäquivalente Behandlung in der Erwachsenenpsychiatrie (29)","BGI";"30 - Kinder- und Jugendpsychiatrie","BGII";"307 - stationsäquivalente Behandlung in der Kinder- und Jugendpsychiatrie (30)","BGII";"31 - Psychosomatik","BGI";"","Leer"},2,0)</f>
        <v>Leer</v>
      </c>
      <c r="M3954" s="445">
        <f t="shared" si="490"/>
        <v>0</v>
      </c>
      <c r="N3954" s="445">
        <f t="shared" si="491"/>
        <v>0</v>
      </c>
      <c r="O3954" s="445">
        <f t="shared" si="494"/>
        <v>0</v>
      </c>
      <c r="P3954" s="445">
        <f t="shared" si="495"/>
        <v>0</v>
      </c>
      <c r="Q3954" s="445">
        <f t="shared" si="496"/>
        <v>0</v>
      </c>
      <c r="R3954" s="415" t="str">
        <f t="shared" si="497"/>
        <v>Leer</v>
      </c>
      <c r="S3954" s="445">
        <f>IF('Angaben KH-Standort'!D$29='A4'!D3954,IF('Angaben KH-Standort'!E$29="Ja",1,0),0)</f>
        <v>0</v>
      </c>
      <c r="T3954" s="445">
        <f>IF('Angaben KH-Standort'!D$30='A4'!D3954,IF('Angaben KH-Standort'!E$30="Ja",1,0),0)</f>
        <v>0</v>
      </c>
      <c r="U3954" s="445">
        <f>IF('Angaben KH-Standort'!D$31='A4'!D3954,IF('Angaben KH-Standort'!E$31="Ja",1,0),0)</f>
        <v>0</v>
      </c>
    </row>
    <row r="3955" spans="2:21" ht="15" customHeight="1" x14ac:dyDescent="0.3">
      <c r="B3955" s="70" t="str">
        <f t="shared" si="492"/>
        <v>!!!</v>
      </c>
      <c r="C3955" s="265" t="str">
        <f>IF(ISERROR(IF(LEN(E3955)&gt;0,VLOOKUP(TEXT($E3955,0),'Angaben Stationen'!$E$14:$J$213,5,0),"")),"?",IF(LEN(E3955)&gt;0,VLOOKUP(TEXT($E3955,0),'Angaben Stationen'!$E$14:$J$213,5,0),""))</f>
        <v/>
      </c>
      <c r="D3955" s="232" t="str">
        <f>IF(ISERROR(IF(LEN(E3955)&gt;0,VLOOKUP(TEXT($E3955,0),'Angaben Stationen'!$E$14:$J$213,6,0),"")),"STATION IST NICHT VORHANDEN",IF(LEN(E3955)&gt;0,VLOOKUP(TEXT($E3955,0),'Angaben Stationen'!$E$14:$J$213,6,0),""))</f>
        <v/>
      </c>
      <c r="E3955" s="287"/>
      <c r="F3955" s="234"/>
      <c r="G3955" s="234"/>
      <c r="H3955" s="263"/>
      <c r="I3955" s="64"/>
      <c r="K3955" s="445" t="str">
        <f t="shared" si="493"/>
        <v>Leer</v>
      </c>
      <c r="L3955" s="445" t="str">
        <f>VLOOKUP($D3955,{"29 - Psychiatrie (Erwachsene)","BGI";"297 - stationsäquivalente Behandlung in der Erwachsenenpsychiatrie (29)","BGI";"30 - Kinder- und Jugendpsychiatrie","BGII";"307 - stationsäquivalente Behandlung in der Kinder- und Jugendpsychiatrie (30)","BGII";"31 - Psychosomatik","BGI";"","Leer"},2,0)</f>
        <v>Leer</v>
      </c>
      <c r="M3955" s="445">
        <f t="shared" si="490"/>
        <v>0</v>
      </c>
      <c r="N3955" s="445">
        <f t="shared" si="491"/>
        <v>0</v>
      </c>
      <c r="O3955" s="445">
        <f t="shared" si="494"/>
        <v>0</v>
      </c>
      <c r="P3955" s="445">
        <f t="shared" si="495"/>
        <v>0</v>
      </c>
      <c r="Q3955" s="445">
        <f t="shared" si="496"/>
        <v>0</v>
      </c>
      <c r="R3955" s="415" t="str">
        <f t="shared" si="497"/>
        <v>Leer</v>
      </c>
      <c r="S3955" s="445">
        <f>IF('Angaben KH-Standort'!D$29='A4'!D3955,IF('Angaben KH-Standort'!E$29="Ja",1,0),0)</f>
        <v>0</v>
      </c>
      <c r="T3955" s="445">
        <f>IF('Angaben KH-Standort'!D$30='A4'!D3955,IF('Angaben KH-Standort'!E$30="Ja",1,0),0)</f>
        <v>0</v>
      </c>
      <c r="U3955" s="445">
        <f>IF('Angaben KH-Standort'!D$31='A4'!D3955,IF('Angaben KH-Standort'!E$31="Ja",1,0),0)</f>
        <v>0</v>
      </c>
    </row>
    <row r="3956" spans="2:21" ht="15" customHeight="1" x14ac:dyDescent="0.3">
      <c r="B3956" s="70" t="str">
        <f t="shared" si="492"/>
        <v>!!!</v>
      </c>
      <c r="C3956" s="265" t="str">
        <f>IF(ISERROR(IF(LEN(E3956)&gt;0,VLOOKUP(TEXT($E3956,0),'Angaben Stationen'!$E$14:$J$213,5,0),"")),"?",IF(LEN(E3956)&gt;0,VLOOKUP(TEXT($E3956,0),'Angaben Stationen'!$E$14:$J$213,5,0),""))</f>
        <v/>
      </c>
      <c r="D3956" s="232" t="str">
        <f>IF(ISERROR(IF(LEN(E3956)&gt;0,VLOOKUP(TEXT($E3956,0),'Angaben Stationen'!$E$14:$J$213,6,0),"")),"STATION IST NICHT VORHANDEN",IF(LEN(E3956)&gt;0,VLOOKUP(TEXT($E3956,0),'Angaben Stationen'!$E$14:$J$213,6,0),""))</f>
        <v/>
      </c>
      <c r="E3956" s="287"/>
      <c r="F3956" s="234"/>
      <c r="G3956" s="234"/>
      <c r="H3956" s="263"/>
      <c r="I3956" s="64"/>
      <c r="K3956" s="445" t="str">
        <f t="shared" si="493"/>
        <v>Leer</v>
      </c>
      <c r="L3956" s="445" t="str">
        <f>VLOOKUP($D3956,{"29 - Psychiatrie (Erwachsene)","BGI";"297 - stationsäquivalente Behandlung in der Erwachsenenpsychiatrie (29)","BGI";"30 - Kinder- und Jugendpsychiatrie","BGII";"307 - stationsäquivalente Behandlung in der Kinder- und Jugendpsychiatrie (30)","BGII";"31 - Psychosomatik","BGI";"","Leer"},2,0)</f>
        <v>Leer</v>
      </c>
      <c r="M3956" s="445">
        <f t="shared" si="490"/>
        <v>0</v>
      </c>
      <c r="N3956" s="445">
        <f t="shared" si="491"/>
        <v>0</v>
      </c>
      <c r="O3956" s="445">
        <f t="shared" si="494"/>
        <v>0</v>
      </c>
      <c r="P3956" s="445">
        <f t="shared" si="495"/>
        <v>0</v>
      </c>
      <c r="Q3956" s="445">
        <f t="shared" si="496"/>
        <v>0</v>
      </c>
      <c r="R3956" s="415" t="str">
        <f t="shared" si="497"/>
        <v>Leer</v>
      </c>
      <c r="S3956" s="445">
        <f>IF('Angaben KH-Standort'!D$29='A4'!D3956,IF('Angaben KH-Standort'!E$29="Ja",1,0),0)</f>
        <v>0</v>
      </c>
      <c r="T3956" s="445">
        <f>IF('Angaben KH-Standort'!D$30='A4'!D3956,IF('Angaben KH-Standort'!E$30="Ja",1,0),0)</f>
        <v>0</v>
      </c>
      <c r="U3956" s="445">
        <f>IF('Angaben KH-Standort'!D$31='A4'!D3956,IF('Angaben KH-Standort'!E$31="Ja",1,0),0)</f>
        <v>0</v>
      </c>
    </row>
    <row r="3957" spans="2:21" ht="15" customHeight="1" x14ac:dyDescent="0.3">
      <c r="B3957" s="70" t="str">
        <f t="shared" si="492"/>
        <v>!!!</v>
      </c>
      <c r="C3957" s="265" t="str">
        <f>IF(ISERROR(IF(LEN(E3957)&gt;0,VLOOKUP(TEXT($E3957,0),'Angaben Stationen'!$E$14:$J$213,5,0),"")),"?",IF(LEN(E3957)&gt;0,VLOOKUP(TEXT($E3957,0),'Angaben Stationen'!$E$14:$J$213,5,0),""))</f>
        <v/>
      </c>
      <c r="D3957" s="232" t="str">
        <f>IF(ISERROR(IF(LEN(E3957)&gt;0,VLOOKUP(TEXT($E3957,0),'Angaben Stationen'!$E$14:$J$213,6,0),"")),"STATION IST NICHT VORHANDEN",IF(LEN(E3957)&gt;0,VLOOKUP(TEXT($E3957,0),'Angaben Stationen'!$E$14:$J$213,6,0),""))</f>
        <v/>
      </c>
      <c r="E3957" s="287"/>
      <c r="F3957" s="234"/>
      <c r="G3957" s="234"/>
      <c r="H3957" s="263"/>
      <c r="I3957" s="64"/>
      <c r="K3957" s="445" t="str">
        <f t="shared" si="493"/>
        <v>Leer</v>
      </c>
      <c r="L3957" s="445" t="str">
        <f>VLOOKUP($D3957,{"29 - Psychiatrie (Erwachsene)","BGI";"297 - stationsäquivalente Behandlung in der Erwachsenenpsychiatrie (29)","BGI";"30 - Kinder- und Jugendpsychiatrie","BGII";"307 - stationsäquivalente Behandlung in der Kinder- und Jugendpsychiatrie (30)","BGII";"31 - Psychosomatik","BGI";"","Leer"},2,0)</f>
        <v>Leer</v>
      </c>
      <c r="M3957" s="445">
        <f t="shared" si="490"/>
        <v>0</v>
      </c>
      <c r="N3957" s="445">
        <f t="shared" si="491"/>
        <v>0</v>
      </c>
      <c r="O3957" s="445">
        <f t="shared" si="494"/>
        <v>0</v>
      </c>
      <c r="P3957" s="445">
        <f t="shared" si="495"/>
        <v>0</v>
      </c>
      <c r="Q3957" s="445">
        <f t="shared" si="496"/>
        <v>0</v>
      </c>
      <c r="R3957" s="415" t="str">
        <f t="shared" si="497"/>
        <v>Leer</v>
      </c>
      <c r="S3957" s="445">
        <f>IF('Angaben KH-Standort'!D$29='A4'!D3957,IF('Angaben KH-Standort'!E$29="Ja",1,0),0)</f>
        <v>0</v>
      </c>
      <c r="T3957" s="445">
        <f>IF('Angaben KH-Standort'!D$30='A4'!D3957,IF('Angaben KH-Standort'!E$30="Ja",1,0),0)</f>
        <v>0</v>
      </c>
      <c r="U3957" s="445">
        <f>IF('Angaben KH-Standort'!D$31='A4'!D3957,IF('Angaben KH-Standort'!E$31="Ja",1,0),0)</f>
        <v>0</v>
      </c>
    </row>
    <row r="3958" spans="2:21" ht="15" customHeight="1" x14ac:dyDescent="0.3">
      <c r="B3958" s="70" t="str">
        <f t="shared" si="492"/>
        <v>!!!</v>
      </c>
      <c r="C3958" s="265" t="str">
        <f>IF(ISERROR(IF(LEN(E3958)&gt;0,VLOOKUP(TEXT($E3958,0),'Angaben Stationen'!$E$14:$J$213,5,0),"")),"?",IF(LEN(E3958)&gt;0,VLOOKUP(TEXT($E3958,0),'Angaben Stationen'!$E$14:$J$213,5,0),""))</f>
        <v/>
      </c>
      <c r="D3958" s="232" t="str">
        <f>IF(ISERROR(IF(LEN(E3958)&gt;0,VLOOKUP(TEXT($E3958,0),'Angaben Stationen'!$E$14:$J$213,6,0),"")),"STATION IST NICHT VORHANDEN",IF(LEN(E3958)&gt;0,VLOOKUP(TEXT($E3958,0),'Angaben Stationen'!$E$14:$J$213,6,0),""))</f>
        <v/>
      </c>
      <c r="E3958" s="287"/>
      <c r="F3958" s="234"/>
      <c r="G3958" s="234"/>
      <c r="H3958" s="263"/>
      <c r="I3958" s="64"/>
      <c r="K3958" s="445" t="str">
        <f t="shared" si="493"/>
        <v>Leer</v>
      </c>
      <c r="L3958" s="445" t="str">
        <f>VLOOKUP($D3958,{"29 - Psychiatrie (Erwachsene)","BGI";"297 - stationsäquivalente Behandlung in der Erwachsenenpsychiatrie (29)","BGI";"30 - Kinder- und Jugendpsychiatrie","BGII";"307 - stationsäquivalente Behandlung in der Kinder- und Jugendpsychiatrie (30)","BGII";"31 - Psychosomatik","BGI";"","Leer"},2,0)</f>
        <v>Leer</v>
      </c>
      <c r="M3958" s="445">
        <f t="shared" si="490"/>
        <v>0</v>
      </c>
      <c r="N3958" s="445">
        <f t="shared" si="491"/>
        <v>0</v>
      </c>
      <c r="O3958" s="445">
        <f t="shared" si="494"/>
        <v>0</v>
      </c>
      <c r="P3958" s="445">
        <f t="shared" si="495"/>
        <v>0</v>
      </c>
      <c r="Q3958" s="445">
        <f t="shared" si="496"/>
        <v>0</v>
      </c>
      <c r="R3958" s="415" t="str">
        <f t="shared" si="497"/>
        <v>Leer</v>
      </c>
      <c r="S3958" s="445">
        <f>IF('Angaben KH-Standort'!D$29='A4'!D3958,IF('Angaben KH-Standort'!E$29="Ja",1,0),0)</f>
        <v>0</v>
      </c>
      <c r="T3958" s="445">
        <f>IF('Angaben KH-Standort'!D$30='A4'!D3958,IF('Angaben KH-Standort'!E$30="Ja",1,0),0)</f>
        <v>0</v>
      </c>
      <c r="U3958" s="445">
        <f>IF('Angaben KH-Standort'!D$31='A4'!D3958,IF('Angaben KH-Standort'!E$31="Ja",1,0),0)</f>
        <v>0</v>
      </c>
    </row>
    <row r="3959" spans="2:21" ht="15" customHeight="1" x14ac:dyDescent="0.3">
      <c r="B3959" s="70" t="str">
        <f t="shared" si="492"/>
        <v>!!!</v>
      </c>
      <c r="C3959" s="265" t="str">
        <f>IF(ISERROR(IF(LEN(E3959)&gt;0,VLOOKUP(TEXT($E3959,0),'Angaben Stationen'!$E$14:$J$213,5,0),"")),"?",IF(LEN(E3959)&gt;0,VLOOKUP(TEXT($E3959,0),'Angaben Stationen'!$E$14:$J$213,5,0),""))</f>
        <v/>
      </c>
      <c r="D3959" s="232" t="str">
        <f>IF(ISERROR(IF(LEN(E3959)&gt;0,VLOOKUP(TEXT($E3959,0),'Angaben Stationen'!$E$14:$J$213,6,0),"")),"STATION IST NICHT VORHANDEN",IF(LEN(E3959)&gt;0,VLOOKUP(TEXT($E3959,0),'Angaben Stationen'!$E$14:$J$213,6,0),""))</f>
        <v/>
      </c>
      <c r="E3959" s="287"/>
      <c r="F3959" s="234"/>
      <c r="G3959" s="234"/>
      <c r="H3959" s="263"/>
      <c r="I3959" s="64"/>
      <c r="K3959" s="445" t="str">
        <f t="shared" si="493"/>
        <v>Leer</v>
      </c>
      <c r="L3959" s="445" t="str">
        <f>VLOOKUP($D3959,{"29 - Psychiatrie (Erwachsene)","BGI";"297 - stationsäquivalente Behandlung in der Erwachsenenpsychiatrie (29)","BGI";"30 - Kinder- und Jugendpsychiatrie","BGII";"307 - stationsäquivalente Behandlung in der Kinder- und Jugendpsychiatrie (30)","BGII";"31 - Psychosomatik","BGI";"","Leer"},2,0)</f>
        <v>Leer</v>
      </c>
      <c r="M3959" s="445">
        <f t="shared" si="490"/>
        <v>0</v>
      </c>
      <c r="N3959" s="445">
        <f t="shared" si="491"/>
        <v>0</v>
      </c>
      <c r="O3959" s="445">
        <f t="shared" si="494"/>
        <v>0</v>
      </c>
      <c r="P3959" s="445">
        <f t="shared" si="495"/>
        <v>0</v>
      </c>
      <c r="Q3959" s="445">
        <f t="shared" si="496"/>
        <v>0</v>
      </c>
      <c r="R3959" s="415" t="str">
        <f t="shared" si="497"/>
        <v>Leer</v>
      </c>
      <c r="S3959" s="445">
        <f>IF('Angaben KH-Standort'!D$29='A4'!D3959,IF('Angaben KH-Standort'!E$29="Ja",1,0),0)</f>
        <v>0</v>
      </c>
      <c r="T3959" s="445">
        <f>IF('Angaben KH-Standort'!D$30='A4'!D3959,IF('Angaben KH-Standort'!E$30="Ja",1,0),0)</f>
        <v>0</v>
      </c>
      <c r="U3959" s="445">
        <f>IF('Angaben KH-Standort'!D$31='A4'!D3959,IF('Angaben KH-Standort'!E$31="Ja",1,0),0)</f>
        <v>0</v>
      </c>
    </row>
    <row r="3960" spans="2:21" ht="15" customHeight="1" x14ac:dyDescent="0.3">
      <c r="B3960" s="70" t="str">
        <f t="shared" si="492"/>
        <v>!!!</v>
      </c>
      <c r="C3960" s="265" t="str">
        <f>IF(ISERROR(IF(LEN(E3960)&gt;0,VLOOKUP(TEXT($E3960,0),'Angaben Stationen'!$E$14:$J$213,5,0),"")),"?",IF(LEN(E3960)&gt;0,VLOOKUP(TEXT($E3960,0),'Angaben Stationen'!$E$14:$J$213,5,0),""))</f>
        <v/>
      </c>
      <c r="D3960" s="232" t="str">
        <f>IF(ISERROR(IF(LEN(E3960)&gt;0,VLOOKUP(TEXT($E3960,0),'Angaben Stationen'!$E$14:$J$213,6,0),"")),"STATION IST NICHT VORHANDEN",IF(LEN(E3960)&gt;0,VLOOKUP(TEXT($E3960,0),'Angaben Stationen'!$E$14:$J$213,6,0),""))</f>
        <v/>
      </c>
      <c r="E3960" s="287"/>
      <c r="F3960" s="234"/>
      <c r="G3960" s="234"/>
      <c r="H3960" s="263"/>
      <c r="I3960" s="64"/>
      <c r="K3960" s="445" t="str">
        <f t="shared" si="493"/>
        <v>Leer</v>
      </c>
      <c r="L3960" s="445" t="str">
        <f>VLOOKUP($D3960,{"29 - Psychiatrie (Erwachsene)","BGI";"297 - stationsäquivalente Behandlung in der Erwachsenenpsychiatrie (29)","BGI";"30 - Kinder- und Jugendpsychiatrie","BGII";"307 - stationsäquivalente Behandlung in der Kinder- und Jugendpsychiatrie (30)","BGII";"31 - Psychosomatik","BGI";"","Leer"},2,0)</f>
        <v>Leer</v>
      </c>
      <c r="M3960" s="445">
        <f t="shared" si="490"/>
        <v>0</v>
      </c>
      <c r="N3960" s="445">
        <f t="shared" si="491"/>
        <v>0</v>
      </c>
      <c r="O3960" s="445">
        <f t="shared" si="494"/>
        <v>0</v>
      </c>
      <c r="P3960" s="445">
        <f t="shared" si="495"/>
        <v>0</v>
      </c>
      <c r="Q3960" s="445">
        <f t="shared" si="496"/>
        <v>0</v>
      </c>
      <c r="R3960" s="415" t="str">
        <f t="shared" si="497"/>
        <v>Leer</v>
      </c>
      <c r="S3960" s="445">
        <f>IF('Angaben KH-Standort'!D$29='A4'!D3960,IF('Angaben KH-Standort'!E$29="Ja",1,0),0)</f>
        <v>0</v>
      </c>
      <c r="T3960" s="445">
        <f>IF('Angaben KH-Standort'!D$30='A4'!D3960,IF('Angaben KH-Standort'!E$30="Ja",1,0),0)</f>
        <v>0</v>
      </c>
      <c r="U3960" s="445">
        <f>IF('Angaben KH-Standort'!D$31='A4'!D3960,IF('Angaben KH-Standort'!E$31="Ja",1,0),0)</f>
        <v>0</v>
      </c>
    </row>
    <row r="3961" spans="2:21" ht="15" customHeight="1" x14ac:dyDescent="0.3">
      <c r="B3961" s="70" t="str">
        <f t="shared" si="492"/>
        <v>!!!</v>
      </c>
      <c r="C3961" s="265" t="str">
        <f>IF(ISERROR(IF(LEN(E3961)&gt;0,VLOOKUP(TEXT($E3961,0),'Angaben Stationen'!$E$14:$J$213,5,0),"")),"?",IF(LEN(E3961)&gt;0,VLOOKUP(TEXT($E3961,0),'Angaben Stationen'!$E$14:$J$213,5,0),""))</f>
        <v/>
      </c>
      <c r="D3961" s="232" t="str">
        <f>IF(ISERROR(IF(LEN(E3961)&gt;0,VLOOKUP(TEXT($E3961,0),'Angaben Stationen'!$E$14:$J$213,6,0),"")),"STATION IST NICHT VORHANDEN",IF(LEN(E3961)&gt;0,VLOOKUP(TEXT($E3961,0),'Angaben Stationen'!$E$14:$J$213,6,0),""))</f>
        <v/>
      </c>
      <c r="E3961" s="287"/>
      <c r="F3961" s="234"/>
      <c r="G3961" s="234"/>
      <c r="H3961" s="263"/>
      <c r="I3961" s="64"/>
      <c r="K3961" s="445" t="str">
        <f t="shared" si="493"/>
        <v>Leer</v>
      </c>
      <c r="L3961" s="445" t="str">
        <f>VLOOKUP($D3961,{"29 - Psychiatrie (Erwachsene)","BGI";"297 - stationsäquivalente Behandlung in der Erwachsenenpsychiatrie (29)","BGI";"30 - Kinder- und Jugendpsychiatrie","BGII";"307 - stationsäquivalente Behandlung in der Kinder- und Jugendpsychiatrie (30)","BGII";"31 - Psychosomatik","BGI";"","Leer"},2,0)</f>
        <v>Leer</v>
      </c>
      <c r="M3961" s="445">
        <f t="shared" si="490"/>
        <v>0</v>
      </c>
      <c r="N3961" s="445">
        <f t="shared" si="491"/>
        <v>0</v>
      </c>
      <c r="O3961" s="445">
        <f t="shared" si="494"/>
        <v>0</v>
      </c>
      <c r="P3961" s="445">
        <f t="shared" si="495"/>
        <v>0</v>
      </c>
      <c r="Q3961" s="445">
        <f t="shared" si="496"/>
        <v>0</v>
      </c>
      <c r="R3961" s="415" t="str">
        <f t="shared" si="497"/>
        <v>Leer</v>
      </c>
      <c r="S3961" s="445">
        <f>IF('Angaben KH-Standort'!D$29='A4'!D3961,IF('Angaben KH-Standort'!E$29="Ja",1,0),0)</f>
        <v>0</v>
      </c>
      <c r="T3961" s="445">
        <f>IF('Angaben KH-Standort'!D$30='A4'!D3961,IF('Angaben KH-Standort'!E$30="Ja",1,0),0)</f>
        <v>0</v>
      </c>
      <c r="U3961" s="445">
        <f>IF('Angaben KH-Standort'!D$31='A4'!D3961,IF('Angaben KH-Standort'!E$31="Ja",1,0),0)</f>
        <v>0</v>
      </c>
    </row>
    <row r="3962" spans="2:21" ht="15" customHeight="1" x14ac:dyDescent="0.3">
      <c r="B3962" s="70" t="str">
        <f t="shared" si="492"/>
        <v>!!!</v>
      </c>
      <c r="C3962" s="265" t="str">
        <f>IF(ISERROR(IF(LEN(E3962)&gt;0,VLOOKUP(TEXT($E3962,0),'Angaben Stationen'!$E$14:$J$213,5,0),"")),"?",IF(LEN(E3962)&gt;0,VLOOKUP(TEXT($E3962,0),'Angaben Stationen'!$E$14:$J$213,5,0),""))</f>
        <v/>
      </c>
      <c r="D3962" s="232" t="str">
        <f>IF(ISERROR(IF(LEN(E3962)&gt;0,VLOOKUP(TEXT($E3962,0),'Angaben Stationen'!$E$14:$J$213,6,0),"")),"STATION IST NICHT VORHANDEN",IF(LEN(E3962)&gt;0,VLOOKUP(TEXT($E3962,0),'Angaben Stationen'!$E$14:$J$213,6,0),""))</f>
        <v/>
      </c>
      <c r="E3962" s="287"/>
      <c r="F3962" s="234"/>
      <c r="G3962" s="234"/>
      <c r="H3962" s="263"/>
      <c r="I3962" s="64"/>
      <c r="K3962" s="445" t="str">
        <f t="shared" si="493"/>
        <v>Leer</v>
      </c>
      <c r="L3962" s="445" t="str">
        <f>VLOOKUP($D3962,{"29 - Psychiatrie (Erwachsene)","BGI";"297 - stationsäquivalente Behandlung in der Erwachsenenpsychiatrie (29)","BGI";"30 - Kinder- und Jugendpsychiatrie","BGII";"307 - stationsäquivalente Behandlung in der Kinder- und Jugendpsychiatrie (30)","BGII";"31 - Psychosomatik","BGI";"","Leer"},2,0)</f>
        <v>Leer</v>
      </c>
      <c r="M3962" s="445">
        <f t="shared" si="490"/>
        <v>0</v>
      </c>
      <c r="N3962" s="445">
        <f t="shared" si="491"/>
        <v>0</v>
      </c>
      <c r="O3962" s="445">
        <f t="shared" si="494"/>
        <v>0</v>
      </c>
      <c r="P3962" s="445">
        <f t="shared" si="495"/>
        <v>0</v>
      </c>
      <c r="Q3962" s="445">
        <f t="shared" si="496"/>
        <v>0</v>
      </c>
      <c r="R3962" s="415" t="str">
        <f t="shared" si="497"/>
        <v>Leer</v>
      </c>
      <c r="S3962" s="445">
        <f>IF('Angaben KH-Standort'!D$29='A4'!D3962,IF('Angaben KH-Standort'!E$29="Ja",1,0),0)</f>
        <v>0</v>
      </c>
      <c r="T3962" s="445">
        <f>IF('Angaben KH-Standort'!D$30='A4'!D3962,IF('Angaben KH-Standort'!E$30="Ja",1,0),0)</f>
        <v>0</v>
      </c>
      <c r="U3962" s="445">
        <f>IF('Angaben KH-Standort'!D$31='A4'!D3962,IF('Angaben KH-Standort'!E$31="Ja",1,0),0)</f>
        <v>0</v>
      </c>
    </row>
    <row r="3963" spans="2:21" ht="15" customHeight="1" x14ac:dyDescent="0.3">
      <c r="B3963" s="70" t="str">
        <f t="shared" si="492"/>
        <v>!!!</v>
      </c>
      <c r="C3963" s="265" t="str">
        <f>IF(ISERROR(IF(LEN(E3963)&gt;0,VLOOKUP(TEXT($E3963,0),'Angaben Stationen'!$E$14:$J$213,5,0),"")),"?",IF(LEN(E3963)&gt;0,VLOOKUP(TEXT($E3963,0),'Angaben Stationen'!$E$14:$J$213,5,0),""))</f>
        <v/>
      </c>
      <c r="D3963" s="232" t="str">
        <f>IF(ISERROR(IF(LEN(E3963)&gt;0,VLOOKUP(TEXT($E3963,0),'Angaben Stationen'!$E$14:$J$213,6,0),"")),"STATION IST NICHT VORHANDEN",IF(LEN(E3963)&gt;0,VLOOKUP(TEXT($E3963,0),'Angaben Stationen'!$E$14:$J$213,6,0),""))</f>
        <v/>
      </c>
      <c r="E3963" s="287"/>
      <c r="F3963" s="234"/>
      <c r="G3963" s="234"/>
      <c r="H3963" s="263"/>
      <c r="I3963" s="64"/>
      <c r="K3963" s="445" t="str">
        <f t="shared" si="493"/>
        <v>Leer</v>
      </c>
      <c r="L3963" s="445" t="str">
        <f>VLOOKUP($D3963,{"29 - Psychiatrie (Erwachsene)","BGI";"297 - stationsäquivalente Behandlung in der Erwachsenenpsychiatrie (29)","BGI";"30 - Kinder- und Jugendpsychiatrie","BGII";"307 - stationsäquivalente Behandlung in der Kinder- und Jugendpsychiatrie (30)","BGII";"31 - Psychosomatik","BGI";"","Leer"},2,0)</f>
        <v>Leer</v>
      </c>
      <c r="M3963" s="445">
        <f t="shared" si="490"/>
        <v>0</v>
      </c>
      <c r="N3963" s="445">
        <f t="shared" si="491"/>
        <v>0</v>
      </c>
      <c r="O3963" s="445">
        <f t="shared" si="494"/>
        <v>0</v>
      </c>
      <c r="P3963" s="445">
        <f t="shared" si="495"/>
        <v>0</v>
      </c>
      <c r="Q3963" s="445">
        <f t="shared" si="496"/>
        <v>0</v>
      </c>
      <c r="R3963" s="415" t="str">
        <f t="shared" si="497"/>
        <v>Leer</v>
      </c>
      <c r="S3963" s="445">
        <f>IF('Angaben KH-Standort'!D$29='A4'!D3963,IF('Angaben KH-Standort'!E$29="Ja",1,0),0)</f>
        <v>0</v>
      </c>
      <c r="T3963" s="445">
        <f>IF('Angaben KH-Standort'!D$30='A4'!D3963,IF('Angaben KH-Standort'!E$30="Ja",1,0),0)</f>
        <v>0</v>
      </c>
      <c r="U3963" s="445">
        <f>IF('Angaben KH-Standort'!D$31='A4'!D3963,IF('Angaben KH-Standort'!E$31="Ja",1,0),0)</f>
        <v>0</v>
      </c>
    </row>
    <row r="3964" spans="2:21" ht="15" customHeight="1" x14ac:dyDescent="0.3">
      <c r="B3964" s="70" t="str">
        <f t="shared" si="492"/>
        <v>!!!</v>
      </c>
      <c r="C3964" s="265" t="str">
        <f>IF(ISERROR(IF(LEN(E3964)&gt;0,VLOOKUP(TEXT($E3964,0),'Angaben Stationen'!$E$14:$J$213,5,0),"")),"?",IF(LEN(E3964)&gt;0,VLOOKUP(TEXT($E3964,0),'Angaben Stationen'!$E$14:$J$213,5,0),""))</f>
        <v/>
      </c>
      <c r="D3964" s="232" t="str">
        <f>IF(ISERROR(IF(LEN(E3964)&gt;0,VLOOKUP(TEXT($E3964,0),'Angaben Stationen'!$E$14:$J$213,6,0),"")),"STATION IST NICHT VORHANDEN",IF(LEN(E3964)&gt;0,VLOOKUP(TEXT($E3964,0),'Angaben Stationen'!$E$14:$J$213,6,0),""))</f>
        <v/>
      </c>
      <c r="E3964" s="287"/>
      <c r="F3964" s="234"/>
      <c r="G3964" s="234"/>
      <c r="H3964" s="263"/>
      <c r="I3964" s="64"/>
      <c r="K3964" s="445" t="str">
        <f t="shared" si="493"/>
        <v>Leer</v>
      </c>
      <c r="L3964" s="445" t="str">
        <f>VLOOKUP($D3964,{"29 - Psychiatrie (Erwachsene)","BGI";"297 - stationsäquivalente Behandlung in der Erwachsenenpsychiatrie (29)","BGI";"30 - Kinder- und Jugendpsychiatrie","BGII";"307 - stationsäquivalente Behandlung in der Kinder- und Jugendpsychiatrie (30)","BGII";"31 - Psychosomatik","BGI";"","Leer"},2,0)</f>
        <v>Leer</v>
      </c>
      <c r="M3964" s="445">
        <f t="shared" si="490"/>
        <v>0</v>
      </c>
      <c r="N3964" s="445">
        <f t="shared" si="491"/>
        <v>0</v>
      </c>
      <c r="O3964" s="445">
        <f t="shared" si="494"/>
        <v>0</v>
      </c>
      <c r="P3964" s="445">
        <f t="shared" si="495"/>
        <v>0</v>
      </c>
      <c r="Q3964" s="445">
        <f t="shared" si="496"/>
        <v>0</v>
      </c>
      <c r="R3964" s="415" t="str">
        <f t="shared" si="497"/>
        <v>Leer</v>
      </c>
      <c r="S3964" s="445">
        <f>IF('Angaben KH-Standort'!D$29='A4'!D3964,IF('Angaben KH-Standort'!E$29="Ja",1,0),0)</f>
        <v>0</v>
      </c>
      <c r="T3964" s="445">
        <f>IF('Angaben KH-Standort'!D$30='A4'!D3964,IF('Angaben KH-Standort'!E$30="Ja",1,0),0)</f>
        <v>0</v>
      </c>
      <c r="U3964" s="445">
        <f>IF('Angaben KH-Standort'!D$31='A4'!D3964,IF('Angaben KH-Standort'!E$31="Ja",1,0),0)</f>
        <v>0</v>
      </c>
    </row>
    <row r="3965" spans="2:21" ht="15" customHeight="1" x14ac:dyDescent="0.3">
      <c r="B3965" s="70" t="str">
        <f t="shared" si="492"/>
        <v>!!!</v>
      </c>
      <c r="C3965" s="265" t="str">
        <f>IF(ISERROR(IF(LEN(E3965)&gt;0,VLOOKUP(TEXT($E3965,0),'Angaben Stationen'!$E$14:$J$213,5,0),"")),"?",IF(LEN(E3965)&gt;0,VLOOKUP(TEXT($E3965,0),'Angaben Stationen'!$E$14:$J$213,5,0),""))</f>
        <v/>
      </c>
      <c r="D3965" s="232" t="str">
        <f>IF(ISERROR(IF(LEN(E3965)&gt;0,VLOOKUP(TEXT($E3965,0),'Angaben Stationen'!$E$14:$J$213,6,0),"")),"STATION IST NICHT VORHANDEN",IF(LEN(E3965)&gt;0,VLOOKUP(TEXT($E3965,0),'Angaben Stationen'!$E$14:$J$213,6,0),""))</f>
        <v/>
      </c>
      <c r="E3965" s="287"/>
      <c r="F3965" s="234"/>
      <c r="G3965" s="234"/>
      <c r="H3965" s="263"/>
      <c r="I3965" s="64"/>
      <c r="K3965" s="445" t="str">
        <f t="shared" si="493"/>
        <v>Leer</v>
      </c>
      <c r="L3965" s="445" t="str">
        <f>VLOOKUP($D3965,{"29 - Psychiatrie (Erwachsene)","BGI";"297 - stationsäquivalente Behandlung in der Erwachsenenpsychiatrie (29)","BGI";"30 - Kinder- und Jugendpsychiatrie","BGII";"307 - stationsäquivalente Behandlung in der Kinder- und Jugendpsychiatrie (30)","BGII";"31 - Psychosomatik","BGI";"","Leer"},2,0)</f>
        <v>Leer</v>
      </c>
      <c r="M3965" s="445">
        <f t="shared" si="490"/>
        <v>0</v>
      </c>
      <c r="N3965" s="445">
        <f t="shared" si="491"/>
        <v>0</v>
      </c>
      <c r="O3965" s="445">
        <f t="shared" si="494"/>
        <v>0</v>
      </c>
      <c r="P3965" s="445">
        <f t="shared" si="495"/>
        <v>0</v>
      </c>
      <c r="Q3965" s="445">
        <f t="shared" si="496"/>
        <v>0</v>
      </c>
      <c r="R3965" s="415" t="str">
        <f t="shared" si="497"/>
        <v>Leer</v>
      </c>
      <c r="S3965" s="445">
        <f>IF('Angaben KH-Standort'!D$29='A4'!D3965,IF('Angaben KH-Standort'!E$29="Ja",1,0),0)</f>
        <v>0</v>
      </c>
      <c r="T3965" s="445">
        <f>IF('Angaben KH-Standort'!D$30='A4'!D3965,IF('Angaben KH-Standort'!E$30="Ja",1,0),0)</f>
        <v>0</v>
      </c>
      <c r="U3965" s="445">
        <f>IF('Angaben KH-Standort'!D$31='A4'!D3965,IF('Angaben KH-Standort'!E$31="Ja",1,0),0)</f>
        <v>0</v>
      </c>
    </row>
    <row r="3966" spans="2:21" ht="15" customHeight="1" x14ac:dyDescent="0.3">
      <c r="B3966" s="70" t="str">
        <f t="shared" si="492"/>
        <v>!!!</v>
      </c>
      <c r="C3966" s="265" t="str">
        <f>IF(ISERROR(IF(LEN(E3966)&gt;0,VLOOKUP(TEXT($E3966,0),'Angaben Stationen'!$E$14:$J$213,5,0),"")),"?",IF(LEN(E3966)&gt;0,VLOOKUP(TEXT($E3966,0),'Angaben Stationen'!$E$14:$J$213,5,0),""))</f>
        <v/>
      </c>
      <c r="D3966" s="232" t="str">
        <f>IF(ISERROR(IF(LEN(E3966)&gt;0,VLOOKUP(TEXT($E3966,0),'Angaben Stationen'!$E$14:$J$213,6,0),"")),"STATION IST NICHT VORHANDEN",IF(LEN(E3966)&gt;0,VLOOKUP(TEXT($E3966,0),'Angaben Stationen'!$E$14:$J$213,6,0),""))</f>
        <v/>
      </c>
      <c r="E3966" s="287"/>
      <c r="F3966" s="234"/>
      <c r="G3966" s="234"/>
      <c r="H3966" s="263"/>
      <c r="I3966" s="64"/>
      <c r="K3966" s="445" t="str">
        <f t="shared" si="493"/>
        <v>Leer</v>
      </c>
      <c r="L3966" s="445" t="str">
        <f>VLOOKUP($D3966,{"29 - Psychiatrie (Erwachsene)","BGI";"297 - stationsäquivalente Behandlung in der Erwachsenenpsychiatrie (29)","BGI";"30 - Kinder- und Jugendpsychiatrie","BGII";"307 - stationsäquivalente Behandlung in der Kinder- und Jugendpsychiatrie (30)","BGII";"31 - Psychosomatik","BGI";"","Leer"},2,0)</f>
        <v>Leer</v>
      </c>
      <c r="M3966" s="445">
        <f t="shared" si="490"/>
        <v>0</v>
      </c>
      <c r="N3966" s="445">
        <f t="shared" si="491"/>
        <v>0</v>
      </c>
      <c r="O3966" s="445">
        <f t="shared" si="494"/>
        <v>0</v>
      </c>
      <c r="P3966" s="445">
        <f t="shared" si="495"/>
        <v>0</v>
      </c>
      <c r="Q3966" s="445">
        <f t="shared" si="496"/>
        <v>0</v>
      </c>
      <c r="R3966" s="415" t="str">
        <f t="shared" si="497"/>
        <v>Leer</v>
      </c>
      <c r="S3966" s="445">
        <f>IF('Angaben KH-Standort'!D$29='A4'!D3966,IF('Angaben KH-Standort'!E$29="Ja",1,0),0)</f>
        <v>0</v>
      </c>
      <c r="T3966" s="445">
        <f>IF('Angaben KH-Standort'!D$30='A4'!D3966,IF('Angaben KH-Standort'!E$30="Ja",1,0),0)</f>
        <v>0</v>
      </c>
      <c r="U3966" s="445">
        <f>IF('Angaben KH-Standort'!D$31='A4'!D3966,IF('Angaben KH-Standort'!E$31="Ja",1,0),0)</f>
        <v>0</v>
      </c>
    </row>
    <row r="3967" spans="2:21" ht="15" customHeight="1" x14ac:dyDescent="0.3">
      <c r="B3967" s="70" t="str">
        <f t="shared" si="492"/>
        <v>!!!</v>
      </c>
      <c r="C3967" s="265" t="str">
        <f>IF(ISERROR(IF(LEN(E3967)&gt;0,VLOOKUP(TEXT($E3967,0),'Angaben Stationen'!$E$14:$J$213,5,0),"")),"?",IF(LEN(E3967)&gt;0,VLOOKUP(TEXT($E3967,0),'Angaben Stationen'!$E$14:$J$213,5,0),""))</f>
        <v/>
      </c>
      <c r="D3967" s="232" t="str">
        <f>IF(ISERROR(IF(LEN(E3967)&gt;0,VLOOKUP(TEXT($E3967,0),'Angaben Stationen'!$E$14:$J$213,6,0),"")),"STATION IST NICHT VORHANDEN",IF(LEN(E3967)&gt;0,VLOOKUP(TEXT($E3967,0),'Angaben Stationen'!$E$14:$J$213,6,0),""))</f>
        <v/>
      </c>
      <c r="E3967" s="287"/>
      <c r="F3967" s="234"/>
      <c r="G3967" s="234"/>
      <c r="H3967" s="263"/>
      <c r="I3967" s="64"/>
      <c r="K3967" s="445" t="str">
        <f t="shared" si="493"/>
        <v>Leer</v>
      </c>
      <c r="L3967" s="445" t="str">
        <f>VLOOKUP($D3967,{"29 - Psychiatrie (Erwachsene)","BGI";"297 - stationsäquivalente Behandlung in der Erwachsenenpsychiatrie (29)","BGI";"30 - Kinder- und Jugendpsychiatrie","BGII";"307 - stationsäquivalente Behandlung in der Kinder- und Jugendpsychiatrie (30)","BGII";"31 - Psychosomatik","BGI";"","Leer"},2,0)</f>
        <v>Leer</v>
      </c>
      <c r="M3967" s="445">
        <f t="shared" si="490"/>
        <v>0</v>
      </c>
      <c r="N3967" s="445">
        <f t="shared" si="491"/>
        <v>0</v>
      </c>
      <c r="O3967" s="445">
        <f t="shared" si="494"/>
        <v>0</v>
      </c>
      <c r="P3967" s="445">
        <f t="shared" si="495"/>
        <v>0</v>
      </c>
      <c r="Q3967" s="445">
        <f t="shared" si="496"/>
        <v>0</v>
      </c>
      <c r="R3967" s="415" t="str">
        <f t="shared" si="497"/>
        <v>Leer</v>
      </c>
      <c r="S3967" s="445">
        <f>IF('Angaben KH-Standort'!D$29='A4'!D3967,IF('Angaben KH-Standort'!E$29="Ja",1,0),0)</f>
        <v>0</v>
      </c>
      <c r="T3967" s="445">
        <f>IF('Angaben KH-Standort'!D$30='A4'!D3967,IF('Angaben KH-Standort'!E$30="Ja",1,0),0)</f>
        <v>0</v>
      </c>
      <c r="U3967" s="445">
        <f>IF('Angaben KH-Standort'!D$31='A4'!D3967,IF('Angaben KH-Standort'!E$31="Ja",1,0),0)</f>
        <v>0</v>
      </c>
    </row>
    <row r="3968" spans="2:21" ht="15" customHeight="1" x14ac:dyDescent="0.3">
      <c r="B3968" s="70" t="str">
        <f t="shared" si="492"/>
        <v>!!!</v>
      </c>
      <c r="C3968" s="265" t="str">
        <f>IF(ISERROR(IF(LEN(E3968)&gt;0,VLOOKUP(TEXT($E3968,0),'Angaben Stationen'!$E$14:$J$213,5,0),"")),"?",IF(LEN(E3968)&gt;0,VLOOKUP(TEXT($E3968,0),'Angaben Stationen'!$E$14:$J$213,5,0),""))</f>
        <v/>
      </c>
      <c r="D3968" s="232" t="str">
        <f>IF(ISERROR(IF(LEN(E3968)&gt;0,VLOOKUP(TEXT($E3968,0),'Angaben Stationen'!$E$14:$J$213,6,0),"")),"STATION IST NICHT VORHANDEN",IF(LEN(E3968)&gt;0,VLOOKUP(TEXT($E3968,0),'Angaben Stationen'!$E$14:$J$213,6,0),""))</f>
        <v/>
      </c>
      <c r="E3968" s="287"/>
      <c r="F3968" s="234"/>
      <c r="G3968" s="234"/>
      <c r="H3968" s="263"/>
      <c r="I3968" s="64"/>
      <c r="K3968" s="445" t="str">
        <f t="shared" si="493"/>
        <v>Leer</v>
      </c>
      <c r="L3968" s="445" t="str">
        <f>VLOOKUP($D3968,{"29 - Psychiatrie (Erwachsene)","BGI";"297 - stationsäquivalente Behandlung in der Erwachsenenpsychiatrie (29)","BGI";"30 - Kinder- und Jugendpsychiatrie","BGII";"307 - stationsäquivalente Behandlung in der Kinder- und Jugendpsychiatrie (30)","BGII";"31 - Psychosomatik","BGI";"","Leer"},2,0)</f>
        <v>Leer</v>
      </c>
      <c r="M3968" s="445">
        <f t="shared" si="490"/>
        <v>0</v>
      </c>
      <c r="N3968" s="445">
        <f t="shared" si="491"/>
        <v>0</v>
      </c>
      <c r="O3968" s="445">
        <f t="shared" si="494"/>
        <v>0</v>
      </c>
      <c r="P3968" s="445">
        <f t="shared" si="495"/>
        <v>0</v>
      </c>
      <c r="Q3968" s="445">
        <f t="shared" si="496"/>
        <v>0</v>
      </c>
      <c r="R3968" s="415" t="str">
        <f t="shared" si="497"/>
        <v>Leer</v>
      </c>
      <c r="S3968" s="445">
        <f>IF('Angaben KH-Standort'!D$29='A4'!D3968,IF('Angaben KH-Standort'!E$29="Ja",1,0),0)</f>
        <v>0</v>
      </c>
      <c r="T3968" s="445">
        <f>IF('Angaben KH-Standort'!D$30='A4'!D3968,IF('Angaben KH-Standort'!E$30="Ja",1,0),0)</f>
        <v>0</v>
      </c>
      <c r="U3968" s="445">
        <f>IF('Angaben KH-Standort'!D$31='A4'!D3968,IF('Angaben KH-Standort'!E$31="Ja",1,0),0)</f>
        <v>0</v>
      </c>
    </row>
    <row r="3969" spans="2:21" ht="15" customHeight="1" x14ac:dyDescent="0.3">
      <c r="B3969" s="70" t="str">
        <f t="shared" si="492"/>
        <v>!!!</v>
      </c>
      <c r="C3969" s="265" t="str">
        <f>IF(ISERROR(IF(LEN(E3969)&gt;0,VLOOKUP(TEXT($E3969,0),'Angaben Stationen'!$E$14:$J$213,5,0),"")),"?",IF(LEN(E3969)&gt;0,VLOOKUP(TEXT($E3969,0),'Angaben Stationen'!$E$14:$J$213,5,0),""))</f>
        <v/>
      </c>
      <c r="D3969" s="232" t="str">
        <f>IF(ISERROR(IF(LEN(E3969)&gt;0,VLOOKUP(TEXT($E3969,0),'Angaben Stationen'!$E$14:$J$213,6,0),"")),"STATION IST NICHT VORHANDEN",IF(LEN(E3969)&gt;0,VLOOKUP(TEXT($E3969,0),'Angaben Stationen'!$E$14:$J$213,6,0),""))</f>
        <v/>
      </c>
      <c r="E3969" s="287"/>
      <c r="F3969" s="234"/>
      <c r="G3969" s="234"/>
      <c r="H3969" s="263"/>
      <c r="I3969" s="64"/>
      <c r="K3969" s="445" t="str">
        <f t="shared" si="493"/>
        <v>Leer</v>
      </c>
      <c r="L3969" s="445" t="str">
        <f>VLOOKUP($D3969,{"29 - Psychiatrie (Erwachsene)","BGI";"297 - stationsäquivalente Behandlung in der Erwachsenenpsychiatrie (29)","BGI";"30 - Kinder- und Jugendpsychiatrie","BGII";"307 - stationsäquivalente Behandlung in der Kinder- und Jugendpsychiatrie (30)","BGII";"31 - Psychosomatik","BGI";"","Leer"},2,0)</f>
        <v>Leer</v>
      </c>
      <c r="M3969" s="445">
        <f t="shared" si="490"/>
        <v>0</v>
      </c>
      <c r="N3969" s="445">
        <f t="shared" si="491"/>
        <v>0</v>
      </c>
      <c r="O3969" s="445">
        <f t="shared" si="494"/>
        <v>0</v>
      </c>
      <c r="P3969" s="445">
        <f t="shared" si="495"/>
        <v>0</v>
      </c>
      <c r="Q3969" s="445">
        <f t="shared" si="496"/>
        <v>0</v>
      </c>
      <c r="R3969" s="415" t="str">
        <f t="shared" si="497"/>
        <v>Leer</v>
      </c>
      <c r="S3969" s="445">
        <f>IF('Angaben KH-Standort'!D$29='A4'!D3969,IF('Angaben KH-Standort'!E$29="Ja",1,0),0)</f>
        <v>0</v>
      </c>
      <c r="T3969" s="445">
        <f>IF('Angaben KH-Standort'!D$30='A4'!D3969,IF('Angaben KH-Standort'!E$30="Ja",1,0),0)</f>
        <v>0</v>
      </c>
      <c r="U3969" s="445">
        <f>IF('Angaben KH-Standort'!D$31='A4'!D3969,IF('Angaben KH-Standort'!E$31="Ja",1,0),0)</f>
        <v>0</v>
      </c>
    </row>
    <row r="3970" spans="2:21" ht="15" customHeight="1" x14ac:dyDescent="0.3">
      <c r="B3970" s="70" t="str">
        <f t="shared" si="492"/>
        <v>!!!</v>
      </c>
      <c r="C3970" s="265" t="str">
        <f>IF(ISERROR(IF(LEN(E3970)&gt;0,VLOOKUP(TEXT($E3970,0),'Angaben Stationen'!$E$14:$J$213,5,0),"")),"?",IF(LEN(E3970)&gt;0,VLOOKUP(TEXT($E3970,0),'Angaben Stationen'!$E$14:$J$213,5,0),""))</f>
        <v/>
      </c>
      <c r="D3970" s="232" t="str">
        <f>IF(ISERROR(IF(LEN(E3970)&gt;0,VLOOKUP(TEXT($E3970,0),'Angaben Stationen'!$E$14:$J$213,6,0),"")),"STATION IST NICHT VORHANDEN",IF(LEN(E3970)&gt;0,VLOOKUP(TEXT($E3970,0),'Angaben Stationen'!$E$14:$J$213,6,0),""))</f>
        <v/>
      </c>
      <c r="E3970" s="287"/>
      <c r="F3970" s="234"/>
      <c r="G3970" s="234"/>
      <c r="H3970" s="263"/>
      <c r="I3970" s="64"/>
      <c r="K3970" s="445" t="str">
        <f t="shared" si="493"/>
        <v>Leer</v>
      </c>
      <c r="L3970" s="445" t="str">
        <f>VLOOKUP($D3970,{"29 - Psychiatrie (Erwachsene)","BGI";"297 - stationsäquivalente Behandlung in der Erwachsenenpsychiatrie (29)","BGI";"30 - Kinder- und Jugendpsychiatrie","BGII";"307 - stationsäquivalente Behandlung in der Kinder- und Jugendpsychiatrie (30)","BGII";"31 - Psychosomatik","BGI";"","Leer"},2,0)</f>
        <v>Leer</v>
      </c>
      <c r="M3970" s="445">
        <f t="shared" si="490"/>
        <v>0</v>
      </c>
      <c r="N3970" s="445">
        <f t="shared" si="491"/>
        <v>0</v>
      </c>
      <c r="O3970" s="445">
        <f t="shared" si="494"/>
        <v>0</v>
      </c>
      <c r="P3970" s="445">
        <f t="shared" si="495"/>
        <v>0</v>
      </c>
      <c r="Q3970" s="445">
        <f t="shared" si="496"/>
        <v>0</v>
      </c>
      <c r="R3970" s="415" t="str">
        <f t="shared" si="497"/>
        <v>Leer</v>
      </c>
      <c r="S3970" s="445">
        <f>IF('Angaben KH-Standort'!D$29='A4'!D3970,IF('Angaben KH-Standort'!E$29="Ja",1,0),0)</f>
        <v>0</v>
      </c>
      <c r="T3970" s="445">
        <f>IF('Angaben KH-Standort'!D$30='A4'!D3970,IF('Angaben KH-Standort'!E$30="Ja",1,0),0)</f>
        <v>0</v>
      </c>
      <c r="U3970" s="445">
        <f>IF('Angaben KH-Standort'!D$31='A4'!D3970,IF('Angaben KH-Standort'!E$31="Ja",1,0),0)</f>
        <v>0</v>
      </c>
    </row>
    <row r="3971" spans="2:21" ht="15" customHeight="1" x14ac:dyDescent="0.3">
      <c r="B3971" s="70" t="str">
        <f t="shared" si="492"/>
        <v>!!!</v>
      </c>
      <c r="C3971" s="265" t="str">
        <f>IF(ISERROR(IF(LEN(E3971)&gt;0,VLOOKUP(TEXT($E3971,0),'Angaben Stationen'!$E$14:$J$213,5,0),"")),"?",IF(LEN(E3971)&gt;0,VLOOKUP(TEXT($E3971,0),'Angaben Stationen'!$E$14:$J$213,5,0),""))</f>
        <v/>
      </c>
      <c r="D3971" s="232" t="str">
        <f>IF(ISERROR(IF(LEN(E3971)&gt;0,VLOOKUP(TEXT($E3971,0),'Angaben Stationen'!$E$14:$J$213,6,0),"")),"STATION IST NICHT VORHANDEN",IF(LEN(E3971)&gt;0,VLOOKUP(TEXT($E3971,0),'Angaben Stationen'!$E$14:$J$213,6,0),""))</f>
        <v/>
      </c>
      <c r="E3971" s="287"/>
      <c r="F3971" s="234"/>
      <c r="G3971" s="234"/>
      <c r="H3971" s="263"/>
      <c r="I3971" s="64"/>
      <c r="K3971" s="445" t="str">
        <f t="shared" si="493"/>
        <v>Leer</v>
      </c>
      <c r="L3971" s="445" t="str">
        <f>VLOOKUP($D3971,{"29 - Psychiatrie (Erwachsene)","BGI";"297 - stationsäquivalente Behandlung in der Erwachsenenpsychiatrie (29)","BGI";"30 - Kinder- und Jugendpsychiatrie","BGII";"307 - stationsäquivalente Behandlung in der Kinder- und Jugendpsychiatrie (30)","BGII";"31 - Psychosomatik","BGI";"","Leer"},2,0)</f>
        <v>Leer</v>
      </c>
      <c r="M3971" s="445">
        <f t="shared" si="490"/>
        <v>0</v>
      </c>
      <c r="N3971" s="445">
        <f t="shared" si="491"/>
        <v>0</v>
      </c>
      <c r="O3971" s="445">
        <f t="shared" si="494"/>
        <v>0</v>
      </c>
      <c r="P3971" s="445">
        <f t="shared" si="495"/>
        <v>0</v>
      </c>
      <c r="Q3971" s="445">
        <f t="shared" si="496"/>
        <v>0</v>
      </c>
      <c r="R3971" s="415" t="str">
        <f t="shared" si="497"/>
        <v>Leer</v>
      </c>
      <c r="S3971" s="445">
        <f>IF('Angaben KH-Standort'!D$29='A4'!D3971,IF('Angaben KH-Standort'!E$29="Ja",1,0),0)</f>
        <v>0</v>
      </c>
      <c r="T3971" s="445">
        <f>IF('Angaben KH-Standort'!D$30='A4'!D3971,IF('Angaben KH-Standort'!E$30="Ja",1,0),0)</f>
        <v>0</v>
      </c>
      <c r="U3971" s="445">
        <f>IF('Angaben KH-Standort'!D$31='A4'!D3971,IF('Angaben KH-Standort'!E$31="Ja",1,0),0)</f>
        <v>0</v>
      </c>
    </row>
    <row r="3972" spans="2:21" ht="15" customHeight="1" x14ac:dyDescent="0.3">
      <c r="B3972" s="70" t="str">
        <f t="shared" si="492"/>
        <v>!!!</v>
      </c>
      <c r="C3972" s="265" t="str">
        <f>IF(ISERROR(IF(LEN(E3972)&gt;0,VLOOKUP(TEXT($E3972,0),'Angaben Stationen'!$E$14:$J$213,5,0),"")),"?",IF(LEN(E3972)&gt;0,VLOOKUP(TEXT($E3972,0),'Angaben Stationen'!$E$14:$J$213,5,0),""))</f>
        <v/>
      </c>
      <c r="D3972" s="232" t="str">
        <f>IF(ISERROR(IF(LEN(E3972)&gt;0,VLOOKUP(TEXT($E3972,0),'Angaben Stationen'!$E$14:$J$213,6,0),"")),"STATION IST NICHT VORHANDEN",IF(LEN(E3972)&gt;0,VLOOKUP(TEXT($E3972,0),'Angaben Stationen'!$E$14:$J$213,6,0),""))</f>
        <v/>
      </c>
      <c r="E3972" s="287"/>
      <c r="F3972" s="234"/>
      <c r="G3972" s="234"/>
      <c r="H3972" s="263"/>
      <c r="I3972" s="64"/>
      <c r="K3972" s="445" t="str">
        <f t="shared" si="493"/>
        <v>Leer</v>
      </c>
      <c r="L3972" s="445" t="str">
        <f>VLOOKUP($D3972,{"29 - Psychiatrie (Erwachsene)","BGI";"297 - stationsäquivalente Behandlung in der Erwachsenenpsychiatrie (29)","BGI";"30 - Kinder- und Jugendpsychiatrie","BGII";"307 - stationsäquivalente Behandlung in der Kinder- und Jugendpsychiatrie (30)","BGII";"31 - Psychosomatik","BGI";"","Leer"},2,0)</f>
        <v>Leer</v>
      </c>
      <c r="M3972" s="445">
        <f t="shared" si="490"/>
        <v>0</v>
      </c>
      <c r="N3972" s="445">
        <f t="shared" si="491"/>
        <v>0</v>
      </c>
      <c r="O3972" s="445">
        <f t="shared" si="494"/>
        <v>0</v>
      </c>
      <c r="P3972" s="445">
        <f t="shared" si="495"/>
        <v>0</v>
      </c>
      <c r="Q3972" s="445">
        <f t="shared" si="496"/>
        <v>0</v>
      </c>
      <c r="R3972" s="415" t="str">
        <f t="shared" si="497"/>
        <v>Leer</v>
      </c>
      <c r="S3972" s="445">
        <f>IF('Angaben KH-Standort'!D$29='A4'!D3972,IF('Angaben KH-Standort'!E$29="Ja",1,0),0)</f>
        <v>0</v>
      </c>
      <c r="T3972" s="445">
        <f>IF('Angaben KH-Standort'!D$30='A4'!D3972,IF('Angaben KH-Standort'!E$30="Ja",1,0),0)</f>
        <v>0</v>
      </c>
      <c r="U3972" s="445">
        <f>IF('Angaben KH-Standort'!D$31='A4'!D3972,IF('Angaben KH-Standort'!E$31="Ja",1,0),0)</f>
        <v>0</v>
      </c>
    </row>
    <row r="3973" spans="2:21" ht="15" customHeight="1" x14ac:dyDescent="0.3">
      <c r="B3973" s="70" t="str">
        <f t="shared" si="492"/>
        <v>!!!</v>
      </c>
      <c r="C3973" s="265" t="str">
        <f>IF(ISERROR(IF(LEN(E3973)&gt;0,VLOOKUP(TEXT($E3973,0),'Angaben Stationen'!$E$14:$J$213,5,0),"")),"?",IF(LEN(E3973)&gt;0,VLOOKUP(TEXT($E3973,0),'Angaben Stationen'!$E$14:$J$213,5,0),""))</f>
        <v/>
      </c>
      <c r="D3973" s="232" t="str">
        <f>IF(ISERROR(IF(LEN(E3973)&gt;0,VLOOKUP(TEXT($E3973,0),'Angaben Stationen'!$E$14:$J$213,6,0),"")),"STATION IST NICHT VORHANDEN",IF(LEN(E3973)&gt;0,VLOOKUP(TEXT($E3973,0),'Angaben Stationen'!$E$14:$J$213,6,0),""))</f>
        <v/>
      </c>
      <c r="E3973" s="287"/>
      <c r="F3973" s="234"/>
      <c r="G3973" s="234"/>
      <c r="H3973" s="263"/>
      <c r="I3973" s="64"/>
      <c r="K3973" s="445" t="str">
        <f t="shared" si="493"/>
        <v>Leer</v>
      </c>
      <c r="L3973" s="445" t="str">
        <f>VLOOKUP($D3973,{"29 - Psychiatrie (Erwachsene)","BGI";"297 - stationsäquivalente Behandlung in der Erwachsenenpsychiatrie (29)","BGI";"30 - Kinder- und Jugendpsychiatrie","BGII";"307 - stationsäquivalente Behandlung in der Kinder- und Jugendpsychiatrie (30)","BGII";"31 - Psychosomatik","BGI";"","Leer"},2,0)</f>
        <v>Leer</v>
      </c>
      <c r="M3973" s="445">
        <f t="shared" si="490"/>
        <v>0</v>
      </c>
      <c r="N3973" s="445">
        <f t="shared" si="491"/>
        <v>0</v>
      </c>
      <c r="O3973" s="445">
        <f t="shared" si="494"/>
        <v>0</v>
      </c>
      <c r="P3973" s="445">
        <f t="shared" si="495"/>
        <v>0</v>
      </c>
      <c r="Q3973" s="445">
        <f t="shared" si="496"/>
        <v>0</v>
      </c>
      <c r="R3973" s="415" t="str">
        <f t="shared" si="497"/>
        <v>Leer</v>
      </c>
      <c r="S3973" s="445">
        <f>IF('Angaben KH-Standort'!D$29='A4'!D3973,IF('Angaben KH-Standort'!E$29="Ja",1,0),0)</f>
        <v>0</v>
      </c>
      <c r="T3973" s="445">
        <f>IF('Angaben KH-Standort'!D$30='A4'!D3973,IF('Angaben KH-Standort'!E$30="Ja",1,0),0)</f>
        <v>0</v>
      </c>
      <c r="U3973" s="445">
        <f>IF('Angaben KH-Standort'!D$31='A4'!D3973,IF('Angaben KH-Standort'!E$31="Ja",1,0),0)</f>
        <v>0</v>
      </c>
    </row>
    <row r="3974" spans="2:21" ht="15" customHeight="1" x14ac:dyDescent="0.3">
      <c r="B3974" s="70" t="str">
        <f t="shared" si="492"/>
        <v>!!!</v>
      </c>
      <c r="C3974" s="265" t="str">
        <f>IF(ISERROR(IF(LEN(E3974)&gt;0,VLOOKUP(TEXT($E3974,0),'Angaben Stationen'!$E$14:$J$213,5,0),"")),"?",IF(LEN(E3974)&gt;0,VLOOKUP(TEXT($E3974,0),'Angaben Stationen'!$E$14:$J$213,5,0),""))</f>
        <v/>
      </c>
      <c r="D3974" s="232" t="str">
        <f>IF(ISERROR(IF(LEN(E3974)&gt;0,VLOOKUP(TEXT($E3974,0),'Angaben Stationen'!$E$14:$J$213,6,0),"")),"STATION IST NICHT VORHANDEN",IF(LEN(E3974)&gt;0,VLOOKUP(TEXT($E3974,0),'Angaben Stationen'!$E$14:$J$213,6,0),""))</f>
        <v/>
      </c>
      <c r="E3974" s="287"/>
      <c r="F3974" s="234"/>
      <c r="G3974" s="234"/>
      <c r="H3974" s="263"/>
      <c r="I3974" s="64"/>
      <c r="K3974" s="445" t="str">
        <f t="shared" si="493"/>
        <v>Leer</v>
      </c>
      <c r="L3974" s="445" t="str">
        <f>VLOOKUP($D3974,{"29 - Psychiatrie (Erwachsene)","BGI";"297 - stationsäquivalente Behandlung in der Erwachsenenpsychiatrie (29)","BGI";"30 - Kinder- und Jugendpsychiatrie","BGII";"307 - stationsäquivalente Behandlung in der Kinder- und Jugendpsychiatrie (30)","BGII";"31 - Psychosomatik","BGI";"","Leer"},2,0)</f>
        <v>Leer</v>
      </c>
      <c r="M3974" s="445">
        <f t="shared" si="490"/>
        <v>0</v>
      </c>
      <c r="N3974" s="445">
        <f t="shared" si="491"/>
        <v>0</v>
      </c>
      <c r="O3974" s="445">
        <f t="shared" si="494"/>
        <v>0</v>
      </c>
      <c r="P3974" s="445">
        <f t="shared" si="495"/>
        <v>0</v>
      </c>
      <c r="Q3974" s="445">
        <f t="shared" si="496"/>
        <v>0</v>
      </c>
      <c r="R3974" s="415" t="str">
        <f t="shared" si="497"/>
        <v>Leer</v>
      </c>
      <c r="S3974" s="445">
        <f>IF('Angaben KH-Standort'!D$29='A4'!D3974,IF('Angaben KH-Standort'!E$29="Ja",1,0),0)</f>
        <v>0</v>
      </c>
      <c r="T3974" s="445">
        <f>IF('Angaben KH-Standort'!D$30='A4'!D3974,IF('Angaben KH-Standort'!E$30="Ja",1,0),0)</f>
        <v>0</v>
      </c>
      <c r="U3974" s="445">
        <f>IF('Angaben KH-Standort'!D$31='A4'!D3974,IF('Angaben KH-Standort'!E$31="Ja",1,0),0)</f>
        <v>0</v>
      </c>
    </row>
    <row r="3975" spans="2:21" ht="15" customHeight="1" x14ac:dyDescent="0.3">
      <c r="B3975" s="70" t="str">
        <f t="shared" si="492"/>
        <v>!!!</v>
      </c>
      <c r="C3975" s="265" t="str">
        <f>IF(ISERROR(IF(LEN(E3975)&gt;0,VLOOKUP(TEXT($E3975,0),'Angaben Stationen'!$E$14:$J$213,5,0),"")),"?",IF(LEN(E3975)&gt;0,VLOOKUP(TEXT($E3975,0),'Angaben Stationen'!$E$14:$J$213,5,0),""))</f>
        <v/>
      </c>
      <c r="D3975" s="232" t="str">
        <f>IF(ISERROR(IF(LEN(E3975)&gt;0,VLOOKUP(TEXT($E3975,0),'Angaben Stationen'!$E$14:$J$213,6,0),"")),"STATION IST NICHT VORHANDEN",IF(LEN(E3975)&gt;0,VLOOKUP(TEXT($E3975,0),'Angaben Stationen'!$E$14:$J$213,6,0),""))</f>
        <v/>
      </c>
      <c r="E3975" s="287"/>
      <c r="F3975" s="234"/>
      <c r="G3975" s="234"/>
      <c r="H3975" s="263"/>
      <c r="I3975" s="64"/>
      <c r="K3975" s="445" t="str">
        <f t="shared" si="493"/>
        <v>Leer</v>
      </c>
      <c r="L3975" s="445" t="str">
        <f>VLOOKUP($D3975,{"29 - Psychiatrie (Erwachsene)","BGI";"297 - stationsäquivalente Behandlung in der Erwachsenenpsychiatrie (29)","BGI";"30 - Kinder- und Jugendpsychiatrie","BGII";"307 - stationsäquivalente Behandlung in der Kinder- und Jugendpsychiatrie (30)","BGII";"31 - Psychosomatik","BGI";"","Leer"},2,0)</f>
        <v>Leer</v>
      </c>
      <c r="M3975" s="445">
        <f t="shared" si="490"/>
        <v>0</v>
      </c>
      <c r="N3975" s="445">
        <f t="shared" si="491"/>
        <v>0</v>
      </c>
      <c r="O3975" s="445">
        <f t="shared" si="494"/>
        <v>0</v>
      </c>
      <c r="P3975" s="445">
        <f t="shared" si="495"/>
        <v>0</v>
      </c>
      <c r="Q3975" s="445">
        <f t="shared" si="496"/>
        <v>0</v>
      </c>
      <c r="R3975" s="415" t="str">
        <f t="shared" si="497"/>
        <v>Leer</v>
      </c>
      <c r="S3975" s="445">
        <f>IF('Angaben KH-Standort'!D$29='A4'!D3975,IF('Angaben KH-Standort'!E$29="Ja",1,0),0)</f>
        <v>0</v>
      </c>
      <c r="T3975" s="445">
        <f>IF('Angaben KH-Standort'!D$30='A4'!D3975,IF('Angaben KH-Standort'!E$30="Ja",1,0),0)</f>
        <v>0</v>
      </c>
      <c r="U3975" s="445">
        <f>IF('Angaben KH-Standort'!D$31='A4'!D3975,IF('Angaben KH-Standort'!E$31="Ja",1,0),0)</f>
        <v>0</v>
      </c>
    </row>
    <row r="3976" spans="2:21" ht="15" customHeight="1" x14ac:dyDescent="0.3">
      <c r="B3976" s="70" t="str">
        <f t="shared" si="492"/>
        <v>!!!</v>
      </c>
      <c r="C3976" s="265" t="str">
        <f>IF(ISERROR(IF(LEN(E3976)&gt;0,VLOOKUP(TEXT($E3976,0),'Angaben Stationen'!$E$14:$J$213,5,0),"")),"?",IF(LEN(E3976)&gt;0,VLOOKUP(TEXT($E3976,0),'Angaben Stationen'!$E$14:$J$213,5,0),""))</f>
        <v/>
      </c>
      <c r="D3976" s="232" t="str">
        <f>IF(ISERROR(IF(LEN(E3976)&gt;0,VLOOKUP(TEXT($E3976,0),'Angaben Stationen'!$E$14:$J$213,6,0),"")),"STATION IST NICHT VORHANDEN",IF(LEN(E3976)&gt;0,VLOOKUP(TEXT($E3976,0),'Angaben Stationen'!$E$14:$J$213,6,0),""))</f>
        <v/>
      </c>
      <c r="E3976" s="287"/>
      <c r="F3976" s="234"/>
      <c r="G3976" s="234"/>
      <c r="H3976" s="263"/>
      <c r="I3976" s="64"/>
      <c r="K3976" s="445" t="str">
        <f t="shared" si="493"/>
        <v>Leer</v>
      </c>
      <c r="L3976" s="445" t="str">
        <f>VLOOKUP($D3976,{"29 - Psychiatrie (Erwachsene)","BGI";"297 - stationsäquivalente Behandlung in der Erwachsenenpsychiatrie (29)","BGI";"30 - Kinder- und Jugendpsychiatrie","BGII";"307 - stationsäquivalente Behandlung in der Kinder- und Jugendpsychiatrie (30)","BGII";"31 - Psychosomatik","BGI";"","Leer"},2,0)</f>
        <v>Leer</v>
      </c>
      <c r="M3976" s="445">
        <f t="shared" si="490"/>
        <v>0</v>
      </c>
      <c r="N3976" s="445">
        <f t="shared" si="491"/>
        <v>0</v>
      </c>
      <c r="O3976" s="445">
        <f t="shared" si="494"/>
        <v>0</v>
      </c>
      <c r="P3976" s="445">
        <f t="shared" si="495"/>
        <v>0</v>
      </c>
      <c r="Q3976" s="445">
        <f t="shared" si="496"/>
        <v>0</v>
      </c>
      <c r="R3976" s="415" t="str">
        <f t="shared" si="497"/>
        <v>Leer</v>
      </c>
      <c r="S3976" s="445">
        <f>IF('Angaben KH-Standort'!D$29='A4'!D3976,IF('Angaben KH-Standort'!E$29="Ja",1,0),0)</f>
        <v>0</v>
      </c>
      <c r="T3976" s="445">
        <f>IF('Angaben KH-Standort'!D$30='A4'!D3976,IF('Angaben KH-Standort'!E$30="Ja",1,0),0)</f>
        <v>0</v>
      </c>
      <c r="U3976" s="445">
        <f>IF('Angaben KH-Standort'!D$31='A4'!D3976,IF('Angaben KH-Standort'!E$31="Ja",1,0),0)</f>
        <v>0</v>
      </c>
    </row>
    <row r="3977" spans="2:21" ht="15" customHeight="1" x14ac:dyDescent="0.3">
      <c r="B3977" s="70" t="str">
        <f t="shared" si="492"/>
        <v>!!!</v>
      </c>
      <c r="C3977" s="265" t="str">
        <f>IF(ISERROR(IF(LEN(E3977)&gt;0,VLOOKUP(TEXT($E3977,0),'Angaben Stationen'!$E$14:$J$213,5,0),"")),"?",IF(LEN(E3977)&gt;0,VLOOKUP(TEXT($E3977,0),'Angaben Stationen'!$E$14:$J$213,5,0),""))</f>
        <v/>
      </c>
      <c r="D3977" s="232" t="str">
        <f>IF(ISERROR(IF(LEN(E3977)&gt;0,VLOOKUP(TEXT($E3977,0),'Angaben Stationen'!$E$14:$J$213,6,0),"")),"STATION IST NICHT VORHANDEN",IF(LEN(E3977)&gt;0,VLOOKUP(TEXT($E3977,0),'Angaben Stationen'!$E$14:$J$213,6,0),""))</f>
        <v/>
      </c>
      <c r="E3977" s="287"/>
      <c r="F3977" s="234"/>
      <c r="G3977" s="234"/>
      <c r="H3977" s="263"/>
      <c r="I3977" s="64"/>
      <c r="K3977" s="445" t="str">
        <f t="shared" si="493"/>
        <v>Leer</v>
      </c>
      <c r="L3977" s="445" t="str">
        <f>VLOOKUP($D3977,{"29 - Psychiatrie (Erwachsene)","BGI";"297 - stationsäquivalente Behandlung in der Erwachsenenpsychiatrie (29)","BGI";"30 - Kinder- und Jugendpsychiatrie","BGII";"307 - stationsäquivalente Behandlung in der Kinder- und Jugendpsychiatrie (30)","BGII";"31 - Psychosomatik","BGI";"","Leer"},2,0)</f>
        <v>Leer</v>
      </c>
      <c r="M3977" s="445">
        <f t="shared" si="490"/>
        <v>0</v>
      </c>
      <c r="N3977" s="445">
        <f t="shared" si="491"/>
        <v>0</v>
      </c>
      <c r="O3977" s="445">
        <f t="shared" si="494"/>
        <v>0</v>
      </c>
      <c r="P3977" s="445">
        <f t="shared" si="495"/>
        <v>0</v>
      </c>
      <c r="Q3977" s="445">
        <f t="shared" si="496"/>
        <v>0</v>
      </c>
      <c r="R3977" s="415" t="str">
        <f t="shared" si="497"/>
        <v>Leer</v>
      </c>
      <c r="S3977" s="445">
        <f>IF('Angaben KH-Standort'!D$29='A4'!D3977,IF('Angaben KH-Standort'!E$29="Ja",1,0),0)</f>
        <v>0</v>
      </c>
      <c r="T3977" s="445">
        <f>IF('Angaben KH-Standort'!D$30='A4'!D3977,IF('Angaben KH-Standort'!E$30="Ja",1,0),0)</f>
        <v>0</v>
      </c>
      <c r="U3977" s="445">
        <f>IF('Angaben KH-Standort'!D$31='A4'!D3977,IF('Angaben KH-Standort'!E$31="Ja",1,0),0)</f>
        <v>0</v>
      </c>
    </row>
    <row r="3978" spans="2:21" ht="15" customHeight="1" x14ac:dyDescent="0.3">
      <c r="B3978" s="70" t="str">
        <f t="shared" si="492"/>
        <v>!!!</v>
      </c>
      <c r="C3978" s="265" t="str">
        <f>IF(ISERROR(IF(LEN(E3978)&gt;0,VLOOKUP(TEXT($E3978,0),'Angaben Stationen'!$E$14:$J$213,5,0),"")),"?",IF(LEN(E3978)&gt;0,VLOOKUP(TEXT($E3978,0),'Angaben Stationen'!$E$14:$J$213,5,0),""))</f>
        <v/>
      </c>
      <c r="D3978" s="232" t="str">
        <f>IF(ISERROR(IF(LEN(E3978)&gt;0,VLOOKUP(TEXT($E3978,0),'Angaben Stationen'!$E$14:$J$213,6,0),"")),"STATION IST NICHT VORHANDEN",IF(LEN(E3978)&gt;0,VLOOKUP(TEXT($E3978,0),'Angaben Stationen'!$E$14:$J$213,6,0),""))</f>
        <v/>
      </c>
      <c r="E3978" s="287"/>
      <c r="F3978" s="234"/>
      <c r="G3978" s="234"/>
      <c r="H3978" s="263"/>
      <c r="I3978" s="64"/>
      <c r="K3978" s="445" t="str">
        <f t="shared" si="493"/>
        <v>Leer</v>
      </c>
      <c r="L3978" s="445" t="str">
        <f>VLOOKUP($D3978,{"29 - Psychiatrie (Erwachsene)","BGI";"297 - stationsäquivalente Behandlung in der Erwachsenenpsychiatrie (29)","BGI";"30 - Kinder- und Jugendpsychiatrie","BGII";"307 - stationsäquivalente Behandlung in der Kinder- und Jugendpsychiatrie (30)","BGII";"31 - Psychosomatik","BGI";"","Leer"},2,0)</f>
        <v>Leer</v>
      </c>
      <c r="M3978" s="445">
        <f t="shared" si="490"/>
        <v>0</v>
      </c>
      <c r="N3978" s="445">
        <f t="shared" si="491"/>
        <v>0</v>
      </c>
      <c r="O3978" s="445">
        <f t="shared" si="494"/>
        <v>0</v>
      </c>
      <c r="P3978" s="445">
        <f t="shared" si="495"/>
        <v>0</v>
      </c>
      <c r="Q3978" s="445">
        <f t="shared" si="496"/>
        <v>0</v>
      </c>
      <c r="R3978" s="415" t="str">
        <f t="shared" si="497"/>
        <v>Leer</v>
      </c>
      <c r="S3978" s="445">
        <f>IF('Angaben KH-Standort'!D$29='A4'!D3978,IF('Angaben KH-Standort'!E$29="Ja",1,0),0)</f>
        <v>0</v>
      </c>
      <c r="T3978" s="445">
        <f>IF('Angaben KH-Standort'!D$30='A4'!D3978,IF('Angaben KH-Standort'!E$30="Ja",1,0),0)</f>
        <v>0</v>
      </c>
      <c r="U3978" s="445">
        <f>IF('Angaben KH-Standort'!D$31='A4'!D3978,IF('Angaben KH-Standort'!E$31="Ja",1,0),0)</f>
        <v>0</v>
      </c>
    </row>
    <row r="3979" spans="2:21" ht="15" customHeight="1" x14ac:dyDescent="0.3">
      <c r="B3979" s="70" t="str">
        <f t="shared" si="492"/>
        <v>!!!</v>
      </c>
      <c r="C3979" s="265" t="str">
        <f>IF(ISERROR(IF(LEN(E3979)&gt;0,VLOOKUP(TEXT($E3979,0),'Angaben Stationen'!$E$14:$J$213,5,0),"")),"?",IF(LEN(E3979)&gt;0,VLOOKUP(TEXT($E3979,0),'Angaben Stationen'!$E$14:$J$213,5,0),""))</f>
        <v/>
      </c>
      <c r="D3979" s="232" t="str">
        <f>IF(ISERROR(IF(LEN(E3979)&gt;0,VLOOKUP(TEXT($E3979,0),'Angaben Stationen'!$E$14:$J$213,6,0),"")),"STATION IST NICHT VORHANDEN",IF(LEN(E3979)&gt;0,VLOOKUP(TEXT($E3979,0),'Angaben Stationen'!$E$14:$J$213,6,0),""))</f>
        <v/>
      </c>
      <c r="E3979" s="287"/>
      <c r="F3979" s="234"/>
      <c r="G3979" s="234"/>
      <c r="H3979" s="263"/>
      <c r="I3979" s="64"/>
      <c r="K3979" s="445" t="str">
        <f t="shared" si="493"/>
        <v>Leer</v>
      </c>
      <c r="L3979" s="445" t="str">
        <f>VLOOKUP($D3979,{"29 - Psychiatrie (Erwachsene)","BGI";"297 - stationsäquivalente Behandlung in der Erwachsenenpsychiatrie (29)","BGI";"30 - Kinder- und Jugendpsychiatrie","BGII";"307 - stationsäquivalente Behandlung in der Kinder- und Jugendpsychiatrie (30)","BGII";"31 - Psychosomatik","BGI";"","Leer"},2,0)</f>
        <v>Leer</v>
      </c>
      <c r="M3979" s="445">
        <f t="shared" si="490"/>
        <v>0</v>
      </c>
      <c r="N3979" s="445">
        <f t="shared" si="491"/>
        <v>0</v>
      </c>
      <c r="O3979" s="445">
        <f t="shared" si="494"/>
        <v>0</v>
      </c>
      <c r="P3979" s="445">
        <f t="shared" si="495"/>
        <v>0</v>
      </c>
      <c r="Q3979" s="445">
        <f t="shared" si="496"/>
        <v>0</v>
      </c>
      <c r="R3979" s="415" t="str">
        <f t="shared" si="497"/>
        <v>Leer</v>
      </c>
      <c r="S3979" s="445">
        <f>IF('Angaben KH-Standort'!D$29='A4'!D3979,IF('Angaben KH-Standort'!E$29="Ja",1,0),0)</f>
        <v>0</v>
      </c>
      <c r="T3979" s="445">
        <f>IF('Angaben KH-Standort'!D$30='A4'!D3979,IF('Angaben KH-Standort'!E$30="Ja",1,0),0)</f>
        <v>0</v>
      </c>
      <c r="U3979" s="445">
        <f>IF('Angaben KH-Standort'!D$31='A4'!D3979,IF('Angaben KH-Standort'!E$31="Ja",1,0),0)</f>
        <v>0</v>
      </c>
    </row>
    <row r="3980" spans="2:21" ht="15" customHeight="1" x14ac:dyDescent="0.3">
      <c r="B3980" s="70" t="str">
        <f t="shared" si="492"/>
        <v>!!!</v>
      </c>
      <c r="C3980" s="265" t="str">
        <f>IF(ISERROR(IF(LEN(E3980)&gt;0,VLOOKUP(TEXT($E3980,0),'Angaben Stationen'!$E$14:$J$213,5,0),"")),"?",IF(LEN(E3980)&gt;0,VLOOKUP(TEXT($E3980,0),'Angaben Stationen'!$E$14:$J$213,5,0),""))</f>
        <v/>
      </c>
      <c r="D3980" s="232" t="str">
        <f>IF(ISERROR(IF(LEN(E3980)&gt;0,VLOOKUP(TEXT($E3980,0),'Angaben Stationen'!$E$14:$J$213,6,0),"")),"STATION IST NICHT VORHANDEN",IF(LEN(E3980)&gt;0,VLOOKUP(TEXT($E3980,0),'Angaben Stationen'!$E$14:$J$213,6,0),""))</f>
        <v/>
      </c>
      <c r="E3980" s="287"/>
      <c r="F3980" s="234"/>
      <c r="G3980" s="234"/>
      <c r="H3980" s="263"/>
      <c r="I3980" s="64"/>
      <c r="K3980" s="445" t="str">
        <f t="shared" si="493"/>
        <v>Leer</v>
      </c>
      <c r="L3980" s="445" t="str">
        <f>VLOOKUP($D3980,{"29 - Psychiatrie (Erwachsene)","BGI";"297 - stationsäquivalente Behandlung in der Erwachsenenpsychiatrie (29)","BGI";"30 - Kinder- und Jugendpsychiatrie","BGII";"307 - stationsäquivalente Behandlung in der Kinder- und Jugendpsychiatrie (30)","BGII";"31 - Psychosomatik","BGI";"","Leer"},2,0)</f>
        <v>Leer</v>
      </c>
      <c r="M3980" s="445">
        <f t="shared" si="490"/>
        <v>0</v>
      </c>
      <c r="N3980" s="445">
        <f t="shared" si="491"/>
        <v>0</v>
      </c>
      <c r="O3980" s="445">
        <f t="shared" si="494"/>
        <v>0</v>
      </c>
      <c r="P3980" s="445">
        <f t="shared" si="495"/>
        <v>0</v>
      </c>
      <c r="Q3980" s="445">
        <f t="shared" si="496"/>
        <v>0</v>
      </c>
      <c r="R3980" s="415" t="str">
        <f t="shared" si="497"/>
        <v>Leer</v>
      </c>
      <c r="S3980" s="445">
        <f>IF('Angaben KH-Standort'!D$29='A4'!D3980,IF('Angaben KH-Standort'!E$29="Ja",1,0),0)</f>
        <v>0</v>
      </c>
      <c r="T3980" s="445">
        <f>IF('Angaben KH-Standort'!D$30='A4'!D3980,IF('Angaben KH-Standort'!E$30="Ja",1,0),0)</f>
        <v>0</v>
      </c>
      <c r="U3980" s="445">
        <f>IF('Angaben KH-Standort'!D$31='A4'!D3980,IF('Angaben KH-Standort'!E$31="Ja",1,0),0)</f>
        <v>0</v>
      </c>
    </row>
    <row r="3981" spans="2:21" ht="15" customHeight="1" x14ac:dyDescent="0.3">
      <c r="B3981" s="70" t="str">
        <f t="shared" si="492"/>
        <v>!!!</v>
      </c>
      <c r="C3981" s="265" t="str">
        <f>IF(ISERROR(IF(LEN(E3981)&gt;0,VLOOKUP(TEXT($E3981,0),'Angaben Stationen'!$E$14:$J$213,5,0),"")),"?",IF(LEN(E3981)&gt;0,VLOOKUP(TEXT($E3981,0),'Angaben Stationen'!$E$14:$J$213,5,0),""))</f>
        <v/>
      </c>
      <c r="D3981" s="232" t="str">
        <f>IF(ISERROR(IF(LEN(E3981)&gt;0,VLOOKUP(TEXT($E3981,0),'Angaben Stationen'!$E$14:$J$213,6,0),"")),"STATION IST NICHT VORHANDEN",IF(LEN(E3981)&gt;0,VLOOKUP(TEXT($E3981,0),'Angaben Stationen'!$E$14:$J$213,6,0),""))</f>
        <v/>
      </c>
      <c r="E3981" s="287"/>
      <c r="F3981" s="234"/>
      <c r="G3981" s="234"/>
      <c r="H3981" s="263"/>
      <c r="I3981" s="64"/>
      <c r="K3981" s="445" t="str">
        <f t="shared" si="493"/>
        <v>Leer</v>
      </c>
      <c r="L3981" s="445" t="str">
        <f>VLOOKUP($D3981,{"29 - Psychiatrie (Erwachsene)","BGI";"297 - stationsäquivalente Behandlung in der Erwachsenenpsychiatrie (29)","BGI";"30 - Kinder- und Jugendpsychiatrie","BGII";"307 - stationsäquivalente Behandlung in der Kinder- und Jugendpsychiatrie (30)","BGII";"31 - Psychosomatik","BGI";"","Leer"},2,0)</f>
        <v>Leer</v>
      </c>
      <c r="M3981" s="445">
        <f t="shared" si="490"/>
        <v>0</v>
      </c>
      <c r="N3981" s="445">
        <f t="shared" si="491"/>
        <v>0</v>
      </c>
      <c r="O3981" s="445">
        <f t="shared" si="494"/>
        <v>0</v>
      </c>
      <c r="P3981" s="445">
        <f t="shared" si="495"/>
        <v>0</v>
      </c>
      <c r="Q3981" s="445">
        <f t="shared" si="496"/>
        <v>0</v>
      </c>
      <c r="R3981" s="415" t="str">
        <f t="shared" si="497"/>
        <v>Leer</v>
      </c>
      <c r="S3981" s="445">
        <f>IF('Angaben KH-Standort'!D$29='A4'!D3981,IF('Angaben KH-Standort'!E$29="Ja",1,0),0)</f>
        <v>0</v>
      </c>
      <c r="T3981" s="445">
        <f>IF('Angaben KH-Standort'!D$30='A4'!D3981,IF('Angaben KH-Standort'!E$30="Ja",1,0),0)</f>
        <v>0</v>
      </c>
      <c r="U3981" s="445">
        <f>IF('Angaben KH-Standort'!D$31='A4'!D3981,IF('Angaben KH-Standort'!E$31="Ja",1,0),0)</f>
        <v>0</v>
      </c>
    </row>
    <row r="3982" spans="2:21" ht="15" customHeight="1" x14ac:dyDescent="0.3">
      <c r="B3982" s="70" t="str">
        <f t="shared" si="492"/>
        <v>!!!</v>
      </c>
      <c r="C3982" s="265" t="str">
        <f>IF(ISERROR(IF(LEN(E3982)&gt;0,VLOOKUP(TEXT($E3982,0),'Angaben Stationen'!$E$14:$J$213,5,0),"")),"?",IF(LEN(E3982)&gt;0,VLOOKUP(TEXT($E3982,0),'Angaben Stationen'!$E$14:$J$213,5,0),""))</f>
        <v/>
      </c>
      <c r="D3982" s="232" t="str">
        <f>IF(ISERROR(IF(LEN(E3982)&gt;0,VLOOKUP(TEXT($E3982,0),'Angaben Stationen'!$E$14:$J$213,6,0),"")),"STATION IST NICHT VORHANDEN",IF(LEN(E3982)&gt;0,VLOOKUP(TEXT($E3982,0),'Angaben Stationen'!$E$14:$J$213,6,0),""))</f>
        <v/>
      </c>
      <c r="E3982" s="287"/>
      <c r="F3982" s="234"/>
      <c r="G3982" s="234"/>
      <c r="H3982" s="263"/>
      <c r="I3982" s="64"/>
      <c r="K3982" s="445" t="str">
        <f t="shared" si="493"/>
        <v>Leer</v>
      </c>
      <c r="L3982" s="445" t="str">
        <f>VLOOKUP($D3982,{"29 - Psychiatrie (Erwachsene)","BGI";"297 - stationsäquivalente Behandlung in der Erwachsenenpsychiatrie (29)","BGI";"30 - Kinder- und Jugendpsychiatrie","BGII";"307 - stationsäquivalente Behandlung in der Kinder- und Jugendpsychiatrie (30)","BGII";"31 - Psychosomatik","BGI";"","Leer"},2,0)</f>
        <v>Leer</v>
      </c>
      <c r="M3982" s="445">
        <f t="shared" si="490"/>
        <v>0</v>
      </c>
      <c r="N3982" s="445">
        <f t="shared" si="491"/>
        <v>0</v>
      </c>
      <c r="O3982" s="445">
        <f t="shared" si="494"/>
        <v>0</v>
      </c>
      <c r="P3982" s="445">
        <f t="shared" si="495"/>
        <v>0</v>
      </c>
      <c r="Q3982" s="445">
        <f t="shared" si="496"/>
        <v>0</v>
      </c>
      <c r="R3982" s="415" t="str">
        <f t="shared" si="497"/>
        <v>Leer</v>
      </c>
      <c r="S3982" s="445">
        <f>IF('Angaben KH-Standort'!D$29='A4'!D3982,IF('Angaben KH-Standort'!E$29="Ja",1,0),0)</f>
        <v>0</v>
      </c>
      <c r="T3982" s="445">
        <f>IF('Angaben KH-Standort'!D$30='A4'!D3982,IF('Angaben KH-Standort'!E$30="Ja",1,0),0)</f>
        <v>0</v>
      </c>
      <c r="U3982" s="445">
        <f>IF('Angaben KH-Standort'!D$31='A4'!D3982,IF('Angaben KH-Standort'!E$31="Ja",1,0),0)</f>
        <v>0</v>
      </c>
    </row>
    <row r="3983" spans="2:21" ht="15" customHeight="1" x14ac:dyDescent="0.3">
      <c r="B3983" s="70" t="str">
        <f t="shared" si="492"/>
        <v>!!!</v>
      </c>
      <c r="C3983" s="265" t="str">
        <f>IF(ISERROR(IF(LEN(E3983)&gt;0,VLOOKUP(TEXT($E3983,0),'Angaben Stationen'!$E$14:$J$213,5,0),"")),"?",IF(LEN(E3983)&gt;0,VLOOKUP(TEXT($E3983,0),'Angaben Stationen'!$E$14:$J$213,5,0),""))</f>
        <v/>
      </c>
      <c r="D3983" s="232" t="str">
        <f>IF(ISERROR(IF(LEN(E3983)&gt;0,VLOOKUP(TEXT($E3983,0),'Angaben Stationen'!$E$14:$J$213,6,0),"")),"STATION IST NICHT VORHANDEN",IF(LEN(E3983)&gt;0,VLOOKUP(TEXT($E3983,0),'Angaben Stationen'!$E$14:$J$213,6,0),""))</f>
        <v/>
      </c>
      <c r="E3983" s="287"/>
      <c r="F3983" s="234"/>
      <c r="G3983" s="234"/>
      <c r="H3983" s="263"/>
      <c r="I3983" s="64"/>
      <c r="K3983" s="445" t="str">
        <f t="shared" si="493"/>
        <v>Leer</v>
      </c>
      <c r="L3983" s="445" t="str">
        <f>VLOOKUP($D3983,{"29 - Psychiatrie (Erwachsene)","BGI";"297 - stationsäquivalente Behandlung in der Erwachsenenpsychiatrie (29)","BGI";"30 - Kinder- und Jugendpsychiatrie","BGII";"307 - stationsäquivalente Behandlung in der Kinder- und Jugendpsychiatrie (30)","BGII";"31 - Psychosomatik","BGI";"","Leer"},2,0)</f>
        <v>Leer</v>
      </c>
      <c r="M3983" s="445">
        <f t="shared" si="490"/>
        <v>0</v>
      </c>
      <c r="N3983" s="445">
        <f t="shared" si="491"/>
        <v>0</v>
      </c>
      <c r="O3983" s="445">
        <f t="shared" si="494"/>
        <v>0</v>
      </c>
      <c r="P3983" s="445">
        <f t="shared" si="495"/>
        <v>0</v>
      </c>
      <c r="Q3983" s="445">
        <f t="shared" si="496"/>
        <v>0</v>
      </c>
      <c r="R3983" s="415" t="str">
        <f t="shared" si="497"/>
        <v>Leer</v>
      </c>
      <c r="S3983" s="445">
        <f>IF('Angaben KH-Standort'!D$29='A4'!D3983,IF('Angaben KH-Standort'!E$29="Ja",1,0),0)</f>
        <v>0</v>
      </c>
      <c r="T3983" s="445">
        <f>IF('Angaben KH-Standort'!D$30='A4'!D3983,IF('Angaben KH-Standort'!E$30="Ja",1,0),0)</f>
        <v>0</v>
      </c>
      <c r="U3983" s="445">
        <f>IF('Angaben KH-Standort'!D$31='A4'!D3983,IF('Angaben KH-Standort'!E$31="Ja",1,0),0)</f>
        <v>0</v>
      </c>
    </row>
    <row r="3984" spans="2:21" ht="15" customHeight="1" x14ac:dyDescent="0.3">
      <c r="B3984" s="70" t="str">
        <f t="shared" si="492"/>
        <v>!!!</v>
      </c>
      <c r="C3984" s="265" t="str">
        <f>IF(ISERROR(IF(LEN(E3984)&gt;0,VLOOKUP(TEXT($E3984,0),'Angaben Stationen'!$E$14:$J$213,5,0),"")),"?",IF(LEN(E3984)&gt;0,VLOOKUP(TEXT($E3984,0),'Angaben Stationen'!$E$14:$J$213,5,0),""))</f>
        <v/>
      </c>
      <c r="D3984" s="232" t="str">
        <f>IF(ISERROR(IF(LEN(E3984)&gt;0,VLOOKUP(TEXT($E3984,0),'Angaben Stationen'!$E$14:$J$213,6,0),"")),"STATION IST NICHT VORHANDEN",IF(LEN(E3984)&gt;0,VLOOKUP(TEXT($E3984,0),'Angaben Stationen'!$E$14:$J$213,6,0),""))</f>
        <v/>
      </c>
      <c r="E3984" s="287"/>
      <c r="F3984" s="234"/>
      <c r="G3984" s="234"/>
      <c r="H3984" s="263"/>
      <c r="I3984" s="64"/>
      <c r="K3984" s="445" t="str">
        <f t="shared" si="493"/>
        <v>Leer</v>
      </c>
      <c r="L3984" s="445" t="str">
        <f>VLOOKUP($D3984,{"29 - Psychiatrie (Erwachsene)","BGI";"297 - stationsäquivalente Behandlung in der Erwachsenenpsychiatrie (29)","BGI";"30 - Kinder- und Jugendpsychiatrie","BGII";"307 - stationsäquivalente Behandlung in der Kinder- und Jugendpsychiatrie (30)","BGII";"31 - Psychosomatik","BGI";"","Leer"},2,0)</f>
        <v>Leer</v>
      </c>
      <c r="M3984" s="445">
        <f t="shared" si="490"/>
        <v>0</v>
      </c>
      <c r="N3984" s="445">
        <f t="shared" si="491"/>
        <v>0</v>
      </c>
      <c r="O3984" s="445">
        <f t="shared" si="494"/>
        <v>0</v>
      </c>
      <c r="P3984" s="445">
        <f t="shared" si="495"/>
        <v>0</v>
      </c>
      <c r="Q3984" s="445">
        <f t="shared" si="496"/>
        <v>0</v>
      </c>
      <c r="R3984" s="415" t="str">
        <f t="shared" si="497"/>
        <v>Leer</v>
      </c>
      <c r="S3984" s="445">
        <f>IF('Angaben KH-Standort'!D$29='A4'!D3984,IF('Angaben KH-Standort'!E$29="Ja",1,0),0)</f>
        <v>0</v>
      </c>
      <c r="T3984" s="445">
        <f>IF('Angaben KH-Standort'!D$30='A4'!D3984,IF('Angaben KH-Standort'!E$30="Ja",1,0),0)</f>
        <v>0</v>
      </c>
      <c r="U3984" s="445">
        <f>IF('Angaben KH-Standort'!D$31='A4'!D3984,IF('Angaben KH-Standort'!E$31="Ja",1,0),0)</f>
        <v>0</v>
      </c>
    </row>
    <row r="3985" spans="2:21" ht="15" customHeight="1" x14ac:dyDescent="0.3">
      <c r="B3985" s="70" t="str">
        <f t="shared" si="492"/>
        <v>!!!</v>
      </c>
      <c r="C3985" s="265" t="str">
        <f>IF(ISERROR(IF(LEN(E3985)&gt;0,VLOOKUP(TEXT($E3985,0),'Angaben Stationen'!$E$14:$J$213,5,0),"")),"?",IF(LEN(E3985)&gt;0,VLOOKUP(TEXT($E3985,0),'Angaben Stationen'!$E$14:$J$213,5,0),""))</f>
        <v/>
      </c>
      <c r="D3985" s="232" t="str">
        <f>IF(ISERROR(IF(LEN(E3985)&gt;0,VLOOKUP(TEXT($E3985,0),'Angaben Stationen'!$E$14:$J$213,6,0),"")),"STATION IST NICHT VORHANDEN",IF(LEN(E3985)&gt;0,VLOOKUP(TEXT($E3985,0),'Angaben Stationen'!$E$14:$J$213,6,0),""))</f>
        <v/>
      </c>
      <c r="E3985" s="287"/>
      <c r="F3985" s="234"/>
      <c r="G3985" s="234"/>
      <c r="H3985" s="263"/>
      <c r="I3985" s="64"/>
      <c r="K3985" s="445" t="str">
        <f t="shared" si="493"/>
        <v>Leer</v>
      </c>
      <c r="L3985" s="445" t="str">
        <f>VLOOKUP($D3985,{"29 - Psychiatrie (Erwachsene)","BGI";"297 - stationsäquivalente Behandlung in der Erwachsenenpsychiatrie (29)","BGI";"30 - Kinder- und Jugendpsychiatrie","BGII";"307 - stationsäquivalente Behandlung in der Kinder- und Jugendpsychiatrie (30)","BGII";"31 - Psychosomatik","BGI";"","Leer"},2,0)</f>
        <v>Leer</v>
      </c>
      <c r="M3985" s="445">
        <f t="shared" si="490"/>
        <v>0</v>
      </c>
      <c r="N3985" s="445">
        <f t="shared" si="491"/>
        <v>0</v>
      </c>
      <c r="O3985" s="445">
        <f t="shared" si="494"/>
        <v>0</v>
      </c>
      <c r="P3985" s="445">
        <f t="shared" si="495"/>
        <v>0</v>
      </c>
      <c r="Q3985" s="445">
        <f t="shared" si="496"/>
        <v>0</v>
      </c>
      <c r="R3985" s="415" t="str">
        <f t="shared" si="497"/>
        <v>Leer</v>
      </c>
      <c r="S3985" s="445">
        <f>IF('Angaben KH-Standort'!D$29='A4'!D3985,IF('Angaben KH-Standort'!E$29="Ja",1,0),0)</f>
        <v>0</v>
      </c>
      <c r="T3985" s="445">
        <f>IF('Angaben KH-Standort'!D$30='A4'!D3985,IF('Angaben KH-Standort'!E$30="Ja",1,0),0)</f>
        <v>0</v>
      </c>
      <c r="U3985" s="445">
        <f>IF('Angaben KH-Standort'!D$31='A4'!D3985,IF('Angaben KH-Standort'!E$31="Ja",1,0),0)</f>
        <v>0</v>
      </c>
    </row>
    <row r="3986" spans="2:21" ht="15" customHeight="1" x14ac:dyDescent="0.3">
      <c r="B3986" s="70" t="str">
        <f t="shared" si="492"/>
        <v>!!!</v>
      </c>
      <c r="C3986" s="265" t="str">
        <f>IF(ISERROR(IF(LEN(E3986)&gt;0,VLOOKUP(TEXT($E3986,0),'Angaben Stationen'!$E$14:$J$213,5,0),"")),"?",IF(LEN(E3986)&gt;0,VLOOKUP(TEXT($E3986,0),'Angaben Stationen'!$E$14:$J$213,5,0),""))</f>
        <v/>
      </c>
      <c r="D3986" s="232" t="str">
        <f>IF(ISERROR(IF(LEN(E3986)&gt;0,VLOOKUP(TEXT($E3986,0),'Angaben Stationen'!$E$14:$J$213,6,0),"")),"STATION IST NICHT VORHANDEN",IF(LEN(E3986)&gt;0,VLOOKUP(TEXT($E3986,0),'Angaben Stationen'!$E$14:$J$213,6,0),""))</f>
        <v/>
      </c>
      <c r="E3986" s="287"/>
      <c r="F3986" s="234"/>
      <c r="G3986" s="234"/>
      <c r="H3986" s="263"/>
      <c r="I3986" s="64"/>
      <c r="K3986" s="445" t="str">
        <f t="shared" si="493"/>
        <v>Leer</v>
      </c>
      <c r="L3986" s="445" t="str">
        <f>VLOOKUP($D3986,{"29 - Psychiatrie (Erwachsene)","BGI";"297 - stationsäquivalente Behandlung in der Erwachsenenpsychiatrie (29)","BGI";"30 - Kinder- und Jugendpsychiatrie","BGII";"307 - stationsäquivalente Behandlung in der Kinder- und Jugendpsychiatrie (30)","BGII";"31 - Psychosomatik","BGI";"","Leer"},2,0)</f>
        <v>Leer</v>
      </c>
      <c r="M3986" s="445">
        <f t="shared" si="490"/>
        <v>0</v>
      </c>
      <c r="N3986" s="445">
        <f t="shared" si="491"/>
        <v>0</v>
      </c>
      <c r="O3986" s="445">
        <f t="shared" si="494"/>
        <v>0</v>
      </c>
      <c r="P3986" s="445">
        <f t="shared" si="495"/>
        <v>0</v>
      </c>
      <c r="Q3986" s="445">
        <f t="shared" si="496"/>
        <v>0</v>
      </c>
      <c r="R3986" s="415" t="str">
        <f t="shared" si="497"/>
        <v>Leer</v>
      </c>
      <c r="S3986" s="445">
        <f>IF('Angaben KH-Standort'!D$29='A4'!D3986,IF('Angaben KH-Standort'!E$29="Ja",1,0),0)</f>
        <v>0</v>
      </c>
      <c r="T3986" s="445">
        <f>IF('Angaben KH-Standort'!D$30='A4'!D3986,IF('Angaben KH-Standort'!E$30="Ja",1,0),0)</f>
        <v>0</v>
      </c>
      <c r="U3986" s="445">
        <f>IF('Angaben KH-Standort'!D$31='A4'!D3986,IF('Angaben KH-Standort'!E$31="Ja",1,0),0)</f>
        <v>0</v>
      </c>
    </row>
    <row r="3987" spans="2:21" ht="15" customHeight="1" x14ac:dyDescent="0.3">
      <c r="B3987" s="70" t="str">
        <f t="shared" si="492"/>
        <v>!!!</v>
      </c>
      <c r="C3987" s="265" t="str">
        <f>IF(ISERROR(IF(LEN(E3987)&gt;0,VLOOKUP(TEXT($E3987,0),'Angaben Stationen'!$E$14:$J$213,5,0),"")),"?",IF(LEN(E3987)&gt;0,VLOOKUP(TEXT($E3987,0),'Angaben Stationen'!$E$14:$J$213,5,0),""))</f>
        <v/>
      </c>
      <c r="D3987" s="232" t="str">
        <f>IF(ISERROR(IF(LEN(E3987)&gt;0,VLOOKUP(TEXT($E3987,0),'Angaben Stationen'!$E$14:$J$213,6,0),"")),"STATION IST NICHT VORHANDEN",IF(LEN(E3987)&gt;0,VLOOKUP(TEXT($E3987,0),'Angaben Stationen'!$E$14:$J$213,6,0),""))</f>
        <v/>
      </c>
      <c r="E3987" s="287"/>
      <c r="F3987" s="234"/>
      <c r="G3987" s="234"/>
      <c r="H3987" s="263"/>
      <c r="I3987" s="64"/>
      <c r="K3987" s="445" t="str">
        <f t="shared" si="493"/>
        <v>Leer</v>
      </c>
      <c r="L3987" s="445" t="str">
        <f>VLOOKUP($D3987,{"29 - Psychiatrie (Erwachsene)","BGI";"297 - stationsäquivalente Behandlung in der Erwachsenenpsychiatrie (29)","BGI";"30 - Kinder- und Jugendpsychiatrie","BGII";"307 - stationsäquivalente Behandlung in der Kinder- und Jugendpsychiatrie (30)","BGII";"31 - Psychosomatik","BGI";"","Leer"},2,0)</f>
        <v>Leer</v>
      </c>
      <c r="M3987" s="445">
        <f t="shared" si="490"/>
        <v>0</v>
      </c>
      <c r="N3987" s="445">
        <f t="shared" si="491"/>
        <v>0</v>
      </c>
      <c r="O3987" s="445">
        <f t="shared" si="494"/>
        <v>0</v>
      </c>
      <c r="P3987" s="445">
        <f t="shared" si="495"/>
        <v>0</v>
      </c>
      <c r="Q3987" s="445">
        <f t="shared" si="496"/>
        <v>0</v>
      </c>
      <c r="R3987" s="415" t="str">
        <f t="shared" si="497"/>
        <v>Leer</v>
      </c>
      <c r="S3987" s="445">
        <f>IF('Angaben KH-Standort'!D$29='A4'!D3987,IF('Angaben KH-Standort'!E$29="Ja",1,0),0)</f>
        <v>0</v>
      </c>
      <c r="T3987" s="445">
        <f>IF('Angaben KH-Standort'!D$30='A4'!D3987,IF('Angaben KH-Standort'!E$30="Ja",1,0),0)</f>
        <v>0</v>
      </c>
      <c r="U3987" s="445">
        <f>IF('Angaben KH-Standort'!D$31='A4'!D3987,IF('Angaben KH-Standort'!E$31="Ja",1,0),0)</f>
        <v>0</v>
      </c>
    </row>
    <row r="3988" spans="2:21" ht="15" customHeight="1" x14ac:dyDescent="0.3">
      <c r="B3988" s="70" t="str">
        <f t="shared" si="492"/>
        <v>!!!</v>
      </c>
      <c r="C3988" s="265" t="str">
        <f>IF(ISERROR(IF(LEN(E3988)&gt;0,VLOOKUP(TEXT($E3988,0),'Angaben Stationen'!$E$14:$J$213,5,0),"")),"?",IF(LEN(E3988)&gt;0,VLOOKUP(TEXT($E3988,0),'Angaben Stationen'!$E$14:$J$213,5,0),""))</f>
        <v/>
      </c>
      <c r="D3988" s="232" t="str">
        <f>IF(ISERROR(IF(LEN(E3988)&gt;0,VLOOKUP(TEXT($E3988,0),'Angaben Stationen'!$E$14:$J$213,6,0),"")),"STATION IST NICHT VORHANDEN",IF(LEN(E3988)&gt;0,VLOOKUP(TEXT($E3988,0),'Angaben Stationen'!$E$14:$J$213,6,0),""))</f>
        <v/>
      </c>
      <c r="E3988" s="287"/>
      <c r="F3988" s="234"/>
      <c r="G3988" s="234"/>
      <c r="H3988" s="263"/>
      <c r="I3988" s="64"/>
      <c r="K3988" s="445" t="str">
        <f t="shared" si="493"/>
        <v>Leer</v>
      </c>
      <c r="L3988" s="445" t="str">
        <f>VLOOKUP($D3988,{"29 - Psychiatrie (Erwachsene)","BGI";"297 - stationsäquivalente Behandlung in der Erwachsenenpsychiatrie (29)","BGI";"30 - Kinder- und Jugendpsychiatrie","BGII";"307 - stationsäquivalente Behandlung in der Kinder- und Jugendpsychiatrie (30)","BGII";"31 - Psychosomatik","BGI";"","Leer"},2,0)</f>
        <v>Leer</v>
      </c>
      <c r="M3988" s="445">
        <f t="shared" si="490"/>
        <v>0</v>
      </c>
      <c r="N3988" s="445">
        <f t="shared" si="491"/>
        <v>0</v>
      </c>
      <c r="O3988" s="445">
        <f t="shared" si="494"/>
        <v>0</v>
      </c>
      <c r="P3988" s="445">
        <f t="shared" si="495"/>
        <v>0</v>
      </c>
      <c r="Q3988" s="445">
        <f t="shared" si="496"/>
        <v>0</v>
      </c>
      <c r="R3988" s="415" t="str">
        <f t="shared" si="497"/>
        <v>Leer</v>
      </c>
      <c r="S3988" s="445">
        <f>IF('Angaben KH-Standort'!D$29='A4'!D3988,IF('Angaben KH-Standort'!E$29="Ja",1,0),0)</f>
        <v>0</v>
      </c>
      <c r="T3988" s="445">
        <f>IF('Angaben KH-Standort'!D$30='A4'!D3988,IF('Angaben KH-Standort'!E$30="Ja",1,0),0)</f>
        <v>0</v>
      </c>
      <c r="U3988" s="445">
        <f>IF('Angaben KH-Standort'!D$31='A4'!D3988,IF('Angaben KH-Standort'!E$31="Ja",1,0),0)</f>
        <v>0</v>
      </c>
    </row>
    <row r="3989" spans="2:21" ht="15" customHeight="1" x14ac:dyDescent="0.3">
      <c r="B3989" s="70" t="str">
        <f t="shared" si="492"/>
        <v>!!!</v>
      </c>
      <c r="C3989" s="265" t="str">
        <f>IF(ISERROR(IF(LEN(E3989)&gt;0,VLOOKUP(TEXT($E3989,0),'Angaben Stationen'!$E$14:$J$213,5,0),"")),"?",IF(LEN(E3989)&gt;0,VLOOKUP(TEXT($E3989,0),'Angaben Stationen'!$E$14:$J$213,5,0),""))</f>
        <v/>
      </c>
      <c r="D3989" s="232" t="str">
        <f>IF(ISERROR(IF(LEN(E3989)&gt;0,VLOOKUP(TEXT($E3989,0),'Angaben Stationen'!$E$14:$J$213,6,0),"")),"STATION IST NICHT VORHANDEN",IF(LEN(E3989)&gt;0,VLOOKUP(TEXT($E3989,0),'Angaben Stationen'!$E$14:$J$213,6,0),""))</f>
        <v/>
      </c>
      <c r="E3989" s="287"/>
      <c r="F3989" s="234"/>
      <c r="G3989" s="234"/>
      <c r="H3989" s="263"/>
      <c r="I3989" s="64"/>
      <c r="K3989" s="445" t="str">
        <f t="shared" si="493"/>
        <v>Leer</v>
      </c>
      <c r="L3989" s="445" t="str">
        <f>VLOOKUP($D3989,{"29 - Psychiatrie (Erwachsene)","BGI";"297 - stationsäquivalente Behandlung in der Erwachsenenpsychiatrie (29)","BGI";"30 - Kinder- und Jugendpsychiatrie","BGII";"307 - stationsäquivalente Behandlung in der Kinder- und Jugendpsychiatrie (30)","BGII";"31 - Psychosomatik","BGI";"","Leer"},2,0)</f>
        <v>Leer</v>
      </c>
      <c r="M3989" s="445">
        <f t="shared" si="490"/>
        <v>0</v>
      </c>
      <c r="N3989" s="445">
        <f t="shared" si="491"/>
        <v>0</v>
      </c>
      <c r="O3989" s="445">
        <f t="shared" si="494"/>
        <v>0</v>
      </c>
      <c r="P3989" s="445">
        <f t="shared" si="495"/>
        <v>0</v>
      </c>
      <c r="Q3989" s="445">
        <f t="shared" si="496"/>
        <v>0</v>
      </c>
      <c r="R3989" s="415" t="str">
        <f t="shared" si="497"/>
        <v>Leer</v>
      </c>
      <c r="S3989" s="445">
        <f>IF('Angaben KH-Standort'!D$29='A4'!D3989,IF('Angaben KH-Standort'!E$29="Ja",1,0),0)</f>
        <v>0</v>
      </c>
      <c r="T3989" s="445">
        <f>IF('Angaben KH-Standort'!D$30='A4'!D3989,IF('Angaben KH-Standort'!E$30="Ja",1,0),0)</f>
        <v>0</v>
      </c>
      <c r="U3989" s="445">
        <f>IF('Angaben KH-Standort'!D$31='A4'!D3989,IF('Angaben KH-Standort'!E$31="Ja",1,0),0)</f>
        <v>0</v>
      </c>
    </row>
    <row r="3990" spans="2:21" ht="15" customHeight="1" x14ac:dyDescent="0.3">
      <c r="B3990" s="70" t="str">
        <f t="shared" si="492"/>
        <v>!!!</v>
      </c>
      <c r="C3990" s="265" t="str">
        <f>IF(ISERROR(IF(LEN(E3990)&gt;0,VLOOKUP(TEXT($E3990,0),'Angaben Stationen'!$E$14:$J$213,5,0),"")),"?",IF(LEN(E3990)&gt;0,VLOOKUP(TEXT($E3990,0),'Angaben Stationen'!$E$14:$J$213,5,0),""))</f>
        <v/>
      </c>
      <c r="D3990" s="232" t="str">
        <f>IF(ISERROR(IF(LEN(E3990)&gt;0,VLOOKUP(TEXT($E3990,0),'Angaben Stationen'!$E$14:$J$213,6,0),"")),"STATION IST NICHT VORHANDEN",IF(LEN(E3990)&gt;0,VLOOKUP(TEXT($E3990,0),'Angaben Stationen'!$E$14:$J$213,6,0),""))</f>
        <v/>
      </c>
      <c r="E3990" s="287"/>
      <c r="F3990" s="234"/>
      <c r="G3990" s="234"/>
      <c r="H3990" s="263"/>
      <c r="I3990" s="64"/>
      <c r="K3990" s="445" t="str">
        <f t="shared" si="493"/>
        <v>Leer</v>
      </c>
      <c r="L3990" s="445" t="str">
        <f>VLOOKUP($D3990,{"29 - Psychiatrie (Erwachsene)","BGI";"297 - stationsäquivalente Behandlung in der Erwachsenenpsychiatrie (29)","BGI";"30 - Kinder- und Jugendpsychiatrie","BGII";"307 - stationsäquivalente Behandlung in der Kinder- und Jugendpsychiatrie (30)","BGII";"31 - Psychosomatik","BGI";"","Leer"},2,0)</f>
        <v>Leer</v>
      </c>
      <c r="M3990" s="445">
        <f t="shared" si="490"/>
        <v>0</v>
      </c>
      <c r="N3990" s="445">
        <f t="shared" si="491"/>
        <v>0</v>
      </c>
      <c r="O3990" s="445">
        <f t="shared" si="494"/>
        <v>0</v>
      </c>
      <c r="P3990" s="445">
        <f t="shared" si="495"/>
        <v>0</v>
      </c>
      <c r="Q3990" s="445">
        <f t="shared" si="496"/>
        <v>0</v>
      </c>
      <c r="R3990" s="415" t="str">
        <f t="shared" si="497"/>
        <v>Leer</v>
      </c>
      <c r="S3990" s="445">
        <f>IF('Angaben KH-Standort'!D$29='A4'!D3990,IF('Angaben KH-Standort'!E$29="Ja",1,0),0)</f>
        <v>0</v>
      </c>
      <c r="T3990" s="445">
        <f>IF('Angaben KH-Standort'!D$30='A4'!D3990,IF('Angaben KH-Standort'!E$30="Ja",1,0),0)</f>
        <v>0</v>
      </c>
      <c r="U3990" s="445">
        <f>IF('Angaben KH-Standort'!D$31='A4'!D3990,IF('Angaben KH-Standort'!E$31="Ja",1,0),0)</f>
        <v>0</v>
      </c>
    </row>
    <row r="3991" spans="2:21" ht="15" customHeight="1" x14ac:dyDescent="0.3">
      <c r="B3991" s="70" t="str">
        <f t="shared" si="492"/>
        <v>!!!</v>
      </c>
      <c r="C3991" s="265" t="str">
        <f>IF(ISERROR(IF(LEN(E3991)&gt;0,VLOOKUP(TEXT($E3991,0),'Angaben Stationen'!$E$14:$J$213,5,0),"")),"?",IF(LEN(E3991)&gt;0,VLOOKUP(TEXT($E3991,0),'Angaben Stationen'!$E$14:$J$213,5,0),""))</f>
        <v/>
      </c>
      <c r="D3991" s="232" t="str">
        <f>IF(ISERROR(IF(LEN(E3991)&gt;0,VLOOKUP(TEXT($E3991,0),'Angaben Stationen'!$E$14:$J$213,6,0),"")),"STATION IST NICHT VORHANDEN",IF(LEN(E3991)&gt;0,VLOOKUP(TEXT($E3991,0),'Angaben Stationen'!$E$14:$J$213,6,0),""))</f>
        <v/>
      </c>
      <c r="E3991" s="287"/>
      <c r="F3991" s="234"/>
      <c r="G3991" s="234"/>
      <c r="H3991" s="263"/>
      <c r="I3991" s="64"/>
      <c r="K3991" s="445" t="str">
        <f t="shared" si="493"/>
        <v>Leer</v>
      </c>
      <c r="L3991" s="445" t="str">
        <f>VLOOKUP($D3991,{"29 - Psychiatrie (Erwachsene)","BGI";"297 - stationsäquivalente Behandlung in der Erwachsenenpsychiatrie (29)","BGI";"30 - Kinder- und Jugendpsychiatrie","BGII";"307 - stationsäquivalente Behandlung in der Kinder- und Jugendpsychiatrie (30)","BGII";"31 - Psychosomatik","BGI";"","Leer"},2,0)</f>
        <v>Leer</v>
      </c>
      <c r="M3991" s="445">
        <f t="shared" si="490"/>
        <v>0</v>
      </c>
      <c r="N3991" s="445">
        <f t="shared" si="491"/>
        <v>0</v>
      </c>
      <c r="O3991" s="445">
        <f t="shared" si="494"/>
        <v>0</v>
      </c>
      <c r="P3991" s="445">
        <f t="shared" si="495"/>
        <v>0</v>
      </c>
      <c r="Q3991" s="445">
        <f t="shared" si="496"/>
        <v>0</v>
      </c>
      <c r="R3991" s="415" t="str">
        <f t="shared" si="497"/>
        <v>Leer</v>
      </c>
      <c r="S3991" s="445">
        <f>IF('Angaben KH-Standort'!D$29='A4'!D3991,IF('Angaben KH-Standort'!E$29="Ja",1,0),0)</f>
        <v>0</v>
      </c>
      <c r="T3991" s="445">
        <f>IF('Angaben KH-Standort'!D$30='A4'!D3991,IF('Angaben KH-Standort'!E$30="Ja",1,0),0)</f>
        <v>0</v>
      </c>
      <c r="U3991" s="445">
        <f>IF('Angaben KH-Standort'!D$31='A4'!D3991,IF('Angaben KH-Standort'!E$31="Ja",1,0),0)</f>
        <v>0</v>
      </c>
    </row>
    <row r="3992" spans="2:21" ht="15" customHeight="1" x14ac:dyDescent="0.3">
      <c r="B3992" s="70" t="str">
        <f t="shared" si="492"/>
        <v>!!!</v>
      </c>
      <c r="C3992" s="265" t="str">
        <f>IF(ISERROR(IF(LEN(E3992)&gt;0,VLOOKUP(TEXT($E3992,0),'Angaben Stationen'!$E$14:$J$213,5,0),"")),"?",IF(LEN(E3992)&gt;0,VLOOKUP(TEXT($E3992,0),'Angaben Stationen'!$E$14:$J$213,5,0),""))</f>
        <v/>
      </c>
      <c r="D3992" s="232" t="str">
        <f>IF(ISERROR(IF(LEN(E3992)&gt;0,VLOOKUP(TEXT($E3992,0),'Angaben Stationen'!$E$14:$J$213,6,0),"")),"STATION IST NICHT VORHANDEN",IF(LEN(E3992)&gt;0,VLOOKUP(TEXT($E3992,0),'Angaben Stationen'!$E$14:$J$213,6,0),""))</f>
        <v/>
      </c>
      <c r="E3992" s="287"/>
      <c r="F3992" s="234"/>
      <c r="G3992" s="234"/>
      <c r="H3992" s="263"/>
      <c r="I3992" s="64"/>
      <c r="K3992" s="445" t="str">
        <f t="shared" si="493"/>
        <v>Leer</v>
      </c>
      <c r="L3992" s="445" t="str">
        <f>VLOOKUP($D3992,{"29 - Psychiatrie (Erwachsene)","BGI";"297 - stationsäquivalente Behandlung in der Erwachsenenpsychiatrie (29)","BGI";"30 - Kinder- und Jugendpsychiatrie","BGII";"307 - stationsäquivalente Behandlung in der Kinder- und Jugendpsychiatrie (30)","BGII";"31 - Psychosomatik","BGI";"","Leer"},2,0)</f>
        <v>Leer</v>
      </c>
      <c r="M3992" s="445">
        <f t="shared" si="490"/>
        <v>0</v>
      </c>
      <c r="N3992" s="445">
        <f t="shared" si="491"/>
        <v>0</v>
      </c>
      <c r="O3992" s="445">
        <f t="shared" si="494"/>
        <v>0</v>
      </c>
      <c r="P3992" s="445">
        <f t="shared" si="495"/>
        <v>0</v>
      </c>
      <c r="Q3992" s="445">
        <f t="shared" si="496"/>
        <v>0</v>
      </c>
      <c r="R3992" s="415" t="str">
        <f t="shared" si="497"/>
        <v>Leer</v>
      </c>
      <c r="S3992" s="445">
        <f>IF('Angaben KH-Standort'!D$29='A4'!D3992,IF('Angaben KH-Standort'!E$29="Ja",1,0),0)</f>
        <v>0</v>
      </c>
      <c r="T3992" s="445">
        <f>IF('Angaben KH-Standort'!D$30='A4'!D3992,IF('Angaben KH-Standort'!E$30="Ja",1,0),0)</f>
        <v>0</v>
      </c>
      <c r="U3992" s="445">
        <f>IF('Angaben KH-Standort'!D$31='A4'!D3992,IF('Angaben KH-Standort'!E$31="Ja",1,0),0)</f>
        <v>0</v>
      </c>
    </row>
    <row r="3993" spans="2:21" ht="15" customHeight="1" x14ac:dyDescent="0.3">
      <c r="B3993" s="70" t="str">
        <f t="shared" si="492"/>
        <v>!!!</v>
      </c>
      <c r="C3993" s="265" t="str">
        <f>IF(ISERROR(IF(LEN(E3993)&gt;0,VLOOKUP(TEXT($E3993,0),'Angaben Stationen'!$E$14:$J$213,5,0),"")),"?",IF(LEN(E3993)&gt;0,VLOOKUP(TEXT($E3993,0),'Angaben Stationen'!$E$14:$J$213,5,0),""))</f>
        <v/>
      </c>
      <c r="D3993" s="232" t="str">
        <f>IF(ISERROR(IF(LEN(E3993)&gt;0,VLOOKUP(TEXT($E3993,0),'Angaben Stationen'!$E$14:$J$213,6,0),"")),"STATION IST NICHT VORHANDEN",IF(LEN(E3993)&gt;0,VLOOKUP(TEXT($E3993,0),'Angaben Stationen'!$E$14:$J$213,6,0),""))</f>
        <v/>
      </c>
      <c r="E3993" s="287"/>
      <c r="F3993" s="234"/>
      <c r="G3993" s="234"/>
      <c r="H3993" s="263"/>
      <c r="I3993" s="64"/>
      <c r="K3993" s="445" t="str">
        <f t="shared" si="493"/>
        <v>Leer</v>
      </c>
      <c r="L3993" s="445" t="str">
        <f>VLOOKUP($D3993,{"29 - Psychiatrie (Erwachsene)","BGI";"297 - stationsäquivalente Behandlung in der Erwachsenenpsychiatrie (29)","BGI";"30 - Kinder- und Jugendpsychiatrie","BGII";"307 - stationsäquivalente Behandlung in der Kinder- und Jugendpsychiatrie (30)","BGII";"31 - Psychosomatik","BGI";"","Leer"},2,0)</f>
        <v>Leer</v>
      </c>
      <c r="M3993" s="445">
        <f t="shared" si="490"/>
        <v>0</v>
      </c>
      <c r="N3993" s="445">
        <f t="shared" si="491"/>
        <v>0</v>
      </c>
      <c r="O3993" s="445">
        <f t="shared" si="494"/>
        <v>0</v>
      </c>
      <c r="P3993" s="445">
        <f t="shared" si="495"/>
        <v>0</v>
      </c>
      <c r="Q3993" s="445">
        <f t="shared" si="496"/>
        <v>0</v>
      </c>
      <c r="R3993" s="415" t="str">
        <f t="shared" si="497"/>
        <v>Leer</v>
      </c>
      <c r="S3993" s="445">
        <f>IF('Angaben KH-Standort'!D$29='A4'!D3993,IF('Angaben KH-Standort'!E$29="Ja",1,0),0)</f>
        <v>0</v>
      </c>
      <c r="T3993" s="445">
        <f>IF('Angaben KH-Standort'!D$30='A4'!D3993,IF('Angaben KH-Standort'!E$30="Ja",1,0),0)</f>
        <v>0</v>
      </c>
      <c r="U3993" s="445">
        <f>IF('Angaben KH-Standort'!D$31='A4'!D3993,IF('Angaben KH-Standort'!E$31="Ja",1,0),0)</f>
        <v>0</v>
      </c>
    </row>
    <row r="3994" spans="2:21" ht="15" customHeight="1" x14ac:dyDescent="0.3">
      <c r="B3994" s="70" t="str">
        <f t="shared" si="492"/>
        <v>!!!</v>
      </c>
      <c r="C3994" s="265" t="str">
        <f>IF(ISERROR(IF(LEN(E3994)&gt;0,VLOOKUP(TEXT($E3994,0),'Angaben Stationen'!$E$14:$J$213,5,0),"")),"?",IF(LEN(E3994)&gt;0,VLOOKUP(TEXT($E3994,0),'Angaben Stationen'!$E$14:$J$213,5,0),""))</f>
        <v/>
      </c>
      <c r="D3994" s="232" t="str">
        <f>IF(ISERROR(IF(LEN(E3994)&gt;0,VLOOKUP(TEXT($E3994,0),'Angaben Stationen'!$E$14:$J$213,6,0),"")),"STATION IST NICHT VORHANDEN",IF(LEN(E3994)&gt;0,VLOOKUP(TEXT($E3994,0),'Angaben Stationen'!$E$14:$J$213,6,0),""))</f>
        <v/>
      </c>
      <c r="E3994" s="287"/>
      <c r="F3994" s="234"/>
      <c r="G3994" s="234"/>
      <c r="H3994" s="263"/>
      <c r="I3994" s="64"/>
      <c r="K3994" s="445" t="str">
        <f t="shared" si="493"/>
        <v>Leer</v>
      </c>
      <c r="L3994" s="445" t="str">
        <f>VLOOKUP($D3994,{"29 - Psychiatrie (Erwachsene)","BGI";"297 - stationsäquivalente Behandlung in der Erwachsenenpsychiatrie (29)","BGI";"30 - Kinder- und Jugendpsychiatrie","BGII";"307 - stationsäquivalente Behandlung in der Kinder- und Jugendpsychiatrie (30)","BGII";"31 - Psychosomatik","BGI";"","Leer"},2,0)</f>
        <v>Leer</v>
      </c>
      <c r="M3994" s="445">
        <f t="shared" si="490"/>
        <v>0</v>
      </c>
      <c r="N3994" s="445">
        <f t="shared" si="491"/>
        <v>0</v>
      </c>
      <c r="O3994" s="445">
        <f t="shared" si="494"/>
        <v>0</v>
      </c>
      <c r="P3994" s="445">
        <f t="shared" si="495"/>
        <v>0</v>
      </c>
      <c r="Q3994" s="445">
        <f t="shared" si="496"/>
        <v>0</v>
      </c>
      <c r="R3994" s="415" t="str">
        <f t="shared" si="497"/>
        <v>Leer</v>
      </c>
      <c r="S3994" s="445">
        <f>IF('Angaben KH-Standort'!D$29='A4'!D3994,IF('Angaben KH-Standort'!E$29="Ja",1,0),0)</f>
        <v>0</v>
      </c>
      <c r="T3994" s="445">
        <f>IF('Angaben KH-Standort'!D$30='A4'!D3994,IF('Angaben KH-Standort'!E$30="Ja",1,0),0)</f>
        <v>0</v>
      </c>
      <c r="U3994" s="445">
        <f>IF('Angaben KH-Standort'!D$31='A4'!D3994,IF('Angaben KH-Standort'!E$31="Ja",1,0),0)</f>
        <v>0</v>
      </c>
    </row>
    <row r="3995" spans="2:21" ht="15" customHeight="1" x14ac:dyDescent="0.3">
      <c r="B3995" s="70" t="str">
        <f t="shared" si="492"/>
        <v>!!!</v>
      </c>
      <c r="C3995" s="265" t="str">
        <f>IF(ISERROR(IF(LEN(E3995)&gt;0,VLOOKUP(TEXT($E3995,0),'Angaben Stationen'!$E$14:$J$213,5,0),"")),"?",IF(LEN(E3995)&gt;0,VLOOKUP(TEXT($E3995,0),'Angaben Stationen'!$E$14:$J$213,5,0),""))</f>
        <v/>
      </c>
      <c r="D3995" s="232" t="str">
        <f>IF(ISERROR(IF(LEN(E3995)&gt;0,VLOOKUP(TEXT($E3995,0),'Angaben Stationen'!$E$14:$J$213,6,0),"")),"STATION IST NICHT VORHANDEN",IF(LEN(E3995)&gt;0,VLOOKUP(TEXT($E3995,0),'Angaben Stationen'!$E$14:$J$213,6,0),""))</f>
        <v/>
      </c>
      <c r="E3995" s="287"/>
      <c r="F3995" s="234"/>
      <c r="G3995" s="234"/>
      <c r="H3995" s="263"/>
      <c r="I3995" s="64"/>
      <c r="K3995" s="445" t="str">
        <f t="shared" si="493"/>
        <v>Leer</v>
      </c>
      <c r="L3995" s="445" t="str">
        <f>VLOOKUP($D3995,{"29 - Psychiatrie (Erwachsene)","BGI";"297 - stationsäquivalente Behandlung in der Erwachsenenpsychiatrie (29)","BGI";"30 - Kinder- und Jugendpsychiatrie","BGII";"307 - stationsäquivalente Behandlung in der Kinder- und Jugendpsychiatrie (30)","BGII";"31 - Psychosomatik","BGI";"","Leer"},2,0)</f>
        <v>Leer</v>
      </c>
      <c r="M3995" s="445">
        <f t="shared" si="490"/>
        <v>0</v>
      </c>
      <c r="N3995" s="445">
        <f t="shared" si="491"/>
        <v>0</v>
      </c>
      <c r="O3995" s="445">
        <f t="shared" si="494"/>
        <v>0</v>
      </c>
      <c r="P3995" s="445">
        <f t="shared" si="495"/>
        <v>0</v>
      </c>
      <c r="Q3995" s="445">
        <f t="shared" si="496"/>
        <v>0</v>
      </c>
      <c r="R3995" s="415" t="str">
        <f t="shared" si="497"/>
        <v>Leer</v>
      </c>
      <c r="S3995" s="445">
        <f>IF('Angaben KH-Standort'!D$29='A4'!D3995,IF('Angaben KH-Standort'!E$29="Ja",1,0),0)</f>
        <v>0</v>
      </c>
      <c r="T3995" s="445">
        <f>IF('Angaben KH-Standort'!D$30='A4'!D3995,IF('Angaben KH-Standort'!E$30="Ja",1,0),0)</f>
        <v>0</v>
      </c>
      <c r="U3995" s="445">
        <f>IF('Angaben KH-Standort'!D$31='A4'!D3995,IF('Angaben KH-Standort'!E$31="Ja",1,0),0)</f>
        <v>0</v>
      </c>
    </row>
    <row r="3996" spans="2:21" ht="15" customHeight="1" x14ac:dyDescent="0.3">
      <c r="B3996" s="70" t="str">
        <f t="shared" si="492"/>
        <v>!!!</v>
      </c>
      <c r="C3996" s="265" t="str">
        <f>IF(ISERROR(IF(LEN(E3996)&gt;0,VLOOKUP(TEXT($E3996,0),'Angaben Stationen'!$E$14:$J$213,5,0),"")),"?",IF(LEN(E3996)&gt;0,VLOOKUP(TEXT($E3996,0),'Angaben Stationen'!$E$14:$J$213,5,0),""))</f>
        <v/>
      </c>
      <c r="D3996" s="232" t="str">
        <f>IF(ISERROR(IF(LEN(E3996)&gt;0,VLOOKUP(TEXT($E3996,0),'Angaben Stationen'!$E$14:$J$213,6,0),"")),"STATION IST NICHT VORHANDEN",IF(LEN(E3996)&gt;0,VLOOKUP(TEXT($E3996,0),'Angaben Stationen'!$E$14:$J$213,6,0),""))</f>
        <v/>
      </c>
      <c r="E3996" s="287"/>
      <c r="F3996" s="234"/>
      <c r="G3996" s="234"/>
      <c r="H3996" s="263"/>
      <c r="I3996" s="64"/>
      <c r="K3996" s="445" t="str">
        <f t="shared" si="493"/>
        <v>Leer</v>
      </c>
      <c r="L3996" s="445" t="str">
        <f>VLOOKUP($D3996,{"29 - Psychiatrie (Erwachsene)","BGI";"297 - stationsäquivalente Behandlung in der Erwachsenenpsychiatrie (29)","BGI";"30 - Kinder- und Jugendpsychiatrie","BGII";"307 - stationsäquivalente Behandlung in der Kinder- und Jugendpsychiatrie (30)","BGII";"31 - Psychosomatik","BGI";"","Leer"},2,0)</f>
        <v>Leer</v>
      </c>
      <c r="M3996" s="445">
        <f t="shared" si="490"/>
        <v>0</v>
      </c>
      <c r="N3996" s="445">
        <f t="shared" si="491"/>
        <v>0</v>
      </c>
      <c r="O3996" s="445">
        <f t="shared" si="494"/>
        <v>0</v>
      </c>
      <c r="P3996" s="445">
        <f t="shared" si="495"/>
        <v>0</v>
      </c>
      <c r="Q3996" s="445">
        <f t="shared" si="496"/>
        <v>0</v>
      </c>
      <c r="R3996" s="415" t="str">
        <f t="shared" si="497"/>
        <v>Leer</v>
      </c>
      <c r="S3996" s="445">
        <f>IF('Angaben KH-Standort'!D$29='A4'!D3996,IF('Angaben KH-Standort'!E$29="Ja",1,0),0)</f>
        <v>0</v>
      </c>
      <c r="T3996" s="445">
        <f>IF('Angaben KH-Standort'!D$30='A4'!D3996,IF('Angaben KH-Standort'!E$30="Ja",1,0),0)</f>
        <v>0</v>
      </c>
      <c r="U3996" s="445">
        <f>IF('Angaben KH-Standort'!D$31='A4'!D3996,IF('Angaben KH-Standort'!E$31="Ja",1,0),0)</f>
        <v>0</v>
      </c>
    </row>
    <row r="3997" spans="2:21" ht="15" customHeight="1" x14ac:dyDescent="0.3">
      <c r="B3997" s="70" t="str">
        <f t="shared" si="492"/>
        <v>!!!</v>
      </c>
      <c r="C3997" s="265" t="str">
        <f>IF(ISERROR(IF(LEN(E3997)&gt;0,VLOOKUP(TEXT($E3997,0),'Angaben Stationen'!$E$14:$J$213,5,0),"")),"?",IF(LEN(E3997)&gt;0,VLOOKUP(TEXT($E3997,0),'Angaben Stationen'!$E$14:$J$213,5,0),""))</f>
        <v/>
      </c>
      <c r="D3997" s="232" t="str">
        <f>IF(ISERROR(IF(LEN(E3997)&gt;0,VLOOKUP(TEXT($E3997,0),'Angaben Stationen'!$E$14:$J$213,6,0),"")),"STATION IST NICHT VORHANDEN",IF(LEN(E3997)&gt;0,VLOOKUP(TEXT($E3997,0),'Angaben Stationen'!$E$14:$J$213,6,0),""))</f>
        <v/>
      </c>
      <c r="E3997" s="287"/>
      <c r="F3997" s="234"/>
      <c r="G3997" s="234"/>
      <c r="H3997" s="263"/>
      <c r="I3997" s="64"/>
      <c r="K3997" s="445" t="str">
        <f t="shared" si="493"/>
        <v>Leer</v>
      </c>
      <c r="L3997" s="445" t="str">
        <f>VLOOKUP($D3997,{"29 - Psychiatrie (Erwachsene)","BGI";"297 - stationsäquivalente Behandlung in der Erwachsenenpsychiatrie (29)","BGI";"30 - Kinder- und Jugendpsychiatrie","BGII";"307 - stationsäquivalente Behandlung in der Kinder- und Jugendpsychiatrie (30)","BGII";"31 - Psychosomatik","BGI";"","Leer"},2,0)</f>
        <v>Leer</v>
      </c>
      <c r="M3997" s="445">
        <f t="shared" si="490"/>
        <v>0</v>
      </c>
      <c r="N3997" s="445">
        <f t="shared" si="491"/>
        <v>0</v>
      </c>
      <c r="O3997" s="445">
        <f t="shared" si="494"/>
        <v>0</v>
      </c>
      <c r="P3997" s="445">
        <f t="shared" si="495"/>
        <v>0</v>
      </c>
      <c r="Q3997" s="445">
        <f t="shared" si="496"/>
        <v>0</v>
      </c>
      <c r="R3997" s="415" t="str">
        <f t="shared" si="497"/>
        <v>Leer</v>
      </c>
      <c r="S3997" s="445">
        <f>IF('Angaben KH-Standort'!D$29='A4'!D3997,IF('Angaben KH-Standort'!E$29="Ja",1,0),0)</f>
        <v>0</v>
      </c>
      <c r="T3997" s="445">
        <f>IF('Angaben KH-Standort'!D$30='A4'!D3997,IF('Angaben KH-Standort'!E$30="Ja",1,0),0)</f>
        <v>0</v>
      </c>
      <c r="U3997" s="445">
        <f>IF('Angaben KH-Standort'!D$31='A4'!D3997,IF('Angaben KH-Standort'!E$31="Ja",1,0),0)</f>
        <v>0</v>
      </c>
    </row>
    <row r="3998" spans="2:21" ht="15" customHeight="1" x14ac:dyDescent="0.3">
      <c r="B3998" s="70" t="str">
        <f t="shared" si="492"/>
        <v>!!!</v>
      </c>
      <c r="C3998" s="265" t="str">
        <f>IF(ISERROR(IF(LEN(E3998)&gt;0,VLOOKUP(TEXT($E3998,0),'Angaben Stationen'!$E$14:$J$213,5,0),"")),"?",IF(LEN(E3998)&gt;0,VLOOKUP(TEXT($E3998,0),'Angaben Stationen'!$E$14:$J$213,5,0),""))</f>
        <v/>
      </c>
      <c r="D3998" s="232" t="str">
        <f>IF(ISERROR(IF(LEN(E3998)&gt;0,VLOOKUP(TEXT($E3998,0),'Angaben Stationen'!$E$14:$J$213,6,0),"")),"STATION IST NICHT VORHANDEN",IF(LEN(E3998)&gt;0,VLOOKUP(TEXT($E3998,0),'Angaben Stationen'!$E$14:$J$213,6,0),""))</f>
        <v/>
      </c>
      <c r="E3998" s="287"/>
      <c r="F3998" s="234"/>
      <c r="G3998" s="234"/>
      <c r="H3998" s="263"/>
      <c r="I3998" s="64"/>
      <c r="K3998" s="445" t="str">
        <f t="shared" si="493"/>
        <v>Leer</v>
      </c>
      <c r="L3998" s="445" t="str">
        <f>VLOOKUP($D3998,{"29 - Psychiatrie (Erwachsene)","BGI";"297 - stationsäquivalente Behandlung in der Erwachsenenpsychiatrie (29)","BGI";"30 - Kinder- und Jugendpsychiatrie","BGII";"307 - stationsäquivalente Behandlung in der Kinder- und Jugendpsychiatrie (30)","BGII";"31 - Psychosomatik","BGI";"","Leer"},2,0)</f>
        <v>Leer</v>
      </c>
      <c r="M3998" s="445">
        <f t="shared" si="490"/>
        <v>0</v>
      </c>
      <c r="N3998" s="445">
        <f t="shared" si="491"/>
        <v>0</v>
      </c>
      <c r="O3998" s="445">
        <f t="shared" si="494"/>
        <v>0</v>
      </c>
      <c r="P3998" s="445">
        <f t="shared" si="495"/>
        <v>0</v>
      </c>
      <c r="Q3998" s="445">
        <f t="shared" si="496"/>
        <v>0</v>
      </c>
      <c r="R3998" s="415" t="str">
        <f t="shared" si="497"/>
        <v>Leer</v>
      </c>
      <c r="S3998" s="445">
        <f>IF('Angaben KH-Standort'!D$29='A4'!D3998,IF('Angaben KH-Standort'!E$29="Ja",1,0),0)</f>
        <v>0</v>
      </c>
      <c r="T3998" s="445">
        <f>IF('Angaben KH-Standort'!D$30='A4'!D3998,IF('Angaben KH-Standort'!E$30="Ja",1,0),0)</f>
        <v>0</v>
      </c>
      <c r="U3998" s="445">
        <f>IF('Angaben KH-Standort'!D$31='A4'!D3998,IF('Angaben KH-Standort'!E$31="Ja",1,0),0)</f>
        <v>0</v>
      </c>
    </row>
    <row r="3999" spans="2:21" ht="15" customHeight="1" x14ac:dyDescent="0.3">
      <c r="B3999" s="70" t="str">
        <f t="shared" si="492"/>
        <v>!!!</v>
      </c>
      <c r="C3999" s="265" t="str">
        <f>IF(ISERROR(IF(LEN(E3999)&gt;0,VLOOKUP(TEXT($E3999,0),'Angaben Stationen'!$E$14:$J$213,5,0),"")),"?",IF(LEN(E3999)&gt;0,VLOOKUP(TEXT($E3999,0),'Angaben Stationen'!$E$14:$J$213,5,0),""))</f>
        <v/>
      </c>
      <c r="D3999" s="232" t="str">
        <f>IF(ISERROR(IF(LEN(E3999)&gt;0,VLOOKUP(TEXT($E3999,0),'Angaben Stationen'!$E$14:$J$213,6,0),"")),"STATION IST NICHT VORHANDEN",IF(LEN(E3999)&gt;0,VLOOKUP(TEXT($E3999,0),'Angaben Stationen'!$E$14:$J$213,6,0),""))</f>
        <v/>
      </c>
      <c r="E3999" s="287"/>
      <c r="F3999" s="234"/>
      <c r="G3999" s="234"/>
      <c r="H3999" s="263"/>
      <c r="I3999" s="64"/>
      <c r="K3999" s="445" t="str">
        <f t="shared" si="493"/>
        <v>Leer</v>
      </c>
      <c r="L3999" s="445" t="str">
        <f>VLOOKUP($D3999,{"29 - Psychiatrie (Erwachsene)","BGI";"297 - stationsäquivalente Behandlung in der Erwachsenenpsychiatrie (29)","BGI";"30 - Kinder- und Jugendpsychiatrie","BGII";"307 - stationsäquivalente Behandlung in der Kinder- und Jugendpsychiatrie (30)","BGII";"31 - Psychosomatik","BGI";"","Leer"},2,0)</f>
        <v>Leer</v>
      </c>
      <c r="M3999" s="445">
        <f t="shared" si="490"/>
        <v>0</v>
      </c>
      <c r="N3999" s="445">
        <f t="shared" si="491"/>
        <v>0</v>
      </c>
      <c r="O3999" s="445">
        <f t="shared" si="494"/>
        <v>0</v>
      </c>
      <c r="P3999" s="445">
        <f t="shared" si="495"/>
        <v>0</v>
      </c>
      <c r="Q3999" s="445">
        <f t="shared" si="496"/>
        <v>0</v>
      </c>
      <c r="R3999" s="415" t="str">
        <f t="shared" si="497"/>
        <v>Leer</v>
      </c>
      <c r="S3999" s="445">
        <f>IF('Angaben KH-Standort'!D$29='A4'!D3999,IF('Angaben KH-Standort'!E$29="Ja",1,0),0)</f>
        <v>0</v>
      </c>
      <c r="T3999" s="445">
        <f>IF('Angaben KH-Standort'!D$30='A4'!D3999,IF('Angaben KH-Standort'!E$30="Ja",1,0),0)</f>
        <v>0</v>
      </c>
      <c r="U3999" s="445">
        <f>IF('Angaben KH-Standort'!D$31='A4'!D3999,IF('Angaben KH-Standort'!E$31="Ja",1,0),0)</f>
        <v>0</v>
      </c>
    </row>
    <row r="4000" spans="2:21" ht="15" customHeight="1" x14ac:dyDescent="0.3">
      <c r="B4000" s="70" t="str">
        <f t="shared" si="492"/>
        <v>!!!</v>
      </c>
      <c r="C4000" s="265" t="str">
        <f>IF(ISERROR(IF(LEN(E4000)&gt;0,VLOOKUP(TEXT($E4000,0),'Angaben Stationen'!$E$14:$J$213,5,0),"")),"?",IF(LEN(E4000)&gt;0,VLOOKUP(TEXT($E4000,0),'Angaben Stationen'!$E$14:$J$213,5,0),""))</f>
        <v/>
      </c>
      <c r="D4000" s="232" t="str">
        <f>IF(ISERROR(IF(LEN(E4000)&gt;0,VLOOKUP(TEXT($E4000,0),'Angaben Stationen'!$E$14:$J$213,6,0),"")),"STATION IST NICHT VORHANDEN",IF(LEN(E4000)&gt;0,VLOOKUP(TEXT($E4000,0),'Angaben Stationen'!$E$14:$J$213,6,0),""))</f>
        <v/>
      </c>
      <c r="E4000" s="287"/>
      <c r="F4000" s="234"/>
      <c r="G4000" s="234"/>
      <c r="H4000" s="263"/>
      <c r="I4000" s="64"/>
      <c r="K4000" s="445" t="str">
        <f t="shared" si="493"/>
        <v>Leer</v>
      </c>
      <c r="L4000" s="445" t="str">
        <f>VLOOKUP($D4000,{"29 - Psychiatrie (Erwachsene)","BGI";"297 - stationsäquivalente Behandlung in der Erwachsenenpsychiatrie (29)","BGI";"30 - Kinder- und Jugendpsychiatrie","BGII";"307 - stationsäquivalente Behandlung in der Kinder- und Jugendpsychiatrie (30)","BGII";"31 - Psychosomatik","BGI";"","Leer"},2,0)</f>
        <v>Leer</v>
      </c>
      <c r="M4000" s="445">
        <f t="shared" si="490"/>
        <v>0</v>
      </c>
      <c r="N4000" s="445">
        <f t="shared" si="491"/>
        <v>0</v>
      </c>
      <c r="O4000" s="445">
        <f t="shared" si="494"/>
        <v>0</v>
      </c>
      <c r="P4000" s="445">
        <f t="shared" si="495"/>
        <v>0</v>
      </c>
      <c r="Q4000" s="445">
        <f t="shared" si="496"/>
        <v>0</v>
      </c>
      <c r="R4000" s="415" t="str">
        <f t="shared" si="497"/>
        <v>Leer</v>
      </c>
      <c r="S4000" s="445">
        <f>IF('Angaben KH-Standort'!D$29='A4'!D4000,IF('Angaben KH-Standort'!E$29="Ja",1,0),0)</f>
        <v>0</v>
      </c>
      <c r="T4000" s="445">
        <f>IF('Angaben KH-Standort'!D$30='A4'!D4000,IF('Angaben KH-Standort'!E$30="Ja",1,0),0)</f>
        <v>0</v>
      </c>
      <c r="U4000" s="445">
        <f>IF('Angaben KH-Standort'!D$31='A4'!D4000,IF('Angaben KH-Standort'!E$31="Ja",1,0),0)</f>
        <v>0</v>
      </c>
    </row>
    <row r="4001" spans="2:21" ht="15" customHeight="1" x14ac:dyDescent="0.3">
      <c r="B4001" s="70" t="str">
        <f t="shared" si="492"/>
        <v>!!!</v>
      </c>
      <c r="C4001" s="265" t="str">
        <f>IF(ISERROR(IF(LEN(E4001)&gt;0,VLOOKUP(TEXT($E4001,0),'Angaben Stationen'!$E$14:$J$213,5,0),"")),"?",IF(LEN(E4001)&gt;0,VLOOKUP(TEXT($E4001,0),'Angaben Stationen'!$E$14:$J$213,5,0),""))</f>
        <v/>
      </c>
      <c r="D4001" s="232" t="str">
        <f>IF(ISERROR(IF(LEN(E4001)&gt;0,VLOOKUP(TEXT($E4001,0),'Angaben Stationen'!$E$14:$J$213,6,0),"")),"STATION IST NICHT VORHANDEN",IF(LEN(E4001)&gt;0,VLOOKUP(TEXT($E4001,0),'Angaben Stationen'!$E$14:$J$213,6,0),""))</f>
        <v/>
      </c>
      <c r="E4001" s="287"/>
      <c r="F4001" s="234"/>
      <c r="G4001" s="234"/>
      <c r="H4001" s="263"/>
      <c r="I4001" s="64"/>
      <c r="K4001" s="445" t="str">
        <f t="shared" si="493"/>
        <v>Leer</v>
      </c>
      <c r="L4001" s="445" t="str">
        <f>VLOOKUP($D4001,{"29 - Psychiatrie (Erwachsene)","BGI";"297 - stationsäquivalente Behandlung in der Erwachsenenpsychiatrie (29)","BGI";"30 - Kinder- und Jugendpsychiatrie","BGII";"307 - stationsäquivalente Behandlung in der Kinder- und Jugendpsychiatrie (30)","BGII";"31 - Psychosomatik","BGI";"","Leer"},2,0)</f>
        <v>Leer</v>
      </c>
      <c r="M4001" s="445">
        <f t="shared" si="490"/>
        <v>0</v>
      </c>
      <c r="N4001" s="445">
        <f t="shared" si="491"/>
        <v>0</v>
      </c>
      <c r="O4001" s="445">
        <f t="shared" si="494"/>
        <v>0</v>
      </c>
      <c r="P4001" s="445">
        <f t="shared" si="495"/>
        <v>0</v>
      </c>
      <c r="Q4001" s="445">
        <f t="shared" si="496"/>
        <v>0</v>
      </c>
      <c r="R4001" s="415" t="str">
        <f t="shared" si="497"/>
        <v>Leer</v>
      </c>
      <c r="S4001" s="445">
        <f>IF('Angaben KH-Standort'!D$29='A4'!D4001,IF('Angaben KH-Standort'!E$29="Ja",1,0),0)</f>
        <v>0</v>
      </c>
      <c r="T4001" s="445">
        <f>IF('Angaben KH-Standort'!D$30='A4'!D4001,IF('Angaben KH-Standort'!E$30="Ja",1,0),0)</f>
        <v>0</v>
      </c>
      <c r="U4001" s="445">
        <f>IF('Angaben KH-Standort'!D$31='A4'!D4001,IF('Angaben KH-Standort'!E$31="Ja",1,0),0)</f>
        <v>0</v>
      </c>
    </row>
    <row r="4002" spans="2:21" ht="15" customHeight="1" x14ac:dyDescent="0.3">
      <c r="B4002" s="70" t="str">
        <f t="shared" si="492"/>
        <v>!!!</v>
      </c>
      <c r="C4002" s="265" t="str">
        <f>IF(ISERROR(IF(LEN(E4002)&gt;0,VLOOKUP(TEXT($E4002,0),'Angaben Stationen'!$E$14:$J$213,5,0),"")),"?",IF(LEN(E4002)&gt;0,VLOOKUP(TEXT($E4002,0),'Angaben Stationen'!$E$14:$J$213,5,0),""))</f>
        <v/>
      </c>
      <c r="D4002" s="232" t="str">
        <f>IF(ISERROR(IF(LEN(E4002)&gt;0,VLOOKUP(TEXT($E4002,0),'Angaben Stationen'!$E$14:$J$213,6,0),"")),"STATION IST NICHT VORHANDEN",IF(LEN(E4002)&gt;0,VLOOKUP(TEXT($E4002,0),'Angaben Stationen'!$E$14:$J$213,6,0),""))</f>
        <v/>
      </c>
      <c r="E4002" s="287"/>
      <c r="F4002" s="234"/>
      <c r="G4002" s="234"/>
      <c r="H4002" s="263"/>
      <c r="I4002" s="64"/>
      <c r="K4002" s="445" t="str">
        <f t="shared" si="493"/>
        <v>Leer</v>
      </c>
      <c r="L4002" s="445" t="str">
        <f>VLOOKUP($D4002,{"29 - Psychiatrie (Erwachsene)","BGI";"297 - stationsäquivalente Behandlung in der Erwachsenenpsychiatrie (29)","BGI";"30 - Kinder- und Jugendpsychiatrie","BGII";"307 - stationsäquivalente Behandlung in der Kinder- und Jugendpsychiatrie (30)","BGII";"31 - Psychosomatik","BGI";"","Leer"},2,0)</f>
        <v>Leer</v>
      </c>
      <c r="M4002" s="445">
        <f t="shared" ref="M4002:M4065" si="498">IF(LEN(B4002)&gt;0,0,1)</f>
        <v>0</v>
      </c>
      <c r="N4002" s="445">
        <f t="shared" ref="N4002:N4065" si="499">IF(E4002&lt;&gt;"",1,0)</f>
        <v>0</v>
      </c>
      <c r="O4002" s="445">
        <f t="shared" si="494"/>
        <v>0</v>
      </c>
      <c r="P4002" s="445">
        <f t="shared" si="495"/>
        <v>0</v>
      </c>
      <c r="Q4002" s="445">
        <f t="shared" si="496"/>
        <v>0</v>
      </c>
      <c r="R4002" s="415" t="str">
        <f t="shared" si="497"/>
        <v>Leer</v>
      </c>
      <c r="S4002" s="445">
        <f>IF('Angaben KH-Standort'!D$29='A4'!D4002,IF('Angaben KH-Standort'!E$29="Ja",1,0),0)</f>
        <v>0</v>
      </c>
      <c r="T4002" s="445">
        <f>IF('Angaben KH-Standort'!D$30='A4'!D4002,IF('Angaben KH-Standort'!E$30="Ja",1,0),0)</f>
        <v>0</v>
      </c>
      <c r="U4002" s="445">
        <f>IF('Angaben KH-Standort'!D$31='A4'!D4002,IF('Angaben KH-Standort'!E$31="Ja",1,0),0)</f>
        <v>0</v>
      </c>
    </row>
    <row r="4003" spans="2:21" ht="15" customHeight="1" x14ac:dyDescent="0.3">
      <c r="B4003" s="70" t="str">
        <f t="shared" ref="B4003:B4066" si="500">IF(SUM(N4003:Q4003)&lt;4,"!!!","")</f>
        <v>!!!</v>
      </c>
      <c r="C4003" s="265" t="str">
        <f>IF(ISERROR(IF(LEN(E4003)&gt;0,VLOOKUP(TEXT($E4003,0),'Angaben Stationen'!$E$14:$J$213,5,0),"")),"?",IF(LEN(E4003)&gt;0,VLOOKUP(TEXT($E4003,0),'Angaben Stationen'!$E$14:$J$213,5,0),""))</f>
        <v/>
      </c>
      <c r="D4003" s="232" t="str">
        <f>IF(ISERROR(IF(LEN(E4003)&gt;0,VLOOKUP(TEXT($E4003,0),'Angaben Stationen'!$E$14:$J$213,6,0),"")),"STATION IST NICHT VORHANDEN",IF(LEN(E4003)&gt;0,VLOOKUP(TEXT($E4003,0),'Angaben Stationen'!$E$14:$J$213,6,0),""))</f>
        <v/>
      </c>
      <c r="E4003" s="287"/>
      <c r="F4003" s="234"/>
      <c r="G4003" s="234"/>
      <c r="H4003" s="263"/>
      <c r="I4003" s="64"/>
      <c r="K4003" s="445" t="str">
        <f t="shared" ref="K4003:K4066" si="501">IF($E4003&lt;&gt;"","Monat","Leer")</f>
        <v>Leer</v>
      </c>
      <c r="L4003" s="445" t="str">
        <f>VLOOKUP($D4003,{"29 - Psychiatrie (Erwachsene)","BGI";"297 - stationsäquivalente Behandlung in der Erwachsenenpsychiatrie (29)","BGI";"30 - Kinder- und Jugendpsychiatrie","BGII";"307 - stationsäquivalente Behandlung in der Kinder- und Jugendpsychiatrie (30)","BGII";"31 - Psychosomatik","BGI";"","Leer"},2,0)</f>
        <v>Leer</v>
      </c>
      <c r="M4003" s="445">
        <f t="shared" si="498"/>
        <v>0</v>
      </c>
      <c r="N4003" s="445">
        <f t="shared" si="499"/>
        <v>0</v>
      </c>
      <c r="O4003" s="445">
        <f t="shared" ref="O4003:O4066" si="502">IF(VALUE($F4003)&gt;0,1,0)</f>
        <v>0</v>
      </c>
      <c r="P4003" s="445">
        <f t="shared" ref="P4003:P4066" si="503">IF(LEN($G4003)&gt;0,1,0)</f>
        <v>0</v>
      </c>
      <c r="Q4003" s="445">
        <f t="shared" ref="Q4003:Q4066" si="504">IF(LEN($H4003)&gt;0,1,0)</f>
        <v>0</v>
      </c>
      <c r="R4003" s="415" t="str">
        <f t="shared" si="497"/>
        <v>Leer</v>
      </c>
      <c r="S4003" s="445">
        <f>IF('Angaben KH-Standort'!D$29='A4'!D4003,IF('Angaben KH-Standort'!E$29="Ja",1,0),0)</f>
        <v>0</v>
      </c>
      <c r="T4003" s="445">
        <f>IF('Angaben KH-Standort'!D$30='A4'!D4003,IF('Angaben KH-Standort'!E$30="Ja",1,0),0)</f>
        <v>0</v>
      </c>
      <c r="U4003" s="445">
        <f>IF('Angaben KH-Standort'!D$31='A4'!D4003,IF('Angaben KH-Standort'!E$31="Ja",1,0),0)</f>
        <v>0</v>
      </c>
    </row>
    <row r="4004" spans="2:21" ht="15" customHeight="1" x14ac:dyDescent="0.3">
      <c r="B4004" s="70" t="str">
        <f t="shared" si="500"/>
        <v>!!!</v>
      </c>
      <c r="C4004" s="265" t="str">
        <f>IF(ISERROR(IF(LEN(E4004)&gt;0,VLOOKUP(TEXT($E4004,0),'Angaben Stationen'!$E$14:$J$213,5,0),"")),"?",IF(LEN(E4004)&gt;0,VLOOKUP(TEXT($E4004,0),'Angaben Stationen'!$E$14:$J$213,5,0),""))</f>
        <v/>
      </c>
      <c r="D4004" s="232" t="str">
        <f>IF(ISERROR(IF(LEN(E4004)&gt;0,VLOOKUP(TEXT($E4004,0),'Angaben Stationen'!$E$14:$J$213,6,0),"")),"STATION IST NICHT VORHANDEN",IF(LEN(E4004)&gt;0,VLOOKUP(TEXT($E4004,0),'Angaben Stationen'!$E$14:$J$213,6,0),""))</f>
        <v/>
      </c>
      <c r="E4004" s="287"/>
      <c r="F4004" s="234"/>
      <c r="G4004" s="234"/>
      <c r="H4004" s="263"/>
      <c r="I4004" s="64"/>
      <c r="K4004" s="445" t="str">
        <f t="shared" si="501"/>
        <v>Leer</v>
      </c>
      <c r="L4004" s="445" t="str">
        <f>VLOOKUP($D4004,{"29 - Psychiatrie (Erwachsene)","BGI";"297 - stationsäquivalente Behandlung in der Erwachsenenpsychiatrie (29)","BGI";"30 - Kinder- und Jugendpsychiatrie","BGII";"307 - stationsäquivalente Behandlung in der Kinder- und Jugendpsychiatrie (30)","BGII";"31 - Psychosomatik","BGI";"","Leer"},2,0)</f>
        <v>Leer</v>
      </c>
      <c r="M4004" s="445">
        <f t="shared" si="498"/>
        <v>0</v>
      </c>
      <c r="N4004" s="445">
        <f t="shared" si="499"/>
        <v>0</v>
      </c>
      <c r="O4004" s="445">
        <f t="shared" si="502"/>
        <v>0</v>
      </c>
      <c r="P4004" s="445">
        <f t="shared" si="503"/>
        <v>0</v>
      </c>
      <c r="Q4004" s="445">
        <f t="shared" si="504"/>
        <v>0</v>
      </c>
      <c r="R4004" s="415" t="str">
        <f t="shared" si="497"/>
        <v>Leer</v>
      </c>
      <c r="S4004" s="445">
        <f>IF('Angaben KH-Standort'!D$29='A4'!D4004,IF('Angaben KH-Standort'!E$29="Ja",1,0),0)</f>
        <v>0</v>
      </c>
      <c r="T4004" s="445">
        <f>IF('Angaben KH-Standort'!D$30='A4'!D4004,IF('Angaben KH-Standort'!E$30="Ja",1,0),0)</f>
        <v>0</v>
      </c>
      <c r="U4004" s="445">
        <f>IF('Angaben KH-Standort'!D$31='A4'!D4004,IF('Angaben KH-Standort'!E$31="Ja",1,0),0)</f>
        <v>0</v>
      </c>
    </row>
    <row r="4005" spans="2:21" ht="15" customHeight="1" x14ac:dyDescent="0.3">
      <c r="B4005" s="70" t="str">
        <f t="shared" si="500"/>
        <v>!!!</v>
      </c>
      <c r="C4005" s="265" t="str">
        <f>IF(ISERROR(IF(LEN(E4005)&gt;0,VLOOKUP(TEXT($E4005,0),'Angaben Stationen'!$E$14:$J$213,5,0),"")),"?",IF(LEN(E4005)&gt;0,VLOOKUP(TEXT($E4005,0),'Angaben Stationen'!$E$14:$J$213,5,0),""))</f>
        <v/>
      </c>
      <c r="D4005" s="232" t="str">
        <f>IF(ISERROR(IF(LEN(E4005)&gt;0,VLOOKUP(TEXT($E4005,0),'Angaben Stationen'!$E$14:$J$213,6,0),"")),"STATION IST NICHT VORHANDEN",IF(LEN(E4005)&gt;0,VLOOKUP(TEXT($E4005,0),'Angaben Stationen'!$E$14:$J$213,6,0),""))</f>
        <v/>
      </c>
      <c r="E4005" s="287"/>
      <c r="F4005" s="234"/>
      <c r="G4005" s="234"/>
      <c r="H4005" s="263"/>
      <c r="I4005" s="64"/>
      <c r="K4005" s="445" t="str">
        <f t="shared" si="501"/>
        <v>Leer</v>
      </c>
      <c r="L4005" s="445" t="str">
        <f>VLOOKUP($D4005,{"29 - Psychiatrie (Erwachsene)","BGI";"297 - stationsäquivalente Behandlung in der Erwachsenenpsychiatrie (29)","BGI";"30 - Kinder- und Jugendpsychiatrie","BGII";"307 - stationsäquivalente Behandlung in der Kinder- und Jugendpsychiatrie (30)","BGII";"31 - Psychosomatik","BGI";"","Leer"},2,0)</f>
        <v>Leer</v>
      </c>
      <c r="M4005" s="445">
        <f t="shared" si="498"/>
        <v>0</v>
      </c>
      <c r="N4005" s="445">
        <f t="shared" si="499"/>
        <v>0</v>
      </c>
      <c r="O4005" s="445">
        <f t="shared" si="502"/>
        <v>0</v>
      </c>
      <c r="P4005" s="445">
        <f t="shared" si="503"/>
        <v>0</v>
      </c>
      <c r="Q4005" s="445">
        <f t="shared" si="504"/>
        <v>0</v>
      </c>
      <c r="R4005" s="415" t="str">
        <f t="shared" si="497"/>
        <v>Leer</v>
      </c>
      <c r="S4005" s="445">
        <f>IF('Angaben KH-Standort'!D$29='A4'!D4005,IF('Angaben KH-Standort'!E$29="Ja",1,0),0)</f>
        <v>0</v>
      </c>
      <c r="T4005" s="445">
        <f>IF('Angaben KH-Standort'!D$30='A4'!D4005,IF('Angaben KH-Standort'!E$30="Ja",1,0),0)</f>
        <v>0</v>
      </c>
      <c r="U4005" s="445">
        <f>IF('Angaben KH-Standort'!D$31='A4'!D4005,IF('Angaben KH-Standort'!E$31="Ja",1,0),0)</f>
        <v>0</v>
      </c>
    </row>
    <row r="4006" spans="2:21" ht="15" customHeight="1" x14ac:dyDescent="0.3">
      <c r="B4006" s="70" t="str">
        <f t="shared" si="500"/>
        <v>!!!</v>
      </c>
      <c r="C4006" s="265" t="str">
        <f>IF(ISERROR(IF(LEN(E4006)&gt;0,VLOOKUP(TEXT($E4006,0),'Angaben Stationen'!$E$14:$J$213,5,0),"")),"?",IF(LEN(E4006)&gt;0,VLOOKUP(TEXT($E4006,0),'Angaben Stationen'!$E$14:$J$213,5,0),""))</f>
        <v/>
      </c>
      <c r="D4006" s="232" t="str">
        <f>IF(ISERROR(IF(LEN(E4006)&gt;0,VLOOKUP(TEXT($E4006,0),'Angaben Stationen'!$E$14:$J$213,6,0),"")),"STATION IST NICHT VORHANDEN",IF(LEN(E4006)&gt;0,VLOOKUP(TEXT($E4006,0),'Angaben Stationen'!$E$14:$J$213,6,0),""))</f>
        <v/>
      </c>
      <c r="E4006" s="287"/>
      <c r="F4006" s="234"/>
      <c r="G4006" s="234"/>
      <c r="H4006" s="263"/>
      <c r="I4006" s="64"/>
      <c r="K4006" s="445" t="str">
        <f t="shared" si="501"/>
        <v>Leer</v>
      </c>
      <c r="L4006" s="445" t="str">
        <f>VLOOKUP($D4006,{"29 - Psychiatrie (Erwachsene)","BGI";"297 - stationsäquivalente Behandlung in der Erwachsenenpsychiatrie (29)","BGI";"30 - Kinder- und Jugendpsychiatrie","BGII";"307 - stationsäquivalente Behandlung in der Kinder- und Jugendpsychiatrie (30)","BGII";"31 - Psychosomatik","BGI";"","Leer"},2,0)</f>
        <v>Leer</v>
      </c>
      <c r="M4006" s="445">
        <f t="shared" si="498"/>
        <v>0</v>
      </c>
      <c r="N4006" s="445">
        <f t="shared" si="499"/>
        <v>0</v>
      </c>
      <c r="O4006" s="445">
        <f t="shared" si="502"/>
        <v>0</v>
      </c>
      <c r="P4006" s="445">
        <f t="shared" si="503"/>
        <v>0</v>
      </c>
      <c r="Q4006" s="445">
        <f t="shared" si="504"/>
        <v>0</v>
      </c>
      <c r="R4006" s="415" t="str">
        <f t="shared" si="497"/>
        <v>Leer</v>
      </c>
      <c r="S4006" s="445">
        <f>IF('Angaben KH-Standort'!D$29='A4'!D4006,IF('Angaben KH-Standort'!E$29="Ja",1,0),0)</f>
        <v>0</v>
      </c>
      <c r="T4006" s="445">
        <f>IF('Angaben KH-Standort'!D$30='A4'!D4006,IF('Angaben KH-Standort'!E$30="Ja",1,0),0)</f>
        <v>0</v>
      </c>
      <c r="U4006" s="445">
        <f>IF('Angaben KH-Standort'!D$31='A4'!D4006,IF('Angaben KH-Standort'!E$31="Ja",1,0),0)</f>
        <v>0</v>
      </c>
    </row>
    <row r="4007" spans="2:21" ht="15" customHeight="1" x14ac:dyDescent="0.3">
      <c r="B4007" s="70" t="str">
        <f t="shared" si="500"/>
        <v>!!!</v>
      </c>
      <c r="C4007" s="265" t="str">
        <f>IF(ISERROR(IF(LEN(E4007)&gt;0,VLOOKUP(TEXT($E4007,0),'Angaben Stationen'!$E$14:$J$213,5,0),"")),"?",IF(LEN(E4007)&gt;0,VLOOKUP(TEXT($E4007,0),'Angaben Stationen'!$E$14:$J$213,5,0),""))</f>
        <v/>
      </c>
      <c r="D4007" s="232" t="str">
        <f>IF(ISERROR(IF(LEN(E4007)&gt;0,VLOOKUP(TEXT($E4007,0),'Angaben Stationen'!$E$14:$J$213,6,0),"")),"STATION IST NICHT VORHANDEN",IF(LEN(E4007)&gt;0,VLOOKUP(TEXT($E4007,0),'Angaben Stationen'!$E$14:$J$213,6,0),""))</f>
        <v/>
      </c>
      <c r="E4007" s="287"/>
      <c r="F4007" s="234"/>
      <c r="G4007" s="234"/>
      <c r="H4007" s="263"/>
      <c r="I4007" s="64"/>
      <c r="K4007" s="445" t="str">
        <f t="shared" si="501"/>
        <v>Leer</v>
      </c>
      <c r="L4007" s="445" t="str">
        <f>VLOOKUP($D4007,{"29 - Psychiatrie (Erwachsene)","BGI";"297 - stationsäquivalente Behandlung in der Erwachsenenpsychiatrie (29)","BGI";"30 - Kinder- und Jugendpsychiatrie","BGII";"307 - stationsäquivalente Behandlung in der Kinder- und Jugendpsychiatrie (30)","BGII";"31 - Psychosomatik","BGI";"","Leer"},2,0)</f>
        <v>Leer</v>
      </c>
      <c r="M4007" s="445">
        <f t="shared" si="498"/>
        <v>0</v>
      </c>
      <c r="N4007" s="445">
        <f t="shared" si="499"/>
        <v>0</v>
      </c>
      <c r="O4007" s="445">
        <f t="shared" si="502"/>
        <v>0</v>
      </c>
      <c r="P4007" s="445">
        <f t="shared" si="503"/>
        <v>0</v>
      </c>
      <c r="Q4007" s="445">
        <f t="shared" si="504"/>
        <v>0</v>
      </c>
      <c r="R4007" s="415" t="str">
        <f t="shared" si="497"/>
        <v>Leer</v>
      </c>
      <c r="S4007" s="445">
        <f>IF('Angaben KH-Standort'!D$29='A4'!D4007,IF('Angaben KH-Standort'!E$29="Ja",1,0),0)</f>
        <v>0</v>
      </c>
      <c r="T4007" s="445">
        <f>IF('Angaben KH-Standort'!D$30='A4'!D4007,IF('Angaben KH-Standort'!E$30="Ja",1,0),0)</f>
        <v>0</v>
      </c>
      <c r="U4007" s="445">
        <f>IF('Angaben KH-Standort'!D$31='A4'!D4007,IF('Angaben KH-Standort'!E$31="Ja",1,0),0)</f>
        <v>0</v>
      </c>
    </row>
    <row r="4008" spans="2:21" ht="15" customHeight="1" x14ac:dyDescent="0.3">
      <c r="B4008" s="70" t="str">
        <f t="shared" si="500"/>
        <v>!!!</v>
      </c>
      <c r="C4008" s="265" t="str">
        <f>IF(ISERROR(IF(LEN(E4008)&gt;0,VLOOKUP(TEXT($E4008,0),'Angaben Stationen'!$E$14:$J$213,5,0),"")),"?",IF(LEN(E4008)&gt;0,VLOOKUP(TEXT($E4008,0),'Angaben Stationen'!$E$14:$J$213,5,0),""))</f>
        <v/>
      </c>
      <c r="D4008" s="232" t="str">
        <f>IF(ISERROR(IF(LEN(E4008)&gt;0,VLOOKUP(TEXT($E4008,0),'Angaben Stationen'!$E$14:$J$213,6,0),"")),"STATION IST NICHT VORHANDEN",IF(LEN(E4008)&gt;0,VLOOKUP(TEXT($E4008,0),'Angaben Stationen'!$E$14:$J$213,6,0),""))</f>
        <v/>
      </c>
      <c r="E4008" s="287"/>
      <c r="F4008" s="234"/>
      <c r="G4008" s="234"/>
      <c r="H4008" s="263"/>
      <c r="I4008" s="64"/>
      <c r="K4008" s="445" t="str">
        <f t="shared" si="501"/>
        <v>Leer</v>
      </c>
      <c r="L4008" s="445" t="str">
        <f>VLOOKUP($D4008,{"29 - Psychiatrie (Erwachsene)","BGI";"297 - stationsäquivalente Behandlung in der Erwachsenenpsychiatrie (29)","BGI";"30 - Kinder- und Jugendpsychiatrie","BGII";"307 - stationsäquivalente Behandlung in der Kinder- und Jugendpsychiatrie (30)","BGII";"31 - Psychosomatik","BGI";"","Leer"},2,0)</f>
        <v>Leer</v>
      </c>
      <c r="M4008" s="445">
        <f t="shared" si="498"/>
        <v>0</v>
      </c>
      <c r="N4008" s="445">
        <f t="shared" si="499"/>
        <v>0</v>
      </c>
      <c r="O4008" s="445">
        <f t="shared" si="502"/>
        <v>0</v>
      </c>
      <c r="P4008" s="445">
        <f t="shared" si="503"/>
        <v>0</v>
      </c>
      <c r="Q4008" s="445">
        <f t="shared" si="504"/>
        <v>0</v>
      </c>
      <c r="R4008" s="415" t="str">
        <f t="shared" si="497"/>
        <v>Leer</v>
      </c>
      <c r="S4008" s="445">
        <f>IF('Angaben KH-Standort'!D$29='A4'!D4008,IF('Angaben KH-Standort'!E$29="Ja",1,0),0)</f>
        <v>0</v>
      </c>
      <c r="T4008" s="445">
        <f>IF('Angaben KH-Standort'!D$30='A4'!D4008,IF('Angaben KH-Standort'!E$30="Ja",1,0),0)</f>
        <v>0</v>
      </c>
      <c r="U4008" s="445">
        <f>IF('Angaben KH-Standort'!D$31='A4'!D4008,IF('Angaben KH-Standort'!E$31="Ja",1,0),0)</f>
        <v>0</v>
      </c>
    </row>
    <row r="4009" spans="2:21" ht="15" customHeight="1" x14ac:dyDescent="0.3">
      <c r="B4009" s="70" t="str">
        <f t="shared" si="500"/>
        <v>!!!</v>
      </c>
      <c r="C4009" s="265" t="str">
        <f>IF(ISERROR(IF(LEN(E4009)&gt;0,VLOOKUP(TEXT($E4009,0),'Angaben Stationen'!$E$14:$J$213,5,0),"")),"?",IF(LEN(E4009)&gt;0,VLOOKUP(TEXT($E4009,0),'Angaben Stationen'!$E$14:$J$213,5,0),""))</f>
        <v/>
      </c>
      <c r="D4009" s="232" t="str">
        <f>IF(ISERROR(IF(LEN(E4009)&gt;0,VLOOKUP(TEXT($E4009,0),'Angaben Stationen'!$E$14:$J$213,6,0),"")),"STATION IST NICHT VORHANDEN",IF(LEN(E4009)&gt;0,VLOOKUP(TEXT($E4009,0),'Angaben Stationen'!$E$14:$J$213,6,0),""))</f>
        <v/>
      </c>
      <c r="E4009" s="287"/>
      <c r="F4009" s="234"/>
      <c r="G4009" s="234"/>
      <c r="H4009" s="263"/>
      <c r="I4009" s="64"/>
      <c r="K4009" s="445" t="str">
        <f t="shared" si="501"/>
        <v>Leer</v>
      </c>
      <c r="L4009" s="445" t="str">
        <f>VLOOKUP($D4009,{"29 - Psychiatrie (Erwachsene)","BGI";"297 - stationsäquivalente Behandlung in der Erwachsenenpsychiatrie (29)","BGI";"30 - Kinder- und Jugendpsychiatrie","BGII";"307 - stationsäquivalente Behandlung in der Kinder- und Jugendpsychiatrie (30)","BGII";"31 - Psychosomatik","BGI";"","Leer"},2,0)</f>
        <v>Leer</v>
      </c>
      <c r="M4009" s="445">
        <f t="shared" si="498"/>
        <v>0</v>
      </c>
      <c r="N4009" s="445">
        <f t="shared" si="499"/>
        <v>0</v>
      </c>
      <c r="O4009" s="445">
        <f t="shared" si="502"/>
        <v>0</v>
      </c>
      <c r="P4009" s="445">
        <f t="shared" si="503"/>
        <v>0</v>
      </c>
      <c r="Q4009" s="445">
        <f t="shared" si="504"/>
        <v>0</v>
      </c>
      <c r="R4009" s="415" t="str">
        <f t="shared" si="497"/>
        <v>Leer</v>
      </c>
      <c r="S4009" s="445">
        <f>IF('Angaben KH-Standort'!D$29='A4'!D4009,IF('Angaben KH-Standort'!E$29="Ja",1,0),0)</f>
        <v>0</v>
      </c>
      <c r="T4009" s="445">
        <f>IF('Angaben KH-Standort'!D$30='A4'!D4009,IF('Angaben KH-Standort'!E$30="Ja",1,0),0)</f>
        <v>0</v>
      </c>
      <c r="U4009" s="445">
        <f>IF('Angaben KH-Standort'!D$31='A4'!D4009,IF('Angaben KH-Standort'!E$31="Ja",1,0),0)</f>
        <v>0</v>
      </c>
    </row>
    <row r="4010" spans="2:21" ht="15" customHeight="1" x14ac:dyDescent="0.3">
      <c r="B4010" s="70" t="str">
        <f t="shared" si="500"/>
        <v>!!!</v>
      </c>
      <c r="C4010" s="265" t="str">
        <f>IF(ISERROR(IF(LEN(E4010)&gt;0,VLOOKUP(TEXT($E4010,0),'Angaben Stationen'!$E$14:$J$213,5,0),"")),"?",IF(LEN(E4010)&gt;0,VLOOKUP(TEXT($E4010,0),'Angaben Stationen'!$E$14:$J$213,5,0),""))</f>
        <v/>
      </c>
      <c r="D4010" s="232" t="str">
        <f>IF(ISERROR(IF(LEN(E4010)&gt;0,VLOOKUP(TEXT($E4010,0),'Angaben Stationen'!$E$14:$J$213,6,0),"")),"STATION IST NICHT VORHANDEN",IF(LEN(E4010)&gt;0,VLOOKUP(TEXT($E4010,0),'Angaben Stationen'!$E$14:$J$213,6,0),""))</f>
        <v/>
      </c>
      <c r="E4010" s="287"/>
      <c r="F4010" s="234"/>
      <c r="G4010" s="234"/>
      <c r="H4010" s="263"/>
      <c r="I4010" s="64"/>
      <c r="K4010" s="445" t="str">
        <f t="shared" si="501"/>
        <v>Leer</v>
      </c>
      <c r="L4010" s="445" t="str">
        <f>VLOOKUP($D4010,{"29 - Psychiatrie (Erwachsene)","BGI";"297 - stationsäquivalente Behandlung in der Erwachsenenpsychiatrie (29)","BGI";"30 - Kinder- und Jugendpsychiatrie","BGII";"307 - stationsäquivalente Behandlung in der Kinder- und Jugendpsychiatrie (30)","BGII";"31 - Psychosomatik","BGI";"","Leer"},2,0)</f>
        <v>Leer</v>
      </c>
      <c r="M4010" s="445">
        <f t="shared" si="498"/>
        <v>0</v>
      </c>
      <c r="N4010" s="445">
        <f t="shared" si="499"/>
        <v>0</v>
      </c>
      <c r="O4010" s="445">
        <f t="shared" si="502"/>
        <v>0</v>
      </c>
      <c r="P4010" s="445">
        <f t="shared" si="503"/>
        <v>0</v>
      </c>
      <c r="Q4010" s="445">
        <f t="shared" si="504"/>
        <v>0</v>
      </c>
      <c r="R4010" s="415" t="str">
        <f t="shared" si="497"/>
        <v>Leer</v>
      </c>
      <c r="S4010" s="445">
        <f>IF('Angaben KH-Standort'!D$29='A4'!D4010,IF('Angaben KH-Standort'!E$29="Ja",1,0),0)</f>
        <v>0</v>
      </c>
      <c r="T4010" s="445">
        <f>IF('Angaben KH-Standort'!D$30='A4'!D4010,IF('Angaben KH-Standort'!E$30="Ja",1,0),0)</f>
        <v>0</v>
      </c>
      <c r="U4010" s="445">
        <f>IF('Angaben KH-Standort'!D$31='A4'!D4010,IF('Angaben KH-Standort'!E$31="Ja",1,0),0)</f>
        <v>0</v>
      </c>
    </row>
    <row r="4011" spans="2:21" ht="15" customHeight="1" x14ac:dyDescent="0.3">
      <c r="B4011" s="70" t="str">
        <f t="shared" si="500"/>
        <v>!!!</v>
      </c>
      <c r="C4011" s="265" t="str">
        <f>IF(ISERROR(IF(LEN(E4011)&gt;0,VLOOKUP(TEXT($E4011,0),'Angaben Stationen'!$E$14:$J$213,5,0),"")),"?",IF(LEN(E4011)&gt;0,VLOOKUP(TEXT($E4011,0),'Angaben Stationen'!$E$14:$J$213,5,0),""))</f>
        <v/>
      </c>
      <c r="D4011" s="232" t="str">
        <f>IF(ISERROR(IF(LEN(E4011)&gt;0,VLOOKUP(TEXT($E4011,0),'Angaben Stationen'!$E$14:$J$213,6,0),"")),"STATION IST NICHT VORHANDEN",IF(LEN(E4011)&gt;0,VLOOKUP(TEXT($E4011,0),'Angaben Stationen'!$E$14:$J$213,6,0),""))</f>
        <v/>
      </c>
      <c r="E4011" s="287"/>
      <c r="F4011" s="234"/>
      <c r="G4011" s="234"/>
      <c r="H4011" s="263"/>
      <c r="I4011" s="64"/>
      <c r="K4011" s="445" t="str">
        <f t="shared" si="501"/>
        <v>Leer</v>
      </c>
      <c r="L4011" s="445" t="str">
        <f>VLOOKUP($D4011,{"29 - Psychiatrie (Erwachsene)","BGI";"297 - stationsäquivalente Behandlung in der Erwachsenenpsychiatrie (29)","BGI";"30 - Kinder- und Jugendpsychiatrie","BGII";"307 - stationsäquivalente Behandlung in der Kinder- und Jugendpsychiatrie (30)","BGII";"31 - Psychosomatik","BGI";"","Leer"},2,0)</f>
        <v>Leer</v>
      </c>
      <c r="M4011" s="445">
        <f t="shared" si="498"/>
        <v>0</v>
      </c>
      <c r="N4011" s="445">
        <f t="shared" si="499"/>
        <v>0</v>
      </c>
      <c r="O4011" s="445">
        <f t="shared" si="502"/>
        <v>0</v>
      </c>
      <c r="P4011" s="445">
        <f t="shared" si="503"/>
        <v>0</v>
      </c>
      <c r="Q4011" s="445">
        <f t="shared" si="504"/>
        <v>0</v>
      </c>
      <c r="R4011" s="415" t="str">
        <f t="shared" si="497"/>
        <v>Leer</v>
      </c>
      <c r="S4011" s="445">
        <f>IF('Angaben KH-Standort'!D$29='A4'!D4011,IF('Angaben KH-Standort'!E$29="Ja",1,0),0)</f>
        <v>0</v>
      </c>
      <c r="T4011" s="445">
        <f>IF('Angaben KH-Standort'!D$30='A4'!D4011,IF('Angaben KH-Standort'!E$30="Ja",1,0),0)</f>
        <v>0</v>
      </c>
      <c r="U4011" s="445">
        <f>IF('Angaben KH-Standort'!D$31='A4'!D4011,IF('Angaben KH-Standort'!E$31="Ja",1,0),0)</f>
        <v>0</v>
      </c>
    </row>
    <row r="4012" spans="2:21" ht="15" customHeight="1" x14ac:dyDescent="0.3">
      <c r="B4012" s="70" t="str">
        <f t="shared" si="500"/>
        <v>!!!</v>
      </c>
      <c r="C4012" s="265" t="str">
        <f>IF(ISERROR(IF(LEN(E4012)&gt;0,VLOOKUP(TEXT($E4012,0),'Angaben Stationen'!$E$14:$J$213,5,0),"")),"?",IF(LEN(E4012)&gt;0,VLOOKUP(TEXT($E4012,0),'Angaben Stationen'!$E$14:$J$213,5,0),""))</f>
        <v/>
      </c>
      <c r="D4012" s="232" t="str">
        <f>IF(ISERROR(IF(LEN(E4012)&gt;0,VLOOKUP(TEXT($E4012,0),'Angaben Stationen'!$E$14:$J$213,6,0),"")),"STATION IST NICHT VORHANDEN",IF(LEN(E4012)&gt;0,VLOOKUP(TEXT($E4012,0),'Angaben Stationen'!$E$14:$J$213,6,0),""))</f>
        <v/>
      </c>
      <c r="E4012" s="287"/>
      <c r="F4012" s="234"/>
      <c r="G4012" s="234"/>
      <c r="H4012" s="263"/>
      <c r="I4012" s="64"/>
      <c r="K4012" s="445" t="str">
        <f t="shared" si="501"/>
        <v>Leer</v>
      </c>
      <c r="L4012" s="445" t="str">
        <f>VLOOKUP($D4012,{"29 - Psychiatrie (Erwachsene)","BGI";"297 - stationsäquivalente Behandlung in der Erwachsenenpsychiatrie (29)","BGI";"30 - Kinder- und Jugendpsychiatrie","BGII";"307 - stationsäquivalente Behandlung in der Kinder- und Jugendpsychiatrie (30)","BGII";"31 - Psychosomatik","BGI";"","Leer"},2,0)</f>
        <v>Leer</v>
      </c>
      <c r="M4012" s="445">
        <f t="shared" si="498"/>
        <v>0</v>
      </c>
      <c r="N4012" s="445">
        <f t="shared" si="499"/>
        <v>0</v>
      </c>
      <c r="O4012" s="445">
        <f t="shared" si="502"/>
        <v>0</v>
      </c>
      <c r="P4012" s="445">
        <f t="shared" si="503"/>
        <v>0</v>
      </c>
      <c r="Q4012" s="445">
        <f t="shared" si="504"/>
        <v>0</v>
      </c>
      <c r="R4012" s="415" t="str">
        <f t="shared" si="497"/>
        <v>Leer</v>
      </c>
      <c r="S4012" s="445">
        <f>IF('Angaben KH-Standort'!D$29='A4'!D4012,IF('Angaben KH-Standort'!E$29="Ja",1,0),0)</f>
        <v>0</v>
      </c>
      <c r="T4012" s="445">
        <f>IF('Angaben KH-Standort'!D$30='A4'!D4012,IF('Angaben KH-Standort'!E$30="Ja",1,0),0)</f>
        <v>0</v>
      </c>
      <c r="U4012" s="445">
        <f>IF('Angaben KH-Standort'!D$31='A4'!D4012,IF('Angaben KH-Standort'!E$31="Ja",1,0),0)</f>
        <v>0</v>
      </c>
    </row>
    <row r="4013" spans="2:21" ht="15" customHeight="1" x14ac:dyDescent="0.3">
      <c r="B4013" s="70" t="str">
        <f t="shared" si="500"/>
        <v>!!!</v>
      </c>
      <c r="C4013" s="265" t="str">
        <f>IF(ISERROR(IF(LEN(E4013)&gt;0,VLOOKUP(TEXT($E4013,0),'Angaben Stationen'!$E$14:$J$213,5,0),"")),"?",IF(LEN(E4013)&gt;0,VLOOKUP(TEXT($E4013,0),'Angaben Stationen'!$E$14:$J$213,5,0),""))</f>
        <v/>
      </c>
      <c r="D4013" s="232" t="str">
        <f>IF(ISERROR(IF(LEN(E4013)&gt;0,VLOOKUP(TEXT($E4013,0),'Angaben Stationen'!$E$14:$J$213,6,0),"")),"STATION IST NICHT VORHANDEN",IF(LEN(E4013)&gt;0,VLOOKUP(TEXT($E4013,0),'Angaben Stationen'!$E$14:$J$213,6,0),""))</f>
        <v/>
      </c>
      <c r="E4013" s="287"/>
      <c r="F4013" s="234"/>
      <c r="G4013" s="234"/>
      <c r="H4013" s="263"/>
      <c r="I4013" s="64"/>
      <c r="K4013" s="445" t="str">
        <f t="shared" si="501"/>
        <v>Leer</v>
      </c>
      <c r="L4013" s="445" t="str">
        <f>VLOOKUP($D4013,{"29 - Psychiatrie (Erwachsene)","BGI";"297 - stationsäquivalente Behandlung in der Erwachsenenpsychiatrie (29)","BGI";"30 - Kinder- und Jugendpsychiatrie","BGII";"307 - stationsäquivalente Behandlung in der Kinder- und Jugendpsychiatrie (30)","BGII";"31 - Psychosomatik","BGI";"","Leer"},2,0)</f>
        <v>Leer</v>
      </c>
      <c r="M4013" s="445">
        <f t="shared" si="498"/>
        <v>0</v>
      </c>
      <c r="N4013" s="445">
        <f t="shared" si="499"/>
        <v>0</v>
      </c>
      <c r="O4013" s="445">
        <f t="shared" si="502"/>
        <v>0</v>
      </c>
      <c r="P4013" s="445">
        <f t="shared" si="503"/>
        <v>0</v>
      </c>
      <c r="Q4013" s="445">
        <f t="shared" si="504"/>
        <v>0</v>
      </c>
      <c r="R4013" s="415" t="str">
        <f t="shared" si="497"/>
        <v>Leer</v>
      </c>
      <c r="S4013" s="445">
        <f>IF('Angaben KH-Standort'!D$29='A4'!D4013,IF('Angaben KH-Standort'!E$29="Ja",1,0),0)</f>
        <v>0</v>
      </c>
      <c r="T4013" s="445">
        <f>IF('Angaben KH-Standort'!D$30='A4'!D4013,IF('Angaben KH-Standort'!E$30="Ja",1,0),0)</f>
        <v>0</v>
      </c>
      <c r="U4013" s="445">
        <f>IF('Angaben KH-Standort'!D$31='A4'!D4013,IF('Angaben KH-Standort'!E$31="Ja",1,0),0)</f>
        <v>0</v>
      </c>
    </row>
    <row r="4014" spans="2:21" ht="15" customHeight="1" x14ac:dyDescent="0.3">
      <c r="B4014" s="70" t="str">
        <f t="shared" si="500"/>
        <v>!!!</v>
      </c>
      <c r="C4014" s="265" t="str">
        <f>IF(ISERROR(IF(LEN(E4014)&gt;0,VLOOKUP(TEXT($E4014,0),'Angaben Stationen'!$E$14:$J$213,5,0),"")),"?",IF(LEN(E4014)&gt;0,VLOOKUP(TEXT($E4014,0),'Angaben Stationen'!$E$14:$J$213,5,0),""))</f>
        <v/>
      </c>
      <c r="D4014" s="232" t="str">
        <f>IF(ISERROR(IF(LEN(E4014)&gt;0,VLOOKUP(TEXT($E4014,0),'Angaben Stationen'!$E$14:$J$213,6,0),"")),"STATION IST NICHT VORHANDEN",IF(LEN(E4014)&gt;0,VLOOKUP(TEXT($E4014,0),'Angaben Stationen'!$E$14:$J$213,6,0),""))</f>
        <v/>
      </c>
      <c r="E4014" s="287"/>
      <c r="F4014" s="234"/>
      <c r="G4014" s="234"/>
      <c r="H4014" s="263"/>
      <c r="I4014" s="64"/>
      <c r="K4014" s="445" t="str">
        <f t="shared" si="501"/>
        <v>Leer</v>
      </c>
      <c r="L4014" s="445" t="str">
        <f>VLOOKUP($D4014,{"29 - Psychiatrie (Erwachsene)","BGI";"297 - stationsäquivalente Behandlung in der Erwachsenenpsychiatrie (29)","BGI";"30 - Kinder- und Jugendpsychiatrie","BGII";"307 - stationsäquivalente Behandlung in der Kinder- und Jugendpsychiatrie (30)","BGII";"31 - Psychosomatik","BGI";"","Leer"},2,0)</f>
        <v>Leer</v>
      </c>
      <c r="M4014" s="445">
        <f t="shared" si="498"/>
        <v>0</v>
      </c>
      <c r="N4014" s="445">
        <f t="shared" si="499"/>
        <v>0</v>
      </c>
      <c r="O4014" s="445">
        <f t="shared" si="502"/>
        <v>0</v>
      </c>
      <c r="P4014" s="445">
        <f t="shared" si="503"/>
        <v>0</v>
      </c>
      <c r="Q4014" s="445">
        <f t="shared" si="504"/>
        <v>0</v>
      </c>
      <c r="R4014" s="415" t="str">
        <f t="shared" si="497"/>
        <v>Leer</v>
      </c>
      <c r="S4014" s="445">
        <f>IF('Angaben KH-Standort'!D$29='A4'!D4014,IF('Angaben KH-Standort'!E$29="Ja",1,0),0)</f>
        <v>0</v>
      </c>
      <c r="T4014" s="445">
        <f>IF('Angaben KH-Standort'!D$30='A4'!D4014,IF('Angaben KH-Standort'!E$30="Ja",1,0),0)</f>
        <v>0</v>
      </c>
      <c r="U4014" s="445">
        <f>IF('Angaben KH-Standort'!D$31='A4'!D4014,IF('Angaben KH-Standort'!E$31="Ja",1,0),0)</f>
        <v>0</v>
      </c>
    </row>
    <row r="4015" spans="2:21" ht="15" customHeight="1" x14ac:dyDescent="0.3">
      <c r="B4015" s="70" t="str">
        <f t="shared" si="500"/>
        <v>!!!</v>
      </c>
      <c r="C4015" s="265" t="str">
        <f>IF(ISERROR(IF(LEN(E4015)&gt;0,VLOOKUP(TEXT($E4015,0),'Angaben Stationen'!$E$14:$J$213,5,0),"")),"?",IF(LEN(E4015)&gt;0,VLOOKUP(TEXT($E4015,0),'Angaben Stationen'!$E$14:$J$213,5,0),""))</f>
        <v/>
      </c>
      <c r="D4015" s="232" t="str">
        <f>IF(ISERROR(IF(LEN(E4015)&gt;0,VLOOKUP(TEXT($E4015,0),'Angaben Stationen'!$E$14:$J$213,6,0),"")),"STATION IST NICHT VORHANDEN",IF(LEN(E4015)&gt;0,VLOOKUP(TEXT($E4015,0),'Angaben Stationen'!$E$14:$J$213,6,0),""))</f>
        <v/>
      </c>
      <c r="E4015" s="287"/>
      <c r="F4015" s="234"/>
      <c r="G4015" s="234"/>
      <c r="H4015" s="263"/>
      <c r="I4015" s="64"/>
      <c r="K4015" s="445" t="str">
        <f t="shared" si="501"/>
        <v>Leer</v>
      </c>
      <c r="L4015" s="445" t="str">
        <f>VLOOKUP($D4015,{"29 - Psychiatrie (Erwachsene)","BGI";"297 - stationsäquivalente Behandlung in der Erwachsenenpsychiatrie (29)","BGI";"30 - Kinder- und Jugendpsychiatrie","BGII";"307 - stationsäquivalente Behandlung in der Kinder- und Jugendpsychiatrie (30)","BGII";"31 - Psychosomatik","BGI";"","Leer"},2,0)</f>
        <v>Leer</v>
      </c>
      <c r="M4015" s="445">
        <f t="shared" si="498"/>
        <v>0</v>
      </c>
      <c r="N4015" s="445">
        <f t="shared" si="499"/>
        <v>0</v>
      </c>
      <c r="O4015" s="445">
        <f t="shared" si="502"/>
        <v>0</v>
      </c>
      <c r="P4015" s="445">
        <f t="shared" si="503"/>
        <v>0</v>
      </c>
      <c r="Q4015" s="445">
        <f t="shared" si="504"/>
        <v>0</v>
      </c>
      <c r="R4015" s="415" t="str">
        <f t="shared" ref="R4015:R4078" si="505">IF(D4015&lt;&gt;"",IF(SUM(S4015:U4015)&gt;0,"Ja","Nein"),"Leer")</f>
        <v>Leer</v>
      </c>
      <c r="S4015" s="445">
        <f>IF('Angaben KH-Standort'!D$29='A4'!D4015,IF('Angaben KH-Standort'!E$29="Ja",1,0),0)</f>
        <v>0</v>
      </c>
      <c r="T4015" s="445">
        <f>IF('Angaben KH-Standort'!D$30='A4'!D4015,IF('Angaben KH-Standort'!E$30="Ja",1,0),0)</f>
        <v>0</v>
      </c>
      <c r="U4015" s="445">
        <f>IF('Angaben KH-Standort'!D$31='A4'!D4015,IF('Angaben KH-Standort'!E$31="Ja",1,0),0)</f>
        <v>0</v>
      </c>
    </row>
    <row r="4016" spans="2:21" ht="15" customHeight="1" x14ac:dyDescent="0.3">
      <c r="B4016" s="70" t="str">
        <f t="shared" si="500"/>
        <v>!!!</v>
      </c>
      <c r="C4016" s="265" t="str">
        <f>IF(ISERROR(IF(LEN(E4016)&gt;0,VLOOKUP(TEXT($E4016,0),'Angaben Stationen'!$E$14:$J$213,5,0),"")),"?",IF(LEN(E4016)&gt;0,VLOOKUP(TEXT($E4016,0),'Angaben Stationen'!$E$14:$J$213,5,0),""))</f>
        <v/>
      </c>
      <c r="D4016" s="232" t="str">
        <f>IF(ISERROR(IF(LEN(E4016)&gt;0,VLOOKUP(TEXT($E4016,0),'Angaben Stationen'!$E$14:$J$213,6,0),"")),"STATION IST NICHT VORHANDEN",IF(LEN(E4016)&gt;0,VLOOKUP(TEXT($E4016,0),'Angaben Stationen'!$E$14:$J$213,6,0),""))</f>
        <v/>
      </c>
      <c r="E4016" s="287"/>
      <c r="F4016" s="234"/>
      <c r="G4016" s="234"/>
      <c r="H4016" s="263"/>
      <c r="I4016" s="64"/>
      <c r="K4016" s="445" t="str">
        <f t="shared" si="501"/>
        <v>Leer</v>
      </c>
      <c r="L4016" s="445" t="str">
        <f>VLOOKUP($D4016,{"29 - Psychiatrie (Erwachsene)","BGI";"297 - stationsäquivalente Behandlung in der Erwachsenenpsychiatrie (29)","BGI";"30 - Kinder- und Jugendpsychiatrie","BGII";"307 - stationsäquivalente Behandlung in der Kinder- und Jugendpsychiatrie (30)","BGII";"31 - Psychosomatik","BGI";"","Leer"},2,0)</f>
        <v>Leer</v>
      </c>
      <c r="M4016" s="445">
        <f t="shared" si="498"/>
        <v>0</v>
      </c>
      <c r="N4016" s="445">
        <f t="shared" si="499"/>
        <v>0</v>
      </c>
      <c r="O4016" s="445">
        <f t="shared" si="502"/>
        <v>0</v>
      </c>
      <c r="P4016" s="445">
        <f t="shared" si="503"/>
        <v>0</v>
      </c>
      <c r="Q4016" s="445">
        <f t="shared" si="504"/>
        <v>0</v>
      </c>
      <c r="R4016" s="415" t="str">
        <f t="shared" si="505"/>
        <v>Leer</v>
      </c>
      <c r="S4016" s="445">
        <f>IF('Angaben KH-Standort'!D$29='A4'!D4016,IF('Angaben KH-Standort'!E$29="Ja",1,0),0)</f>
        <v>0</v>
      </c>
      <c r="T4016" s="445">
        <f>IF('Angaben KH-Standort'!D$30='A4'!D4016,IF('Angaben KH-Standort'!E$30="Ja",1,0),0)</f>
        <v>0</v>
      </c>
      <c r="U4016" s="445">
        <f>IF('Angaben KH-Standort'!D$31='A4'!D4016,IF('Angaben KH-Standort'!E$31="Ja",1,0),0)</f>
        <v>0</v>
      </c>
    </row>
    <row r="4017" spans="2:21" ht="15" customHeight="1" x14ac:dyDescent="0.3">
      <c r="B4017" s="70" t="str">
        <f t="shared" si="500"/>
        <v>!!!</v>
      </c>
      <c r="C4017" s="265" t="str">
        <f>IF(ISERROR(IF(LEN(E4017)&gt;0,VLOOKUP(TEXT($E4017,0),'Angaben Stationen'!$E$14:$J$213,5,0),"")),"?",IF(LEN(E4017)&gt;0,VLOOKUP(TEXT($E4017,0),'Angaben Stationen'!$E$14:$J$213,5,0),""))</f>
        <v/>
      </c>
      <c r="D4017" s="232" t="str">
        <f>IF(ISERROR(IF(LEN(E4017)&gt;0,VLOOKUP(TEXT($E4017,0),'Angaben Stationen'!$E$14:$J$213,6,0),"")),"STATION IST NICHT VORHANDEN",IF(LEN(E4017)&gt;0,VLOOKUP(TEXT($E4017,0),'Angaben Stationen'!$E$14:$J$213,6,0),""))</f>
        <v/>
      </c>
      <c r="E4017" s="287"/>
      <c r="F4017" s="234"/>
      <c r="G4017" s="234"/>
      <c r="H4017" s="263"/>
      <c r="I4017" s="64"/>
      <c r="K4017" s="445" t="str">
        <f t="shared" si="501"/>
        <v>Leer</v>
      </c>
      <c r="L4017" s="445" t="str">
        <f>VLOOKUP($D4017,{"29 - Psychiatrie (Erwachsene)","BGI";"297 - stationsäquivalente Behandlung in der Erwachsenenpsychiatrie (29)","BGI";"30 - Kinder- und Jugendpsychiatrie","BGII";"307 - stationsäquivalente Behandlung in der Kinder- und Jugendpsychiatrie (30)","BGII";"31 - Psychosomatik","BGI";"","Leer"},2,0)</f>
        <v>Leer</v>
      </c>
      <c r="M4017" s="445">
        <f t="shared" si="498"/>
        <v>0</v>
      </c>
      <c r="N4017" s="445">
        <f t="shared" si="499"/>
        <v>0</v>
      </c>
      <c r="O4017" s="445">
        <f t="shared" si="502"/>
        <v>0</v>
      </c>
      <c r="P4017" s="445">
        <f t="shared" si="503"/>
        <v>0</v>
      </c>
      <c r="Q4017" s="445">
        <f t="shared" si="504"/>
        <v>0</v>
      </c>
      <c r="R4017" s="415" t="str">
        <f t="shared" si="505"/>
        <v>Leer</v>
      </c>
      <c r="S4017" s="445">
        <f>IF('Angaben KH-Standort'!D$29='A4'!D4017,IF('Angaben KH-Standort'!E$29="Ja",1,0),0)</f>
        <v>0</v>
      </c>
      <c r="T4017" s="445">
        <f>IF('Angaben KH-Standort'!D$30='A4'!D4017,IF('Angaben KH-Standort'!E$30="Ja",1,0),0)</f>
        <v>0</v>
      </c>
      <c r="U4017" s="445">
        <f>IF('Angaben KH-Standort'!D$31='A4'!D4017,IF('Angaben KH-Standort'!E$31="Ja",1,0),0)</f>
        <v>0</v>
      </c>
    </row>
    <row r="4018" spans="2:21" ht="15" customHeight="1" x14ac:dyDescent="0.3">
      <c r="B4018" s="70" t="str">
        <f t="shared" si="500"/>
        <v>!!!</v>
      </c>
      <c r="C4018" s="265" t="str">
        <f>IF(ISERROR(IF(LEN(E4018)&gt;0,VLOOKUP(TEXT($E4018,0),'Angaben Stationen'!$E$14:$J$213,5,0),"")),"?",IF(LEN(E4018)&gt;0,VLOOKUP(TEXT($E4018,0),'Angaben Stationen'!$E$14:$J$213,5,0),""))</f>
        <v/>
      </c>
      <c r="D4018" s="232" t="str">
        <f>IF(ISERROR(IF(LEN(E4018)&gt;0,VLOOKUP(TEXT($E4018,0),'Angaben Stationen'!$E$14:$J$213,6,0),"")),"STATION IST NICHT VORHANDEN",IF(LEN(E4018)&gt;0,VLOOKUP(TEXT($E4018,0),'Angaben Stationen'!$E$14:$J$213,6,0),""))</f>
        <v/>
      </c>
      <c r="E4018" s="287"/>
      <c r="F4018" s="234"/>
      <c r="G4018" s="234"/>
      <c r="H4018" s="263"/>
      <c r="I4018" s="64"/>
      <c r="K4018" s="445" t="str">
        <f t="shared" si="501"/>
        <v>Leer</v>
      </c>
      <c r="L4018" s="445" t="str">
        <f>VLOOKUP($D4018,{"29 - Psychiatrie (Erwachsene)","BGI";"297 - stationsäquivalente Behandlung in der Erwachsenenpsychiatrie (29)","BGI";"30 - Kinder- und Jugendpsychiatrie","BGII";"307 - stationsäquivalente Behandlung in der Kinder- und Jugendpsychiatrie (30)","BGII";"31 - Psychosomatik","BGI";"","Leer"},2,0)</f>
        <v>Leer</v>
      </c>
      <c r="M4018" s="445">
        <f t="shared" si="498"/>
        <v>0</v>
      </c>
      <c r="N4018" s="445">
        <f t="shared" si="499"/>
        <v>0</v>
      </c>
      <c r="O4018" s="445">
        <f t="shared" si="502"/>
        <v>0</v>
      </c>
      <c r="P4018" s="445">
        <f t="shared" si="503"/>
        <v>0</v>
      </c>
      <c r="Q4018" s="445">
        <f t="shared" si="504"/>
        <v>0</v>
      </c>
      <c r="R4018" s="415" t="str">
        <f t="shared" si="505"/>
        <v>Leer</v>
      </c>
      <c r="S4018" s="445">
        <f>IF('Angaben KH-Standort'!D$29='A4'!D4018,IF('Angaben KH-Standort'!E$29="Ja",1,0),0)</f>
        <v>0</v>
      </c>
      <c r="T4018" s="445">
        <f>IF('Angaben KH-Standort'!D$30='A4'!D4018,IF('Angaben KH-Standort'!E$30="Ja",1,0),0)</f>
        <v>0</v>
      </c>
      <c r="U4018" s="445">
        <f>IF('Angaben KH-Standort'!D$31='A4'!D4018,IF('Angaben KH-Standort'!E$31="Ja",1,0),0)</f>
        <v>0</v>
      </c>
    </row>
    <row r="4019" spans="2:21" ht="15" customHeight="1" x14ac:dyDescent="0.3">
      <c r="B4019" s="70" t="str">
        <f t="shared" si="500"/>
        <v>!!!</v>
      </c>
      <c r="C4019" s="265" t="str">
        <f>IF(ISERROR(IF(LEN(E4019)&gt;0,VLOOKUP(TEXT($E4019,0),'Angaben Stationen'!$E$14:$J$213,5,0),"")),"?",IF(LEN(E4019)&gt;0,VLOOKUP(TEXT($E4019,0),'Angaben Stationen'!$E$14:$J$213,5,0),""))</f>
        <v/>
      </c>
      <c r="D4019" s="232" t="str">
        <f>IF(ISERROR(IF(LEN(E4019)&gt;0,VLOOKUP(TEXT($E4019,0),'Angaben Stationen'!$E$14:$J$213,6,0),"")),"STATION IST NICHT VORHANDEN",IF(LEN(E4019)&gt;0,VLOOKUP(TEXT($E4019,0),'Angaben Stationen'!$E$14:$J$213,6,0),""))</f>
        <v/>
      </c>
      <c r="E4019" s="287"/>
      <c r="F4019" s="234"/>
      <c r="G4019" s="234"/>
      <c r="H4019" s="263"/>
      <c r="I4019" s="64"/>
      <c r="K4019" s="445" t="str">
        <f t="shared" si="501"/>
        <v>Leer</v>
      </c>
      <c r="L4019" s="445" t="str">
        <f>VLOOKUP($D4019,{"29 - Psychiatrie (Erwachsene)","BGI";"297 - stationsäquivalente Behandlung in der Erwachsenenpsychiatrie (29)","BGI";"30 - Kinder- und Jugendpsychiatrie","BGII";"307 - stationsäquivalente Behandlung in der Kinder- und Jugendpsychiatrie (30)","BGII";"31 - Psychosomatik","BGI";"","Leer"},2,0)</f>
        <v>Leer</v>
      </c>
      <c r="M4019" s="445">
        <f t="shared" si="498"/>
        <v>0</v>
      </c>
      <c r="N4019" s="445">
        <f t="shared" si="499"/>
        <v>0</v>
      </c>
      <c r="O4019" s="445">
        <f t="shared" si="502"/>
        <v>0</v>
      </c>
      <c r="P4019" s="445">
        <f t="shared" si="503"/>
        <v>0</v>
      </c>
      <c r="Q4019" s="445">
        <f t="shared" si="504"/>
        <v>0</v>
      </c>
      <c r="R4019" s="415" t="str">
        <f t="shared" si="505"/>
        <v>Leer</v>
      </c>
      <c r="S4019" s="445">
        <f>IF('Angaben KH-Standort'!D$29='A4'!D4019,IF('Angaben KH-Standort'!E$29="Ja",1,0),0)</f>
        <v>0</v>
      </c>
      <c r="T4019" s="445">
        <f>IF('Angaben KH-Standort'!D$30='A4'!D4019,IF('Angaben KH-Standort'!E$30="Ja",1,0),0)</f>
        <v>0</v>
      </c>
      <c r="U4019" s="445">
        <f>IF('Angaben KH-Standort'!D$31='A4'!D4019,IF('Angaben KH-Standort'!E$31="Ja",1,0),0)</f>
        <v>0</v>
      </c>
    </row>
    <row r="4020" spans="2:21" ht="15" customHeight="1" x14ac:dyDescent="0.3">
      <c r="B4020" s="70" t="str">
        <f t="shared" si="500"/>
        <v>!!!</v>
      </c>
      <c r="C4020" s="265" t="str">
        <f>IF(ISERROR(IF(LEN(E4020)&gt;0,VLOOKUP(TEXT($E4020,0),'Angaben Stationen'!$E$14:$J$213,5,0),"")),"?",IF(LEN(E4020)&gt;0,VLOOKUP(TEXT($E4020,0),'Angaben Stationen'!$E$14:$J$213,5,0),""))</f>
        <v/>
      </c>
      <c r="D4020" s="232" t="str">
        <f>IF(ISERROR(IF(LEN(E4020)&gt;0,VLOOKUP(TEXT($E4020,0),'Angaben Stationen'!$E$14:$J$213,6,0),"")),"STATION IST NICHT VORHANDEN",IF(LEN(E4020)&gt;0,VLOOKUP(TEXT($E4020,0),'Angaben Stationen'!$E$14:$J$213,6,0),""))</f>
        <v/>
      </c>
      <c r="E4020" s="287"/>
      <c r="F4020" s="234"/>
      <c r="G4020" s="234"/>
      <c r="H4020" s="263"/>
      <c r="I4020" s="64"/>
      <c r="K4020" s="445" t="str">
        <f t="shared" si="501"/>
        <v>Leer</v>
      </c>
      <c r="L4020" s="445" t="str">
        <f>VLOOKUP($D4020,{"29 - Psychiatrie (Erwachsene)","BGI";"297 - stationsäquivalente Behandlung in der Erwachsenenpsychiatrie (29)","BGI";"30 - Kinder- und Jugendpsychiatrie","BGII";"307 - stationsäquivalente Behandlung in der Kinder- und Jugendpsychiatrie (30)","BGII";"31 - Psychosomatik","BGI";"","Leer"},2,0)</f>
        <v>Leer</v>
      </c>
      <c r="M4020" s="445">
        <f t="shared" si="498"/>
        <v>0</v>
      </c>
      <c r="N4020" s="445">
        <f t="shared" si="499"/>
        <v>0</v>
      </c>
      <c r="O4020" s="445">
        <f t="shared" si="502"/>
        <v>0</v>
      </c>
      <c r="P4020" s="445">
        <f t="shared" si="503"/>
        <v>0</v>
      </c>
      <c r="Q4020" s="445">
        <f t="shared" si="504"/>
        <v>0</v>
      </c>
      <c r="R4020" s="415" t="str">
        <f t="shared" si="505"/>
        <v>Leer</v>
      </c>
      <c r="S4020" s="445">
        <f>IF('Angaben KH-Standort'!D$29='A4'!D4020,IF('Angaben KH-Standort'!E$29="Ja",1,0),0)</f>
        <v>0</v>
      </c>
      <c r="T4020" s="445">
        <f>IF('Angaben KH-Standort'!D$30='A4'!D4020,IF('Angaben KH-Standort'!E$30="Ja",1,0),0)</f>
        <v>0</v>
      </c>
      <c r="U4020" s="445">
        <f>IF('Angaben KH-Standort'!D$31='A4'!D4020,IF('Angaben KH-Standort'!E$31="Ja",1,0),0)</f>
        <v>0</v>
      </c>
    </row>
    <row r="4021" spans="2:21" ht="15" customHeight="1" x14ac:dyDescent="0.3">
      <c r="B4021" s="70" t="str">
        <f t="shared" si="500"/>
        <v>!!!</v>
      </c>
      <c r="C4021" s="265" t="str">
        <f>IF(ISERROR(IF(LEN(E4021)&gt;0,VLOOKUP(TEXT($E4021,0),'Angaben Stationen'!$E$14:$J$213,5,0),"")),"?",IF(LEN(E4021)&gt;0,VLOOKUP(TEXT($E4021,0),'Angaben Stationen'!$E$14:$J$213,5,0),""))</f>
        <v/>
      </c>
      <c r="D4021" s="232" t="str">
        <f>IF(ISERROR(IF(LEN(E4021)&gt;0,VLOOKUP(TEXT($E4021,0),'Angaben Stationen'!$E$14:$J$213,6,0),"")),"STATION IST NICHT VORHANDEN",IF(LEN(E4021)&gt;0,VLOOKUP(TEXT($E4021,0),'Angaben Stationen'!$E$14:$J$213,6,0),""))</f>
        <v/>
      </c>
      <c r="E4021" s="287"/>
      <c r="F4021" s="234"/>
      <c r="G4021" s="234"/>
      <c r="H4021" s="263"/>
      <c r="I4021" s="64"/>
      <c r="K4021" s="445" t="str">
        <f t="shared" si="501"/>
        <v>Leer</v>
      </c>
      <c r="L4021" s="445" t="str">
        <f>VLOOKUP($D4021,{"29 - Psychiatrie (Erwachsene)","BGI";"297 - stationsäquivalente Behandlung in der Erwachsenenpsychiatrie (29)","BGI";"30 - Kinder- und Jugendpsychiatrie","BGII";"307 - stationsäquivalente Behandlung in der Kinder- und Jugendpsychiatrie (30)","BGII";"31 - Psychosomatik","BGI";"","Leer"},2,0)</f>
        <v>Leer</v>
      </c>
      <c r="M4021" s="445">
        <f t="shared" si="498"/>
        <v>0</v>
      </c>
      <c r="N4021" s="445">
        <f t="shared" si="499"/>
        <v>0</v>
      </c>
      <c r="O4021" s="445">
        <f t="shared" si="502"/>
        <v>0</v>
      </c>
      <c r="P4021" s="445">
        <f t="shared" si="503"/>
        <v>0</v>
      </c>
      <c r="Q4021" s="445">
        <f t="shared" si="504"/>
        <v>0</v>
      </c>
      <c r="R4021" s="415" t="str">
        <f t="shared" si="505"/>
        <v>Leer</v>
      </c>
      <c r="S4021" s="445">
        <f>IF('Angaben KH-Standort'!D$29='A4'!D4021,IF('Angaben KH-Standort'!E$29="Ja",1,0),0)</f>
        <v>0</v>
      </c>
      <c r="T4021" s="445">
        <f>IF('Angaben KH-Standort'!D$30='A4'!D4021,IF('Angaben KH-Standort'!E$30="Ja",1,0),0)</f>
        <v>0</v>
      </c>
      <c r="U4021" s="445">
        <f>IF('Angaben KH-Standort'!D$31='A4'!D4021,IF('Angaben KH-Standort'!E$31="Ja",1,0),0)</f>
        <v>0</v>
      </c>
    </row>
    <row r="4022" spans="2:21" ht="15" customHeight="1" x14ac:dyDescent="0.3">
      <c r="B4022" s="70" t="str">
        <f t="shared" si="500"/>
        <v>!!!</v>
      </c>
      <c r="C4022" s="265" t="str">
        <f>IF(ISERROR(IF(LEN(E4022)&gt;0,VLOOKUP(TEXT($E4022,0),'Angaben Stationen'!$E$14:$J$213,5,0),"")),"?",IF(LEN(E4022)&gt;0,VLOOKUP(TEXT($E4022,0),'Angaben Stationen'!$E$14:$J$213,5,0),""))</f>
        <v/>
      </c>
      <c r="D4022" s="232" t="str">
        <f>IF(ISERROR(IF(LEN(E4022)&gt;0,VLOOKUP(TEXT($E4022,0),'Angaben Stationen'!$E$14:$J$213,6,0),"")),"STATION IST NICHT VORHANDEN",IF(LEN(E4022)&gt;0,VLOOKUP(TEXT($E4022,0),'Angaben Stationen'!$E$14:$J$213,6,0),""))</f>
        <v/>
      </c>
      <c r="E4022" s="287"/>
      <c r="F4022" s="234"/>
      <c r="G4022" s="234"/>
      <c r="H4022" s="263"/>
      <c r="I4022" s="64"/>
      <c r="K4022" s="445" t="str">
        <f t="shared" si="501"/>
        <v>Leer</v>
      </c>
      <c r="L4022" s="445" t="str">
        <f>VLOOKUP($D4022,{"29 - Psychiatrie (Erwachsene)","BGI";"297 - stationsäquivalente Behandlung in der Erwachsenenpsychiatrie (29)","BGI";"30 - Kinder- und Jugendpsychiatrie","BGII";"307 - stationsäquivalente Behandlung in der Kinder- und Jugendpsychiatrie (30)","BGII";"31 - Psychosomatik","BGI";"","Leer"},2,0)</f>
        <v>Leer</v>
      </c>
      <c r="M4022" s="445">
        <f t="shared" si="498"/>
        <v>0</v>
      </c>
      <c r="N4022" s="445">
        <f t="shared" si="499"/>
        <v>0</v>
      </c>
      <c r="O4022" s="445">
        <f t="shared" si="502"/>
        <v>0</v>
      </c>
      <c r="P4022" s="445">
        <f t="shared" si="503"/>
        <v>0</v>
      </c>
      <c r="Q4022" s="445">
        <f t="shared" si="504"/>
        <v>0</v>
      </c>
      <c r="R4022" s="415" t="str">
        <f t="shared" si="505"/>
        <v>Leer</v>
      </c>
      <c r="S4022" s="445">
        <f>IF('Angaben KH-Standort'!D$29='A4'!D4022,IF('Angaben KH-Standort'!E$29="Ja",1,0),0)</f>
        <v>0</v>
      </c>
      <c r="T4022" s="445">
        <f>IF('Angaben KH-Standort'!D$30='A4'!D4022,IF('Angaben KH-Standort'!E$30="Ja",1,0),0)</f>
        <v>0</v>
      </c>
      <c r="U4022" s="445">
        <f>IF('Angaben KH-Standort'!D$31='A4'!D4022,IF('Angaben KH-Standort'!E$31="Ja",1,0),0)</f>
        <v>0</v>
      </c>
    </row>
    <row r="4023" spans="2:21" ht="15" customHeight="1" x14ac:dyDescent="0.3">
      <c r="B4023" s="70" t="str">
        <f t="shared" si="500"/>
        <v>!!!</v>
      </c>
      <c r="C4023" s="265" t="str">
        <f>IF(ISERROR(IF(LEN(E4023)&gt;0,VLOOKUP(TEXT($E4023,0),'Angaben Stationen'!$E$14:$J$213,5,0),"")),"?",IF(LEN(E4023)&gt;0,VLOOKUP(TEXT($E4023,0),'Angaben Stationen'!$E$14:$J$213,5,0),""))</f>
        <v/>
      </c>
      <c r="D4023" s="232" t="str">
        <f>IF(ISERROR(IF(LEN(E4023)&gt;0,VLOOKUP(TEXT($E4023,0),'Angaben Stationen'!$E$14:$J$213,6,0),"")),"STATION IST NICHT VORHANDEN",IF(LEN(E4023)&gt;0,VLOOKUP(TEXT($E4023,0),'Angaben Stationen'!$E$14:$J$213,6,0),""))</f>
        <v/>
      </c>
      <c r="E4023" s="287"/>
      <c r="F4023" s="234"/>
      <c r="G4023" s="234"/>
      <c r="H4023" s="263"/>
      <c r="I4023" s="64"/>
      <c r="K4023" s="445" t="str">
        <f t="shared" si="501"/>
        <v>Leer</v>
      </c>
      <c r="L4023" s="445" t="str">
        <f>VLOOKUP($D4023,{"29 - Psychiatrie (Erwachsene)","BGI";"297 - stationsäquivalente Behandlung in der Erwachsenenpsychiatrie (29)","BGI";"30 - Kinder- und Jugendpsychiatrie","BGII";"307 - stationsäquivalente Behandlung in der Kinder- und Jugendpsychiatrie (30)","BGII";"31 - Psychosomatik","BGI";"","Leer"},2,0)</f>
        <v>Leer</v>
      </c>
      <c r="M4023" s="445">
        <f t="shared" si="498"/>
        <v>0</v>
      </c>
      <c r="N4023" s="445">
        <f t="shared" si="499"/>
        <v>0</v>
      </c>
      <c r="O4023" s="445">
        <f t="shared" si="502"/>
        <v>0</v>
      </c>
      <c r="P4023" s="445">
        <f t="shared" si="503"/>
        <v>0</v>
      </c>
      <c r="Q4023" s="445">
        <f t="shared" si="504"/>
        <v>0</v>
      </c>
      <c r="R4023" s="415" t="str">
        <f t="shared" si="505"/>
        <v>Leer</v>
      </c>
      <c r="S4023" s="445">
        <f>IF('Angaben KH-Standort'!D$29='A4'!D4023,IF('Angaben KH-Standort'!E$29="Ja",1,0),0)</f>
        <v>0</v>
      </c>
      <c r="T4023" s="445">
        <f>IF('Angaben KH-Standort'!D$30='A4'!D4023,IF('Angaben KH-Standort'!E$30="Ja",1,0),0)</f>
        <v>0</v>
      </c>
      <c r="U4023" s="445">
        <f>IF('Angaben KH-Standort'!D$31='A4'!D4023,IF('Angaben KH-Standort'!E$31="Ja",1,0),0)</f>
        <v>0</v>
      </c>
    </row>
    <row r="4024" spans="2:21" ht="15" customHeight="1" x14ac:dyDescent="0.3">
      <c r="B4024" s="70" t="str">
        <f t="shared" si="500"/>
        <v>!!!</v>
      </c>
      <c r="C4024" s="265" t="str">
        <f>IF(ISERROR(IF(LEN(E4024)&gt;0,VLOOKUP(TEXT($E4024,0),'Angaben Stationen'!$E$14:$J$213,5,0),"")),"?",IF(LEN(E4024)&gt;0,VLOOKUP(TEXT($E4024,0),'Angaben Stationen'!$E$14:$J$213,5,0),""))</f>
        <v/>
      </c>
      <c r="D4024" s="232" t="str">
        <f>IF(ISERROR(IF(LEN(E4024)&gt;0,VLOOKUP(TEXT($E4024,0),'Angaben Stationen'!$E$14:$J$213,6,0),"")),"STATION IST NICHT VORHANDEN",IF(LEN(E4024)&gt;0,VLOOKUP(TEXT($E4024,0),'Angaben Stationen'!$E$14:$J$213,6,0),""))</f>
        <v/>
      </c>
      <c r="E4024" s="287"/>
      <c r="F4024" s="234"/>
      <c r="G4024" s="234"/>
      <c r="H4024" s="263"/>
      <c r="I4024" s="64"/>
      <c r="K4024" s="445" t="str">
        <f t="shared" si="501"/>
        <v>Leer</v>
      </c>
      <c r="L4024" s="445" t="str">
        <f>VLOOKUP($D4024,{"29 - Psychiatrie (Erwachsene)","BGI";"297 - stationsäquivalente Behandlung in der Erwachsenenpsychiatrie (29)","BGI";"30 - Kinder- und Jugendpsychiatrie","BGII";"307 - stationsäquivalente Behandlung in der Kinder- und Jugendpsychiatrie (30)","BGII";"31 - Psychosomatik","BGI";"","Leer"},2,0)</f>
        <v>Leer</v>
      </c>
      <c r="M4024" s="445">
        <f t="shared" si="498"/>
        <v>0</v>
      </c>
      <c r="N4024" s="445">
        <f t="shared" si="499"/>
        <v>0</v>
      </c>
      <c r="O4024" s="445">
        <f t="shared" si="502"/>
        <v>0</v>
      </c>
      <c r="P4024" s="445">
        <f t="shared" si="503"/>
        <v>0</v>
      </c>
      <c r="Q4024" s="445">
        <f t="shared" si="504"/>
        <v>0</v>
      </c>
      <c r="R4024" s="415" t="str">
        <f t="shared" si="505"/>
        <v>Leer</v>
      </c>
      <c r="S4024" s="445">
        <f>IF('Angaben KH-Standort'!D$29='A4'!D4024,IF('Angaben KH-Standort'!E$29="Ja",1,0),0)</f>
        <v>0</v>
      </c>
      <c r="T4024" s="445">
        <f>IF('Angaben KH-Standort'!D$30='A4'!D4024,IF('Angaben KH-Standort'!E$30="Ja",1,0),0)</f>
        <v>0</v>
      </c>
      <c r="U4024" s="445">
        <f>IF('Angaben KH-Standort'!D$31='A4'!D4024,IF('Angaben KH-Standort'!E$31="Ja",1,0),0)</f>
        <v>0</v>
      </c>
    </row>
    <row r="4025" spans="2:21" ht="15" customHeight="1" x14ac:dyDescent="0.3">
      <c r="B4025" s="70" t="str">
        <f t="shared" si="500"/>
        <v>!!!</v>
      </c>
      <c r="C4025" s="265" t="str">
        <f>IF(ISERROR(IF(LEN(E4025)&gt;0,VLOOKUP(TEXT($E4025,0),'Angaben Stationen'!$E$14:$J$213,5,0),"")),"?",IF(LEN(E4025)&gt;0,VLOOKUP(TEXT($E4025,0),'Angaben Stationen'!$E$14:$J$213,5,0),""))</f>
        <v/>
      </c>
      <c r="D4025" s="232" t="str">
        <f>IF(ISERROR(IF(LEN(E4025)&gt;0,VLOOKUP(TEXT($E4025,0),'Angaben Stationen'!$E$14:$J$213,6,0),"")),"STATION IST NICHT VORHANDEN",IF(LEN(E4025)&gt;0,VLOOKUP(TEXT($E4025,0),'Angaben Stationen'!$E$14:$J$213,6,0),""))</f>
        <v/>
      </c>
      <c r="E4025" s="287"/>
      <c r="F4025" s="234"/>
      <c r="G4025" s="234"/>
      <c r="H4025" s="263"/>
      <c r="I4025" s="64"/>
      <c r="K4025" s="445" t="str">
        <f t="shared" si="501"/>
        <v>Leer</v>
      </c>
      <c r="L4025" s="445" t="str">
        <f>VLOOKUP($D4025,{"29 - Psychiatrie (Erwachsene)","BGI";"297 - stationsäquivalente Behandlung in der Erwachsenenpsychiatrie (29)","BGI";"30 - Kinder- und Jugendpsychiatrie","BGII";"307 - stationsäquivalente Behandlung in der Kinder- und Jugendpsychiatrie (30)","BGII";"31 - Psychosomatik","BGI";"","Leer"},2,0)</f>
        <v>Leer</v>
      </c>
      <c r="M4025" s="445">
        <f t="shared" si="498"/>
        <v>0</v>
      </c>
      <c r="N4025" s="445">
        <f t="shared" si="499"/>
        <v>0</v>
      </c>
      <c r="O4025" s="445">
        <f t="shared" si="502"/>
        <v>0</v>
      </c>
      <c r="P4025" s="445">
        <f t="shared" si="503"/>
        <v>0</v>
      </c>
      <c r="Q4025" s="445">
        <f t="shared" si="504"/>
        <v>0</v>
      </c>
      <c r="R4025" s="415" t="str">
        <f t="shared" si="505"/>
        <v>Leer</v>
      </c>
      <c r="S4025" s="445">
        <f>IF('Angaben KH-Standort'!D$29='A4'!D4025,IF('Angaben KH-Standort'!E$29="Ja",1,0),0)</f>
        <v>0</v>
      </c>
      <c r="T4025" s="445">
        <f>IF('Angaben KH-Standort'!D$30='A4'!D4025,IF('Angaben KH-Standort'!E$30="Ja",1,0),0)</f>
        <v>0</v>
      </c>
      <c r="U4025" s="445">
        <f>IF('Angaben KH-Standort'!D$31='A4'!D4025,IF('Angaben KH-Standort'!E$31="Ja",1,0),0)</f>
        <v>0</v>
      </c>
    </row>
    <row r="4026" spans="2:21" ht="15" customHeight="1" x14ac:dyDescent="0.3">
      <c r="B4026" s="70" t="str">
        <f t="shared" si="500"/>
        <v>!!!</v>
      </c>
      <c r="C4026" s="265" t="str">
        <f>IF(ISERROR(IF(LEN(E4026)&gt;0,VLOOKUP(TEXT($E4026,0),'Angaben Stationen'!$E$14:$J$213,5,0),"")),"?",IF(LEN(E4026)&gt;0,VLOOKUP(TEXT($E4026,0),'Angaben Stationen'!$E$14:$J$213,5,0),""))</f>
        <v/>
      </c>
      <c r="D4026" s="232" t="str">
        <f>IF(ISERROR(IF(LEN(E4026)&gt;0,VLOOKUP(TEXT($E4026,0),'Angaben Stationen'!$E$14:$J$213,6,0),"")),"STATION IST NICHT VORHANDEN",IF(LEN(E4026)&gt;0,VLOOKUP(TEXT($E4026,0),'Angaben Stationen'!$E$14:$J$213,6,0),""))</f>
        <v/>
      </c>
      <c r="E4026" s="287"/>
      <c r="F4026" s="234"/>
      <c r="G4026" s="234"/>
      <c r="H4026" s="263"/>
      <c r="I4026" s="64"/>
      <c r="K4026" s="445" t="str">
        <f t="shared" si="501"/>
        <v>Leer</v>
      </c>
      <c r="L4026" s="445" t="str">
        <f>VLOOKUP($D4026,{"29 - Psychiatrie (Erwachsene)","BGI";"297 - stationsäquivalente Behandlung in der Erwachsenenpsychiatrie (29)","BGI";"30 - Kinder- und Jugendpsychiatrie","BGII";"307 - stationsäquivalente Behandlung in der Kinder- und Jugendpsychiatrie (30)","BGII";"31 - Psychosomatik","BGI";"","Leer"},2,0)</f>
        <v>Leer</v>
      </c>
      <c r="M4026" s="445">
        <f t="shared" si="498"/>
        <v>0</v>
      </c>
      <c r="N4026" s="445">
        <f t="shared" si="499"/>
        <v>0</v>
      </c>
      <c r="O4026" s="445">
        <f t="shared" si="502"/>
        <v>0</v>
      </c>
      <c r="P4026" s="445">
        <f t="shared" si="503"/>
        <v>0</v>
      </c>
      <c r="Q4026" s="445">
        <f t="shared" si="504"/>
        <v>0</v>
      </c>
      <c r="R4026" s="415" t="str">
        <f t="shared" si="505"/>
        <v>Leer</v>
      </c>
      <c r="S4026" s="445">
        <f>IF('Angaben KH-Standort'!D$29='A4'!D4026,IF('Angaben KH-Standort'!E$29="Ja",1,0),0)</f>
        <v>0</v>
      </c>
      <c r="T4026" s="445">
        <f>IF('Angaben KH-Standort'!D$30='A4'!D4026,IF('Angaben KH-Standort'!E$30="Ja",1,0),0)</f>
        <v>0</v>
      </c>
      <c r="U4026" s="445">
        <f>IF('Angaben KH-Standort'!D$31='A4'!D4026,IF('Angaben KH-Standort'!E$31="Ja",1,0),0)</f>
        <v>0</v>
      </c>
    </row>
    <row r="4027" spans="2:21" ht="15" customHeight="1" x14ac:dyDescent="0.3">
      <c r="B4027" s="70" t="str">
        <f t="shared" si="500"/>
        <v>!!!</v>
      </c>
      <c r="C4027" s="265" t="str">
        <f>IF(ISERROR(IF(LEN(E4027)&gt;0,VLOOKUP(TEXT($E4027,0),'Angaben Stationen'!$E$14:$J$213,5,0),"")),"?",IF(LEN(E4027)&gt;0,VLOOKUP(TEXT($E4027,0),'Angaben Stationen'!$E$14:$J$213,5,0),""))</f>
        <v/>
      </c>
      <c r="D4027" s="232" t="str">
        <f>IF(ISERROR(IF(LEN(E4027)&gt;0,VLOOKUP(TEXT($E4027,0),'Angaben Stationen'!$E$14:$J$213,6,0),"")),"STATION IST NICHT VORHANDEN",IF(LEN(E4027)&gt;0,VLOOKUP(TEXT($E4027,0),'Angaben Stationen'!$E$14:$J$213,6,0),""))</f>
        <v/>
      </c>
      <c r="E4027" s="287"/>
      <c r="F4027" s="234"/>
      <c r="G4027" s="234"/>
      <c r="H4027" s="263"/>
      <c r="I4027" s="64"/>
      <c r="K4027" s="445" t="str">
        <f t="shared" si="501"/>
        <v>Leer</v>
      </c>
      <c r="L4027" s="445" t="str">
        <f>VLOOKUP($D4027,{"29 - Psychiatrie (Erwachsene)","BGI";"297 - stationsäquivalente Behandlung in der Erwachsenenpsychiatrie (29)","BGI";"30 - Kinder- und Jugendpsychiatrie","BGII";"307 - stationsäquivalente Behandlung in der Kinder- und Jugendpsychiatrie (30)","BGII";"31 - Psychosomatik","BGI";"","Leer"},2,0)</f>
        <v>Leer</v>
      </c>
      <c r="M4027" s="445">
        <f t="shared" si="498"/>
        <v>0</v>
      </c>
      <c r="N4027" s="445">
        <f t="shared" si="499"/>
        <v>0</v>
      </c>
      <c r="O4027" s="445">
        <f t="shared" si="502"/>
        <v>0</v>
      </c>
      <c r="P4027" s="445">
        <f t="shared" si="503"/>
        <v>0</v>
      </c>
      <c r="Q4027" s="445">
        <f t="shared" si="504"/>
        <v>0</v>
      </c>
      <c r="R4027" s="415" t="str">
        <f t="shared" si="505"/>
        <v>Leer</v>
      </c>
      <c r="S4027" s="445">
        <f>IF('Angaben KH-Standort'!D$29='A4'!D4027,IF('Angaben KH-Standort'!E$29="Ja",1,0),0)</f>
        <v>0</v>
      </c>
      <c r="T4027" s="445">
        <f>IF('Angaben KH-Standort'!D$30='A4'!D4027,IF('Angaben KH-Standort'!E$30="Ja",1,0),0)</f>
        <v>0</v>
      </c>
      <c r="U4027" s="445">
        <f>IF('Angaben KH-Standort'!D$31='A4'!D4027,IF('Angaben KH-Standort'!E$31="Ja",1,0),0)</f>
        <v>0</v>
      </c>
    </row>
    <row r="4028" spans="2:21" ht="15" customHeight="1" x14ac:dyDescent="0.3">
      <c r="B4028" s="70" t="str">
        <f t="shared" si="500"/>
        <v>!!!</v>
      </c>
      <c r="C4028" s="265" t="str">
        <f>IF(ISERROR(IF(LEN(E4028)&gt;0,VLOOKUP(TEXT($E4028,0),'Angaben Stationen'!$E$14:$J$213,5,0),"")),"?",IF(LEN(E4028)&gt;0,VLOOKUP(TEXT($E4028,0),'Angaben Stationen'!$E$14:$J$213,5,0),""))</f>
        <v/>
      </c>
      <c r="D4028" s="232" t="str">
        <f>IF(ISERROR(IF(LEN(E4028)&gt;0,VLOOKUP(TEXT($E4028,0),'Angaben Stationen'!$E$14:$J$213,6,0),"")),"STATION IST NICHT VORHANDEN",IF(LEN(E4028)&gt;0,VLOOKUP(TEXT($E4028,0),'Angaben Stationen'!$E$14:$J$213,6,0),""))</f>
        <v/>
      </c>
      <c r="E4028" s="287"/>
      <c r="F4028" s="234"/>
      <c r="G4028" s="234"/>
      <c r="H4028" s="263"/>
      <c r="I4028" s="64"/>
      <c r="K4028" s="445" t="str">
        <f t="shared" si="501"/>
        <v>Leer</v>
      </c>
      <c r="L4028" s="445" t="str">
        <f>VLOOKUP($D4028,{"29 - Psychiatrie (Erwachsene)","BGI";"297 - stationsäquivalente Behandlung in der Erwachsenenpsychiatrie (29)","BGI";"30 - Kinder- und Jugendpsychiatrie","BGII";"307 - stationsäquivalente Behandlung in der Kinder- und Jugendpsychiatrie (30)","BGII";"31 - Psychosomatik","BGI";"","Leer"},2,0)</f>
        <v>Leer</v>
      </c>
      <c r="M4028" s="445">
        <f t="shared" si="498"/>
        <v>0</v>
      </c>
      <c r="N4028" s="445">
        <f t="shared" si="499"/>
        <v>0</v>
      </c>
      <c r="O4028" s="445">
        <f t="shared" si="502"/>
        <v>0</v>
      </c>
      <c r="P4028" s="445">
        <f t="shared" si="503"/>
        <v>0</v>
      </c>
      <c r="Q4028" s="445">
        <f t="shared" si="504"/>
        <v>0</v>
      </c>
      <c r="R4028" s="415" t="str">
        <f t="shared" si="505"/>
        <v>Leer</v>
      </c>
      <c r="S4028" s="445">
        <f>IF('Angaben KH-Standort'!D$29='A4'!D4028,IF('Angaben KH-Standort'!E$29="Ja",1,0),0)</f>
        <v>0</v>
      </c>
      <c r="T4028" s="445">
        <f>IF('Angaben KH-Standort'!D$30='A4'!D4028,IF('Angaben KH-Standort'!E$30="Ja",1,0),0)</f>
        <v>0</v>
      </c>
      <c r="U4028" s="445">
        <f>IF('Angaben KH-Standort'!D$31='A4'!D4028,IF('Angaben KH-Standort'!E$31="Ja",1,0),0)</f>
        <v>0</v>
      </c>
    </row>
    <row r="4029" spans="2:21" ht="15" customHeight="1" x14ac:dyDescent="0.3">
      <c r="B4029" s="70" t="str">
        <f t="shared" si="500"/>
        <v>!!!</v>
      </c>
      <c r="C4029" s="265" t="str">
        <f>IF(ISERROR(IF(LEN(E4029)&gt;0,VLOOKUP(TEXT($E4029,0),'Angaben Stationen'!$E$14:$J$213,5,0),"")),"?",IF(LEN(E4029)&gt;0,VLOOKUP(TEXT($E4029,0),'Angaben Stationen'!$E$14:$J$213,5,0),""))</f>
        <v/>
      </c>
      <c r="D4029" s="232" t="str">
        <f>IF(ISERROR(IF(LEN(E4029)&gt;0,VLOOKUP(TEXT($E4029,0),'Angaben Stationen'!$E$14:$J$213,6,0),"")),"STATION IST NICHT VORHANDEN",IF(LEN(E4029)&gt;0,VLOOKUP(TEXT($E4029,0),'Angaben Stationen'!$E$14:$J$213,6,0),""))</f>
        <v/>
      </c>
      <c r="E4029" s="287"/>
      <c r="F4029" s="234"/>
      <c r="G4029" s="234"/>
      <c r="H4029" s="263"/>
      <c r="I4029" s="64"/>
      <c r="K4029" s="445" t="str">
        <f t="shared" si="501"/>
        <v>Leer</v>
      </c>
      <c r="L4029" s="445" t="str">
        <f>VLOOKUP($D4029,{"29 - Psychiatrie (Erwachsene)","BGI";"297 - stationsäquivalente Behandlung in der Erwachsenenpsychiatrie (29)","BGI";"30 - Kinder- und Jugendpsychiatrie","BGII";"307 - stationsäquivalente Behandlung in der Kinder- und Jugendpsychiatrie (30)","BGII";"31 - Psychosomatik","BGI";"","Leer"},2,0)</f>
        <v>Leer</v>
      </c>
      <c r="M4029" s="445">
        <f t="shared" si="498"/>
        <v>0</v>
      </c>
      <c r="N4029" s="445">
        <f t="shared" si="499"/>
        <v>0</v>
      </c>
      <c r="O4029" s="445">
        <f t="shared" si="502"/>
        <v>0</v>
      </c>
      <c r="P4029" s="445">
        <f t="shared" si="503"/>
        <v>0</v>
      </c>
      <c r="Q4029" s="445">
        <f t="shared" si="504"/>
        <v>0</v>
      </c>
      <c r="R4029" s="415" t="str">
        <f t="shared" si="505"/>
        <v>Leer</v>
      </c>
      <c r="S4029" s="445">
        <f>IF('Angaben KH-Standort'!D$29='A4'!D4029,IF('Angaben KH-Standort'!E$29="Ja",1,0),0)</f>
        <v>0</v>
      </c>
      <c r="T4029" s="445">
        <f>IF('Angaben KH-Standort'!D$30='A4'!D4029,IF('Angaben KH-Standort'!E$30="Ja",1,0),0)</f>
        <v>0</v>
      </c>
      <c r="U4029" s="445">
        <f>IF('Angaben KH-Standort'!D$31='A4'!D4029,IF('Angaben KH-Standort'!E$31="Ja",1,0),0)</f>
        <v>0</v>
      </c>
    </row>
    <row r="4030" spans="2:21" ht="15" customHeight="1" x14ac:dyDescent="0.3">
      <c r="B4030" s="70" t="str">
        <f t="shared" si="500"/>
        <v>!!!</v>
      </c>
      <c r="C4030" s="265" t="str">
        <f>IF(ISERROR(IF(LEN(E4030)&gt;0,VLOOKUP(TEXT($E4030,0),'Angaben Stationen'!$E$14:$J$213,5,0),"")),"?",IF(LEN(E4030)&gt;0,VLOOKUP(TEXT($E4030,0),'Angaben Stationen'!$E$14:$J$213,5,0),""))</f>
        <v/>
      </c>
      <c r="D4030" s="232" t="str">
        <f>IF(ISERROR(IF(LEN(E4030)&gt;0,VLOOKUP(TEXT($E4030,0),'Angaben Stationen'!$E$14:$J$213,6,0),"")),"STATION IST NICHT VORHANDEN",IF(LEN(E4030)&gt;0,VLOOKUP(TEXT($E4030,0),'Angaben Stationen'!$E$14:$J$213,6,0),""))</f>
        <v/>
      </c>
      <c r="E4030" s="287"/>
      <c r="F4030" s="234"/>
      <c r="G4030" s="234"/>
      <c r="H4030" s="263"/>
      <c r="I4030" s="64"/>
      <c r="K4030" s="445" t="str">
        <f t="shared" si="501"/>
        <v>Leer</v>
      </c>
      <c r="L4030" s="445" t="str">
        <f>VLOOKUP($D4030,{"29 - Psychiatrie (Erwachsene)","BGI";"297 - stationsäquivalente Behandlung in der Erwachsenenpsychiatrie (29)","BGI";"30 - Kinder- und Jugendpsychiatrie","BGII";"307 - stationsäquivalente Behandlung in der Kinder- und Jugendpsychiatrie (30)","BGII";"31 - Psychosomatik","BGI";"","Leer"},2,0)</f>
        <v>Leer</v>
      </c>
      <c r="M4030" s="445">
        <f t="shared" si="498"/>
        <v>0</v>
      </c>
      <c r="N4030" s="445">
        <f t="shared" si="499"/>
        <v>0</v>
      </c>
      <c r="O4030" s="445">
        <f t="shared" si="502"/>
        <v>0</v>
      </c>
      <c r="P4030" s="445">
        <f t="shared" si="503"/>
        <v>0</v>
      </c>
      <c r="Q4030" s="445">
        <f t="shared" si="504"/>
        <v>0</v>
      </c>
      <c r="R4030" s="415" t="str">
        <f t="shared" si="505"/>
        <v>Leer</v>
      </c>
      <c r="S4030" s="445">
        <f>IF('Angaben KH-Standort'!D$29='A4'!D4030,IF('Angaben KH-Standort'!E$29="Ja",1,0),0)</f>
        <v>0</v>
      </c>
      <c r="T4030" s="445">
        <f>IF('Angaben KH-Standort'!D$30='A4'!D4030,IF('Angaben KH-Standort'!E$30="Ja",1,0),0)</f>
        <v>0</v>
      </c>
      <c r="U4030" s="445">
        <f>IF('Angaben KH-Standort'!D$31='A4'!D4030,IF('Angaben KH-Standort'!E$31="Ja",1,0),0)</f>
        <v>0</v>
      </c>
    </row>
    <row r="4031" spans="2:21" ht="15" customHeight="1" x14ac:dyDescent="0.3">
      <c r="B4031" s="70" t="str">
        <f t="shared" si="500"/>
        <v>!!!</v>
      </c>
      <c r="C4031" s="265" t="str">
        <f>IF(ISERROR(IF(LEN(E4031)&gt;0,VLOOKUP(TEXT($E4031,0),'Angaben Stationen'!$E$14:$J$213,5,0),"")),"?",IF(LEN(E4031)&gt;0,VLOOKUP(TEXT($E4031,0),'Angaben Stationen'!$E$14:$J$213,5,0),""))</f>
        <v/>
      </c>
      <c r="D4031" s="232" t="str">
        <f>IF(ISERROR(IF(LEN(E4031)&gt;0,VLOOKUP(TEXT($E4031,0),'Angaben Stationen'!$E$14:$J$213,6,0),"")),"STATION IST NICHT VORHANDEN",IF(LEN(E4031)&gt;0,VLOOKUP(TEXT($E4031,0),'Angaben Stationen'!$E$14:$J$213,6,0),""))</f>
        <v/>
      </c>
      <c r="E4031" s="287"/>
      <c r="F4031" s="234"/>
      <c r="G4031" s="234"/>
      <c r="H4031" s="263"/>
      <c r="I4031" s="64"/>
      <c r="K4031" s="445" t="str">
        <f t="shared" si="501"/>
        <v>Leer</v>
      </c>
      <c r="L4031" s="445" t="str">
        <f>VLOOKUP($D4031,{"29 - Psychiatrie (Erwachsene)","BGI";"297 - stationsäquivalente Behandlung in der Erwachsenenpsychiatrie (29)","BGI";"30 - Kinder- und Jugendpsychiatrie","BGII";"307 - stationsäquivalente Behandlung in der Kinder- und Jugendpsychiatrie (30)","BGII";"31 - Psychosomatik","BGI";"","Leer"},2,0)</f>
        <v>Leer</v>
      </c>
      <c r="M4031" s="445">
        <f t="shared" si="498"/>
        <v>0</v>
      </c>
      <c r="N4031" s="445">
        <f t="shared" si="499"/>
        <v>0</v>
      </c>
      <c r="O4031" s="445">
        <f t="shared" si="502"/>
        <v>0</v>
      </c>
      <c r="P4031" s="445">
        <f t="shared" si="503"/>
        <v>0</v>
      </c>
      <c r="Q4031" s="445">
        <f t="shared" si="504"/>
        <v>0</v>
      </c>
      <c r="R4031" s="415" t="str">
        <f t="shared" si="505"/>
        <v>Leer</v>
      </c>
      <c r="S4031" s="445">
        <f>IF('Angaben KH-Standort'!D$29='A4'!D4031,IF('Angaben KH-Standort'!E$29="Ja",1,0),0)</f>
        <v>0</v>
      </c>
      <c r="T4031" s="445">
        <f>IF('Angaben KH-Standort'!D$30='A4'!D4031,IF('Angaben KH-Standort'!E$30="Ja",1,0),0)</f>
        <v>0</v>
      </c>
      <c r="U4031" s="445">
        <f>IF('Angaben KH-Standort'!D$31='A4'!D4031,IF('Angaben KH-Standort'!E$31="Ja",1,0),0)</f>
        <v>0</v>
      </c>
    </row>
    <row r="4032" spans="2:21" ht="15" customHeight="1" x14ac:dyDescent="0.3">
      <c r="B4032" s="70" t="str">
        <f t="shared" si="500"/>
        <v>!!!</v>
      </c>
      <c r="C4032" s="265" t="str">
        <f>IF(ISERROR(IF(LEN(E4032)&gt;0,VLOOKUP(TEXT($E4032,0),'Angaben Stationen'!$E$14:$J$213,5,0),"")),"?",IF(LEN(E4032)&gt;0,VLOOKUP(TEXT($E4032,0),'Angaben Stationen'!$E$14:$J$213,5,0),""))</f>
        <v/>
      </c>
      <c r="D4032" s="232" t="str">
        <f>IF(ISERROR(IF(LEN(E4032)&gt;0,VLOOKUP(TEXT($E4032,0),'Angaben Stationen'!$E$14:$J$213,6,0),"")),"STATION IST NICHT VORHANDEN",IF(LEN(E4032)&gt;0,VLOOKUP(TEXT($E4032,0),'Angaben Stationen'!$E$14:$J$213,6,0),""))</f>
        <v/>
      </c>
      <c r="E4032" s="287"/>
      <c r="F4032" s="234"/>
      <c r="G4032" s="234"/>
      <c r="H4032" s="263"/>
      <c r="I4032" s="64"/>
      <c r="K4032" s="445" t="str">
        <f t="shared" si="501"/>
        <v>Leer</v>
      </c>
      <c r="L4032" s="445" t="str">
        <f>VLOOKUP($D4032,{"29 - Psychiatrie (Erwachsene)","BGI";"297 - stationsäquivalente Behandlung in der Erwachsenenpsychiatrie (29)","BGI";"30 - Kinder- und Jugendpsychiatrie","BGII";"307 - stationsäquivalente Behandlung in der Kinder- und Jugendpsychiatrie (30)","BGII";"31 - Psychosomatik","BGI";"","Leer"},2,0)</f>
        <v>Leer</v>
      </c>
      <c r="M4032" s="445">
        <f t="shared" si="498"/>
        <v>0</v>
      </c>
      <c r="N4032" s="445">
        <f t="shared" si="499"/>
        <v>0</v>
      </c>
      <c r="O4032" s="445">
        <f t="shared" si="502"/>
        <v>0</v>
      </c>
      <c r="P4032" s="445">
        <f t="shared" si="503"/>
        <v>0</v>
      </c>
      <c r="Q4032" s="445">
        <f t="shared" si="504"/>
        <v>0</v>
      </c>
      <c r="R4032" s="415" t="str">
        <f t="shared" si="505"/>
        <v>Leer</v>
      </c>
      <c r="S4032" s="445">
        <f>IF('Angaben KH-Standort'!D$29='A4'!D4032,IF('Angaben KH-Standort'!E$29="Ja",1,0),0)</f>
        <v>0</v>
      </c>
      <c r="T4032" s="445">
        <f>IF('Angaben KH-Standort'!D$30='A4'!D4032,IF('Angaben KH-Standort'!E$30="Ja",1,0),0)</f>
        <v>0</v>
      </c>
      <c r="U4032" s="445">
        <f>IF('Angaben KH-Standort'!D$31='A4'!D4032,IF('Angaben KH-Standort'!E$31="Ja",1,0),0)</f>
        <v>0</v>
      </c>
    </row>
    <row r="4033" spans="2:21" ht="15" customHeight="1" x14ac:dyDescent="0.3">
      <c r="B4033" s="70" t="str">
        <f t="shared" si="500"/>
        <v>!!!</v>
      </c>
      <c r="C4033" s="265" t="str">
        <f>IF(ISERROR(IF(LEN(E4033)&gt;0,VLOOKUP(TEXT($E4033,0),'Angaben Stationen'!$E$14:$J$213,5,0),"")),"?",IF(LEN(E4033)&gt;0,VLOOKUP(TEXT($E4033,0),'Angaben Stationen'!$E$14:$J$213,5,0),""))</f>
        <v/>
      </c>
      <c r="D4033" s="232" t="str">
        <f>IF(ISERROR(IF(LEN(E4033)&gt;0,VLOOKUP(TEXT($E4033,0),'Angaben Stationen'!$E$14:$J$213,6,0),"")),"STATION IST NICHT VORHANDEN",IF(LEN(E4033)&gt;0,VLOOKUP(TEXT($E4033,0),'Angaben Stationen'!$E$14:$J$213,6,0),""))</f>
        <v/>
      </c>
      <c r="E4033" s="287"/>
      <c r="F4033" s="234"/>
      <c r="G4033" s="234"/>
      <c r="H4033" s="263"/>
      <c r="I4033" s="64"/>
      <c r="K4033" s="445" t="str">
        <f t="shared" si="501"/>
        <v>Leer</v>
      </c>
      <c r="L4033" s="445" t="str">
        <f>VLOOKUP($D4033,{"29 - Psychiatrie (Erwachsene)","BGI";"297 - stationsäquivalente Behandlung in der Erwachsenenpsychiatrie (29)","BGI";"30 - Kinder- und Jugendpsychiatrie","BGII";"307 - stationsäquivalente Behandlung in der Kinder- und Jugendpsychiatrie (30)","BGII";"31 - Psychosomatik","BGI";"","Leer"},2,0)</f>
        <v>Leer</v>
      </c>
      <c r="M4033" s="445">
        <f t="shared" si="498"/>
        <v>0</v>
      </c>
      <c r="N4033" s="445">
        <f t="shared" si="499"/>
        <v>0</v>
      </c>
      <c r="O4033" s="445">
        <f t="shared" si="502"/>
        <v>0</v>
      </c>
      <c r="P4033" s="445">
        <f t="shared" si="503"/>
        <v>0</v>
      </c>
      <c r="Q4033" s="445">
        <f t="shared" si="504"/>
        <v>0</v>
      </c>
      <c r="R4033" s="415" t="str">
        <f t="shared" si="505"/>
        <v>Leer</v>
      </c>
      <c r="S4033" s="445">
        <f>IF('Angaben KH-Standort'!D$29='A4'!D4033,IF('Angaben KH-Standort'!E$29="Ja",1,0),0)</f>
        <v>0</v>
      </c>
      <c r="T4033" s="445">
        <f>IF('Angaben KH-Standort'!D$30='A4'!D4033,IF('Angaben KH-Standort'!E$30="Ja",1,0),0)</f>
        <v>0</v>
      </c>
      <c r="U4033" s="445">
        <f>IF('Angaben KH-Standort'!D$31='A4'!D4033,IF('Angaben KH-Standort'!E$31="Ja",1,0),0)</f>
        <v>0</v>
      </c>
    </row>
    <row r="4034" spans="2:21" ht="15" customHeight="1" x14ac:dyDescent="0.3">
      <c r="B4034" s="70" t="str">
        <f t="shared" si="500"/>
        <v>!!!</v>
      </c>
      <c r="C4034" s="265" t="str">
        <f>IF(ISERROR(IF(LEN(E4034)&gt;0,VLOOKUP(TEXT($E4034,0),'Angaben Stationen'!$E$14:$J$213,5,0),"")),"?",IF(LEN(E4034)&gt;0,VLOOKUP(TEXT($E4034,0),'Angaben Stationen'!$E$14:$J$213,5,0),""))</f>
        <v/>
      </c>
      <c r="D4034" s="232" t="str">
        <f>IF(ISERROR(IF(LEN(E4034)&gt;0,VLOOKUP(TEXT($E4034,0),'Angaben Stationen'!$E$14:$J$213,6,0),"")),"STATION IST NICHT VORHANDEN",IF(LEN(E4034)&gt;0,VLOOKUP(TEXT($E4034,0),'Angaben Stationen'!$E$14:$J$213,6,0),""))</f>
        <v/>
      </c>
      <c r="E4034" s="287"/>
      <c r="F4034" s="234"/>
      <c r="G4034" s="234"/>
      <c r="H4034" s="263"/>
      <c r="I4034" s="64"/>
      <c r="K4034" s="445" t="str">
        <f t="shared" si="501"/>
        <v>Leer</v>
      </c>
      <c r="L4034" s="445" t="str">
        <f>VLOOKUP($D4034,{"29 - Psychiatrie (Erwachsene)","BGI";"297 - stationsäquivalente Behandlung in der Erwachsenenpsychiatrie (29)","BGI";"30 - Kinder- und Jugendpsychiatrie","BGII";"307 - stationsäquivalente Behandlung in der Kinder- und Jugendpsychiatrie (30)","BGII";"31 - Psychosomatik","BGI";"","Leer"},2,0)</f>
        <v>Leer</v>
      </c>
      <c r="M4034" s="445">
        <f t="shared" si="498"/>
        <v>0</v>
      </c>
      <c r="N4034" s="445">
        <f t="shared" si="499"/>
        <v>0</v>
      </c>
      <c r="O4034" s="445">
        <f t="shared" si="502"/>
        <v>0</v>
      </c>
      <c r="P4034" s="445">
        <f t="shared" si="503"/>
        <v>0</v>
      </c>
      <c r="Q4034" s="445">
        <f t="shared" si="504"/>
        <v>0</v>
      </c>
      <c r="R4034" s="415" t="str">
        <f t="shared" si="505"/>
        <v>Leer</v>
      </c>
      <c r="S4034" s="445">
        <f>IF('Angaben KH-Standort'!D$29='A4'!D4034,IF('Angaben KH-Standort'!E$29="Ja",1,0),0)</f>
        <v>0</v>
      </c>
      <c r="T4034" s="445">
        <f>IF('Angaben KH-Standort'!D$30='A4'!D4034,IF('Angaben KH-Standort'!E$30="Ja",1,0),0)</f>
        <v>0</v>
      </c>
      <c r="U4034" s="445">
        <f>IF('Angaben KH-Standort'!D$31='A4'!D4034,IF('Angaben KH-Standort'!E$31="Ja",1,0),0)</f>
        <v>0</v>
      </c>
    </row>
    <row r="4035" spans="2:21" ht="15" customHeight="1" x14ac:dyDescent="0.3">
      <c r="B4035" s="70" t="str">
        <f t="shared" si="500"/>
        <v>!!!</v>
      </c>
      <c r="C4035" s="265" t="str">
        <f>IF(ISERROR(IF(LEN(E4035)&gt;0,VLOOKUP(TEXT($E4035,0),'Angaben Stationen'!$E$14:$J$213,5,0),"")),"?",IF(LEN(E4035)&gt;0,VLOOKUP(TEXT($E4035,0),'Angaben Stationen'!$E$14:$J$213,5,0),""))</f>
        <v/>
      </c>
      <c r="D4035" s="232" t="str">
        <f>IF(ISERROR(IF(LEN(E4035)&gt;0,VLOOKUP(TEXT($E4035,0),'Angaben Stationen'!$E$14:$J$213,6,0),"")),"STATION IST NICHT VORHANDEN",IF(LEN(E4035)&gt;0,VLOOKUP(TEXT($E4035,0),'Angaben Stationen'!$E$14:$J$213,6,0),""))</f>
        <v/>
      </c>
      <c r="E4035" s="287"/>
      <c r="F4035" s="234"/>
      <c r="G4035" s="234"/>
      <c r="H4035" s="263"/>
      <c r="I4035" s="64"/>
      <c r="K4035" s="445" t="str">
        <f t="shared" si="501"/>
        <v>Leer</v>
      </c>
      <c r="L4035" s="445" t="str">
        <f>VLOOKUP($D4035,{"29 - Psychiatrie (Erwachsene)","BGI";"297 - stationsäquivalente Behandlung in der Erwachsenenpsychiatrie (29)","BGI";"30 - Kinder- und Jugendpsychiatrie","BGII";"307 - stationsäquivalente Behandlung in der Kinder- und Jugendpsychiatrie (30)","BGII";"31 - Psychosomatik","BGI";"","Leer"},2,0)</f>
        <v>Leer</v>
      </c>
      <c r="M4035" s="445">
        <f t="shared" si="498"/>
        <v>0</v>
      </c>
      <c r="N4035" s="445">
        <f t="shared" si="499"/>
        <v>0</v>
      </c>
      <c r="O4035" s="445">
        <f t="shared" si="502"/>
        <v>0</v>
      </c>
      <c r="P4035" s="445">
        <f t="shared" si="503"/>
        <v>0</v>
      </c>
      <c r="Q4035" s="445">
        <f t="shared" si="504"/>
        <v>0</v>
      </c>
      <c r="R4035" s="415" t="str">
        <f t="shared" si="505"/>
        <v>Leer</v>
      </c>
      <c r="S4035" s="445">
        <f>IF('Angaben KH-Standort'!D$29='A4'!D4035,IF('Angaben KH-Standort'!E$29="Ja",1,0),0)</f>
        <v>0</v>
      </c>
      <c r="T4035" s="445">
        <f>IF('Angaben KH-Standort'!D$30='A4'!D4035,IF('Angaben KH-Standort'!E$30="Ja",1,0),0)</f>
        <v>0</v>
      </c>
      <c r="U4035" s="445">
        <f>IF('Angaben KH-Standort'!D$31='A4'!D4035,IF('Angaben KH-Standort'!E$31="Ja",1,0),0)</f>
        <v>0</v>
      </c>
    </row>
    <row r="4036" spans="2:21" ht="15" customHeight="1" x14ac:dyDescent="0.3">
      <c r="B4036" s="70" t="str">
        <f t="shared" si="500"/>
        <v>!!!</v>
      </c>
      <c r="C4036" s="265" t="str">
        <f>IF(ISERROR(IF(LEN(E4036)&gt;0,VLOOKUP(TEXT($E4036,0),'Angaben Stationen'!$E$14:$J$213,5,0),"")),"?",IF(LEN(E4036)&gt;0,VLOOKUP(TEXT($E4036,0),'Angaben Stationen'!$E$14:$J$213,5,0),""))</f>
        <v/>
      </c>
      <c r="D4036" s="232" t="str">
        <f>IF(ISERROR(IF(LEN(E4036)&gt;0,VLOOKUP(TEXT($E4036,0),'Angaben Stationen'!$E$14:$J$213,6,0),"")),"STATION IST NICHT VORHANDEN",IF(LEN(E4036)&gt;0,VLOOKUP(TEXT($E4036,0),'Angaben Stationen'!$E$14:$J$213,6,0),""))</f>
        <v/>
      </c>
      <c r="E4036" s="287"/>
      <c r="F4036" s="234"/>
      <c r="G4036" s="234"/>
      <c r="H4036" s="263"/>
      <c r="I4036" s="64"/>
      <c r="K4036" s="445" t="str">
        <f t="shared" si="501"/>
        <v>Leer</v>
      </c>
      <c r="L4036" s="445" t="str">
        <f>VLOOKUP($D4036,{"29 - Psychiatrie (Erwachsene)","BGI";"297 - stationsäquivalente Behandlung in der Erwachsenenpsychiatrie (29)","BGI";"30 - Kinder- und Jugendpsychiatrie","BGII";"307 - stationsäquivalente Behandlung in der Kinder- und Jugendpsychiatrie (30)","BGII";"31 - Psychosomatik","BGI";"","Leer"},2,0)</f>
        <v>Leer</v>
      </c>
      <c r="M4036" s="445">
        <f t="shared" si="498"/>
        <v>0</v>
      </c>
      <c r="N4036" s="445">
        <f t="shared" si="499"/>
        <v>0</v>
      </c>
      <c r="O4036" s="445">
        <f t="shared" si="502"/>
        <v>0</v>
      </c>
      <c r="P4036" s="445">
        <f t="shared" si="503"/>
        <v>0</v>
      </c>
      <c r="Q4036" s="445">
        <f t="shared" si="504"/>
        <v>0</v>
      </c>
      <c r="R4036" s="415" t="str">
        <f t="shared" si="505"/>
        <v>Leer</v>
      </c>
      <c r="S4036" s="445">
        <f>IF('Angaben KH-Standort'!D$29='A4'!D4036,IF('Angaben KH-Standort'!E$29="Ja",1,0),0)</f>
        <v>0</v>
      </c>
      <c r="T4036" s="445">
        <f>IF('Angaben KH-Standort'!D$30='A4'!D4036,IF('Angaben KH-Standort'!E$30="Ja",1,0),0)</f>
        <v>0</v>
      </c>
      <c r="U4036" s="445">
        <f>IF('Angaben KH-Standort'!D$31='A4'!D4036,IF('Angaben KH-Standort'!E$31="Ja",1,0),0)</f>
        <v>0</v>
      </c>
    </row>
    <row r="4037" spans="2:21" ht="15" customHeight="1" x14ac:dyDescent="0.3">
      <c r="B4037" s="70" t="str">
        <f t="shared" si="500"/>
        <v>!!!</v>
      </c>
      <c r="C4037" s="265" t="str">
        <f>IF(ISERROR(IF(LEN(E4037)&gt;0,VLOOKUP(TEXT($E4037,0),'Angaben Stationen'!$E$14:$J$213,5,0),"")),"?",IF(LEN(E4037)&gt;0,VLOOKUP(TEXT($E4037,0),'Angaben Stationen'!$E$14:$J$213,5,0),""))</f>
        <v/>
      </c>
      <c r="D4037" s="232" t="str">
        <f>IF(ISERROR(IF(LEN(E4037)&gt;0,VLOOKUP(TEXT($E4037,0),'Angaben Stationen'!$E$14:$J$213,6,0),"")),"STATION IST NICHT VORHANDEN",IF(LEN(E4037)&gt;0,VLOOKUP(TEXT($E4037,0),'Angaben Stationen'!$E$14:$J$213,6,0),""))</f>
        <v/>
      </c>
      <c r="E4037" s="287"/>
      <c r="F4037" s="234"/>
      <c r="G4037" s="234"/>
      <c r="H4037" s="263"/>
      <c r="I4037" s="64"/>
      <c r="K4037" s="445" t="str">
        <f t="shared" si="501"/>
        <v>Leer</v>
      </c>
      <c r="L4037" s="445" t="str">
        <f>VLOOKUP($D4037,{"29 - Psychiatrie (Erwachsene)","BGI";"297 - stationsäquivalente Behandlung in der Erwachsenenpsychiatrie (29)","BGI";"30 - Kinder- und Jugendpsychiatrie","BGII";"307 - stationsäquivalente Behandlung in der Kinder- und Jugendpsychiatrie (30)","BGII";"31 - Psychosomatik","BGI";"","Leer"},2,0)</f>
        <v>Leer</v>
      </c>
      <c r="M4037" s="445">
        <f t="shared" si="498"/>
        <v>0</v>
      </c>
      <c r="N4037" s="445">
        <f t="shared" si="499"/>
        <v>0</v>
      </c>
      <c r="O4037" s="445">
        <f t="shared" si="502"/>
        <v>0</v>
      </c>
      <c r="P4037" s="445">
        <f t="shared" si="503"/>
        <v>0</v>
      </c>
      <c r="Q4037" s="445">
        <f t="shared" si="504"/>
        <v>0</v>
      </c>
      <c r="R4037" s="415" t="str">
        <f t="shared" si="505"/>
        <v>Leer</v>
      </c>
      <c r="S4037" s="445">
        <f>IF('Angaben KH-Standort'!D$29='A4'!D4037,IF('Angaben KH-Standort'!E$29="Ja",1,0),0)</f>
        <v>0</v>
      </c>
      <c r="T4037" s="445">
        <f>IF('Angaben KH-Standort'!D$30='A4'!D4037,IF('Angaben KH-Standort'!E$30="Ja",1,0),0)</f>
        <v>0</v>
      </c>
      <c r="U4037" s="445">
        <f>IF('Angaben KH-Standort'!D$31='A4'!D4037,IF('Angaben KH-Standort'!E$31="Ja",1,0),0)</f>
        <v>0</v>
      </c>
    </row>
    <row r="4038" spans="2:21" ht="15" customHeight="1" x14ac:dyDescent="0.3">
      <c r="B4038" s="70" t="str">
        <f t="shared" si="500"/>
        <v>!!!</v>
      </c>
      <c r="C4038" s="265" t="str">
        <f>IF(ISERROR(IF(LEN(E4038)&gt;0,VLOOKUP(TEXT($E4038,0),'Angaben Stationen'!$E$14:$J$213,5,0),"")),"?",IF(LEN(E4038)&gt;0,VLOOKUP(TEXT($E4038,0),'Angaben Stationen'!$E$14:$J$213,5,0),""))</f>
        <v/>
      </c>
      <c r="D4038" s="232" t="str">
        <f>IF(ISERROR(IF(LEN(E4038)&gt;0,VLOOKUP(TEXT($E4038,0),'Angaben Stationen'!$E$14:$J$213,6,0),"")),"STATION IST NICHT VORHANDEN",IF(LEN(E4038)&gt;0,VLOOKUP(TEXT($E4038,0),'Angaben Stationen'!$E$14:$J$213,6,0),""))</f>
        <v/>
      </c>
      <c r="E4038" s="287"/>
      <c r="F4038" s="234"/>
      <c r="G4038" s="234"/>
      <c r="H4038" s="263"/>
      <c r="I4038" s="64"/>
      <c r="K4038" s="445" t="str">
        <f t="shared" si="501"/>
        <v>Leer</v>
      </c>
      <c r="L4038" s="445" t="str">
        <f>VLOOKUP($D4038,{"29 - Psychiatrie (Erwachsene)","BGI";"297 - stationsäquivalente Behandlung in der Erwachsenenpsychiatrie (29)","BGI";"30 - Kinder- und Jugendpsychiatrie","BGII";"307 - stationsäquivalente Behandlung in der Kinder- und Jugendpsychiatrie (30)","BGII";"31 - Psychosomatik","BGI";"","Leer"},2,0)</f>
        <v>Leer</v>
      </c>
      <c r="M4038" s="445">
        <f t="shared" si="498"/>
        <v>0</v>
      </c>
      <c r="N4038" s="445">
        <f t="shared" si="499"/>
        <v>0</v>
      </c>
      <c r="O4038" s="445">
        <f t="shared" si="502"/>
        <v>0</v>
      </c>
      <c r="P4038" s="445">
        <f t="shared" si="503"/>
        <v>0</v>
      </c>
      <c r="Q4038" s="445">
        <f t="shared" si="504"/>
        <v>0</v>
      </c>
      <c r="R4038" s="415" t="str">
        <f t="shared" si="505"/>
        <v>Leer</v>
      </c>
      <c r="S4038" s="445">
        <f>IF('Angaben KH-Standort'!D$29='A4'!D4038,IF('Angaben KH-Standort'!E$29="Ja",1,0),0)</f>
        <v>0</v>
      </c>
      <c r="T4038" s="445">
        <f>IF('Angaben KH-Standort'!D$30='A4'!D4038,IF('Angaben KH-Standort'!E$30="Ja",1,0),0)</f>
        <v>0</v>
      </c>
      <c r="U4038" s="445">
        <f>IF('Angaben KH-Standort'!D$31='A4'!D4038,IF('Angaben KH-Standort'!E$31="Ja",1,0),0)</f>
        <v>0</v>
      </c>
    </row>
    <row r="4039" spans="2:21" ht="15" customHeight="1" x14ac:dyDescent="0.3">
      <c r="B4039" s="70" t="str">
        <f t="shared" si="500"/>
        <v>!!!</v>
      </c>
      <c r="C4039" s="265" t="str">
        <f>IF(ISERROR(IF(LEN(E4039)&gt;0,VLOOKUP(TEXT($E4039,0),'Angaben Stationen'!$E$14:$J$213,5,0),"")),"?",IF(LEN(E4039)&gt;0,VLOOKUP(TEXT($E4039,0),'Angaben Stationen'!$E$14:$J$213,5,0),""))</f>
        <v/>
      </c>
      <c r="D4039" s="232" t="str">
        <f>IF(ISERROR(IF(LEN(E4039)&gt;0,VLOOKUP(TEXT($E4039,0),'Angaben Stationen'!$E$14:$J$213,6,0),"")),"STATION IST NICHT VORHANDEN",IF(LEN(E4039)&gt;0,VLOOKUP(TEXT($E4039,0),'Angaben Stationen'!$E$14:$J$213,6,0),""))</f>
        <v/>
      </c>
      <c r="E4039" s="287"/>
      <c r="F4039" s="234"/>
      <c r="G4039" s="234"/>
      <c r="H4039" s="263"/>
      <c r="I4039" s="64"/>
      <c r="K4039" s="445" t="str">
        <f t="shared" si="501"/>
        <v>Leer</v>
      </c>
      <c r="L4039" s="445" t="str">
        <f>VLOOKUP($D4039,{"29 - Psychiatrie (Erwachsene)","BGI";"297 - stationsäquivalente Behandlung in der Erwachsenenpsychiatrie (29)","BGI";"30 - Kinder- und Jugendpsychiatrie","BGII";"307 - stationsäquivalente Behandlung in der Kinder- und Jugendpsychiatrie (30)","BGII";"31 - Psychosomatik","BGI";"","Leer"},2,0)</f>
        <v>Leer</v>
      </c>
      <c r="M4039" s="445">
        <f t="shared" si="498"/>
        <v>0</v>
      </c>
      <c r="N4039" s="445">
        <f t="shared" si="499"/>
        <v>0</v>
      </c>
      <c r="O4039" s="445">
        <f t="shared" si="502"/>
        <v>0</v>
      </c>
      <c r="P4039" s="445">
        <f t="shared" si="503"/>
        <v>0</v>
      </c>
      <c r="Q4039" s="445">
        <f t="shared" si="504"/>
        <v>0</v>
      </c>
      <c r="R4039" s="415" t="str">
        <f t="shared" si="505"/>
        <v>Leer</v>
      </c>
      <c r="S4039" s="445">
        <f>IF('Angaben KH-Standort'!D$29='A4'!D4039,IF('Angaben KH-Standort'!E$29="Ja",1,0),0)</f>
        <v>0</v>
      </c>
      <c r="T4039" s="445">
        <f>IF('Angaben KH-Standort'!D$30='A4'!D4039,IF('Angaben KH-Standort'!E$30="Ja",1,0),0)</f>
        <v>0</v>
      </c>
      <c r="U4039" s="445">
        <f>IF('Angaben KH-Standort'!D$31='A4'!D4039,IF('Angaben KH-Standort'!E$31="Ja",1,0),0)</f>
        <v>0</v>
      </c>
    </row>
    <row r="4040" spans="2:21" ht="15" customHeight="1" x14ac:dyDescent="0.3">
      <c r="B4040" s="70" t="str">
        <f t="shared" si="500"/>
        <v>!!!</v>
      </c>
      <c r="C4040" s="265" t="str">
        <f>IF(ISERROR(IF(LEN(E4040)&gt;0,VLOOKUP(TEXT($E4040,0),'Angaben Stationen'!$E$14:$J$213,5,0),"")),"?",IF(LEN(E4040)&gt;0,VLOOKUP(TEXT($E4040,0),'Angaben Stationen'!$E$14:$J$213,5,0),""))</f>
        <v/>
      </c>
      <c r="D4040" s="232" t="str">
        <f>IF(ISERROR(IF(LEN(E4040)&gt;0,VLOOKUP(TEXT($E4040,0),'Angaben Stationen'!$E$14:$J$213,6,0),"")),"STATION IST NICHT VORHANDEN",IF(LEN(E4040)&gt;0,VLOOKUP(TEXT($E4040,0),'Angaben Stationen'!$E$14:$J$213,6,0),""))</f>
        <v/>
      </c>
      <c r="E4040" s="287"/>
      <c r="F4040" s="234"/>
      <c r="G4040" s="234"/>
      <c r="H4040" s="263"/>
      <c r="I4040" s="64"/>
      <c r="K4040" s="445" t="str">
        <f t="shared" si="501"/>
        <v>Leer</v>
      </c>
      <c r="L4040" s="445" t="str">
        <f>VLOOKUP($D4040,{"29 - Psychiatrie (Erwachsene)","BGI";"297 - stationsäquivalente Behandlung in der Erwachsenenpsychiatrie (29)","BGI";"30 - Kinder- und Jugendpsychiatrie","BGII";"307 - stationsäquivalente Behandlung in der Kinder- und Jugendpsychiatrie (30)","BGII";"31 - Psychosomatik","BGI";"","Leer"},2,0)</f>
        <v>Leer</v>
      </c>
      <c r="M4040" s="445">
        <f t="shared" si="498"/>
        <v>0</v>
      </c>
      <c r="N4040" s="445">
        <f t="shared" si="499"/>
        <v>0</v>
      </c>
      <c r="O4040" s="445">
        <f t="shared" si="502"/>
        <v>0</v>
      </c>
      <c r="P4040" s="445">
        <f t="shared" si="503"/>
        <v>0</v>
      </c>
      <c r="Q4040" s="445">
        <f t="shared" si="504"/>
        <v>0</v>
      </c>
      <c r="R4040" s="415" t="str">
        <f t="shared" si="505"/>
        <v>Leer</v>
      </c>
      <c r="S4040" s="445">
        <f>IF('Angaben KH-Standort'!D$29='A4'!D4040,IF('Angaben KH-Standort'!E$29="Ja",1,0),0)</f>
        <v>0</v>
      </c>
      <c r="T4040" s="445">
        <f>IF('Angaben KH-Standort'!D$30='A4'!D4040,IF('Angaben KH-Standort'!E$30="Ja",1,0),0)</f>
        <v>0</v>
      </c>
      <c r="U4040" s="445">
        <f>IF('Angaben KH-Standort'!D$31='A4'!D4040,IF('Angaben KH-Standort'!E$31="Ja",1,0),0)</f>
        <v>0</v>
      </c>
    </row>
    <row r="4041" spans="2:21" ht="15" customHeight="1" x14ac:dyDescent="0.3">
      <c r="B4041" s="70" t="str">
        <f t="shared" si="500"/>
        <v>!!!</v>
      </c>
      <c r="C4041" s="265" t="str">
        <f>IF(ISERROR(IF(LEN(E4041)&gt;0,VLOOKUP(TEXT($E4041,0),'Angaben Stationen'!$E$14:$J$213,5,0),"")),"?",IF(LEN(E4041)&gt;0,VLOOKUP(TEXT($E4041,0),'Angaben Stationen'!$E$14:$J$213,5,0),""))</f>
        <v/>
      </c>
      <c r="D4041" s="232" t="str">
        <f>IF(ISERROR(IF(LEN(E4041)&gt;0,VLOOKUP(TEXT($E4041,0),'Angaben Stationen'!$E$14:$J$213,6,0),"")),"STATION IST NICHT VORHANDEN",IF(LEN(E4041)&gt;0,VLOOKUP(TEXT($E4041,0),'Angaben Stationen'!$E$14:$J$213,6,0),""))</f>
        <v/>
      </c>
      <c r="E4041" s="287"/>
      <c r="F4041" s="234"/>
      <c r="G4041" s="234"/>
      <c r="H4041" s="263"/>
      <c r="I4041" s="64"/>
      <c r="K4041" s="445" t="str">
        <f t="shared" si="501"/>
        <v>Leer</v>
      </c>
      <c r="L4041" s="445" t="str">
        <f>VLOOKUP($D4041,{"29 - Psychiatrie (Erwachsene)","BGI";"297 - stationsäquivalente Behandlung in der Erwachsenenpsychiatrie (29)","BGI";"30 - Kinder- und Jugendpsychiatrie","BGII";"307 - stationsäquivalente Behandlung in der Kinder- und Jugendpsychiatrie (30)","BGII";"31 - Psychosomatik","BGI";"","Leer"},2,0)</f>
        <v>Leer</v>
      </c>
      <c r="M4041" s="445">
        <f t="shared" si="498"/>
        <v>0</v>
      </c>
      <c r="N4041" s="445">
        <f t="shared" si="499"/>
        <v>0</v>
      </c>
      <c r="O4041" s="445">
        <f t="shared" si="502"/>
        <v>0</v>
      </c>
      <c r="P4041" s="445">
        <f t="shared" si="503"/>
        <v>0</v>
      </c>
      <c r="Q4041" s="445">
        <f t="shared" si="504"/>
        <v>0</v>
      </c>
      <c r="R4041" s="415" t="str">
        <f t="shared" si="505"/>
        <v>Leer</v>
      </c>
      <c r="S4041" s="445">
        <f>IF('Angaben KH-Standort'!D$29='A4'!D4041,IF('Angaben KH-Standort'!E$29="Ja",1,0),0)</f>
        <v>0</v>
      </c>
      <c r="T4041" s="445">
        <f>IF('Angaben KH-Standort'!D$30='A4'!D4041,IF('Angaben KH-Standort'!E$30="Ja",1,0),0)</f>
        <v>0</v>
      </c>
      <c r="U4041" s="445">
        <f>IF('Angaben KH-Standort'!D$31='A4'!D4041,IF('Angaben KH-Standort'!E$31="Ja",1,0),0)</f>
        <v>0</v>
      </c>
    </row>
    <row r="4042" spans="2:21" ht="15" customHeight="1" x14ac:dyDescent="0.3">
      <c r="B4042" s="70" t="str">
        <f t="shared" si="500"/>
        <v>!!!</v>
      </c>
      <c r="C4042" s="265" t="str">
        <f>IF(ISERROR(IF(LEN(E4042)&gt;0,VLOOKUP(TEXT($E4042,0),'Angaben Stationen'!$E$14:$J$213,5,0),"")),"?",IF(LEN(E4042)&gt;0,VLOOKUP(TEXT($E4042,0),'Angaben Stationen'!$E$14:$J$213,5,0),""))</f>
        <v/>
      </c>
      <c r="D4042" s="232" t="str">
        <f>IF(ISERROR(IF(LEN(E4042)&gt;0,VLOOKUP(TEXT($E4042,0),'Angaben Stationen'!$E$14:$J$213,6,0),"")),"STATION IST NICHT VORHANDEN",IF(LEN(E4042)&gt;0,VLOOKUP(TEXT($E4042,0),'Angaben Stationen'!$E$14:$J$213,6,0),""))</f>
        <v/>
      </c>
      <c r="E4042" s="287"/>
      <c r="F4042" s="234"/>
      <c r="G4042" s="234"/>
      <c r="H4042" s="263"/>
      <c r="I4042" s="64"/>
      <c r="K4042" s="445" t="str">
        <f t="shared" si="501"/>
        <v>Leer</v>
      </c>
      <c r="L4042" s="445" t="str">
        <f>VLOOKUP($D4042,{"29 - Psychiatrie (Erwachsene)","BGI";"297 - stationsäquivalente Behandlung in der Erwachsenenpsychiatrie (29)","BGI";"30 - Kinder- und Jugendpsychiatrie","BGII";"307 - stationsäquivalente Behandlung in der Kinder- und Jugendpsychiatrie (30)","BGII";"31 - Psychosomatik","BGI";"","Leer"},2,0)</f>
        <v>Leer</v>
      </c>
      <c r="M4042" s="445">
        <f t="shared" si="498"/>
        <v>0</v>
      </c>
      <c r="N4042" s="445">
        <f t="shared" si="499"/>
        <v>0</v>
      </c>
      <c r="O4042" s="445">
        <f t="shared" si="502"/>
        <v>0</v>
      </c>
      <c r="P4042" s="445">
        <f t="shared" si="503"/>
        <v>0</v>
      </c>
      <c r="Q4042" s="445">
        <f t="shared" si="504"/>
        <v>0</v>
      </c>
      <c r="R4042" s="415" t="str">
        <f t="shared" si="505"/>
        <v>Leer</v>
      </c>
      <c r="S4042" s="445">
        <f>IF('Angaben KH-Standort'!D$29='A4'!D4042,IF('Angaben KH-Standort'!E$29="Ja",1,0),0)</f>
        <v>0</v>
      </c>
      <c r="T4042" s="445">
        <f>IF('Angaben KH-Standort'!D$30='A4'!D4042,IF('Angaben KH-Standort'!E$30="Ja",1,0),0)</f>
        <v>0</v>
      </c>
      <c r="U4042" s="445">
        <f>IF('Angaben KH-Standort'!D$31='A4'!D4042,IF('Angaben KH-Standort'!E$31="Ja",1,0),0)</f>
        <v>0</v>
      </c>
    </row>
    <row r="4043" spans="2:21" ht="15" customHeight="1" x14ac:dyDescent="0.3">
      <c r="B4043" s="70" t="str">
        <f t="shared" si="500"/>
        <v>!!!</v>
      </c>
      <c r="C4043" s="265" t="str">
        <f>IF(ISERROR(IF(LEN(E4043)&gt;0,VLOOKUP(TEXT($E4043,0),'Angaben Stationen'!$E$14:$J$213,5,0),"")),"?",IF(LEN(E4043)&gt;0,VLOOKUP(TEXT($E4043,0),'Angaben Stationen'!$E$14:$J$213,5,0),""))</f>
        <v/>
      </c>
      <c r="D4043" s="232" t="str">
        <f>IF(ISERROR(IF(LEN(E4043)&gt;0,VLOOKUP(TEXT($E4043,0),'Angaben Stationen'!$E$14:$J$213,6,0),"")),"STATION IST NICHT VORHANDEN",IF(LEN(E4043)&gt;0,VLOOKUP(TEXT($E4043,0),'Angaben Stationen'!$E$14:$J$213,6,0),""))</f>
        <v/>
      </c>
      <c r="E4043" s="287"/>
      <c r="F4043" s="234"/>
      <c r="G4043" s="234"/>
      <c r="H4043" s="263"/>
      <c r="I4043" s="64"/>
      <c r="K4043" s="445" t="str">
        <f t="shared" si="501"/>
        <v>Leer</v>
      </c>
      <c r="L4043" s="445" t="str">
        <f>VLOOKUP($D4043,{"29 - Psychiatrie (Erwachsene)","BGI";"297 - stationsäquivalente Behandlung in der Erwachsenenpsychiatrie (29)","BGI";"30 - Kinder- und Jugendpsychiatrie","BGII";"307 - stationsäquivalente Behandlung in der Kinder- und Jugendpsychiatrie (30)","BGII";"31 - Psychosomatik","BGI";"","Leer"},2,0)</f>
        <v>Leer</v>
      </c>
      <c r="M4043" s="445">
        <f t="shared" si="498"/>
        <v>0</v>
      </c>
      <c r="N4043" s="445">
        <f t="shared" si="499"/>
        <v>0</v>
      </c>
      <c r="O4043" s="445">
        <f t="shared" si="502"/>
        <v>0</v>
      </c>
      <c r="P4043" s="445">
        <f t="shared" si="503"/>
        <v>0</v>
      </c>
      <c r="Q4043" s="445">
        <f t="shared" si="504"/>
        <v>0</v>
      </c>
      <c r="R4043" s="415" t="str">
        <f t="shared" si="505"/>
        <v>Leer</v>
      </c>
      <c r="S4043" s="445">
        <f>IF('Angaben KH-Standort'!D$29='A4'!D4043,IF('Angaben KH-Standort'!E$29="Ja",1,0),0)</f>
        <v>0</v>
      </c>
      <c r="T4043" s="445">
        <f>IF('Angaben KH-Standort'!D$30='A4'!D4043,IF('Angaben KH-Standort'!E$30="Ja",1,0),0)</f>
        <v>0</v>
      </c>
      <c r="U4043" s="445">
        <f>IF('Angaben KH-Standort'!D$31='A4'!D4043,IF('Angaben KH-Standort'!E$31="Ja",1,0),0)</f>
        <v>0</v>
      </c>
    </row>
    <row r="4044" spans="2:21" ht="15" customHeight="1" x14ac:dyDescent="0.3">
      <c r="B4044" s="70" t="str">
        <f t="shared" si="500"/>
        <v>!!!</v>
      </c>
      <c r="C4044" s="265" t="str">
        <f>IF(ISERROR(IF(LEN(E4044)&gt;0,VLOOKUP(TEXT($E4044,0),'Angaben Stationen'!$E$14:$J$213,5,0),"")),"?",IF(LEN(E4044)&gt;0,VLOOKUP(TEXT($E4044,0),'Angaben Stationen'!$E$14:$J$213,5,0),""))</f>
        <v/>
      </c>
      <c r="D4044" s="232" t="str">
        <f>IF(ISERROR(IF(LEN(E4044)&gt;0,VLOOKUP(TEXT($E4044,0),'Angaben Stationen'!$E$14:$J$213,6,0),"")),"STATION IST NICHT VORHANDEN",IF(LEN(E4044)&gt;0,VLOOKUP(TEXT($E4044,0),'Angaben Stationen'!$E$14:$J$213,6,0),""))</f>
        <v/>
      </c>
      <c r="E4044" s="287"/>
      <c r="F4044" s="234"/>
      <c r="G4044" s="234"/>
      <c r="H4044" s="263"/>
      <c r="I4044" s="64"/>
      <c r="K4044" s="445" t="str">
        <f t="shared" si="501"/>
        <v>Leer</v>
      </c>
      <c r="L4044" s="445" t="str">
        <f>VLOOKUP($D4044,{"29 - Psychiatrie (Erwachsene)","BGI";"297 - stationsäquivalente Behandlung in der Erwachsenenpsychiatrie (29)","BGI";"30 - Kinder- und Jugendpsychiatrie","BGII";"307 - stationsäquivalente Behandlung in der Kinder- und Jugendpsychiatrie (30)","BGII";"31 - Psychosomatik","BGI";"","Leer"},2,0)</f>
        <v>Leer</v>
      </c>
      <c r="M4044" s="445">
        <f t="shared" si="498"/>
        <v>0</v>
      </c>
      <c r="N4044" s="445">
        <f t="shared" si="499"/>
        <v>0</v>
      </c>
      <c r="O4044" s="445">
        <f t="shared" si="502"/>
        <v>0</v>
      </c>
      <c r="P4044" s="445">
        <f t="shared" si="503"/>
        <v>0</v>
      </c>
      <c r="Q4044" s="445">
        <f t="shared" si="504"/>
        <v>0</v>
      </c>
      <c r="R4044" s="415" t="str">
        <f t="shared" si="505"/>
        <v>Leer</v>
      </c>
      <c r="S4044" s="445">
        <f>IF('Angaben KH-Standort'!D$29='A4'!D4044,IF('Angaben KH-Standort'!E$29="Ja",1,0),0)</f>
        <v>0</v>
      </c>
      <c r="T4044" s="445">
        <f>IF('Angaben KH-Standort'!D$30='A4'!D4044,IF('Angaben KH-Standort'!E$30="Ja",1,0),0)</f>
        <v>0</v>
      </c>
      <c r="U4044" s="445">
        <f>IF('Angaben KH-Standort'!D$31='A4'!D4044,IF('Angaben KH-Standort'!E$31="Ja",1,0),0)</f>
        <v>0</v>
      </c>
    </row>
    <row r="4045" spans="2:21" ht="15" customHeight="1" x14ac:dyDescent="0.3">
      <c r="B4045" s="70" t="str">
        <f t="shared" si="500"/>
        <v>!!!</v>
      </c>
      <c r="C4045" s="265" t="str">
        <f>IF(ISERROR(IF(LEN(E4045)&gt;0,VLOOKUP(TEXT($E4045,0),'Angaben Stationen'!$E$14:$J$213,5,0),"")),"?",IF(LEN(E4045)&gt;0,VLOOKUP(TEXT($E4045,0),'Angaben Stationen'!$E$14:$J$213,5,0),""))</f>
        <v/>
      </c>
      <c r="D4045" s="232" t="str">
        <f>IF(ISERROR(IF(LEN(E4045)&gt;0,VLOOKUP(TEXT($E4045,0),'Angaben Stationen'!$E$14:$J$213,6,0),"")),"STATION IST NICHT VORHANDEN",IF(LEN(E4045)&gt;0,VLOOKUP(TEXT($E4045,0),'Angaben Stationen'!$E$14:$J$213,6,0),""))</f>
        <v/>
      </c>
      <c r="E4045" s="287"/>
      <c r="F4045" s="234"/>
      <c r="G4045" s="234"/>
      <c r="H4045" s="263"/>
      <c r="I4045" s="64"/>
      <c r="K4045" s="445" t="str">
        <f t="shared" si="501"/>
        <v>Leer</v>
      </c>
      <c r="L4045" s="445" t="str">
        <f>VLOOKUP($D4045,{"29 - Psychiatrie (Erwachsene)","BGI";"297 - stationsäquivalente Behandlung in der Erwachsenenpsychiatrie (29)","BGI";"30 - Kinder- und Jugendpsychiatrie","BGII";"307 - stationsäquivalente Behandlung in der Kinder- und Jugendpsychiatrie (30)","BGII";"31 - Psychosomatik","BGI";"","Leer"},2,0)</f>
        <v>Leer</v>
      </c>
      <c r="M4045" s="445">
        <f t="shared" si="498"/>
        <v>0</v>
      </c>
      <c r="N4045" s="445">
        <f t="shared" si="499"/>
        <v>0</v>
      </c>
      <c r="O4045" s="445">
        <f t="shared" si="502"/>
        <v>0</v>
      </c>
      <c r="P4045" s="445">
        <f t="shared" si="503"/>
        <v>0</v>
      </c>
      <c r="Q4045" s="445">
        <f t="shared" si="504"/>
        <v>0</v>
      </c>
      <c r="R4045" s="415" t="str">
        <f t="shared" si="505"/>
        <v>Leer</v>
      </c>
      <c r="S4045" s="445">
        <f>IF('Angaben KH-Standort'!D$29='A4'!D4045,IF('Angaben KH-Standort'!E$29="Ja",1,0),0)</f>
        <v>0</v>
      </c>
      <c r="T4045" s="445">
        <f>IF('Angaben KH-Standort'!D$30='A4'!D4045,IF('Angaben KH-Standort'!E$30="Ja",1,0),0)</f>
        <v>0</v>
      </c>
      <c r="U4045" s="445">
        <f>IF('Angaben KH-Standort'!D$31='A4'!D4045,IF('Angaben KH-Standort'!E$31="Ja",1,0),0)</f>
        <v>0</v>
      </c>
    </row>
    <row r="4046" spans="2:21" ht="15" customHeight="1" x14ac:dyDescent="0.3">
      <c r="B4046" s="70" t="str">
        <f t="shared" si="500"/>
        <v>!!!</v>
      </c>
      <c r="C4046" s="265" t="str">
        <f>IF(ISERROR(IF(LEN(E4046)&gt;0,VLOOKUP(TEXT($E4046,0),'Angaben Stationen'!$E$14:$J$213,5,0),"")),"?",IF(LEN(E4046)&gt;0,VLOOKUP(TEXT($E4046,0),'Angaben Stationen'!$E$14:$J$213,5,0),""))</f>
        <v/>
      </c>
      <c r="D4046" s="232" t="str">
        <f>IF(ISERROR(IF(LEN(E4046)&gt;0,VLOOKUP(TEXT($E4046,0),'Angaben Stationen'!$E$14:$J$213,6,0),"")),"STATION IST NICHT VORHANDEN",IF(LEN(E4046)&gt;0,VLOOKUP(TEXT($E4046,0),'Angaben Stationen'!$E$14:$J$213,6,0),""))</f>
        <v/>
      </c>
      <c r="E4046" s="287"/>
      <c r="F4046" s="234"/>
      <c r="G4046" s="234"/>
      <c r="H4046" s="263"/>
      <c r="I4046" s="64"/>
      <c r="K4046" s="445" t="str">
        <f t="shared" si="501"/>
        <v>Leer</v>
      </c>
      <c r="L4046" s="445" t="str">
        <f>VLOOKUP($D4046,{"29 - Psychiatrie (Erwachsene)","BGI";"297 - stationsäquivalente Behandlung in der Erwachsenenpsychiatrie (29)","BGI";"30 - Kinder- und Jugendpsychiatrie","BGII";"307 - stationsäquivalente Behandlung in der Kinder- und Jugendpsychiatrie (30)","BGII";"31 - Psychosomatik","BGI";"","Leer"},2,0)</f>
        <v>Leer</v>
      </c>
      <c r="M4046" s="445">
        <f t="shared" si="498"/>
        <v>0</v>
      </c>
      <c r="N4046" s="445">
        <f t="shared" si="499"/>
        <v>0</v>
      </c>
      <c r="O4046" s="445">
        <f t="shared" si="502"/>
        <v>0</v>
      </c>
      <c r="P4046" s="445">
        <f t="shared" si="503"/>
        <v>0</v>
      </c>
      <c r="Q4046" s="445">
        <f t="shared" si="504"/>
        <v>0</v>
      </c>
      <c r="R4046" s="415" t="str">
        <f t="shared" si="505"/>
        <v>Leer</v>
      </c>
      <c r="S4046" s="445">
        <f>IF('Angaben KH-Standort'!D$29='A4'!D4046,IF('Angaben KH-Standort'!E$29="Ja",1,0),0)</f>
        <v>0</v>
      </c>
      <c r="T4046" s="445">
        <f>IF('Angaben KH-Standort'!D$30='A4'!D4046,IF('Angaben KH-Standort'!E$30="Ja",1,0),0)</f>
        <v>0</v>
      </c>
      <c r="U4046" s="445">
        <f>IF('Angaben KH-Standort'!D$31='A4'!D4046,IF('Angaben KH-Standort'!E$31="Ja",1,0),0)</f>
        <v>0</v>
      </c>
    </row>
    <row r="4047" spans="2:21" ht="15" customHeight="1" x14ac:dyDescent="0.3">
      <c r="B4047" s="70" t="str">
        <f t="shared" si="500"/>
        <v>!!!</v>
      </c>
      <c r="C4047" s="265" t="str">
        <f>IF(ISERROR(IF(LEN(E4047)&gt;0,VLOOKUP(TEXT($E4047,0),'Angaben Stationen'!$E$14:$J$213,5,0),"")),"?",IF(LEN(E4047)&gt;0,VLOOKUP(TEXT($E4047,0),'Angaben Stationen'!$E$14:$J$213,5,0),""))</f>
        <v/>
      </c>
      <c r="D4047" s="232" t="str">
        <f>IF(ISERROR(IF(LEN(E4047)&gt;0,VLOOKUP(TEXT($E4047,0),'Angaben Stationen'!$E$14:$J$213,6,0),"")),"STATION IST NICHT VORHANDEN",IF(LEN(E4047)&gt;0,VLOOKUP(TEXT($E4047,0),'Angaben Stationen'!$E$14:$J$213,6,0),""))</f>
        <v/>
      </c>
      <c r="E4047" s="287"/>
      <c r="F4047" s="234"/>
      <c r="G4047" s="234"/>
      <c r="H4047" s="263"/>
      <c r="I4047" s="64"/>
      <c r="K4047" s="445" t="str">
        <f t="shared" si="501"/>
        <v>Leer</v>
      </c>
      <c r="L4047" s="445" t="str">
        <f>VLOOKUP($D4047,{"29 - Psychiatrie (Erwachsene)","BGI";"297 - stationsäquivalente Behandlung in der Erwachsenenpsychiatrie (29)","BGI";"30 - Kinder- und Jugendpsychiatrie","BGII";"307 - stationsäquivalente Behandlung in der Kinder- und Jugendpsychiatrie (30)","BGII";"31 - Psychosomatik","BGI";"","Leer"},2,0)</f>
        <v>Leer</v>
      </c>
      <c r="M4047" s="445">
        <f t="shared" si="498"/>
        <v>0</v>
      </c>
      <c r="N4047" s="445">
        <f t="shared" si="499"/>
        <v>0</v>
      </c>
      <c r="O4047" s="445">
        <f t="shared" si="502"/>
        <v>0</v>
      </c>
      <c r="P4047" s="445">
        <f t="shared" si="503"/>
        <v>0</v>
      </c>
      <c r="Q4047" s="445">
        <f t="shared" si="504"/>
        <v>0</v>
      </c>
      <c r="R4047" s="415" t="str">
        <f t="shared" si="505"/>
        <v>Leer</v>
      </c>
      <c r="S4047" s="445">
        <f>IF('Angaben KH-Standort'!D$29='A4'!D4047,IF('Angaben KH-Standort'!E$29="Ja",1,0),0)</f>
        <v>0</v>
      </c>
      <c r="T4047" s="445">
        <f>IF('Angaben KH-Standort'!D$30='A4'!D4047,IF('Angaben KH-Standort'!E$30="Ja",1,0),0)</f>
        <v>0</v>
      </c>
      <c r="U4047" s="445">
        <f>IF('Angaben KH-Standort'!D$31='A4'!D4047,IF('Angaben KH-Standort'!E$31="Ja",1,0),0)</f>
        <v>0</v>
      </c>
    </row>
    <row r="4048" spans="2:21" ht="15" customHeight="1" x14ac:dyDescent="0.3">
      <c r="B4048" s="70" t="str">
        <f t="shared" si="500"/>
        <v>!!!</v>
      </c>
      <c r="C4048" s="265" t="str">
        <f>IF(ISERROR(IF(LEN(E4048)&gt;0,VLOOKUP(TEXT($E4048,0),'Angaben Stationen'!$E$14:$J$213,5,0),"")),"?",IF(LEN(E4048)&gt;0,VLOOKUP(TEXT($E4048,0),'Angaben Stationen'!$E$14:$J$213,5,0),""))</f>
        <v/>
      </c>
      <c r="D4048" s="232" t="str">
        <f>IF(ISERROR(IF(LEN(E4048)&gt;0,VLOOKUP(TEXT($E4048,0),'Angaben Stationen'!$E$14:$J$213,6,0),"")),"STATION IST NICHT VORHANDEN",IF(LEN(E4048)&gt;0,VLOOKUP(TEXT($E4048,0),'Angaben Stationen'!$E$14:$J$213,6,0),""))</f>
        <v/>
      </c>
      <c r="E4048" s="287"/>
      <c r="F4048" s="234"/>
      <c r="G4048" s="234"/>
      <c r="H4048" s="263"/>
      <c r="I4048" s="64"/>
      <c r="K4048" s="445" t="str">
        <f t="shared" si="501"/>
        <v>Leer</v>
      </c>
      <c r="L4048" s="445" t="str">
        <f>VLOOKUP($D4048,{"29 - Psychiatrie (Erwachsene)","BGI";"297 - stationsäquivalente Behandlung in der Erwachsenenpsychiatrie (29)","BGI";"30 - Kinder- und Jugendpsychiatrie","BGII";"307 - stationsäquivalente Behandlung in der Kinder- und Jugendpsychiatrie (30)","BGII";"31 - Psychosomatik","BGI";"","Leer"},2,0)</f>
        <v>Leer</v>
      </c>
      <c r="M4048" s="445">
        <f t="shared" si="498"/>
        <v>0</v>
      </c>
      <c r="N4048" s="445">
        <f t="shared" si="499"/>
        <v>0</v>
      </c>
      <c r="O4048" s="445">
        <f t="shared" si="502"/>
        <v>0</v>
      </c>
      <c r="P4048" s="445">
        <f t="shared" si="503"/>
        <v>0</v>
      </c>
      <c r="Q4048" s="445">
        <f t="shared" si="504"/>
        <v>0</v>
      </c>
      <c r="R4048" s="415" t="str">
        <f t="shared" si="505"/>
        <v>Leer</v>
      </c>
      <c r="S4048" s="445">
        <f>IF('Angaben KH-Standort'!D$29='A4'!D4048,IF('Angaben KH-Standort'!E$29="Ja",1,0),0)</f>
        <v>0</v>
      </c>
      <c r="T4048" s="445">
        <f>IF('Angaben KH-Standort'!D$30='A4'!D4048,IF('Angaben KH-Standort'!E$30="Ja",1,0),0)</f>
        <v>0</v>
      </c>
      <c r="U4048" s="445">
        <f>IF('Angaben KH-Standort'!D$31='A4'!D4048,IF('Angaben KH-Standort'!E$31="Ja",1,0),0)</f>
        <v>0</v>
      </c>
    </row>
    <row r="4049" spans="2:21" ht="15" customHeight="1" x14ac:dyDescent="0.3">
      <c r="B4049" s="70" t="str">
        <f t="shared" si="500"/>
        <v>!!!</v>
      </c>
      <c r="C4049" s="265" t="str">
        <f>IF(ISERROR(IF(LEN(E4049)&gt;0,VLOOKUP(TEXT($E4049,0),'Angaben Stationen'!$E$14:$J$213,5,0),"")),"?",IF(LEN(E4049)&gt;0,VLOOKUP(TEXT($E4049,0),'Angaben Stationen'!$E$14:$J$213,5,0),""))</f>
        <v/>
      </c>
      <c r="D4049" s="232" t="str">
        <f>IF(ISERROR(IF(LEN(E4049)&gt;0,VLOOKUP(TEXT($E4049,0),'Angaben Stationen'!$E$14:$J$213,6,0),"")),"STATION IST NICHT VORHANDEN",IF(LEN(E4049)&gt;0,VLOOKUP(TEXT($E4049,0),'Angaben Stationen'!$E$14:$J$213,6,0),""))</f>
        <v/>
      </c>
      <c r="E4049" s="287"/>
      <c r="F4049" s="234"/>
      <c r="G4049" s="234"/>
      <c r="H4049" s="263"/>
      <c r="I4049" s="64"/>
      <c r="K4049" s="445" t="str">
        <f t="shared" si="501"/>
        <v>Leer</v>
      </c>
      <c r="L4049" s="445" t="str">
        <f>VLOOKUP($D4049,{"29 - Psychiatrie (Erwachsene)","BGI";"297 - stationsäquivalente Behandlung in der Erwachsenenpsychiatrie (29)","BGI";"30 - Kinder- und Jugendpsychiatrie","BGII";"307 - stationsäquivalente Behandlung in der Kinder- und Jugendpsychiatrie (30)","BGII";"31 - Psychosomatik","BGI";"","Leer"},2,0)</f>
        <v>Leer</v>
      </c>
      <c r="M4049" s="445">
        <f t="shared" si="498"/>
        <v>0</v>
      </c>
      <c r="N4049" s="445">
        <f t="shared" si="499"/>
        <v>0</v>
      </c>
      <c r="O4049" s="445">
        <f t="shared" si="502"/>
        <v>0</v>
      </c>
      <c r="P4049" s="445">
        <f t="shared" si="503"/>
        <v>0</v>
      </c>
      <c r="Q4049" s="445">
        <f t="shared" si="504"/>
        <v>0</v>
      </c>
      <c r="R4049" s="415" t="str">
        <f t="shared" si="505"/>
        <v>Leer</v>
      </c>
      <c r="S4049" s="445">
        <f>IF('Angaben KH-Standort'!D$29='A4'!D4049,IF('Angaben KH-Standort'!E$29="Ja",1,0),0)</f>
        <v>0</v>
      </c>
      <c r="T4049" s="445">
        <f>IF('Angaben KH-Standort'!D$30='A4'!D4049,IF('Angaben KH-Standort'!E$30="Ja",1,0),0)</f>
        <v>0</v>
      </c>
      <c r="U4049" s="445">
        <f>IF('Angaben KH-Standort'!D$31='A4'!D4049,IF('Angaben KH-Standort'!E$31="Ja",1,0),0)</f>
        <v>0</v>
      </c>
    </row>
    <row r="4050" spans="2:21" ht="15" customHeight="1" x14ac:dyDescent="0.3">
      <c r="B4050" s="70" t="str">
        <f t="shared" si="500"/>
        <v>!!!</v>
      </c>
      <c r="C4050" s="265" t="str">
        <f>IF(ISERROR(IF(LEN(E4050)&gt;0,VLOOKUP(TEXT($E4050,0),'Angaben Stationen'!$E$14:$J$213,5,0),"")),"?",IF(LEN(E4050)&gt;0,VLOOKUP(TEXT($E4050,0),'Angaben Stationen'!$E$14:$J$213,5,0),""))</f>
        <v/>
      </c>
      <c r="D4050" s="232" t="str">
        <f>IF(ISERROR(IF(LEN(E4050)&gt;0,VLOOKUP(TEXT($E4050,0),'Angaben Stationen'!$E$14:$J$213,6,0),"")),"STATION IST NICHT VORHANDEN",IF(LEN(E4050)&gt;0,VLOOKUP(TEXT($E4050,0),'Angaben Stationen'!$E$14:$J$213,6,0),""))</f>
        <v/>
      </c>
      <c r="E4050" s="287"/>
      <c r="F4050" s="234"/>
      <c r="G4050" s="234"/>
      <c r="H4050" s="263"/>
      <c r="I4050" s="64"/>
      <c r="K4050" s="445" t="str">
        <f t="shared" si="501"/>
        <v>Leer</v>
      </c>
      <c r="L4050" s="445" t="str">
        <f>VLOOKUP($D4050,{"29 - Psychiatrie (Erwachsene)","BGI";"297 - stationsäquivalente Behandlung in der Erwachsenenpsychiatrie (29)","BGI";"30 - Kinder- und Jugendpsychiatrie","BGII";"307 - stationsäquivalente Behandlung in der Kinder- und Jugendpsychiatrie (30)","BGII";"31 - Psychosomatik","BGI";"","Leer"},2,0)</f>
        <v>Leer</v>
      </c>
      <c r="M4050" s="445">
        <f t="shared" si="498"/>
        <v>0</v>
      </c>
      <c r="N4050" s="445">
        <f t="shared" si="499"/>
        <v>0</v>
      </c>
      <c r="O4050" s="445">
        <f t="shared" si="502"/>
        <v>0</v>
      </c>
      <c r="P4050" s="445">
        <f t="shared" si="503"/>
        <v>0</v>
      </c>
      <c r="Q4050" s="445">
        <f t="shared" si="504"/>
        <v>0</v>
      </c>
      <c r="R4050" s="415" t="str">
        <f t="shared" si="505"/>
        <v>Leer</v>
      </c>
      <c r="S4050" s="445">
        <f>IF('Angaben KH-Standort'!D$29='A4'!D4050,IF('Angaben KH-Standort'!E$29="Ja",1,0),0)</f>
        <v>0</v>
      </c>
      <c r="T4050" s="445">
        <f>IF('Angaben KH-Standort'!D$30='A4'!D4050,IF('Angaben KH-Standort'!E$30="Ja",1,0),0)</f>
        <v>0</v>
      </c>
      <c r="U4050" s="445">
        <f>IF('Angaben KH-Standort'!D$31='A4'!D4050,IF('Angaben KH-Standort'!E$31="Ja",1,0),0)</f>
        <v>0</v>
      </c>
    </row>
    <row r="4051" spans="2:21" ht="15" customHeight="1" x14ac:dyDescent="0.3">
      <c r="B4051" s="70" t="str">
        <f t="shared" si="500"/>
        <v>!!!</v>
      </c>
      <c r="C4051" s="265" t="str">
        <f>IF(ISERROR(IF(LEN(E4051)&gt;0,VLOOKUP(TEXT($E4051,0),'Angaben Stationen'!$E$14:$J$213,5,0),"")),"?",IF(LEN(E4051)&gt;0,VLOOKUP(TEXT($E4051,0),'Angaben Stationen'!$E$14:$J$213,5,0),""))</f>
        <v/>
      </c>
      <c r="D4051" s="232" t="str">
        <f>IF(ISERROR(IF(LEN(E4051)&gt;0,VLOOKUP(TEXT($E4051,0),'Angaben Stationen'!$E$14:$J$213,6,0),"")),"STATION IST NICHT VORHANDEN",IF(LEN(E4051)&gt;0,VLOOKUP(TEXT($E4051,0),'Angaben Stationen'!$E$14:$J$213,6,0),""))</f>
        <v/>
      </c>
      <c r="E4051" s="287"/>
      <c r="F4051" s="234"/>
      <c r="G4051" s="234"/>
      <c r="H4051" s="263"/>
      <c r="I4051" s="64"/>
      <c r="K4051" s="445" t="str">
        <f t="shared" si="501"/>
        <v>Leer</v>
      </c>
      <c r="L4051" s="445" t="str">
        <f>VLOOKUP($D4051,{"29 - Psychiatrie (Erwachsene)","BGI";"297 - stationsäquivalente Behandlung in der Erwachsenenpsychiatrie (29)","BGI";"30 - Kinder- und Jugendpsychiatrie","BGII";"307 - stationsäquivalente Behandlung in der Kinder- und Jugendpsychiatrie (30)","BGII";"31 - Psychosomatik","BGI";"","Leer"},2,0)</f>
        <v>Leer</v>
      </c>
      <c r="M4051" s="445">
        <f t="shared" si="498"/>
        <v>0</v>
      </c>
      <c r="N4051" s="445">
        <f t="shared" si="499"/>
        <v>0</v>
      </c>
      <c r="O4051" s="445">
        <f t="shared" si="502"/>
        <v>0</v>
      </c>
      <c r="P4051" s="445">
        <f t="shared" si="503"/>
        <v>0</v>
      </c>
      <c r="Q4051" s="445">
        <f t="shared" si="504"/>
        <v>0</v>
      </c>
      <c r="R4051" s="415" t="str">
        <f t="shared" si="505"/>
        <v>Leer</v>
      </c>
      <c r="S4051" s="445">
        <f>IF('Angaben KH-Standort'!D$29='A4'!D4051,IF('Angaben KH-Standort'!E$29="Ja",1,0),0)</f>
        <v>0</v>
      </c>
      <c r="T4051" s="445">
        <f>IF('Angaben KH-Standort'!D$30='A4'!D4051,IF('Angaben KH-Standort'!E$30="Ja",1,0),0)</f>
        <v>0</v>
      </c>
      <c r="U4051" s="445">
        <f>IF('Angaben KH-Standort'!D$31='A4'!D4051,IF('Angaben KH-Standort'!E$31="Ja",1,0),0)</f>
        <v>0</v>
      </c>
    </row>
    <row r="4052" spans="2:21" ht="15" customHeight="1" x14ac:dyDescent="0.3">
      <c r="B4052" s="70" t="str">
        <f t="shared" si="500"/>
        <v>!!!</v>
      </c>
      <c r="C4052" s="265" t="str">
        <f>IF(ISERROR(IF(LEN(E4052)&gt;0,VLOOKUP(TEXT($E4052,0),'Angaben Stationen'!$E$14:$J$213,5,0),"")),"?",IF(LEN(E4052)&gt;0,VLOOKUP(TEXT($E4052,0),'Angaben Stationen'!$E$14:$J$213,5,0),""))</f>
        <v/>
      </c>
      <c r="D4052" s="232" t="str">
        <f>IF(ISERROR(IF(LEN(E4052)&gt;0,VLOOKUP(TEXT($E4052,0),'Angaben Stationen'!$E$14:$J$213,6,0),"")),"STATION IST NICHT VORHANDEN",IF(LEN(E4052)&gt;0,VLOOKUP(TEXT($E4052,0),'Angaben Stationen'!$E$14:$J$213,6,0),""))</f>
        <v/>
      </c>
      <c r="E4052" s="287"/>
      <c r="F4052" s="234"/>
      <c r="G4052" s="234"/>
      <c r="H4052" s="263"/>
      <c r="I4052" s="64"/>
      <c r="K4052" s="445" t="str">
        <f t="shared" si="501"/>
        <v>Leer</v>
      </c>
      <c r="L4052" s="445" t="str">
        <f>VLOOKUP($D4052,{"29 - Psychiatrie (Erwachsene)","BGI";"297 - stationsäquivalente Behandlung in der Erwachsenenpsychiatrie (29)","BGI";"30 - Kinder- und Jugendpsychiatrie","BGII";"307 - stationsäquivalente Behandlung in der Kinder- und Jugendpsychiatrie (30)","BGII";"31 - Psychosomatik","BGI";"","Leer"},2,0)</f>
        <v>Leer</v>
      </c>
      <c r="M4052" s="445">
        <f t="shared" si="498"/>
        <v>0</v>
      </c>
      <c r="N4052" s="445">
        <f t="shared" si="499"/>
        <v>0</v>
      </c>
      <c r="O4052" s="445">
        <f t="shared" si="502"/>
        <v>0</v>
      </c>
      <c r="P4052" s="445">
        <f t="shared" si="503"/>
        <v>0</v>
      </c>
      <c r="Q4052" s="445">
        <f t="shared" si="504"/>
        <v>0</v>
      </c>
      <c r="R4052" s="415" t="str">
        <f t="shared" si="505"/>
        <v>Leer</v>
      </c>
      <c r="S4052" s="445">
        <f>IF('Angaben KH-Standort'!D$29='A4'!D4052,IF('Angaben KH-Standort'!E$29="Ja",1,0),0)</f>
        <v>0</v>
      </c>
      <c r="T4052" s="445">
        <f>IF('Angaben KH-Standort'!D$30='A4'!D4052,IF('Angaben KH-Standort'!E$30="Ja",1,0),0)</f>
        <v>0</v>
      </c>
      <c r="U4052" s="445">
        <f>IF('Angaben KH-Standort'!D$31='A4'!D4052,IF('Angaben KH-Standort'!E$31="Ja",1,0),0)</f>
        <v>0</v>
      </c>
    </row>
    <row r="4053" spans="2:21" ht="15" customHeight="1" x14ac:dyDescent="0.3">
      <c r="B4053" s="70" t="str">
        <f t="shared" si="500"/>
        <v>!!!</v>
      </c>
      <c r="C4053" s="265" t="str">
        <f>IF(ISERROR(IF(LEN(E4053)&gt;0,VLOOKUP(TEXT($E4053,0),'Angaben Stationen'!$E$14:$J$213,5,0),"")),"?",IF(LEN(E4053)&gt;0,VLOOKUP(TEXT($E4053,0),'Angaben Stationen'!$E$14:$J$213,5,0),""))</f>
        <v/>
      </c>
      <c r="D4053" s="232" t="str">
        <f>IF(ISERROR(IF(LEN(E4053)&gt;0,VLOOKUP(TEXT($E4053,0),'Angaben Stationen'!$E$14:$J$213,6,0),"")),"STATION IST NICHT VORHANDEN",IF(LEN(E4053)&gt;0,VLOOKUP(TEXT($E4053,0),'Angaben Stationen'!$E$14:$J$213,6,0),""))</f>
        <v/>
      </c>
      <c r="E4053" s="287"/>
      <c r="F4053" s="234"/>
      <c r="G4053" s="234"/>
      <c r="H4053" s="263"/>
      <c r="I4053" s="64"/>
      <c r="K4053" s="445" t="str">
        <f t="shared" si="501"/>
        <v>Leer</v>
      </c>
      <c r="L4053" s="445" t="str">
        <f>VLOOKUP($D4053,{"29 - Psychiatrie (Erwachsene)","BGI";"297 - stationsäquivalente Behandlung in der Erwachsenenpsychiatrie (29)","BGI";"30 - Kinder- und Jugendpsychiatrie","BGII";"307 - stationsäquivalente Behandlung in der Kinder- und Jugendpsychiatrie (30)","BGII";"31 - Psychosomatik","BGI";"","Leer"},2,0)</f>
        <v>Leer</v>
      </c>
      <c r="M4053" s="445">
        <f t="shared" si="498"/>
        <v>0</v>
      </c>
      <c r="N4053" s="445">
        <f t="shared" si="499"/>
        <v>0</v>
      </c>
      <c r="O4053" s="445">
        <f t="shared" si="502"/>
        <v>0</v>
      </c>
      <c r="P4053" s="445">
        <f t="shared" si="503"/>
        <v>0</v>
      </c>
      <c r="Q4053" s="445">
        <f t="shared" si="504"/>
        <v>0</v>
      </c>
      <c r="R4053" s="415" t="str">
        <f t="shared" si="505"/>
        <v>Leer</v>
      </c>
      <c r="S4053" s="445">
        <f>IF('Angaben KH-Standort'!D$29='A4'!D4053,IF('Angaben KH-Standort'!E$29="Ja",1,0),0)</f>
        <v>0</v>
      </c>
      <c r="T4053" s="445">
        <f>IF('Angaben KH-Standort'!D$30='A4'!D4053,IF('Angaben KH-Standort'!E$30="Ja",1,0),0)</f>
        <v>0</v>
      </c>
      <c r="U4053" s="445">
        <f>IF('Angaben KH-Standort'!D$31='A4'!D4053,IF('Angaben KH-Standort'!E$31="Ja",1,0),0)</f>
        <v>0</v>
      </c>
    </row>
    <row r="4054" spans="2:21" ht="15" customHeight="1" x14ac:dyDescent="0.3">
      <c r="B4054" s="70" t="str">
        <f t="shared" si="500"/>
        <v>!!!</v>
      </c>
      <c r="C4054" s="265" t="str">
        <f>IF(ISERROR(IF(LEN(E4054)&gt;0,VLOOKUP(TEXT($E4054,0),'Angaben Stationen'!$E$14:$J$213,5,0),"")),"?",IF(LEN(E4054)&gt;0,VLOOKUP(TEXT($E4054,0),'Angaben Stationen'!$E$14:$J$213,5,0),""))</f>
        <v/>
      </c>
      <c r="D4054" s="232" t="str">
        <f>IF(ISERROR(IF(LEN(E4054)&gt;0,VLOOKUP(TEXT($E4054,0),'Angaben Stationen'!$E$14:$J$213,6,0),"")),"STATION IST NICHT VORHANDEN",IF(LEN(E4054)&gt;0,VLOOKUP(TEXT($E4054,0),'Angaben Stationen'!$E$14:$J$213,6,0),""))</f>
        <v/>
      </c>
      <c r="E4054" s="287"/>
      <c r="F4054" s="234"/>
      <c r="G4054" s="234"/>
      <c r="H4054" s="263"/>
      <c r="I4054" s="64"/>
      <c r="K4054" s="445" t="str">
        <f t="shared" si="501"/>
        <v>Leer</v>
      </c>
      <c r="L4054" s="445" t="str">
        <f>VLOOKUP($D4054,{"29 - Psychiatrie (Erwachsene)","BGI";"297 - stationsäquivalente Behandlung in der Erwachsenenpsychiatrie (29)","BGI";"30 - Kinder- und Jugendpsychiatrie","BGII";"307 - stationsäquivalente Behandlung in der Kinder- und Jugendpsychiatrie (30)","BGII";"31 - Psychosomatik","BGI";"","Leer"},2,0)</f>
        <v>Leer</v>
      </c>
      <c r="M4054" s="445">
        <f t="shared" si="498"/>
        <v>0</v>
      </c>
      <c r="N4054" s="445">
        <f t="shared" si="499"/>
        <v>0</v>
      </c>
      <c r="O4054" s="445">
        <f t="shared" si="502"/>
        <v>0</v>
      </c>
      <c r="P4054" s="445">
        <f t="shared" si="503"/>
        <v>0</v>
      </c>
      <c r="Q4054" s="445">
        <f t="shared" si="504"/>
        <v>0</v>
      </c>
      <c r="R4054" s="415" t="str">
        <f t="shared" si="505"/>
        <v>Leer</v>
      </c>
      <c r="S4054" s="445">
        <f>IF('Angaben KH-Standort'!D$29='A4'!D4054,IF('Angaben KH-Standort'!E$29="Ja",1,0),0)</f>
        <v>0</v>
      </c>
      <c r="T4054" s="445">
        <f>IF('Angaben KH-Standort'!D$30='A4'!D4054,IF('Angaben KH-Standort'!E$30="Ja",1,0),0)</f>
        <v>0</v>
      </c>
      <c r="U4054" s="445">
        <f>IF('Angaben KH-Standort'!D$31='A4'!D4054,IF('Angaben KH-Standort'!E$31="Ja",1,0),0)</f>
        <v>0</v>
      </c>
    </row>
    <row r="4055" spans="2:21" ht="15" customHeight="1" x14ac:dyDescent="0.3">
      <c r="B4055" s="70" t="str">
        <f t="shared" si="500"/>
        <v>!!!</v>
      </c>
      <c r="C4055" s="265" t="str">
        <f>IF(ISERROR(IF(LEN(E4055)&gt;0,VLOOKUP(TEXT($E4055,0),'Angaben Stationen'!$E$14:$J$213,5,0),"")),"?",IF(LEN(E4055)&gt;0,VLOOKUP(TEXT($E4055,0),'Angaben Stationen'!$E$14:$J$213,5,0),""))</f>
        <v/>
      </c>
      <c r="D4055" s="232" t="str">
        <f>IF(ISERROR(IF(LEN(E4055)&gt;0,VLOOKUP(TEXT($E4055,0),'Angaben Stationen'!$E$14:$J$213,6,0),"")),"STATION IST NICHT VORHANDEN",IF(LEN(E4055)&gt;0,VLOOKUP(TEXT($E4055,0),'Angaben Stationen'!$E$14:$J$213,6,0),""))</f>
        <v/>
      </c>
      <c r="E4055" s="287"/>
      <c r="F4055" s="234"/>
      <c r="G4055" s="234"/>
      <c r="H4055" s="263"/>
      <c r="I4055" s="64"/>
      <c r="K4055" s="445" t="str">
        <f t="shared" si="501"/>
        <v>Leer</v>
      </c>
      <c r="L4055" s="445" t="str">
        <f>VLOOKUP($D4055,{"29 - Psychiatrie (Erwachsene)","BGI";"297 - stationsäquivalente Behandlung in der Erwachsenenpsychiatrie (29)","BGI";"30 - Kinder- und Jugendpsychiatrie","BGII";"307 - stationsäquivalente Behandlung in der Kinder- und Jugendpsychiatrie (30)","BGII";"31 - Psychosomatik","BGI";"","Leer"},2,0)</f>
        <v>Leer</v>
      </c>
      <c r="M4055" s="445">
        <f t="shared" si="498"/>
        <v>0</v>
      </c>
      <c r="N4055" s="445">
        <f t="shared" si="499"/>
        <v>0</v>
      </c>
      <c r="O4055" s="445">
        <f t="shared" si="502"/>
        <v>0</v>
      </c>
      <c r="P4055" s="445">
        <f t="shared" si="503"/>
        <v>0</v>
      </c>
      <c r="Q4055" s="445">
        <f t="shared" si="504"/>
        <v>0</v>
      </c>
      <c r="R4055" s="415" t="str">
        <f t="shared" si="505"/>
        <v>Leer</v>
      </c>
      <c r="S4055" s="445">
        <f>IF('Angaben KH-Standort'!D$29='A4'!D4055,IF('Angaben KH-Standort'!E$29="Ja",1,0),0)</f>
        <v>0</v>
      </c>
      <c r="T4055" s="445">
        <f>IF('Angaben KH-Standort'!D$30='A4'!D4055,IF('Angaben KH-Standort'!E$30="Ja",1,0),0)</f>
        <v>0</v>
      </c>
      <c r="U4055" s="445">
        <f>IF('Angaben KH-Standort'!D$31='A4'!D4055,IF('Angaben KH-Standort'!E$31="Ja",1,0),0)</f>
        <v>0</v>
      </c>
    </row>
    <row r="4056" spans="2:21" ht="15" customHeight="1" x14ac:dyDescent="0.3">
      <c r="B4056" s="70" t="str">
        <f t="shared" si="500"/>
        <v>!!!</v>
      </c>
      <c r="C4056" s="265" t="str">
        <f>IF(ISERROR(IF(LEN(E4056)&gt;0,VLOOKUP(TEXT($E4056,0),'Angaben Stationen'!$E$14:$J$213,5,0),"")),"?",IF(LEN(E4056)&gt;0,VLOOKUP(TEXT($E4056,0),'Angaben Stationen'!$E$14:$J$213,5,0),""))</f>
        <v/>
      </c>
      <c r="D4056" s="232" t="str">
        <f>IF(ISERROR(IF(LEN(E4056)&gt;0,VLOOKUP(TEXT($E4056,0),'Angaben Stationen'!$E$14:$J$213,6,0),"")),"STATION IST NICHT VORHANDEN",IF(LEN(E4056)&gt;0,VLOOKUP(TEXT($E4056,0),'Angaben Stationen'!$E$14:$J$213,6,0),""))</f>
        <v/>
      </c>
      <c r="E4056" s="287"/>
      <c r="F4056" s="234"/>
      <c r="G4056" s="234"/>
      <c r="H4056" s="263"/>
      <c r="I4056" s="64"/>
      <c r="K4056" s="445" t="str">
        <f t="shared" si="501"/>
        <v>Leer</v>
      </c>
      <c r="L4056" s="445" t="str">
        <f>VLOOKUP($D4056,{"29 - Psychiatrie (Erwachsene)","BGI";"297 - stationsäquivalente Behandlung in der Erwachsenenpsychiatrie (29)","BGI";"30 - Kinder- und Jugendpsychiatrie","BGII";"307 - stationsäquivalente Behandlung in der Kinder- und Jugendpsychiatrie (30)","BGII";"31 - Psychosomatik","BGI";"","Leer"},2,0)</f>
        <v>Leer</v>
      </c>
      <c r="M4056" s="445">
        <f t="shared" si="498"/>
        <v>0</v>
      </c>
      <c r="N4056" s="445">
        <f t="shared" si="499"/>
        <v>0</v>
      </c>
      <c r="O4056" s="445">
        <f t="shared" si="502"/>
        <v>0</v>
      </c>
      <c r="P4056" s="445">
        <f t="shared" si="503"/>
        <v>0</v>
      </c>
      <c r="Q4056" s="445">
        <f t="shared" si="504"/>
        <v>0</v>
      </c>
      <c r="R4056" s="415" t="str">
        <f t="shared" si="505"/>
        <v>Leer</v>
      </c>
      <c r="S4056" s="445">
        <f>IF('Angaben KH-Standort'!D$29='A4'!D4056,IF('Angaben KH-Standort'!E$29="Ja",1,0),0)</f>
        <v>0</v>
      </c>
      <c r="T4056" s="445">
        <f>IF('Angaben KH-Standort'!D$30='A4'!D4056,IF('Angaben KH-Standort'!E$30="Ja",1,0),0)</f>
        <v>0</v>
      </c>
      <c r="U4056" s="445">
        <f>IF('Angaben KH-Standort'!D$31='A4'!D4056,IF('Angaben KH-Standort'!E$31="Ja",1,0),0)</f>
        <v>0</v>
      </c>
    </row>
    <row r="4057" spans="2:21" ht="15" customHeight="1" x14ac:dyDescent="0.3">
      <c r="B4057" s="70" t="str">
        <f t="shared" si="500"/>
        <v>!!!</v>
      </c>
      <c r="C4057" s="265" t="str">
        <f>IF(ISERROR(IF(LEN(E4057)&gt;0,VLOOKUP(TEXT($E4057,0),'Angaben Stationen'!$E$14:$J$213,5,0),"")),"?",IF(LEN(E4057)&gt;0,VLOOKUP(TEXT($E4057,0),'Angaben Stationen'!$E$14:$J$213,5,0),""))</f>
        <v/>
      </c>
      <c r="D4057" s="232" t="str">
        <f>IF(ISERROR(IF(LEN(E4057)&gt;0,VLOOKUP(TEXT($E4057,0),'Angaben Stationen'!$E$14:$J$213,6,0),"")),"STATION IST NICHT VORHANDEN",IF(LEN(E4057)&gt;0,VLOOKUP(TEXT($E4057,0),'Angaben Stationen'!$E$14:$J$213,6,0),""))</f>
        <v/>
      </c>
      <c r="E4057" s="287"/>
      <c r="F4057" s="234"/>
      <c r="G4057" s="234"/>
      <c r="H4057" s="263"/>
      <c r="I4057" s="64"/>
      <c r="K4057" s="445" t="str">
        <f t="shared" si="501"/>
        <v>Leer</v>
      </c>
      <c r="L4057" s="445" t="str">
        <f>VLOOKUP($D4057,{"29 - Psychiatrie (Erwachsene)","BGI";"297 - stationsäquivalente Behandlung in der Erwachsenenpsychiatrie (29)","BGI";"30 - Kinder- und Jugendpsychiatrie","BGII";"307 - stationsäquivalente Behandlung in der Kinder- und Jugendpsychiatrie (30)","BGII";"31 - Psychosomatik","BGI";"","Leer"},2,0)</f>
        <v>Leer</v>
      </c>
      <c r="M4057" s="445">
        <f t="shared" si="498"/>
        <v>0</v>
      </c>
      <c r="N4057" s="445">
        <f t="shared" si="499"/>
        <v>0</v>
      </c>
      <c r="O4057" s="445">
        <f t="shared" si="502"/>
        <v>0</v>
      </c>
      <c r="P4057" s="445">
        <f t="shared" si="503"/>
        <v>0</v>
      </c>
      <c r="Q4057" s="445">
        <f t="shared" si="504"/>
        <v>0</v>
      </c>
      <c r="R4057" s="415" t="str">
        <f t="shared" si="505"/>
        <v>Leer</v>
      </c>
      <c r="S4057" s="445">
        <f>IF('Angaben KH-Standort'!D$29='A4'!D4057,IF('Angaben KH-Standort'!E$29="Ja",1,0),0)</f>
        <v>0</v>
      </c>
      <c r="T4057" s="445">
        <f>IF('Angaben KH-Standort'!D$30='A4'!D4057,IF('Angaben KH-Standort'!E$30="Ja",1,0),0)</f>
        <v>0</v>
      </c>
      <c r="U4057" s="445">
        <f>IF('Angaben KH-Standort'!D$31='A4'!D4057,IF('Angaben KH-Standort'!E$31="Ja",1,0),0)</f>
        <v>0</v>
      </c>
    </row>
    <row r="4058" spans="2:21" ht="15" customHeight="1" x14ac:dyDescent="0.3">
      <c r="B4058" s="70" t="str">
        <f t="shared" si="500"/>
        <v>!!!</v>
      </c>
      <c r="C4058" s="265" t="str">
        <f>IF(ISERROR(IF(LEN(E4058)&gt;0,VLOOKUP(TEXT($E4058,0),'Angaben Stationen'!$E$14:$J$213,5,0),"")),"?",IF(LEN(E4058)&gt;0,VLOOKUP(TEXT($E4058,0),'Angaben Stationen'!$E$14:$J$213,5,0),""))</f>
        <v/>
      </c>
      <c r="D4058" s="232" t="str">
        <f>IF(ISERROR(IF(LEN(E4058)&gt;0,VLOOKUP(TEXT($E4058,0),'Angaben Stationen'!$E$14:$J$213,6,0),"")),"STATION IST NICHT VORHANDEN",IF(LEN(E4058)&gt;0,VLOOKUP(TEXT($E4058,0),'Angaben Stationen'!$E$14:$J$213,6,0),""))</f>
        <v/>
      </c>
      <c r="E4058" s="287"/>
      <c r="F4058" s="234"/>
      <c r="G4058" s="234"/>
      <c r="H4058" s="263"/>
      <c r="I4058" s="64"/>
      <c r="K4058" s="445" t="str">
        <f t="shared" si="501"/>
        <v>Leer</v>
      </c>
      <c r="L4058" s="445" t="str">
        <f>VLOOKUP($D4058,{"29 - Psychiatrie (Erwachsene)","BGI";"297 - stationsäquivalente Behandlung in der Erwachsenenpsychiatrie (29)","BGI";"30 - Kinder- und Jugendpsychiatrie","BGII";"307 - stationsäquivalente Behandlung in der Kinder- und Jugendpsychiatrie (30)","BGII";"31 - Psychosomatik","BGI";"","Leer"},2,0)</f>
        <v>Leer</v>
      </c>
      <c r="M4058" s="445">
        <f t="shared" si="498"/>
        <v>0</v>
      </c>
      <c r="N4058" s="445">
        <f t="shared" si="499"/>
        <v>0</v>
      </c>
      <c r="O4058" s="445">
        <f t="shared" si="502"/>
        <v>0</v>
      </c>
      <c r="P4058" s="445">
        <f t="shared" si="503"/>
        <v>0</v>
      </c>
      <c r="Q4058" s="445">
        <f t="shared" si="504"/>
        <v>0</v>
      </c>
      <c r="R4058" s="415" t="str">
        <f t="shared" si="505"/>
        <v>Leer</v>
      </c>
      <c r="S4058" s="445">
        <f>IF('Angaben KH-Standort'!D$29='A4'!D4058,IF('Angaben KH-Standort'!E$29="Ja",1,0),0)</f>
        <v>0</v>
      </c>
      <c r="T4058" s="445">
        <f>IF('Angaben KH-Standort'!D$30='A4'!D4058,IF('Angaben KH-Standort'!E$30="Ja",1,0),0)</f>
        <v>0</v>
      </c>
      <c r="U4058" s="445">
        <f>IF('Angaben KH-Standort'!D$31='A4'!D4058,IF('Angaben KH-Standort'!E$31="Ja",1,0),0)</f>
        <v>0</v>
      </c>
    </row>
    <row r="4059" spans="2:21" ht="15" customHeight="1" x14ac:dyDescent="0.3">
      <c r="B4059" s="70" t="str">
        <f t="shared" si="500"/>
        <v>!!!</v>
      </c>
      <c r="C4059" s="265" t="str">
        <f>IF(ISERROR(IF(LEN(E4059)&gt;0,VLOOKUP(TEXT($E4059,0),'Angaben Stationen'!$E$14:$J$213,5,0),"")),"?",IF(LEN(E4059)&gt;0,VLOOKUP(TEXT($E4059,0),'Angaben Stationen'!$E$14:$J$213,5,0),""))</f>
        <v/>
      </c>
      <c r="D4059" s="232" t="str">
        <f>IF(ISERROR(IF(LEN(E4059)&gt;0,VLOOKUP(TEXT($E4059,0),'Angaben Stationen'!$E$14:$J$213,6,0),"")),"STATION IST NICHT VORHANDEN",IF(LEN(E4059)&gt;0,VLOOKUP(TEXT($E4059,0),'Angaben Stationen'!$E$14:$J$213,6,0),""))</f>
        <v/>
      </c>
      <c r="E4059" s="287"/>
      <c r="F4059" s="234"/>
      <c r="G4059" s="234"/>
      <c r="H4059" s="263"/>
      <c r="I4059" s="64"/>
      <c r="K4059" s="445" t="str">
        <f t="shared" si="501"/>
        <v>Leer</v>
      </c>
      <c r="L4059" s="445" t="str">
        <f>VLOOKUP($D4059,{"29 - Psychiatrie (Erwachsene)","BGI";"297 - stationsäquivalente Behandlung in der Erwachsenenpsychiatrie (29)","BGI";"30 - Kinder- und Jugendpsychiatrie","BGII";"307 - stationsäquivalente Behandlung in der Kinder- und Jugendpsychiatrie (30)","BGII";"31 - Psychosomatik","BGI";"","Leer"},2,0)</f>
        <v>Leer</v>
      </c>
      <c r="M4059" s="445">
        <f t="shared" si="498"/>
        <v>0</v>
      </c>
      <c r="N4059" s="445">
        <f t="shared" si="499"/>
        <v>0</v>
      </c>
      <c r="O4059" s="445">
        <f t="shared" si="502"/>
        <v>0</v>
      </c>
      <c r="P4059" s="445">
        <f t="shared" si="503"/>
        <v>0</v>
      </c>
      <c r="Q4059" s="445">
        <f t="shared" si="504"/>
        <v>0</v>
      </c>
      <c r="R4059" s="415" t="str">
        <f t="shared" si="505"/>
        <v>Leer</v>
      </c>
      <c r="S4059" s="445">
        <f>IF('Angaben KH-Standort'!D$29='A4'!D4059,IF('Angaben KH-Standort'!E$29="Ja",1,0),0)</f>
        <v>0</v>
      </c>
      <c r="T4059" s="445">
        <f>IF('Angaben KH-Standort'!D$30='A4'!D4059,IF('Angaben KH-Standort'!E$30="Ja",1,0),0)</f>
        <v>0</v>
      </c>
      <c r="U4059" s="445">
        <f>IF('Angaben KH-Standort'!D$31='A4'!D4059,IF('Angaben KH-Standort'!E$31="Ja",1,0),0)</f>
        <v>0</v>
      </c>
    </row>
    <row r="4060" spans="2:21" ht="15" customHeight="1" x14ac:dyDescent="0.3">
      <c r="B4060" s="70" t="str">
        <f t="shared" si="500"/>
        <v>!!!</v>
      </c>
      <c r="C4060" s="265" t="str">
        <f>IF(ISERROR(IF(LEN(E4060)&gt;0,VLOOKUP(TEXT($E4060,0),'Angaben Stationen'!$E$14:$J$213,5,0),"")),"?",IF(LEN(E4060)&gt;0,VLOOKUP(TEXT($E4060,0),'Angaben Stationen'!$E$14:$J$213,5,0),""))</f>
        <v/>
      </c>
      <c r="D4060" s="232" t="str">
        <f>IF(ISERROR(IF(LEN(E4060)&gt;0,VLOOKUP(TEXT($E4060,0),'Angaben Stationen'!$E$14:$J$213,6,0),"")),"STATION IST NICHT VORHANDEN",IF(LEN(E4060)&gt;0,VLOOKUP(TEXT($E4060,0),'Angaben Stationen'!$E$14:$J$213,6,0),""))</f>
        <v/>
      </c>
      <c r="E4060" s="287"/>
      <c r="F4060" s="234"/>
      <c r="G4060" s="234"/>
      <c r="H4060" s="263"/>
      <c r="I4060" s="64"/>
      <c r="K4060" s="445" t="str">
        <f t="shared" si="501"/>
        <v>Leer</v>
      </c>
      <c r="L4060" s="445" t="str">
        <f>VLOOKUP($D4060,{"29 - Psychiatrie (Erwachsene)","BGI";"297 - stationsäquivalente Behandlung in der Erwachsenenpsychiatrie (29)","BGI";"30 - Kinder- und Jugendpsychiatrie","BGII";"307 - stationsäquivalente Behandlung in der Kinder- und Jugendpsychiatrie (30)","BGII";"31 - Psychosomatik","BGI";"","Leer"},2,0)</f>
        <v>Leer</v>
      </c>
      <c r="M4060" s="445">
        <f t="shared" si="498"/>
        <v>0</v>
      </c>
      <c r="N4060" s="445">
        <f t="shared" si="499"/>
        <v>0</v>
      </c>
      <c r="O4060" s="445">
        <f t="shared" si="502"/>
        <v>0</v>
      </c>
      <c r="P4060" s="445">
        <f t="shared" si="503"/>
        <v>0</v>
      </c>
      <c r="Q4060" s="445">
        <f t="shared" si="504"/>
        <v>0</v>
      </c>
      <c r="R4060" s="415" t="str">
        <f t="shared" si="505"/>
        <v>Leer</v>
      </c>
      <c r="S4060" s="445">
        <f>IF('Angaben KH-Standort'!D$29='A4'!D4060,IF('Angaben KH-Standort'!E$29="Ja",1,0),0)</f>
        <v>0</v>
      </c>
      <c r="T4060" s="445">
        <f>IF('Angaben KH-Standort'!D$30='A4'!D4060,IF('Angaben KH-Standort'!E$30="Ja",1,0),0)</f>
        <v>0</v>
      </c>
      <c r="U4060" s="445">
        <f>IF('Angaben KH-Standort'!D$31='A4'!D4060,IF('Angaben KH-Standort'!E$31="Ja",1,0),0)</f>
        <v>0</v>
      </c>
    </row>
    <row r="4061" spans="2:21" ht="15" customHeight="1" x14ac:dyDescent="0.3">
      <c r="B4061" s="70" t="str">
        <f t="shared" si="500"/>
        <v>!!!</v>
      </c>
      <c r="C4061" s="265" t="str">
        <f>IF(ISERROR(IF(LEN(E4061)&gt;0,VLOOKUP(TEXT($E4061,0),'Angaben Stationen'!$E$14:$J$213,5,0),"")),"?",IF(LEN(E4061)&gt;0,VLOOKUP(TEXT($E4061,0),'Angaben Stationen'!$E$14:$J$213,5,0),""))</f>
        <v/>
      </c>
      <c r="D4061" s="232" t="str">
        <f>IF(ISERROR(IF(LEN(E4061)&gt;0,VLOOKUP(TEXT($E4061,0),'Angaben Stationen'!$E$14:$J$213,6,0),"")),"STATION IST NICHT VORHANDEN",IF(LEN(E4061)&gt;0,VLOOKUP(TEXT($E4061,0),'Angaben Stationen'!$E$14:$J$213,6,0),""))</f>
        <v/>
      </c>
      <c r="E4061" s="287"/>
      <c r="F4061" s="234"/>
      <c r="G4061" s="234"/>
      <c r="H4061" s="263"/>
      <c r="I4061" s="64"/>
      <c r="K4061" s="445" t="str">
        <f t="shared" si="501"/>
        <v>Leer</v>
      </c>
      <c r="L4061" s="445" t="str">
        <f>VLOOKUP($D4061,{"29 - Psychiatrie (Erwachsene)","BGI";"297 - stationsäquivalente Behandlung in der Erwachsenenpsychiatrie (29)","BGI";"30 - Kinder- und Jugendpsychiatrie","BGII";"307 - stationsäquivalente Behandlung in der Kinder- und Jugendpsychiatrie (30)","BGII";"31 - Psychosomatik","BGI";"","Leer"},2,0)</f>
        <v>Leer</v>
      </c>
      <c r="M4061" s="445">
        <f t="shared" si="498"/>
        <v>0</v>
      </c>
      <c r="N4061" s="445">
        <f t="shared" si="499"/>
        <v>0</v>
      </c>
      <c r="O4061" s="445">
        <f t="shared" si="502"/>
        <v>0</v>
      </c>
      <c r="P4061" s="445">
        <f t="shared" si="503"/>
        <v>0</v>
      </c>
      <c r="Q4061" s="445">
        <f t="shared" si="504"/>
        <v>0</v>
      </c>
      <c r="R4061" s="415" t="str">
        <f t="shared" si="505"/>
        <v>Leer</v>
      </c>
      <c r="S4061" s="445">
        <f>IF('Angaben KH-Standort'!D$29='A4'!D4061,IF('Angaben KH-Standort'!E$29="Ja",1,0),0)</f>
        <v>0</v>
      </c>
      <c r="T4061" s="445">
        <f>IF('Angaben KH-Standort'!D$30='A4'!D4061,IF('Angaben KH-Standort'!E$30="Ja",1,0),0)</f>
        <v>0</v>
      </c>
      <c r="U4061" s="445">
        <f>IF('Angaben KH-Standort'!D$31='A4'!D4061,IF('Angaben KH-Standort'!E$31="Ja",1,0),0)</f>
        <v>0</v>
      </c>
    </row>
    <row r="4062" spans="2:21" ht="15" customHeight="1" x14ac:dyDescent="0.3">
      <c r="B4062" s="70" t="str">
        <f t="shared" si="500"/>
        <v>!!!</v>
      </c>
      <c r="C4062" s="265" t="str">
        <f>IF(ISERROR(IF(LEN(E4062)&gt;0,VLOOKUP(TEXT($E4062,0),'Angaben Stationen'!$E$14:$J$213,5,0),"")),"?",IF(LEN(E4062)&gt;0,VLOOKUP(TEXT($E4062,0),'Angaben Stationen'!$E$14:$J$213,5,0),""))</f>
        <v/>
      </c>
      <c r="D4062" s="232" t="str">
        <f>IF(ISERROR(IF(LEN(E4062)&gt;0,VLOOKUP(TEXT($E4062,0),'Angaben Stationen'!$E$14:$J$213,6,0),"")),"STATION IST NICHT VORHANDEN",IF(LEN(E4062)&gt;0,VLOOKUP(TEXT($E4062,0),'Angaben Stationen'!$E$14:$J$213,6,0),""))</f>
        <v/>
      </c>
      <c r="E4062" s="287"/>
      <c r="F4062" s="234"/>
      <c r="G4062" s="234"/>
      <c r="H4062" s="263"/>
      <c r="I4062" s="64"/>
      <c r="K4062" s="445" t="str">
        <f t="shared" si="501"/>
        <v>Leer</v>
      </c>
      <c r="L4062" s="445" t="str">
        <f>VLOOKUP($D4062,{"29 - Psychiatrie (Erwachsene)","BGI";"297 - stationsäquivalente Behandlung in der Erwachsenenpsychiatrie (29)","BGI";"30 - Kinder- und Jugendpsychiatrie","BGII";"307 - stationsäquivalente Behandlung in der Kinder- und Jugendpsychiatrie (30)","BGII";"31 - Psychosomatik","BGI";"","Leer"},2,0)</f>
        <v>Leer</v>
      </c>
      <c r="M4062" s="445">
        <f t="shared" si="498"/>
        <v>0</v>
      </c>
      <c r="N4062" s="445">
        <f t="shared" si="499"/>
        <v>0</v>
      </c>
      <c r="O4062" s="445">
        <f t="shared" si="502"/>
        <v>0</v>
      </c>
      <c r="P4062" s="445">
        <f t="shared" si="503"/>
        <v>0</v>
      </c>
      <c r="Q4062" s="445">
        <f t="shared" si="504"/>
        <v>0</v>
      </c>
      <c r="R4062" s="415" t="str">
        <f t="shared" si="505"/>
        <v>Leer</v>
      </c>
      <c r="S4062" s="445">
        <f>IF('Angaben KH-Standort'!D$29='A4'!D4062,IF('Angaben KH-Standort'!E$29="Ja",1,0),0)</f>
        <v>0</v>
      </c>
      <c r="T4062" s="445">
        <f>IF('Angaben KH-Standort'!D$30='A4'!D4062,IF('Angaben KH-Standort'!E$30="Ja",1,0),0)</f>
        <v>0</v>
      </c>
      <c r="U4062" s="445">
        <f>IF('Angaben KH-Standort'!D$31='A4'!D4062,IF('Angaben KH-Standort'!E$31="Ja",1,0),0)</f>
        <v>0</v>
      </c>
    </row>
    <row r="4063" spans="2:21" ht="15" customHeight="1" x14ac:dyDescent="0.3">
      <c r="B4063" s="70" t="str">
        <f t="shared" si="500"/>
        <v>!!!</v>
      </c>
      <c r="C4063" s="265" t="str">
        <f>IF(ISERROR(IF(LEN(E4063)&gt;0,VLOOKUP(TEXT($E4063,0),'Angaben Stationen'!$E$14:$J$213,5,0),"")),"?",IF(LEN(E4063)&gt;0,VLOOKUP(TEXT($E4063,0),'Angaben Stationen'!$E$14:$J$213,5,0),""))</f>
        <v/>
      </c>
      <c r="D4063" s="232" t="str">
        <f>IF(ISERROR(IF(LEN(E4063)&gt;0,VLOOKUP(TEXT($E4063,0),'Angaben Stationen'!$E$14:$J$213,6,0),"")),"STATION IST NICHT VORHANDEN",IF(LEN(E4063)&gt;0,VLOOKUP(TEXT($E4063,0),'Angaben Stationen'!$E$14:$J$213,6,0),""))</f>
        <v/>
      </c>
      <c r="E4063" s="287"/>
      <c r="F4063" s="234"/>
      <c r="G4063" s="234"/>
      <c r="H4063" s="263"/>
      <c r="I4063" s="64"/>
      <c r="K4063" s="445" t="str">
        <f t="shared" si="501"/>
        <v>Leer</v>
      </c>
      <c r="L4063" s="445" t="str">
        <f>VLOOKUP($D4063,{"29 - Psychiatrie (Erwachsene)","BGI";"297 - stationsäquivalente Behandlung in der Erwachsenenpsychiatrie (29)","BGI";"30 - Kinder- und Jugendpsychiatrie","BGII";"307 - stationsäquivalente Behandlung in der Kinder- und Jugendpsychiatrie (30)","BGII";"31 - Psychosomatik","BGI";"","Leer"},2,0)</f>
        <v>Leer</v>
      </c>
      <c r="M4063" s="445">
        <f t="shared" si="498"/>
        <v>0</v>
      </c>
      <c r="N4063" s="445">
        <f t="shared" si="499"/>
        <v>0</v>
      </c>
      <c r="O4063" s="445">
        <f t="shared" si="502"/>
        <v>0</v>
      </c>
      <c r="P4063" s="445">
        <f t="shared" si="503"/>
        <v>0</v>
      </c>
      <c r="Q4063" s="445">
        <f t="shared" si="504"/>
        <v>0</v>
      </c>
      <c r="R4063" s="415" t="str">
        <f t="shared" si="505"/>
        <v>Leer</v>
      </c>
      <c r="S4063" s="445">
        <f>IF('Angaben KH-Standort'!D$29='A4'!D4063,IF('Angaben KH-Standort'!E$29="Ja",1,0),0)</f>
        <v>0</v>
      </c>
      <c r="T4063" s="445">
        <f>IF('Angaben KH-Standort'!D$30='A4'!D4063,IF('Angaben KH-Standort'!E$30="Ja",1,0),0)</f>
        <v>0</v>
      </c>
      <c r="U4063" s="445">
        <f>IF('Angaben KH-Standort'!D$31='A4'!D4063,IF('Angaben KH-Standort'!E$31="Ja",1,0),0)</f>
        <v>0</v>
      </c>
    </row>
    <row r="4064" spans="2:21" ht="15" customHeight="1" x14ac:dyDescent="0.3">
      <c r="B4064" s="70" t="str">
        <f t="shared" si="500"/>
        <v>!!!</v>
      </c>
      <c r="C4064" s="265" t="str">
        <f>IF(ISERROR(IF(LEN(E4064)&gt;0,VLOOKUP(TEXT($E4064,0),'Angaben Stationen'!$E$14:$J$213,5,0),"")),"?",IF(LEN(E4064)&gt;0,VLOOKUP(TEXT($E4064,0),'Angaben Stationen'!$E$14:$J$213,5,0),""))</f>
        <v/>
      </c>
      <c r="D4064" s="232" t="str">
        <f>IF(ISERROR(IF(LEN(E4064)&gt;0,VLOOKUP(TEXT($E4064,0),'Angaben Stationen'!$E$14:$J$213,6,0),"")),"STATION IST NICHT VORHANDEN",IF(LEN(E4064)&gt;0,VLOOKUP(TEXT($E4064,0),'Angaben Stationen'!$E$14:$J$213,6,0),""))</f>
        <v/>
      </c>
      <c r="E4064" s="287"/>
      <c r="F4064" s="234"/>
      <c r="G4064" s="234"/>
      <c r="H4064" s="263"/>
      <c r="I4064" s="64"/>
      <c r="K4064" s="445" t="str">
        <f t="shared" si="501"/>
        <v>Leer</v>
      </c>
      <c r="L4064" s="445" t="str">
        <f>VLOOKUP($D4064,{"29 - Psychiatrie (Erwachsene)","BGI";"297 - stationsäquivalente Behandlung in der Erwachsenenpsychiatrie (29)","BGI";"30 - Kinder- und Jugendpsychiatrie","BGII";"307 - stationsäquivalente Behandlung in der Kinder- und Jugendpsychiatrie (30)","BGII";"31 - Psychosomatik","BGI";"","Leer"},2,0)</f>
        <v>Leer</v>
      </c>
      <c r="M4064" s="445">
        <f t="shared" si="498"/>
        <v>0</v>
      </c>
      <c r="N4064" s="445">
        <f t="shared" si="499"/>
        <v>0</v>
      </c>
      <c r="O4064" s="445">
        <f t="shared" si="502"/>
        <v>0</v>
      </c>
      <c r="P4064" s="445">
        <f t="shared" si="503"/>
        <v>0</v>
      </c>
      <c r="Q4064" s="445">
        <f t="shared" si="504"/>
        <v>0</v>
      </c>
      <c r="R4064" s="415" t="str">
        <f t="shared" si="505"/>
        <v>Leer</v>
      </c>
      <c r="S4064" s="445">
        <f>IF('Angaben KH-Standort'!D$29='A4'!D4064,IF('Angaben KH-Standort'!E$29="Ja",1,0),0)</f>
        <v>0</v>
      </c>
      <c r="T4064" s="445">
        <f>IF('Angaben KH-Standort'!D$30='A4'!D4064,IF('Angaben KH-Standort'!E$30="Ja",1,0),0)</f>
        <v>0</v>
      </c>
      <c r="U4064" s="445">
        <f>IF('Angaben KH-Standort'!D$31='A4'!D4064,IF('Angaben KH-Standort'!E$31="Ja",1,0),0)</f>
        <v>0</v>
      </c>
    </row>
    <row r="4065" spans="2:21" ht="15" customHeight="1" x14ac:dyDescent="0.3">
      <c r="B4065" s="70" t="str">
        <f t="shared" si="500"/>
        <v>!!!</v>
      </c>
      <c r="C4065" s="265" t="str">
        <f>IF(ISERROR(IF(LEN(E4065)&gt;0,VLOOKUP(TEXT($E4065,0),'Angaben Stationen'!$E$14:$J$213,5,0),"")),"?",IF(LEN(E4065)&gt;0,VLOOKUP(TEXT($E4065,0),'Angaben Stationen'!$E$14:$J$213,5,0),""))</f>
        <v/>
      </c>
      <c r="D4065" s="232" t="str">
        <f>IF(ISERROR(IF(LEN(E4065)&gt;0,VLOOKUP(TEXT($E4065,0),'Angaben Stationen'!$E$14:$J$213,6,0),"")),"STATION IST NICHT VORHANDEN",IF(LEN(E4065)&gt;0,VLOOKUP(TEXT($E4065,0),'Angaben Stationen'!$E$14:$J$213,6,0),""))</f>
        <v/>
      </c>
      <c r="E4065" s="287"/>
      <c r="F4065" s="234"/>
      <c r="G4065" s="234"/>
      <c r="H4065" s="263"/>
      <c r="I4065" s="64"/>
      <c r="K4065" s="445" t="str">
        <f t="shared" si="501"/>
        <v>Leer</v>
      </c>
      <c r="L4065" s="445" t="str">
        <f>VLOOKUP($D4065,{"29 - Psychiatrie (Erwachsene)","BGI";"297 - stationsäquivalente Behandlung in der Erwachsenenpsychiatrie (29)","BGI";"30 - Kinder- und Jugendpsychiatrie","BGII";"307 - stationsäquivalente Behandlung in der Kinder- und Jugendpsychiatrie (30)","BGII";"31 - Psychosomatik","BGI";"","Leer"},2,0)</f>
        <v>Leer</v>
      </c>
      <c r="M4065" s="445">
        <f t="shared" si="498"/>
        <v>0</v>
      </c>
      <c r="N4065" s="445">
        <f t="shared" si="499"/>
        <v>0</v>
      </c>
      <c r="O4065" s="445">
        <f t="shared" si="502"/>
        <v>0</v>
      </c>
      <c r="P4065" s="445">
        <f t="shared" si="503"/>
        <v>0</v>
      </c>
      <c r="Q4065" s="445">
        <f t="shared" si="504"/>
        <v>0</v>
      </c>
      <c r="R4065" s="415" t="str">
        <f t="shared" si="505"/>
        <v>Leer</v>
      </c>
      <c r="S4065" s="445">
        <f>IF('Angaben KH-Standort'!D$29='A4'!D4065,IF('Angaben KH-Standort'!E$29="Ja",1,0),0)</f>
        <v>0</v>
      </c>
      <c r="T4065" s="445">
        <f>IF('Angaben KH-Standort'!D$30='A4'!D4065,IF('Angaben KH-Standort'!E$30="Ja",1,0),0)</f>
        <v>0</v>
      </c>
      <c r="U4065" s="445">
        <f>IF('Angaben KH-Standort'!D$31='A4'!D4065,IF('Angaben KH-Standort'!E$31="Ja",1,0),0)</f>
        <v>0</v>
      </c>
    </row>
    <row r="4066" spans="2:21" ht="15" customHeight="1" x14ac:dyDescent="0.3">
      <c r="B4066" s="70" t="str">
        <f t="shared" si="500"/>
        <v>!!!</v>
      </c>
      <c r="C4066" s="265" t="str">
        <f>IF(ISERROR(IF(LEN(E4066)&gt;0,VLOOKUP(TEXT($E4066,0),'Angaben Stationen'!$E$14:$J$213,5,0),"")),"?",IF(LEN(E4066)&gt;0,VLOOKUP(TEXT($E4066,0),'Angaben Stationen'!$E$14:$J$213,5,0),""))</f>
        <v/>
      </c>
      <c r="D4066" s="232" t="str">
        <f>IF(ISERROR(IF(LEN(E4066)&gt;0,VLOOKUP(TEXT($E4066,0),'Angaben Stationen'!$E$14:$J$213,6,0),"")),"STATION IST NICHT VORHANDEN",IF(LEN(E4066)&gt;0,VLOOKUP(TEXT($E4066,0),'Angaben Stationen'!$E$14:$J$213,6,0),""))</f>
        <v/>
      </c>
      <c r="E4066" s="287"/>
      <c r="F4066" s="234"/>
      <c r="G4066" s="234"/>
      <c r="H4066" s="263"/>
      <c r="I4066" s="64"/>
      <c r="K4066" s="445" t="str">
        <f t="shared" si="501"/>
        <v>Leer</v>
      </c>
      <c r="L4066" s="445" t="str">
        <f>VLOOKUP($D4066,{"29 - Psychiatrie (Erwachsene)","BGI";"297 - stationsäquivalente Behandlung in der Erwachsenenpsychiatrie (29)","BGI";"30 - Kinder- und Jugendpsychiatrie","BGII";"307 - stationsäquivalente Behandlung in der Kinder- und Jugendpsychiatrie (30)","BGII";"31 - Psychosomatik","BGI";"","Leer"},2,0)</f>
        <v>Leer</v>
      </c>
      <c r="M4066" s="445">
        <f t="shared" ref="M4066:M4129" si="506">IF(LEN(B4066)&gt;0,0,1)</f>
        <v>0</v>
      </c>
      <c r="N4066" s="445">
        <f t="shared" ref="N4066:N4129" si="507">IF(E4066&lt;&gt;"",1,0)</f>
        <v>0</v>
      </c>
      <c r="O4066" s="445">
        <f t="shared" si="502"/>
        <v>0</v>
      </c>
      <c r="P4066" s="445">
        <f t="shared" si="503"/>
        <v>0</v>
      </c>
      <c r="Q4066" s="445">
        <f t="shared" si="504"/>
        <v>0</v>
      </c>
      <c r="R4066" s="415" t="str">
        <f t="shared" si="505"/>
        <v>Leer</v>
      </c>
      <c r="S4066" s="445">
        <f>IF('Angaben KH-Standort'!D$29='A4'!D4066,IF('Angaben KH-Standort'!E$29="Ja",1,0),0)</f>
        <v>0</v>
      </c>
      <c r="T4066" s="445">
        <f>IF('Angaben KH-Standort'!D$30='A4'!D4066,IF('Angaben KH-Standort'!E$30="Ja",1,0),0)</f>
        <v>0</v>
      </c>
      <c r="U4066" s="445">
        <f>IF('Angaben KH-Standort'!D$31='A4'!D4066,IF('Angaben KH-Standort'!E$31="Ja",1,0),0)</f>
        <v>0</v>
      </c>
    </row>
    <row r="4067" spans="2:21" ht="15" customHeight="1" x14ac:dyDescent="0.3">
      <c r="B4067" s="70" t="str">
        <f t="shared" ref="B4067:B4130" si="508">IF(SUM(N4067:Q4067)&lt;4,"!!!","")</f>
        <v>!!!</v>
      </c>
      <c r="C4067" s="265" t="str">
        <f>IF(ISERROR(IF(LEN(E4067)&gt;0,VLOOKUP(TEXT($E4067,0),'Angaben Stationen'!$E$14:$J$213,5,0),"")),"?",IF(LEN(E4067)&gt;0,VLOOKUP(TEXT($E4067,0),'Angaben Stationen'!$E$14:$J$213,5,0),""))</f>
        <v/>
      </c>
      <c r="D4067" s="232" t="str">
        <f>IF(ISERROR(IF(LEN(E4067)&gt;0,VLOOKUP(TEXT($E4067,0),'Angaben Stationen'!$E$14:$J$213,6,0),"")),"STATION IST NICHT VORHANDEN",IF(LEN(E4067)&gt;0,VLOOKUP(TEXT($E4067,0),'Angaben Stationen'!$E$14:$J$213,6,0),""))</f>
        <v/>
      </c>
      <c r="E4067" s="287"/>
      <c r="F4067" s="234"/>
      <c r="G4067" s="234"/>
      <c r="H4067" s="263"/>
      <c r="I4067" s="64"/>
      <c r="K4067" s="445" t="str">
        <f t="shared" ref="K4067:K4130" si="509">IF($E4067&lt;&gt;"","Monat","Leer")</f>
        <v>Leer</v>
      </c>
      <c r="L4067" s="445" t="str">
        <f>VLOOKUP($D4067,{"29 - Psychiatrie (Erwachsene)","BGI";"297 - stationsäquivalente Behandlung in der Erwachsenenpsychiatrie (29)","BGI";"30 - Kinder- und Jugendpsychiatrie","BGII";"307 - stationsäquivalente Behandlung in der Kinder- und Jugendpsychiatrie (30)","BGII";"31 - Psychosomatik","BGI";"","Leer"},2,0)</f>
        <v>Leer</v>
      </c>
      <c r="M4067" s="445">
        <f t="shared" si="506"/>
        <v>0</v>
      </c>
      <c r="N4067" s="445">
        <f t="shared" si="507"/>
        <v>0</v>
      </c>
      <c r="O4067" s="445">
        <f t="shared" ref="O4067:O4130" si="510">IF(VALUE($F4067)&gt;0,1,0)</f>
        <v>0</v>
      </c>
      <c r="P4067" s="445">
        <f t="shared" ref="P4067:P4130" si="511">IF(LEN($G4067)&gt;0,1,0)</f>
        <v>0</v>
      </c>
      <c r="Q4067" s="445">
        <f t="shared" ref="Q4067:Q4130" si="512">IF(LEN($H4067)&gt;0,1,0)</f>
        <v>0</v>
      </c>
      <c r="R4067" s="415" t="str">
        <f t="shared" si="505"/>
        <v>Leer</v>
      </c>
      <c r="S4067" s="445">
        <f>IF('Angaben KH-Standort'!D$29='A4'!D4067,IF('Angaben KH-Standort'!E$29="Ja",1,0),0)</f>
        <v>0</v>
      </c>
      <c r="T4067" s="445">
        <f>IF('Angaben KH-Standort'!D$30='A4'!D4067,IF('Angaben KH-Standort'!E$30="Ja",1,0),0)</f>
        <v>0</v>
      </c>
      <c r="U4067" s="445">
        <f>IF('Angaben KH-Standort'!D$31='A4'!D4067,IF('Angaben KH-Standort'!E$31="Ja",1,0),0)</f>
        <v>0</v>
      </c>
    </row>
    <row r="4068" spans="2:21" ht="15" customHeight="1" x14ac:dyDescent="0.3">
      <c r="B4068" s="70" t="str">
        <f t="shared" si="508"/>
        <v>!!!</v>
      </c>
      <c r="C4068" s="265" t="str">
        <f>IF(ISERROR(IF(LEN(E4068)&gt;0,VLOOKUP(TEXT($E4068,0),'Angaben Stationen'!$E$14:$J$213,5,0),"")),"?",IF(LEN(E4068)&gt;0,VLOOKUP(TEXT($E4068,0),'Angaben Stationen'!$E$14:$J$213,5,0),""))</f>
        <v/>
      </c>
      <c r="D4068" s="232" t="str">
        <f>IF(ISERROR(IF(LEN(E4068)&gt;0,VLOOKUP(TEXT($E4068,0),'Angaben Stationen'!$E$14:$J$213,6,0),"")),"STATION IST NICHT VORHANDEN",IF(LEN(E4068)&gt;0,VLOOKUP(TEXT($E4068,0),'Angaben Stationen'!$E$14:$J$213,6,0),""))</f>
        <v/>
      </c>
      <c r="E4068" s="287"/>
      <c r="F4068" s="234"/>
      <c r="G4068" s="234"/>
      <c r="H4068" s="263"/>
      <c r="I4068" s="64"/>
      <c r="K4068" s="445" t="str">
        <f t="shared" si="509"/>
        <v>Leer</v>
      </c>
      <c r="L4068" s="445" t="str">
        <f>VLOOKUP($D4068,{"29 - Psychiatrie (Erwachsene)","BGI";"297 - stationsäquivalente Behandlung in der Erwachsenenpsychiatrie (29)","BGI";"30 - Kinder- und Jugendpsychiatrie","BGII";"307 - stationsäquivalente Behandlung in der Kinder- und Jugendpsychiatrie (30)","BGII";"31 - Psychosomatik","BGI";"","Leer"},2,0)</f>
        <v>Leer</v>
      </c>
      <c r="M4068" s="445">
        <f t="shared" si="506"/>
        <v>0</v>
      </c>
      <c r="N4068" s="445">
        <f t="shared" si="507"/>
        <v>0</v>
      </c>
      <c r="O4068" s="445">
        <f t="shared" si="510"/>
        <v>0</v>
      </c>
      <c r="P4068" s="445">
        <f t="shared" si="511"/>
        <v>0</v>
      </c>
      <c r="Q4068" s="445">
        <f t="shared" si="512"/>
        <v>0</v>
      </c>
      <c r="R4068" s="415" t="str">
        <f t="shared" si="505"/>
        <v>Leer</v>
      </c>
      <c r="S4068" s="445">
        <f>IF('Angaben KH-Standort'!D$29='A4'!D4068,IF('Angaben KH-Standort'!E$29="Ja",1,0),0)</f>
        <v>0</v>
      </c>
      <c r="T4068" s="445">
        <f>IF('Angaben KH-Standort'!D$30='A4'!D4068,IF('Angaben KH-Standort'!E$30="Ja",1,0),0)</f>
        <v>0</v>
      </c>
      <c r="U4068" s="445">
        <f>IF('Angaben KH-Standort'!D$31='A4'!D4068,IF('Angaben KH-Standort'!E$31="Ja",1,0),0)</f>
        <v>0</v>
      </c>
    </row>
    <row r="4069" spans="2:21" ht="15" customHeight="1" x14ac:dyDescent="0.3">
      <c r="B4069" s="70" t="str">
        <f t="shared" si="508"/>
        <v>!!!</v>
      </c>
      <c r="C4069" s="265" t="str">
        <f>IF(ISERROR(IF(LEN(E4069)&gt;0,VLOOKUP(TEXT($E4069,0),'Angaben Stationen'!$E$14:$J$213,5,0),"")),"?",IF(LEN(E4069)&gt;0,VLOOKUP(TEXT($E4069,0),'Angaben Stationen'!$E$14:$J$213,5,0),""))</f>
        <v/>
      </c>
      <c r="D4069" s="232" t="str">
        <f>IF(ISERROR(IF(LEN(E4069)&gt;0,VLOOKUP(TEXT($E4069,0),'Angaben Stationen'!$E$14:$J$213,6,0),"")),"STATION IST NICHT VORHANDEN",IF(LEN(E4069)&gt;0,VLOOKUP(TEXT($E4069,0),'Angaben Stationen'!$E$14:$J$213,6,0),""))</f>
        <v/>
      </c>
      <c r="E4069" s="287"/>
      <c r="F4069" s="234"/>
      <c r="G4069" s="234"/>
      <c r="H4069" s="263"/>
      <c r="I4069" s="64"/>
      <c r="K4069" s="445" t="str">
        <f t="shared" si="509"/>
        <v>Leer</v>
      </c>
      <c r="L4069" s="445" t="str">
        <f>VLOOKUP($D4069,{"29 - Psychiatrie (Erwachsene)","BGI";"297 - stationsäquivalente Behandlung in der Erwachsenenpsychiatrie (29)","BGI";"30 - Kinder- und Jugendpsychiatrie","BGII";"307 - stationsäquivalente Behandlung in der Kinder- und Jugendpsychiatrie (30)","BGII";"31 - Psychosomatik","BGI";"","Leer"},2,0)</f>
        <v>Leer</v>
      </c>
      <c r="M4069" s="445">
        <f t="shared" si="506"/>
        <v>0</v>
      </c>
      <c r="N4069" s="445">
        <f t="shared" si="507"/>
        <v>0</v>
      </c>
      <c r="O4069" s="445">
        <f t="shared" si="510"/>
        <v>0</v>
      </c>
      <c r="P4069" s="445">
        <f t="shared" si="511"/>
        <v>0</v>
      </c>
      <c r="Q4069" s="445">
        <f t="shared" si="512"/>
        <v>0</v>
      </c>
      <c r="R4069" s="415" t="str">
        <f t="shared" si="505"/>
        <v>Leer</v>
      </c>
      <c r="S4069" s="445">
        <f>IF('Angaben KH-Standort'!D$29='A4'!D4069,IF('Angaben KH-Standort'!E$29="Ja",1,0),0)</f>
        <v>0</v>
      </c>
      <c r="T4069" s="445">
        <f>IF('Angaben KH-Standort'!D$30='A4'!D4069,IF('Angaben KH-Standort'!E$30="Ja",1,0),0)</f>
        <v>0</v>
      </c>
      <c r="U4069" s="445">
        <f>IF('Angaben KH-Standort'!D$31='A4'!D4069,IF('Angaben KH-Standort'!E$31="Ja",1,0),0)</f>
        <v>0</v>
      </c>
    </row>
    <row r="4070" spans="2:21" ht="15" customHeight="1" x14ac:dyDescent="0.3">
      <c r="B4070" s="70" t="str">
        <f t="shared" si="508"/>
        <v>!!!</v>
      </c>
      <c r="C4070" s="265" t="str">
        <f>IF(ISERROR(IF(LEN(E4070)&gt;0,VLOOKUP(TEXT($E4070,0),'Angaben Stationen'!$E$14:$J$213,5,0),"")),"?",IF(LEN(E4070)&gt;0,VLOOKUP(TEXT($E4070,0),'Angaben Stationen'!$E$14:$J$213,5,0),""))</f>
        <v/>
      </c>
      <c r="D4070" s="232" t="str">
        <f>IF(ISERROR(IF(LEN(E4070)&gt;0,VLOOKUP(TEXT($E4070,0),'Angaben Stationen'!$E$14:$J$213,6,0),"")),"STATION IST NICHT VORHANDEN",IF(LEN(E4070)&gt;0,VLOOKUP(TEXT($E4070,0),'Angaben Stationen'!$E$14:$J$213,6,0),""))</f>
        <v/>
      </c>
      <c r="E4070" s="287"/>
      <c r="F4070" s="234"/>
      <c r="G4070" s="234"/>
      <c r="H4070" s="263"/>
      <c r="I4070" s="64"/>
      <c r="K4070" s="445" t="str">
        <f t="shared" si="509"/>
        <v>Leer</v>
      </c>
      <c r="L4070" s="445" t="str">
        <f>VLOOKUP($D4070,{"29 - Psychiatrie (Erwachsene)","BGI";"297 - stationsäquivalente Behandlung in der Erwachsenenpsychiatrie (29)","BGI";"30 - Kinder- und Jugendpsychiatrie","BGII";"307 - stationsäquivalente Behandlung in der Kinder- und Jugendpsychiatrie (30)","BGII";"31 - Psychosomatik","BGI";"","Leer"},2,0)</f>
        <v>Leer</v>
      </c>
      <c r="M4070" s="445">
        <f t="shared" si="506"/>
        <v>0</v>
      </c>
      <c r="N4070" s="445">
        <f t="shared" si="507"/>
        <v>0</v>
      </c>
      <c r="O4070" s="445">
        <f t="shared" si="510"/>
        <v>0</v>
      </c>
      <c r="P4070" s="445">
        <f t="shared" si="511"/>
        <v>0</v>
      </c>
      <c r="Q4070" s="445">
        <f t="shared" si="512"/>
        <v>0</v>
      </c>
      <c r="R4070" s="415" t="str">
        <f t="shared" si="505"/>
        <v>Leer</v>
      </c>
      <c r="S4070" s="445">
        <f>IF('Angaben KH-Standort'!D$29='A4'!D4070,IF('Angaben KH-Standort'!E$29="Ja",1,0),0)</f>
        <v>0</v>
      </c>
      <c r="T4070" s="445">
        <f>IF('Angaben KH-Standort'!D$30='A4'!D4070,IF('Angaben KH-Standort'!E$30="Ja",1,0),0)</f>
        <v>0</v>
      </c>
      <c r="U4070" s="445">
        <f>IF('Angaben KH-Standort'!D$31='A4'!D4070,IF('Angaben KH-Standort'!E$31="Ja",1,0),0)</f>
        <v>0</v>
      </c>
    </row>
    <row r="4071" spans="2:21" ht="15" customHeight="1" x14ac:dyDescent="0.3">
      <c r="B4071" s="70" t="str">
        <f t="shared" si="508"/>
        <v>!!!</v>
      </c>
      <c r="C4071" s="265" t="str">
        <f>IF(ISERROR(IF(LEN(E4071)&gt;0,VLOOKUP(TEXT($E4071,0),'Angaben Stationen'!$E$14:$J$213,5,0),"")),"?",IF(LEN(E4071)&gt;0,VLOOKUP(TEXT($E4071,0),'Angaben Stationen'!$E$14:$J$213,5,0),""))</f>
        <v/>
      </c>
      <c r="D4071" s="232" t="str">
        <f>IF(ISERROR(IF(LEN(E4071)&gt;0,VLOOKUP(TEXT($E4071,0),'Angaben Stationen'!$E$14:$J$213,6,0),"")),"STATION IST NICHT VORHANDEN",IF(LEN(E4071)&gt;0,VLOOKUP(TEXT($E4071,0),'Angaben Stationen'!$E$14:$J$213,6,0),""))</f>
        <v/>
      </c>
      <c r="E4071" s="287"/>
      <c r="F4071" s="234"/>
      <c r="G4071" s="234"/>
      <c r="H4071" s="263"/>
      <c r="I4071" s="64"/>
      <c r="K4071" s="445" t="str">
        <f t="shared" si="509"/>
        <v>Leer</v>
      </c>
      <c r="L4071" s="445" t="str">
        <f>VLOOKUP($D4071,{"29 - Psychiatrie (Erwachsene)","BGI";"297 - stationsäquivalente Behandlung in der Erwachsenenpsychiatrie (29)","BGI";"30 - Kinder- und Jugendpsychiatrie","BGII";"307 - stationsäquivalente Behandlung in der Kinder- und Jugendpsychiatrie (30)","BGII";"31 - Psychosomatik","BGI";"","Leer"},2,0)</f>
        <v>Leer</v>
      </c>
      <c r="M4071" s="445">
        <f t="shared" si="506"/>
        <v>0</v>
      </c>
      <c r="N4071" s="445">
        <f t="shared" si="507"/>
        <v>0</v>
      </c>
      <c r="O4071" s="445">
        <f t="shared" si="510"/>
        <v>0</v>
      </c>
      <c r="P4071" s="445">
        <f t="shared" si="511"/>
        <v>0</v>
      </c>
      <c r="Q4071" s="445">
        <f t="shared" si="512"/>
        <v>0</v>
      </c>
      <c r="R4071" s="415" t="str">
        <f t="shared" si="505"/>
        <v>Leer</v>
      </c>
      <c r="S4071" s="445">
        <f>IF('Angaben KH-Standort'!D$29='A4'!D4071,IF('Angaben KH-Standort'!E$29="Ja",1,0),0)</f>
        <v>0</v>
      </c>
      <c r="T4071" s="445">
        <f>IF('Angaben KH-Standort'!D$30='A4'!D4071,IF('Angaben KH-Standort'!E$30="Ja",1,0),0)</f>
        <v>0</v>
      </c>
      <c r="U4071" s="445">
        <f>IF('Angaben KH-Standort'!D$31='A4'!D4071,IF('Angaben KH-Standort'!E$31="Ja",1,0),0)</f>
        <v>0</v>
      </c>
    </row>
    <row r="4072" spans="2:21" ht="15" customHeight="1" x14ac:dyDescent="0.3">
      <c r="B4072" s="70" t="str">
        <f t="shared" si="508"/>
        <v>!!!</v>
      </c>
      <c r="C4072" s="265" t="str">
        <f>IF(ISERROR(IF(LEN(E4072)&gt;0,VLOOKUP(TEXT($E4072,0),'Angaben Stationen'!$E$14:$J$213,5,0),"")),"?",IF(LEN(E4072)&gt;0,VLOOKUP(TEXT($E4072,0),'Angaben Stationen'!$E$14:$J$213,5,0),""))</f>
        <v/>
      </c>
      <c r="D4072" s="232" t="str">
        <f>IF(ISERROR(IF(LEN(E4072)&gt;0,VLOOKUP(TEXT($E4072,0),'Angaben Stationen'!$E$14:$J$213,6,0),"")),"STATION IST NICHT VORHANDEN",IF(LEN(E4072)&gt;0,VLOOKUP(TEXT($E4072,0),'Angaben Stationen'!$E$14:$J$213,6,0),""))</f>
        <v/>
      </c>
      <c r="E4072" s="287"/>
      <c r="F4072" s="234"/>
      <c r="G4072" s="234"/>
      <c r="H4072" s="263"/>
      <c r="I4072" s="64"/>
      <c r="K4072" s="445" t="str">
        <f t="shared" si="509"/>
        <v>Leer</v>
      </c>
      <c r="L4072" s="445" t="str">
        <f>VLOOKUP($D4072,{"29 - Psychiatrie (Erwachsene)","BGI";"297 - stationsäquivalente Behandlung in der Erwachsenenpsychiatrie (29)","BGI";"30 - Kinder- und Jugendpsychiatrie","BGII";"307 - stationsäquivalente Behandlung in der Kinder- und Jugendpsychiatrie (30)","BGII";"31 - Psychosomatik","BGI";"","Leer"},2,0)</f>
        <v>Leer</v>
      </c>
      <c r="M4072" s="445">
        <f t="shared" si="506"/>
        <v>0</v>
      </c>
      <c r="N4072" s="445">
        <f t="shared" si="507"/>
        <v>0</v>
      </c>
      <c r="O4072" s="445">
        <f t="shared" si="510"/>
        <v>0</v>
      </c>
      <c r="P4072" s="445">
        <f t="shared" si="511"/>
        <v>0</v>
      </c>
      <c r="Q4072" s="445">
        <f t="shared" si="512"/>
        <v>0</v>
      </c>
      <c r="R4072" s="415" t="str">
        <f t="shared" si="505"/>
        <v>Leer</v>
      </c>
      <c r="S4072" s="445">
        <f>IF('Angaben KH-Standort'!D$29='A4'!D4072,IF('Angaben KH-Standort'!E$29="Ja",1,0),0)</f>
        <v>0</v>
      </c>
      <c r="T4072" s="445">
        <f>IF('Angaben KH-Standort'!D$30='A4'!D4072,IF('Angaben KH-Standort'!E$30="Ja",1,0),0)</f>
        <v>0</v>
      </c>
      <c r="U4072" s="445">
        <f>IF('Angaben KH-Standort'!D$31='A4'!D4072,IF('Angaben KH-Standort'!E$31="Ja",1,0),0)</f>
        <v>0</v>
      </c>
    </row>
    <row r="4073" spans="2:21" ht="15" customHeight="1" x14ac:dyDescent="0.3">
      <c r="B4073" s="70" t="str">
        <f t="shared" si="508"/>
        <v>!!!</v>
      </c>
      <c r="C4073" s="265" t="str">
        <f>IF(ISERROR(IF(LEN(E4073)&gt;0,VLOOKUP(TEXT($E4073,0),'Angaben Stationen'!$E$14:$J$213,5,0),"")),"?",IF(LEN(E4073)&gt;0,VLOOKUP(TEXT($E4073,0),'Angaben Stationen'!$E$14:$J$213,5,0),""))</f>
        <v/>
      </c>
      <c r="D4073" s="232" t="str">
        <f>IF(ISERROR(IF(LEN(E4073)&gt;0,VLOOKUP(TEXT($E4073,0),'Angaben Stationen'!$E$14:$J$213,6,0),"")),"STATION IST NICHT VORHANDEN",IF(LEN(E4073)&gt;0,VLOOKUP(TEXT($E4073,0),'Angaben Stationen'!$E$14:$J$213,6,0),""))</f>
        <v/>
      </c>
      <c r="E4073" s="287"/>
      <c r="F4073" s="234"/>
      <c r="G4073" s="234"/>
      <c r="H4073" s="263"/>
      <c r="I4073" s="64"/>
      <c r="K4073" s="445" t="str">
        <f t="shared" si="509"/>
        <v>Leer</v>
      </c>
      <c r="L4073" s="445" t="str">
        <f>VLOOKUP($D4073,{"29 - Psychiatrie (Erwachsene)","BGI";"297 - stationsäquivalente Behandlung in der Erwachsenenpsychiatrie (29)","BGI";"30 - Kinder- und Jugendpsychiatrie","BGII";"307 - stationsäquivalente Behandlung in der Kinder- und Jugendpsychiatrie (30)","BGII";"31 - Psychosomatik","BGI";"","Leer"},2,0)</f>
        <v>Leer</v>
      </c>
      <c r="M4073" s="445">
        <f t="shared" si="506"/>
        <v>0</v>
      </c>
      <c r="N4073" s="445">
        <f t="shared" si="507"/>
        <v>0</v>
      </c>
      <c r="O4073" s="445">
        <f t="shared" si="510"/>
        <v>0</v>
      </c>
      <c r="P4073" s="445">
        <f t="shared" si="511"/>
        <v>0</v>
      </c>
      <c r="Q4073" s="445">
        <f t="shared" si="512"/>
        <v>0</v>
      </c>
      <c r="R4073" s="415" t="str">
        <f t="shared" si="505"/>
        <v>Leer</v>
      </c>
      <c r="S4073" s="445">
        <f>IF('Angaben KH-Standort'!D$29='A4'!D4073,IF('Angaben KH-Standort'!E$29="Ja",1,0),0)</f>
        <v>0</v>
      </c>
      <c r="T4073" s="445">
        <f>IF('Angaben KH-Standort'!D$30='A4'!D4073,IF('Angaben KH-Standort'!E$30="Ja",1,0),0)</f>
        <v>0</v>
      </c>
      <c r="U4073" s="445">
        <f>IF('Angaben KH-Standort'!D$31='A4'!D4073,IF('Angaben KH-Standort'!E$31="Ja",1,0),0)</f>
        <v>0</v>
      </c>
    </row>
    <row r="4074" spans="2:21" ht="15" customHeight="1" x14ac:dyDescent="0.3">
      <c r="B4074" s="70" t="str">
        <f t="shared" si="508"/>
        <v>!!!</v>
      </c>
      <c r="C4074" s="265" t="str">
        <f>IF(ISERROR(IF(LEN(E4074)&gt;0,VLOOKUP(TEXT($E4074,0),'Angaben Stationen'!$E$14:$J$213,5,0),"")),"?",IF(LEN(E4074)&gt;0,VLOOKUP(TEXT($E4074,0),'Angaben Stationen'!$E$14:$J$213,5,0),""))</f>
        <v/>
      </c>
      <c r="D4074" s="232" t="str">
        <f>IF(ISERROR(IF(LEN(E4074)&gt;0,VLOOKUP(TEXT($E4074,0),'Angaben Stationen'!$E$14:$J$213,6,0),"")),"STATION IST NICHT VORHANDEN",IF(LEN(E4074)&gt;0,VLOOKUP(TEXT($E4074,0),'Angaben Stationen'!$E$14:$J$213,6,0),""))</f>
        <v/>
      </c>
      <c r="E4074" s="287"/>
      <c r="F4074" s="234"/>
      <c r="G4074" s="234"/>
      <c r="H4074" s="263"/>
      <c r="I4074" s="64"/>
      <c r="K4074" s="445" t="str">
        <f t="shared" si="509"/>
        <v>Leer</v>
      </c>
      <c r="L4074" s="445" t="str">
        <f>VLOOKUP($D4074,{"29 - Psychiatrie (Erwachsene)","BGI";"297 - stationsäquivalente Behandlung in der Erwachsenenpsychiatrie (29)","BGI";"30 - Kinder- und Jugendpsychiatrie","BGII";"307 - stationsäquivalente Behandlung in der Kinder- und Jugendpsychiatrie (30)","BGII";"31 - Psychosomatik","BGI";"","Leer"},2,0)</f>
        <v>Leer</v>
      </c>
      <c r="M4074" s="445">
        <f t="shared" si="506"/>
        <v>0</v>
      </c>
      <c r="N4074" s="445">
        <f t="shared" si="507"/>
        <v>0</v>
      </c>
      <c r="O4074" s="445">
        <f t="shared" si="510"/>
        <v>0</v>
      </c>
      <c r="P4074" s="445">
        <f t="shared" si="511"/>
        <v>0</v>
      </c>
      <c r="Q4074" s="445">
        <f t="shared" si="512"/>
        <v>0</v>
      </c>
      <c r="R4074" s="415" t="str">
        <f t="shared" si="505"/>
        <v>Leer</v>
      </c>
      <c r="S4074" s="445">
        <f>IF('Angaben KH-Standort'!D$29='A4'!D4074,IF('Angaben KH-Standort'!E$29="Ja",1,0),0)</f>
        <v>0</v>
      </c>
      <c r="T4074" s="445">
        <f>IF('Angaben KH-Standort'!D$30='A4'!D4074,IF('Angaben KH-Standort'!E$30="Ja",1,0),0)</f>
        <v>0</v>
      </c>
      <c r="U4074" s="445">
        <f>IF('Angaben KH-Standort'!D$31='A4'!D4074,IF('Angaben KH-Standort'!E$31="Ja",1,0),0)</f>
        <v>0</v>
      </c>
    </row>
    <row r="4075" spans="2:21" ht="15" customHeight="1" x14ac:dyDescent="0.3">
      <c r="B4075" s="70" t="str">
        <f t="shared" si="508"/>
        <v>!!!</v>
      </c>
      <c r="C4075" s="265" t="str">
        <f>IF(ISERROR(IF(LEN(E4075)&gt;0,VLOOKUP(TEXT($E4075,0),'Angaben Stationen'!$E$14:$J$213,5,0),"")),"?",IF(LEN(E4075)&gt;0,VLOOKUP(TEXT($E4075,0),'Angaben Stationen'!$E$14:$J$213,5,0),""))</f>
        <v/>
      </c>
      <c r="D4075" s="232" t="str">
        <f>IF(ISERROR(IF(LEN(E4075)&gt;0,VLOOKUP(TEXT($E4075,0),'Angaben Stationen'!$E$14:$J$213,6,0),"")),"STATION IST NICHT VORHANDEN",IF(LEN(E4075)&gt;0,VLOOKUP(TEXT($E4075,0),'Angaben Stationen'!$E$14:$J$213,6,0),""))</f>
        <v/>
      </c>
      <c r="E4075" s="287"/>
      <c r="F4075" s="234"/>
      <c r="G4075" s="234"/>
      <c r="H4075" s="263"/>
      <c r="I4075" s="64"/>
      <c r="K4075" s="445" t="str">
        <f t="shared" si="509"/>
        <v>Leer</v>
      </c>
      <c r="L4075" s="445" t="str">
        <f>VLOOKUP($D4075,{"29 - Psychiatrie (Erwachsene)","BGI";"297 - stationsäquivalente Behandlung in der Erwachsenenpsychiatrie (29)","BGI";"30 - Kinder- und Jugendpsychiatrie","BGII";"307 - stationsäquivalente Behandlung in der Kinder- und Jugendpsychiatrie (30)","BGII";"31 - Psychosomatik","BGI";"","Leer"},2,0)</f>
        <v>Leer</v>
      </c>
      <c r="M4075" s="445">
        <f t="shared" si="506"/>
        <v>0</v>
      </c>
      <c r="N4075" s="445">
        <f t="shared" si="507"/>
        <v>0</v>
      </c>
      <c r="O4075" s="445">
        <f t="shared" si="510"/>
        <v>0</v>
      </c>
      <c r="P4075" s="445">
        <f t="shared" si="511"/>
        <v>0</v>
      </c>
      <c r="Q4075" s="445">
        <f t="shared" si="512"/>
        <v>0</v>
      </c>
      <c r="R4075" s="415" t="str">
        <f t="shared" si="505"/>
        <v>Leer</v>
      </c>
      <c r="S4075" s="445">
        <f>IF('Angaben KH-Standort'!D$29='A4'!D4075,IF('Angaben KH-Standort'!E$29="Ja",1,0),0)</f>
        <v>0</v>
      </c>
      <c r="T4075" s="445">
        <f>IF('Angaben KH-Standort'!D$30='A4'!D4075,IF('Angaben KH-Standort'!E$30="Ja",1,0),0)</f>
        <v>0</v>
      </c>
      <c r="U4075" s="445">
        <f>IF('Angaben KH-Standort'!D$31='A4'!D4075,IF('Angaben KH-Standort'!E$31="Ja",1,0),0)</f>
        <v>0</v>
      </c>
    </row>
    <row r="4076" spans="2:21" ht="15" customHeight="1" x14ac:dyDescent="0.3">
      <c r="B4076" s="70" t="str">
        <f t="shared" si="508"/>
        <v>!!!</v>
      </c>
      <c r="C4076" s="265" t="str">
        <f>IF(ISERROR(IF(LEN(E4076)&gt;0,VLOOKUP(TEXT($E4076,0),'Angaben Stationen'!$E$14:$J$213,5,0),"")),"?",IF(LEN(E4076)&gt;0,VLOOKUP(TEXT($E4076,0),'Angaben Stationen'!$E$14:$J$213,5,0),""))</f>
        <v/>
      </c>
      <c r="D4076" s="232" t="str">
        <f>IF(ISERROR(IF(LEN(E4076)&gt;0,VLOOKUP(TEXT($E4076,0),'Angaben Stationen'!$E$14:$J$213,6,0),"")),"STATION IST NICHT VORHANDEN",IF(LEN(E4076)&gt;0,VLOOKUP(TEXT($E4076,0),'Angaben Stationen'!$E$14:$J$213,6,0),""))</f>
        <v/>
      </c>
      <c r="E4076" s="287"/>
      <c r="F4076" s="234"/>
      <c r="G4076" s="234"/>
      <c r="H4076" s="263"/>
      <c r="I4076" s="64"/>
      <c r="K4076" s="445" t="str">
        <f t="shared" si="509"/>
        <v>Leer</v>
      </c>
      <c r="L4076" s="445" t="str">
        <f>VLOOKUP($D4076,{"29 - Psychiatrie (Erwachsene)","BGI";"297 - stationsäquivalente Behandlung in der Erwachsenenpsychiatrie (29)","BGI";"30 - Kinder- und Jugendpsychiatrie","BGII";"307 - stationsäquivalente Behandlung in der Kinder- und Jugendpsychiatrie (30)","BGII";"31 - Psychosomatik","BGI";"","Leer"},2,0)</f>
        <v>Leer</v>
      </c>
      <c r="M4076" s="445">
        <f t="shared" si="506"/>
        <v>0</v>
      </c>
      <c r="N4076" s="445">
        <f t="shared" si="507"/>
        <v>0</v>
      </c>
      <c r="O4076" s="445">
        <f t="shared" si="510"/>
        <v>0</v>
      </c>
      <c r="P4076" s="445">
        <f t="shared" si="511"/>
        <v>0</v>
      </c>
      <c r="Q4076" s="445">
        <f t="shared" si="512"/>
        <v>0</v>
      </c>
      <c r="R4076" s="415" t="str">
        <f t="shared" si="505"/>
        <v>Leer</v>
      </c>
      <c r="S4076" s="445">
        <f>IF('Angaben KH-Standort'!D$29='A4'!D4076,IF('Angaben KH-Standort'!E$29="Ja",1,0),0)</f>
        <v>0</v>
      </c>
      <c r="T4076" s="445">
        <f>IF('Angaben KH-Standort'!D$30='A4'!D4076,IF('Angaben KH-Standort'!E$30="Ja",1,0),0)</f>
        <v>0</v>
      </c>
      <c r="U4076" s="445">
        <f>IF('Angaben KH-Standort'!D$31='A4'!D4076,IF('Angaben KH-Standort'!E$31="Ja",1,0),0)</f>
        <v>0</v>
      </c>
    </row>
    <row r="4077" spans="2:21" ht="15" customHeight="1" x14ac:dyDescent="0.3">
      <c r="B4077" s="70" t="str">
        <f t="shared" si="508"/>
        <v>!!!</v>
      </c>
      <c r="C4077" s="265" t="str">
        <f>IF(ISERROR(IF(LEN(E4077)&gt;0,VLOOKUP(TEXT($E4077,0),'Angaben Stationen'!$E$14:$J$213,5,0),"")),"?",IF(LEN(E4077)&gt;0,VLOOKUP(TEXT($E4077,0),'Angaben Stationen'!$E$14:$J$213,5,0),""))</f>
        <v/>
      </c>
      <c r="D4077" s="232" t="str">
        <f>IF(ISERROR(IF(LEN(E4077)&gt;0,VLOOKUP(TEXT($E4077,0),'Angaben Stationen'!$E$14:$J$213,6,0),"")),"STATION IST NICHT VORHANDEN",IF(LEN(E4077)&gt;0,VLOOKUP(TEXT($E4077,0),'Angaben Stationen'!$E$14:$J$213,6,0),""))</f>
        <v/>
      </c>
      <c r="E4077" s="287"/>
      <c r="F4077" s="234"/>
      <c r="G4077" s="234"/>
      <c r="H4077" s="263"/>
      <c r="I4077" s="64"/>
      <c r="K4077" s="445" t="str">
        <f t="shared" si="509"/>
        <v>Leer</v>
      </c>
      <c r="L4077" s="445" t="str">
        <f>VLOOKUP($D4077,{"29 - Psychiatrie (Erwachsene)","BGI";"297 - stationsäquivalente Behandlung in der Erwachsenenpsychiatrie (29)","BGI";"30 - Kinder- und Jugendpsychiatrie","BGII";"307 - stationsäquivalente Behandlung in der Kinder- und Jugendpsychiatrie (30)","BGII";"31 - Psychosomatik","BGI";"","Leer"},2,0)</f>
        <v>Leer</v>
      </c>
      <c r="M4077" s="445">
        <f t="shared" si="506"/>
        <v>0</v>
      </c>
      <c r="N4077" s="445">
        <f t="shared" si="507"/>
        <v>0</v>
      </c>
      <c r="O4077" s="445">
        <f t="shared" si="510"/>
        <v>0</v>
      </c>
      <c r="P4077" s="445">
        <f t="shared" si="511"/>
        <v>0</v>
      </c>
      <c r="Q4077" s="445">
        <f t="shared" si="512"/>
        <v>0</v>
      </c>
      <c r="R4077" s="415" t="str">
        <f t="shared" si="505"/>
        <v>Leer</v>
      </c>
      <c r="S4077" s="445">
        <f>IF('Angaben KH-Standort'!D$29='A4'!D4077,IF('Angaben KH-Standort'!E$29="Ja",1,0),0)</f>
        <v>0</v>
      </c>
      <c r="T4077" s="445">
        <f>IF('Angaben KH-Standort'!D$30='A4'!D4077,IF('Angaben KH-Standort'!E$30="Ja",1,0),0)</f>
        <v>0</v>
      </c>
      <c r="U4077" s="445">
        <f>IF('Angaben KH-Standort'!D$31='A4'!D4077,IF('Angaben KH-Standort'!E$31="Ja",1,0),0)</f>
        <v>0</v>
      </c>
    </row>
    <row r="4078" spans="2:21" ht="15" customHeight="1" x14ac:dyDescent="0.3">
      <c r="B4078" s="70" t="str">
        <f t="shared" si="508"/>
        <v>!!!</v>
      </c>
      <c r="C4078" s="265" t="str">
        <f>IF(ISERROR(IF(LEN(E4078)&gt;0,VLOOKUP(TEXT($E4078,0),'Angaben Stationen'!$E$14:$J$213,5,0),"")),"?",IF(LEN(E4078)&gt;0,VLOOKUP(TEXT($E4078,0),'Angaben Stationen'!$E$14:$J$213,5,0),""))</f>
        <v/>
      </c>
      <c r="D4078" s="232" t="str">
        <f>IF(ISERROR(IF(LEN(E4078)&gt;0,VLOOKUP(TEXT($E4078,0),'Angaben Stationen'!$E$14:$J$213,6,0),"")),"STATION IST NICHT VORHANDEN",IF(LEN(E4078)&gt;0,VLOOKUP(TEXT($E4078,0),'Angaben Stationen'!$E$14:$J$213,6,0),""))</f>
        <v/>
      </c>
      <c r="E4078" s="287"/>
      <c r="F4078" s="234"/>
      <c r="G4078" s="234"/>
      <c r="H4078" s="263"/>
      <c r="I4078" s="64"/>
      <c r="K4078" s="445" t="str">
        <f t="shared" si="509"/>
        <v>Leer</v>
      </c>
      <c r="L4078" s="445" t="str">
        <f>VLOOKUP($D4078,{"29 - Psychiatrie (Erwachsene)","BGI";"297 - stationsäquivalente Behandlung in der Erwachsenenpsychiatrie (29)","BGI";"30 - Kinder- und Jugendpsychiatrie","BGII";"307 - stationsäquivalente Behandlung in der Kinder- und Jugendpsychiatrie (30)","BGII";"31 - Psychosomatik","BGI";"","Leer"},2,0)</f>
        <v>Leer</v>
      </c>
      <c r="M4078" s="445">
        <f t="shared" si="506"/>
        <v>0</v>
      </c>
      <c r="N4078" s="445">
        <f t="shared" si="507"/>
        <v>0</v>
      </c>
      <c r="O4078" s="445">
        <f t="shared" si="510"/>
        <v>0</v>
      </c>
      <c r="P4078" s="445">
        <f t="shared" si="511"/>
        <v>0</v>
      </c>
      <c r="Q4078" s="445">
        <f t="shared" si="512"/>
        <v>0</v>
      </c>
      <c r="R4078" s="415" t="str">
        <f t="shared" si="505"/>
        <v>Leer</v>
      </c>
      <c r="S4078" s="445">
        <f>IF('Angaben KH-Standort'!D$29='A4'!D4078,IF('Angaben KH-Standort'!E$29="Ja",1,0),0)</f>
        <v>0</v>
      </c>
      <c r="T4078" s="445">
        <f>IF('Angaben KH-Standort'!D$30='A4'!D4078,IF('Angaben KH-Standort'!E$30="Ja",1,0),0)</f>
        <v>0</v>
      </c>
      <c r="U4078" s="445">
        <f>IF('Angaben KH-Standort'!D$31='A4'!D4078,IF('Angaben KH-Standort'!E$31="Ja",1,0),0)</f>
        <v>0</v>
      </c>
    </row>
    <row r="4079" spans="2:21" ht="15" customHeight="1" x14ac:dyDescent="0.3">
      <c r="B4079" s="70" t="str">
        <f t="shared" si="508"/>
        <v>!!!</v>
      </c>
      <c r="C4079" s="265" t="str">
        <f>IF(ISERROR(IF(LEN(E4079)&gt;0,VLOOKUP(TEXT($E4079,0),'Angaben Stationen'!$E$14:$J$213,5,0),"")),"?",IF(LEN(E4079)&gt;0,VLOOKUP(TEXT($E4079,0),'Angaben Stationen'!$E$14:$J$213,5,0),""))</f>
        <v/>
      </c>
      <c r="D4079" s="232" t="str">
        <f>IF(ISERROR(IF(LEN(E4079)&gt;0,VLOOKUP(TEXT($E4079,0),'Angaben Stationen'!$E$14:$J$213,6,0),"")),"STATION IST NICHT VORHANDEN",IF(LEN(E4079)&gt;0,VLOOKUP(TEXT($E4079,0),'Angaben Stationen'!$E$14:$J$213,6,0),""))</f>
        <v/>
      </c>
      <c r="E4079" s="287"/>
      <c r="F4079" s="234"/>
      <c r="G4079" s="234"/>
      <c r="H4079" s="263"/>
      <c r="I4079" s="64"/>
      <c r="K4079" s="445" t="str">
        <f t="shared" si="509"/>
        <v>Leer</v>
      </c>
      <c r="L4079" s="445" t="str">
        <f>VLOOKUP($D4079,{"29 - Psychiatrie (Erwachsene)","BGI";"297 - stationsäquivalente Behandlung in der Erwachsenenpsychiatrie (29)","BGI";"30 - Kinder- und Jugendpsychiatrie","BGII";"307 - stationsäquivalente Behandlung in der Kinder- und Jugendpsychiatrie (30)","BGII";"31 - Psychosomatik","BGI";"","Leer"},2,0)</f>
        <v>Leer</v>
      </c>
      <c r="M4079" s="445">
        <f t="shared" si="506"/>
        <v>0</v>
      </c>
      <c r="N4079" s="445">
        <f t="shared" si="507"/>
        <v>0</v>
      </c>
      <c r="O4079" s="445">
        <f t="shared" si="510"/>
        <v>0</v>
      </c>
      <c r="P4079" s="445">
        <f t="shared" si="511"/>
        <v>0</v>
      </c>
      <c r="Q4079" s="445">
        <f t="shared" si="512"/>
        <v>0</v>
      </c>
      <c r="R4079" s="415" t="str">
        <f t="shared" ref="R4079:R4142" si="513">IF(D4079&lt;&gt;"",IF(SUM(S4079:U4079)&gt;0,"Ja","Nein"),"Leer")</f>
        <v>Leer</v>
      </c>
      <c r="S4079" s="445">
        <f>IF('Angaben KH-Standort'!D$29='A4'!D4079,IF('Angaben KH-Standort'!E$29="Ja",1,0),0)</f>
        <v>0</v>
      </c>
      <c r="T4079" s="445">
        <f>IF('Angaben KH-Standort'!D$30='A4'!D4079,IF('Angaben KH-Standort'!E$30="Ja",1,0),0)</f>
        <v>0</v>
      </c>
      <c r="U4079" s="445">
        <f>IF('Angaben KH-Standort'!D$31='A4'!D4079,IF('Angaben KH-Standort'!E$31="Ja",1,0),0)</f>
        <v>0</v>
      </c>
    </row>
    <row r="4080" spans="2:21" ht="15" customHeight="1" x14ac:dyDescent="0.3">
      <c r="B4080" s="70" t="str">
        <f t="shared" si="508"/>
        <v>!!!</v>
      </c>
      <c r="C4080" s="265" t="str">
        <f>IF(ISERROR(IF(LEN(E4080)&gt;0,VLOOKUP(TEXT($E4080,0),'Angaben Stationen'!$E$14:$J$213,5,0),"")),"?",IF(LEN(E4080)&gt;0,VLOOKUP(TEXT($E4080,0),'Angaben Stationen'!$E$14:$J$213,5,0),""))</f>
        <v/>
      </c>
      <c r="D4080" s="232" t="str">
        <f>IF(ISERROR(IF(LEN(E4080)&gt;0,VLOOKUP(TEXT($E4080,0),'Angaben Stationen'!$E$14:$J$213,6,0),"")),"STATION IST NICHT VORHANDEN",IF(LEN(E4080)&gt;0,VLOOKUP(TEXT($E4080,0),'Angaben Stationen'!$E$14:$J$213,6,0),""))</f>
        <v/>
      </c>
      <c r="E4080" s="287"/>
      <c r="F4080" s="234"/>
      <c r="G4080" s="234"/>
      <c r="H4080" s="263"/>
      <c r="I4080" s="64"/>
      <c r="K4080" s="445" t="str">
        <f t="shared" si="509"/>
        <v>Leer</v>
      </c>
      <c r="L4080" s="445" t="str">
        <f>VLOOKUP($D4080,{"29 - Psychiatrie (Erwachsene)","BGI";"297 - stationsäquivalente Behandlung in der Erwachsenenpsychiatrie (29)","BGI";"30 - Kinder- und Jugendpsychiatrie","BGII";"307 - stationsäquivalente Behandlung in der Kinder- und Jugendpsychiatrie (30)","BGII";"31 - Psychosomatik","BGI";"","Leer"},2,0)</f>
        <v>Leer</v>
      </c>
      <c r="M4080" s="445">
        <f t="shared" si="506"/>
        <v>0</v>
      </c>
      <c r="N4080" s="445">
        <f t="shared" si="507"/>
        <v>0</v>
      </c>
      <c r="O4080" s="445">
        <f t="shared" si="510"/>
        <v>0</v>
      </c>
      <c r="P4080" s="445">
        <f t="shared" si="511"/>
        <v>0</v>
      </c>
      <c r="Q4080" s="445">
        <f t="shared" si="512"/>
        <v>0</v>
      </c>
      <c r="R4080" s="415" t="str">
        <f t="shared" si="513"/>
        <v>Leer</v>
      </c>
      <c r="S4080" s="445">
        <f>IF('Angaben KH-Standort'!D$29='A4'!D4080,IF('Angaben KH-Standort'!E$29="Ja",1,0),0)</f>
        <v>0</v>
      </c>
      <c r="T4080" s="445">
        <f>IF('Angaben KH-Standort'!D$30='A4'!D4080,IF('Angaben KH-Standort'!E$30="Ja",1,0),0)</f>
        <v>0</v>
      </c>
      <c r="U4080" s="445">
        <f>IF('Angaben KH-Standort'!D$31='A4'!D4080,IF('Angaben KH-Standort'!E$31="Ja",1,0),0)</f>
        <v>0</v>
      </c>
    </row>
    <row r="4081" spans="2:21" ht="15" customHeight="1" x14ac:dyDescent="0.3">
      <c r="B4081" s="70" t="str">
        <f t="shared" si="508"/>
        <v>!!!</v>
      </c>
      <c r="C4081" s="265" t="str">
        <f>IF(ISERROR(IF(LEN(E4081)&gt;0,VLOOKUP(TEXT($E4081,0),'Angaben Stationen'!$E$14:$J$213,5,0),"")),"?",IF(LEN(E4081)&gt;0,VLOOKUP(TEXT($E4081,0),'Angaben Stationen'!$E$14:$J$213,5,0),""))</f>
        <v/>
      </c>
      <c r="D4081" s="232" t="str">
        <f>IF(ISERROR(IF(LEN(E4081)&gt;0,VLOOKUP(TEXT($E4081,0),'Angaben Stationen'!$E$14:$J$213,6,0),"")),"STATION IST NICHT VORHANDEN",IF(LEN(E4081)&gt;0,VLOOKUP(TEXT($E4081,0),'Angaben Stationen'!$E$14:$J$213,6,0),""))</f>
        <v/>
      </c>
      <c r="E4081" s="287"/>
      <c r="F4081" s="234"/>
      <c r="G4081" s="234"/>
      <c r="H4081" s="263"/>
      <c r="I4081" s="64"/>
      <c r="K4081" s="445" t="str">
        <f t="shared" si="509"/>
        <v>Leer</v>
      </c>
      <c r="L4081" s="445" t="str">
        <f>VLOOKUP($D4081,{"29 - Psychiatrie (Erwachsene)","BGI";"297 - stationsäquivalente Behandlung in der Erwachsenenpsychiatrie (29)","BGI";"30 - Kinder- und Jugendpsychiatrie","BGII";"307 - stationsäquivalente Behandlung in der Kinder- und Jugendpsychiatrie (30)","BGII";"31 - Psychosomatik","BGI";"","Leer"},2,0)</f>
        <v>Leer</v>
      </c>
      <c r="M4081" s="445">
        <f t="shared" si="506"/>
        <v>0</v>
      </c>
      <c r="N4081" s="445">
        <f t="shared" si="507"/>
        <v>0</v>
      </c>
      <c r="O4081" s="445">
        <f t="shared" si="510"/>
        <v>0</v>
      </c>
      <c r="P4081" s="445">
        <f t="shared" si="511"/>
        <v>0</v>
      </c>
      <c r="Q4081" s="445">
        <f t="shared" si="512"/>
        <v>0</v>
      </c>
      <c r="R4081" s="415" t="str">
        <f t="shared" si="513"/>
        <v>Leer</v>
      </c>
      <c r="S4081" s="445">
        <f>IF('Angaben KH-Standort'!D$29='A4'!D4081,IF('Angaben KH-Standort'!E$29="Ja",1,0),0)</f>
        <v>0</v>
      </c>
      <c r="T4081" s="445">
        <f>IF('Angaben KH-Standort'!D$30='A4'!D4081,IF('Angaben KH-Standort'!E$30="Ja",1,0),0)</f>
        <v>0</v>
      </c>
      <c r="U4081" s="445">
        <f>IF('Angaben KH-Standort'!D$31='A4'!D4081,IF('Angaben KH-Standort'!E$31="Ja",1,0),0)</f>
        <v>0</v>
      </c>
    </row>
    <row r="4082" spans="2:21" ht="15" customHeight="1" x14ac:dyDescent="0.3">
      <c r="B4082" s="70" t="str">
        <f t="shared" si="508"/>
        <v>!!!</v>
      </c>
      <c r="C4082" s="265" t="str">
        <f>IF(ISERROR(IF(LEN(E4082)&gt;0,VLOOKUP(TEXT($E4082,0),'Angaben Stationen'!$E$14:$J$213,5,0),"")),"?",IF(LEN(E4082)&gt;0,VLOOKUP(TEXT($E4082,0),'Angaben Stationen'!$E$14:$J$213,5,0),""))</f>
        <v/>
      </c>
      <c r="D4082" s="232" t="str">
        <f>IF(ISERROR(IF(LEN(E4082)&gt;0,VLOOKUP(TEXT($E4082,0),'Angaben Stationen'!$E$14:$J$213,6,0),"")),"STATION IST NICHT VORHANDEN",IF(LEN(E4082)&gt;0,VLOOKUP(TEXT($E4082,0),'Angaben Stationen'!$E$14:$J$213,6,0),""))</f>
        <v/>
      </c>
      <c r="E4082" s="287"/>
      <c r="F4082" s="234"/>
      <c r="G4082" s="234"/>
      <c r="H4082" s="263"/>
      <c r="I4082" s="64"/>
      <c r="K4082" s="445" t="str">
        <f t="shared" si="509"/>
        <v>Leer</v>
      </c>
      <c r="L4082" s="445" t="str">
        <f>VLOOKUP($D4082,{"29 - Psychiatrie (Erwachsene)","BGI";"297 - stationsäquivalente Behandlung in der Erwachsenenpsychiatrie (29)","BGI";"30 - Kinder- und Jugendpsychiatrie","BGII";"307 - stationsäquivalente Behandlung in der Kinder- und Jugendpsychiatrie (30)","BGII";"31 - Psychosomatik","BGI";"","Leer"},2,0)</f>
        <v>Leer</v>
      </c>
      <c r="M4082" s="445">
        <f t="shared" si="506"/>
        <v>0</v>
      </c>
      <c r="N4082" s="445">
        <f t="shared" si="507"/>
        <v>0</v>
      </c>
      <c r="O4082" s="445">
        <f t="shared" si="510"/>
        <v>0</v>
      </c>
      <c r="P4082" s="445">
        <f t="shared" si="511"/>
        <v>0</v>
      </c>
      <c r="Q4082" s="445">
        <f t="shared" si="512"/>
        <v>0</v>
      </c>
      <c r="R4082" s="415" t="str">
        <f t="shared" si="513"/>
        <v>Leer</v>
      </c>
      <c r="S4082" s="445">
        <f>IF('Angaben KH-Standort'!D$29='A4'!D4082,IF('Angaben KH-Standort'!E$29="Ja",1,0),0)</f>
        <v>0</v>
      </c>
      <c r="T4082" s="445">
        <f>IF('Angaben KH-Standort'!D$30='A4'!D4082,IF('Angaben KH-Standort'!E$30="Ja",1,0),0)</f>
        <v>0</v>
      </c>
      <c r="U4082" s="445">
        <f>IF('Angaben KH-Standort'!D$31='A4'!D4082,IF('Angaben KH-Standort'!E$31="Ja",1,0),0)</f>
        <v>0</v>
      </c>
    </row>
    <row r="4083" spans="2:21" ht="15" customHeight="1" x14ac:dyDescent="0.3">
      <c r="B4083" s="70" t="str">
        <f t="shared" si="508"/>
        <v>!!!</v>
      </c>
      <c r="C4083" s="265" t="str">
        <f>IF(ISERROR(IF(LEN(E4083)&gt;0,VLOOKUP(TEXT($E4083,0),'Angaben Stationen'!$E$14:$J$213,5,0),"")),"?",IF(LEN(E4083)&gt;0,VLOOKUP(TEXT($E4083,0),'Angaben Stationen'!$E$14:$J$213,5,0),""))</f>
        <v/>
      </c>
      <c r="D4083" s="232" t="str">
        <f>IF(ISERROR(IF(LEN(E4083)&gt;0,VLOOKUP(TEXT($E4083,0),'Angaben Stationen'!$E$14:$J$213,6,0),"")),"STATION IST NICHT VORHANDEN",IF(LEN(E4083)&gt;0,VLOOKUP(TEXT($E4083,0),'Angaben Stationen'!$E$14:$J$213,6,0),""))</f>
        <v/>
      </c>
      <c r="E4083" s="287"/>
      <c r="F4083" s="234"/>
      <c r="G4083" s="234"/>
      <c r="H4083" s="263"/>
      <c r="I4083" s="64"/>
      <c r="K4083" s="445" t="str">
        <f t="shared" si="509"/>
        <v>Leer</v>
      </c>
      <c r="L4083" s="445" t="str">
        <f>VLOOKUP($D4083,{"29 - Psychiatrie (Erwachsene)","BGI";"297 - stationsäquivalente Behandlung in der Erwachsenenpsychiatrie (29)","BGI";"30 - Kinder- und Jugendpsychiatrie","BGII";"307 - stationsäquivalente Behandlung in der Kinder- und Jugendpsychiatrie (30)","BGII";"31 - Psychosomatik","BGI";"","Leer"},2,0)</f>
        <v>Leer</v>
      </c>
      <c r="M4083" s="445">
        <f t="shared" si="506"/>
        <v>0</v>
      </c>
      <c r="N4083" s="445">
        <f t="shared" si="507"/>
        <v>0</v>
      </c>
      <c r="O4083" s="445">
        <f t="shared" si="510"/>
        <v>0</v>
      </c>
      <c r="P4083" s="445">
        <f t="shared" si="511"/>
        <v>0</v>
      </c>
      <c r="Q4083" s="445">
        <f t="shared" si="512"/>
        <v>0</v>
      </c>
      <c r="R4083" s="415" t="str">
        <f t="shared" si="513"/>
        <v>Leer</v>
      </c>
      <c r="S4083" s="445">
        <f>IF('Angaben KH-Standort'!D$29='A4'!D4083,IF('Angaben KH-Standort'!E$29="Ja",1,0),0)</f>
        <v>0</v>
      </c>
      <c r="T4083" s="445">
        <f>IF('Angaben KH-Standort'!D$30='A4'!D4083,IF('Angaben KH-Standort'!E$30="Ja",1,0),0)</f>
        <v>0</v>
      </c>
      <c r="U4083" s="445">
        <f>IF('Angaben KH-Standort'!D$31='A4'!D4083,IF('Angaben KH-Standort'!E$31="Ja",1,0),0)</f>
        <v>0</v>
      </c>
    </row>
    <row r="4084" spans="2:21" ht="15" customHeight="1" x14ac:dyDescent="0.3">
      <c r="B4084" s="70" t="str">
        <f t="shared" si="508"/>
        <v>!!!</v>
      </c>
      <c r="C4084" s="265" t="str">
        <f>IF(ISERROR(IF(LEN(E4084)&gt;0,VLOOKUP(TEXT($E4084,0),'Angaben Stationen'!$E$14:$J$213,5,0),"")),"?",IF(LEN(E4084)&gt;0,VLOOKUP(TEXT($E4084,0),'Angaben Stationen'!$E$14:$J$213,5,0),""))</f>
        <v/>
      </c>
      <c r="D4084" s="232" t="str">
        <f>IF(ISERROR(IF(LEN(E4084)&gt;0,VLOOKUP(TEXT($E4084,0),'Angaben Stationen'!$E$14:$J$213,6,0),"")),"STATION IST NICHT VORHANDEN",IF(LEN(E4084)&gt;0,VLOOKUP(TEXT($E4084,0),'Angaben Stationen'!$E$14:$J$213,6,0),""))</f>
        <v/>
      </c>
      <c r="E4084" s="287"/>
      <c r="F4084" s="234"/>
      <c r="G4084" s="234"/>
      <c r="H4084" s="263"/>
      <c r="I4084" s="64"/>
      <c r="K4084" s="445" t="str">
        <f t="shared" si="509"/>
        <v>Leer</v>
      </c>
      <c r="L4084" s="445" t="str">
        <f>VLOOKUP($D4084,{"29 - Psychiatrie (Erwachsene)","BGI";"297 - stationsäquivalente Behandlung in der Erwachsenenpsychiatrie (29)","BGI";"30 - Kinder- und Jugendpsychiatrie","BGII";"307 - stationsäquivalente Behandlung in der Kinder- und Jugendpsychiatrie (30)","BGII";"31 - Psychosomatik","BGI";"","Leer"},2,0)</f>
        <v>Leer</v>
      </c>
      <c r="M4084" s="445">
        <f t="shared" si="506"/>
        <v>0</v>
      </c>
      <c r="N4084" s="445">
        <f t="shared" si="507"/>
        <v>0</v>
      </c>
      <c r="O4084" s="445">
        <f t="shared" si="510"/>
        <v>0</v>
      </c>
      <c r="P4084" s="445">
        <f t="shared" si="511"/>
        <v>0</v>
      </c>
      <c r="Q4084" s="445">
        <f t="shared" si="512"/>
        <v>0</v>
      </c>
      <c r="R4084" s="415" t="str">
        <f t="shared" si="513"/>
        <v>Leer</v>
      </c>
      <c r="S4084" s="445">
        <f>IF('Angaben KH-Standort'!D$29='A4'!D4084,IF('Angaben KH-Standort'!E$29="Ja",1,0),0)</f>
        <v>0</v>
      </c>
      <c r="T4084" s="445">
        <f>IF('Angaben KH-Standort'!D$30='A4'!D4084,IF('Angaben KH-Standort'!E$30="Ja",1,0),0)</f>
        <v>0</v>
      </c>
      <c r="U4084" s="445">
        <f>IF('Angaben KH-Standort'!D$31='A4'!D4084,IF('Angaben KH-Standort'!E$31="Ja",1,0),0)</f>
        <v>0</v>
      </c>
    </row>
    <row r="4085" spans="2:21" ht="15" customHeight="1" x14ac:dyDescent="0.3">
      <c r="B4085" s="70" t="str">
        <f t="shared" si="508"/>
        <v>!!!</v>
      </c>
      <c r="C4085" s="265" t="str">
        <f>IF(ISERROR(IF(LEN(E4085)&gt;0,VLOOKUP(TEXT($E4085,0),'Angaben Stationen'!$E$14:$J$213,5,0),"")),"?",IF(LEN(E4085)&gt;0,VLOOKUP(TEXT($E4085,0),'Angaben Stationen'!$E$14:$J$213,5,0),""))</f>
        <v/>
      </c>
      <c r="D4085" s="232" t="str">
        <f>IF(ISERROR(IF(LEN(E4085)&gt;0,VLOOKUP(TEXT($E4085,0),'Angaben Stationen'!$E$14:$J$213,6,0),"")),"STATION IST NICHT VORHANDEN",IF(LEN(E4085)&gt;0,VLOOKUP(TEXT($E4085,0),'Angaben Stationen'!$E$14:$J$213,6,0),""))</f>
        <v/>
      </c>
      <c r="E4085" s="287"/>
      <c r="F4085" s="234"/>
      <c r="G4085" s="234"/>
      <c r="H4085" s="263"/>
      <c r="I4085" s="64"/>
      <c r="K4085" s="445" t="str">
        <f t="shared" si="509"/>
        <v>Leer</v>
      </c>
      <c r="L4085" s="445" t="str">
        <f>VLOOKUP($D4085,{"29 - Psychiatrie (Erwachsene)","BGI";"297 - stationsäquivalente Behandlung in der Erwachsenenpsychiatrie (29)","BGI";"30 - Kinder- und Jugendpsychiatrie","BGII";"307 - stationsäquivalente Behandlung in der Kinder- und Jugendpsychiatrie (30)","BGII";"31 - Psychosomatik","BGI";"","Leer"},2,0)</f>
        <v>Leer</v>
      </c>
      <c r="M4085" s="445">
        <f t="shared" si="506"/>
        <v>0</v>
      </c>
      <c r="N4085" s="445">
        <f t="shared" si="507"/>
        <v>0</v>
      </c>
      <c r="O4085" s="445">
        <f t="shared" si="510"/>
        <v>0</v>
      </c>
      <c r="P4085" s="445">
        <f t="shared" si="511"/>
        <v>0</v>
      </c>
      <c r="Q4085" s="445">
        <f t="shared" si="512"/>
        <v>0</v>
      </c>
      <c r="R4085" s="415" t="str">
        <f t="shared" si="513"/>
        <v>Leer</v>
      </c>
      <c r="S4085" s="445">
        <f>IF('Angaben KH-Standort'!D$29='A4'!D4085,IF('Angaben KH-Standort'!E$29="Ja",1,0),0)</f>
        <v>0</v>
      </c>
      <c r="T4085" s="445">
        <f>IF('Angaben KH-Standort'!D$30='A4'!D4085,IF('Angaben KH-Standort'!E$30="Ja",1,0),0)</f>
        <v>0</v>
      </c>
      <c r="U4085" s="445">
        <f>IF('Angaben KH-Standort'!D$31='A4'!D4085,IF('Angaben KH-Standort'!E$31="Ja",1,0),0)</f>
        <v>0</v>
      </c>
    </row>
    <row r="4086" spans="2:21" ht="15" customHeight="1" x14ac:dyDescent="0.3">
      <c r="B4086" s="70" t="str">
        <f t="shared" si="508"/>
        <v>!!!</v>
      </c>
      <c r="C4086" s="265" t="str">
        <f>IF(ISERROR(IF(LEN(E4086)&gt;0,VLOOKUP(TEXT($E4086,0),'Angaben Stationen'!$E$14:$J$213,5,0),"")),"?",IF(LEN(E4086)&gt;0,VLOOKUP(TEXT($E4086,0),'Angaben Stationen'!$E$14:$J$213,5,0),""))</f>
        <v/>
      </c>
      <c r="D4086" s="232" t="str">
        <f>IF(ISERROR(IF(LEN(E4086)&gt;0,VLOOKUP(TEXT($E4086,0),'Angaben Stationen'!$E$14:$J$213,6,0),"")),"STATION IST NICHT VORHANDEN",IF(LEN(E4086)&gt;0,VLOOKUP(TEXT($E4086,0),'Angaben Stationen'!$E$14:$J$213,6,0),""))</f>
        <v/>
      </c>
      <c r="E4086" s="287"/>
      <c r="F4086" s="234"/>
      <c r="G4086" s="234"/>
      <c r="H4086" s="263"/>
      <c r="I4086" s="64"/>
      <c r="K4086" s="445" t="str">
        <f t="shared" si="509"/>
        <v>Leer</v>
      </c>
      <c r="L4086" s="445" t="str">
        <f>VLOOKUP($D4086,{"29 - Psychiatrie (Erwachsene)","BGI";"297 - stationsäquivalente Behandlung in der Erwachsenenpsychiatrie (29)","BGI";"30 - Kinder- und Jugendpsychiatrie","BGII";"307 - stationsäquivalente Behandlung in der Kinder- und Jugendpsychiatrie (30)","BGII";"31 - Psychosomatik","BGI";"","Leer"},2,0)</f>
        <v>Leer</v>
      </c>
      <c r="M4086" s="445">
        <f t="shared" si="506"/>
        <v>0</v>
      </c>
      <c r="N4086" s="445">
        <f t="shared" si="507"/>
        <v>0</v>
      </c>
      <c r="O4086" s="445">
        <f t="shared" si="510"/>
        <v>0</v>
      </c>
      <c r="P4086" s="445">
        <f t="shared" si="511"/>
        <v>0</v>
      </c>
      <c r="Q4086" s="445">
        <f t="shared" si="512"/>
        <v>0</v>
      </c>
      <c r="R4086" s="415" t="str">
        <f t="shared" si="513"/>
        <v>Leer</v>
      </c>
      <c r="S4086" s="445">
        <f>IF('Angaben KH-Standort'!D$29='A4'!D4086,IF('Angaben KH-Standort'!E$29="Ja",1,0),0)</f>
        <v>0</v>
      </c>
      <c r="T4086" s="445">
        <f>IF('Angaben KH-Standort'!D$30='A4'!D4086,IF('Angaben KH-Standort'!E$30="Ja",1,0),0)</f>
        <v>0</v>
      </c>
      <c r="U4086" s="445">
        <f>IF('Angaben KH-Standort'!D$31='A4'!D4086,IF('Angaben KH-Standort'!E$31="Ja",1,0),0)</f>
        <v>0</v>
      </c>
    </row>
    <row r="4087" spans="2:21" ht="15" customHeight="1" x14ac:dyDescent="0.3">
      <c r="B4087" s="70" t="str">
        <f t="shared" si="508"/>
        <v>!!!</v>
      </c>
      <c r="C4087" s="265" t="str">
        <f>IF(ISERROR(IF(LEN(E4087)&gt;0,VLOOKUP(TEXT($E4087,0),'Angaben Stationen'!$E$14:$J$213,5,0),"")),"?",IF(LEN(E4087)&gt;0,VLOOKUP(TEXT($E4087,0),'Angaben Stationen'!$E$14:$J$213,5,0),""))</f>
        <v/>
      </c>
      <c r="D4087" s="232" t="str">
        <f>IF(ISERROR(IF(LEN(E4087)&gt;0,VLOOKUP(TEXT($E4087,0),'Angaben Stationen'!$E$14:$J$213,6,0),"")),"STATION IST NICHT VORHANDEN",IF(LEN(E4087)&gt;0,VLOOKUP(TEXT($E4087,0),'Angaben Stationen'!$E$14:$J$213,6,0),""))</f>
        <v/>
      </c>
      <c r="E4087" s="287"/>
      <c r="F4087" s="234"/>
      <c r="G4087" s="234"/>
      <c r="H4087" s="263"/>
      <c r="I4087" s="64"/>
      <c r="K4087" s="445" t="str">
        <f t="shared" si="509"/>
        <v>Leer</v>
      </c>
      <c r="L4087" s="445" t="str">
        <f>VLOOKUP($D4087,{"29 - Psychiatrie (Erwachsene)","BGI";"297 - stationsäquivalente Behandlung in der Erwachsenenpsychiatrie (29)","BGI";"30 - Kinder- und Jugendpsychiatrie","BGII";"307 - stationsäquivalente Behandlung in der Kinder- und Jugendpsychiatrie (30)","BGII";"31 - Psychosomatik","BGI";"","Leer"},2,0)</f>
        <v>Leer</v>
      </c>
      <c r="M4087" s="445">
        <f t="shared" si="506"/>
        <v>0</v>
      </c>
      <c r="N4087" s="445">
        <f t="shared" si="507"/>
        <v>0</v>
      </c>
      <c r="O4087" s="445">
        <f t="shared" si="510"/>
        <v>0</v>
      </c>
      <c r="P4087" s="445">
        <f t="shared" si="511"/>
        <v>0</v>
      </c>
      <c r="Q4087" s="445">
        <f t="shared" si="512"/>
        <v>0</v>
      </c>
      <c r="R4087" s="415" t="str">
        <f t="shared" si="513"/>
        <v>Leer</v>
      </c>
      <c r="S4087" s="445">
        <f>IF('Angaben KH-Standort'!D$29='A4'!D4087,IF('Angaben KH-Standort'!E$29="Ja",1,0),0)</f>
        <v>0</v>
      </c>
      <c r="T4087" s="445">
        <f>IF('Angaben KH-Standort'!D$30='A4'!D4087,IF('Angaben KH-Standort'!E$30="Ja",1,0),0)</f>
        <v>0</v>
      </c>
      <c r="U4087" s="445">
        <f>IF('Angaben KH-Standort'!D$31='A4'!D4087,IF('Angaben KH-Standort'!E$31="Ja",1,0),0)</f>
        <v>0</v>
      </c>
    </row>
    <row r="4088" spans="2:21" ht="15" customHeight="1" x14ac:dyDescent="0.3">
      <c r="B4088" s="70" t="str">
        <f t="shared" si="508"/>
        <v>!!!</v>
      </c>
      <c r="C4088" s="265" t="str">
        <f>IF(ISERROR(IF(LEN(E4088)&gt;0,VLOOKUP(TEXT($E4088,0),'Angaben Stationen'!$E$14:$J$213,5,0),"")),"?",IF(LEN(E4088)&gt;0,VLOOKUP(TEXT($E4088,0),'Angaben Stationen'!$E$14:$J$213,5,0),""))</f>
        <v/>
      </c>
      <c r="D4088" s="232" t="str">
        <f>IF(ISERROR(IF(LEN(E4088)&gt;0,VLOOKUP(TEXT($E4088,0),'Angaben Stationen'!$E$14:$J$213,6,0),"")),"STATION IST NICHT VORHANDEN",IF(LEN(E4088)&gt;0,VLOOKUP(TEXT($E4088,0),'Angaben Stationen'!$E$14:$J$213,6,0),""))</f>
        <v/>
      </c>
      <c r="E4088" s="287"/>
      <c r="F4088" s="234"/>
      <c r="G4088" s="234"/>
      <c r="H4088" s="263"/>
      <c r="I4088" s="64"/>
      <c r="K4088" s="445" t="str">
        <f t="shared" si="509"/>
        <v>Leer</v>
      </c>
      <c r="L4088" s="445" t="str">
        <f>VLOOKUP($D4088,{"29 - Psychiatrie (Erwachsene)","BGI";"297 - stationsäquivalente Behandlung in der Erwachsenenpsychiatrie (29)","BGI";"30 - Kinder- und Jugendpsychiatrie","BGII";"307 - stationsäquivalente Behandlung in der Kinder- und Jugendpsychiatrie (30)","BGII";"31 - Psychosomatik","BGI";"","Leer"},2,0)</f>
        <v>Leer</v>
      </c>
      <c r="M4088" s="445">
        <f t="shared" si="506"/>
        <v>0</v>
      </c>
      <c r="N4088" s="445">
        <f t="shared" si="507"/>
        <v>0</v>
      </c>
      <c r="O4088" s="445">
        <f t="shared" si="510"/>
        <v>0</v>
      </c>
      <c r="P4088" s="445">
        <f t="shared" si="511"/>
        <v>0</v>
      </c>
      <c r="Q4088" s="445">
        <f t="shared" si="512"/>
        <v>0</v>
      </c>
      <c r="R4088" s="415" t="str">
        <f t="shared" si="513"/>
        <v>Leer</v>
      </c>
      <c r="S4088" s="445">
        <f>IF('Angaben KH-Standort'!D$29='A4'!D4088,IF('Angaben KH-Standort'!E$29="Ja",1,0),0)</f>
        <v>0</v>
      </c>
      <c r="T4088" s="445">
        <f>IF('Angaben KH-Standort'!D$30='A4'!D4088,IF('Angaben KH-Standort'!E$30="Ja",1,0),0)</f>
        <v>0</v>
      </c>
      <c r="U4088" s="445">
        <f>IF('Angaben KH-Standort'!D$31='A4'!D4088,IF('Angaben KH-Standort'!E$31="Ja",1,0),0)</f>
        <v>0</v>
      </c>
    </row>
    <row r="4089" spans="2:21" ht="15" customHeight="1" x14ac:dyDescent="0.3">
      <c r="B4089" s="70" t="str">
        <f t="shared" si="508"/>
        <v>!!!</v>
      </c>
      <c r="C4089" s="265" t="str">
        <f>IF(ISERROR(IF(LEN(E4089)&gt;0,VLOOKUP(TEXT($E4089,0),'Angaben Stationen'!$E$14:$J$213,5,0),"")),"?",IF(LEN(E4089)&gt;0,VLOOKUP(TEXT($E4089,0),'Angaben Stationen'!$E$14:$J$213,5,0),""))</f>
        <v/>
      </c>
      <c r="D4089" s="232" t="str">
        <f>IF(ISERROR(IF(LEN(E4089)&gt;0,VLOOKUP(TEXT($E4089,0),'Angaben Stationen'!$E$14:$J$213,6,0),"")),"STATION IST NICHT VORHANDEN",IF(LEN(E4089)&gt;0,VLOOKUP(TEXT($E4089,0),'Angaben Stationen'!$E$14:$J$213,6,0),""))</f>
        <v/>
      </c>
      <c r="E4089" s="287"/>
      <c r="F4089" s="234"/>
      <c r="G4089" s="234"/>
      <c r="H4089" s="263"/>
      <c r="I4089" s="64"/>
      <c r="K4089" s="445" t="str">
        <f t="shared" si="509"/>
        <v>Leer</v>
      </c>
      <c r="L4089" s="445" t="str">
        <f>VLOOKUP($D4089,{"29 - Psychiatrie (Erwachsene)","BGI";"297 - stationsäquivalente Behandlung in der Erwachsenenpsychiatrie (29)","BGI";"30 - Kinder- und Jugendpsychiatrie","BGII";"307 - stationsäquivalente Behandlung in der Kinder- und Jugendpsychiatrie (30)","BGII";"31 - Psychosomatik","BGI";"","Leer"},2,0)</f>
        <v>Leer</v>
      </c>
      <c r="M4089" s="445">
        <f t="shared" si="506"/>
        <v>0</v>
      </c>
      <c r="N4089" s="445">
        <f t="shared" si="507"/>
        <v>0</v>
      </c>
      <c r="O4089" s="445">
        <f t="shared" si="510"/>
        <v>0</v>
      </c>
      <c r="P4089" s="445">
        <f t="shared" si="511"/>
        <v>0</v>
      </c>
      <c r="Q4089" s="445">
        <f t="shared" si="512"/>
        <v>0</v>
      </c>
      <c r="R4089" s="415" t="str">
        <f t="shared" si="513"/>
        <v>Leer</v>
      </c>
      <c r="S4089" s="445">
        <f>IF('Angaben KH-Standort'!D$29='A4'!D4089,IF('Angaben KH-Standort'!E$29="Ja",1,0),0)</f>
        <v>0</v>
      </c>
      <c r="T4089" s="445">
        <f>IF('Angaben KH-Standort'!D$30='A4'!D4089,IF('Angaben KH-Standort'!E$30="Ja",1,0),0)</f>
        <v>0</v>
      </c>
      <c r="U4089" s="445">
        <f>IF('Angaben KH-Standort'!D$31='A4'!D4089,IF('Angaben KH-Standort'!E$31="Ja",1,0),0)</f>
        <v>0</v>
      </c>
    </row>
    <row r="4090" spans="2:21" ht="15" customHeight="1" x14ac:dyDescent="0.3">
      <c r="B4090" s="70" t="str">
        <f t="shared" si="508"/>
        <v>!!!</v>
      </c>
      <c r="C4090" s="265" t="str">
        <f>IF(ISERROR(IF(LEN(E4090)&gt;0,VLOOKUP(TEXT($E4090,0),'Angaben Stationen'!$E$14:$J$213,5,0),"")),"?",IF(LEN(E4090)&gt;0,VLOOKUP(TEXT($E4090,0),'Angaben Stationen'!$E$14:$J$213,5,0),""))</f>
        <v/>
      </c>
      <c r="D4090" s="232" t="str">
        <f>IF(ISERROR(IF(LEN(E4090)&gt;0,VLOOKUP(TEXT($E4090,0),'Angaben Stationen'!$E$14:$J$213,6,0),"")),"STATION IST NICHT VORHANDEN",IF(LEN(E4090)&gt;0,VLOOKUP(TEXT($E4090,0),'Angaben Stationen'!$E$14:$J$213,6,0),""))</f>
        <v/>
      </c>
      <c r="E4090" s="287"/>
      <c r="F4090" s="234"/>
      <c r="G4090" s="234"/>
      <c r="H4090" s="263"/>
      <c r="I4090" s="64"/>
      <c r="K4090" s="445" t="str">
        <f t="shared" si="509"/>
        <v>Leer</v>
      </c>
      <c r="L4090" s="445" t="str">
        <f>VLOOKUP($D4090,{"29 - Psychiatrie (Erwachsene)","BGI";"297 - stationsäquivalente Behandlung in der Erwachsenenpsychiatrie (29)","BGI";"30 - Kinder- und Jugendpsychiatrie","BGII";"307 - stationsäquivalente Behandlung in der Kinder- und Jugendpsychiatrie (30)","BGII";"31 - Psychosomatik","BGI";"","Leer"},2,0)</f>
        <v>Leer</v>
      </c>
      <c r="M4090" s="445">
        <f t="shared" si="506"/>
        <v>0</v>
      </c>
      <c r="N4090" s="445">
        <f t="shared" si="507"/>
        <v>0</v>
      </c>
      <c r="O4090" s="445">
        <f t="shared" si="510"/>
        <v>0</v>
      </c>
      <c r="P4090" s="445">
        <f t="shared" si="511"/>
        <v>0</v>
      </c>
      <c r="Q4090" s="445">
        <f t="shared" si="512"/>
        <v>0</v>
      </c>
      <c r="R4090" s="415" t="str">
        <f t="shared" si="513"/>
        <v>Leer</v>
      </c>
      <c r="S4090" s="445">
        <f>IF('Angaben KH-Standort'!D$29='A4'!D4090,IF('Angaben KH-Standort'!E$29="Ja",1,0),0)</f>
        <v>0</v>
      </c>
      <c r="T4090" s="445">
        <f>IF('Angaben KH-Standort'!D$30='A4'!D4090,IF('Angaben KH-Standort'!E$30="Ja",1,0),0)</f>
        <v>0</v>
      </c>
      <c r="U4090" s="445">
        <f>IF('Angaben KH-Standort'!D$31='A4'!D4090,IF('Angaben KH-Standort'!E$31="Ja",1,0),0)</f>
        <v>0</v>
      </c>
    </row>
    <row r="4091" spans="2:21" ht="15" customHeight="1" x14ac:dyDescent="0.3">
      <c r="B4091" s="70" t="str">
        <f t="shared" si="508"/>
        <v>!!!</v>
      </c>
      <c r="C4091" s="265" t="str">
        <f>IF(ISERROR(IF(LEN(E4091)&gt;0,VLOOKUP(TEXT($E4091,0),'Angaben Stationen'!$E$14:$J$213,5,0),"")),"?",IF(LEN(E4091)&gt;0,VLOOKUP(TEXT($E4091,0),'Angaben Stationen'!$E$14:$J$213,5,0),""))</f>
        <v/>
      </c>
      <c r="D4091" s="232" t="str">
        <f>IF(ISERROR(IF(LEN(E4091)&gt;0,VLOOKUP(TEXT($E4091,0),'Angaben Stationen'!$E$14:$J$213,6,0),"")),"STATION IST NICHT VORHANDEN",IF(LEN(E4091)&gt;0,VLOOKUP(TEXT($E4091,0),'Angaben Stationen'!$E$14:$J$213,6,0),""))</f>
        <v/>
      </c>
      <c r="E4091" s="287"/>
      <c r="F4091" s="234"/>
      <c r="G4091" s="234"/>
      <c r="H4091" s="263"/>
      <c r="I4091" s="64"/>
      <c r="K4091" s="445" t="str">
        <f t="shared" si="509"/>
        <v>Leer</v>
      </c>
      <c r="L4091" s="445" t="str">
        <f>VLOOKUP($D4091,{"29 - Psychiatrie (Erwachsene)","BGI";"297 - stationsäquivalente Behandlung in der Erwachsenenpsychiatrie (29)","BGI";"30 - Kinder- und Jugendpsychiatrie","BGII";"307 - stationsäquivalente Behandlung in der Kinder- und Jugendpsychiatrie (30)","BGII";"31 - Psychosomatik","BGI";"","Leer"},2,0)</f>
        <v>Leer</v>
      </c>
      <c r="M4091" s="445">
        <f t="shared" si="506"/>
        <v>0</v>
      </c>
      <c r="N4091" s="445">
        <f t="shared" si="507"/>
        <v>0</v>
      </c>
      <c r="O4091" s="445">
        <f t="shared" si="510"/>
        <v>0</v>
      </c>
      <c r="P4091" s="445">
        <f t="shared" si="511"/>
        <v>0</v>
      </c>
      <c r="Q4091" s="445">
        <f t="shared" si="512"/>
        <v>0</v>
      </c>
      <c r="R4091" s="415" t="str">
        <f t="shared" si="513"/>
        <v>Leer</v>
      </c>
      <c r="S4091" s="445">
        <f>IF('Angaben KH-Standort'!D$29='A4'!D4091,IF('Angaben KH-Standort'!E$29="Ja",1,0),0)</f>
        <v>0</v>
      </c>
      <c r="T4091" s="445">
        <f>IF('Angaben KH-Standort'!D$30='A4'!D4091,IF('Angaben KH-Standort'!E$30="Ja",1,0),0)</f>
        <v>0</v>
      </c>
      <c r="U4091" s="445">
        <f>IF('Angaben KH-Standort'!D$31='A4'!D4091,IF('Angaben KH-Standort'!E$31="Ja",1,0),0)</f>
        <v>0</v>
      </c>
    </row>
    <row r="4092" spans="2:21" ht="15" customHeight="1" x14ac:dyDescent="0.3">
      <c r="B4092" s="70" t="str">
        <f t="shared" si="508"/>
        <v>!!!</v>
      </c>
      <c r="C4092" s="265" t="str">
        <f>IF(ISERROR(IF(LEN(E4092)&gt;0,VLOOKUP(TEXT($E4092,0),'Angaben Stationen'!$E$14:$J$213,5,0),"")),"?",IF(LEN(E4092)&gt;0,VLOOKUP(TEXT($E4092,0),'Angaben Stationen'!$E$14:$J$213,5,0),""))</f>
        <v/>
      </c>
      <c r="D4092" s="232" t="str">
        <f>IF(ISERROR(IF(LEN(E4092)&gt;0,VLOOKUP(TEXT($E4092,0),'Angaben Stationen'!$E$14:$J$213,6,0),"")),"STATION IST NICHT VORHANDEN",IF(LEN(E4092)&gt;0,VLOOKUP(TEXT($E4092,0),'Angaben Stationen'!$E$14:$J$213,6,0),""))</f>
        <v/>
      </c>
      <c r="E4092" s="287"/>
      <c r="F4092" s="234"/>
      <c r="G4092" s="234"/>
      <c r="H4092" s="263"/>
      <c r="I4092" s="64"/>
      <c r="K4092" s="445" t="str">
        <f t="shared" si="509"/>
        <v>Leer</v>
      </c>
      <c r="L4092" s="445" t="str">
        <f>VLOOKUP($D4092,{"29 - Psychiatrie (Erwachsene)","BGI";"297 - stationsäquivalente Behandlung in der Erwachsenenpsychiatrie (29)","BGI";"30 - Kinder- und Jugendpsychiatrie","BGII";"307 - stationsäquivalente Behandlung in der Kinder- und Jugendpsychiatrie (30)","BGII";"31 - Psychosomatik","BGI";"","Leer"},2,0)</f>
        <v>Leer</v>
      </c>
      <c r="M4092" s="445">
        <f t="shared" si="506"/>
        <v>0</v>
      </c>
      <c r="N4092" s="445">
        <f t="shared" si="507"/>
        <v>0</v>
      </c>
      <c r="O4092" s="445">
        <f t="shared" si="510"/>
        <v>0</v>
      </c>
      <c r="P4092" s="445">
        <f t="shared" si="511"/>
        <v>0</v>
      </c>
      <c r="Q4092" s="445">
        <f t="shared" si="512"/>
        <v>0</v>
      </c>
      <c r="R4092" s="415" t="str">
        <f t="shared" si="513"/>
        <v>Leer</v>
      </c>
      <c r="S4092" s="445">
        <f>IF('Angaben KH-Standort'!D$29='A4'!D4092,IF('Angaben KH-Standort'!E$29="Ja",1,0),0)</f>
        <v>0</v>
      </c>
      <c r="T4092" s="445">
        <f>IF('Angaben KH-Standort'!D$30='A4'!D4092,IF('Angaben KH-Standort'!E$30="Ja",1,0),0)</f>
        <v>0</v>
      </c>
      <c r="U4092" s="445">
        <f>IF('Angaben KH-Standort'!D$31='A4'!D4092,IF('Angaben KH-Standort'!E$31="Ja",1,0),0)</f>
        <v>0</v>
      </c>
    </row>
    <row r="4093" spans="2:21" ht="15" customHeight="1" x14ac:dyDescent="0.3">
      <c r="B4093" s="70" t="str">
        <f t="shared" si="508"/>
        <v>!!!</v>
      </c>
      <c r="C4093" s="265" t="str">
        <f>IF(ISERROR(IF(LEN(E4093)&gt;0,VLOOKUP(TEXT($E4093,0),'Angaben Stationen'!$E$14:$J$213,5,0),"")),"?",IF(LEN(E4093)&gt;0,VLOOKUP(TEXT($E4093,0),'Angaben Stationen'!$E$14:$J$213,5,0),""))</f>
        <v/>
      </c>
      <c r="D4093" s="232" t="str">
        <f>IF(ISERROR(IF(LEN(E4093)&gt;0,VLOOKUP(TEXT($E4093,0),'Angaben Stationen'!$E$14:$J$213,6,0),"")),"STATION IST NICHT VORHANDEN",IF(LEN(E4093)&gt;0,VLOOKUP(TEXT($E4093,0),'Angaben Stationen'!$E$14:$J$213,6,0),""))</f>
        <v/>
      </c>
      <c r="E4093" s="287"/>
      <c r="F4093" s="234"/>
      <c r="G4093" s="234"/>
      <c r="H4093" s="263"/>
      <c r="I4093" s="64"/>
      <c r="K4093" s="445" t="str">
        <f t="shared" si="509"/>
        <v>Leer</v>
      </c>
      <c r="L4093" s="445" t="str">
        <f>VLOOKUP($D4093,{"29 - Psychiatrie (Erwachsene)","BGI";"297 - stationsäquivalente Behandlung in der Erwachsenenpsychiatrie (29)","BGI";"30 - Kinder- und Jugendpsychiatrie","BGII";"307 - stationsäquivalente Behandlung in der Kinder- und Jugendpsychiatrie (30)","BGII";"31 - Psychosomatik","BGI";"","Leer"},2,0)</f>
        <v>Leer</v>
      </c>
      <c r="M4093" s="445">
        <f t="shared" si="506"/>
        <v>0</v>
      </c>
      <c r="N4093" s="445">
        <f t="shared" si="507"/>
        <v>0</v>
      </c>
      <c r="O4093" s="445">
        <f t="shared" si="510"/>
        <v>0</v>
      </c>
      <c r="P4093" s="445">
        <f t="shared" si="511"/>
        <v>0</v>
      </c>
      <c r="Q4093" s="445">
        <f t="shared" si="512"/>
        <v>0</v>
      </c>
      <c r="R4093" s="415" t="str">
        <f t="shared" si="513"/>
        <v>Leer</v>
      </c>
      <c r="S4093" s="445">
        <f>IF('Angaben KH-Standort'!D$29='A4'!D4093,IF('Angaben KH-Standort'!E$29="Ja",1,0),0)</f>
        <v>0</v>
      </c>
      <c r="T4093" s="445">
        <f>IF('Angaben KH-Standort'!D$30='A4'!D4093,IF('Angaben KH-Standort'!E$30="Ja",1,0),0)</f>
        <v>0</v>
      </c>
      <c r="U4093" s="445">
        <f>IF('Angaben KH-Standort'!D$31='A4'!D4093,IF('Angaben KH-Standort'!E$31="Ja",1,0),0)</f>
        <v>0</v>
      </c>
    </row>
    <row r="4094" spans="2:21" ht="15" customHeight="1" x14ac:dyDescent="0.3">
      <c r="B4094" s="70" t="str">
        <f t="shared" si="508"/>
        <v>!!!</v>
      </c>
      <c r="C4094" s="265" t="str">
        <f>IF(ISERROR(IF(LEN(E4094)&gt;0,VLOOKUP(TEXT($E4094,0),'Angaben Stationen'!$E$14:$J$213,5,0),"")),"?",IF(LEN(E4094)&gt;0,VLOOKUP(TEXT($E4094,0),'Angaben Stationen'!$E$14:$J$213,5,0),""))</f>
        <v/>
      </c>
      <c r="D4094" s="232" t="str">
        <f>IF(ISERROR(IF(LEN(E4094)&gt;0,VLOOKUP(TEXT($E4094,0),'Angaben Stationen'!$E$14:$J$213,6,0),"")),"STATION IST NICHT VORHANDEN",IF(LEN(E4094)&gt;0,VLOOKUP(TEXT($E4094,0),'Angaben Stationen'!$E$14:$J$213,6,0),""))</f>
        <v/>
      </c>
      <c r="E4094" s="287"/>
      <c r="F4094" s="234"/>
      <c r="G4094" s="234"/>
      <c r="H4094" s="263"/>
      <c r="I4094" s="64"/>
      <c r="K4094" s="445" t="str">
        <f t="shared" si="509"/>
        <v>Leer</v>
      </c>
      <c r="L4094" s="445" t="str">
        <f>VLOOKUP($D4094,{"29 - Psychiatrie (Erwachsene)","BGI";"297 - stationsäquivalente Behandlung in der Erwachsenenpsychiatrie (29)","BGI";"30 - Kinder- und Jugendpsychiatrie","BGII";"307 - stationsäquivalente Behandlung in der Kinder- und Jugendpsychiatrie (30)","BGII";"31 - Psychosomatik","BGI";"","Leer"},2,0)</f>
        <v>Leer</v>
      </c>
      <c r="M4094" s="445">
        <f t="shared" si="506"/>
        <v>0</v>
      </c>
      <c r="N4094" s="445">
        <f t="shared" si="507"/>
        <v>0</v>
      </c>
      <c r="O4094" s="445">
        <f t="shared" si="510"/>
        <v>0</v>
      </c>
      <c r="P4094" s="445">
        <f t="shared" si="511"/>
        <v>0</v>
      </c>
      <c r="Q4094" s="445">
        <f t="shared" si="512"/>
        <v>0</v>
      </c>
      <c r="R4094" s="415" t="str">
        <f t="shared" si="513"/>
        <v>Leer</v>
      </c>
      <c r="S4094" s="445">
        <f>IF('Angaben KH-Standort'!D$29='A4'!D4094,IF('Angaben KH-Standort'!E$29="Ja",1,0),0)</f>
        <v>0</v>
      </c>
      <c r="T4094" s="445">
        <f>IF('Angaben KH-Standort'!D$30='A4'!D4094,IF('Angaben KH-Standort'!E$30="Ja",1,0),0)</f>
        <v>0</v>
      </c>
      <c r="U4094" s="445">
        <f>IF('Angaben KH-Standort'!D$31='A4'!D4094,IF('Angaben KH-Standort'!E$31="Ja",1,0),0)</f>
        <v>0</v>
      </c>
    </row>
    <row r="4095" spans="2:21" ht="15" customHeight="1" x14ac:dyDescent="0.3">
      <c r="B4095" s="70" t="str">
        <f t="shared" si="508"/>
        <v>!!!</v>
      </c>
      <c r="C4095" s="265" t="str">
        <f>IF(ISERROR(IF(LEN(E4095)&gt;0,VLOOKUP(TEXT($E4095,0),'Angaben Stationen'!$E$14:$J$213,5,0),"")),"?",IF(LEN(E4095)&gt;0,VLOOKUP(TEXT($E4095,0),'Angaben Stationen'!$E$14:$J$213,5,0),""))</f>
        <v/>
      </c>
      <c r="D4095" s="232" t="str">
        <f>IF(ISERROR(IF(LEN(E4095)&gt;0,VLOOKUP(TEXT($E4095,0),'Angaben Stationen'!$E$14:$J$213,6,0),"")),"STATION IST NICHT VORHANDEN",IF(LEN(E4095)&gt;0,VLOOKUP(TEXT($E4095,0),'Angaben Stationen'!$E$14:$J$213,6,0),""))</f>
        <v/>
      </c>
      <c r="E4095" s="287"/>
      <c r="F4095" s="234"/>
      <c r="G4095" s="234"/>
      <c r="H4095" s="263"/>
      <c r="I4095" s="64"/>
      <c r="K4095" s="445" t="str">
        <f t="shared" si="509"/>
        <v>Leer</v>
      </c>
      <c r="L4095" s="445" t="str">
        <f>VLOOKUP($D4095,{"29 - Psychiatrie (Erwachsene)","BGI";"297 - stationsäquivalente Behandlung in der Erwachsenenpsychiatrie (29)","BGI";"30 - Kinder- und Jugendpsychiatrie","BGII";"307 - stationsäquivalente Behandlung in der Kinder- und Jugendpsychiatrie (30)","BGII";"31 - Psychosomatik","BGI";"","Leer"},2,0)</f>
        <v>Leer</v>
      </c>
      <c r="M4095" s="445">
        <f t="shared" si="506"/>
        <v>0</v>
      </c>
      <c r="N4095" s="445">
        <f t="shared" si="507"/>
        <v>0</v>
      </c>
      <c r="O4095" s="445">
        <f t="shared" si="510"/>
        <v>0</v>
      </c>
      <c r="P4095" s="445">
        <f t="shared" si="511"/>
        <v>0</v>
      </c>
      <c r="Q4095" s="445">
        <f t="shared" si="512"/>
        <v>0</v>
      </c>
      <c r="R4095" s="415" t="str">
        <f t="shared" si="513"/>
        <v>Leer</v>
      </c>
      <c r="S4095" s="445">
        <f>IF('Angaben KH-Standort'!D$29='A4'!D4095,IF('Angaben KH-Standort'!E$29="Ja",1,0),0)</f>
        <v>0</v>
      </c>
      <c r="T4095" s="445">
        <f>IF('Angaben KH-Standort'!D$30='A4'!D4095,IF('Angaben KH-Standort'!E$30="Ja",1,0),0)</f>
        <v>0</v>
      </c>
      <c r="U4095" s="445">
        <f>IF('Angaben KH-Standort'!D$31='A4'!D4095,IF('Angaben KH-Standort'!E$31="Ja",1,0),0)</f>
        <v>0</v>
      </c>
    </row>
    <row r="4096" spans="2:21" ht="15" customHeight="1" x14ac:dyDescent="0.3">
      <c r="B4096" s="70" t="str">
        <f t="shared" si="508"/>
        <v>!!!</v>
      </c>
      <c r="C4096" s="265" t="str">
        <f>IF(ISERROR(IF(LEN(E4096)&gt;0,VLOOKUP(TEXT($E4096,0),'Angaben Stationen'!$E$14:$J$213,5,0),"")),"?",IF(LEN(E4096)&gt;0,VLOOKUP(TEXT($E4096,0),'Angaben Stationen'!$E$14:$J$213,5,0),""))</f>
        <v/>
      </c>
      <c r="D4096" s="232" t="str">
        <f>IF(ISERROR(IF(LEN(E4096)&gt;0,VLOOKUP(TEXT($E4096,0),'Angaben Stationen'!$E$14:$J$213,6,0),"")),"STATION IST NICHT VORHANDEN",IF(LEN(E4096)&gt;0,VLOOKUP(TEXT($E4096,0),'Angaben Stationen'!$E$14:$J$213,6,0),""))</f>
        <v/>
      </c>
      <c r="E4096" s="287"/>
      <c r="F4096" s="234"/>
      <c r="G4096" s="234"/>
      <c r="H4096" s="263"/>
      <c r="I4096" s="64"/>
      <c r="K4096" s="445" t="str">
        <f t="shared" si="509"/>
        <v>Leer</v>
      </c>
      <c r="L4096" s="445" t="str">
        <f>VLOOKUP($D4096,{"29 - Psychiatrie (Erwachsene)","BGI";"297 - stationsäquivalente Behandlung in der Erwachsenenpsychiatrie (29)","BGI";"30 - Kinder- und Jugendpsychiatrie","BGII";"307 - stationsäquivalente Behandlung in der Kinder- und Jugendpsychiatrie (30)","BGII";"31 - Psychosomatik","BGI";"","Leer"},2,0)</f>
        <v>Leer</v>
      </c>
      <c r="M4096" s="445">
        <f t="shared" si="506"/>
        <v>0</v>
      </c>
      <c r="N4096" s="445">
        <f t="shared" si="507"/>
        <v>0</v>
      </c>
      <c r="O4096" s="445">
        <f t="shared" si="510"/>
        <v>0</v>
      </c>
      <c r="P4096" s="445">
        <f t="shared" si="511"/>
        <v>0</v>
      </c>
      <c r="Q4096" s="445">
        <f t="shared" si="512"/>
        <v>0</v>
      </c>
      <c r="R4096" s="415" t="str">
        <f t="shared" si="513"/>
        <v>Leer</v>
      </c>
      <c r="S4096" s="445">
        <f>IF('Angaben KH-Standort'!D$29='A4'!D4096,IF('Angaben KH-Standort'!E$29="Ja",1,0),0)</f>
        <v>0</v>
      </c>
      <c r="T4096" s="445">
        <f>IF('Angaben KH-Standort'!D$30='A4'!D4096,IF('Angaben KH-Standort'!E$30="Ja",1,0),0)</f>
        <v>0</v>
      </c>
      <c r="U4096" s="445">
        <f>IF('Angaben KH-Standort'!D$31='A4'!D4096,IF('Angaben KH-Standort'!E$31="Ja",1,0),0)</f>
        <v>0</v>
      </c>
    </row>
    <row r="4097" spans="2:21" ht="15" customHeight="1" x14ac:dyDescent="0.3">
      <c r="B4097" s="70" t="str">
        <f t="shared" si="508"/>
        <v>!!!</v>
      </c>
      <c r="C4097" s="265" t="str">
        <f>IF(ISERROR(IF(LEN(E4097)&gt;0,VLOOKUP(TEXT($E4097,0),'Angaben Stationen'!$E$14:$J$213,5,0),"")),"?",IF(LEN(E4097)&gt;0,VLOOKUP(TEXT($E4097,0),'Angaben Stationen'!$E$14:$J$213,5,0),""))</f>
        <v/>
      </c>
      <c r="D4097" s="232" t="str">
        <f>IF(ISERROR(IF(LEN(E4097)&gt;0,VLOOKUP(TEXT($E4097,0),'Angaben Stationen'!$E$14:$J$213,6,0),"")),"STATION IST NICHT VORHANDEN",IF(LEN(E4097)&gt;0,VLOOKUP(TEXT($E4097,0),'Angaben Stationen'!$E$14:$J$213,6,0),""))</f>
        <v/>
      </c>
      <c r="E4097" s="287"/>
      <c r="F4097" s="234"/>
      <c r="G4097" s="234"/>
      <c r="H4097" s="263"/>
      <c r="I4097" s="64"/>
      <c r="K4097" s="445" t="str">
        <f t="shared" si="509"/>
        <v>Leer</v>
      </c>
      <c r="L4097" s="445" t="str">
        <f>VLOOKUP($D4097,{"29 - Psychiatrie (Erwachsene)","BGI";"297 - stationsäquivalente Behandlung in der Erwachsenenpsychiatrie (29)","BGI";"30 - Kinder- und Jugendpsychiatrie","BGII";"307 - stationsäquivalente Behandlung in der Kinder- und Jugendpsychiatrie (30)","BGII";"31 - Psychosomatik","BGI";"","Leer"},2,0)</f>
        <v>Leer</v>
      </c>
      <c r="M4097" s="445">
        <f t="shared" si="506"/>
        <v>0</v>
      </c>
      <c r="N4097" s="445">
        <f t="shared" si="507"/>
        <v>0</v>
      </c>
      <c r="O4097" s="445">
        <f t="shared" si="510"/>
        <v>0</v>
      </c>
      <c r="P4097" s="445">
        <f t="shared" si="511"/>
        <v>0</v>
      </c>
      <c r="Q4097" s="445">
        <f t="shared" si="512"/>
        <v>0</v>
      </c>
      <c r="R4097" s="415" t="str">
        <f t="shared" si="513"/>
        <v>Leer</v>
      </c>
      <c r="S4097" s="445">
        <f>IF('Angaben KH-Standort'!D$29='A4'!D4097,IF('Angaben KH-Standort'!E$29="Ja",1,0),0)</f>
        <v>0</v>
      </c>
      <c r="T4097" s="445">
        <f>IF('Angaben KH-Standort'!D$30='A4'!D4097,IF('Angaben KH-Standort'!E$30="Ja",1,0),0)</f>
        <v>0</v>
      </c>
      <c r="U4097" s="445">
        <f>IF('Angaben KH-Standort'!D$31='A4'!D4097,IF('Angaben KH-Standort'!E$31="Ja",1,0),0)</f>
        <v>0</v>
      </c>
    </row>
    <row r="4098" spans="2:21" ht="15" customHeight="1" x14ac:dyDescent="0.3">
      <c r="B4098" s="70" t="str">
        <f t="shared" si="508"/>
        <v>!!!</v>
      </c>
      <c r="C4098" s="265" t="str">
        <f>IF(ISERROR(IF(LEN(E4098)&gt;0,VLOOKUP(TEXT($E4098,0),'Angaben Stationen'!$E$14:$J$213,5,0),"")),"?",IF(LEN(E4098)&gt;0,VLOOKUP(TEXT($E4098,0),'Angaben Stationen'!$E$14:$J$213,5,0),""))</f>
        <v/>
      </c>
      <c r="D4098" s="232" t="str">
        <f>IF(ISERROR(IF(LEN(E4098)&gt;0,VLOOKUP(TEXT($E4098,0),'Angaben Stationen'!$E$14:$J$213,6,0),"")),"STATION IST NICHT VORHANDEN",IF(LEN(E4098)&gt;0,VLOOKUP(TEXT($E4098,0),'Angaben Stationen'!$E$14:$J$213,6,0),""))</f>
        <v/>
      </c>
      <c r="E4098" s="287"/>
      <c r="F4098" s="234"/>
      <c r="G4098" s="234"/>
      <c r="H4098" s="263"/>
      <c r="I4098" s="64"/>
      <c r="K4098" s="445" t="str">
        <f t="shared" si="509"/>
        <v>Leer</v>
      </c>
      <c r="L4098" s="445" t="str">
        <f>VLOOKUP($D4098,{"29 - Psychiatrie (Erwachsene)","BGI";"297 - stationsäquivalente Behandlung in der Erwachsenenpsychiatrie (29)","BGI";"30 - Kinder- und Jugendpsychiatrie","BGII";"307 - stationsäquivalente Behandlung in der Kinder- und Jugendpsychiatrie (30)","BGII";"31 - Psychosomatik","BGI";"","Leer"},2,0)</f>
        <v>Leer</v>
      </c>
      <c r="M4098" s="445">
        <f t="shared" si="506"/>
        <v>0</v>
      </c>
      <c r="N4098" s="445">
        <f t="shared" si="507"/>
        <v>0</v>
      </c>
      <c r="O4098" s="445">
        <f t="shared" si="510"/>
        <v>0</v>
      </c>
      <c r="P4098" s="445">
        <f t="shared" si="511"/>
        <v>0</v>
      </c>
      <c r="Q4098" s="445">
        <f t="shared" si="512"/>
        <v>0</v>
      </c>
      <c r="R4098" s="415" t="str">
        <f t="shared" si="513"/>
        <v>Leer</v>
      </c>
      <c r="S4098" s="445">
        <f>IF('Angaben KH-Standort'!D$29='A4'!D4098,IF('Angaben KH-Standort'!E$29="Ja",1,0),0)</f>
        <v>0</v>
      </c>
      <c r="T4098" s="445">
        <f>IF('Angaben KH-Standort'!D$30='A4'!D4098,IF('Angaben KH-Standort'!E$30="Ja",1,0),0)</f>
        <v>0</v>
      </c>
      <c r="U4098" s="445">
        <f>IF('Angaben KH-Standort'!D$31='A4'!D4098,IF('Angaben KH-Standort'!E$31="Ja",1,0),0)</f>
        <v>0</v>
      </c>
    </row>
    <row r="4099" spans="2:21" ht="15" customHeight="1" x14ac:dyDescent="0.3">
      <c r="B4099" s="70" t="str">
        <f t="shared" si="508"/>
        <v>!!!</v>
      </c>
      <c r="C4099" s="265" t="str">
        <f>IF(ISERROR(IF(LEN(E4099)&gt;0,VLOOKUP(TEXT($E4099,0),'Angaben Stationen'!$E$14:$J$213,5,0),"")),"?",IF(LEN(E4099)&gt;0,VLOOKUP(TEXT($E4099,0),'Angaben Stationen'!$E$14:$J$213,5,0),""))</f>
        <v/>
      </c>
      <c r="D4099" s="232" t="str">
        <f>IF(ISERROR(IF(LEN(E4099)&gt;0,VLOOKUP(TEXT($E4099,0),'Angaben Stationen'!$E$14:$J$213,6,0),"")),"STATION IST NICHT VORHANDEN",IF(LEN(E4099)&gt;0,VLOOKUP(TEXT($E4099,0),'Angaben Stationen'!$E$14:$J$213,6,0),""))</f>
        <v/>
      </c>
      <c r="E4099" s="287"/>
      <c r="F4099" s="234"/>
      <c r="G4099" s="234"/>
      <c r="H4099" s="263"/>
      <c r="I4099" s="64"/>
      <c r="K4099" s="445" t="str">
        <f t="shared" si="509"/>
        <v>Leer</v>
      </c>
      <c r="L4099" s="445" t="str">
        <f>VLOOKUP($D4099,{"29 - Psychiatrie (Erwachsene)","BGI";"297 - stationsäquivalente Behandlung in der Erwachsenenpsychiatrie (29)","BGI";"30 - Kinder- und Jugendpsychiatrie","BGII";"307 - stationsäquivalente Behandlung in der Kinder- und Jugendpsychiatrie (30)","BGII";"31 - Psychosomatik","BGI";"","Leer"},2,0)</f>
        <v>Leer</v>
      </c>
      <c r="M4099" s="445">
        <f t="shared" si="506"/>
        <v>0</v>
      </c>
      <c r="N4099" s="445">
        <f t="shared" si="507"/>
        <v>0</v>
      </c>
      <c r="O4099" s="445">
        <f t="shared" si="510"/>
        <v>0</v>
      </c>
      <c r="P4099" s="445">
        <f t="shared" si="511"/>
        <v>0</v>
      </c>
      <c r="Q4099" s="445">
        <f t="shared" si="512"/>
        <v>0</v>
      </c>
      <c r="R4099" s="415" t="str">
        <f t="shared" si="513"/>
        <v>Leer</v>
      </c>
      <c r="S4099" s="445">
        <f>IF('Angaben KH-Standort'!D$29='A4'!D4099,IF('Angaben KH-Standort'!E$29="Ja",1,0),0)</f>
        <v>0</v>
      </c>
      <c r="T4099" s="445">
        <f>IF('Angaben KH-Standort'!D$30='A4'!D4099,IF('Angaben KH-Standort'!E$30="Ja",1,0),0)</f>
        <v>0</v>
      </c>
      <c r="U4099" s="445">
        <f>IF('Angaben KH-Standort'!D$31='A4'!D4099,IF('Angaben KH-Standort'!E$31="Ja",1,0),0)</f>
        <v>0</v>
      </c>
    </row>
    <row r="4100" spans="2:21" ht="15" customHeight="1" x14ac:dyDescent="0.3">
      <c r="B4100" s="70" t="str">
        <f t="shared" si="508"/>
        <v>!!!</v>
      </c>
      <c r="C4100" s="265" t="str">
        <f>IF(ISERROR(IF(LEN(E4100)&gt;0,VLOOKUP(TEXT($E4100,0),'Angaben Stationen'!$E$14:$J$213,5,0),"")),"?",IF(LEN(E4100)&gt;0,VLOOKUP(TEXT($E4100,0),'Angaben Stationen'!$E$14:$J$213,5,0),""))</f>
        <v/>
      </c>
      <c r="D4100" s="232" t="str">
        <f>IF(ISERROR(IF(LEN(E4100)&gt;0,VLOOKUP(TEXT($E4100,0),'Angaben Stationen'!$E$14:$J$213,6,0),"")),"STATION IST NICHT VORHANDEN",IF(LEN(E4100)&gt;0,VLOOKUP(TEXT($E4100,0),'Angaben Stationen'!$E$14:$J$213,6,0),""))</f>
        <v/>
      </c>
      <c r="E4100" s="287"/>
      <c r="F4100" s="234"/>
      <c r="G4100" s="234"/>
      <c r="H4100" s="263"/>
      <c r="I4100" s="64"/>
      <c r="K4100" s="445" t="str">
        <f t="shared" si="509"/>
        <v>Leer</v>
      </c>
      <c r="L4100" s="445" t="str">
        <f>VLOOKUP($D4100,{"29 - Psychiatrie (Erwachsene)","BGI";"297 - stationsäquivalente Behandlung in der Erwachsenenpsychiatrie (29)","BGI";"30 - Kinder- und Jugendpsychiatrie","BGII";"307 - stationsäquivalente Behandlung in der Kinder- und Jugendpsychiatrie (30)","BGII";"31 - Psychosomatik","BGI";"","Leer"},2,0)</f>
        <v>Leer</v>
      </c>
      <c r="M4100" s="445">
        <f t="shared" si="506"/>
        <v>0</v>
      </c>
      <c r="N4100" s="445">
        <f t="shared" si="507"/>
        <v>0</v>
      </c>
      <c r="O4100" s="445">
        <f t="shared" si="510"/>
        <v>0</v>
      </c>
      <c r="P4100" s="445">
        <f t="shared" si="511"/>
        <v>0</v>
      </c>
      <c r="Q4100" s="445">
        <f t="shared" si="512"/>
        <v>0</v>
      </c>
      <c r="R4100" s="415" t="str">
        <f t="shared" si="513"/>
        <v>Leer</v>
      </c>
      <c r="S4100" s="445">
        <f>IF('Angaben KH-Standort'!D$29='A4'!D4100,IF('Angaben KH-Standort'!E$29="Ja",1,0),0)</f>
        <v>0</v>
      </c>
      <c r="T4100" s="445">
        <f>IF('Angaben KH-Standort'!D$30='A4'!D4100,IF('Angaben KH-Standort'!E$30="Ja",1,0),0)</f>
        <v>0</v>
      </c>
      <c r="U4100" s="445">
        <f>IF('Angaben KH-Standort'!D$31='A4'!D4100,IF('Angaben KH-Standort'!E$31="Ja",1,0),0)</f>
        <v>0</v>
      </c>
    </row>
    <row r="4101" spans="2:21" ht="15" customHeight="1" x14ac:dyDescent="0.3">
      <c r="B4101" s="70" t="str">
        <f t="shared" si="508"/>
        <v>!!!</v>
      </c>
      <c r="C4101" s="265" t="str">
        <f>IF(ISERROR(IF(LEN(E4101)&gt;0,VLOOKUP(TEXT($E4101,0),'Angaben Stationen'!$E$14:$J$213,5,0),"")),"?",IF(LEN(E4101)&gt;0,VLOOKUP(TEXT($E4101,0),'Angaben Stationen'!$E$14:$J$213,5,0),""))</f>
        <v/>
      </c>
      <c r="D4101" s="232" t="str">
        <f>IF(ISERROR(IF(LEN(E4101)&gt;0,VLOOKUP(TEXT($E4101,0),'Angaben Stationen'!$E$14:$J$213,6,0),"")),"STATION IST NICHT VORHANDEN",IF(LEN(E4101)&gt;0,VLOOKUP(TEXT($E4101,0),'Angaben Stationen'!$E$14:$J$213,6,0),""))</f>
        <v/>
      </c>
      <c r="E4101" s="287"/>
      <c r="F4101" s="234"/>
      <c r="G4101" s="234"/>
      <c r="H4101" s="263"/>
      <c r="I4101" s="64"/>
      <c r="K4101" s="445" t="str">
        <f t="shared" si="509"/>
        <v>Leer</v>
      </c>
      <c r="L4101" s="445" t="str">
        <f>VLOOKUP($D4101,{"29 - Psychiatrie (Erwachsene)","BGI";"297 - stationsäquivalente Behandlung in der Erwachsenenpsychiatrie (29)","BGI";"30 - Kinder- und Jugendpsychiatrie","BGII";"307 - stationsäquivalente Behandlung in der Kinder- und Jugendpsychiatrie (30)","BGII";"31 - Psychosomatik","BGI";"","Leer"},2,0)</f>
        <v>Leer</v>
      </c>
      <c r="M4101" s="445">
        <f t="shared" si="506"/>
        <v>0</v>
      </c>
      <c r="N4101" s="445">
        <f t="shared" si="507"/>
        <v>0</v>
      </c>
      <c r="O4101" s="445">
        <f t="shared" si="510"/>
        <v>0</v>
      </c>
      <c r="P4101" s="445">
        <f t="shared" si="511"/>
        <v>0</v>
      </c>
      <c r="Q4101" s="445">
        <f t="shared" si="512"/>
        <v>0</v>
      </c>
      <c r="R4101" s="415" t="str">
        <f t="shared" si="513"/>
        <v>Leer</v>
      </c>
      <c r="S4101" s="445">
        <f>IF('Angaben KH-Standort'!D$29='A4'!D4101,IF('Angaben KH-Standort'!E$29="Ja",1,0),0)</f>
        <v>0</v>
      </c>
      <c r="T4101" s="445">
        <f>IF('Angaben KH-Standort'!D$30='A4'!D4101,IF('Angaben KH-Standort'!E$30="Ja",1,0),0)</f>
        <v>0</v>
      </c>
      <c r="U4101" s="445">
        <f>IF('Angaben KH-Standort'!D$31='A4'!D4101,IF('Angaben KH-Standort'!E$31="Ja",1,0),0)</f>
        <v>0</v>
      </c>
    </row>
    <row r="4102" spans="2:21" ht="15" customHeight="1" x14ac:dyDescent="0.3">
      <c r="B4102" s="70" t="str">
        <f t="shared" si="508"/>
        <v>!!!</v>
      </c>
      <c r="C4102" s="265" t="str">
        <f>IF(ISERROR(IF(LEN(E4102)&gt;0,VLOOKUP(TEXT($E4102,0),'Angaben Stationen'!$E$14:$J$213,5,0),"")),"?",IF(LEN(E4102)&gt;0,VLOOKUP(TEXT($E4102,0),'Angaben Stationen'!$E$14:$J$213,5,0),""))</f>
        <v/>
      </c>
      <c r="D4102" s="232" t="str">
        <f>IF(ISERROR(IF(LEN(E4102)&gt;0,VLOOKUP(TEXT($E4102,0),'Angaben Stationen'!$E$14:$J$213,6,0),"")),"STATION IST NICHT VORHANDEN",IF(LEN(E4102)&gt;0,VLOOKUP(TEXT($E4102,0),'Angaben Stationen'!$E$14:$J$213,6,0),""))</f>
        <v/>
      </c>
      <c r="E4102" s="287"/>
      <c r="F4102" s="234"/>
      <c r="G4102" s="234"/>
      <c r="H4102" s="263"/>
      <c r="I4102" s="64"/>
      <c r="K4102" s="445" t="str">
        <f t="shared" si="509"/>
        <v>Leer</v>
      </c>
      <c r="L4102" s="445" t="str">
        <f>VLOOKUP($D4102,{"29 - Psychiatrie (Erwachsene)","BGI";"297 - stationsäquivalente Behandlung in der Erwachsenenpsychiatrie (29)","BGI";"30 - Kinder- und Jugendpsychiatrie","BGII";"307 - stationsäquivalente Behandlung in der Kinder- und Jugendpsychiatrie (30)","BGII";"31 - Psychosomatik","BGI";"","Leer"},2,0)</f>
        <v>Leer</v>
      </c>
      <c r="M4102" s="445">
        <f t="shared" si="506"/>
        <v>0</v>
      </c>
      <c r="N4102" s="445">
        <f t="shared" si="507"/>
        <v>0</v>
      </c>
      <c r="O4102" s="445">
        <f t="shared" si="510"/>
        <v>0</v>
      </c>
      <c r="P4102" s="445">
        <f t="shared" si="511"/>
        <v>0</v>
      </c>
      <c r="Q4102" s="445">
        <f t="shared" si="512"/>
        <v>0</v>
      </c>
      <c r="R4102" s="415" t="str">
        <f t="shared" si="513"/>
        <v>Leer</v>
      </c>
      <c r="S4102" s="445">
        <f>IF('Angaben KH-Standort'!D$29='A4'!D4102,IF('Angaben KH-Standort'!E$29="Ja",1,0),0)</f>
        <v>0</v>
      </c>
      <c r="T4102" s="445">
        <f>IF('Angaben KH-Standort'!D$30='A4'!D4102,IF('Angaben KH-Standort'!E$30="Ja",1,0),0)</f>
        <v>0</v>
      </c>
      <c r="U4102" s="445">
        <f>IF('Angaben KH-Standort'!D$31='A4'!D4102,IF('Angaben KH-Standort'!E$31="Ja",1,0),0)</f>
        <v>0</v>
      </c>
    </row>
    <row r="4103" spans="2:21" ht="15" customHeight="1" x14ac:dyDescent="0.3">
      <c r="B4103" s="70" t="str">
        <f t="shared" si="508"/>
        <v>!!!</v>
      </c>
      <c r="C4103" s="265" t="str">
        <f>IF(ISERROR(IF(LEN(E4103)&gt;0,VLOOKUP(TEXT($E4103,0),'Angaben Stationen'!$E$14:$J$213,5,0),"")),"?",IF(LEN(E4103)&gt;0,VLOOKUP(TEXT($E4103,0),'Angaben Stationen'!$E$14:$J$213,5,0),""))</f>
        <v/>
      </c>
      <c r="D4103" s="232" t="str">
        <f>IF(ISERROR(IF(LEN(E4103)&gt;0,VLOOKUP(TEXT($E4103,0),'Angaben Stationen'!$E$14:$J$213,6,0),"")),"STATION IST NICHT VORHANDEN",IF(LEN(E4103)&gt;0,VLOOKUP(TEXT($E4103,0),'Angaben Stationen'!$E$14:$J$213,6,0),""))</f>
        <v/>
      </c>
      <c r="E4103" s="287"/>
      <c r="F4103" s="234"/>
      <c r="G4103" s="234"/>
      <c r="H4103" s="263"/>
      <c r="I4103" s="64"/>
      <c r="K4103" s="445" t="str">
        <f t="shared" si="509"/>
        <v>Leer</v>
      </c>
      <c r="L4103" s="445" t="str">
        <f>VLOOKUP($D4103,{"29 - Psychiatrie (Erwachsene)","BGI";"297 - stationsäquivalente Behandlung in der Erwachsenenpsychiatrie (29)","BGI";"30 - Kinder- und Jugendpsychiatrie","BGII";"307 - stationsäquivalente Behandlung in der Kinder- und Jugendpsychiatrie (30)","BGII";"31 - Psychosomatik","BGI";"","Leer"},2,0)</f>
        <v>Leer</v>
      </c>
      <c r="M4103" s="445">
        <f t="shared" si="506"/>
        <v>0</v>
      </c>
      <c r="N4103" s="445">
        <f t="shared" si="507"/>
        <v>0</v>
      </c>
      <c r="O4103" s="445">
        <f t="shared" si="510"/>
        <v>0</v>
      </c>
      <c r="P4103" s="445">
        <f t="shared" si="511"/>
        <v>0</v>
      </c>
      <c r="Q4103" s="445">
        <f t="shared" si="512"/>
        <v>0</v>
      </c>
      <c r="R4103" s="415" t="str">
        <f t="shared" si="513"/>
        <v>Leer</v>
      </c>
      <c r="S4103" s="445">
        <f>IF('Angaben KH-Standort'!D$29='A4'!D4103,IF('Angaben KH-Standort'!E$29="Ja",1,0),0)</f>
        <v>0</v>
      </c>
      <c r="T4103" s="445">
        <f>IF('Angaben KH-Standort'!D$30='A4'!D4103,IF('Angaben KH-Standort'!E$30="Ja",1,0),0)</f>
        <v>0</v>
      </c>
      <c r="U4103" s="445">
        <f>IF('Angaben KH-Standort'!D$31='A4'!D4103,IF('Angaben KH-Standort'!E$31="Ja",1,0),0)</f>
        <v>0</v>
      </c>
    </row>
    <row r="4104" spans="2:21" ht="15" customHeight="1" x14ac:dyDescent="0.3">
      <c r="B4104" s="70" t="str">
        <f t="shared" si="508"/>
        <v>!!!</v>
      </c>
      <c r="C4104" s="265" t="str">
        <f>IF(ISERROR(IF(LEN(E4104)&gt;0,VLOOKUP(TEXT($E4104,0),'Angaben Stationen'!$E$14:$J$213,5,0),"")),"?",IF(LEN(E4104)&gt;0,VLOOKUP(TEXT($E4104,0),'Angaben Stationen'!$E$14:$J$213,5,0),""))</f>
        <v/>
      </c>
      <c r="D4104" s="232" t="str">
        <f>IF(ISERROR(IF(LEN(E4104)&gt;0,VLOOKUP(TEXT($E4104,0),'Angaben Stationen'!$E$14:$J$213,6,0),"")),"STATION IST NICHT VORHANDEN",IF(LEN(E4104)&gt;0,VLOOKUP(TEXT($E4104,0),'Angaben Stationen'!$E$14:$J$213,6,0),""))</f>
        <v/>
      </c>
      <c r="E4104" s="287"/>
      <c r="F4104" s="234"/>
      <c r="G4104" s="234"/>
      <c r="H4104" s="263"/>
      <c r="I4104" s="64"/>
      <c r="K4104" s="445" t="str">
        <f t="shared" si="509"/>
        <v>Leer</v>
      </c>
      <c r="L4104" s="445" t="str">
        <f>VLOOKUP($D4104,{"29 - Psychiatrie (Erwachsene)","BGI";"297 - stationsäquivalente Behandlung in der Erwachsenenpsychiatrie (29)","BGI";"30 - Kinder- und Jugendpsychiatrie","BGII";"307 - stationsäquivalente Behandlung in der Kinder- und Jugendpsychiatrie (30)","BGII";"31 - Psychosomatik","BGI";"","Leer"},2,0)</f>
        <v>Leer</v>
      </c>
      <c r="M4104" s="445">
        <f t="shared" si="506"/>
        <v>0</v>
      </c>
      <c r="N4104" s="445">
        <f t="shared" si="507"/>
        <v>0</v>
      </c>
      <c r="O4104" s="445">
        <f t="shared" si="510"/>
        <v>0</v>
      </c>
      <c r="P4104" s="445">
        <f t="shared" si="511"/>
        <v>0</v>
      </c>
      <c r="Q4104" s="445">
        <f t="shared" si="512"/>
        <v>0</v>
      </c>
      <c r="R4104" s="415" t="str">
        <f t="shared" si="513"/>
        <v>Leer</v>
      </c>
      <c r="S4104" s="445">
        <f>IF('Angaben KH-Standort'!D$29='A4'!D4104,IF('Angaben KH-Standort'!E$29="Ja",1,0),0)</f>
        <v>0</v>
      </c>
      <c r="T4104" s="445">
        <f>IF('Angaben KH-Standort'!D$30='A4'!D4104,IF('Angaben KH-Standort'!E$30="Ja",1,0),0)</f>
        <v>0</v>
      </c>
      <c r="U4104" s="445">
        <f>IF('Angaben KH-Standort'!D$31='A4'!D4104,IF('Angaben KH-Standort'!E$31="Ja",1,0),0)</f>
        <v>0</v>
      </c>
    </row>
    <row r="4105" spans="2:21" ht="15" customHeight="1" x14ac:dyDescent="0.3">
      <c r="B4105" s="70" t="str">
        <f t="shared" si="508"/>
        <v>!!!</v>
      </c>
      <c r="C4105" s="265" t="str">
        <f>IF(ISERROR(IF(LEN(E4105)&gt;0,VLOOKUP(TEXT($E4105,0),'Angaben Stationen'!$E$14:$J$213,5,0),"")),"?",IF(LEN(E4105)&gt;0,VLOOKUP(TEXT($E4105,0),'Angaben Stationen'!$E$14:$J$213,5,0),""))</f>
        <v/>
      </c>
      <c r="D4105" s="232" t="str">
        <f>IF(ISERROR(IF(LEN(E4105)&gt;0,VLOOKUP(TEXT($E4105,0),'Angaben Stationen'!$E$14:$J$213,6,0),"")),"STATION IST NICHT VORHANDEN",IF(LEN(E4105)&gt;0,VLOOKUP(TEXT($E4105,0),'Angaben Stationen'!$E$14:$J$213,6,0),""))</f>
        <v/>
      </c>
      <c r="E4105" s="287"/>
      <c r="F4105" s="234"/>
      <c r="G4105" s="234"/>
      <c r="H4105" s="263"/>
      <c r="I4105" s="64"/>
      <c r="K4105" s="445" t="str">
        <f t="shared" si="509"/>
        <v>Leer</v>
      </c>
      <c r="L4105" s="445" t="str">
        <f>VLOOKUP($D4105,{"29 - Psychiatrie (Erwachsene)","BGI";"297 - stationsäquivalente Behandlung in der Erwachsenenpsychiatrie (29)","BGI";"30 - Kinder- und Jugendpsychiatrie","BGII";"307 - stationsäquivalente Behandlung in der Kinder- und Jugendpsychiatrie (30)","BGII";"31 - Psychosomatik","BGI";"","Leer"},2,0)</f>
        <v>Leer</v>
      </c>
      <c r="M4105" s="445">
        <f t="shared" si="506"/>
        <v>0</v>
      </c>
      <c r="N4105" s="445">
        <f t="shared" si="507"/>
        <v>0</v>
      </c>
      <c r="O4105" s="445">
        <f t="shared" si="510"/>
        <v>0</v>
      </c>
      <c r="P4105" s="445">
        <f t="shared" si="511"/>
        <v>0</v>
      </c>
      <c r="Q4105" s="445">
        <f t="shared" si="512"/>
        <v>0</v>
      </c>
      <c r="R4105" s="415" t="str">
        <f t="shared" si="513"/>
        <v>Leer</v>
      </c>
      <c r="S4105" s="445">
        <f>IF('Angaben KH-Standort'!D$29='A4'!D4105,IF('Angaben KH-Standort'!E$29="Ja",1,0),0)</f>
        <v>0</v>
      </c>
      <c r="T4105" s="445">
        <f>IF('Angaben KH-Standort'!D$30='A4'!D4105,IF('Angaben KH-Standort'!E$30="Ja",1,0),0)</f>
        <v>0</v>
      </c>
      <c r="U4105" s="445">
        <f>IF('Angaben KH-Standort'!D$31='A4'!D4105,IF('Angaben KH-Standort'!E$31="Ja",1,0),0)</f>
        <v>0</v>
      </c>
    </row>
    <row r="4106" spans="2:21" ht="15" customHeight="1" x14ac:dyDescent="0.3">
      <c r="B4106" s="70" t="str">
        <f t="shared" si="508"/>
        <v>!!!</v>
      </c>
      <c r="C4106" s="265" t="str">
        <f>IF(ISERROR(IF(LEN(E4106)&gt;0,VLOOKUP(TEXT($E4106,0),'Angaben Stationen'!$E$14:$J$213,5,0),"")),"?",IF(LEN(E4106)&gt;0,VLOOKUP(TEXT($E4106,0),'Angaben Stationen'!$E$14:$J$213,5,0),""))</f>
        <v/>
      </c>
      <c r="D4106" s="232" t="str">
        <f>IF(ISERROR(IF(LEN(E4106)&gt;0,VLOOKUP(TEXT($E4106,0),'Angaben Stationen'!$E$14:$J$213,6,0),"")),"STATION IST NICHT VORHANDEN",IF(LEN(E4106)&gt;0,VLOOKUP(TEXT($E4106,0),'Angaben Stationen'!$E$14:$J$213,6,0),""))</f>
        <v/>
      </c>
      <c r="E4106" s="287"/>
      <c r="F4106" s="234"/>
      <c r="G4106" s="234"/>
      <c r="H4106" s="263"/>
      <c r="I4106" s="64"/>
      <c r="K4106" s="445" t="str">
        <f t="shared" si="509"/>
        <v>Leer</v>
      </c>
      <c r="L4106" s="445" t="str">
        <f>VLOOKUP($D4106,{"29 - Psychiatrie (Erwachsene)","BGI";"297 - stationsäquivalente Behandlung in der Erwachsenenpsychiatrie (29)","BGI";"30 - Kinder- und Jugendpsychiatrie","BGII";"307 - stationsäquivalente Behandlung in der Kinder- und Jugendpsychiatrie (30)","BGII";"31 - Psychosomatik","BGI";"","Leer"},2,0)</f>
        <v>Leer</v>
      </c>
      <c r="M4106" s="445">
        <f t="shared" si="506"/>
        <v>0</v>
      </c>
      <c r="N4106" s="445">
        <f t="shared" si="507"/>
        <v>0</v>
      </c>
      <c r="O4106" s="445">
        <f t="shared" si="510"/>
        <v>0</v>
      </c>
      <c r="P4106" s="445">
        <f t="shared" si="511"/>
        <v>0</v>
      </c>
      <c r="Q4106" s="445">
        <f t="shared" si="512"/>
        <v>0</v>
      </c>
      <c r="R4106" s="415" t="str">
        <f t="shared" si="513"/>
        <v>Leer</v>
      </c>
      <c r="S4106" s="445">
        <f>IF('Angaben KH-Standort'!D$29='A4'!D4106,IF('Angaben KH-Standort'!E$29="Ja",1,0),0)</f>
        <v>0</v>
      </c>
      <c r="T4106" s="445">
        <f>IF('Angaben KH-Standort'!D$30='A4'!D4106,IF('Angaben KH-Standort'!E$30="Ja",1,0),0)</f>
        <v>0</v>
      </c>
      <c r="U4106" s="445">
        <f>IF('Angaben KH-Standort'!D$31='A4'!D4106,IF('Angaben KH-Standort'!E$31="Ja",1,0),0)</f>
        <v>0</v>
      </c>
    </row>
    <row r="4107" spans="2:21" ht="15" customHeight="1" x14ac:dyDescent="0.3">
      <c r="B4107" s="70" t="str">
        <f t="shared" si="508"/>
        <v>!!!</v>
      </c>
      <c r="C4107" s="265" t="str">
        <f>IF(ISERROR(IF(LEN(E4107)&gt;0,VLOOKUP(TEXT($E4107,0),'Angaben Stationen'!$E$14:$J$213,5,0),"")),"?",IF(LEN(E4107)&gt;0,VLOOKUP(TEXT($E4107,0),'Angaben Stationen'!$E$14:$J$213,5,0),""))</f>
        <v/>
      </c>
      <c r="D4107" s="232" t="str">
        <f>IF(ISERROR(IF(LEN(E4107)&gt;0,VLOOKUP(TEXT($E4107,0),'Angaben Stationen'!$E$14:$J$213,6,0),"")),"STATION IST NICHT VORHANDEN",IF(LEN(E4107)&gt;0,VLOOKUP(TEXT($E4107,0),'Angaben Stationen'!$E$14:$J$213,6,0),""))</f>
        <v/>
      </c>
      <c r="E4107" s="287"/>
      <c r="F4107" s="234"/>
      <c r="G4107" s="234"/>
      <c r="H4107" s="263"/>
      <c r="I4107" s="64"/>
      <c r="K4107" s="445" t="str">
        <f t="shared" si="509"/>
        <v>Leer</v>
      </c>
      <c r="L4107" s="445" t="str">
        <f>VLOOKUP($D4107,{"29 - Psychiatrie (Erwachsene)","BGI";"297 - stationsäquivalente Behandlung in der Erwachsenenpsychiatrie (29)","BGI";"30 - Kinder- und Jugendpsychiatrie","BGII";"307 - stationsäquivalente Behandlung in der Kinder- und Jugendpsychiatrie (30)","BGII";"31 - Psychosomatik","BGI";"","Leer"},2,0)</f>
        <v>Leer</v>
      </c>
      <c r="M4107" s="445">
        <f t="shared" si="506"/>
        <v>0</v>
      </c>
      <c r="N4107" s="445">
        <f t="shared" si="507"/>
        <v>0</v>
      </c>
      <c r="O4107" s="445">
        <f t="shared" si="510"/>
        <v>0</v>
      </c>
      <c r="P4107" s="445">
        <f t="shared" si="511"/>
        <v>0</v>
      </c>
      <c r="Q4107" s="445">
        <f t="shared" si="512"/>
        <v>0</v>
      </c>
      <c r="R4107" s="415" t="str">
        <f t="shared" si="513"/>
        <v>Leer</v>
      </c>
      <c r="S4107" s="445">
        <f>IF('Angaben KH-Standort'!D$29='A4'!D4107,IF('Angaben KH-Standort'!E$29="Ja",1,0),0)</f>
        <v>0</v>
      </c>
      <c r="T4107" s="445">
        <f>IF('Angaben KH-Standort'!D$30='A4'!D4107,IF('Angaben KH-Standort'!E$30="Ja",1,0),0)</f>
        <v>0</v>
      </c>
      <c r="U4107" s="445">
        <f>IF('Angaben KH-Standort'!D$31='A4'!D4107,IF('Angaben KH-Standort'!E$31="Ja",1,0),0)</f>
        <v>0</v>
      </c>
    </row>
    <row r="4108" spans="2:21" ht="15" customHeight="1" x14ac:dyDescent="0.3">
      <c r="B4108" s="70" t="str">
        <f t="shared" si="508"/>
        <v>!!!</v>
      </c>
      <c r="C4108" s="265" t="str">
        <f>IF(ISERROR(IF(LEN(E4108)&gt;0,VLOOKUP(TEXT($E4108,0),'Angaben Stationen'!$E$14:$J$213,5,0),"")),"?",IF(LEN(E4108)&gt;0,VLOOKUP(TEXT($E4108,0),'Angaben Stationen'!$E$14:$J$213,5,0),""))</f>
        <v/>
      </c>
      <c r="D4108" s="232" t="str">
        <f>IF(ISERROR(IF(LEN(E4108)&gt;0,VLOOKUP(TEXT($E4108,0),'Angaben Stationen'!$E$14:$J$213,6,0),"")),"STATION IST NICHT VORHANDEN",IF(LEN(E4108)&gt;0,VLOOKUP(TEXT($E4108,0),'Angaben Stationen'!$E$14:$J$213,6,0),""))</f>
        <v/>
      </c>
      <c r="E4108" s="287"/>
      <c r="F4108" s="234"/>
      <c r="G4108" s="234"/>
      <c r="H4108" s="263"/>
      <c r="I4108" s="64"/>
      <c r="K4108" s="445" t="str">
        <f t="shared" si="509"/>
        <v>Leer</v>
      </c>
      <c r="L4108" s="445" t="str">
        <f>VLOOKUP($D4108,{"29 - Psychiatrie (Erwachsene)","BGI";"297 - stationsäquivalente Behandlung in der Erwachsenenpsychiatrie (29)","BGI";"30 - Kinder- und Jugendpsychiatrie","BGII";"307 - stationsäquivalente Behandlung in der Kinder- und Jugendpsychiatrie (30)","BGII";"31 - Psychosomatik","BGI";"","Leer"},2,0)</f>
        <v>Leer</v>
      </c>
      <c r="M4108" s="445">
        <f t="shared" si="506"/>
        <v>0</v>
      </c>
      <c r="N4108" s="445">
        <f t="shared" si="507"/>
        <v>0</v>
      </c>
      <c r="O4108" s="445">
        <f t="shared" si="510"/>
        <v>0</v>
      </c>
      <c r="P4108" s="445">
        <f t="shared" si="511"/>
        <v>0</v>
      </c>
      <c r="Q4108" s="445">
        <f t="shared" si="512"/>
        <v>0</v>
      </c>
      <c r="R4108" s="415" t="str">
        <f t="shared" si="513"/>
        <v>Leer</v>
      </c>
      <c r="S4108" s="445">
        <f>IF('Angaben KH-Standort'!D$29='A4'!D4108,IF('Angaben KH-Standort'!E$29="Ja",1,0),0)</f>
        <v>0</v>
      </c>
      <c r="T4108" s="445">
        <f>IF('Angaben KH-Standort'!D$30='A4'!D4108,IF('Angaben KH-Standort'!E$30="Ja",1,0),0)</f>
        <v>0</v>
      </c>
      <c r="U4108" s="445">
        <f>IF('Angaben KH-Standort'!D$31='A4'!D4108,IF('Angaben KH-Standort'!E$31="Ja",1,0),0)</f>
        <v>0</v>
      </c>
    </row>
    <row r="4109" spans="2:21" ht="15" customHeight="1" x14ac:dyDescent="0.3">
      <c r="B4109" s="70" t="str">
        <f t="shared" si="508"/>
        <v>!!!</v>
      </c>
      <c r="C4109" s="265" t="str">
        <f>IF(ISERROR(IF(LEN(E4109)&gt;0,VLOOKUP(TEXT($E4109,0),'Angaben Stationen'!$E$14:$J$213,5,0),"")),"?",IF(LEN(E4109)&gt;0,VLOOKUP(TEXT($E4109,0),'Angaben Stationen'!$E$14:$J$213,5,0),""))</f>
        <v/>
      </c>
      <c r="D4109" s="232" t="str">
        <f>IF(ISERROR(IF(LEN(E4109)&gt;0,VLOOKUP(TEXT($E4109,0),'Angaben Stationen'!$E$14:$J$213,6,0),"")),"STATION IST NICHT VORHANDEN",IF(LEN(E4109)&gt;0,VLOOKUP(TEXT($E4109,0),'Angaben Stationen'!$E$14:$J$213,6,0),""))</f>
        <v/>
      </c>
      <c r="E4109" s="287"/>
      <c r="F4109" s="234"/>
      <c r="G4109" s="234"/>
      <c r="H4109" s="263"/>
      <c r="I4109" s="64"/>
      <c r="K4109" s="445" t="str">
        <f t="shared" si="509"/>
        <v>Leer</v>
      </c>
      <c r="L4109" s="445" t="str">
        <f>VLOOKUP($D4109,{"29 - Psychiatrie (Erwachsene)","BGI";"297 - stationsäquivalente Behandlung in der Erwachsenenpsychiatrie (29)","BGI";"30 - Kinder- und Jugendpsychiatrie","BGII";"307 - stationsäquivalente Behandlung in der Kinder- und Jugendpsychiatrie (30)","BGII";"31 - Psychosomatik","BGI";"","Leer"},2,0)</f>
        <v>Leer</v>
      </c>
      <c r="M4109" s="445">
        <f t="shared" si="506"/>
        <v>0</v>
      </c>
      <c r="N4109" s="445">
        <f t="shared" si="507"/>
        <v>0</v>
      </c>
      <c r="O4109" s="445">
        <f t="shared" si="510"/>
        <v>0</v>
      </c>
      <c r="P4109" s="445">
        <f t="shared" si="511"/>
        <v>0</v>
      </c>
      <c r="Q4109" s="445">
        <f t="shared" si="512"/>
        <v>0</v>
      </c>
      <c r="R4109" s="415" t="str">
        <f t="shared" si="513"/>
        <v>Leer</v>
      </c>
      <c r="S4109" s="445">
        <f>IF('Angaben KH-Standort'!D$29='A4'!D4109,IF('Angaben KH-Standort'!E$29="Ja",1,0),0)</f>
        <v>0</v>
      </c>
      <c r="T4109" s="445">
        <f>IF('Angaben KH-Standort'!D$30='A4'!D4109,IF('Angaben KH-Standort'!E$30="Ja",1,0),0)</f>
        <v>0</v>
      </c>
      <c r="U4109" s="445">
        <f>IF('Angaben KH-Standort'!D$31='A4'!D4109,IF('Angaben KH-Standort'!E$31="Ja",1,0),0)</f>
        <v>0</v>
      </c>
    </row>
    <row r="4110" spans="2:21" ht="15" customHeight="1" x14ac:dyDescent="0.3">
      <c r="B4110" s="70" t="str">
        <f t="shared" si="508"/>
        <v>!!!</v>
      </c>
      <c r="C4110" s="265" t="str">
        <f>IF(ISERROR(IF(LEN(E4110)&gt;0,VLOOKUP(TEXT($E4110,0),'Angaben Stationen'!$E$14:$J$213,5,0),"")),"?",IF(LEN(E4110)&gt;0,VLOOKUP(TEXT($E4110,0),'Angaben Stationen'!$E$14:$J$213,5,0),""))</f>
        <v/>
      </c>
      <c r="D4110" s="232" t="str">
        <f>IF(ISERROR(IF(LEN(E4110)&gt;0,VLOOKUP(TEXT($E4110,0),'Angaben Stationen'!$E$14:$J$213,6,0),"")),"STATION IST NICHT VORHANDEN",IF(LEN(E4110)&gt;0,VLOOKUP(TEXT($E4110,0),'Angaben Stationen'!$E$14:$J$213,6,0),""))</f>
        <v/>
      </c>
      <c r="E4110" s="287"/>
      <c r="F4110" s="234"/>
      <c r="G4110" s="234"/>
      <c r="H4110" s="263"/>
      <c r="I4110" s="64"/>
      <c r="K4110" s="445" t="str">
        <f t="shared" si="509"/>
        <v>Leer</v>
      </c>
      <c r="L4110" s="445" t="str">
        <f>VLOOKUP($D4110,{"29 - Psychiatrie (Erwachsene)","BGI";"297 - stationsäquivalente Behandlung in der Erwachsenenpsychiatrie (29)","BGI";"30 - Kinder- und Jugendpsychiatrie","BGII";"307 - stationsäquivalente Behandlung in der Kinder- und Jugendpsychiatrie (30)","BGII";"31 - Psychosomatik","BGI";"","Leer"},2,0)</f>
        <v>Leer</v>
      </c>
      <c r="M4110" s="445">
        <f t="shared" si="506"/>
        <v>0</v>
      </c>
      <c r="N4110" s="445">
        <f t="shared" si="507"/>
        <v>0</v>
      </c>
      <c r="O4110" s="445">
        <f t="shared" si="510"/>
        <v>0</v>
      </c>
      <c r="P4110" s="445">
        <f t="shared" si="511"/>
        <v>0</v>
      </c>
      <c r="Q4110" s="445">
        <f t="shared" si="512"/>
        <v>0</v>
      </c>
      <c r="R4110" s="415" t="str">
        <f t="shared" si="513"/>
        <v>Leer</v>
      </c>
      <c r="S4110" s="445">
        <f>IF('Angaben KH-Standort'!D$29='A4'!D4110,IF('Angaben KH-Standort'!E$29="Ja",1,0),0)</f>
        <v>0</v>
      </c>
      <c r="T4110" s="445">
        <f>IF('Angaben KH-Standort'!D$30='A4'!D4110,IF('Angaben KH-Standort'!E$30="Ja",1,0),0)</f>
        <v>0</v>
      </c>
      <c r="U4110" s="445">
        <f>IF('Angaben KH-Standort'!D$31='A4'!D4110,IF('Angaben KH-Standort'!E$31="Ja",1,0),0)</f>
        <v>0</v>
      </c>
    </row>
    <row r="4111" spans="2:21" ht="15" customHeight="1" x14ac:dyDescent="0.3">
      <c r="B4111" s="70" t="str">
        <f t="shared" si="508"/>
        <v>!!!</v>
      </c>
      <c r="C4111" s="265" t="str">
        <f>IF(ISERROR(IF(LEN(E4111)&gt;0,VLOOKUP(TEXT($E4111,0),'Angaben Stationen'!$E$14:$J$213,5,0),"")),"?",IF(LEN(E4111)&gt;0,VLOOKUP(TEXT($E4111,0),'Angaben Stationen'!$E$14:$J$213,5,0),""))</f>
        <v/>
      </c>
      <c r="D4111" s="232" t="str">
        <f>IF(ISERROR(IF(LEN(E4111)&gt;0,VLOOKUP(TEXT($E4111,0),'Angaben Stationen'!$E$14:$J$213,6,0),"")),"STATION IST NICHT VORHANDEN",IF(LEN(E4111)&gt;0,VLOOKUP(TEXT($E4111,0),'Angaben Stationen'!$E$14:$J$213,6,0),""))</f>
        <v/>
      </c>
      <c r="E4111" s="287"/>
      <c r="F4111" s="234"/>
      <c r="G4111" s="234"/>
      <c r="H4111" s="263"/>
      <c r="I4111" s="64"/>
      <c r="K4111" s="445" t="str">
        <f t="shared" si="509"/>
        <v>Leer</v>
      </c>
      <c r="L4111" s="445" t="str">
        <f>VLOOKUP($D4111,{"29 - Psychiatrie (Erwachsene)","BGI";"297 - stationsäquivalente Behandlung in der Erwachsenenpsychiatrie (29)","BGI";"30 - Kinder- und Jugendpsychiatrie","BGII";"307 - stationsäquivalente Behandlung in der Kinder- und Jugendpsychiatrie (30)","BGII";"31 - Psychosomatik","BGI";"","Leer"},2,0)</f>
        <v>Leer</v>
      </c>
      <c r="M4111" s="445">
        <f t="shared" si="506"/>
        <v>0</v>
      </c>
      <c r="N4111" s="445">
        <f t="shared" si="507"/>
        <v>0</v>
      </c>
      <c r="O4111" s="445">
        <f t="shared" si="510"/>
        <v>0</v>
      </c>
      <c r="P4111" s="445">
        <f t="shared" si="511"/>
        <v>0</v>
      </c>
      <c r="Q4111" s="445">
        <f t="shared" si="512"/>
        <v>0</v>
      </c>
      <c r="R4111" s="415" t="str">
        <f t="shared" si="513"/>
        <v>Leer</v>
      </c>
      <c r="S4111" s="445">
        <f>IF('Angaben KH-Standort'!D$29='A4'!D4111,IF('Angaben KH-Standort'!E$29="Ja",1,0),0)</f>
        <v>0</v>
      </c>
      <c r="T4111" s="445">
        <f>IF('Angaben KH-Standort'!D$30='A4'!D4111,IF('Angaben KH-Standort'!E$30="Ja",1,0),0)</f>
        <v>0</v>
      </c>
      <c r="U4111" s="445">
        <f>IF('Angaben KH-Standort'!D$31='A4'!D4111,IF('Angaben KH-Standort'!E$31="Ja",1,0),0)</f>
        <v>0</v>
      </c>
    </row>
    <row r="4112" spans="2:21" ht="15" customHeight="1" x14ac:dyDescent="0.3">
      <c r="B4112" s="70" t="str">
        <f t="shared" si="508"/>
        <v>!!!</v>
      </c>
      <c r="C4112" s="265" t="str">
        <f>IF(ISERROR(IF(LEN(E4112)&gt;0,VLOOKUP(TEXT($E4112,0),'Angaben Stationen'!$E$14:$J$213,5,0),"")),"?",IF(LEN(E4112)&gt;0,VLOOKUP(TEXT($E4112,0),'Angaben Stationen'!$E$14:$J$213,5,0),""))</f>
        <v/>
      </c>
      <c r="D4112" s="232" t="str">
        <f>IF(ISERROR(IF(LEN(E4112)&gt;0,VLOOKUP(TEXT($E4112,0),'Angaben Stationen'!$E$14:$J$213,6,0),"")),"STATION IST NICHT VORHANDEN",IF(LEN(E4112)&gt;0,VLOOKUP(TEXT($E4112,0),'Angaben Stationen'!$E$14:$J$213,6,0),""))</f>
        <v/>
      </c>
      <c r="E4112" s="287"/>
      <c r="F4112" s="234"/>
      <c r="G4112" s="234"/>
      <c r="H4112" s="263"/>
      <c r="I4112" s="64"/>
      <c r="K4112" s="445" t="str">
        <f t="shared" si="509"/>
        <v>Leer</v>
      </c>
      <c r="L4112" s="445" t="str">
        <f>VLOOKUP($D4112,{"29 - Psychiatrie (Erwachsene)","BGI";"297 - stationsäquivalente Behandlung in der Erwachsenenpsychiatrie (29)","BGI";"30 - Kinder- und Jugendpsychiatrie","BGII";"307 - stationsäquivalente Behandlung in der Kinder- und Jugendpsychiatrie (30)","BGII";"31 - Psychosomatik","BGI";"","Leer"},2,0)</f>
        <v>Leer</v>
      </c>
      <c r="M4112" s="445">
        <f t="shared" si="506"/>
        <v>0</v>
      </c>
      <c r="N4112" s="445">
        <f t="shared" si="507"/>
        <v>0</v>
      </c>
      <c r="O4112" s="445">
        <f t="shared" si="510"/>
        <v>0</v>
      </c>
      <c r="P4112" s="445">
        <f t="shared" si="511"/>
        <v>0</v>
      </c>
      <c r="Q4112" s="445">
        <f t="shared" si="512"/>
        <v>0</v>
      </c>
      <c r="R4112" s="415" t="str">
        <f t="shared" si="513"/>
        <v>Leer</v>
      </c>
      <c r="S4112" s="445">
        <f>IF('Angaben KH-Standort'!D$29='A4'!D4112,IF('Angaben KH-Standort'!E$29="Ja",1,0),0)</f>
        <v>0</v>
      </c>
      <c r="T4112" s="445">
        <f>IF('Angaben KH-Standort'!D$30='A4'!D4112,IF('Angaben KH-Standort'!E$30="Ja",1,0),0)</f>
        <v>0</v>
      </c>
      <c r="U4112" s="445">
        <f>IF('Angaben KH-Standort'!D$31='A4'!D4112,IF('Angaben KH-Standort'!E$31="Ja",1,0),0)</f>
        <v>0</v>
      </c>
    </row>
    <row r="4113" spans="2:21" ht="15" customHeight="1" x14ac:dyDescent="0.3">
      <c r="B4113" s="70" t="str">
        <f t="shared" si="508"/>
        <v>!!!</v>
      </c>
      <c r="C4113" s="265" t="str">
        <f>IF(ISERROR(IF(LEN(E4113)&gt;0,VLOOKUP(TEXT($E4113,0),'Angaben Stationen'!$E$14:$J$213,5,0),"")),"?",IF(LEN(E4113)&gt;0,VLOOKUP(TEXT($E4113,0),'Angaben Stationen'!$E$14:$J$213,5,0),""))</f>
        <v/>
      </c>
      <c r="D4113" s="232" t="str">
        <f>IF(ISERROR(IF(LEN(E4113)&gt;0,VLOOKUP(TEXT($E4113,0),'Angaben Stationen'!$E$14:$J$213,6,0),"")),"STATION IST NICHT VORHANDEN",IF(LEN(E4113)&gt;0,VLOOKUP(TEXT($E4113,0),'Angaben Stationen'!$E$14:$J$213,6,0),""))</f>
        <v/>
      </c>
      <c r="E4113" s="287"/>
      <c r="F4113" s="234"/>
      <c r="G4113" s="234"/>
      <c r="H4113" s="263"/>
      <c r="I4113" s="64"/>
      <c r="K4113" s="445" t="str">
        <f t="shared" si="509"/>
        <v>Leer</v>
      </c>
      <c r="L4113" s="445" t="str">
        <f>VLOOKUP($D4113,{"29 - Psychiatrie (Erwachsene)","BGI";"297 - stationsäquivalente Behandlung in der Erwachsenenpsychiatrie (29)","BGI";"30 - Kinder- und Jugendpsychiatrie","BGII";"307 - stationsäquivalente Behandlung in der Kinder- und Jugendpsychiatrie (30)","BGII";"31 - Psychosomatik","BGI";"","Leer"},2,0)</f>
        <v>Leer</v>
      </c>
      <c r="M4113" s="445">
        <f t="shared" si="506"/>
        <v>0</v>
      </c>
      <c r="N4113" s="445">
        <f t="shared" si="507"/>
        <v>0</v>
      </c>
      <c r="O4113" s="445">
        <f t="shared" si="510"/>
        <v>0</v>
      </c>
      <c r="P4113" s="445">
        <f t="shared" si="511"/>
        <v>0</v>
      </c>
      <c r="Q4113" s="445">
        <f t="shared" si="512"/>
        <v>0</v>
      </c>
      <c r="R4113" s="415" t="str">
        <f t="shared" si="513"/>
        <v>Leer</v>
      </c>
      <c r="S4113" s="445">
        <f>IF('Angaben KH-Standort'!D$29='A4'!D4113,IF('Angaben KH-Standort'!E$29="Ja",1,0),0)</f>
        <v>0</v>
      </c>
      <c r="T4113" s="445">
        <f>IF('Angaben KH-Standort'!D$30='A4'!D4113,IF('Angaben KH-Standort'!E$30="Ja",1,0),0)</f>
        <v>0</v>
      </c>
      <c r="U4113" s="445">
        <f>IF('Angaben KH-Standort'!D$31='A4'!D4113,IF('Angaben KH-Standort'!E$31="Ja",1,0),0)</f>
        <v>0</v>
      </c>
    </row>
    <row r="4114" spans="2:21" ht="15" customHeight="1" x14ac:dyDescent="0.3">
      <c r="B4114" s="70" t="str">
        <f t="shared" si="508"/>
        <v>!!!</v>
      </c>
      <c r="C4114" s="265" t="str">
        <f>IF(ISERROR(IF(LEN(E4114)&gt;0,VLOOKUP(TEXT($E4114,0),'Angaben Stationen'!$E$14:$J$213,5,0),"")),"?",IF(LEN(E4114)&gt;0,VLOOKUP(TEXT($E4114,0),'Angaben Stationen'!$E$14:$J$213,5,0),""))</f>
        <v/>
      </c>
      <c r="D4114" s="232" t="str">
        <f>IF(ISERROR(IF(LEN(E4114)&gt;0,VLOOKUP(TEXT($E4114,0),'Angaben Stationen'!$E$14:$J$213,6,0),"")),"STATION IST NICHT VORHANDEN",IF(LEN(E4114)&gt;0,VLOOKUP(TEXT($E4114,0),'Angaben Stationen'!$E$14:$J$213,6,0),""))</f>
        <v/>
      </c>
      <c r="E4114" s="287"/>
      <c r="F4114" s="234"/>
      <c r="G4114" s="234"/>
      <c r="H4114" s="263"/>
      <c r="I4114" s="64"/>
      <c r="K4114" s="445" t="str">
        <f t="shared" si="509"/>
        <v>Leer</v>
      </c>
      <c r="L4114" s="445" t="str">
        <f>VLOOKUP($D4114,{"29 - Psychiatrie (Erwachsene)","BGI";"297 - stationsäquivalente Behandlung in der Erwachsenenpsychiatrie (29)","BGI";"30 - Kinder- und Jugendpsychiatrie","BGII";"307 - stationsäquivalente Behandlung in der Kinder- und Jugendpsychiatrie (30)","BGII";"31 - Psychosomatik","BGI";"","Leer"},2,0)</f>
        <v>Leer</v>
      </c>
      <c r="M4114" s="445">
        <f t="shared" si="506"/>
        <v>0</v>
      </c>
      <c r="N4114" s="445">
        <f t="shared" si="507"/>
        <v>0</v>
      </c>
      <c r="O4114" s="445">
        <f t="shared" si="510"/>
        <v>0</v>
      </c>
      <c r="P4114" s="445">
        <f t="shared" si="511"/>
        <v>0</v>
      </c>
      <c r="Q4114" s="445">
        <f t="shared" si="512"/>
        <v>0</v>
      </c>
      <c r="R4114" s="415" t="str">
        <f t="shared" si="513"/>
        <v>Leer</v>
      </c>
      <c r="S4114" s="445">
        <f>IF('Angaben KH-Standort'!D$29='A4'!D4114,IF('Angaben KH-Standort'!E$29="Ja",1,0),0)</f>
        <v>0</v>
      </c>
      <c r="T4114" s="445">
        <f>IF('Angaben KH-Standort'!D$30='A4'!D4114,IF('Angaben KH-Standort'!E$30="Ja",1,0),0)</f>
        <v>0</v>
      </c>
      <c r="U4114" s="445">
        <f>IF('Angaben KH-Standort'!D$31='A4'!D4114,IF('Angaben KH-Standort'!E$31="Ja",1,0),0)</f>
        <v>0</v>
      </c>
    </row>
    <row r="4115" spans="2:21" ht="15" customHeight="1" x14ac:dyDescent="0.3">
      <c r="B4115" s="70" t="str">
        <f t="shared" si="508"/>
        <v>!!!</v>
      </c>
      <c r="C4115" s="265" t="str">
        <f>IF(ISERROR(IF(LEN(E4115)&gt;0,VLOOKUP(TEXT($E4115,0),'Angaben Stationen'!$E$14:$J$213,5,0),"")),"?",IF(LEN(E4115)&gt;0,VLOOKUP(TEXT($E4115,0),'Angaben Stationen'!$E$14:$J$213,5,0),""))</f>
        <v/>
      </c>
      <c r="D4115" s="232" t="str">
        <f>IF(ISERROR(IF(LEN(E4115)&gt;0,VLOOKUP(TEXT($E4115,0),'Angaben Stationen'!$E$14:$J$213,6,0),"")),"STATION IST NICHT VORHANDEN",IF(LEN(E4115)&gt;0,VLOOKUP(TEXT($E4115,0),'Angaben Stationen'!$E$14:$J$213,6,0),""))</f>
        <v/>
      </c>
      <c r="E4115" s="287"/>
      <c r="F4115" s="234"/>
      <c r="G4115" s="234"/>
      <c r="H4115" s="263"/>
      <c r="I4115" s="64"/>
      <c r="K4115" s="445" t="str">
        <f t="shared" si="509"/>
        <v>Leer</v>
      </c>
      <c r="L4115" s="445" t="str">
        <f>VLOOKUP($D4115,{"29 - Psychiatrie (Erwachsene)","BGI";"297 - stationsäquivalente Behandlung in der Erwachsenenpsychiatrie (29)","BGI";"30 - Kinder- und Jugendpsychiatrie","BGII";"307 - stationsäquivalente Behandlung in der Kinder- und Jugendpsychiatrie (30)","BGII";"31 - Psychosomatik","BGI";"","Leer"},2,0)</f>
        <v>Leer</v>
      </c>
      <c r="M4115" s="445">
        <f t="shared" si="506"/>
        <v>0</v>
      </c>
      <c r="N4115" s="445">
        <f t="shared" si="507"/>
        <v>0</v>
      </c>
      <c r="O4115" s="445">
        <f t="shared" si="510"/>
        <v>0</v>
      </c>
      <c r="P4115" s="445">
        <f t="shared" si="511"/>
        <v>0</v>
      </c>
      <c r="Q4115" s="445">
        <f t="shared" si="512"/>
        <v>0</v>
      </c>
      <c r="R4115" s="415" t="str">
        <f t="shared" si="513"/>
        <v>Leer</v>
      </c>
      <c r="S4115" s="445">
        <f>IF('Angaben KH-Standort'!D$29='A4'!D4115,IF('Angaben KH-Standort'!E$29="Ja",1,0),0)</f>
        <v>0</v>
      </c>
      <c r="T4115" s="445">
        <f>IF('Angaben KH-Standort'!D$30='A4'!D4115,IF('Angaben KH-Standort'!E$30="Ja",1,0),0)</f>
        <v>0</v>
      </c>
      <c r="U4115" s="445">
        <f>IF('Angaben KH-Standort'!D$31='A4'!D4115,IF('Angaben KH-Standort'!E$31="Ja",1,0),0)</f>
        <v>0</v>
      </c>
    </row>
    <row r="4116" spans="2:21" ht="15" customHeight="1" x14ac:dyDescent="0.3">
      <c r="B4116" s="70" t="str">
        <f t="shared" si="508"/>
        <v>!!!</v>
      </c>
      <c r="C4116" s="265" t="str">
        <f>IF(ISERROR(IF(LEN(E4116)&gt;0,VLOOKUP(TEXT($E4116,0),'Angaben Stationen'!$E$14:$J$213,5,0),"")),"?",IF(LEN(E4116)&gt;0,VLOOKUP(TEXT($E4116,0),'Angaben Stationen'!$E$14:$J$213,5,0),""))</f>
        <v/>
      </c>
      <c r="D4116" s="232" t="str">
        <f>IF(ISERROR(IF(LEN(E4116)&gt;0,VLOOKUP(TEXT($E4116,0),'Angaben Stationen'!$E$14:$J$213,6,0),"")),"STATION IST NICHT VORHANDEN",IF(LEN(E4116)&gt;0,VLOOKUP(TEXT($E4116,0),'Angaben Stationen'!$E$14:$J$213,6,0),""))</f>
        <v/>
      </c>
      <c r="E4116" s="287"/>
      <c r="F4116" s="234"/>
      <c r="G4116" s="234"/>
      <c r="H4116" s="263"/>
      <c r="I4116" s="64"/>
      <c r="K4116" s="445" t="str">
        <f t="shared" si="509"/>
        <v>Leer</v>
      </c>
      <c r="L4116" s="445" t="str">
        <f>VLOOKUP($D4116,{"29 - Psychiatrie (Erwachsene)","BGI";"297 - stationsäquivalente Behandlung in der Erwachsenenpsychiatrie (29)","BGI";"30 - Kinder- und Jugendpsychiatrie","BGII";"307 - stationsäquivalente Behandlung in der Kinder- und Jugendpsychiatrie (30)","BGII";"31 - Psychosomatik","BGI";"","Leer"},2,0)</f>
        <v>Leer</v>
      </c>
      <c r="M4116" s="445">
        <f t="shared" si="506"/>
        <v>0</v>
      </c>
      <c r="N4116" s="445">
        <f t="shared" si="507"/>
        <v>0</v>
      </c>
      <c r="O4116" s="445">
        <f t="shared" si="510"/>
        <v>0</v>
      </c>
      <c r="P4116" s="445">
        <f t="shared" si="511"/>
        <v>0</v>
      </c>
      <c r="Q4116" s="445">
        <f t="shared" si="512"/>
        <v>0</v>
      </c>
      <c r="R4116" s="415" t="str">
        <f t="shared" si="513"/>
        <v>Leer</v>
      </c>
      <c r="S4116" s="445">
        <f>IF('Angaben KH-Standort'!D$29='A4'!D4116,IF('Angaben KH-Standort'!E$29="Ja",1,0),0)</f>
        <v>0</v>
      </c>
      <c r="T4116" s="445">
        <f>IF('Angaben KH-Standort'!D$30='A4'!D4116,IF('Angaben KH-Standort'!E$30="Ja",1,0),0)</f>
        <v>0</v>
      </c>
      <c r="U4116" s="445">
        <f>IF('Angaben KH-Standort'!D$31='A4'!D4116,IF('Angaben KH-Standort'!E$31="Ja",1,0),0)</f>
        <v>0</v>
      </c>
    </row>
    <row r="4117" spans="2:21" ht="15" customHeight="1" x14ac:dyDescent="0.3">
      <c r="B4117" s="70" t="str">
        <f t="shared" si="508"/>
        <v>!!!</v>
      </c>
      <c r="C4117" s="265" t="str">
        <f>IF(ISERROR(IF(LEN(E4117)&gt;0,VLOOKUP(TEXT($E4117,0),'Angaben Stationen'!$E$14:$J$213,5,0),"")),"?",IF(LEN(E4117)&gt;0,VLOOKUP(TEXT($E4117,0),'Angaben Stationen'!$E$14:$J$213,5,0),""))</f>
        <v/>
      </c>
      <c r="D4117" s="232" t="str">
        <f>IF(ISERROR(IF(LEN(E4117)&gt;0,VLOOKUP(TEXT($E4117,0),'Angaben Stationen'!$E$14:$J$213,6,0),"")),"STATION IST NICHT VORHANDEN",IF(LEN(E4117)&gt;0,VLOOKUP(TEXT($E4117,0),'Angaben Stationen'!$E$14:$J$213,6,0),""))</f>
        <v/>
      </c>
      <c r="E4117" s="287"/>
      <c r="F4117" s="234"/>
      <c r="G4117" s="234"/>
      <c r="H4117" s="263"/>
      <c r="I4117" s="64"/>
      <c r="K4117" s="445" t="str">
        <f t="shared" si="509"/>
        <v>Leer</v>
      </c>
      <c r="L4117" s="445" t="str">
        <f>VLOOKUP($D4117,{"29 - Psychiatrie (Erwachsene)","BGI";"297 - stationsäquivalente Behandlung in der Erwachsenenpsychiatrie (29)","BGI";"30 - Kinder- und Jugendpsychiatrie","BGII";"307 - stationsäquivalente Behandlung in der Kinder- und Jugendpsychiatrie (30)","BGII";"31 - Psychosomatik","BGI";"","Leer"},2,0)</f>
        <v>Leer</v>
      </c>
      <c r="M4117" s="445">
        <f t="shared" si="506"/>
        <v>0</v>
      </c>
      <c r="N4117" s="445">
        <f t="shared" si="507"/>
        <v>0</v>
      </c>
      <c r="O4117" s="445">
        <f t="shared" si="510"/>
        <v>0</v>
      </c>
      <c r="P4117" s="445">
        <f t="shared" si="511"/>
        <v>0</v>
      </c>
      <c r="Q4117" s="445">
        <f t="shared" si="512"/>
        <v>0</v>
      </c>
      <c r="R4117" s="415" t="str">
        <f t="shared" si="513"/>
        <v>Leer</v>
      </c>
      <c r="S4117" s="445">
        <f>IF('Angaben KH-Standort'!D$29='A4'!D4117,IF('Angaben KH-Standort'!E$29="Ja",1,0),0)</f>
        <v>0</v>
      </c>
      <c r="T4117" s="445">
        <f>IF('Angaben KH-Standort'!D$30='A4'!D4117,IF('Angaben KH-Standort'!E$30="Ja",1,0),0)</f>
        <v>0</v>
      </c>
      <c r="U4117" s="445">
        <f>IF('Angaben KH-Standort'!D$31='A4'!D4117,IF('Angaben KH-Standort'!E$31="Ja",1,0),0)</f>
        <v>0</v>
      </c>
    </row>
    <row r="4118" spans="2:21" ht="15" customHeight="1" x14ac:dyDescent="0.3">
      <c r="B4118" s="70" t="str">
        <f t="shared" si="508"/>
        <v>!!!</v>
      </c>
      <c r="C4118" s="265" t="str">
        <f>IF(ISERROR(IF(LEN(E4118)&gt;0,VLOOKUP(TEXT($E4118,0),'Angaben Stationen'!$E$14:$J$213,5,0),"")),"?",IF(LEN(E4118)&gt;0,VLOOKUP(TEXT($E4118,0),'Angaben Stationen'!$E$14:$J$213,5,0),""))</f>
        <v/>
      </c>
      <c r="D4118" s="232" t="str">
        <f>IF(ISERROR(IF(LEN(E4118)&gt;0,VLOOKUP(TEXT($E4118,0),'Angaben Stationen'!$E$14:$J$213,6,0),"")),"STATION IST NICHT VORHANDEN",IF(LEN(E4118)&gt;0,VLOOKUP(TEXT($E4118,0),'Angaben Stationen'!$E$14:$J$213,6,0),""))</f>
        <v/>
      </c>
      <c r="E4118" s="287"/>
      <c r="F4118" s="234"/>
      <c r="G4118" s="234"/>
      <c r="H4118" s="263"/>
      <c r="I4118" s="64"/>
      <c r="K4118" s="445" t="str">
        <f t="shared" si="509"/>
        <v>Leer</v>
      </c>
      <c r="L4118" s="445" t="str">
        <f>VLOOKUP($D4118,{"29 - Psychiatrie (Erwachsene)","BGI";"297 - stationsäquivalente Behandlung in der Erwachsenenpsychiatrie (29)","BGI";"30 - Kinder- und Jugendpsychiatrie","BGII";"307 - stationsäquivalente Behandlung in der Kinder- und Jugendpsychiatrie (30)","BGII";"31 - Psychosomatik","BGI";"","Leer"},2,0)</f>
        <v>Leer</v>
      </c>
      <c r="M4118" s="445">
        <f t="shared" si="506"/>
        <v>0</v>
      </c>
      <c r="N4118" s="445">
        <f t="shared" si="507"/>
        <v>0</v>
      </c>
      <c r="O4118" s="445">
        <f t="shared" si="510"/>
        <v>0</v>
      </c>
      <c r="P4118" s="445">
        <f t="shared" si="511"/>
        <v>0</v>
      </c>
      <c r="Q4118" s="445">
        <f t="shared" si="512"/>
        <v>0</v>
      </c>
      <c r="R4118" s="415" t="str">
        <f t="shared" si="513"/>
        <v>Leer</v>
      </c>
      <c r="S4118" s="445">
        <f>IF('Angaben KH-Standort'!D$29='A4'!D4118,IF('Angaben KH-Standort'!E$29="Ja",1,0),0)</f>
        <v>0</v>
      </c>
      <c r="T4118" s="445">
        <f>IF('Angaben KH-Standort'!D$30='A4'!D4118,IF('Angaben KH-Standort'!E$30="Ja",1,0),0)</f>
        <v>0</v>
      </c>
      <c r="U4118" s="445">
        <f>IF('Angaben KH-Standort'!D$31='A4'!D4118,IF('Angaben KH-Standort'!E$31="Ja",1,0),0)</f>
        <v>0</v>
      </c>
    </row>
    <row r="4119" spans="2:21" ht="15" customHeight="1" x14ac:dyDescent="0.3">
      <c r="B4119" s="70" t="str">
        <f t="shared" si="508"/>
        <v>!!!</v>
      </c>
      <c r="C4119" s="265" t="str">
        <f>IF(ISERROR(IF(LEN(E4119)&gt;0,VLOOKUP(TEXT($E4119,0),'Angaben Stationen'!$E$14:$J$213,5,0),"")),"?",IF(LEN(E4119)&gt;0,VLOOKUP(TEXT($E4119,0),'Angaben Stationen'!$E$14:$J$213,5,0),""))</f>
        <v/>
      </c>
      <c r="D4119" s="232" t="str">
        <f>IF(ISERROR(IF(LEN(E4119)&gt;0,VLOOKUP(TEXT($E4119,0),'Angaben Stationen'!$E$14:$J$213,6,0),"")),"STATION IST NICHT VORHANDEN",IF(LEN(E4119)&gt;0,VLOOKUP(TEXT($E4119,0),'Angaben Stationen'!$E$14:$J$213,6,0),""))</f>
        <v/>
      </c>
      <c r="E4119" s="287"/>
      <c r="F4119" s="234"/>
      <c r="G4119" s="234"/>
      <c r="H4119" s="263"/>
      <c r="I4119" s="64"/>
      <c r="K4119" s="445" t="str">
        <f t="shared" si="509"/>
        <v>Leer</v>
      </c>
      <c r="L4119" s="445" t="str">
        <f>VLOOKUP($D4119,{"29 - Psychiatrie (Erwachsene)","BGI";"297 - stationsäquivalente Behandlung in der Erwachsenenpsychiatrie (29)","BGI";"30 - Kinder- und Jugendpsychiatrie","BGII";"307 - stationsäquivalente Behandlung in der Kinder- und Jugendpsychiatrie (30)","BGII";"31 - Psychosomatik","BGI";"","Leer"},2,0)</f>
        <v>Leer</v>
      </c>
      <c r="M4119" s="445">
        <f t="shared" si="506"/>
        <v>0</v>
      </c>
      <c r="N4119" s="445">
        <f t="shared" si="507"/>
        <v>0</v>
      </c>
      <c r="O4119" s="445">
        <f t="shared" si="510"/>
        <v>0</v>
      </c>
      <c r="P4119" s="445">
        <f t="shared" si="511"/>
        <v>0</v>
      </c>
      <c r="Q4119" s="445">
        <f t="shared" si="512"/>
        <v>0</v>
      </c>
      <c r="R4119" s="415" t="str">
        <f t="shared" si="513"/>
        <v>Leer</v>
      </c>
      <c r="S4119" s="445">
        <f>IF('Angaben KH-Standort'!D$29='A4'!D4119,IF('Angaben KH-Standort'!E$29="Ja",1,0),0)</f>
        <v>0</v>
      </c>
      <c r="T4119" s="445">
        <f>IF('Angaben KH-Standort'!D$30='A4'!D4119,IF('Angaben KH-Standort'!E$30="Ja",1,0),0)</f>
        <v>0</v>
      </c>
      <c r="U4119" s="445">
        <f>IF('Angaben KH-Standort'!D$31='A4'!D4119,IF('Angaben KH-Standort'!E$31="Ja",1,0),0)</f>
        <v>0</v>
      </c>
    </row>
    <row r="4120" spans="2:21" ht="15" customHeight="1" x14ac:dyDescent="0.3">
      <c r="B4120" s="70" t="str">
        <f t="shared" si="508"/>
        <v>!!!</v>
      </c>
      <c r="C4120" s="265" t="str">
        <f>IF(ISERROR(IF(LEN(E4120)&gt;0,VLOOKUP(TEXT($E4120,0),'Angaben Stationen'!$E$14:$J$213,5,0),"")),"?",IF(LEN(E4120)&gt;0,VLOOKUP(TEXT($E4120,0),'Angaben Stationen'!$E$14:$J$213,5,0),""))</f>
        <v/>
      </c>
      <c r="D4120" s="232" t="str">
        <f>IF(ISERROR(IF(LEN(E4120)&gt;0,VLOOKUP(TEXT($E4120,0),'Angaben Stationen'!$E$14:$J$213,6,0),"")),"STATION IST NICHT VORHANDEN",IF(LEN(E4120)&gt;0,VLOOKUP(TEXT($E4120,0),'Angaben Stationen'!$E$14:$J$213,6,0),""))</f>
        <v/>
      </c>
      <c r="E4120" s="287"/>
      <c r="F4120" s="234"/>
      <c r="G4120" s="234"/>
      <c r="H4120" s="263"/>
      <c r="I4120" s="64"/>
      <c r="K4120" s="445" t="str">
        <f t="shared" si="509"/>
        <v>Leer</v>
      </c>
      <c r="L4120" s="445" t="str">
        <f>VLOOKUP($D4120,{"29 - Psychiatrie (Erwachsene)","BGI";"297 - stationsäquivalente Behandlung in der Erwachsenenpsychiatrie (29)","BGI";"30 - Kinder- und Jugendpsychiatrie","BGII";"307 - stationsäquivalente Behandlung in der Kinder- und Jugendpsychiatrie (30)","BGII";"31 - Psychosomatik","BGI";"","Leer"},2,0)</f>
        <v>Leer</v>
      </c>
      <c r="M4120" s="445">
        <f t="shared" si="506"/>
        <v>0</v>
      </c>
      <c r="N4120" s="445">
        <f t="shared" si="507"/>
        <v>0</v>
      </c>
      <c r="O4120" s="445">
        <f t="shared" si="510"/>
        <v>0</v>
      </c>
      <c r="P4120" s="445">
        <f t="shared" si="511"/>
        <v>0</v>
      </c>
      <c r="Q4120" s="445">
        <f t="shared" si="512"/>
        <v>0</v>
      </c>
      <c r="R4120" s="415" t="str">
        <f t="shared" si="513"/>
        <v>Leer</v>
      </c>
      <c r="S4120" s="445">
        <f>IF('Angaben KH-Standort'!D$29='A4'!D4120,IF('Angaben KH-Standort'!E$29="Ja",1,0),0)</f>
        <v>0</v>
      </c>
      <c r="T4120" s="445">
        <f>IF('Angaben KH-Standort'!D$30='A4'!D4120,IF('Angaben KH-Standort'!E$30="Ja",1,0),0)</f>
        <v>0</v>
      </c>
      <c r="U4120" s="445">
        <f>IF('Angaben KH-Standort'!D$31='A4'!D4120,IF('Angaben KH-Standort'!E$31="Ja",1,0),0)</f>
        <v>0</v>
      </c>
    </row>
    <row r="4121" spans="2:21" ht="15" customHeight="1" x14ac:dyDescent="0.3">
      <c r="B4121" s="70" t="str">
        <f t="shared" si="508"/>
        <v>!!!</v>
      </c>
      <c r="C4121" s="265" t="str">
        <f>IF(ISERROR(IF(LEN(E4121)&gt;0,VLOOKUP(TEXT($E4121,0),'Angaben Stationen'!$E$14:$J$213,5,0),"")),"?",IF(LEN(E4121)&gt;0,VLOOKUP(TEXT($E4121,0),'Angaben Stationen'!$E$14:$J$213,5,0),""))</f>
        <v/>
      </c>
      <c r="D4121" s="232" t="str">
        <f>IF(ISERROR(IF(LEN(E4121)&gt;0,VLOOKUP(TEXT($E4121,0),'Angaben Stationen'!$E$14:$J$213,6,0),"")),"STATION IST NICHT VORHANDEN",IF(LEN(E4121)&gt;0,VLOOKUP(TEXT($E4121,0),'Angaben Stationen'!$E$14:$J$213,6,0),""))</f>
        <v/>
      </c>
      <c r="E4121" s="287"/>
      <c r="F4121" s="234"/>
      <c r="G4121" s="234"/>
      <c r="H4121" s="263"/>
      <c r="I4121" s="64"/>
      <c r="K4121" s="445" t="str">
        <f t="shared" si="509"/>
        <v>Leer</v>
      </c>
      <c r="L4121" s="445" t="str">
        <f>VLOOKUP($D4121,{"29 - Psychiatrie (Erwachsene)","BGI";"297 - stationsäquivalente Behandlung in der Erwachsenenpsychiatrie (29)","BGI";"30 - Kinder- und Jugendpsychiatrie","BGII";"307 - stationsäquivalente Behandlung in der Kinder- und Jugendpsychiatrie (30)","BGII";"31 - Psychosomatik","BGI";"","Leer"},2,0)</f>
        <v>Leer</v>
      </c>
      <c r="M4121" s="445">
        <f t="shared" si="506"/>
        <v>0</v>
      </c>
      <c r="N4121" s="445">
        <f t="shared" si="507"/>
        <v>0</v>
      </c>
      <c r="O4121" s="445">
        <f t="shared" si="510"/>
        <v>0</v>
      </c>
      <c r="P4121" s="445">
        <f t="shared" si="511"/>
        <v>0</v>
      </c>
      <c r="Q4121" s="445">
        <f t="shared" si="512"/>
        <v>0</v>
      </c>
      <c r="R4121" s="415" t="str">
        <f t="shared" si="513"/>
        <v>Leer</v>
      </c>
      <c r="S4121" s="445">
        <f>IF('Angaben KH-Standort'!D$29='A4'!D4121,IF('Angaben KH-Standort'!E$29="Ja",1,0),0)</f>
        <v>0</v>
      </c>
      <c r="T4121" s="445">
        <f>IF('Angaben KH-Standort'!D$30='A4'!D4121,IF('Angaben KH-Standort'!E$30="Ja",1,0),0)</f>
        <v>0</v>
      </c>
      <c r="U4121" s="445">
        <f>IF('Angaben KH-Standort'!D$31='A4'!D4121,IF('Angaben KH-Standort'!E$31="Ja",1,0),0)</f>
        <v>0</v>
      </c>
    </row>
    <row r="4122" spans="2:21" ht="15" customHeight="1" x14ac:dyDescent="0.3">
      <c r="B4122" s="70" t="str">
        <f t="shared" si="508"/>
        <v>!!!</v>
      </c>
      <c r="C4122" s="265" t="str">
        <f>IF(ISERROR(IF(LEN(E4122)&gt;0,VLOOKUP(TEXT($E4122,0),'Angaben Stationen'!$E$14:$J$213,5,0),"")),"?",IF(LEN(E4122)&gt;0,VLOOKUP(TEXT($E4122,0),'Angaben Stationen'!$E$14:$J$213,5,0),""))</f>
        <v/>
      </c>
      <c r="D4122" s="232" t="str">
        <f>IF(ISERROR(IF(LEN(E4122)&gt;0,VLOOKUP(TEXT($E4122,0),'Angaben Stationen'!$E$14:$J$213,6,0),"")),"STATION IST NICHT VORHANDEN",IF(LEN(E4122)&gt;0,VLOOKUP(TEXT($E4122,0),'Angaben Stationen'!$E$14:$J$213,6,0),""))</f>
        <v/>
      </c>
      <c r="E4122" s="287"/>
      <c r="F4122" s="234"/>
      <c r="G4122" s="234"/>
      <c r="H4122" s="263"/>
      <c r="I4122" s="64"/>
      <c r="K4122" s="445" t="str">
        <f t="shared" si="509"/>
        <v>Leer</v>
      </c>
      <c r="L4122" s="445" t="str">
        <f>VLOOKUP($D4122,{"29 - Psychiatrie (Erwachsene)","BGI";"297 - stationsäquivalente Behandlung in der Erwachsenenpsychiatrie (29)","BGI";"30 - Kinder- und Jugendpsychiatrie","BGII";"307 - stationsäquivalente Behandlung in der Kinder- und Jugendpsychiatrie (30)","BGII";"31 - Psychosomatik","BGI";"","Leer"},2,0)</f>
        <v>Leer</v>
      </c>
      <c r="M4122" s="445">
        <f t="shared" si="506"/>
        <v>0</v>
      </c>
      <c r="N4122" s="445">
        <f t="shared" si="507"/>
        <v>0</v>
      </c>
      <c r="O4122" s="445">
        <f t="shared" si="510"/>
        <v>0</v>
      </c>
      <c r="P4122" s="445">
        <f t="shared" si="511"/>
        <v>0</v>
      </c>
      <c r="Q4122" s="445">
        <f t="shared" si="512"/>
        <v>0</v>
      </c>
      <c r="R4122" s="415" t="str">
        <f t="shared" si="513"/>
        <v>Leer</v>
      </c>
      <c r="S4122" s="445">
        <f>IF('Angaben KH-Standort'!D$29='A4'!D4122,IF('Angaben KH-Standort'!E$29="Ja",1,0),0)</f>
        <v>0</v>
      </c>
      <c r="T4122" s="445">
        <f>IF('Angaben KH-Standort'!D$30='A4'!D4122,IF('Angaben KH-Standort'!E$30="Ja",1,0),0)</f>
        <v>0</v>
      </c>
      <c r="U4122" s="445">
        <f>IF('Angaben KH-Standort'!D$31='A4'!D4122,IF('Angaben KH-Standort'!E$31="Ja",1,0),0)</f>
        <v>0</v>
      </c>
    </row>
    <row r="4123" spans="2:21" ht="15" customHeight="1" x14ac:dyDescent="0.3">
      <c r="B4123" s="70" t="str">
        <f t="shared" si="508"/>
        <v>!!!</v>
      </c>
      <c r="C4123" s="265" t="str">
        <f>IF(ISERROR(IF(LEN(E4123)&gt;0,VLOOKUP(TEXT($E4123,0),'Angaben Stationen'!$E$14:$J$213,5,0),"")),"?",IF(LEN(E4123)&gt;0,VLOOKUP(TEXT($E4123,0),'Angaben Stationen'!$E$14:$J$213,5,0),""))</f>
        <v/>
      </c>
      <c r="D4123" s="232" t="str">
        <f>IF(ISERROR(IF(LEN(E4123)&gt;0,VLOOKUP(TEXT($E4123,0),'Angaben Stationen'!$E$14:$J$213,6,0),"")),"STATION IST NICHT VORHANDEN",IF(LEN(E4123)&gt;0,VLOOKUP(TEXT($E4123,0),'Angaben Stationen'!$E$14:$J$213,6,0),""))</f>
        <v/>
      </c>
      <c r="E4123" s="287"/>
      <c r="F4123" s="234"/>
      <c r="G4123" s="234"/>
      <c r="H4123" s="263"/>
      <c r="I4123" s="64"/>
      <c r="K4123" s="445" t="str">
        <f t="shared" si="509"/>
        <v>Leer</v>
      </c>
      <c r="L4123" s="445" t="str">
        <f>VLOOKUP($D4123,{"29 - Psychiatrie (Erwachsene)","BGI";"297 - stationsäquivalente Behandlung in der Erwachsenenpsychiatrie (29)","BGI";"30 - Kinder- und Jugendpsychiatrie","BGII";"307 - stationsäquivalente Behandlung in der Kinder- und Jugendpsychiatrie (30)","BGII";"31 - Psychosomatik","BGI";"","Leer"},2,0)</f>
        <v>Leer</v>
      </c>
      <c r="M4123" s="445">
        <f t="shared" si="506"/>
        <v>0</v>
      </c>
      <c r="N4123" s="445">
        <f t="shared" si="507"/>
        <v>0</v>
      </c>
      <c r="O4123" s="445">
        <f t="shared" si="510"/>
        <v>0</v>
      </c>
      <c r="P4123" s="445">
        <f t="shared" si="511"/>
        <v>0</v>
      </c>
      <c r="Q4123" s="445">
        <f t="shared" si="512"/>
        <v>0</v>
      </c>
      <c r="R4123" s="415" t="str">
        <f t="shared" si="513"/>
        <v>Leer</v>
      </c>
      <c r="S4123" s="445">
        <f>IF('Angaben KH-Standort'!D$29='A4'!D4123,IF('Angaben KH-Standort'!E$29="Ja",1,0),0)</f>
        <v>0</v>
      </c>
      <c r="T4123" s="445">
        <f>IF('Angaben KH-Standort'!D$30='A4'!D4123,IF('Angaben KH-Standort'!E$30="Ja",1,0),0)</f>
        <v>0</v>
      </c>
      <c r="U4123" s="445">
        <f>IF('Angaben KH-Standort'!D$31='A4'!D4123,IF('Angaben KH-Standort'!E$31="Ja",1,0),0)</f>
        <v>0</v>
      </c>
    </row>
    <row r="4124" spans="2:21" ht="15" customHeight="1" x14ac:dyDescent="0.3">
      <c r="B4124" s="70" t="str">
        <f t="shared" si="508"/>
        <v>!!!</v>
      </c>
      <c r="C4124" s="265" t="str">
        <f>IF(ISERROR(IF(LEN(E4124)&gt;0,VLOOKUP(TEXT($E4124,0),'Angaben Stationen'!$E$14:$J$213,5,0),"")),"?",IF(LEN(E4124)&gt;0,VLOOKUP(TEXT($E4124,0),'Angaben Stationen'!$E$14:$J$213,5,0),""))</f>
        <v/>
      </c>
      <c r="D4124" s="232" t="str">
        <f>IF(ISERROR(IF(LEN(E4124)&gt;0,VLOOKUP(TEXT($E4124,0),'Angaben Stationen'!$E$14:$J$213,6,0),"")),"STATION IST NICHT VORHANDEN",IF(LEN(E4124)&gt;0,VLOOKUP(TEXT($E4124,0),'Angaben Stationen'!$E$14:$J$213,6,0),""))</f>
        <v/>
      </c>
      <c r="E4124" s="287"/>
      <c r="F4124" s="234"/>
      <c r="G4124" s="234"/>
      <c r="H4124" s="263"/>
      <c r="I4124" s="64"/>
      <c r="K4124" s="445" t="str">
        <f t="shared" si="509"/>
        <v>Leer</v>
      </c>
      <c r="L4124" s="445" t="str">
        <f>VLOOKUP($D4124,{"29 - Psychiatrie (Erwachsene)","BGI";"297 - stationsäquivalente Behandlung in der Erwachsenenpsychiatrie (29)","BGI";"30 - Kinder- und Jugendpsychiatrie","BGII";"307 - stationsäquivalente Behandlung in der Kinder- und Jugendpsychiatrie (30)","BGII";"31 - Psychosomatik","BGI";"","Leer"},2,0)</f>
        <v>Leer</v>
      </c>
      <c r="M4124" s="445">
        <f t="shared" si="506"/>
        <v>0</v>
      </c>
      <c r="N4124" s="445">
        <f t="shared" si="507"/>
        <v>0</v>
      </c>
      <c r="O4124" s="445">
        <f t="shared" si="510"/>
        <v>0</v>
      </c>
      <c r="P4124" s="445">
        <f t="shared" si="511"/>
        <v>0</v>
      </c>
      <c r="Q4124" s="445">
        <f t="shared" si="512"/>
        <v>0</v>
      </c>
      <c r="R4124" s="415" t="str">
        <f t="shared" si="513"/>
        <v>Leer</v>
      </c>
      <c r="S4124" s="445">
        <f>IF('Angaben KH-Standort'!D$29='A4'!D4124,IF('Angaben KH-Standort'!E$29="Ja",1,0),0)</f>
        <v>0</v>
      </c>
      <c r="T4124" s="445">
        <f>IF('Angaben KH-Standort'!D$30='A4'!D4124,IF('Angaben KH-Standort'!E$30="Ja",1,0),0)</f>
        <v>0</v>
      </c>
      <c r="U4124" s="445">
        <f>IF('Angaben KH-Standort'!D$31='A4'!D4124,IF('Angaben KH-Standort'!E$31="Ja",1,0),0)</f>
        <v>0</v>
      </c>
    </row>
    <row r="4125" spans="2:21" ht="15" customHeight="1" x14ac:dyDescent="0.3">
      <c r="B4125" s="70" t="str">
        <f t="shared" si="508"/>
        <v>!!!</v>
      </c>
      <c r="C4125" s="265" t="str">
        <f>IF(ISERROR(IF(LEN(E4125)&gt;0,VLOOKUP(TEXT($E4125,0),'Angaben Stationen'!$E$14:$J$213,5,0),"")),"?",IF(LEN(E4125)&gt;0,VLOOKUP(TEXT($E4125,0),'Angaben Stationen'!$E$14:$J$213,5,0),""))</f>
        <v/>
      </c>
      <c r="D4125" s="232" t="str">
        <f>IF(ISERROR(IF(LEN(E4125)&gt;0,VLOOKUP(TEXT($E4125,0),'Angaben Stationen'!$E$14:$J$213,6,0),"")),"STATION IST NICHT VORHANDEN",IF(LEN(E4125)&gt;0,VLOOKUP(TEXT($E4125,0),'Angaben Stationen'!$E$14:$J$213,6,0),""))</f>
        <v/>
      </c>
      <c r="E4125" s="287"/>
      <c r="F4125" s="234"/>
      <c r="G4125" s="234"/>
      <c r="H4125" s="263"/>
      <c r="I4125" s="64"/>
      <c r="K4125" s="445" t="str">
        <f t="shared" si="509"/>
        <v>Leer</v>
      </c>
      <c r="L4125" s="445" t="str">
        <f>VLOOKUP($D4125,{"29 - Psychiatrie (Erwachsene)","BGI";"297 - stationsäquivalente Behandlung in der Erwachsenenpsychiatrie (29)","BGI";"30 - Kinder- und Jugendpsychiatrie","BGII";"307 - stationsäquivalente Behandlung in der Kinder- und Jugendpsychiatrie (30)","BGII";"31 - Psychosomatik","BGI";"","Leer"},2,0)</f>
        <v>Leer</v>
      </c>
      <c r="M4125" s="445">
        <f t="shared" si="506"/>
        <v>0</v>
      </c>
      <c r="N4125" s="445">
        <f t="shared" si="507"/>
        <v>0</v>
      </c>
      <c r="O4125" s="445">
        <f t="shared" si="510"/>
        <v>0</v>
      </c>
      <c r="P4125" s="445">
        <f t="shared" si="511"/>
        <v>0</v>
      </c>
      <c r="Q4125" s="445">
        <f t="shared" si="512"/>
        <v>0</v>
      </c>
      <c r="R4125" s="415" t="str">
        <f t="shared" si="513"/>
        <v>Leer</v>
      </c>
      <c r="S4125" s="445">
        <f>IF('Angaben KH-Standort'!D$29='A4'!D4125,IF('Angaben KH-Standort'!E$29="Ja",1,0),0)</f>
        <v>0</v>
      </c>
      <c r="T4125" s="445">
        <f>IF('Angaben KH-Standort'!D$30='A4'!D4125,IF('Angaben KH-Standort'!E$30="Ja",1,0),0)</f>
        <v>0</v>
      </c>
      <c r="U4125" s="445">
        <f>IF('Angaben KH-Standort'!D$31='A4'!D4125,IF('Angaben KH-Standort'!E$31="Ja",1,0),0)</f>
        <v>0</v>
      </c>
    </row>
    <row r="4126" spans="2:21" ht="15" customHeight="1" x14ac:dyDescent="0.3">
      <c r="B4126" s="70" t="str">
        <f t="shared" si="508"/>
        <v>!!!</v>
      </c>
      <c r="C4126" s="265" t="str">
        <f>IF(ISERROR(IF(LEN(E4126)&gt;0,VLOOKUP(TEXT($E4126,0),'Angaben Stationen'!$E$14:$J$213,5,0),"")),"?",IF(LEN(E4126)&gt;0,VLOOKUP(TEXT($E4126,0),'Angaben Stationen'!$E$14:$J$213,5,0),""))</f>
        <v/>
      </c>
      <c r="D4126" s="232" t="str">
        <f>IF(ISERROR(IF(LEN(E4126)&gt;0,VLOOKUP(TEXT($E4126,0),'Angaben Stationen'!$E$14:$J$213,6,0),"")),"STATION IST NICHT VORHANDEN",IF(LEN(E4126)&gt;0,VLOOKUP(TEXT($E4126,0),'Angaben Stationen'!$E$14:$J$213,6,0),""))</f>
        <v/>
      </c>
      <c r="E4126" s="287"/>
      <c r="F4126" s="234"/>
      <c r="G4126" s="234"/>
      <c r="H4126" s="263"/>
      <c r="I4126" s="64"/>
      <c r="K4126" s="445" t="str">
        <f t="shared" si="509"/>
        <v>Leer</v>
      </c>
      <c r="L4126" s="445" t="str">
        <f>VLOOKUP($D4126,{"29 - Psychiatrie (Erwachsene)","BGI";"297 - stationsäquivalente Behandlung in der Erwachsenenpsychiatrie (29)","BGI";"30 - Kinder- und Jugendpsychiatrie","BGII";"307 - stationsäquivalente Behandlung in der Kinder- und Jugendpsychiatrie (30)","BGII";"31 - Psychosomatik","BGI";"","Leer"},2,0)</f>
        <v>Leer</v>
      </c>
      <c r="M4126" s="445">
        <f t="shared" si="506"/>
        <v>0</v>
      </c>
      <c r="N4126" s="445">
        <f t="shared" si="507"/>
        <v>0</v>
      </c>
      <c r="O4126" s="445">
        <f t="shared" si="510"/>
        <v>0</v>
      </c>
      <c r="P4126" s="445">
        <f t="shared" si="511"/>
        <v>0</v>
      </c>
      <c r="Q4126" s="445">
        <f t="shared" si="512"/>
        <v>0</v>
      </c>
      <c r="R4126" s="415" t="str">
        <f t="shared" si="513"/>
        <v>Leer</v>
      </c>
      <c r="S4126" s="445">
        <f>IF('Angaben KH-Standort'!D$29='A4'!D4126,IF('Angaben KH-Standort'!E$29="Ja",1,0),0)</f>
        <v>0</v>
      </c>
      <c r="T4126" s="445">
        <f>IF('Angaben KH-Standort'!D$30='A4'!D4126,IF('Angaben KH-Standort'!E$30="Ja",1,0),0)</f>
        <v>0</v>
      </c>
      <c r="U4126" s="445">
        <f>IF('Angaben KH-Standort'!D$31='A4'!D4126,IF('Angaben KH-Standort'!E$31="Ja",1,0),0)</f>
        <v>0</v>
      </c>
    </row>
    <row r="4127" spans="2:21" ht="15" customHeight="1" x14ac:dyDescent="0.3">
      <c r="B4127" s="70" t="str">
        <f t="shared" si="508"/>
        <v>!!!</v>
      </c>
      <c r="C4127" s="265" t="str">
        <f>IF(ISERROR(IF(LEN(E4127)&gt;0,VLOOKUP(TEXT($E4127,0),'Angaben Stationen'!$E$14:$J$213,5,0),"")),"?",IF(LEN(E4127)&gt;0,VLOOKUP(TEXT($E4127,0),'Angaben Stationen'!$E$14:$J$213,5,0),""))</f>
        <v/>
      </c>
      <c r="D4127" s="232" t="str">
        <f>IF(ISERROR(IF(LEN(E4127)&gt;0,VLOOKUP(TEXT($E4127,0),'Angaben Stationen'!$E$14:$J$213,6,0),"")),"STATION IST NICHT VORHANDEN",IF(LEN(E4127)&gt;0,VLOOKUP(TEXT($E4127,0),'Angaben Stationen'!$E$14:$J$213,6,0),""))</f>
        <v/>
      </c>
      <c r="E4127" s="287"/>
      <c r="F4127" s="234"/>
      <c r="G4127" s="234"/>
      <c r="H4127" s="263"/>
      <c r="I4127" s="64"/>
      <c r="K4127" s="445" t="str">
        <f t="shared" si="509"/>
        <v>Leer</v>
      </c>
      <c r="L4127" s="445" t="str">
        <f>VLOOKUP($D4127,{"29 - Psychiatrie (Erwachsene)","BGI";"297 - stationsäquivalente Behandlung in der Erwachsenenpsychiatrie (29)","BGI";"30 - Kinder- und Jugendpsychiatrie","BGII";"307 - stationsäquivalente Behandlung in der Kinder- und Jugendpsychiatrie (30)","BGII";"31 - Psychosomatik","BGI";"","Leer"},2,0)</f>
        <v>Leer</v>
      </c>
      <c r="M4127" s="445">
        <f t="shared" si="506"/>
        <v>0</v>
      </c>
      <c r="N4127" s="445">
        <f t="shared" si="507"/>
        <v>0</v>
      </c>
      <c r="O4127" s="445">
        <f t="shared" si="510"/>
        <v>0</v>
      </c>
      <c r="P4127" s="445">
        <f t="shared" si="511"/>
        <v>0</v>
      </c>
      <c r="Q4127" s="445">
        <f t="shared" si="512"/>
        <v>0</v>
      </c>
      <c r="R4127" s="415" t="str">
        <f t="shared" si="513"/>
        <v>Leer</v>
      </c>
      <c r="S4127" s="445">
        <f>IF('Angaben KH-Standort'!D$29='A4'!D4127,IF('Angaben KH-Standort'!E$29="Ja",1,0),0)</f>
        <v>0</v>
      </c>
      <c r="T4127" s="445">
        <f>IF('Angaben KH-Standort'!D$30='A4'!D4127,IF('Angaben KH-Standort'!E$30="Ja",1,0),0)</f>
        <v>0</v>
      </c>
      <c r="U4127" s="445">
        <f>IF('Angaben KH-Standort'!D$31='A4'!D4127,IF('Angaben KH-Standort'!E$31="Ja",1,0),0)</f>
        <v>0</v>
      </c>
    </row>
    <row r="4128" spans="2:21" ht="15" customHeight="1" x14ac:dyDescent="0.3">
      <c r="B4128" s="70" t="str">
        <f t="shared" si="508"/>
        <v>!!!</v>
      </c>
      <c r="C4128" s="265" t="str">
        <f>IF(ISERROR(IF(LEN(E4128)&gt;0,VLOOKUP(TEXT($E4128,0),'Angaben Stationen'!$E$14:$J$213,5,0),"")),"?",IF(LEN(E4128)&gt;0,VLOOKUP(TEXT($E4128,0),'Angaben Stationen'!$E$14:$J$213,5,0),""))</f>
        <v/>
      </c>
      <c r="D4128" s="232" t="str">
        <f>IF(ISERROR(IF(LEN(E4128)&gt;0,VLOOKUP(TEXT($E4128,0),'Angaben Stationen'!$E$14:$J$213,6,0),"")),"STATION IST NICHT VORHANDEN",IF(LEN(E4128)&gt;0,VLOOKUP(TEXT($E4128,0),'Angaben Stationen'!$E$14:$J$213,6,0),""))</f>
        <v/>
      </c>
      <c r="E4128" s="287"/>
      <c r="F4128" s="234"/>
      <c r="G4128" s="234"/>
      <c r="H4128" s="263"/>
      <c r="I4128" s="64"/>
      <c r="K4128" s="445" t="str">
        <f t="shared" si="509"/>
        <v>Leer</v>
      </c>
      <c r="L4128" s="445" t="str">
        <f>VLOOKUP($D4128,{"29 - Psychiatrie (Erwachsene)","BGI";"297 - stationsäquivalente Behandlung in der Erwachsenenpsychiatrie (29)","BGI";"30 - Kinder- und Jugendpsychiatrie","BGII";"307 - stationsäquivalente Behandlung in der Kinder- und Jugendpsychiatrie (30)","BGII";"31 - Psychosomatik","BGI";"","Leer"},2,0)</f>
        <v>Leer</v>
      </c>
      <c r="M4128" s="445">
        <f t="shared" si="506"/>
        <v>0</v>
      </c>
      <c r="N4128" s="445">
        <f t="shared" si="507"/>
        <v>0</v>
      </c>
      <c r="O4128" s="445">
        <f t="shared" si="510"/>
        <v>0</v>
      </c>
      <c r="P4128" s="445">
        <f t="shared" si="511"/>
        <v>0</v>
      </c>
      <c r="Q4128" s="445">
        <f t="shared" si="512"/>
        <v>0</v>
      </c>
      <c r="R4128" s="415" t="str">
        <f t="shared" si="513"/>
        <v>Leer</v>
      </c>
      <c r="S4128" s="445">
        <f>IF('Angaben KH-Standort'!D$29='A4'!D4128,IF('Angaben KH-Standort'!E$29="Ja",1,0),0)</f>
        <v>0</v>
      </c>
      <c r="T4128" s="445">
        <f>IF('Angaben KH-Standort'!D$30='A4'!D4128,IF('Angaben KH-Standort'!E$30="Ja",1,0),0)</f>
        <v>0</v>
      </c>
      <c r="U4128" s="445">
        <f>IF('Angaben KH-Standort'!D$31='A4'!D4128,IF('Angaben KH-Standort'!E$31="Ja",1,0),0)</f>
        <v>0</v>
      </c>
    </row>
    <row r="4129" spans="2:21" ht="15" customHeight="1" x14ac:dyDescent="0.3">
      <c r="B4129" s="70" t="str">
        <f t="shared" si="508"/>
        <v>!!!</v>
      </c>
      <c r="C4129" s="265" t="str">
        <f>IF(ISERROR(IF(LEN(E4129)&gt;0,VLOOKUP(TEXT($E4129,0),'Angaben Stationen'!$E$14:$J$213,5,0),"")),"?",IF(LEN(E4129)&gt;0,VLOOKUP(TEXT($E4129,0),'Angaben Stationen'!$E$14:$J$213,5,0),""))</f>
        <v/>
      </c>
      <c r="D4129" s="232" t="str">
        <f>IF(ISERROR(IF(LEN(E4129)&gt;0,VLOOKUP(TEXT($E4129,0),'Angaben Stationen'!$E$14:$J$213,6,0),"")),"STATION IST NICHT VORHANDEN",IF(LEN(E4129)&gt;0,VLOOKUP(TEXT($E4129,0),'Angaben Stationen'!$E$14:$J$213,6,0),""))</f>
        <v/>
      </c>
      <c r="E4129" s="287"/>
      <c r="F4129" s="234"/>
      <c r="G4129" s="234"/>
      <c r="H4129" s="263"/>
      <c r="I4129" s="64"/>
      <c r="K4129" s="445" t="str">
        <f t="shared" si="509"/>
        <v>Leer</v>
      </c>
      <c r="L4129" s="445" t="str">
        <f>VLOOKUP($D4129,{"29 - Psychiatrie (Erwachsene)","BGI";"297 - stationsäquivalente Behandlung in der Erwachsenenpsychiatrie (29)","BGI";"30 - Kinder- und Jugendpsychiatrie","BGII";"307 - stationsäquivalente Behandlung in der Kinder- und Jugendpsychiatrie (30)","BGII";"31 - Psychosomatik","BGI";"","Leer"},2,0)</f>
        <v>Leer</v>
      </c>
      <c r="M4129" s="445">
        <f t="shared" si="506"/>
        <v>0</v>
      </c>
      <c r="N4129" s="445">
        <f t="shared" si="507"/>
        <v>0</v>
      </c>
      <c r="O4129" s="445">
        <f t="shared" si="510"/>
        <v>0</v>
      </c>
      <c r="P4129" s="445">
        <f t="shared" si="511"/>
        <v>0</v>
      </c>
      <c r="Q4129" s="445">
        <f t="shared" si="512"/>
        <v>0</v>
      </c>
      <c r="R4129" s="415" t="str">
        <f t="shared" si="513"/>
        <v>Leer</v>
      </c>
      <c r="S4129" s="445">
        <f>IF('Angaben KH-Standort'!D$29='A4'!D4129,IF('Angaben KH-Standort'!E$29="Ja",1,0),0)</f>
        <v>0</v>
      </c>
      <c r="T4129" s="445">
        <f>IF('Angaben KH-Standort'!D$30='A4'!D4129,IF('Angaben KH-Standort'!E$30="Ja",1,0),0)</f>
        <v>0</v>
      </c>
      <c r="U4129" s="445">
        <f>IF('Angaben KH-Standort'!D$31='A4'!D4129,IF('Angaben KH-Standort'!E$31="Ja",1,0),0)</f>
        <v>0</v>
      </c>
    </row>
    <row r="4130" spans="2:21" ht="15" customHeight="1" x14ac:dyDescent="0.3">
      <c r="B4130" s="70" t="str">
        <f t="shared" si="508"/>
        <v>!!!</v>
      </c>
      <c r="C4130" s="265" t="str">
        <f>IF(ISERROR(IF(LEN(E4130)&gt;0,VLOOKUP(TEXT($E4130,0),'Angaben Stationen'!$E$14:$J$213,5,0),"")),"?",IF(LEN(E4130)&gt;0,VLOOKUP(TEXT($E4130,0),'Angaben Stationen'!$E$14:$J$213,5,0),""))</f>
        <v/>
      </c>
      <c r="D4130" s="232" t="str">
        <f>IF(ISERROR(IF(LEN(E4130)&gt;0,VLOOKUP(TEXT($E4130,0),'Angaben Stationen'!$E$14:$J$213,6,0),"")),"STATION IST NICHT VORHANDEN",IF(LEN(E4130)&gt;0,VLOOKUP(TEXT($E4130,0),'Angaben Stationen'!$E$14:$J$213,6,0),""))</f>
        <v/>
      </c>
      <c r="E4130" s="287"/>
      <c r="F4130" s="234"/>
      <c r="G4130" s="234"/>
      <c r="H4130" s="263"/>
      <c r="I4130" s="64"/>
      <c r="K4130" s="445" t="str">
        <f t="shared" si="509"/>
        <v>Leer</v>
      </c>
      <c r="L4130" s="445" t="str">
        <f>VLOOKUP($D4130,{"29 - Psychiatrie (Erwachsene)","BGI";"297 - stationsäquivalente Behandlung in der Erwachsenenpsychiatrie (29)","BGI";"30 - Kinder- und Jugendpsychiatrie","BGII";"307 - stationsäquivalente Behandlung in der Kinder- und Jugendpsychiatrie (30)","BGII";"31 - Psychosomatik","BGI";"","Leer"},2,0)</f>
        <v>Leer</v>
      </c>
      <c r="M4130" s="445">
        <f t="shared" ref="M4130:M4193" si="514">IF(LEN(B4130)&gt;0,0,1)</f>
        <v>0</v>
      </c>
      <c r="N4130" s="445">
        <f t="shared" ref="N4130:N4193" si="515">IF(E4130&lt;&gt;"",1,0)</f>
        <v>0</v>
      </c>
      <c r="O4130" s="445">
        <f t="shared" si="510"/>
        <v>0</v>
      </c>
      <c r="P4130" s="445">
        <f t="shared" si="511"/>
        <v>0</v>
      </c>
      <c r="Q4130" s="445">
        <f t="shared" si="512"/>
        <v>0</v>
      </c>
      <c r="R4130" s="415" t="str">
        <f t="shared" si="513"/>
        <v>Leer</v>
      </c>
      <c r="S4130" s="445">
        <f>IF('Angaben KH-Standort'!D$29='A4'!D4130,IF('Angaben KH-Standort'!E$29="Ja",1,0),0)</f>
        <v>0</v>
      </c>
      <c r="T4130" s="445">
        <f>IF('Angaben KH-Standort'!D$30='A4'!D4130,IF('Angaben KH-Standort'!E$30="Ja",1,0),0)</f>
        <v>0</v>
      </c>
      <c r="U4130" s="445">
        <f>IF('Angaben KH-Standort'!D$31='A4'!D4130,IF('Angaben KH-Standort'!E$31="Ja",1,0),0)</f>
        <v>0</v>
      </c>
    </row>
    <row r="4131" spans="2:21" ht="15" customHeight="1" x14ac:dyDescent="0.3">
      <c r="B4131" s="70" t="str">
        <f t="shared" ref="B4131:B4194" si="516">IF(SUM(N4131:Q4131)&lt;4,"!!!","")</f>
        <v>!!!</v>
      </c>
      <c r="C4131" s="265" t="str">
        <f>IF(ISERROR(IF(LEN(E4131)&gt;0,VLOOKUP(TEXT($E4131,0),'Angaben Stationen'!$E$14:$J$213,5,0),"")),"?",IF(LEN(E4131)&gt;0,VLOOKUP(TEXT($E4131,0),'Angaben Stationen'!$E$14:$J$213,5,0),""))</f>
        <v/>
      </c>
      <c r="D4131" s="232" t="str">
        <f>IF(ISERROR(IF(LEN(E4131)&gt;0,VLOOKUP(TEXT($E4131,0),'Angaben Stationen'!$E$14:$J$213,6,0),"")),"STATION IST NICHT VORHANDEN",IF(LEN(E4131)&gt;0,VLOOKUP(TEXT($E4131,0),'Angaben Stationen'!$E$14:$J$213,6,0),""))</f>
        <v/>
      </c>
      <c r="E4131" s="287"/>
      <c r="F4131" s="234"/>
      <c r="G4131" s="234"/>
      <c r="H4131" s="263"/>
      <c r="I4131" s="64"/>
      <c r="K4131" s="445" t="str">
        <f t="shared" ref="K4131:K4194" si="517">IF($E4131&lt;&gt;"","Monat","Leer")</f>
        <v>Leer</v>
      </c>
      <c r="L4131" s="445" t="str">
        <f>VLOOKUP($D4131,{"29 - Psychiatrie (Erwachsene)","BGI";"297 - stationsäquivalente Behandlung in der Erwachsenenpsychiatrie (29)","BGI";"30 - Kinder- und Jugendpsychiatrie","BGII";"307 - stationsäquivalente Behandlung in der Kinder- und Jugendpsychiatrie (30)","BGII";"31 - Psychosomatik","BGI";"","Leer"},2,0)</f>
        <v>Leer</v>
      </c>
      <c r="M4131" s="445">
        <f t="shared" si="514"/>
        <v>0</v>
      </c>
      <c r="N4131" s="445">
        <f t="shared" si="515"/>
        <v>0</v>
      </c>
      <c r="O4131" s="445">
        <f t="shared" ref="O4131:O4194" si="518">IF(VALUE($F4131)&gt;0,1,0)</f>
        <v>0</v>
      </c>
      <c r="P4131" s="445">
        <f t="shared" ref="P4131:P4194" si="519">IF(LEN($G4131)&gt;0,1,0)</f>
        <v>0</v>
      </c>
      <c r="Q4131" s="445">
        <f t="shared" ref="Q4131:Q4194" si="520">IF(LEN($H4131)&gt;0,1,0)</f>
        <v>0</v>
      </c>
      <c r="R4131" s="415" t="str">
        <f t="shared" si="513"/>
        <v>Leer</v>
      </c>
      <c r="S4131" s="445">
        <f>IF('Angaben KH-Standort'!D$29='A4'!D4131,IF('Angaben KH-Standort'!E$29="Ja",1,0),0)</f>
        <v>0</v>
      </c>
      <c r="T4131" s="445">
        <f>IF('Angaben KH-Standort'!D$30='A4'!D4131,IF('Angaben KH-Standort'!E$30="Ja",1,0),0)</f>
        <v>0</v>
      </c>
      <c r="U4131" s="445">
        <f>IF('Angaben KH-Standort'!D$31='A4'!D4131,IF('Angaben KH-Standort'!E$31="Ja",1,0),0)</f>
        <v>0</v>
      </c>
    </row>
    <row r="4132" spans="2:21" ht="15" customHeight="1" x14ac:dyDescent="0.3">
      <c r="B4132" s="70" t="str">
        <f t="shared" si="516"/>
        <v>!!!</v>
      </c>
      <c r="C4132" s="265" t="str">
        <f>IF(ISERROR(IF(LEN(E4132)&gt;0,VLOOKUP(TEXT($E4132,0),'Angaben Stationen'!$E$14:$J$213,5,0),"")),"?",IF(LEN(E4132)&gt;0,VLOOKUP(TEXT($E4132,0),'Angaben Stationen'!$E$14:$J$213,5,0),""))</f>
        <v/>
      </c>
      <c r="D4132" s="232" t="str">
        <f>IF(ISERROR(IF(LEN(E4132)&gt;0,VLOOKUP(TEXT($E4132,0),'Angaben Stationen'!$E$14:$J$213,6,0),"")),"STATION IST NICHT VORHANDEN",IF(LEN(E4132)&gt;0,VLOOKUP(TEXT($E4132,0),'Angaben Stationen'!$E$14:$J$213,6,0),""))</f>
        <v/>
      </c>
      <c r="E4132" s="287"/>
      <c r="F4132" s="234"/>
      <c r="G4132" s="234"/>
      <c r="H4132" s="263"/>
      <c r="I4132" s="64"/>
      <c r="K4132" s="445" t="str">
        <f t="shared" si="517"/>
        <v>Leer</v>
      </c>
      <c r="L4132" s="445" t="str">
        <f>VLOOKUP($D4132,{"29 - Psychiatrie (Erwachsene)","BGI";"297 - stationsäquivalente Behandlung in der Erwachsenenpsychiatrie (29)","BGI";"30 - Kinder- und Jugendpsychiatrie","BGII";"307 - stationsäquivalente Behandlung in der Kinder- und Jugendpsychiatrie (30)","BGII";"31 - Psychosomatik","BGI";"","Leer"},2,0)</f>
        <v>Leer</v>
      </c>
      <c r="M4132" s="445">
        <f t="shared" si="514"/>
        <v>0</v>
      </c>
      <c r="N4132" s="445">
        <f t="shared" si="515"/>
        <v>0</v>
      </c>
      <c r="O4132" s="445">
        <f t="shared" si="518"/>
        <v>0</v>
      </c>
      <c r="P4132" s="445">
        <f t="shared" si="519"/>
        <v>0</v>
      </c>
      <c r="Q4132" s="445">
        <f t="shared" si="520"/>
        <v>0</v>
      </c>
      <c r="R4132" s="415" t="str">
        <f t="shared" si="513"/>
        <v>Leer</v>
      </c>
      <c r="S4132" s="445">
        <f>IF('Angaben KH-Standort'!D$29='A4'!D4132,IF('Angaben KH-Standort'!E$29="Ja",1,0),0)</f>
        <v>0</v>
      </c>
      <c r="T4132" s="445">
        <f>IF('Angaben KH-Standort'!D$30='A4'!D4132,IF('Angaben KH-Standort'!E$30="Ja",1,0),0)</f>
        <v>0</v>
      </c>
      <c r="U4132" s="445">
        <f>IF('Angaben KH-Standort'!D$31='A4'!D4132,IF('Angaben KH-Standort'!E$31="Ja",1,0),0)</f>
        <v>0</v>
      </c>
    </row>
    <row r="4133" spans="2:21" ht="15" customHeight="1" x14ac:dyDescent="0.3">
      <c r="B4133" s="70" t="str">
        <f t="shared" si="516"/>
        <v>!!!</v>
      </c>
      <c r="C4133" s="265" t="str">
        <f>IF(ISERROR(IF(LEN(E4133)&gt;0,VLOOKUP(TEXT($E4133,0),'Angaben Stationen'!$E$14:$J$213,5,0),"")),"?",IF(LEN(E4133)&gt;0,VLOOKUP(TEXT($E4133,0),'Angaben Stationen'!$E$14:$J$213,5,0),""))</f>
        <v/>
      </c>
      <c r="D4133" s="232" t="str">
        <f>IF(ISERROR(IF(LEN(E4133)&gt;0,VLOOKUP(TEXT($E4133,0),'Angaben Stationen'!$E$14:$J$213,6,0),"")),"STATION IST NICHT VORHANDEN",IF(LEN(E4133)&gt;0,VLOOKUP(TEXT($E4133,0),'Angaben Stationen'!$E$14:$J$213,6,0),""))</f>
        <v/>
      </c>
      <c r="E4133" s="287"/>
      <c r="F4133" s="234"/>
      <c r="G4133" s="234"/>
      <c r="H4133" s="263"/>
      <c r="I4133" s="64"/>
      <c r="K4133" s="445" t="str">
        <f t="shared" si="517"/>
        <v>Leer</v>
      </c>
      <c r="L4133" s="445" t="str">
        <f>VLOOKUP($D4133,{"29 - Psychiatrie (Erwachsene)","BGI";"297 - stationsäquivalente Behandlung in der Erwachsenenpsychiatrie (29)","BGI";"30 - Kinder- und Jugendpsychiatrie","BGII";"307 - stationsäquivalente Behandlung in der Kinder- und Jugendpsychiatrie (30)","BGII";"31 - Psychosomatik","BGI";"","Leer"},2,0)</f>
        <v>Leer</v>
      </c>
      <c r="M4133" s="445">
        <f t="shared" si="514"/>
        <v>0</v>
      </c>
      <c r="N4133" s="445">
        <f t="shared" si="515"/>
        <v>0</v>
      </c>
      <c r="O4133" s="445">
        <f t="shared" si="518"/>
        <v>0</v>
      </c>
      <c r="P4133" s="445">
        <f t="shared" si="519"/>
        <v>0</v>
      </c>
      <c r="Q4133" s="445">
        <f t="shared" si="520"/>
        <v>0</v>
      </c>
      <c r="R4133" s="415" t="str">
        <f t="shared" si="513"/>
        <v>Leer</v>
      </c>
      <c r="S4133" s="445">
        <f>IF('Angaben KH-Standort'!D$29='A4'!D4133,IF('Angaben KH-Standort'!E$29="Ja",1,0),0)</f>
        <v>0</v>
      </c>
      <c r="T4133" s="445">
        <f>IF('Angaben KH-Standort'!D$30='A4'!D4133,IF('Angaben KH-Standort'!E$30="Ja",1,0),0)</f>
        <v>0</v>
      </c>
      <c r="U4133" s="445">
        <f>IF('Angaben KH-Standort'!D$31='A4'!D4133,IF('Angaben KH-Standort'!E$31="Ja",1,0),0)</f>
        <v>0</v>
      </c>
    </row>
    <row r="4134" spans="2:21" ht="15" customHeight="1" x14ac:dyDescent="0.3">
      <c r="B4134" s="70" t="str">
        <f t="shared" si="516"/>
        <v>!!!</v>
      </c>
      <c r="C4134" s="265" t="str">
        <f>IF(ISERROR(IF(LEN(E4134)&gt;0,VLOOKUP(TEXT($E4134,0),'Angaben Stationen'!$E$14:$J$213,5,0),"")),"?",IF(LEN(E4134)&gt;0,VLOOKUP(TEXT($E4134,0),'Angaben Stationen'!$E$14:$J$213,5,0),""))</f>
        <v/>
      </c>
      <c r="D4134" s="232" t="str">
        <f>IF(ISERROR(IF(LEN(E4134)&gt;0,VLOOKUP(TEXT($E4134,0),'Angaben Stationen'!$E$14:$J$213,6,0),"")),"STATION IST NICHT VORHANDEN",IF(LEN(E4134)&gt;0,VLOOKUP(TEXT($E4134,0),'Angaben Stationen'!$E$14:$J$213,6,0),""))</f>
        <v/>
      </c>
      <c r="E4134" s="287"/>
      <c r="F4134" s="234"/>
      <c r="G4134" s="234"/>
      <c r="H4134" s="263"/>
      <c r="I4134" s="64"/>
      <c r="K4134" s="445" t="str">
        <f t="shared" si="517"/>
        <v>Leer</v>
      </c>
      <c r="L4134" s="445" t="str">
        <f>VLOOKUP($D4134,{"29 - Psychiatrie (Erwachsene)","BGI";"297 - stationsäquivalente Behandlung in der Erwachsenenpsychiatrie (29)","BGI";"30 - Kinder- und Jugendpsychiatrie","BGII";"307 - stationsäquivalente Behandlung in der Kinder- und Jugendpsychiatrie (30)","BGII";"31 - Psychosomatik","BGI";"","Leer"},2,0)</f>
        <v>Leer</v>
      </c>
      <c r="M4134" s="445">
        <f t="shared" si="514"/>
        <v>0</v>
      </c>
      <c r="N4134" s="445">
        <f t="shared" si="515"/>
        <v>0</v>
      </c>
      <c r="O4134" s="445">
        <f t="shared" si="518"/>
        <v>0</v>
      </c>
      <c r="P4134" s="445">
        <f t="shared" si="519"/>
        <v>0</v>
      </c>
      <c r="Q4134" s="445">
        <f t="shared" si="520"/>
        <v>0</v>
      </c>
      <c r="R4134" s="415" t="str">
        <f t="shared" si="513"/>
        <v>Leer</v>
      </c>
      <c r="S4134" s="445">
        <f>IF('Angaben KH-Standort'!D$29='A4'!D4134,IF('Angaben KH-Standort'!E$29="Ja",1,0),0)</f>
        <v>0</v>
      </c>
      <c r="T4134" s="445">
        <f>IF('Angaben KH-Standort'!D$30='A4'!D4134,IF('Angaben KH-Standort'!E$30="Ja",1,0),0)</f>
        <v>0</v>
      </c>
      <c r="U4134" s="445">
        <f>IF('Angaben KH-Standort'!D$31='A4'!D4134,IF('Angaben KH-Standort'!E$31="Ja",1,0),0)</f>
        <v>0</v>
      </c>
    </row>
    <row r="4135" spans="2:21" ht="15" customHeight="1" x14ac:dyDescent="0.3">
      <c r="B4135" s="70" t="str">
        <f t="shared" si="516"/>
        <v>!!!</v>
      </c>
      <c r="C4135" s="265" t="str">
        <f>IF(ISERROR(IF(LEN(E4135)&gt;0,VLOOKUP(TEXT($E4135,0),'Angaben Stationen'!$E$14:$J$213,5,0),"")),"?",IF(LEN(E4135)&gt;0,VLOOKUP(TEXT($E4135,0),'Angaben Stationen'!$E$14:$J$213,5,0),""))</f>
        <v/>
      </c>
      <c r="D4135" s="232" t="str">
        <f>IF(ISERROR(IF(LEN(E4135)&gt;0,VLOOKUP(TEXT($E4135,0),'Angaben Stationen'!$E$14:$J$213,6,0),"")),"STATION IST NICHT VORHANDEN",IF(LEN(E4135)&gt;0,VLOOKUP(TEXT($E4135,0),'Angaben Stationen'!$E$14:$J$213,6,0),""))</f>
        <v/>
      </c>
      <c r="E4135" s="287"/>
      <c r="F4135" s="234"/>
      <c r="G4135" s="234"/>
      <c r="H4135" s="263"/>
      <c r="I4135" s="64"/>
      <c r="K4135" s="445" t="str">
        <f t="shared" si="517"/>
        <v>Leer</v>
      </c>
      <c r="L4135" s="445" t="str">
        <f>VLOOKUP($D4135,{"29 - Psychiatrie (Erwachsene)","BGI";"297 - stationsäquivalente Behandlung in der Erwachsenenpsychiatrie (29)","BGI";"30 - Kinder- und Jugendpsychiatrie","BGII";"307 - stationsäquivalente Behandlung in der Kinder- und Jugendpsychiatrie (30)","BGII";"31 - Psychosomatik","BGI";"","Leer"},2,0)</f>
        <v>Leer</v>
      </c>
      <c r="M4135" s="445">
        <f t="shared" si="514"/>
        <v>0</v>
      </c>
      <c r="N4135" s="445">
        <f t="shared" si="515"/>
        <v>0</v>
      </c>
      <c r="O4135" s="445">
        <f t="shared" si="518"/>
        <v>0</v>
      </c>
      <c r="P4135" s="445">
        <f t="shared" si="519"/>
        <v>0</v>
      </c>
      <c r="Q4135" s="445">
        <f t="shared" si="520"/>
        <v>0</v>
      </c>
      <c r="R4135" s="415" t="str">
        <f t="shared" si="513"/>
        <v>Leer</v>
      </c>
      <c r="S4135" s="445">
        <f>IF('Angaben KH-Standort'!D$29='A4'!D4135,IF('Angaben KH-Standort'!E$29="Ja",1,0),0)</f>
        <v>0</v>
      </c>
      <c r="T4135" s="445">
        <f>IF('Angaben KH-Standort'!D$30='A4'!D4135,IF('Angaben KH-Standort'!E$30="Ja",1,0),0)</f>
        <v>0</v>
      </c>
      <c r="U4135" s="445">
        <f>IF('Angaben KH-Standort'!D$31='A4'!D4135,IF('Angaben KH-Standort'!E$31="Ja",1,0),0)</f>
        <v>0</v>
      </c>
    </row>
    <row r="4136" spans="2:21" ht="15" customHeight="1" x14ac:dyDescent="0.3">
      <c r="B4136" s="70" t="str">
        <f t="shared" si="516"/>
        <v>!!!</v>
      </c>
      <c r="C4136" s="265" t="str">
        <f>IF(ISERROR(IF(LEN(E4136)&gt;0,VLOOKUP(TEXT($E4136,0),'Angaben Stationen'!$E$14:$J$213,5,0),"")),"?",IF(LEN(E4136)&gt;0,VLOOKUP(TEXT($E4136,0),'Angaben Stationen'!$E$14:$J$213,5,0),""))</f>
        <v/>
      </c>
      <c r="D4136" s="232" t="str">
        <f>IF(ISERROR(IF(LEN(E4136)&gt;0,VLOOKUP(TEXT($E4136,0),'Angaben Stationen'!$E$14:$J$213,6,0),"")),"STATION IST NICHT VORHANDEN",IF(LEN(E4136)&gt;0,VLOOKUP(TEXT($E4136,0),'Angaben Stationen'!$E$14:$J$213,6,0),""))</f>
        <v/>
      </c>
      <c r="E4136" s="287"/>
      <c r="F4136" s="234"/>
      <c r="G4136" s="234"/>
      <c r="H4136" s="263"/>
      <c r="I4136" s="64"/>
      <c r="K4136" s="445" t="str">
        <f t="shared" si="517"/>
        <v>Leer</v>
      </c>
      <c r="L4136" s="445" t="str">
        <f>VLOOKUP($D4136,{"29 - Psychiatrie (Erwachsene)","BGI";"297 - stationsäquivalente Behandlung in der Erwachsenenpsychiatrie (29)","BGI";"30 - Kinder- und Jugendpsychiatrie","BGII";"307 - stationsäquivalente Behandlung in der Kinder- und Jugendpsychiatrie (30)","BGII";"31 - Psychosomatik","BGI";"","Leer"},2,0)</f>
        <v>Leer</v>
      </c>
      <c r="M4136" s="445">
        <f t="shared" si="514"/>
        <v>0</v>
      </c>
      <c r="N4136" s="445">
        <f t="shared" si="515"/>
        <v>0</v>
      </c>
      <c r="O4136" s="445">
        <f t="shared" si="518"/>
        <v>0</v>
      </c>
      <c r="P4136" s="445">
        <f t="shared" si="519"/>
        <v>0</v>
      </c>
      <c r="Q4136" s="445">
        <f t="shared" si="520"/>
        <v>0</v>
      </c>
      <c r="R4136" s="415" t="str">
        <f t="shared" si="513"/>
        <v>Leer</v>
      </c>
      <c r="S4136" s="445">
        <f>IF('Angaben KH-Standort'!D$29='A4'!D4136,IF('Angaben KH-Standort'!E$29="Ja",1,0),0)</f>
        <v>0</v>
      </c>
      <c r="T4136" s="445">
        <f>IF('Angaben KH-Standort'!D$30='A4'!D4136,IF('Angaben KH-Standort'!E$30="Ja",1,0),0)</f>
        <v>0</v>
      </c>
      <c r="U4136" s="445">
        <f>IF('Angaben KH-Standort'!D$31='A4'!D4136,IF('Angaben KH-Standort'!E$31="Ja",1,0),0)</f>
        <v>0</v>
      </c>
    </row>
    <row r="4137" spans="2:21" ht="15" customHeight="1" x14ac:dyDescent="0.3">
      <c r="B4137" s="70" t="str">
        <f t="shared" si="516"/>
        <v>!!!</v>
      </c>
      <c r="C4137" s="265" t="str">
        <f>IF(ISERROR(IF(LEN(E4137)&gt;0,VLOOKUP(TEXT($E4137,0),'Angaben Stationen'!$E$14:$J$213,5,0),"")),"?",IF(LEN(E4137)&gt;0,VLOOKUP(TEXT($E4137,0),'Angaben Stationen'!$E$14:$J$213,5,0),""))</f>
        <v/>
      </c>
      <c r="D4137" s="232" t="str">
        <f>IF(ISERROR(IF(LEN(E4137)&gt;0,VLOOKUP(TEXT($E4137,0),'Angaben Stationen'!$E$14:$J$213,6,0),"")),"STATION IST NICHT VORHANDEN",IF(LEN(E4137)&gt;0,VLOOKUP(TEXT($E4137,0),'Angaben Stationen'!$E$14:$J$213,6,0),""))</f>
        <v/>
      </c>
      <c r="E4137" s="287"/>
      <c r="F4137" s="234"/>
      <c r="G4137" s="234"/>
      <c r="H4137" s="263"/>
      <c r="I4137" s="64"/>
      <c r="K4137" s="445" t="str">
        <f t="shared" si="517"/>
        <v>Leer</v>
      </c>
      <c r="L4137" s="445" t="str">
        <f>VLOOKUP($D4137,{"29 - Psychiatrie (Erwachsene)","BGI";"297 - stationsäquivalente Behandlung in der Erwachsenenpsychiatrie (29)","BGI";"30 - Kinder- und Jugendpsychiatrie","BGII";"307 - stationsäquivalente Behandlung in der Kinder- und Jugendpsychiatrie (30)","BGII";"31 - Psychosomatik","BGI";"","Leer"},2,0)</f>
        <v>Leer</v>
      </c>
      <c r="M4137" s="445">
        <f t="shared" si="514"/>
        <v>0</v>
      </c>
      <c r="N4137" s="445">
        <f t="shared" si="515"/>
        <v>0</v>
      </c>
      <c r="O4137" s="445">
        <f t="shared" si="518"/>
        <v>0</v>
      </c>
      <c r="P4137" s="445">
        <f t="shared" si="519"/>
        <v>0</v>
      </c>
      <c r="Q4137" s="445">
        <f t="shared" si="520"/>
        <v>0</v>
      </c>
      <c r="R4137" s="415" t="str">
        <f t="shared" si="513"/>
        <v>Leer</v>
      </c>
      <c r="S4137" s="445">
        <f>IF('Angaben KH-Standort'!D$29='A4'!D4137,IF('Angaben KH-Standort'!E$29="Ja",1,0),0)</f>
        <v>0</v>
      </c>
      <c r="T4137" s="445">
        <f>IF('Angaben KH-Standort'!D$30='A4'!D4137,IF('Angaben KH-Standort'!E$30="Ja",1,0),0)</f>
        <v>0</v>
      </c>
      <c r="U4137" s="445">
        <f>IF('Angaben KH-Standort'!D$31='A4'!D4137,IF('Angaben KH-Standort'!E$31="Ja",1,0),0)</f>
        <v>0</v>
      </c>
    </row>
    <row r="4138" spans="2:21" ht="15" customHeight="1" x14ac:dyDescent="0.3">
      <c r="B4138" s="70" t="str">
        <f t="shared" si="516"/>
        <v>!!!</v>
      </c>
      <c r="C4138" s="265" t="str">
        <f>IF(ISERROR(IF(LEN(E4138)&gt;0,VLOOKUP(TEXT($E4138,0),'Angaben Stationen'!$E$14:$J$213,5,0),"")),"?",IF(LEN(E4138)&gt;0,VLOOKUP(TEXT($E4138,0),'Angaben Stationen'!$E$14:$J$213,5,0),""))</f>
        <v/>
      </c>
      <c r="D4138" s="232" t="str">
        <f>IF(ISERROR(IF(LEN(E4138)&gt;0,VLOOKUP(TEXT($E4138,0),'Angaben Stationen'!$E$14:$J$213,6,0),"")),"STATION IST NICHT VORHANDEN",IF(LEN(E4138)&gt;0,VLOOKUP(TEXT($E4138,0),'Angaben Stationen'!$E$14:$J$213,6,0),""))</f>
        <v/>
      </c>
      <c r="E4138" s="287"/>
      <c r="F4138" s="234"/>
      <c r="G4138" s="234"/>
      <c r="H4138" s="263"/>
      <c r="I4138" s="64"/>
      <c r="K4138" s="445" t="str">
        <f t="shared" si="517"/>
        <v>Leer</v>
      </c>
      <c r="L4138" s="445" t="str">
        <f>VLOOKUP($D4138,{"29 - Psychiatrie (Erwachsene)","BGI";"297 - stationsäquivalente Behandlung in der Erwachsenenpsychiatrie (29)","BGI";"30 - Kinder- und Jugendpsychiatrie","BGII";"307 - stationsäquivalente Behandlung in der Kinder- und Jugendpsychiatrie (30)","BGII";"31 - Psychosomatik","BGI";"","Leer"},2,0)</f>
        <v>Leer</v>
      </c>
      <c r="M4138" s="445">
        <f t="shared" si="514"/>
        <v>0</v>
      </c>
      <c r="N4138" s="445">
        <f t="shared" si="515"/>
        <v>0</v>
      </c>
      <c r="O4138" s="445">
        <f t="shared" si="518"/>
        <v>0</v>
      </c>
      <c r="P4138" s="445">
        <f t="shared" si="519"/>
        <v>0</v>
      </c>
      <c r="Q4138" s="445">
        <f t="shared" si="520"/>
        <v>0</v>
      </c>
      <c r="R4138" s="415" t="str">
        <f t="shared" si="513"/>
        <v>Leer</v>
      </c>
      <c r="S4138" s="445">
        <f>IF('Angaben KH-Standort'!D$29='A4'!D4138,IF('Angaben KH-Standort'!E$29="Ja",1,0),0)</f>
        <v>0</v>
      </c>
      <c r="T4138" s="445">
        <f>IF('Angaben KH-Standort'!D$30='A4'!D4138,IF('Angaben KH-Standort'!E$30="Ja",1,0),0)</f>
        <v>0</v>
      </c>
      <c r="U4138" s="445">
        <f>IF('Angaben KH-Standort'!D$31='A4'!D4138,IF('Angaben KH-Standort'!E$31="Ja",1,0),0)</f>
        <v>0</v>
      </c>
    </row>
    <row r="4139" spans="2:21" ht="15" customHeight="1" x14ac:dyDescent="0.3">
      <c r="B4139" s="70" t="str">
        <f t="shared" si="516"/>
        <v>!!!</v>
      </c>
      <c r="C4139" s="265" t="str">
        <f>IF(ISERROR(IF(LEN(E4139)&gt;0,VLOOKUP(TEXT($E4139,0),'Angaben Stationen'!$E$14:$J$213,5,0),"")),"?",IF(LEN(E4139)&gt;0,VLOOKUP(TEXT($E4139,0),'Angaben Stationen'!$E$14:$J$213,5,0),""))</f>
        <v/>
      </c>
      <c r="D4139" s="232" t="str">
        <f>IF(ISERROR(IF(LEN(E4139)&gt;0,VLOOKUP(TEXT($E4139,0),'Angaben Stationen'!$E$14:$J$213,6,0),"")),"STATION IST NICHT VORHANDEN",IF(LEN(E4139)&gt;0,VLOOKUP(TEXT($E4139,0),'Angaben Stationen'!$E$14:$J$213,6,0),""))</f>
        <v/>
      </c>
      <c r="E4139" s="287"/>
      <c r="F4139" s="234"/>
      <c r="G4139" s="234"/>
      <c r="H4139" s="263"/>
      <c r="I4139" s="64"/>
      <c r="K4139" s="445" t="str">
        <f t="shared" si="517"/>
        <v>Leer</v>
      </c>
      <c r="L4139" s="445" t="str">
        <f>VLOOKUP($D4139,{"29 - Psychiatrie (Erwachsene)","BGI";"297 - stationsäquivalente Behandlung in der Erwachsenenpsychiatrie (29)","BGI";"30 - Kinder- und Jugendpsychiatrie","BGII";"307 - stationsäquivalente Behandlung in der Kinder- und Jugendpsychiatrie (30)","BGII";"31 - Psychosomatik","BGI";"","Leer"},2,0)</f>
        <v>Leer</v>
      </c>
      <c r="M4139" s="445">
        <f t="shared" si="514"/>
        <v>0</v>
      </c>
      <c r="N4139" s="445">
        <f t="shared" si="515"/>
        <v>0</v>
      </c>
      <c r="O4139" s="445">
        <f t="shared" si="518"/>
        <v>0</v>
      </c>
      <c r="P4139" s="445">
        <f t="shared" si="519"/>
        <v>0</v>
      </c>
      <c r="Q4139" s="445">
        <f t="shared" si="520"/>
        <v>0</v>
      </c>
      <c r="R4139" s="415" t="str">
        <f t="shared" si="513"/>
        <v>Leer</v>
      </c>
      <c r="S4139" s="445">
        <f>IF('Angaben KH-Standort'!D$29='A4'!D4139,IF('Angaben KH-Standort'!E$29="Ja",1,0),0)</f>
        <v>0</v>
      </c>
      <c r="T4139" s="445">
        <f>IF('Angaben KH-Standort'!D$30='A4'!D4139,IF('Angaben KH-Standort'!E$30="Ja",1,0),0)</f>
        <v>0</v>
      </c>
      <c r="U4139" s="445">
        <f>IF('Angaben KH-Standort'!D$31='A4'!D4139,IF('Angaben KH-Standort'!E$31="Ja",1,0),0)</f>
        <v>0</v>
      </c>
    </row>
    <row r="4140" spans="2:21" ht="15" customHeight="1" x14ac:dyDescent="0.3">
      <c r="B4140" s="70" t="str">
        <f t="shared" si="516"/>
        <v>!!!</v>
      </c>
      <c r="C4140" s="265" t="str">
        <f>IF(ISERROR(IF(LEN(E4140)&gt;0,VLOOKUP(TEXT($E4140,0),'Angaben Stationen'!$E$14:$J$213,5,0),"")),"?",IF(LEN(E4140)&gt;0,VLOOKUP(TEXT($E4140,0),'Angaben Stationen'!$E$14:$J$213,5,0),""))</f>
        <v/>
      </c>
      <c r="D4140" s="232" t="str">
        <f>IF(ISERROR(IF(LEN(E4140)&gt;0,VLOOKUP(TEXT($E4140,0),'Angaben Stationen'!$E$14:$J$213,6,0),"")),"STATION IST NICHT VORHANDEN",IF(LEN(E4140)&gt;0,VLOOKUP(TEXT($E4140,0),'Angaben Stationen'!$E$14:$J$213,6,0),""))</f>
        <v/>
      </c>
      <c r="E4140" s="287"/>
      <c r="F4140" s="234"/>
      <c r="G4140" s="234"/>
      <c r="H4140" s="263"/>
      <c r="I4140" s="64"/>
      <c r="K4140" s="445" t="str">
        <f t="shared" si="517"/>
        <v>Leer</v>
      </c>
      <c r="L4140" s="445" t="str">
        <f>VLOOKUP($D4140,{"29 - Psychiatrie (Erwachsene)","BGI";"297 - stationsäquivalente Behandlung in der Erwachsenenpsychiatrie (29)","BGI";"30 - Kinder- und Jugendpsychiatrie","BGII";"307 - stationsäquivalente Behandlung in der Kinder- und Jugendpsychiatrie (30)","BGII";"31 - Psychosomatik","BGI";"","Leer"},2,0)</f>
        <v>Leer</v>
      </c>
      <c r="M4140" s="445">
        <f t="shared" si="514"/>
        <v>0</v>
      </c>
      <c r="N4140" s="445">
        <f t="shared" si="515"/>
        <v>0</v>
      </c>
      <c r="O4140" s="445">
        <f t="shared" si="518"/>
        <v>0</v>
      </c>
      <c r="P4140" s="445">
        <f t="shared" si="519"/>
        <v>0</v>
      </c>
      <c r="Q4140" s="445">
        <f t="shared" si="520"/>
        <v>0</v>
      </c>
      <c r="R4140" s="415" t="str">
        <f t="shared" si="513"/>
        <v>Leer</v>
      </c>
      <c r="S4140" s="445">
        <f>IF('Angaben KH-Standort'!D$29='A4'!D4140,IF('Angaben KH-Standort'!E$29="Ja",1,0),0)</f>
        <v>0</v>
      </c>
      <c r="T4140" s="445">
        <f>IF('Angaben KH-Standort'!D$30='A4'!D4140,IF('Angaben KH-Standort'!E$30="Ja",1,0),0)</f>
        <v>0</v>
      </c>
      <c r="U4140" s="445">
        <f>IF('Angaben KH-Standort'!D$31='A4'!D4140,IF('Angaben KH-Standort'!E$31="Ja",1,0),0)</f>
        <v>0</v>
      </c>
    </row>
    <row r="4141" spans="2:21" ht="15" customHeight="1" x14ac:dyDescent="0.3">
      <c r="B4141" s="70" t="str">
        <f t="shared" si="516"/>
        <v>!!!</v>
      </c>
      <c r="C4141" s="265" t="str">
        <f>IF(ISERROR(IF(LEN(E4141)&gt;0,VLOOKUP(TEXT($E4141,0),'Angaben Stationen'!$E$14:$J$213,5,0),"")),"?",IF(LEN(E4141)&gt;0,VLOOKUP(TEXT($E4141,0),'Angaben Stationen'!$E$14:$J$213,5,0),""))</f>
        <v/>
      </c>
      <c r="D4141" s="232" t="str">
        <f>IF(ISERROR(IF(LEN(E4141)&gt;0,VLOOKUP(TEXT($E4141,0),'Angaben Stationen'!$E$14:$J$213,6,0),"")),"STATION IST NICHT VORHANDEN",IF(LEN(E4141)&gt;0,VLOOKUP(TEXT($E4141,0),'Angaben Stationen'!$E$14:$J$213,6,0),""))</f>
        <v/>
      </c>
      <c r="E4141" s="287"/>
      <c r="F4141" s="234"/>
      <c r="G4141" s="234"/>
      <c r="H4141" s="263"/>
      <c r="I4141" s="64"/>
      <c r="K4141" s="445" t="str">
        <f t="shared" si="517"/>
        <v>Leer</v>
      </c>
      <c r="L4141" s="445" t="str">
        <f>VLOOKUP($D4141,{"29 - Psychiatrie (Erwachsene)","BGI";"297 - stationsäquivalente Behandlung in der Erwachsenenpsychiatrie (29)","BGI";"30 - Kinder- und Jugendpsychiatrie","BGII";"307 - stationsäquivalente Behandlung in der Kinder- und Jugendpsychiatrie (30)","BGII";"31 - Psychosomatik","BGI";"","Leer"},2,0)</f>
        <v>Leer</v>
      </c>
      <c r="M4141" s="445">
        <f t="shared" si="514"/>
        <v>0</v>
      </c>
      <c r="N4141" s="445">
        <f t="shared" si="515"/>
        <v>0</v>
      </c>
      <c r="O4141" s="445">
        <f t="shared" si="518"/>
        <v>0</v>
      </c>
      <c r="P4141" s="445">
        <f t="shared" si="519"/>
        <v>0</v>
      </c>
      <c r="Q4141" s="445">
        <f t="shared" si="520"/>
        <v>0</v>
      </c>
      <c r="R4141" s="415" t="str">
        <f t="shared" si="513"/>
        <v>Leer</v>
      </c>
      <c r="S4141" s="445">
        <f>IF('Angaben KH-Standort'!D$29='A4'!D4141,IF('Angaben KH-Standort'!E$29="Ja",1,0),0)</f>
        <v>0</v>
      </c>
      <c r="T4141" s="445">
        <f>IF('Angaben KH-Standort'!D$30='A4'!D4141,IF('Angaben KH-Standort'!E$30="Ja",1,0),0)</f>
        <v>0</v>
      </c>
      <c r="U4141" s="445">
        <f>IF('Angaben KH-Standort'!D$31='A4'!D4141,IF('Angaben KH-Standort'!E$31="Ja",1,0),0)</f>
        <v>0</v>
      </c>
    </row>
    <row r="4142" spans="2:21" ht="15" customHeight="1" x14ac:dyDescent="0.3">
      <c r="B4142" s="70" t="str">
        <f t="shared" si="516"/>
        <v>!!!</v>
      </c>
      <c r="C4142" s="265" t="str">
        <f>IF(ISERROR(IF(LEN(E4142)&gt;0,VLOOKUP(TEXT($E4142,0),'Angaben Stationen'!$E$14:$J$213,5,0),"")),"?",IF(LEN(E4142)&gt;0,VLOOKUP(TEXT($E4142,0),'Angaben Stationen'!$E$14:$J$213,5,0),""))</f>
        <v/>
      </c>
      <c r="D4142" s="232" t="str">
        <f>IF(ISERROR(IF(LEN(E4142)&gt;0,VLOOKUP(TEXT($E4142,0),'Angaben Stationen'!$E$14:$J$213,6,0),"")),"STATION IST NICHT VORHANDEN",IF(LEN(E4142)&gt;0,VLOOKUP(TEXT($E4142,0),'Angaben Stationen'!$E$14:$J$213,6,0),""))</f>
        <v/>
      </c>
      <c r="E4142" s="287"/>
      <c r="F4142" s="234"/>
      <c r="G4142" s="234"/>
      <c r="H4142" s="263"/>
      <c r="I4142" s="64"/>
      <c r="K4142" s="445" t="str">
        <f t="shared" si="517"/>
        <v>Leer</v>
      </c>
      <c r="L4142" s="445" t="str">
        <f>VLOOKUP($D4142,{"29 - Psychiatrie (Erwachsene)","BGI";"297 - stationsäquivalente Behandlung in der Erwachsenenpsychiatrie (29)","BGI";"30 - Kinder- und Jugendpsychiatrie","BGII";"307 - stationsäquivalente Behandlung in der Kinder- und Jugendpsychiatrie (30)","BGII";"31 - Psychosomatik","BGI";"","Leer"},2,0)</f>
        <v>Leer</v>
      </c>
      <c r="M4142" s="445">
        <f t="shared" si="514"/>
        <v>0</v>
      </c>
      <c r="N4142" s="445">
        <f t="shared" si="515"/>
        <v>0</v>
      </c>
      <c r="O4142" s="445">
        <f t="shared" si="518"/>
        <v>0</v>
      </c>
      <c r="P4142" s="445">
        <f t="shared" si="519"/>
        <v>0</v>
      </c>
      <c r="Q4142" s="445">
        <f t="shared" si="520"/>
        <v>0</v>
      </c>
      <c r="R4142" s="415" t="str">
        <f t="shared" si="513"/>
        <v>Leer</v>
      </c>
      <c r="S4142" s="445">
        <f>IF('Angaben KH-Standort'!D$29='A4'!D4142,IF('Angaben KH-Standort'!E$29="Ja",1,0),0)</f>
        <v>0</v>
      </c>
      <c r="T4142" s="445">
        <f>IF('Angaben KH-Standort'!D$30='A4'!D4142,IF('Angaben KH-Standort'!E$30="Ja",1,0),0)</f>
        <v>0</v>
      </c>
      <c r="U4142" s="445">
        <f>IF('Angaben KH-Standort'!D$31='A4'!D4142,IF('Angaben KH-Standort'!E$31="Ja",1,0),0)</f>
        <v>0</v>
      </c>
    </row>
    <row r="4143" spans="2:21" ht="15" customHeight="1" x14ac:dyDescent="0.3">
      <c r="B4143" s="70" t="str">
        <f t="shared" si="516"/>
        <v>!!!</v>
      </c>
      <c r="C4143" s="265" t="str">
        <f>IF(ISERROR(IF(LEN(E4143)&gt;0,VLOOKUP(TEXT($E4143,0),'Angaben Stationen'!$E$14:$J$213,5,0),"")),"?",IF(LEN(E4143)&gt;0,VLOOKUP(TEXT($E4143,0),'Angaben Stationen'!$E$14:$J$213,5,0),""))</f>
        <v/>
      </c>
      <c r="D4143" s="232" t="str">
        <f>IF(ISERROR(IF(LEN(E4143)&gt;0,VLOOKUP(TEXT($E4143,0),'Angaben Stationen'!$E$14:$J$213,6,0),"")),"STATION IST NICHT VORHANDEN",IF(LEN(E4143)&gt;0,VLOOKUP(TEXT($E4143,0),'Angaben Stationen'!$E$14:$J$213,6,0),""))</f>
        <v/>
      </c>
      <c r="E4143" s="287"/>
      <c r="F4143" s="234"/>
      <c r="G4143" s="234"/>
      <c r="H4143" s="263"/>
      <c r="I4143" s="64"/>
      <c r="K4143" s="445" t="str">
        <f t="shared" si="517"/>
        <v>Leer</v>
      </c>
      <c r="L4143" s="445" t="str">
        <f>VLOOKUP($D4143,{"29 - Psychiatrie (Erwachsene)","BGI";"297 - stationsäquivalente Behandlung in der Erwachsenenpsychiatrie (29)","BGI";"30 - Kinder- und Jugendpsychiatrie","BGII";"307 - stationsäquivalente Behandlung in der Kinder- und Jugendpsychiatrie (30)","BGII";"31 - Psychosomatik","BGI";"","Leer"},2,0)</f>
        <v>Leer</v>
      </c>
      <c r="M4143" s="445">
        <f t="shared" si="514"/>
        <v>0</v>
      </c>
      <c r="N4143" s="445">
        <f t="shared" si="515"/>
        <v>0</v>
      </c>
      <c r="O4143" s="445">
        <f t="shared" si="518"/>
        <v>0</v>
      </c>
      <c r="P4143" s="445">
        <f t="shared" si="519"/>
        <v>0</v>
      </c>
      <c r="Q4143" s="445">
        <f t="shared" si="520"/>
        <v>0</v>
      </c>
      <c r="R4143" s="415" t="str">
        <f t="shared" ref="R4143:R4206" si="521">IF(D4143&lt;&gt;"",IF(SUM(S4143:U4143)&gt;0,"Ja","Nein"),"Leer")</f>
        <v>Leer</v>
      </c>
      <c r="S4143" s="445">
        <f>IF('Angaben KH-Standort'!D$29='A4'!D4143,IF('Angaben KH-Standort'!E$29="Ja",1,0),0)</f>
        <v>0</v>
      </c>
      <c r="T4143" s="445">
        <f>IF('Angaben KH-Standort'!D$30='A4'!D4143,IF('Angaben KH-Standort'!E$30="Ja",1,0),0)</f>
        <v>0</v>
      </c>
      <c r="U4143" s="445">
        <f>IF('Angaben KH-Standort'!D$31='A4'!D4143,IF('Angaben KH-Standort'!E$31="Ja",1,0),0)</f>
        <v>0</v>
      </c>
    </row>
    <row r="4144" spans="2:21" ht="15" customHeight="1" x14ac:dyDescent="0.3">
      <c r="B4144" s="70" t="str">
        <f t="shared" si="516"/>
        <v>!!!</v>
      </c>
      <c r="C4144" s="265" t="str">
        <f>IF(ISERROR(IF(LEN(E4144)&gt;0,VLOOKUP(TEXT($E4144,0),'Angaben Stationen'!$E$14:$J$213,5,0),"")),"?",IF(LEN(E4144)&gt;0,VLOOKUP(TEXT($E4144,0),'Angaben Stationen'!$E$14:$J$213,5,0),""))</f>
        <v/>
      </c>
      <c r="D4144" s="232" t="str">
        <f>IF(ISERROR(IF(LEN(E4144)&gt;0,VLOOKUP(TEXT($E4144,0),'Angaben Stationen'!$E$14:$J$213,6,0),"")),"STATION IST NICHT VORHANDEN",IF(LEN(E4144)&gt;0,VLOOKUP(TEXT($E4144,0),'Angaben Stationen'!$E$14:$J$213,6,0),""))</f>
        <v/>
      </c>
      <c r="E4144" s="287"/>
      <c r="F4144" s="234"/>
      <c r="G4144" s="234"/>
      <c r="H4144" s="263"/>
      <c r="I4144" s="64"/>
      <c r="K4144" s="445" t="str">
        <f t="shared" si="517"/>
        <v>Leer</v>
      </c>
      <c r="L4144" s="445" t="str">
        <f>VLOOKUP($D4144,{"29 - Psychiatrie (Erwachsene)","BGI";"297 - stationsäquivalente Behandlung in der Erwachsenenpsychiatrie (29)","BGI";"30 - Kinder- und Jugendpsychiatrie","BGII";"307 - stationsäquivalente Behandlung in der Kinder- und Jugendpsychiatrie (30)","BGII";"31 - Psychosomatik","BGI";"","Leer"},2,0)</f>
        <v>Leer</v>
      </c>
      <c r="M4144" s="445">
        <f t="shared" si="514"/>
        <v>0</v>
      </c>
      <c r="N4144" s="445">
        <f t="shared" si="515"/>
        <v>0</v>
      </c>
      <c r="O4144" s="445">
        <f t="shared" si="518"/>
        <v>0</v>
      </c>
      <c r="P4144" s="445">
        <f t="shared" si="519"/>
        <v>0</v>
      </c>
      <c r="Q4144" s="445">
        <f t="shared" si="520"/>
        <v>0</v>
      </c>
      <c r="R4144" s="415" t="str">
        <f t="shared" si="521"/>
        <v>Leer</v>
      </c>
      <c r="S4144" s="445">
        <f>IF('Angaben KH-Standort'!D$29='A4'!D4144,IF('Angaben KH-Standort'!E$29="Ja",1,0),0)</f>
        <v>0</v>
      </c>
      <c r="T4144" s="445">
        <f>IF('Angaben KH-Standort'!D$30='A4'!D4144,IF('Angaben KH-Standort'!E$30="Ja",1,0),0)</f>
        <v>0</v>
      </c>
      <c r="U4144" s="445">
        <f>IF('Angaben KH-Standort'!D$31='A4'!D4144,IF('Angaben KH-Standort'!E$31="Ja",1,0),0)</f>
        <v>0</v>
      </c>
    </row>
    <row r="4145" spans="2:21" ht="15" customHeight="1" x14ac:dyDescent="0.3">
      <c r="B4145" s="70" t="str">
        <f t="shared" si="516"/>
        <v>!!!</v>
      </c>
      <c r="C4145" s="265" t="str">
        <f>IF(ISERROR(IF(LEN(E4145)&gt;0,VLOOKUP(TEXT($E4145,0),'Angaben Stationen'!$E$14:$J$213,5,0),"")),"?",IF(LEN(E4145)&gt;0,VLOOKUP(TEXT($E4145,0),'Angaben Stationen'!$E$14:$J$213,5,0),""))</f>
        <v/>
      </c>
      <c r="D4145" s="232" t="str">
        <f>IF(ISERROR(IF(LEN(E4145)&gt;0,VLOOKUP(TEXT($E4145,0),'Angaben Stationen'!$E$14:$J$213,6,0),"")),"STATION IST NICHT VORHANDEN",IF(LEN(E4145)&gt;0,VLOOKUP(TEXT($E4145,0),'Angaben Stationen'!$E$14:$J$213,6,0),""))</f>
        <v/>
      </c>
      <c r="E4145" s="287"/>
      <c r="F4145" s="234"/>
      <c r="G4145" s="234"/>
      <c r="H4145" s="263"/>
      <c r="I4145" s="64"/>
      <c r="K4145" s="445" t="str">
        <f t="shared" si="517"/>
        <v>Leer</v>
      </c>
      <c r="L4145" s="445" t="str">
        <f>VLOOKUP($D4145,{"29 - Psychiatrie (Erwachsene)","BGI";"297 - stationsäquivalente Behandlung in der Erwachsenenpsychiatrie (29)","BGI";"30 - Kinder- und Jugendpsychiatrie","BGII";"307 - stationsäquivalente Behandlung in der Kinder- und Jugendpsychiatrie (30)","BGII";"31 - Psychosomatik","BGI";"","Leer"},2,0)</f>
        <v>Leer</v>
      </c>
      <c r="M4145" s="445">
        <f t="shared" si="514"/>
        <v>0</v>
      </c>
      <c r="N4145" s="445">
        <f t="shared" si="515"/>
        <v>0</v>
      </c>
      <c r="O4145" s="445">
        <f t="shared" si="518"/>
        <v>0</v>
      </c>
      <c r="P4145" s="445">
        <f t="shared" si="519"/>
        <v>0</v>
      </c>
      <c r="Q4145" s="445">
        <f t="shared" si="520"/>
        <v>0</v>
      </c>
      <c r="R4145" s="415" t="str">
        <f t="shared" si="521"/>
        <v>Leer</v>
      </c>
      <c r="S4145" s="445">
        <f>IF('Angaben KH-Standort'!D$29='A4'!D4145,IF('Angaben KH-Standort'!E$29="Ja",1,0),0)</f>
        <v>0</v>
      </c>
      <c r="T4145" s="445">
        <f>IF('Angaben KH-Standort'!D$30='A4'!D4145,IF('Angaben KH-Standort'!E$30="Ja",1,0),0)</f>
        <v>0</v>
      </c>
      <c r="U4145" s="445">
        <f>IF('Angaben KH-Standort'!D$31='A4'!D4145,IF('Angaben KH-Standort'!E$31="Ja",1,0),0)</f>
        <v>0</v>
      </c>
    </row>
    <row r="4146" spans="2:21" ht="15" customHeight="1" x14ac:dyDescent="0.3">
      <c r="B4146" s="70" t="str">
        <f t="shared" si="516"/>
        <v>!!!</v>
      </c>
      <c r="C4146" s="265" t="str">
        <f>IF(ISERROR(IF(LEN(E4146)&gt;0,VLOOKUP(TEXT($E4146,0),'Angaben Stationen'!$E$14:$J$213,5,0),"")),"?",IF(LEN(E4146)&gt;0,VLOOKUP(TEXT($E4146,0),'Angaben Stationen'!$E$14:$J$213,5,0),""))</f>
        <v/>
      </c>
      <c r="D4146" s="232" t="str">
        <f>IF(ISERROR(IF(LEN(E4146)&gt;0,VLOOKUP(TEXT($E4146,0),'Angaben Stationen'!$E$14:$J$213,6,0),"")),"STATION IST NICHT VORHANDEN",IF(LEN(E4146)&gt;0,VLOOKUP(TEXT($E4146,0),'Angaben Stationen'!$E$14:$J$213,6,0),""))</f>
        <v/>
      </c>
      <c r="E4146" s="287"/>
      <c r="F4146" s="234"/>
      <c r="G4146" s="234"/>
      <c r="H4146" s="263"/>
      <c r="I4146" s="64"/>
      <c r="K4146" s="445" t="str">
        <f t="shared" si="517"/>
        <v>Leer</v>
      </c>
      <c r="L4146" s="445" t="str">
        <f>VLOOKUP($D4146,{"29 - Psychiatrie (Erwachsene)","BGI";"297 - stationsäquivalente Behandlung in der Erwachsenenpsychiatrie (29)","BGI";"30 - Kinder- und Jugendpsychiatrie","BGII";"307 - stationsäquivalente Behandlung in der Kinder- und Jugendpsychiatrie (30)","BGII";"31 - Psychosomatik","BGI";"","Leer"},2,0)</f>
        <v>Leer</v>
      </c>
      <c r="M4146" s="445">
        <f t="shared" si="514"/>
        <v>0</v>
      </c>
      <c r="N4146" s="445">
        <f t="shared" si="515"/>
        <v>0</v>
      </c>
      <c r="O4146" s="445">
        <f t="shared" si="518"/>
        <v>0</v>
      </c>
      <c r="P4146" s="445">
        <f t="shared" si="519"/>
        <v>0</v>
      </c>
      <c r="Q4146" s="445">
        <f t="shared" si="520"/>
        <v>0</v>
      </c>
      <c r="R4146" s="415" t="str">
        <f t="shared" si="521"/>
        <v>Leer</v>
      </c>
      <c r="S4146" s="445">
        <f>IF('Angaben KH-Standort'!D$29='A4'!D4146,IF('Angaben KH-Standort'!E$29="Ja",1,0),0)</f>
        <v>0</v>
      </c>
      <c r="T4146" s="445">
        <f>IF('Angaben KH-Standort'!D$30='A4'!D4146,IF('Angaben KH-Standort'!E$30="Ja",1,0),0)</f>
        <v>0</v>
      </c>
      <c r="U4146" s="445">
        <f>IF('Angaben KH-Standort'!D$31='A4'!D4146,IF('Angaben KH-Standort'!E$31="Ja",1,0),0)</f>
        <v>0</v>
      </c>
    </row>
    <row r="4147" spans="2:21" ht="15" customHeight="1" x14ac:dyDescent="0.3">
      <c r="B4147" s="70" t="str">
        <f t="shared" si="516"/>
        <v>!!!</v>
      </c>
      <c r="C4147" s="265" t="str">
        <f>IF(ISERROR(IF(LEN(E4147)&gt;0,VLOOKUP(TEXT($E4147,0),'Angaben Stationen'!$E$14:$J$213,5,0),"")),"?",IF(LEN(E4147)&gt;0,VLOOKUP(TEXT($E4147,0),'Angaben Stationen'!$E$14:$J$213,5,0),""))</f>
        <v/>
      </c>
      <c r="D4147" s="232" t="str">
        <f>IF(ISERROR(IF(LEN(E4147)&gt;0,VLOOKUP(TEXT($E4147,0),'Angaben Stationen'!$E$14:$J$213,6,0),"")),"STATION IST NICHT VORHANDEN",IF(LEN(E4147)&gt;0,VLOOKUP(TEXT($E4147,0),'Angaben Stationen'!$E$14:$J$213,6,0),""))</f>
        <v/>
      </c>
      <c r="E4147" s="287"/>
      <c r="F4147" s="234"/>
      <c r="G4147" s="234"/>
      <c r="H4147" s="263"/>
      <c r="I4147" s="64"/>
      <c r="K4147" s="445" t="str">
        <f t="shared" si="517"/>
        <v>Leer</v>
      </c>
      <c r="L4147" s="445" t="str">
        <f>VLOOKUP($D4147,{"29 - Psychiatrie (Erwachsene)","BGI";"297 - stationsäquivalente Behandlung in der Erwachsenenpsychiatrie (29)","BGI";"30 - Kinder- und Jugendpsychiatrie","BGII";"307 - stationsäquivalente Behandlung in der Kinder- und Jugendpsychiatrie (30)","BGII";"31 - Psychosomatik","BGI";"","Leer"},2,0)</f>
        <v>Leer</v>
      </c>
      <c r="M4147" s="445">
        <f t="shared" si="514"/>
        <v>0</v>
      </c>
      <c r="N4147" s="445">
        <f t="shared" si="515"/>
        <v>0</v>
      </c>
      <c r="O4147" s="445">
        <f t="shared" si="518"/>
        <v>0</v>
      </c>
      <c r="P4147" s="445">
        <f t="shared" si="519"/>
        <v>0</v>
      </c>
      <c r="Q4147" s="445">
        <f t="shared" si="520"/>
        <v>0</v>
      </c>
      <c r="R4147" s="415" t="str">
        <f t="shared" si="521"/>
        <v>Leer</v>
      </c>
      <c r="S4147" s="445">
        <f>IF('Angaben KH-Standort'!D$29='A4'!D4147,IF('Angaben KH-Standort'!E$29="Ja",1,0),0)</f>
        <v>0</v>
      </c>
      <c r="T4147" s="445">
        <f>IF('Angaben KH-Standort'!D$30='A4'!D4147,IF('Angaben KH-Standort'!E$30="Ja",1,0),0)</f>
        <v>0</v>
      </c>
      <c r="U4147" s="445">
        <f>IF('Angaben KH-Standort'!D$31='A4'!D4147,IF('Angaben KH-Standort'!E$31="Ja",1,0),0)</f>
        <v>0</v>
      </c>
    </row>
    <row r="4148" spans="2:21" ht="15" customHeight="1" x14ac:dyDescent="0.3">
      <c r="B4148" s="70" t="str">
        <f t="shared" si="516"/>
        <v>!!!</v>
      </c>
      <c r="C4148" s="265" t="str">
        <f>IF(ISERROR(IF(LEN(E4148)&gt;0,VLOOKUP(TEXT($E4148,0),'Angaben Stationen'!$E$14:$J$213,5,0),"")),"?",IF(LEN(E4148)&gt;0,VLOOKUP(TEXT($E4148,0),'Angaben Stationen'!$E$14:$J$213,5,0),""))</f>
        <v/>
      </c>
      <c r="D4148" s="232" t="str">
        <f>IF(ISERROR(IF(LEN(E4148)&gt;0,VLOOKUP(TEXT($E4148,0),'Angaben Stationen'!$E$14:$J$213,6,0),"")),"STATION IST NICHT VORHANDEN",IF(LEN(E4148)&gt;0,VLOOKUP(TEXT($E4148,0),'Angaben Stationen'!$E$14:$J$213,6,0),""))</f>
        <v/>
      </c>
      <c r="E4148" s="287"/>
      <c r="F4148" s="234"/>
      <c r="G4148" s="234"/>
      <c r="H4148" s="263"/>
      <c r="I4148" s="64"/>
      <c r="K4148" s="445" t="str">
        <f t="shared" si="517"/>
        <v>Leer</v>
      </c>
      <c r="L4148" s="445" t="str">
        <f>VLOOKUP($D4148,{"29 - Psychiatrie (Erwachsene)","BGI";"297 - stationsäquivalente Behandlung in der Erwachsenenpsychiatrie (29)","BGI";"30 - Kinder- und Jugendpsychiatrie","BGII";"307 - stationsäquivalente Behandlung in der Kinder- und Jugendpsychiatrie (30)","BGII";"31 - Psychosomatik","BGI";"","Leer"},2,0)</f>
        <v>Leer</v>
      </c>
      <c r="M4148" s="445">
        <f t="shared" si="514"/>
        <v>0</v>
      </c>
      <c r="N4148" s="445">
        <f t="shared" si="515"/>
        <v>0</v>
      </c>
      <c r="O4148" s="445">
        <f t="shared" si="518"/>
        <v>0</v>
      </c>
      <c r="P4148" s="445">
        <f t="shared" si="519"/>
        <v>0</v>
      </c>
      <c r="Q4148" s="445">
        <f t="shared" si="520"/>
        <v>0</v>
      </c>
      <c r="R4148" s="415" t="str">
        <f t="shared" si="521"/>
        <v>Leer</v>
      </c>
      <c r="S4148" s="445">
        <f>IF('Angaben KH-Standort'!D$29='A4'!D4148,IF('Angaben KH-Standort'!E$29="Ja",1,0),0)</f>
        <v>0</v>
      </c>
      <c r="T4148" s="445">
        <f>IF('Angaben KH-Standort'!D$30='A4'!D4148,IF('Angaben KH-Standort'!E$30="Ja",1,0),0)</f>
        <v>0</v>
      </c>
      <c r="U4148" s="445">
        <f>IF('Angaben KH-Standort'!D$31='A4'!D4148,IF('Angaben KH-Standort'!E$31="Ja",1,0),0)</f>
        <v>0</v>
      </c>
    </row>
    <row r="4149" spans="2:21" ht="15" customHeight="1" x14ac:dyDescent="0.3">
      <c r="B4149" s="70" t="str">
        <f t="shared" si="516"/>
        <v>!!!</v>
      </c>
      <c r="C4149" s="265" t="str">
        <f>IF(ISERROR(IF(LEN(E4149)&gt;0,VLOOKUP(TEXT($E4149,0),'Angaben Stationen'!$E$14:$J$213,5,0),"")),"?",IF(LEN(E4149)&gt;0,VLOOKUP(TEXT($E4149,0),'Angaben Stationen'!$E$14:$J$213,5,0),""))</f>
        <v/>
      </c>
      <c r="D4149" s="232" t="str">
        <f>IF(ISERROR(IF(LEN(E4149)&gt;0,VLOOKUP(TEXT($E4149,0),'Angaben Stationen'!$E$14:$J$213,6,0),"")),"STATION IST NICHT VORHANDEN",IF(LEN(E4149)&gt;0,VLOOKUP(TEXT($E4149,0),'Angaben Stationen'!$E$14:$J$213,6,0),""))</f>
        <v/>
      </c>
      <c r="E4149" s="287"/>
      <c r="F4149" s="234"/>
      <c r="G4149" s="234"/>
      <c r="H4149" s="263"/>
      <c r="I4149" s="64"/>
      <c r="K4149" s="445" t="str">
        <f t="shared" si="517"/>
        <v>Leer</v>
      </c>
      <c r="L4149" s="445" t="str">
        <f>VLOOKUP($D4149,{"29 - Psychiatrie (Erwachsene)","BGI";"297 - stationsäquivalente Behandlung in der Erwachsenenpsychiatrie (29)","BGI";"30 - Kinder- und Jugendpsychiatrie","BGII";"307 - stationsäquivalente Behandlung in der Kinder- und Jugendpsychiatrie (30)","BGII";"31 - Psychosomatik","BGI";"","Leer"},2,0)</f>
        <v>Leer</v>
      </c>
      <c r="M4149" s="445">
        <f t="shared" si="514"/>
        <v>0</v>
      </c>
      <c r="N4149" s="445">
        <f t="shared" si="515"/>
        <v>0</v>
      </c>
      <c r="O4149" s="445">
        <f t="shared" si="518"/>
        <v>0</v>
      </c>
      <c r="P4149" s="445">
        <f t="shared" si="519"/>
        <v>0</v>
      </c>
      <c r="Q4149" s="445">
        <f t="shared" si="520"/>
        <v>0</v>
      </c>
      <c r="R4149" s="415" t="str">
        <f t="shared" si="521"/>
        <v>Leer</v>
      </c>
      <c r="S4149" s="445">
        <f>IF('Angaben KH-Standort'!D$29='A4'!D4149,IF('Angaben KH-Standort'!E$29="Ja",1,0),0)</f>
        <v>0</v>
      </c>
      <c r="T4149" s="445">
        <f>IF('Angaben KH-Standort'!D$30='A4'!D4149,IF('Angaben KH-Standort'!E$30="Ja",1,0),0)</f>
        <v>0</v>
      </c>
      <c r="U4149" s="445">
        <f>IF('Angaben KH-Standort'!D$31='A4'!D4149,IF('Angaben KH-Standort'!E$31="Ja",1,0),0)</f>
        <v>0</v>
      </c>
    </row>
    <row r="4150" spans="2:21" ht="15" customHeight="1" x14ac:dyDescent="0.3">
      <c r="B4150" s="70" t="str">
        <f t="shared" si="516"/>
        <v>!!!</v>
      </c>
      <c r="C4150" s="265" t="str">
        <f>IF(ISERROR(IF(LEN(E4150)&gt;0,VLOOKUP(TEXT($E4150,0),'Angaben Stationen'!$E$14:$J$213,5,0),"")),"?",IF(LEN(E4150)&gt;0,VLOOKUP(TEXT($E4150,0),'Angaben Stationen'!$E$14:$J$213,5,0),""))</f>
        <v/>
      </c>
      <c r="D4150" s="232" t="str">
        <f>IF(ISERROR(IF(LEN(E4150)&gt;0,VLOOKUP(TEXT($E4150,0),'Angaben Stationen'!$E$14:$J$213,6,0),"")),"STATION IST NICHT VORHANDEN",IF(LEN(E4150)&gt;0,VLOOKUP(TEXT($E4150,0),'Angaben Stationen'!$E$14:$J$213,6,0),""))</f>
        <v/>
      </c>
      <c r="E4150" s="287"/>
      <c r="F4150" s="234"/>
      <c r="G4150" s="234"/>
      <c r="H4150" s="263"/>
      <c r="I4150" s="64"/>
      <c r="K4150" s="445" t="str">
        <f t="shared" si="517"/>
        <v>Leer</v>
      </c>
      <c r="L4150" s="445" t="str">
        <f>VLOOKUP($D4150,{"29 - Psychiatrie (Erwachsene)","BGI";"297 - stationsäquivalente Behandlung in der Erwachsenenpsychiatrie (29)","BGI";"30 - Kinder- und Jugendpsychiatrie","BGII";"307 - stationsäquivalente Behandlung in der Kinder- und Jugendpsychiatrie (30)","BGII";"31 - Psychosomatik","BGI";"","Leer"},2,0)</f>
        <v>Leer</v>
      </c>
      <c r="M4150" s="445">
        <f t="shared" si="514"/>
        <v>0</v>
      </c>
      <c r="N4150" s="445">
        <f t="shared" si="515"/>
        <v>0</v>
      </c>
      <c r="O4150" s="445">
        <f t="shared" si="518"/>
        <v>0</v>
      </c>
      <c r="P4150" s="445">
        <f t="shared" si="519"/>
        <v>0</v>
      </c>
      <c r="Q4150" s="445">
        <f t="shared" si="520"/>
        <v>0</v>
      </c>
      <c r="R4150" s="415" t="str">
        <f t="shared" si="521"/>
        <v>Leer</v>
      </c>
      <c r="S4150" s="445">
        <f>IF('Angaben KH-Standort'!D$29='A4'!D4150,IF('Angaben KH-Standort'!E$29="Ja",1,0),0)</f>
        <v>0</v>
      </c>
      <c r="T4150" s="445">
        <f>IF('Angaben KH-Standort'!D$30='A4'!D4150,IF('Angaben KH-Standort'!E$30="Ja",1,0),0)</f>
        <v>0</v>
      </c>
      <c r="U4150" s="445">
        <f>IF('Angaben KH-Standort'!D$31='A4'!D4150,IF('Angaben KH-Standort'!E$31="Ja",1,0),0)</f>
        <v>0</v>
      </c>
    </row>
    <row r="4151" spans="2:21" ht="15" customHeight="1" x14ac:dyDescent="0.3">
      <c r="B4151" s="70" t="str">
        <f t="shared" si="516"/>
        <v>!!!</v>
      </c>
      <c r="C4151" s="265" t="str">
        <f>IF(ISERROR(IF(LEN(E4151)&gt;0,VLOOKUP(TEXT($E4151,0),'Angaben Stationen'!$E$14:$J$213,5,0),"")),"?",IF(LEN(E4151)&gt;0,VLOOKUP(TEXT($E4151,0),'Angaben Stationen'!$E$14:$J$213,5,0),""))</f>
        <v/>
      </c>
      <c r="D4151" s="232" t="str">
        <f>IF(ISERROR(IF(LEN(E4151)&gt;0,VLOOKUP(TEXT($E4151,0),'Angaben Stationen'!$E$14:$J$213,6,0),"")),"STATION IST NICHT VORHANDEN",IF(LEN(E4151)&gt;0,VLOOKUP(TEXT($E4151,0),'Angaben Stationen'!$E$14:$J$213,6,0),""))</f>
        <v/>
      </c>
      <c r="E4151" s="287"/>
      <c r="F4151" s="234"/>
      <c r="G4151" s="234"/>
      <c r="H4151" s="263"/>
      <c r="I4151" s="64"/>
      <c r="K4151" s="445" t="str">
        <f t="shared" si="517"/>
        <v>Leer</v>
      </c>
      <c r="L4151" s="445" t="str">
        <f>VLOOKUP($D4151,{"29 - Psychiatrie (Erwachsene)","BGI";"297 - stationsäquivalente Behandlung in der Erwachsenenpsychiatrie (29)","BGI";"30 - Kinder- und Jugendpsychiatrie","BGII";"307 - stationsäquivalente Behandlung in der Kinder- und Jugendpsychiatrie (30)","BGII";"31 - Psychosomatik","BGI";"","Leer"},2,0)</f>
        <v>Leer</v>
      </c>
      <c r="M4151" s="445">
        <f t="shared" si="514"/>
        <v>0</v>
      </c>
      <c r="N4151" s="445">
        <f t="shared" si="515"/>
        <v>0</v>
      </c>
      <c r="O4151" s="445">
        <f t="shared" si="518"/>
        <v>0</v>
      </c>
      <c r="P4151" s="445">
        <f t="shared" si="519"/>
        <v>0</v>
      </c>
      <c r="Q4151" s="445">
        <f t="shared" si="520"/>
        <v>0</v>
      </c>
      <c r="R4151" s="415" t="str">
        <f t="shared" si="521"/>
        <v>Leer</v>
      </c>
      <c r="S4151" s="445">
        <f>IF('Angaben KH-Standort'!D$29='A4'!D4151,IF('Angaben KH-Standort'!E$29="Ja",1,0),0)</f>
        <v>0</v>
      </c>
      <c r="T4151" s="445">
        <f>IF('Angaben KH-Standort'!D$30='A4'!D4151,IF('Angaben KH-Standort'!E$30="Ja",1,0),0)</f>
        <v>0</v>
      </c>
      <c r="U4151" s="445">
        <f>IF('Angaben KH-Standort'!D$31='A4'!D4151,IF('Angaben KH-Standort'!E$31="Ja",1,0),0)</f>
        <v>0</v>
      </c>
    </row>
    <row r="4152" spans="2:21" ht="15" customHeight="1" x14ac:dyDescent="0.3">
      <c r="B4152" s="70" t="str">
        <f t="shared" si="516"/>
        <v>!!!</v>
      </c>
      <c r="C4152" s="265" t="str">
        <f>IF(ISERROR(IF(LEN(E4152)&gt;0,VLOOKUP(TEXT($E4152,0),'Angaben Stationen'!$E$14:$J$213,5,0),"")),"?",IF(LEN(E4152)&gt;0,VLOOKUP(TEXT($E4152,0),'Angaben Stationen'!$E$14:$J$213,5,0),""))</f>
        <v/>
      </c>
      <c r="D4152" s="232" t="str">
        <f>IF(ISERROR(IF(LEN(E4152)&gt;0,VLOOKUP(TEXT($E4152,0),'Angaben Stationen'!$E$14:$J$213,6,0),"")),"STATION IST NICHT VORHANDEN",IF(LEN(E4152)&gt;0,VLOOKUP(TEXT($E4152,0),'Angaben Stationen'!$E$14:$J$213,6,0),""))</f>
        <v/>
      </c>
      <c r="E4152" s="287"/>
      <c r="F4152" s="234"/>
      <c r="G4152" s="234"/>
      <c r="H4152" s="263"/>
      <c r="I4152" s="64"/>
      <c r="K4152" s="445" t="str">
        <f t="shared" si="517"/>
        <v>Leer</v>
      </c>
      <c r="L4152" s="445" t="str">
        <f>VLOOKUP($D4152,{"29 - Psychiatrie (Erwachsene)","BGI";"297 - stationsäquivalente Behandlung in der Erwachsenenpsychiatrie (29)","BGI";"30 - Kinder- und Jugendpsychiatrie","BGII";"307 - stationsäquivalente Behandlung in der Kinder- und Jugendpsychiatrie (30)","BGII";"31 - Psychosomatik","BGI";"","Leer"},2,0)</f>
        <v>Leer</v>
      </c>
      <c r="M4152" s="445">
        <f t="shared" si="514"/>
        <v>0</v>
      </c>
      <c r="N4152" s="445">
        <f t="shared" si="515"/>
        <v>0</v>
      </c>
      <c r="O4152" s="445">
        <f t="shared" si="518"/>
        <v>0</v>
      </c>
      <c r="P4152" s="445">
        <f t="shared" si="519"/>
        <v>0</v>
      </c>
      <c r="Q4152" s="445">
        <f t="shared" si="520"/>
        <v>0</v>
      </c>
      <c r="R4152" s="415" t="str">
        <f t="shared" si="521"/>
        <v>Leer</v>
      </c>
      <c r="S4152" s="445">
        <f>IF('Angaben KH-Standort'!D$29='A4'!D4152,IF('Angaben KH-Standort'!E$29="Ja",1,0),0)</f>
        <v>0</v>
      </c>
      <c r="T4152" s="445">
        <f>IF('Angaben KH-Standort'!D$30='A4'!D4152,IF('Angaben KH-Standort'!E$30="Ja",1,0),0)</f>
        <v>0</v>
      </c>
      <c r="U4152" s="445">
        <f>IF('Angaben KH-Standort'!D$31='A4'!D4152,IF('Angaben KH-Standort'!E$31="Ja",1,0),0)</f>
        <v>0</v>
      </c>
    </row>
    <row r="4153" spans="2:21" ht="15" customHeight="1" x14ac:dyDescent="0.3">
      <c r="B4153" s="70" t="str">
        <f t="shared" si="516"/>
        <v>!!!</v>
      </c>
      <c r="C4153" s="265" t="str">
        <f>IF(ISERROR(IF(LEN(E4153)&gt;0,VLOOKUP(TEXT($E4153,0),'Angaben Stationen'!$E$14:$J$213,5,0),"")),"?",IF(LEN(E4153)&gt;0,VLOOKUP(TEXT($E4153,0),'Angaben Stationen'!$E$14:$J$213,5,0),""))</f>
        <v/>
      </c>
      <c r="D4153" s="232" t="str">
        <f>IF(ISERROR(IF(LEN(E4153)&gt;0,VLOOKUP(TEXT($E4153,0),'Angaben Stationen'!$E$14:$J$213,6,0),"")),"STATION IST NICHT VORHANDEN",IF(LEN(E4153)&gt;0,VLOOKUP(TEXT($E4153,0),'Angaben Stationen'!$E$14:$J$213,6,0),""))</f>
        <v/>
      </c>
      <c r="E4153" s="287"/>
      <c r="F4153" s="234"/>
      <c r="G4153" s="234"/>
      <c r="H4153" s="263"/>
      <c r="I4153" s="64"/>
      <c r="K4153" s="445" t="str">
        <f t="shared" si="517"/>
        <v>Leer</v>
      </c>
      <c r="L4153" s="445" t="str">
        <f>VLOOKUP($D4153,{"29 - Psychiatrie (Erwachsene)","BGI";"297 - stationsäquivalente Behandlung in der Erwachsenenpsychiatrie (29)","BGI";"30 - Kinder- und Jugendpsychiatrie","BGII";"307 - stationsäquivalente Behandlung in der Kinder- und Jugendpsychiatrie (30)","BGII";"31 - Psychosomatik","BGI";"","Leer"},2,0)</f>
        <v>Leer</v>
      </c>
      <c r="M4153" s="445">
        <f t="shared" si="514"/>
        <v>0</v>
      </c>
      <c r="N4153" s="445">
        <f t="shared" si="515"/>
        <v>0</v>
      </c>
      <c r="O4153" s="445">
        <f t="shared" si="518"/>
        <v>0</v>
      </c>
      <c r="P4153" s="445">
        <f t="shared" si="519"/>
        <v>0</v>
      </c>
      <c r="Q4153" s="445">
        <f t="shared" si="520"/>
        <v>0</v>
      </c>
      <c r="R4153" s="415" t="str">
        <f t="shared" si="521"/>
        <v>Leer</v>
      </c>
      <c r="S4153" s="445">
        <f>IF('Angaben KH-Standort'!D$29='A4'!D4153,IF('Angaben KH-Standort'!E$29="Ja",1,0),0)</f>
        <v>0</v>
      </c>
      <c r="T4153" s="445">
        <f>IF('Angaben KH-Standort'!D$30='A4'!D4153,IF('Angaben KH-Standort'!E$30="Ja",1,0),0)</f>
        <v>0</v>
      </c>
      <c r="U4153" s="445">
        <f>IF('Angaben KH-Standort'!D$31='A4'!D4153,IF('Angaben KH-Standort'!E$31="Ja",1,0),0)</f>
        <v>0</v>
      </c>
    </row>
    <row r="4154" spans="2:21" ht="15" customHeight="1" x14ac:dyDescent="0.3">
      <c r="B4154" s="70" t="str">
        <f t="shared" si="516"/>
        <v>!!!</v>
      </c>
      <c r="C4154" s="265" t="str">
        <f>IF(ISERROR(IF(LEN(E4154)&gt;0,VLOOKUP(TEXT($E4154,0),'Angaben Stationen'!$E$14:$J$213,5,0),"")),"?",IF(LEN(E4154)&gt;0,VLOOKUP(TEXT($E4154,0),'Angaben Stationen'!$E$14:$J$213,5,0),""))</f>
        <v/>
      </c>
      <c r="D4154" s="232" t="str">
        <f>IF(ISERROR(IF(LEN(E4154)&gt;0,VLOOKUP(TEXT($E4154,0),'Angaben Stationen'!$E$14:$J$213,6,0),"")),"STATION IST NICHT VORHANDEN",IF(LEN(E4154)&gt;0,VLOOKUP(TEXT($E4154,0),'Angaben Stationen'!$E$14:$J$213,6,0),""))</f>
        <v/>
      </c>
      <c r="E4154" s="287"/>
      <c r="F4154" s="234"/>
      <c r="G4154" s="234"/>
      <c r="H4154" s="263"/>
      <c r="I4154" s="64"/>
      <c r="K4154" s="445" t="str">
        <f t="shared" si="517"/>
        <v>Leer</v>
      </c>
      <c r="L4154" s="445" t="str">
        <f>VLOOKUP($D4154,{"29 - Psychiatrie (Erwachsene)","BGI";"297 - stationsäquivalente Behandlung in der Erwachsenenpsychiatrie (29)","BGI";"30 - Kinder- und Jugendpsychiatrie","BGII";"307 - stationsäquivalente Behandlung in der Kinder- und Jugendpsychiatrie (30)","BGII";"31 - Psychosomatik","BGI";"","Leer"},2,0)</f>
        <v>Leer</v>
      </c>
      <c r="M4154" s="445">
        <f t="shared" si="514"/>
        <v>0</v>
      </c>
      <c r="N4154" s="445">
        <f t="shared" si="515"/>
        <v>0</v>
      </c>
      <c r="O4154" s="445">
        <f t="shared" si="518"/>
        <v>0</v>
      </c>
      <c r="P4154" s="445">
        <f t="shared" si="519"/>
        <v>0</v>
      </c>
      <c r="Q4154" s="445">
        <f t="shared" si="520"/>
        <v>0</v>
      </c>
      <c r="R4154" s="415" t="str">
        <f t="shared" si="521"/>
        <v>Leer</v>
      </c>
      <c r="S4154" s="445">
        <f>IF('Angaben KH-Standort'!D$29='A4'!D4154,IF('Angaben KH-Standort'!E$29="Ja",1,0),0)</f>
        <v>0</v>
      </c>
      <c r="T4154" s="445">
        <f>IF('Angaben KH-Standort'!D$30='A4'!D4154,IF('Angaben KH-Standort'!E$30="Ja",1,0),0)</f>
        <v>0</v>
      </c>
      <c r="U4154" s="445">
        <f>IF('Angaben KH-Standort'!D$31='A4'!D4154,IF('Angaben KH-Standort'!E$31="Ja",1,0),0)</f>
        <v>0</v>
      </c>
    </row>
    <row r="4155" spans="2:21" ht="15" customHeight="1" x14ac:dyDescent="0.3">
      <c r="B4155" s="70" t="str">
        <f t="shared" si="516"/>
        <v>!!!</v>
      </c>
      <c r="C4155" s="265" t="str">
        <f>IF(ISERROR(IF(LEN(E4155)&gt;0,VLOOKUP(TEXT($E4155,0),'Angaben Stationen'!$E$14:$J$213,5,0),"")),"?",IF(LEN(E4155)&gt;0,VLOOKUP(TEXT($E4155,0),'Angaben Stationen'!$E$14:$J$213,5,0),""))</f>
        <v/>
      </c>
      <c r="D4155" s="232" t="str">
        <f>IF(ISERROR(IF(LEN(E4155)&gt;0,VLOOKUP(TEXT($E4155,0),'Angaben Stationen'!$E$14:$J$213,6,0),"")),"STATION IST NICHT VORHANDEN",IF(LEN(E4155)&gt;0,VLOOKUP(TEXT($E4155,0),'Angaben Stationen'!$E$14:$J$213,6,0),""))</f>
        <v/>
      </c>
      <c r="E4155" s="287"/>
      <c r="F4155" s="234"/>
      <c r="G4155" s="234"/>
      <c r="H4155" s="263"/>
      <c r="I4155" s="64"/>
      <c r="K4155" s="445" t="str">
        <f t="shared" si="517"/>
        <v>Leer</v>
      </c>
      <c r="L4155" s="445" t="str">
        <f>VLOOKUP($D4155,{"29 - Psychiatrie (Erwachsene)","BGI";"297 - stationsäquivalente Behandlung in der Erwachsenenpsychiatrie (29)","BGI";"30 - Kinder- und Jugendpsychiatrie","BGII";"307 - stationsäquivalente Behandlung in der Kinder- und Jugendpsychiatrie (30)","BGII";"31 - Psychosomatik","BGI";"","Leer"},2,0)</f>
        <v>Leer</v>
      </c>
      <c r="M4155" s="445">
        <f t="shared" si="514"/>
        <v>0</v>
      </c>
      <c r="N4155" s="445">
        <f t="shared" si="515"/>
        <v>0</v>
      </c>
      <c r="O4155" s="445">
        <f t="shared" si="518"/>
        <v>0</v>
      </c>
      <c r="P4155" s="445">
        <f t="shared" si="519"/>
        <v>0</v>
      </c>
      <c r="Q4155" s="445">
        <f t="shared" si="520"/>
        <v>0</v>
      </c>
      <c r="R4155" s="415" t="str">
        <f t="shared" si="521"/>
        <v>Leer</v>
      </c>
      <c r="S4155" s="445">
        <f>IF('Angaben KH-Standort'!D$29='A4'!D4155,IF('Angaben KH-Standort'!E$29="Ja",1,0),0)</f>
        <v>0</v>
      </c>
      <c r="T4155" s="445">
        <f>IF('Angaben KH-Standort'!D$30='A4'!D4155,IF('Angaben KH-Standort'!E$30="Ja",1,0),0)</f>
        <v>0</v>
      </c>
      <c r="U4155" s="445">
        <f>IF('Angaben KH-Standort'!D$31='A4'!D4155,IF('Angaben KH-Standort'!E$31="Ja",1,0),0)</f>
        <v>0</v>
      </c>
    </row>
    <row r="4156" spans="2:21" ht="15" customHeight="1" x14ac:dyDescent="0.3">
      <c r="B4156" s="70" t="str">
        <f t="shared" si="516"/>
        <v>!!!</v>
      </c>
      <c r="C4156" s="265" t="str">
        <f>IF(ISERROR(IF(LEN(E4156)&gt;0,VLOOKUP(TEXT($E4156,0),'Angaben Stationen'!$E$14:$J$213,5,0),"")),"?",IF(LEN(E4156)&gt;0,VLOOKUP(TEXT($E4156,0),'Angaben Stationen'!$E$14:$J$213,5,0),""))</f>
        <v/>
      </c>
      <c r="D4156" s="232" t="str">
        <f>IF(ISERROR(IF(LEN(E4156)&gt;0,VLOOKUP(TEXT($E4156,0),'Angaben Stationen'!$E$14:$J$213,6,0),"")),"STATION IST NICHT VORHANDEN",IF(LEN(E4156)&gt;0,VLOOKUP(TEXT($E4156,0),'Angaben Stationen'!$E$14:$J$213,6,0),""))</f>
        <v/>
      </c>
      <c r="E4156" s="287"/>
      <c r="F4156" s="234"/>
      <c r="G4156" s="234"/>
      <c r="H4156" s="263"/>
      <c r="I4156" s="64"/>
      <c r="K4156" s="445" t="str">
        <f t="shared" si="517"/>
        <v>Leer</v>
      </c>
      <c r="L4156" s="445" t="str">
        <f>VLOOKUP($D4156,{"29 - Psychiatrie (Erwachsene)","BGI";"297 - stationsäquivalente Behandlung in der Erwachsenenpsychiatrie (29)","BGI";"30 - Kinder- und Jugendpsychiatrie","BGII";"307 - stationsäquivalente Behandlung in der Kinder- und Jugendpsychiatrie (30)","BGII";"31 - Psychosomatik","BGI";"","Leer"},2,0)</f>
        <v>Leer</v>
      </c>
      <c r="M4156" s="445">
        <f t="shared" si="514"/>
        <v>0</v>
      </c>
      <c r="N4156" s="445">
        <f t="shared" si="515"/>
        <v>0</v>
      </c>
      <c r="O4156" s="445">
        <f t="shared" si="518"/>
        <v>0</v>
      </c>
      <c r="P4156" s="445">
        <f t="shared" si="519"/>
        <v>0</v>
      </c>
      <c r="Q4156" s="445">
        <f t="shared" si="520"/>
        <v>0</v>
      </c>
      <c r="R4156" s="415" t="str">
        <f t="shared" si="521"/>
        <v>Leer</v>
      </c>
      <c r="S4156" s="445">
        <f>IF('Angaben KH-Standort'!D$29='A4'!D4156,IF('Angaben KH-Standort'!E$29="Ja",1,0),0)</f>
        <v>0</v>
      </c>
      <c r="T4156" s="445">
        <f>IF('Angaben KH-Standort'!D$30='A4'!D4156,IF('Angaben KH-Standort'!E$30="Ja",1,0),0)</f>
        <v>0</v>
      </c>
      <c r="U4156" s="445">
        <f>IF('Angaben KH-Standort'!D$31='A4'!D4156,IF('Angaben KH-Standort'!E$31="Ja",1,0),0)</f>
        <v>0</v>
      </c>
    </row>
    <row r="4157" spans="2:21" ht="15" customHeight="1" x14ac:dyDescent="0.3">
      <c r="B4157" s="70" t="str">
        <f t="shared" si="516"/>
        <v>!!!</v>
      </c>
      <c r="C4157" s="265" t="str">
        <f>IF(ISERROR(IF(LEN(E4157)&gt;0,VLOOKUP(TEXT($E4157,0),'Angaben Stationen'!$E$14:$J$213,5,0),"")),"?",IF(LEN(E4157)&gt;0,VLOOKUP(TEXT($E4157,0),'Angaben Stationen'!$E$14:$J$213,5,0),""))</f>
        <v/>
      </c>
      <c r="D4157" s="232" t="str">
        <f>IF(ISERROR(IF(LEN(E4157)&gt;0,VLOOKUP(TEXT($E4157,0),'Angaben Stationen'!$E$14:$J$213,6,0),"")),"STATION IST NICHT VORHANDEN",IF(LEN(E4157)&gt;0,VLOOKUP(TEXT($E4157,0),'Angaben Stationen'!$E$14:$J$213,6,0),""))</f>
        <v/>
      </c>
      <c r="E4157" s="287"/>
      <c r="F4157" s="234"/>
      <c r="G4157" s="234"/>
      <c r="H4157" s="263"/>
      <c r="I4157" s="64"/>
      <c r="K4157" s="445" t="str">
        <f t="shared" si="517"/>
        <v>Leer</v>
      </c>
      <c r="L4157" s="445" t="str">
        <f>VLOOKUP($D4157,{"29 - Psychiatrie (Erwachsene)","BGI";"297 - stationsäquivalente Behandlung in der Erwachsenenpsychiatrie (29)","BGI";"30 - Kinder- und Jugendpsychiatrie","BGII";"307 - stationsäquivalente Behandlung in der Kinder- und Jugendpsychiatrie (30)","BGII";"31 - Psychosomatik","BGI";"","Leer"},2,0)</f>
        <v>Leer</v>
      </c>
      <c r="M4157" s="445">
        <f t="shared" si="514"/>
        <v>0</v>
      </c>
      <c r="N4157" s="445">
        <f t="shared" si="515"/>
        <v>0</v>
      </c>
      <c r="O4157" s="445">
        <f t="shared" si="518"/>
        <v>0</v>
      </c>
      <c r="P4157" s="445">
        <f t="shared" si="519"/>
        <v>0</v>
      </c>
      <c r="Q4157" s="445">
        <f t="shared" si="520"/>
        <v>0</v>
      </c>
      <c r="R4157" s="415" t="str">
        <f t="shared" si="521"/>
        <v>Leer</v>
      </c>
      <c r="S4157" s="445">
        <f>IF('Angaben KH-Standort'!D$29='A4'!D4157,IF('Angaben KH-Standort'!E$29="Ja",1,0),0)</f>
        <v>0</v>
      </c>
      <c r="T4157" s="445">
        <f>IF('Angaben KH-Standort'!D$30='A4'!D4157,IF('Angaben KH-Standort'!E$30="Ja",1,0),0)</f>
        <v>0</v>
      </c>
      <c r="U4157" s="445">
        <f>IF('Angaben KH-Standort'!D$31='A4'!D4157,IF('Angaben KH-Standort'!E$31="Ja",1,0),0)</f>
        <v>0</v>
      </c>
    </row>
    <row r="4158" spans="2:21" ht="15" customHeight="1" x14ac:dyDescent="0.3">
      <c r="B4158" s="70" t="str">
        <f t="shared" si="516"/>
        <v>!!!</v>
      </c>
      <c r="C4158" s="265" t="str">
        <f>IF(ISERROR(IF(LEN(E4158)&gt;0,VLOOKUP(TEXT($E4158,0),'Angaben Stationen'!$E$14:$J$213,5,0),"")),"?",IF(LEN(E4158)&gt;0,VLOOKUP(TEXT($E4158,0),'Angaben Stationen'!$E$14:$J$213,5,0),""))</f>
        <v/>
      </c>
      <c r="D4158" s="232" t="str">
        <f>IF(ISERROR(IF(LEN(E4158)&gt;0,VLOOKUP(TEXT($E4158,0),'Angaben Stationen'!$E$14:$J$213,6,0),"")),"STATION IST NICHT VORHANDEN",IF(LEN(E4158)&gt;0,VLOOKUP(TEXT($E4158,0),'Angaben Stationen'!$E$14:$J$213,6,0),""))</f>
        <v/>
      </c>
      <c r="E4158" s="287"/>
      <c r="F4158" s="234"/>
      <c r="G4158" s="234"/>
      <c r="H4158" s="263"/>
      <c r="I4158" s="64"/>
      <c r="K4158" s="445" t="str">
        <f t="shared" si="517"/>
        <v>Leer</v>
      </c>
      <c r="L4158" s="445" t="str">
        <f>VLOOKUP($D4158,{"29 - Psychiatrie (Erwachsene)","BGI";"297 - stationsäquivalente Behandlung in der Erwachsenenpsychiatrie (29)","BGI";"30 - Kinder- und Jugendpsychiatrie","BGII";"307 - stationsäquivalente Behandlung in der Kinder- und Jugendpsychiatrie (30)","BGII";"31 - Psychosomatik","BGI";"","Leer"},2,0)</f>
        <v>Leer</v>
      </c>
      <c r="M4158" s="445">
        <f t="shared" si="514"/>
        <v>0</v>
      </c>
      <c r="N4158" s="445">
        <f t="shared" si="515"/>
        <v>0</v>
      </c>
      <c r="O4158" s="445">
        <f t="shared" si="518"/>
        <v>0</v>
      </c>
      <c r="P4158" s="445">
        <f t="shared" si="519"/>
        <v>0</v>
      </c>
      <c r="Q4158" s="445">
        <f t="shared" si="520"/>
        <v>0</v>
      </c>
      <c r="R4158" s="415" t="str">
        <f t="shared" si="521"/>
        <v>Leer</v>
      </c>
      <c r="S4158" s="445">
        <f>IF('Angaben KH-Standort'!D$29='A4'!D4158,IF('Angaben KH-Standort'!E$29="Ja",1,0),0)</f>
        <v>0</v>
      </c>
      <c r="T4158" s="445">
        <f>IF('Angaben KH-Standort'!D$30='A4'!D4158,IF('Angaben KH-Standort'!E$30="Ja",1,0),0)</f>
        <v>0</v>
      </c>
      <c r="U4158" s="445">
        <f>IF('Angaben KH-Standort'!D$31='A4'!D4158,IF('Angaben KH-Standort'!E$31="Ja",1,0),0)</f>
        <v>0</v>
      </c>
    </row>
    <row r="4159" spans="2:21" ht="15" customHeight="1" x14ac:dyDescent="0.3">
      <c r="B4159" s="70" t="str">
        <f t="shared" si="516"/>
        <v>!!!</v>
      </c>
      <c r="C4159" s="265" t="str">
        <f>IF(ISERROR(IF(LEN(E4159)&gt;0,VLOOKUP(TEXT($E4159,0),'Angaben Stationen'!$E$14:$J$213,5,0),"")),"?",IF(LEN(E4159)&gt;0,VLOOKUP(TEXT($E4159,0),'Angaben Stationen'!$E$14:$J$213,5,0),""))</f>
        <v/>
      </c>
      <c r="D4159" s="232" t="str">
        <f>IF(ISERROR(IF(LEN(E4159)&gt;0,VLOOKUP(TEXT($E4159,0),'Angaben Stationen'!$E$14:$J$213,6,0),"")),"STATION IST NICHT VORHANDEN",IF(LEN(E4159)&gt;0,VLOOKUP(TEXT($E4159,0),'Angaben Stationen'!$E$14:$J$213,6,0),""))</f>
        <v/>
      </c>
      <c r="E4159" s="287"/>
      <c r="F4159" s="234"/>
      <c r="G4159" s="234"/>
      <c r="H4159" s="263"/>
      <c r="I4159" s="64"/>
      <c r="K4159" s="445" t="str">
        <f t="shared" si="517"/>
        <v>Leer</v>
      </c>
      <c r="L4159" s="445" t="str">
        <f>VLOOKUP($D4159,{"29 - Psychiatrie (Erwachsene)","BGI";"297 - stationsäquivalente Behandlung in der Erwachsenenpsychiatrie (29)","BGI";"30 - Kinder- und Jugendpsychiatrie","BGII";"307 - stationsäquivalente Behandlung in der Kinder- und Jugendpsychiatrie (30)","BGII";"31 - Psychosomatik","BGI";"","Leer"},2,0)</f>
        <v>Leer</v>
      </c>
      <c r="M4159" s="445">
        <f t="shared" si="514"/>
        <v>0</v>
      </c>
      <c r="N4159" s="445">
        <f t="shared" si="515"/>
        <v>0</v>
      </c>
      <c r="O4159" s="445">
        <f t="shared" si="518"/>
        <v>0</v>
      </c>
      <c r="P4159" s="445">
        <f t="shared" si="519"/>
        <v>0</v>
      </c>
      <c r="Q4159" s="445">
        <f t="shared" si="520"/>
        <v>0</v>
      </c>
      <c r="R4159" s="415" t="str">
        <f t="shared" si="521"/>
        <v>Leer</v>
      </c>
      <c r="S4159" s="445">
        <f>IF('Angaben KH-Standort'!D$29='A4'!D4159,IF('Angaben KH-Standort'!E$29="Ja",1,0),0)</f>
        <v>0</v>
      </c>
      <c r="T4159" s="445">
        <f>IF('Angaben KH-Standort'!D$30='A4'!D4159,IF('Angaben KH-Standort'!E$30="Ja",1,0),0)</f>
        <v>0</v>
      </c>
      <c r="U4159" s="445">
        <f>IF('Angaben KH-Standort'!D$31='A4'!D4159,IF('Angaben KH-Standort'!E$31="Ja",1,0),0)</f>
        <v>0</v>
      </c>
    </row>
    <row r="4160" spans="2:21" ht="15" customHeight="1" x14ac:dyDescent="0.3">
      <c r="B4160" s="70" t="str">
        <f t="shared" si="516"/>
        <v>!!!</v>
      </c>
      <c r="C4160" s="265" t="str">
        <f>IF(ISERROR(IF(LEN(E4160)&gt;0,VLOOKUP(TEXT($E4160,0),'Angaben Stationen'!$E$14:$J$213,5,0),"")),"?",IF(LEN(E4160)&gt;0,VLOOKUP(TEXT($E4160,0),'Angaben Stationen'!$E$14:$J$213,5,0),""))</f>
        <v/>
      </c>
      <c r="D4160" s="232" t="str">
        <f>IF(ISERROR(IF(LEN(E4160)&gt;0,VLOOKUP(TEXT($E4160,0),'Angaben Stationen'!$E$14:$J$213,6,0),"")),"STATION IST NICHT VORHANDEN",IF(LEN(E4160)&gt;0,VLOOKUP(TEXT($E4160,0),'Angaben Stationen'!$E$14:$J$213,6,0),""))</f>
        <v/>
      </c>
      <c r="E4160" s="287"/>
      <c r="F4160" s="234"/>
      <c r="G4160" s="234"/>
      <c r="H4160" s="263"/>
      <c r="I4160" s="64"/>
      <c r="K4160" s="445" t="str">
        <f t="shared" si="517"/>
        <v>Leer</v>
      </c>
      <c r="L4160" s="445" t="str">
        <f>VLOOKUP($D4160,{"29 - Psychiatrie (Erwachsene)","BGI";"297 - stationsäquivalente Behandlung in der Erwachsenenpsychiatrie (29)","BGI";"30 - Kinder- und Jugendpsychiatrie","BGII";"307 - stationsäquivalente Behandlung in der Kinder- und Jugendpsychiatrie (30)","BGII";"31 - Psychosomatik","BGI";"","Leer"},2,0)</f>
        <v>Leer</v>
      </c>
      <c r="M4160" s="445">
        <f t="shared" si="514"/>
        <v>0</v>
      </c>
      <c r="N4160" s="445">
        <f t="shared" si="515"/>
        <v>0</v>
      </c>
      <c r="O4160" s="445">
        <f t="shared" si="518"/>
        <v>0</v>
      </c>
      <c r="P4160" s="445">
        <f t="shared" si="519"/>
        <v>0</v>
      </c>
      <c r="Q4160" s="445">
        <f t="shared" si="520"/>
        <v>0</v>
      </c>
      <c r="R4160" s="415" t="str">
        <f t="shared" si="521"/>
        <v>Leer</v>
      </c>
      <c r="S4160" s="445">
        <f>IF('Angaben KH-Standort'!D$29='A4'!D4160,IF('Angaben KH-Standort'!E$29="Ja",1,0),0)</f>
        <v>0</v>
      </c>
      <c r="T4160" s="445">
        <f>IF('Angaben KH-Standort'!D$30='A4'!D4160,IF('Angaben KH-Standort'!E$30="Ja",1,0),0)</f>
        <v>0</v>
      </c>
      <c r="U4160" s="445">
        <f>IF('Angaben KH-Standort'!D$31='A4'!D4160,IF('Angaben KH-Standort'!E$31="Ja",1,0),0)</f>
        <v>0</v>
      </c>
    </row>
    <row r="4161" spans="2:21" ht="15" customHeight="1" x14ac:dyDescent="0.3">
      <c r="B4161" s="70" t="str">
        <f t="shared" si="516"/>
        <v>!!!</v>
      </c>
      <c r="C4161" s="265" t="str">
        <f>IF(ISERROR(IF(LEN(E4161)&gt;0,VLOOKUP(TEXT($E4161,0),'Angaben Stationen'!$E$14:$J$213,5,0),"")),"?",IF(LEN(E4161)&gt;0,VLOOKUP(TEXT($E4161,0),'Angaben Stationen'!$E$14:$J$213,5,0),""))</f>
        <v/>
      </c>
      <c r="D4161" s="232" t="str">
        <f>IF(ISERROR(IF(LEN(E4161)&gt;0,VLOOKUP(TEXT($E4161,0),'Angaben Stationen'!$E$14:$J$213,6,0),"")),"STATION IST NICHT VORHANDEN",IF(LEN(E4161)&gt;0,VLOOKUP(TEXT($E4161,0),'Angaben Stationen'!$E$14:$J$213,6,0),""))</f>
        <v/>
      </c>
      <c r="E4161" s="287"/>
      <c r="F4161" s="234"/>
      <c r="G4161" s="234"/>
      <c r="H4161" s="263"/>
      <c r="I4161" s="64"/>
      <c r="K4161" s="445" t="str">
        <f t="shared" si="517"/>
        <v>Leer</v>
      </c>
      <c r="L4161" s="445" t="str">
        <f>VLOOKUP($D4161,{"29 - Psychiatrie (Erwachsene)","BGI";"297 - stationsäquivalente Behandlung in der Erwachsenenpsychiatrie (29)","BGI";"30 - Kinder- und Jugendpsychiatrie","BGII";"307 - stationsäquivalente Behandlung in der Kinder- und Jugendpsychiatrie (30)","BGII";"31 - Psychosomatik","BGI";"","Leer"},2,0)</f>
        <v>Leer</v>
      </c>
      <c r="M4161" s="445">
        <f t="shared" si="514"/>
        <v>0</v>
      </c>
      <c r="N4161" s="445">
        <f t="shared" si="515"/>
        <v>0</v>
      </c>
      <c r="O4161" s="445">
        <f t="shared" si="518"/>
        <v>0</v>
      </c>
      <c r="P4161" s="445">
        <f t="shared" si="519"/>
        <v>0</v>
      </c>
      <c r="Q4161" s="445">
        <f t="shared" si="520"/>
        <v>0</v>
      </c>
      <c r="R4161" s="415" t="str">
        <f t="shared" si="521"/>
        <v>Leer</v>
      </c>
      <c r="S4161" s="445">
        <f>IF('Angaben KH-Standort'!D$29='A4'!D4161,IF('Angaben KH-Standort'!E$29="Ja",1,0),0)</f>
        <v>0</v>
      </c>
      <c r="T4161" s="445">
        <f>IF('Angaben KH-Standort'!D$30='A4'!D4161,IF('Angaben KH-Standort'!E$30="Ja",1,0),0)</f>
        <v>0</v>
      </c>
      <c r="U4161" s="445">
        <f>IF('Angaben KH-Standort'!D$31='A4'!D4161,IF('Angaben KH-Standort'!E$31="Ja",1,0),0)</f>
        <v>0</v>
      </c>
    </row>
    <row r="4162" spans="2:21" ht="15" customHeight="1" x14ac:dyDescent="0.3">
      <c r="B4162" s="70" t="str">
        <f t="shared" si="516"/>
        <v>!!!</v>
      </c>
      <c r="C4162" s="265" t="str">
        <f>IF(ISERROR(IF(LEN(E4162)&gt;0,VLOOKUP(TEXT($E4162,0),'Angaben Stationen'!$E$14:$J$213,5,0),"")),"?",IF(LEN(E4162)&gt;0,VLOOKUP(TEXT($E4162,0),'Angaben Stationen'!$E$14:$J$213,5,0),""))</f>
        <v/>
      </c>
      <c r="D4162" s="232" t="str">
        <f>IF(ISERROR(IF(LEN(E4162)&gt;0,VLOOKUP(TEXT($E4162,0),'Angaben Stationen'!$E$14:$J$213,6,0),"")),"STATION IST NICHT VORHANDEN",IF(LEN(E4162)&gt;0,VLOOKUP(TEXT($E4162,0),'Angaben Stationen'!$E$14:$J$213,6,0),""))</f>
        <v/>
      </c>
      <c r="E4162" s="287"/>
      <c r="F4162" s="234"/>
      <c r="G4162" s="234"/>
      <c r="H4162" s="263"/>
      <c r="I4162" s="64"/>
      <c r="K4162" s="445" t="str">
        <f t="shared" si="517"/>
        <v>Leer</v>
      </c>
      <c r="L4162" s="445" t="str">
        <f>VLOOKUP($D4162,{"29 - Psychiatrie (Erwachsene)","BGI";"297 - stationsäquivalente Behandlung in der Erwachsenenpsychiatrie (29)","BGI";"30 - Kinder- und Jugendpsychiatrie","BGII";"307 - stationsäquivalente Behandlung in der Kinder- und Jugendpsychiatrie (30)","BGII";"31 - Psychosomatik","BGI";"","Leer"},2,0)</f>
        <v>Leer</v>
      </c>
      <c r="M4162" s="445">
        <f t="shared" si="514"/>
        <v>0</v>
      </c>
      <c r="N4162" s="445">
        <f t="shared" si="515"/>
        <v>0</v>
      </c>
      <c r="O4162" s="445">
        <f t="shared" si="518"/>
        <v>0</v>
      </c>
      <c r="P4162" s="445">
        <f t="shared" si="519"/>
        <v>0</v>
      </c>
      <c r="Q4162" s="445">
        <f t="shared" si="520"/>
        <v>0</v>
      </c>
      <c r="R4162" s="415" t="str">
        <f t="shared" si="521"/>
        <v>Leer</v>
      </c>
      <c r="S4162" s="445">
        <f>IF('Angaben KH-Standort'!D$29='A4'!D4162,IF('Angaben KH-Standort'!E$29="Ja",1,0),0)</f>
        <v>0</v>
      </c>
      <c r="T4162" s="445">
        <f>IF('Angaben KH-Standort'!D$30='A4'!D4162,IF('Angaben KH-Standort'!E$30="Ja",1,0),0)</f>
        <v>0</v>
      </c>
      <c r="U4162" s="445">
        <f>IF('Angaben KH-Standort'!D$31='A4'!D4162,IF('Angaben KH-Standort'!E$31="Ja",1,0),0)</f>
        <v>0</v>
      </c>
    </row>
    <row r="4163" spans="2:21" ht="15" customHeight="1" x14ac:dyDescent="0.3">
      <c r="B4163" s="70" t="str">
        <f t="shared" si="516"/>
        <v>!!!</v>
      </c>
      <c r="C4163" s="265" t="str">
        <f>IF(ISERROR(IF(LEN(E4163)&gt;0,VLOOKUP(TEXT($E4163,0),'Angaben Stationen'!$E$14:$J$213,5,0),"")),"?",IF(LEN(E4163)&gt;0,VLOOKUP(TEXT($E4163,0),'Angaben Stationen'!$E$14:$J$213,5,0),""))</f>
        <v/>
      </c>
      <c r="D4163" s="232" t="str">
        <f>IF(ISERROR(IF(LEN(E4163)&gt;0,VLOOKUP(TEXT($E4163,0),'Angaben Stationen'!$E$14:$J$213,6,0),"")),"STATION IST NICHT VORHANDEN",IF(LEN(E4163)&gt;0,VLOOKUP(TEXT($E4163,0),'Angaben Stationen'!$E$14:$J$213,6,0),""))</f>
        <v/>
      </c>
      <c r="E4163" s="287"/>
      <c r="F4163" s="234"/>
      <c r="G4163" s="234"/>
      <c r="H4163" s="263"/>
      <c r="I4163" s="64"/>
      <c r="K4163" s="445" t="str">
        <f t="shared" si="517"/>
        <v>Leer</v>
      </c>
      <c r="L4163" s="445" t="str">
        <f>VLOOKUP($D4163,{"29 - Psychiatrie (Erwachsene)","BGI";"297 - stationsäquivalente Behandlung in der Erwachsenenpsychiatrie (29)","BGI";"30 - Kinder- und Jugendpsychiatrie","BGII";"307 - stationsäquivalente Behandlung in der Kinder- und Jugendpsychiatrie (30)","BGII";"31 - Psychosomatik","BGI";"","Leer"},2,0)</f>
        <v>Leer</v>
      </c>
      <c r="M4163" s="445">
        <f t="shared" si="514"/>
        <v>0</v>
      </c>
      <c r="N4163" s="445">
        <f t="shared" si="515"/>
        <v>0</v>
      </c>
      <c r="O4163" s="445">
        <f t="shared" si="518"/>
        <v>0</v>
      </c>
      <c r="P4163" s="445">
        <f t="shared" si="519"/>
        <v>0</v>
      </c>
      <c r="Q4163" s="445">
        <f t="shared" si="520"/>
        <v>0</v>
      </c>
      <c r="R4163" s="415" t="str">
        <f t="shared" si="521"/>
        <v>Leer</v>
      </c>
      <c r="S4163" s="445">
        <f>IF('Angaben KH-Standort'!D$29='A4'!D4163,IF('Angaben KH-Standort'!E$29="Ja",1,0),0)</f>
        <v>0</v>
      </c>
      <c r="T4163" s="445">
        <f>IF('Angaben KH-Standort'!D$30='A4'!D4163,IF('Angaben KH-Standort'!E$30="Ja",1,0),0)</f>
        <v>0</v>
      </c>
      <c r="U4163" s="445">
        <f>IF('Angaben KH-Standort'!D$31='A4'!D4163,IF('Angaben KH-Standort'!E$31="Ja",1,0),0)</f>
        <v>0</v>
      </c>
    </row>
    <row r="4164" spans="2:21" ht="15" customHeight="1" x14ac:dyDescent="0.3">
      <c r="B4164" s="70" t="str">
        <f t="shared" si="516"/>
        <v>!!!</v>
      </c>
      <c r="C4164" s="265" t="str">
        <f>IF(ISERROR(IF(LEN(E4164)&gt;0,VLOOKUP(TEXT($E4164,0),'Angaben Stationen'!$E$14:$J$213,5,0),"")),"?",IF(LEN(E4164)&gt;0,VLOOKUP(TEXT($E4164,0),'Angaben Stationen'!$E$14:$J$213,5,0),""))</f>
        <v/>
      </c>
      <c r="D4164" s="232" t="str">
        <f>IF(ISERROR(IF(LEN(E4164)&gt;0,VLOOKUP(TEXT($E4164,0),'Angaben Stationen'!$E$14:$J$213,6,0),"")),"STATION IST NICHT VORHANDEN",IF(LEN(E4164)&gt;0,VLOOKUP(TEXT($E4164,0),'Angaben Stationen'!$E$14:$J$213,6,0),""))</f>
        <v/>
      </c>
      <c r="E4164" s="287"/>
      <c r="F4164" s="234"/>
      <c r="G4164" s="234"/>
      <c r="H4164" s="263"/>
      <c r="I4164" s="64"/>
      <c r="K4164" s="445" t="str">
        <f t="shared" si="517"/>
        <v>Leer</v>
      </c>
      <c r="L4164" s="445" t="str">
        <f>VLOOKUP($D4164,{"29 - Psychiatrie (Erwachsene)","BGI";"297 - stationsäquivalente Behandlung in der Erwachsenenpsychiatrie (29)","BGI";"30 - Kinder- und Jugendpsychiatrie","BGII";"307 - stationsäquivalente Behandlung in der Kinder- und Jugendpsychiatrie (30)","BGII";"31 - Psychosomatik","BGI";"","Leer"},2,0)</f>
        <v>Leer</v>
      </c>
      <c r="M4164" s="445">
        <f t="shared" si="514"/>
        <v>0</v>
      </c>
      <c r="N4164" s="445">
        <f t="shared" si="515"/>
        <v>0</v>
      </c>
      <c r="O4164" s="445">
        <f t="shared" si="518"/>
        <v>0</v>
      </c>
      <c r="P4164" s="445">
        <f t="shared" si="519"/>
        <v>0</v>
      </c>
      <c r="Q4164" s="445">
        <f t="shared" si="520"/>
        <v>0</v>
      </c>
      <c r="R4164" s="415" t="str">
        <f t="shared" si="521"/>
        <v>Leer</v>
      </c>
      <c r="S4164" s="445">
        <f>IF('Angaben KH-Standort'!D$29='A4'!D4164,IF('Angaben KH-Standort'!E$29="Ja",1,0),0)</f>
        <v>0</v>
      </c>
      <c r="T4164" s="445">
        <f>IF('Angaben KH-Standort'!D$30='A4'!D4164,IF('Angaben KH-Standort'!E$30="Ja",1,0),0)</f>
        <v>0</v>
      </c>
      <c r="U4164" s="445">
        <f>IF('Angaben KH-Standort'!D$31='A4'!D4164,IF('Angaben KH-Standort'!E$31="Ja",1,0),0)</f>
        <v>0</v>
      </c>
    </row>
    <row r="4165" spans="2:21" ht="15" customHeight="1" x14ac:dyDescent="0.3">
      <c r="B4165" s="70" t="str">
        <f t="shared" si="516"/>
        <v>!!!</v>
      </c>
      <c r="C4165" s="265" t="str">
        <f>IF(ISERROR(IF(LEN(E4165)&gt;0,VLOOKUP(TEXT($E4165,0),'Angaben Stationen'!$E$14:$J$213,5,0),"")),"?",IF(LEN(E4165)&gt;0,VLOOKUP(TEXT($E4165,0),'Angaben Stationen'!$E$14:$J$213,5,0),""))</f>
        <v/>
      </c>
      <c r="D4165" s="232" t="str">
        <f>IF(ISERROR(IF(LEN(E4165)&gt;0,VLOOKUP(TEXT($E4165,0),'Angaben Stationen'!$E$14:$J$213,6,0),"")),"STATION IST NICHT VORHANDEN",IF(LEN(E4165)&gt;0,VLOOKUP(TEXT($E4165,0),'Angaben Stationen'!$E$14:$J$213,6,0),""))</f>
        <v/>
      </c>
      <c r="E4165" s="287"/>
      <c r="F4165" s="234"/>
      <c r="G4165" s="234"/>
      <c r="H4165" s="263"/>
      <c r="I4165" s="64"/>
      <c r="K4165" s="445" t="str">
        <f t="shared" si="517"/>
        <v>Leer</v>
      </c>
      <c r="L4165" s="445" t="str">
        <f>VLOOKUP($D4165,{"29 - Psychiatrie (Erwachsene)","BGI";"297 - stationsäquivalente Behandlung in der Erwachsenenpsychiatrie (29)","BGI";"30 - Kinder- und Jugendpsychiatrie","BGII";"307 - stationsäquivalente Behandlung in der Kinder- und Jugendpsychiatrie (30)","BGII";"31 - Psychosomatik","BGI";"","Leer"},2,0)</f>
        <v>Leer</v>
      </c>
      <c r="M4165" s="445">
        <f t="shared" si="514"/>
        <v>0</v>
      </c>
      <c r="N4165" s="445">
        <f t="shared" si="515"/>
        <v>0</v>
      </c>
      <c r="O4165" s="445">
        <f t="shared" si="518"/>
        <v>0</v>
      </c>
      <c r="P4165" s="445">
        <f t="shared" si="519"/>
        <v>0</v>
      </c>
      <c r="Q4165" s="445">
        <f t="shared" si="520"/>
        <v>0</v>
      </c>
      <c r="R4165" s="415" t="str">
        <f t="shared" si="521"/>
        <v>Leer</v>
      </c>
      <c r="S4165" s="445">
        <f>IF('Angaben KH-Standort'!D$29='A4'!D4165,IF('Angaben KH-Standort'!E$29="Ja",1,0),0)</f>
        <v>0</v>
      </c>
      <c r="T4165" s="445">
        <f>IF('Angaben KH-Standort'!D$30='A4'!D4165,IF('Angaben KH-Standort'!E$30="Ja",1,0),0)</f>
        <v>0</v>
      </c>
      <c r="U4165" s="445">
        <f>IF('Angaben KH-Standort'!D$31='A4'!D4165,IF('Angaben KH-Standort'!E$31="Ja",1,0),0)</f>
        <v>0</v>
      </c>
    </row>
    <row r="4166" spans="2:21" ht="15" customHeight="1" x14ac:dyDescent="0.3">
      <c r="B4166" s="70" t="str">
        <f t="shared" si="516"/>
        <v>!!!</v>
      </c>
      <c r="C4166" s="265" t="str">
        <f>IF(ISERROR(IF(LEN(E4166)&gt;0,VLOOKUP(TEXT($E4166,0),'Angaben Stationen'!$E$14:$J$213,5,0),"")),"?",IF(LEN(E4166)&gt;0,VLOOKUP(TEXT($E4166,0),'Angaben Stationen'!$E$14:$J$213,5,0),""))</f>
        <v/>
      </c>
      <c r="D4166" s="232" t="str">
        <f>IF(ISERROR(IF(LEN(E4166)&gt;0,VLOOKUP(TEXT($E4166,0),'Angaben Stationen'!$E$14:$J$213,6,0),"")),"STATION IST NICHT VORHANDEN",IF(LEN(E4166)&gt;0,VLOOKUP(TEXT($E4166,0),'Angaben Stationen'!$E$14:$J$213,6,0),""))</f>
        <v/>
      </c>
      <c r="E4166" s="287"/>
      <c r="F4166" s="234"/>
      <c r="G4166" s="234"/>
      <c r="H4166" s="263"/>
      <c r="I4166" s="64"/>
      <c r="K4166" s="445" t="str">
        <f t="shared" si="517"/>
        <v>Leer</v>
      </c>
      <c r="L4166" s="445" t="str">
        <f>VLOOKUP($D4166,{"29 - Psychiatrie (Erwachsene)","BGI";"297 - stationsäquivalente Behandlung in der Erwachsenenpsychiatrie (29)","BGI";"30 - Kinder- und Jugendpsychiatrie","BGII";"307 - stationsäquivalente Behandlung in der Kinder- und Jugendpsychiatrie (30)","BGII";"31 - Psychosomatik","BGI";"","Leer"},2,0)</f>
        <v>Leer</v>
      </c>
      <c r="M4166" s="445">
        <f t="shared" si="514"/>
        <v>0</v>
      </c>
      <c r="N4166" s="445">
        <f t="shared" si="515"/>
        <v>0</v>
      </c>
      <c r="O4166" s="445">
        <f t="shared" si="518"/>
        <v>0</v>
      </c>
      <c r="P4166" s="445">
        <f t="shared" si="519"/>
        <v>0</v>
      </c>
      <c r="Q4166" s="445">
        <f t="shared" si="520"/>
        <v>0</v>
      </c>
      <c r="R4166" s="415" t="str">
        <f t="shared" si="521"/>
        <v>Leer</v>
      </c>
      <c r="S4166" s="445">
        <f>IF('Angaben KH-Standort'!D$29='A4'!D4166,IF('Angaben KH-Standort'!E$29="Ja",1,0),0)</f>
        <v>0</v>
      </c>
      <c r="T4166" s="445">
        <f>IF('Angaben KH-Standort'!D$30='A4'!D4166,IF('Angaben KH-Standort'!E$30="Ja",1,0),0)</f>
        <v>0</v>
      </c>
      <c r="U4166" s="445">
        <f>IF('Angaben KH-Standort'!D$31='A4'!D4166,IF('Angaben KH-Standort'!E$31="Ja",1,0),0)</f>
        <v>0</v>
      </c>
    </row>
    <row r="4167" spans="2:21" ht="15" customHeight="1" x14ac:dyDescent="0.3">
      <c r="B4167" s="70" t="str">
        <f t="shared" si="516"/>
        <v>!!!</v>
      </c>
      <c r="C4167" s="265" t="str">
        <f>IF(ISERROR(IF(LEN(E4167)&gt;0,VLOOKUP(TEXT($E4167,0),'Angaben Stationen'!$E$14:$J$213,5,0),"")),"?",IF(LEN(E4167)&gt;0,VLOOKUP(TEXT($E4167,0),'Angaben Stationen'!$E$14:$J$213,5,0),""))</f>
        <v/>
      </c>
      <c r="D4167" s="232" t="str">
        <f>IF(ISERROR(IF(LEN(E4167)&gt;0,VLOOKUP(TEXT($E4167,0),'Angaben Stationen'!$E$14:$J$213,6,0),"")),"STATION IST NICHT VORHANDEN",IF(LEN(E4167)&gt;0,VLOOKUP(TEXT($E4167,0),'Angaben Stationen'!$E$14:$J$213,6,0),""))</f>
        <v/>
      </c>
      <c r="E4167" s="287"/>
      <c r="F4167" s="234"/>
      <c r="G4167" s="234"/>
      <c r="H4167" s="263"/>
      <c r="I4167" s="64"/>
      <c r="K4167" s="445" t="str">
        <f t="shared" si="517"/>
        <v>Leer</v>
      </c>
      <c r="L4167" s="445" t="str">
        <f>VLOOKUP($D4167,{"29 - Psychiatrie (Erwachsene)","BGI";"297 - stationsäquivalente Behandlung in der Erwachsenenpsychiatrie (29)","BGI";"30 - Kinder- und Jugendpsychiatrie","BGII";"307 - stationsäquivalente Behandlung in der Kinder- und Jugendpsychiatrie (30)","BGII";"31 - Psychosomatik","BGI";"","Leer"},2,0)</f>
        <v>Leer</v>
      </c>
      <c r="M4167" s="445">
        <f t="shared" si="514"/>
        <v>0</v>
      </c>
      <c r="N4167" s="445">
        <f t="shared" si="515"/>
        <v>0</v>
      </c>
      <c r="O4167" s="445">
        <f t="shared" si="518"/>
        <v>0</v>
      </c>
      <c r="P4167" s="445">
        <f t="shared" si="519"/>
        <v>0</v>
      </c>
      <c r="Q4167" s="445">
        <f t="shared" si="520"/>
        <v>0</v>
      </c>
      <c r="R4167" s="415" t="str">
        <f t="shared" si="521"/>
        <v>Leer</v>
      </c>
      <c r="S4167" s="445">
        <f>IF('Angaben KH-Standort'!D$29='A4'!D4167,IF('Angaben KH-Standort'!E$29="Ja",1,0),0)</f>
        <v>0</v>
      </c>
      <c r="T4167" s="445">
        <f>IF('Angaben KH-Standort'!D$30='A4'!D4167,IF('Angaben KH-Standort'!E$30="Ja",1,0),0)</f>
        <v>0</v>
      </c>
      <c r="U4167" s="445">
        <f>IF('Angaben KH-Standort'!D$31='A4'!D4167,IF('Angaben KH-Standort'!E$31="Ja",1,0),0)</f>
        <v>0</v>
      </c>
    </row>
    <row r="4168" spans="2:21" ht="15" customHeight="1" x14ac:dyDescent="0.3">
      <c r="B4168" s="70" t="str">
        <f t="shared" si="516"/>
        <v>!!!</v>
      </c>
      <c r="C4168" s="265" t="str">
        <f>IF(ISERROR(IF(LEN(E4168)&gt;0,VLOOKUP(TEXT($E4168,0),'Angaben Stationen'!$E$14:$J$213,5,0),"")),"?",IF(LEN(E4168)&gt;0,VLOOKUP(TEXT($E4168,0),'Angaben Stationen'!$E$14:$J$213,5,0),""))</f>
        <v/>
      </c>
      <c r="D4168" s="232" t="str">
        <f>IF(ISERROR(IF(LEN(E4168)&gt;0,VLOOKUP(TEXT($E4168,0),'Angaben Stationen'!$E$14:$J$213,6,0),"")),"STATION IST NICHT VORHANDEN",IF(LEN(E4168)&gt;0,VLOOKUP(TEXT($E4168,0),'Angaben Stationen'!$E$14:$J$213,6,0),""))</f>
        <v/>
      </c>
      <c r="E4168" s="287"/>
      <c r="F4168" s="234"/>
      <c r="G4168" s="234"/>
      <c r="H4168" s="263"/>
      <c r="I4168" s="64"/>
      <c r="K4168" s="445" t="str">
        <f t="shared" si="517"/>
        <v>Leer</v>
      </c>
      <c r="L4168" s="445" t="str">
        <f>VLOOKUP($D4168,{"29 - Psychiatrie (Erwachsene)","BGI";"297 - stationsäquivalente Behandlung in der Erwachsenenpsychiatrie (29)","BGI";"30 - Kinder- und Jugendpsychiatrie","BGII";"307 - stationsäquivalente Behandlung in der Kinder- und Jugendpsychiatrie (30)","BGII";"31 - Psychosomatik","BGI";"","Leer"},2,0)</f>
        <v>Leer</v>
      </c>
      <c r="M4168" s="445">
        <f t="shared" si="514"/>
        <v>0</v>
      </c>
      <c r="N4168" s="445">
        <f t="shared" si="515"/>
        <v>0</v>
      </c>
      <c r="O4168" s="445">
        <f t="shared" si="518"/>
        <v>0</v>
      </c>
      <c r="P4168" s="445">
        <f t="shared" si="519"/>
        <v>0</v>
      </c>
      <c r="Q4168" s="445">
        <f t="shared" si="520"/>
        <v>0</v>
      </c>
      <c r="R4168" s="415" t="str">
        <f t="shared" si="521"/>
        <v>Leer</v>
      </c>
      <c r="S4168" s="445">
        <f>IF('Angaben KH-Standort'!D$29='A4'!D4168,IF('Angaben KH-Standort'!E$29="Ja",1,0),0)</f>
        <v>0</v>
      </c>
      <c r="T4168" s="445">
        <f>IF('Angaben KH-Standort'!D$30='A4'!D4168,IF('Angaben KH-Standort'!E$30="Ja",1,0),0)</f>
        <v>0</v>
      </c>
      <c r="U4168" s="445">
        <f>IF('Angaben KH-Standort'!D$31='A4'!D4168,IF('Angaben KH-Standort'!E$31="Ja",1,0),0)</f>
        <v>0</v>
      </c>
    </row>
    <row r="4169" spans="2:21" ht="15" customHeight="1" x14ac:dyDescent="0.3">
      <c r="B4169" s="70" t="str">
        <f t="shared" si="516"/>
        <v>!!!</v>
      </c>
      <c r="C4169" s="265" t="str">
        <f>IF(ISERROR(IF(LEN(E4169)&gt;0,VLOOKUP(TEXT($E4169,0),'Angaben Stationen'!$E$14:$J$213,5,0),"")),"?",IF(LEN(E4169)&gt;0,VLOOKUP(TEXT($E4169,0),'Angaben Stationen'!$E$14:$J$213,5,0),""))</f>
        <v/>
      </c>
      <c r="D4169" s="232" t="str">
        <f>IF(ISERROR(IF(LEN(E4169)&gt;0,VLOOKUP(TEXT($E4169,0),'Angaben Stationen'!$E$14:$J$213,6,0),"")),"STATION IST NICHT VORHANDEN",IF(LEN(E4169)&gt;0,VLOOKUP(TEXT($E4169,0),'Angaben Stationen'!$E$14:$J$213,6,0),""))</f>
        <v/>
      </c>
      <c r="E4169" s="287"/>
      <c r="F4169" s="234"/>
      <c r="G4169" s="234"/>
      <c r="H4169" s="263"/>
      <c r="I4169" s="64"/>
      <c r="K4169" s="445" t="str">
        <f t="shared" si="517"/>
        <v>Leer</v>
      </c>
      <c r="L4169" s="445" t="str">
        <f>VLOOKUP($D4169,{"29 - Psychiatrie (Erwachsene)","BGI";"297 - stationsäquivalente Behandlung in der Erwachsenenpsychiatrie (29)","BGI";"30 - Kinder- und Jugendpsychiatrie","BGII";"307 - stationsäquivalente Behandlung in der Kinder- und Jugendpsychiatrie (30)","BGII";"31 - Psychosomatik","BGI";"","Leer"},2,0)</f>
        <v>Leer</v>
      </c>
      <c r="M4169" s="445">
        <f t="shared" si="514"/>
        <v>0</v>
      </c>
      <c r="N4169" s="445">
        <f t="shared" si="515"/>
        <v>0</v>
      </c>
      <c r="O4169" s="445">
        <f t="shared" si="518"/>
        <v>0</v>
      </c>
      <c r="P4169" s="445">
        <f t="shared" si="519"/>
        <v>0</v>
      </c>
      <c r="Q4169" s="445">
        <f t="shared" si="520"/>
        <v>0</v>
      </c>
      <c r="R4169" s="415" t="str">
        <f t="shared" si="521"/>
        <v>Leer</v>
      </c>
      <c r="S4169" s="445">
        <f>IF('Angaben KH-Standort'!D$29='A4'!D4169,IF('Angaben KH-Standort'!E$29="Ja",1,0),0)</f>
        <v>0</v>
      </c>
      <c r="T4169" s="445">
        <f>IF('Angaben KH-Standort'!D$30='A4'!D4169,IF('Angaben KH-Standort'!E$30="Ja",1,0),0)</f>
        <v>0</v>
      </c>
      <c r="U4169" s="445">
        <f>IF('Angaben KH-Standort'!D$31='A4'!D4169,IF('Angaben KH-Standort'!E$31="Ja",1,0),0)</f>
        <v>0</v>
      </c>
    </row>
    <row r="4170" spans="2:21" ht="15" customHeight="1" x14ac:dyDescent="0.3">
      <c r="B4170" s="70" t="str">
        <f t="shared" si="516"/>
        <v>!!!</v>
      </c>
      <c r="C4170" s="265" t="str">
        <f>IF(ISERROR(IF(LEN(E4170)&gt;0,VLOOKUP(TEXT($E4170,0),'Angaben Stationen'!$E$14:$J$213,5,0),"")),"?",IF(LEN(E4170)&gt;0,VLOOKUP(TEXT($E4170,0),'Angaben Stationen'!$E$14:$J$213,5,0),""))</f>
        <v/>
      </c>
      <c r="D4170" s="232" t="str">
        <f>IF(ISERROR(IF(LEN(E4170)&gt;0,VLOOKUP(TEXT($E4170,0),'Angaben Stationen'!$E$14:$J$213,6,0),"")),"STATION IST NICHT VORHANDEN",IF(LEN(E4170)&gt;0,VLOOKUP(TEXT($E4170,0),'Angaben Stationen'!$E$14:$J$213,6,0),""))</f>
        <v/>
      </c>
      <c r="E4170" s="287"/>
      <c r="F4170" s="234"/>
      <c r="G4170" s="234"/>
      <c r="H4170" s="263"/>
      <c r="I4170" s="64"/>
      <c r="K4170" s="445" t="str">
        <f t="shared" si="517"/>
        <v>Leer</v>
      </c>
      <c r="L4170" s="445" t="str">
        <f>VLOOKUP($D4170,{"29 - Psychiatrie (Erwachsene)","BGI";"297 - stationsäquivalente Behandlung in der Erwachsenenpsychiatrie (29)","BGI";"30 - Kinder- und Jugendpsychiatrie","BGII";"307 - stationsäquivalente Behandlung in der Kinder- und Jugendpsychiatrie (30)","BGII";"31 - Psychosomatik","BGI";"","Leer"},2,0)</f>
        <v>Leer</v>
      </c>
      <c r="M4170" s="445">
        <f t="shared" si="514"/>
        <v>0</v>
      </c>
      <c r="N4170" s="445">
        <f t="shared" si="515"/>
        <v>0</v>
      </c>
      <c r="O4170" s="445">
        <f t="shared" si="518"/>
        <v>0</v>
      </c>
      <c r="P4170" s="445">
        <f t="shared" si="519"/>
        <v>0</v>
      </c>
      <c r="Q4170" s="445">
        <f t="shared" si="520"/>
        <v>0</v>
      </c>
      <c r="R4170" s="415" t="str">
        <f t="shared" si="521"/>
        <v>Leer</v>
      </c>
      <c r="S4170" s="445">
        <f>IF('Angaben KH-Standort'!D$29='A4'!D4170,IF('Angaben KH-Standort'!E$29="Ja",1,0),0)</f>
        <v>0</v>
      </c>
      <c r="T4170" s="445">
        <f>IF('Angaben KH-Standort'!D$30='A4'!D4170,IF('Angaben KH-Standort'!E$30="Ja",1,0),0)</f>
        <v>0</v>
      </c>
      <c r="U4170" s="445">
        <f>IF('Angaben KH-Standort'!D$31='A4'!D4170,IF('Angaben KH-Standort'!E$31="Ja",1,0),0)</f>
        <v>0</v>
      </c>
    </row>
    <row r="4171" spans="2:21" ht="15" customHeight="1" x14ac:dyDescent="0.3">
      <c r="B4171" s="70" t="str">
        <f t="shared" si="516"/>
        <v>!!!</v>
      </c>
      <c r="C4171" s="265" t="str">
        <f>IF(ISERROR(IF(LEN(E4171)&gt;0,VLOOKUP(TEXT($E4171,0),'Angaben Stationen'!$E$14:$J$213,5,0),"")),"?",IF(LEN(E4171)&gt;0,VLOOKUP(TEXT($E4171,0),'Angaben Stationen'!$E$14:$J$213,5,0),""))</f>
        <v/>
      </c>
      <c r="D4171" s="232" t="str">
        <f>IF(ISERROR(IF(LEN(E4171)&gt;0,VLOOKUP(TEXT($E4171,0),'Angaben Stationen'!$E$14:$J$213,6,0),"")),"STATION IST NICHT VORHANDEN",IF(LEN(E4171)&gt;0,VLOOKUP(TEXT($E4171,0),'Angaben Stationen'!$E$14:$J$213,6,0),""))</f>
        <v/>
      </c>
      <c r="E4171" s="287"/>
      <c r="F4171" s="234"/>
      <c r="G4171" s="234"/>
      <c r="H4171" s="263"/>
      <c r="I4171" s="64"/>
      <c r="K4171" s="445" t="str">
        <f t="shared" si="517"/>
        <v>Leer</v>
      </c>
      <c r="L4171" s="445" t="str">
        <f>VLOOKUP($D4171,{"29 - Psychiatrie (Erwachsene)","BGI";"297 - stationsäquivalente Behandlung in der Erwachsenenpsychiatrie (29)","BGI";"30 - Kinder- und Jugendpsychiatrie","BGII";"307 - stationsäquivalente Behandlung in der Kinder- und Jugendpsychiatrie (30)","BGII";"31 - Psychosomatik","BGI";"","Leer"},2,0)</f>
        <v>Leer</v>
      </c>
      <c r="M4171" s="445">
        <f t="shared" si="514"/>
        <v>0</v>
      </c>
      <c r="N4171" s="445">
        <f t="shared" si="515"/>
        <v>0</v>
      </c>
      <c r="O4171" s="445">
        <f t="shared" si="518"/>
        <v>0</v>
      </c>
      <c r="P4171" s="445">
        <f t="shared" si="519"/>
        <v>0</v>
      </c>
      <c r="Q4171" s="445">
        <f t="shared" si="520"/>
        <v>0</v>
      </c>
      <c r="R4171" s="415" t="str">
        <f t="shared" si="521"/>
        <v>Leer</v>
      </c>
      <c r="S4171" s="445">
        <f>IF('Angaben KH-Standort'!D$29='A4'!D4171,IF('Angaben KH-Standort'!E$29="Ja",1,0),0)</f>
        <v>0</v>
      </c>
      <c r="T4171" s="445">
        <f>IF('Angaben KH-Standort'!D$30='A4'!D4171,IF('Angaben KH-Standort'!E$30="Ja",1,0),0)</f>
        <v>0</v>
      </c>
      <c r="U4171" s="445">
        <f>IF('Angaben KH-Standort'!D$31='A4'!D4171,IF('Angaben KH-Standort'!E$31="Ja",1,0),0)</f>
        <v>0</v>
      </c>
    </row>
    <row r="4172" spans="2:21" ht="15" customHeight="1" x14ac:dyDescent="0.3">
      <c r="B4172" s="70" t="str">
        <f t="shared" si="516"/>
        <v>!!!</v>
      </c>
      <c r="C4172" s="265" t="str">
        <f>IF(ISERROR(IF(LEN(E4172)&gt;0,VLOOKUP(TEXT($E4172,0),'Angaben Stationen'!$E$14:$J$213,5,0),"")),"?",IF(LEN(E4172)&gt;0,VLOOKUP(TEXT($E4172,0),'Angaben Stationen'!$E$14:$J$213,5,0),""))</f>
        <v/>
      </c>
      <c r="D4172" s="232" t="str">
        <f>IF(ISERROR(IF(LEN(E4172)&gt;0,VLOOKUP(TEXT($E4172,0),'Angaben Stationen'!$E$14:$J$213,6,0),"")),"STATION IST NICHT VORHANDEN",IF(LEN(E4172)&gt;0,VLOOKUP(TEXT($E4172,0),'Angaben Stationen'!$E$14:$J$213,6,0),""))</f>
        <v/>
      </c>
      <c r="E4172" s="287"/>
      <c r="F4172" s="234"/>
      <c r="G4172" s="234"/>
      <c r="H4172" s="263"/>
      <c r="I4172" s="64"/>
      <c r="K4172" s="445" t="str">
        <f t="shared" si="517"/>
        <v>Leer</v>
      </c>
      <c r="L4172" s="445" t="str">
        <f>VLOOKUP($D4172,{"29 - Psychiatrie (Erwachsene)","BGI";"297 - stationsäquivalente Behandlung in der Erwachsenenpsychiatrie (29)","BGI";"30 - Kinder- und Jugendpsychiatrie","BGII";"307 - stationsäquivalente Behandlung in der Kinder- und Jugendpsychiatrie (30)","BGII";"31 - Psychosomatik","BGI";"","Leer"},2,0)</f>
        <v>Leer</v>
      </c>
      <c r="M4172" s="445">
        <f t="shared" si="514"/>
        <v>0</v>
      </c>
      <c r="N4172" s="445">
        <f t="shared" si="515"/>
        <v>0</v>
      </c>
      <c r="O4172" s="445">
        <f t="shared" si="518"/>
        <v>0</v>
      </c>
      <c r="P4172" s="445">
        <f t="shared" si="519"/>
        <v>0</v>
      </c>
      <c r="Q4172" s="445">
        <f t="shared" si="520"/>
        <v>0</v>
      </c>
      <c r="R4172" s="415" t="str">
        <f t="shared" si="521"/>
        <v>Leer</v>
      </c>
      <c r="S4172" s="445">
        <f>IF('Angaben KH-Standort'!D$29='A4'!D4172,IF('Angaben KH-Standort'!E$29="Ja",1,0),0)</f>
        <v>0</v>
      </c>
      <c r="T4172" s="445">
        <f>IF('Angaben KH-Standort'!D$30='A4'!D4172,IF('Angaben KH-Standort'!E$30="Ja",1,0),0)</f>
        <v>0</v>
      </c>
      <c r="U4172" s="445">
        <f>IF('Angaben KH-Standort'!D$31='A4'!D4172,IF('Angaben KH-Standort'!E$31="Ja",1,0),0)</f>
        <v>0</v>
      </c>
    </row>
    <row r="4173" spans="2:21" ht="15" customHeight="1" x14ac:dyDescent="0.3">
      <c r="B4173" s="70" t="str">
        <f t="shared" si="516"/>
        <v>!!!</v>
      </c>
      <c r="C4173" s="265" t="str">
        <f>IF(ISERROR(IF(LEN(E4173)&gt;0,VLOOKUP(TEXT($E4173,0),'Angaben Stationen'!$E$14:$J$213,5,0),"")),"?",IF(LEN(E4173)&gt;0,VLOOKUP(TEXT($E4173,0),'Angaben Stationen'!$E$14:$J$213,5,0),""))</f>
        <v/>
      </c>
      <c r="D4173" s="232" t="str">
        <f>IF(ISERROR(IF(LEN(E4173)&gt;0,VLOOKUP(TEXT($E4173,0),'Angaben Stationen'!$E$14:$J$213,6,0),"")),"STATION IST NICHT VORHANDEN",IF(LEN(E4173)&gt;0,VLOOKUP(TEXT($E4173,0),'Angaben Stationen'!$E$14:$J$213,6,0),""))</f>
        <v/>
      </c>
      <c r="E4173" s="287"/>
      <c r="F4173" s="234"/>
      <c r="G4173" s="234"/>
      <c r="H4173" s="263"/>
      <c r="I4173" s="64"/>
      <c r="K4173" s="445" t="str">
        <f t="shared" si="517"/>
        <v>Leer</v>
      </c>
      <c r="L4173" s="445" t="str">
        <f>VLOOKUP($D4173,{"29 - Psychiatrie (Erwachsene)","BGI";"297 - stationsäquivalente Behandlung in der Erwachsenenpsychiatrie (29)","BGI";"30 - Kinder- und Jugendpsychiatrie","BGII";"307 - stationsäquivalente Behandlung in der Kinder- und Jugendpsychiatrie (30)","BGII";"31 - Psychosomatik","BGI";"","Leer"},2,0)</f>
        <v>Leer</v>
      </c>
      <c r="M4173" s="445">
        <f t="shared" si="514"/>
        <v>0</v>
      </c>
      <c r="N4173" s="445">
        <f t="shared" si="515"/>
        <v>0</v>
      </c>
      <c r="O4173" s="445">
        <f t="shared" si="518"/>
        <v>0</v>
      </c>
      <c r="P4173" s="445">
        <f t="shared" si="519"/>
        <v>0</v>
      </c>
      <c r="Q4173" s="445">
        <f t="shared" si="520"/>
        <v>0</v>
      </c>
      <c r="R4173" s="415" t="str">
        <f t="shared" si="521"/>
        <v>Leer</v>
      </c>
      <c r="S4173" s="445">
        <f>IF('Angaben KH-Standort'!D$29='A4'!D4173,IF('Angaben KH-Standort'!E$29="Ja",1,0),0)</f>
        <v>0</v>
      </c>
      <c r="T4173" s="445">
        <f>IF('Angaben KH-Standort'!D$30='A4'!D4173,IF('Angaben KH-Standort'!E$30="Ja",1,0),0)</f>
        <v>0</v>
      </c>
      <c r="U4173" s="445">
        <f>IF('Angaben KH-Standort'!D$31='A4'!D4173,IF('Angaben KH-Standort'!E$31="Ja",1,0),0)</f>
        <v>0</v>
      </c>
    </row>
    <row r="4174" spans="2:21" ht="15" customHeight="1" x14ac:dyDescent="0.3">
      <c r="B4174" s="70" t="str">
        <f t="shared" si="516"/>
        <v>!!!</v>
      </c>
      <c r="C4174" s="265" t="str">
        <f>IF(ISERROR(IF(LEN(E4174)&gt;0,VLOOKUP(TEXT($E4174,0),'Angaben Stationen'!$E$14:$J$213,5,0),"")),"?",IF(LEN(E4174)&gt;0,VLOOKUP(TEXT($E4174,0),'Angaben Stationen'!$E$14:$J$213,5,0),""))</f>
        <v/>
      </c>
      <c r="D4174" s="232" t="str">
        <f>IF(ISERROR(IF(LEN(E4174)&gt;0,VLOOKUP(TEXT($E4174,0),'Angaben Stationen'!$E$14:$J$213,6,0),"")),"STATION IST NICHT VORHANDEN",IF(LEN(E4174)&gt;0,VLOOKUP(TEXT($E4174,0),'Angaben Stationen'!$E$14:$J$213,6,0),""))</f>
        <v/>
      </c>
      <c r="E4174" s="287"/>
      <c r="F4174" s="234"/>
      <c r="G4174" s="234"/>
      <c r="H4174" s="263"/>
      <c r="I4174" s="64"/>
      <c r="K4174" s="445" t="str">
        <f t="shared" si="517"/>
        <v>Leer</v>
      </c>
      <c r="L4174" s="445" t="str">
        <f>VLOOKUP($D4174,{"29 - Psychiatrie (Erwachsene)","BGI";"297 - stationsäquivalente Behandlung in der Erwachsenenpsychiatrie (29)","BGI";"30 - Kinder- und Jugendpsychiatrie","BGII";"307 - stationsäquivalente Behandlung in der Kinder- und Jugendpsychiatrie (30)","BGII";"31 - Psychosomatik","BGI";"","Leer"},2,0)</f>
        <v>Leer</v>
      </c>
      <c r="M4174" s="445">
        <f t="shared" si="514"/>
        <v>0</v>
      </c>
      <c r="N4174" s="445">
        <f t="shared" si="515"/>
        <v>0</v>
      </c>
      <c r="O4174" s="445">
        <f t="shared" si="518"/>
        <v>0</v>
      </c>
      <c r="P4174" s="445">
        <f t="shared" si="519"/>
        <v>0</v>
      </c>
      <c r="Q4174" s="445">
        <f t="shared" si="520"/>
        <v>0</v>
      </c>
      <c r="R4174" s="415" t="str">
        <f t="shared" si="521"/>
        <v>Leer</v>
      </c>
      <c r="S4174" s="445">
        <f>IF('Angaben KH-Standort'!D$29='A4'!D4174,IF('Angaben KH-Standort'!E$29="Ja",1,0),0)</f>
        <v>0</v>
      </c>
      <c r="T4174" s="445">
        <f>IF('Angaben KH-Standort'!D$30='A4'!D4174,IF('Angaben KH-Standort'!E$30="Ja",1,0),0)</f>
        <v>0</v>
      </c>
      <c r="U4174" s="445">
        <f>IF('Angaben KH-Standort'!D$31='A4'!D4174,IF('Angaben KH-Standort'!E$31="Ja",1,0),0)</f>
        <v>0</v>
      </c>
    </row>
    <row r="4175" spans="2:21" ht="15" customHeight="1" x14ac:dyDescent="0.3">
      <c r="B4175" s="70" t="str">
        <f t="shared" si="516"/>
        <v>!!!</v>
      </c>
      <c r="C4175" s="265" t="str">
        <f>IF(ISERROR(IF(LEN(E4175)&gt;0,VLOOKUP(TEXT($E4175,0),'Angaben Stationen'!$E$14:$J$213,5,0),"")),"?",IF(LEN(E4175)&gt;0,VLOOKUP(TEXT($E4175,0),'Angaben Stationen'!$E$14:$J$213,5,0),""))</f>
        <v/>
      </c>
      <c r="D4175" s="232" t="str">
        <f>IF(ISERROR(IF(LEN(E4175)&gt;0,VLOOKUP(TEXT($E4175,0),'Angaben Stationen'!$E$14:$J$213,6,0),"")),"STATION IST NICHT VORHANDEN",IF(LEN(E4175)&gt;0,VLOOKUP(TEXT($E4175,0),'Angaben Stationen'!$E$14:$J$213,6,0),""))</f>
        <v/>
      </c>
      <c r="E4175" s="287"/>
      <c r="F4175" s="234"/>
      <c r="G4175" s="234"/>
      <c r="H4175" s="263"/>
      <c r="I4175" s="64"/>
      <c r="K4175" s="445" t="str">
        <f t="shared" si="517"/>
        <v>Leer</v>
      </c>
      <c r="L4175" s="445" t="str">
        <f>VLOOKUP($D4175,{"29 - Psychiatrie (Erwachsene)","BGI";"297 - stationsäquivalente Behandlung in der Erwachsenenpsychiatrie (29)","BGI";"30 - Kinder- und Jugendpsychiatrie","BGII";"307 - stationsäquivalente Behandlung in der Kinder- und Jugendpsychiatrie (30)","BGII";"31 - Psychosomatik","BGI";"","Leer"},2,0)</f>
        <v>Leer</v>
      </c>
      <c r="M4175" s="445">
        <f t="shared" si="514"/>
        <v>0</v>
      </c>
      <c r="N4175" s="445">
        <f t="shared" si="515"/>
        <v>0</v>
      </c>
      <c r="O4175" s="445">
        <f t="shared" si="518"/>
        <v>0</v>
      </c>
      <c r="P4175" s="445">
        <f t="shared" si="519"/>
        <v>0</v>
      </c>
      <c r="Q4175" s="445">
        <f t="shared" si="520"/>
        <v>0</v>
      </c>
      <c r="R4175" s="415" t="str">
        <f t="shared" si="521"/>
        <v>Leer</v>
      </c>
      <c r="S4175" s="445">
        <f>IF('Angaben KH-Standort'!D$29='A4'!D4175,IF('Angaben KH-Standort'!E$29="Ja",1,0),0)</f>
        <v>0</v>
      </c>
      <c r="T4175" s="445">
        <f>IF('Angaben KH-Standort'!D$30='A4'!D4175,IF('Angaben KH-Standort'!E$30="Ja",1,0),0)</f>
        <v>0</v>
      </c>
      <c r="U4175" s="445">
        <f>IF('Angaben KH-Standort'!D$31='A4'!D4175,IF('Angaben KH-Standort'!E$31="Ja",1,0),0)</f>
        <v>0</v>
      </c>
    </row>
    <row r="4176" spans="2:21" ht="15" customHeight="1" x14ac:dyDescent="0.3">
      <c r="B4176" s="70" t="str">
        <f t="shared" si="516"/>
        <v>!!!</v>
      </c>
      <c r="C4176" s="265" t="str">
        <f>IF(ISERROR(IF(LEN(E4176)&gt;0,VLOOKUP(TEXT($E4176,0),'Angaben Stationen'!$E$14:$J$213,5,0),"")),"?",IF(LEN(E4176)&gt;0,VLOOKUP(TEXT($E4176,0),'Angaben Stationen'!$E$14:$J$213,5,0),""))</f>
        <v/>
      </c>
      <c r="D4176" s="232" t="str">
        <f>IF(ISERROR(IF(LEN(E4176)&gt;0,VLOOKUP(TEXT($E4176,0),'Angaben Stationen'!$E$14:$J$213,6,0),"")),"STATION IST NICHT VORHANDEN",IF(LEN(E4176)&gt;0,VLOOKUP(TEXT($E4176,0),'Angaben Stationen'!$E$14:$J$213,6,0),""))</f>
        <v/>
      </c>
      <c r="E4176" s="287"/>
      <c r="F4176" s="234"/>
      <c r="G4176" s="234"/>
      <c r="H4176" s="263"/>
      <c r="I4176" s="64"/>
      <c r="K4176" s="445" t="str">
        <f t="shared" si="517"/>
        <v>Leer</v>
      </c>
      <c r="L4176" s="445" t="str">
        <f>VLOOKUP($D4176,{"29 - Psychiatrie (Erwachsene)","BGI";"297 - stationsäquivalente Behandlung in der Erwachsenenpsychiatrie (29)","BGI";"30 - Kinder- und Jugendpsychiatrie","BGII";"307 - stationsäquivalente Behandlung in der Kinder- und Jugendpsychiatrie (30)","BGII";"31 - Psychosomatik","BGI";"","Leer"},2,0)</f>
        <v>Leer</v>
      </c>
      <c r="M4176" s="445">
        <f t="shared" si="514"/>
        <v>0</v>
      </c>
      <c r="N4176" s="445">
        <f t="shared" si="515"/>
        <v>0</v>
      </c>
      <c r="O4176" s="445">
        <f t="shared" si="518"/>
        <v>0</v>
      </c>
      <c r="P4176" s="445">
        <f t="shared" si="519"/>
        <v>0</v>
      </c>
      <c r="Q4176" s="445">
        <f t="shared" si="520"/>
        <v>0</v>
      </c>
      <c r="R4176" s="415" t="str">
        <f t="shared" si="521"/>
        <v>Leer</v>
      </c>
      <c r="S4176" s="445">
        <f>IF('Angaben KH-Standort'!D$29='A4'!D4176,IF('Angaben KH-Standort'!E$29="Ja",1,0),0)</f>
        <v>0</v>
      </c>
      <c r="T4176" s="445">
        <f>IF('Angaben KH-Standort'!D$30='A4'!D4176,IF('Angaben KH-Standort'!E$30="Ja",1,0),0)</f>
        <v>0</v>
      </c>
      <c r="U4176" s="445">
        <f>IF('Angaben KH-Standort'!D$31='A4'!D4176,IF('Angaben KH-Standort'!E$31="Ja",1,0),0)</f>
        <v>0</v>
      </c>
    </row>
    <row r="4177" spans="2:21" ht="15" customHeight="1" x14ac:dyDescent="0.3">
      <c r="B4177" s="70" t="str">
        <f t="shared" si="516"/>
        <v>!!!</v>
      </c>
      <c r="C4177" s="265" t="str">
        <f>IF(ISERROR(IF(LEN(E4177)&gt;0,VLOOKUP(TEXT($E4177,0),'Angaben Stationen'!$E$14:$J$213,5,0),"")),"?",IF(LEN(E4177)&gt;0,VLOOKUP(TEXT($E4177,0),'Angaben Stationen'!$E$14:$J$213,5,0),""))</f>
        <v/>
      </c>
      <c r="D4177" s="232" t="str">
        <f>IF(ISERROR(IF(LEN(E4177)&gt;0,VLOOKUP(TEXT($E4177,0),'Angaben Stationen'!$E$14:$J$213,6,0),"")),"STATION IST NICHT VORHANDEN",IF(LEN(E4177)&gt;0,VLOOKUP(TEXT($E4177,0),'Angaben Stationen'!$E$14:$J$213,6,0),""))</f>
        <v/>
      </c>
      <c r="E4177" s="287"/>
      <c r="F4177" s="234"/>
      <c r="G4177" s="234"/>
      <c r="H4177" s="263"/>
      <c r="I4177" s="64"/>
      <c r="K4177" s="445" t="str">
        <f t="shared" si="517"/>
        <v>Leer</v>
      </c>
      <c r="L4177" s="445" t="str">
        <f>VLOOKUP($D4177,{"29 - Psychiatrie (Erwachsene)","BGI";"297 - stationsäquivalente Behandlung in der Erwachsenenpsychiatrie (29)","BGI";"30 - Kinder- und Jugendpsychiatrie","BGII";"307 - stationsäquivalente Behandlung in der Kinder- und Jugendpsychiatrie (30)","BGII";"31 - Psychosomatik","BGI";"","Leer"},2,0)</f>
        <v>Leer</v>
      </c>
      <c r="M4177" s="445">
        <f t="shared" si="514"/>
        <v>0</v>
      </c>
      <c r="N4177" s="445">
        <f t="shared" si="515"/>
        <v>0</v>
      </c>
      <c r="O4177" s="445">
        <f t="shared" si="518"/>
        <v>0</v>
      </c>
      <c r="P4177" s="445">
        <f t="shared" si="519"/>
        <v>0</v>
      </c>
      <c r="Q4177" s="445">
        <f t="shared" si="520"/>
        <v>0</v>
      </c>
      <c r="R4177" s="415" t="str">
        <f t="shared" si="521"/>
        <v>Leer</v>
      </c>
      <c r="S4177" s="445">
        <f>IF('Angaben KH-Standort'!D$29='A4'!D4177,IF('Angaben KH-Standort'!E$29="Ja",1,0),0)</f>
        <v>0</v>
      </c>
      <c r="T4177" s="445">
        <f>IF('Angaben KH-Standort'!D$30='A4'!D4177,IF('Angaben KH-Standort'!E$30="Ja",1,0),0)</f>
        <v>0</v>
      </c>
      <c r="U4177" s="445">
        <f>IF('Angaben KH-Standort'!D$31='A4'!D4177,IF('Angaben KH-Standort'!E$31="Ja",1,0),0)</f>
        <v>0</v>
      </c>
    </row>
    <row r="4178" spans="2:21" ht="15" customHeight="1" x14ac:dyDescent="0.3">
      <c r="B4178" s="70" t="str">
        <f t="shared" si="516"/>
        <v>!!!</v>
      </c>
      <c r="C4178" s="265" t="str">
        <f>IF(ISERROR(IF(LEN(E4178)&gt;0,VLOOKUP(TEXT($E4178,0),'Angaben Stationen'!$E$14:$J$213,5,0),"")),"?",IF(LEN(E4178)&gt;0,VLOOKUP(TEXT($E4178,0),'Angaben Stationen'!$E$14:$J$213,5,0),""))</f>
        <v/>
      </c>
      <c r="D4178" s="232" t="str">
        <f>IF(ISERROR(IF(LEN(E4178)&gt;0,VLOOKUP(TEXT($E4178,0),'Angaben Stationen'!$E$14:$J$213,6,0),"")),"STATION IST NICHT VORHANDEN",IF(LEN(E4178)&gt;0,VLOOKUP(TEXT($E4178,0),'Angaben Stationen'!$E$14:$J$213,6,0),""))</f>
        <v/>
      </c>
      <c r="E4178" s="287"/>
      <c r="F4178" s="234"/>
      <c r="G4178" s="234"/>
      <c r="H4178" s="263"/>
      <c r="I4178" s="64"/>
      <c r="K4178" s="445" t="str">
        <f t="shared" si="517"/>
        <v>Leer</v>
      </c>
      <c r="L4178" s="445" t="str">
        <f>VLOOKUP($D4178,{"29 - Psychiatrie (Erwachsene)","BGI";"297 - stationsäquivalente Behandlung in der Erwachsenenpsychiatrie (29)","BGI";"30 - Kinder- und Jugendpsychiatrie","BGII";"307 - stationsäquivalente Behandlung in der Kinder- und Jugendpsychiatrie (30)","BGII";"31 - Psychosomatik","BGI";"","Leer"},2,0)</f>
        <v>Leer</v>
      </c>
      <c r="M4178" s="445">
        <f t="shared" si="514"/>
        <v>0</v>
      </c>
      <c r="N4178" s="445">
        <f t="shared" si="515"/>
        <v>0</v>
      </c>
      <c r="O4178" s="445">
        <f t="shared" si="518"/>
        <v>0</v>
      </c>
      <c r="P4178" s="445">
        <f t="shared" si="519"/>
        <v>0</v>
      </c>
      <c r="Q4178" s="445">
        <f t="shared" si="520"/>
        <v>0</v>
      </c>
      <c r="R4178" s="415" t="str">
        <f t="shared" si="521"/>
        <v>Leer</v>
      </c>
      <c r="S4178" s="445">
        <f>IF('Angaben KH-Standort'!D$29='A4'!D4178,IF('Angaben KH-Standort'!E$29="Ja",1,0),0)</f>
        <v>0</v>
      </c>
      <c r="T4178" s="445">
        <f>IF('Angaben KH-Standort'!D$30='A4'!D4178,IF('Angaben KH-Standort'!E$30="Ja",1,0),0)</f>
        <v>0</v>
      </c>
      <c r="U4178" s="445">
        <f>IF('Angaben KH-Standort'!D$31='A4'!D4178,IF('Angaben KH-Standort'!E$31="Ja",1,0),0)</f>
        <v>0</v>
      </c>
    </row>
    <row r="4179" spans="2:21" ht="15" customHeight="1" x14ac:dyDescent="0.3">
      <c r="B4179" s="70" t="str">
        <f t="shared" si="516"/>
        <v>!!!</v>
      </c>
      <c r="C4179" s="265" t="str">
        <f>IF(ISERROR(IF(LEN(E4179)&gt;0,VLOOKUP(TEXT($E4179,0),'Angaben Stationen'!$E$14:$J$213,5,0),"")),"?",IF(LEN(E4179)&gt;0,VLOOKUP(TEXT($E4179,0),'Angaben Stationen'!$E$14:$J$213,5,0),""))</f>
        <v/>
      </c>
      <c r="D4179" s="232" t="str">
        <f>IF(ISERROR(IF(LEN(E4179)&gt;0,VLOOKUP(TEXT($E4179,0),'Angaben Stationen'!$E$14:$J$213,6,0),"")),"STATION IST NICHT VORHANDEN",IF(LEN(E4179)&gt;0,VLOOKUP(TEXT($E4179,0),'Angaben Stationen'!$E$14:$J$213,6,0),""))</f>
        <v/>
      </c>
      <c r="E4179" s="287"/>
      <c r="F4179" s="234"/>
      <c r="G4179" s="234"/>
      <c r="H4179" s="263"/>
      <c r="I4179" s="64"/>
      <c r="K4179" s="445" t="str">
        <f t="shared" si="517"/>
        <v>Leer</v>
      </c>
      <c r="L4179" s="445" t="str">
        <f>VLOOKUP($D4179,{"29 - Psychiatrie (Erwachsene)","BGI";"297 - stationsäquivalente Behandlung in der Erwachsenenpsychiatrie (29)","BGI";"30 - Kinder- und Jugendpsychiatrie","BGII";"307 - stationsäquivalente Behandlung in der Kinder- und Jugendpsychiatrie (30)","BGII";"31 - Psychosomatik","BGI";"","Leer"},2,0)</f>
        <v>Leer</v>
      </c>
      <c r="M4179" s="445">
        <f t="shared" si="514"/>
        <v>0</v>
      </c>
      <c r="N4179" s="445">
        <f t="shared" si="515"/>
        <v>0</v>
      </c>
      <c r="O4179" s="445">
        <f t="shared" si="518"/>
        <v>0</v>
      </c>
      <c r="P4179" s="445">
        <f t="shared" si="519"/>
        <v>0</v>
      </c>
      <c r="Q4179" s="445">
        <f t="shared" si="520"/>
        <v>0</v>
      </c>
      <c r="R4179" s="415" t="str">
        <f t="shared" si="521"/>
        <v>Leer</v>
      </c>
      <c r="S4179" s="445">
        <f>IF('Angaben KH-Standort'!D$29='A4'!D4179,IF('Angaben KH-Standort'!E$29="Ja",1,0),0)</f>
        <v>0</v>
      </c>
      <c r="T4179" s="445">
        <f>IF('Angaben KH-Standort'!D$30='A4'!D4179,IF('Angaben KH-Standort'!E$30="Ja",1,0),0)</f>
        <v>0</v>
      </c>
      <c r="U4179" s="445">
        <f>IF('Angaben KH-Standort'!D$31='A4'!D4179,IF('Angaben KH-Standort'!E$31="Ja",1,0),0)</f>
        <v>0</v>
      </c>
    </row>
    <row r="4180" spans="2:21" ht="15" customHeight="1" x14ac:dyDescent="0.3">
      <c r="B4180" s="70" t="str">
        <f t="shared" si="516"/>
        <v>!!!</v>
      </c>
      <c r="C4180" s="265" t="str">
        <f>IF(ISERROR(IF(LEN(E4180)&gt;0,VLOOKUP(TEXT($E4180,0),'Angaben Stationen'!$E$14:$J$213,5,0),"")),"?",IF(LEN(E4180)&gt;0,VLOOKUP(TEXT($E4180,0),'Angaben Stationen'!$E$14:$J$213,5,0),""))</f>
        <v/>
      </c>
      <c r="D4180" s="232" t="str">
        <f>IF(ISERROR(IF(LEN(E4180)&gt;0,VLOOKUP(TEXT($E4180,0),'Angaben Stationen'!$E$14:$J$213,6,0),"")),"STATION IST NICHT VORHANDEN",IF(LEN(E4180)&gt;0,VLOOKUP(TEXT($E4180,0),'Angaben Stationen'!$E$14:$J$213,6,0),""))</f>
        <v/>
      </c>
      <c r="E4180" s="287"/>
      <c r="F4180" s="234"/>
      <c r="G4180" s="234"/>
      <c r="H4180" s="263"/>
      <c r="I4180" s="64"/>
      <c r="K4180" s="445" t="str">
        <f t="shared" si="517"/>
        <v>Leer</v>
      </c>
      <c r="L4180" s="445" t="str">
        <f>VLOOKUP($D4180,{"29 - Psychiatrie (Erwachsene)","BGI";"297 - stationsäquivalente Behandlung in der Erwachsenenpsychiatrie (29)","BGI";"30 - Kinder- und Jugendpsychiatrie","BGII";"307 - stationsäquivalente Behandlung in der Kinder- und Jugendpsychiatrie (30)","BGII";"31 - Psychosomatik","BGI";"","Leer"},2,0)</f>
        <v>Leer</v>
      </c>
      <c r="M4180" s="445">
        <f t="shared" si="514"/>
        <v>0</v>
      </c>
      <c r="N4180" s="445">
        <f t="shared" si="515"/>
        <v>0</v>
      </c>
      <c r="O4180" s="445">
        <f t="shared" si="518"/>
        <v>0</v>
      </c>
      <c r="P4180" s="445">
        <f t="shared" si="519"/>
        <v>0</v>
      </c>
      <c r="Q4180" s="445">
        <f t="shared" si="520"/>
        <v>0</v>
      </c>
      <c r="R4180" s="415" t="str">
        <f t="shared" si="521"/>
        <v>Leer</v>
      </c>
      <c r="S4180" s="445">
        <f>IF('Angaben KH-Standort'!D$29='A4'!D4180,IF('Angaben KH-Standort'!E$29="Ja",1,0),0)</f>
        <v>0</v>
      </c>
      <c r="T4180" s="445">
        <f>IF('Angaben KH-Standort'!D$30='A4'!D4180,IF('Angaben KH-Standort'!E$30="Ja",1,0),0)</f>
        <v>0</v>
      </c>
      <c r="U4180" s="445">
        <f>IF('Angaben KH-Standort'!D$31='A4'!D4180,IF('Angaben KH-Standort'!E$31="Ja",1,0),0)</f>
        <v>0</v>
      </c>
    </row>
    <row r="4181" spans="2:21" ht="15" customHeight="1" x14ac:dyDescent="0.3">
      <c r="B4181" s="70" t="str">
        <f t="shared" si="516"/>
        <v>!!!</v>
      </c>
      <c r="C4181" s="265" t="str">
        <f>IF(ISERROR(IF(LEN(E4181)&gt;0,VLOOKUP(TEXT($E4181,0),'Angaben Stationen'!$E$14:$J$213,5,0),"")),"?",IF(LEN(E4181)&gt;0,VLOOKUP(TEXT($E4181,0),'Angaben Stationen'!$E$14:$J$213,5,0),""))</f>
        <v/>
      </c>
      <c r="D4181" s="232" t="str">
        <f>IF(ISERROR(IF(LEN(E4181)&gt;0,VLOOKUP(TEXT($E4181,0),'Angaben Stationen'!$E$14:$J$213,6,0),"")),"STATION IST NICHT VORHANDEN",IF(LEN(E4181)&gt;0,VLOOKUP(TEXT($E4181,0),'Angaben Stationen'!$E$14:$J$213,6,0),""))</f>
        <v/>
      </c>
      <c r="E4181" s="287"/>
      <c r="F4181" s="234"/>
      <c r="G4181" s="234"/>
      <c r="H4181" s="263"/>
      <c r="I4181" s="64"/>
      <c r="K4181" s="445" t="str">
        <f t="shared" si="517"/>
        <v>Leer</v>
      </c>
      <c r="L4181" s="445" t="str">
        <f>VLOOKUP($D4181,{"29 - Psychiatrie (Erwachsene)","BGI";"297 - stationsäquivalente Behandlung in der Erwachsenenpsychiatrie (29)","BGI";"30 - Kinder- und Jugendpsychiatrie","BGII";"307 - stationsäquivalente Behandlung in der Kinder- und Jugendpsychiatrie (30)","BGII";"31 - Psychosomatik","BGI";"","Leer"},2,0)</f>
        <v>Leer</v>
      </c>
      <c r="M4181" s="445">
        <f t="shared" si="514"/>
        <v>0</v>
      </c>
      <c r="N4181" s="445">
        <f t="shared" si="515"/>
        <v>0</v>
      </c>
      <c r="O4181" s="445">
        <f t="shared" si="518"/>
        <v>0</v>
      </c>
      <c r="P4181" s="445">
        <f t="shared" si="519"/>
        <v>0</v>
      </c>
      <c r="Q4181" s="445">
        <f t="shared" si="520"/>
        <v>0</v>
      </c>
      <c r="R4181" s="415" t="str">
        <f t="shared" si="521"/>
        <v>Leer</v>
      </c>
      <c r="S4181" s="445">
        <f>IF('Angaben KH-Standort'!D$29='A4'!D4181,IF('Angaben KH-Standort'!E$29="Ja",1,0),0)</f>
        <v>0</v>
      </c>
      <c r="T4181" s="445">
        <f>IF('Angaben KH-Standort'!D$30='A4'!D4181,IF('Angaben KH-Standort'!E$30="Ja",1,0),0)</f>
        <v>0</v>
      </c>
      <c r="U4181" s="445">
        <f>IF('Angaben KH-Standort'!D$31='A4'!D4181,IF('Angaben KH-Standort'!E$31="Ja",1,0),0)</f>
        <v>0</v>
      </c>
    </row>
    <row r="4182" spans="2:21" ht="15" customHeight="1" x14ac:dyDescent="0.3">
      <c r="B4182" s="70" t="str">
        <f t="shared" si="516"/>
        <v>!!!</v>
      </c>
      <c r="C4182" s="265" t="str">
        <f>IF(ISERROR(IF(LEN(E4182)&gt;0,VLOOKUP(TEXT($E4182,0),'Angaben Stationen'!$E$14:$J$213,5,0),"")),"?",IF(LEN(E4182)&gt;0,VLOOKUP(TEXT($E4182,0),'Angaben Stationen'!$E$14:$J$213,5,0),""))</f>
        <v/>
      </c>
      <c r="D4182" s="232" t="str">
        <f>IF(ISERROR(IF(LEN(E4182)&gt;0,VLOOKUP(TEXT($E4182,0),'Angaben Stationen'!$E$14:$J$213,6,0),"")),"STATION IST NICHT VORHANDEN",IF(LEN(E4182)&gt;0,VLOOKUP(TEXT($E4182,0),'Angaben Stationen'!$E$14:$J$213,6,0),""))</f>
        <v/>
      </c>
      <c r="E4182" s="287"/>
      <c r="F4182" s="234"/>
      <c r="G4182" s="234"/>
      <c r="H4182" s="263"/>
      <c r="I4182" s="64"/>
      <c r="K4182" s="445" t="str">
        <f t="shared" si="517"/>
        <v>Leer</v>
      </c>
      <c r="L4182" s="445" t="str">
        <f>VLOOKUP($D4182,{"29 - Psychiatrie (Erwachsene)","BGI";"297 - stationsäquivalente Behandlung in der Erwachsenenpsychiatrie (29)","BGI";"30 - Kinder- und Jugendpsychiatrie","BGII";"307 - stationsäquivalente Behandlung in der Kinder- und Jugendpsychiatrie (30)","BGII";"31 - Psychosomatik","BGI";"","Leer"},2,0)</f>
        <v>Leer</v>
      </c>
      <c r="M4182" s="445">
        <f t="shared" si="514"/>
        <v>0</v>
      </c>
      <c r="N4182" s="445">
        <f t="shared" si="515"/>
        <v>0</v>
      </c>
      <c r="O4182" s="445">
        <f t="shared" si="518"/>
        <v>0</v>
      </c>
      <c r="P4182" s="445">
        <f t="shared" si="519"/>
        <v>0</v>
      </c>
      <c r="Q4182" s="445">
        <f t="shared" si="520"/>
        <v>0</v>
      </c>
      <c r="R4182" s="415" t="str">
        <f t="shared" si="521"/>
        <v>Leer</v>
      </c>
      <c r="S4182" s="445">
        <f>IF('Angaben KH-Standort'!D$29='A4'!D4182,IF('Angaben KH-Standort'!E$29="Ja",1,0),0)</f>
        <v>0</v>
      </c>
      <c r="T4182" s="445">
        <f>IF('Angaben KH-Standort'!D$30='A4'!D4182,IF('Angaben KH-Standort'!E$30="Ja",1,0),0)</f>
        <v>0</v>
      </c>
      <c r="U4182" s="445">
        <f>IF('Angaben KH-Standort'!D$31='A4'!D4182,IF('Angaben KH-Standort'!E$31="Ja",1,0),0)</f>
        <v>0</v>
      </c>
    </row>
    <row r="4183" spans="2:21" ht="15" customHeight="1" x14ac:dyDescent="0.3">
      <c r="B4183" s="70" t="str">
        <f t="shared" si="516"/>
        <v>!!!</v>
      </c>
      <c r="C4183" s="265" t="str">
        <f>IF(ISERROR(IF(LEN(E4183)&gt;0,VLOOKUP(TEXT($E4183,0),'Angaben Stationen'!$E$14:$J$213,5,0),"")),"?",IF(LEN(E4183)&gt;0,VLOOKUP(TEXT($E4183,0),'Angaben Stationen'!$E$14:$J$213,5,0),""))</f>
        <v/>
      </c>
      <c r="D4183" s="232" t="str">
        <f>IF(ISERROR(IF(LEN(E4183)&gt;0,VLOOKUP(TEXT($E4183,0),'Angaben Stationen'!$E$14:$J$213,6,0),"")),"STATION IST NICHT VORHANDEN",IF(LEN(E4183)&gt;0,VLOOKUP(TEXT($E4183,0),'Angaben Stationen'!$E$14:$J$213,6,0),""))</f>
        <v/>
      </c>
      <c r="E4183" s="287"/>
      <c r="F4183" s="234"/>
      <c r="G4183" s="234"/>
      <c r="H4183" s="263"/>
      <c r="I4183" s="64"/>
      <c r="K4183" s="445" t="str">
        <f t="shared" si="517"/>
        <v>Leer</v>
      </c>
      <c r="L4183" s="445" t="str">
        <f>VLOOKUP($D4183,{"29 - Psychiatrie (Erwachsene)","BGI";"297 - stationsäquivalente Behandlung in der Erwachsenenpsychiatrie (29)","BGI";"30 - Kinder- und Jugendpsychiatrie","BGII";"307 - stationsäquivalente Behandlung in der Kinder- und Jugendpsychiatrie (30)","BGII";"31 - Psychosomatik","BGI";"","Leer"},2,0)</f>
        <v>Leer</v>
      </c>
      <c r="M4183" s="445">
        <f t="shared" si="514"/>
        <v>0</v>
      </c>
      <c r="N4183" s="445">
        <f t="shared" si="515"/>
        <v>0</v>
      </c>
      <c r="O4183" s="445">
        <f t="shared" si="518"/>
        <v>0</v>
      </c>
      <c r="P4183" s="445">
        <f t="shared" si="519"/>
        <v>0</v>
      </c>
      <c r="Q4183" s="445">
        <f t="shared" si="520"/>
        <v>0</v>
      </c>
      <c r="R4183" s="415" t="str">
        <f t="shared" si="521"/>
        <v>Leer</v>
      </c>
      <c r="S4183" s="445">
        <f>IF('Angaben KH-Standort'!D$29='A4'!D4183,IF('Angaben KH-Standort'!E$29="Ja",1,0),0)</f>
        <v>0</v>
      </c>
      <c r="T4183" s="445">
        <f>IF('Angaben KH-Standort'!D$30='A4'!D4183,IF('Angaben KH-Standort'!E$30="Ja",1,0),0)</f>
        <v>0</v>
      </c>
      <c r="U4183" s="445">
        <f>IF('Angaben KH-Standort'!D$31='A4'!D4183,IF('Angaben KH-Standort'!E$31="Ja",1,0),0)</f>
        <v>0</v>
      </c>
    </row>
    <row r="4184" spans="2:21" ht="15" customHeight="1" x14ac:dyDescent="0.3">
      <c r="B4184" s="70" t="str">
        <f t="shared" si="516"/>
        <v>!!!</v>
      </c>
      <c r="C4184" s="265" t="str">
        <f>IF(ISERROR(IF(LEN(E4184)&gt;0,VLOOKUP(TEXT($E4184,0),'Angaben Stationen'!$E$14:$J$213,5,0),"")),"?",IF(LEN(E4184)&gt;0,VLOOKUP(TEXT($E4184,0),'Angaben Stationen'!$E$14:$J$213,5,0),""))</f>
        <v/>
      </c>
      <c r="D4184" s="232" t="str">
        <f>IF(ISERROR(IF(LEN(E4184)&gt;0,VLOOKUP(TEXT($E4184,0),'Angaben Stationen'!$E$14:$J$213,6,0),"")),"STATION IST NICHT VORHANDEN",IF(LEN(E4184)&gt;0,VLOOKUP(TEXT($E4184,0),'Angaben Stationen'!$E$14:$J$213,6,0),""))</f>
        <v/>
      </c>
      <c r="E4184" s="287"/>
      <c r="F4184" s="234"/>
      <c r="G4184" s="234"/>
      <c r="H4184" s="263"/>
      <c r="I4184" s="64"/>
      <c r="K4184" s="445" t="str">
        <f t="shared" si="517"/>
        <v>Leer</v>
      </c>
      <c r="L4184" s="445" t="str">
        <f>VLOOKUP($D4184,{"29 - Psychiatrie (Erwachsene)","BGI";"297 - stationsäquivalente Behandlung in der Erwachsenenpsychiatrie (29)","BGI";"30 - Kinder- und Jugendpsychiatrie","BGII";"307 - stationsäquivalente Behandlung in der Kinder- und Jugendpsychiatrie (30)","BGII";"31 - Psychosomatik","BGI";"","Leer"},2,0)</f>
        <v>Leer</v>
      </c>
      <c r="M4184" s="445">
        <f t="shared" si="514"/>
        <v>0</v>
      </c>
      <c r="N4184" s="445">
        <f t="shared" si="515"/>
        <v>0</v>
      </c>
      <c r="O4184" s="445">
        <f t="shared" si="518"/>
        <v>0</v>
      </c>
      <c r="P4184" s="445">
        <f t="shared" si="519"/>
        <v>0</v>
      </c>
      <c r="Q4184" s="445">
        <f t="shared" si="520"/>
        <v>0</v>
      </c>
      <c r="R4184" s="415" t="str">
        <f t="shared" si="521"/>
        <v>Leer</v>
      </c>
      <c r="S4184" s="445">
        <f>IF('Angaben KH-Standort'!D$29='A4'!D4184,IF('Angaben KH-Standort'!E$29="Ja",1,0),0)</f>
        <v>0</v>
      </c>
      <c r="T4184" s="445">
        <f>IF('Angaben KH-Standort'!D$30='A4'!D4184,IF('Angaben KH-Standort'!E$30="Ja",1,0),0)</f>
        <v>0</v>
      </c>
      <c r="U4184" s="445">
        <f>IF('Angaben KH-Standort'!D$31='A4'!D4184,IF('Angaben KH-Standort'!E$31="Ja",1,0),0)</f>
        <v>0</v>
      </c>
    </row>
    <row r="4185" spans="2:21" ht="15" customHeight="1" x14ac:dyDescent="0.3">
      <c r="B4185" s="70" t="str">
        <f t="shared" si="516"/>
        <v>!!!</v>
      </c>
      <c r="C4185" s="265" t="str">
        <f>IF(ISERROR(IF(LEN(E4185)&gt;0,VLOOKUP(TEXT($E4185,0),'Angaben Stationen'!$E$14:$J$213,5,0),"")),"?",IF(LEN(E4185)&gt;0,VLOOKUP(TEXT($E4185,0),'Angaben Stationen'!$E$14:$J$213,5,0),""))</f>
        <v/>
      </c>
      <c r="D4185" s="232" t="str">
        <f>IF(ISERROR(IF(LEN(E4185)&gt;0,VLOOKUP(TEXT($E4185,0),'Angaben Stationen'!$E$14:$J$213,6,0),"")),"STATION IST NICHT VORHANDEN",IF(LEN(E4185)&gt;0,VLOOKUP(TEXT($E4185,0),'Angaben Stationen'!$E$14:$J$213,6,0),""))</f>
        <v/>
      </c>
      <c r="E4185" s="287"/>
      <c r="F4185" s="234"/>
      <c r="G4185" s="234"/>
      <c r="H4185" s="263"/>
      <c r="I4185" s="64"/>
      <c r="K4185" s="445" t="str">
        <f t="shared" si="517"/>
        <v>Leer</v>
      </c>
      <c r="L4185" s="445" t="str">
        <f>VLOOKUP($D4185,{"29 - Psychiatrie (Erwachsene)","BGI";"297 - stationsäquivalente Behandlung in der Erwachsenenpsychiatrie (29)","BGI";"30 - Kinder- und Jugendpsychiatrie","BGII";"307 - stationsäquivalente Behandlung in der Kinder- und Jugendpsychiatrie (30)","BGII";"31 - Psychosomatik","BGI";"","Leer"},2,0)</f>
        <v>Leer</v>
      </c>
      <c r="M4185" s="445">
        <f t="shared" si="514"/>
        <v>0</v>
      </c>
      <c r="N4185" s="445">
        <f t="shared" si="515"/>
        <v>0</v>
      </c>
      <c r="O4185" s="445">
        <f t="shared" si="518"/>
        <v>0</v>
      </c>
      <c r="P4185" s="445">
        <f t="shared" si="519"/>
        <v>0</v>
      </c>
      <c r="Q4185" s="445">
        <f t="shared" si="520"/>
        <v>0</v>
      </c>
      <c r="R4185" s="415" t="str">
        <f t="shared" si="521"/>
        <v>Leer</v>
      </c>
      <c r="S4185" s="445">
        <f>IF('Angaben KH-Standort'!D$29='A4'!D4185,IF('Angaben KH-Standort'!E$29="Ja",1,0),0)</f>
        <v>0</v>
      </c>
      <c r="T4185" s="445">
        <f>IF('Angaben KH-Standort'!D$30='A4'!D4185,IF('Angaben KH-Standort'!E$30="Ja",1,0),0)</f>
        <v>0</v>
      </c>
      <c r="U4185" s="445">
        <f>IF('Angaben KH-Standort'!D$31='A4'!D4185,IF('Angaben KH-Standort'!E$31="Ja",1,0),0)</f>
        <v>0</v>
      </c>
    </row>
    <row r="4186" spans="2:21" ht="15" customHeight="1" x14ac:dyDescent="0.3">
      <c r="B4186" s="70" t="str">
        <f t="shared" si="516"/>
        <v>!!!</v>
      </c>
      <c r="C4186" s="265" t="str">
        <f>IF(ISERROR(IF(LEN(E4186)&gt;0,VLOOKUP(TEXT($E4186,0),'Angaben Stationen'!$E$14:$J$213,5,0),"")),"?",IF(LEN(E4186)&gt;0,VLOOKUP(TEXT($E4186,0),'Angaben Stationen'!$E$14:$J$213,5,0),""))</f>
        <v/>
      </c>
      <c r="D4186" s="232" t="str">
        <f>IF(ISERROR(IF(LEN(E4186)&gt;0,VLOOKUP(TEXT($E4186,0),'Angaben Stationen'!$E$14:$J$213,6,0),"")),"STATION IST NICHT VORHANDEN",IF(LEN(E4186)&gt;0,VLOOKUP(TEXT($E4186,0),'Angaben Stationen'!$E$14:$J$213,6,0),""))</f>
        <v/>
      </c>
      <c r="E4186" s="287"/>
      <c r="F4186" s="234"/>
      <c r="G4186" s="234"/>
      <c r="H4186" s="263"/>
      <c r="I4186" s="64"/>
      <c r="K4186" s="445" t="str">
        <f t="shared" si="517"/>
        <v>Leer</v>
      </c>
      <c r="L4186" s="445" t="str">
        <f>VLOOKUP($D4186,{"29 - Psychiatrie (Erwachsene)","BGI";"297 - stationsäquivalente Behandlung in der Erwachsenenpsychiatrie (29)","BGI";"30 - Kinder- und Jugendpsychiatrie","BGII";"307 - stationsäquivalente Behandlung in der Kinder- und Jugendpsychiatrie (30)","BGII";"31 - Psychosomatik","BGI";"","Leer"},2,0)</f>
        <v>Leer</v>
      </c>
      <c r="M4186" s="445">
        <f t="shared" si="514"/>
        <v>0</v>
      </c>
      <c r="N4186" s="445">
        <f t="shared" si="515"/>
        <v>0</v>
      </c>
      <c r="O4186" s="445">
        <f t="shared" si="518"/>
        <v>0</v>
      </c>
      <c r="P4186" s="445">
        <f t="shared" si="519"/>
        <v>0</v>
      </c>
      <c r="Q4186" s="445">
        <f t="shared" si="520"/>
        <v>0</v>
      </c>
      <c r="R4186" s="415" t="str">
        <f t="shared" si="521"/>
        <v>Leer</v>
      </c>
      <c r="S4186" s="445">
        <f>IF('Angaben KH-Standort'!D$29='A4'!D4186,IF('Angaben KH-Standort'!E$29="Ja",1,0),0)</f>
        <v>0</v>
      </c>
      <c r="T4186" s="445">
        <f>IF('Angaben KH-Standort'!D$30='A4'!D4186,IF('Angaben KH-Standort'!E$30="Ja",1,0),0)</f>
        <v>0</v>
      </c>
      <c r="U4186" s="445">
        <f>IF('Angaben KH-Standort'!D$31='A4'!D4186,IF('Angaben KH-Standort'!E$31="Ja",1,0),0)</f>
        <v>0</v>
      </c>
    </row>
    <row r="4187" spans="2:21" ht="15" customHeight="1" x14ac:dyDescent="0.3">
      <c r="B4187" s="70" t="str">
        <f t="shared" si="516"/>
        <v>!!!</v>
      </c>
      <c r="C4187" s="265" t="str">
        <f>IF(ISERROR(IF(LEN(E4187)&gt;0,VLOOKUP(TEXT($E4187,0),'Angaben Stationen'!$E$14:$J$213,5,0),"")),"?",IF(LEN(E4187)&gt;0,VLOOKUP(TEXT($E4187,0),'Angaben Stationen'!$E$14:$J$213,5,0),""))</f>
        <v/>
      </c>
      <c r="D4187" s="232" t="str">
        <f>IF(ISERROR(IF(LEN(E4187)&gt;0,VLOOKUP(TEXT($E4187,0),'Angaben Stationen'!$E$14:$J$213,6,0),"")),"STATION IST NICHT VORHANDEN",IF(LEN(E4187)&gt;0,VLOOKUP(TEXT($E4187,0),'Angaben Stationen'!$E$14:$J$213,6,0),""))</f>
        <v/>
      </c>
      <c r="E4187" s="287"/>
      <c r="F4187" s="234"/>
      <c r="G4187" s="234"/>
      <c r="H4187" s="263"/>
      <c r="I4187" s="64"/>
      <c r="K4187" s="445" t="str">
        <f t="shared" si="517"/>
        <v>Leer</v>
      </c>
      <c r="L4187" s="445" t="str">
        <f>VLOOKUP($D4187,{"29 - Psychiatrie (Erwachsene)","BGI";"297 - stationsäquivalente Behandlung in der Erwachsenenpsychiatrie (29)","BGI";"30 - Kinder- und Jugendpsychiatrie","BGII";"307 - stationsäquivalente Behandlung in der Kinder- und Jugendpsychiatrie (30)","BGII";"31 - Psychosomatik","BGI";"","Leer"},2,0)</f>
        <v>Leer</v>
      </c>
      <c r="M4187" s="445">
        <f t="shared" si="514"/>
        <v>0</v>
      </c>
      <c r="N4187" s="445">
        <f t="shared" si="515"/>
        <v>0</v>
      </c>
      <c r="O4187" s="445">
        <f t="shared" si="518"/>
        <v>0</v>
      </c>
      <c r="P4187" s="445">
        <f t="shared" si="519"/>
        <v>0</v>
      </c>
      <c r="Q4187" s="445">
        <f t="shared" si="520"/>
        <v>0</v>
      </c>
      <c r="R4187" s="415" t="str">
        <f t="shared" si="521"/>
        <v>Leer</v>
      </c>
      <c r="S4187" s="445">
        <f>IF('Angaben KH-Standort'!D$29='A4'!D4187,IF('Angaben KH-Standort'!E$29="Ja",1,0),0)</f>
        <v>0</v>
      </c>
      <c r="T4187" s="445">
        <f>IF('Angaben KH-Standort'!D$30='A4'!D4187,IF('Angaben KH-Standort'!E$30="Ja",1,0),0)</f>
        <v>0</v>
      </c>
      <c r="U4187" s="445">
        <f>IF('Angaben KH-Standort'!D$31='A4'!D4187,IF('Angaben KH-Standort'!E$31="Ja",1,0),0)</f>
        <v>0</v>
      </c>
    </row>
    <row r="4188" spans="2:21" ht="15" customHeight="1" x14ac:dyDescent="0.3">
      <c r="B4188" s="70" t="str">
        <f t="shared" si="516"/>
        <v>!!!</v>
      </c>
      <c r="C4188" s="265" t="str">
        <f>IF(ISERROR(IF(LEN(E4188)&gt;0,VLOOKUP(TEXT($E4188,0),'Angaben Stationen'!$E$14:$J$213,5,0),"")),"?",IF(LEN(E4188)&gt;0,VLOOKUP(TEXT($E4188,0),'Angaben Stationen'!$E$14:$J$213,5,0),""))</f>
        <v/>
      </c>
      <c r="D4188" s="232" t="str">
        <f>IF(ISERROR(IF(LEN(E4188)&gt;0,VLOOKUP(TEXT($E4188,0),'Angaben Stationen'!$E$14:$J$213,6,0),"")),"STATION IST NICHT VORHANDEN",IF(LEN(E4188)&gt;0,VLOOKUP(TEXT($E4188,0),'Angaben Stationen'!$E$14:$J$213,6,0),""))</f>
        <v/>
      </c>
      <c r="E4188" s="287"/>
      <c r="F4188" s="234"/>
      <c r="G4188" s="234"/>
      <c r="H4188" s="263"/>
      <c r="I4188" s="64"/>
      <c r="K4188" s="445" t="str">
        <f t="shared" si="517"/>
        <v>Leer</v>
      </c>
      <c r="L4188" s="445" t="str">
        <f>VLOOKUP($D4188,{"29 - Psychiatrie (Erwachsene)","BGI";"297 - stationsäquivalente Behandlung in der Erwachsenenpsychiatrie (29)","BGI";"30 - Kinder- und Jugendpsychiatrie","BGII";"307 - stationsäquivalente Behandlung in der Kinder- und Jugendpsychiatrie (30)","BGII";"31 - Psychosomatik","BGI";"","Leer"},2,0)</f>
        <v>Leer</v>
      </c>
      <c r="M4188" s="445">
        <f t="shared" si="514"/>
        <v>0</v>
      </c>
      <c r="N4188" s="445">
        <f t="shared" si="515"/>
        <v>0</v>
      </c>
      <c r="O4188" s="445">
        <f t="shared" si="518"/>
        <v>0</v>
      </c>
      <c r="P4188" s="445">
        <f t="shared" si="519"/>
        <v>0</v>
      </c>
      <c r="Q4188" s="445">
        <f t="shared" si="520"/>
        <v>0</v>
      </c>
      <c r="R4188" s="415" t="str">
        <f t="shared" si="521"/>
        <v>Leer</v>
      </c>
      <c r="S4188" s="445">
        <f>IF('Angaben KH-Standort'!D$29='A4'!D4188,IF('Angaben KH-Standort'!E$29="Ja",1,0),0)</f>
        <v>0</v>
      </c>
      <c r="T4188" s="445">
        <f>IF('Angaben KH-Standort'!D$30='A4'!D4188,IF('Angaben KH-Standort'!E$30="Ja",1,0),0)</f>
        <v>0</v>
      </c>
      <c r="U4188" s="445">
        <f>IF('Angaben KH-Standort'!D$31='A4'!D4188,IF('Angaben KH-Standort'!E$31="Ja",1,0),0)</f>
        <v>0</v>
      </c>
    </row>
    <row r="4189" spans="2:21" ht="15" customHeight="1" x14ac:dyDescent="0.3">
      <c r="B4189" s="70" t="str">
        <f t="shared" si="516"/>
        <v>!!!</v>
      </c>
      <c r="C4189" s="265" t="str">
        <f>IF(ISERROR(IF(LEN(E4189)&gt;0,VLOOKUP(TEXT($E4189,0),'Angaben Stationen'!$E$14:$J$213,5,0),"")),"?",IF(LEN(E4189)&gt;0,VLOOKUP(TEXT($E4189,0),'Angaben Stationen'!$E$14:$J$213,5,0),""))</f>
        <v/>
      </c>
      <c r="D4189" s="232" t="str">
        <f>IF(ISERROR(IF(LEN(E4189)&gt;0,VLOOKUP(TEXT($E4189,0),'Angaben Stationen'!$E$14:$J$213,6,0),"")),"STATION IST NICHT VORHANDEN",IF(LEN(E4189)&gt;0,VLOOKUP(TEXT($E4189,0),'Angaben Stationen'!$E$14:$J$213,6,0),""))</f>
        <v/>
      </c>
      <c r="E4189" s="287"/>
      <c r="F4189" s="234"/>
      <c r="G4189" s="234"/>
      <c r="H4189" s="263"/>
      <c r="I4189" s="64"/>
      <c r="K4189" s="445" t="str">
        <f t="shared" si="517"/>
        <v>Leer</v>
      </c>
      <c r="L4189" s="445" t="str">
        <f>VLOOKUP($D4189,{"29 - Psychiatrie (Erwachsene)","BGI";"297 - stationsäquivalente Behandlung in der Erwachsenenpsychiatrie (29)","BGI";"30 - Kinder- und Jugendpsychiatrie","BGII";"307 - stationsäquivalente Behandlung in der Kinder- und Jugendpsychiatrie (30)","BGII";"31 - Psychosomatik","BGI";"","Leer"},2,0)</f>
        <v>Leer</v>
      </c>
      <c r="M4189" s="445">
        <f t="shared" si="514"/>
        <v>0</v>
      </c>
      <c r="N4189" s="445">
        <f t="shared" si="515"/>
        <v>0</v>
      </c>
      <c r="O4189" s="445">
        <f t="shared" si="518"/>
        <v>0</v>
      </c>
      <c r="P4189" s="445">
        <f t="shared" si="519"/>
        <v>0</v>
      </c>
      <c r="Q4189" s="445">
        <f t="shared" si="520"/>
        <v>0</v>
      </c>
      <c r="R4189" s="415" t="str">
        <f t="shared" si="521"/>
        <v>Leer</v>
      </c>
      <c r="S4189" s="445">
        <f>IF('Angaben KH-Standort'!D$29='A4'!D4189,IF('Angaben KH-Standort'!E$29="Ja",1,0),0)</f>
        <v>0</v>
      </c>
      <c r="T4189" s="445">
        <f>IF('Angaben KH-Standort'!D$30='A4'!D4189,IF('Angaben KH-Standort'!E$30="Ja",1,0),0)</f>
        <v>0</v>
      </c>
      <c r="U4189" s="445">
        <f>IF('Angaben KH-Standort'!D$31='A4'!D4189,IF('Angaben KH-Standort'!E$31="Ja",1,0),0)</f>
        <v>0</v>
      </c>
    </row>
    <row r="4190" spans="2:21" ht="15" customHeight="1" x14ac:dyDescent="0.3">
      <c r="B4190" s="70" t="str">
        <f t="shared" si="516"/>
        <v>!!!</v>
      </c>
      <c r="C4190" s="265" t="str">
        <f>IF(ISERROR(IF(LEN(E4190)&gt;0,VLOOKUP(TEXT($E4190,0),'Angaben Stationen'!$E$14:$J$213,5,0),"")),"?",IF(LEN(E4190)&gt;0,VLOOKUP(TEXT($E4190,0),'Angaben Stationen'!$E$14:$J$213,5,0),""))</f>
        <v/>
      </c>
      <c r="D4190" s="232" t="str">
        <f>IF(ISERROR(IF(LEN(E4190)&gt;0,VLOOKUP(TEXT($E4190,0),'Angaben Stationen'!$E$14:$J$213,6,0),"")),"STATION IST NICHT VORHANDEN",IF(LEN(E4190)&gt;0,VLOOKUP(TEXT($E4190,0),'Angaben Stationen'!$E$14:$J$213,6,0),""))</f>
        <v/>
      </c>
      <c r="E4190" s="287"/>
      <c r="F4190" s="234"/>
      <c r="G4190" s="234"/>
      <c r="H4190" s="263"/>
      <c r="I4190" s="64"/>
      <c r="K4190" s="445" t="str">
        <f t="shared" si="517"/>
        <v>Leer</v>
      </c>
      <c r="L4190" s="445" t="str">
        <f>VLOOKUP($D4190,{"29 - Psychiatrie (Erwachsene)","BGI";"297 - stationsäquivalente Behandlung in der Erwachsenenpsychiatrie (29)","BGI";"30 - Kinder- und Jugendpsychiatrie","BGII";"307 - stationsäquivalente Behandlung in der Kinder- und Jugendpsychiatrie (30)","BGII";"31 - Psychosomatik","BGI";"","Leer"},2,0)</f>
        <v>Leer</v>
      </c>
      <c r="M4190" s="445">
        <f t="shared" si="514"/>
        <v>0</v>
      </c>
      <c r="N4190" s="445">
        <f t="shared" si="515"/>
        <v>0</v>
      </c>
      <c r="O4190" s="445">
        <f t="shared" si="518"/>
        <v>0</v>
      </c>
      <c r="P4190" s="445">
        <f t="shared" si="519"/>
        <v>0</v>
      </c>
      <c r="Q4190" s="445">
        <f t="shared" si="520"/>
        <v>0</v>
      </c>
      <c r="R4190" s="415" t="str">
        <f t="shared" si="521"/>
        <v>Leer</v>
      </c>
      <c r="S4190" s="445">
        <f>IF('Angaben KH-Standort'!D$29='A4'!D4190,IF('Angaben KH-Standort'!E$29="Ja",1,0),0)</f>
        <v>0</v>
      </c>
      <c r="T4190" s="445">
        <f>IF('Angaben KH-Standort'!D$30='A4'!D4190,IF('Angaben KH-Standort'!E$30="Ja",1,0),0)</f>
        <v>0</v>
      </c>
      <c r="U4190" s="445">
        <f>IF('Angaben KH-Standort'!D$31='A4'!D4190,IF('Angaben KH-Standort'!E$31="Ja",1,0),0)</f>
        <v>0</v>
      </c>
    </row>
    <row r="4191" spans="2:21" ht="15" customHeight="1" x14ac:dyDescent="0.3">
      <c r="B4191" s="70" t="str">
        <f t="shared" si="516"/>
        <v>!!!</v>
      </c>
      <c r="C4191" s="265" t="str">
        <f>IF(ISERROR(IF(LEN(E4191)&gt;0,VLOOKUP(TEXT($E4191,0),'Angaben Stationen'!$E$14:$J$213,5,0),"")),"?",IF(LEN(E4191)&gt;0,VLOOKUP(TEXT($E4191,0),'Angaben Stationen'!$E$14:$J$213,5,0),""))</f>
        <v/>
      </c>
      <c r="D4191" s="232" t="str">
        <f>IF(ISERROR(IF(LEN(E4191)&gt;0,VLOOKUP(TEXT($E4191,0),'Angaben Stationen'!$E$14:$J$213,6,0),"")),"STATION IST NICHT VORHANDEN",IF(LEN(E4191)&gt;0,VLOOKUP(TEXT($E4191,0),'Angaben Stationen'!$E$14:$J$213,6,0),""))</f>
        <v/>
      </c>
      <c r="E4191" s="287"/>
      <c r="F4191" s="234"/>
      <c r="G4191" s="234"/>
      <c r="H4191" s="263"/>
      <c r="I4191" s="64"/>
      <c r="K4191" s="445" t="str">
        <f t="shared" si="517"/>
        <v>Leer</v>
      </c>
      <c r="L4191" s="445" t="str">
        <f>VLOOKUP($D4191,{"29 - Psychiatrie (Erwachsene)","BGI";"297 - stationsäquivalente Behandlung in der Erwachsenenpsychiatrie (29)","BGI";"30 - Kinder- und Jugendpsychiatrie","BGII";"307 - stationsäquivalente Behandlung in der Kinder- und Jugendpsychiatrie (30)","BGII";"31 - Psychosomatik","BGI";"","Leer"},2,0)</f>
        <v>Leer</v>
      </c>
      <c r="M4191" s="445">
        <f t="shared" si="514"/>
        <v>0</v>
      </c>
      <c r="N4191" s="445">
        <f t="shared" si="515"/>
        <v>0</v>
      </c>
      <c r="O4191" s="445">
        <f t="shared" si="518"/>
        <v>0</v>
      </c>
      <c r="P4191" s="445">
        <f t="shared" si="519"/>
        <v>0</v>
      </c>
      <c r="Q4191" s="445">
        <f t="shared" si="520"/>
        <v>0</v>
      </c>
      <c r="R4191" s="415" t="str">
        <f t="shared" si="521"/>
        <v>Leer</v>
      </c>
      <c r="S4191" s="445">
        <f>IF('Angaben KH-Standort'!D$29='A4'!D4191,IF('Angaben KH-Standort'!E$29="Ja",1,0),0)</f>
        <v>0</v>
      </c>
      <c r="T4191" s="445">
        <f>IF('Angaben KH-Standort'!D$30='A4'!D4191,IF('Angaben KH-Standort'!E$30="Ja",1,0),0)</f>
        <v>0</v>
      </c>
      <c r="U4191" s="445">
        <f>IF('Angaben KH-Standort'!D$31='A4'!D4191,IF('Angaben KH-Standort'!E$31="Ja",1,0),0)</f>
        <v>0</v>
      </c>
    </row>
    <row r="4192" spans="2:21" ht="15" customHeight="1" x14ac:dyDescent="0.3">
      <c r="B4192" s="70" t="str">
        <f t="shared" si="516"/>
        <v>!!!</v>
      </c>
      <c r="C4192" s="265" t="str">
        <f>IF(ISERROR(IF(LEN(E4192)&gt;0,VLOOKUP(TEXT($E4192,0),'Angaben Stationen'!$E$14:$J$213,5,0),"")),"?",IF(LEN(E4192)&gt;0,VLOOKUP(TEXT($E4192,0),'Angaben Stationen'!$E$14:$J$213,5,0),""))</f>
        <v/>
      </c>
      <c r="D4192" s="232" t="str">
        <f>IF(ISERROR(IF(LEN(E4192)&gt;0,VLOOKUP(TEXT($E4192,0),'Angaben Stationen'!$E$14:$J$213,6,0),"")),"STATION IST NICHT VORHANDEN",IF(LEN(E4192)&gt;0,VLOOKUP(TEXT($E4192,0),'Angaben Stationen'!$E$14:$J$213,6,0),""))</f>
        <v/>
      </c>
      <c r="E4192" s="287"/>
      <c r="F4192" s="234"/>
      <c r="G4192" s="234"/>
      <c r="H4192" s="263"/>
      <c r="I4192" s="64"/>
      <c r="K4192" s="445" t="str">
        <f t="shared" si="517"/>
        <v>Leer</v>
      </c>
      <c r="L4192" s="445" t="str">
        <f>VLOOKUP($D4192,{"29 - Psychiatrie (Erwachsene)","BGI";"297 - stationsäquivalente Behandlung in der Erwachsenenpsychiatrie (29)","BGI";"30 - Kinder- und Jugendpsychiatrie","BGII";"307 - stationsäquivalente Behandlung in der Kinder- und Jugendpsychiatrie (30)","BGII";"31 - Psychosomatik","BGI";"","Leer"},2,0)</f>
        <v>Leer</v>
      </c>
      <c r="M4192" s="445">
        <f t="shared" si="514"/>
        <v>0</v>
      </c>
      <c r="N4192" s="445">
        <f t="shared" si="515"/>
        <v>0</v>
      </c>
      <c r="O4192" s="445">
        <f t="shared" si="518"/>
        <v>0</v>
      </c>
      <c r="P4192" s="445">
        <f t="shared" si="519"/>
        <v>0</v>
      </c>
      <c r="Q4192" s="445">
        <f t="shared" si="520"/>
        <v>0</v>
      </c>
      <c r="R4192" s="415" t="str">
        <f t="shared" si="521"/>
        <v>Leer</v>
      </c>
      <c r="S4192" s="445">
        <f>IF('Angaben KH-Standort'!D$29='A4'!D4192,IF('Angaben KH-Standort'!E$29="Ja",1,0),0)</f>
        <v>0</v>
      </c>
      <c r="T4192" s="445">
        <f>IF('Angaben KH-Standort'!D$30='A4'!D4192,IF('Angaben KH-Standort'!E$30="Ja",1,0),0)</f>
        <v>0</v>
      </c>
      <c r="U4192" s="445">
        <f>IF('Angaben KH-Standort'!D$31='A4'!D4192,IF('Angaben KH-Standort'!E$31="Ja",1,0),0)</f>
        <v>0</v>
      </c>
    </row>
    <row r="4193" spans="2:21" ht="15" customHeight="1" x14ac:dyDescent="0.3">
      <c r="B4193" s="70" t="str">
        <f t="shared" si="516"/>
        <v>!!!</v>
      </c>
      <c r="C4193" s="265" t="str">
        <f>IF(ISERROR(IF(LEN(E4193)&gt;0,VLOOKUP(TEXT($E4193,0),'Angaben Stationen'!$E$14:$J$213,5,0),"")),"?",IF(LEN(E4193)&gt;0,VLOOKUP(TEXT($E4193,0),'Angaben Stationen'!$E$14:$J$213,5,0),""))</f>
        <v/>
      </c>
      <c r="D4193" s="232" t="str">
        <f>IF(ISERROR(IF(LEN(E4193)&gt;0,VLOOKUP(TEXT($E4193,0),'Angaben Stationen'!$E$14:$J$213,6,0),"")),"STATION IST NICHT VORHANDEN",IF(LEN(E4193)&gt;0,VLOOKUP(TEXT($E4193,0),'Angaben Stationen'!$E$14:$J$213,6,0),""))</f>
        <v/>
      </c>
      <c r="E4193" s="287"/>
      <c r="F4193" s="234"/>
      <c r="G4193" s="234"/>
      <c r="H4193" s="263"/>
      <c r="I4193" s="64"/>
      <c r="K4193" s="445" t="str">
        <f t="shared" si="517"/>
        <v>Leer</v>
      </c>
      <c r="L4193" s="445" t="str">
        <f>VLOOKUP($D4193,{"29 - Psychiatrie (Erwachsene)","BGI";"297 - stationsäquivalente Behandlung in der Erwachsenenpsychiatrie (29)","BGI";"30 - Kinder- und Jugendpsychiatrie","BGII";"307 - stationsäquivalente Behandlung in der Kinder- und Jugendpsychiatrie (30)","BGII";"31 - Psychosomatik","BGI";"","Leer"},2,0)</f>
        <v>Leer</v>
      </c>
      <c r="M4193" s="445">
        <f t="shared" si="514"/>
        <v>0</v>
      </c>
      <c r="N4193" s="445">
        <f t="shared" si="515"/>
        <v>0</v>
      </c>
      <c r="O4193" s="445">
        <f t="shared" si="518"/>
        <v>0</v>
      </c>
      <c r="P4193" s="445">
        <f t="shared" si="519"/>
        <v>0</v>
      </c>
      <c r="Q4193" s="445">
        <f t="shared" si="520"/>
        <v>0</v>
      </c>
      <c r="R4193" s="415" t="str">
        <f t="shared" si="521"/>
        <v>Leer</v>
      </c>
      <c r="S4193" s="445">
        <f>IF('Angaben KH-Standort'!D$29='A4'!D4193,IF('Angaben KH-Standort'!E$29="Ja",1,0),0)</f>
        <v>0</v>
      </c>
      <c r="T4193" s="445">
        <f>IF('Angaben KH-Standort'!D$30='A4'!D4193,IF('Angaben KH-Standort'!E$30="Ja",1,0),0)</f>
        <v>0</v>
      </c>
      <c r="U4193" s="445">
        <f>IF('Angaben KH-Standort'!D$31='A4'!D4193,IF('Angaben KH-Standort'!E$31="Ja",1,0),0)</f>
        <v>0</v>
      </c>
    </row>
    <row r="4194" spans="2:21" ht="15" customHeight="1" x14ac:dyDescent="0.3">
      <c r="B4194" s="70" t="str">
        <f t="shared" si="516"/>
        <v>!!!</v>
      </c>
      <c r="C4194" s="265" t="str">
        <f>IF(ISERROR(IF(LEN(E4194)&gt;0,VLOOKUP(TEXT($E4194,0),'Angaben Stationen'!$E$14:$J$213,5,0),"")),"?",IF(LEN(E4194)&gt;0,VLOOKUP(TEXT($E4194,0),'Angaben Stationen'!$E$14:$J$213,5,0),""))</f>
        <v/>
      </c>
      <c r="D4194" s="232" t="str">
        <f>IF(ISERROR(IF(LEN(E4194)&gt;0,VLOOKUP(TEXT($E4194,0),'Angaben Stationen'!$E$14:$J$213,6,0),"")),"STATION IST NICHT VORHANDEN",IF(LEN(E4194)&gt;0,VLOOKUP(TEXT($E4194,0),'Angaben Stationen'!$E$14:$J$213,6,0),""))</f>
        <v/>
      </c>
      <c r="E4194" s="287"/>
      <c r="F4194" s="234"/>
      <c r="G4194" s="234"/>
      <c r="H4194" s="263"/>
      <c r="I4194" s="64"/>
      <c r="K4194" s="445" t="str">
        <f t="shared" si="517"/>
        <v>Leer</v>
      </c>
      <c r="L4194" s="445" t="str">
        <f>VLOOKUP($D4194,{"29 - Psychiatrie (Erwachsene)","BGI";"297 - stationsäquivalente Behandlung in der Erwachsenenpsychiatrie (29)","BGI";"30 - Kinder- und Jugendpsychiatrie","BGII";"307 - stationsäquivalente Behandlung in der Kinder- und Jugendpsychiatrie (30)","BGII";"31 - Psychosomatik","BGI";"","Leer"},2,0)</f>
        <v>Leer</v>
      </c>
      <c r="M4194" s="445">
        <f t="shared" ref="M4194:M4233" si="522">IF(LEN(B4194)&gt;0,0,1)</f>
        <v>0</v>
      </c>
      <c r="N4194" s="445">
        <f t="shared" ref="N4194:N4233" si="523">IF(E4194&lt;&gt;"",1,0)</f>
        <v>0</v>
      </c>
      <c r="O4194" s="445">
        <f t="shared" si="518"/>
        <v>0</v>
      </c>
      <c r="P4194" s="445">
        <f t="shared" si="519"/>
        <v>0</v>
      </c>
      <c r="Q4194" s="445">
        <f t="shared" si="520"/>
        <v>0</v>
      </c>
      <c r="R4194" s="415" t="str">
        <f t="shared" si="521"/>
        <v>Leer</v>
      </c>
      <c r="S4194" s="445">
        <f>IF('Angaben KH-Standort'!D$29='A4'!D4194,IF('Angaben KH-Standort'!E$29="Ja",1,0),0)</f>
        <v>0</v>
      </c>
      <c r="T4194" s="445">
        <f>IF('Angaben KH-Standort'!D$30='A4'!D4194,IF('Angaben KH-Standort'!E$30="Ja",1,0),0)</f>
        <v>0</v>
      </c>
      <c r="U4194" s="445">
        <f>IF('Angaben KH-Standort'!D$31='A4'!D4194,IF('Angaben KH-Standort'!E$31="Ja",1,0),0)</f>
        <v>0</v>
      </c>
    </row>
    <row r="4195" spans="2:21" ht="15" customHeight="1" x14ac:dyDescent="0.3">
      <c r="B4195" s="70" t="str">
        <f t="shared" ref="B4195:B4233" si="524">IF(SUM(N4195:Q4195)&lt;4,"!!!","")</f>
        <v>!!!</v>
      </c>
      <c r="C4195" s="265" t="str">
        <f>IF(ISERROR(IF(LEN(E4195)&gt;0,VLOOKUP(TEXT($E4195,0),'Angaben Stationen'!$E$14:$J$213,5,0),"")),"?",IF(LEN(E4195)&gt;0,VLOOKUP(TEXT($E4195,0),'Angaben Stationen'!$E$14:$J$213,5,0),""))</f>
        <v/>
      </c>
      <c r="D4195" s="232" t="str">
        <f>IF(ISERROR(IF(LEN(E4195)&gt;0,VLOOKUP(TEXT($E4195,0),'Angaben Stationen'!$E$14:$J$213,6,0),"")),"STATION IST NICHT VORHANDEN",IF(LEN(E4195)&gt;0,VLOOKUP(TEXT($E4195,0),'Angaben Stationen'!$E$14:$J$213,6,0),""))</f>
        <v/>
      </c>
      <c r="E4195" s="287"/>
      <c r="F4195" s="234"/>
      <c r="G4195" s="234"/>
      <c r="H4195" s="263"/>
      <c r="I4195" s="64"/>
      <c r="K4195" s="445" t="str">
        <f t="shared" ref="K4195:K4233" si="525">IF($E4195&lt;&gt;"","Monat","Leer")</f>
        <v>Leer</v>
      </c>
      <c r="L4195" s="445" t="str">
        <f>VLOOKUP($D4195,{"29 - Psychiatrie (Erwachsene)","BGI";"297 - stationsäquivalente Behandlung in der Erwachsenenpsychiatrie (29)","BGI";"30 - Kinder- und Jugendpsychiatrie","BGII";"307 - stationsäquivalente Behandlung in der Kinder- und Jugendpsychiatrie (30)","BGII";"31 - Psychosomatik","BGI";"","Leer"},2,0)</f>
        <v>Leer</v>
      </c>
      <c r="M4195" s="445">
        <f t="shared" si="522"/>
        <v>0</v>
      </c>
      <c r="N4195" s="445">
        <f t="shared" si="523"/>
        <v>0</v>
      </c>
      <c r="O4195" s="445">
        <f t="shared" ref="O4195:O4232" si="526">IF(VALUE($F4195)&gt;0,1,0)</f>
        <v>0</v>
      </c>
      <c r="P4195" s="445">
        <f t="shared" ref="P4195:P4232" si="527">IF(LEN($G4195)&gt;0,1,0)</f>
        <v>0</v>
      </c>
      <c r="Q4195" s="445">
        <f t="shared" ref="Q4195:Q4232" si="528">IF(LEN($H4195)&gt;0,1,0)</f>
        <v>0</v>
      </c>
      <c r="R4195" s="415" t="str">
        <f t="shared" si="521"/>
        <v>Leer</v>
      </c>
      <c r="S4195" s="445">
        <f>IF('Angaben KH-Standort'!D$29='A4'!D4195,IF('Angaben KH-Standort'!E$29="Ja",1,0),0)</f>
        <v>0</v>
      </c>
      <c r="T4195" s="445">
        <f>IF('Angaben KH-Standort'!D$30='A4'!D4195,IF('Angaben KH-Standort'!E$30="Ja",1,0),0)</f>
        <v>0</v>
      </c>
      <c r="U4195" s="445">
        <f>IF('Angaben KH-Standort'!D$31='A4'!D4195,IF('Angaben KH-Standort'!E$31="Ja",1,0),0)</f>
        <v>0</v>
      </c>
    </row>
    <row r="4196" spans="2:21" ht="15" customHeight="1" x14ac:dyDescent="0.3">
      <c r="B4196" s="70" t="str">
        <f t="shared" si="524"/>
        <v>!!!</v>
      </c>
      <c r="C4196" s="265" t="str">
        <f>IF(ISERROR(IF(LEN(E4196)&gt;0,VLOOKUP(TEXT($E4196,0),'Angaben Stationen'!$E$14:$J$213,5,0),"")),"?",IF(LEN(E4196)&gt;0,VLOOKUP(TEXT($E4196,0),'Angaben Stationen'!$E$14:$J$213,5,0),""))</f>
        <v/>
      </c>
      <c r="D4196" s="232" t="str">
        <f>IF(ISERROR(IF(LEN(E4196)&gt;0,VLOOKUP(TEXT($E4196,0),'Angaben Stationen'!$E$14:$J$213,6,0),"")),"STATION IST NICHT VORHANDEN",IF(LEN(E4196)&gt;0,VLOOKUP(TEXT($E4196,0),'Angaben Stationen'!$E$14:$J$213,6,0),""))</f>
        <v/>
      </c>
      <c r="E4196" s="287"/>
      <c r="F4196" s="234"/>
      <c r="G4196" s="234"/>
      <c r="H4196" s="263"/>
      <c r="I4196" s="64"/>
      <c r="K4196" s="445" t="str">
        <f t="shared" si="525"/>
        <v>Leer</v>
      </c>
      <c r="L4196" s="445" t="str">
        <f>VLOOKUP($D4196,{"29 - Psychiatrie (Erwachsene)","BGI";"297 - stationsäquivalente Behandlung in der Erwachsenenpsychiatrie (29)","BGI";"30 - Kinder- und Jugendpsychiatrie","BGII";"307 - stationsäquivalente Behandlung in der Kinder- und Jugendpsychiatrie (30)","BGII";"31 - Psychosomatik","BGI";"","Leer"},2,0)</f>
        <v>Leer</v>
      </c>
      <c r="M4196" s="445">
        <f t="shared" si="522"/>
        <v>0</v>
      </c>
      <c r="N4196" s="445">
        <f t="shared" si="523"/>
        <v>0</v>
      </c>
      <c r="O4196" s="445">
        <f t="shared" si="526"/>
        <v>0</v>
      </c>
      <c r="P4196" s="445">
        <f t="shared" si="527"/>
        <v>0</v>
      </c>
      <c r="Q4196" s="445">
        <f t="shared" si="528"/>
        <v>0</v>
      </c>
      <c r="R4196" s="415" t="str">
        <f t="shared" si="521"/>
        <v>Leer</v>
      </c>
      <c r="S4196" s="445">
        <f>IF('Angaben KH-Standort'!D$29='A4'!D4196,IF('Angaben KH-Standort'!E$29="Ja",1,0),0)</f>
        <v>0</v>
      </c>
      <c r="T4196" s="445">
        <f>IF('Angaben KH-Standort'!D$30='A4'!D4196,IF('Angaben KH-Standort'!E$30="Ja",1,0),0)</f>
        <v>0</v>
      </c>
      <c r="U4196" s="445">
        <f>IF('Angaben KH-Standort'!D$31='A4'!D4196,IF('Angaben KH-Standort'!E$31="Ja",1,0),0)</f>
        <v>0</v>
      </c>
    </row>
    <row r="4197" spans="2:21" ht="15" customHeight="1" x14ac:dyDescent="0.3">
      <c r="B4197" s="70" t="str">
        <f t="shared" si="524"/>
        <v>!!!</v>
      </c>
      <c r="C4197" s="265" t="str">
        <f>IF(ISERROR(IF(LEN(E4197)&gt;0,VLOOKUP(TEXT($E4197,0),'Angaben Stationen'!$E$14:$J$213,5,0),"")),"?",IF(LEN(E4197)&gt;0,VLOOKUP(TEXT($E4197,0),'Angaben Stationen'!$E$14:$J$213,5,0),""))</f>
        <v/>
      </c>
      <c r="D4197" s="232" t="str">
        <f>IF(ISERROR(IF(LEN(E4197)&gt;0,VLOOKUP(TEXT($E4197,0),'Angaben Stationen'!$E$14:$J$213,6,0),"")),"STATION IST NICHT VORHANDEN",IF(LEN(E4197)&gt;0,VLOOKUP(TEXT($E4197,0),'Angaben Stationen'!$E$14:$J$213,6,0),""))</f>
        <v/>
      </c>
      <c r="E4197" s="287"/>
      <c r="F4197" s="234"/>
      <c r="G4197" s="234"/>
      <c r="H4197" s="263"/>
      <c r="I4197" s="64"/>
      <c r="K4197" s="445" t="str">
        <f t="shared" si="525"/>
        <v>Leer</v>
      </c>
      <c r="L4197" s="445" t="str">
        <f>VLOOKUP($D4197,{"29 - Psychiatrie (Erwachsene)","BGI";"297 - stationsäquivalente Behandlung in der Erwachsenenpsychiatrie (29)","BGI";"30 - Kinder- und Jugendpsychiatrie","BGII";"307 - stationsäquivalente Behandlung in der Kinder- und Jugendpsychiatrie (30)","BGII";"31 - Psychosomatik","BGI";"","Leer"},2,0)</f>
        <v>Leer</v>
      </c>
      <c r="M4197" s="445">
        <f t="shared" si="522"/>
        <v>0</v>
      </c>
      <c r="N4197" s="445">
        <f t="shared" si="523"/>
        <v>0</v>
      </c>
      <c r="O4197" s="445">
        <f t="shared" si="526"/>
        <v>0</v>
      </c>
      <c r="P4197" s="445">
        <f t="shared" si="527"/>
        <v>0</v>
      </c>
      <c r="Q4197" s="445">
        <f t="shared" si="528"/>
        <v>0</v>
      </c>
      <c r="R4197" s="415" t="str">
        <f t="shared" si="521"/>
        <v>Leer</v>
      </c>
      <c r="S4197" s="445">
        <f>IF('Angaben KH-Standort'!D$29='A4'!D4197,IF('Angaben KH-Standort'!E$29="Ja",1,0),0)</f>
        <v>0</v>
      </c>
      <c r="T4197" s="445">
        <f>IF('Angaben KH-Standort'!D$30='A4'!D4197,IF('Angaben KH-Standort'!E$30="Ja",1,0),0)</f>
        <v>0</v>
      </c>
      <c r="U4197" s="445">
        <f>IF('Angaben KH-Standort'!D$31='A4'!D4197,IF('Angaben KH-Standort'!E$31="Ja",1,0),0)</f>
        <v>0</v>
      </c>
    </row>
    <row r="4198" spans="2:21" ht="15" customHeight="1" x14ac:dyDescent="0.3">
      <c r="B4198" s="70" t="str">
        <f t="shared" si="524"/>
        <v>!!!</v>
      </c>
      <c r="C4198" s="265" t="str">
        <f>IF(ISERROR(IF(LEN(E4198)&gt;0,VLOOKUP(TEXT($E4198,0),'Angaben Stationen'!$E$14:$J$213,5,0),"")),"?",IF(LEN(E4198)&gt;0,VLOOKUP(TEXT($E4198,0),'Angaben Stationen'!$E$14:$J$213,5,0),""))</f>
        <v/>
      </c>
      <c r="D4198" s="232" t="str">
        <f>IF(ISERROR(IF(LEN(E4198)&gt;0,VLOOKUP(TEXT($E4198,0),'Angaben Stationen'!$E$14:$J$213,6,0),"")),"STATION IST NICHT VORHANDEN",IF(LEN(E4198)&gt;0,VLOOKUP(TEXT($E4198,0),'Angaben Stationen'!$E$14:$J$213,6,0),""))</f>
        <v/>
      </c>
      <c r="E4198" s="287"/>
      <c r="F4198" s="234"/>
      <c r="G4198" s="234"/>
      <c r="H4198" s="263"/>
      <c r="I4198" s="64"/>
      <c r="K4198" s="445" t="str">
        <f t="shared" si="525"/>
        <v>Leer</v>
      </c>
      <c r="L4198" s="445" t="str">
        <f>VLOOKUP($D4198,{"29 - Psychiatrie (Erwachsene)","BGI";"297 - stationsäquivalente Behandlung in der Erwachsenenpsychiatrie (29)","BGI";"30 - Kinder- und Jugendpsychiatrie","BGII";"307 - stationsäquivalente Behandlung in der Kinder- und Jugendpsychiatrie (30)","BGII";"31 - Psychosomatik","BGI";"","Leer"},2,0)</f>
        <v>Leer</v>
      </c>
      <c r="M4198" s="445">
        <f t="shared" si="522"/>
        <v>0</v>
      </c>
      <c r="N4198" s="445">
        <f t="shared" si="523"/>
        <v>0</v>
      </c>
      <c r="O4198" s="445">
        <f t="shared" si="526"/>
        <v>0</v>
      </c>
      <c r="P4198" s="445">
        <f t="shared" si="527"/>
        <v>0</v>
      </c>
      <c r="Q4198" s="445">
        <f t="shared" si="528"/>
        <v>0</v>
      </c>
      <c r="R4198" s="415" t="str">
        <f t="shared" si="521"/>
        <v>Leer</v>
      </c>
      <c r="S4198" s="445">
        <f>IF('Angaben KH-Standort'!D$29='A4'!D4198,IF('Angaben KH-Standort'!E$29="Ja",1,0),0)</f>
        <v>0</v>
      </c>
      <c r="T4198" s="445">
        <f>IF('Angaben KH-Standort'!D$30='A4'!D4198,IF('Angaben KH-Standort'!E$30="Ja",1,0),0)</f>
        <v>0</v>
      </c>
      <c r="U4198" s="445">
        <f>IF('Angaben KH-Standort'!D$31='A4'!D4198,IF('Angaben KH-Standort'!E$31="Ja",1,0),0)</f>
        <v>0</v>
      </c>
    </row>
    <row r="4199" spans="2:21" ht="15" customHeight="1" x14ac:dyDescent="0.3">
      <c r="B4199" s="70" t="str">
        <f t="shared" si="524"/>
        <v>!!!</v>
      </c>
      <c r="C4199" s="265" t="str">
        <f>IF(ISERROR(IF(LEN(E4199)&gt;0,VLOOKUP(TEXT($E4199,0),'Angaben Stationen'!$E$14:$J$213,5,0),"")),"?",IF(LEN(E4199)&gt;0,VLOOKUP(TEXT($E4199,0),'Angaben Stationen'!$E$14:$J$213,5,0),""))</f>
        <v/>
      </c>
      <c r="D4199" s="232" t="str">
        <f>IF(ISERROR(IF(LEN(E4199)&gt;0,VLOOKUP(TEXT($E4199,0),'Angaben Stationen'!$E$14:$J$213,6,0),"")),"STATION IST NICHT VORHANDEN",IF(LEN(E4199)&gt;0,VLOOKUP(TEXT($E4199,0),'Angaben Stationen'!$E$14:$J$213,6,0),""))</f>
        <v/>
      </c>
      <c r="E4199" s="287"/>
      <c r="F4199" s="234"/>
      <c r="G4199" s="234"/>
      <c r="H4199" s="263"/>
      <c r="I4199" s="64"/>
      <c r="K4199" s="445" t="str">
        <f t="shared" si="525"/>
        <v>Leer</v>
      </c>
      <c r="L4199" s="445" t="str">
        <f>VLOOKUP($D4199,{"29 - Psychiatrie (Erwachsene)","BGI";"297 - stationsäquivalente Behandlung in der Erwachsenenpsychiatrie (29)","BGI";"30 - Kinder- und Jugendpsychiatrie","BGII";"307 - stationsäquivalente Behandlung in der Kinder- und Jugendpsychiatrie (30)","BGII";"31 - Psychosomatik","BGI";"","Leer"},2,0)</f>
        <v>Leer</v>
      </c>
      <c r="M4199" s="445">
        <f t="shared" si="522"/>
        <v>0</v>
      </c>
      <c r="N4199" s="445">
        <f t="shared" si="523"/>
        <v>0</v>
      </c>
      <c r="O4199" s="445">
        <f t="shared" si="526"/>
        <v>0</v>
      </c>
      <c r="P4199" s="445">
        <f t="shared" si="527"/>
        <v>0</v>
      </c>
      <c r="Q4199" s="445">
        <f t="shared" si="528"/>
        <v>0</v>
      </c>
      <c r="R4199" s="415" t="str">
        <f t="shared" si="521"/>
        <v>Leer</v>
      </c>
      <c r="S4199" s="445">
        <f>IF('Angaben KH-Standort'!D$29='A4'!D4199,IF('Angaben KH-Standort'!E$29="Ja",1,0),0)</f>
        <v>0</v>
      </c>
      <c r="T4199" s="445">
        <f>IF('Angaben KH-Standort'!D$30='A4'!D4199,IF('Angaben KH-Standort'!E$30="Ja",1,0),0)</f>
        <v>0</v>
      </c>
      <c r="U4199" s="445">
        <f>IF('Angaben KH-Standort'!D$31='A4'!D4199,IF('Angaben KH-Standort'!E$31="Ja",1,0),0)</f>
        <v>0</v>
      </c>
    </row>
    <row r="4200" spans="2:21" ht="15" customHeight="1" x14ac:dyDescent="0.3">
      <c r="B4200" s="70" t="str">
        <f t="shared" si="524"/>
        <v>!!!</v>
      </c>
      <c r="C4200" s="265" t="str">
        <f>IF(ISERROR(IF(LEN(E4200)&gt;0,VLOOKUP(TEXT($E4200,0),'Angaben Stationen'!$E$14:$J$213,5,0),"")),"?",IF(LEN(E4200)&gt;0,VLOOKUP(TEXT($E4200,0),'Angaben Stationen'!$E$14:$J$213,5,0),""))</f>
        <v/>
      </c>
      <c r="D4200" s="232" t="str">
        <f>IF(ISERROR(IF(LEN(E4200)&gt;0,VLOOKUP(TEXT($E4200,0),'Angaben Stationen'!$E$14:$J$213,6,0),"")),"STATION IST NICHT VORHANDEN",IF(LEN(E4200)&gt;0,VLOOKUP(TEXT($E4200,0),'Angaben Stationen'!$E$14:$J$213,6,0),""))</f>
        <v/>
      </c>
      <c r="E4200" s="287"/>
      <c r="F4200" s="234"/>
      <c r="G4200" s="234"/>
      <c r="H4200" s="263"/>
      <c r="I4200" s="64"/>
      <c r="K4200" s="445" t="str">
        <f t="shared" si="525"/>
        <v>Leer</v>
      </c>
      <c r="L4200" s="445" t="str">
        <f>VLOOKUP($D4200,{"29 - Psychiatrie (Erwachsene)","BGI";"297 - stationsäquivalente Behandlung in der Erwachsenenpsychiatrie (29)","BGI";"30 - Kinder- und Jugendpsychiatrie","BGII";"307 - stationsäquivalente Behandlung in der Kinder- und Jugendpsychiatrie (30)","BGII";"31 - Psychosomatik","BGI";"","Leer"},2,0)</f>
        <v>Leer</v>
      </c>
      <c r="M4200" s="445">
        <f t="shared" si="522"/>
        <v>0</v>
      </c>
      <c r="N4200" s="445">
        <f t="shared" si="523"/>
        <v>0</v>
      </c>
      <c r="O4200" s="445">
        <f t="shared" si="526"/>
        <v>0</v>
      </c>
      <c r="P4200" s="445">
        <f t="shared" si="527"/>
        <v>0</v>
      </c>
      <c r="Q4200" s="445">
        <f t="shared" si="528"/>
        <v>0</v>
      </c>
      <c r="R4200" s="415" t="str">
        <f t="shared" si="521"/>
        <v>Leer</v>
      </c>
      <c r="S4200" s="445">
        <f>IF('Angaben KH-Standort'!D$29='A4'!D4200,IF('Angaben KH-Standort'!E$29="Ja",1,0),0)</f>
        <v>0</v>
      </c>
      <c r="T4200" s="445">
        <f>IF('Angaben KH-Standort'!D$30='A4'!D4200,IF('Angaben KH-Standort'!E$30="Ja",1,0),0)</f>
        <v>0</v>
      </c>
      <c r="U4200" s="445">
        <f>IF('Angaben KH-Standort'!D$31='A4'!D4200,IF('Angaben KH-Standort'!E$31="Ja",1,0),0)</f>
        <v>0</v>
      </c>
    </row>
    <row r="4201" spans="2:21" ht="15" customHeight="1" x14ac:dyDescent="0.3">
      <c r="B4201" s="70" t="str">
        <f t="shared" si="524"/>
        <v>!!!</v>
      </c>
      <c r="C4201" s="265" t="str">
        <f>IF(ISERROR(IF(LEN(E4201)&gt;0,VLOOKUP(TEXT($E4201,0),'Angaben Stationen'!$E$14:$J$213,5,0),"")),"?",IF(LEN(E4201)&gt;0,VLOOKUP(TEXT($E4201,0),'Angaben Stationen'!$E$14:$J$213,5,0),""))</f>
        <v/>
      </c>
      <c r="D4201" s="232" t="str">
        <f>IF(ISERROR(IF(LEN(E4201)&gt;0,VLOOKUP(TEXT($E4201,0),'Angaben Stationen'!$E$14:$J$213,6,0),"")),"STATION IST NICHT VORHANDEN",IF(LEN(E4201)&gt;0,VLOOKUP(TEXT($E4201,0),'Angaben Stationen'!$E$14:$J$213,6,0),""))</f>
        <v/>
      </c>
      <c r="E4201" s="287"/>
      <c r="F4201" s="234"/>
      <c r="G4201" s="234"/>
      <c r="H4201" s="263"/>
      <c r="I4201" s="64"/>
      <c r="K4201" s="445" t="str">
        <f t="shared" si="525"/>
        <v>Leer</v>
      </c>
      <c r="L4201" s="445" t="str">
        <f>VLOOKUP($D4201,{"29 - Psychiatrie (Erwachsene)","BGI";"297 - stationsäquivalente Behandlung in der Erwachsenenpsychiatrie (29)","BGI";"30 - Kinder- und Jugendpsychiatrie","BGII";"307 - stationsäquivalente Behandlung in der Kinder- und Jugendpsychiatrie (30)","BGII";"31 - Psychosomatik","BGI";"","Leer"},2,0)</f>
        <v>Leer</v>
      </c>
      <c r="M4201" s="445">
        <f t="shared" si="522"/>
        <v>0</v>
      </c>
      <c r="N4201" s="445">
        <f t="shared" si="523"/>
        <v>0</v>
      </c>
      <c r="O4201" s="445">
        <f t="shared" si="526"/>
        <v>0</v>
      </c>
      <c r="P4201" s="445">
        <f t="shared" si="527"/>
        <v>0</v>
      </c>
      <c r="Q4201" s="445">
        <f t="shared" si="528"/>
        <v>0</v>
      </c>
      <c r="R4201" s="415" t="str">
        <f t="shared" si="521"/>
        <v>Leer</v>
      </c>
      <c r="S4201" s="445">
        <f>IF('Angaben KH-Standort'!D$29='A4'!D4201,IF('Angaben KH-Standort'!E$29="Ja",1,0),0)</f>
        <v>0</v>
      </c>
      <c r="T4201" s="445">
        <f>IF('Angaben KH-Standort'!D$30='A4'!D4201,IF('Angaben KH-Standort'!E$30="Ja",1,0),0)</f>
        <v>0</v>
      </c>
      <c r="U4201" s="445">
        <f>IF('Angaben KH-Standort'!D$31='A4'!D4201,IF('Angaben KH-Standort'!E$31="Ja",1,0),0)</f>
        <v>0</v>
      </c>
    </row>
    <row r="4202" spans="2:21" ht="15" customHeight="1" x14ac:dyDescent="0.3">
      <c r="B4202" s="70" t="str">
        <f t="shared" si="524"/>
        <v>!!!</v>
      </c>
      <c r="C4202" s="265" t="str">
        <f>IF(ISERROR(IF(LEN(E4202)&gt;0,VLOOKUP(TEXT($E4202,0),'Angaben Stationen'!$E$14:$J$213,5,0),"")),"?",IF(LEN(E4202)&gt;0,VLOOKUP(TEXT($E4202,0),'Angaben Stationen'!$E$14:$J$213,5,0),""))</f>
        <v/>
      </c>
      <c r="D4202" s="232" t="str">
        <f>IF(ISERROR(IF(LEN(E4202)&gt;0,VLOOKUP(TEXT($E4202,0),'Angaben Stationen'!$E$14:$J$213,6,0),"")),"STATION IST NICHT VORHANDEN",IF(LEN(E4202)&gt;0,VLOOKUP(TEXT($E4202,0),'Angaben Stationen'!$E$14:$J$213,6,0),""))</f>
        <v/>
      </c>
      <c r="E4202" s="287"/>
      <c r="F4202" s="234"/>
      <c r="G4202" s="234"/>
      <c r="H4202" s="263"/>
      <c r="I4202" s="64"/>
      <c r="K4202" s="445" t="str">
        <f t="shared" si="525"/>
        <v>Leer</v>
      </c>
      <c r="L4202" s="445" t="str">
        <f>VLOOKUP($D4202,{"29 - Psychiatrie (Erwachsene)","BGI";"297 - stationsäquivalente Behandlung in der Erwachsenenpsychiatrie (29)","BGI";"30 - Kinder- und Jugendpsychiatrie","BGII";"307 - stationsäquivalente Behandlung in der Kinder- und Jugendpsychiatrie (30)","BGII";"31 - Psychosomatik","BGI";"","Leer"},2,0)</f>
        <v>Leer</v>
      </c>
      <c r="M4202" s="445">
        <f t="shared" si="522"/>
        <v>0</v>
      </c>
      <c r="N4202" s="445">
        <f t="shared" si="523"/>
        <v>0</v>
      </c>
      <c r="O4202" s="445">
        <f t="shared" si="526"/>
        <v>0</v>
      </c>
      <c r="P4202" s="445">
        <f t="shared" si="527"/>
        <v>0</v>
      </c>
      <c r="Q4202" s="445">
        <f t="shared" si="528"/>
        <v>0</v>
      </c>
      <c r="R4202" s="415" t="str">
        <f t="shared" si="521"/>
        <v>Leer</v>
      </c>
      <c r="S4202" s="445">
        <f>IF('Angaben KH-Standort'!D$29='A4'!D4202,IF('Angaben KH-Standort'!E$29="Ja",1,0),0)</f>
        <v>0</v>
      </c>
      <c r="T4202" s="445">
        <f>IF('Angaben KH-Standort'!D$30='A4'!D4202,IF('Angaben KH-Standort'!E$30="Ja",1,0),0)</f>
        <v>0</v>
      </c>
      <c r="U4202" s="445">
        <f>IF('Angaben KH-Standort'!D$31='A4'!D4202,IF('Angaben KH-Standort'!E$31="Ja",1,0),0)</f>
        <v>0</v>
      </c>
    </row>
    <row r="4203" spans="2:21" ht="15" customHeight="1" x14ac:dyDescent="0.3">
      <c r="B4203" s="70" t="str">
        <f t="shared" si="524"/>
        <v>!!!</v>
      </c>
      <c r="C4203" s="265" t="str">
        <f>IF(ISERROR(IF(LEN(E4203)&gt;0,VLOOKUP(TEXT($E4203,0),'Angaben Stationen'!$E$14:$J$213,5,0),"")),"?",IF(LEN(E4203)&gt;0,VLOOKUP(TEXT($E4203,0),'Angaben Stationen'!$E$14:$J$213,5,0),""))</f>
        <v/>
      </c>
      <c r="D4203" s="232" t="str">
        <f>IF(ISERROR(IF(LEN(E4203)&gt;0,VLOOKUP(TEXT($E4203,0),'Angaben Stationen'!$E$14:$J$213,6,0),"")),"STATION IST NICHT VORHANDEN",IF(LEN(E4203)&gt;0,VLOOKUP(TEXT($E4203,0),'Angaben Stationen'!$E$14:$J$213,6,0),""))</f>
        <v/>
      </c>
      <c r="E4203" s="287"/>
      <c r="F4203" s="234"/>
      <c r="G4203" s="234"/>
      <c r="H4203" s="263"/>
      <c r="I4203" s="64"/>
      <c r="K4203" s="445" t="str">
        <f t="shared" si="525"/>
        <v>Leer</v>
      </c>
      <c r="L4203" s="445" t="str">
        <f>VLOOKUP($D4203,{"29 - Psychiatrie (Erwachsene)","BGI";"297 - stationsäquivalente Behandlung in der Erwachsenenpsychiatrie (29)","BGI";"30 - Kinder- und Jugendpsychiatrie","BGII";"307 - stationsäquivalente Behandlung in der Kinder- und Jugendpsychiatrie (30)","BGII";"31 - Psychosomatik","BGI";"","Leer"},2,0)</f>
        <v>Leer</v>
      </c>
      <c r="M4203" s="445">
        <f t="shared" si="522"/>
        <v>0</v>
      </c>
      <c r="N4203" s="445">
        <f t="shared" si="523"/>
        <v>0</v>
      </c>
      <c r="O4203" s="445">
        <f t="shared" si="526"/>
        <v>0</v>
      </c>
      <c r="P4203" s="445">
        <f t="shared" si="527"/>
        <v>0</v>
      </c>
      <c r="Q4203" s="445">
        <f t="shared" si="528"/>
        <v>0</v>
      </c>
      <c r="R4203" s="415" t="str">
        <f t="shared" si="521"/>
        <v>Leer</v>
      </c>
      <c r="S4203" s="445">
        <f>IF('Angaben KH-Standort'!D$29='A4'!D4203,IF('Angaben KH-Standort'!E$29="Ja",1,0),0)</f>
        <v>0</v>
      </c>
      <c r="T4203" s="445">
        <f>IF('Angaben KH-Standort'!D$30='A4'!D4203,IF('Angaben KH-Standort'!E$30="Ja",1,0),0)</f>
        <v>0</v>
      </c>
      <c r="U4203" s="445">
        <f>IF('Angaben KH-Standort'!D$31='A4'!D4203,IF('Angaben KH-Standort'!E$31="Ja",1,0),0)</f>
        <v>0</v>
      </c>
    </row>
    <row r="4204" spans="2:21" ht="15" customHeight="1" x14ac:dyDescent="0.3">
      <c r="B4204" s="70" t="str">
        <f t="shared" si="524"/>
        <v>!!!</v>
      </c>
      <c r="C4204" s="265" t="str">
        <f>IF(ISERROR(IF(LEN(E4204)&gt;0,VLOOKUP(TEXT($E4204,0),'Angaben Stationen'!$E$14:$J$213,5,0),"")),"?",IF(LEN(E4204)&gt;0,VLOOKUP(TEXT($E4204,0),'Angaben Stationen'!$E$14:$J$213,5,0),""))</f>
        <v/>
      </c>
      <c r="D4204" s="232" t="str">
        <f>IF(ISERROR(IF(LEN(E4204)&gt;0,VLOOKUP(TEXT($E4204,0),'Angaben Stationen'!$E$14:$J$213,6,0),"")),"STATION IST NICHT VORHANDEN",IF(LEN(E4204)&gt;0,VLOOKUP(TEXT($E4204,0),'Angaben Stationen'!$E$14:$J$213,6,0),""))</f>
        <v/>
      </c>
      <c r="E4204" s="287"/>
      <c r="F4204" s="234"/>
      <c r="G4204" s="234"/>
      <c r="H4204" s="263"/>
      <c r="I4204" s="64"/>
      <c r="K4204" s="445" t="str">
        <f t="shared" si="525"/>
        <v>Leer</v>
      </c>
      <c r="L4204" s="445" t="str">
        <f>VLOOKUP($D4204,{"29 - Psychiatrie (Erwachsene)","BGI";"297 - stationsäquivalente Behandlung in der Erwachsenenpsychiatrie (29)","BGI";"30 - Kinder- und Jugendpsychiatrie","BGII";"307 - stationsäquivalente Behandlung in der Kinder- und Jugendpsychiatrie (30)","BGII";"31 - Psychosomatik","BGI";"","Leer"},2,0)</f>
        <v>Leer</v>
      </c>
      <c r="M4204" s="445">
        <f t="shared" si="522"/>
        <v>0</v>
      </c>
      <c r="N4204" s="445">
        <f t="shared" si="523"/>
        <v>0</v>
      </c>
      <c r="O4204" s="445">
        <f t="shared" si="526"/>
        <v>0</v>
      </c>
      <c r="P4204" s="445">
        <f t="shared" si="527"/>
        <v>0</v>
      </c>
      <c r="Q4204" s="445">
        <f t="shared" si="528"/>
        <v>0</v>
      </c>
      <c r="R4204" s="415" t="str">
        <f t="shared" si="521"/>
        <v>Leer</v>
      </c>
      <c r="S4204" s="445">
        <f>IF('Angaben KH-Standort'!D$29='A4'!D4204,IF('Angaben KH-Standort'!E$29="Ja",1,0),0)</f>
        <v>0</v>
      </c>
      <c r="T4204" s="445">
        <f>IF('Angaben KH-Standort'!D$30='A4'!D4204,IF('Angaben KH-Standort'!E$30="Ja",1,0),0)</f>
        <v>0</v>
      </c>
      <c r="U4204" s="445">
        <f>IF('Angaben KH-Standort'!D$31='A4'!D4204,IF('Angaben KH-Standort'!E$31="Ja",1,0),0)</f>
        <v>0</v>
      </c>
    </row>
    <row r="4205" spans="2:21" ht="15" customHeight="1" x14ac:dyDescent="0.3">
      <c r="B4205" s="70" t="str">
        <f t="shared" si="524"/>
        <v>!!!</v>
      </c>
      <c r="C4205" s="265" t="str">
        <f>IF(ISERROR(IF(LEN(E4205)&gt;0,VLOOKUP(TEXT($E4205,0),'Angaben Stationen'!$E$14:$J$213,5,0),"")),"?",IF(LEN(E4205)&gt;0,VLOOKUP(TEXT($E4205,0),'Angaben Stationen'!$E$14:$J$213,5,0),""))</f>
        <v/>
      </c>
      <c r="D4205" s="232" t="str">
        <f>IF(ISERROR(IF(LEN(E4205)&gt;0,VLOOKUP(TEXT($E4205,0),'Angaben Stationen'!$E$14:$J$213,6,0),"")),"STATION IST NICHT VORHANDEN",IF(LEN(E4205)&gt;0,VLOOKUP(TEXT($E4205,0),'Angaben Stationen'!$E$14:$J$213,6,0),""))</f>
        <v/>
      </c>
      <c r="E4205" s="287"/>
      <c r="F4205" s="234"/>
      <c r="G4205" s="234"/>
      <c r="H4205" s="263"/>
      <c r="I4205" s="64"/>
      <c r="K4205" s="445" t="str">
        <f t="shared" si="525"/>
        <v>Leer</v>
      </c>
      <c r="L4205" s="445" t="str">
        <f>VLOOKUP($D4205,{"29 - Psychiatrie (Erwachsene)","BGI";"297 - stationsäquivalente Behandlung in der Erwachsenenpsychiatrie (29)","BGI";"30 - Kinder- und Jugendpsychiatrie","BGII";"307 - stationsäquivalente Behandlung in der Kinder- und Jugendpsychiatrie (30)","BGII";"31 - Psychosomatik","BGI";"","Leer"},2,0)</f>
        <v>Leer</v>
      </c>
      <c r="M4205" s="445">
        <f t="shared" si="522"/>
        <v>0</v>
      </c>
      <c r="N4205" s="445">
        <f t="shared" si="523"/>
        <v>0</v>
      </c>
      <c r="O4205" s="445">
        <f t="shared" si="526"/>
        <v>0</v>
      </c>
      <c r="P4205" s="445">
        <f t="shared" si="527"/>
        <v>0</v>
      </c>
      <c r="Q4205" s="445">
        <f t="shared" si="528"/>
        <v>0</v>
      </c>
      <c r="R4205" s="415" t="str">
        <f t="shared" si="521"/>
        <v>Leer</v>
      </c>
      <c r="S4205" s="445">
        <f>IF('Angaben KH-Standort'!D$29='A4'!D4205,IF('Angaben KH-Standort'!E$29="Ja",1,0),0)</f>
        <v>0</v>
      </c>
      <c r="T4205" s="445">
        <f>IF('Angaben KH-Standort'!D$30='A4'!D4205,IF('Angaben KH-Standort'!E$30="Ja",1,0),0)</f>
        <v>0</v>
      </c>
      <c r="U4205" s="445">
        <f>IF('Angaben KH-Standort'!D$31='A4'!D4205,IF('Angaben KH-Standort'!E$31="Ja",1,0),0)</f>
        <v>0</v>
      </c>
    </row>
    <row r="4206" spans="2:21" ht="15" customHeight="1" x14ac:dyDescent="0.3">
      <c r="B4206" s="70" t="str">
        <f t="shared" si="524"/>
        <v>!!!</v>
      </c>
      <c r="C4206" s="265" t="str">
        <f>IF(ISERROR(IF(LEN(E4206)&gt;0,VLOOKUP(TEXT($E4206,0),'Angaben Stationen'!$E$14:$J$213,5,0),"")),"?",IF(LEN(E4206)&gt;0,VLOOKUP(TEXT($E4206,0),'Angaben Stationen'!$E$14:$J$213,5,0),""))</f>
        <v/>
      </c>
      <c r="D4206" s="232" t="str">
        <f>IF(ISERROR(IF(LEN(E4206)&gt;0,VLOOKUP(TEXT($E4206,0),'Angaben Stationen'!$E$14:$J$213,6,0),"")),"STATION IST NICHT VORHANDEN",IF(LEN(E4206)&gt;0,VLOOKUP(TEXT($E4206,0),'Angaben Stationen'!$E$14:$J$213,6,0),""))</f>
        <v/>
      </c>
      <c r="E4206" s="287"/>
      <c r="F4206" s="234"/>
      <c r="G4206" s="234"/>
      <c r="H4206" s="263"/>
      <c r="I4206" s="64"/>
      <c r="K4206" s="445" t="str">
        <f t="shared" si="525"/>
        <v>Leer</v>
      </c>
      <c r="L4206" s="445" t="str">
        <f>VLOOKUP($D4206,{"29 - Psychiatrie (Erwachsene)","BGI";"297 - stationsäquivalente Behandlung in der Erwachsenenpsychiatrie (29)","BGI";"30 - Kinder- und Jugendpsychiatrie","BGII";"307 - stationsäquivalente Behandlung in der Kinder- und Jugendpsychiatrie (30)","BGII";"31 - Psychosomatik","BGI";"","Leer"},2,0)</f>
        <v>Leer</v>
      </c>
      <c r="M4206" s="445">
        <f t="shared" si="522"/>
        <v>0</v>
      </c>
      <c r="N4206" s="445">
        <f t="shared" si="523"/>
        <v>0</v>
      </c>
      <c r="O4206" s="445">
        <f t="shared" si="526"/>
        <v>0</v>
      </c>
      <c r="P4206" s="445">
        <f t="shared" si="527"/>
        <v>0</v>
      </c>
      <c r="Q4206" s="445">
        <f t="shared" si="528"/>
        <v>0</v>
      </c>
      <c r="R4206" s="415" t="str">
        <f t="shared" si="521"/>
        <v>Leer</v>
      </c>
      <c r="S4206" s="445">
        <f>IF('Angaben KH-Standort'!D$29='A4'!D4206,IF('Angaben KH-Standort'!E$29="Ja",1,0),0)</f>
        <v>0</v>
      </c>
      <c r="T4206" s="445">
        <f>IF('Angaben KH-Standort'!D$30='A4'!D4206,IF('Angaben KH-Standort'!E$30="Ja",1,0),0)</f>
        <v>0</v>
      </c>
      <c r="U4206" s="445">
        <f>IF('Angaben KH-Standort'!D$31='A4'!D4206,IF('Angaben KH-Standort'!E$31="Ja",1,0),0)</f>
        <v>0</v>
      </c>
    </row>
    <row r="4207" spans="2:21" ht="15" customHeight="1" x14ac:dyDescent="0.3">
      <c r="B4207" s="70" t="str">
        <f t="shared" si="524"/>
        <v>!!!</v>
      </c>
      <c r="C4207" s="265" t="str">
        <f>IF(ISERROR(IF(LEN(E4207)&gt;0,VLOOKUP(TEXT($E4207,0),'Angaben Stationen'!$E$14:$J$213,5,0),"")),"?",IF(LEN(E4207)&gt;0,VLOOKUP(TEXT($E4207,0),'Angaben Stationen'!$E$14:$J$213,5,0),""))</f>
        <v/>
      </c>
      <c r="D4207" s="232" t="str">
        <f>IF(ISERROR(IF(LEN(E4207)&gt;0,VLOOKUP(TEXT($E4207,0),'Angaben Stationen'!$E$14:$J$213,6,0),"")),"STATION IST NICHT VORHANDEN",IF(LEN(E4207)&gt;0,VLOOKUP(TEXT($E4207,0),'Angaben Stationen'!$E$14:$J$213,6,0),""))</f>
        <v/>
      </c>
      <c r="E4207" s="287"/>
      <c r="F4207" s="234"/>
      <c r="G4207" s="234"/>
      <c r="H4207" s="263"/>
      <c r="I4207" s="64"/>
      <c r="K4207" s="445" t="str">
        <f t="shared" si="525"/>
        <v>Leer</v>
      </c>
      <c r="L4207" s="445" t="str">
        <f>VLOOKUP($D4207,{"29 - Psychiatrie (Erwachsene)","BGI";"297 - stationsäquivalente Behandlung in der Erwachsenenpsychiatrie (29)","BGI";"30 - Kinder- und Jugendpsychiatrie","BGII";"307 - stationsäquivalente Behandlung in der Kinder- und Jugendpsychiatrie (30)","BGII";"31 - Psychosomatik","BGI";"","Leer"},2,0)</f>
        <v>Leer</v>
      </c>
      <c r="M4207" s="445">
        <f t="shared" si="522"/>
        <v>0</v>
      </c>
      <c r="N4207" s="445">
        <f t="shared" si="523"/>
        <v>0</v>
      </c>
      <c r="O4207" s="445">
        <f t="shared" si="526"/>
        <v>0</v>
      </c>
      <c r="P4207" s="445">
        <f t="shared" si="527"/>
        <v>0</v>
      </c>
      <c r="Q4207" s="445">
        <f t="shared" si="528"/>
        <v>0</v>
      </c>
      <c r="R4207" s="415" t="str">
        <f t="shared" ref="R4207:R4233" si="529">IF(D4207&lt;&gt;"",IF(SUM(S4207:U4207)&gt;0,"Ja","Nein"),"Leer")</f>
        <v>Leer</v>
      </c>
      <c r="S4207" s="445">
        <f>IF('Angaben KH-Standort'!D$29='A4'!D4207,IF('Angaben KH-Standort'!E$29="Ja",1,0),0)</f>
        <v>0</v>
      </c>
      <c r="T4207" s="445">
        <f>IF('Angaben KH-Standort'!D$30='A4'!D4207,IF('Angaben KH-Standort'!E$30="Ja",1,0),0)</f>
        <v>0</v>
      </c>
      <c r="U4207" s="445">
        <f>IF('Angaben KH-Standort'!D$31='A4'!D4207,IF('Angaben KH-Standort'!E$31="Ja",1,0),0)</f>
        <v>0</v>
      </c>
    </row>
    <row r="4208" spans="2:21" ht="15" customHeight="1" x14ac:dyDescent="0.3">
      <c r="B4208" s="70" t="str">
        <f t="shared" si="524"/>
        <v>!!!</v>
      </c>
      <c r="C4208" s="265" t="str">
        <f>IF(ISERROR(IF(LEN(E4208)&gt;0,VLOOKUP(TEXT($E4208,0),'Angaben Stationen'!$E$14:$J$213,5,0),"")),"?",IF(LEN(E4208)&gt;0,VLOOKUP(TEXT($E4208,0),'Angaben Stationen'!$E$14:$J$213,5,0),""))</f>
        <v/>
      </c>
      <c r="D4208" s="232" t="str">
        <f>IF(ISERROR(IF(LEN(E4208)&gt;0,VLOOKUP(TEXT($E4208,0),'Angaben Stationen'!$E$14:$J$213,6,0),"")),"STATION IST NICHT VORHANDEN",IF(LEN(E4208)&gt;0,VLOOKUP(TEXT($E4208,0),'Angaben Stationen'!$E$14:$J$213,6,0),""))</f>
        <v/>
      </c>
      <c r="E4208" s="287"/>
      <c r="F4208" s="234"/>
      <c r="G4208" s="234"/>
      <c r="H4208" s="263"/>
      <c r="I4208" s="64"/>
      <c r="K4208" s="445" t="str">
        <f t="shared" si="525"/>
        <v>Leer</v>
      </c>
      <c r="L4208" s="445" t="str">
        <f>VLOOKUP($D4208,{"29 - Psychiatrie (Erwachsene)","BGI";"297 - stationsäquivalente Behandlung in der Erwachsenenpsychiatrie (29)","BGI";"30 - Kinder- und Jugendpsychiatrie","BGII";"307 - stationsäquivalente Behandlung in der Kinder- und Jugendpsychiatrie (30)","BGII";"31 - Psychosomatik","BGI";"","Leer"},2,0)</f>
        <v>Leer</v>
      </c>
      <c r="M4208" s="445">
        <f t="shared" si="522"/>
        <v>0</v>
      </c>
      <c r="N4208" s="445">
        <f t="shared" si="523"/>
        <v>0</v>
      </c>
      <c r="O4208" s="445">
        <f t="shared" si="526"/>
        <v>0</v>
      </c>
      <c r="P4208" s="445">
        <f t="shared" si="527"/>
        <v>0</v>
      </c>
      <c r="Q4208" s="445">
        <f t="shared" si="528"/>
        <v>0</v>
      </c>
      <c r="R4208" s="415" t="str">
        <f t="shared" si="529"/>
        <v>Leer</v>
      </c>
      <c r="S4208" s="445">
        <f>IF('Angaben KH-Standort'!D$29='A4'!D4208,IF('Angaben KH-Standort'!E$29="Ja",1,0),0)</f>
        <v>0</v>
      </c>
      <c r="T4208" s="445">
        <f>IF('Angaben KH-Standort'!D$30='A4'!D4208,IF('Angaben KH-Standort'!E$30="Ja",1,0),0)</f>
        <v>0</v>
      </c>
      <c r="U4208" s="445">
        <f>IF('Angaben KH-Standort'!D$31='A4'!D4208,IF('Angaben KH-Standort'!E$31="Ja",1,0),0)</f>
        <v>0</v>
      </c>
    </row>
    <row r="4209" spans="2:21" ht="15" customHeight="1" x14ac:dyDescent="0.3">
      <c r="B4209" s="70" t="str">
        <f t="shared" si="524"/>
        <v>!!!</v>
      </c>
      <c r="C4209" s="265" t="str">
        <f>IF(ISERROR(IF(LEN(E4209)&gt;0,VLOOKUP(TEXT($E4209,0),'Angaben Stationen'!$E$14:$J$213,5,0),"")),"?",IF(LEN(E4209)&gt;0,VLOOKUP(TEXT($E4209,0),'Angaben Stationen'!$E$14:$J$213,5,0),""))</f>
        <v/>
      </c>
      <c r="D4209" s="232" t="str">
        <f>IF(ISERROR(IF(LEN(E4209)&gt;0,VLOOKUP(TEXT($E4209,0),'Angaben Stationen'!$E$14:$J$213,6,0),"")),"STATION IST NICHT VORHANDEN",IF(LEN(E4209)&gt;0,VLOOKUP(TEXT($E4209,0),'Angaben Stationen'!$E$14:$J$213,6,0),""))</f>
        <v/>
      </c>
      <c r="E4209" s="287"/>
      <c r="F4209" s="234"/>
      <c r="G4209" s="234"/>
      <c r="H4209" s="263"/>
      <c r="I4209" s="64"/>
      <c r="K4209" s="445" t="str">
        <f t="shared" si="525"/>
        <v>Leer</v>
      </c>
      <c r="L4209" s="445" t="str">
        <f>VLOOKUP($D4209,{"29 - Psychiatrie (Erwachsene)","BGI";"297 - stationsäquivalente Behandlung in der Erwachsenenpsychiatrie (29)","BGI";"30 - Kinder- und Jugendpsychiatrie","BGII";"307 - stationsäquivalente Behandlung in der Kinder- und Jugendpsychiatrie (30)","BGII";"31 - Psychosomatik","BGI";"","Leer"},2,0)</f>
        <v>Leer</v>
      </c>
      <c r="M4209" s="445">
        <f t="shared" si="522"/>
        <v>0</v>
      </c>
      <c r="N4209" s="445">
        <f t="shared" si="523"/>
        <v>0</v>
      </c>
      <c r="O4209" s="445">
        <f t="shared" si="526"/>
        <v>0</v>
      </c>
      <c r="P4209" s="445">
        <f t="shared" si="527"/>
        <v>0</v>
      </c>
      <c r="Q4209" s="445">
        <f t="shared" si="528"/>
        <v>0</v>
      </c>
      <c r="R4209" s="415" t="str">
        <f t="shared" si="529"/>
        <v>Leer</v>
      </c>
      <c r="S4209" s="445">
        <f>IF('Angaben KH-Standort'!D$29='A4'!D4209,IF('Angaben KH-Standort'!E$29="Ja",1,0),0)</f>
        <v>0</v>
      </c>
      <c r="T4209" s="445">
        <f>IF('Angaben KH-Standort'!D$30='A4'!D4209,IF('Angaben KH-Standort'!E$30="Ja",1,0),0)</f>
        <v>0</v>
      </c>
      <c r="U4209" s="445">
        <f>IF('Angaben KH-Standort'!D$31='A4'!D4209,IF('Angaben KH-Standort'!E$31="Ja",1,0),0)</f>
        <v>0</v>
      </c>
    </row>
    <row r="4210" spans="2:21" ht="15" customHeight="1" x14ac:dyDescent="0.3">
      <c r="B4210" s="70" t="str">
        <f t="shared" si="524"/>
        <v>!!!</v>
      </c>
      <c r="C4210" s="265" t="str">
        <f>IF(ISERROR(IF(LEN(E4210)&gt;0,VLOOKUP(TEXT($E4210,0),'Angaben Stationen'!$E$14:$J$213,5,0),"")),"?",IF(LEN(E4210)&gt;0,VLOOKUP(TEXT($E4210,0),'Angaben Stationen'!$E$14:$J$213,5,0),""))</f>
        <v/>
      </c>
      <c r="D4210" s="232" t="str">
        <f>IF(ISERROR(IF(LEN(E4210)&gt;0,VLOOKUP(TEXT($E4210,0),'Angaben Stationen'!$E$14:$J$213,6,0),"")),"STATION IST NICHT VORHANDEN",IF(LEN(E4210)&gt;0,VLOOKUP(TEXT($E4210,0),'Angaben Stationen'!$E$14:$J$213,6,0),""))</f>
        <v/>
      </c>
      <c r="E4210" s="287"/>
      <c r="F4210" s="234"/>
      <c r="G4210" s="234"/>
      <c r="H4210" s="263"/>
      <c r="I4210" s="64"/>
      <c r="K4210" s="445" t="str">
        <f t="shared" si="525"/>
        <v>Leer</v>
      </c>
      <c r="L4210" s="445" t="str">
        <f>VLOOKUP($D4210,{"29 - Psychiatrie (Erwachsene)","BGI";"297 - stationsäquivalente Behandlung in der Erwachsenenpsychiatrie (29)","BGI";"30 - Kinder- und Jugendpsychiatrie","BGII";"307 - stationsäquivalente Behandlung in der Kinder- und Jugendpsychiatrie (30)","BGII";"31 - Psychosomatik","BGI";"","Leer"},2,0)</f>
        <v>Leer</v>
      </c>
      <c r="M4210" s="445">
        <f t="shared" si="522"/>
        <v>0</v>
      </c>
      <c r="N4210" s="445">
        <f t="shared" si="523"/>
        <v>0</v>
      </c>
      <c r="O4210" s="445">
        <f t="shared" si="526"/>
        <v>0</v>
      </c>
      <c r="P4210" s="445">
        <f t="shared" si="527"/>
        <v>0</v>
      </c>
      <c r="Q4210" s="445">
        <f t="shared" si="528"/>
        <v>0</v>
      </c>
      <c r="R4210" s="415" t="str">
        <f t="shared" si="529"/>
        <v>Leer</v>
      </c>
      <c r="S4210" s="445">
        <f>IF('Angaben KH-Standort'!D$29='A4'!D4210,IF('Angaben KH-Standort'!E$29="Ja",1,0),0)</f>
        <v>0</v>
      </c>
      <c r="T4210" s="445">
        <f>IF('Angaben KH-Standort'!D$30='A4'!D4210,IF('Angaben KH-Standort'!E$30="Ja",1,0),0)</f>
        <v>0</v>
      </c>
      <c r="U4210" s="445">
        <f>IF('Angaben KH-Standort'!D$31='A4'!D4210,IF('Angaben KH-Standort'!E$31="Ja",1,0),0)</f>
        <v>0</v>
      </c>
    </row>
    <row r="4211" spans="2:21" ht="15" customHeight="1" x14ac:dyDescent="0.3">
      <c r="B4211" s="70" t="str">
        <f t="shared" si="524"/>
        <v>!!!</v>
      </c>
      <c r="C4211" s="265" t="str">
        <f>IF(ISERROR(IF(LEN(E4211)&gt;0,VLOOKUP(TEXT($E4211,0),'Angaben Stationen'!$E$14:$J$213,5,0),"")),"?",IF(LEN(E4211)&gt;0,VLOOKUP(TEXT($E4211,0),'Angaben Stationen'!$E$14:$J$213,5,0),""))</f>
        <v/>
      </c>
      <c r="D4211" s="232" t="str">
        <f>IF(ISERROR(IF(LEN(E4211)&gt;0,VLOOKUP(TEXT($E4211,0),'Angaben Stationen'!$E$14:$J$213,6,0),"")),"STATION IST NICHT VORHANDEN",IF(LEN(E4211)&gt;0,VLOOKUP(TEXT($E4211,0),'Angaben Stationen'!$E$14:$J$213,6,0),""))</f>
        <v/>
      </c>
      <c r="E4211" s="287"/>
      <c r="F4211" s="234"/>
      <c r="G4211" s="234"/>
      <c r="H4211" s="263"/>
      <c r="I4211" s="64"/>
      <c r="K4211" s="445" t="str">
        <f t="shared" si="525"/>
        <v>Leer</v>
      </c>
      <c r="L4211" s="445" t="str">
        <f>VLOOKUP($D4211,{"29 - Psychiatrie (Erwachsene)","BGI";"297 - stationsäquivalente Behandlung in der Erwachsenenpsychiatrie (29)","BGI";"30 - Kinder- und Jugendpsychiatrie","BGII";"307 - stationsäquivalente Behandlung in der Kinder- und Jugendpsychiatrie (30)","BGII";"31 - Psychosomatik","BGI";"","Leer"},2,0)</f>
        <v>Leer</v>
      </c>
      <c r="M4211" s="445">
        <f t="shared" si="522"/>
        <v>0</v>
      </c>
      <c r="N4211" s="445">
        <f t="shared" si="523"/>
        <v>0</v>
      </c>
      <c r="O4211" s="445">
        <f t="shared" si="526"/>
        <v>0</v>
      </c>
      <c r="P4211" s="445">
        <f t="shared" si="527"/>
        <v>0</v>
      </c>
      <c r="Q4211" s="445">
        <f t="shared" si="528"/>
        <v>0</v>
      </c>
      <c r="R4211" s="415" t="str">
        <f t="shared" si="529"/>
        <v>Leer</v>
      </c>
      <c r="S4211" s="445">
        <f>IF('Angaben KH-Standort'!D$29='A4'!D4211,IF('Angaben KH-Standort'!E$29="Ja",1,0),0)</f>
        <v>0</v>
      </c>
      <c r="T4211" s="445">
        <f>IF('Angaben KH-Standort'!D$30='A4'!D4211,IF('Angaben KH-Standort'!E$30="Ja",1,0),0)</f>
        <v>0</v>
      </c>
      <c r="U4211" s="445">
        <f>IF('Angaben KH-Standort'!D$31='A4'!D4211,IF('Angaben KH-Standort'!E$31="Ja",1,0),0)</f>
        <v>0</v>
      </c>
    </row>
    <row r="4212" spans="2:21" ht="15" customHeight="1" x14ac:dyDescent="0.3">
      <c r="B4212" s="70" t="str">
        <f t="shared" si="524"/>
        <v>!!!</v>
      </c>
      <c r="C4212" s="265" t="str">
        <f>IF(ISERROR(IF(LEN(E4212)&gt;0,VLOOKUP(TEXT($E4212,0),'Angaben Stationen'!$E$14:$J$213,5,0),"")),"?",IF(LEN(E4212)&gt;0,VLOOKUP(TEXT($E4212,0),'Angaben Stationen'!$E$14:$J$213,5,0),""))</f>
        <v/>
      </c>
      <c r="D4212" s="232" t="str">
        <f>IF(ISERROR(IF(LEN(E4212)&gt;0,VLOOKUP(TEXT($E4212,0),'Angaben Stationen'!$E$14:$J$213,6,0),"")),"STATION IST NICHT VORHANDEN",IF(LEN(E4212)&gt;0,VLOOKUP(TEXT($E4212,0),'Angaben Stationen'!$E$14:$J$213,6,0),""))</f>
        <v/>
      </c>
      <c r="E4212" s="287"/>
      <c r="F4212" s="234"/>
      <c r="G4212" s="234"/>
      <c r="H4212" s="263"/>
      <c r="I4212" s="64"/>
      <c r="K4212" s="445" t="str">
        <f t="shared" si="525"/>
        <v>Leer</v>
      </c>
      <c r="L4212" s="445" t="str">
        <f>VLOOKUP($D4212,{"29 - Psychiatrie (Erwachsene)","BGI";"297 - stationsäquivalente Behandlung in der Erwachsenenpsychiatrie (29)","BGI";"30 - Kinder- und Jugendpsychiatrie","BGII";"307 - stationsäquivalente Behandlung in der Kinder- und Jugendpsychiatrie (30)","BGII";"31 - Psychosomatik","BGI";"","Leer"},2,0)</f>
        <v>Leer</v>
      </c>
      <c r="M4212" s="445">
        <f t="shared" si="522"/>
        <v>0</v>
      </c>
      <c r="N4212" s="445">
        <f t="shared" si="523"/>
        <v>0</v>
      </c>
      <c r="O4212" s="445">
        <f t="shared" si="526"/>
        <v>0</v>
      </c>
      <c r="P4212" s="445">
        <f t="shared" si="527"/>
        <v>0</v>
      </c>
      <c r="Q4212" s="445">
        <f t="shared" si="528"/>
        <v>0</v>
      </c>
      <c r="R4212" s="415" t="str">
        <f t="shared" si="529"/>
        <v>Leer</v>
      </c>
      <c r="S4212" s="445">
        <f>IF('Angaben KH-Standort'!D$29='A4'!D4212,IF('Angaben KH-Standort'!E$29="Ja",1,0),0)</f>
        <v>0</v>
      </c>
      <c r="T4212" s="445">
        <f>IF('Angaben KH-Standort'!D$30='A4'!D4212,IF('Angaben KH-Standort'!E$30="Ja",1,0),0)</f>
        <v>0</v>
      </c>
      <c r="U4212" s="445">
        <f>IF('Angaben KH-Standort'!D$31='A4'!D4212,IF('Angaben KH-Standort'!E$31="Ja",1,0),0)</f>
        <v>0</v>
      </c>
    </row>
    <row r="4213" spans="2:21" ht="15" customHeight="1" x14ac:dyDescent="0.3">
      <c r="B4213" s="70" t="str">
        <f t="shared" si="524"/>
        <v>!!!</v>
      </c>
      <c r="C4213" s="265" t="str">
        <f>IF(ISERROR(IF(LEN(E4213)&gt;0,VLOOKUP(TEXT($E4213,0),'Angaben Stationen'!$E$14:$J$213,5,0),"")),"?",IF(LEN(E4213)&gt;0,VLOOKUP(TEXT($E4213,0),'Angaben Stationen'!$E$14:$J$213,5,0),""))</f>
        <v/>
      </c>
      <c r="D4213" s="232" t="str">
        <f>IF(ISERROR(IF(LEN(E4213)&gt;0,VLOOKUP(TEXT($E4213,0),'Angaben Stationen'!$E$14:$J$213,6,0),"")),"STATION IST NICHT VORHANDEN",IF(LEN(E4213)&gt;0,VLOOKUP(TEXT($E4213,0),'Angaben Stationen'!$E$14:$J$213,6,0),""))</f>
        <v/>
      </c>
      <c r="E4213" s="287"/>
      <c r="F4213" s="234"/>
      <c r="G4213" s="234"/>
      <c r="H4213" s="263"/>
      <c r="I4213" s="64"/>
      <c r="K4213" s="445" t="str">
        <f t="shared" si="525"/>
        <v>Leer</v>
      </c>
      <c r="L4213" s="445" t="str">
        <f>VLOOKUP($D4213,{"29 - Psychiatrie (Erwachsene)","BGI";"297 - stationsäquivalente Behandlung in der Erwachsenenpsychiatrie (29)","BGI";"30 - Kinder- und Jugendpsychiatrie","BGII";"307 - stationsäquivalente Behandlung in der Kinder- und Jugendpsychiatrie (30)","BGII";"31 - Psychosomatik","BGI";"","Leer"},2,0)</f>
        <v>Leer</v>
      </c>
      <c r="M4213" s="445">
        <f t="shared" si="522"/>
        <v>0</v>
      </c>
      <c r="N4213" s="445">
        <f t="shared" si="523"/>
        <v>0</v>
      </c>
      <c r="O4213" s="445">
        <f t="shared" si="526"/>
        <v>0</v>
      </c>
      <c r="P4213" s="445">
        <f t="shared" si="527"/>
        <v>0</v>
      </c>
      <c r="Q4213" s="445">
        <f t="shared" si="528"/>
        <v>0</v>
      </c>
      <c r="R4213" s="415" t="str">
        <f t="shared" si="529"/>
        <v>Leer</v>
      </c>
      <c r="S4213" s="445">
        <f>IF('Angaben KH-Standort'!D$29='A4'!D4213,IF('Angaben KH-Standort'!E$29="Ja",1,0),0)</f>
        <v>0</v>
      </c>
      <c r="T4213" s="445">
        <f>IF('Angaben KH-Standort'!D$30='A4'!D4213,IF('Angaben KH-Standort'!E$30="Ja",1,0),0)</f>
        <v>0</v>
      </c>
      <c r="U4213" s="445">
        <f>IF('Angaben KH-Standort'!D$31='A4'!D4213,IF('Angaben KH-Standort'!E$31="Ja",1,0),0)</f>
        <v>0</v>
      </c>
    </row>
    <row r="4214" spans="2:21" ht="15" customHeight="1" x14ac:dyDescent="0.3">
      <c r="B4214" s="70" t="str">
        <f t="shared" si="524"/>
        <v>!!!</v>
      </c>
      <c r="C4214" s="265" t="str">
        <f>IF(ISERROR(IF(LEN(E4214)&gt;0,VLOOKUP(TEXT($E4214,0),'Angaben Stationen'!$E$14:$J$213,5,0),"")),"?",IF(LEN(E4214)&gt;0,VLOOKUP(TEXT($E4214,0),'Angaben Stationen'!$E$14:$J$213,5,0),""))</f>
        <v/>
      </c>
      <c r="D4214" s="232" t="str">
        <f>IF(ISERROR(IF(LEN(E4214)&gt;0,VLOOKUP(TEXT($E4214,0),'Angaben Stationen'!$E$14:$J$213,6,0),"")),"STATION IST NICHT VORHANDEN",IF(LEN(E4214)&gt;0,VLOOKUP(TEXT($E4214,0),'Angaben Stationen'!$E$14:$J$213,6,0),""))</f>
        <v/>
      </c>
      <c r="E4214" s="287"/>
      <c r="F4214" s="234"/>
      <c r="G4214" s="234"/>
      <c r="H4214" s="263"/>
      <c r="I4214" s="64"/>
      <c r="K4214" s="445" t="str">
        <f t="shared" si="525"/>
        <v>Leer</v>
      </c>
      <c r="L4214" s="445" t="str">
        <f>VLOOKUP($D4214,{"29 - Psychiatrie (Erwachsene)","BGI";"297 - stationsäquivalente Behandlung in der Erwachsenenpsychiatrie (29)","BGI";"30 - Kinder- und Jugendpsychiatrie","BGII";"307 - stationsäquivalente Behandlung in der Kinder- und Jugendpsychiatrie (30)","BGII";"31 - Psychosomatik","BGI";"","Leer"},2,0)</f>
        <v>Leer</v>
      </c>
      <c r="M4214" s="445">
        <f t="shared" si="522"/>
        <v>0</v>
      </c>
      <c r="N4214" s="445">
        <f t="shared" si="523"/>
        <v>0</v>
      </c>
      <c r="O4214" s="445">
        <f t="shared" si="526"/>
        <v>0</v>
      </c>
      <c r="P4214" s="445">
        <f t="shared" si="527"/>
        <v>0</v>
      </c>
      <c r="Q4214" s="445">
        <f t="shared" si="528"/>
        <v>0</v>
      </c>
      <c r="R4214" s="415" t="str">
        <f t="shared" si="529"/>
        <v>Leer</v>
      </c>
      <c r="S4214" s="445">
        <f>IF('Angaben KH-Standort'!D$29='A4'!D4214,IF('Angaben KH-Standort'!E$29="Ja",1,0),0)</f>
        <v>0</v>
      </c>
      <c r="T4214" s="445">
        <f>IF('Angaben KH-Standort'!D$30='A4'!D4214,IF('Angaben KH-Standort'!E$30="Ja",1,0),0)</f>
        <v>0</v>
      </c>
      <c r="U4214" s="445">
        <f>IF('Angaben KH-Standort'!D$31='A4'!D4214,IF('Angaben KH-Standort'!E$31="Ja",1,0),0)</f>
        <v>0</v>
      </c>
    </row>
    <row r="4215" spans="2:21" ht="15" customHeight="1" x14ac:dyDescent="0.3">
      <c r="B4215" s="70" t="str">
        <f t="shared" si="524"/>
        <v>!!!</v>
      </c>
      <c r="C4215" s="265" t="str">
        <f>IF(ISERROR(IF(LEN(E4215)&gt;0,VLOOKUP(TEXT($E4215,0),'Angaben Stationen'!$E$14:$J$213,5,0),"")),"?",IF(LEN(E4215)&gt;0,VLOOKUP(TEXT($E4215,0),'Angaben Stationen'!$E$14:$J$213,5,0),""))</f>
        <v/>
      </c>
      <c r="D4215" s="232" t="str">
        <f>IF(ISERROR(IF(LEN(E4215)&gt;0,VLOOKUP(TEXT($E4215,0),'Angaben Stationen'!$E$14:$J$213,6,0),"")),"STATION IST NICHT VORHANDEN",IF(LEN(E4215)&gt;0,VLOOKUP(TEXT($E4215,0),'Angaben Stationen'!$E$14:$J$213,6,0),""))</f>
        <v/>
      </c>
      <c r="E4215" s="287"/>
      <c r="F4215" s="234"/>
      <c r="G4215" s="234"/>
      <c r="H4215" s="263"/>
      <c r="I4215" s="64"/>
      <c r="K4215" s="445" t="str">
        <f t="shared" si="525"/>
        <v>Leer</v>
      </c>
      <c r="L4215" s="445" t="str">
        <f>VLOOKUP($D4215,{"29 - Psychiatrie (Erwachsene)","BGI";"297 - stationsäquivalente Behandlung in der Erwachsenenpsychiatrie (29)","BGI";"30 - Kinder- und Jugendpsychiatrie","BGII";"307 - stationsäquivalente Behandlung in der Kinder- und Jugendpsychiatrie (30)","BGII";"31 - Psychosomatik","BGI";"","Leer"},2,0)</f>
        <v>Leer</v>
      </c>
      <c r="M4215" s="445">
        <f t="shared" si="522"/>
        <v>0</v>
      </c>
      <c r="N4215" s="445">
        <f t="shared" si="523"/>
        <v>0</v>
      </c>
      <c r="O4215" s="445">
        <f t="shared" si="526"/>
        <v>0</v>
      </c>
      <c r="P4215" s="445">
        <f t="shared" si="527"/>
        <v>0</v>
      </c>
      <c r="Q4215" s="445">
        <f t="shared" si="528"/>
        <v>0</v>
      </c>
      <c r="R4215" s="415" t="str">
        <f t="shared" si="529"/>
        <v>Leer</v>
      </c>
      <c r="S4215" s="445">
        <f>IF('Angaben KH-Standort'!D$29='A4'!D4215,IF('Angaben KH-Standort'!E$29="Ja",1,0),0)</f>
        <v>0</v>
      </c>
      <c r="T4215" s="445">
        <f>IF('Angaben KH-Standort'!D$30='A4'!D4215,IF('Angaben KH-Standort'!E$30="Ja",1,0),0)</f>
        <v>0</v>
      </c>
      <c r="U4215" s="445">
        <f>IF('Angaben KH-Standort'!D$31='A4'!D4215,IF('Angaben KH-Standort'!E$31="Ja",1,0),0)</f>
        <v>0</v>
      </c>
    </row>
    <row r="4216" spans="2:21" ht="15" customHeight="1" x14ac:dyDescent="0.3">
      <c r="B4216" s="70" t="str">
        <f t="shared" si="524"/>
        <v>!!!</v>
      </c>
      <c r="C4216" s="265" t="str">
        <f>IF(ISERROR(IF(LEN(E4216)&gt;0,VLOOKUP(TEXT($E4216,0),'Angaben Stationen'!$E$14:$J$213,5,0),"")),"?",IF(LEN(E4216)&gt;0,VLOOKUP(TEXT($E4216,0),'Angaben Stationen'!$E$14:$J$213,5,0),""))</f>
        <v/>
      </c>
      <c r="D4216" s="232" t="str">
        <f>IF(ISERROR(IF(LEN(E4216)&gt;0,VLOOKUP(TEXT($E4216,0),'Angaben Stationen'!$E$14:$J$213,6,0),"")),"STATION IST NICHT VORHANDEN",IF(LEN(E4216)&gt;0,VLOOKUP(TEXT($E4216,0),'Angaben Stationen'!$E$14:$J$213,6,0),""))</f>
        <v/>
      </c>
      <c r="E4216" s="287"/>
      <c r="F4216" s="234"/>
      <c r="G4216" s="234"/>
      <c r="H4216" s="263"/>
      <c r="I4216" s="64"/>
      <c r="K4216" s="445" t="str">
        <f t="shared" si="525"/>
        <v>Leer</v>
      </c>
      <c r="L4216" s="445" t="str">
        <f>VLOOKUP($D4216,{"29 - Psychiatrie (Erwachsene)","BGI";"297 - stationsäquivalente Behandlung in der Erwachsenenpsychiatrie (29)","BGI";"30 - Kinder- und Jugendpsychiatrie","BGII";"307 - stationsäquivalente Behandlung in der Kinder- und Jugendpsychiatrie (30)","BGII";"31 - Psychosomatik","BGI";"","Leer"},2,0)</f>
        <v>Leer</v>
      </c>
      <c r="M4216" s="445">
        <f t="shared" si="522"/>
        <v>0</v>
      </c>
      <c r="N4216" s="445">
        <f t="shared" si="523"/>
        <v>0</v>
      </c>
      <c r="O4216" s="445">
        <f t="shared" si="526"/>
        <v>0</v>
      </c>
      <c r="P4216" s="445">
        <f t="shared" si="527"/>
        <v>0</v>
      </c>
      <c r="Q4216" s="445">
        <f t="shared" si="528"/>
        <v>0</v>
      </c>
      <c r="R4216" s="415" t="str">
        <f t="shared" si="529"/>
        <v>Leer</v>
      </c>
      <c r="S4216" s="445">
        <f>IF('Angaben KH-Standort'!D$29='A4'!D4216,IF('Angaben KH-Standort'!E$29="Ja",1,0),0)</f>
        <v>0</v>
      </c>
      <c r="T4216" s="445">
        <f>IF('Angaben KH-Standort'!D$30='A4'!D4216,IF('Angaben KH-Standort'!E$30="Ja",1,0),0)</f>
        <v>0</v>
      </c>
      <c r="U4216" s="445">
        <f>IF('Angaben KH-Standort'!D$31='A4'!D4216,IF('Angaben KH-Standort'!E$31="Ja",1,0),0)</f>
        <v>0</v>
      </c>
    </row>
    <row r="4217" spans="2:21" ht="15" customHeight="1" x14ac:dyDescent="0.3">
      <c r="B4217" s="70" t="str">
        <f t="shared" si="524"/>
        <v>!!!</v>
      </c>
      <c r="C4217" s="265" t="str">
        <f>IF(ISERROR(IF(LEN(E4217)&gt;0,VLOOKUP(TEXT($E4217,0),'Angaben Stationen'!$E$14:$J$213,5,0),"")),"?",IF(LEN(E4217)&gt;0,VLOOKUP(TEXT($E4217,0),'Angaben Stationen'!$E$14:$J$213,5,0),""))</f>
        <v/>
      </c>
      <c r="D4217" s="232" t="str">
        <f>IF(ISERROR(IF(LEN(E4217)&gt;0,VLOOKUP(TEXT($E4217,0),'Angaben Stationen'!$E$14:$J$213,6,0),"")),"STATION IST NICHT VORHANDEN",IF(LEN(E4217)&gt;0,VLOOKUP(TEXT($E4217,0),'Angaben Stationen'!$E$14:$J$213,6,0),""))</f>
        <v/>
      </c>
      <c r="E4217" s="287"/>
      <c r="F4217" s="234"/>
      <c r="G4217" s="234"/>
      <c r="H4217" s="263"/>
      <c r="I4217" s="64"/>
      <c r="K4217" s="445" t="str">
        <f t="shared" si="525"/>
        <v>Leer</v>
      </c>
      <c r="L4217" s="445" t="str">
        <f>VLOOKUP($D4217,{"29 - Psychiatrie (Erwachsene)","BGI";"297 - stationsäquivalente Behandlung in der Erwachsenenpsychiatrie (29)","BGI";"30 - Kinder- und Jugendpsychiatrie","BGII";"307 - stationsäquivalente Behandlung in der Kinder- und Jugendpsychiatrie (30)","BGII";"31 - Psychosomatik","BGI";"","Leer"},2,0)</f>
        <v>Leer</v>
      </c>
      <c r="M4217" s="445">
        <f t="shared" si="522"/>
        <v>0</v>
      </c>
      <c r="N4217" s="445">
        <f t="shared" si="523"/>
        <v>0</v>
      </c>
      <c r="O4217" s="445">
        <f t="shared" si="526"/>
        <v>0</v>
      </c>
      <c r="P4217" s="445">
        <f t="shared" si="527"/>
        <v>0</v>
      </c>
      <c r="Q4217" s="445">
        <f t="shared" si="528"/>
        <v>0</v>
      </c>
      <c r="R4217" s="415" t="str">
        <f t="shared" si="529"/>
        <v>Leer</v>
      </c>
      <c r="S4217" s="445">
        <f>IF('Angaben KH-Standort'!D$29='A4'!D4217,IF('Angaben KH-Standort'!E$29="Ja",1,0),0)</f>
        <v>0</v>
      </c>
      <c r="T4217" s="445">
        <f>IF('Angaben KH-Standort'!D$30='A4'!D4217,IF('Angaben KH-Standort'!E$30="Ja",1,0),0)</f>
        <v>0</v>
      </c>
      <c r="U4217" s="445">
        <f>IF('Angaben KH-Standort'!D$31='A4'!D4217,IF('Angaben KH-Standort'!E$31="Ja",1,0),0)</f>
        <v>0</v>
      </c>
    </row>
    <row r="4218" spans="2:21" ht="15" customHeight="1" x14ac:dyDescent="0.3">
      <c r="B4218" s="70" t="str">
        <f t="shared" si="524"/>
        <v>!!!</v>
      </c>
      <c r="C4218" s="265" t="str">
        <f>IF(ISERROR(IF(LEN(E4218)&gt;0,VLOOKUP(TEXT($E4218,0),'Angaben Stationen'!$E$14:$J$213,5,0),"")),"?",IF(LEN(E4218)&gt;0,VLOOKUP(TEXT($E4218,0),'Angaben Stationen'!$E$14:$J$213,5,0),""))</f>
        <v/>
      </c>
      <c r="D4218" s="232" t="str">
        <f>IF(ISERROR(IF(LEN(E4218)&gt;0,VLOOKUP(TEXT($E4218,0),'Angaben Stationen'!$E$14:$J$213,6,0),"")),"STATION IST NICHT VORHANDEN",IF(LEN(E4218)&gt;0,VLOOKUP(TEXT($E4218,0),'Angaben Stationen'!$E$14:$J$213,6,0),""))</f>
        <v/>
      </c>
      <c r="E4218" s="287"/>
      <c r="F4218" s="234"/>
      <c r="G4218" s="234"/>
      <c r="H4218" s="263"/>
      <c r="I4218" s="64"/>
      <c r="K4218" s="445" t="str">
        <f t="shared" si="525"/>
        <v>Leer</v>
      </c>
      <c r="L4218" s="445" t="str">
        <f>VLOOKUP($D4218,{"29 - Psychiatrie (Erwachsene)","BGI";"297 - stationsäquivalente Behandlung in der Erwachsenenpsychiatrie (29)","BGI";"30 - Kinder- und Jugendpsychiatrie","BGII";"307 - stationsäquivalente Behandlung in der Kinder- und Jugendpsychiatrie (30)","BGII";"31 - Psychosomatik","BGI";"","Leer"},2,0)</f>
        <v>Leer</v>
      </c>
      <c r="M4218" s="445">
        <f t="shared" si="522"/>
        <v>0</v>
      </c>
      <c r="N4218" s="445">
        <f t="shared" si="523"/>
        <v>0</v>
      </c>
      <c r="O4218" s="445">
        <f t="shared" si="526"/>
        <v>0</v>
      </c>
      <c r="P4218" s="445">
        <f t="shared" si="527"/>
        <v>0</v>
      </c>
      <c r="Q4218" s="445">
        <f t="shared" si="528"/>
        <v>0</v>
      </c>
      <c r="R4218" s="415" t="str">
        <f t="shared" si="529"/>
        <v>Leer</v>
      </c>
      <c r="S4218" s="445">
        <f>IF('Angaben KH-Standort'!D$29='A4'!D4218,IF('Angaben KH-Standort'!E$29="Ja",1,0),0)</f>
        <v>0</v>
      </c>
      <c r="T4218" s="445">
        <f>IF('Angaben KH-Standort'!D$30='A4'!D4218,IF('Angaben KH-Standort'!E$30="Ja",1,0),0)</f>
        <v>0</v>
      </c>
      <c r="U4218" s="445">
        <f>IF('Angaben KH-Standort'!D$31='A4'!D4218,IF('Angaben KH-Standort'!E$31="Ja",1,0),0)</f>
        <v>0</v>
      </c>
    </row>
    <row r="4219" spans="2:21" ht="15" customHeight="1" x14ac:dyDescent="0.3">
      <c r="B4219" s="70" t="str">
        <f t="shared" si="524"/>
        <v>!!!</v>
      </c>
      <c r="C4219" s="265" t="str">
        <f>IF(ISERROR(IF(LEN(E4219)&gt;0,VLOOKUP(TEXT($E4219,0),'Angaben Stationen'!$E$14:$J$213,5,0),"")),"?",IF(LEN(E4219)&gt;0,VLOOKUP(TEXT($E4219,0),'Angaben Stationen'!$E$14:$J$213,5,0),""))</f>
        <v/>
      </c>
      <c r="D4219" s="232" t="str">
        <f>IF(ISERROR(IF(LEN(E4219)&gt;0,VLOOKUP(TEXT($E4219,0),'Angaben Stationen'!$E$14:$J$213,6,0),"")),"STATION IST NICHT VORHANDEN",IF(LEN(E4219)&gt;0,VLOOKUP(TEXT($E4219,0),'Angaben Stationen'!$E$14:$J$213,6,0),""))</f>
        <v/>
      </c>
      <c r="E4219" s="287"/>
      <c r="F4219" s="234"/>
      <c r="G4219" s="234"/>
      <c r="H4219" s="263"/>
      <c r="I4219" s="64"/>
      <c r="K4219" s="445" t="str">
        <f t="shared" si="525"/>
        <v>Leer</v>
      </c>
      <c r="L4219" s="445" t="str">
        <f>VLOOKUP($D4219,{"29 - Psychiatrie (Erwachsene)","BGI";"297 - stationsäquivalente Behandlung in der Erwachsenenpsychiatrie (29)","BGI";"30 - Kinder- und Jugendpsychiatrie","BGII";"307 - stationsäquivalente Behandlung in der Kinder- und Jugendpsychiatrie (30)","BGII";"31 - Psychosomatik","BGI";"","Leer"},2,0)</f>
        <v>Leer</v>
      </c>
      <c r="M4219" s="445">
        <f t="shared" si="522"/>
        <v>0</v>
      </c>
      <c r="N4219" s="445">
        <f t="shared" si="523"/>
        <v>0</v>
      </c>
      <c r="O4219" s="445">
        <f t="shared" si="526"/>
        <v>0</v>
      </c>
      <c r="P4219" s="445">
        <f t="shared" si="527"/>
        <v>0</v>
      </c>
      <c r="Q4219" s="445">
        <f t="shared" si="528"/>
        <v>0</v>
      </c>
      <c r="R4219" s="415" t="str">
        <f t="shared" si="529"/>
        <v>Leer</v>
      </c>
      <c r="S4219" s="445">
        <f>IF('Angaben KH-Standort'!D$29='A4'!D4219,IF('Angaben KH-Standort'!E$29="Ja",1,0),0)</f>
        <v>0</v>
      </c>
      <c r="T4219" s="445">
        <f>IF('Angaben KH-Standort'!D$30='A4'!D4219,IF('Angaben KH-Standort'!E$30="Ja",1,0),0)</f>
        <v>0</v>
      </c>
      <c r="U4219" s="445">
        <f>IF('Angaben KH-Standort'!D$31='A4'!D4219,IF('Angaben KH-Standort'!E$31="Ja",1,0),0)</f>
        <v>0</v>
      </c>
    </row>
    <row r="4220" spans="2:21" ht="15" customHeight="1" x14ac:dyDescent="0.3">
      <c r="B4220" s="70" t="str">
        <f t="shared" si="524"/>
        <v>!!!</v>
      </c>
      <c r="C4220" s="265" t="str">
        <f>IF(ISERROR(IF(LEN(E4220)&gt;0,VLOOKUP(TEXT($E4220,0),'Angaben Stationen'!$E$14:$J$213,5,0),"")),"?",IF(LEN(E4220)&gt;0,VLOOKUP(TEXT($E4220,0),'Angaben Stationen'!$E$14:$J$213,5,0),""))</f>
        <v/>
      </c>
      <c r="D4220" s="232" t="str">
        <f>IF(ISERROR(IF(LEN(E4220)&gt;0,VLOOKUP(TEXT($E4220,0),'Angaben Stationen'!$E$14:$J$213,6,0),"")),"STATION IST NICHT VORHANDEN",IF(LEN(E4220)&gt;0,VLOOKUP(TEXT($E4220,0),'Angaben Stationen'!$E$14:$J$213,6,0),""))</f>
        <v/>
      </c>
      <c r="E4220" s="287"/>
      <c r="F4220" s="234"/>
      <c r="G4220" s="234"/>
      <c r="H4220" s="263"/>
      <c r="I4220" s="64"/>
      <c r="K4220" s="445" t="str">
        <f t="shared" si="525"/>
        <v>Leer</v>
      </c>
      <c r="L4220" s="445" t="str">
        <f>VLOOKUP($D4220,{"29 - Psychiatrie (Erwachsene)","BGI";"297 - stationsäquivalente Behandlung in der Erwachsenenpsychiatrie (29)","BGI";"30 - Kinder- und Jugendpsychiatrie","BGII";"307 - stationsäquivalente Behandlung in der Kinder- und Jugendpsychiatrie (30)","BGII";"31 - Psychosomatik","BGI";"","Leer"},2,0)</f>
        <v>Leer</v>
      </c>
      <c r="M4220" s="445">
        <f t="shared" si="522"/>
        <v>0</v>
      </c>
      <c r="N4220" s="445">
        <f t="shared" si="523"/>
        <v>0</v>
      </c>
      <c r="O4220" s="445">
        <f t="shared" si="526"/>
        <v>0</v>
      </c>
      <c r="P4220" s="445">
        <f t="shared" si="527"/>
        <v>0</v>
      </c>
      <c r="Q4220" s="445">
        <f t="shared" si="528"/>
        <v>0</v>
      </c>
      <c r="R4220" s="415" t="str">
        <f t="shared" si="529"/>
        <v>Leer</v>
      </c>
      <c r="S4220" s="445">
        <f>IF('Angaben KH-Standort'!D$29='A4'!D4220,IF('Angaben KH-Standort'!E$29="Ja",1,0),0)</f>
        <v>0</v>
      </c>
      <c r="T4220" s="445">
        <f>IF('Angaben KH-Standort'!D$30='A4'!D4220,IF('Angaben KH-Standort'!E$30="Ja",1,0),0)</f>
        <v>0</v>
      </c>
      <c r="U4220" s="445">
        <f>IF('Angaben KH-Standort'!D$31='A4'!D4220,IF('Angaben KH-Standort'!E$31="Ja",1,0),0)</f>
        <v>0</v>
      </c>
    </row>
    <row r="4221" spans="2:21" ht="15" customHeight="1" x14ac:dyDescent="0.3">
      <c r="B4221" s="70" t="str">
        <f t="shared" si="524"/>
        <v>!!!</v>
      </c>
      <c r="C4221" s="265" t="str">
        <f>IF(ISERROR(IF(LEN(E4221)&gt;0,VLOOKUP(TEXT($E4221,0),'Angaben Stationen'!$E$14:$J$213,5,0),"")),"?",IF(LEN(E4221)&gt;0,VLOOKUP(TEXT($E4221,0),'Angaben Stationen'!$E$14:$J$213,5,0),""))</f>
        <v/>
      </c>
      <c r="D4221" s="232" t="str">
        <f>IF(ISERROR(IF(LEN(E4221)&gt;0,VLOOKUP(TEXT($E4221,0),'Angaben Stationen'!$E$14:$J$213,6,0),"")),"STATION IST NICHT VORHANDEN",IF(LEN(E4221)&gt;0,VLOOKUP(TEXT($E4221,0),'Angaben Stationen'!$E$14:$J$213,6,0),""))</f>
        <v/>
      </c>
      <c r="E4221" s="287"/>
      <c r="F4221" s="234"/>
      <c r="G4221" s="234"/>
      <c r="H4221" s="263"/>
      <c r="I4221" s="64"/>
      <c r="K4221" s="445" t="str">
        <f t="shared" si="525"/>
        <v>Leer</v>
      </c>
      <c r="L4221" s="445" t="str">
        <f>VLOOKUP($D4221,{"29 - Psychiatrie (Erwachsene)","BGI";"297 - stationsäquivalente Behandlung in der Erwachsenenpsychiatrie (29)","BGI";"30 - Kinder- und Jugendpsychiatrie","BGII";"307 - stationsäquivalente Behandlung in der Kinder- und Jugendpsychiatrie (30)","BGII";"31 - Psychosomatik","BGI";"","Leer"},2,0)</f>
        <v>Leer</v>
      </c>
      <c r="M4221" s="445">
        <f t="shared" si="522"/>
        <v>0</v>
      </c>
      <c r="N4221" s="445">
        <f t="shared" si="523"/>
        <v>0</v>
      </c>
      <c r="O4221" s="445">
        <f t="shared" si="526"/>
        <v>0</v>
      </c>
      <c r="P4221" s="445">
        <f t="shared" si="527"/>
        <v>0</v>
      </c>
      <c r="Q4221" s="445">
        <f t="shared" si="528"/>
        <v>0</v>
      </c>
      <c r="R4221" s="415" t="str">
        <f t="shared" si="529"/>
        <v>Leer</v>
      </c>
      <c r="S4221" s="445">
        <f>IF('Angaben KH-Standort'!D$29='A4'!D4221,IF('Angaben KH-Standort'!E$29="Ja",1,0),0)</f>
        <v>0</v>
      </c>
      <c r="T4221" s="445">
        <f>IF('Angaben KH-Standort'!D$30='A4'!D4221,IF('Angaben KH-Standort'!E$30="Ja",1,0),0)</f>
        <v>0</v>
      </c>
      <c r="U4221" s="445">
        <f>IF('Angaben KH-Standort'!D$31='A4'!D4221,IF('Angaben KH-Standort'!E$31="Ja",1,0),0)</f>
        <v>0</v>
      </c>
    </row>
    <row r="4222" spans="2:21" ht="15" customHeight="1" x14ac:dyDescent="0.3">
      <c r="B4222" s="70" t="str">
        <f t="shared" si="524"/>
        <v>!!!</v>
      </c>
      <c r="C4222" s="265" t="str">
        <f>IF(ISERROR(IF(LEN(E4222)&gt;0,VLOOKUP(TEXT($E4222,0),'Angaben Stationen'!$E$14:$J$213,5,0),"")),"?",IF(LEN(E4222)&gt;0,VLOOKUP(TEXT($E4222,0),'Angaben Stationen'!$E$14:$J$213,5,0),""))</f>
        <v/>
      </c>
      <c r="D4222" s="232" t="str">
        <f>IF(ISERROR(IF(LEN(E4222)&gt;0,VLOOKUP(TEXT($E4222,0),'Angaben Stationen'!$E$14:$J$213,6,0),"")),"STATION IST NICHT VORHANDEN",IF(LEN(E4222)&gt;0,VLOOKUP(TEXT($E4222,0),'Angaben Stationen'!$E$14:$J$213,6,0),""))</f>
        <v/>
      </c>
      <c r="E4222" s="287"/>
      <c r="F4222" s="234"/>
      <c r="G4222" s="234"/>
      <c r="H4222" s="263"/>
      <c r="I4222" s="64"/>
      <c r="K4222" s="445" t="str">
        <f t="shared" si="525"/>
        <v>Leer</v>
      </c>
      <c r="L4222" s="445" t="str">
        <f>VLOOKUP($D4222,{"29 - Psychiatrie (Erwachsene)","BGI";"297 - stationsäquivalente Behandlung in der Erwachsenenpsychiatrie (29)","BGI";"30 - Kinder- und Jugendpsychiatrie","BGII";"307 - stationsäquivalente Behandlung in der Kinder- und Jugendpsychiatrie (30)","BGII";"31 - Psychosomatik","BGI";"","Leer"},2,0)</f>
        <v>Leer</v>
      </c>
      <c r="M4222" s="445">
        <f t="shared" si="522"/>
        <v>0</v>
      </c>
      <c r="N4222" s="445">
        <f t="shared" si="523"/>
        <v>0</v>
      </c>
      <c r="O4222" s="445">
        <f t="shared" si="526"/>
        <v>0</v>
      </c>
      <c r="P4222" s="445">
        <f t="shared" si="527"/>
        <v>0</v>
      </c>
      <c r="Q4222" s="445">
        <f t="shared" si="528"/>
        <v>0</v>
      </c>
      <c r="R4222" s="415" t="str">
        <f t="shared" si="529"/>
        <v>Leer</v>
      </c>
      <c r="S4222" s="445">
        <f>IF('Angaben KH-Standort'!D$29='A4'!D4222,IF('Angaben KH-Standort'!E$29="Ja",1,0),0)</f>
        <v>0</v>
      </c>
      <c r="T4222" s="445">
        <f>IF('Angaben KH-Standort'!D$30='A4'!D4222,IF('Angaben KH-Standort'!E$30="Ja",1,0),0)</f>
        <v>0</v>
      </c>
      <c r="U4222" s="445">
        <f>IF('Angaben KH-Standort'!D$31='A4'!D4222,IF('Angaben KH-Standort'!E$31="Ja",1,0),0)</f>
        <v>0</v>
      </c>
    </row>
    <row r="4223" spans="2:21" ht="15" customHeight="1" x14ac:dyDescent="0.3">
      <c r="B4223" s="70" t="str">
        <f t="shared" si="524"/>
        <v>!!!</v>
      </c>
      <c r="C4223" s="265" t="str">
        <f>IF(ISERROR(IF(LEN(E4223)&gt;0,VLOOKUP(TEXT($E4223,0),'Angaben Stationen'!$E$14:$J$213,5,0),"")),"?",IF(LEN(E4223)&gt;0,VLOOKUP(TEXT($E4223,0),'Angaben Stationen'!$E$14:$J$213,5,0),""))</f>
        <v/>
      </c>
      <c r="D4223" s="232" t="str">
        <f>IF(ISERROR(IF(LEN(E4223)&gt;0,VLOOKUP(TEXT($E4223,0),'Angaben Stationen'!$E$14:$J$213,6,0),"")),"STATION IST NICHT VORHANDEN",IF(LEN(E4223)&gt;0,VLOOKUP(TEXT($E4223,0),'Angaben Stationen'!$E$14:$J$213,6,0),""))</f>
        <v/>
      </c>
      <c r="E4223" s="287"/>
      <c r="F4223" s="234"/>
      <c r="G4223" s="234"/>
      <c r="H4223" s="263"/>
      <c r="I4223" s="64"/>
      <c r="K4223" s="445" t="str">
        <f t="shared" si="525"/>
        <v>Leer</v>
      </c>
      <c r="L4223" s="445" t="str">
        <f>VLOOKUP($D4223,{"29 - Psychiatrie (Erwachsene)","BGI";"297 - stationsäquivalente Behandlung in der Erwachsenenpsychiatrie (29)","BGI";"30 - Kinder- und Jugendpsychiatrie","BGII";"307 - stationsäquivalente Behandlung in der Kinder- und Jugendpsychiatrie (30)","BGII";"31 - Psychosomatik","BGI";"","Leer"},2,0)</f>
        <v>Leer</v>
      </c>
      <c r="M4223" s="445">
        <f t="shared" si="522"/>
        <v>0</v>
      </c>
      <c r="N4223" s="445">
        <f t="shared" si="523"/>
        <v>0</v>
      </c>
      <c r="O4223" s="445">
        <f t="shared" si="526"/>
        <v>0</v>
      </c>
      <c r="P4223" s="445">
        <f t="shared" si="527"/>
        <v>0</v>
      </c>
      <c r="Q4223" s="445">
        <f t="shared" si="528"/>
        <v>0</v>
      </c>
      <c r="R4223" s="415" t="str">
        <f t="shared" si="529"/>
        <v>Leer</v>
      </c>
      <c r="S4223" s="445">
        <f>IF('Angaben KH-Standort'!D$29='A4'!D4223,IF('Angaben KH-Standort'!E$29="Ja",1,0),0)</f>
        <v>0</v>
      </c>
      <c r="T4223" s="445">
        <f>IF('Angaben KH-Standort'!D$30='A4'!D4223,IF('Angaben KH-Standort'!E$30="Ja",1,0),0)</f>
        <v>0</v>
      </c>
      <c r="U4223" s="445">
        <f>IF('Angaben KH-Standort'!D$31='A4'!D4223,IF('Angaben KH-Standort'!E$31="Ja",1,0),0)</f>
        <v>0</v>
      </c>
    </row>
    <row r="4224" spans="2:21" ht="15" customHeight="1" x14ac:dyDescent="0.3">
      <c r="B4224" s="70" t="str">
        <f t="shared" si="524"/>
        <v>!!!</v>
      </c>
      <c r="C4224" s="265" t="str">
        <f>IF(ISERROR(IF(LEN(E4224)&gt;0,VLOOKUP(TEXT($E4224,0),'Angaben Stationen'!$E$14:$J$213,5,0),"")),"?",IF(LEN(E4224)&gt;0,VLOOKUP(TEXT($E4224,0),'Angaben Stationen'!$E$14:$J$213,5,0),""))</f>
        <v/>
      </c>
      <c r="D4224" s="232" t="str">
        <f>IF(ISERROR(IF(LEN(E4224)&gt;0,VLOOKUP(TEXT($E4224,0),'Angaben Stationen'!$E$14:$J$213,6,0),"")),"STATION IST NICHT VORHANDEN",IF(LEN(E4224)&gt;0,VLOOKUP(TEXT($E4224,0),'Angaben Stationen'!$E$14:$J$213,6,0),""))</f>
        <v/>
      </c>
      <c r="E4224" s="287"/>
      <c r="F4224" s="234"/>
      <c r="G4224" s="234"/>
      <c r="H4224" s="263"/>
      <c r="I4224" s="64"/>
      <c r="K4224" s="445" t="str">
        <f t="shared" si="525"/>
        <v>Leer</v>
      </c>
      <c r="L4224" s="445" t="str">
        <f>VLOOKUP($D4224,{"29 - Psychiatrie (Erwachsene)","BGI";"297 - stationsäquivalente Behandlung in der Erwachsenenpsychiatrie (29)","BGI";"30 - Kinder- und Jugendpsychiatrie","BGII";"307 - stationsäquivalente Behandlung in der Kinder- und Jugendpsychiatrie (30)","BGII";"31 - Psychosomatik","BGI";"","Leer"},2,0)</f>
        <v>Leer</v>
      </c>
      <c r="M4224" s="445">
        <f t="shared" si="522"/>
        <v>0</v>
      </c>
      <c r="N4224" s="445">
        <f t="shared" si="523"/>
        <v>0</v>
      </c>
      <c r="O4224" s="445">
        <f t="shared" si="526"/>
        <v>0</v>
      </c>
      <c r="P4224" s="445">
        <f t="shared" si="527"/>
        <v>0</v>
      </c>
      <c r="Q4224" s="445">
        <f t="shared" si="528"/>
        <v>0</v>
      </c>
      <c r="R4224" s="415" t="str">
        <f t="shared" si="529"/>
        <v>Leer</v>
      </c>
      <c r="S4224" s="445">
        <f>IF('Angaben KH-Standort'!D$29='A4'!D4224,IF('Angaben KH-Standort'!E$29="Ja",1,0),0)</f>
        <v>0</v>
      </c>
      <c r="T4224" s="445">
        <f>IF('Angaben KH-Standort'!D$30='A4'!D4224,IF('Angaben KH-Standort'!E$30="Ja",1,0),0)</f>
        <v>0</v>
      </c>
      <c r="U4224" s="445">
        <f>IF('Angaben KH-Standort'!D$31='A4'!D4224,IF('Angaben KH-Standort'!E$31="Ja",1,0),0)</f>
        <v>0</v>
      </c>
    </row>
    <row r="4225" spans="2:21" ht="15" customHeight="1" x14ac:dyDescent="0.3">
      <c r="B4225" s="70" t="str">
        <f t="shared" si="524"/>
        <v>!!!</v>
      </c>
      <c r="C4225" s="265" t="str">
        <f>IF(ISERROR(IF(LEN(E4225)&gt;0,VLOOKUP(TEXT($E4225,0),'Angaben Stationen'!$E$14:$J$213,5,0),"")),"?",IF(LEN(E4225)&gt;0,VLOOKUP(TEXT($E4225,0),'Angaben Stationen'!$E$14:$J$213,5,0),""))</f>
        <v/>
      </c>
      <c r="D4225" s="232" t="str">
        <f>IF(ISERROR(IF(LEN(E4225)&gt;0,VLOOKUP(TEXT($E4225,0),'Angaben Stationen'!$E$14:$J$213,6,0),"")),"STATION IST NICHT VORHANDEN",IF(LEN(E4225)&gt;0,VLOOKUP(TEXT($E4225,0),'Angaben Stationen'!$E$14:$J$213,6,0),""))</f>
        <v/>
      </c>
      <c r="E4225" s="287"/>
      <c r="F4225" s="234"/>
      <c r="G4225" s="234"/>
      <c r="H4225" s="263"/>
      <c r="I4225" s="64"/>
      <c r="K4225" s="445" t="str">
        <f t="shared" si="525"/>
        <v>Leer</v>
      </c>
      <c r="L4225" s="445" t="str">
        <f>VLOOKUP($D4225,{"29 - Psychiatrie (Erwachsene)","BGI";"297 - stationsäquivalente Behandlung in der Erwachsenenpsychiatrie (29)","BGI";"30 - Kinder- und Jugendpsychiatrie","BGII";"307 - stationsäquivalente Behandlung in der Kinder- und Jugendpsychiatrie (30)","BGII";"31 - Psychosomatik","BGI";"","Leer"},2,0)</f>
        <v>Leer</v>
      </c>
      <c r="M4225" s="445">
        <f t="shared" si="522"/>
        <v>0</v>
      </c>
      <c r="N4225" s="445">
        <f t="shared" si="523"/>
        <v>0</v>
      </c>
      <c r="O4225" s="445">
        <f t="shared" si="526"/>
        <v>0</v>
      </c>
      <c r="P4225" s="445">
        <f t="shared" si="527"/>
        <v>0</v>
      </c>
      <c r="Q4225" s="445">
        <f t="shared" si="528"/>
        <v>0</v>
      </c>
      <c r="R4225" s="415" t="str">
        <f t="shared" si="529"/>
        <v>Leer</v>
      </c>
      <c r="S4225" s="445">
        <f>IF('Angaben KH-Standort'!D$29='A4'!D4225,IF('Angaben KH-Standort'!E$29="Ja",1,0),0)</f>
        <v>0</v>
      </c>
      <c r="T4225" s="445">
        <f>IF('Angaben KH-Standort'!D$30='A4'!D4225,IF('Angaben KH-Standort'!E$30="Ja",1,0),0)</f>
        <v>0</v>
      </c>
      <c r="U4225" s="445">
        <f>IF('Angaben KH-Standort'!D$31='A4'!D4225,IF('Angaben KH-Standort'!E$31="Ja",1,0),0)</f>
        <v>0</v>
      </c>
    </row>
    <row r="4226" spans="2:21" ht="15" customHeight="1" x14ac:dyDescent="0.3">
      <c r="B4226" s="70" t="str">
        <f t="shared" si="524"/>
        <v>!!!</v>
      </c>
      <c r="C4226" s="265" t="str">
        <f>IF(ISERROR(IF(LEN(E4226)&gt;0,VLOOKUP(TEXT($E4226,0),'Angaben Stationen'!$E$14:$J$213,5,0),"")),"?",IF(LEN(E4226)&gt;0,VLOOKUP(TEXT($E4226,0),'Angaben Stationen'!$E$14:$J$213,5,0),""))</f>
        <v/>
      </c>
      <c r="D4226" s="232" t="str">
        <f>IF(ISERROR(IF(LEN(E4226)&gt;0,VLOOKUP(TEXT($E4226,0),'Angaben Stationen'!$E$14:$J$213,6,0),"")),"STATION IST NICHT VORHANDEN",IF(LEN(E4226)&gt;0,VLOOKUP(TEXT($E4226,0),'Angaben Stationen'!$E$14:$J$213,6,0),""))</f>
        <v/>
      </c>
      <c r="E4226" s="287"/>
      <c r="F4226" s="234"/>
      <c r="G4226" s="234"/>
      <c r="H4226" s="263"/>
      <c r="I4226" s="64"/>
      <c r="K4226" s="445" t="str">
        <f t="shared" si="525"/>
        <v>Leer</v>
      </c>
      <c r="L4226" s="445" t="str">
        <f>VLOOKUP($D4226,{"29 - Psychiatrie (Erwachsene)","BGI";"297 - stationsäquivalente Behandlung in der Erwachsenenpsychiatrie (29)","BGI";"30 - Kinder- und Jugendpsychiatrie","BGII";"307 - stationsäquivalente Behandlung in der Kinder- und Jugendpsychiatrie (30)","BGII";"31 - Psychosomatik","BGI";"","Leer"},2,0)</f>
        <v>Leer</v>
      </c>
      <c r="M4226" s="445">
        <f t="shared" si="522"/>
        <v>0</v>
      </c>
      <c r="N4226" s="445">
        <f t="shared" si="523"/>
        <v>0</v>
      </c>
      <c r="O4226" s="445">
        <f t="shared" si="526"/>
        <v>0</v>
      </c>
      <c r="P4226" s="445">
        <f t="shared" si="527"/>
        <v>0</v>
      </c>
      <c r="Q4226" s="445">
        <f t="shared" si="528"/>
        <v>0</v>
      </c>
      <c r="R4226" s="415" t="str">
        <f t="shared" si="529"/>
        <v>Leer</v>
      </c>
      <c r="S4226" s="445">
        <f>IF('Angaben KH-Standort'!D$29='A4'!D4226,IF('Angaben KH-Standort'!E$29="Ja",1,0),0)</f>
        <v>0</v>
      </c>
      <c r="T4226" s="445">
        <f>IF('Angaben KH-Standort'!D$30='A4'!D4226,IF('Angaben KH-Standort'!E$30="Ja",1,0),0)</f>
        <v>0</v>
      </c>
      <c r="U4226" s="445">
        <f>IF('Angaben KH-Standort'!D$31='A4'!D4226,IF('Angaben KH-Standort'!E$31="Ja",1,0),0)</f>
        <v>0</v>
      </c>
    </row>
    <row r="4227" spans="2:21" ht="15" customHeight="1" x14ac:dyDescent="0.3">
      <c r="B4227" s="70" t="str">
        <f t="shared" si="524"/>
        <v>!!!</v>
      </c>
      <c r="C4227" s="265" t="str">
        <f>IF(ISERROR(IF(LEN(E4227)&gt;0,VLOOKUP(TEXT($E4227,0),'Angaben Stationen'!$E$14:$J$213,5,0),"")),"?",IF(LEN(E4227)&gt;0,VLOOKUP(TEXT($E4227,0),'Angaben Stationen'!$E$14:$J$213,5,0),""))</f>
        <v/>
      </c>
      <c r="D4227" s="232" t="str">
        <f>IF(ISERROR(IF(LEN(E4227)&gt;0,VLOOKUP(TEXT($E4227,0),'Angaben Stationen'!$E$14:$J$213,6,0),"")),"STATION IST NICHT VORHANDEN",IF(LEN(E4227)&gt;0,VLOOKUP(TEXT($E4227,0),'Angaben Stationen'!$E$14:$J$213,6,0),""))</f>
        <v/>
      </c>
      <c r="E4227" s="287"/>
      <c r="F4227" s="234"/>
      <c r="G4227" s="234"/>
      <c r="H4227" s="263"/>
      <c r="I4227" s="64"/>
      <c r="K4227" s="445" t="str">
        <f t="shared" si="525"/>
        <v>Leer</v>
      </c>
      <c r="L4227" s="445" t="str">
        <f>VLOOKUP($D4227,{"29 - Psychiatrie (Erwachsene)","BGI";"297 - stationsäquivalente Behandlung in der Erwachsenenpsychiatrie (29)","BGI";"30 - Kinder- und Jugendpsychiatrie","BGII";"307 - stationsäquivalente Behandlung in der Kinder- und Jugendpsychiatrie (30)","BGII";"31 - Psychosomatik","BGI";"","Leer"},2,0)</f>
        <v>Leer</v>
      </c>
      <c r="M4227" s="445">
        <f t="shared" si="522"/>
        <v>0</v>
      </c>
      <c r="N4227" s="445">
        <f t="shared" si="523"/>
        <v>0</v>
      </c>
      <c r="O4227" s="445">
        <f t="shared" si="526"/>
        <v>0</v>
      </c>
      <c r="P4227" s="445">
        <f t="shared" si="527"/>
        <v>0</v>
      </c>
      <c r="Q4227" s="445">
        <f t="shared" si="528"/>
        <v>0</v>
      </c>
      <c r="R4227" s="415" t="str">
        <f t="shared" si="529"/>
        <v>Leer</v>
      </c>
      <c r="S4227" s="445">
        <f>IF('Angaben KH-Standort'!D$29='A4'!D4227,IF('Angaben KH-Standort'!E$29="Ja",1,0),0)</f>
        <v>0</v>
      </c>
      <c r="T4227" s="445">
        <f>IF('Angaben KH-Standort'!D$30='A4'!D4227,IF('Angaben KH-Standort'!E$30="Ja",1,0),0)</f>
        <v>0</v>
      </c>
      <c r="U4227" s="445">
        <f>IF('Angaben KH-Standort'!D$31='A4'!D4227,IF('Angaben KH-Standort'!E$31="Ja",1,0),0)</f>
        <v>0</v>
      </c>
    </row>
    <row r="4228" spans="2:21" ht="15" customHeight="1" x14ac:dyDescent="0.3">
      <c r="B4228" s="70" t="str">
        <f t="shared" si="524"/>
        <v>!!!</v>
      </c>
      <c r="C4228" s="265" t="str">
        <f>IF(ISERROR(IF(LEN(E4228)&gt;0,VLOOKUP(TEXT($E4228,0),'Angaben Stationen'!$E$14:$J$213,5,0),"")),"?",IF(LEN(E4228)&gt;0,VLOOKUP(TEXT($E4228,0),'Angaben Stationen'!$E$14:$J$213,5,0),""))</f>
        <v/>
      </c>
      <c r="D4228" s="232" t="str">
        <f>IF(ISERROR(IF(LEN(E4228)&gt;0,VLOOKUP(TEXT($E4228,0),'Angaben Stationen'!$E$14:$J$213,6,0),"")),"STATION IST NICHT VORHANDEN",IF(LEN(E4228)&gt;0,VLOOKUP(TEXT($E4228,0),'Angaben Stationen'!$E$14:$J$213,6,0),""))</f>
        <v/>
      </c>
      <c r="E4228" s="287"/>
      <c r="F4228" s="234"/>
      <c r="G4228" s="234"/>
      <c r="H4228" s="263"/>
      <c r="I4228" s="64"/>
      <c r="K4228" s="445" t="str">
        <f t="shared" si="525"/>
        <v>Leer</v>
      </c>
      <c r="L4228" s="445" t="str">
        <f>VLOOKUP($D4228,{"29 - Psychiatrie (Erwachsene)","BGI";"297 - stationsäquivalente Behandlung in der Erwachsenenpsychiatrie (29)","BGI";"30 - Kinder- und Jugendpsychiatrie","BGII";"307 - stationsäquivalente Behandlung in der Kinder- und Jugendpsychiatrie (30)","BGII";"31 - Psychosomatik","BGI";"","Leer"},2,0)</f>
        <v>Leer</v>
      </c>
      <c r="M4228" s="445">
        <f t="shared" si="522"/>
        <v>0</v>
      </c>
      <c r="N4228" s="445">
        <f t="shared" si="523"/>
        <v>0</v>
      </c>
      <c r="O4228" s="445">
        <f t="shared" si="526"/>
        <v>0</v>
      </c>
      <c r="P4228" s="445">
        <f t="shared" si="527"/>
        <v>0</v>
      </c>
      <c r="Q4228" s="445">
        <f t="shared" si="528"/>
        <v>0</v>
      </c>
      <c r="R4228" s="415" t="str">
        <f t="shared" si="529"/>
        <v>Leer</v>
      </c>
      <c r="S4228" s="445">
        <f>IF('Angaben KH-Standort'!D$29='A4'!D4228,IF('Angaben KH-Standort'!E$29="Ja",1,0),0)</f>
        <v>0</v>
      </c>
      <c r="T4228" s="445">
        <f>IF('Angaben KH-Standort'!D$30='A4'!D4228,IF('Angaben KH-Standort'!E$30="Ja",1,0),0)</f>
        <v>0</v>
      </c>
      <c r="U4228" s="445">
        <f>IF('Angaben KH-Standort'!D$31='A4'!D4228,IF('Angaben KH-Standort'!E$31="Ja",1,0),0)</f>
        <v>0</v>
      </c>
    </row>
    <row r="4229" spans="2:21" ht="15" customHeight="1" x14ac:dyDescent="0.3">
      <c r="B4229" s="70" t="str">
        <f t="shared" si="524"/>
        <v>!!!</v>
      </c>
      <c r="C4229" s="265" t="str">
        <f>IF(ISERROR(IF(LEN(E4229)&gt;0,VLOOKUP(TEXT($E4229,0),'Angaben Stationen'!$E$14:$J$213,5,0),"")),"?",IF(LEN(E4229)&gt;0,VLOOKUP(TEXT($E4229,0),'Angaben Stationen'!$E$14:$J$213,5,0),""))</f>
        <v/>
      </c>
      <c r="D4229" s="232" t="str">
        <f>IF(ISERROR(IF(LEN(E4229)&gt;0,VLOOKUP(TEXT($E4229,0),'Angaben Stationen'!$E$14:$J$213,6,0),"")),"STATION IST NICHT VORHANDEN",IF(LEN(E4229)&gt;0,VLOOKUP(TEXT($E4229,0),'Angaben Stationen'!$E$14:$J$213,6,0),""))</f>
        <v/>
      </c>
      <c r="E4229" s="287"/>
      <c r="F4229" s="234"/>
      <c r="G4229" s="234"/>
      <c r="H4229" s="263"/>
      <c r="I4229" s="64"/>
      <c r="K4229" s="445" t="str">
        <f t="shared" si="525"/>
        <v>Leer</v>
      </c>
      <c r="L4229" s="445" t="str">
        <f>VLOOKUP($D4229,{"29 - Psychiatrie (Erwachsene)","BGI";"297 - stationsäquivalente Behandlung in der Erwachsenenpsychiatrie (29)","BGI";"30 - Kinder- und Jugendpsychiatrie","BGII";"307 - stationsäquivalente Behandlung in der Kinder- und Jugendpsychiatrie (30)","BGII";"31 - Psychosomatik","BGI";"","Leer"},2,0)</f>
        <v>Leer</v>
      </c>
      <c r="M4229" s="445">
        <f t="shared" si="522"/>
        <v>0</v>
      </c>
      <c r="N4229" s="445">
        <f t="shared" si="523"/>
        <v>0</v>
      </c>
      <c r="O4229" s="445">
        <f t="shared" si="526"/>
        <v>0</v>
      </c>
      <c r="P4229" s="445">
        <f t="shared" si="527"/>
        <v>0</v>
      </c>
      <c r="Q4229" s="445">
        <f t="shared" si="528"/>
        <v>0</v>
      </c>
      <c r="R4229" s="415" t="str">
        <f t="shared" si="529"/>
        <v>Leer</v>
      </c>
      <c r="S4229" s="445">
        <f>IF('Angaben KH-Standort'!D$29='A4'!D4229,IF('Angaben KH-Standort'!E$29="Ja",1,0),0)</f>
        <v>0</v>
      </c>
      <c r="T4229" s="445">
        <f>IF('Angaben KH-Standort'!D$30='A4'!D4229,IF('Angaben KH-Standort'!E$30="Ja",1,0),0)</f>
        <v>0</v>
      </c>
      <c r="U4229" s="445">
        <f>IF('Angaben KH-Standort'!D$31='A4'!D4229,IF('Angaben KH-Standort'!E$31="Ja",1,0),0)</f>
        <v>0</v>
      </c>
    </row>
    <row r="4230" spans="2:21" ht="15" customHeight="1" x14ac:dyDescent="0.3">
      <c r="B4230" s="70" t="str">
        <f t="shared" si="524"/>
        <v>!!!</v>
      </c>
      <c r="C4230" s="265" t="str">
        <f>IF(ISERROR(IF(LEN(E4230)&gt;0,VLOOKUP(TEXT($E4230,0),'Angaben Stationen'!$E$14:$J$213,5,0),"")),"?",IF(LEN(E4230)&gt;0,VLOOKUP(TEXT($E4230,0),'Angaben Stationen'!$E$14:$J$213,5,0),""))</f>
        <v/>
      </c>
      <c r="D4230" s="232" t="str">
        <f>IF(ISERROR(IF(LEN(E4230)&gt;0,VLOOKUP(TEXT($E4230,0),'Angaben Stationen'!$E$14:$J$213,6,0),"")),"STATION IST NICHT VORHANDEN",IF(LEN(E4230)&gt;0,VLOOKUP(TEXT($E4230,0),'Angaben Stationen'!$E$14:$J$213,6,0),""))</f>
        <v/>
      </c>
      <c r="E4230" s="287"/>
      <c r="F4230" s="234"/>
      <c r="G4230" s="234"/>
      <c r="H4230" s="263"/>
      <c r="I4230" s="64"/>
      <c r="K4230" s="445" t="str">
        <f t="shared" si="525"/>
        <v>Leer</v>
      </c>
      <c r="L4230" s="445" t="str">
        <f>VLOOKUP($D4230,{"29 - Psychiatrie (Erwachsene)","BGI";"297 - stationsäquivalente Behandlung in der Erwachsenenpsychiatrie (29)","BGI";"30 - Kinder- und Jugendpsychiatrie","BGII";"307 - stationsäquivalente Behandlung in der Kinder- und Jugendpsychiatrie (30)","BGII";"31 - Psychosomatik","BGI";"","Leer"},2,0)</f>
        <v>Leer</v>
      </c>
      <c r="M4230" s="445">
        <f t="shared" si="522"/>
        <v>0</v>
      </c>
      <c r="N4230" s="445">
        <f t="shared" si="523"/>
        <v>0</v>
      </c>
      <c r="O4230" s="445">
        <f t="shared" si="526"/>
        <v>0</v>
      </c>
      <c r="P4230" s="445">
        <f t="shared" si="527"/>
        <v>0</v>
      </c>
      <c r="Q4230" s="445">
        <f t="shared" si="528"/>
        <v>0</v>
      </c>
      <c r="R4230" s="415" t="str">
        <f t="shared" si="529"/>
        <v>Leer</v>
      </c>
      <c r="S4230" s="445">
        <f>IF('Angaben KH-Standort'!D$29='A4'!D4230,IF('Angaben KH-Standort'!E$29="Ja",1,0),0)</f>
        <v>0</v>
      </c>
      <c r="T4230" s="445">
        <f>IF('Angaben KH-Standort'!D$30='A4'!D4230,IF('Angaben KH-Standort'!E$30="Ja",1,0),0)</f>
        <v>0</v>
      </c>
      <c r="U4230" s="445">
        <f>IF('Angaben KH-Standort'!D$31='A4'!D4230,IF('Angaben KH-Standort'!E$31="Ja",1,0),0)</f>
        <v>0</v>
      </c>
    </row>
    <row r="4231" spans="2:21" ht="15" customHeight="1" x14ac:dyDescent="0.3">
      <c r="B4231" s="70" t="str">
        <f t="shared" si="524"/>
        <v>!!!</v>
      </c>
      <c r="C4231" s="265" t="str">
        <f>IF(ISERROR(IF(LEN(E4231)&gt;0,VLOOKUP(TEXT($E4231,0),'Angaben Stationen'!$E$14:$J$213,5,0),"")),"?",IF(LEN(E4231)&gt;0,VLOOKUP(TEXT($E4231,0),'Angaben Stationen'!$E$14:$J$213,5,0),""))</f>
        <v/>
      </c>
      <c r="D4231" s="232" t="str">
        <f>IF(ISERROR(IF(LEN(E4231)&gt;0,VLOOKUP(TEXT($E4231,0),'Angaben Stationen'!$E$14:$J$213,6,0),"")),"STATION IST NICHT VORHANDEN",IF(LEN(E4231)&gt;0,VLOOKUP(TEXT($E4231,0),'Angaben Stationen'!$E$14:$J$213,6,0),""))</f>
        <v/>
      </c>
      <c r="E4231" s="287"/>
      <c r="F4231" s="234"/>
      <c r="G4231" s="234"/>
      <c r="H4231" s="263"/>
      <c r="I4231" s="64"/>
      <c r="K4231" s="445" t="str">
        <f t="shared" si="525"/>
        <v>Leer</v>
      </c>
      <c r="L4231" s="445" t="str">
        <f>VLOOKUP($D4231,{"29 - Psychiatrie (Erwachsene)","BGI";"297 - stationsäquivalente Behandlung in der Erwachsenenpsychiatrie (29)","BGI";"30 - Kinder- und Jugendpsychiatrie","BGII";"307 - stationsäquivalente Behandlung in der Kinder- und Jugendpsychiatrie (30)","BGII";"31 - Psychosomatik","BGI";"","Leer"},2,0)</f>
        <v>Leer</v>
      </c>
      <c r="M4231" s="445">
        <f t="shared" si="522"/>
        <v>0</v>
      </c>
      <c r="N4231" s="445">
        <f t="shared" si="523"/>
        <v>0</v>
      </c>
      <c r="O4231" s="445">
        <f t="shared" si="526"/>
        <v>0</v>
      </c>
      <c r="P4231" s="445">
        <f t="shared" si="527"/>
        <v>0</v>
      </c>
      <c r="Q4231" s="445">
        <f t="shared" si="528"/>
        <v>0</v>
      </c>
      <c r="R4231" s="415" t="str">
        <f t="shared" si="529"/>
        <v>Leer</v>
      </c>
      <c r="S4231" s="445">
        <f>IF('Angaben KH-Standort'!D$29='A4'!D4231,IF('Angaben KH-Standort'!E$29="Ja",1,0),0)</f>
        <v>0</v>
      </c>
      <c r="T4231" s="445">
        <f>IF('Angaben KH-Standort'!D$30='A4'!D4231,IF('Angaben KH-Standort'!E$30="Ja",1,0),0)</f>
        <v>0</v>
      </c>
      <c r="U4231" s="445">
        <f>IF('Angaben KH-Standort'!D$31='A4'!D4231,IF('Angaben KH-Standort'!E$31="Ja",1,0),0)</f>
        <v>0</v>
      </c>
    </row>
    <row r="4232" spans="2:21" ht="15" customHeight="1" x14ac:dyDescent="0.3">
      <c r="B4232" s="70" t="str">
        <f t="shared" si="524"/>
        <v>!!!</v>
      </c>
      <c r="C4232" s="265" t="str">
        <f>IF(ISERROR(IF(LEN(E4232)&gt;0,VLOOKUP(TEXT($E4232,0),'Angaben Stationen'!$E$14:$J$213,5,0),"")),"?",IF(LEN(E4232)&gt;0,VLOOKUP(TEXT($E4232,0),'Angaben Stationen'!$E$14:$J$213,5,0),""))</f>
        <v/>
      </c>
      <c r="D4232" s="232" t="str">
        <f>IF(ISERROR(IF(LEN(E4232)&gt;0,VLOOKUP(TEXT($E4232,0),'Angaben Stationen'!$E$14:$J$213,6,0),"")),"STATION IST NICHT VORHANDEN",IF(LEN(E4232)&gt;0,VLOOKUP(TEXT($E4232,0),'Angaben Stationen'!$E$14:$J$213,6,0),""))</f>
        <v/>
      </c>
      <c r="E4232" s="287"/>
      <c r="F4232" s="234"/>
      <c r="G4232" s="234"/>
      <c r="H4232" s="263"/>
      <c r="I4232" s="64"/>
      <c r="K4232" s="445" t="str">
        <f t="shared" si="525"/>
        <v>Leer</v>
      </c>
      <c r="L4232" s="445" t="str">
        <f>VLOOKUP($D4232,{"29 - Psychiatrie (Erwachsene)","BGI";"297 - stationsäquivalente Behandlung in der Erwachsenenpsychiatrie (29)","BGI";"30 - Kinder- und Jugendpsychiatrie","BGII";"307 - stationsäquivalente Behandlung in der Kinder- und Jugendpsychiatrie (30)","BGII";"31 - Psychosomatik","BGI";"","Leer"},2,0)</f>
        <v>Leer</v>
      </c>
      <c r="M4232" s="445">
        <f t="shared" si="522"/>
        <v>0</v>
      </c>
      <c r="N4232" s="445">
        <f t="shared" si="523"/>
        <v>0</v>
      </c>
      <c r="O4232" s="445">
        <f t="shared" si="526"/>
        <v>0</v>
      </c>
      <c r="P4232" s="445">
        <f t="shared" si="527"/>
        <v>0</v>
      </c>
      <c r="Q4232" s="445">
        <f t="shared" si="528"/>
        <v>0</v>
      </c>
      <c r="R4232" s="415" t="str">
        <f t="shared" si="529"/>
        <v>Leer</v>
      </c>
      <c r="S4232" s="445">
        <f>IF('Angaben KH-Standort'!D$29='A4'!D4232,IF('Angaben KH-Standort'!E$29="Ja",1,0),0)</f>
        <v>0</v>
      </c>
      <c r="T4232" s="445">
        <f>IF('Angaben KH-Standort'!D$30='A4'!D4232,IF('Angaben KH-Standort'!E$30="Ja",1,0),0)</f>
        <v>0</v>
      </c>
      <c r="U4232" s="445">
        <f>IF('Angaben KH-Standort'!D$31='A4'!D4232,IF('Angaben KH-Standort'!E$31="Ja",1,0),0)</f>
        <v>0</v>
      </c>
    </row>
    <row r="4233" spans="2:21" ht="15" customHeight="1" x14ac:dyDescent="0.3">
      <c r="B4233" s="70" t="str">
        <f t="shared" si="524"/>
        <v>!!!</v>
      </c>
      <c r="C4233" s="265" t="str">
        <f>IF(ISERROR(IF(LEN(E4233)&gt;0,VLOOKUP(TEXT($E4233,0),'Angaben Stationen'!$E$14:$J$213,5,0),"")),"?",IF(LEN(E4233)&gt;0,VLOOKUP(TEXT($E4233,0),'Angaben Stationen'!$E$14:$J$213,5,0),""))</f>
        <v/>
      </c>
      <c r="D4233" s="232" t="str">
        <f>IF(ISERROR(IF(LEN(E4233)&gt;0,VLOOKUP(TEXT($E4233,0),'Angaben Stationen'!$E$14:$J$213,6,0),"")),"STATION IST NICHT VORHANDEN",IF(LEN(E4233)&gt;0,VLOOKUP(TEXT($E4233,0),'Angaben Stationen'!$E$14:$J$213,6,0),""))</f>
        <v/>
      </c>
      <c r="E4233" s="287"/>
      <c r="F4233" s="234"/>
      <c r="G4233" s="234"/>
      <c r="H4233" s="263"/>
      <c r="I4233" s="64"/>
      <c r="K4233" s="445" t="str">
        <f t="shared" si="525"/>
        <v>Leer</v>
      </c>
      <c r="L4233" s="445" t="str">
        <f>VLOOKUP($D4233,{"29 - Psychiatrie (Erwachsene)","BGI";"297 - stationsäquivalente Behandlung in der Erwachsenenpsychiatrie (29)","BGI";"30 - Kinder- und Jugendpsychiatrie","BGII";"307 - stationsäquivalente Behandlung in der Kinder- und Jugendpsychiatrie (30)","BGII";"31 - Psychosomatik","BGI";"","Leer"},2,0)</f>
        <v>Leer</v>
      </c>
      <c r="M4233" s="445">
        <f t="shared" si="522"/>
        <v>0</v>
      </c>
      <c r="N4233" s="445">
        <f t="shared" si="523"/>
        <v>0</v>
      </c>
      <c r="O4233" s="445">
        <f>IF(VALUE($F4233)&gt;0,1,0)</f>
        <v>0</v>
      </c>
      <c r="P4233" s="445">
        <f>IF(LEN($G4233)&gt;0,1,0)</f>
        <v>0</v>
      </c>
      <c r="Q4233" s="445">
        <f>IF(LEN($H4233)&gt;0,1,0)</f>
        <v>0</v>
      </c>
      <c r="R4233" s="415" t="str">
        <f t="shared" si="529"/>
        <v>Leer</v>
      </c>
      <c r="S4233" s="445">
        <f>IF('Angaben KH-Standort'!D$29='A4'!D4233,IF('Angaben KH-Standort'!E$29="Ja",1,0),0)</f>
        <v>0</v>
      </c>
      <c r="T4233" s="445">
        <f>IF('Angaben KH-Standort'!D$30='A4'!D4233,IF('Angaben KH-Standort'!E$30="Ja",1,0),0)</f>
        <v>0</v>
      </c>
      <c r="U4233" s="445">
        <f>IF('Angaben KH-Standort'!D$31='A4'!D4233,IF('Angaben KH-Standort'!E$31="Ja",1,0),0)</f>
        <v>0</v>
      </c>
    </row>
    <row r="4234" spans="2:21" ht="15" customHeight="1" x14ac:dyDescent="0.3">
      <c r="B4234" s="71"/>
      <c r="C4234" s="60"/>
      <c r="D4234" s="60"/>
      <c r="E4234" s="60"/>
      <c r="F4234" s="60"/>
      <c r="G4234" s="60"/>
      <c r="H4234" s="60"/>
      <c r="I4234" s="73"/>
    </row>
    <row r="4235" spans="2:21" ht="15" customHeight="1" x14ac:dyDescent="0.3"/>
  </sheetData>
  <sheetProtection algorithmName="SHA-512" hashValue="CAKgAkuAazohogU4510FvdOUB2Cbn7um+mFOGbR24NALzcMwuOSdqYCstSebg3iGOP2IivOububepmkh3DNXgA==" saltValue="VPZHNTt7Sr7fpgsttO9ZvA==" spinCount="100000" sheet="1" objects="1" scenarios="1" selectLockedCells="1" autoFilter="0"/>
  <autoFilter ref="C33:G4233"/>
  <mergeCells count="4">
    <mergeCell ref="C32:H32"/>
    <mergeCell ref="C11:H30"/>
    <mergeCell ref="C31:H31"/>
    <mergeCell ref="C8:H10"/>
  </mergeCells>
  <conditionalFormatting sqref="B34:B4233">
    <cfRule type="expression" dxfId="195" priority="457">
      <formula>D34=""</formula>
    </cfRule>
  </conditionalFormatting>
  <conditionalFormatting sqref="C32:H32">
    <cfRule type="expression" dxfId="194" priority="452">
      <formula>C32&lt;&gt;""</formula>
    </cfRule>
  </conditionalFormatting>
  <conditionalFormatting sqref="B32">
    <cfRule type="expression" dxfId="193" priority="451">
      <formula>B32&lt;&gt;""</formula>
    </cfRule>
  </conditionalFormatting>
  <conditionalFormatting sqref="D34:D4233">
    <cfRule type="expression" dxfId="192" priority="449">
      <formula>D34=0</formula>
    </cfRule>
  </conditionalFormatting>
  <conditionalFormatting sqref="G34:G4233">
    <cfRule type="expression" dxfId="191" priority="99">
      <formula>C34=""</formula>
    </cfRule>
  </conditionalFormatting>
  <conditionalFormatting sqref="H34:H4233">
    <cfRule type="expression" dxfId="190" priority="96">
      <formula>C34=""</formula>
    </cfRule>
  </conditionalFormatting>
  <conditionalFormatting sqref="F34:F4233">
    <cfRule type="expression" dxfId="189" priority="94">
      <formula>C34=""</formula>
    </cfRule>
  </conditionalFormatting>
  <conditionalFormatting sqref="C34:C4233">
    <cfRule type="expression" dxfId="188" priority="31">
      <formula>C34=0</formula>
    </cfRule>
  </conditionalFormatting>
  <conditionalFormatting sqref="C31:H31">
    <cfRule type="expression" dxfId="187" priority="8">
      <formula>C31&lt;&gt;""</formula>
    </cfRule>
    <cfRule type="expression" dxfId="186" priority="1">
      <formula>R32=0</formula>
    </cfRule>
  </conditionalFormatting>
  <conditionalFormatting sqref="D34:D4233">
    <cfRule type="expression" dxfId="185" priority="7">
      <formula>R34="Nein"</formula>
    </cfRule>
  </conditionalFormatting>
  <conditionalFormatting sqref="C34:C4233">
    <cfRule type="expression" dxfId="184" priority="6">
      <formula>C34="?"</formula>
    </cfRule>
  </conditionalFormatting>
  <conditionalFormatting sqref="D34:D4233">
    <cfRule type="expression" dxfId="183" priority="5">
      <formula>C34="?"</formula>
    </cfRule>
  </conditionalFormatting>
  <dataValidations disablePrompts="1" xWindow="833" yWindow="568" count="3">
    <dataValidation type="decimal" allowBlank="1" showErrorMessage="1" errorTitle="ACHTUNG: " error="Es sind nur Eingaben zwischen 0 und 999999,99 zulässig" sqref="H34:H4233">
      <formula1>0</formula1>
      <formula2>999999.99</formula2>
    </dataValidation>
    <dataValidation type="list" allowBlank="1" showInputMessage="1" showErrorMessage="1" errorTitle="ACHTUNG: " error="Bitte wählen Sie einen Monat des eingetragenen Quartals aus!" promptTitle="Hinweis" prompt="Bitte wählen Sie einen Wert aus der Liste aus" sqref="F34:F4233">
      <formula1>INDIRECT(K34)</formula1>
    </dataValidation>
    <dataValidation type="list" allowBlank="1" showInputMessage="1" showErrorMessage="1" errorTitle="ACHTUNG: " error="Zulässige Eingaben: _x000a_29 - Psychiatrie (Erwachsene): a-f_x000a_30 - Kinder- und Jugendpsychiatrie: a-f_x000a_31 - Psychosomatik: a-f_x000a_" promptTitle="Hinweis" prompt="Bitte wählen Sie einen Wert aus der Liste aus" sqref="G34:G4233">
      <formula1>INDIRECT(L34)</formula1>
    </dataValidation>
  </dataValidations>
  <hyperlinks>
    <hyperlink ref="H2" location="A3.3!C18" display="&lt;&lt; A3.3"/>
    <hyperlink ref="I2" location="A5.1!C18" display="&gt;&gt; A5.1"/>
  </hyperlinks>
  <pageMargins left="0.25" right="0.25" top="0.75" bottom="0.75" header="0.3" footer="0.3"/>
  <pageSetup paperSize="9" scale="84" orientation="landscape" r:id="rId1"/>
  <rowBreaks count="1" manualBreakCount="1">
    <brk id="4177" max="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B1:AY73"/>
  <sheetViews>
    <sheetView showGridLines="0" topLeftCell="A16" zoomScaleNormal="100" zoomScalePageLayoutView="90" workbookViewId="0">
      <selection activeCell="C32" sqref="C32"/>
    </sheetView>
  </sheetViews>
  <sheetFormatPr baseColWidth="10" defaultColWidth="11.44140625" defaultRowHeight="14.4" x14ac:dyDescent="0.3"/>
  <cols>
    <col min="1" max="1" width="4.33203125" style="6" customWidth="1"/>
    <col min="2" max="2" width="11.44140625" style="6" customWidth="1"/>
    <col min="3" max="3" width="33.33203125" style="6" customWidth="1"/>
    <col min="4" max="4" width="9.6640625" style="6" customWidth="1"/>
    <col min="5" max="8" width="15.109375" style="6" customWidth="1"/>
    <col min="9" max="9" width="15.44140625" style="6" customWidth="1"/>
    <col min="10" max="11" width="15.109375" style="6" customWidth="1"/>
    <col min="12" max="12" width="17.109375" style="25" customWidth="1"/>
    <col min="13" max="13" width="11.44140625" style="25"/>
    <col min="14" max="14" width="14.6640625" style="445" customWidth="1"/>
    <col min="15" max="15" width="11.44140625" style="445"/>
    <col min="16" max="16" width="12.109375" style="445" customWidth="1"/>
    <col min="17" max="25" width="11.44140625" style="445"/>
    <col min="26" max="51" width="11.44140625" style="378"/>
    <col min="52" max="16384" width="11.44140625" style="6"/>
  </cols>
  <sheetData>
    <row r="1" spans="2:51" x14ac:dyDescent="0.3">
      <c r="L1" s="6"/>
    </row>
    <row r="2" spans="2:51" s="49" customFormat="1" ht="30" customHeight="1" x14ac:dyDescent="0.45">
      <c r="B2" s="50" t="s">
        <v>139</v>
      </c>
      <c r="C2" s="40" t="s">
        <v>191</v>
      </c>
      <c r="D2" s="42"/>
      <c r="E2" s="42"/>
      <c r="F2" s="44"/>
      <c r="G2" s="45"/>
      <c r="H2" s="45"/>
      <c r="I2" s="45"/>
      <c r="J2" s="45"/>
      <c r="K2" s="329" t="s">
        <v>108</v>
      </c>
      <c r="L2" s="276" t="s">
        <v>127</v>
      </c>
      <c r="M2" s="120"/>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row>
    <row r="3" spans="2:51" ht="15" customHeight="1" x14ac:dyDescent="0.3">
      <c r="B3" s="18"/>
      <c r="C3" s="18"/>
      <c r="D3" s="18"/>
      <c r="E3" s="18"/>
      <c r="F3" s="18"/>
      <c r="G3" s="18"/>
      <c r="H3" s="18"/>
      <c r="I3" s="18"/>
      <c r="J3" s="18"/>
      <c r="K3" s="18"/>
      <c r="L3" s="18"/>
      <c r="M3" s="18"/>
      <c r="N3" s="396"/>
    </row>
    <row r="4" spans="2:51" ht="15" customHeight="1" x14ac:dyDescent="0.3">
      <c r="B4" s="115"/>
      <c r="C4" s="144" t="str">
        <f ca="1">"Haupt-IK: " &amp; CELL("inhalt",'Angaben KH-Standort'!D25)</f>
        <v xml:space="preserve">Haupt-IK: </v>
      </c>
      <c r="D4" s="77"/>
      <c r="E4" s="144" t="str">
        <f ca="1">"Jahr: " &amp; CELL("inhalt",'Angaben KH-Standort'!D12)</f>
        <v>Jahr: 2023</v>
      </c>
      <c r="F4" s="54"/>
      <c r="G4" s="54"/>
      <c r="H4" s="54"/>
      <c r="I4" s="54"/>
      <c r="J4" s="54"/>
      <c r="K4" s="54"/>
      <c r="L4" s="54"/>
      <c r="M4" s="121"/>
      <c r="N4" s="396"/>
    </row>
    <row r="5" spans="2:51" ht="15" customHeight="1" x14ac:dyDescent="0.3">
      <c r="B5" s="116"/>
      <c r="C5" s="145" t="str">
        <f ca="1" xml:space="preserve"> "Standort-ID: " &amp; CELL("inhalt",'Angaben KH-Standort'!D26)</f>
        <v xml:space="preserve">Standort-ID: </v>
      </c>
      <c r="D5" s="79"/>
      <c r="E5" s="145" t="str">
        <f ca="1">CELL("inhalt",'A1'!$F$14) &amp; ". Quartal"</f>
        <v>0. Quartal</v>
      </c>
      <c r="F5" s="57"/>
      <c r="G5" s="57"/>
      <c r="H5" s="57"/>
      <c r="I5" s="57"/>
      <c r="J5" s="57"/>
      <c r="K5" s="57"/>
      <c r="L5" s="57"/>
      <c r="M5" s="121"/>
      <c r="N5" s="396"/>
    </row>
    <row r="6" spans="2:51" ht="15" customHeight="1" x14ac:dyDescent="0.3">
      <c r="B6" s="18"/>
      <c r="C6" s="18"/>
      <c r="D6" s="18"/>
      <c r="E6" s="18"/>
      <c r="F6" s="18"/>
      <c r="G6" s="18"/>
      <c r="H6" s="18"/>
      <c r="I6" s="18"/>
      <c r="J6" s="18"/>
      <c r="K6" s="18"/>
      <c r="L6" s="18"/>
      <c r="M6" s="18"/>
      <c r="N6" s="396"/>
    </row>
    <row r="7" spans="2:51" ht="15" customHeight="1" x14ac:dyDescent="0.3">
      <c r="B7" s="61"/>
      <c r="C7" s="59"/>
      <c r="D7" s="59"/>
      <c r="E7" s="59"/>
      <c r="F7" s="59"/>
      <c r="G7" s="59"/>
      <c r="H7" s="59"/>
      <c r="I7" s="59"/>
      <c r="J7" s="59"/>
      <c r="K7" s="59"/>
      <c r="L7" s="173"/>
      <c r="M7" s="286"/>
    </row>
    <row r="8" spans="2:51" ht="15" customHeight="1" x14ac:dyDescent="0.4">
      <c r="B8" s="63"/>
      <c r="C8" s="150" t="s">
        <v>130</v>
      </c>
      <c r="D8" s="108"/>
      <c r="E8" s="108"/>
      <c r="F8" s="108"/>
      <c r="G8" s="108"/>
      <c r="H8" s="108"/>
      <c r="I8" s="108"/>
      <c r="J8" s="108"/>
      <c r="K8" s="38"/>
      <c r="L8" s="174"/>
      <c r="M8" s="364"/>
      <c r="N8" s="397"/>
    </row>
    <row r="9" spans="2:51" ht="15" customHeight="1" x14ac:dyDescent="0.3">
      <c r="B9" s="63"/>
      <c r="C9" s="486" t="s">
        <v>620</v>
      </c>
      <c r="D9" s="492"/>
      <c r="E9" s="492"/>
      <c r="F9" s="492"/>
      <c r="G9" s="492"/>
      <c r="H9" s="492"/>
      <c r="I9" s="492"/>
      <c r="J9" s="492"/>
      <c r="K9" s="492"/>
      <c r="L9" s="166" t="s">
        <v>169</v>
      </c>
      <c r="M9" s="286"/>
    </row>
    <row r="10" spans="2:51" ht="15" customHeight="1" x14ac:dyDescent="0.3">
      <c r="B10" s="63"/>
      <c r="C10" s="492"/>
      <c r="D10" s="492"/>
      <c r="E10" s="492"/>
      <c r="F10" s="492"/>
      <c r="G10" s="492"/>
      <c r="H10" s="492"/>
      <c r="I10" s="492"/>
      <c r="J10" s="492"/>
      <c r="K10" s="492"/>
      <c r="L10" s="171" t="s">
        <v>190</v>
      </c>
      <c r="M10" s="286"/>
    </row>
    <row r="11" spans="2:51" ht="15" customHeight="1" x14ac:dyDescent="0.3">
      <c r="B11" s="63"/>
      <c r="C11" s="492"/>
      <c r="D11" s="492"/>
      <c r="E11" s="492"/>
      <c r="F11" s="492"/>
      <c r="G11" s="492"/>
      <c r="H11" s="492"/>
      <c r="I11" s="492"/>
      <c r="J11" s="492"/>
      <c r="K11" s="492"/>
      <c r="L11" s="165" t="s">
        <v>170</v>
      </c>
      <c r="M11" s="286"/>
    </row>
    <row r="12" spans="2:51" ht="15" customHeight="1" x14ac:dyDescent="0.3">
      <c r="B12" s="63"/>
      <c r="C12" s="492"/>
      <c r="D12" s="492"/>
      <c r="E12" s="492"/>
      <c r="F12" s="492"/>
      <c r="G12" s="492"/>
      <c r="H12" s="492"/>
      <c r="I12" s="492"/>
      <c r="J12" s="492"/>
      <c r="K12" s="492"/>
      <c r="L12" s="38"/>
      <c r="M12" s="286"/>
    </row>
    <row r="13" spans="2:51" ht="15" customHeight="1" x14ac:dyDescent="0.3">
      <c r="B13" s="63"/>
      <c r="C13" s="492"/>
      <c r="D13" s="492"/>
      <c r="E13" s="492"/>
      <c r="F13" s="492"/>
      <c r="G13" s="492"/>
      <c r="H13" s="492"/>
      <c r="I13" s="492"/>
      <c r="J13" s="492"/>
      <c r="K13" s="492"/>
      <c r="L13" s="38"/>
      <c r="M13" s="286"/>
    </row>
    <row r="14" spans="2:51" ht="15" customHeight="1" x14ac:dyDescent="0.3">
      <c r="B14" s="63"/>
      <c r="C14" s="492"/>
      <c r="D14" s="492"/>
      <c r="E14" s="492"/>
      <c r="F14" s="492"/>
      <c r="G14" s="492"/>
      <c r="H14" s="492"/>
      <c r="I14" s="492"/>
      <c r="J14" s="492"/>
      <c r="K14" s="492"/>
      <c r="L14" s="38"/>
      <c r="M14" s="286"/>
    </row>
    <row r="15" spans="2:51" ht="15" customHeight="1" x14ac:dyDescent="0.3">
      <c r="B15" s="63"/>
      <c r="C15" s="492"/>
      <c r="D15" s="492"/>
      <c r="E15" s="492"/>
      <c r="F15" s="492"/>
      <c r="G15" s="492"/>
      <c r="H15" s="492"/>
      <c r="I15" s="492"/>
      <c r="J15" s="492"/>
      <c r="K15" s="492"/>
      <c r="L15" s="38"/>
      <c r="M15" s="286"/>
    </row>
    <row r="16" spans="2:51" ht="15" customHeight="1" x14ac:dyDescent="0.3">
      <c r="B16" s="63"/>
      <c r="C16" s="492"/>
      <c r="D16" s="492"/>
      <c r="E16" s="492"/>
      <c r="F16" s="492"/>
      <c r="G16" s="492"/>
      <c r="H16" s="492"/>
      <c r="I16" s="492"/>
      <c r="J16" s="492"/>
      <c r="K16" s="492"/>
      <c r="L16" s="38"/>
      <c r="M16" s="286"/>
    </row>
    <row r="17" spans="2:25" ht="15" customHeight="1" x14ac:dyDescent="0.3">
      <c r="B17" s="63"/>
      <c r="C17" s="492"/>
      <c r="D17" s="492"/>
      <c r="E17" s="492"/>
      <c r="F17" s="492"/>
      <c r="G17" s="492"/>
      <c r="H17" s="492"/>
      <c r="I17" s="492"/>
      <c r="J17" s="492"/>
      <c r="K17" s="492"/>
      <c r="L17" s="38"/>
      <c r="M17" s="286"/>
    </row>
    <row r="18" spans="2:25" ht="15" customHeight="1" x14ac:dyDescent="0.3">
      <c r="B18" s="63"/>
      <c r="C18" s="492"/>
      <c r="D18" s="492"/>
      <c r="E18" s="492"/>
      <c r="F18" s="492"/>
      <c r="G18" s="492"/>
      <c r="H18" s="492"/>
      <c r="I18" s="492"/>
      <c r="J18" s="492"/>
      <c r="K18" s="492"/>
      <c r="L18" s="38"/>
      <c r="M18" s="286"/>
    </row>
    <row r="19" spans="2:25" ht="15" customHeight="1" x14ac:dyDescent="0.3">
      <c r="B19" s="63"/>
      <c r="C19" s="492"/>
      <c r="D19" s="492"/>
      <c r="E19" s="492"/>
      <c r="F19" s="492"/>
      <c r="G19" s="492"/>
      <c r="H19" s="492"/>
      <c r="I19" s="492"/>
      <c r="J19" s="492"/>
      <c r="K19" s="492"/>
      <c r="L19" s="38"/>
      <c r="M19" s="286"/>
    </row>
    <row r="20" spans="2:25" ht="15" customHeight="1" x14ac:dyDescent="0.3">
      <c r="B20" s="63"/>
      <c r="C20" s="492"/>
      <c r="D20" s="492"/>
      <c r="E20" s="492"/>
      <c r="F20" s="492"/>
      <c r="G20" s="492"/>
      <c r="H20" s="492"/>
      <c r="I20" s="492"/>
      <c r="J20" s="492"/>
      <c r="K20" s="492"/>
      <c r="L20" s="38"/>
      <c r="M20" s="286"/>
    </row>
    <row r="21" spans="2:25" ht="15" customHeight="1" x14ac:dyDescent="0.3">
      <c r="B21" s="63"/>
      <c r="C21" s="492"/>
      <c r="D21" s="492"/>
      <c r="E21" s="492"/>
      <c r="F21" s="492"/>
      <c r="G21" s="492"/>
      <c r="H21" s="492"/>
      <c r="I21" s="492"/>
      <c r="J21" s="492"/>
      <c r="K21" s="492"/>
      <c r="L21" s="38"/>
      <c r="M21" s="286"/>
    </row>
    <row r="22" spans="2:25" ht="15" customHeight="1" x14ac:dyDescent="0.3">
      <c r="B22" s="63"/>
      <c r="C22" s="492"/>
      <c r="D22" s="492"/>
      <c r="E22" s="492"/>
      <c r="F22" s="492"/>
      <c r="G22" s="492"/>
      <c r="H22" s="492"/>
      <c r="I22" s="492"/>
      <c r="J22" s="492"/>
      <c r="K22" s="492"/>
      <c r="L22" s="38"/>
      <c r="M22" s="286"/>
    </row>
    <row r="23" spans="2:25" ht="15" customHeight="1" x14ac:dyDescent="0.3">
      <c r="B23" s="63"/>
      <c r="C23" s="492"/>
      <c r="D23" s="492"/>
      <c r="E23" s="492"/>
      <c r="F23" s="492"/>
      <c r="G23" s="492"/>
      <c r="H23" s="492"/>
      <c r="I23" s="492"/>
      <c r="J23" s="492"/>
      <c r="K23" s="492"/>
      <c r="L23" s="38"/>
      <c r="M23" s="286"/>
    </row>
    <row r="24" spans="2:25" ht="15" customHeight="1" x14ac:dyDescent="0.3">
      <c r="B24" s="63"/>
      <c r="C24" s="492"/>
      <c r="D24" s="492"/>
      <c r="E24" s="492"/>
      <c r="F24" s="492"/>
      <c r="G24" s="492"/>
      <c r="H24" s="492"/>
      <c r="I24" s="492"/>
      <c r="J24" s="492"/>
      <c r="K24" s="492"/>
      <c r="L24" s="38"/>
      <c r="M24" s="286"/>
    </row>
    <row r="25" spans="2:25" ht="15" customHeight="1" x14ac:dyDescent="0.3">
      <c r="B25" s="63"/>
      <c r="C25" s="492"/>
      <c r="D25" s="492"/>
      <c r="E25" s="492"/>
      <c r="F25" s="492"/>
      <c r="G25" s="492"/>
      <c r="H25" s="492"/>
      <c r="I25" s="492"/>
      <c r="J25" s="492"/>
      <c r="K25" s="492"/>
      <c r="L25" s="38"/>
      <c r="M25" s="286"/>
    </row>
    <row r="26" spans="2:25" ht="15" customHeight="1" x14ac:dyDescent="0.3">
      <c r="B26" s="63"/>
      <c r="C26" s="492"/>
      <c r="D26" s="492"/>
      <c r="E26" s="492"/>
      <c r="F26" s="492"/>
      <c r="G26" s="492"/>
      <c r="H26" s="492"/>
      <c r="I26" s="492"/>
      <c r="J26" s="492"/>
      <c r="K26" s="492"/>
      <c r="L26" s="38"/>
      <c r="M26" s="286"/>
    </row>
    <row r="27" spans="2:25" ht="15" customHeight="1" x14ac:dyDescent="0.3">
      <c r="B27" s="63"/>
      <c r="C27" s="492"/>
      <c r="D27" s="492"/>
      <c r="E27" s="492"/>
      <c r="F27" s="492"/>
      <c r="G27" s="492"/>
      <c r="H27" s="492"/>
      <c r="I27" s="492"/>
      <c r="J27" s="492"/>
      <c r="K27" s="492"/>
      <c r="L27" s="38"/>
      <c r="M27" s="286"/>
    </row>
    <row r="28" spans="2:25" ht="15" customHeight="1" x14ac:dyDescent="0.3">
      <c r="B28" s="63"/>
      <c r="C28" s="492"/>
      <c r="D28" s="492"/>
      <c r="E28" s="492"/>
      <c r="F28" s="492"/>
      <c r="G28" s="492"/>
      <c r="H28" s="492"/>
      <c r="I28" s="492"/>
      <c r="J28" s="492"/>
      <c r="K28" s="492"/>
      <c r="L28" s="38"/>
      <c r="M28" s="286"/>
    </row>
    <row r="29" spans="2:25" ht="16.5" customHeight="1" x14ac:dyDescent="0.3">
      <c r="B29" s="63"/>
      <c r="C29" s="492"/>
      <c r="D29" s="492"/>
      <c r="E29" s="492"/>
      <c r="F29" s="492"/>
      <c r="G29" s="492"/>
      <c r="H29" s="492"/>
      <c r="I29" s="492"/>
      <c r="J29" s="492"/>
      <c r="K29" s="492"/>
      <c r="L29" s="38"/>
      <c r="M29" s="286"/>
    </row>
    <row r="30" spans="2:25" ht="15" customHeight="1" x14ac:dyDescent="0.3">
      <c r="B30" s="188" t="str">
        <f>IF(R30-Q30&gt;0,"!!!","")</f>
        <v/>
      </c>
      <c r="C30" s="493" t="str">
        <f>IF(R30-Q30&gt;0,"Es fehlen noch MUSS-ANGABEN in den mit !!! gekennzeichneten Zeilen","")</f>
        <v/>
      </c>
      <c r="D30" s="493"/>
      <c r="E30" s="493"/>
      <c r="F30" s="490" t="s">
        <v>164</v>
      </c>
      <c r="G30" s="494" t="s">
        <v>119</v>
      </c>
      <c r="H30" s="495"/>
      <c r="I30" s="496"/>
      <c r="J30" s="113"/>
      <c r="K30" s="113"/>
      <c r="L30" s="38"/>
      <c r="M30" s="286"/>
      <c r="Q30" s="445">
        <f>SUM(Q32:Q70)</f>
        <v>0</v>
      </c>
      <c r="R30" s="445">
        <f>SUM(R32:R70)</f>
        <v>0</v>
      </c>
      <c r="S30" s="445">
        <f t="shared" ref="S30:Y30" si="0">SUM(S32:S70)</f>
        <v>0</v>
      </c>
      <c r="T30" s="445">
        <f t="shared" si="0"/>
        <v>0</v>
      </c>
      <c r="U30" s="445">
        <f t="shared" si="0"/>
        <v>0</v>
      </c>
      <c r="V30" s="445">
        <f t="shared" si="0"/>
        <v>0</v>
      </c>
      <c r="W30" s="445">
        <f t="shared" si="0"/>
        <v>0</v>
      </c>
      <c r="X30" s="445">
        <f t="shared" si="0"/>
        <v>0</v>
      </c>
      <c r="Y30" s="445">
        <f t="shared" si="0"/>
        <v>0</v>
      </c>
    </row>
    <row r="31" spans="2:25" ht="112.5" customHeight="1" x14ac:dyDescent="0.3">
      <c r="B31" s="63"/>
      <c r="C31" s="190" t="s">
        <v>443</v>
      </c>
      <c r="D31" s="189" t="s">
        <v>163</v>
      </c>
      <c r="E31" s="190" t="s">
        <v>172</v>
      </c>
      <c r="F31" s="491"/>
      <c r="G31" s="219" t="s">
        <v>193</v>
      </c>
      <c r="H31" s="219" t="s">
        <v>613</v>
      </c>
      <c r="I31" s="235" t="s">
        <v>195</v>
      </c>
      <c r="J31" s="236" t="s">
        <v>174</v>
      </c>
      <c r="K31" s="237" t="s">
        <v>614</v>
      </c>
      <c r="L31" s="114"/>
      <c r="M31" s="286"/>
      <c r="N31" s="444" t="s">
        <v>570</v>
      </c>
      <c r="O31" s="444" t="s">
        <v>563</v>
      </c>
      <c r="P31" s="444" t="s">
        <v>584</v>
      </c>
      <c r="Q31" s="444" t="s">
        <v>572</v>
      </c>
      <c r="R31" s="444" t="s">
        <v>573</v>
      </c>
      <c r="S31" s="414" t="s">
        <v>555</v>
      </c>
      <c r="T31" s="414" t="s">
        <v>556</v>
      </c>
      <c r="U31" s="414" t="s">
        <v>557</v>
      </c>
      <c r="V31" s="414" t="s">
        <v>558</v>
      </c>
      <c r="W31" s="414" t="s">
        <v>565</v>
      </c>
      <c r="X31" s="414" t="s">
        <v>575</v>
      </c>
      <c r="Y31" s="414" t="s">
        <v>574</v>
      </c>
    </row>
    <row r="32" spans="2:25" ht="15" customHeight="1" x14ac:dyDescent="0.3">
      <c r="B32" s="70" t="str">
        <f>IF(SUM(R32:Y32)&lt;8,"!!!","")</f>
        <v>!!!</v>
      </c>
      <c r="C32" s="339"/>
      <c r="D32" s="221"/>
      <c r="E32" s="284"/>
      <c r="F32" s="221"/>
      <c r="G32" s="221"/>
      <c r="H32" s="221"/>
      <c r="I32" s="221"/>
      <c r="J32" s="239" t="str">
        <f>IF(AND(E32&lt;&gt;"",F32&lt;&gt;""),IF(E32&gt;0,F32/E32,0),"")</f>
        <v/>
      </c>
      <c r="K32" s="238"/>
      <c r="L32" s="114"/>
      <c r="M32" s="286"/>
      <c r="N32" s="445" t="s">
        <v>106</v>
      </c>
      <c r="O32" s="445" t="str">
        <f>VLOOKUP($C32,{"29 - Psychiatrie (Erwachsene)","BGI";"297 - stationsäquivalente Behandlung in der Erwachsenenpsychiatrie (29)","BGI";"30 - Kinder- und Jugendpsychiatrie","BGII";"307 - stationsäquivalente Behandlung in der Kinder- und Jugendpsychiatrie (30)","BGII";"31 - Psychosomatik","BGI";0,"Leer"},2,0)</f>
        <v>Leer</v>
      </c>
      <c r="P32" s="445" t="str">
        <f>VLOOKUP($C32,{"29 - Psychiatrie (Erwachsene)","JN";"297 - stationsäquivalente Behandlung in der Erwachsenenpsychiatrie (29)","Entfaellt";"30 - Kinder- und Jugendpsychiatrie","JN";"307 - stationsäquivalente Behandlung in der Kinder- und Jugendpsychiatrie (30)","Entfaellt";"31 - Psychosomatik","Entfaellt";0,"Leer"},2,0)</f>
        <v>Leer</v>
      </c>
      <c r="Q32" s="445">
        <f>IF(LEN(B32)&gt;0,0,1)</f>
        <v>0</v>
      </c>
      <c r="R32" s="445">
        <f>IF(C32&lt;&gt;"",1,0)</f>
        <v>0</v>
      </c>
      <c r="S32" s="445">
        <f t="shared" ref="S32:X32" si="1">IF(LEN(D32)&gt;0,1,0)</f>
        <v>0</v>
      </c>
      <c r="T32" s="445">
        <f t="shared" si="1"/>
        <v>0</v>
      </c>
      <c r="U32" s="445">
        <f t="shared" si="1"/>
        <v>0</v>
      </c>
      <c r="V32" s="445">
        <f t="shared" si="1"/>
        <v>0</v>
      </c>
      <c r="W32" s="445">
        <f t="shared" si="1"/>
        <v>0</v>
      </c>
      <c r="X32" s="445">
        <f t="shared" si="1"/>
        <v>0</v>
      </c>
      <c r="Y32" s="445">
        <f>VLOOKUP($K32,{"Ja",1;"Nein",1;"Entfällt",1;"Bitte auswählen",0;"",0;0,0},2,0)</f>
        <v>0</v>
      </c>
    </row>
    <row r="33" spans="2:25" ht="15" customHeight="1" x14ac:dyDescent="0.3">
      <c r="B33" s="70" t="str">
        <f t="shared" ref="B33:B71" si="2">IF(SUM(R33:Y33)&lt;8,"!!!","")</f>
        <v>!!!</v>
      </c>
      <c r="C33" s="339"/>
      <c r="D33" s="221"/>
      <c r="E33" s="284"/>
      <c r="F33" s="221"/>
      <c r="G33" s="221"/>
      <c r="H33" s="221"/>
      <c r="I33" s="221"/>
      <c r="J33" s="239" t="str">
        <f>IF(AND(E33&lt;&gt;"",F33&lt;&gt;""),IF(E33&gt;0,F33/E33,0),"")</f>
        <v/>
      </c>
      <c r="K33" s="238"/>
      <c r="L33" s="114"/>
      <c r="M33" s="286"/>
      <c r="N33" s="445" t="str">
        <f>IF(C32&lt;&gt;"","Einrichtungen2","Leer")</f>
        <v>Leer</v>
      </c>
      <c r="O33" s="445" t="str">
        <f>VLOOKUP($C33,{"29 - Psychiatrie (Erwachsene)","BGI";"297 - stationsäquivalente Behandlung in der Erwachsenenpsychiatrie (29)","BGI";"30 - Kinder- und Jugendpsychiatrie","BGII";"307 - stationsäquivalente Behandlung in der Kinder- und Jugendpsychiatrie (30)","BGII";"31 - Psychosomatik","BGI";0,"Leer"},2,0)</f>
        <v>Leer</v>
      </c>
      <c r="P33" s="445" t="str">
        <f>VLOOKUP($C33,{"29 - Psychiatrie (Erwachsene)","JN";"297 - stationsäquivalente Behandlung in der Erwachsenenpsychiatrie (29)","Entfaellt";"30 - Kinder- und Jugendpsychiatrie","JN";"307 - stationsäquivalente Behandlung in der Kinder- und Jugendpsychiatrie (30)","Entfaellt";"31 - Psychosomatik","Entfaellt";0,"Leer"},2,0)</f>
        <v>Leer</v>
      </c>
      <c r="Q33" s="445">
        <f t="shared" ref="Q33:Q70" si="3">IF(LEN(B33)&gt;0,0,1)</f>
        <v>0</v>
      </c>
      <c r="R33" s="445">
        <f t="shared" ref="R33:R71" si="4">IF(C33&lt;&gt;"",1,0)</f>
        <v>0</v>
      </c>
      <c r="S33" s="445">
        <f t="shared" ref="S33:S70" si="5">IF(LEN(D33)&gt;0,1,0)</f>
        <v>0</v>
      </c>
      <c r="T33" s="445">
        <f t="shared" ref="T33:T70" si="6">IF(LEN(E33)&gt;0,1,0)</f>
        <v>0</v>
      </c>
      <c r="U33" s="445">
        <f t="shared" ref="U33:U70" si="7">IF(LEN(F33)&gt;0,1,0)</f>
        <v>0</v>
      </c>
      <c r="V33" s="445">
        <f t="shared" ref="V33:V70" si="8">IF(LEN(G33)&gt;0,1,0)</f>
        <v>0</v>
      </c>
      <c r="W33" s="445">
        <f t="shared" ref="W33:W70" si="9">IF(LEN(H33)&gt;0,1,0)</f>
        <v>0</v>
      </c>
      <c r="X33" s="445">
        <f t="shared" ref="X33:X70" si="10">IF(LEN(I33)&gt;0,1,0)</f>
        <v>0</v>
      </c>
      <c r="Y33" s="445">
        <f>VLOOKUP($K33,{"Ja",1;"Nein",1;"Entfällt",1;"Bitte auswählen",0;"",0;0,0},2,0)</f>
        <v>0</v>
      </c>
    </row>
    <row r="34" spans="2:25" ht="15" customHeight="1" x14ac:dyDescent="0.3">
      <c r="B34" s="70" t="str">
        <f t="shared" si="2"/>
        <v>!!!</v>
      </c>
      <c r="C34" s="339"/>
      <c r="D34" s="221"/>
      <c r="E34" s="284"/>
      <c r="F34" s="221"/>
      <c r="G34" s="221"/>
      <c r="H34" s="221"/>
      <c r="I34" s="221"/>
      <c r="J34" s="239" t="str">
        <f t="shared" ref="J34:J71" si="11">IF(AND(E34&lt;&gt;"",F34&lt;&gt;""),IF(E34&gt;0,F34/E34,0),"")</f>
        <v/>
      </c>
      <c r="K34" s="238"/>
      <c r="L34" s="114"/>
      <c r="M34" s="286"/>
      <c r="N34" s="445" t="str">
        <f t="shared" ref="N34:N71" si="12">IF(C33&lt;&gt;"","Einrichtungen2","Leer")</f>
        <v>Leer</v>
      </c>
      <c r="O34" s="445" t="str">
        <f>VLOOKUP($C34,{"29 - Psychiatrie (Erwachsene)","BGI";"297 - stationsäquivalente Behandlung in der Erwachsenenpsychiatrie (29)","BGI";"30 - Kinder- und Jugendpsychiatrie","BGII";"307 - stationsäquivalente Behandlung in der Kinder- und Jugendpsychiatrie (30)","BGII";"31 - Psychosomatik","BGI";0,"Leer"},2,0)</f>
        <v>Leer</v>
      </c>
      <c r="P34" s="445" t="str">
        <f>VLOOKUP($C34,{"29 - Psychiatrie (Erwachsene)","JN";"297 - stationsäquivalente Behandlung in der Erwachsenenpsychiatrie (29)","Entfaellt";"30 - Kinder- und Jugendpsychiatrie","JN";"307 - stationsäquivalente Behandlung in der Kinder- und Jugendpsychiatrie (30)","Entfaellt";"31 - Psychosomatik","Entfaellt";0,"Leer"},2,0)</f>
        <v>Leer</v>
      </c>
      <c r="Q34" s="445">
        <f t="shared" si="3"/>
        <v>0</v>
      </c>
      <c r="R34" s="445">
        <f t="shared" si="4"/>
        <v>0</v>
      </c>
      <c r="S34" s="445">
        <f t="shared" si="5"/>
        <v>0</v>
      </c>
      <c r="T34" s="445">
        <f t="shared" si="6"/>
        <v>0</v>
      </c>
      <c r="U34" s="445">
        <f t="shared" si="7"/>
        <v>0</v>
      </c>
      <c r="V34" s="445">
        <f t="shared" si="8"/>
        <v>0</v>
      </c>
      <c r="W34" s="445">
        <f t="shared" si="9"/>
        <v>0</v>
      </c>
      <c r="X34" s="445">
        <f t="shared" si="10"/>
        <v>0</v>
      </c>
      <c r="Y34" s="445">
        <f>VLOOKUP($K34,{"Ja",1;"Nein",1;"Entfällt",1;"Bitte auswählen",0;"",0;0,0},2,0)</f>
        <v>0</v>
      </c>
    </row>
    <row r="35" spans="2:25" ht="15" customHeight="1" x14ac:dyDescent="0.3">
      <c r="B35" s="70" t="str">
        <f t="shared" si="2"/>
        <v>!!!</v>
      </c>
      <c r="C35" s="339"/>
      <c r="D35" s="221"/>
      <c r="E35" s="284"/>
      <c r="F35" s="221"/>
      <c r="G35" s="221"/>
      <c r="H35" s="221"/>
      <c r="I35" s="221"/>
      <c r="J35" s="239" t="str">
        <f t="shared" si="11"/>
        <v/>
      </c>
      <c r="K35" s="238"/>
      <c r="L35" s="114"/>
      <c r="M35" s="286"/>
      <c r="N35" s="445" t="str">
        <f t="shared" si="12"/>
        <v>Leer</v>
      </c>
      <c r="O35" s="445" t="str">
        <f>VLOOKUP($C35,{"29 - Psychiatrie (Erwachsene)","BGI";"297 - stationsäquivalente Behandlung in der Erwachsenenpsychiatrie (29)","BGI";"30 - Kinder- und Jugendpsychiatrie","BGII";"307 - stationsäquivalente Behandlung in der Kinder- und Jugendpsychiatrie (30)","BGII";"31 - Psychosomatik","BGI";0,"Leer"},2,0)</f>
        <v>Leer</v>
      </c>
      <c r="P35" s="445" t="str">
        <f>VLOOKUP($C35,{"29 - Psychiatrie (Erwachsene)","JN";"297 - stationsäquivalente Behandlung in der Erwachsenenpsychiatrie (29)","Entfaellt";"30 - Kinder- und Jugendpsychiatrie","JN";"307 - stationsäquivalente Behandlung in der Kinder- und Jugendpsychiatrie (30)","Entfaellt";"31 - Psychosomatik","Entfaellt";0,"Leer"},2,0)</f>
        <v>Leer</v>
      </c>
      <c r="Q35" s="445">
        <f t="shared" si="3"/>
        <v>0</v>
      </c>
      <c r="R35" s="445">
        <f t="shared" si="4"/>
        <v>0</v>
      </c>
      <c r="S35" s="445">
        <f t="shared" si="5"/>
        <v>0</v>
      </c>
      <c r="T35" s="445">
        <f t="shared" si="6"/>
        <v>0</v>
      </c>
      <c r="U35" s="445">
        <f t="shared" si="7"/>
        <v>0</v>
      </c>
      <c r="V35" s="445">
        <f t="shared" si="8"/>
        <v>0</v>
      </c>
      <c r="W35" s="445">
        <f t="shared" si="9"/>
        <v>0</v>
      </c>
      <c r="X35" s="445">
        <f t="shared" si="10"/>
        <v>0</v>
      </c>
      <c r="Y35" s="445">
        <f>VLOOKUP($K35,{"Ja",1;"Nein",1;"Entfällt",1;"Bitte auswählen",0;"",0;0,0},2,0)</f>
        <v>0</v>
      </c>
    </row>
    <row r="36" spans="2:25" ht="15" customHeight="1" x14ac:dyDescent="0.3">
      <c r="B36" s="70" t="str">
        <f t="shared" si="2"/>
        <v>!!!</v>
      </c>
      <c r="C36" s="339"/>
      <c r="D36" s="221"/>
      <c r="E36" s="284"/>
      <c r="F36" s="221"/>
      <c r="G36" s="221"/>
      <c r="H36" s="221"/>
      <c r="I36" s="221"/>
      <c r="J36" s="239" t="str">
        <f t="shared" si="11"/>
        <v/>
      </c>
      <c r="K36" s="238"/>
      <c r="L36" s="114"/>
      <c r="M36" s="286"/>
      <c r="N36" s="445" t="str">
        <f t="shared" si="12"/>
        <v>Leer</v>
      </c>
      <c r="O36" s="445" t="str">
        <f>VLOOKUP($C36,{"29 - Psychiatrie (Erwachsene)","BGI";"297 - stationsäquivalente Behandlung in der Erwachsenenpsychiatrie (29)","BGI";"30 - Kinder- und Jugendpsychiatrie","BGII";"307 - stationsäquivalente Behandlung in der Kinder- und Jugendpsychiatrie (30)","BGII";"31 - Psychosomatik","BGI";0,"Leer"},2,0)</f>
        <v>Leer</v>
      </c>
      <c r="P36" s="445" t="str">
        <f>VLOOKUP($C36,{"29 - Psychiatrie (Erwachsene)","JN";"297 - stationsäquivalente Behandlung in der Erwachsenenpsychiatrie (29)","Entfaellt";"30 - Kinder- und Jugendpsychiatrie","JN";"307 - stationsäquivalente Behandlung in der Kinder- und Jugendpsychiatrie (30)","Entfaellt";"31 - Psychosomatik","Entfaellt";0,"Leer"},2,0)</f>
        <v>Leer</v>
      </c>
      <c r="Q36" s="445">
        <f t="shared" si="3"/>
        <v>0</v>
      </c>
      <c r="R36" s="445">
        <f t="shared" si="4"/>
        <v>0</v>
      </c>
      <c r="S36" s="445">
        <f t="shared" si="5"/>
        <v>0</v>
      </c>
      <c r="T36" s="445">
        <f t="shared" si="6"/>
        <v>0</v>
      </c>
      <c r="U36" s="445">
        <f t="shared" si="7"/>
        <v>0</v>
      </c>
      <c r="V36" s="445">
        <f t="shared" si="8"/>
        <v>0</v>
      </c>
      <c r="W36" s="445">
        <f t="shared" si="9"/>
        <v>0</v>
      </c>
      <c r="X36" s="445">
        <f t="shared" si="10"/>
        <v>0</v>
      </c>
      <c r="Y36" s="445">
        <f>VLOOKUP($K36,{"Ja",1;"Nein",1;"Entfällt",1;"Bitte auswählen",0;"",0;0,0},2,0)</f>
        <v>0</v>
      </c>
    </row>
    <row r="37" spans="2:25" ht="15" customHeight="1" x14ac:dyDescent="0.3">
      <c r="B37" s="70" t="str">
        <f t="shared" si="2"/>
        <v>!!!</v>
      </c>
      <c r="C37" s="339"/>
      <c r="D37" s="221"/>
      <c r="E37" s="284"/>
      <c r="F37" s="221"/>
      <c r="G37" s="221"/>
      <c r="H37" s="221"/>
      <c r="I37" s="221"/>
      <c r="J37" s="239" t="str">
        <f t="shared" si="11"/>
        <v/>
      </c>
      <c r="K37" s="238"/>
      <c r="L37" s="114"/>
      <c r="M37" s="286"/>
      <c r="N37" s="445" t="str">
        <f t="shared" si="12"/>
        <v>Leer</v>
      </c>
      <c r="O37" s="445" t="str">
        <f>VLOOKUP($C37,{"29 - Psychiatrie (Erwachsene)","BGI";"297 - stationsäquivalente Behandlung in der Erwachsenenpsychiatrie (29)","BGI";"30 - Kinder- und Jugendpsychiatrie","BGII";"307 - stationsäquivalente Behandlung in der Kinder- und Jugendpsychiatrie (30)","BGII";"31 - Psychosomatik","BGI";0,"Leer"},2,0)</f>
        <v>Leer</v>
      </c>
      <c r="P37" s="445" t="str">
        <f>VLOOKUP($C37,{"29 - Psychiatrie (Erwachsene)","JN";"297 - stationsäquivalente Behandlung in der Erwachsenenpsychiatrie (29)","Entfaellt";"30 - Kinder- und Jugendpsychiatrie","JN";"307 - stationsäquivalente Behandlung in der Kinder- und Jugendpsychiatrie (30)","Entfaellt";"31 - Psychosomatik","Entfaellt";0,"Leer"},2,0)</f>
        <v>Leer</v>
      </c>
      <c r="Q37" s="445">
        <f t="shared" si="3"/>
        <v>0</v>
      </c>
      <c r="R37" s="445">
        <f t="shared" si="4"/>
        <v>0</v>
      </c>
      <c r="S37" s="445">
        <f t="shared" si="5"/>
        <v>0</v>
      </c>
      <c r="T37" s="445">
        <f t="shared" si="6"/>
        <v>0</v>
      </c>
      <c r="U37" s="445">
        <f t="shared" si="7"/>
        <v>0</v>
      </c>
      <c r="V37" s="445">
        <f t="shared" si="8"/>
        <v>0</v>
      </c>
      <c r="W37" s="445">
        <f t="shared" si="9"/>
        <v>0</v>
      </c>
      <c r="X37" s="445">
        <f t="shared" si="10"/>
        <v>0</v>
      </c>
      <c r="Y37" s="445">
        <f>VLOOKUP($K37,{"Ja",1;"Nein",1;"Entfällt",1;"Bitte auswählen",0;"",0;0,0},2,0)</f>
        <v>0</v>
      </c>
    </row>
    <row r="38" spans="2:25" ht="15" customHeight="1" x14ac:dyDescent="0.3">
      <c r="B38" s="70" t="str">
        <f t="shared" si="2"/>
        <v>!!!</v>
      </c>
      <c r="C38" s="339"/>
      <c r="D38" s="221"/>
      <c r="E38" s="284"/>
      <c r="F38" s="221"/>
      <c r="G38" s="221"/>
      <c r="H38" s="221"/>
      <c r="I38" s="221"/>
      <c r="J38" s="239" t="str">
        <f t="shared" si="11"/>
        <v/>
      </c>
      <c r="K38" s="238"/>
      <c r="L38" s="114"/>
      <c r="M38" s="286"/>
      <c r="N38" s="445" t="str">
        <f t="shared" si="12"/>
        <v>Leer</v>
      </c>
      <c r="O38" s="445" t="str">
        <f>VLOOKUP($C38,{"29 - Psychiatrie (Erwachsene)","BGI";"297 - stationsäquivalente Behandlung in der Erwachsenenpsychiatrie (29)","BGI";"30 - Kinder- und Jugendpsychiatrie","BGII";"307 - stationsäquivalente Behandlung in der Kinder- und Jugendpsychiatrie (30)","BGII";"31 - Psychosomatik","BGI";0,"Leer"},2,0)</f>
        <v>Leer</v>
      </c>
      <c r="P38" s="445" t="str">
        <f>VLOOKUP($C38,{"29 - Psychiatrie (Erwachsene)","JN";"297 - stationsäquivalente Behandlung in der Erwachsenenpsychiatrie (29)","Entfaellt";"30 - Kinder- und Jugendpsychiatrie","JN";"307 - stationsäquivalente Behandlung in der Kinder- und Jugendpsychiatrie (30)","Entfaellt";"31 - Psychosomatik","Entfaellt";0,"Leer"},2,0)</f>
        <v>Leer</v>
      </c>
      <c r="Q38" s="445">
        <f t="shared" si="3"/>
        <v>0</v>
      </c>
      <c r="R38" s="445">
        <f t="shared" si="4"/>
        <v>0</v>
      </c>
      <c r="S38" s="445">
        <f t="shared" si="5"/>
        <v>0</v>
      </c>
      <c r="T38" s="445">
        <f t="shared" si="6"/>
        <v>0</v>
      </c>
      <c r="U38" s="445">
        <f t="shared" si="7"/>
        <v>0</v>
      </c>
      <c r="V38" s="445">
        <f t="shared" si="8"/>
        <v>0</v>
      </c>
      <c r="W38" s="445">
        <f t="shared" si="9"/>
        <v>0</v>
      </c>
      <c r="X38" s="445">
        <f t="shared" si="10"/>
        <v>0</v>
      </c>
      <c r="Y38" s="445">
        <f>VLOOKUP($K38,{"Ja",1;"Nein",1;"Entfällt",1;"Bitte auswählen",0;"",0;0,0},2,0)</f>
        <v>0</v>
      </c>
    </row>
    <row r="39" spans="2:25" ht="15" customHeight="1" x14ac:dyDescent="0.3">
      <c r="B39" s="70" t="str">
        <f t="shared" si="2"/>
        <v>!!!</v>
      </c>
      <c r="C39" s="339"/>
      <c r="D39" s="221"/>
      <c r="E39" s="284"/>
      <c r="F39" s="221"/>
      <c r="G39" s="221"/>
      <c r="H39" s="221"/>
      <c r="I39" s="221"/>
      <c r="J39" s="239" t="str">
        <f t="shared" si="11"/>
        <v/>
      </c>
      <c r="K39" s="238"/>
      <c r="L39" s="114"/>
      <c r="M39" s="286"/>
      <c r="N39" s="445" t="str">
        <f t="shared" si="12"/>
        <v>Leer</v>
      </c>
      <c r="O39" s="445" t="str">
        <f>VLOOKUP($C39,{"29 - Psychiatrie (Erwachsene)","BGI";"297 - stationsäquivalente Behandlung in der Erwachsenenpsychiatrie (29)","BGI";"30 - Kinder- und Jugendpsychiatrie","BGII";"307 - stationsäquivalente Behandlung in der Kinder- und Jugendpsychiatrie (30)","BGII";"31 - Psychosomatik","BGI";0,"Leer"},2,0)</f>
        <v>Leer</v>
      </c>
      <c r="P39" s="445" t="str">
        <f>VLOOKUP($C39,{"29 - Psychiatrie (Erwachsene)","JN";"297 - stationsäquivalente Behandlung in der Erwachsenenpsychiatrie (29)","Entfaellt";"30 - Kinder- und Jugendpsychiatrie","JN";"307 - stationsäquivalente Behandlung in der Kinder- und Jugendpsychiatrie (30)","Entfaellt";"31 - Psychosomatik","Entfaellt";0,"Leer"},2,0)</f>
        <v>Leer</v>
      </c>
      <c r="Q39" s="445">
        <f t="shared" si="3"/>
        <v>0</v>
      </c>
      <c r="R39" s="445">
        <f t="shared" si="4"/>
        <v>0</v>
      </c>
      <c r="S39" s="445">
        <f t="shared" si="5"/>
        <v>0</v>
      </c>
      <c r="T39" s="445">
        <f t="shared" si="6"/>
        <v>0</v>
      </c>
      <c r="U39" s="445">
        <f t="shared" si="7"/>
        <v>0</v>
      </c>
      <c r="V39" s="445">
        <f t="shared" si="8"/>
        <v>0</v>
      </c>
      <c r="W39" s="445">
        <f t="shared" si="9"/>
        <v>0</v>
      </c>
      <c r="X39" s="445">
        <f t="shared" si="10"/>
        <v>0</v>
      </c>
      <c r="Y39" s="445">
        <f>VLOOKUP($K39,{"Ja",1;"Nein",1;"Entfällt",1;"Bitte auswählen",0;"",0;0,0},2,0)</f>
        <v>0</v>
      </c>
    </row>
    <row r="40" spans="2:25" ht="15" customHeight="1" x14ac:dyDescent="0.3">
      <c r="B40" s="70" t="str">
        <f t="shared" si="2"/>
        <v>!!!</v>
      </c>
      <c r="C40" s="339"/>
      <c r="D40" s="221"/>
      <c r="E40" s="284"/>
      <c r="F40" s="221"/>
      <c r="G40" s="221"/>
      <c r="H40" s="221"/>
      <c r="I40" s="221"/>
      <c r="J40" s="239" t="str">
        <f t="shared" si="11"/>
        <v/>
      </c>
      <c r="K40" s="238"/>
      <c r="L40" s="114"/>
      <c r="M40" s="286"/>
      <c r="N40" s="445" t="str">
        <f t="shared" si="12"/>
        <v>Leer</v>
      </c>
      <c r="O40" s="445" t="str">
        <f>VLOOKUP($C40,{"29 - Psychiatrie (Erwachsene)","BGI";"297 - stationsäquivalente Behandlung in der Erwachsenenpsychiatrie (29)","BGI";"30 - Kinder- und Jugendpsychiatrie","BGII";"307 - stationsäquivalente Behandlung in der Kinder- und Jugendpsychiatrie (30)","BGII";"31 - Psychosomatik","BGI";0,"Leer"},2,0)</f>
        <v>Leer</v>
      </c>
      <c r="P40" s="445" t="str">
        <f>VLOOKUP($C40,{"29 - Psychiatrie (Erwachsene)","JN";"297 - stationsäquivalente Behandlung in der Erwachsenenpsychiatrie (29)","Entfaellt";"30 - Kinder- und Jugendpsychiatrie","JN";"307 - stationsäquivalente Behandlung in der Kinder- und Jugendpsychiatrie (30)","Entfaellt";"31 - Psychosomatik","Entfaellt";0,"Leer"},2,0)</f>
        <v>Leer</v>
      </c>
      <c r="Q40" s="445">
        <f t="shared" si="3"/>
        <v>0</v>
      </c>
      <c r="R40" s="445">
        <f t="shared" si="4"/>
        <v>0</v>
      </c>
      <c r="S40" s="445">
        <f t="shared" si="5"/>
        <v>0</v>
      </c>
      <c r="T40" s="445">
        <f t="shared" si="6"/>
        <v>0</v>
      </c>
      <c r="U40" s="445">
        <f t="shared" si="7"/>
        <v>0</v>
      </c>
      <c r="V40" s="445">
        <f t="shared" si="8"/>
        <v>0</v>
      </c>
      <c r="W40" s="445">
        <f t="shared" si="9"/>
        <v>0</v>
      </c>
      <c r="X40" s="445">
        <f t="shared" si="10"/>
        <v>0</v>
      </c>
      <c r="Y40" s="445">
        <f>VLOOKUP($K40,{"Ja",1;"Nein",1;"Entfällt",1;"Bitte auswählen",0;"",0;0,0},2,0)</f>
        <v>0</v>
      </c>
    </row>
    <row r="41" spans="2:25" ht="15" customHeight="1" x14ac:dyDescent="0.3">
      <c r="B41" s="70" t="str">
        <f t="shared" si="2"/>
        <v>!!!</v>
      </c>
      <c r="C41" s="339"/>
      <c r="D41" s="221"/>
      <c r="E41" s="284"/>
      <c r="F41" s="221"/>
      <c r="G41" s="221"/>
      <c r="H41" s="221"/>
      <c r="I41" s="221"/>
      <c r="J41" s="239" t="str">
        <f t="shared" si="11"/>
        <v/>
      </c>
      <c r="K41" s="238"/>
      <c r="L41" s="114"/>
      <c r="M41" s="286"/>
      <c r="N41" s="445" t="str">
        <f t="shared" si="12"/>
        <v>Leer</v>
      </c>
      <c r="O41" s="445" t="str">
        <f>VLOOKUP($C41,{"29 - Psychiatrie (Erwachsene)","BGI";"297 - stationsäquivalente Behandlung in der Erwachsenenpsychiatrie (29)","BGI";"30 - Kinder- und Jugendpsychiatrie","BGII";"307 - stationsäquivalente Behandlung in der Kinder- und Jugendpsychiatrie (30)","BGII";"31 - Psychosomatik","BGI";0,"Leer"},2,0)</f>
        <v>Leer</v>
      </c>
      <c r="P41" s="445" t="str">
        <f>VLOOKUP($C41,{"29 - Psychiatrie (Erwachsene)","JN";"297 - stationsäquivalente Behandlung in der Erwachsenenpsychiatrie (29)","Entfaellt";"30 - Kinder- und Jugendpsychiatrie","JN";"307 - stationsäquivalente Behandlung in der Kinder- und Jugendpsychiatrie (30)","Entfaellt";"31 - Psychosomatik","Entfaellt";0,"Leer"},2,0)</f>
        <v>Leer</v>
      </c>
      <c r="Q41" s="445">
        <f t="shared" si="3"/>
        <v>0</v>
      </c>
      <c r="R41" s="445">
        <f t="shared" si="4"/>
        <v>0</v>
      </c>
      <c r="S41" s="445">
        <f t="shared" si="5"/>
        <v>0</v>
      </c>
      <c r="T41" s="445">
        <f t="shared" si="6"/>
        <v>0</v>
      </c>
      <c r="U41" s="445">
        <f t="shared" si="7"/>
        <v>0</v>
      </c>
      <c r="V41" s="445">
        <f t="shared" si="8"/>
        <v>0</v>
      </c>
      <c r="W41" s="445">
        <f t="shared" si="9"/>
        <v>0</v>
      </c>
      <c r="X41" s="445">
        <f t="shared" si="10"/>
        <v>0</v>
      </c>
      <c r="Y41" s="445">
        <f>VLOOKUP($K41,{"Ja",1;"Nein",1;"Entfällt",1;"Bitte auswählen",0;"",0;0,0},2,0)</f>
        <v>0</v>
      </c>
    </row>
    <row r="42" spans="2:25" ht="15" customHeight="1" x14ac:dyDescent="0.3">
      <c r="B42" s="70" t="str">
        <f t="shared" si="2"/>
        <v>!!!</v>
      </c>
      <c r="C42" s="339"/>
      <c r="D42" s="221"/>
      <c r="E42" s="284"/>
      <c r="F42" s="221"/>
      <c r="G42" s="221"/>
      <c r="H42" s="221"/>
      <c r="I42" s="221"/>
      <c r="J42" s="239" t="str">
        <f t="shared" si="11"/>
        <v/>
      </c>
      <c r="K42" s="238"/>
      <c r="L42" s="114"/>
      <c r="M42" s="286"/>
      <c r="N42" s="445" t="str">
        <f t="shared" si="12"/>
        <v>Leer</v>
      </c>
      <c r="O42" s="445" t="str">
        <f>VLOOKUP($C42,{"29 - Psychiatrie (Erwachsene)","BGI";"297 - stationsäquivalente Behandlung in der Erwachsenenpsychiatrie (29)","BGI";"30 - Kinder- und Jugendpsychiatrie","BGII";"307 - stationsäquivalente Behandlung in der Kinder- und Jugendpsychiatrie (30)","BGII";"31 - Psychosomatik","BGI";0,"Leer"},2,0)</f>
        <v>Leer</v>
      </c>
      <c r="P42" s="445" t="str">
        <f>VLOOKUP($C42,{"29 - Psychiatrie (Erwachsene)","JN";"297 - stationsäquivalente Behandlung in der Erwachsenenpsychiatrie (29)","Entfaellt";"30 - Kinder- und Jugendpsychiatrie","JN";"307 - stationsäquivalente Behandlung in der Kinder- und Jugendpsychiatrie (30)","Entfaellt";"31 - Psychosomatik","Entfaellt";0,"Leer"},2,0)</f>
        <v>Leer</v>
      </c>
      <c r="Q42" s="445">
        <f t="shared" si="3"/>
        <v>0</v>
      </c>
      <c r="R42" s="445">
        <f t="shared" si="4"/>
        <v>0</v>
      </c>
      <c r="S42" s="445">
        <f t="shared" si="5"/>
        <v>0</v>
      </c>
      <c r="T42" s="445">
        <f t="shared" si="6"/>
        <v>0</v>
      </c>
      <c r="U42" s="445">
        <f t="shared" si="7"/>
        <v>0</v>
      </c>
      <c r="V42" s="445">
        <f t="shared" si="8"/>
        <v>0</v>
      </c>
      <c r="W42" s="445">
        <f t="shared" si="9"/>
        <v>0</v>
      </c>
      <c r="X42" s="445">
        <f t="shared" si="10"/>
        <v>0</v>
      </c>
      <c r="Y42" s="445">
        <f>VLOOKUP($K42,{"Ja",1;"Nein",1;"Entfällt",1;"Bitte auswählen",0;"",0;0,0},2,0)</f>
        <v>0</v>
      </c>
    </row>
    <row r="43" spans="2:25" ht="15" customHeight="1" x14ac:dyDescent="0.3">
      <c r="B43" s="70" t="str">
        <f t="shared" si="2"/>
        <v>!!!</v>
      </c>
      <c r="C43" s="339"/>
      <c r="D43" s="221"/>
      <c r="E43" s="284"/>
      <c r="F43" s="221"/>
      <c r="G43" s="221"/>
      <c r="H43" s="221"/>
      <c r="I43" s="221"/>
      <c r="J43" s="239" t="str">
        <f t="shared" si="11"/>
        <v/>
      </c>
      <c r="K43" s="238"/>
      <c r="L43" s="114"/>
      <c r="M43" s="286"/>
      <c r="N43" s="445" t="str">
        <f t="shared" si="12"/>
        <v>Leer</v>
      </c>
      <c r="O43" s="445" t="str">
        <f>VLOOKUP($C43,{"29 - Psychiatrie (Erwachsene)","BGI";"297 - stationsäquivalente Behandlung in der Erwachsenenpsychiatrie (29)","BGI";"30 - Kinder- und Jugendpsychiatrie","BGII";"307 - stationsäquivalente Behandlung in der Kinder- und Jugendpsychiatrie (30)","BGII";"31 - Psychosomatik","BGI";0,"Leer"},2,0)</f>
        <v>Leer</v>
      </c>
      <c r="P43" s="445" t="str">
        <f>VLOOKUP($C43,{"29 - Psychiatrie (Erwachsene)","JN";"297 - stationsäquivalente Behandlung in der Erwachsenenpsychiatrie (29)","Entfaellt";"30 - Kinder- und Jugendpsychiatrie","JN";"307 - stationsäquivalente Behandlung in der Kinder- und Jugendpsychiatrie (30)","Entfaellt";"31 - Psychosomatik","Entfaellt";0,"Leer"},2,0)</f>
        <v>Leer</v>
      </c>
      <c r="Q43" s="445">
        <f t="shared" si="3"/>
        <v>0</v>
      </c>
      <c r="R43" s="445">
        <f t="shared" si="4"/>
        <v>0</v>
      </c>
      <c r="S43" s="445">
        <f t="shared" si="5"/>
        <v>0</v>
      </c>
      <c r="T43" s="445">
        <f t="shared" si="6"/>
        <v>0</v>
      </c>
      <c r="U43" s="445">
        <f t="shared" si="7"/>
        <v>0</v>
      </c>
      <c r="V43" s="445">
        <f t="shared" si="8"/>
        <v>0</v>
      </c>
      <c r="W43" s="445">
        <f t="shared" si="9"/>
        <v>0</v>
      </c>
      <c r="X43" s="445">
        <f t="shared" si="10"/>
        <v>0</v>
      </c>
      <c r="Y43" s="445">
        <f>VLOOKUP($K43,{"Ja",1;"Nein",1;"Entfällt",1;"Bitte auswählen",0;"",0;0,0},2,0)</f>
        <v>0</v>
      </c>
    </row>
    <row r="44" spans="2:25" ht="15" customHeight="1" x14ac:dyDescent="0.3">
      <c r="B44" s="70" t="str">
        <f t="shared" si="2"/>
        <v>!!!</v>
      </c>
      <c r="C44" s="339"/>
      <c r="D44" s="221"/>
      <c r="E44" s="284"/>
      <c r="F44" s="221"/>
      <c r="G44" s="221"/>
      <c r="H44" s="221"/>
      <c r="I44" s="221"/>
      <c r="J44" s="239" t="str">
        <f t="shared" si="11"/>
        <v/>
      </c>
      <c r="K44" s="238"/>
      <c r="L44" s="114"/>
      <c r="M44" s="286"/>
      <c r="N44" s="445" t="str">
        <f t="shared" si="12"/>
        <v>Leer</v>
      </c>
      <c r="O44" s="445" t="str">
        <f>VLOOKUP($C44,{"29 - Psychiatrie (Erwachsene)","BGI";"297 - stationsäquivalente Behandlung in der Erwachsenenpsychiatrie (29)","BGI";"30 - Kinder- und Jugendpsychiatrie","BGII";"307 - stationsäquivalente Behandlung in der Kinder- und Jugendpsychiatrie (30)","BGII";"31 - Psychosomatik","BGI";0,"Leer"},2,0)</f>
        <v>Leer</v>
      </c>
      <c r="P44" s="445" t="str">
        <f>VLOOKUP($C44,{"29 - Psychiatrie (Erwachsene)","JN";"297 - stationsäquivalente Behandlung in der Erwachsenenpsychiatrie (29)","Entfaellt";"30 - Kinder- und Jugendpsychiatrie","JN";"307 - stationsäquivalente Behandlung in der Kinder- und Jugendpsychiatrie (30)","Entfaellt";"31 - Psychosomatik","Entfaellt";0,"Leer"},2,0)</f>
        <v>Leer</v>
      </c>
      <c r="Q44" s="445">
        <f t="shared" si="3"/>
        <v>0</v>
      </c>
      <c r="R44" s="445">
        <f t="shared" si="4"/>
        <v>0</v>
      </c>
      <c r="S44" s="445">
        <f t="shared" si="5"/>
        <v>0</v>
      </c>
      <c r="T44" s="445">
        <f t="shared" si="6"/>
        <v>0</v>
      </c>
      <c r="U44" s="445">
        <f t="shared" si="7"/>
        <v>0</v>
      </c>
      <c r="V44" s="445">
        <f t="shared" si="8"/>
        <v>0</v>
      </c>
      <c r="W44" s="445">
        <f t="shared" si="9"/>
        <v>0</v>
      </c>
      <c r="X44" s="445">
        <f t="shared" si="10"/>
        <v>0</v>
      </c>
      <c r="Y44" s="445">
        <f>VLOOKUP($K44,{"Ja",1;"Nein",1;"Entfällt",1;"Bitte auswählen",0;"",0;0,0},2,0)</f>
        <v>0</v>
      </c>
    </row>
    <row r="45" spans="2:25" ht="15" customHeight="1" x14ac:dyDescent="0.3">
      <c r="B45" s="70" t="str">
        <f t="shared" si="2"/>
        <v>!!!</v>
      </c>
      <c r="C45" s="339"/>
      <c r="D45" s="221"/>
      <c r="E45" s="284"/>
      <c r="F45" s="221"/>
      <c r="G45" s="221"/>
      <c r="H45" s="221"/>
      <c r="I45" s="221"/>
      <c r="J45" s="239" t="str">
        <f t="shared" si="11"/>
        <v/>
      </c>
      <c r="K45" s="238"/>
      <c r="L45" s="114"/>
      <c r="M45" s="286"/>
      <c r="N45" s="445" t="str">
        <f t="shared" si="12"/>
        <v>Leer</v>
      </c>
      <c r="O45" s="445" t="str">
        <f>VLOOKUP($C45,{"29 - Psychiatrie (Erwachsene)","BGI";"297 - stationsäquivalente Behandlung in der Erwachsenenpsychiatrie (29)","BGI";"30 - Kinder- und Jugendpsychiatrie","BGII";"307 - stationsäquivalente Behandlung in der Kinder- und Jugendpsychiatrie (30)","BGII";"31 - Psychosomatik","BGI";0,"Leer"},2,0)</f>
        <v>Leer</v>
      </c>
      <c r="P45" s="445" t="str">
        <f>VLOOKUP($C45,{"29 - Psychiatrie (Erwachsene)","JN";"297 - stationsäquivalente Behandlung in der Erwachsenenpsychiatrie (29)","Entfaellt";"30 - Kinder- und Jugendpsychiatrie","JN";"307 - stationsäquivalente Behandlung in der Kinder- und Jugendpsychiatrie (30)","Entfaellt";"31 - Psychosomatik","Entfaellt";0,"Leer"},2,0)</f>
        <v>Leer</v>
      </c>
      <c r="Q45" s="445">
        <f t="shared" si="3"/>
        <v>0</v>
      </c>
      <c r="R45" s="445">
        <f t="shared" si="4"/>
        <v>0</v>
      </c>
      <c r="S45" s="445">
        <f t="shared" si="5"/>
        <v>0</v>
      </c>
      <c r="T45" s="445">
        <f t="shared" si="6"/>
        <v>0</v>
      </c>
      <c r="U45" s="445">
        <f t="shared" si="7"/>
        <v>0</v>
      </c>
      <c r="V45" s="445">
        <f t="shared" si="8"/>
        <v>0</v>
      </c>
      <c r="W45" s="445">
        <f t="shared" si="9"/>
        <v>0</v>
      </c>
      <c r="X45" s="445">
        <f t="shared" si="10"/>
        <v>0</v>
      </c>
      <c r="Y45" s="445">
        <f>VLOOKUP($K45,{"Ja",1;"Nein",1;"Entfällt",1;"Bitte auswählen",0;"",0;0,0},2,0)</f>
        <v>0</v>
      </c>
    </row>
    <row r="46" spans="2:25" ht="15" customHeight="1" x14ac:dyDescent="0.3">
      <c r="B46" s="70" t="str">
        <f t="shared" si="2"/>
        <v>!!!</v>
      </c>
      <c r="C46" s="339"/>
      <c r="D46" s="221"/>
      <c r="E46" s="284"/>
      <c r="F46" s="221"/>
      <c r="G46" s="221"/>
      <c r="H46" s="221"/>
      <c r="I46" s="221"/>
      <c r="J46" s="239" t="str">
        <f t="shared" si="11"/>
        <v/>
      </c>
      <c r="K46" s="238"/>
      <c r="L46" s="114"/>
      <c r="M46" s="286"/>
      <c r="N46" s="445" t="str">
        <f t="shared" si="12"/>
        <v>Leer</v>
      </c>
      <c r="O46" s="445" t="str">
        <f>VLOOKUP($C46,{"29 - Psychiatrie (Erwachsene)","BGI";"297 - stationsäquivalente Behandlung in der Erwachsenenpsychiatrie (29)","BGI";"30 - Kinder- und Jugendpsychiatrie","BGII";"307 - stationsäquivalente Behandlung in der Kinder- und Jugendpsychiatrie (30)","BGII";"31 - Psychosomatik","BGI";0,"Leer"},2,0)</f>
        <v>Leer</v>
      </c>
      <c r="P46" s="445" t="str">
        <f>VLOOKUP($C46,{"29 - Psychiatrie (Erwachsene)","JN";"297 - stationsäquivalente Behandlung in der Erwachsenenpsychiatrie (29)","Entfaellt";"30 - Kinder- und Jugendpsychiatrie","JN";"307 - stationsäquivalente Behandlung in der Kinder- und Jugendpsychiatrie (30)","Entfaellt";"31 - Psychosomatik","Entfaellt";0,"Leer"},2,0)</f>
        <v>Leer</v>
      </c>
      <c r="Q46" s="445">
        <f t="shared" si="3"/>
        <v>0</v>
      </c>
      <c r="R46" s="445">
        <f t="shared" si="4"/>
        <v>0</v>
      </c>
      <c r="S46" s="445">
        <f t="shared" si="5"/>
        <v>0</v>
      </c>
      <c r="T46" s="445">
        <f t="shared" si="6"/>
        <v>0</v>
      </c>
      <c r="U46" s="445">
        <f t="shared" si="7"/>
        <v>0</v>
      </c>
      <c r="V46" s="445">
        <f t="shared" si="8"/>
        <v>0</v>
      </c>
      <c r="W46" s="445">
        <f t="shared" si="9"/>
        <v>0</v>
      </c>
      <c r="X46" s="445">
        <f t="shared" si="10"/>
        <v>0</v>
      </c>
      <c r="Y46" s="445">
        <f>VLOOKUP($K46,{"Ja",1;"Nein",1;"Entfällt",1;"Bitte auswählen",0;"",0;0,0},2,0)</f>
        <v>0</v>
      </c>
    </row>
    <row r="47" spans="2:25" ht="15" customHeight="1" x14ac:dyDescent="0.3">
      <c r="B47" s="70" t="str">
        <f t="shared" si="2"/>
        <v>!!!</v>
      </c>
      <c r="C47" s="339"/>
      <c r="D47" s="221"/>
      <c r="E47" s="284"/>
      <c r="F47" s="221"/>
      <c r="G47" s="221"/>
      <c r="H47" s="221"/>
      <c r="I47" s="221"/>
      <c r="J47" s="239" t="str">
        <f t="shared" si="11"/>
        <v/>
      </c>
      <c r="K47" s="238"/>
      <c r="L47" s="114"/>
      <c r="M47" s="286"/>
      <c r="N47" s="445" t="str">
        <f t="shared" si="12"/>
        <v>Leer</v>
      </c>
      <c r="O47" s="445" t="str">
        <f>VLOOKUP($C47,{"29 - Psychiatrie (Erwachsene)","BGI";"297 - stationsäquivalente Behandlung in der Erwachsenenpsychiatrie (29)","BGI";"30 - Kinder- und Jugendpsychiatrie","BGII";"307 - stationsäquivalente Behandlung in der Kinder- und Jugendpsychiatrie (30)","BGII";"31 - Psychosomatik","BGI";0,"Leer"},2,0)</f>
        <v>Leer</v>
      </c>
      <c r="P47" s="445" t="str">
        <f>VLOOKUP($C47,{"29 - Psychiatrie (Erwachsene)","JN";"297 - stationsäquivalente Behandlung in der Erwachsenenpsychiatrie (29)","Entfaellt";"30 - Kinder- und Jugendpsychiatrie","JN";"307 - stationsäquivalente Behandlung in der Kinder- und Jugendpsychiatrie (30)","Entfaellt";"31 - Psychosomatik","Entfaellt";0,"Leer"},2,0)</f>
        <v>Leer</v>
      </c>
      <c r="Q47" s="445">
        <f t="shared" si="3"/>
        <v>0</v>
      </c>
      <c r="R47" s="445">
        <f t="shared" si="4"/>
        <v>0</v>
      </c>
      <c r="S47" s="445">
        <f t="shared" si="5"/>
        <v>0</v>
      </c>
      <c r="T47" s="445">
        <f t="shared" si="6"/>
        <v>0</v>
      </c>
      <c r="U47" s="445">
        <f t="shared" si="7"/>
        <v>0</v>
      </c>
      <c r="V47" s="445">
        <f t="shared" si="8"/>
        <v>0</v>
      </c>
      <c r="W47" s="445">
        <f t="shared" si="9"/>
        <v>0</v>
      </c>
      <c r="X47" s="445">
        <f t="shared" si="10"/>
        <v>0</v>
      </c>
      <c r="Y47" s="445">
        <f>VLOOKUP($K47,{"Ja",1;"Nein",1;"Entfällt",1;"Bitte auswählen",0;"",0;0,0},2,0)</f>
        <v>0</v>
      </c>
    </row>
    <row r="48" spans="2:25" ht="15" customHeight="1" x14ac:dyDescent="0.3">
      <c r="B48" s="70" t="str">
        <f t="shared" si="2"/>
        <v>!!!</v>
      </c>
      <c r="C48" s="339"/>
      <c r="D48" s="221"/>
      <c r="E48" s="284"/>
      <c r="F48" s="221"/>
      <c r="G48" s="221"/>
      <c r="H48" s="221"/>
      <c r="I48" s="221"/>
      <c r="J48" s="239" t="str">
        <f t="shared" si="11"/>
        <v/>
      </c>
      <c r="K48" s="238"/>
      <c r="L48" s="114"/>
      <c r="M48" s="286"/>
      <c r="N48" s="445" t="str">
        <f t="shared" si="12"/>
        <v>Leer</v>
      </c>
      <c r="O48" s="445" t="str">
        <f>VLOOKUP($C48,{"29 - Psychiatrie (Erwachsene)","BGI";"297 - stationsäquivalente Behandlung in der Erwachsenenpsychiatrie (29)","BGI";"30 - Kinder- und Jugendpsychiatrie","BGII";"307 - stationsäquivalente Behandlung in der Kinder- und Jugendpsychiatrie (30)","BGII";"31 - Psychosomatik","BGI";0,"Leer"},2,0)</f>
        <v>Leer</v>
      </c>
      <c r="P48" s="445" t="str">
        <f>VLOOKUP($C48,{"29 - Psychiatrie (Erwachsene)","JN";"297 - stationsäquivalente Behandlung in der Erwachsenenpsychiatrie (29)","Entfaellt";"30 - Kinder- und Jugendpsychiatrie","JN";"307 - stationsäquivalente Behandlung in der Kinder- und Jugendpsychiatrie (30)","Entfaellt";"31 - Psychosomatik","Entfaellt";0,"Leer"},2,0)</f>
        <v>Leer</v>
      </c>
      <c r="Q48" s="445">
        <f t="shared" si="3"/>
        <v>0</v>
      </c>
      <c r="R48" s="445">
        <f t="shared" si="4"/>
        <v>0</v>
      </c>
      <c r="S48" s="445">
        <f t="shared" si="5"/>
        <v>0</v>
      </c>
      <c r="T48" s="445">
        <f t="shared" si="6"/>
        <v>0</v>
      </c>
      <c r="U48" s="445">
        <f t="shared" si="7"/>
        <v>0</v>
      </c>
      <c r="V48" s="445">
        <f t="shared" si="8"/>
        <v>0</v>
      </c>
      <c r="W48" s="445">
        <f t="shared" si="9"/>
        <v>0</v>
      </c>
      <c r="X48" s="445">
        <f t="shared" si="10"/>
        <v>0</v>
      </c>
      <c r="Y48" s="445">
        <f>VLOOKUP($K48,{"Ja",1;"Nein",1;"Entfällt",1;"Bitte auswählen",0;"",0;0,0},2,0)</f>
        <v>0</v>
      </c>
    </row>
    <row r="49" spans="2:25" ht="15" customHeight="1" x14ac:dyDescent="0.3">
      <c r="B49" s="70" t="str">
        <f t="shared" si="2"/>
        <v>!!!</v>
      </c>
      <c r="C49" s="339"/>
      <c r="D49" s="221"/>
      <c r="E49" s="284"/>
      <c r="F49" s="221"/>
      <c r="G49" s="221"/>
      <c r="H49" s="221"/>
      <c r="I49" s="221"/>
      <c r="J49" s="239" t="str">
        <f t="shared" si="11"/>
        <v/>
      </c>
      <c r="K49" s="238"/>
      <c r="L49" s="114"/>
      <c r="M49" s="286"/>
      <c r="N49" s="445" t="str">
        <f t="shared" si="12"/>
        <v>Leer</v>
      </c>
      <c r="O49" s="445" t="str">
        <f>VLOOKUP($C49,{"29 - Psychiatrie (Erwachsene)","BGI";"297 - stationsäquivalente Behandlung in der Erwachsenenpsychiatrie (29)","BGI";"30 - Kinder- und Jugendpsychiatrie","BGII";"307 - stationsäquivalente Behandlung in der Kinder- und Jugendpsychiatrie (30)","BGII";"31 - Psychosomatik","BGI";0,"Leer"},2,0)</f>
        <v>Leer</v>
      </c>
      <c r="P49" s="445" t="str">
        <f>VLOOKUP($C49,{"29 - Psychiatrie (Erwachsene)","JN";"297 - stationsäquivalente Behandlung in der Erwachsenenpsychiatrie (29)","Entfaellt";"30 - Kinder- und Jugendpsychiatrie","JN";"307 - stationsäquivalente Behandlung in der Kinder- und Jugendpsychiatrie (30)","Entfaellt";"31 - Psychosomatik","Entfaellt";0,"Leer"},2,0)</f>
        <v>Leer</v>
      </c>
      <c r="Q49" s="445">
        <f t="shared" si="3"/>
        <v>0</v>
      </c>
      <c r="R49" s="445">
        <f t="shared" si="4"/>
        <v>0</v>
      </c>
      <c r="S49" s="445">
        <f t="shared" si="5"/>
        <v>0</v>
      </c>
      <c r="T49" s="445">
        <f t="shared" si="6"/>
        <v>0</v>
      </c>
      <c r="U49" s="445">
        <f t="shared" si="7"/>
        <v>0</v>
      </c>
      <c r="V49" s="445">
        <f t="shared" si="8"/>
        <v>0</v>
      </c>
      <c r="W49" s="445">
        <f t="shared" si="9"/>
        <v>0</v>
      </c>
      <c r="X49" s="445">
        <f t="shared" si="10"/>
        <v>0</v>
      </c>
      <c r="Y49" s="445">
        <f>VLOOKUP($K49,{"Ja",1;"Nein",1;"Entfällt",1;"Bitte auswählen",0;"",0;0,0},2,0)</f>
        <v>0</v>
      </c>
    </row>
    <row r="50" spans="2:25" ht="15" customHeight="1" x14ac:dyDescent="0.3">
      <c r="B50" s="70" t="str">
        <f t="shared" si="2"/>
        <v>!!!</v>
      </c>
      <c r="C50" s="339"/>
      <c r="D50" s="221"/>
      <c r="E50" s="284"/>
      <c r="F50" s="221"/>
      <c r="G50" s="221"/>
      <c r="H50" s="221"/>
      <c r="I50" s="221"/>
      <c r="J50" s="239" t="str">
        <f t="shared" si="11"/>
        <v/>
      </c>
      <c r="K50" s="238"/>
      <c r="L50" s="114"/>
      <c r="M50" s="286"/>
      <c r="N50" s="445" t="str">
        <f t="shared" si="12"/>
        <v>Leer</v>
      </c>
      <c r="O50" s="445" t="str">
        <f>VLOOKUP($C50,{"29 - Psychiatrie (Erwachsene)","BGI";"297 - stationsäquivalente Behandlung in der Erwachsenenpsychiatrie (29)","BGI";"30 - Kinder- und Jugendpsychiatrie","BGII";"307 - stationsäquivalente Behandlung in der Kinder- und Jugendpsychiatrie (30)","BGII";"31 - Psychosomatik","BGI";0,"Leer"},2,0)</f>
        <v>Leer</v>
      </c>
      <c r="P50" s="445" t="str">
        <f>VLOOKUP($C50,{"29 - Psychiatrie (Erwachsene)","JN";"297 - stationsäquivalente Behandlung in der Erwachsenenpsychiatrie (29)","Entfaellt";"30 - Kinder- und Jugendpsychiatrie","JN";"307 - stationsäquivalente Behandlung in der Kinder- und Jugendpsychiatrie (30)","Entfaellt";"31 - Psychosomatik","Entfaellt";0,"Leer"},2,0)</f>
        <v>Leer</v>
      </c>
      <c r="Q50" s="445">
        <f t="shared" si="3"/>
        <v>0</v>
      </c>
      <c r="R50" s="445">
        <f t="shared" si="4"/>
        <v>0</v>
      </c>
      <c r="S50" s="445">
        <f t="shared" si="5"/>
        <v>0</v>
      </c>
      <c r="T50" s="445">
        <f t="shared" si="6"/>
        <v>0</v>
      </c>
      <c r="U50" s="445">
        <f t="shared" si="7"/>
        <v>0</v>
      </c>
      <c r="V50" s="445">
        <f t="shared" si="8"/>
        <v>0</v>
      </c>
      <c r="W50" s="445">
        <f t="shared" si="9"/>
        <v>0</v>
      </c>
      <c r="X50" s="445">
        <f t="shared" si="10"/>
        <v>0</v>
      </c>
      <c r="Y50" s="445">
        <f>VLOOKUP($K50,{"Ja",1;"Nein",1;"Entfällt",1;"Bitte auswählen",0;"",0;0,0},2,0)</f>
        <v>0</v>
      </c>
    </row>
    <row r="51" spans="2:25" ht="15" customHeight="1" x14ac:dyDescent="0.3">
      <c r="B51" s="70" t="str">
        <f t="shared" si="2"/>
        <v>!!!</v>
      </c>
      <c r="C51" s="339"/>
      <c r="D51" s="221"/>
      <c r="E51" s="284"/>
      <c r="F51" s="221"/>
      <c r="G51" s="221"/>
      <c r="H51" s="221"/>
      <c r="I51" s="221"/>
      <c r="J51" s="239" t="str">
        <f t="shared" si="11"/>
        <v/>
      </c>
      <c r="K51" s="238"/>
      <c r="L51" s="114"/>
      <c r="M51" s="286"/>
      <c r="N51" s="445" t="str">
        <f t="shared" si="12"/>
        <v>Leer</v>
      </c>
      <c r="O51" s="445" t="str">
        <f>VLOOKUP($C51,{"29 - Psychiatrie (Erwachsene)","BGI";"297 - stationsäquivalente Behandlung in der Erwachsenenpsychiatrie (29)","BGI";"30 - Kinder- und Jugendpsychiatrie","BGII";"307 - stationsäquivalente Behandlung in der Kinder- und Jugendpsychiatrie (30)","BGII";"31 - Psychosomatik","BGI";0,"Leer"},2,0)</f>
        <v>Leer</v>
      </c>
      <c r="P51" s="445" t="str">
        <f>VLOOKUP($C51,{"29 - Psychiatrie (Erwachsene)","JN";"297 - stationsäquivalente Behandlung in der Erwachsenenpsychiatrie (29)","Entfaellt";"30 - Kinder- und Jugendpsychiatrie","JN";"307 - stationsäquivalente Behandlung in der Kinder- und Jugendpsychiatrie (30)","Entfaellt";"31 - Psychosomatik","Entfaellt";0,"Leer"},2,0)</f>
        <v>Leer</v>
      </c>
      <c r="Q51" s="445">
        <f t="shared" si="3"/>
        <v>0</v>
      </c>
      <c r="R51" s="445">
        <f t="shared" si="4"/>
        <v>0</v>
      </c>
      <c r="S51" s="445">
        <f t="shared" si="5"/>
        <v>0</v>
      </c>
      <c r="T51" s="445">
        <f t="shared" si="6"/>
        <v>0</v>
      </c>
      <c r="U51" s="445">
        <f t="shared" si="7"/>
        <v>0</v>
      </c>
      <c r="V51" s="445">
        <f t="shared" si="8"/>
        <v>0</v>
      </c>
      <c r="W51" s="445">
        <f t="shared" si="9"/>
        <v>0</v>
      </c>
      <c r="X51" s="445">
        <f t="shared" si="10"/>
        <v>0</v>
      </c>
      <c r="Y51" s="445">
        <f>VLOOKUP($K51,{"Ja",1;"Nein",1;"Entfällt",1;"Bitte auswählen",0;"",0;0,0},2,0)</f>
        <v>0</v>
      </c>
    </row>
    <row r="52" spans="2:25" ht="15" customHeight="1" x14ac:dyDescent="0.3">
      <c r="B52" s="70" t="str">
        <f t="shared" si="2"/>
        <v>!!!</v>
      </c>
      <c r="C52" s="339"/>
      <c r="D52" s="221"/>
      <c r="E52" s="284"/>
      <c r="F52" s="221"/>
      <c r="G52" s="221"/>
      <c r="H52" s="221"/>
      <c r="I52" s="221"/>
      <c r="J52" s="239" t="str">
        <f t="shared" si="11"/>
        <v/>
      </c>
      <c r="K52" s="238"/>
      <c r="L52" s="114"/>
      <c r="M52" s="286"/>
      <c r="N52" s="445" t="str">
        <f t="shared" si="12"/>
        <v>Leer</v>
      </c>
      <c r="O52" s="445" t="str">
        <f>VLOOKUP($C52,{"29 - Psychiatrie (Erwachsene)","BGI";"297 - stationsäquivalente Behandlung in der Erwachsenenpsychiatrie (29)","BGI";"30 - Kinder- und Jugendpsychiatrie","BGII";"307 - stationsäquivalente Behandlung in der Kinder- und Jugendpsychiatrie (30)","BGII";"31 - Psychosomatik","BGI";0,"Leer"},2,0)</f>
        <v>Leer</v>
      </c>
      <c r="P52" s="445" t="str">
        <f>VLOOKUP($C52,{"29 - Psychiatrie (Erwachsene)","JN";"297 - stationsäquivalente Behandlung in der Erwachsenenpsychiatrie (29)","Entfaellt";"30 - Kinder- und Jugendpsychiatrie","JN";"307 - stationsäquivalente Behandlung in der Kinder- und Jugendpsychiatrie (30)","Entfaellt";"31 - Psychosomatik","Entfaellt";0,"Leer"},2,0)</f>
        <v>Leer</v>
      </c>
      <c r="Q52" s="445">
        <f t="shared" si="3"/>
        <v>0</v>
      </c>
      <c r="R52" s="445">
        <f t="shared" si="4"/>
        <v>0</v>
      </c>
      <c r="S52" s="445">
        <f t="shared" si="5"/>
        <v>0</v>
      </c>
      <c r="T52" s="445">
        <f t="shared" si="6"/>
        <v>0</v>
      </c>
      <c r="U52" s="445">
        <f t="shared" si="7"/>
        <v>0</v>
      </c>
      <c r="V52" s="445">
        <f t="shared" si="8"/>
        <v>0</v>
      </c>
      <c r="W52" s="445">
        <f t="shared" si="9"/>
        <v>0</v>
      </c>
      <c r="X52" s="445">
        <f t="shared" si="10"/>
        <v>0</v>
      </c>
      <c r="Y52" s="445">
        <f>VLOOKUP($K52,{"Ja",1;"Nein",1;"Entfällt",1;"Bitte auswählen",0;"",0;0,0},2,0)</f>
        <v>0</v>
      </c>
    </row>
    <row r="53" spans="2:25" ht="15" customHeight="1" x14ac:dyDescent="0.3">
      <c r="B53" s="70" t="str">
        <f t="shared" si="2"/>
        <v>!!!</v>
      </c>
      <c r="C53" s="339"/>
      <c r="D53" s="221"/>
      <c r="E53" s="284"/>
      <c r="F53" s="221"/>
      <c r="G53" s="221"/>
      <c r="H53" s="221"/>
      <c r="I53" s="221"/>
      <c r="J53" s="239" t="str">
        <f t="shared" si="11"/>
        <v/>
      </c>
      <c r="K53" s="238"/>
      <c r="L53" s="114"/>
      <c r="M53" s="286"/>
      <c r="N53" s="445" t="str">
        <f t="shared" si="12"/>
        <v>Leer</v>
      </c>
      <c r="O53" s="445" t="str">
        <f>VLOOKUP($C53,{"29 - Psychiatrie (Erwachsene)","BGI";"297 - stationsäquivalente Behandlung in der Erwachsenenpsychiatrie (29)","BGI";"30 - Kinder- und Jugendpsychiatrie","BGII";"307 - stationsäquivalente Behandlung in der Kinder- und Jugendpsychiatrie (30)","BGII";"31 - Psychosomatik","BGI";0,"Leer"},2,0)</f>
        <v>Leer</v>
      </c>
      <c r="P53" s="445" t="str">
        <f>VLOOKUP($C53,{"29 - Psychiatrie (Erwachsene)","JN";"297 - stationsäquivalente Behandlung in der Erwachsenenpsychiatrie (29)","Entfaellt";"30 - Kinder- und Jugendpsychiatrie","JN";"307 - stationsäquivalente Behandlung in der Kinder- und Jugendpsychiatrie (30)","Entfaellt";"31 - Psychosomatik","Entfaellt";0,"Leer"},2,0)</f>
        <v>Leer</v>
      </c>
      <c r="Q53" s="445">
        <f t="shared" si="3"/>
        <v>0</v>
      </c>
      <c r="R53" s="445">
        <f t="shared" si="4"/>
        <v>0</v>
      </c>
      <c r="S53" s="445">
        <f t="shared" si="5"/>
        <v>0</v>
      </c>
      <c r="T53" s="445">
        <f t="shared" si="6"/>
        <v>0</v>
      </c>
      <c r="U53" s="445">
        <f t="shared" si="7"/>
        <v>0</v>
      </c>
      <c r="V53" s="445">
        <f t="shared" si="8"/>
        <v>0</v>
      </c>
      <c r="W53" s="445">
        <f t="shared" si="9"/>
        <v>0</v>
      </c>
      <c r="X53" s="445">
        <f t="shared" si="10"/>
        <v>0</v>
      </c>
      <c r="Y53" s="445">
        <f>VLOOKUP($K53,{"Ja",1;"Nein",1;"Entfällt",1;"Bitte auswählen",0;"",0;0,0},2,0)</f>
        <v>0</v>
      </c>
    </row>
    <row r="54" spans="2:25" ht="15" customHeight="1" x14ac:dyDescent="0.3">
      <c r="B54" s="70" t="str">
        <f t="shared" si="2"/>
        <v>!!!</v>
      </c>
      <c r="C54" s="339"/>
      <c r="D54" s="221"/>
      <c r="E54" s="284"/>
      <c r="F54" s="221"/>
      <c r="G54" s="221"/>
      <c r="H54" s="221"/>
      <c r="I54" s="221"/>
      <c r="J54" s="239" t="str">
        <f t="shared" si="11"/>
        <v/>
      </c>
      <c r="K54" s="238"/>
      <c r="L54" s="114"/>
      <c r="M54" s="286"/>
      <c r="N54" s="445" t="str">
        <f t="shared" si="12"/>
        <v>Leer</v>
      </c>
      <c r="O54" s="445" t="str">
        <f>VLOOKUP($C54,{"29 - Psychiatrie (Erwachsene)","BGI";"297 - stationsäquivalente Behandlung in der Erwachsenenpsychiatrie (29)","BGI";"30 - Kinder- und Jugendpsychiatrie","BGII";"307 - stationsäquivalente Behandlung in der Kinder- und Jugendpsychiatrie (30)","BGII";"31 - Psychosomatik","BGI";0,"Leer"},2,0)</f>
        <v>Leer</v>
      </c>
      <c r="P54" s="445" t="str">
        <f>VLOOKUP($C54,{"29 - Psychiatrie (Erwachsene)","JN";"297 - stationsäquivalente Behandlung in der Erwachsenenpsychiatrie (29)","Entfaellt";"30 - Kinder- und Jugendpsychiatrie","JN";"307 - stationsäquivalente Behandlung in der Kinder- und Jugendpsychiatrie (30)","Entfaellt";"31 - Psychosomatik","Entfaellt";0,"Leer"},2,0)</f>
        <v>Leer</v>
      </c>
      <c r="Q54" s="445">
        <f t="shared" si="3"/>
        <v>0</v>
      </c>
      <c r="R54" s="445">
        <f t="shared" si="4"/>
        <v>0</v>
      </c>
      <c r="S54" s="445">
        <f t="shared" si="5"/>
        <v>0</v>
      </c>
      <c r="T54" s="445">
        <f t="shared" si="6"/>
        <v>0</v>
      </c>
      <c r="U54" s="445">
        <f t="shared" si="7"/>
        <v>0</v>
      </c>
      <c r="V54" s="445">
        <f t="shared" si="8"/>
        <v>0</v>
      </c>
      <c r="W54" s="445">
        <f t="shared" si="9"/>
        <v>0</v>
      </c>
      <c r="X54" s="445">
        <f t="shared" si="10"/>
        <v>0</v>
      </c>
      <c r="Y54" s="445">
        <f>VLOOKUP($K54,{"Ja",1;"Nein",1;"Entfällt",1;"Bitte auswählen",0;"",0;0,0},2,0)</f>
        <v>0</v>
      </c>
    </row>
    <row r="55" spans="2:25" ht="15" customHeight="1" x14ac:dyDescent="0.3">
      <c r="B55" s="70" t="str">
        <f t="shared" si="2"/>
        <v>!!!</v>
      </c>
      <c r="C55" s="339"/>
      <c r="D55" s="221"/>
      <c r="E55" s="284"/>
      <c r="F55" s="221"/>
      <c r="G55" s="221"/>
      <c r="H55" s="221"/>
      <c r="I55" s="221"/>
      <c r="J55" s="239" t="str">
        <f t="shared" si="11"/>
        <v/>
      </c>
      <c r="K55" s="238"/>
      <c r="L55" s="114"/>
      <c r="M55" s="286"/>
      <c r="N55" s="445" t="str">
        <f t="shared" si="12"/>
        <v>Leer</v>
      </c>
      <c r="O55" s="445" t="str">
        <f>VLOOKUP($C55,{"29 - Psychiatrie (Erwachsene)","BGI";"297 - stationsäquivalente Behandlung in der Erwachsenenpsychiatrie (29)","BGI";"30 - Kinder- und Jugendpsychiatrie","BGII";"307 - stationsäquivalente Behandlung in der Kinder- und Jugendpsychiatrie (30)","BGII";"31 - Psychosomatik","BGI";0,"Leer"},2,0)</f>
        <v>Leer</v>
      </c>
      <c r="P55" s="445" t="str">
        <f>VLOOKUP($C55,{"29 - Psychiatrie (Erwachsene)","JN";"297 - stationsäquivalente Behandlung in der Erwachsenenpsychiatrie (29)","Entfaellt";"30 - Kinder- und Jugendpsychiatrie","JN";"307 - stationsäquivalente Behandlung in der Kinder- und Jugendpsychiatrie (30)","Entfaellt";"31 - Psychosomatik","Entfaellt";0,"Leer"},2,0)</f>
        <v>Leer</v>
      </c>
      <c r="Q55" s="445">
        <f t="shared" ref="Q55:Q69" si="13">IF(LEN(B55)&gt;0,0,1)</f>
        <v>0</v>
      </c>
      <c r="R55" s="445">
        <f t="shared" si="4"/>
        <v>0</v>
      </c>
      <c r="S55" s="445">
        <f t="shared" ref="S55:S69" si="14">IF(LEN(D55)&gt;0,1,0)</f>
        <v>0</v>
      </c>
      <c r="T55" s="445">
        <f t="shared" ref="T55:T69" si="15">IF(LEN(E55)&gt;0,1,0)</f>
        <v>0</v>
      </c>
      <c r="U55" s="445">
        <f t="shared" ref="U55:U69" si="16">IF(LEN(F55)&gt;0,1,0)</f>
        <v>0</v>
      </c>
      <c r="V55" s="445">
        <f t="shared" ref="V55:V69" si="17">IF(LEN(G55)&gt;0,1,0)</f>
        <v>0</v>
      </c>
      <c r="W55" s="445">
        <f t="shared" ref="W55:W69" si="18">IF(LEN(H55)&gt;0,1,0)</f>
        <v>0</v>
      </c>
      <c r="X55" s="445">
        <f t="shared" ref="X55:X69" si="19">IF(LEN(I55)&gt;0,1,0)</f>
        <v>0</v>
      </c>
      <c r="Y55" s="445">
        <f>VLOOKUP($K55,{"Ja",1;"Nein",1;"Entfällt",1;"Bitte auswählen",0;"",0;0,0},2,0)</f>
        <v>0</v>
      </c>
    </row>
    <row r="56" spans="2:25" ht="15" customHeight="1" x14ac:dyDescent="0.3">
      <c r="B56" s="70" t="str">
        <f t="shared" si="2"/>
        <v>!!!</v>
      </c>
      <c r="C56" s="339"/>
      <c r="D56" s="221"/>
      <c r="E56" s="284"/>
      <c r="F56" s="221"/>
      <c r="G56" s="221"/>
      <c r="H56" s="221"/>
      <c r="I56" s="221"/>
      <c r="J56" s="239" t="str">
        <f t="shared" si="11"/>
        <v/>
      </c>
      <c r="K56" s="238"/>
      <c r="L56" s="114"/>
      <c r="M56" s="286"/>
      <c r="N56" s="445" t="str">
        <f t="shared" si="12"/>
        <v>Leer</v>
      </c>
      <c r="O56" s="445" t="str">
        <f>VLOOKUP($C56,{"29 - Psychiatrie (Erwachsene)","BGI";"297 - stationsäquivalente Behandlung in der Erwachsenenpsychiatrie (29)","BGI";"30 - Kinder- und Jugendpsychiatrie","BGII";"307 - stationsäquivalente Behandlung in der Kinder- und Jugendpsychiatrie (30)","BGII";"31 - Psychosomatik","BGI";0,"Leer"},2,0)</f>
        <v>Leer</v>
      </c>
      <c r="P56" s="445" t="str">
        <f>VLOOKUP($C56,{"29 - Psychiatrie (Erwachsene)","JN";"297 - stationsäquivalente Behandlung in der Erwachsenenpsychiatrie (29)","Entfaellt";"30 - Kinder- und Jugendpsychiatrie","JN";"307 - stationsäquivalente Behandlung in der Kinder- und Jugendpsychiatrie (30)","Entfaellt";"31 - Psychosomatik","Entfaellt";0,"Leer"},2,0)</f>
        <v>Leer</v>
      </c>
      <c r="Q56" s="445">
        <f t="shared" si="13"/>
        <v>0</v>
      </c>
      <c r="R56" s="445">
        <f t="shared" si="4"/>
        <v>0</v>
      </c>
      <c r="S56" s="445">
        <f t="shared" si="14"/>
        <v>0</v>
      </c>
      <c r="T56" s="445">
        <f t="shared" si="15"/>
        <v>0</v>
      </c>
      <c r="U56" s="445">
        <f t="shared" si="16"/>
        <v>0</v>
      </c>
      <c r="V56" s="445">
        <f t="shared" si="17"/>
        <v>0</v>
      </c>
      <c r="W56" s="445">
        <f t="shared" si="18"/>
        <v>0</v>
      </c>
      <c r="X56" s="445">
        <f t="shared" si="19"/>
        <v>0</v>
      </c>
      <c r="Y56" s="445">
        <f>VLOOKUP($K56,{"Ja",1;"Nein",1;"Entfällt",1;"Bitte auswählen",0;"",0;0,0},2,0)</f>
        <v>0</v>
      </c>
    </row>
    <row r="57" spans="2:25" ht="15" customHeight="1" x14ac:dyDescent="0.3">
      <c r="B57" s="70" t="str">
        <f t="shared" si="2"/>
        <v>!!!</v>
      </c>
      <c r="C57" s="339"/>
      <c r="D57" s="221"/>
      <c r="E57" s="284"/>
      <c r="F57" s="221"/>
      <c r="G57" s="221"/>
      <c r="H57" s="221"/>
      <c r="I57" s="221"/>
      <c r="J57" s="239" t="str">
        <f t="shared" si="11"/>
        <v/>
      </c>
      <c r="K57" s="238"/>
      <c r="L57" s="114"/>
      <c r="M57" s="286"/>
      <c r="N57" s="445" t="str">
        <f t="shared" si="12"/>
        <v>Leer</v>
      </c>
      <c r="O57" s="445" t="str">
        <f>VLOOKUP($C57,{"29 - Psychiatrie (Erwachsene)","BGI";"297 - stationsäquivalente Behandlung in der Erwachsenenpsychiatrie (29)","BGI";"30 - Kinder- und Jugendpsychiatrie","BGII";"307 - stationsäquivalente Behandlung in der Kinder- und Jugendpsychiatrie (30)","BGII";"31 - Psychosomatik","BGI";0,"Leer"},2,0)</f>
        <v>Leer</v>
      </c>
      <c r="P57" s="445" t="str">
        <f>VLOOKUP($C57,{"29 - Psychiatrie (Erwachsene)","JN";"297 - stationsäquivalente Behandlung in der Erwachsenenpsychiatrie (29)","Entfaellt";"30 - Kinder- und Jugendpsychiatrie","JN";"307 - stationsäquivalente Behandlung in der Kinder- und Jugendpsychiatrie (30)","Entfaellt";"31 - Psychosomatik","Entfaellt";0,"Leer"},2,0)</f>
        <v>Leer</v>
      </c>
      <c r="Q57" s="445">
        <f t="shared" si="13"/>
        <v>0</v>
      </c>
      <c r="R57" s="445">
        <f t="shared" si="4"/>
        <v>0</v>
      </c>
      <c r="S57" s="445">
        <f t="shared" si="14"/>
        <v>0</v>
      </c>
      <c r="T57" s="445">
        <f t="shared" si="15"/>
        <v>0</v>
      </c>
      <c r="U57" s="445">
        <f t="shared" si="16"/>
        <v>0</v>
      </c>
      <c r="V57" s="445">
        <f t="shared" si="17"/>
        <v>0</v>
      </c>
      <c r="W57" s="445">
        <f t="shared" si="18"/>
        <v>0</v>
      </c>
      <c r="X57" s="445">
        <f t="shared" si="19"/>
        <v>0</v>
      </c>
      <c r="Y57" s="445">
        <f>VLOOKUP($K57,{"Ja",1;"Nein",1;"Entfällt",1;"Bitte auswählen",0;"",0;0,0},2,0)</f>
        <v>0</v>
      </c>
    </row>
    <row r="58" spans="2:25" ht="15" customHeight="1" x14ac:dyDescent="0.3">
      <c r="B58" s="70" t="str">
        <f t="shared" si="2"/>
        <v>!!!</v>
      </c>
      <c r="C58" s="339"/>
      <c r="D58" s="221"/>
      <c r="E58" s="284"/>
      <c r="F58" s="221"/>
      <c r="G58" s="221"/>
      <c r="H58" s="221"/>
      <c r="I58" s="221"/>
      <c r="J58" s="239" t="str">
        <f t="shared" si="11"/>
        <v/>
      </c>
      <c r="K58" s="238"/>
      <c r="L58" s="114"/>
      <c r="M58" s="286"/>
      <c r="N58" s="445" t="str">
        <f t="shared" si="12"/>
        <v>Leer</v>
      </c>
      <c r="O58" s="445" t="str">
        <f>VLOOKUP($C58,{"29 - Psychiatrie (Erwachsene)","BGI";"297 - stationsäquivalente Behandlung in der Erwachsenenpsychiatrie (29)","BGI";"30 - Kinder- und Jugendpsychiatrie","BGII";"307 - stationsäquivalente Behandlung in der Kinder- und Jugendpsychiatrie (30)","BGII";"31 - Psychosomatik","BGI";0,"Leer"},2,0)</f>
        <v>Leer</v>
      </c>
      <c r="P58" s="445" t="str">
        <f>VLOOKUP($C58,{"29 - Psychiatrie (Erwachsene)","JN";"297 - stationsäquivalente Behandlung in der Erwachsenenpsychiatrie (29)","Entfaellt";"30 - Kinder- und Jugendpsychiatrie","JN";"307 - stationsäquivalente Behandlung in der Kinder- und Jugendpsychiatrie (30)","Entfaellt";"31 - Psychosomatik","Entfaellt";0,"Leer"},2,0)</f>
        <v>Leer</v>
      </c>
      <c r="Q58" s="445">
        <f t="shared" si="13"/>
        <v>0</v>
      </c>
      <c r="R58" s="445">
        <f t="shared" si="4"/>
        <v>0</v>
      </c>
      <c r="S58" s="445">
        <f t="shared" si="14"/>
        <v>0</v>
      </c>
      <c r="T58" s="445">
        <f t="shared" si="15"/>
        <v>0</v>
      </c>
      <c r="U58" s="445">
        <f t="shared" si="16"/>
        <v>0</v>
      </c>
      <c r="V58" s="445">
        <f t="shared" si="17"/>
        <v>0</v>
      </c>
      <c r="W58" s="445">
        <f t="shared" si="18"/>
        <v>0</v>
      </c>
      <c r="X58" s="445">
        <f t="shared" si="19"/>
        <v>0</v>
      </c>
      <c r="Y58" s="445">
        <f>VLOOKUP($K58,{"Ja",1;"Nein",1;"Entfällt",1;"Bitte auswählen",0;"",0;0,0},2,0)</f>
        <v>0</v>
      </c>
    </row>
    <row r="59" spans="2:25" ht="15" customHeight="1" x14ac:dyDescent="0.3">
      <c r="B59" s="70" t="str">
        <f t="shared" si="2"/>
        <v>!!!</v>
      </c>
      <c r="C59" s="339"/>
      <c r="D59" s="221"/>
      <c r="E59" s="284"/>
      <c r="F59" s="221"/>
      <c r="G59" s="221"/>
      <c r="H59" s="221"/>
      <c r="I59" s="221"/>
      <c r="J59" s="239" t="str">
        <f t="shared" si="11"/>
        <v/>
      </c>
      <c r="K59" s="238"/>
      <c r="L59" s="114"/>
      <c r="M59" s="286"/>
      <c r="N59" s="445" t="str">
        <f t="shared" si="12"/>
        <v>Leer</v>
      </c>
      <c r="O59" s="445" t="str">
        <f>VLOOKUP($C59,{"29 - Psychiatrie (Erwachsene)","BGI";"297 - stationsäquivalente Behandlung in der Erwachsenenpsychiatrie (29)","BGI";"30 - Kinder- und Jugendpsychiatrie","BGII";"307 - stationsäquivalente Behandlung in der Kinder- und Jugendpsychiatrie (30)","BGII";"31 - Psychosomatik","BGI";0,"Leer"},2,0)</f>
        <v>Leer</v>
      </c>
      <c r="P59" s="445" t="str">
        <f>VLOOKUP($C59,{"29 - Psychiatrie (Erwachsene)","JN";"297 - stationsäquivalente Behandlung in der Erwachsenenpsychiatrie (29)","Entfaellt";"30 - Kinder- und Jugendpsychiatrie","JN";"307 - stationsäquivalente Behandlung in der Kinder- und Jugendpsychiatrie (30)","Entfaellt";"31 - Psychosomatik","Entfaellt";0,"Leer"},2,0)</f>
        <v>Leer</v>
      </c>
      <c r="Q59" s="445">
        <f t="shared" si="13"/>
        <v>0</v>
      </c>
      <c r="R59" s="445">
        <f t="shared" si="4"/>
        <v>0</v>
      </c>
      <c r="S59" s="445">
        <f t="shared" si="14"/>
        <v>0</v>
      </c>
      <c r="T59" s="445">
        <f t="shared" si="15"/>
        <v>0</v>
      </c>
      <c r="U59" s="445">
        <f t="shared" si="16"/>
        <v>0</v>
      </c>
      <c r="V59" s="445">
        <f t="shared" si="17"/>
        <v>0</v>
      </c>
      <c r="W59" s="445">
        <f t="shared" si="18"/>
        <v>0</v>
      </c>
      <c r="X59" s="445">
        <f t="shared" si="19"/>
        <v>0</v>
      </c>
      <c r="Y59" s="445">
        <f>VLOOKUP($K59,{"Ja",1;"Nein",1;"Entfällt",1;"Bitte auswählen",0;"",0;0,0},2,0)</f>
        <v>0</v>
      </c>
    </row>
    <row r="60" spans="2:25" ht="15" customHeight="1" x14ac:dyDescent="0.3">
      <c r="B60" s="70" t="str">
        <f t="shared" si="2"/>
        <v>!!!</v>
      </c>
      <c r="C60" s="339"/>
      <c r="D60" s="221"/>
      <c r="E60" s="284"/>
      <c r="F60" s="221"/>
      <c r="G60" s="221"/>
      <c r="H60" s="221"/>
      <c r="I60" s="221"/>
      <c r="J60" s="239" t="str">
        <f t="shared" si="11"/>
        <v/>
      </c>
      <c r="K60" s="238"/>
      <c r="L60" s="114"/>
      <c r="M60" s="286"/>
      <c r="N60" s="445" t="str">
        <f t="shared" si="12"/>
        <v>Leer</v>
      </c>
      <c r="O60" s="445" t="str">
        <f>VLOOKUP($C60,{"29 - Psychiatrie (Erwachsene)","BGI";"297 - stationsäquivalente Behandlung in der Erwachsenenpsychiatrie (29)","BGI";"30 - Kinder- und Jugendpsychiatrie","BGII";"307 - stationsäquivalente Behandlung in der Kinder- und Jugendpsychiatrie (30)","BGII";"31 - Psychosomatik","BGI";0,"Leer"},2,0)</f>
        <v>Leer</v>
      </c>
      <c r="P60" s="445" t="str">
        <f>VLOOKUP($C60,{"29 - Psychiatrie (Erwachsene)","JN";"297 - stationsäquivalente Behandlung in der Erwachsenenpsychiatrie (29)","Entfaellt";"30 - Kinder- und Jugendpsychiatrie","JN";"307 - stationsäquivalente Behandlung in der Kinder- und Jugendpsychiatrie (30)","Entfaellt";"31 - Psychosomatik","Entfaellt";0,"Leer"},2,0)</f>
        <v>Leer</v>
      </c>
      <c r="Q60" s="445">
        <f t="shared" si="13"/>
        <v>0</v>
      </c>
      <c r="R60" s="445">
        <f t="shared" si="4"/>
        <v>0</v>
      </c>
      <c r="S60" s="445">
        <f t="shared" si="14"/>
        <v>0</v>
      </c>
      <c r="T60" s="445">
        <f t="shared" si="15"/>
        <v>0</v>
      </c>
      <c r="U60" s="445">
        <f t="shared" si="16"/>
        <v>0</v>
      </c>
      <c r="V60" s="445">
        <f t="shared" si="17"/>
        <v>0</v>
      </c>
      <c r="W60" s="445">
        <f t="shared" si="18"/>
        <v>0</v>
      </c>
      <c r="X60" s="445">
        <f t="shared" si="19"/>
        <v>0</v>
      </c>
      <c r="Y60" s="445">
        <f>VLOOKUP($K60,{"Ja",1;"Nein",1;"Entfällt",1;"Bitte auswählen",0;"",0;0,0},2,0)</f>
        <v>0</v>
      </c>
    </row>
    <row r="61" spans="2:25" ht="15" customHeight="1" x14ac:dyDescent="0.3">
      <c r="B61" s="70" t="str">
        <f t="shared" si="2"/>
        <v>!!!</v>
      </c>
      <c r="C61" s="339"/>
      <c r="D61" s="221"/>
      <c r="E61" s="284"/>
      <c r="F61" s="221"/>
      <c r="G61" s="221"/>
      <c r="H61" s="221"/>
      <c r="I61" s="221"/>
      <c r="J61" s="239" t="str">
        <f t="shared" si="11"/>
        <v/>
      </c>
      <c r="K61" s="238"/>
      <c r="L61" s="114"/>
      <c r="M61" s="286"/>
      <c r="N61" s="445" t="str">
        <f t="shared" si="12"/>
        <v>Leer</v>
      </c>
      <c r="O61" s="445" t="str">
        <f>VLOOKUP($C61,{"29 - Psychiatrie (Erwachsene)","BGI";"297 - stationsäquivalente Behandlung in der Erwachsenenpsychiatrie (29)","BGI";"30 - Kinder- und Jugendpsychiatrie","BGII";"307 - stationsäquivalente Behandlung in der Kinder- und Jugendpsychiatrie (30)","BGII";"31 - Psychosomatik","BGI";0,"Leer"},2,0)</f>
        <v>Leer</v>
      </c>
      <c r="P61" s="445" t="str">
        <f>VLOOKUP($C61,{"29 - Psychiatrie (Erwachsene)","JN";"297 - stationsäquivalente Behandlung in der Erwachsenenpsychiatrie (29)","Entfaellt";"30 - Kinder- und Jugendpsychiatrie","JN";"307 - stationsäquivalente Behandlung in der Kinder- und Jugendpsychiatrie (30)","Entfaellt";"31 - Psychosomatik","Entfaellt";0,"Leer"},2,0)</f>
        <v>Leer</v>
      </c>
      <c r="Q61" s="445">
        <f t="shared" si="13"/>
        <v>0</v>
      </c>
      <c r="R61" s="445">
        <f t="shared" si="4"/>
        <v>0</v>
      </c>
      <c r="S61" s="445">
        <f t="shared" si="14"/>
        <v>0</v>
      </c>
      <c r="T61" s="445">
        <f t="shared" si="15"/>
        <v>0</v>
      </c>
      <c r="U61" s="445">
        <f t="shared" si="16"/>
        <v>0</v>
      </c>
      <c r="V61" s="445">
        <f t="shared" si="17"/>
        <v>0</v>
      </c>
      <c r="W61" s="445">
        <f t="shared" si="18"/>
        <v>0</v>
      </c>
      <c r="X61" s="445">
        <f t="shared" si="19"/>
        <v>0</v>
      </c>
      <c r="Y61" s="445">
        <f>VLOOKUP($K61,{"Ja",1;"Nein",1;"Entfällt",1;"Bitte auswählen",0;"",0;0,0},2,0)</f>
        <v>0</v>
      </c>
    </row>
    <row r="62" spans="2:25" ht="15" customHeight="1" x14ac:dyDescent="0.3">
      <c r="B62" s="70" t="str">
        <f t="shared" si="2"/>
        <v>!!!</v>
      </c>
      <c r="C62" s="339"/>
      <c r="D62" s="221"/>
      <c r="E62" s="284"/>
      <c r="F62" s="221"/>
      <c r="G62" s="221"/>
      <c r="H62" s="221"/>
      <c r="I62" s="221"/>
      <c r="J62" s="239" t="str">
        <f t="shared" si="11"/>
        <v/>
      </c>
      <c r="K62" s="238"/>
      <c r="L62" s="114"/>
      <c r="M62" s="286"/>
      <c r="N62" s="445" t="str">
        <f t="shared" si="12"/>
        <v>Leer</v>
      </c>
      <c r="O62" s="445" t="str">
        <f>VLOOKUP($C62,{"29 - Psychiatrie (Erwachsene)","BGI";"297 - stationsäquivalente Behandlung in der Erwachsenenpsychiatrie (29)","BGI";"30 - Kinder- und Jugendpsychiatrie","BGII";"307 - stationsäquivalente Behandlung in der Kinder- und Jugendpsychiatrie (30)","BGII";"31 - Psychosomatik","BGI";0,"Leer"},2,0)</f>
        <v>Leer</v>
      </c>
      <c r="P62" s="445" t="str">
        <f>VLOOKUP($C62,{"29 - Psychiatrie (Erwachsene)","JN";"297 - stationsäquivalente Behandlung in der Erwachsenenpsychiatrie (29)","Entfaellt";"30 - Kinder- und Jugendpsychiatrie","JN";"307 - stationsäquivalente Behandlung in der Kinder- und Jugendpsychiatrie (30)","Entfaellt";"31 - Psychosomatik","Entfaellt";0,"Leer"},2,0)</f>
        <v>Leer</v>
      </c>
      <c r="Q62" s="445">
        <f t="shared" si="13"/>
        <v>0</v>
      </c>
      <c r="R62" s="445">
        <f t="shared" si="4"/>
        <v>0</v>
      </c>
      <c r="S62" s="445">
        <f t="shared" si="14"/>
        <v>0</v>
      </c>
      <c r="T62" s="445">
        <f t="shared" si="15"/>
        <v>0</v>
      </c>
      <c r="U62" s="445">
        <f t="shared" si="16"/>
        <v>0</v>
      </c>
      <c r="V62" s="445">
        <f t="shared" si="17"/>
        <v>0</v>
      </c>
      <c r="W62" s="445">
        <f t="shared" si="18"/>
        <v>0</v>
      </c>
      <c r="X62" s="445">
        <f t="shared" si="19"/>
        <v>0</v>
      </c>
      <c r="Y62" s="445">
        <f>VLOOKUP($K62,{"Ja",1;"Nein",1;"Entfällt",1;"Bitte auswählen",0;"",0;0,0},2,0)</f>
        <v>0</v>
      </c>
    </row>
    <row r="63" spans="2:25" ht="15" customHeight="1" x14ac:dyDescent="0.3">
      <c r="B63" s="70" t="str">
        <f t="shared" si="2"/>
        <v>!!!</v>
      </c>
      <c r="C63" s="339"/>
      <c r="D63" s="221"/>
      <c r="E63" s="284"/>
      <c r="F63" s="221"/>
      <c r="G63" s="221"/>
      <c r="H63" s="221"/>
      <c r="I63" s="221"/>
      <c r="J63" s="239" t="str">
        <f t="shared" si="11"/>
        <v/>
      </c>
      <c r="K63" s="238"/>
      <c r="L63" s="114"/>
      <c r="M63" s="286"/>
      <c r="N63" s="445" t="str">
        <f t="shared" si="12"/>
        <v>Leer</v>
      </c>
      <c r="O63" s="445" t="str">
        <f>VLOOKUP($C63,{"29 - Psychiatrie (Erwachsene)","BGI";"297 - stationsäquivalente Behandlung in der Erwachsenenpsychiatrie (29)","BGI";"30 - Kinder- und Jugendpsychiatrie","BGII";"307 - stationsäquivalente Behandlung in der Kinder- und Jugendpsychiatrie (30)","BGII";"31 - Psychosomatik","BGI";0,"Leer"},2,0)</f>
        <v>Leer</v>
      </c>
      <c r="P63" s="445" t="str">
        <f>VLOOKUP($C63,{"29 - Psychiatrie (Erwachsene)","JN";"297 - stationsäquivalente Behandlung in der Erwachsenenpsychiatrie (29)","Entfaellt";"30 - Kinder- und Jugendpsychiatrie","JN";"307 - stationsäquivalente Behandlung in der Kinder- und Jugendpsychiatrie (30)","Entfaellt";"31 - Psychosomatik","Entfaellt";0,"Leer"},2,0)</f>
        <v>Leer</v>
      </c>
      <c r="Q63" s="445">
        <f t="shared" si="13"/>
        <v>0</v>
      </c>
      <c r="R63" s="445">
        <f t="shared" si="4"/>
        <v>0</v>
      </c>
      <c r="S63" s="445">
        <f t="shared" si="14"/>
        <v>0</v>
      </c>
      <c r="T63" s="445">
        <f t="shared" si="15"/>
        <v>0</v>
      </c>
      <c r="U63" s="445">
        <f t="shared" si="16"/>
        <v>0</v>
      </c>
      <c r="V63" s="445">
        <f t="shared" si="17"/>
        <v>0</v>
      </c>
      <c r="W63" s="445">
        <f t="shared" si="18"/>
        <v>0</v>
      </c>
      <c r="X63" s="445">
        <f t="shared" si="19"/>
        <v>0</v>
      </c>
      <c r="Y63" s="445">
        <f>VLOOKUP($K63,{"Ja",1;"Nein",1;"Entfällt",1;"Bitte auswählen",0;"",0;0,0},2,0)</f>
        <v>0</v>
      </c>
    </row>
    <row r="64" spans="2:25" ht="15" customHeight="1" x14ac:dyDescent="0.3">
      <c r="B64" s="70" t="str">
        <f t="shared" si="2"/>
        <v>!!!</v>
      </c>
      <c r="C64" s="339"/>
      <c r="D64" s="221"/>
      <c r="E64" s="284"/>
      <c r="F64" s="221"/>
      <c r="G64" s="221"/>
      <c r="H64" s="221"/>
      <c r="I64" s="221"/>
      <c r="J64" s="239" t="str">
        <f t="shared" si="11"/>
        <v/>
      </c>
      <c r="K64" s="238"/>
      <c r="L64" s="114"/>
      <c r="M64" s="286"/>
      <c r="N64" s="445" t="str">
        <f t="shared" si="12"/>
        <v>Leer</v>
      </c>
      <c r="O64" s="445" t="str">
        <f>VLOOKUP($C64,{"29 - Psychiatrie (Erwachsene)","BGI";"297 - stationsäquivalente Behandlung in der Erwachsenenpsychiatrie (29)","BGI";"30 - Kinder- und Jugendpsychiatrie","BGII";"307 - stationsäquivalente Behandlung in der Kinder- und Jugendpsychiatrie (30)","BGII";"31 - Psychosomatik","BGI";0,"Leer"},2,0)</f>
        <v>Leer</v>
      </c>
      <c r="P64" s="445" t="str">
        <f>VLOOKUP($C64,{"29 - Psychiatrie (Erwachsene)","JN";"297 - stationsäquivalente Behandlung in der Erwachsenenpsychiatrie (29)","Entfaellt";"30 - Kinder- und Jugendpsychiatrie","JN";"307 - stationsäquivalente Behandlung in der Kinder- und Jugendpsychiatrie (30)","Entfaellt";"31 - Psychosomatik","Entfaellt";0,"Leer"},2,0)</f>
        <v>Leer</v>
      </c>
      <c r="Q64" s="445">
        <f t="shared" si="13"/>
        <v>0</v>
      </c>
      <c r="R64" s="445">
        <f t="shared" si="4"/>
        <v>0</v>
      </c>
      <c r="S64" s="445">
        <f t="shared" si="14"/>
        <v>0</v>
      </c>
      <c r="T64" s="445">
        <f t="shared" si="15"/>
        <v>0</v>
      </c>
      <c r="U64" s="445">
        <f t="shared" si="16"/>
        <v>0</v>
      </c>
      <c r="V64" s="445">
        <f t="shared" si="17"/>
        <v>0</v>
      </c>
      <c r="W64" s="445">
        <f t="shared" si="18"/>
        <v>0</v>
      </c>
      <c r="X64" s="445">
        <f t="shared" si="19"/>
        <v>0</v>
      </c>
      <c r="Y64" s="445">
        <f>VLOOKUP($K64,{"Ja",1;"Nein",1;"Entfällt",1;"Bitte auswählen",0;"",0;0,0},2,0)</f>
        <v>0</v>
      </c>
    </row>
    <row r="65" spans="2:25" ht="15" customHeight="1" x14ac:dyDescent="0.3">
      <c r="B65" s="70" t="str">
        <f t="shared" si="2"/>
        <v>!!!</v>
      </c>
      <c r="C65" s="339"/>
      <c r="D65" s="221"/>
      <c r="E65" s="284"/>
      <c r="F65" s="221"/>
      <c r="G65" s="221"/>
      <c r="H65" s="221"/>
      <c r="I65" s="221"/>
      <c r="J65" s="239" t="str">
        <f t="shared" si="11"/>
        <v/>
      </c>
      <c r="K65" s="238"/>
      <c r="L65" s="114"/>
      <c r="M65" s="286"/>
      <c r="N65" s="445" t="str">
        <f t="shared" si="12"/>
        <v>Leer</v>
      </c>
      <c r="O65" s="445" t="str">
        <f>VLOOKUP($C65,{"29 - Psychiatrie (Erwachsene)","BGI";"297 - stationsäquivalente Behandlung in der Erwachsenenpsychiatrie (29)","BGI";"30 - Kinder- und Jugendpsychiatrie","BGII";"307 - stationsäquivalente Behandlung in der Kinder- und Jugendpsychiatrie (30)","BGII";"31 - Psychosomatik","BGI";0,"Leer"},2,0)</f>
        <v>Leer</v>
      </c>
      <c r="P65" s="445" t="str">
        <f>VLOOKUP($C65,{"29 - Psychiatrie (Erwachsene)","JN";"297 - stationsäquivalente Behandlung in der Erwachsenenpsychiatrie (29)","Entfaellt";"30 - Kinder- und Jugendpsychiatrie","JN";"307 - stationsäquivalente Behandlung in der Kinder- und Jugendpsychiatrie (30)","Entfaellt";"31 - Psychosomatik","Entfaellt";0,"Leer"},2,0)</f>
        <v>Leer</v>
      </c>
      <c r="Q65" s="445">
        <f t="shared" si="13"/>
        <v>0</v>
      </c>
      <c r="R65" s="445">
        <f t="shared" si="4"/>
        <v>0</v>
      </c>
      <c r="S65" s="445">
        <f t="shared" si="14"/>
        <v>0</v>
      </c>
      <c r="T65" s="445">
        <f t="shared" si="15"/>
        <v>0</v>
      </c>
      <c r="U65" s="445">
        <f t="shared" si="16"/>
        <v>0</v>
      </c>
      <c r="V65" s="445">
        <f t="shared" si="17"/>
        <v>0</v>
      </c>
      <c r="W65" s="445">
        <f t="shared" si="18"/>
        <v>0</v>
      </c>
      <c r="X65" s="445">
        <f t="shared" si="19"/>
        <v>0</v>
      </c>
      <c r="Y65" s="445">
        <f>VLOOKUP($K65,{"Ja",1;"Nein",1;"Entfällt",1;"Bitte auswählen",0;"",0;0,0},2,0)</f>
        <v>0</v>
      </c>
    </row>
    <row r="66" spans="2:25" ht="15" customHeight="1" x14ac:dyDescent="0.3">
      <c r="B66" s="70" t="str">
        <f t="shared" si="2"/>
        <v>!!!</v>
      </c>
      <c r="C66" s="339"/>
      <c r="D66" s="221"/>
      <c r="E66" s="284"/>
      <c r="F66" s="221"/>
      <c r="G66" s="221"/>
      <c r="H66" s="221"/>
      <c r="I66" s="221"/>
      <c r="J66" s="239" t="str">
        <f t="shared" si="11"/>
        <v/>
      </c>
      <c r="K66" s="238"/>
      <c r="L66" s="114"/>
      <c r="M66" s="286"/>
      <c r="N66" s="445" t="str">
        <f t="shared" si="12"/>
        <v>Leer</v>
      </c>
      <c r="O66" s="445" t="str">
        <f>VLOOKUP($C66,{"29 - Psychiatrie (Erwachsene)","BGI";"297 - stationsäquivalente Behandlung in der Erwachsenenpsychiatrie (29)","BGI";"30 - Kinder- und Jugendpsychiatrie","BGII";"307 - stationsäquivalente Behandlung in der Kinder- und Jugendpsychiatrie (30)","BGII";"31 - Psychosomatik","BGI";0,"Leer"},2,0)</f>
        <v>Leer</v>
      </c>
      <c r="P66" s="445" t="str">
        <f>VLOOKUP($C66,{"29 - Psychiatrie (Erwachsene)","JN";"297 - stationsäquivalente Behandlung in der Erwachsenenpsychiatrie (29)","Entfaellt";"30 - Kinder- und Jugendpsychiatrie","JN";"307 - stationsäquivalente Behandlung in der Kinder- und Jugendpsychiatrie (30)","Entfaellt";"31 - Psychosomatik","Entfaellt";0,"Leer"},2,0)</f>
        <v>Leer</v>
      </c>
      <c r="Q66" s="445">
        <f t="shared" si="13"/>
        <v>0</v>
      </c>
      <c r="R66" s="445">
        <f t="shared" si="4"/>
        <v>0</v>
      </c>
      <c r="S66" s="445">
        <f t="shared" si="14"/>
        <v>0</v>
      </c>
      <c r="T66" s="445">
        <f t="shared" si="15"/>
        <v>0</v>
      </c>
      <c r="U66" s="445">
        <f t="shared" si="16"/>
        <v>0</v>
      </c>
      <c r="V66" s="445">
        <f t="shared" si="17"/>
        <v>0</v>
      </c>
      <c r="W66" s="445">
        <f t="shared" si="18"/>
        <v>0</v>
      </c>
      <c r="X66" s="445">
        <f t="shared" si="19"/>
        <v>0</v>
      </c>
      <c r="Y66" s="445">
        <f>VLOOKUP($K66,{"Ja",1;"Nein",1;"Entfällt",1;"Bitte auswählen",0;"",0;0,0},2,0)</f>
        <v>0</v>
      </c>
    </row>
    <row r="67" spans="2:25" ht="15" customHeight="1" x14ac:dyDescent="0.3">
      <c r="B67" s="70" t="str">
        <f t="shared" si="2"/>
        <v>!!!</v>
      </c>
      <c r="C67" s="339"/>
      <c r="D67" s="221"/>
      <c r="E67" s="284"/>
      <c r="F67" s="221"/>
      <c r="G67" s="221"/>
      <c r="H67" s="221"/>
      <c r="I67" s="221"/>
      <c r="J67" s="239" t="str">
        <f t="shared" si="11"/>
        <v/>
      </c>
      <c r="K67" s="238"/>
      <c r="L67" s="114"/>
      <c r="M67" s="286"/>
      <c r="N67" s="445" t="str">
        <f t="shared" si="12"/>
        <v>Leer</v>
      </c>
      <c r="O67" s="445" t="str">
        <f>VLOOKUP($C67,{"29 - Psychiatrie (Erwachsene)","BGI";"297 - stationsäquivalente Behandlung in der Erwachsenenpsychiatrie (29)","BGI";"30 - Kinder- und Jugendpsychiatrie","BGII";"307 - stationsäquivalente Behandlung in der Kinder- und Jugendpsychiatrie (30)","BGII";"31 - Psychosomatik","BGI";0,"Leer"},2,0)</f>
        <v>Leer</v>
      </c>
      <c r="P67" s="445" t="str">
        <f>VLOOKUP($C67,{"29 - Psychiatrie (Erwachsene)","JN";"297 - stationsäquivalente Behandlung in der Erwachsenenpsychiatrie (29)","Entfaellt";"30 - Kinder- und Jugendpsychiatrie","JN";"307 - stationsäquivalente Behandlung in der Kinder- und Jugendpsychiatrie (30)","Entfaellt";"31 - Psychosomatik","Entfaellt";0,"Leer"},2,0)</f>
        <v>Leer</v>
      </c>
      <c r="Q67" s="445">
        <f t="shared" si="13"/>
        <v>0</v>
      </c>
      <c r="R67" s="445">
        <f t="shared" si="4"/>
        <v>0</v>
      </c>
      <c r="S67" s="445">
        <f t="shared" si="14"/>
        <v>0</v>
      </c>
      <c r="T67" s="445">
        <f t="shared" si="15"/>
        <v>0</v>
      </c>
      <c r="U67" s="445">
        <f t="shared" si="16"/>
        <v>0</v>
      </c>
      <c r="V67" s="445">
        <f t="shared" si="17"/>
        <v>0</v>
      </c>
      <c r="W67" s="445">
        <f t="shared" si="18"/>
        <v>0</v>
      </c>
      <c r="X67" s="445">
        <f t="shared" si="19"/>
        <v>0</v>
      </c>
      <c r="Y67" s="445">
        <f>VLOOKUP($K67,{"Ja",1;"Nein",1;"Entfällt",1;"Bitte auswählen",0;"",0;0,0},2,0)</f>
        <v>0</v>
      </c>
    </row>
    <row r="68" spans="2:25" ht="15" customHeight="1" x14ac:dyDescent="0.3">
      <c r="B68" s="70" t="str">
        <f t="shared" si="2"/>
        <v>!!!</v>
      </c>
      <c r="C68" s="339"/>
      <c r="D68" s="221"/>
      <c r="E68" s="284"/>
      <c r="F68" s="221"/>
      <c r="G68" s="221"/>
      <c r="H68" s="221"/>
      <c r="I68" s="221"/>
      <c r="J68" s="239" t="str">
        <f t="shared" si="11"/>
        <v/>
      </c>
      <c r="K68" s="238"/>
      <c r="L68" s="114"/>
      <c r="M68" s="286"/>
      <c r="N68" s="445" t="str">
        <f t="shared" si="12"/>
        <v>Leer</v>
      </c>
      <c r="O68" s="445" t="str">
        <f>VLOOKUP($C68,{"29 - Psychiatrie (Erwachsene)","BGI";"297 - stationsäquivalente Behandlung in der Erwachsenenpsychiatrie (29)","BGI";"30 - Kinder- und Jugendpsychiatrie","BGII";"307 - stationsäquivalente Behandlung in der Kinder- und Jugendpsychiatrie (30)","BGII";"31 - Psychosomatik","BGI";0,"Leer"},2,0)</f>
        <v>Leer</v>
      </c>
      <c r="P68" s="445" t="str">
        <f>VLOOKUP($C68,{"29 - Psychiatrie (Erwachsene)","JN";"297 - stationsäquivalente Behandlung in der Erwachsenenpsychiatrie (29)","Entfaellt";"30 - Kinder- und Jugendpsychiatrie","JN";"307 - stationsäquivalente Behandlung in der Kinder- und Jugendpsychiatrie (30)","Entfaellt";"31 - Psychosomatik","Entfaellt";0,"Leer"},2,0)</f>
        <v>Leer</v>
      </c>
      <c r="Q68" s="445">
        <f t="shared" si="13"/>
        <v>0</v>
      </c>
      <c r="R68" s="445">
        <f t="shared" si="4"/>
        <v>0</v>
      </c>
      <c r="S68" s="445">
        <f t="shared" si="14"/>
        <v>0</v>
      </c>
      <c r="T68" s="445">
        <f t="shared" si="15"/>
        <v>0</v>
      </c>
      <c r="U68" s="445">
        <f t="shared" si="16"/>
        <v>0</v>
      </c>
      <c r="V68" s="445">
        <f t="shared" si="17"/>
        <v>0</v>
      </c>
      <c r="W68" s="445">
        <f t="shared" si="18"/>
        <v>0</v>
      </c>
      <c r="X68" s="445">
        <f t="shared" si="19"/>
        <v>0</v>
      </c>
      <c r="Y68" s="445">
        <f>VLOOKUP($K68,{"Ja",1;"Nein",1;"Entfällt",1;"Bitte auswählen",0;"",0;0,0},2,0)</f>
        <v>0</v>
      </c>
    </row>
    <row r="69" spans="2:25" ht="15" customHeight="1" x14ac:dyDescent="0.3">
      <c r="B69" s="70" t="str">
        <f t="shared" si="2"/>
        <v>!!!</v>
      </c>
      <c r="C69" s="339"/>
      <c r="D69" s="221"/>
      <c r="E69" s="284"/>
      <c r="F69" s="221"/>
      <c r="G69" s="221"/>
      <c r="H69" s="221"/>
      <c r="I69" s="221"/>
      <c r="J69" s="239" t="str">
        <f t="shared" si="11"/>
        <v/>
      </c>
      <c r="K69" s="238"/>
      <c r="L69" s="114"/>
      <c r="M69" s="286"/>
      <c r="N69" s="445" t="str">
        <f t="shared" si="12"/>
        <v>Leer</v>
      </c>
      <c r="O69" s="445" t="str">
        <f>VLOOKUP($C69,{"29 - Psychiatrie (Erwachsene)","BGI";"297 - stationsäquivalente Behandlung in der Erwachsenenpsychiatrie (29)","BGI";"30 - Kinder- und Jugendpsychiatrie","BGII";"307 - stationsäquivalente Behandlung in der Kinder- und Jugendpsychiatrie (30)","BGII";"31 - Psychosomatik","BGI";0,"Leer"},2,0)</f>
        <v>Leer</v>
      </c>
      <c r="P69" s="445" t="str">
        <f>VLOOKUP($C69,{"29 - Psychiatrie (Erwachsene)","JN";"297 - stationsäquivalente Behandlung in der Erwachsenenpsychiatrie (29)","Entfaellt";"30 - Kinder- und Jugendpsychiatrie","JN";"307 - stationsäquivalente Behandlung in der Kinder- und Jugendpsychiatrie (30)","Entfaellt";"31 - Psychosomatik","Entfaellt";0,"Leer"},2,0)</f>
        <v>Leer</v>
      </c>
      <c r="Q69" s="445">
        <f t="shared" si="13"/>
        <v>0</v>
      </c>
      <c r="R69" s="445">
        <f t="shared" si="4"/>
        <v>0</v>
      </c>
      <c r="S69" s="445">
        <f t="shared" si="14"/>
        <v>0</v>
      </c>
      <c r="T69" s="445">
        <f t="shared" si="15"/>
        <v>0</v>
      </c>
      <c r="U69" s="445">
        <f t="shared" si="16"/>
        <v>0</v>
      </c>
      <c r="V69" s="445">
        <f t="shared" si="17"/>
        <v>0</v>
      </c>
      <c r="W69" s="445">
        <f t="shared" si="18"/>
        <v>0</v>
      </c>
      <c r="X69" s="445">
        <f t="shared" si="19"/>
        <v>0</v>
      </c>
      <c r="Y69" s="445">
        <f>VLOOKUP($K69,{"Ja",1;"Nein",1;"Entfällt",1;"Bitte auswählen",0;"",0;0,0},2,0)</f>
        <v>0</v>
      </c>
    </row>
    <row r="70" spans="2:25" ht="15" customHeight="1" x14ac:dyDescent="0.3">
      <c r="B70" s="70" t="str">
        <f t="shared" si="2"/>
        <v>!!!</v>
      </c>
      <c r="C70" s="339"/>
      <c r="D70" s="221"/>
      <c r="E70" s="284"/>
      <c r="F70" s="221"/>
      <c r="G70" s="221"/>
      <c r="H70" s="221"/>
      <c r="I70" s="221"/>
      <c r="J70" s="239" t="str">
        <f t="shared" si="11"/>
        <v/>
      </c>
      <c r="K70" s="238"/>
      <c r="L70" s="114"/>
      <c r="M70" s="286"/>
      <c r="N70" s="445" t="str">
        <f t="shared" si="12"/>
        <v>Leer</v>
      </c>
      <c r="O70" s="445" t="str">
        <f>VLOOKUP($C70,{"29 - Psychiatrie (Erwachsene)","BGI";"297 - stationsäquivalente Behandlung in der Erwachsenenpsychiatrie (29)","BGI";"30 - Kinder- und Jugendpsychiatrie","BGII";"307 - stationsäquivalente Behandlung in der Kinder- und Jugendpsychiatrie (30)","BGII";"31 - Psychosomatik","BGI";0,"Leer"},2,0)</f>
        <v>Leer</v>
      </c>
      <c r="P70" s="445" t="str">
        <f>VLOOKUP($C70,{"29 - Psychiatrie (Erwachsene)","JN";"297 - stationsäquivalente Behandlung in der Erwachsenenpsychiatrie (29)","Entfaellt";"30 - Kinder- und Jugendpsychiatrie","JN";"307 - stationsäquivalente Behandlung in der Kinder- und Jugendpsychiatrie (30)","Entfaellt";"31 - Psychosomatik","Entfaellt";0,"Leer"},2,0)</f>
        <v>Leer</v>
      </c>
      <c r="Q70" s="445">
        <f t="shared" si="3"/>
        <v>0</v>
      </c>
      <c r="R70" s="445">
        <f t="shared" si="4"/>
        <v>0</v>
      </c>
      <c r="S70" s="445">
        <f t="shared" si="5"/>
        <v>0</v>
      </c>
      <c r="T70" s="445">
        <f t="shared" si="6"/>
        <v>0</v>
      </c>
      <c r="U70" s="445">
        <f t="shared" si="7"/>
        <v>0</v>
      </c>
      <c r="V70" s="445">
        <f t="shared" si="8"/>
        <v>0</v>
      </c>
      <c r="W70" s="445">
        <f t="shared" si="9"/>
        <v>0</v>
      </c>
      <c r="X70" s="445">
        <f t="shared" si="10"/>
        <v>0</v>
      </c>
      <c r="Y70" s="445">
        <f>VLOOKUP($K70,{"Ja",1;"Nein",1;"Entfällt",1;"Bitte auswählen",0;"",0;0,0},2,0)</f>
        <v>0</v>
      </c>
    </row>
    <row r="71" spans="2:25" x14ac:dyDescent="0.3">
      <c r="B71" s="70" t="str">
        <f t="shared" si="2"/>
        <v>!!!</v>
      </c>
      <c r="C71" s="339"/>
      <c r="D71" s="221"/>
      <c r="E71" s="225"/>
      <c r="F71" s="221"/>
      <c r="G71" s="221"/>
      <c r="H71" s="221"/>
      <c r="I71" s="221"/>
      <c r="J71" s="239" t="str">
        <f t="shared" si="11"/>
        <v/>
      </c>
      <c r="K71" s="240"/>
      <c r="L71" s="113"/>
      <c r="M71" s="286"/>
      <c r="N71" s="445" t="str">
        <f t="shared" si="12"/>
        <v>Leer</v>
      </c>
      <c r="O71" s="445" t="str">
        <f>VLOOKUP($C71,{"29 - Psychiatrie (Erwachsene)","BGI";"297 - stationsäquivalente Behandlung in der Erwachsenenpsychiatrie (29)","BGI";"30 - Kinder- und Jugendpsychiatrie","BGII";"307 - stationsäquivalente Behandlung in der Kinder- und Jugendpsychiatrie (30)","BGII";"31 - Psychosomatik","BGI";0,"Leer"},2,0)</f>
        <v>Leer</v>
      </c>
      <c r="P71" s="445" t="str">
        <f>VLOOKUP($C71,{"29 - Psychiatrie (Erwachsene)","JN";"297 - stationsäquivalente Behandlung in der Erwachsenenpsychiatrie (29)","Entfaellt";"30 - Kinder- und Jugendpsychiatrie","JN";"307 - stationsäquivalente Behandlung in der Kinder- und Jugendpsychiatrie (30)","Entfaellt";"31 - Psychosomatik","Entfaellt";0,"Leer"},2,0)</f>
        <v>Leer</v>
      </c>
      <c r="Q71" s="445">
        <f>IF(LEN(B71)&gt;0,0,1)</f>
        <v>0</v>
      </c>
      <c r="R71" s="445">
        <f t="shared" si="4"/>
        <v>0</v>
      </c>
      <c r="S71" s="445">
        <f t="shared" ref="S71:X71" si="20">IF(LEN(D71)&gt;0,1,0)</f>
        <v>0</v>
      </c>
      <c r="T71" s="445">
        <f t="shared" si="20"/>
        <v>0</v>
      </c>
      <c r="U71" s="445">
        <f t="shared" si="20"/>
        <v>0</v>
      </c>
      <c r="V71" s="445">
        <f t="shared" si="20"/>
        <v>0</v>
      </c>
      <c r="W71" s="445">
        <f t="shared" si="20"/>
        <v>0</v>
      </c>
      <c r="X71" s="445">
        <f t="shared" si="20"/>
        <v>0</v>
      </c>
      <c r="Y71" s="445">
        <f>VLOOKUP($K71,{"Ja",1;"Nein",1;"Entfällt",1;"Bitte auswählen",0;"",0;0,0},2,0)</f>
        <v>0</v>
      </c>
    </row>
    <row r="72" spans="2:25" x14ac:dyDescent="0.3">
      <c r="B72" s="63"/>
      <c r="C72" s="38"/>
      <c r="D72" s="38"/>
      <c r="E72" s="38"/>
      <c r="F72" s="38"/>
      <c r="G72" s="38"/>
      <c r="H72" s="38"/>
      <c r="I72" s="38"/>
      <c r="J72" s="38"/>
      <c r="K72" s="38"/>
      <c r="L72" s="149"/>
    </row>
    <row r="73" spans="2:25" x14ac:dyDescent="0.3">
      <c r="B73" s="187"/>
      <c r="C73" s="187"/>
      <c r="D73" s="187"/>
      <c r="E73" s="187"/>
      <c r="F73" s="187"/>
      <c r="G73" s="187"/>
      <c r="H73" s="187"/>
      <c r="I73" s="187"/>
      <c r="J73" s="187"/>
      <c r="K73" s="187"/>
      <c r="L73" s="360"/>
    </row>
  </sheetData>
  <sheetProtection algorithmName="SHA-512" hashValue="kSC9jjdVRxQcnK0oMn/n7g6P+ObyZkV7Xdx89nmVjxhl7gKwotXVDXOfKImwnk3AZTUnxpuytxpdrEf/mG/8iQ==" saltValue="ouFbRRvja6mR3gu6gEWvEw==" spinCount="100000" sheet="1" objects="1" scenarios="1" selectLockedCells="1" autoFilter="0"/>
  <autoFilter ref="C31:D70"/>
  <mergeCells count="4">
    <mergeCell ref="F30:F31"/>
    <mergeCell ref="C9:K29"/>
    <mergeCell ref="C30:E30"/>
    <mergeCell ref="G30:I30"/>
  </mergeCells>
  <phoneticPr fontId="53" type="noConversion"/>
  <conditionalFormatting sqref="D32:D71">
    <cfRule type="expression" dxfId="182" priority="64">
      <formula>C32=""</formula>
    </cfRule>
  </conditionalFormatting>
  <conditionalFormatting sqref="J32:J71">
    <cfRule type="expression" dxfId="181" priority="51">
      <formula>$C32=""</formula>
    </cfRule>
  </conditionalFormatting>
  <conditionalFormatting sqref="B32:B71">
    <cfRule type="expression" dxfId="180" priority="46">
      <formula>C32=""</formula>
    </cfRule>
  </conditionalFormatting>
  <conditionalFormatting sqref="C30:E30">
    <cfRule type="expression" dxfId="179" priority="45">
      <formula>C30&lt;&gt;""</formula>
    </cfRule>
  </conditionalFormatting>
  <conditionalFormatting sqref="B30">
    <cfRule type="expression" dxfId="178" priority="44">
      <formula>B30&lt;&gt;""</formula>
    </cfRule>
  </conditionalFormatting>
  <conditionalFormatting sqref="E32:E71">
    <cfRule type="expression" dxfId="177" priority="40">
      <formula>C32=""</formula>
    </cfRule>
  </conditionalFormatting>
  <conditionalFormatting sqref="F32:F71">
    <cfRule type="expression" dxfId="176" priority="36">
      <formula>C32=""</formula>
    </cfRule>
  </conditionalFormatting>
  <conditionalFormatting sqref="G32:G71">
    <cfRule type="expression" dxfId="175" priority="34">
      <formula>C32=""</formula>
    </cfRule>
  </conditionalFormatting>
  <conditionalFormatting sqref="H32:H71">
    <cfRule type="expression" dxfId="174" priority="32">
      <formula>$C32=""</formula>
    </cfRule>
  </conditionalFormatting>
  <conditionalFormatting sqref="I32:I71">
    <cfRule type="expression" dxfId="173" priority="28">
      <formula>$C32=""</formula>
    </cfRule>
  </conditionalFormatting>
  <conditionalFormatting sqref="K32:K71">
    <cfRule type="expression" dxfId="172" priority="26">
      <formula>$C32=""</formula>
    </cfRule>
  </conditionalFormatting>
  <dataValidations xWindow="522" yWindow="600" count="5">
    <dataValidation type="decimal" allowBlank="1" showErrorMessage="1" errorTitle="Achtung" error="Der zulässige Wertebereich ist 0 bis 999,99" sqref="J32:J71">
      <formula1>0</formula1>
      <formula2>999.99</formula2>
    </dataValidation>
    <dataValidation type="whole" allowBlank="1" showErrorMessage="1" errorTitle="ACHTUNG" error="Zulässige Werte liegen im Bereich von 0 bis 999999" sqref="E32:I71">
      <formula1>0</formula1>
      <formula2>999999</formula2>
    </dataValidation>
    <dataValidation type="list" allowBlank="1" showErrorMessage="1" errorTitle="ACHTUNG" error="Bitte wählen Sie einen Eintrag aus der Liste aus" sqref="K32:K71">
      <formula1>INDIRECT(P32)</formula1>
    </dataValidation>
    <dataValidation type="list" allowBlank="1" showInputMessage="1" showErrorMessage="1" errorTitle="ACHTUNG: " error="Zulässige Eingaben: _x000a_29, 297 - Psychiatrie (Erwachsene): a-f_x000a_30, 307 - Kinder- und Jugendpsychiatrie: a-f_x000a_31 - Psychosomatik: a-f_x000a_" promptTitle="Hinweis" prompt="Bitte wählen Sie einen Wert aus der Liste aus." sqref="D32:D71">
      <formula1>INDIRECT(O32)</formula1>
    </dataValidation>
    <dataValidation type="list" allowBlank="1" showInputMessage="1" showErrorMessage="1" sqref="C32:C71">
      <formula1>INDIRECT(N32)</formula1>
    </dataValidation>
  </dataValidations>
  <hyperlinks>
    <hyperlink ref="K2" location="'A4'!D15" display="&lt;&lt; A4"/>
    <hyperlink ref="L2" location="A5.2!D14" display="A5.2 &gt;&gt;"/>
  </hyperlinks>
  <pageMargins left="0.25" right="0.25" top="0.75" bottom="0.75" header="0.3" footer="0.3"/>
  <pageSetup paperSize="9" scale="49" orientation="landscape" r:id="rId1"/>
  <rowBreaks count="1" manualBreakCount="1">
    <brk id="51" max="11"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B2:AZ22"/>
  <sheetViews>
    <sheetView showGridLines="0" zoomScaleNormal="100" workbookViewId="0">
      <selection activeCell="D17" sqref="D17"/>
    </sheetView>
  </sheetViews>
  <sheetFormatPr baseColWidth="10" defaultColWidth="11.44140625" defaultRowHeight="14.4" x14ac:dyDescent="0.3"/>
  <cols>
    <col min="1" max="1" width="4.33203125" style="6" customWidth="1"/>
    <col min="2" max="2" width="11.44140625" style="6" customWidth="1"/>
    <col min="3" max="3" width="34.33203125" style="6" customWidth="1"/>
    <col min="4" max="9" width="22.88671875" style="6" customWidth="1"/>
    <col min="10" max="10" width="11.44140625" style="25"/>
    <col min="11" max="11" width="11.88671875" style="445" customWidth="1"/>
    <col min="12" max="12" width="11.44140625" style="417"/>
    <col min="13" max="18" width="11.44140625" style="445"/>
    <col min="19" max="52" width="11.44140625" style="378"/>
    <col min="53" max="16384" width="11.44140625" style="6"/>
  </cols>
  <sheetData>
    <row r="2" spans="2:52" s="49" customFormat="1" ht="30" customHeight="1" x14ac:dyDescent="0.45">
      <c r="B2" s="50" t="s">
        <v>138</v>
      </c>
      <c r="C2" s="40" t="s">
        <v>192</v>
      </c>
      <c r="D2" s="42"/>
      <c r="E2" s="44"/>
      <c r="F2" s="45"/>
      <c r="G2" s="45"/>
      <c r="H2" s="276" t="s">
        <v>109</v>
      </c>
      <c r="I2" s="276" t="s">
        <v>120</v>
      </c>
      <c r="J2" s="120"/>
      <c r="K2" s="379"/>
      <c r="L2" s="416"/>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row>
    <row r="3" spans="2:52" ht="15" customHeight="1" x14ac:dyDescent="0.3">
      <c r="B3" s="18"/>
      <c r="C3" s="18"/>
      <c r="D3" s="18"/>
      <c r="E3" s="18"/>
      <c r="F3" s="18"/>
      <c r="G3" s="18"/>
      <c r="H3" s="18"/>
      <c r="I3" s="18"/>
    </row>
    <row r="4" spans="2:52" ht="15" customHeight="1" x14ac:dyDescent="0.3">
      <c r="B4" s="115"/>
      <c r="C4" s="144" t="str">
        <f ca="1">"Haupt-IK: " &amp; CELL("inhalt",'Angaben KH-Standort'!D25)</f>
        <v xml:space="preserve">Haupt-IK: </v>
      </c>
      <c r="D4" s="77"/>
      <c r="E4" s="144" t="str">
        <f ca="1">"Jahr: " &amp; CELL("inhalt",'Angaben KH-Standort'!D12)</f>
        <v>Jahr: 2023</v>
      </c>
      <c r="F4" s="54"/>
      <c r="G4" s="54"/>
      <c r="H4" s="54"/>
      <c r="I4" s="55"/>
    </row>
    <row r="5" spans="2:52" ht="15" customHeight="1" x14ac:dyDescent="0.3">
      <c r="B5" s="116"/>
      <c r="C5" s="145" t="str">
        <f ca="1" xml:space="preserve"> "Standort-ID: " &amp; CELL("inhalt",'Angaben KH-Standort'!D26)</f>
        <v xml:space="preserve">Standort-ID: </v>
      </c>
      <c r="D5" s="79"/>
      <c r="E5" s="145" t="str">
        <f ca="1">CELL("inhalt",'A1'!$F$14) &amp; ". Quartal"</f>
        <v>0. Quartal</v>
      </c>
      <c r="F5" s="57"/>
      <c r="G5" s="57"/>
      <c r="H5" s="57"/>
      <c r="I5" s="58"/>
    </row>
    <row r="6" spans="2:52" ht="15" customHeight="1" x14ac:dyDescent="0.3">
      <c r="B6" s="18"/>
      <c r="C6" s="18"/>
      <c r="D6" s="18"/>
      <c r="E6" s="18"/>
      <c r="F6" s="18"/>
      <c r="G6" s="18"/>
      <c r="H6" s="18"/>
      <c r="I6" s="18"/>
    </row>
    <row r="7" spans="2:52" ht="15" customHeight="1" x14ac:dyDescent="0.3">
      <c r="B7" s="61"/>
      <c r="C7" s="59"/>
      <c r="D7" s="59"/>
      <c r="E7" s="59"/>
      <c r="F7" s="59"/>
      <c r="G7" s="59"/>
      <c r="H7" s="59"/>
      <c r="I7" s="62"/>
      <c r="K7" s="418"/>
    </row>
    <row r="8" spans="2:52" ht="15" customHeight="1" x14ac:dyDescent="0.4">
      <c r="B8" s="63"/>
      <c r="C8" s="37" t="s">
        <v>130</v>
      </c>
      <c r="D8" s="108"/>
      <c r="E8" s="108"/>
      <c r="F8" s="108"/>
      <c r="G8" s="108"/>
      <c r="H8" s="108"/>
      <c r="I8" s="73"/>
    </row>
    <row r="9" spans="2:52" ht="15" customHeight="1" x14ac:dyDescent="0.3">
      <c r="B9" s="63"/>
      <c r="C9" s="485" t="s">
        <v>601</v>
      </c>
      <c r="D9" s="497"/>
      <c r="E9" s="497"/>
      <c r="F9" s="497"/>
      <c r="G9" s="497"/>
      <c r="H9" s="497"/>
      <c r="I9" s="309" t="s">
        <v>169</v>
      </c>
    </row>
    <row r="10" spans="2:52" s="1" customFormat="1" ht="15" customHeight="1" x14ac:dyDescent="0.3">
      <c r="B10" s="88"/>
      <c r="C10" s="497"/>
      <c r="D10" s="497"/>
      <c r="E10" s="497"/>
      <c r="F10" s="497"/>
      <c r="G10" s="497"/>
      <c r="H10" s="497"/>
      <c r="I10" s="308" t="s">
        <v>190</v>
      </c>
      <c r="J10" s="382"/>
      <c r="K10" s="388"/>
      <c r="L10" s="419"/>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388"/>
      <c r="AL10" s="388"/>
      <c r="AM10" s="388"/>
      <c r="AN10" s="388"/>
      <c r="AO10" s="388"/>
      <c r="AP10" s="388"/>
      <c r="AQ10" s="388"/>
      <c r="AR10" s="388"/>
      <c r="AS10" s="388"/>
      <c r="AT10" s="388"/>
      <c r="AU10" s="388"/>
      <c r="AV10" s="388"/>
      <c r="AW10" s="388"/>
      <c r="AX10" s="388"/>
      <c r="AY10" s="388"/>
      <c r="AZ10" s="388"/>
    </row>
    <row r="11" spans="2:52" s="1" customFormat="1" ht="15" customHeight="1" x14ac:dyDescent="0.3">
      <c r="B11" s="88"/>
      <c r="C11" s="497"/>
      <c r="D11" s="497"/>
      <c r="E11" s="497"/>
      <c r="F11" s="497"/>
      <c r="G11" s="497"/>
      <c r="H11" s="497"/>
      <c r="I11" s="307" t="s">
        <v>170</v>
      </c>
      <c r="J11" s="382"/>
      <c r="K11" s="388"/>
      <c r="L11" s="419"/>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c r="AW11" s="388"/>
      <c r="AX11" s="388"/>
      <c r="AY11" s="388"/>
      <c r="AZ11" s="388"/>
    </row>
    <row r="12" spans="2:52" s="1" customFormat="1" ht="15" customHeight="1" x14ac:dyDescent="0.3">
      <c r="B12" s="88"/>
      <c r="C12" s="497"/>
      <c r="D12" s="497"/>
      <c r="E12" s="497"/>
      <c r="F12" s="497"/>
      <c r="G12" s="497"/>
      <c r="H12" s="497"/>
      <c r="I12" s="64"/>
      <c r="J12" s="382"/>
      <c r="K12" s="388"/>
      <c r="L12" s="419"/>
      <c r="M12" s="388"/>
      <c r="N12" s="388"/>
      <c r="O12" s="388"/>
      <c r="P12" s="388"/>
      <c r="Q12" s="388"/>
      <c r="R12" s="388"/>
      <c r="S12" s="388"/>
      <c r="T12" s="388"/>
      <c r="U12" s="388"/>
      <c r="V12" s="388"/>
      <c r="W12" s="388"/>
      <c r="X12" s="388"/>
      <c r="Y12" s="388"/>
      <c r="Z12" s="388"/>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row>
    <row r="13" spans="2:52" s="1" customFormat="1" ht="15" customHeight="1" x14ac:dyDescent="0.3">
      <c r="B13" s="88"/>
      <c r="C13" s="497"/>
      <c r="D13" s="497"/>
      <c r="E13" s="497"/>
      <c r="F13" s="497"/>
      <c r="G13" s="497"/>
      <c r="H13" s="497"/>
      <c r="I13" s="64"/>
      <c r="J13" s="382"/>
      <c r="K13" s="388"/>
      <c r="L13" s="419"/>
      <c r="M13" s="388"/>
      <c r="N13" s="388"/>
      <c r="O13" s="388"/>
      <c r="P13" s="388"/>
      <c r="Q13" s="388"/>
      <c r="R13" s="388"/>
      <c r="S13" s="388"/>
      <c r="T13" s="388"/>
      <c r="U13" s="388"/>
      <c r="V13" s="388"/>
      <c r="W13" s="388"/>
      <c r="X13" s="388"/>
      <c r="Y13" s="388"/>
      <c r="Z13" s="388"/>
      <c r="AA13" s="388"/>
      <c r="AB13" s="388"/>
      <c r="AC13" s="388"/>
      <c r="AD13" s="388"/>
      <c r="AE13" s="388"/>
      <c r="AF13" s="388"/>
      <c r="AG13" s="388"/>
      <c r="AH13" s="388"/>
      <c r="AI13" s="388"/>
      <c r="AJ13" s="388"/>
      <c r="AK13" s="388"/>
      <c r="AL13" s="388"/>
      <c r="AM13" s="388"/>
      <c r="AN13" s="388"/>
      <c r="AO13" s="388"/>
      <c r="AP13" s="388"/>
      <c r="AQ13" s="388"/>
      <c r="AR13" s="388"/>
      <c r="AS13" s="388"/>
      <c r="AT13" s="388"/>
      <c r="AU13" s="388"/>
      <c r="AV13" s="388"/>
      <c r="AW13" s="388"/>
      <c r="AX13" s="388"/>
      <c r="AY13" s="388"/>
      <c r="AZ13" s="388"/>
    </row>
    <row r="14" spans="2:52" ht="15" customHeight="1" x14ac:dyDescent="0.3">
      <c r="B14" s="63"/>
      <c r="C14" s="497"/>
      <c r="D14" s="497"/>
      <c r="E14" s="497"/>
      <c r="F14" s="497"/>
      <c r="G14" s="497"/>
      <c r="H14" s="497"/>
      <c r="I14" s="64"/>
    </row>
    <row r="15" spans="2:52" ht="15" customHeight="1" x14ac:dyDescent="0.3">
      <c r="B15" s="188" t="str">
        <f>IF(N15-M15&gt;0,"!!!","")</f>
        <v/>
      </c>
      <c r="C15" s="487" t="str">
        <f>IF(N15-M15&gt;0,"Es fehlen noch MUSS-ANGABEN in den mit !!! gekennzeichneten Zeilen","")</f>
        <v/>
      </c>
      <c r="D15" s="487"/>
      <c r="E15" s="487"/>
      <c r="F15" s="487"/>
      <c r="G15" s="65"/>
      <c r="H15" s="65"/>
      <c r="I15" s="64"/>
      <c r="M15" s="445">
        <f>SUM(M17:M19)</f>
        <v>0</v>
      </c>
      <c r="N15" s="445">
        <f>SUM(N17:N19)</f>
        <v>0</v>
      </c>
      <c r="O15" s="445">
        <f t="shared" ref="O15:R15" si="0">SUM(O17:O19)</f>
        <v>0</v>
      </c>
      <c r="P15" s="445">
        <f t="shared" si="0"/>
        <v>0</v>
      </c>
      <c r="Q15" s="445">
        <f t="shared" si="0"/>
        <v>0</v>
      </c>
      <c r="R15" s="445">
        <f t="shared" si="0"/>
        <v>0</v>
      </c>
    </row>
    <row r="16" spans="2:52" ht="61.5" customHeight="1" x14ac:dyDescent="0.3">
      <c r="B16" s="63"/>
      <c r="C16" s="190" t="s">
        <v>440</v>
      </c>
      <c r="D16" s="230" t="s">
        <v>467</v>
      </c>
      <c r="E16" s="230" t="s">
        <v>161</v>
      </c>
      <c r="F16" s="189" t="s">
        <v>619</v>
      </c>
      <c r="G16" s="366" t="s">
        <v>116</v>
      </c>
      <c r="H16" s="38"/>
      <c r="I16" s="64"/>
      <c r="K16" s="420" t="s">
        <v>584</v>
      </c>
      <c r="L16" s="420" t="s">
        <v>587</v>
      </c>
      <c r="M16" s="444" t="s">
        <v>572</v>
      </c>
      <c r="N16" s="444" t="s">
        <v>573</v>
      </c>
      <c r="O16" s="414" t="s">
        <v>555</v>
      </c>
      <c r="P16" s="414" t="s">
        <v>556</v>
      </c>
      <c r="Q16" s="414" t="s">
        <v>557</v>
      </c>
      <c r="R16" s="414" t="s">
        <v>558</v>
      </c>
    </row>
    <row r="17" spans="2:18" ht="15" customHeight="1" x14ac:dyDescent="0.3">
      <c r="B17" s="70" t="str">
        <f>IF(SUM(N17:R17)&lt;5,"!!!","")</f>
        <v>!!!</v>
      </c>
      <c r="C17" s="224" t="str">
        <f>IF('Angaben KH-Standort'!D29&lt;&gt;"",'Angaben KH-Standort'!D29,"")</f>
        <v/>
      </c>
      <c r="D17" s="336"/>
      <c r="E17" s="350"/>
      <c r="F17" s="225"/>
      <c r="G17" s="225"/>
      <c r="H17" s="38"/>
      <c r="I17" s="64"/>
      <c r="K17" s="417" t="str">
        <f>VLOOKUP(C17,{"29 - Psychiatrie (Erwachsene)","JN";"30 - Kinder- und Jugendpsychiatrie","JN";"31 - Psychosomatik","Entfaellt";"","Leer"},2,0)</f>
        <v>Leer</v>
      </c>
      <c r="L17" s="417" t="str">
        <f>VLOOKUP(C17,{"29 - Psychiatrie (Erwachsene)","JN";"30 - Kinder- und Jugendpsychiatrie","JN";"31 - Psychosomatik","JN";"","Leer"},2,0)</f>
        <v>Leer</v>
      </c>
      <c r="M17" s="445">
        <f>IF(LEN(B17)&gt;0,0,1)</f>
        <v>0</v>
      </c>
      <c r="N17" s="445">
        <f>VLOOKUP(C17,{"29 - Psychiatrie (Erwachsene)",1;"30 - Kinder- und Jugendpsychiatrie",1;"31 - Psychosomatik",1;"00 - Bitte eine Fachabteilung auswählen",0;"",0},2,0)</f>
        <v>0</v>
      </c>
      <c r="O17" s="445">
        <f t="shared" ref="O17:R19" si="1">IF(LEN(D17)&gt;0,1,0)</f>
        <v>0</v>
      </c>
      <c r="P17" s="445">
        <f t="shared" si="1"/>
        <v>0</v>
      </c>
      <c r="Q17" s="445">
        <f t="shared" si="1"/>
        <v>0</v>
      </c>
      <c r="R17" s="445">
        <f t="shared" si="1"/>
        <v>0</v>
      </c>
    </row>
    <row r="18" spans="2:18" ht="15" customHeight="1" x14ac:dyDescent="0.3">
      <c r="B18" s="70" t="str">
        <f t="shared" ref="B18:B19" si="2">IF(SUM(N18:R18)&lt;5,"!!!","")</f>
        <v>!!!</v>
      </c>
      <c r="C18" s="224" t="str">
        <f>IF('Angaben KH-Standort'!D30&lt;&gt;"",'Angaben KH-Standort'!D30,"")</f>
        <v/>
      </c>
      <c r="D18" s="336"/>
      <c r="E18" s="350"/>
      <c r="F18" s="225"/>
      <c r="G18" s="225"/>
      <c r="H18" s="38"/>
      <c r="I18" s="64"/>
      <c r="K18" s="417" t="str">
        <f>VLOOKUP(C18,{"29 - Psychiatrie (Erwachsene)","JN";"30 - Kinder- und Jugendpsychiatrie","JN";"31 - Psychosomatik","Entfaellt";"","Leer"},2,0)</f>
        <v>Leer</v>
      </c>
      <c r="L18" s="417" t="str">
        <f>VLOOKUP(C18,{"29 - Psychiatrie (Erwachsene)","JN";"30 - Kinder- und Jugendpsychiatrie","JN";"31 - Psychosomatik","JN";"","Leer"},2,0)</f>
        <v>Leer</v>
      </c>
      <c r="M18" s="445">
        <f t="shared" ref="M18:M19" si="3">IF(LEN(B18)&gt;0,0,1)</f>
        <v>0</v>
      </c>
      <c r="N18" s="445">
        <f>VLOOKUP(C18,{"29 - Psychiatrie (Erwachsene)",1;"30 - Kinder- und Jugendpsychiatrie",1;"31 - Psychosomatik",1;"00 - Bitte eine Fachabteilung auswählen",0;"",0},2,0)</f>
        <v>0</v>
      </c>
      <c r="O18" s="445">
        <f t="shared" si="1"/>
        <v>0</v>
      </c>
      <c r="P18" s="445">
        <f t="shared" si="1"/>
        <v>0</v>
      </c>
      <c r="Q18" s="445">
        <f t="shared" si="1"/>
        <v>0</v>
      </c>
      <c r="R18" s="445">
        <f t="shared" si="1"/>
        <v>0</v>
      </c>
    </row>
    <row r="19" spans="2:18" ht="15" customHeight="1" x14ac:dyDescent="0.3">
      <c r="B19" s="70" t="str">
        <f t="shared" si="2"/>
        <v>!!!</v>
      </c>
      <c r="C19" s="224" t="str">
        <f>IF('Angaben KH-Standort'!D31&lt;&gt;"",'Angaben KH-Standort'!D31,"")</f>
        <v/>
      </c>
      <c r="D19" s="336"/>
      <c r="E19" s="350"/>
      <c r="F19" s="225"/>
      <c r="G19" s="225"/>
      <c r="H19" s="38"/>
      <c r="I19" s="64"/>
      <c r="K19" s="417" t="str">
        <f>VLOOKUP(C19,{"29 - Psychiatrie (Erwachsene)","JN";"30 - Kinder- und Jugendpsychiatrie","JN";"31 - Psychosomatik","Entfaellt";"","Leer"},2,0)</f>
        <v>Leer</v>
      </c>
      <c r="L19" s="417" t="str">
        <f>VLOOKUP(C19,{"29 - Psychiatrie (Erwachsene)","JN";"30 - Kinder- und Jugendpsychiatrie","JN";"31 - Psychosomatik","JN";"","Leer"},2,0)</f>
        <v>Leer</v>
      </c>
      <c r="M19" s="445">
        <f t="shared" si="3"/>
        <v>0</v>
      </c>
      <c r="N19" s="445">
        <f>VLOOKUP(C19,{"29 - Psychiatrie (Erwachsene)",1;"30 - Kinder- und Jugendpsychiatrie",1;"31 - Psychosomatik",1;"00 - Bitte eine Fachabteilung auswählen",0;"",0},2,0)</f>
        <v>0</v>
      </c>
      <c r="O19" s="445">
        <f t="shared" si="1"/>
        <v>0</v>
      </c>
      <c r="P19" s="445">
        <f t="shared" si="1"/>
        <v>0</v>
      </c>
      <c r="Q19" s="445">
        <f t="shared" si="1"/>
        <v>0</v>
      </c>
      <c r="R19" s="445">
        <f t="shared" si="1"/>
        <v>0</v>
      </c>
    </row>
    <row r="20" spans="2:18" ht="15" customHeight="1" x14ac:dyDescent="0.3">
      <c r="B20" s="71"/>
      <c r="C20" s="60"/>
      <c r="D20" s="60"/>
      <c r="E20" s="60"/>
      <c r="F20" s="60"/>
      <c r="G20" s="60"/>
      <c r="H20" s="60"/>
      <c r="I20" s="73"/>
    </row>
    <row r="21" spans="2:18" ht="15.75" customHeight="1" x14ac:dyDescent="0.3"/>
    <row r="22" spans="2:18" ht="15.75" customHeight="1" x14ac:dyDescent="0.3"/>
  </sheetData>
  <sheetProtection algorithmName="SHA-512" hashValue="uEWy9XOtJPe2qC1N7LAYTl3Ta3n2kazS81+p14rYXUsi26qN2snJmOsTXseG8gu2asfxfpXkGQLUeLs0GmoSrQ==" saltValue="m4r1MF9ZFmB1uySd6xkKnQ==" spinCount="100000" sheet="1" objects="1" scenarios="1" selectLockedCells="1" autoFilter="0"/>
  <mergeCells count="2">
    <mergeCell ref="C15:F15"/>
    <mergeCell ref="C9:H14"/>
  </mergeCells>
  <conditionalFormatting sqref="C17:C19">
    <cfRule type="expression" dxfId="171" priority="40" stopIfTrue="1">
      <formula>C17=0</formula>
    </cfRule>
  </conditionalFormatting>
  <conditionalFormatting sqref="B17:B19">
    <cfRule type="expression" dxfId="170" priority="12">
      <formula>C17=""</formula>
    </cfRule>
  </conditionalFormatting>
  <conditionalFormatting sqref="C15:F15">
    <cfRule type="expression" dxfId="169" priority="10">
      <formula>C15&lt;&gt;""</formula>
    </cfRule>
  </conditionalFormatting>
  <conditionalFormatting sqref="B15">
    <cfRule type="expression" dxfId="168" priority="9">
      <formula>B15&lt;&gt;""</formula>
    </cfRule>
  </conditionalFormatting>
  <conditionalFormatting sqref="F17:F19">
    <cfRule type="expression" dxfId="167" priority="6">
      <formula>C17=""</formula>
    </cfRule>
  </conditionalFormatting>
  <conditionalFormatting sqref="E17:E19">
    <cfRule type="expression" dxfId="166" priority="3">
      <formula>C17=""</formula>
    </cfRule>
  </conditionalFormatting>
  <conditionalFormatting sqref="D17:D19">
    <cfRule type="expression" dxfId="165" priority="2">
      <formula>C17=""</formula>
    </cfRule>
  </conditionalFormatting>
  <conditionalFormatting sqref="G17:G19">
    <cfRule type="expression" dxfId="164" priority="1">
      <formula>C17=""</formula>
    </cfRule>
  </conditionalFormatting>
  <dataValidations count="2">
    <dataValidation type="decimal" allowBlank="1" showInputMessage="1" showErrorMessage="1" errorTitle="ACHTUNG" error="Zulässige Angaben liegen im Wertebereich von 0 bis 999,99" sqref="E17:E19">
      <formula1>0</formula1>
      <formula2>999.99</formula2>
    </dataValidation>
    <dataValidation type="list" allowBlank="1" showInputMessage="1" showErrorMessage="1" sqref="F17:G19">
      <formula1>INDIRECT(K17)</formula1>
    </dataValidation>
  </dataValidations>
  <hyperlinks>
    <hyperlink ref="H2" location="A5.1!C15" display="&lt;&lt; A5.1"/>
    <hyperlink ref="I2" location="A5.3!C14" display="A5.3 &gt;&gt;"/>
  </hyperlinks>
  <pageMargins left="0.25" right="0.25" top="0.75" bottom="0.75" header="0.3" footer="0.3"/>
  <pageSetup paperSize="9" scale="6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Title="ACHTUNG" error="Zulässig sind nur die Jahre 2022 und 2021">
          <x14:formula1>
            <xm:f>Auswahldaten!$C$23:$C$24</xm:f>
          </x14:formula1>
          <xm:sqref>D17:D19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dimension ref="A1:BA764"/>
  <sheetViews>
    <sheetView showGridLines="0" zoomScaleNormal="100" workbookViewId="0">
      <selection activeCell="I2" sqref="I2"/>
    </sheetView>
  </sheetViews>
  <sheetFormatPr baseColWidth="10" defaultColWidth="11.44140625" defaultRowHeight="14.4" x14ac:dyDescent="0.3"/>
  <cols>
    <col min="1" max="1" width="4.33203125" style="1" customWidth="1"/>
    <col min="2" max="2" width="11.44140625" style="1" customWidth="1"/>
    <col min="3" max="3" width="31.44140625" style="1" customWidth="1"/>
    <col min="4" max="4" width="11.44140625" style="1" customWidth="1"/>
    <col min="5" max="5" width="27.88671875" style="1" customWidth="1"/>
    <col min="6" max="6" width="20.33203125" style="1" customWidth="1"/>
    <col min="7" max="7" width="14.44140625" style="1" customWidth="1"/>
    <col min="8" max="8" width="14.88671875" style="1" customWidth="1"/>
    <col min="9" max="9" width="57" style="1" customWidth="1"/>
    <col min="10" max="10" width="11.44140625" style="1" customWidth="1"/>
    <col min="11" max="11" width="11.44140625" style="382"/>
    <col min="12" max="12" width="14.33203125" style="388" bestFit="1" customWidth="1"/>
    <col min="13" max="13" width="11.44140625" style="388"/>
    <col min="14" max="14" width="22.44140625" style="388" bestFit="1" customWidth="1"/>
    <col min="15" max="52" width="11.44140625" style="388"/>
    <col min="53" max="53" width="11.44140625" style="382"/>
    <col min="54" max="16384" width="11.44140625" style="1"/>
  </cols>
  <sheetData>
    <row r="1" spans="2:53" s="6" customFormat="1" x14ac:dyDescent="0.3">
      <c r="K1" s="25"/>
      <c r="L1" s="445"/>
      <c r="M1" s="445"/>
      <c r="N1" s="445"/>
      <c r="O1" s="445"/>
      <c r="P1" s="445"/>
      <c r="Q1" s="445"/>
      <c r="R1" s="445"/>
      <c r="S1" s="445"/>
      <c r="T1" s="445"/>
      <c r="U1" s="445"/>
      <c r="V1" s="445"/>
      <c r="W1" s="445"/>
      <c r="X1" s="445"/>
      <c r="Y1" s="445"/>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25"/>
    </row>
    <row r="2" spans="2:53" s="49" customFormat="1" ht="30" customHeight="1" x14ac:dyDescent="0.45">
      <c r="B2" s="50" t="s">
        <v>137</v>
      </c>
      <c r="C2" s="40" t="s">
        <v>478</v>
      </c>
      <c r="D2" s="40"/>
      <c r="E2" s="42"/>
      <c r="F2" s="45"/>
      <c r="G2" s="45"/>
      <c r="H2" s="276" t="s">
        <v>121</v>
      </c>
      <c r="I2" s="329" t="s">
        <v>480</v>
      </c>
      <c r="J2" s="139"/>
      <c r="K2" s="383"/>
      <c r="L2" s="379"/>
      <c r="M2" s="398"/>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row>
    <row r="3" spans="2:53" s="6" customFormat="1" ht="15" customHeight="1" x14ac:dyDescent="0.3">
      <c r="B3" s="18"/>
      <c r="C3" s="18"/>
      <c r="D3" s="18"/>
      <c r="E3" s="18"/>
      <c r="F3" s="18"/>
      <c r="G3" s="18"/>
      <c r="H3" s="18"/>
      <c r="I3" s="18"/>
      <c r="J3" s="18"/>
      <c r="K3" s="18"/>
      <c r="L3" s="445"/>
      <c r="M3" s="396"/>
      <c r="N3" s="445"/>
      <c r="O3" s="445"/>
      <c r="P3" s="445"/>
      <c r="Q3" s="445"/>
      <c r="R3" s="445"/>
      <c r="S3" s="445"/>
      <c r="T3" s="445"/>
      <c r="U3" s="445"/>
      <c r="V3" s="445"/>
      <c r="W3" s="445"/>
      <c r="X3" s="445"/>
      <c r="Y3" s="445"/>
      <c r="Z3" s="378"/>
      <c r="AA3" s="378"/>
      <c r="AB3" s="378"/>
      <c r="AC3" s="378"/>
      <c r="AD3" s="378"/>
      <c r="AE3" s="378"/>
      <c r="AF3" s="378"/>
      <c r="AG3" s="378"/>
      <c r="AH3" s="378"/>
      <c r="AI3" s="378"/>
      <c r="AJ3" s="378"/>
      <c r="AK3" s="378"/>
      <c r="AL3" s="378"/>
      <c r="AM3" s="378"/>
      <c r="AN3" s="378"/>
      <c r="AO3" s="378"/>
      <c r="AP3" s="378"/>
      <c r="AQ3" s="378"/>
      <c r="AR3" s="378"/>
      <c r="AS3" s="378"/>
      <c r="AT3" s="378"/>
      <c r="AU3" s="378"/>
      <c r="AV3" s="378"/>
      <c r="AW3" s="378"/>
      <c r="AX3" s="378"/>
      <c r="AY3" s="378"/>
      <c r="AZ3" s="378"/>
      <c r="BA3" s="25"/>
    </row>
    <row r="4" spans="2:53" s="6" customFormat="1" ht="15" customHeight="1" x14ac:dyDescent="0.3">
      <c r="B4" s="53"/>
      <c r="C4" s="144" t="str">
        <f ca="1">"Haupt-IK: " &amp; CELL("inhalt",'Angaben KH-Standort'!D25)</f>
        <v xml:space="preserve">Haupt-IK: </v>
      </c>
      <c r="D4" s="77"/>
      <c r="E4" s="144" t="str">
        <f ca="1">"Jahr: " &amp; CELL("inhalt",'Angaben KH-Standort'!D12)</f>
        <v>Jahr: 2023</v>
      </c>
      <c r="F4" s="54"/>
      <c r="G4" s="54"/>
      <c r="H4" s="54"/>
      <c r="I4" s="54"/>
      <c r="J4" s="54"/>
      <c r="K4" s="121"/>
      <c r="L4" s="445"/>
      <c r="M4" s="396"/>
      <c r="N4" s="445"/>
      <c r="O4" s="445"/>
      <c r="P4" s="445"/>
      <c r="Q4" s="445"/>
      <c r="R4" s="445"/>
      <c r="S4" s="445"/>
      <c r="T4" s="445"/>
      <c r="U4" s="445"/>
      <c r="V4" s="445"/>
      <c r="W4" s="445"/>
      <c r="X4" s="445"/>
      <c r="Y4" s="445"/>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25"/>
    </row>
    <row r="5" spans="2:53" s="6" customFormat="1" ht="15" customHeight="1" x14ac:dyDescent="0.3">
      <c r="B5" s="56"/>
      <c r="C5" s="145" t="str">
        <f ca="1" xml:space="preserve"> "Standort-ID: " &amp; CELL("inhalt",'Angaben KH-Standort'!D26)</f>
        <v xml:space="preserve">Standort-ID: </v>
      </c>
      <c r="D5" s="79"/>
      <c r="E5" s="145" t="str">
        <f ca="1">CELL("inhalt",'A1'!$F$14) &amp; ". Quartal"</f>
        <v>0. Quartal</v>
      </c>
      <c r="F5" s="57"/>
      <c r="G5" s="57"/>
      <c r="H5" s="57"/>
      <c r="I5" s="57"/>
      <c r="J5" s="57"/>
      <c r="K5" s="121"/>
      <c r="L5" s="445"/>
      <c r="M5" s="396"/>
      <c r="N5" s="445"/>
      <c r="O5" s="445"/>
      <c r="P5" s="445"/>
      <c r="Q5" s="445"/>
      <c r="R5" s="445"/>
      <c r="S5" s="445"/>
      <c r="T5" s="445"/>
      <c r="U5" s="445"/>
      <c r="V5" s="445"/>
      <c r="W5" s="445"/>
      <c r="X5" s="445"/>
      <c r="Y5" s="445"/>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25"/>
    </row>
    <row r="6" spans="2:53" s="6" customFormat="1" ht="15" customHeight="1" x14ac:dyDescent="0.3">
      <c r="B6" s="18"/>
      <c r="C6" s="18"/>
      <c r="D6" s="18"/>
      <c r="E6" s="18"/>
      <c r="F6" s="18"/>
      <c r="G6" s="18"/>
      <c r="H6" s="18"/>
      <c r="I6" s="18"/>
      <c r="J6" s="18"/>
      <c r="K6" s="18"/>
      <c r="L6" s="445"/>
      <c r="M6" s="396"/>
      <c r="N6" s="445"/>
      <c r="O6" s="445"/>
      <c r="P6" s="445"/>
      <c r="Q6" s="445"/>
      <c r="R6" s="445"/>
      <c r="S6" s="445"/>
      <c r="T6" s="445"/>
      <c r="U6" s="445"/>
      <c r="V6" s="445"/>
      <c r="W6" s="445"/>
      <c r="X6" s="445"/>
      <c r="Y6" s="445"/>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25"/>
    </row>
    <row r="7" spans="2:53" s="6" customFormat="1" ht="15" customHeight="1" x14ac:dyDescent="0.3">
      <c r="B7" s="61"/>
      <c r="C7" s="59"/>
      <c r="D7" s="59"/>
      <c r="E7" s="59"/>
      <c r="F7" s="59"/>
      <c r="G7" s="59"/>
      <c r="H7" s="59"/>
      <c r="I7" s="59"/>
      <c r="J7" s="59"/>
      <c r="K7" s="286"/>
      <c r="L7" s="445"/>
      <c r="M7" s="445"/>
      <c r="N7" s="445"/>
      <c r="O7" s="445"/>
      <c r="P7" s="445"/>
      <c r="Q7" s="445"/>
      <c r="R7" s="445"/>
      <c r="S7" s="445"/>
      <c r="T7" s="445"/>
      <c r="U7" s="445"/>
      <c r="V7" s="445"/>
      <c r="W7" s="445"/>
      <c r="X7" s="445"/>
      <c r="Y7" s="445"/>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25"/>
    </row>
    <row r="8" spans="2:53" s="6" customFormat="1" ht="15" customHeight="1" x14ac:dyDescent="0.4">
      <c r="B8" s="63"/>
      <c r="C8" s="37" t="s">
        <v>130</v>
      </c>
      <c r="D8" s="37"/>
      <c r="E8" s="108"/>
      <c r="F8" s="108"/>
      <c r="G8" s="108"/>
      <c r="H8" s="38"/>
      <c r="I8" s="166" t="s">
        <v>169</v>
      </c>
      <c r="J8" s="75"/>
      <c r="K8" s="286"/>
      <c r="L8" s="445"/>
      <c r="M8" s="445"/>
      <c r="N8" s="445"/>
      <c r="O8" s="445"/>
      <c r="P8" s="445"/>
      <c r="Q8" s="445"/>
      <c r="R8" s="445"/>
      <c r="S8" s="445"/>
      <c r="T8" s="445"/>
      <c r="U8" s="445"/>
      <c r="V8" s="445"/>
      <c r="W8" s="445"/>
      <c r="X8" s="445"/>
      <c r="Y8" s="445"/>
      <c r="Z8" s="378"/>
      <c r="AA8" s="378"/>
      <c r="AB8" s="378"/>
      <c r="AC8" s="378"/>
      <c r="AD8" s="378"/>
      <c r="AE8" s="378"/>
      <c r="AF8" s="378"/>
      <c r="AG8" s="378"/>
      <c r="AH8" s="378"/>
      <c r="AI8" s="378"/>
      <c r="AJ8" s="378"/>
      <c r="AK8" s="378"/>
      <c r="AL8" s="378"/>
      <c r="AM8" s="378"/>
      <c r="AN8" s="378"/>
      <c r="AO8" s="378"/>
      <c r="AP8" s="378"/>
      <c r="AQ8" s="378"/>
      <c r="AR8" s="378"/>
      <c r="AS8" s="378"/>
      <c r="AT8" s="378"/>
      <c r="AU8" s="378"/>
      <c r="AV8" s="378"/>
      <c r="AW8" s="378"/>
      <c r="AX8" s="378"/>
      <c r="AY8" s="378"/>
      <c r="AZ8" s="378"/>
      <c r="BA8" s="25"/>
    </row>
    <row r="9" spans="2:53" ht="15" customHeight="1" x14ac:dyDescent="0.3">
      <c r="B9" s="88"/>
      <c r="C9" s="498" t="s">
        <v>452</v>
      </c>
      <c r="D9" s="498"/>
      <c r="E9" s="471"/>
      <c r="F9" s="471"/>
      <c r="G9" s="471"/>
      <c r="H9" s="471"/>
      <c r="I9" s="171" t="s">
        <v>190</v>
      </c>
      <c r="J9" s="89"/>
      <c r="K9" s="384"/>
    </row>
    <row r="10" spans="2:53" s="6" customFormat="1" x14ac:dyDescent="0.3">
      <c r="B10" s="63"/>
      <c r="C10" s="471"/>
      <c r="D10" s="471"/>
      <c r="E10" s="471"/>
      <c r="F10" s="471"/>
      <c r="G10" s="471"/>
      <c r="H10" s="471"/>
      <c r="I10" s="165" t="s">
        <v>170</v>
      </c>
      <c r="J10" s="38"/>
      <c r="K10" s="286"/>
      <c r="L10" s="445"/>
      <c r="M10" s="445"/>
      <c r="N10" s="445"/>
      <c r="O10" s="445"/>
      <c r="P10" s="445"/>
      <c r="Q10" s="445"/>
      <c r="R10" s="445"/>
      <c r="S10" s="445"/>
      <c r="T10" s="445"/>
      <c r="U10" s="445"/>
      <c r="V10" s="445"/>
      <c r="W10" s="445"/>
      <c r="X10" s="445"/>
      <c r="Y10" s="445"/>
      <c r="Z10" s="378"/>
      <c r="AA10" s="378"/>
      <c r="AB10" s="378"/>
      <c r="AC10" s="378"/>
      <c r="AD10" s="378"/>
      <c r="AE10" s="378"/>
      <c r="AF10" s="378"/>
      <c r="AG10" s="378"/>
      <c r="AH10" s="378"/>
      <c r="AI10" s="378"/>
      <c r="AJ10" s="378"/>
      <c r="AK10" s="378"/>
      <c r="AL10" s="378"/>
      <c r="AM10" s="378"/>
      <c r="AN10" s="378"/>
      <c r="AO10" s="378"/>
      <c r="AP10" s="378"/>
      <c r="AQ10" s="378"/>
      <c r="AR10" s="378"/>
      <c r="AS10" s="378"/>
      <c r="AT10" s="378"/>
      <c r="AU10" s="378"/>
      <c r="AV10" s="378"/>
      <c r="AW10" s="378"/>
      <c r="AX10" s="378"/>
      <c r="AY10" s="378"/>
      <c r="AZ10" s="378"/>
      <c r="BA10" s="25"/>
    </row>
    <row r="11" spans="2:53" s="6" customFormat="1" x14ac:dyDescent="0.3">
      <c r="B11" s="63"/>
      <c r="C11" s="471"/>
      <c r="D11" s="471"/>
      <c r="E11" s="471"/>
      <c r="F11" s="471"/>
      <c r="G11" s="471"/>
      <c r="H11" s="471"/>
      <c r="I11" s="72"/>
      <c r="J11" s="38"/>
      <c r="K11" s="286"/>
      <c r="L11" s="445"/>
      <c r="M11" s="445"/>
      <c r="N11" s="445"/>
      <c r="O11" s="445"/>
      <c r="P11" s="445"/>
      <c r="Q11" s="445"/>
      <c r="R11" s="445"/>
      <c r="S11" s="445"/>
      <c r="T11" s="445"/>
      <c r="U11" s="445"/>
      <c r="V11" s="445"/>
      <c r="W11" s="445"/>
      <c r="X11" s="445"/>
      <c r="Y11" s="445"/>
      <c r="Z11" s="378"/>
      <c r="AA11" s="378"/>
      <c r="AB11" s="378"/>
      <c r="AC11" s="378"/>
      <c r="AD11" s="378"/>
      <c r="AE11" s="378"/>
      <c r="AF11" s="378"/>
      <c r="AG11" s="378"/>
      <c r="AH11" s="378"/>
      <c r="AI11" s="378"/>
      <c r="AJ11" s="378"/>
      <c r="AK11" s="378"/>
      <c r="AL11" s="378"/>
      <c r="AM11" s="378"/>
      <c r="AN11" s="378"/>
      <c r="AO11" s="378"/>
      <c r="AP11" s="378"/>
      <c r="AQ11" s="378"/>
      <c r="AR11" s="378"/>
      <c r="AS11" s="378"/>
      <c r="AT11" s="378"/>
      <c r="AU11" s="378"/>
      <c r="AV11" s="378"/>
      <c r="AW11" s="378"/>
      <c r="AX11" s="378"/>
      <c r="AY11" s="378"/>
      <c r="AZ11" s="378"/>
      <c r="BA11" s="25"/>
    </row>
    <row r="12" spans="2:53" ht="18" customHeight="1" x14ac:dyDescent="0.3">
      <c r="B12" s="188" t="str">
        <f>IF(S12-R12&gt;0,"!!!","")</f>
        <v/>
      </c>
      <c r="C12" s="487" t="str">
        <f>IF(S12-R12&gt;0,"Es fehlen noch MUSS-ANGABEN in den mit !!! gekennzeichneten Zeilen","")</f>
        <v/>
      </c>
      <c r="D12" s="487"/>
      <c r="E12" s="487"/>
      <c r="F12" s="487"/>
      <c r="G12" s="487"/>
      <c r="H12" s="487"/>
      <c r="I12" s="487"/>
      <c r="J12" s="112"/>
      <c r="K12" s="385"/>
      <c r="M12" s="399"/>
      <c r="R12" s="388">
        <f>SUM(R14:R157)</f>
        <v>0</v>
      </c>
      <c r="S12" s="388">
        <f>SUM(S14:S157)</f>
        <v>0</v>
      </c>
      <c r="T12" s="388">
        <f t="shared" ref="T12:Y12" si="0">SUM(T14:T157)</f>
        <v>0</v>
      </c>
      <c r="U12" s="388">
        <f t="shared" si="0"/>
        <v>0</v>
      </c>
      <c r="V12" s="388">
        <f t="shared" si="0"/>
        <v>0</v>
      </c>
      <c r="W12" s="388">
        <f t="shared" si="0"/>
        <v>0</v>
      </c>
      <c r="X12" s="388">
        <f t="shared" si="0"/>
        <v>0</v>
      </c>
      <c r="Y12" s="388">
        <f t="shared" si="0"/>
        <v>0</v>
      </c>
    </row>
    <row r="13" spans="2:53" ht="75" customHeight="1" x14ac:dyDescent="0.3">
      <c r="B13" s="88"/>
      <c r="C13" s="219" t="s">
        <v>440</v>
      </c>
      <c r="D13" s="359" t="s">
        <v>474</v>
      </c>
      <c r="E13" s="219" t="s">
        <v>263</v>
      </c>
      <c r="F13" s="241" t="s">
        <v>588</v>
      </c>
      <c r="G13" s="241" t="s">
        <v>159</v>
      </c>
      <c r="H13" s="242" t="s">
        <v>160</v>
      </c>
      <c r="I13" s="241" t="s">
        <v>260</v>
      </c>
      <c r="J13" s="95" t="s">
        <v>155</v>
      </c>
      <c r="K13" s="384"/>
      <c r="L13" s="400" t="s">
        <v>570</v>
      </c>
      <c r="M13" s="400" t="s">
        <v>571</v>
      </c>
      <c r="N13" s="400" t="s">
        <v>107</v>
      </c>
      <c r="O13" s="400" t="s">
        <v>578</v>
      </c>
      <c r="P13" s="400" t="s">
        <v>578</v>
      </c>
      <c r="Q13" s="400" t="s">
        <v>577</v>
      </c>
      <c r="R13" s="421" t="s">
        <v>572</v>
      </c>
      <c r="S13" s="421" t="s">
        <v>573</v>
      </c>
      <c r="T13" s="421" t="s">
        <v>555</v>
      </c>
      <c r="U13" s="421" t="s">
        <v>556</v>
      </c>
      <c r="V13" s="421" t="s">
        <v>557</v>
      </c>
      <c r="W13" s="421" t="s">
        <v>558</v>
      </c>
      <c r="X13" s="421" t="s">
        <v>565</v>
      </c>
      <c r="Y13" s="421" t="s">
        <v>575</v>
      </c>
    </row>
    <row r="14" spans="2:53" ht="15" customHeight="1" x14ac:dyDescent="0.3">
      <c r="B14" s="111" t="str">
        <f t="shared" ref="B14:B77" si="1">IF(SUM(S14:Y14)&lt;7,"!!!","")</f>
        <v>!!!</v>
      </c>
      <c r="C14" s="324"/>
      <c r="D14" s="351"/>
      <c r="E14" s="354"/>
      <c r="F14" s="340"/>
      <c r="G14" s="233"/>
      <c r="H14" s="351"/>
      <c r="I14" s="353"/>
      <c r="J14" s="89"/>
      <c r="K14" s="384"/>
      <c r="L14" s="388" t="s">
        <v>89</v>
      </c>
      <c r="M14" s="388" t="str">
        <f>IF(C14&lt;&gt;"","TND","Leer")</f>
        <v>Leer</v>
      </c>
      <c r="N14" s="388" t="str">
        <f>IF($C14&lt;&gt;"","Anrechnungstatbestand","Leer")</f>
        <v>Leer</v>
      </c>
      <c r="O14" s="388" t="str">
        <f>VLOOKUP(C14,{"29 - Psychiatrie (Erwachsene)","BGI";"30 - Kinder- und Jugendpsychiatrie","BGII";"31 - Psychosomatik","BGI";0,"Leer"},2,0)</f>
        <v>Leer</v>
      </c>
      <c r="P14" s="388" t="str">
        <f>VLOOKUP(C14,{"29 - Psychiatrie (Erwachsene)","BGIb";"30 - Kinder- und Jugendpsychiatrie","BGIIb";"31 - Psychosomatik","BGIb";0,"Leer"},2,0)</f>
        <v>Leer</v>
      </c>
      <c r="Q14" s="388" t="str">
        <f>IF(E14="Anrechnung Fachkräfte Nicht-PPP-RL Berufsgruppen in VKS",P14,O14)</f>
        <v>Leer</v>
      </c>
      <c r="R14" s="388">
        <f t="shared" ref="R14:R77" si="2">IF(LEN(B14)&gt;0,0,1)</f>
        <v>0</v>
      </c>
      <c r="S14" s="388">
        <f>IF(C14&lt;&gt;"",1,0)</f>
        <v>0</v>
      </c>
      <c r="T14" s="388">
        <f t="shared" ref="T14:T77" si="3">IF(LEN(D14)&gt;0,1,0)</f>
        <v>0</v>
      </c>
      <c r="U14" s="388">
        <f t="shared" ref="U14:U77" si="4">IF(LEN(E14)&gt;0,1,0)</f>
        <v>0</v>
      </c>
      <c r="V14" s="388">
        <f t="shared" ref="V14:V77" si="5">IF(LEN(F14)&gt;0,1,0)</f>
        <v>0</v>
      </c>
      <c r="W14" s="388">
        <f t="shared" ref="W14:W77" si="6">IF(LEN(G14)&gt;0,1,0)</f>
        <v>0</v>
      </c>
      <c r="X14" s="388">
        <f t="shared" ref="X14:X77" si="7">IF(LEN(H14)&gt;0,1,0)</f>
        <v>0</v>
      </c>
      <c r="Y14" s="388">
        <f t="shared" ref="Y14:Y77" si="8">IF(LEN(I14)&gt;0,1,0)</f>
        <v>0</v>
      </c>
    </row>
    <row r="15" spans="2:53" ht="15" customHeight="1" x14ac:dyDescent="0.3">
      <c r="B15" s="111" t="str">
        <f t="shared" si="1"/>
        <v>!!!</v>
      </c>
      <c r="C15" s="324"/>
      <c r="D15" s="351"/>
      <c r="E15" s="354"/>
      <c r="F15" s="340"/>
      <c r="G15" s="233"/>
      <c r="H15" s="351"/>
      <c r="I15" s="353"/>
      <c r="J15" s="89"/>
      <c r="K15" s="384"/>
      <c r="L15" s="388" t="str">
        <f>IF(C14&lt;&gt;"","Einrichtungen","Leer")</f>
        <v>Leer</v>
      </c>
      <c r="M15" s="388" t="str">
        <f t="shared" ref="M15:M17" si="9">IF(C15&lt;&gt;"","TND","Leer")</f>
        <v>Leer</v>
      </c>
      <c r="N15" s="388" t="str">
        <f t="shared" ref="N15:N78" si="10">IF($C15&lt;&gt;"","Anrechnungstatbestand","Leer")</f>
        <v>Leer</v>
      </c>
      <c r="O15" s="388" t="str">
        <f>VLOOKUP(C15,{"29 - Psychiatrie (Erwachsene)","BGI";"30 - Kinder- und Jugendpsychiatrie","BGII";"31 - Psychosomatik","BGI";0,"Leer"},2,0)</f>
        <v>Leer</v>
      </c>
      <c r="P15" s="388" t="str">
        <f>VLOOKUP(C15,{"29 - Psychiatrie (Erwachsene)","BGIb";"30 - Kinder- und Jugendpsychiatrie","BGIIb";"31 - Psychosomatik","BGIb";0,"Leer"},2,0)</f>
        <v>Leer</v>
      </c>
      <c r="Q15" s="388" t="str">
        <f>IF(E15="Anrechnung Fachkräfte Nicht-PPP-RL Berufsgruppen in VKS",P15,O15)</f>
        <v>Leer</v>
      </c>
      <c r="R15" s="388">
        <f t="shared" si="2"/>
        <v>0</v>
      </c>
      <c r="S15" s="388">
        <f t="shared" ref="S15:S78" si="11">IF(C15&lt;&gt;"",1,0)</f>
        <v>0</v>
      </c>
      <c r="T15" s="388">
        <f t="shared" si="3"/>
        <v>0</v>
      </c>
      <c r="U15" s="388">
        <f t="shared" si="4"/>
        <v>0</v>
      </c>
      <c r="V15" s="388">
        <f t="shared" si="5"/>
        <v>0</v>
      </c>
      <c r="W15" s="388">
        <f t="shared" si="6"/>
        <v>0</v>
      </c>
      <c r="X15" s="388">
        <f t="shared" si="7"/>
        <v>0</v>
      </c>
      <c r="Y15" s="388">
        <f t="shared" si="8"/>
        <v>0</v>
      </c>
    </row>
    <row r="16" spans="2:53" ht="15" customHeight="1" x14ac:dyDescent="0.3">
      <c r="B16" s="111" t="str">
        <f t="shared" si="1"/>
        <v>!!!</v>
      </c>
      <c r="C16" s="324"/>
      <c r="D16" s="351"/>
      <c r="E16" s="354"/>
      <c r="F16" s="340"/>
      <c r="G16" s="233"/>
      <c r="H16" s="351"/>
      <c r="I16" s="353"/>
      <c r="J16" s="89"/>
      <c r="K16" s="384"/>
      <c r="L16" s="388" t="str">
        <f>IF(C15&lt;&gt;"","Einrichtungen","Leer")</f>
        <v>Leer</v>
      </c>
      <c r="M16" s="388" t="str">
        <f t="shared" si="9"/>
        <v>Leer</v>
      </c>
      <c r="N16" s="388" t="str">
        <f t="shared" si="10"/>
        <v>Leer</v>
      </c>
      <c r="O16" s="388" t="str">
        <f>VLOOKUP(C16,{"29 - Psychiatrie (Erwachsene)","BGI";"30 - Kinder- und Jugendpsychiatrie","BGII";"31 - Psychosomatik","BGI";0,"Leer"},2,0)</f>
        <v>Leer</v>
      </c>
      <c r="P16" s="388" t="str">
        <f>VLOOKUP(C16,{"29 - Psychiatrie (Erwachsene)","BGIb";"30 - Kinder- und Jugendpsychiatrie","BGIIb";"31 - Psychosomatik","BGIb";0,"Leer"},2,0)</f>
        <v>Leer</v>
      </c>
      <c r="Q16" s="388" t="str">
        <f>IF(E16="Anrechnung Fachkräfte Nicht-PPP-RL Berufsgruppen in VKS",P16,O16)</f>
        <v>Leer</v>
      </c>
      <c r="R16" s="388">
        <f t="shared" si="2"/>
        <v>0</v>
      </c>
      <c r="S16" s="388">
        <f t="shared" si="11"/>
        <v>0</v>
      </c>
      <c r="T16" s="388">
        <f t="shared" si="3"/>
        <v>0</v>
      </c>
      <c r="U16" s="388">
        <f t="shared" si="4"/>
        <v>0</v>
      </c>
      <c r="V16" s="388">
        <f t="shared" si="5"/>
        <v>0</v>
      </c>
      <c r="W16" s="388">
        <f t="shared" si="6"/>
        <v>0</v>
      </c>
      <c r="X16" s="388">
        <f t="shared" si="7"/>
        <v>0</v>
      </c>
      <c r="Y16" s="388">
        <f t="shared" si="8"/>
        <v>0</v>
      </c>
    </row>
    <row r="17" spans="2:25" ht="15" customHeight="1" x14ac:dyDescent="0.3">
      <c r="B17" s="111" t="str">
        <f t="shared" si="1"/>
        <v>!!!</v>
      </c>
      <c r="C17" s="324"/>
      <c r="D17" s="351"/>
      <c r="E17" s="354"/>
      <c r="F17" s="340"/>
      <c r="G17" s="233"/>
      <c r="H17" s="351"/>
      <c r="I17" s="353"/>
      <c r="J17" s="89"/>
      <c r="K17" s="384"/>
      <c r="L17" s="388" t="str">
        <f>IF(C16&lt;&gt;"","Einrichtungen","Leer")</f>
        <v>Leer</v>
      </c>
      <c r="M17" s="388" t="str">
        <f t="shared" si="9"/>
        <v>Leer</v>
      </c>
      <c r="N17" s="388" t="str">
        <f t="shared" si="10"/>
        <v>Leer</v>
      </c>
      <c r="O17" s="388" t="str">
        <f>VLOOKUP(C17,{"29 - Psychiatrie (Erwachsene)","BGI";"30 - Kinder- und Jugendpsychiatrie","BGII";"31 - Psychosomatik","BGI";0,"Leer"},2,0)</f>
        <v>Leer</v>
      </c>
      <c r="P17" s="388" t="str">
        <f>VLOOKUP(C17,{"29 - Psychiatrie (Erwachsene)","BGIb";"30 - Kinder- und Jugendpsychiatrie","BGIIb";"31 - Psychosomatik","BGIb";0,"Leer"},2,0)</f>
        <v>Leer</v>
      </c>
      <c r="Q17" s="388" t="str">
        <f>IF(E17="Anrechnung Fachkräfte Nicht-PPP-RL Berufsgruppen in VKS",P17,O17)</f>
        <v>Leer</v>
      </c>
      <c r="R17" s="388">
        <f t="shared" si="2"/>
        <v>0</v>
      </c>
      <c r="S17" s="388">
        <f t="shared" si="11"/>
        <v>0</v>
      </c>
      <c r="T17" s="388">
        <f t="shared" si="3"/>
        <v>0</v>
      </c>
      <c r="U17" s="388">
        <f t="shared" si="4"/>
        <v>0</v>
      </c>
      <c r="V17" s="388">
        <f t="shared" si="5"/>
        <v>0</v>
      </c>
      <c r="W17" s="388">
        <f t="shared" si="6"/>
        <v>0</v>
      </c>
      <c r="X17" s="388">
        <f t="shared" si="7"/>
        <v>0</v>
      </c>
      <c r="Y17" s="388">
        <f t="shared" si="8"/>
        <v>0</v>
      </c>
    </row>
    <row r="18" spans="2:25" ht="15" customHeight="1" x14ac:dyDescent="0.3">
      <c r="B18" s="111" t="str">
        <f t="shared" si="1"/>
        <v>!!!</v>
      </c>
      <c r="C18" s="324"/>
      <c r="D18" s="351"/>
      <c r="E18" s="354"/>
      <c r="F18" s="340"/>
      <c r="G18" s="233"/>
      <c r="H18" s="351"/>
      <c r="I18" s="353"/>
      <c r="J18" s="89"/>
      <c r="K18" s="384"/>
      <c r="L18" s="388" t="str">
        <f t="shared" ref="L18:L81" si="12">IF(C17&lt;&gt;"","Einrichtungen","Leer")</f>
        <v>Leer</v>
      </c>
      <c r="M18" s="388" t="str">
        <f t="shared" ref="M18:M81" si="13">IF(C18&lt;&gt;"","TND","Leer")</f>
        <v>Leer</v>
      </c>
      <c r="N18" s="388" t="str">
        <f t="shared" si="10"/>
        <v>Leer</v>
      </c>
      <c r="O18" s="388" t="str">
        <f>VLOOKUP(C18,{"29 - Psychiatrie (Erwachsene)","BGI";"30 - Kinder- und Jugendpsychiatrie","BGII";"31 - Psychosomatik","BGI";0,"Leer"},2,0)</f>
        <v>Leer</v>
      </c>
      <c r="P18" s="388" t="str">
        <f>VLOOKUP(C18,{"29 - Psychiatrie (Erwachsene)","BGIb";"30 - Kinder- und Jugendpsychiatrie","BGIIb";"31 - Psychosomatik","BGIb";0,"Leer"},2,0)</f>
        <v>Leer</v>
      </c>
      <c r="Q18" s="388" t="str">
        <f t="shared" ref="Q18:Q81" si="14">IF(E18="Anrechnung Fachkräfte Nicht-PPP-RL Berufsgruppen in VKS",P18,O18)</f>
        <v>Leer</v>
      </c>
      <c r="R18" s="388">
        <f t="shared" si="2"/>
        <v>0</v>
      </c>
      <c r="S18" s="388">
        <f t="shared" si="11"/>
        <v>0</v>
      </c>
      <c r="T18" s="388">
        <f t="shared" si="3"/>
        <v>0</v>
      </c>
      <c r="U18" s="388">
        <f t="shared" si="4"/>
        <v>0</v>
      </c>
      <c r="V18" s="388">
        <f t="shared" si="5"/>
        <v>0</v>
      </c>
      <c r="W18" s="388">
        <f t="shared" si="6"/>
        <v>0</v>
      </c>
      <c r="X18" s="388">
        <f t="shared" si="7"/>
        <v>0</v>
      </c>
      <c r="Y18" s="388">
        <f t="shared" si="8"/>
        <v>0</v>
      </c>
    </row>
    <row r="19" spans="2:25" ht="15" customHeight="1" x14ac:dyDescent="0.3">
      <c r="B19" s="111" t="str">
        <f t="shared" si="1"/>
        <v>!!!</v>
      </c>
      <c r="C19" s="324"/>
      <c r="D19" s="351"/>
      <c r="E19" s="354"/>
      <c r="F19" s="340"/>
      <c r="G19" s="233"/>
      <c r="H19" s="351"/>
      <c r="I19" s="353"/>
      <c r="J19" s="89"/>
      <c r="K19" s="384"/>
      <c r="L19" s="388" t="str">
        <f t="shared" si="12"/>
        <v>Leer</v>
      </c>
      <c r="M19" s="388" t="str">
        <f t="shared" si="13"/>
        <v>Leer</v>
      </c>
      <c r="N19" s="388" t="str">
        <f t="shared" si="10"/>
        <v>Leer</v>
      </c>
      <c r="O19" s="388" t="str">
        <f>VLOOKUP(C19,{"29 - Psychiatrie (Erwachsene)","BGI";"30 - Kinder- und Jugendpsychiatrie","BGII";"31 - Psychosomatik","BGI";0,"Leer"},2,0)</f>
        <v>Leer</v>
      </c>
      <c r="P19" s="388" t="str">
        <f>VLOOKUP(C19,{"29 - Psychiatrie (Erwachsene)","BGIb";"30 - Kinder- und Jugendpsychiatrie","BGIIb";"31 - Psychosomatik","BGIb";0,"Leer"},2,0)</f>
        <v>Leer</v>
      </c>
      <c r="Q19" s="388" t="str">
        <f t="shared" si="14"/>
        <v>Leer</v>
      </c>
      <c r="R19" s="388">
        <f t="shared" si="2"/>
        <v>0</v>
      </c>
      <c r="S19" s="388">
        <f t="shared" si="11"/>
        <v>0</v>
      </c>
      <c r="T19" s="388">
        <f t="shared" si="3"/>
        <v>0</v>
      </c>
      <c r="U19" s="388">
        <f t="shared" si="4"/>
        <v>0</v>
      </c>
      <c r="V19" s="388">
        <f t="shared" si="5"/>
        <v>0</v>
      </c>
      <c r="W19" s="388">
        <f t="shared" si="6"/>
        <v>0</v>
      </c>
      <c r="X19" s="388">
        <f t="shared" si="7"/>
        <v>0</v>
      </c>
      <c r="Y19" s="388">
        <f t="shared" si="8"/>
        <v>0</v>
      </c>
    </row>
    <row r="20" spans="2:25" ht="15" customHeight="1" x14ac:dyDescent="0.3">
      <c r="B20" s="111" t="str">
        <f t="shared" si="1"/>
        <v>!!!</v>
      </c>
      <c r="C20" s="324"/>
      <c r="D20" s="351"/>
      <c r="E20" s="354"/>
      <c r="F20" s="340"/>
      <c r="G20" s="233"/>
      <c r="H20" s="351"/>
      <c r="I20" s="353"/>
      <c r="J20" s="89"/>
      <c r="K20" s="384"/>
      <c r="L20" s="388" t="str">
        <f t="shared" si="12"/>
        <v>Leer</v>
      </c>
      <c r="M20" s="388" t="str">
        <f t="shared" si="13"/>
        <v>Leer</v>
      </c>
      <c r="N20" s="388" t="str">
        <f t="shared" si="10"/>
        <v>Leer</v>
      </c>
      <c r="O20" s="388" t="str">
        <f>VLOOKUP(C20,{"29 - Psychiatrie (Erwachsene)","BGI";"30 - Kinder- und Jugendpsychiatrie","BGII";"31 - Psychosomatik","BGI";0,"Leer"},2,0)</f>
        <v>Leer</v>
      </c>
      <c r="P20" s="388" t="str">
        <f>VLOOKUP(C20,{"29 - Psychiatrie (Erwachsene)","BGIb";"30 - Kinder- und Jugendpsychiatrie","BGIIb";"31 - Psychosomatik","BGIb";0,"Leer"},2,0)</f>
        <v>Leer</v>
      </c>
      <c r="Q20" s="388" t="str">
        <f t="shared" si="14"/>
        <v>Leer</v>
      </c>
      <c r="R20" s="388">
        <f t="shared" si="2"/>
        <v>0</v>
      </c>
      <c r="S20" s="388">
        <f t="shared" si="11"/>
        <v>0</v>
      </c>
      <c r="T20" s="388">
        <f t="shared" si="3"/>
        <v>0</v>
      </c>
      <c r="U20" s="388">
        <f t="shared" si="4"/>
        <v>0</v>
      </c>
      <c r="V20" s="388">
        <f t="shared" si="5"/>
        <v>0</v>
      </c>
      <c r="W20" s="388">
        <f t="shared" si="6"/>
        <v>0</v>
      </c>
      <c r="X20" s="388">
        <f t="shared" si="7"/>
        <v>0</v>
      </c>
      <c r="Y20" s="388">
        <f t="shared" si="8"/>
        <v>0</v>
      </c>
    </row>
    <row r="21" spans="2:25" ht="15" customHeight="1" x14ac:dyDescent="0.3">
      <c r="B21" s="111" t="str">
        <f t="shared" si="1"/>
        <v>!!!</v>
      </c>
      <c r="C21" s="324"/>
      <c r="D21" s="351"/>
      <c r="E21" s="354"/>
      <c r="F21" s="340"/>
      <c r="G21" s="233"/>
      <c r="H21" s="351"/>
      <c r="I21" s="353"/>
      <c r="J21" s="89"/>
      <c r="K21" s="384"/>
      <c r="L21" s="388" t="str">
        <f t="shared" si="12"/>
        <v>Leer</v>
      </c>
      <c r="M21" s="388" t="str">
        <f t="shared" si="13"/>
        <v>Leer</v>
      </c>
      <c r="N21" s="388" t="str">
        <f t="shared" si="10"/>
        <v>Leer</v>
      </c>
      <c r="O21" s="388" t="str">
        <f>VLOOKUP(C21,{"29 - Psychiatrie (Erwachsene)","BGI";"30 - Kinder- und Jugendpsychiatrie","BGII";"31 - Psychosomatik","BGI";0,"Leer"},2,0)</f>
        <v>Leer</v>
      </c>
      <c r="P21" s="388" t="str">
        <f>VLOOKUP(C21,{"29 - Psychiatrie (Erwachsene)","BGIb";"30 - Kinder- und Jugendpsychiatrie","BGIIb";"31 - Psychosomatik","BGIb";0,"Leer"},2,0)</f>
        <v>Leer</v>
      </c>
      <c r="Q21" s="388" t="str">
        <f t="shared" si="14"/>
        <v>Leer</v>
      </c>
      <c r="R21" s="388">
        <f t="shared" si="2"/>
        <v>0</v>
      </c>
      <c r="S21" s="388">
        <f t="shared" si="11"/>
        <v>0</v>
      </c>
      <c r="T21" s="388">
        <f t="shared" si="3"/>
        <v>0</v>
      </c>
      <c r="U21" s="388">
        <f t="shared" si="4"/>
        <v>0</v>
      </c>
      <c r="V21" s="388">
        <f t="shared" si="5"/>
        <v>0</v>
      </c>
      <c r="W21" s="388">
        <f t="shared" si="6"/>
        <v>0</v>
      </c>
      <c r="X21" s="388">
        <f t="shared" si="7"/>
        <v>0</v>
      </c>
      <c r="Y21" s="388">
        <f t="shared" si="8"/>
        <v>0</v>
      </c>
    </row>
    <row r="22" spans="2:25" ht="15" customHeight="1" x14ac:dyDescent="0.3">
      <c r="B22" s="111" t="str">
        <f t="shared" si="1"/>
        <v>!!!</v>
      </c>
      <c r="C22" s="324"/>
      <c r="D22" s="351"/>
      <c r="E22" s="354"/>
      <c r="F22" s="340"/>
      <c r="G22" s="233"/>
      <c r="H22" s="351"/>
      <c r="I22" s="353"/>
      <c r="J22" s="89"/>
      <c r="K22" s="384"/>
      <c r="L22" s="388" t="str">
        <f t="shared" si="12"/>
        <v>Leer</v>
      </c>
      <c r="M22" s="388" t="str">
        <f t="shared" si="13"/>
        <v>Leer</v>
      </c>
      <c r="N22" s="388" t="str">
        <f t="shared" si="10"/>
        <v>Leer</v>
      </c>
      <c r="O22" s="388" t="str">
        <f>VLOOKUP(C22,{"29 - Psychiatrie (Erwachsene)","BGI";"30 - Kinder- und Jugendpsychiatrie","BGII";"31 - Psychosomatik","BGI";0,"Leer"},2,0)</f>
        <v>Leer</v>
      </c>
      <c r="P22" s="388" t="str">
        <f>VLOOKUP(C22,{"29 - Psychiatrie (Erwachsene)","BGIb";"30 - Kinder- und Jugendpsychiatrie","BGIIb";"31 - Psychosomatik","BGIb";0,"Leer"},2,0)</f>
        <v>Leer</v>
      </c>
      <c r="Q22" s="388" t="str">
        <f t="shared" si="14"/>
        <v>Leer</v>
      </c>
      <c r="R22" s="388">
        <f t="shared" si="2"/>
        <v>0</v>
      </c>
      <c r="S22" s="388">
        <f t="shared" si="11"/>
        <v>0</v>
      </c>
      <c r="T22" s="388">
        <f t="shared" si="3"/>
        <v>0</v>
      </c>
      <c r="U22" s="388">
        <f t="shared" si="4"/>
        <v>0</v>
      </c>
      <c r="V22" s="388">
        <f t="shared" si="5"/>
        <v>0</v>
      </c>
      <c r="W22" s="388">
        <f t="shared" si="6"/>
        <v>0</v>
      </c>
      <c r="X22" s="388">
        <f t="shared" si="7"/>
        <v>0</v>
      </c>
      <c r="Y22" s="388">
        <f t="shared" si="8"/>
        <v>0</v>
      </c>
    </row>
    <row r="23" spans="2:25" ht="15" customHeight="1" x14ac:dyDescent="0.3">
      <c r="B23" s="111" t="str">
        <f t="shared" si="1"/>
        <v>!!!</v>
      </c>
      <c r="C23" s="324"/>
      <c r="D23" s="351"/>
      <c r="E23" s="354"/>
      <c r="F23" s="340"/>
      <c r="G23" s="233"/>
      <c r="H23" s="351"/>
      <c r="I23" s="353"/>
      <c r="J23" s="89"/>
      <c r="K23" s="384"/>
      <c r="L23" s="388" t="str">
        <f t="shared" si="12"/>
        <v>Leer</v>
      </c>
      <c r="M23" s="388" t="str">
        <f t="shared" si="13"/>
        <v>Leer</v>
      </c>
      <c r="N23" s="388" t="str">
        <f t="shared" si="10"/>
        <v>Leer</v>
      </c>
      <c r="O23" s="388" t="str">
        <f>VLOOKUP(C23,{"29 - Psychiatrie (Erwachsene)","BGI";"30 - Kinder- und Jugendpsychiatrie","BGII";"31 - Psychosomatik","BGI";0,"Leer"},2,0)</f>
        <v>Leer</v>
      </c>
      <c r="P23" s="388" t="str">
        <f>VLOOKUP(C23,{"29 - Psychiatrie (Erwachsene)","BGIb";"30 - Kinder- und Jugendpsychiatrie","BGIIb";"31 - Psychosomatik","BGIb";0,"Leer"},2,0)</f>
        <v>Leer</v>
      </c>
      <c r="Q23" s="388" t="str">
        <f t="shared" si="14"/>
        <v>Leer</v>
      </c>
      <c r="R23" s="388">
        <f t="shared" si="2"/>
        <v>0</v>
      </c>
      <c r="S23" s="388">
        <f t="shared" si="11"/>
        <v>0</v>
      </c>
      <c r="T23" s="388">
        <f t="shared" si="3"/>
        <v>0</v>
      </c>
      <c r="U23" s="388">
        <f t="shared" si="4"/>
        <v>0</v>
      </c>
      <c r="V23" s="388">
        <f t="shared" si="5"/>
        <v>0</v>
      </c>
      <c r="W23" s="388">
        <f t="shared" si="6"/>
        <v>0</v>
      </c>
      <c r="X23" s="388">
        <f t="shared" si="7"/>
        <v>0</v>
      </c>
      <c r="Y23" s="388">
        <f t="shared" si="8"/>
        <v>0</v>
      </c>
    </row>
    <row r="24" spans="2:25" ht="15" customHeight="1" x14ac:dyDescent="0.3">
      <c r="B24" s="111" t="str">
        <f t="shared" si="1"/>
        <v>!!!</v>
      </c>
      <c r="C24" s="324"/>
      <c r="D24" s="351"/>
      <c r="E24" s="354"/>
      <c r="F24" s="340"/>
      <c r="G24" s="233"/>
      <c r="H24" s="351"/>
      <c r="I24" s="353"/>
      <c r="J24" s="89"/>
      <c r="K24" s="384"/>
      <c r="L24" s="388" t="str">
        <f t="shared" si="12"/>
        <v>Leer</v>
      </c>
      <c r="M24" s="388" t="str">
        <f t="shared" si="13"/>
        <v>Leer</v>
      </c>
      <c r="N24" s="388" t="str">
        <f t="shared" si="10"/>
        <v>Leer</v>
      </c>
      <c r="O24" s="388" t="str">
        <f>VLOOKUP(C24,{"29 - Psychiatrie (Erwachsene)","BGI";"30 - Kinder- und Jugendpsychiatrie","BGII";"31 - Psychosomatik","BGI";0,"Leer"},2,0)</f>
        <v>Leer</v>
      </c>
      <c r="P24" s="388" t="str">
        <f>VLOOKUP(C24,{"29 - Psychiatrie (Erwachsene)","BGIb";"30 - Kinder- und Jugendpsychiatrie","BGIIb";"31 - Psychosomatik","BGIb";0,"Leer"},2,0)</f>
        <v>Leer</v>
      </c>
      <c r="Q24" s="388" t="str">
        <f t="shared" si="14"/>
        <v>Leer</v>
      </c>
      <c r="R24" s="388">
        <f t="shared" si="2"/>
        <v>0</v>
      </c>
      <c r="S24" s="388">
        <f t="shared" si="11"/>
        <v>0</v>
      </c>
      <c r="T24" s="388">
        <f t="shared" si="3"/>
        <v>0</v>
      </c>
      <c r="U24" s="388">
        <f t="shared" si="4"/>
        <v>0</v>
      </c>
      <c r="V24" s="388">
        <f t="shared" si="5"/>
        <v>0</v>
      </c>
      <c r="W24" s="388">
        <f t="shared" si="6"/>
        <v>0</v>
      </c>
      <c r="X24" s="388">
        <f t="shared" si="7"/>
        <v>0</v>
      </c>
      <c r="Y24" s="388">
        <f t="shared" si="8"/>
        <v>0</v>
      </c>
    </row>
    <row r="25" spans="2:25" ht="15" customHeight="1" x14ac:dyDescent="0.3">
      <c r="B25" s="111" t="str">
        <f t="shared" si="1"/>
        <v>!!!</v>
      </c>
      <c r="C25" s="324"/>
      <c r="D25" s="351"/>
      <c r="E25" s="354"/>
      <c r="F25" s="340"/>
      <c r="G25" s="233"/>
      <c r="H25" s="351"/>
      <c r="I25" s="353"/>
      <c r="J25" s="89"/>
      <c r="K25" s="384"/>
      <c r="L25" s="388" t="str">
        <f t="shared" si="12"/>
        <v>Leer</v>
      </c>
      <c r="M25" s="388" t="str">
        <f t="shared" si="13"/>
        <v>Leer</v>
      </c>
      <c r="N25" s="388" t="str">
        <f t="shared" si="10"/>
        <v>Leer</v>
      </c>
      <c r="O25" s="388" t="str">
        <f>VLOOKUP(C25,{"29 - Psychiatrie (Erwachsene)","BGI";"30 - Kinder- und Jugendpsychiatrie","BGII";"31 - Psychosomatik","BGI";0,"Leer"},2,0)</f>
        <v>Leer</v>
      </c>
      <c r="P25" s="388" t="str">
        <f>VLOOKUP(C25,{"29 - Psychiatrie (Erwachsene)","BGIb";"30 - Kinder- und Jugendpsychiatrie","BGIIb";"31 - Psychosomatik","BGIb";0,"Leer"},2,0)</f>
        <v>Leer</v>
      </c>
      <c r="Q25" s="388" t="str">
        <f t="shared" si="14"/>
        <v>Leer</v>
      </c>
      <c r="R25" s="388">
        <f t="shared" si="2"/>
        <v>0</v>
      </c>
      <c r="S25" s="388">
        <f t="shared" si="11"/>
        <v>0</v>
      </c>
      <c r="T25" s="388">
        <f t="shared" si="3"/>
        <v>0</v>
      </c>
      <c r="U25" s="388">
        <f t="shared" si="4"/>
        <v>0</v>
      </c>
      <c r="V25" s="388">
        <f t="shared" si="5"/>
        <v>0</v>
      </c>
      <c r="W25" s="388">
        <f t="shared" si="6"/>
        <v>0</v>
      </c>
      <c r="X25" s="388">
        <f t="shared" si="7"/>
        <v>0</v>
      </c>
      <c r="Y25" s="388">
        <f t="shared" si="8"/>
        <v>0</v>
      </c>
    </row>
    <row r="26" spans="2:25" ht="15" customHeight="1" x14ac:dyDescent="0.3">
      <c r="B26" s="111" t="str">
        <f t="shared" si="1"/>
        <v>!!!</v>
      </c>
      <c r="C26" s="324"/>
      <c r="D26" s="351"/>
      <c r="E26" s="354"/>
      <c r="F26" s="340"/>
      <c r="G26" s="233"/>
      <c r="H26" s="351"/>
      <c r="I26" s="353"/>
      <c r="J26" s="89"/>
      <c r="K26" s="384"/>
      <c r="L26" s="388" t="str">
        <f t="shared" si="12"/>
        <v>Leer</v>
      </c>
      <c r="M26" s="388" t="str">
        <f t="shared" si="13"/>
        <v>Leer</v>
      </c>
      <c r="N26" s="388" t="str">
        <f t="shared" si="10"/>
        <v>Leer</v>
      </c>
      <c r="O26" s="388" t="str">
        <f>VLOOKUP(C26,{"29 - Psychiatrie (Erwachsene)","BGI";"30 - Kinder- und Jugendpsychiatrie","BGII";"31 - Psychosomatik","BGI";0,"Leer"},2,0)</f>
        <v>Leer</v>
      </c>
      <c r="P26" s="388" t="str">
        <f>VLOOKUP(C26,{"29 - Psychiatrie (Erwachsene)","BGIb";"30 - Kinder- und Jugendpsychiatrie","BGIIb";"31 - Psychosomatik","BGIb";0,"Leer"},2,0)</f>
        <v>Leer</v>
      </c>
      <c r="Q26" s="388" t="str">
        <f t="shared" si="14"/>
        <v>Leer</v>
      </c>
      <c r="R26" s="388">
        <f t="shared" si="2"/>
        <v>0</v>
      </c>
      <c r="S26" s="388">
        <f t="shared" si="11"/>
        <v>0</v>
      </c>
      <c r="T26" s="388">
        <f t="shared" si="3"/>
        <v>0</v>
      </c>
      <c r="U26" s="388">
        <f t="shared" si="4"/>
        <v>0</v>
      </c>
      <c r="V26" s="388">
        <f t="shared" si="5"/>
        <v>0</v>
      </c>
      <c r="W26" s="388">
        <f t="shared" si="6"/>
        <v>0</v>
      </c>
      <c r="X26" s="388">
        <f t="shared" si="7"/>
        <v>0</v>
      </c>
      <c r="Y26" s="388">
        <f t="shared" si="8"/>
        <v>0</v>
      </c>
    </row>
    <row r="27" spans="2:25" ht="15" customHeight="1" x14ac:dyDescent="0.3">
      <c r="B27" s="111" t="str">
        <f t="shared" si="1"/>
        <v>!!!</v>
      </c>
      <c r="C27" s="324"/>
      <c r="D27" s="351"/>
      <c r="E27" s="354"/>
      <c r="F27" s="340"/>
      <c r="G27" s="233"/>
      <c r="H27" s="351"/>
      <c r="I27" s="353"/>
      <c r="J27" s="89"/>
      <c r="K27" s="384"/>
      <c r="L27" s="388" t="str">
        <f t="shared" si="12"/>
        <v>Leer</v>
      </c>
      <c r="M27" s="388" t="str">
        <f t="shared" si="13"/>
        <v>Leer</v>
      </c>
      <c r="N27" s="388" t="str">
        <f t="shared" si="10"/>
        <v>Leer</v>
      </c>
      <c r="O27" s="388" t="str">
        <f>VLOOKUP(C27,{"29 - Psychiatrie (Erwachsene)","BGI";"30 - Kinder- und Jugendpsychiatrie","BGII";"31 - Psychosomatik","BGI";0,"Leer"},2,0)</f>
        <v>Leer</v>
      </c>
      <c r="P27" s="388" t="str">
        <f>VLOOKUP(C27,{"29 - Psychiatrie (Erwachsene)","BGIb";"30 - Kinder- und Jugendpsychiatrie","BGIIb";"31 - Psychosomatik","BGIb";0,"Leer"},2,0)</f>
        <v>Leer</v>
      </c>
      <c r="Q27" s="388" t="str">
        <f t="shared" si="14"/>
        <v>Leer</v>
      </c>
      <c r="R27" s="388">
        <f t="shared" si="2"/>
        <v>0</v>
      </c>
      <c r="S27" s="388">
        <f t="shared" si="11"/>
        <v>0</v>
      </c>
      <c r="T27" s="388">
        <f t="shared" si="3"/>
        <v>0</v>
      </c>
      <c r="U27" s="388">
        <f t="shared" si="4"/>
        <v>0</v>
      </c>
      <c r="V27" s="388">
        <f t="shared" si="5"/>
        <v>0</v>
      </c>
      <c r="W27" s="388">
        <f t="shared" si="6"/>
        <v>0</v>
      </c>
      <c r="X27" s="388">
        <f t="shared" si="7"/>
        <v>0</v>
      </c>
      <c r="Y27" s="388">
        <f t="shared" si="8"/>
        <v>0</v>
      </c>
    </row>
    <row r="28" spans="2:25" ht="15" customHeight="1" x14ac:dyDescent="0.3">
      <c r="B28" s="111" t="str">
        <f t="shared" si="1"/>
        <v>!!!</v>
      </c>
      <c r="C28" s="324"/>
      <c r="D28" s="351"/>
      <c r="E28" s="354"/>
      <c r="F28" s="340"/>
      <c r="G28" s="233"/>
      <c r="H28" s="351"/>
      <c r="I28" s="353"/>
      <c r="J28" s="89"/>
      <c r="K28" s="384"/>
      <c r="L28" s="388" t="str">
        <f t="shared" si="12"/>
        <v>Leer</v>
      </c>
      <c r="M28" s="388" t="str">
        <f t="shared" si="13"/>
        <v>Leer</v>
      </c>
      <c r="N28" s="388" t="str">
        <f t="shared" si="10"/>
        <v>Leer</v>
      </c>
      <c r="O28" s="388" t="str">
        <f>VLOOKUP(C28,{"29 - Psychiatrie (Erwachsene)","BGI";"30 - Kinder- und Jugendpsychiatrie","BGII";"31 - Psychosomatik","BGI";0,"Leer"},2,0)</f>
        <v>Leer</v>
      </c>
      <c r="P28" s="388" t="str">
        <f>VLOOKUP(C28,{"29 - Psychiatrie (Erwachsene)","BGIb";"30 - Kinder- und Jugendpsychiatrie","BGIIb";"31 - Psychosomatik","BGIb";0,"Leer"},2,0)</f>
        <v>Leer</v>
      </c>
      <c r="Q28" s="388" t="str">
        <f t="shared" si="14"/>
        <v>Leer</v>
      </c>
      <c r="R28" s="388">
        <f t="shared" si="2"/>
        <v>0</v>
      </c>
      <c r="S28" s="388">
        <f t="shared" si="11"/>
        <v>0</v>
      </c>
      <c r="T28" s="388">
        <f t="shared" si="3"/>
        <v>0</v>
      </c>
      <c r="U28" s="388">
        <f t="shared" si="4"/>
        <v>0</v>
      </c>
      <c r="V28" s="388">
        <f t="shared" si="5"/>
        <v>0</v>
      </c>
      <c r="W28" s="388">
        <f t="shared" si="6"/>
        <v>0</v>
      </c>
      <c r="X28" s="388">
        <f t="shared" si="7"/>
        <v>0</v>
      </c>
      <c r="Y28" s="388">
        <f t="shared" si="8"/>
        <v>0</v>
      </c>
    </row>
    <row r="29" spans="2:25" ht="15" customHeight="1" x14ac:dyDescent="0.3">
      <c r="B29" s="111" t="str">
        <f t="shared" si="1"/>
        <v>!!!</v>
      </c>
      <c r="C29" s="324"/>
      <c r="D29" s="351"/>
      <c r="E29" s="354"/>
      <c r="F29" s="340"/>
      <c r="G29" s="233"/>
      <c r="H29" s="351"/>
      <c r="I29" s="353"/>
      <c r="J29" s="89"/>
      <c r="K29" s="384"/>
      <c r="L29" s="388" t="str">
        <f t="shared" si="12"/>
        <v>Leer</v>
      </c>
      <c r="M29" s="388" t="str">
        <f t="shared" si="13"/>
        <v>Leer</v>
      </c>
      <c r="N29" s="388" t="str">
        <f t="shared" si="10"/>
        <v>Leer</v>
      </c>
      <c r="O29" s="388" t="str">
        <f>VLOOKUP(C29,{"29 - Psychiatrie (Erwachsene)","BGI";"30 - Kinder- und Jugendpsychiatrie","BGII";"31 - Psychosomatik","BGI";0,"Leer"},2,0)</f>
        <v>Leer</v>
      </c>
      <c r="P29" s="388" t="str">
        <f>VLOOKUP(C29,{"29 - Psychiatrie (Erwachsene)","BGIb";"30 - Kinder- und Jugendpsychiatrie","BGIIb";"31 - Psychosomatik","BGIb";0,"Leer"},2,0)</f>
        <v>Leer</v>
      </c>
      <c r="Q29" s="388" t="str">
        <f t="shared" si="14"/>
        <v>Leer</v>
      </c>
      <c r="R29" s="388">
        <f t="shared" si="2"/>
        <v>0</v>
      </c>
      <c r="S29" s="388">
        <f t="shared" si="11"/>
        <v>0</v>
      </c>
      <c r="T29" s="388">
        <f t="shared" si="3"/>
        <v>0</v>
      </c>
      <c r="U29" s="388">
        <f t="shared" si="4"/>
        <v>0</v>
      </c>
      <c r="V29" s="388">
        <f t="shared" si="5"/>
        <v>0</v>
      </c>
      <c r="W29" s="388">
        <f t="shared" si="6"/>
        <v>0</v>
      </c>
      <c r="X29" s="388">
        <f t="shared" si="7"/>
        <v>0</v>
      </c>
      <c r="Y29" s="388">
        <f t="shared" si="8"/>
        <v>0</v>
      </c>
    </row>
    <row r="30" spans="2:25" ht="15" customHeight="1" x14ac:dyDescent="0.3">
      <c r="B30" s="111" t="str">
        <f t="shared" si="1"/>
        <v>!!!</v>
      </c>
      <c r="C30" s="324"/>
      <c r="D30" s="351"/>
      <c r="E30" s="354"/>
      <c r="F30" s="340"/>
      <c r="G30" s="233"/>
      <c r="H30" s="351"/>
      <c r="I30" s="353"/>
      <c r="J30" s="89"/>
      <c r="K30" s="384"/>
      <c r="L30" s="388" t="str">
        <f t="shared" si="12"/>
        <v>Leer</v>
      </c>
      <c r="M30" s="388" t="str">
        <f t="shared" si="13"/>
        <v>Leer</v>
      </c>
      <c r="N30" s="388" t="str">
        <f t="shared" si="10"/>
        <v>Leer</v>
      </c>
      <c r="O30" s="388" t="str">
        <f>VLOOKUP(C30,{"29 - Psychiatrie (Erwachsene)","BGI";"30 - Kinder- und Jugendpsychiatrie","BGII";"31 - Psychosomatik","BGI";0,"Leer"},2,0)</f>
        <v>Leer</v>
      </c>
      <c r="P30" s="388" t="str">
        <f>VLOOKUP(C30,{"29 - Psychiatrie (Erwachsene)","BGIb";"30 - Kinder- und Jugendpsychiatrie","BGIIb";"31 - Psychosomatik","BGIb";0,"Leer"},2,0)</f>
        <v>Leer</v>
      </c>
      <c r="Q30" s="388" t="str">
        <f t="shared" si="14"/>
        <v>Leer</v>
      </c>
      <c r="R30" s="388">
        <f t="shared" si="2"/>
        <v>0</v>
      </c>
      <c r="S30" s="388">
        <f t="shared" si="11"/>
        <v>0</v>
      </c>
      <c r="T30" s="388">
        <f t="shared" si="3"/>
        <v>0</v>
      </c>
      <c r="U30" s="388">
        <f t="shared" si="4"/>
        <v>0</v>
      </c>
      <c r="V30" s="388">
        <f t="shared" si="5"/>
        <v>0</v>
      </c>
      <c r="W30" s="388">
        <f t="shared" si="6"/>
        <v>0</v>
      </c>
      <c r="X30" s="388">
        <f t="shared" si="7"/>
        <v>0</v>
      </c>
      <c r="Y30" s="388">
        <f t="shared" si="8"/>
        <v>0</v>
      </c>
    </row>
    <row r="31" spans="2:25" ht="15" customHeight="1" x14ac:dyDescent="0.3">
      <c r="B31" s="111" t="str">
        <f t="shared" si="1"/>
        <v>!!!</v>
      </c>
      <c r="C31" s="324"/>
      <c r="D31" s="351"/>
      <c r="E31" s="354"/>
      <c r="F31" s="340"/>
      <c r="G31" s="233"/>
      <c r="H31" s="351"/>
      <c r="I31" s="353"/>
      <c r="J31" s="89"/>
      <c r="K31" s="384"/>
      <c r="L31" s="388" t="str">
        <f t="shared" si="12"/>
        <v>Leer</v>
      </c>
      <c r="M31" s="388" t="str">
        <f t="shared" si="13"/>
        <v>Leer</v>
      </c>
      <c r="N31" s="388" t="str">
        <f t="shared" si="10"/>
        <v>Leer</v>
      </c>
      <c r="O31" s="388" t="str">
        <f>VLOOKUP(C31,{"29 - Psychiatrie (Erwachsene)","BGI";"30 - Kinder- und Jugendpsychiatrie","BGII";"31 - Psychosomatik","BGI";0,"Leer"},2,0)</f>
        <v>Leer</v>
      </c>
      <c r="P31" s="388" t="str">
        <f>VLOOKUP(C31,{"29 - Psychiatrie (Erwachsene)","BGIb";"30 - Kinder- und Jugendpsychiatrie","BGIIb";"31 - Psychosomatik","BGIb";0,"Leer"},2,0)</f>
        <v>Leer</v>
      </c>
      <c r="Q31" s="388" t="str">
        <f t="shared" si="14"/>
        <v>Leer</v>
      </c>
      <c r="R31" s="388">
        <f t="shared" si="2"/>
        <v>0</v>
      </c>
      <c r="S31" s="388">
        <f t="shared" si="11"/>
        <v>0</v>
      </c>
      <c r="T31" s="388">
        <f t="shared" si="3"/>
        <v>0</v>
      </c>
      <c r="U31" s="388">
        <f t="shared" si="4"/>
        <v>0</v>
      </c>
      <c r="V31" s="388">
        <f t="shared" si="5"/>
        <v>0</v>
      </c>
      <c r="W31" s="388">
        <f t="shared" si="6"/>
        <v>0</v>
      </c>
      <c r="X31" s="388">
        <f t="shared" si="7"/>
        <v>0</v>
      </c>
      <c r="Y31" s="388">
        <f t="shared" si="8"/>
        <v>0</v>
      </c>
    </row>
    <row r="32" spans="2:25" ht="15" customHeight="1" x14ac:dyDescent="0.3">
      <c r="B32" s="111" t="str">
        <f t="shared" si="1"/>
        <v>!!!</v>
      </c>
      <c r="C32" s="324"/>
      <c r="D32" s="351"/>
      <c r="E32" s="354"/>
      <c r="F32" s="340"/>
      <c r="G32" s="233"/>
      <c r="H32" s="351"/>
      <c r="I32" s="353"/>
      <c r="J32" s="89"/>
      <c r="K32" s="384"/>
      <c r="L32" s="388" t="str">
        <f t="shared" si="12"/>
        <v>Leer</v>
      </c>
      <c r="M32" s="388" t="str">
        <f t="shared" si="13"/>
        <v>Leer</v>
      </c>
      <c r="N32" s="388" t="str">
        <f t="shared" si="10"/>
        <v>Leer</v>
      </c>
      <c r="O32" s="388" t="str">
        <f>VLOOKUP(C32,{"29 - Psychiatrie (Erwachsene)","BGI";"30 - Kinder- und Jugendpsychiatrie","BGII";"31 - Psychosomatik","BGI";0,"Leer"},2,0)</f>
        <v>Leer</v>
      </c>
      <c r="P32" s="388" t="str">
        <f>VLOOKUP(C32,{"29 - Psychiatrie (Erwachsene)","BGIb";"30 - Kinder- und Jugendpsychiatrie","BGIIb";"31 - Psychosomatik","BGIb";0,"Leer"},2,0)</f>
        <v>Leer</v>
      </c>
      <c r="Q32" s="388" t="str">
        <f t="shared" si="14"/>
        <v>Leer</v>
      </c>
      <c r="R32" s="388">
        <f t="shared" si="2"/>
        <v>0</v>
      </c>
      <c r="S32" s="388">
        <f t="shared" si="11"/>
        <v>0</v>
      </c>
      <c r="T32" s="388">
        <f t="shared" si="3"/>
        <v>0</v>
      </c>
      <c r="U32" s="388">
        <f t="shared" si="4"/>
        <v>0</v>
      </c>
      <c r="V32" s="388">
        <f t="shared" si="5"/>
        <v>0</v>
      </c>
      <c r="W32" s="388">
        <f t="shared" si="6"/>
        <v>0</v>
      </c>
      <c r="X32" s="388">
        <f t="shared" si="7"/>
        <v>0</v>
      </c>
      <c r="Y32" s="388">
        <f t="shared" si="8"/>
        <v>0</v>
      </c>
    </row>
    <row r="33" spans="2:25" ht="15" customHeight="1" x14ac:dyDescent="0.3">
      <c r="B33" s="111" t="str">
        <f t="shared" si="1"/>
        <v>!!!</v>
      </c>
      <c r="C33" s="324"/>
      <c r="D33" s="351"/>
      <c r="E33" s="354"/>
      <c r="F33" s="340"/>
      <c r="G33" s="233"/>
      <c r="H33" s="351"/>
      <c r="I33" s="353"/>
      <c r="J33" s="89"/>
      <c r="K33" s="384"/>
      <c r="L33" s="388" t="str">
        <f t="shared" si="12"/>
        <v>Leer</v>
      </c>
      <c r="M33" s="388" t="str">
        <f t="shared" si="13"/>
        <v>Leer</v>
      </c>
      <c r="N33" s="388" t="str">
        <f t="shared" si="10"/>
        <v>Leer</v>
      </c>
      <c r="O33" s="388" t="str">
        <f>VLOOKUP(C33,{"29 - Psychiatrie (Erwachsene)","BGI";"30 - Kinder- und Jugendpsychiatrie","BGII";"31 - Psychosomatik","BGI";0,"Leer"},2,0)</f>
        <v>Leer</v>
      </c>
      <c r="P33" s="388" t="str">
        <f>VLOOKUP(C33,{"29 - Psychiatrie (Erwachsene)","BGIb";"30 - Kinder- und Jugendpsychiatrie","BGIIb";"31 - Psychosomatik","BGIb";0,"Leer"},2,0)</f>
        <v>Leer</v>
      </c>
      <c r="Q33" s="388" t="str">
        <f t="shared" si="14"/>
        <v>Leer</v>
      </c>
      <c r="R33" s="388">
        <f t="shared" si="2"/>
        <v>0</v>
      </c>
      <c r="S33" s="388">
        <f t="shared" si="11"/>
        <v>0</v>
      </c>
      <c r="T33" s="388">
        <f t="shared" si="3"/>
        <v>0</v>
      </c>
      <c r="U33" s="388">
        <f t="shared" si="4"/>
        <v>0</v>
      </c>
      <c r="V33" s="388">
        <f t="shared" si="5"/>
        <v>0</v>
      </c>
      <c r="W33" s="388">
        <f t="shared" si="6"/>
        <v>0</v>
      </c>
      <c r="X33" s="388">
        <f t="shared" si="7"/>
        <v>0</v>
      </c>
      <c r="Y33" s="388">
        <f t="shared" si="8"/>
        <v>0</v>
      </c>
    </row>
    <row r="34" spans="2:25" ht="15" customHeight="1" x14ac:dyDescent="0.3">
      <c r="B34" s="111" t="str">
        <f t="shared" si="1"/>
        <v>!!!</v>
      </c>
      <c r="C34" s="324"/>
      <c r="D34" s="351"/>
      <c r="E34" s="354"/>
      <c r="F34" s="340"/>
      <c r="G34" s="233"/>
      <c r="H34" s="351"/>
      <c r="I34" s="353"/>
      <c r="J34" s="89"/>
      <c r="K34" s="384"/>
      <c r="L34" s="388" t="str">
        <f t="shared" si="12"/>
        <v>Leer</v>
      </c>
      <c r="M34" s="388" t="str">
        <f t="shared" si="13"/>
        <v>Leer</v>
      </c>
      <c r="N34" s="388" t="str">
        <f t="shared" si="10"/>
        <v>Leer</v>
      </c>
      <c r="O34" s="388" t="str">
        <f>VLOOKUP(C34,{"29 - Psychiatrie (Erwachsene)","BGI";"30 - Kinder- und Jugendpsychiatrie","BGII";"31 - Psychosomatik","BGI";0,"Leer"},2,0)</f>
        <v>Leer</v>
      </c>
      <c r="P34" s="388" t="str">
        <f>VLOOKUP(C34,{"29 - Psychiatrie (Erwachsene)","BGIb";"30 - Kinder- und Jugendpsychiatrie","BGIIb";"31 - Psychosomatik","BGIb";0,"Leer"},2,0)</f>
        <v>Leer</v>
      </c>
      <c r="Q34" s="388" t="str">
        <f t="shared" si="14"/>
        <v>Leer</v>
      </c>
      <c r="R34" s="388">
        <f t="shared" si="2"/>
        <v>0</v>
      </c>
      <c r="S34" s="388">
        <f t="shared" si="11"/>
        <v>0</v>
      </c>
      <c r="T34" s="388">
        <f t="shared" si="3"/>
        <v>0</v>
      </c>
      <c r="U34" s="388">
        <f t="shared" si="4"/>
        <v>0</v>
      </c>
      <c r="V34" s="388">
        <f t="shared" si="5"/>
        <v>0</v>
      </c>
      <c r="W34" s="388">
        <f t="shared" si="6"/>
        <v>0</v>
      </c>
      <c r="X34" s="388">
        <f t="shared" si="7"/>
        <v>0</v>
      </c>
      <c r="Y34" s="388">
        <f t="shared" si="8"/>
        <v>0</v>
      </c>
    </row>
    <row r="35" spans="2:25" ht="15" customHeight="1" x14ac:dyDescent="0.3">
      <c r="B35" s="111" t="str">
        <f t="shared" si="1"/>
        <v>!!!</v>
      </c>
      <c r="C35" s="324"/>
      <c r="D35" s="351"/>
      <c r="E35" s="354"/>
      <c r="F35" s="340"/>
      <c r="G35" s="233"/>
      <c r="H35" s="351"/>
      <c r="I35" s="353"/>
      <c r="J35" s="89"/>
      <c r="K35" s="384"/>
      <c r="L35" s="388" t="str">
        <f t="shared" si="12"/>
        <v>Leer</v>
      </c>
      <c r="M35" s="388" t="str">
        <f t="shared" si="13"/>
        <v>Leer</v>
      </c>
      <c r="N35" s="388" t="str">
        <f t="shared" si="10"/>
        <v>Leer</v>
      </c>
      <c r="O35" s="388" t="str">
        <f>VLOOKUP(C35,{"29 - Psychiatrie (Erwachsene)","BGI";"30 - Kinder- und Jugendpsychiatrie","BGII";"31 - Psychosomatik","BGI";0,"Leer"},2,0)</f>
        <v>Leer</v>
      </c>
      <c r="P35" s="388" t="str">
        <f>VLOOKUP(C35,{"29 - Psychiatrie (Erwachsene)","BGIb";"30 - Kinder- und Jugendpsychiatrie","BGIIb";"31 - Psychosomatik","BGIb";0,"Leer"},2,0)</f>
        <v>Leer</v>
      </c>
      <c r="Q35" s="388" t="str">
        <f t="shared" si="14"/>
        <v>Leer</v>
      </c>
      <c r="R35" s="388">
        <f t="shared" si="2"/>
        <v>0</v>
      </c>
      <c r="S35" s="388">
        <f t="shared" si="11"/>
        <v>0</v>
      </c>
      <c r="T35" s="388">
        <f t="shared" si="3"/>
        <v>0</v>
      </c>
      <c r="U35" s="388">
        <f t="shared" si="4"/>
        <v>0</v>
      </c>
      <c r="V35" s="388">
        <f t="shared" si="5"/>
        <v>0</v>
      </c>
      <c r="W35" s="388">
        <f t="shared" si="6"/>
        <v>0</v>
      </c>
      <c r="X35" s="388">
        <f t="shared" si="7"/>
        <v>0</v>
      </c>
      <c r="Y35" s="388">
        <f t="shared" si="8"/>
        <v>0</v>
      </c>
    </row>
    <row r="36" spans="2:25" ht="15" customHeight="1" x14ac:dyDescent="0.3">
      <c r="B36" s="111" t="str">
        <f t="shared" si="1"/>
        <v>!!!</v>
      </c>
      <c r="C36" s="324"/>
      <c r="D36" s="351"/>
      <c r="E36" s="354"/>
      <c r="F36" s="340"/>
      <c r="G36" s="233"/>
      <c r="H36" s="351"/>
      <c r="I36" s="353"/>
      <c r="J36" s="89"/>
      <c r="K36" s="384"/>
      <c r="L36" s="388" t="str">
        <f t="shared" si="12"/>
        <v>Leer</v>
      </c>
      <c r="M36" s="388" t="str">
        <f t="shared" si="13"/>
        <v>Leer</v>
      </c>
      <c r="N36" s="388" t="str">
        <f t="shared" si="10"/>
        <v>Leer</v>
      </c>
      <c r="O36" s="388" t="str">
        <f>VLOOKUP(C36,{"29 - Psychiatrie (Erwachsene)","BGI";"30 - Kinder- und Jugendpsychiatrie","BGII";"31 - Psychosomatik","BGI";0,"Leer"},2,0)</f>
        <v>Leer</v>
      </c>
      <c r="P36" s="388" t="str">
        <f>VLOOKUP(C36,{"29 - Psychiatrie (Erwachsene)","BGIb";"30 - Kinder- und Jugendpsychiatrie","BGIIb";"31 - Psychosomatik","BGIb";0,"Leer"},2,0)</f>
        <v>Leer</v>
      </c>
      <c r="Q36" s="388" t="str">
        <f t="shared" si="14"/>
        <v>Leer</v>
      </c>
      <c r="R36" s="388">
        <f t="shared" si="2"/>
        <v>0</v>
      </c>
      <c r="S36" s="388">
        <f t="shared" si="11"/>
        <v>0</v>
      </c>
      <c r="T36" s="388">
        <f t="shared" si="3"/>
        <v>0</v>
      </c>
      <c r="U36" s="388">
        <f t="shared" si="4"/>
        <v>0</v>
      </c>
      <c r="V36" s="388">
        <f t="shared" si="5"/>
        <v>0</v>
      </c>
      <c r="W36" s="388">
        <f t="shared" si="6"/>
        <v>0</v>
      </c>
      <c r="X36" s="388">
        <f t="shared" si="7"/>
        <v>0</v>
      </c>
      <c r="Y36" s="388">
        <f t="shared" si="8"/>
        <v>0</v>
      </c>
    </row>
    <row r="37" spans="2:25" ht="15" customHeight="1" x14ac:dyDescent="0.3">
      <c r="B37" s="111" t="str">
        <f t="shared" si="1"/>
        <v>!!!</v>
      </c>
      <c r="C37" s="324"/>
      <c r="D37" s="351"/>
      <c r="E37" s="354"/>
      <c r="F37" s="340"/>
      <c r="G37" s="233"/>
      <c r="H37" s="351"/>
      <c r="I37" s="353"/>
      <c r="J37" s="89"/>
      <c r="K37" s="384"/>
      <c r="L37" s="388" t="str">
        <f t="shared" si="12"/>
        <v>Leer</v>
      </c>
      <c r="M37" s="388" t="str">
        <f t="shared" si="13"/>
        <v>Leer</v>
      </c>
      <c r="N37" s="388" t="str">
        <f t="shared" si="10"/>
        <v>Leer</v>
      </c>
      <c r="O37" s="388" t="str">
        <f>VLOOKUP(C37,{"29 - Psychiatrie (Erwachsene)","BGI";"30 - Kinder- und Jugendpsychiatrie","BGII";"31 - Psychosomatik","BGI";0,"Leer"},2,0)</f>
        <v>Leer</v>
      </c>
      <c r="P37" s="388" t="str">
        <f>VLOOKUP(C37,{"29 - Psychiatrie (Erwachsene)","BGIb";"30 - Kinder- und Jugendpsychiatrie","BGIIb";"31 - Psychosomatik","BGIb";0,"Leer"},2,0)</f>
        <v>Leer</v>
      </c>
      <c r="Q37" s="388" t="str">
        <f t="shared" si="14"/>
        <v>Leer</v>
      </c>
      <c r="R37" s="388">
        <f t="shared" si="2"/>
        <v>0</v>
      </c>
      <c r="S37" s="388">
        <f t="shared" si="11"/>
        <v>0</v>
      </c>
      <c r="T37" s="388">
        <f t="shared" si="3"/>
        <v>0</v>
      </c>
      <c r="U37" s="388">
        <f t="shared" si="4"/>
        <v>0</v>
      </c>
      <c r="V37" s="388">
        <f t="shared" si="5"/>
        <v>0</v>
      </c>
      <c r="W37" s="388">
        <f t="shared" si="6"/>
        <v>0</v>
      </c>
      <c r="X37" s="388">
        <f t="shared" si="7"/>
        <v>0</v>
      </c>
      <c r="Y37" s="388">
        <f t="shared" si="8"/>
        <v>0</v>
      </c>
    </row>
    <row r="38" spans="2:25" ht="15" customHeight="1" x14ac:dyDescent="0.3">
      <c r="B38" s="111" t="str">
        <f t="shared" si="1"/>
        <v>!!!</v>
      </c>
      <c r="C38" s="324"/>
      <c r="D38" s="351"/>
      <c r="E38" s="354"/>
      <c r="F38" s="340"/>
      <c r="G38" s="233"/>
      <c r="H38" s="351"/>
      <c r="I38" s="353"/>
      <c r="J38" s="89"/>
      <c r="K38" s="384"/>
      <c r="L38" s="388" t="str">
        <f t="shared" si="12"/>
        <v>Leer</v>
      </c>
      <c r="M38" s="388" t="str">
        <f t="shared" si="13"/>
        <v>Leer</v>
      </c>
      <c r="N38" s="388" t="str">
        <f t="shared" si="10"/>
        <v>Leer</v>
      </c>
      <c r="O38" s="388" t="str">
        <f>VLOOKUP(C38,{"29 - Psychiatrie (Erwachsene)","BGI";"30 - Kinder- und Jugendpsychiatrie","BGII";"31 - Psychosomatik","BGI";0,"Leer"},2,0)</f>
        <v>Leer</v>
      </c>
      <c r="P38" s="388" t="str">
        <f>VLOOKUP(C38,{"29 - Psychiatrie (Erwachsene)","BGIb";"30 - Kinder- und Jugendpsychiatrie","BGIIb";"31 - Psychosomatik","BGIb";0,"Leer"},2,0)</f>
        <v>Leer</v>
      </c>
      <c r="Q38" s="388" t="str">
        <f t="shared" si="14"/>
        <v>Leer</v>
      </c>
      <c r="R38" s="388">
        <f t="shared" si="2"/>
        <v>0</v>
      </c>
      <c r="S38" s="388">
        <f t="shared" si="11"/>
        <v>0</v>
      </c>
      <c r="T38" s="388">
        <f t="shared" si="3"/>
        <v>0</v>
      </c>
      <c r="U38" s="388">
        <f t="shared" si="4"/>
        <v>0</v>
      </c>
      <c r="V38" s="388">
        <f t="shared" si="5"/>
        <v>0</v>
      </c>
      <c r="W38" s="388">
        <f t="shared" si="6"/>
        <v>0</v>
      </c>
      <c r="X38" s="388">
        <f t="shared" si="7"/>
        <v>0</v>
      </c>
      <c r="Y38" s="388">
        <f t="shared" si="8"/>
        <v>0</v>
      </c>
    </row>
    <row r="39" spans="2:25" ht="15" customHeight="1" x14ac:dyDescent="0.3">
      <c r="B39" s="111" t="str">
        <f t="shared" si="1"/>
        <v>!!!</v>
      </c>
      <c r="C39" s="324"/>
      <c r="D39" s="351"/>
      <c r="E39" s="354"/>
      <c r="F39" s="340"/>
      <c r="G39" s="233"/>
      <c r="H39" s="351"/>
      <c r="I39" s="353"/>
      <c r="J39" s="89"/>
      <c r="K39" s="384"/>
      <c r="L39" s="388" t="str">
        <f t="shared" si="12"/>
        <v>Leer</v>
      </c>
      <c r="M39" s="388" t="str">
        <f t="shared" si="13"/>
        <v>Leer</v>
      </c>
      <c r="N39" s="388" t="str">
        <f t="shared" si="10"/>
        <v>Leer</v>
      </c>
      <c r="O39" s="388" t="str">
        <f>VLOOKUP(C39,{"29 - Psychiatrie (Erwachsene)","BGI";"30 - Kinder- und Jugendpsychiatrie","BGII";"31 - Psychosomatik","BGI";0,"Leer"},2,0)</f>
        <v>Leer</v>
      </c>
      <c r="P39" s="388" t="str">
        <f>VLOOKUP(C39,{"29 - Psychiatrie (Erwachsene)","BGIb";"30 - Kinder- und Jugendpsychiatrie","BGIIb";"31 - Psychosomatik","BGIb";0,"Leer"},2,0)</f>
        <v>Leer</v>
      </c>
      <c r="Q39" s="388" t="str">
        <f t="shared" si="14"/>
        <v>Leer</v>
      </c>
      <c r="R39" s="388">
        <f t="shared" si="2"/>
        <v>0</v>
      </c>
      <c r="S39" s="388">
        <f t="shared" si="11"/>
        <v>0</v>
      </c>
      <c r="T39" s="388">
        <f t="shared" si="3"/>
        <v>0</v>
      </c>
      <c r="U39" s="388">
        <f t="shared" si="4"/>
        <v>0</v>
      </c>
      <c r="V39" s="388">
        <f t="shared" si="5"/>
        <v>0</v>
      </c>
      <c r="W39" s="388">
        <f t="shared" si="6"/>
        <v>0</v>
      </c>
      <c r="X39" s="388">
        <f t="shared" si="7"/>
        <v>0</v>
      </c>
      <c r="Y39" s="388">
        <f t="shared" si="8"/>
        <v>0</v>
      </c>
    </row>
    <row r="40" spans="2:25" ht="15" customHeight="1" x14ac:dyDescent="0.3">
      <c r="B40" s="111" t="str">
        <f t="shared" si="1"/>
        <v>!!!</v>
      </c>
      <c r="C40" s="324"/>
      <c r="D40" s="351"/>
      <c r="E40" s="354"/>
      <c r="F40" s="340"/>
      <c r="G40" s="233"/>
      <c r="H40" s="351"/>
      <c r="I40" s="353"/>
      <c r="J40" s="89"/>
      <c r="K40" s="384"/>
      <c r="L40" s="388" t="str">
        <f t="shared" si="12"/>
        <v>Leer</v>
      </c>
      <c r="M40" s="388" t="str">
        <f t="shared" si="13"/>
        <v>Leer</v>
      </c>
      <c r="N40" s="388" t="str">
        <f t="shared" si="10"/>
        <v>Leer</v>
      </c>
      <c r="O40" s="388" t="str">
        <f>VLOOKUP(C40,{"29 - Psychiatrie (Erwachsene)","BGI";"30 - Kinder- und Jugendpsychiatrie","BGII";"31 - Psychosomatik","BGI";0,"Leer"},2,0)</f>
        <v>Leer</v>
      </c>
      <c r="P40" s="388" t="str">
        <f>VLOOKUP(C40,{"29 - Psychiatrie (Erwachsene)","BGIb";"30 - Kinder- und Jugendpsychiatrie","BGIIb";"31 - Psychosomatik","BGIb";0,"Leer"},2,0)</f>
        <v>Leer</v>
      </c>
      <c r="Q40" s="388" t="str">
        <f t="shared" si="14"/>
        <v>Leer</v>
      </c>
      <c r="R40" s="388">
        <f t="shared" si="2"/>
        <v>0</v>
      </c>
      <c r="S40" s="388">
        <f t="shared" si="11"/>
        <v>0</v>
      </c>
      <c r="T40" s="388">
        <f t="shared" si="3"/>
        <v>0</v>
      </c>
      <c r="U40" s="388">
        <f t="shared" si="4"/>
        <v>0</v>
      </c>
      <c r="V40" s="388">
        <f t="shared" si="5"/>
        <v>0</v>
      </c>
      <c r="W40" s="388">
        <f t="shared" si="6"/>
        <v>0</v>
      </c>
      <c r="X40" s="388">
        <f t="shared" si="7"/>
        <v>0</v>
      </c>
      <c r="Y40" s="388">
        <f t="shared" si="8"/>
        <v>0</v>
      </c>
    </row>
    <row r="41" spans="2:25" ht="15" customHeight="1" x14ac:dyDescent="0.3">
      <c r="B41" s="111" t="str">
        <f t="shared" si="1"/>
        <v>!!!</v>
      </c>
      <c r="C41" s="324"/>
      <c r="D41" s="351"/>
      <c r="E41" s="354"/>
      <c r="F41" s="340"/>
      <c r="G41" s="233"/>
      <c r="H41" s="351"/>
      <c r="I41" s="353"/>
      <c r="J41" s="89"/>
      <c r="K41" s="384"/>
      <c r="L41" s="388" t="str">
        <f t="shared" si="12"/>
        <v>Leer</v>
      </c>
      <c r="M41" s="388" t="str">
        <f t="shared" si="13"/>
        <v>Leer</v>
      </c>
      <c r="N41" s="388" t="str">
        <f t="shared" si="10"/>
        <v>Leer</v>
      </c>
      <c r="O41" s="388" t="str">
        <f>VLOOKUP(C41,{"29 - Psychiatrie (Erwachsene)","BGI";"30 - Kinder- und Jugendpsychiatrie","BGII";"31 - Psychosomatik","BGI";0,"Leer"},2,0)</f>
        <v>Leer</v>
      </c>
      <c r="P41" s="388" t="str">
        <f>VLOOKUP(C41,{"29 - Psychiatrie (Erwachsene)","BGIb";"30 - Kinder- und Jugendpsychiatrie","BGIIb";"31 - Psychosomatik","BGIb";0,"Leer"},2,0)</f>
        <v>Leer</v>
      </c>
      <c r="Q41" s="388" t="str">
        <f t="shared" si="14"/>
        <v>Leer</v>
      </c>
      <c r="R41" s="388">
        <f t="shared" si="2"/>
        <v>0</v>
      </c>
      <c r="S41" s="388">
        <f t="shared" si="11"/>
        <v>0</v>
      </c>
      <c r="T41" s="388">
        <f t="shared" si="3"/>
        <v>0</v>
      </c>
      <c r="U41" s="388">
        <f t="shared" si="4"/>
        <v>0</v>
      </c>
      <c r="V41" s="388">
        <f t="shared" si="5"/>
        <v>0</v>
      </c>
      <c r="W41" s="388">
        <f t="shared" si="6"/>
        <v>0</v>
      </c>
      <c r="X41" s="388">
        <f t="shared" si="7"/>
        <v>0</v>
      </c>
      <c r="Y41" s="388">
        <f t="shared" si="8"/>
        <v>0</v>
      </c>
    </row>
    <row r="42" spans="2:25" ht="15" customHeight="1" x14ac:dyDescent="0.3">
      <c r="B42" s="111" t="str">
        <f t="shared" si="1"/>
        <v>!!!</v>
      </c>
      <c r="C42" s="324"/>
      <c r="D42" s="351"/>
      <c r="E42" s="354"/>
      <c r="F42" s="340"/>
      <c r="G42" s="233"/>
      <c r="H42" s="351"/>
      <c r="I42" s="353"/>
      <c r="J42" s="89"/>
      <c r="K42" s="384"/>
      <c r="L42" s="388" t="str">
        <f t="shared" si="12"/>
        <v>Leer</v>
      </c>
      <c r="M42" s="388" t="str">
        <f t="shared" si="13"/>
        <v>Leer</v>
      </c>
      <c r="N42" s="388" t="str">
        <f t="shared" si="10"/>
        <v>Leer</v>
      </c>
      <c r="O42" s="388" t="str">
        <f>VLOOKUP(C42,{"29 - Psychiatrie (Erwachsene)","BGI";"30 - Kinder- und Jugendpsychiatrie","BGII";"31 - Psychosomatik","BGI";0,"Leer"},2,0)</f>
        <v>Leer</v>
      </c>
      <c r="P42" s="388" t="str">
        <f>VLOOKUP(C42,{"29 - Psychiatrie (Erwachsene)","BGIb";"30 - Kinder- und Jugendpsychiatrie","BGIIb";"31 - Psychosomatik","BGIb";0,"Leer"},2,0)</f>
        <v>Leer</v>
      </c>
      <c r="Q42" s="388" t="str">
        <f t="shared" si="14"/>
        <v>Leer</v>
      </c>
      <c r="R42" s="388">
        <f t="shared" si="2"/>
        <v>0</v>
      </c>
      <c r="S42" s="388">
        <f t="shared" si="11"/>
        <v>0</v>
      </c>
      <c r="T42" s="388">
        <f t="shared" si="3"/>
        <v>0</v>
      </c>
      <c r="U42" s="388">
        <f t="shared" si="4"/>
        <v>0</v>
      </c>
      <c r="V42" s="388">
        <f t="shared" si="5"/>
        <v>0</v>
      </c>
      <c r="W42" s="388">
        <f t="shared" si="6"/>
        <v>0</v>
      </c>
      <c r="X42" s="388">
        <f t="shared" si="7"/>
        <v>0</v>
      </c>
      <c r="Y42" s="388">
        <f t="shared" si="8"/>
        <v>0</v>
      </c>
    </row>
    <row r="43" spans="2:25" ht="15" customHeight="1" x14ac:dyDescent="0.3">
      <c r="B43" s="111" t="str">
        <f t="shared" si="1"/>
        <v>!!!</v>
      </c>
      <c r="C43" s="324"/>
      <c r="D43" s="351"/>
      <c r="E43" s="354"/>
      <c r="F43" s="340"/>
      <c r="G43" s="233"/>
      <c r="H43" s="351"/>
      <c r="I43" s="353"/>
      <c r="J43" s="89"/>
      <c r="K43" s="384"/>
      <c r="L43" s="388" t="str">
        <f t="shared" si="12"/>
        <v>Leer</v>
      </c>
      <c r="M43" s="388" t="str">
        <f t="shared" si="13"/>
        <v>Leer</v>
      </c>
      <c r="N43" s="388" t="str">
        <f t="shared" si="10"/>
        <v>Leer</v>
      </c>
      <c r="O43" s="388" t="str">
        <f>VLOOKUP(C43,{"29 - Psychiatrie (Erwachsene)","BGI";"30 - Kinder- und Jugendpsychiatrie","BGII";"31 - Psychosomatik","BGI";0,"Leer"},2,0)</f>
        <v>Leer</v>
      </c>
      <c r="P43" s="388" t="str">
        <f>VLOOKUP(C43,{"29 - Psychiatrie (Erwachsene)","BGIb";"30 - Kinder- und Jugendpsychiatrie","BGIIb";"31 - Psychosomatik","BGIb";0,"Leer"},2,0)</f>
        <v>Leer</v>
      </c>
      <c r="Q43" s="388" t="str">
        <f t="shared" si="14"/>
        <v>Leer</v>
      </c>
      <c r="R43" s="388">
        <f t="shared" si="2"/>
        <v>0</v>
      </c>
      <c r="S43" s="388">
        <f t="shared" si="11"/>
        <v>0</v>
      </c>
      <c r="T43" s="388">
        <f t="shared" si="3"/>
        <v>0</v>
      </c>
      <c r="U43" s="388">
        <f t="shared" si="4"/>
        <v>0</v>
      </c>
      <c r="V43" s="388">
        <f t="shared" si="5"/>
        <v>0</v>
      </c>
      <c r="W43" s="388">
        <f t="shared" si="6"/>
        <v>0</v>
      </c>
      <c r="X43" s="388">
        <f t="shared" si="7"/>
        <v>0</v>
      </c>
      <c r="Y43" s="388">
        <f t="shared" si="8"/>
        <v>0</v>
      </c>
    </row>
    <row r="44" spans="2:25" ht="15" customHeight="1" x14ac:dyDescent="0.3">
      <c r="B44" s="111" t="str">
        <f t="shared" si="1"/>
        <v>!!!</v>
      </c>
      <c r="C44" s="324"/>
      <c r="D44" s="351"/>
      <c r="E44" s="354"/>
      <c r="F44" s="340"/>
      <c r="G44" s="233"/>
      <c r="H44" s="351"/>
      <c r="I44" s="353"/>
      <c r="J44" s="89"/>
      <c r="K44" s="384"/>
      <c r="L44" s="388" t="str">
        <f t="shared" si="12"/>
        <v>Leer</v>
      </c>
      <c r="M44" s="388" t="str">
        <f t="shared" si="13"/>
        <v>Leer</v>
      </c>
      <c r="N44" s="388" t="str">
        <f t="shared" si="10"/>
        <v>Leer</v>
      </c>
      <c r="O44" s="388" t="str">
        <f>VLOOKUP(C44,{"29 - Psychiatrie (Erwachsene)","BGI";"30 - Kinder- und Jugendpsychiatrie","BGII";"31 - Psychosomatik","BGI";0,"Leer"},2,0)</f>
        <v>Leer</v>
      </c>
      <c r="P44" s="388" t="str">
        <f>VLOOKUP(C44,{"29 - Psychiatrie (Erwachsene)","BGIb";"30 - Kinder- und Jugendpsychiatrie","BGIIb";"31 - Psychosomatik","BGIb";0,"Leer"},2,0)</f>
        <v>Leer</v>
      </c>
      <c r="Q44" s="388" t="str">
        <f t="shared" si="14"/>
        <v>Leer</v>
      </c>
      <c r="R44" s="388">
        <f t="shared" si="2"/>
        <v>0</v>
      </c>
      <c r="S44" s="388">
        <f t="shared" si="11"/>
        <v>0</v>
      </c>
      <c r="T44" s="388">
        <f t="shared" si="3"/>
        <v>0</v>
      </c>
      <c r="U44" s="388">
        <f t="shared" si="4"/>
        <v>0</v>
      </c>
      <c r="V44" s="388">
        <f t="shared" si="5"/>
        <v>0</v>
      </c>
      <c r="W44" s="388">
        <f t="shared" si="6"/>
        <v>0</v>
      </c>
      <c r="X44" s="388">
        <f t="shared" si="7"/>
        <v>0</v>
      </c>
      <c r="Y44" s="388">
        <f t="shared" si="8"/>
        <v>0</v>
      </c>
    </row>
    <row r="45" spans="2:25" ht="15" customHeight="1" x14ac:dyDescent="0.3">
      <c r="B45" s="111" t="str">
        <f t="shared" si="1"/>
        <v>!!!</v>
      </c>
      <c r="C45" s="324"/>
      <c r="D45" s="351"/>
      <c r="E45" s="354"/>
      <c r="F45" s="340"/>
      <c r="G45" s="233"/>
      <c r="H45" s="351"/>
      <c r="I45" s="353"/>
      <c r="J45" s="89"/>
      <c r="K45" s="384"/>
      <c r="L45" s="388" t="str">
        <f t="shared" si="12"/>
        <v>Leer</v>
      </c>
      <c r="M45" s="388" t="str">
        <f t="shared" si="13"/>
        <v>Leer</v>
      </c>
      <c r="N45" s="388" t="str">
        <f t="shared" si="10"/>
        <v>Leer</v>
      </c>
      <c r="O45" s="388" t="str">
        <f>VLOOKUP(C45,{"29 - Psychiatrie (Erwachsene)","BGI";"30 - Kinder- und Jugendpsychiatrie","BGII";"31 - Psychosomatik","BGI";0,"Leer"},2,0)</f>
        <v>Leer</v>
      </c>
      <c r="P45" s="388" t="str">
        <f>VLOOKUP(C45,{"29 - Psychiatrie (Erwachsene)","BGIb";"30 - Kinder- und Jugendpsychiatrie","BGIIb";"31 - Psychosomatik","BGIb";0,"Leer"},2,0)</f>
        <v>Leer</v>
      </c>
      <c r="Q45" s="388" t="str">
        <f t="shared" si="14"/>
        <v>Leer</v>
      </c>
      <c r="R45" s="388">
        <f t="shared" si="2"/>
        <v>0</v>
      </c>
      <c r="S45" s="388">
        <f t="shared" si="11"/>
        <v>0</v>
      </c>
      <c r="T45" s="388">
        <f t="shared" si="3"/>
        <v>0</v>
      </c>
      <c r="U45" s="388">
        <f t="shared" si="4"/>
        <v>0</v>
      </c>
      <c r="V45" s="388">
        <f t="shared" si="5"/>
        <v>0</v>
      </c>
      <c r="W45" s="388">
        <f t="shared" si="6"/>
        <v>0</v>
      </c>
      <c r="X45" s="388">
        <f t="shared" si="7"/>
        <v>0</v>
      </c>
      <c r="Y45" s="388">
        <f t="shared" si="8"/>
        <v>0</v>
      </c>
    </row>
    <row r="46" spans="2:25" ht="15" customHeight="1" x14ac:dyDescent="0.3">
      <c r="B46" s="111" t="str">
        <f t="shared" si="1"/>
        <v>!!!</v>
      </c>
      <c r="C46" s="324"/>
      <c r="D46" s="351"/>
      <c r="E46" s="354"/>
      <c r="F46" s="340"/>
      <c r="G46" s="233"/>
      <c r="H46" s="351"/>
      <c r="I46" s="353"/>
      <c r="J46" s="89"/>
      <c r="K46" s="384"/>
      <c r="L46" s="388" t="str">
        <f t="shared" si="12"/>
        <v>Leer</v>
      </c>
      <c r="M46" s="388" t="str">
        <f t="shared" si="13"/>
        <v>Leer</v>
      </c>
      <c r="N46" s="388" t="str">
        <f t="shared" si="10"/>
        <v>Leer</v>
      </c>
      <c r="O46" s="388" t="str">
        <f>VLOOKUP(C46,{"29 - Psychiatrie (Erwachsene)","BGI";"30 - Kinder- und Jugendpsychiatrie","BGII";"31 - Psychosomatik","BGI";0,"Leer"},2,0)</f>
        <v>Leer</v>
      </c>
      <c r="P46" s="388" t="str">
        <f>VLOOKUP(C46,{"29 - Psychiatrie (Erwachsene)","BGIb";"30 - Kinder- und Jugendpsychiatrie","BGIIb";"31 - Psychosomatik","BGIb";0,"Leer"},2,0)</f>
        <v>Leer</v>
      </c>
      <c r="Q46" s="388" t="str">
        <f t="shared" si="14"/>
        <v>Leer</v>
      </c>
      <c r="R46" s="388">
        <f t="shared" si="2"/>
        <v>0</v>
      </c>
      <c r="S46" s="388">
        <f t="shared" si="11"/>
        <v>0</v>
      </c>
      <c r="T46" s="388">
        <f t="shared" si="3"/>
        <v>0</v>
      </c>
      <c r="U46" s="388">
        <f t="shared" si="4"/>
        <v>0</v>
      </c>
      <c r="V46" s="388">
        <f t="shared" si="5"/>
        <v>0</v>
      </c>
      <c r="W46" s="388">
        <f t="shared" si="6"/>
        <v>0</v>
      </c>
      <c r="X46" s="388">
        <f t="shared" si="7"/>
        <v>0</v>
      </c>
      <c r="Y46" s="388">
        <f t="shared" si="8"/>
        <v>0</v>
      </c>
    </row>
    <row r="47" spans="2:25" ht="15" customHeight="1" x14ac:dyDescent="0.3">
      <c r="B47" s="111" t="str">
        <f t="shared" si="1"/>
        <v>!!!</v>
      </c>
      <c r="C47" s="324"/>
      <c r="D47" s="351"/>
      <c r="E47" s="354"/>
      <c r="F47" s="340"/>
      <c r="G47" s="233"/>
      <c r="H47" s="351"/>
      <c r="I47" s="353"/>
      <c r="J47" s="89"/>
      <c r="K47" s="384"/>
      <c r="L47" s="388" t="str">
        <f t="shared" si="12"/>
        <v>Leer</v>
      </c>
      <c r="M47" s="388" t="str">
        <f t="shared" si="13"/>
        <v>Leer</v>
      </c>
      <c r="N47" s="388" t="str">
        <f t="shared" si="10"/>
        <v>Leer</v>
      </c>
      <c r="O47" s="388" t="str">
        <f>VLOOKUP(C47,{"29 - Psychiatrie (Erwachsene)","BGI";"30 - Kinder- und Jugendpsychiatrie","BGII";"31 - Psychosomatik","BGI";0,"Leer"},2,0)</f>
        <v>Leer</v>
      </c>
      <c r="P47" s="388" t="str">
        <f>VLOOKUP(C47,{"29 - Psychiatrie (Erwachsene)","BGIb";"30 - Kinder- und Jugendpsychiatrie","BGIIb";"31 - Psychosomatik","BGIb";0,"Leer"},2,0)</f>
        <v>Leer</v>
      </c>
      <c r="Q47" s="388" t="str">
        <f t="shared" si="14"/>
        <v>Leer</v>
      </c>
      <c r="R47" s="388">
        <f t="shared" si="2"/>
        <v>0</v>
      </c>
      <c r="S47" s="388">
        <f t="shared" si="11"/>
        <v>0</v>
      </c>
      <c r="T47" s="388">
        <f t="shared" si="3"/>
        <v>0</v>
      </c>
      <c r="U47" s="388">
        <f t="shared" si="4"/>
        <v>0</v>
      </c>
      <c r="V47" s="388">
        <f t="shared" si="5"/>
        <v>0</v>
      </c>
      <c r="W47" s="388">
        <f t="shared" si="6"/>
        <v>0</v>
      </c>
      <c r="X47" s="388">
        <f t="shared" si="7"/>
        <v>0</v>
      </c>
      <c r="Y47" s="388">
        <f t="shared" si="8"/>
        <v>0</v>
      </c>
    </row>
    <row r="48" spans="2:25" ht="15" customHeight="1" x14ac:dyDescent="0.3">
      <c r="B48" s="111" t="str">
        <f t="shared" si="1"/>
        <v>!!!</v>
      </c>
      <c r="C48" s="324"/>
      <c r="D48" s="351"/>
      <c r="E48" s="354"/>
      <c r="F48" s="340"/>
      <c r="G48" s="233"/>
      <c r="H48" s="351"/>
      <c r="I48" s="353"/>
      <c r="J48" s="89"/>
      <c r="K48" s="384"/>
      <c r="L48" s="388" t="str">
        <f t="shared" si="12"/>
        <v>Leer</v>
      </c>
      <c r="M48" s="388" t="str">
        <f t="shared" si="13"/>
        <v>Leer</v>
      </c>
      <c r="N48" s="388" t="str">
        <f t="shared" si="10"/>
        <v>Leer</v>
      </c>
      <c r="O48" s="388" t="str">
        <f>VLOOKUP(C48,{"29 - Psychiatrie (Erwachsene)","BGI";"30 - Kinder- und Jugendpsychiatrie","BGII";"31 - Psychosomatik","BGI";0,"Leer"},2,0)</f>
        <v>Leer</v>
      </c>
      <c r="P48" s="388" t="str">
        <f>VLOOKUP(C48,{"29 - Psychiatrie (Erwachsene)","BGIb";"30 - Kinder- und Jugendpsychiatrie","BGIIb";"31 - Psychosomatik","BGIb";0,"Leer"},2,0)</f>
        <v>Leer</v>
      </c>
      <c r="Q48" s="388" t="str">
        <f t="shared" si="14"/>
        <v>Leer</v>
      </c>
      <c r="R48" s="388">
        <f t="shared" si="2"/>
        <v>0</v>
      </c>
      <c r="S48" s="388">
        <f t="shared" si="11"/>
        <v>0</v>
      </c>
      <c r="T48" s="388">
        <f t="shared" si="3"/>
        <v>0</v>
      </c>
      <c r="U48" s="388">
        <f t="shared" si="4"/>
        <v>0</v>
      </c>
      <c r="V48" s="388">
        <f t="shared" si="5"/>
        <v>0</v>
      </c>
      <c r="W48" s="388">
        <f t="shared" si="6"/>
        <v>0</v>
      </c>
      <c r="X48" s="388">
        <f t="shared" si="7"/>
        <v>0</v>
      </c>
      <c r="Y48" s="388">
        <f t="shared" si="8"/>
        <v>0</v>
      </c>
    </row>
    <row r="49" spans="2:25" ht="15" customHeight="1" x14ac:dyDescent="0.3">
      <c r="B49" s="111" t="str">
        <f t="shared" si="1"/>
        <v>!!!</v>
      </c>
      <c r="C49" s="324"/>
      <c r="D49" s="351"/>
      <c r="E49" s="354"/>
      <c r="F49" s="340"/>
      <c r="G49" s="233"/>
      <c r="H49" s="351"/>
      <c r="I49" s="353"/>
      <c r="J49" s="89"/>
      <c r="K49" s="384"/>
      <c r="L49" s="388" t="str">
        <f t="shared" si="12"/>
        <v>Leer</v>
      </c>
      <c r="M49" s="388" t="str">
        <f t="shared" si="13"/>
        <v>Leer</v>
      </c>
      <c r="N49" s="388" t="str">
        <f t="shared" si="10"/>
        <v>Leer</v>
      </c>
      <c r="O49" s="388" t="str">
        <f>VLOOKUP(C49,{"29 - Psychiatrie (Erwachsene)","BGI";"30 - Kinder- und Jugendpsychiatrie","BGII";"31 - Psychosomatik","BGI";0,"Leer"},2,0)</f>
        <v>Leer</v>
      </c>
      <c r="P49" s="388" t="str">
        <f>VLOOKUP(C49,{"29 - Psychiatrie (Erwachsene)","BGIb";"30 - Kinder- und Jugendpsychiatrie","BGIIb";"31 - Psychosomatik","BGIb";0,"Leer"},2,0)</f>
        <v>Leer</v>
      </c>
      <c r="Q49" s="388" t="str">
        <f t="shared" si="14"/>
        <v>Leer</v>
      </c>
      <c r="R49" s="388">
        <f t="shared" si="2"/>
        <v>0</v>
      </c>
      <c r="S49" s="388">
        <f t="shared" si="11"/>
        <v>0</v>
      </c>
      <c r="T49" s="388">
        <f t="shared" si="3"/>
        <v>0</v>
      </c>
      <c r="U49" s="388">
        <f t="shared" si="4"/>
        <v>0</v>
      </c>
      <c r="V49" s="388">
        <f t="shared" si="5"/>
        <v>0</v>
      </c>
      <c r="W49" s="388">
        <f t="shared" si="6"/>
        <v>0</v>
      </c>
      <c r="X49" s="388">
        <f t="shared" si="7"/>
        <v>0</v>
      </c>
      <c r="Y49" s="388">
        <f t="shared" si="8"/>
        <v>0</v>
      </c>
    </row>
    <row r="50" spans="2:25" ht="15" customHeight="1" x14ac:dyDescent="0.3">
      <c r="B50" s="111" t="str">
        <f t="shared" si="1"/>
        <v>!!!</v>
      </c>
      <c r="C50" s="324"/>
      <c r="D50" s="351"/>
      <c r="E50" s="354"/>
      <c r="F50" s="340"/>
      <c r="G50" s="233"/>
      <c r="H50" s="351"/>
      <c r="I50" s="353"/>
      <c r="J50" s="89"/>
      <c r="K50" s="384"/>
      <c r="L50" s="388" t="str">
        <f t="shared" si="12"/>
        <v>Leer</v>
      </c>
      <c r="M50" s="388" t="str">
        <f t="shared" si="13"/>
        <v>Leer</v>
      </c>
      <c r="N50" s="388" t="str">
        <f t="shared" si="10"/>
        <v>Leer</v>
      </c>
      <c r="O50" s="388" t="str">
        <f>VLOOKUP(C50,{"29 - Psychiatrie (Erwachsene)","BGI";"30 - Kinder- und Jugendpsychiatrie","BGII";"31 - Psychosomatik","BGI";0,"Leer"},2,0)</f>
        <v>Leer</v>
      </c>
      <c r="P50" s="388" t="str">
        <f>VLOOKUP(C50,{"29 - Psychiatrie (Erwachsene)","BGIb";"30 - Kinder- und Jugendpsychiatrie","BGIIb";"31 - Psychosomatik","BGIb";0,"Leer"},2,0)</f>
        <v>Leer</v>
      </c>
      <c r="Q50" s="388" t="str">
        <f t="shared" si="14"/>
        <v>Leer</v>
      </c>
      <c r="R50" s="388">
        <f t="shared" si="2"/>
        <v>0</v>
      </c>
      <c r="S50" s="388">
        <f t="shared" si="11"/>
        <v>0</v>
      </c>
      <c r="T50" s="388">
        <f t="shared" si="3"/>
        <v>0</v>
      </c>
      <c r="U50" s="388">
        <f t="shared" si="4"/>
        <v>0</v>
      </c>
      <c r="V50" s="388">
        <f t="shared" si="5"/>
        <v>0</v>
      </c>
      <c r="W50" s="388">
        <f t="shared" si="6"/>
        <v>0</v>
      </c>
      <c r="X50" s="388">
        <f t="shared" si="7"/>
        <v>0</v>
      </c>
      <c r="Y50" s="388">
        <f t="shared" si="8"/>
        <v>0</v>
      </c>
    </row>
    <row r="51" spans="2:25" ht="15" customHeight="1" x14ac:dyDescent="0.3">
      <c r="B51" s="111" t="str">
        <f t="shared" si="1"/>
        <v>!!!</v>
      </c>
      <c r="C51" s="324"/>
      <c r="D51" s="351"/>
      <c r="E51" s="354"/>
      <c r="F51" s="340"/>
      <c r="G51" s="233"/>
      <c r="H51" s="351"/>
      <c r="I51" s="353"/>
      <c r="J51" s="89"/>
      <c r="K51" s="384"/>
      <c r="L51" s="388" t="str">
        <f t="shared" si="12"/>
        <v>Leer</v>
      </c>
      <c r="M51" s="388" t="str">
        <f t="shared" si="13"/>
        <v>Leer</v>
      </c>
      <c r="N51" s="388" t="str">
        <f t="shared" si="10"/>
        <v>Leer</v>
      </c>
      <c r="O51" s="388" t="str">
        <f>VLOOKUP(C51,{"29 - Psychiatrie (Erwachsene)","BGI";"30 - Kinder- und Jugendpsychiatrie","BGII";"31 - Psychosomatik","BGI";0,"Leer"},2,0)</f>
        <v>Leer</v>
      </c>
      <c r="P51" s="388" t="str">
        <f>VLOOKUP(C51,{"29 - Psychiatrie (Erwachsene)","BGIb";"30 - Kinder- und Jugendpsychiatrie","BGIIb";"31 - Psychosomatik","BGIb";0,"Leer"},2,0)</f>
        <v>Leer</v>
      </c>
      <c r="Q51" s="388" t="str">
        <f t="shared" si="14"/>
        <v>Leer</v>
      </c>
      <c r="R51" s="388">
        <f t="shared" si="2"/>
        <v>0</v>
      </c>
      <c r="S51" s="388">
        <f t="shared" si="11"/>
        <v>0</v>
      </c>
      <c r="T51" s="388">
        <f t="shared" si="3"/>
        <v>0</v>
      </c>
      <c r="U51" s="388">
        <f t="shared" si="4"/>
        <v>0</v>
      </c>
      <c r="V51" s="388">
        <f t="shared" si="5"/>
        <v>0</v>
      </c>
      <c r="W51" s="388">
        <f t="shared" si="6"/>
        <v>0</v>
      </c>
      <c r="X51" s="388">
        <f t="shared" si="7"/>
        <v>0</v>
      </c>
      <c r="Y51" s="388">
        <f t="shared" si="8"/>
        <v>0</v>
      </c>
    </row>
    <row r="52" spans="2:25" ht="15" customHeight="1" x14ac:dyDescent="0.3">
      <c r="B52" s="111" t="str">
        <f t="shared" si="1"/>
        <v>!!!</v>
      </c>
      <c r="C52" s="324"/>
      <c r="D52" s="351"/>
      <c r="E52" s="354"/>
      <c r="F52" s="340"/>
      <c r="G52" s="233"/>
      <c r="H52" s="351"/>
      <c r="I52" s="353"/>
      <c r="J52" s="89"/>
      <c r="K52" s="384"/>
      <c r="L52" s="388" t="str">
        <f t="shared" si="12"/>
        <v>Leer</v>
      </c>
      <c r="M52" s="388" t="str">
        <f t="shared" si="13"/>
        <v>Leer</v>
      </c>
      <c r="N52" s="388" t="str">
        <f t="shared" si="10"/>
        <v>Leer</v>
      </c>
      <c r="O52" s="388" t="str">
        <f>VLOOKUP(C52,{"29 - Psychiatrie (Erwachsene)","BGI";"30 - Kinder- und Jugendpsychiatrie","BGII";"31 - Psychosomatik","BGI";0,"Leer"},2,0)</f>
        <v>Leer</v>
      </c>
      <c r="P52" s="388" t="str">
        <f>VLOOKUP(C52,{"29 - Psychiatrie (Erwachsene)","BGIb";"30 - Kinder- und Jugendpsychiatrie","BGIIb";"31 - Psychosomatik","BGIb";0,"Leer"},2,0)</f>
        <v>Leer</v>
      </c>
      <c r="Q52" s="388" t="str">
        <f t="shared" si="14"/>
        <v>Leer</v>
      </c>
      <c r="R52" s="388">
        <f t="shared" si="2"/>
        <v>0</v>
      </c>
      <c r="S52" s="388">
        <f t="shared" si="11"/>
        <v>0</v>
      </c>
      <c r="T52" s="388">
        <f t="shared" si="3"/>
        <v>0</v>
      </c>
      <c r="U52" s="388">
        <f t="shared" si="4"/>
        <v>0</v>
      </c>
      <c r="V52" s="388">
        <f t="shared" si="5"/>
        <v>0</v>
      </c>
      <c r="W52" s="388">
        <f t="shared" si="6"/>
        <v>0</v>
      </c>
      <c r="X52" s="388">
        <f t="shared" si="7"/>
        <v>0</v>
      </c>
      <c r="Y52" s="388">
        <f t="shared" si="8"/>
        <v>0</v>
      </c>
    </row>
    <row r="53" spans="2:25" ht="15" customHeight="1" x14ac:dyDescent="0.3">
      <c r="B53" s="111" t="str">
        <f t="shared" si="1"/>
        <v>!!!</v>
      </c>
      <c r="C53" s="324"/>
      <c r="D53" s="351"/>
      <c r="E53" s="354"/>
      <c r="F53" s="340"/>
      <c r="G53" s="233"/>
      <c r="H53" s="351"/>
      <c r="I53" s="353"/>
      <c r="J53" s="89"/>
      <c r="K53" s="384"/>
      <c r="L53" s="388" t="str">
        <f t="shared" si="12"/>
        <v>Leer</v>
      </c>
      <c r="M53" s="388" t="str">
        <f t="shared" si="13"/>
        <v>Leer</v>
      </c>
      <c r="N53" s="388" t="str">
        <f t="shared" si="10"/>
        <v>Leer</v>
      </c>
      <c r="O53" s="388" t="str">
        <f>VLOOKUP(C53,{"29 - Psychiatrie (Erwachsene)","BGI";"30 - Kinder- und Jugendpsychiatrie","BGII";"31 - Psychosomatik","BGI";0,"Leer"},2,0)</f>
        <v>Leer</v>
      </c>
      <c r="P53" s="388" t="str">
        <f>VLOOKUP(C53,{"29 - Psychiatrie (Erwachsene)","BGIb";"30 - Kinder- und Jugendpsychiatrie","BGIIb";"31 - Psychosomatik","BGIb";0,"Leer"},2,0)</f>
        <v>Leer</v>
      </c>
      <c r="Q53" s="388" t="str">
        <f t="shared" si="14"/>
        <v>Leer</v>
      </c>
      <c r="R53" s="388">
        <f t="shared" si="2"/>
        <v>0</v>
      </c>
      <c r="S53" s="388">
        <f t="shared" si="11"/>
        <v>0</v>
      </c>
      <c r="T53" s="388">
        <f t="shared" si="3"/>
        <v>0</v>
      </c>
      <c r="U53" s="388">
        <f t="shared" si="4"/>
        <v>0</v>
      </c>
      <c r="V53" s="388">
        <f t="shared" si="5"/>
        <v>0</v>
      </c>
      <c r="W53" s="388">
        <f t="shared" si="6"/>
        <v>0</v>
      </c>
      <c r="X53" s="388">
        <f t="shared" si="7"/>
        <v>0</v>
      </c>
      <c r="Y53" s="388">
        <f t="shared" si="8"/>
        <v>0</v>
      </c>
    </row>
    <row r="54" spans="2:25" ht="15" customHeight="1" x14ac:dyDescent="0.3">
      <c r="B54" s="111" t="str">
        <f t="shared" si="1"/>
        <v>!!!</v>
      </c>
      <c r="C54" s="324"/>
      <c r="D54" s="351"/>
      <c r="E54" s="354"/>
      <c r="F54" s="340"/>
      <c r="G54" s="233"/>
      <c r="H54" s="351"/>
      <c r="I54" s="353"/>
      <c r="J54" s="89"/>
      <c r="K54" s="384"/>
      <c r="L54" s="388" t="str">
        <f t="shared" si="12"/>
        <v>Leer</v>
      </c>
      <c r="M54" s="388" t="str">
        <f t="shared" si="13"/>
        <v>Leer</v>
      </c>
      <c r="N54" s="388" t="str">
        <f t="shared" si="10"/>
        <v>Leer</v>
      </c>
      <c r="O54" s="388" t="str">
        <f>VLOOKUP(C54,{"29 - Psychiatrie (Erwachsene)","BGI";"30 - Kinder- und Jugendpsychiatrie","BGII";"31 - Psychosomatik","BGI";0,"Leer"},2,0)</f>
        <v>Leer</v>
      </c>
      <c r="P54" s="388" t="str">
        <f>VLOOKUP(C54,{"29 - Psychiatrie (Erwachsene)","BGIb";"30 - Kinder- und Jugendpsychiatrie","BGIIb";"31 - Psychosomatik","BGIb";0,"Leer"},2,0)</f>
        <v>Leer</v>
      </c>
      <c r="Q54" s="388" t="str">
        <f t="shared" si="14"/>
        <v>Leer</v>
      </c>
      <c r="R54" s="388">
        <f t="shared" si="2"/>
        <v>0</v>
      </c>
      <c r="S54" s="388">
        <f t="shared" si="11"/>
        <v>0</v>
      </c>
      <c r="T54" s="388">
        <f t="shared" si="3"/>
        <v>0</v>
      </c>
      <c r="U54" s="388">
        <f t="shared" si="4"/>
        <v>0</v>
      </c>
      <c r="V54" s="388">
        <f t="shared" si="5"/>
        <v>0</v>
      </c>
      <c r="W54" s="388">
        <f t="shared" si="6"/>
        <v>0</v>
      </c>
      <c r="X54" s="388">
        <f t="shared" si="7"/>
        <v>0</v>
      </c>
      <c r="Y54" s="388">
        <f t="shared" si="8"/>
        <v>0</v>
      </c>
    </row>
    <row r="55" spans="2:25" ht="15" customHeight="1" x14ac:dyDescent="0.3">
      <c r="B55" s="111" t="str">
        <f t="shared" si="1"/>
        <v>!!!</v>
      </c>
      <c r="C55" s="324"/>
      <c r="D55" s="351"/>
      <c r="E55" s="354"/>
      <c r="F55" s="340"/>
      <c r="G55" s="233"/>
      <c r="H55" s="351"/>
      <c r="I55" s="353"/>
      <c r="J55" s="89"/>
      <c r="K55" s="384"/>
      <c r="L55" s="388" t="str">
        <f t="shared" si="12"/>
        <v>Leer</v>
      </c>
      <c r="M55" s="388" t="str">
        <f t="shared" si="13"/>
        <v>Leer</v>
      </c>
      <c r="N55" s="388" t="str">
        <f t="shared" si="10"/>
        <v>Leer</v>
      </c>
      <c r="O55" s="388" t="str">
        <f>VLOOKUP(C55,{"29 - Psychiatrie (Erwachsene)","BGI";"30 - Kinder- und Jugendpsychiatrie","BGII";"31 - Psychosomatik","BGI";0,"Leer"},2,0)</f>
        <v>Leer</v>
      </c>
      <c r="P55" s="388" t="str">
        <f>VLOOKUP(C55,{"29 - Psychiatrie (Erwachsene)","BGIb";"30 - Kinder- und Jugendpsychiatrie","BGIIb";"31 - Psychosomatik","BGIb";0,"Leer"},2,0)</f>
        <v>Leer</v>
      </c>
      <c r="Q55" s="388" t="str">
        <f t="shared" si="14"/>
        <v>Leer</v>
      </c>
      <c r="R55" s="388">
        <f t="shared" si="2"/>
        <v>0</v>
      </c>
      <c r="S55" s="388">
        <f t="shared" si="11"/>
        <v>0</v>
      </c>
      <c r="T55" s="388">
        <f t="shared" si="3"/>
        <v>0</v>
      </c>
      <c r="U55" s="388">
        <f t="shared" si="4"/>
        <v>0</v>
      </c>
      <c r="V55" s="388">
        <f t="shared" si="5"/>
        <v>0</v>
      </c>
      <c r="W55" s="388">
        <f t="shared" si="6"/>
        <v>0</v>
      </c>
      <c r="X55" s="388">
        <f t="shared" si="7"/>
        <v>0</v>
      </c>
      <c r="Y55" s="388">
        <f t="shared" si="8"/>
        <v>0</v>
      </c>
    </row>
    <row r="56" spans="2:25" ht="15" customHeight="1" x14ac:dyDescent="0.3">
      <c r="B56" s="111" t="str">
        <f t="shared" si="1"/>
        <v>!!!</v>
      </c>
      <c r="C56" s="324"/>
      <c r="D56" s="351"/>
      <c r="E56" s="354"/>
      <c r="F56" s="340"/>
      <c r="G56" s="233"/>
      <c r="H56" s="351"/>
      <c r="I56" s="353"/>
      <c r="J56" s="89"/>
      <c r="K56" s="384"/>
      <c r="L56" s="388" t="str">
        <f t="shared" si="12"/>
        <v>Leer</v>
      </c>
      <c r="M56" s="388" t="str">
        <f t="shared" si="13"/>
        <v>Leer</v>
      </c>
      <c r="N56" s="388" t="str">
        <f t="shared" si="10"/>
        <v>Leer</v>
      </c>
      <c r="O56" s="388" t="str">
        <f>VLOOKUP(C56,{"29 - Psychiatrie (Erwachsene)","BGI";"30 - Kinder- und Jugendpsychiatrie","BGII";"31 - Psychosomatik","BGI";0,"Leer"},2,0)</f>
        <v>Leer</v>
      </c>
      <c r="P56" s="388" t="str">
        <f>VLOOKUP(C56,{"29 - Psychiatrie (Erwachsene)","BGIb";"30 - Kinder- und Jugendpsychiatrie","BGIIb";"31 - Psychosomatik","BGIb";0,"Leer"},2,0)</f>
        <v>Leer</v>
      </c>
      <c r="Q56" s="388" t="str">
        <f t="shared" si="14"/>
        <v>Leer</v>
      </c>
      <c r="R56" s="388">
        <f t="shared" si="2"/>
        <v>0</v>
      </c>
      <c r="S56" s="388">
        <f t="shared" si="11"/>
        <v>0</v>
      </c>
      <c r="T56" s="388">
        <f t="shared" si="3"/>
        <v>0</v>
      </c>
      <c r="U56" s="388">
        <f t="shared" si="4"/>
        <v>0</v>
      </c>
      <c r="V56" s="388">
        <f t="shared" si="5"/>
        <v>0</v>
      </c>
      <c r="W56" s="388">
        <f t="shared" si="6"/>
        <v>0</v>
      </c>
      <c r="X56" s="388">
        <f t="shared" si="7"/>
        <v>0</v>
      </c>
      <c r="Y56" s="388">
        <f t="shared" si="8"/>
        <v>0</v>
      </c>
    </row>
    <row r="57" spans="2:25" ht="15" customHeight="1" x14ac:dyDescent="0.3">
      <c r="B57" s="111" t="str">
        <f t="shared" si="1"/>
        <v>!!!</v>
      </c>
      <c r="C57" s="324"/>
      <c r="D57" s="351"/>
      <c r="E57" s="354"/>
      <c r="F57" s="340"/>
      <c r="G57" s="233"/>
      <c r="H57" s="351"/>
      <c r="I57" s="353"/>
      <c r="J57" s="89"/>
      <c r="K57" s="384"/>
      <c r="L57" s="388" t="str">
        <f t="shared" si="12"/>
        <v>Leer</v>
      </c>
      <c r="M57" s="388" t="str">
        <f t="shared" si="13"/>
        <v>Leer</v>
      </c>
      <c r="N57" s="388" t="str">
        <f t="shared" si="10"/>
        <v>Leer</v>
      </c>
      <c r="O57" s="388" t="str">
        <f>VLOOKUP(C57,{"29 - Psychiatrie (Erwachsene)","BGI";"30 - Kinder- und Jugendpsychiatrie","BGII";"31 - Psychosomatik","BGI";0,"Leer"},2,0)</f>
        <v>Leer</v>
      </c>
      <c r="P57" s="388" t="str">
        <f>VLOOKUP(C57,{"29 - Psychiatrie (Erwachsene)","BGIb";"30 - Kinder- und Jugendpsychiatrie","BGIIb";"31 - Psychosomatik","BGIb";0,"Leer"},2,0)</f>
        <v>Leer</v>
      </c>
      <c r="Q57" s="388" t="str">
        <f t="shared" si="14"/>
        <v>Leer</v>
      </c>
      <c r="R57" s="388">
        <f t="shared" si="2"/>
        <v>0</v>
      </c>
      <c r="S57" s="388">
        <f t="shared" si="11"/>
        <v>0</v>
      </c>
      <c r="T57" s="388">
        <f t="shared" si="3"/>
        <v>0</v>
      </c>
      <c r="U57" s="388">
        <f t="shared" si="4"/>
        <v>0</v>
      </c>
      <c r="V57" s="388">
        <f t="shared" si="5"/>
        <v>0</v>
      </c>
      <c r="W57" s="388">
        <f t="shared" si="6"/>
        <v>0</v>
      </c>
      <c r="X57" s="388">
        <f t="shared" si="7"/>
        <v>0</v>
      </c>
      <c r="Y57" s="388">
        <f t="shared" si="8"/>
        <v>0</v>
      </c>
    </row>
    <row r="58" spans="2:25" ht="15" customHeight="1" x14ac:dyDescent="0.3">
      <c r="B58" s="111" t="str">
        <f t="shared" si="1"/>
        <v>!!!</v>
      </c>
      <c r="C58" s="324"/>
      <c r="D58" s="351"/>
      <c r="E58" s="354"/>
      <c r="F58" s="340"/>
      <c r="G58" s="233"/>
      <c r="H58" s="351"/>
      <c r="I58" s="353"/>
      <c r="J58" s="89"/>
      <c r="K58" s="384"/>
      <c r="L58" s="388" t="str">
        <f t="shared" si="12"/>
        <v>Leer</v>
      </c>
      <c r="M58" s="388" t="str">
        <f t="shared" si="13"/>
        <v>Leer</v>
      </c>
      <c r="N58" s="388" t="str">
        <f t="shared" si="10"/>
        <v>Leer</v>
      </c>
      <c r="O58" s="388" t="str">
        <f>VLOOKUP(C58,{"29 - Psychiatrie (Erwachsene)","BGI";"30 - Kinder- und Jugendpsychiatrie","BGII";"31 - Psychosomatik","BGI";0,"Leer"},2,0)</f>
        <v>Leer</v>
      </c>
      <c r="P58" s="388" t="str">
        <f>VLOOKUP(C58,{"29 - Psychiatrie (Erwachsene)","BGIb";"30 - Kinder- und Jugendpsychiatrie","BGIIb";"31 - Psychosomatik","BGIb";0,"Leer"},2,0)</f>
        <v>Leer</v>
      </c>
      <c r="Q58" s="388" t="str">
        <f t="shared" si="14"/>
        <v>Leer</v>
      </c>
      <c r="R58" s="388">
        <f t="shared" si="2"/>
        <v>0</v>
      </c>
      <c r="S58" s="388">
        <f t="shared" si="11"/>
        <v>0</v>
      </c>
      <c r="T58" s="388">
        <f t="shared" si="3"/>
        <v>0</v>
      </c>
      <c r="U58" s="388">
        <f t="shared" si="4"/>
        <v>0</v>
      </c>
      <c r="V58" s="388">
        <f t="shared" si="5"/>
        <v>0</v>
      </c>
      <c r="W58" s="388">
        <f t="shared" si="6"/>
        <v>0</v>
      </c>
      <c r="X58" s="388">
        <f t="shared" si="7"/>
        <v>0</v>
      </c>
      <c r="Y58" s="388">
        <f t="shared" si="8"/>
        <v>0</v>
      </c>
    </row>
    <row r="59" spans="2:25" ht="15" customHeight="1" x14ac:dyDescent="0.3">
      <c r="B59" s="111" t="str">
        <f t="shared" si="1"/>
        <v>!!!</v>
      </c>
      <c r="C59" s="324"/>
      <c r="D59" s="351"/>
      <c r="E59" s="354"/>
      <c r="F59" s="340"/>
      <c r="G59" s="233"/>
      <c r="H59" s="351"/>
      <c r="I59" s="353"/>
      <c r="J59" s="89"/>
      <c r="K59" s="384"/>
      <c r="L59" s="388" t="str">
        <f t="shared" si="12"/>
        <v>Leer</v>
      </c>
      <c r="M59" s="388" t="str">
        <f t="shared" si="13"/>
        <v>Leer</v>
      </c>
      <c r="N59" s="388" t="str">
        <f t="shared" si="10"/>
        <v>Leer</v>
      </c>
      <c r="O59" s="388" t="str">
        <f>VLOOKUP(C59,{"29 - Psychiatrie (Erwachsene)","BGI";"30 - Kinder- und Jugendpsychiatrie","BGII";"31 - Psychosomatik","BGI";0,"Leer"},2,0)</f>
        <v>Leer</v>
      </c>
      <c r="P59" s="388" t="str">
        <f>VLOOKUP(C59,{"29 - Psychiatrie (Erwachsene)","BGIb";"30 - Kinder- und Jugendpsychiatrie","BGIIb";"31 - Psychosomatik","BGIb";0,"Leer"},2,0)</f>
        <v>Leer</v>
      </c>
      <c r="Q59" s="388" t="str">
        <f t="shared" si="14"/>
        <v>Leer</v>
      </c>
      <c r="R59" s="388">
        <f t="shared" si="2"/>
        <v>0</v>
      </c>
      <c r="S59" s="388">
        <f t="shared" si="11"/>
        <v>0</v>
      </c>
      <c r="T59" s="388">
        <f t="shared" si="3"/>
        <v>0</v>
      </c>
      <c r="U59" s="388">
        <f t="shared" si="4"/>
        <v>0</v>
      </c>
      <c r="V59" s="388">
        <f t="shared" si="5"/>
        <v>0</v>
      </c>
      <c r="W59" s="388">
        <f t="shared" si="6"/>
        <v>0</v>
      </c>
      <c r="X59" s="388">
        <f t="shared" si="7"/>
        <v>0</v>
      </c>
      <c r="Y59" s="388">
        <f t="shared" si="8"/>
        <v>0</v>
      </c>
    </row>
    <row r="60" spans="2:25" ht="15" customHeight="1" x14ac:dyDescent="0.3">
      <c r="B60" s="111" t="str">
        <f t="shared" si="1"/>
        <v>!!!</v>
      </c>
      <c r="C60" s="324"/>
      <c r="D60" s="351"/>
      <c r="E60" s="354"/>
      <c r="F60" s="340"/>
      <c r="G60" s="233"/>
      <c r="H60" s="351"/>
      <c r="I60" s="353"/>
      <c r="J60" s="89"/>
      <c r="K60" s="384"/>
      <c r="L60" s="388" t="str">
        <f t="shared" si="12"/>
        <v>Leer</v>
      </c>
      <c r="M60" s="388" t="str">
        <f t="shared" si="13"/>
        <v>Leer</v>
      </c>
      <c r="N60" s="388" t="str">
        <f t="shared" si="10"/>
        <v>Leer</v>
      </c>
      <c r="O60" s="388" t="str">
        <f>VLOOKUP(C60,{"29 - Psychiatrie (Erwachsene)","BGI";"30 - Kinder- und Jugendpsychiatrie","BGII";"31 - Psychosomatik","BGI";0,"Leer"},2,0)</f>
        <v>Leer</v>
      </c>
      <c r="P60" s="388" t="str">
        <f>VLOOKUP(C60,{"29 - Psychiatrie (Erwachsene)","BGIb";"30 - Kinder- und Jugendpsychiatrie","BGIIb";"31 - Psychosomatik","BGIb";0,"Leer"},2,0)</f>
        <v>Leer</v>
      </c>
      <c r="Q60" s="388" t="str">
        <f t="shared" si="14"/>
        <v>Leer</v>
      </c>
      <c r="R60" s="388">
        <f t="shared" si="2"/>
        <v>0</v>
      </c>
      <c r="S60" s="388">
        <f t="shared" si="11"/>
        <v>0</v>
      </c>
      <c r="T60" s="388">
        <f t="shared" si="3"/>
        <v>0</v>
      </c>
      <c r="U60" s="388">
        <f t="shared" si="4"/>
        <v>0</v>
      </c>
      <c r="V60" s="388">
        <f t="shared" si="5"/>
        <v>0</v>
      </c>
      <c r="W60" s="388">
        <f t="shared" si="6"/>
        <v>0</v>
      </c>
      <c r="X60" s="388">
        <f t="shared" si="7"/>
        <v>0</v>
      </c>
      <c r="Y60" s="388">
        <f t="shared" si="8"/>
        <v>0</v>
      </c>
    </row>
    <row r="61" spans="2:25" ht="15" customHeight="1" x14ac:dyDescent="0.3">
      <c r="B61" s="111" t="str">
        <f t="shared" si="1"/>
        <v>!!!</v>
      </c>
      <c r="C61" s="324"/>
      <c r="D61" s="351"/>
      <c r="E61" s="354"/>
      <c r="F61" s="340"/>
      <c r="G61" s="233"/>
      <c r="H61" s="351"/>
      <c r="I61" s="353"/>
      <c r="J61" s="89"/>
      <c r="K61" s="384"/>
      <c r="L61" s="388" t="str">
        <f t="shared" si="12"/>
        <v>Leer</v>
      </c>
      <c r="M61" s="388" t="str">
        <f t="shared" si="13"/>
        <v>Leer</v>
      </c>
      <c r="N61" s="388" t="str">
        <f t="shared" si="10"/>
        <v>Leer</v>
      </c>
      <c r="O61" s="388" t="str">
        <f>VLOOKUP(C61,{"29 - Psychiatrie (Erwachsene)","BGI";"30 - Kinder- und Jugendpsychiatrie","BGII";"31 - Psychosomatik","BGI";0,"Leer"},2,0)</f>
        <v>Leer</v>
      </c>
      <c r="P61" s="388" t="str">
        <f>VLOOKUP(C61,{"29 - Psychiatrie (Erwachsene)","BGIb";"30 - Kinder- und Jugendpsychiatrie","BGIIb";"31 - Psychosomatik","BGIb";0,"Leer"},2,0)</f>
        <v>Leer</v>
      </c>
      <c r="Q61" s="388" t="str">
        <f t="shared" si="14"/>
        <v>Leer</v>
      </c>
      <c r="R61" s="388">
        <f t="shared" si="2"/>
        <v>0</v>
      </c>
      <c r="S61" s="388">
        <f t="shared" si="11"/>
        <v>0</v>
      </c>
      <c r="T61" s="388">
        <f t="shared" si="3"/>
        <v>0</v>
      </c>
      <c r="U61" s="388">
        <f t="shared" si="4"/>
        <v>0</v>
      </c>
      <c r="V61" s="388">
        <f t="shared" si="5"/>
        <v>0</v>
      </c>
      <c r="W61" s="388">
        <f t="shared" si="6"/>
        <v>0</v>
      </c>
      <c r="X61" s="388">
        <f t="shared" si="7"/>
        <v>0</v>
      </c>
      <c r="Y61" s="388">
        <f t="shared" si="8"/>
        <v>0</v>
      </c>
    </row>
    <row r="62" spans="2:25" ht="15" customHeight="1" x14ac:dyDescent="0.3">
      <c r="B62" s="111" t="str">
        <f t="shared" si="1"/>
        <v>!!!</v>
      </c>
      <c r="C62" s="324"/>
      <c r="D62" s="351"/>
      <c r="E62" s="354"/>
      <c r="F62" s="340"/>
      <c r="G62" s="233"/>
      <c r="H62" s="351"/>
      <c r="I62" s="353"/>
      <c r="J62" s="89"/>
      <c r="K62" s="384"/>
      <c r="L62" s="388" t="str">
        <f t="shared" si="12"/>
        <v>Leer</v>
      </c>
      <c r="M62" s="388" t="str">
        <f t="shared" si="13"/>
        <v>Leer</v>
      </c>
      <c r="N62" s="388" t="str">
        <f t="shared" si="10"/>
        <v>Leer</v>
      </c>
      <c r="O62" s="388" t="str">
        <f>VLOOKUP(C62,{"29 - Psychiatrie (Erwachsene)","BGI";"30 - Kinder- und Jugendpsychiatrie","BGII";"31 - Psychosomatik","BGI";0,"Leer"},2,0)</f>
        <v>Leer</v>
      </c>
      <c r="P62" s="388" t="str">
        <f>VLOOKUP(C62,{"29 - Psychiatrie (Erwachsene)","BGIb";"30 - Kinder- und Jugendpsychiatrie","BGIIb";"31 - Psychosomatik","BGIb";0,"Leer"},2,0)</f>
        <v>Leer</v>
      </c>
      <c r="Q62" s="388" t="str">
        <f t="shared" si="14"/>
        <v>Leer</v>
      </c>
      <c r="R62" s="388">
        <f t="shared" si="2"/>
        <v>0</v>
      </c>
      <c r="S62" s="388">
        <f t="shared" si="11"/>
        <v>0</v>
      </c>
      <c r="T62" s="388">
        <f t="shared" si="3"/>
        <v>0</v>
      </c>
      <c r="U62" s="388">
        <f t="shared" si="4"/>
        <v>0</v>
      </c>
      <c r="V62" s="388">
        <f t="shared" si="5"/>
        <v>0</v>
      </c>
      <c r="W62" s="388">
        <f t="shared" si="6"/>
        <v>0</v>
      </c>
      <c r="X62" s="388">
        <f t="shared" si="7"/>
        <v>0</v>
      </c>
      <c r="Y62" s="388">
        <f t="shared" si="8"/>
        <v>0</v>
      </c>
    </row>
    <row r="63" spans="2:25" ht="15" customHeight="1" x14ac:dyDescent="0.3">
      <c r="B63" s="111" t="str">
        <f t="shared" si="1"/>
        <v>!!!</v>
      </c>
      <c r="C63" s="324"/>
      <c r="D63" s="351"/>
      <c r="E63" s="354"/>
      <c r="F63" s="340"/>
      <c r="G63" s="233"/>
      <c r="H63" s="351"/>
      <c r="I63" s="353"/>
      <c r="J63" s="89"/>
      <c r="K63" s="384"/>
      <c r="L63" s="388" t="str">
        <f t="shared" si="12"/>
        <v>Leer</v>
      </c>
      <c r="M63" s="388" t="str">
        <f t="shared" si="13"/>
        <v>Leer</v>
      </c>
      <c r="N63" s="388" t="str">
        <f t="shared" si="10"/>
        <v>Leer</v>
      </c>
      <c r="O63" s="388" t="str">
        <f>VLOOKUP(C63,{"29 - Psychiatrie (Erwachsene)","BGI";"30 - Kinder- und Jugendpsychiatrie","BGII";"31 - Psychosomatik","BGI";0,"Leer"},2,0)</f>
        <v>Leer</v>
      </c>
      <c r="P63" s="388" t="str">
        <f>VLOOKUP(C63,{"29 - Psychiatrie (Erwachsene)","BGIb";"30 - Kinder- und Jugendpsychiatrie","BGIIb";"31 - Psychosomatik","BGIb";0,"Leer"},2,0)</f>
        <v>Leer</v>
      </c>
      <c r="Q63" s="388" t="str">
        <f t="shared" si="14"/>
        <v>Leer</v>
      </c>
      <c r="R63" s="388">
        <f t="shared" si="2"/>
        <v>0</v>
      </c>
      <c r="S63" s="388">
        <f t="shared" si="11"/>
        <v>0</v>
      </c>
      <c r="T63" s="388">
        <f t="shared" si="3"/>
        <v>0</v>
      </c>
      <c r="U63" s="388">
        <f t="shared" si="4"/>
        <v>0</v>
      </c>
      <c r="V63" s="388">
        <f t="shared" si="5"/>
        <v>0</v>
      </c>
      <c r="W63" s="388">
        <f t="shared" si="6"/>
        <v>0</v>
      </c>
      <c r="X63" s="388">
        <f t="shared" si="7"/>
        <v>0</v>
      </c>
      <c r="Y63" s="388">
        <f t="shared" si="8"/>
        <v>0</v>
      </c>
    </row>
    <row r="64" spans="2:25" ht="15" customHeight="1" x14ac:dyDescent="0.3">
      <c r="B64" s="111" t="str">
        <f t="shared" si="1"/>
        <v>!!!</v>
      </c>
      <c r="C64" s="324"/>
      <c r="D64" s="351"/>
      <c r="E64" s="354"/>
      <c r="F64" s="340"/>
      <c r="G64" s="233"/>
      <c r="H64" s="351"/>
      <c r="I64" s="353"/>
      <c r="J64" s="89"/>
      <c r="K64" s="384"/>
      <c r="L64" s="388" t="str">
        <f t="shared" si="12"/>
        <v>Leer</v>
      </c>
      <c r="M64" s="388" t="str">
        <f t="shared" si="13"/>
        <v>Leer</v>
      </c>
      <c r="N64" s="388" t="str">
        <f t="shared" si="10"/>
        <v>Leer</v>
      </c>
      <c r="O64" s="388" t="str">
        <f>VLOOKUP(C64,{"29 - Psychiatrie (Erwachsene)","BGI";"30 - Kinder- und Jugendpsychiatrie","BGII";"31 - Psychosomatik","BGI";0,"Leer"},2,0)</f>
        <v>Leer</v>
      </c>
      <c r="P64" s="388" t="str">
        <f>VLOOKUP(C64,{"29 - Psychiatrie (Erwachsene)","BGIb";"30 - Kinder- und Jugendpsychiatrie","BGIIb";"31 - Psychosomatik","BGIb";0,"Leer"},2,0)</f>
        <v>Leer</v>
      </c>
      <c r="Q64" s="388" t="str">
        <f t="shared" si="14"/>
        <v>Leer</v>
      </c>
      <c r="R64" s="388">
        <f t="shared" si="2"/>
        <v>0</v>
      </c>
      <c r="S64" s="388">
        <f t="shared" si="11"/>
        <v>0</v>
      </c>
      <c r="T64" s="388">
        <f t="shared" si="3"/>
        <v>0</v>
      </c>
      <c r="U64" s="388">
        <f t="shared" si="4"/>
        <v>0</v>
      </c>
      <c r="V64" s="388">
        <f t="shared" si="5"/>
        <v>0</v>
      </c>
      <c r="W64" s="388">
        <f t="shared" si="6"/>
        <v>0</v>
      </c>
      <c r="X64" s="388">
        <f t="shared" si="7"/>
        <v>0</v>
      </c>
      <c r="Y64" s="388">
        <f t="shared" si="8"/>
        <v>0</v>
      </c>
    </row>
    <row r="65" spans="2:25" ht="15" customHeight="1" x14ac:dyDescent="0.3">
      <c r="B65" s="111" t="str">
        <f t="shared" si="1"/>
        <v>!!!</v>
      </c>
      <c r="C65" s="324"/>
      <c r="D65" s="351"/>
      <c r="E65" s="354"/>
      <c r="F65" s="340"/>
      <c r="G65" s="233"/>
      <c r="H65" s="351"/>
      <c r="I65" s="353"/>
      <c r="J65" s="89"/>
      <c r="K65" s="384"/>
      <c r="L65" s="388" t="str">
        <f t="shared" si="12"/>
        <v>Leer</v>
      </c>
      <c r="M65" s="388" t="str">
        <f t="shared" si="13"/>
        <v>Leer</v>
      </c>
      <c r="N65" s="388" t="str">
        <f t="shared" si="10"/>
        <v>Leer</v>
      </c>
      <c r="O65" s="388" t="str">
        <f>VLOOKUP(C65,{"29 - Psychiatrie (Erwachsene)","BGI";"30 - Kinder- und Jugendpsychiatrie","BGII";"31 - Psychosomatik","BGI";0,"Leer"},2,0)</f>
        <v>Leer</v>
      </c>
      <c r="P65" s="388" t="str">
        <f>VLOOKUP(C65,{"29 - Psychiatrie (Erwachsene)","BGIb";"30 - Kinder- und Jugendpsychiatrie","BGIIb";"31 - Psychosomatik","BGIb";0,"Leer"},2,0)</f>
        <v>Leer</v>
      </c>
      <c r="Q65" s="388" t="str">
        <f t="shared" si="14"/>
        <v>Leer</v>
      </c>
      <c r="R65" s="388">
        <f t="shared" si="2"/>
        <v>0</v>
      </c>
      <c r="S65" s="388">
        <f t="shared" si="11"/>
        <v>0</v>
      </c>
      <c r="T65" s="388">
        <f t="shared" si="3"/>
        <v>0</v>
      </c>
      <c r="U65" s="388">
        <f t="shared" si="4"/>
        <v>0</v>
      </c>
      <c r="V65" s="388">
        <f t="shared" si="5"/>
        <v>0</v>
      </c>
      <c r="W65" s="388">
        <f t="shared" si="6"/>
        <v>0</v>
      </c>
      <c r="X65" s="388">
        <f t="shared" si="7"/>
        <v>0</v>
      </c>
      <c r="Y65" s="388">
        <f t="shared" si="8"/>
        <v>0</v>
      </c>
    </row>
    <row r="66" spans="2:25" ht="15" customHeight="1" x14ac:dyDescent="0.3">
      <c r="B66" s="111" t="str">
        <f t="shared" si="1"/>
        <v>!!!</v>
      </c>
      <c r="C66" s="324"/>
      <c r="D66" s="351"/>
      <c r="E66" s="354"/>
      <c r="F66" s="340"/>
      <c r="G66" s="233"/>
      <c r="H66" s="351"/>
      <c r="I66" s="353"/>
      <c r="J66" s="89"/>
      <c r="K66" s="384"/>
      <c r="L66" s="388" t="str">
        <f t="shared" si="12"/>
        <v>Leer</v>
      </c>
      <c r="M66" s="388" t="str">
        <f t="shared" si="13"/>
        <v>Leer</v>
      </c>
      <c r="N66" s="388" t="str">
        <f t="shared" si="10"/>
        <v>Leer</v>
      </c>
      <c r="O66" s="388" t="str">
        <f>VLOOKUP(C66,{"29 - Psychiatrie (Erwachsene)","BGI";"30 - Kinder- und Jugendpsychiatrie","BGII";"31 - Psychosomatik","BGI";0,"Leer"},2,0)</f>
        <v>Leer</v>
      </c>
      <c r="P66" s="388" t="str">
        <f>VLOOKUP(C66,{"29 - Psychiatrie (Erwachsene)","BGIb";"30 - Kinder- und Jugendpsychiatrie","BGIIb";"31 - Psychosomatik","BGIb";0,"Leer"},2,0)</f>
        <v>Leer</v>
      </c>
      <c r="Q66" s="388" t="str">
        <f t="shared" si="14"/>
        <v>Leer</v>
      </c>
      <c r="R66" s="388">
        <f t="shared" si="2"/>
        <v>0</v>
      </c>
      <c r="S66" s="388">
        <f t="shared" si="11"/>
        <v>0</v>
      </c>
      <c r="T66" s="388">
        <f t="shared" si="3"/>
        <v>0</v>
      </c>
      <c r="U66" s="388">
        <f t="shared" si="4"/>
        <v>0</v>
      </c>
      <c r="V66" s="388">
        <f t="shared" si="5"/>
        <v>0</v>
      </c>
      <c r="W66" s="388">
        <f t="shared" si="6"/>
        <v>0</v>
      </c>
      <c r="X66" s="388">
        <f t="shared" si="7"/>
        <v>0</v>
      </c>
      <c r="Y66" s="388">
        <f t="shared" si="8"/>
        <v>0</v>
      </c>
    </row>
    <row r="67" spans="2:25" ht="15" customHeight="1" x14ac:dyDescent="0.3">
      <c r="B67" s="111" t="str">
        <f t="shared" si="1"/>
        <v>!!!</v>
      </c>
      <c r="C67" s="324"/>
      <c r="D67" s="351"/>
      <c r="E67" s="354"/>
      <c r="F67" s="340"/>
      <c r="G67" s="233"/>
      <c r="H67" s="351"/>
      <c r="I67" s="353"/>
      <c r="J67" s="89"/>
      <c r="K67" s="384"/>
      <c r="L67" s="388" t="str">
        <f t="shared" si="12"/>
        <v>Leer</v>
      </c>
      <c r="M67" s="388" t="str">
        <f t="shared" si="13"/>
        <v>Leer</v>
      </c>
      <c r="N67" s="388" t="str">
        <f t="shared" si="10"/>
        <v>Leer</v>
      </c>
      <c r="O67" s="388" t="str">
        <f>VLOOKUP(C67,{"29 - Psychiatrie (Erwachsene)","BGI";"30 - Kinder- und Jugendpsychiatrie","BGII";"31 - Psychosomatik","BGI";0,"Leer"},2,0)</f>
        <v>Leer</v>
      </c>
      <c r="P67" s="388" t="str">
        <f>VLOOKUP(C67,{"29 - Psychiatrie (Erwachsene)","BGIb";"30 - Kinder- und Jugendpsychiatrie","BGIIb";"31 - Psychosomatik","BGIb";0,"Leer"},2,0)</f>
        <v>Leer</v>
      </c>
      <c r="Q67" s="388" t="str">
        <f t="shared" si="14"/>
        <v>Leer</v>
      </c>
      <c r="R67" s="388">
        <f t="shared" si="2"/>
        <v>0</v>
      </c>
      <c r="S67" s="388">
        <f t="shared" si="11"/>
        <v>0</v>
      </c>
      <c r="T67" s="388">
        <f t="shared" si="3"/>
        <v>0</v>
      </c>
      <c r="U67" s="388">
        <f t="shared" si="4"/>
        <v>0</v>
      </c>
      <c r="V67" s="388">
        <f t="shared" si="5"/>
        <v>0</v>
      </c>
      <c r="W67" s="388">
        <f t="shared" si="6"/>
        <v>0</v>
      </c>
      <c r="X67" s="388">
        <f t="shared" si="7"/>
        <v>0</v>
      </c>
      <c r="Y67" s="388">
        <f t="shared" si="8"/>
        <v>0</v>
      </c>
    </row>
    <row r="68" spans="2:25" ht="15" customHeight="1" x14ac:dyDescent="0.3">
      <c r="B68" s="111" t="str">
        <f t="shared" si="1"/>
        <v>!!!</v>
      </c>
      <c r="C68" s="324"/>
      <c r="D68" s="351"/>
      <c r="E68" s="354"/>
      <c r="F68" s="340"/>
      <c r="G68" s="233"/>
      <c r="H68" s="351"/>
      <c r="I68" s="353"/>
      <c r="J68" s="89"/>
      <c r="K68" s="384"/>
      <c r="L68" s="388" t="str">
        <f t="shared" si="12"/>
        <v>Leer</v>
      </c>
      <c r="M68" s="388" t="str">
        <f t="shared" si="13"/>
        <v>Leer</v>
      </c>
      <c r="N68" s="388" t="str">
        <f t="shared" si="10"/>
        <v>Leer</v>
      </c>
      <c r="O68" s="388" t="str">
        <f>VLOOKUP(C68,{"29 - Psychiatrie (Erwachsene)","BGI";"30 - Kinder- und Jugendpsychiatrie","BGII";"31 - Psychosomatik","BGI";0,"Leer"},2,0)</f>
        <v>Leer</v>
      </c>
      <c r="P68" s="388" t="str">
        <f>VLOOKUP(C68,{"29 - Psychiatrie (Erwachsene)","BGIb";"30 - Kinder- und Jugendpsychiatrie","BGIIb";"31 - Psychosomatik","BGIb";0,"Leer"},2,0)</f>
        <v>Leer</v>
      </c>
      <c r="Q68" s="388" t="str">
        <f t="shared" si="14"/>
        <v>Leer</v>
      </c>
      <c r="R68" s="388">
        <f t="shared" si="2"/>
        <v>0</v>
      </c>
      <c r="S68" s="388">
        <f t="shared" si="11"/>
        <v>0</v>
      </c>
      <c r="T68" s="388">
        <f t="shared" si="3"/>
        <v>0</v>
      </c>
      <c r="U68" s="388">
        <f t="shared" si="4"/>
        <v>0</v>
      </c>
      <c r="V68" s="388">
        <f t="shared" si="5"/>
        <v>0</v>
      </c>
      <c r="W68" s="388">
        <f t="shared" si="6"/>
        <v>0</v>
      </c>
      <c r="X68" s="388">
        <f t="shared" si="7"/>
        <v>0</v>
      </c>
      <c r="Y68" s="388">
        <f t="shared" si="8"/>
        <v>0</v>
      </c>
    </row>
    <row r="69" spans="2:25" ht="15" customHeight="1" x14ac:dyDescent="0.3">
      <c r="B69" s="111" t="str">
        <f t="shared" si="1"/>
        <v>!!!</v>
      </c>
      <c r="C69" s="324"/>
      <c r="D69" s="351"/>
      <c r="E69" s="354"/>
      <c r="F69" s="340"/>
      <c r="G69" s="233"/>
      <c r="H69" s="351"/>
      <c r="I69" s="353"/>
      <c r="J69" s="89"/>
      <c r="K69" s="384"/>
      <c r="L69" s="388" t="str">
        <f t="shared" si="12"/>
        <v>Leer</v>
      </c>
      <c r="M69" s="388" t="str">
        <f t="shared" si="13"/>
        <v>Leer</v>
      </c>
      <c r="N69" s="388" t="str">
        <f t="shared" si="10"/>
        <v>Leer</v>
      </c>
      <c r="O69" s="388" t="str">
        <f>VLOOKUP(C69,{"29 - Psychiatrie (Erwachsene)","BGI";"30 - Kinder- und Jugendpsychiatrie","BGII";"31 - Psychosomatik","BGI";0,"Leer"},2,0)</f>
        <v>Leer</v>
      </c>
      <c r="P69" s="388" t="str">
        <f>VLOOKUP(C69,{"29 - Psychiatrie (Erwachsene)","BGIb";"30 - Kinder- und Jugendpsychiatrie","BGIIb";"31 - Psychosomatik","BGIb";0,"Leer"},2,0)</f>
        <v>Leer</v>
      </c>
      <c r="Q69" s="388" t="str">
        <f t="shared" si="14"/>
        <v>Leer</v>
      </c>
      <c r="R69" s="388">
        <f t="shared" si="2"/>
        <v>0</v>
      </c>
      <c r="S69" s="388">
        <f t="shared" si="11"/>
        <v>0</v>
      </c>
      <c r="T69" s="388">
        <f t="shared" si="3"/>
        <v>0</v>
      </c>
      <c r="U69" s="388">
        <f t="shared" si="4"/>
        <v>0</v>
      </c>
      <c r="V69" s="388">
        <f t="shared" si="5"/>
        <v>0</v>
      </c>
      <c r="W69" s="388">
        <f t="shared" si="6"/>
        <v>0</v>
      </c>
      <c r="X69" s="388">
        <f t="shared" si="7"/>
        <v>0</v>
      </c>
      <c r="Y69" s="388">
        <f t="shared" si="8"/>
        <v>0</v>
      </c>
    </row>
    <row r="70" spans="2:25" ht="15" customHeight="1" x14ac:dyDescent="0.3">
      <c r="B70" s="111" t="str">
        <f t="shared" si="1"/>
        <v>!!!</v>
      </c>
      <c r="C70" s="324"/>
      <c r="D70" s="351"/>
      <c r="E70" s="354"/>
      <c r="F70" s="340"/>
      <c r="G70" s="233"/>
      <c r="H70" s="351"/>
      <c r="I70" s="353"/>
      <c r="J70" s="89"/>
      <c r="K70" s="384"/>
      <c r="L70" s="388" t="str">
        <f t="shared" si="12"/>
        <v>Leer</v>
      </c>
      <c r="M70" s="388" t="str">
        <f t="shared" si="13"/>
        <v>Leer</v>
      </c>
      <c r="N70" s="388" t="str">
        <f t="shared" si="10"/>
        <v>Leer</v>
      </c>
      <c r="O70" s="388" t="str">
        <f>VLOOKUP(C70,{"29 - Psychiatrie (Erwachsene)","BGI";"30 - Kinder- und Jugendpsychiatrie","BGII";"31 - Psychosomatik","BGI";0,"Leer"},2,0)</f>
        <v>Leer</v>
      </c>
      <c r="P70" s="388" t="str">
        <f>VLOOKUP(C70,{"29 - Psychiatrie (Erwachsene)","BGIb";"30 - Kinder- und Jugendpsychiatrie","BGIIb";"31 - Psychosomatik","BGIb";0,"Leer"},2,0)</f>
        <v>Leer</v>
      </c>
      <c r="Q70" s="388" t="str">
        <f t="shared" si="14"/>
        <v>Leer</v>
      </c>
      <c r="R70" s="388">
        <f t="shared" si="2"/>
        <v>0</v>
      </c>
      <c r="S70" s="388">
        <f t="shared" si="11"/>
        <v>0</v>
      </c>
      <c r="T70" s="388">
        <f t="shared" si="3"/>
        <v>0</v>
      </c>
      <c r="U70" s="388">
        <f t="shared" si="4"/>
        <v>0</v>
      </c>
      <c r="V70" s="388">
        <f t="shared" si="5"/>
        <v>0</v>
      </c>
      <c r="W70" s="388">
        <f t="shared" si="6"/>
        <v>0</v>
      </c>
      <c r="X70" s="388">
        <f t="shared" si="7"/>
        <v>0</v>
      </c>
      <c r="Y70" s="388">
        <f t="shared" si="8"/>
        <v>0</v>
      </c>
    </row>
    <row r="71" spans="2:25" ht="15" customHeight="1" x14ac:dyDescent="0.3">
      <c r="B71" s="111" t="str">
        <f t="shared" si="1"/>
        <v>!!!</v>
      </c>
      <c r="C71" s="324"/>
      <c r="D71" s="351"/>
      <c r="E71" s="354"/>
      <c r="F71" s="340"/>
      <c r="G71" s="233"/>
      <c r="H71" s="351"/>
      <c r="I71" s="353"/>
      <c r="J71" s="89"/>
      <c r="K71" s="384"/>
      <c r="L71" s="388" t="str">
        <f t="shared" si="12"/>
        <v>Leer</v>
      </c>
      <c r="M71" s="388" t="str">
        <f t="shared" si="13"/>
        <v>Leer</v>
      </c>
      <c r="N71" s="388" t="str">
        <f t="shared" si="10"/>
        <v>Leer</v>
      </c>
      <c r="O71" s="388" t="str">
        <f>VLOOKUP(C71,{"29 - Psychiatrie (Erwachsene)","BGI";"30 - Kinder- und Jugendpsychiatrie","BGII";"31 - Psychosomatik","BGI";0,"Leer"},2,0)</f>
        <v>Leer</v>
      </c>
      <c r="P71" s="388" t="str">
        <f>VLOOKUP(C71,{"29 - Psychiatrie (Erwachsene)","BGIb";"30 - Kinder- und Jugendpsychiatrie","BGIIb";"31 - Psychosomatik","BGIb";0,"Leer"},2,0)</f>
        <v>Leer</v>
      </c>
      <c r="Q71" s="388" t="str">
        <f t="shared" si="14"/>
        <v>Leer</v>
      </c>
      <c r="R71" s="388">
        <f t="shared" si="2"/>
        <v>0</v>
      </c>
      <c r="S71" s="388">
        <f t="shared" si="11"/>
        <v>0</v>
      </c>
      <c r="T71" s="388">
        <f t="shared" si="3"/>
        <v>0</v>
      </c>
      <c r="U71" s="388">
        <f t="shared" si="4"/>
        <v>0</v>
      </c>
      <c r="V71" s="388">
        <f t="shared" si="5"/>
        <v>0</v>
      </c>
      <c r="W71" s="388">
        <f t="shared" si="6"/>
        <v>0</v>
      </c>
      <c r="X71" s="388">
        <f t="shared" si="7"/>
        <v>0</v>
      </c>
      <c r="Y71" s="388">
        <f t="shared" si="8"/>
        <v>0</v>
      </c>
    </row>
    <row r="72" spans="2:25" ht="15" customHeight="1" x14ac:dyDescent="0.3">
      <c r="B72" s="111" t="str">
        <f t="shared" si="1"/>
        <v>!!!</v>
      </c>
      <c r="C72" s="324"/>
      <c r="D72" s="351"/>
      <c r="E72" s="354"/>
      <c r="F72" s="340"/>
      <c r="G72" s="233"/>
      <c r="H72" s="351"/>
      <c r="I72" s="353"/>
      <c r="J72" s="89"/>
      <c r="K72" s="384"/>
      <c r="L72" s="388" t="str">
        <f t="shared" si="12"/>
        <v>Leer</v>
      </c>
      <c r="M72" s="388" t="str">
        <f t="shared" si="13"/>
        <v>Leer</v>
      </c>
      <c r="N72" s="388" t="str">
        <f t="shared" si="10"/>
        <v>Leer</v>
      </c>
      <c r="O72" s="388" t="str">
        <f>VLOOKUP(C72,{"29 - Psychiatrie (Erwachsene)","BGI";"30 - Kinder- und Jugendpsychiatrie","BGII";"31 - Psychosomatik","BGI";0,"Leer"},2,0)</f>
        <v>Leer</v>
      </c>
      <c r="P72" s="388" t="str">
        <f>VLOOKUP(C72,{"29 - Psychiatrie (Erwachsene)","BGIb";"30 - Kinder- und Jugendpsychiatrie","BGIIb";"31 - Psychosomatik","BGIb";0,"Leer"},2,0)</f>
        <v>Leer</v>
      </c>
      <c r="Q72" s="388" t="str">
        <f t="shared" si="14"/>
        <v>Leer</v>
      </c>
      <c r="R72" s="388">
        <f t="shared" si="2"/>
        <v>0</v>
      </c>
      <c r="S72" s="388">
        <f t="shared" si="11"/>
        <v>0</v>
      </c>
      <c r="T72" s="388">
        <f t="shared" si="3"/>
        <v>0</v>
      </c>
      <c r="U72" s="388">
        <f t="shared" si="4"/>
        <v>0</v>
      </c>
      <c r="V72" s="388">
        <f t="shared" si="5"/>
        <v>0</v>
      </c>
      <c r="W72" s="388">
        <f t="shared" si="6"/>
        <v>0</v>
      </c>
      <c r="X72" s="388">
        <f t="shared" si="7"/>
        <v>0</v>
      </c>
      <c r="Y72" s="388">
        <f t="shared" si="8"/>
        <v>0</v>
      </c>
    </row>
    <row r="73" spans="2:25" ht="15" customHeight="1" x14ac:dyDescent="0.3">
      <c r="B73" s="111" t="str">
        <f t="shared" si="1"/>
        <v>!!!</v>
      </c>
      <c r="C73" s="324"/>
      <c r="D73" s="351"/>
      <c r="E73" s="354"/>
      <c r="F73" s="340"/>
      <c r="G73" s="233"/>
      <c r="H73" s="351"/>
      <c r="I73" s="353"/>
      <c r="J73" s="89"/>
      <c r="K73" s="384"/>
      <c r="L73" s="388" t="str">
        <f t="shared" si="12"/>
        <v>Leer</v>
      </c>
      <c r="M73" s="388" t="str">
        <f t="shared" si="13"/>
        <v>Leer</v>
      </c>
      <c r="N73" s="388" t="str">
        <f t="shared" si="10"/>
        <v>Leer</v>
      </c>
      <c r="O73" s="388" t="str">
        <f>VLOOKUP(C73,{"29 - Psychiatrie (Erwachsene)","BGI";"30 - Kinder- und Jugendpsychiatrie","BGII";"31 - Psychosomatik","BGI";0,"Leer"},2,0)</f>
        <v>Leer</v>
      </c>
      <c r="P73" s="388" t="str">
        <f>VLOOKUP(C73,{"29 - Psychiatrie (Erwachsene)","BGIb";"30 - Kinder- und Jugendpsychiatrie","BGIIb";"31 - Psychosomatik","BGIb";0,"Leer"},2,0)</f>
        <v>Leer</v>
      </c>
      <c r="Q73" s="388" t="str">
        <f t="shared" si="14"/>
        <v>Leer</v>
      </c>
      <c r="R73" s="388">
        <f t="shared" si="2"/>
        <v>0</v>
      </c>
      <c r="S73" s="388">
        <f t="shared" si="11"/>
        <v>0</v>
      </c>
      <c r="T73" s="388">
        <f t="shared" si="3"/>
        <v>0</v>
      </c>
      <c r="U73" s="388">
        <f t="shared" si="4"/>
        <v>0</v>
      </c>
      <c r="V73" s="388">
        <f t="shared" si="5"/>
        <v>0</v>
      </c>
      <c r="W73" s="388">
        <f t="shared" si="6"/>
        <v>0</v>
      </c>
      <c r="X73" s="388">
        <f t="shared" si="7"/>
        <v>0</v>
      </c>
      <c r="Y73" s="388">
        <f t="shared" si="8"/>
        <v>0</v>
      </c>
    </row>
    <row r="74" spans="2:25" ht="15" customHeight="1" x14ac:dyDescent="0.3">
      <c r="B74" s="111" t="str">
        <f t="shared" si="1"/>
        <v>!!!</v>
      </c>
      <c r="C74" s="324"/>
      <c r="D74" s="351"/>
      <c r="E74" s="354"/>
      <c r="F74" s="340"/>
      <c r="G74" s="233"/>
      <c r="H74" s="351"/>
      <c r="I74" s="353"/>
      <c r="J74" s="89"/>
      <c r="K74" s="384"/>
      <c r="L74" s="388" t="str">
        <f t="shared" si="12"/>
        <v>Leer</v>
      </c>
      <c r="M74" s="388" t="str">
        <f t="shared" si="13"/>
        <v>Leer</v>
      </c>
      <c r="N74" s="388" t="str">
        <f t="shared" si="10"/>
        <v>Leer</v>
      </c>
      <c r="O74" s="388" t="str">
        <f>VLOOKUP(C74,{"29 - Psychiatrie (Erwachsene)","BGI";"30 - Kinder- und Jugendpsychiatrie","BGII";"31 - Psychosomatik","BGI";0,"Leer"},2,0)</f>
        <v>Leer</v>
      </c>
      <c r="P74" s="388" t="str">
        <f>VLOOKUP(C74,{"29 - Psychiatrie (Erwachsene)","BGIb";"30 - Kinder- und Jugendpsychiatrie","BGIIb";"31 - Psychosomatik","BGIb";0,"Leer"},2,0)</f>
        <v>Leer</v>
      </c>
      <c r="Q74" s="388" t="str">
        <f t="shared" si="14"/>
        <v>Leer</v>
      </c>
      <c r="R74" s="388">
        <f t="shared" si="2"/>
        <v>0</v>
      </c>
      <c r="S74" s="388">
        <f t="shared" si="11"/>
        <v>0</v>
      </c>
      <c r="T74" s="388">
        <f t="shared" si="3"/>
        <v>0</v>
      </c>
      <c r="U74" s="388">
        <f t="shared" si="4"/>
        <v>0</v>
      </c>
      <c r="V74" s="388">
        <f t="shared" si="5"/>
        <v>0</v>
      </c>
      <c r="W74" s="388">
        <f t="shared" si="6"/>
        <v>0</v>
      </c>
      <c r="X74" s="388">
        <f t="shared" si="7"/>
        <v>0</v>
      </c>
      <c r="Y74" s="388">
        <f t="shared" si="8"/>
        <v>0</v>
      </c>
    </row>
    <row r="75" spans="2:25" ht="15" customHeight="1" x14ac:dyDescent="0.3">
      <c r="B75" s="111" t="str">
        <f t="shared" si="1"/>
        <v>!!!</v>
      </c>
      <c r="C75" s="324"/>
      <c r="D75" s="351"/>
      <c r="E75" s="354"/>
      <c r="F75" s="340"/>
      <c r="G75" s="233"/>
      <c r="H75" s="351"/>
      <c r="I75" s="353"/>
      <c r="J75" s="89"/>
      <c r="K75" s="384"/>
      <c r="L75" s="388" t="str">
        <f t="shared" si="12"/>
        <v>Leer</v>
      </c>
      <c r="M75" s="388" t="str">
        <f t="shared" si="13"/>
        <v>Leer</v>
      </c>
      <c r="N75" s="388" t="str">
        <f t="shared" si="10"/>
        <v>Leer</v>
      </c>
      <c r="O75" s="388" t="str">
        <f>VLOOKUP(C75,{"29 - Psychiatrie (Erwachsene)","BGI";"30 - Kinder- und Jugendpsychiatrie","BGII";"31 - Psychosomatik","BGI";0,"Leer"},2,0)</f>
        <v>Leer</v>
      </c>
      <c r="P75" s="388" t="str">
        <f>VLOOKUP(C75,{"29 - Psychiatrie (Erwachsene)","BGIb";"30 - Kinder- und Jugendpsychiatrie","BGIIb";"31 - Psychosomatik","BGIb";0,"Leer"},2,0)</f>
        <v>Leer</v>
      </c>
      <c r="Q75" s="388" t="str">
        <f t="shared" si="14"/>
        <v>Leer</v>
      </c>
      <c r="R75" s="388">
        <f t="shared" si="2"/>
        <v>0</v>
      </c>
      <c r="S75" s="388">
        <f t="shared" si="11"/>
        <v>0</v>
      </c>
      <c r="T75" s="388">
        <f t="shared" si="3"/>
        <v>0</v>
      </c>
      <c r="U75" s="388">
        <f t="shared" si="4"/>
        <v>0</v>
      </c>
      <c r="V75" s="388">
        <f t="shared" si="5"/>
        <v>0</v>
      </c>
      <c r="W75" s="388">
        <f t="shared" si="6"/>
        <v>0</v>
      </c>
      <c r="X75" s="388">
        <f t="shared" si="7"/>
        <v>0</v>
      </c>
      <c r="Y75" s="388">
        <f t="shared" si="8"/>
        <v>0</v>
      </c>
    </row>
    <row r="76" spans="2:25" ht="15" customHeight="1" x14ac:dyDescent="0.3">
      <c r="B76" s="111" t="str">
        <f t="shared" si="1"/>
        <v>!!!</v>
      </c>
      <c r="C76" s="324"/>
      <c r="D76" s="351"/>
      <c r="E76" s="354"/>
      <c r="F76" s="340"/>
      <c r="G76" s="233"/>
      <c r="H76" s="351"/>
      <c r="I76" s="353"/>
      <c r="J76" s="89"/>
      <c r="K76" s="384"/>
      <c r="L76" s="388" t="str">
        <f t="shared" si="12"/>
        <v>Leer</v>
      </c>
      <c r="M76" s="388" t="str">
        <f t="shared" si="13"/>
        <v>Leer</v>
      </c>
      <c r="N76" s="388" t="str">
        <f t="shared" si="10"/>
        <v>Leer</v>
      </c>
      <c r="O76" s="388" t="str">
        <f>VLOOKUP(C76,{"29 - Psychiatrie (Erwachsene)","BGI";"30 - Kinder- und Jugendpsychiatrie","BGII";"31 - Psychosomatik","BGI";0,"Leer"},2,0)</f>
        <v>Leer</v>
      </c>
      <c r="P76" s="388" t="str">
        <f>VLOOKUP(C76,{"29 - Psychiatrie (Erwachsene)","BGIb";"30 - Kinder- und Jugendpsychiatrie","BGIIb";"31 - Psychosomatik","BGIb";0,"Leer"},2,0)</f>
        <v>Leer</v>
      </c>
      <c r="Q76" s="388" t="str">
        <f t="shared" si="14"/>
        <v>Leer</v>
      </c>
      <c r="R76" s="388">
        <f t="shared" si="2"/>
        <v>0</v>
      </c>
      <c r="S76" s="388">
        <f t="shared" si="11"/>
        <v>0</v>
      </c>
      <c r="T76" s="388">
        <f t="shared" si="3"/>
        <v>0</v>
      </c>
      <c r="U76" s="388">
        <f t="shared" si="4"/>
        <v>0</v>
      </c>
      <c r="V76" s="388">
        <f t="shared" si="5"/>
        <v>0</v>
      </c>
      <c r="W76" s="388">
        <f t="shared" si="6"/>
        <v>0</v>
      </c>
      <c r="X76" s="388">
        <f t="shared" si="7"/>
        <v>0</v>
      </c>
      <c r="Y76" s="388">
        <f t="shared" si="8"/>
        <v>0</v>
      </c>
    </row>
    <row r="77" spans="2:25" ht="15" customHeight="1" x14ac:dyDescent="0.3">
      <c r="B77" s="111" t="str">
        <f t="shared" si="1"/>
        <v>!!!</v>
      </c>
      <c r="C77" s="324"/>
      <c r="D77" s="351"/>
      <c r="E77" s="354"/>
      <c r="F77" s="340"/>
      <c r="G77" s="233"/>
      <c r="H77" s="351"/>
      <c r="I77" s="353"/>
      <c r="J77" s="89"/>
      <c r="K77" s="384"/>
      <c r="L77" s="388" t="str">
        <f t="shared" si="12"/>
        <v>Leer</v>
      </c>
      <c r="M77" s="388" t="str">
        <f t="shared" si="13"/>
        <v>Leer</v>
      </c>
      <c r="N77" s="388" t="str">
        <f t="shared" si="10"/>
        <v>Leer</v>
      </c>
      <c r="O77" s="388" t="str">
        <f>VLOOKUP(C77,{"29 - Psychiatrie (Erwachsene)","BGI";"30 - Kinder- und Jugendpsychiatrie","BGII";"31 - Psychosomatik","BGI";0,"Leer"},2,0)</f>
        <v>Leer</v>
      </c>
      <c r="P77" s="388" t="str">
        <f>VLOOKUP(C77,{"29 - Psychiatrie (Erwachsene)","BGIb";"30 - Kinder- und Jugendpsychiatrie","BGIIb";"31 - Psychosomatik","BGIb";0,"Leer"},2,0)</f>
        <v>Leer</v>
      </c>
      <c r="Q77" s="388" t="str">
        <f t="shared" si="14"/>
        <v>Leer</v>
      </c>
      <c r="R77" s="388">
        <f t="shared" si="2"/>
        <v>0</v>
      </c>
      <c r="S77" s="388">
        <f t="shared" si="11"/>
        <v>0</v>
      </c>
      <c r="T77" s="388">
        <f t="shared" si="3"/>
        <v>0</v>
      </c>
      <c r="U77" s="388">
        <f t="shared" si="4"/>
        <v>0</v>
      </c>
      <c r="V77" s="388">
        <f t="shared" si="5"/>
        <v>0</v>
      </c>
      <c r="W77" s="388">
        <f t="shared" si="6"/>
        <v>0</v>
      </c>
      <c r="X77" s="388">
        <f t="shared" si="7"/>
        <v>0</v>
      </c>
      <c r="Y77" s="388">
        <f t="shared" si="8"/>
        <v>0</v>
      </c>
    </row>
    <row r="78" spans="2:25" ht="15" customHeight="1" x14ac:dyDescent="0.3">
      <c r="B78" s="111" t="str">
        <f t="shared" ref="B78:B141" si="15">IF(SUM(S78:Y78)&lt;7,"!!!","")</f>
        <v>!!!</v>
      </c>
      <c r="C78" s="324"/>
      <c r="D78" s="351"/>
      <c r="E78" s="354"/>
      <c r="F78" s="340"/>
      <c r="G78" s="233"/>
      <c r="H78" s="351"/>
      <c r="I78" s="353"/>
      <c r="J78" s="89"/>
      <c r="K78" s="384"/>
      <c r="L78" s="388" t="str">
        <f t="shared" si="12"/>
        <v>Leer</v>
      </c>
      <c r="M78" s="388" t="str">
        <f t="shared" si="13"/>
        <v>Leer</v>
      </c>
      <c r="N78" s="388" t="str">
        <f t="shared" si="10"/>
        <v>Leer</v>
      </c>
      <c r="O78" s="388" t="str">
        <f>VLOOKUP(C78,{"29 - Psychiatrie (Erwachsene)","BGI";"30 - Kinder- und Jugendpsychiatrie","BGII";"31 - Psychosomatik","BGI";0,"Leer"},2,0)</f>
        <v>Leer</v>
      </c>
      <c r="P78" s="388" t="str">
        <f>VLOOKUP(C78,{"29 - Psychiatrie (Erwachsene)","BGIb";"30 - Kinder- und Jugendpsychiatrie","BGIIb";"31 - Psychosomatik","BGIb";0,"Leer"},2,0)</f>
        <v>Leer</v>
      </c>
      <c r="Q78" s="388" t="str">
        <f t="shared" si="14"/>
        <v>Leer</v>
      </c>
      <c r="R78" s="388">
        <f t="shared" ref="R78:R141" si="16">IF(LEN(B78)&gt;0,0,1)</f>
        <v>0</v>
      </c>
      <c r="S78" s="388">
        <f t="shared" si="11"/>
        <v>0</v>
      </c>
      <c r="T78" s="388">
        <f t="shared" ref="T78:T141" si="17">IF(LEN(D78)&gt;0,1,0)</f>
        <v>0</v>
      </c>
      <c r="U78" s="388">
        <f t="shared" ref="U78:U141" si="18">IF(LEN(E78)&gt;0,1,0)</f>
        <v>0</v>
      </c>
      <c r="V78" s="388">
        <f t="shared" ref="V78:V141" si="19">IF(LEN(F78)&gt;0,1,0)</f>
        <v>0</v>
      </c>
      <c r="W78" s="388">
        <f t="shared" ref="W78:W141" si="20">IF(LEN(G78)&gt;0,1,0)</f>
        <v>0</v>
      </c>
      <c r="X78" s="388">
        <f t="shared" ref="X78:X141" si="21">IF(LEN(H78)&gt;0,1,0)</f>
        <v>0</v>
      </c>
      <c r="Y78" s="388">
        <f t="shared" ref="Y78:Y141" si="22">IF(LEN(I78)&gt;0,1,0)</f>
        <v>0</v>
      </c>
    </row>
    <row r="79" spans="2:25" ht="15" customHeight="1" x14ac:dyDescent="0.3">
      <c r="B79" s="111" t="str">
        <f t="shared" si="15"/>
        <v>!!!</v>
      </c>
      <c r="C79" s="324"/>
      <c r="D79" s="351"/>
      <c r="E79" s="354"/>
      <c r="F79" s="340"/>
      <c r="G79" s="233"/>
      <c r="H79" s="351"/>
      <c r="I79" s="353"/>
      <c r="J79" s="89"/>
      <c r="K79" s="384"/>
      <c r="L79" s="388" t="str">
        <f t="shared" si="12"/>
        <v>Leer</v>
      </c>
      <c r="M79" s="388" t="str">
        <f t="shared" si="13"/>
        <v>Leer</v>
      </c>
      <c r="N79" s="388" t="str">
        <f t="shared" ref="N79:N142" si="23">IF($C79&lt;&gt;"","Anrechnungstatbestand","Leer")</f>
        <v>Leer</v>
      </c>
      <c r="O79" s="388" t="str">
        <f>VLOOKUP(C79,{"29 - Psychiatrie (Erwachsene)","BGI";"30 - Kinder- und Jugendpsychiatrie","BGII";"31 - Psychosomatik","BGI";0,"Leer"},2,0)</f>
        <v>Leer</v>
      </c>
      <c r="P79" s="388" t="str">
        <f>VLOOKUP(C79,{"29 - Psychiatrie (Erwachsene)","BGIb";"30 - Kinder- und Jugendpsychiatrie","BGIIb";"31 - Psychosomatik","BGIb";0,"Leer"},2,0)</f>
        <v>Leer</v>
      </c>
      <c r="Q79" s="388" t="str">
        <f t="shared" si="14"/>
        <v>Leer</v>
      </c>
      <c r="R79" s="388">
        <f t="shared" si="16"/>
        <v>0</v>
      </c>
      <c r="S79" s="388">
        <f t="shared" ref="S79:S142" si="24">IF(C79&lt;&gt;"",1,0)</f>
        <v>0</v>
      </c>
      <c r="T79" s="388">
        <f t="shared" si="17"/>
        <v>0</v>
      </c>
      <c r="U79" s="388">
        <f t="shared" si="18"/>
        <v>0</v>
      </c>
      <c r="V79" s="388">
        <f t="shared" si="19"/>
        <v>0</v>
      </c>
      <c r="W79" s="388">
        <f t="shared" si="20"/>
        <v>0</v>
      </c>
      <c r="X79" s="388">
        <f t="shared" si="21"/>
        <v>0</v>
      </c>
      <c r="Y79" s="388">
        <f t="shared" si="22"/>
        <v>0</v>
      </c>
    </row>
    <row r="80" spans="2:25" ht="15" customHeight="1" x14ac:dyDescent="0.3">
      <c r="B80" s="111" t="str">
        <f t="shared" si="15"/>
        <v>!!!</v>
      </c>
      <c r="C80" s="324"/>
      <c r="D80" s="351"/>
      <c r="E80" s="354"/>
      <c r="F80" s="340"/>
      <c r="G80" s="233"/>
      <c r="H80" s="351"/>
      <c r="I80" s="353"/>
      <c r="J80" s="89"/>
      <c r="K80" s="384"/>
      <c r="L80" s="388" t="str">
        <f t="shared" si="12"/>
        <v>Leer</v>
      </c>
      <c r="M80" s="388" t="str">
        <f t="shared" si="13"/>
        <v>Leer</v>
      </c>
      <c r="N80" s="388" t="str">
        <f t="shared" si="23"/>
        <v>Leer</v>
      </c>
      <c r="O80" s="388" t="str">
        <f>VLOOKUP(C80,{"29 - Psychiatrie (Erwachsene)","BGI";"30 - Kinder- und Jugendpsychiatrie","BGII";"31 - Psychosomatik","BGI";0,"Leer"},2,0)</f>
        <v>Leer</v>
      </c>
      <c r="P80" s="388" t="str">
        <f>VLOOKUP(C80,{"29 - Psychiatrie (Erwachsene)","BGIb";"30 - Kinder- und Jugendpsychiatrie","BGIIb";"31 - Psychosomatik","BGIb";0,"Leer"},2,0)</f>
        <v>Leer</v>
      </c>
      <c r="Q80" s="388" t="str">
        <f t="shared" si="14"/>
        <v>Leer</v>
      </c>
      <c r="R80" s="388">
        <f t="shared" si="16"/>
        <v>0</v>
      </c>
      <c r="S80" s="388">
        <f t="shared" si="24"/>
        <v>0</v>
      </c>
      <c r="T80" s="388">
        <f t="shared" si="17"/>
        <v>0</v>
      </c>
      <c r="U80" s="388">
        <f t="shared" si="18"/>
        <v>0</v>
      </c>
      <c r="V80" s="388">
        <f t="shared" si="19"/>
        <v>0</v>
      </c>
      <c r="W80" s="388">
        <f t="shared" si="20"/>
        <v>0</v>
      </c>
      <c r="X80" s="388">
        <f t="shared" si="21"/>
        <v>0</v>
      </c>
      <c r="Y80" s="388">
        <f t="shared" si="22"/>
        <v>0</v>
      </c>
    </row>
    <row r="81" spans="2:25" ht="15" customHeight="1" x14ac:dyDescent="0.3">
      <c r="B81" s="111" t="str">
        <f t="shared" si="15"/>
        <v>!!!</v>
      </c>
      <c r="C81" s="324"/>
      <c r="D81" s="351"/>
      <c r="E81" s="354"/>
      <c r="F81" s="340"/>
      <c r="G81" s="233"/>
      <c r="H81" s="351"/>
      <c r="I81" s="353"/>
      <c r="J81" s="89"/>
      <c r="K81" s="384"/>
      <c r="L81" s="388" t="str">
        <f t="shared" si="12"/>
        <v>Leer</v>
      </c>
      <c r="M81" s="388" t="str">
        <f t="shared" si="13"/>
        <v>Leer</v>
      </c>
      <c r="N81" s="388" t="str">
        <f t="shared" si="23"/>
        <v>Leer</v>
      </c>
      <c r="O81" s="388" t="str">
        <f>VLOOKUP(C81,{"29 - Psychiatrie (Erwachsene)","BGI";"30 - Kinder- und Jugendpsychiatrie","BGII";"31 - Psychosomatik","BGI";0,"Leer"},2,0)</f>
        <v>Leer</v>
      </c>
      <c r="P81" s="388" t="str">
        <f>VLOOKUP(C81,{"29 - Psychiatrie (Erwachsene)","BGIb";"30 - Kinder- und Jugendpsychiatrie","BGIIb";"31 - Psychosomatik","BGIb";0,"Leer"},2,0)</f>
        <v>Leer</v>
      </c>
      <c r="Q81" s="388" t="str">
        <f t="shared" si="14"/>
        <v>Leer</v>
      </c>
      <c r="R81" s="388">
        <f t="shared" si="16"/>
        <v>0</v>
      </c>
      <c r="S81" s="388">
        <f t="shared" si="24"/>
        <v>0</v>
      </c>
      <c r="T81" s="388">
        <f t="shared" si="17"/>
        <v>0</v>
      </c>
      <c r="U81" s="388">
        <f t="shared" si="18"/>
        <v>0</v>
      </c>
      <c r="V81" s="388">
        <f t="shared" si="19"/>
        <v>0</v>
      </c>
      <c r="W81" s="388">
        <f t="shared" si="20"/>
        <v>0</v>
      </c>
      <c r="X81" s="388">
        <f t="shared" si="21"/>
        <v>0</v>
      </c>
      <c r="Y81" s="388">
        <f t="shared" si="22"/>
        <v>0</v>
      </c>
    </row>
    <row r="82" spans="2:25" ht="15" customHeight="1" x14ac:dyDescent="0.3">
      <c r="B82" s="111" t="str">
        <f t="shared" si="15"/>
        <v>!!!</v>
      </c>
      <c r="C82" s="324"/>
      <c r="D82" s="351"/>
      <c r="E82" s="354"/>
      <c r="F82" s="340"/>
      <c r="G82" s="233"/>
      <c r="H82" s="351"/>
      <c r="I82" s="353"/>
      <c r="J82" s="89"/>
      <c r="K82" s="384"/>
      <c r="L82" s="388" t="str">
        <f t="shared" ref="L82:L145" si="25">IF(C81&lt;&gt;"","Einrichtungen","Leer")</f>
        <v>Leer</v>
      </c>
      <c r="M82" s="388" t="str">
        <f t="shared" ref="M82:M145" si="26">IF(C82&lt;&gt;"","TND","Leer")</f>
        <v>Leer</v>
      </c>
      <c r="N82" s="388" t="str">
        <f t="shared" si="23"/>
        <v>Leer</v>
      </c>
      <c r="O82" s="388" t="str">
        <f>VLOOKUP(C82,{"29 - Psychiatrie (Erwachsene)","BGI";"30 - Kinder- und Jugendpsychiatrie","BGII";"31 - Psychosomatik","BGI";0,"Leer"},2,0)</f>
        <v>Leer</v>
      </c>
      <c r="P82" s="388" t="str">
        <f>VLOOKUP(C82,{"29 - Psychiatrie (Erwachsene)","BGIb";"30 - Kinder- und Jugendpsychiatrie","BGIIb";"31 - Psychosomatik","BGIb";0,"Leer"},2,0)</f>
        <v>Leer</v>
      </c>
      <c r="Q82" s="388" t="str">
        <f t="shared" ref="Q82:Q145" si="27">IF(E82="Anrechnung Fachkräfte Nicht-PPP-RL Berufsgruppen in VKS",P82,O82)</f>
        <v>Leer</v>
      </c>
      <c r="R82" s="388">
        <f t="shared" si="16"/>
        <v>0</v>
      </c>
      <c r="S82" s="388">
        <f t="shared" si="24"/>
        <v>0</v>
      </c>
      <c r="T82" s="388">
        <f t="shared" si="17"/>
        <v>0</v>
      </c>
      <c r="U82" s="388">
        <f t="shared" si="18"/>
        <v>0</v>
      </c>
      <c r="V82" s="388">
        <f t="shared" si="19"/>
        <v>0</v>
      </c>
      <c r="W82" s="388">
        <f t="shared" si="20"/>
        <v>0</v>
      </c>
      <c r="X82" s="388">
        <f t="shared" si="21"/>
        <v>0</v>
      </c>
      <c r="Y82" s="388">
        <f t="shared" si="22"/>
        <v>0</v>
      </c>
    </row>
    <row r="83" spans="2:25" ht="15" customHeight="1" x14ac:dyDescent="0.3">
      <c r="B83" s="111" t="str">
        <f t="shared" si="15"/>
        <v>!!!</v>
      </c>
      <c r="C83" s="324"/>
      <c r="D83" s="351"/>
      <c r="E83" s="354"/>
      <c r="F83" s="340"/>
      <c r="G83" s="233"/>
      <c r="H83" s="351"/>
      <c r="I83" s="353"/>
      <c r="J83" s="89"/>
      <c r="K83" s="384"/>
      <c r="L83" s="388" t="str">
        <f t="shared" si="25"/>
        <v>Leer</v>
      </c>
      <c r="M83" s="388" t="str">
        <f t="shared" si="26"/>
        <v>Leer</v>
      </c>
      <c r="N83" s="388" t="str">
        <f t="shared" si="23"/>
        <v>Leer</v>
      </c>
      <c r="O83" s="388" t="str">
        <f>VLOOKUP(C83,{"29 - Psychiatrie (Erwachsene)","BGI";"30 - Kinder- und Jugendpsychiatrie","BGII";"31 - Psychosomatik","BGI";0,"Leer"},2,0)</f>
        <v>Leer</v>
      </c>
      <c r="P83" s="388" t="str">
        <f>VLOOKUP(C83,{"29 - Psychiatrie (Erwachsene)","BGIb";"30 - Kinder- und Jugendpsychiatrie","BGIIb";"31 - Psychosomatik","BGIb";0,"Leer"},2,0)</f>
        <v>Leer</v>
      </c>
      <c r="Q83" s="388" t="str">
        <f t="shared" si="27"/>
        <v>Leer</v>
      </c>
      <c r="R83" s="388">
        <f t="shared" si="16"/>
        <v>0</v>
      </c>
      <c r="S83" s="388">
        <f t="shared" si="24"/>
        <v>0</v>
      </c>
      <c r="T83" s="388">
        <f t="shared" si="17"/>
        <v>0</v>
      </c>
      <c r="U83" s="388">
        <f t="shared" si="18"/>
        <v>0</v>
      </c>
      <c r="V83" s="388">
        <f t="shared" si="19"/>
        <v>0</v>
      </c>
      <c r="W83" s="388">
        <f t="shared" si="20"/>
        <v>0</v>
      </c>
      <c r="X83" s="388">
        <f t="shared" si="21"/>
        <v>0</v>
      </c>
      <c r="Y83" s="388">
        <f t="shared" si="22"/>
        <v>0</v>
      </c>
    </row>
    <row r="84" spans="2:25" ht="15" customHeight="1" x14ac:dyDescent="0.3">
      <c r="B84" s="111" t="str">
        <f t="shared" si="15"/>
        <v>!!!</v>
      </c>
      <c r="C84" s="324"/>
      <c r="D84" s="351"/>
      <c r="E84" s="354"/>
      <c r="F84" s="340"/>
      <c r="G84" s="233"/>
      <c r="H84" s="351"/>
      <c r="I84" s="353"/>
      <c r="J84" s="89"/>
      <c r="K84" s="384"/>
      <c r="L84" s="388" t="str">
        <f t="shared" si="25"/>
        <v>Leer</v>
      </c>
      <c r="M84" s="388" t="str">
        <f t="shared" si="26"/>
        <v>Leer</v>
      </c>
      <c r="N84" s="388" t="str">
        <f t="shared" si="23"/>
        <v>Leer</v>
      </c>
      <c r="O84" s="388" t="str">
        <f>VLOOKUP(C84,{"29 - Psychiatrie (Erwachsene)","BGI";"30 - Kinder- und Jugendpsychiatrie","BGII";"31 - Psychosomatik","BGI";0,"Leer"},2,0)</f>
        <v>Leer</v>
      </c>
      <c r="P84" s="388" t="str">
        <f>VLOOKUP(C84,{"29 - Psychiatrie (Erwachsene)","BGIb";"30 - Kinder- und Jugendpsychiatrie","BGIIb";"31 - Psychosomatik","BGIb";0,"Leer"},2,0)</f>
        <v>Leer</v>
      </c>
      <c r="Q84" s="388" t="str">
        <f t="shared" si="27"/>
        <v>Leer</v>
      </c>
      <c r="R84" s="388">
        <f t="shared" si="16"/>
        <v>0</v>
      </c>
      <c r="S84" s="388">
        <f t="shared" si="24"/>
        <v>0</v>
      </c>
      <c r="T84" s="388">
        <f t="shared" si="17"/>
        <v>0</v>
      </c>
      <c r="U84" s="388">
        <f t="shared" si="18"/>
        <v>0</v>
      </c>
      <c r="V84" s="388">
        <f t="shared" si="19"/>
        <v>0</v>
      </c>
      <c r="W84" s="388">
        <f t="shared" si="20"/>
        <v>0</v>
      </c>
      <c r="X84" s="388">
        <f t="shared" si="21"/>
        <v>0</v>
      </c>
      <c r="Y84" s="388">
        <f t="shared" si="22"/>
        <v>0</v>
      </c>
    </row>
    <row r="85" spans="2:25" ht="15" customHeight="1" x14ac:dyDescent="0.3">
      <c r="B85" s="111" t="str">
        <f t="shared" si="15"/>
        <v>!!!</v>
      </c>
      <c r="C85" s="324"/>
      <c r="D85" s="351"/>
      <c r="E85" s="354"/>
      <c r="F85" s="340"/>
      <c r="G85" s="233"/>
      <c r="H85" s="351"/>
      <c r="I85" s="353"/>
      <c r="J85" s="89"/>
      <c r="K85" s="384"/>
      <c r="L85" s="388" t="str">
        <f t="shared" si="25"/>
        <v>Leer</v>
      </c>
      <c r="M85" s="388" t="str">
        <f t="shared" si="26"/>
        <v>Leer</v>
      </c>
      <c r="N85" s="388" t="str">
        <f t="shared" si="23"/>
        <v>Leer</v>
      </c>
      <c r="O85" s="388" t="str">
        <f>VLOOKUP(C85,{"29 - Psychiatrie (Erwachsene)","BGI";"30 - Kinder- und Jugendpsychiatrie","BGII";"31 - Psychosomatik","BGI";0,"Leer"},2,0)</f>
        <v>Leer</v>
      </c>
      <c r="P85" s="388" t="str">
        <f>VLOOKUP(C85,{"29 - Psychiatrie (Erwachsene)","BGIb";"30 - Kinder- und Jugendpsychiatrie","BGIIb";"31 - Psychosomatik","BGIb";0,"Leer"},2,0)</f>
        <v>Leer</v>
      </c>
      <c r="Q85" s="388" t="str">
        <f t="shared" si="27"/>
        <v>Leer</v>
      </c>
      <c r="R85" s="388">
        <f t="shared" si="16"/>
        <v>0</v>
      </c>
      <c r="S85" s="388">
        <f t="shared" si="24"/>
        <v>0</v>
      </c>
      <c r="T85" s="388">
        <f t="shared" si="17"/>
        <v>0</v>
      </c>
      <c r="U85" s="388">
        <f t="shared" si="18"/>
        <v>0</v>
      </c>
      <c r="V85" s="388">
        <f t="shared" si="19"/>
        <v>0</v>
      </c>
      <c r="W85" s="388">
        <f t="shared" si="20"/>
        <v>0</v>
      </c>
      <c r="X85" s="388">
        <f t="shared" si="21"/>
        <v>0</v>
      </c>
      <c r="Y85" s="388">
        <f t="shared" si="22"/>
        <v>0</v>
      </c>
    </row>
    <row r="86" spans="2:25" ht="15" customHeight="1" x14ac:dyDescent="0.3">
      <c r="B86" s="111" t="str">
        <f t="shared" si="15"/>
        <v>!!!</v>
      </c>
      <c r="C86" s="324"/>
      <c r="D86" s="351"/>
      <c r="E86" s="354"/>
      <c r="F86" s="340"/>
      <c r="G86" s="233"/>
      <c r="H86" s="351"/>
      <c r="I86" s="353"/>
      <c r="J86" s="89"/>
      <c r="K86" s="384"/>
      <c r="L86" s="388" t="str">
        <f t="shared" si="25"/>
        <v>Leer</v>
      </c>
      <c r="M86" s="388" t="str">
        <f t="shared" si="26"/>
        <v>Leer</v>
      </c>
      <c r="N86" s="388" t="str">
        <f t="shared" si="23"/>
        <v>Leer</v>
      </c>
      <c r="O86" s="388" t="str">
        <f>VLOOKUP(C86,{"29 - Psychiatrie (Erwachsene)","BGI";"30 - Kinder- und Jugendpsychiatrie","BGII";"31 - Psychosomatik","BGI";0,"Leer"},2,0)</f>
        <v>Leer</v>
      </c>
      <c r="P86" s="388" t="str">
        <f>VLOOKUP(C86,{"29 - Psychiatrie (Erwachsene)","BGIb";"30 - Kinder- und Jugendpsychiatrie","BGIIb";"31 - Psychosomatik","BGIb";0,"Leer"},2,0)</f>
        <v>Leer</v>
      </c>
      <c r="Q86" s="388" t="str">
        <f t="shared" si="27"/>
        <v>Leer</v>
      </c>
      <c r="R86" s="388">
        <f t="shared" si="16"/>
        <v>0</v>
      </c>
      <c r="S86" s="388">
        <f t="shared" si="24"/>
        <v>0</v>
      </c>
      <c r="T86" s="388">
        <f t="shared" si="17"/>
        <v>0</v>
      </c>
      <c r="U86" s="388">
        <f t="shared" si="18"/>
        <v>0</v>
      </c>
      <c r="V86" s="388">
        <f t="shared" si="19"/>
        <v>0</v>
      </c>
      <c r="W86" s="388">
        <f t="shared" si="20"/>
        <v>0</v>
      </c>
      <c r="X86" s="388">
        <f t="shared" si="21"/>
        <v>0</v>
      </c>
      <c r="Y86" s="388">
        <f t="shared" si="22"/>
        <v>0</v>
      </c>
    </row>
    <row r="87" spans="2:25" ht="15" customHeight="1" x14ac:dyDescent="0.3">
      <c r="B87" s="111" t="str">
        <f t="shared" si="15"/>
        <v>!!!</v>
      </c>
      <c r="C87" s="324"/>
      <c r="D87" s="351"/>
      <c r="E87" s="354"/>
      <c r="F87" s="340"/>
      <c r="G87" s="233"/>
      <c r="H87" s="351"/>
      <c r="I87" s="353"/>
      <c r="J87" s="89"/>
      <c r="K87" s="384"/>
      <c r="L87" s="388" t="str">
        <f t="shared" si="25"/>
        <v>Leer</v>
      </c>
      <c r="M87" s="388" t="str">
        <f t="shared" si="26"/>
        <v>Leer</v>
      </c>
      <c r="N87" s="388" t="str">
        <f t="shared" si="23"/>
        <v>Leer</v>
      </c>
      <c r="O87" s="388" t="str">
        <f>VLOOKUP(C87,{"29 - Psychiatrie (Erwachsene)","BGI";"30 - Kinder- und Jugendpsychiatrie","BGII";"31 - Psychosomatik","BGI";0,"Leer"},2,0)</f>
        <v>Leer</v>
      </c>
      <c r="P87" s="388" t="str">
        <f>VLOOKUP(C87,{"29 - Psychiatrie (Erwachsene)","BGIb";"30 - Kinder- und Jugendpsychiatrie","BGIIb";"31 - Psychosomatik","BGIb";0,"Leer"},2,0)</f>
        <v>Leer</v>
      </c>
      <c r="Q87" s="388" t="str">
        <f t="shared" si="27"/>
        <v>Leer</v>
      </c>
      <c r="R87" s="388">
        <f t="shared" si="16"/>
        <v>0</v>
      </c>
      <c r="S87" s="388">
        <f t="shared" si="24"/>
        <v>0</v>
      </c>
      <c r="T87" s="388">
        <f t="shared" si="17"/>
        <v>0</v>
      </c>
      <c r="U87" s="388">
        <f t="shared" si="18"/>
        <v>0</v>
      </c>
      <c r="V87" s="388">
        <f t="shared" si="19"/>
        <v>0</v>
      </c>
      <c r="W87" s="388">
        <f t="shared" si="20"/>
        <v>0</v>
      </c>
      <c r="X87" s="388">
        <f t="shared" si="21"/>
        <v>0</v>
      </c>
      <c r="Y87" s="388">
        <f t="shared" si="22"/>
        <v>0</v>
      </c>
    </row>
    <row r="88" spans="2:25" ht="15" customHeight="1" x14ac:dyDescent="0.3">
      <c r="B88" s="111" t="str">
        <f t="shared" si="15"/>
        <v>!!!</v>
      </c>
      <c r="C88" s="324"/>
      <c r="D88" s="351"/>
      <c r="E88" s="354"/>
      <c r="F88" s="340"/>
      <c r="G88" s="233"/>
      <c r="H88" s="351"/>
      <c r="I88" s="353"/>
      <c r="J88" s="89"/>
      <c r="K88" s="384"/>
      <c r="L88" s="388" t="str">
        <f t="shared" si="25"/>
        <v>Leer</v>
      </c>
      <c r="M88" s="388" t="str">
        <f t="shared" si="26"/>
        <v>Leer</v>
      </c>
      <c r="N88" s="388" t="str">
        <f t="shared" si="23"/>
        <v>Leer</v>
      </c>
      <c r="O88" s="388" t="str">
        <f>VLOOKUP(C88,{"29 - Psychiatrie (Erwachsene)","BGI";"30 - Kinder- und Jugendpsychiatrie","BGII";"31 - Psychosomatik","BGI";0,"Leer"},2,0)</f>
        <v>Leer</v>
      </c>
      <c r="P88" s="388" t="str">
        <f>VLOOKUP(C88,{"29 - Psychiatrie (Erwachsene)","BGIb";"30 - Kinder- und Jugendpsychiatrie","BGIIb";"31 - Psychosomatik","BGIb";0,"Leer"},2,0)</f>
        <v>Leer</v>
      </c>
      <c r="Q88" s="388" t="str">
        <f t="shared" si="27"/>
        <v>Leer</v>
      </c>
      <c r="R88" s="388">
        <f t="shared" si="16"/>
        <v>0</v>
      </c>
      <c r="S88" s="388">
        <f t="shared" si="24"/>
        <v>0</v>
      </c>
      <c r="T88" s="388">
        <f t="shared" si="17"/>
        <v>0</v>
      </c>
      <c r="U88" s="388">
        <f t="shared" si="18"/>
        <v>0</v>
      </c>
      <c r="V88" s="388">
        <f t="shared" si="19"/>
        <v>0</v>
      </c>
      <c r="W88" s="388">
        <f t="shared" si="20"/>
        <v>0</v>
      </c>
      <c r="X88" s="388">
        <f t="shared" si="21"/>
        <v>0</v>
      </c>
      <c r="Y88" s="388">
        <f t="shared" si="22"/>
        <v>0</v>
      </c>
    </row>
    <row r="89" spans="2:25" ht="15" customHeight="1" x14ac:dyDescent="0.3">
      <c r="B89" s="111" t="str">
        <f t="shared" si="15"/>
        <v>!!!</v>
      </c>
      <c r="C89" s="324"/>
      <c r="D89" s="351"/>
      <c r="E89" s="354"/>
      <c r="F89" s="340"/>
      <c r="G89" s="233"/>
      <c r="H89" s="351"/>
      <c r="I89" s="353"/>
      <c r="J89" s="89"/>
      <c r="K89" s="384"/>
      <c r="L89" s="388" t="str">
        <f t="shared" si="25"/>
        <v>Leer</v>
      </c>
      <c r="M89" s="388" t="str">
        <f t="shared" si="26"/>
        <v>Leer</v>
      </c>
      <c r="N89" s="388" t="str">
        <f t="shared" si="23"/>
        <v>Leer</v>
      </c>
      <c r="O89" s="388" t="str">
        <f>VLOOKUP(C89,{"29 - Psychiatrie (Erwachsene)","BGI";"30 - Kinder- und Jugendpsychiatrie","BGII";"31 - Psychosomatik","BGI";0,"Leer"},2,0)</f>
        <v>Leer</v>
      </c>
      <c r="P89" s="388" t="str">
        <f>VLOOKUP(C89,{"29 - Psychiatrie (Erwachsene)","BGIb";"30 - Kinder- und Jugendpsychiatrie","BGIIb";"31 - Psychosomatik","BGIb";0,"Leer"},2,0)</f>
        <v>Leer</v>
      </c>
      <c r="Q89" s="388" t="str">
        <f t="shared" si="27"/>
        <v>Leer</v>
      </c>
      <c r="R89" s="388">
        <f t="shared" si="16"/>
        <v>0</v>
      </c>
      <c r="S89" s="388">
        <f t="shared" si="24"/>
        <v>0</v>
      </c>
      <c r="T89" s="388">
        <f t="shared" si="17"/>
        <v>0</v>
      </c>
      <c r="U89" s="388">
        <f t="shared" si="18"/>
        <v>0</v>
      </c>
      <c r="V89" s="388">
        <f t="shared" si="19"/>
        <v>0</v>
      </c>
      <c r="W89" s="388">
        <f t="shared" si="20"/>
        <v>0</v>
      </c>
      <c r="X89" s="388">
        <f t="shared" si="21"/>
        <v>0</v>
      </c>
      <c r="Y89" s="388">
        <f t="shared" si="22"/>
        <v>0</v>
      </c>
    </row>
    <row r="90" spans="2:25" ht="15" customHeight="1" x14ac:dyDescent="0.3">
      <c r="B90" s="111" t="str">
        <f t="shared" si="15"/>
        <v>!!!</v>
      </c>
      <c r="C90" s="324"/>
      <c r="D90" s="351"/>
      <c r="E90" s="354"/>
      <c r="F90" s="340"/>
      <c r="G90" s="233"/>
      <c r="H90" s="351"/>
      <c r="I90" s="353"/>
      <c r="J90" s="89"/>
      <c r="K90" s="384"/>
      <c r="L90" s="388" t="str">
        <f t="shared" si="25"/>
        <v>Leer</v>
      </c>
      <c r="M90" s="388" t="str">
        <f t="shared" si="26"/>
        <v>Leer</v>
      </c>
      <c r="N90" s="388" t="str">
        <f t="shared" si="23"/>
        <v>Leer</v>
      </c>
      <c r="O90" s="388" t="str">
        <f>VLOOKUP(C90,{"29 - Psychiatrie (Erwachsene)","BGI";"30 - Kinder- und Jugendpsychiatrie","BGII";"31 - Psychosomatik","BGI";0,"Leer"},2,0)</f>
        <v>Leer</v>
      </c>
      <c r="P90" s="388" t="str">
        <f>VLOOKUP(C90,{"29 - Psychiatrie (Erwachsene)","BGIb";"30 - Kinder- und Jugendpsychiatrie","BGIIb";"31 - Psychosomatik","BGIb";0,"Leer"},2,0)</f>
        <v>Leer</v>
      </c>
      <c r="Q90" s="388" t="str">
        <f t="shared" si="27"/>
        <v>Leer</v>
      </c>
      <c r="R90" s="388">
        <f t="shared" si="16"/>
        <v>0</v>
      </c>
      <c r="S90" s="388">
        <f t="shared" si="24"/>
        <v>0</v>
      </c>
      <c r="T90" s="388">
        <f t="shared" si="17"/>
        <v>0</v>
      </c>
      <c r="U90" s="388">
        <f t="shared" si="18"/>
        <v>0</v>
      </c>
      <c r="V90" s="388">
        <f t="shared" si="19"/>
        <v>0</v>
      </c>
      <c r="W90" s="388">
        <f t="shared" si="20"/>
        <v>0</v>
      </c>
      <c r="X90" s="388">
        <f t="shared" si="21"/>
        <v>0</v>
      </c>
      <c r="Y90" s="388">
        <f t="shared" si="22"/>
        <v>0</v>
      </c>
    </row>
    <row r="91" spans="2:25" ht="15" customHeight="1" x14ac:dyDescent="0.3">
      <c r="B91" s="111" t="str">
        <f t="shared" si="15"/>
        <v>!!!</v>
      </c>
      <c r="C91" s="324"/>
      <c r="D91" s="351"/>
      <c r="E91" s="354"/>
      <c r="F91" s="340"/>
      <c r="G91" s="233"/>
      <c r="H91" s="351"/>
      <c r="I91" s="353"/>
      <c r="J91" s="89"/>
      <c r="K91" s="384"/>
      <c r="L91" s="388" t="str">
        <f t="shared" si="25"/>
        <v>Leer</v>
      </c>
      <c r="M91" s="388" t="str">
        <f t="shared" si="26"/>
        <v>Leer</v>
      </c>
      <c r="N91" s="388" t="str">
        <f t="shared" si="23"/>
        <v>Leer</v>
      </c>
      <c r="O91" s="388" t="str">
        <f>VLOOKUP(C91,{"29 - Psychiatrie (Erwachsene)","BGI";"30 - Kinder- und Jugendpsychiatrie","BGII";"31 - Psychosomatik","BGI";0,"Leer"},2,0)</f>
        <v>Leer</v>
      </c>
      <c r="P91" s="388" t="str">
        <f>VLOOKUP(C91,{"29 - Psychiatrie (Erwachsene)","BGIb";"30 - Kinder- und Jugendpsychiatrie","BGIIb";"31 - Psychosomatik","BGIb";0,"Leer"},2,0)</f>
        <v>Leer</v>
      </c>
      <c r="Q91" s="388" t="str">
        <f t="shared" si="27"/>
        <v>Leer</v>
      </c>
      <c r="R91" s="388">
        <f t="shared" si="16"/>
        <v>0</v>
      </c>
      <c r="S91" s="388">
        <f t="shared" si="24"/>
        <v>0</v>
      </c>
      <c r="T91" s="388">
        <f t="shared" si="17"/>
        <v>0</v>
      </c>
      <c r="U91" s="388">
        <f t="shared" si="18"/>
        <v>0</v>
      </c>
      <c r="V91" s="388">
        <f t="shared" si="19"/>
        <v>0</v>
      </c>
      <c r="W91" s="388">
        <f t="shared" si="20"/>
        <v>0</v>
      </c>
      <c r="X91" s="388">
        <f t="shared" si="21"/>
        <v>0</v>
      </c>
      <c r="Y91" s="388">
        <f t="shared" si="22"/>
        <v>0</v>
      </c>
    </row>
    <row r="92" spans="2:25" ht="15" customHeight="1" x14ac:dyDescent="0.3">
      <c r="B92" s="111" t="str">
        <f t="shared" si="15"/>
        <v>!!!</v>
      </c>
      <c r="C92" s="324"/>
      <c r="D92" s="351"/>
      <c r="E92" s="354"/>
      <c r="F92" s="340"/>
      <c r="G92" s="233"/>
      <c r="H92" s="351"/>
      <c r="I92" s="353"/>
      <c r="J92" s="89"/>
      <c r="K92" s="384"/>
      <c r="L92" s="388" t="str">
        <f t="shared" si="25"/>
        <v>Leer</v>
      </c>
      <c r="M92" s="388" t="str">
        <f t="shared" si="26"/>
        <v>Leer</v>
      </c>
      <c r="N92" s="388" t="str">
        <f t="shared" si="23"/>
        <v>Leer</v>
      </c>
      <c r="O92" s="388" t="str">
        <f>VLOOKUP(C92,{"29 - Psychiatrie (Erwachsene)","BGI";"30 - Kinder- und Jugendpsychiatrie","BGII";"31 - Psychosomatik","BGI";0,"Leer"},2,0)</f>
        <v>Leer</v>
      </c>
      <c r="P92" s="388" t="str">
        <f>VLOOKUP(C92,{"29 - Psychiatrie (Erwachsene)","BGIb";"30 - Kinder- und Jugendpsychiatrie","BGIIb";"31 - Psychosomatik","BGIb";0,"Leer"},2,0)</f>
        <v>Leer</v>
      </c>
      <c r="Q92" s="388" t="str">
        <f t="shared" si="27"/>
        <v>Leer</v>
      </c>
      <c r="R92" s="388">
        <f t="shared" si="16"/>
        <v>0</v>
      </c>
      <c r="S92" s="388">
        <f t="shared" si="24"/>
        <v>0</v>
      </c>
      <c r="T92" s="388">
        <f t="shared" si="17"/>
        <v>0</v>
      </c>
      <c r="U92" s="388">
        <f t="shared" si="18"/>
        <v>0</v>
      </c>
      <c r="V92" s="388">
        <f t="shared" si="19"/>
        <v>0</v>
      </c>
      <c r="W92" s="388">
        <f t="shared" si="20"/>
        <v>0</v>
      </c>
      <c r="X92" s="388">
        <f t="shared" si="21"/>
        <v>0</v>
      </c>
      <c r="Y92" s="388">
        <f t="shared" si="22"/>
        <v>0</v>
      </c>
    </row>
    <row r="93" spans="2:25" ht="15" customHeight="1" x14ac:dyDescent="0.3">
      <c r="B93" s="111" t="str">
        <f t="shared" si="15"/>
        <v>!!!</v>
      </c>
      <c r="C93" s="324"/>
      <c r="D93" s="351"/>
      <c r="E93" s="354"/>
      <c r="F93" s="340"/>
      <c r="G93" s="233"/>
      <c r="H93" s="351"/>
      <c r="I93" s="353"/>
      <c r="J93" s="89"/>
      <c r="K93" s="384"/>
      <c r="L93" s="388" t="str">
        <f t="shared" si="25"/>
        <v>Leer</v>
      </c>
      <c r="M93" s="388" t="str">
        <f t="shared" si="26"/>
        <v>Leer</v>
      </c>
      <c r="N93" s="388" t="str">
        <f t="shared" si="23"/>
        <v>Leer</v>
      </c>
      <c r="O93" s="388" t="str">
        <f>VLOOKUP(C93,{"29 - Psychiatrie (Erwachsene)","BGI";"30 - Kinder- und Jugendpsychiatrie","BGII";"31 - Psychosomatik","BGI";0,"Leer"},2,0)</f>
        <v>Leer</v>
      </c>
      <c r="P93" s="388" t="str">
        <f>VLOOKUP(C93,{"29 - Psychiatrie (Erwachsene)","BGIb";"30 - Kinder- und Jugendpsychiatrie","BGIIb";"31 - Psychosomatik","BGIb";0,"Leer"},2,0)</f>
        <v>Leer</v>
      </c>
      <c r="Q93" s="388" t="str">
        <f t="shared" si="27"/>
        <v>Leer</v>
      </c>
      <c r="R93" s="388">
        <f t="shared" si="16"/>
        <v>0</v>
      </c>
      <c r="S93" s="388">
        <f t="shared" si="24"/>
        <v>0</v>
      </c>
      <c r="T93" s="388">
        <f t="shared" si="17"/>
        <v>0</v>
      </c>
      <c r="U93" s="388">
        <f t="shared" si="18"/>
        <v>0</v>
      </c>
      <c r="V93" s="388">
        <f t="shared" si="19"/>
        <v>0</v>
      </c>
      <c r="W93" s="388">
        <f t="shared" si="20"/>
        <v>0</v>
      </c>
      <c r="X93" s="388">
        <f t="shared" si="21"/>
        <v>0</v>
      </c>
      <c r="Y93" s="388">
        <f t="shared" si="22"/>
        <v>0</v>
      </c>
    </row>
    <row r="94" spans="2:25" ht="15" customHeight="1" x14ac:dyDescent="0.3">
      <c r="B94" s="111" t="str">
        <f t="shared" si="15"/>
        <v>!!!</v>
      </c>
      <c r="C94" s="324"/>
      <c r="D94" s="351"/>
      <c r="E94" s="354"/>
      <c r="F94" s="340"/>
      <c r="G94" s="233"/>
      <c r="H94" s="351"/>
      <c r="I94" s="353"/>
      <c r="J94" s="89"/>
      <c r="K94" s="384"/>
      <c r="L94" s="388" t="str">
        <f t="shared" si="25"/>
        <v>Leer</v>
      </c>
      <c r="M94" s="388" t="str">
        <f t="shared" si="26"/>
        <v>Leer</v>
      </c>
      <c r="N94" s="388" t="str">
        <f t="shared" si="23"/>
        <v>Leer</v>
      </c>
      <c r="O94" s="388" t="str">
        <f>VLOOKUP(C94,{"29 - Psychiatrie (Erwachsene)","BGI";"30 - Kinder- und Jugendpsychiatrie","BGII";"31 - Psychosomatik","BGI";0,"Leer"},2,0)</f>
        <v>Leer</v>
      </c>
      <c r="P94" s="388" t="str">
        <f>VLOOKUP(C94,{"29 - Psychiatrie (Erwachsene)","BGIb";"30 - Kinder- und Jugendpsychiatrie","BGIIb";"31 - Psychosomatik","BGIb";0,"Leer"},2,0)</f>
        <v>Leer</v>
      </c>
      <c r="Q94" s="388" t="str">
        <f t="shared" si="27"/>
        <v>Leer</v>
      </c>
      <c r="R94" s="388">
        <f t="shared" si="16"/>
        <v>0</v>
      </c>
      <c r="S94" s="388">
        <f t="shared" si="24"/>
        <v>0</v>
      </c>
      <c r="T94" s="388">
        <f t="shared" si="17"/>
        <v>0</v>
      </c>
      <c r="U94" s="388">
        <f t="shared" si="18"/>
        <v>0</v>
      </c>
      <c r="V94" s="388">
        <f t="shared" si="19"/>
        <v>0</v>
      </c>
      <c r="W94" s="388">
        <f t="shared" si="20"/>
        <v>0</v>
      </c>
      <c r="X94" s="388">
        <f t="shared" si="21"/>
        <v>0</v>
      </c>
      <c r="Y94" s="388">
        <f t="shared" si="22"/>
        <v>0</v>
      </c>
    </row>
    <row r="95" spans="2:25" ht="15" customHeight="1" x14ac:dyDescent="0.3">
      <c r="B95" s="111" t="str">
        <f t="shared" si="15"/>
        <v>!!!</v>
      </c>
      <c r="C95" s="324"/>
      <c r="D95" s="351"/>
      <c r="E95" s="354"/>
      <c r="F95" s="340"/>
      <c r="G95" s="233"/>
      <c r="H95" s="351"/>
      <c r="I95" s="353"/>
      <c r="J95" s="89"/>
      <c r="K95" s="384"/>
      <c r="L95" s="388" t="str">
        <f t="shared" si="25"/>
        <v>Leer</v>
      </c>
      <c r="M95" s="388" t="str">
        <f t="shared" si="26"/>
        <v>Leer</v>
      </c>
      <c r="N95" s="388" t="str">
        <f t="shared" si="23"/>
        <v>Leer</v>
      </c>
      <c r="O95" s="388" t="str">
        <f>VLOOKUP(C95,{"29 - Psychiatrie (Erwachsene)","BGI";"30 - Kinder- und Jugendpsychiatrie","BGII";"31 - Psychosomatik","BGI";0,"Leer"},2,0)</f>
        <v>Leer</v>
      </c>
      <c r="P95" s="388" t="str">
        <f>VLOOKUP(C95,{"29 - Psychiatrie (Erwachsene)","BGIb";"30 - Kinder- und Jugendpsychiatrie","BGIIb";"31 - Psychosomatik","BGIb";0,"Leer"},2,0)</f>
        <v>Leer</v>
      </c>
      <c r="Q95" s="388" t="str">
        <f t="shared" si="27"/>
        <v>Leer</v>
      </c>
      <c r="R95" s="388">
        <f t="shared" si="16"/>
        <v>0</v>
      </c>
      <c r="S95" s="388">
        <f t="shared" si="24"/>
        <v>0</v>
      </c>
      <c r="T95" s="388">
        <f t="shared" si="17"/>
        <v>0</v>
      </c>
      <c r="U95" s="388">
        <f t="shared" si="18"/>
        <v>0</v>
      </c>
      <c r="V95" s="388">
        <f t="shared" si="19"/>
        <v>0</v>
      </c>
      <c r="W95" s="388">
        <f t="shared" si="20"/>
        <v>0</v>
      </c>
      <c r="X95" s="388">
        <f t="shared" si="21"/>
        <v>0</v>
      </c>
      <c r="Y95" s="388">
        <f t="shared" si="22"/>
        <v>0</v>
      </c>
    </row>
    <row r="96" spans="2:25" ht="15" customHeight="1" x14ac:dyDescent="0.3">
      <c r="B96" s="111" t="str">
        <f t="shared" si="15"/>
        <v>!!!</v>
      </c>
      <c r="C96" s="324"/>
      <c r="D96" s="351"/>
      <c r="E96" s="354"/>
      <c r="F96" s="340"/>
      <c r="G96" s="233"/>
      <c r="H96" s="351"/>
      <c r="I96" s="353"/>
      <c r="J96" s="89"/>
      <c r="K96" s="384"/>
      <c r="L96" s="388" t="str">
        <f t="shared" si="25"/>
        <v>Leer</v>
      </c>
      <c r="M96" s="388" t="str">
        <f t="shared" si="26"/>
        <v>Leer</v>
      </c>
      <c r="N96" s="388" t="str">
        <f t="shared" si="23"/>
        <v>Leer</v>
      </c>
      <c r="O96" s="388" t="str">
        <f>VLOOKUP(C96,{"29 - Psychiatrie (Erwachsene)","BGI";"30 - Kinder- und Jugendpsychiatrie","BGII";"31 - Psychosomatik","BGI";0,"Leer"},2,0)</f>
        <v>Leer</v>
      </c>
      <c r="P96" s="388" t="str">
        <f>VLOOKUP(C96,{"29 - Psychiatrie (Erwachsene)","BGIb";"30 - Kinder- und Jugendpsychiatrie","BGIIb";"31 - Psychosomatik","BGIb";0,"Leer"},2,0)</f>
        <v>Leer</v>
      </c>
      <c r="Q96" s="388" t="str">
        <f t="shared" si="27"/>
        <v>Leer</v>
      </c>
      <c r="R96" s="388">
        <f t="shared" si="16"/>
        <v>0</v>
      </c>
      <c r="S96" s="388">
        <f t="shared" si="24"/>
        <v>0</v>
      </c>
      <c r="T96" s="388">
        <f t="shared" si="17"/>
        <v>0</v>
      </c>
      <c r="U96" s="388">
        <f t="shared" si="18"/>
        <v>0</v>
      </c>
      <c r="V96" s="388">
        <f t="shared" si="19"/>
        <v>0</v>
      </c>
      <c r="W96" s="388">
        <f t="shared" si="20"/>
        <v>0</v>
      </c>
      <c r="X96" s="388">
        <f t="shared" si="21"/>
        <v>0</v>
      </c>
      <c r="Y96" s="388">
        <f t="shared" si="22"/>
        <v>0</v>
      </c>
    </row>
    <row r="97" spans="2:25" ht="15" customHeight="1" x14ac:dyDescent="0.3">
      <c r="B97" s="111" t="str">
        <f t="shared" si="15"/>
        <v>!!!</v>
      </c>
      <c r="C97" s="324"/>
      <c r="D97" s="351"/>
      <c r="E97" s="354"/>
      <c r="F97" s="340"/>
      <c r="G97" s="233"/>
      <c r="H97" s="351"/>
      <c r="I97" s="353"/>
      <c r="J97" s="89"/>
      <c r="K97" s="384"/>
      <c r="L97" s="388" t="str">
        <f t="shared" si="25"/>
        <v>Leer</v>
      </c>
      <c r="M97" s="388" t="str">
        <f t="shared" si="26"/>
        <v>Leer</v>
      </c>
      <c r="N97" s="388" t="str">
        <f t="shared" si="23"/>
        <v>Leer</v>
      </c>
      <c r="O97" s="388" t="str">
        <f>VLOOKUP(C97,{"29 - Psychiatrie (Erwachsene)","BGI";"30 - Kinder- und Jugendpsychiatrie","BGII";"31 - Psychosomatik","BGI";0,"Leer"},2,0)</f>
        <v>Leer</v>
      </c>
      <c r="P97" s="388" t="str">
        <f>VLOOKUP(C97,{"29 - Psychiatrie (Erwachsene)","BGIb";"30 - Kinder- und Jugendpsychiatrie","BGIIb";"31 - Psychosomatik","BGIb";0,"Leer"},2,0)</f>
        <v>Leer</v>
      </c>
      <c r="Q97" s="388" t="str">
        <f t="shared" si="27"/>
        <v>Leer</v>
      </c>
      <c r="R97" s="388">
        <f t="shared" si="16"/>
        <v>0</v>
      </c>
      <c r="S97" s="388">
        <f t="shared" si="24"/>
        <v>0</v>
      </c>
      <c r="T97" s="388">
        <f t="shared" si="17"/>
        <v>0</v>
      </c>
      <c r="U97" s="388">
        <f t="shared" si="18"/>
        <v>0</v>
      </c>
      <c r="V97" s="388">
        <f t="shared" si="19"/>
        <v>0</v>
      </c>
      <c r="W97" s="388">
        <f t="shared" si="20"/>
        <v>0</v>
      </c>
      <c r="X97" s="388">
        <f t="shared" si="21"/>
        <v>0</v>
      </c>
      <c r="Y97" s="388">
        <f t="shared" si="22"/>
        <v>0</v>
      </c>
    </row>
    <row r="98" spans="2:25" ht="15" customHeight="1" x14ac:dyDescent="0.3">
      <c r="B98" s="111" t="str">
        <f t="shared" si="15"/>
        <v>!!!</v>
      </c>
      <c r="C98" s="324"/>
      <c r="D98" s="351"/>
      <c r="E98" s="354"/>
      <c r="F98" s="340"/>
      <c r="G98" s="233"/>
      <c r="H98" s="351"/>
      <c r="I98" s="353"/>
      <c r="J98" s="89"/>
      <c r="K98" s="384"/>
      <c r="L98" s="388" t="str">
        <f t="shared" si="25"/>
        <v>Leer</v>
      </c>
      <c r="M98" s="388" t="str">
        <f t="shared" si="26"/>
        <v>Leer</v>
      </c>
      <c r="N98" s="388" t="str">
        <f t="shared" si="23"/>
        <v>Leer</v>
      </c>
      <c r="O98" s="388" t="str">
        <f>VLOOKUP(C98,{"29 - Psychiatrie (Erwachsene)","BGI";"30 - Kinder- und Jugendpsychiatrie","BGII";"31 - Psychosomatik","BGI";0,"Leer"},2,0)</f>
        <v>Leer</v>
      </c>
      <c r="P98" s="388" t="str">
        <f>VLOOKUP(C98,{"29 - Psychiatrie (Erwachsene)","BGIb";"30 - Kinder- und Jugendpsychiatrie","BGIIb";"31 - Psychosomatik","BGIb";0,"Leer"},2,0)</f>
        <v>Leer</v>
      </c>
      <c r="Q98" s="388" t="str">
        <f t="shared" si="27"/>
        <v>Leer</v>
      </c>
      <c r="R98" s="388">
        <f t="shared" si="16"/>
        <v>0</v>
      </c>
      <c r="S98" s="388">
        <f t="shared" si="24"/>
        <v>0</v>
      </c>
      <c r="T98" s="388">
        <f t="shared" si="17"/>
        <v>0</v>
      </c>
      <c r="U98" s="388">
        <f t="shared" si="18"/>
        <v>0</v>
      </c>
      <c r="V98" s="388">
        <f t="shared" si="19"/>
        <v>0</v>
      </c>
      <c r="W98" s="388">
        <f t="shared" si="20"/>
        <v>0</v>
      </c>
      <c r="X98" s="388">
        <f t="shared" si="21"/>
        <v>0</v>
      </c>
      <c r="Y98" s="388">
        <f t="shared" si="22"/>
        <v>0</v>
      </c>
    </row>
    <row r="99" spans="2:25" ht="15" customHeight="1" x14ac:dyDescent="0.3">
      <c r="B99" s="111" t="str">
        <f t="shared" si="15"/>
        <v>!!!</v>
      </c>
      <c r="C99" s="324"/>
      <c r="D99" s="351"/>
      <c r="E99" s="354"/>
      <c r="F99" s="340"/>
      <c r="G99" s="233"/>
      <c r="H99" s="351"/>
      <c r="I99" s="353"/>
      <c r="J99" s="89"/>
      <c r="K99" s="384"/>
      <c r="L99" s="388" t="str">
        <f t="shared" si="25"/>
        <v>Leer</v>
      </c>
      <c r="M99" s="388" t="str">
        <f t="shared" si="26"/>
        <v>Leer</v>
      </c>
      <c r="N99" s="388" t="str">
        <f t="shared" si="23"/>
        <v>Leer</v>
      </c>
      <c r="O99" s="388" t="str">
        <f>VLOOKUP(C99,{"29 - Psychiatrie (Erwachsene)","BGI";"30 - Kinder- und Jugendpsychiatrie","BGII";"31 - Psychosomatik","BGI";0,"Leer"},2,0)</f>
        <v>Leer</v>
      </c>
      <c r="P99" s="388" t="str">
        <f>VLOOKUP(C99,{"29 - Psychiatrie (Erwachsene)","BGIb";"30 - Kinder- und Jugendpsychiatrie","BGIIb";"31 - Psychosomatik","BGIb";0,"Leer"},2,0)</f>
        <v>Leer</v>
      </c>
      <c r="Q99" s="388" t="str">
        <f t="shared" si="27"/>
        <v>Leer</v>
      </c>
      <c r="R99" s="388">
        <f t="shared" si="16"/>
        <v>0</v>
      </c>
      <c r="S99" s="388">
        <f t="shared" si="24"/>
        <v>0</v>
      </c>
      <c r="T99" s="388">
        <f t="shared" si="17"/>
        <v>0</v>
      </c>
      <c r="U99" s="388">
        <f t="shared" si="18"/>
        <v>0</v>
      </c>
      <c r="V99" s="388">
        <f t="shared" si="19"/>
        <v>0</v>
      </c>
      <c r="W99" s="388">
        <f t="shared" si="20"/>
        <v>0</v>
      </c>
      <c r="X99" s="388">
        <f t="shared" si="21"/>
        <v>0</v>
      </c>
      <c r="Y99" s="388">
        <f t="shared" si="22"/>
        <v>0</v>
      </c>
    </row>
    <row r="100" spans="2:25" ht="15" customHeight="1" x14ac:dyDescent="0.3">
      <c r="B100" s="111" t="str">
        <f t="shared" si="15"/>
        <v>!!!</v>
      </c>
      <c r="C100" s="324"/>
      <c r="D100" s="351"/>
      <c r="E100" s="354"/>
      <c r="F100" s="340"/>
      <c r="G100" s="233"/>
      <c r="H100" s="351"/>
      <c r="I100" s="353"/>
      <c r="J100" s="89"/>
      <c r="K100" s="384"/>
      <c r="L100" s="388" t="str">
        <f t="shared" si="25"/>
        <v>Leer</v>
      </c>
      <c r="M100" s="388" t="str">
        <f t="shared" si="26"/>
        <v>Leer</v>
      </c>
      <c r="N100" s="388" t="str">
        <f t="shared" si="23"/>
        <v>Leer</v>
      </c>
      <c r="O100" s="388" t="str">
        <f>VLOOKUP(C100,{"29 - Psychiatrie (Erwachsene)","BGI";"30 - Kinder- und Jugendpsychiatrie","BGII";"31 - Psychosomatik","BGI";0,"Leer"},2,0)</f>
        <v>Leer</v>
      </c>
      <c r="P100" s="388" t="str">
        <f>VLOOKUP(C100,{"29 - Psychiatrie (Erwachsene)","BGIb";"30 - Kinder- und Jugendpsychiatrie","BGIIb";"31 - Psychosomatik","BGIb";0,"Leer"},2,0)</f>
        <v>Leer</v>
      </c>
      <c r="Q100" s="388" t="str">
        <f t="shared" si="27"/>
        <v>Leer</v>
      </c>
      <c r="R100" s="388">
        <f t="shared" si="16"/>
        <v>0</v>
      </c>
      <c r="S100" s="388">
        <f t="shared" si="24"/>
        <v>0</v>
      </c>
      <c r="T100" s="388">
        <f t="shared" si="17"/>
        <v>0</v>
      </c>
      <c r="U100" s="388">
        <f t="shared" si="18"/>
        <v>0</v>
      </c>
      <c r="V100" s="388">
        <f t="shared" si="19"/>
        <v>0</v>
      </c>
      <c r="W100" s="388">
        <f t="shared" si="20"/>
        <v>0</v>
      </c>
      <c r="X100" s="388">
        <f t="shared" si="21"/>
        <v>0</v>
      </c>
      <c r="Y100" s="388">
        <f t="shared" si="22"/>
        <v>0</v>
      </c>
    </row>
    <row r="101" spans="2:25" ht="15" customHeight="1" x14ac:dyDescent="0.3">
      <c r="B101" s="111" t="str">
        <f t="shared" si="15"/>
        <v>!!!</v>
      </c>
      <c r="C101" s="324"/>
      <c r="D101" s="351"/>
      <c r="E101" s="354"/>
      <c r="F101" s="340"/>
      <c r="G101" s="233"/>
      <c r="H101" s="351"/>
      <c r="I101" s="353"/>
      <c r="J101" s="89"/>
      <c r="K101" s="384"/>
      <c r="L101" s="388" t="str">
        <f t="shared" si="25"/>
        <v>Leer</v>
      </c>
      <c r="M101" s="388" t="str">
        <f t="shared" si="26"/>
        <v>Leer</v>
      </c>
      <c r="N101" s="388" t="str">
        <f t="shared" si="23"/>
        <v>Leer</v>
      </c>
      <c r="O101" s="388" t="str">
        <f>VLOOKUP(C101,{"29 - Psychiatrie (Erwachsene)","BGI";"30 - Kinder- und Jugendpsychiatrie","BGII";"31 - Psychosomatik","BGI";0,"Leer"},2,0)</f>
        <v>Leer</v>
      </c>
      <c r="P101" s="388" t="str">
        <f>VLOOKUP(C101,{"29 - Psychiatrie (Erwachsene)","BGIb";"30 - Kinder- und Jugendpsychiatrie","BGIIb";"31 - Psychosomatik","BGIb";0,"Leer"},2,0)</f>
        <v>Leer</v>
      </c>
      <c r="Q101" s="388" t="str">
        <f t="shared" si="27"/>
        <v>Leer</v>
      </c>
      <c r="R101" s="388">
        <f t="shared" si="16"/>
        <v>0</v>
      </c>
      <c r="S101" s="388">
        <f t="shared" si="24"/>
        <v>0</v>
      </c>
      <c r="T101" s="388">
        <f t="shared" si="17"/>
        <v>0</v>
      </c>
      <c r="U101" s="388">
        <f t="shared" si="18"/>
        <v>0</v>
      </c>
      <c r="V101" s="388">
        <f t="shared" si="19"/>
        <v>0</v>
      </c>
      <c r="W101" s="388">
        <f t="shared" si="20"/>
        <v>0</v>
      </c>
      <c r="X101" s="388">
        <f t="shared" si="21"/>
        <v>0</v>
      </c>
      <c r="Y101" s="388">
        <f t="shared" si="22"/>
        <v>0</v>
      </c>
    </row>
    <row r="102" spans="2:25" ht="15" customHeight="1" x14ac:dyDescent="0.3">
      <c r="B102" s="111" t="str">
        <f t="shared" si="15"/>
        <v>!!!</v>
      </c>
      <c r="C102" s="324"/>
      <c r="D102" s="351"/>
      <c r="E102" s="354"/>
      <c r="F102" s="340"/>
      <c r="G102" s="233"/>
      <c r="H102" s="351"/>
      <c r="I102" s="353"/>
      <c r="J102" s="89"/>
      <c r="K102" s="384"/>
      <c r="L102" s="388" t="str">
        <f t="shared" si="25"/>
        <v>Leer</v>
      </c>
      <c r="M102" s="388" t="str">
        <f t="shared" si="26"/>
        <v>Leer</v>
      </c>
      <c r="N102" s="388" t="str">
        <f t="shared" si="23"/>
        <v>Leer</v>
      </c>
      <c r="O102" s="388" t="str">
        <f>VLOOKUP(C102,{"29 - Psychiatrie (Erwachsene)","BGI";"30 - Kinder- und Jugendpsychiatrie","BGII";"31 - Psychosomatik","BGI";0,"Leer"},2,0)</f>
        <v>Leer</v>
      </c>
      <c r="P102" s="388" t="str">
        <f>VLOOKUP(C102,{"29 - Psychiatrie (Erwachsene)","BGIb";"30 - Kinder- und Jugendpsychiatrie","BGIIb";"31 - Psychosomatik","BGIb";0,"Leer"},2,0)</f>
        <v>Leer</v>
      </c>
      <c r="Q102" s="388" t="str">
        <f t="shared" si="27"/>
        <v>Leer</v>
      </c>
      <c r="R102" s="388">
        <f t="shared" si="16"/>
        <v>0</v>
      </c>
      <c r="S102" s="388">
        <f t="shared" si="24"/>
        <v>0</v>
      </c>
      <c r="T102" s="388">
        <f t="shared" si="17"/>
        <v>0</v>
      </c>
      <c r="U102" s="388">
        <f t="shared" si="18"/>
        <v>0</v>
      </c>
      <c r="V102" s="388">
        <f t="shared" si="19"/>
        <v>0</v>
      </c>
      <c r="W102" s="388">
        <f t="shared" si="20"/>
        <v>0</v>
      </c>
      <c r="X102" s="388">
        <f t="shared" si="21"/>
        <v>0</v>
      </c>
      <c r="Y102" s="388">
        <f t="shared" si="22"/>
        <v>0</v>
      </c>
    </row>
    <row r="103" spans="2:25" ht="15" customHeight="1" x14ac:dyDescent="0.3">
      <c r="B103" s="111" t="str">
        <f t="shared" si="15"/>
        <v>!!!</v>
      </c>
      <c r="C103" s="324"/>
      <c r="D103" s="351"/>
      <c r="E103" s="354"/>
      <c r="F103" s="340"/>
      <c r="G103" s="233"/>
      <c r="H103" s="351"/>
      <c r="I103" s="353"/>
      <c r="J103" s="89"/>
      <c r="K103" s="384"/>
      <c r="L103" s="388" t="str">
        <f t="shared" si="25"/>
        <v>Leer</v>
      </c>
      <c r="M103" s="388" t="str">
        <f t="shared" si="26"/>
        <v>Leer</v>
      </c>
      <c r="N103" s="388" t="str">
        <f t="shared" si="23"/>
        <v>Leer</v>
      </c>
      <c r="O103" s="388" t="str">
        <f>VLOOKUP(C103,{"29 - Psychiatrie (Erwachsene)","BGI";"30 - Kinder- und Jugendpsychiatrie","BGII";"31 - Psychosomatik","BGI";0,"Leer"},2,0)</f>
        <v>Leer</v>
      </c>
      <c r="P103" s="388" t="str">
        <f>VLOOKUP(C103,{"29 - Psychiatrie (Erwachsene)","BGIb";"30 - Kinder- und Jugendpsychiatrie","BGIIb";"31 - Psychosomatik","BGIb";0,"Leer"},2,0)</f>
        <v>Leer</v>
      </c>
      <c r="Q103" s="388" t="str">
        <f t="shared" si="27"/>
        <v>Leer</v>
      </c>
      <c r="R103" s="388">
        <f t="shared" si="16"/>
        <v>0</v>
      </c>
      <c r="S103" s="388">
        <f t="shared" si="24"/>
        <v>0</v>
      </c>
      <c r="T103" s="388">
        <f t="shared" si="17"/>
        <v>0</v>
      </c>
      <c r="U103" s="388">
        <f t="shared" si="18"/>
        <v>0</v>
      </c>
      <c r="V103" s="388">
        <f t="shared" si="19"/>
        <v>0</v>
      </c>
      <c r="W103" s="388">
        <f t="shared" si="20"/>
        <v>0</v>
      </c>
      <c r="X103" s="388">
        <f t="shared" si="21"/>
        <v>0</v>
      </c>
      <c r="Y103" s="388">
        <f t="shared" si="22"/>
        <v>0</v>
      </c>
    </row>
    <row r="104" spans="2:25" ht="15" customHeight="1" x14ac:dyDescent="0.3">
      <c r="B104" s="111" t="str">
        <f t="shared" si="15"/>
        <v>!!!</v>
      </c>
      <c r="C104" s="324"/>
      <c r="D104" s="351"/>
      <c r="E104" s="354"/>
      <c r="F104" s="340"/>
      <c r="G104" s="233"/>
      <c r="H104" s="351"/>
      <c r="I104" s="353"/>
      <c r="J104" s="89"/>
      <c r="K104" s="384"/>
      <c r="L104" s="388" t="str">
        <f t="shared" si="25"/>
        <v>Leer</v>
      </c>
      <c r="M104" s="388" t="str">
        <f t="shared" si="26"/>
        <v>Leer</v>
      </c>
      <c r="N104" s="388" t="str">
        <f t="shared" si="23"/>
        <v>Leer</v>
      </c>
      <c r="O104" s="388" t="str">
        <f>VLOOKUP(C104,{"29 - Psychiatrie (Erwachsene)","BGI";"30 - Kinder- und Jugendpsychiatrie","BGII";"31 - Psychosomatik","BGI";0,"Leer"},2,0)</f>
        <v>Leer</v>
      </c>
      <c r="P104" s="388" t="str">
        <f>VLOOKUP(C104,{"29 - Psychiatrie (Erwachsene)","BGIb";"30 - Kinder- und Jugendpsychiatrie","BGIIb";"31 - Psychosomatik","BGIb";0,"Leer"},2,0)</f>
        <v>Leer</v>
      </c>
      <c r="Q104" s="388" t="str">
        <f t="shared" si="27"/>
        <v>Leer</v>
      </c>
      <c r="R104" s="388">
        <f t="shared" si="16"/>
        <v>0</v>
      </c>
      <c r="S104" s="388">
        <f t="shared" si="24"/>
        <v>0</v>
      </c>
      <c r="T104" s="388">
        <f t="shared" si="17"/>
        <v>0</v>
      </c>
      <c r="U104" s="388">
        <f t="shared" si="18"/>
        <v>0</v>
      </c>
      <c r="V104" s="388">
        <f t="shared" si="19"/>
        <v>0</v>
      </c>
      <c r="W104" s="388">
        <f t="shared" si="20"/>
        <v>0</v>
      </c>
      <c r="X104" s="388">
        <f t="shared" si="21"/>
        <v>0</v>
      </c>
      <c r="Y104" s="388">
        <f t="shared" si="22"/>
        <v>0</v>
      </c>
    </row>
    <row r="105" spans="2:25" ht="15" customHeight="1" x14ac:dyDescent="0.3">
      <c r="B105" s="111" t="str">
        <f t="shared" si="15"/>
        <v>!!!</v>
      </c>
      <c r="C105" s="324"/>
      <c r="D105" s="351"/>
      <c r="E105" s="354"/>
      <c r="F105" s="340"/>
      <c r="G105" s="233"/>
      <c r="H105" s="351"/>
      <c r="I105" s="353"/>
      <c r="J105" s="89"/>
      <c r="K105" s="384"/>
      <c r="L105" s="388" t="str">
        <f t="shared" si="25"/>
        <v>Leer</v>
      </c>
      <c r="M105" s="388" t="str">
        <f t="shared" si="26"/>
        <v>Leer</v>
      </c>
      <c r="N105" s="388" t="str">
        <f t="shared" si="23"/>
        <v>Leer</v>
      </c>
      <c r="O105" s="388" t="str">
        <f>VLOOKUP(C105,{"29 - Psychiatrie (Erwachsene)","BGI";"30 - Kinder- und Jugendpsychiatrie","BGII";"31 - Psychosomatik","BGI";0,"Leer"},2,0)</f>
        <v>Leer</v>
      </c>
      <c r="P105" s="388" t="str">
        <f>VLOOKUP(C105,{"29 - Psychiatrie (Erwachsene)","BGIb";"30 - Kinder- und Jugendpsychiatrie","BGIIb";"31 - Psychosomatik","BGIb";0,"Leer"},2,0)</f>
        <v>Leer</v>
      </c>
      <c r="Q105" s="388" t="str">
        <f t="shared" si="27"/>
        <v>Leer</v>
      </c>
      <c r="R105" s="388">
        <f t="shared" si="16"/>
        <v>0</v>
      </c>
      <c r="S105" s="388">
        <f t="shared" si="24"/>
        <v>0</v>
      </c>
      <c r="T105" s="388">
        <f t="shared" si="17"/>
        <v>0</v>
      </c>
      <c r="U105" s="388">
        <f t="shared" si="18"/>
        <v>0</v>
      </c>
      <c r="V105" s="388">
        <f t="shared" si="19"/>
        <v>0</v>
      </c>
      <c r="W105" s="388">
        <f t="shared" si="20"/>
        <v>0</v>
      </c>
      <c r="X105" s="388">
        <f t="shared" si="21"/>
        <v>0</v>
      </c>
      <c r="Y105" s="388">
        <f t="shared" si="22"/>
        <v>0</v>
      </c>
    </row>
    <row r="106" spans="2:25" ht="15" customHeight="1" x14ac:dyDescent="0.3">
      <c r="B106" s="111" t="str">
        <f t="shared" si="15"/>
        <v>!!!</v>
      </c>
      <c r="C106" s="324"/>
      <c r="D106" s="351"/>
      <c r="E106" s="354"/>
      <c r="F106" s="340"/>
      <c r="G106" s="233"/>
      <c r="H106" s="351"/>
      <c r="I106" s="353"/>
      <c r="J106" s="89"/>
      <c r="K106" s="384"/>
      <c r="L106" s="388" t="str">
        <f t="shared" si="25"/>
        <v>Leer</v>
      </c>
      <c r="M106" s="388" t="str">
        <f t="shared" si="26"/>
        <v>Leer</v>
      </c>
      <c r="N106" s="388" t="str">
        <f t="shared" si="23"/>
        <v>Leer</v>
      </c>
      <c r="O106" s="388" t="str">
        <f>VLOOKUP(C106,{"29 - Psychiatrie (Erwachsene)","BGI";"30 - Kinder- und Jugendpsychiatrie","BGII";"31 - Psychosomatik","BGI";0,"Leer"},2,0)</f>
        <v>Leer</v>
      </c>
      <c r="P106" s="388" t="str">
        <f>VLOOKUP(C106,{"29 - Psychiatrie (Erwachsene)","BGIb";"30 - Kinder- und Jugendpsychiatrie","BGIIb";"31 - Psychosomatik","BGIb";0,"Leer"},2,0)</f>
        <v>Leer</v>
      </c>
      <c r="Q106" s="388" t="str">
        <f t="shared" si="27"/>
        <v>Leer</v>
      </c>
      <c r="R106" s="388">
        <f t="shared" si="16"/>
        <v>0</v>
      </c>
      <c r="S106" s="388">
        <f t="shared" si="24"/>
        <v>0</v>
      </c>
      <c r="T106" s="388">
        <f t="shared" si="17"/>
        <v>0</v>
      </c>
      <c r="U106" s="388">
        <f t="shared" si="18"/>
        <v>0</v>
      </c>
      <c r="V106" s="388">
        <f t="shared" si="19"/>
        <v>0</v>
      </c>
      <c r="W106" s="388">
        <f t="shared" si="20"/>
        <v>0</v>
      </c>
      <c r="X106" s="388">
        <f t="shared" si="21"/>
        <v>0</v>
      </c>
      <c r="Y106" s="388">
        <f t="shared" si="22"/>
        <v>0</v>
      </c>
    </row>
    <row r="107" spans="2:25" ht="15" customHeight="1" x14ac:dyDescent="0.3">
      <c r="B107" s="111" t="str">
        <f t="shared" si="15"/>
        <v>!!!</v>
      </c>
      <c r="C107" s="324"/>
      <c r="D107" s="351"/>
      <c r="E107" s="354"/>
      <c r="F107" s="340"/>
      <c r="G107" s="233"/>
      <c r="H107" s="351"/>
      <c r="I107" s="353"/>
      <c r="J107" s="89"/>
      <c r="K107" s="384"/>
      <c r="L107" s="388" t="str">
        <f t="shared" si="25"/>
        <v>Leer</v>
      </c>
      <c r="M107" s="388" t="str">
        <f t="shared" si="26"/>
        <v>Leer</v>
      </c>
      <c r="N107" s="388" t="str">
        <f t="shared" si="23"/>
        <v>Leer</v>
      </c>
      <c r="O107" s="388" t="str">
        <f>VLOOKUP(C107,{"29 - Psychiatrie (Erwachsene)","BGI";"30 - Kinder- und Jugendpsychiatrie","BGII";"31 - Psychosomatik","BGI";0,"Leer"},2,0)</f>
        <v>Leer</v>
      </c>
      <c r="P107" s="388" t="str">
        <f>VLOOKUP(C107,{"29 - Psychiatrie (Erwachsene)","BGIb";"30 - Kinder- und Jugendpsychiatrie","BGIIb";"31 - Psychosomatik","BGIb";0,"Leer"},2,0)</f>
        <v>Leer</v>
      </c>
      <c r="Q107" s="388" t="str">
        <f t="shared" si="27"/>
        <v>Leer</v>
      </c>
      <c r="R107" s="388">
        <f t="shared" si="16"/>
        <v>0</v>
      </c>
      <c r="S107" s="388">
        <f t="shared" si="24"/>
        <v>0</v>
      </c>
      <c r="T107" s="388">
        <f t="shared" si="17"/>
        <v>0</v>
      </c>
      <c r="U107" s="388">
        <f t="shared" si="18"/>
        <v>0</v>
      </c>
      <c r="V107" s="388">
        <f t="shared" si="19"/>
        <v>0</v>
      </c>
      <c r="W107" s="388">
        <f t="shared" si="20"/>
        <v>0</v>
      </c>
      <c r="X107" s="388">
        <f t="shared" si="21"/>
        <v>0</v>
      </c>
      <c r="Y107" s="388">
        <f t="shared" si="22"/>
        <v>0</v>
      </c>
    </row>
    <row r="108" spans="2:25" ht="15" customHeight="1" x14ac:dyDescent="0.3">
      <c r="B108" s="111" t="str">
        <f t="shared" si="15"/>
        <v>!!!</v>
      </c>
      <c r="C108" s="324"/>
      <c r="D108" s="351"/>
      <c r="E108" s="354"/>
      <c r="F108" s="340"/>
      <c r="G108" s="233"/>
      <c r="H108" s="351"/>
      <c r="I108" s="353"/>
      <c r="J108" s="89"/>
      <c r="K108" s="384"/>
      <c r="L108" s="388" t="str">
        <f t="shared" si="25"/>
        <v>Leer</v>
      </c>
      <c r="M108" s="388" t="str">
        <f t="shared" si="26"/>
        <v>Leer</v>
      </c>
      <c r="N108" s="388" t="str">
        <f t="shared" si="23"/>
        <v>Leer</v>
      </c>
      <c r="O108" s="388" t="str">
        <f>VLOOKUP(C108,{"29 - Psychiatrie (Erwachsene)","BGI";"30 - Kinder- und Jugendpsychiatrie","BGII";"31 - Psychosomatik","BGI";0,"Leer"},2,0)</f>
        <v>Leer</v>
      </c>
      <c r="P108" s="388" t="str">
        <f>VLOOKUP(C108,{"29 - Psychiatrie (Erwachsene)","BGIb";"30 - Kinder- und Jugendpsychiatrie","BGIIb";"31 - Psychosomatik","BGIb";0,"Leer"},2,0)</f>
        <v>Leer</v>
      </c>
      <c r="Q108" s="388" t="str">
        <f t="shared" si="27"/>
        <v>Leer</v>
      </c>
      <c r="R108" s="388">
        <f t="shared" si="16"/>
        <v>0</v>
      </c>
      <c r="S108" s="388">
        <f t="shared" si="24"/>
        <v>0</v>
      </c>
      <c r="T108" s="388">
        <f t="shared" si="17"/>
        <v>0</v>
      </c>
      <c r="U108" s="388">
        <f t="shared" si="18"/>
        <v>0</v>
      </c>
      <c r="V108" s="388">
        <f t="shared" si="19"/>
        <v>0</v>
      </c>
      <c r="W108" s="388">
        <f t="shared" si="20"/>
        <v>0</v>
      </c>
      <c r="X108" s="388">
        <f t="shared" si="21"/>
        <v>0</v>
      </c>
      <c r="Y108" s="388">
        <f t="shared" si="22"/>
        <v>0</v>
      </c>
    </row>
    <row r="109" spans="2:25" ht="15" customHeight="1" x14ac:dyDescent="0.3">
      <c r="B109" s="111" t="str">
        <f t="shared" si="15"/>
        <v>!!!</v>
      </c>
      <c r="C109" s="324"/>
      <c r="D109" s="351"/>
      <c r="E109" s="354"/>
      <c r="F109" s="340"/>
      <c r="G109" s="233"/>
      <c r="H109" s="351"/>
      <c r="I109" s="353"/>
      <c r="J109" s="89"/>
      <c r="K109" s="384"/>
      <c r="L109" s="388" t="str">
        <f t="shared" si="25"/>
        <v>Leer</v>
      </c>
      <c r="M109" s="388" t="str">
        <f t="shared" si="26"/>
        <v>Leer</v>
      </c>
      <c r="N109" s="388" t="str">
        <f t="shared" si="23"/>
        <v>Leer</v>
      </c>
      <c r="O109" s="388" t="str">
        <f>VLOOKUP(C109,{"29 - Psychiatrie (Erwachsene)","BGI";"30 - Kinder- und Jugendpsychiatrie","BGII";"31 - Psychosomatik","BGI";0,"Leer"},2,0)</f>
        <v>Leer</v>
      </c>
      <c r="P109" s="388" t="str">
        <f>VLOOKUP(C109,{"29 - Psychiatrie (Erwachsene)","BGIb";"30 - Kinder- und Jugendpsychiatrie","BGIIb";"31 - Psychosomatik","BGIb";0,"Leer"},2,0)</f>
        <v>Leer</v>
      </c>
      <c r="Q109" s="388" t="str">
        <f t="shared" si="27"/>
        <v>Leer</v>
      </c>
      <c r="R109" s="388">
        <f t="shared" si="16"/>
        <v>0</v>
      </c>
      <c r="S109" s="388">
        <f t="shared" si="24"/>
        <v>0</v>
      </c>
      <c r="T109" s="388">
        <f t="shared" si="17"/>
        <v>0</v>
      </c>
      <c r="U109" s="388">
        <f t="shared" si="18"/>
        <v>0</v>
      </c>
      <c r="V109" s="388">
        <f t="shared" si="19"/>
        <v>0</v>
      </c>
      <c r="W109" s="388">
        <f t="shared" si="20"/>
        <v>0</v>
      </c>
      <c r="X109" s="388">
        <f t="shared" si="21"/>
        <v>0</v>
      </c>
      <c r="Y109" s="388">
        <f t="shared" si="22"/>
        <v>0</v>
      </c>
    </row>
    <row r="110" spans="2:25" ht="15" customHeight="1" x14ac:dyDescent="0.3">
      <c r="B110" s="111" t="str">
        <f t="shared" si="15"/>
        <v>!!!</v>
      </c>
      <c r="C110" s="324"/>
      <c r="D110" s="351"/>
      <c r="E110" s="354"/>
      <c r="F110" s="340"/>
      <c r="G110" s="233"/>
      <c r="H110" s="351"/>
      <c r="I110" s="353"/>
      <c r="J110" s="89"/>
      <c r="K110" s="384"/>
      <c r="L110" s="388" t="str">
        <f t="shared" si="25"/>
        <v>Leer</v>
      </c>
      <c r="M110" s="388" t="str">
        <f t="shared" si="26"/>
        <v>Leer</v>
      </c>
      <c r="N110" s="388" t="str">
        <f t="shared" si="23"/>
        <v>Leer</v>
      </c>
      <c r="O110" s="388" t="str">
        <f>VLOOKUP(C110,{"29 - Psychiatrie (Erwachsene)","BGI";"30 - Kinder- und Jugendpsychiatrie","BGII";"31 - Psychosomatik","BGI";0,"Leer"},2,0)</f>
        <v>Leer</v>
      </c>
      <c r="P110" s="388" t="str">
        <f>VLOOKUP(C110,{"29 - Psychiatrie (Erwachsene)","BGIb";"30 - Kinder- und Jugendpsychiatrie","BGIIb";"31 - Psychosomatik","BGIb";0,"Leer"},2,0)</f>
        <v>Leer</v>
      </c>
      <c r="Q110" s="388" t="str">
        <f t="shared" si="27"/>
        <v>Leer</v>
      </c>
      <c r="R110" s="388">
        <f t="shared" si="16"/>
        <v>0</v>
      </c>
      <c r="S110" s="388">
        <f t="shared" si="24"/>
        <v>0</v>
      </c>
      <c r="T110" s="388">
        <f t="shared" si="17"/>
        <v>0</v>
      </c>
      <c r="U110" s="388">
        <f t="shared" si="18"/>
        <v>0</v>
      </c>
      <c r="V110" s="388">
        <f t="shared" si="19"/>
        <v>0</v>
      </c>
      <c r="W110" s="388">
        <f t="shared" si="20"/>
        <v>0</v>
      </c>
      <c r="X110" s="388">
        <f t="shared" si="21"/>
        <v>0</v>
      </c>
      <c r="Y110" s="388">
        <f t="shared" si="22"/>
        <v>0</v>
      </c>
    </row>
    <row r="111" spans="2:25" ht="15" customHeight="1" x14ac:dyDescent="0.3">
      <c r="B111" s="111" t="str">
        <f t="shared" si="15"/>
        <v>!!!</v>
      </c>
      <c r="C111" s="324"/>
      <c r="D111" s="351"/>
      <c r="E111" s="354"/>
      <c r="F111" s="340"/>
      <c r="G111" s="233"/>
      <c r="H111" s="351"/>
      <c r="I111" s="353"/>
      <c r="J111" s="89"/>
      <c r="K111" s="384"/>
      <c r="L111" s="388" t="str">
        <f t="shared" si="25"/>
        <v>Leer</v>
      </c>
      <c r="M111" s="388" t="str">
        <f t="shared" si="26"/>
        <v>Leer</v>
      </c>
      <c r="N111" s="388" t="str">
        <f t="shared" si="23"/>
        <v>Leer</v>
      </c>
      <c r="O111" s="388" t="str">
        <f>VLOOKUP(C111,{"29 - Psychiatrie (Erwachsene)","BGI";"30 - Kinder- und Jugendpsychiatrie","BGII";"31 - Psychosomatik","BGI";0,"Leer"},2,0)</f>
        <v>Leer</v>
      </c>
      <c r="P111" s="388" t="str">
        <f>VLOOKUP(C111,{"29 - Psychiatrie (Erwachsene)","BGIb";"30 - Kinder- und Jugendpsychiatrie","BGIIb";"31 - Psychosomatik","BGIb";0,"Leer"},2,0)</f>
        <v>Leer</v>
      </c>
      <c r="Q111" s="388" t="str">
        <f t="shared" si="27"/>
        <v>Leer</v>
      </c>
      <c r="R111" s="388">
        <f t="shared" si="16"/>
        <v>0</v>
      </c>
      <c r="S111" s="388">
        <f t="shared" si="24"/>
        <v>0</v>
      </c>
      <c r="T111" s="388">
        <f t="shared" si="17"/>
        <v>0</v>
      </c>
      <c r="U111" s="388">
        <f t="shared" si="18"/>
        <v>0</v>
      </c>
      <c r="V111" s="388">
        <f t="shared" si="19"/>
        <v>0</v>
      </c>
      <c r="W111" s="388">
        <f t="shared" si="20"/>
        <v>0</v>
      </c>
      <c r="X111" s="388">
        <f t="shared" si="21"/>
        <v>0</v>
      </c>
      <c r="Y111" s="388">
        <f t="shared" si="22"/>
        <v>0</v>
      </c>
    </row>
    <row r="112" spans="2:25" ht="15" customHeight="1" x14ac:dyDescent="0.3">
      <c r="B112" s="111" t="str">
        <f t="shared" si="15"/>
        <v>!!!</v>
      </c>
      <c r="C112" s="324"/>
      <c r="D112" s="351"/>
      <c r="E112" s="354"/>
      <c r="F112" s="340"/>
      <c r="G112" s="233"/>
      <c r="H112" s="351"/>
      <c r="I112" s="353"/>
      <c r="J112" s="89"/>
      <c r="K112" s="384"/>
      <c r="L112" s="388" t="str">
        <f t="shared" si="25"/>
        <v>Leer</v>
      </c>
      <c r="M112" s="388" t="str">
        <f t="shared" si="26"/>
        <v>Leer</v>
      </c>
      <c r="N112" s="388" t="str">
        <f t="shared" si="23"/>
        <v>Leer</v>
      </c>
      <c r="O112" s="388" t="str">
        <f>VLOOKUP(C112,{"29 - Psychiatrie (Erwachsene)","BGI";"30 - Kinder- und Jugendpsychiatrie","BGII";"31 - Psychosomatik","BGI";0,"Leer"},2,0)</f>
        <v>Leer</v>
      </c>
      <c r="P112" s="388" t="str">
        <f>VLOOKUP(C112,{"29 - Psychiatrie (Erwachsene)","BGIb";"30 - Kinder- und Jugendpsychiatrie","BGIIb";"31 - Psychosomatik","BGIb";0,"Leer"},2,0)</f>
        <v>Leer</v>
      </c>
      <c r="Q112" s="388" t="str">
        <f t="shared" si="27"/>
        <v>Leer</v>
      </c>
      <c r="R112" s="388">
        <f t="shared" si="16"/>
        <v>0</v>
      </c>
      <c r="S112" s="388">
        <f t="shared" si="24"/>
        <v>0</v>
      </c>
      <c r="T112" s="388">
        <f t="shared" si="17"/>
        <v>0</v>
      </c>
      <c r="U112" s="388">
        <f t="shared" si="18"/>
        <v>0</v>
      </c>
      <c r="V112" s="388">
        <f t="shared" si="19"/>
        <v>0</v>
      </c>
      <c r="W112" s="388">
        <f t="shared" si="20"/>
        <v>0</v>
      </c>
      <c r="X112" s="388">
        <f t="shared" si="21"/>
        <v>0</v>
      </c>
      <c r="Y112" s="388">
        <f t="shared" si="22"/>
        <v>0</v>
      </c>
    </row>
    <row r="113" spans="2:25" ht="15" customHeight="1" x14ac:dyDescent="0.3">
      <c r="B113" s="111" t="str">
        <f t="shared" si="15"/>
        <v>!!!</v>
      </c>
      <c r="C113" s="324"/>
      <c r="D113" s="351"/>
      <c r="E113" s="354"/>
      <c r="F113" s="340"/>
      <c r="G113" s="233"/>
      <c r="H113" s="351"/>
      <c r="I113" s="353"/>
      <c r="J113" s="89"/>
      <c r="K113" s="384"/>
      <c r="L113" s="388" t="str">
        <f t="shared" si="25"/>
        <v>Leer</v>
      </c>
      <c r="M113" s="388" t="str">
        <f t="shared" si="26"/>
        <v>Leer</v>
      </c>
      <c r="N113" s="388" t="str">
        <f t="shared" si="23"/>
        <v>Leer</v>
      </c>
      <c r="O113" s="388" t="str">
        <f>VLOOKUP(C113,{"29 - Psychiatrie (Erwachsene)","BGI";"30 - Kinder- und Jugendpsychiatrie","BGII";"31 - Psychosomatik","BGI";0,"Leer"},2,0)</f>
        <v>Leer</v>
      </c>
      <c r="P113" s="388" t="str">
        <f>VLOOKUP(C113,{"29 - Psychiatrie (Erwachsene)","BGIb";"30 - Kinder- und Jugendpsychiatrie","BGIIb";"31 - Psychosomatik","BGIb";0,"Leer"},2,0)</f>
        <v>Leer</v>
      </c>
      <c r="Q113" s="388" t="str">
        <f t="shared" si="27"/>
        <v>Leer</v>
      </c>
      <c r="R113" s="388">
        <f t="shared" si="16"/>
        <v>0</v>
      </c>
      <c r="S113" s="388">
        <f t="shared" si="24"/>
        <v>0</v>
      </c>
      <c r="T113" s="388">
        <f t="shared" si="17"/>
        <v>0</v>
      </c>
      <c r="U113" s="388">
        <f t="shared" si="18"/>
        <v>0</v>
      </c>
      <c r="V113" s="388">
        <f t="shared" si="19"/>
        <v>0</v>
      </c>
      <c r="W113" s="388">
        <f t="shared" si="20"/>
        <v>0</v>
      </c>
      <c r="X113" s="388">
        <f t="shared" si="21"/>
        <v>0</v>
      </c>
      <c r="Y113" s="388">
        <f t="shared" si="22"/>
        <v>0</v>
      </c>
    </row>
    <row r="114" spans="2:25" ht="15" customHeight="1" x14ac:dyDescent="0.3">
      <c r="B114" s="111" t="str">
        <f t="shared" si="15"/>
        <v>!!!</v>
      </c>
      <c r="C114" s="324"/>
      <c r="D114" s="351"/>
      <c r="E114" s="354"/>
      <c r="F114" s="340"/>
      <c r="G114" s="233"/>
      <c r="H114" s="351"/>
      <c r="I114" s="353"/>
      <c r="J114" s="89"/>
      <c r="K114" s="384"/>
      <c r="L114" s="388" t="str">
        <f t="shared" si="25"/>
        <v>Leer</v>
      </c>
      <c r="M114" s="388" t="str">
        <f t="shared" si="26"/>
        <v>Leer</v>
      </c>
      <c r="N114" s="388" t="str">
        <f t="shared" si="23"/>
        <v>Leer</v>
      </c>
      <c r="O114" s="388" t="str">
        <f>VLOOKUP(C114,{"29 - Psychiatrie (Erwachsene)","BGI";"30 - Kinder- und Jugendpsychiatrie","BGII";"31 - Psychosomatik","BGI";0,"Leer"},2,0)</f>
        <v>Leer</v>
      </c>
      <c r="P114" s="388" t="str">
        <f>VLOOKUP(C114,{"29 - Psychiatrie (Erwachsene)","BGIb";"30 - Kinder- und Jugendpsychiatrie","BGIIb";"31 - Psychosomatik","BGIb";0,"Leer"},2,0)</f>
        <v>Leer</v>
      </c>
      <c r="Q114" s="388" t="str">
        <f t="shared" si="27"/>
        <v>Leer</v>
      </c>
      <c r="R114" s="388">
        <f t="shared" si="16"/>
        <v>0</v>
      </c>
      <c r="S114" s="388">
        <f t="shared" si="24"/>
        <v>0</v>
      </c>
      <c r="T114" s="388">
        <f t="shared" si="17"/>
        <v>0</v>
      </c>
      <c r="U114" s="388">
        <f t="shared" si="18"/>
        <v>0</v>
      </c>
      <c r="V114" s="388">
        <f t="shared" si="19"/>
        <v>0</v>
      </c>
      <c r="W114" s="388">
        <f t="shared" si="20"/>
        <v>0</v>
      </c>
      <c r="X114" s="388">
        <f t="shared" si="21"/>
        <v>0</v>
      </c>
      <c r="Y114" s="388">
        <f t="shared" si="22"/>
        <v>0</v>
      </c>
    </row>
    <row r="115" spans="2:25" ht="15" customHeight="1" x14ac:dyDescent="0.3">
      <c r="B115" s="111" t="str">
        <f t="shared" si="15"/>
        <v>!!!</v>
      </c>
      <c r="C115" s="324"/>
      <c r="D115" s="351"/>
      <c r="E115" s="354"/>
      <c r="F115" s="340"/>
      <c r="G115" s="233"/>
      <c r="H115" s="351"/>
      <c r="I115" s="353"/>
      <c r="J115" s="89"/>
      <c r="K115" s="384"/>
      <c r="L115" s="388" t="str">
        <f t="shared" si="25"/>
        <v>Leer</v>
      </c>
      <c r="M115" s="388" t="str">
        <f t="shared" si="26"/>
        <v>Leer</v>
      </c>
      <c r="N115" s="388" t="str">
        <f t="shared" si="23"/>
        <v>Leer</v>
      </c>
      <c r="O115" s="388" t="str">
        <f>VLOOKUP(C115,{"29 - Psychiatrie (Erwachsene)","BGI";"30 - Kinder- und Jugendpsychiatrie","BGII";"31 - Psychosomatik","BGI";0,"Leer"},2,0)</f>
        <v>Leer</v>
      </c>
      <c r="P115" s="388" t="str">
        <f>VLOOKUP(C115,{"29 - Psychiatrie (Erwachsene)","BGIb";"30 - Kinder- und Jugendpsychiatrie","BGIIb";"31 - Psychosomatik","BGIb";0,"Leer"},2,0)</f>
        <v>Leer</v>
      </c>
      <c r="Q115" s="388" t="str">
        <f t="shared" si="27"/>
        <v>Leer</v>
      </c>
      <c r="R115" s="388">
        <f t="shared" si="16"/>
        <v>0</v>
      </c>
      <c r="S115" s="388">
        <f t="shared" si="24"/>
        <v>0</v>
      </c>
      <c r="T115" s="388">
        <f t="shared" si="17"/>
        <v>0</v>
      </c>
      <c r="U115" s="388">
        <f t="shared" si="18"/>
        <v>0</v>
      </c>
      <c r="V115" s="388">
        <f t="shared" si="19"/>
        <v>0</v>
      </c>
      <c r="W115" s="388">
        <f t="shared" si="20"/>
        <v>0</v>
      </c>
      <c r="X115" s="388">
        <f t="shared" si="21"/>
        <v>0</v>
      </c>
      <c r="Y115" s="388">
        <f t="shared" si="22"/>
        <v>0</v>
      </c>
    </row>
    <row r="116" spans="2:25" ht="15" customHeight="1" x14ac:dyDescent="0.3">
      <c r="B116" s="111" t="str">
        <f t="shared" si="15"/>
        <v>!!!</v>
      </c>
      <c r="C116" s="324"/>
      <c r="D116" s="351"/>
      <c r="E116" s="354"/>
      <c r="F116" s="340"/>
      <c r="G116" s="233"/>
      <c r="H116" s="351"/>
      <c r="I116" s="353"/>
      <c r="J116" s="89"/>
      <c r="K116" s="384"/>
      <c r="L116" s="388" t="str">
        <f t="shared" si="25"/>
        <v>Leer</v>
      </c>
      <c r="M116" s="388" t="str">
        <f t="shared" si="26"/>
        <v>Leer</v>
      </c>
      <c r="N116" s="388" t="str">
        <f t="shared" si="23"/>
        <v>Leer</v>
      </c>
      <c r="O116" s="388" t="str">
        <f>VLOOKUP(C116,{"29 - Psychiatrie (Erwachsene)","BGI";"30 - Kinder- und Jugendpsychiatrie","BGII";"31 - Psychosomatik","BGI";0,"Leer"},2,0)</f>
        <v>Leer</v>
      </c>
      <c r="P116" s="388" t="str">
        <f>VLOOKUP(C116,{"29 - Psychiatrie (Erwachsene)","BGIb";"30 - Kinder- und Jugendpsychiatrie","BGIIb";"31 - Psychosomatik","BGIb";0,"Leer"},2,0)</f>
        <v>Leer</v>
      </c>
      <c r="Q116" s="388" t="str">
        <f t="shared" si="27"/>
        <v>Leer</v>
      </c>
      <c r="R116" s="388">
        <f t="shared" si="16"/>
        <v>0</v>
      </c>
      <c r="S116" s="388">
        <f t="shared" si="24"/>
        <v>0</v>
      </c>
      <c r="T116" s="388">
        <f t="shared" si="17"/>
        <v>0</v>
      </c>
      <c r="U116" s="388">
        <f t="shared" si="18"/>
        <v>0</v>
      </c>
      <c r="V116" s="388">
        <f t="shared" si="19"/>
        <v>0</v>
      </c>
      <c r="W116" s="388">
        <f t="shared" si="20"/>
        <v>0</v>
      </c>
      <c r="X116" s="388">
        <f t="shared" si="21"/>
        <v>0</v>
      </c>
      <c r="Y116" s="388">
        <f t="shared" si="22"/>
        <v>0</v>
      </c>
    </row>
    <row r="117" spans="2:25" ht="15" customHeight="1" x14ac:dyDescent="0.3">
      <c r="B117" s="111" t="str">
        <f t="shared" si="15"/>
        <v>!!!</v>
      </c>
      <c r="C117" s="324"/>
      <c r="D117" s="351"/>
      <c r="E117" s="354"/>
      <c r="F117" s="340"/>
      <c r="G117" s="233"/>
      <c r="H117" s="351"/>
      <c r="I117" s="353"/>
      <c r="J117" s="89"/>
      <c r="K117" s="384"/>
      <c r="L117" s="388" t="str">
        <f t="shared" si="25"/>
        <v>Leer</v>
      </c>
      <c r="M117" s="388" t="str">
        <f t="shared" si="26"/>
        <v>Leer</v>
      </c>
      <c r="N117" s="388" t="str">
        <f t="shared" si="23"/>
        <v>Leer</v>
      </c>
      <c r="O117" s="388" t="str">
        <f>VLOOKUP(C117,{"29 - Psychiatrie (Erwachsene)","BGI";"30 - Kinder- und Jugendpsychiatrie","BGII";"31 - Psychosomatik","BGI";0,"Leer"},2,0)</f>
        <v>Leer</v>
      </c>
      <c r="P117" s="388" t="str">
        <f>VLOOKUP(C117,{"29 - Psychiatrie (Erwachsene)","BGIb";"30 - Kinder- und Jugendpsychiatrie","BGIIb";"31 - Psychosomatik","BGIb";0,"Leer"},2,0)</f>
        <v>Leer</v>
      </c>
      <c r="Q117" s="388" t="str">
        <f t="shared" si="27"/>
        <v>Leer</v>
      </c>
      <c r="R117" s="388">
        <f t="shared" si="16"/>
        <v>0</v>
      </c>
      <c r="S117" s="388">
        <f t="shared" si="24"/>
        <v>0</v>
      </c>
      <c r="T117" s="388">
        <f t="shared" si="17"/>
        <v>0</v>
      </c>
      <c r="U117" s="388">
        <f t="shared" si="18"/>
        <v>0</v>
      </c>
      <c r="V117" s="388">
        <f t="shared" si="19"/>
        <v>0</v>
      </c>
      <c r="W117" s="388">
        <f t="shared" si="20"/>
        <v>0</v>
      </c>
      <c r="X117" s="388">
        <f t="shared" si="21"/>
        <v>0</v>
      </c>
      <c r="Y117" s="388">
        <f t="shared" si="22"/>
        <v>0</v>
      </c>
    </row>
    <row r="118" spans="2:25" ht="15" customHeight="1" x14ac:dyDescent="0.3">
      <c r="B118" s="111" t="str">
        <f t="shared" si="15"/>
        <v>!!!</v>
      </c>
      <c r="C118" s="324"/>
      <c r="D118" s="351"/>
      <c r="E118" s="354"/>
      <c r="F118" s="340"/>
      <c r="G118" s="233"/>
      <c r="H118" s="351"/>
      <c r="I118" s="353"/>
      <c r="J118" s="89"/>
      <c r="K118" s="384"/>
      <c r="L118" s="388" t="str">
        <f t="shared" si="25"/>
        <v>Leer</v>
      </c>
      <c r="M118" s="388" t="str">
        <f t="shared" si="26"/>
        <v>Leer</v>
      </c>
      <c r="N118" s="388" t="str">
        <f t="shared" si="23"/>
        <v>Leer</v>
      </c>
      <c r="O118" s="388" t="str">
        <f>VLOOKUP(C118,{"29 - Psychiatrie (Erwachsene)","BGI";"30 - Kinder- und Jugendpsychiatrie","BGII";"31 - Psychosomatik","BGI";0,"Leer"},2,0)</f>
        <v>Leer</v>
      </c>
      <c r="P118" s="388" t="str">
        <f>VLOOKUP(C118,{"29 - Psychiatrie (Erwachsene)","BGIb";"30 - Kinder- und Jugendpsychiatrie","BGIIb";"31 - Psychosomatik","BGIb";0,"Leer"},2,0)</f>
        <v>Leer</v>
      </c>
      <c r="Q118" s="388" t="str">
        <f t="shared" si="27"/>
        <v>Leer</v>
      </c>
      <c r="R118" s="388">
        <f t="shared" si="16"/>
        <v>0</v>
      </c>
      <c r="S118" s="388">
        <f t="shared" si="24"/>
        <v>0</v>
      </c>
      <c r="T118" s="388">
        <f t="shared" si="17"/>
        <v>0</v>
      </c>
      <c r="U118" s="388">
        <f t="shared" si="18"/>
        <v>0</v>
      </c>
      <c r="V118" s="388">
        <f t="shared" si="19"/>
        <v>0</v>
      </c>
      <c r="W118" s="388">
        <f t="shared" si="20"/>
        <v>0</v>
      </c>
      <c r="X118" s="388">
        <f t="shared" si="21"/>
        <v>0</v>
      </c>
      <c r="Y118" s="388">
        <f t="shared" si="22"/>
        <v>0</v>
      </c>
    </row>
    <row r="119" spans="2:25" ht="15" customHeight="1" x14ac:dyDescent="0.3">
      <c r="B119" s="111" t="str">
        <f t="shared" si="15"/>
        <v>!!!</v>
      </c>
      <c r="C119" s="324"/>
      <c r="D119" s="351"/>
      <c r="E119" s="354"/>
      <c r="F119" s="340"/>
      <c r="G119" s="233"/>
      <c r="H119" s="351"/>
      <c r="I119" s="353"/>
      <c r="J119" s="89"/>
      <c r="K119" s="384"/>
      <c r="L119" s="388" t="str">
        <f t="shared" si="25"/>
        <v>Leer</v>
      </c>
      <c r="M119" s="388" t="str">
        <f t="shared" si="26"/>
        <v>Leer</v>
      </c>
      <c r="N119" s="388" t="str">
        <f t="shared" si="23"/>
        <v>Leer</v>
      </c>
      <c r="O119" s="388" t="str">
        <f>VLOOKUP(C119,{"29 - Psychiatrie (Erwachsene)","BGI";"30 - Kinder- und Jugendpsychiatrie","BGII";"31 - Psychosomatik","BGI";0,"Leer"},2,0)</f>
        <v>Leer</v>
      </c>
      <c r="P119" s="388" t="str">
        <f>VLOOKUP(C119,{"29 - Psychiatrie (Erwachsene)","BGIb";"30 - Kinder- und Jugendpsychiatrie","BGIIb";"31 - Psychosomatik","BGIb";0,"Leer"},2,0)</f>
        <v>Leer</v>
      </c>
      <c r="Q119" s="388" t="str">
        <f t="shared" si="27"/>
        <v>Leer</v>
      </c>
      <c r="R119" s="388">
        <f t="shared" si="16"/>
        <v>0</v>
      </c>
      <c r="S119" s="388">
        <f t="shared" si="24"/>
        <v>0</v>
      </c>
      <c r="T119" s="388">
        <f t="shared" si="17"/>
        <v>0</v>
      </c>
      <c r="U119" s="388">
        <f t="shared" si="18"/>
        <v>0</v>
      </c>
      <c r="V119" s="388">
        <f t="shared" si="19"/>
        <v>0</v>
      </c>
      <c r="W119" s="388">
        <f t="shared" si="20"/>
        <v>0</v>
      </c>
      <c r="X119" s="388">
        <f t="shared" si="21"/>
        <v>0</v>
      </c>
      <c r="Y119" s="388">
        <f t="shared" si="22"/>
        <v>0</v>
      </c>
    </row>
    <row r="120" spans="2:25" ht="15" customHeight="1" x14ac:dyDescent="0.3">
      <c r="B120" s="111" t="str">
        <f t="shared" si="15"/>
        <v>!!!</v>
      </c>
      <c r="C120" s="324"/>
      <c r="D120" s="351"/>
      <c r="E120" s="354"/>
      <c r="F120" s="340"/>
      <c r="G120" s="233"/>
      <c r="H120" s="351"/>
      <c r="I120" s="353"/>
      <c r="J120" s="89"/>
      <c r="K120" s="384"/>
      <c r="L120" s="388" t="str">
        <f t="shared" si="25"/>
        <v>Leer</v>
      </c>
      <c r="M120" s="388" t="str">
        <f t="shared" si="26"/>
        <v>Leer</v>
      </c>
      <c r="N120" s="388" t="str">
        <f t="shared" si="23"/>
        <v>Leer</v>
      </c>
      <c r="O120" s="388" t="str">
        <f>VLOOKUP(C120,{"29 - Psychiatrie (Erwachsene)","BGI";"30 - Kinder- und Jugendpsychiatrie","BGII";"31 - Psychosomatik","BGI";0,"Leer"},2,0)</f>
        <v>Leer</v>
      </c>
      <c r="P120" s="388" t="str">
        <f>VLOOKUP(C120,{"29 - Psychiatrie (Erwachsene)","BGIb";"30 - Kinder- und Jugendpsychiatrie","BGIIb";"31 - Psychosomatik","BGIb";0,"Leer"},2,0)</f>
        <v>Leer</v>
      </c>
      <c r="Q120" s="388" t="str">
        <f t="shared" si="27"/>
        <v>Leer</v>
      </c>
      <c r="R120" s="388">
        <f t="shared" si="16"/>
        <v>0</v>
      </c>
      <c r="S120" s="388">
        <f t="shared" si="24"/>
        <v>0</v>
      </c>
      <c r="T120" s="388">
        <f t="shared" si="17"/>
        <v>0</v>
      </c>
      <c r="U120" s="388">
        <f t="shared" si="18"/>
        <v>0</v>
      </c>
      <c r="V120" s="388">
        <f t="shared" si="19"/>
        <v>0</v>
      </c>
      <c r="W120" s="388">
        <f t="shared" si="20"/>
        <v>0</v>
      </c>
      <c r="X120" s="388">
        <f t="shared" si="21"/>
        <v>0</v>
      </c>
      <c r="Y120" s="388">
        <f t="shared" si="22"/>
        <v>0</v>
      </c>
    </row>
    <row r="121" spans="2:25" ht="15" customHeight="1" x14ac:dyDescent="0.3">
      <c r="B121" s="111" t="str">
        <f t="shared" si="15"/>
        <v>!!!</v>
      </c>
      <c r="C121" s="324"/>
      <c r="D121" s="351"/>
      <c r="E121" s="354"/>
      <c r="F121" s="340"/>
      <c r="G121" s="233"/>
      <c r="H121" s="351"/>
      <c r="I121" s="353"/>
      <c r="J121" s="89"/>
      <c r="K121" s="384"/>
      <c r="L121" s="388" t="str">
        <f t="shared" si="25"/>
        <v>Leer</v>
      </c>
      <c r="M121" s="388" t="str">
        <f t="shared" si="26"/>
        <v>Leer</v>
      </c>
      <c r="N121" s="388" t="str">
        <f t="shared" si="23"/>
        <v>Leer</v>
      </c>
      <c r="O121" s="388" t="str">
        <f>VLOOKUP(C121,{"29 - Psychiatrie (Erwachsene)","BGI";"30 - Kinder- und Jugendpsychiatrie","BGII";"31 - Psychosomatik","BGI";0,"Leer"},2,0)</f>
        <v>Leer</v>
      </c>
      <c r="P121" s="388" t="str">
        <f>VLOOKUP(C121,{"29 - Psychiatrie (Erwachsene)","BGIb";"30 - Kinder- und Jugendpsychiatrie","BGIIb";"31 - Psychosomatik","BGIb";0,"Leer"},2,0)</f>
        <v>Leer</v>
      </c>
      <c r="Q121" s="388" t="str">
        <f t="shared" si="27"/>
        <v>Leer</v>
      </c>
      <c r="R121" s="388">
        <f t="shared" si="16"/>
        <v>0</v>
      </c>
      <c r="S121" s="388">
        <f t="shared" si="24"/>
        <v>0</v>
      </c>
      <c r="T121" s="388">
        <f t="shared" si="17"/>
        <v>0</v>
      </c>
      <c r="U121" s="388">
        <f t="shared" si="18"/>
        <v>0</v>
      </c>
      <c r="V121" s="388">
        <f t="shared" si="19"/>
        <v>0</v>
      </c>
      <c r="W121" s="388">
        <f t="shared" si="20"/>
        <v>0</v>
      </c>
      <c r="X121" s="388">
        <f t="shared" si="21"/>
        <v>0</v>
      </c>
      <c r="Y121" s="388">
        <f t="shared" si="22"/>
        <v>0</v>
      </c>
    </row>
    <row r="122" spans="2:25" ht="15" customHeight="1" x14ac:dyDescent="0.3">
      <c r="B122" s="111" t="str">
        <f t="shared" si="15"/>
        <v>!!!</v>
      </c>
      <c r="C122" s="324"/>
      <c r="D122" s="351"/>
      <c r="E122" s="354"/>
      <c r="F122" s="340"/>
      <c r="G122" s="233"/>
      <c r="H122" s="351"/>
      <c r="I122" s="353"/>
      <c r="J122" s="89"/>
      <c r="K122" s="384"/>
      <c r="L122" s="388" t="str">
        <f t="shared" si="25"/>
        <v>Leer</v>
      </c>
      <c r="M122" s="388" t="str">
        <f t="shared" si="26"/>
        <v>Leer</v>
      </c>
      <c r="N122" s="388" t="str">
        <f t="shared" si="23"/>
        <v>Leer</v>
      </c>
      <c r="O122" s="388" t="str">
        <f>VLOOKUP(C122,{"29 - Psychiatrie (Erwachsene)","BGI";"30 - Kinder- und Jugendpsychiatrie","BGII";"31 - Psychosomatik","BGI";0,"Leer"},2,0)</f>
        <v>Leer</v>
      </c>
      <c r="P122" s="388" t="str">
        <f>VLOOKUP(C122,{"29 - Psychiatrie (Erwachsene)","BGIb";"30 - Kinder- und Jugendpsychiatrie","BGIIb";"31 - Psychosomatik","BGIb";0,"Leer"},2,0)</f>
        <v>Leer</v>
      </c>
      <c r="Q122" s="388" t="str">
        <f t="shared" si="27"/>
        <v>Leer</v>
      </c>
      <c r="R122" s="388">
        <f t="shared" si="16"/>
        <v>0</v>
      </c>
      <c r="S122" s="388">
        <f t="shared" si="24"/>
        <v>0</v>
      </c>
      <c r="T122" s="388">
        <f t="shared" si="17"/>
        <v>0</v>
      </c>
      <c r="U122" s="388">
        <f t="shared" si="18"/>
        <v>0</v>
      </c>
      <c r="V122" s="388">
        <f t="shared" si="19"/>
        <v>0</v>
      </c>
      <c r="W122" s="388">
        <f t="shared" si="20"/>
        <v>0</v>
      </c>
      <c r="X122" s="388">
        <f t="shared" si="21"/>
        <v>0</v>
      </c>
      <c r="Y122" s="388">
        <f t="shared" si="22"/>
        <v>0</v>
      </c>
    </row>
    <row r="123" spans="2:25" ht="15" customHeight="1" x14ac:dyDescent="0.3">
      <c r="B123" s="111" t="str">
        <f t="shared" si="15"/>
        <v>!!!</v>
      </c>
      <c r="C123" s="324"/>
      <c r="D123" s="351"/>
      <c r="E123" s="354"/>
      <c r="F123" s="340"/>
      <c r="G123" s="233"/>
      <c r="H123" s="351"/>
      <c r="I123" s="353"/>
      <c r="J123" s="89"/>
      <c r="K123" s="384"/>
      <c r="L123" s="388" t="str">
        <f t="shared" si="25"/>
        <v>Leer</v>
      </c>
      <c r="M123" s="388" t="str">
        <f t="shared" si="26"/>
        <v>Leer</v>
      </c>
      <c r="N123" s="388" t="str">
        <f t="shared" si="23"/>
        <v>Leer</v>
      </c>
      <c r="O123" s="388" t="str">
        <f>VLOOKUP(C123,{"29 - Psychiatrie (Erwachsene)","BGI";"30 - Kinder- und Jugendpsychiatrie","BGII";"31 - Psychosomatik","BGI";0,"Leer"},2,0)</f>
        <v>Leer</v>
      </c>
      <c r="P123" s="388" t="str">
        <f>VLOOKUP(C123,{"29 - Psychiatrie (Erwachsene)","BGIb";"30 - Kinder- und Jugendpsychiatrie","BGIIb";"31 - Psychosomatik","BGIb";0,"Leer"},2,0)</f>
        <v>Leer</v>
      </c>
      <c r="Q123" s="388" t="str">
        <f t="shared" si="27"/>
        <v>Leer</v>
      </c>
      <c r="R123" s="388">
        <f t="shared" si="16"/>
        <v>0</v>
      </c>
      <c r="S123" s="388">
        <f t="shared" si="24"/>
        <v>0</v>
      </c>
      <c r="T123" s="388">
        <f t="shared" si="17"/>
        <v>0</v>
      </c>
      <c r="U123" s="388">
        <f t="shared" si="18"/>
        <v>0</v>
      </c>
      <c r="V123" s="388">
        <f t="shared" si="19"/>
        <v>0</v>
      </c>
      <c r="W123" s="388">
        <f t="shared" si="20"/>
        <v>0</v>
      </c>
      <c r="X123" s="388">
        <f t="shared" si="21"/>
        <v>0</v>
      </c>
      <c r="Y123" s="388">
        <f t="shared" si="22"/>
        <v>0</v>
      </c>
    </row>
    <row r="124" spans="2:25" ht="15" customHeight="1" x14ac:dyDescent="0.3">
      <c r="B124" s="111" t="str">
        <f t="shared" si="15"/>
        <v>!!!</v>
      </c>
      <c r="C124" s="324"/>
      <c r="D124" s="351"/>
      <c r="E124" s="354"/>
      <c r="F124" s="340"/>
      <c r="G124" s="233"/>
      <c r="H124" s="351"/>
      <c r="I124" s="353"/>
      <c r="J124" s="89"/>
      <c r="K124" s="384"/>
      <c r="L124" s="388" t="str">
        <f t="shared" si="25"/>
        <v>Leer</v>
      </c>
      <c r="M124" s="388" t="str">
        <f t="shared" si="26"/>
        <v>Leer</v>
      </c>
      <c r="N124" s="388" t="str">
        <f t="shared" si="23"/>
        <v>Leer</v>
      </c>
      <c r="O124" s="388" t="str">
        <f>VLOOKUP(C124,{"29 - Psychiatrie (Erwachsene)","BGI";"30 - Kinder- und Jugendpsychiatrie","BGII";"31 - Psychosomatik","BGI";0,"Leer"},2,0)</f>
        <v>Leer</v>
      </c>
      <c r="P124" s="388" t="str">
        <f>VLOOKUP(C124,{"29 - Psychiatrie (Erwachsene)","BGIb";"30 - Kinder- und Jugendpsychiatrie","BGIIb";"31 - Psychosomatik","BGIb";0,"Leer"},2,0)</f>
        <v>Leer</v>
      </c>
      <c r="Q124" s="388" t="str">
        <f t="shared" si="27"/>
        <v>Leer</v>
      </c>
      <c r="R124" s="388">
        <f t="shared" si="16"/>
        <v>0</v>
      </c>
      <c r="S124" s="388">
        <f t="shared" si="24"/>
        <v>0</v>
      </c>
      <c r="T124" s="388">
        <f t="shared" si="17"/>
        <v>0</v>
      </c>
      <c r="U124" s="388">
        <f t="shared" si="18"/>
        <v>0</v>
      </c>
      <c r="V124" s="388">
        <f t="shared" si="19"/>
        <v>0</v>
      </c>
      <c r="W124" s="388">
        <f t="shared" si="20"/>
        <v>0</v>
      </c>
      <c r="X124" s="388">
        <f t="shared" si="21"/>
        <v>0</v>
      </c>
      <c r="Y124" s="388">
        <f t="shared" si="22"/>
        <v>0</v>
      </c>
    </row>
    <row r="125" spans="2:25" ht="15" customHeight="1" x14ac:dyDescent="0.3">
      <c r="B125" s="111" t="str">
        <f t="shared" si="15"/>
        <v>!!!</v>
      </c>
      <c r="C125" s="324"/>
      <c r="D125" s="351"/>
      <c r="E125" s="354"/>
      <c r="F125" s="340"/>
      <c r="G125" s="233"/>
      <c r="H125" s="351"/>
      <c r="I125" s="353"/>
      <c r="J125" s="89"/>
      <c r="K125" s="384"/>
      <c r="L125" s="388" t="str">
        <f t="shared" si="25"/>
        <v>Leer</v>
      </c>
      <c r="M125" s="388" t="str">
        <f t="shared" si="26"/>
        <v>Leer</v>
      </c>
      <c r="N125" s="388" t="str">
        <f t="shared" si="23"/>
        <v>Leer</v>
      </c>
      <c r="O125" s="388" t="str">
        <f>VLOOKUP(C125,{"29 - Psychiatrie (Erwachsene)","BGI";"30 - Kinder- und Jugendpsychiatrie","BGII";"31 - Psychosomatik","BGI";0,"Leer"},2,0)</f>
        <v>Leer</v>
      </c>
      <c r="P125" s="388" t="str">
        <f>VLOOKUP(C125,{"29 - Psychiatrie (Erwachsene)","BGIb";"30 - Kinder- und Jugendpsychiatrie","BGIIb";"31 - Psychosomatik","BGIb";0,"Leer"},2,0)</f>
        <v>Leer</v>
      </c>
      <c r="Q125" s="388" t="str">
        <f t="shared" si="27"/>
        <v>Leer</v>
      </c>
      <c r="R125" s="388">
        <f t="shared" si="16"/>
        <v>0</v>
      </c>
      <c r="S125" s="388">
        <f t="shared" si="24"/>
        <v>0</v>
      </c>
      <c r="T125" s="388">
        <f t="shared" si="17"/>
        <v>0</v>
      </c>
      <c r="U125" s="388">
        <f t="shared" si="18"/>
        <v>0</v>
      </c>
      <c r="V125" s="388">
        <f t="shared" si="19"/>
        <v>0</v>
      </c>
      <c r="W125" s="388">
        <f t="shared" si="20"/>
        <v>0</v>
      </c>
      <c r="X125" s="388">
        <f t="shared" si="21"/>
        <v>0</v>
      </c>
      <c r="Y125" s="388">
        <f t="shared" si="22"/>
        <v>0</v>
      </c>
    </row>
    <row r="126" spans="2:25" ht="15" customHeight="1" x14ac:dyDescent="0.3">
      <c r="B126" s="111" t="str">
        <f t="shared" si="15"/>
        <v>!!!</v>
      </c>
      <c r="C126" s="324"/>
      <c r="D126" s="351"/>
      <c r="E126" s="354"/>
      <c r="F126" s="340"/>
      <c r="G126" s="233"/>
      <c r="H126" s="351"/>
      <c r="I126" s="353"/>
      <c r="J126" s="89"/>
      <c r="K126" s="384"/>
      <c r="L126" s="388" t="str">
        <f t="shared" si="25"/>
        <v>Leer</v>
      </c>
      <c r="M126" s="388" t="str">
        <f t="shared" si="26"/>
        <v>Leer</v>
      </c>
      <c r="N126" s="388" t="str">
        <f t="shared" si="23"/>
        <v>Leer</v>
      </c>
      <c r="O126" s="388" t="str">
        <f>VLOOKUP(C126,{"29 - Psychiatrie (Erwachsene)","BGI";"30 - Kinder- und Jugendpsychiatrie","BGII";"31 - Psychosomatik","BGI";0,"Leer"},2,0)</f>
        <v>Leer</v>
      </c>
      <c r="P126" s="388" t="str">
        <f>VLOOKUP(C126,{"29 - Psychiatrie (Erwachsene)","BGIb";"30 - Kinder- und Jugendpsychiatrie","BGIIb";"31 - Psychosomatik","BGIb";0,"Leer"},2,0)</f>
        <v>Leer</v>
      </c>
      <c r="Q126" s="388" t="str">
        <f t="shared" si="27"/>
        <v>Leer</v>
      </c>
      <c r="R126" s="388">
        <f t="shared" si="16"/>
        <v>0</v>
      </c>
      <c r="S126" s="388">
        <f t="shared" si="24"/>
        <v>0</v>
      </c>
      <c r="T126" s="388">
        <f t="shared" si="17"/>
        <v>0</v>
      </c>
      <c r="U126" s="388">
        <f t="shared" si="18"/>
        <v>0</v>
      </c>
      <c r="V126" s="388">
        <f t="shared" si="19"/>
        <v>0</v>
      </c>
      <c r="W126" s="388">
        <f t="shared" si="20"/>
        <v>0</v>
      </c>
      <c r="X126" s="388">
        <f t="shared" si="21"/>
        <v>0</v>
      </c>
      <c r="Y126" s="388">
        <f t="shared" si="22"/>
        <v>0</v>
      </c>
    </row>
    <row r="127" spans="2:25" ht="15" customHeight="1" x14ac:dyDescent="0.3">
      <c r="B127" s="111" t="str">
        <f t="shared" si="15"/>
        <v>!!!</v>
      </c>
      <c r="C127" s="324"/>
      <c r="D127" s="351"/>
      <c r="E127" s="354"/>
      <c r="F127" s="340"/>
      <c r="G127" s="233"/>
      <c r="H127" s="351"/>
      <c r="I127" s="353"/>
      <c r="J127" s="89"/>
      <c r="K127" s="384"/>
      <c r="L127" s="388" t="str">
        <f t="shared" si="25"/>
        <v>Leer</v>
      </c>
      <c r="M127" s="388" t="str">
        <f t="shared" si="26"/>
        <v>Leer</v>
      </c>
      <c r="N127" s="388" t="str">
        <f t="shared" si="23"/>
        <v>Leer</v>
      </c>
      <c r="O127" s="388" t="str">
        <f>VLOOKUP(C127,{"29 - Psychiatrie (Erwachsene)","BGI";"30 - Kinder- und Jugendpsychiatrie","BGII";"31 - Psychosomatik","BGI";0,"Leer"},2,0)</f>
        <v>Leer</v>
      </c>
      <c r="P127" s="388" t="str">
        <f>VLOOKUP(C127,{"29 - Psychiatrie (Erwachsene)","BGIb";"30 - Kinder- und Jugendpsychiatrie","BGIIb";"31 - Psychosomatik","BGIb";0,"Leer"},2,0)</f>
        <v>Leer</v>
      </c>
      <c r="Q127" s="388" t="str">
        <f t="shared" si="27"/>
        <v>Leer</v>
      </c>
      <c r="R127" s="388">
        <f t="shared" si="16"/>
        <v>0</v>
      </c>
      <c r="S127" s="388">
        <f t="shared" si="24"/>
        <v>0</v>
      </c>
      <c r="T127" s="388">
        <f t="shared" si="17"/>
        <v>0</v>
      </c>
      <c r="U127" s="388">
        <f t="shared" si="18"/>
        <v>0</v>
      </c>
      <c r="V127" s="388">
        <f t="shared" si="19"/>
        <v>0</v>
      </c>
      <c r="W127" s="388">
        <f t="shared" si="20"/>
        <v>0</v>
      </c>
      <c r="X127" s="388">
        <f t="shared" si="21"/>
        <v>0</v>
      </c>
      <c r="Y127" s="388">
        <f t="shared" si="22"/>
        <v>0</v>
      </c>
    </row>
    <row r="128" spans="2:25" ht="15" customHeight="1" x14ac:dyDescent="0.3">
      <c r="B128" s="111" t="str">
        <f t="shared" si="15"/>
        <v>!!!</v>
      </c>
      <c r="C128" s="324"/>
      <c r="D128" s="351"/>
      <c r="E128" s="354"/>
      <c r="F128" s="340"/>
      <c r="G128" s="233"/>
      <c r="H128" s="351"/>
      <c r="I128" s="353"/>
      <c r="J128" s="89"/>
      <c r="K128" s="384"/>
      <c r="L128" s="388" t="str">
        <f t="shared" si="25"/>
        <v>Leer</v>
      </c>
      <c r="M128" s="388" t="str">
        <f t="shared" si="26"/>
        <v>Leer</v>
      </c>
      <c r="N128" s="388" t="str">
        <f t="shared" si="23"/>
        <v>Leer</v>
      </c>
      <c r="O128" s="388" t="str">
        <f>VLOOKUP(C128,{"29 - Psychiatrie (Erwachsene)","BGI";"30 - Kinder- und Jugendpsychiatrie","BGII";"31 - Psychosomatik","BGI";0,"Leer"},2,0)</f>
        <v>Leer</v>
      </c>
      <c r="P128" s="388" t="str">
        <f>VLOOKUP(C128,{"29 - Psychiatrie (Erwachsene)","BGIb";"30 - Kinder- und Jugendpsychiatrie","BGIIb";"31 - Psychosomatik","BGIb";0,"Leer"},2,0)</f>
        <v>Leer</v>
      </c>
      <c r="Q128" s="388" t="str">
        <f t="shared" si="27"/>
        <v>Leer</v>
      </c>
      <c r="R128" s="388">
        <f t="shared" si="16"/>
        <v>0</v>
      </c>
      <c r="S128" s="388">
        <f t="shared" si="24"/>
        <v>0</v>
      </c>
      <c r="T128" s="388">
        <f t="shared" si="17"/>
        <v>0</v>
      </c>
      <c r="U128" s="388">
        <f t="shared" si="18"/>
        <v>0</v>
      </c>
      <c r="V128" s="388">
        <f t="shared" si="19"/>
        <v>0</v>
      </c>
      <c r="W128" s="388">
        <f t="shared" si="20"/>
        <v>0</v>
      </c>
      <c r="X128" s="388">
        <f t="shared" si="21"/>
        <v>0</v>
      </c>
      <c r="Y128" s="388">
        <f t="shared" si="22"/>
        <v>0</v>
      </c>
    </row>
    <row r="129" spans="2:25" ht="15" customHeight="1" x14ac:dyDescent="0.3">
      <c r="B129" s="111" t="str">
        <f t="shared" si="15"/>
        <v>!!!</v>
      </c>
      <c r="C129" s="324"/>
      <c r="D129" s="351"/>
      <c r="E129" s="354"/>
      <c r="F129" s="340"/>
      <c r="G129" s="233"/>
      <c r="H129" s="351"/>
      <c r="I129" s="353"/>
      <c r="J129" s="89"/>
      <c r="K129" s="384"/>
      <c r="L129" s="388" t="str">
        <f t="shared" si="25"/>
        <v>Leer</v>
      </c>
      <c r="M129" s="388" t="str">
        <f t="shared" si="26"/>
        <v>Leer</v>
      </c>
      <c r="N129" s="388" t="str">
        <f t="shared" si="23"/>
        <v>Leer</v>
      </c>
      <c r="O129" s="388" t="str">
        <f>VLOOKUP(C129,{"29 - Psychiatrie (Erwachsene)","BGI";"30 - Kinder- und Jugendpsychiatrie","BGII";"31 - Psychosomatik","BGI";0,"Leer"},2,0)</f>
        <v>Leer</v>
      </c>
      <c r="P129" s="388" t="str">
        <f>VLOOKUP(C129,{"29 - Psychiatrie (Erwachsene)","BGIb";"30 - Kinder- und Jugendpsychiatrie","BGIIb";"31 - Psychosomatik","BGIb";0,"Leer"},2,0)</f>
        <v>Leer</v>
      </c>
      <c r="Q129" s="388" t="str">
        <f t="shared" si="27"/>
        <v>Leer</v>
      </c>
      <c r="R129" s="388">
        <f t="shared" si="16"/>
        <v>0</v>
      </c>
      <c r="S129" s="388">
        <f t="shared" si="24"/>
        <v>0</v>
      </c>
      <c r="T129" s="388">
        <f t="shared" si="17"/>
        <v>0</v>
      </c>
      <c r="U129" s="388">
        <f t="shared" si="18"/>
        <v>0</v>
      </c>
      <c r="V129" s="388">
        <f t="shared" si="19"/>
        <v>0</v>
      </c>
      <c r="W129" s="388">
        <f t="shared" si="20"/>
        <v>0</v>
      </c>
      <c r="X129" s="388">
        <f t="shared" si="21"/>
        <v>0</v>
      </c>
      <c r="Y129" s="388">
        <f t="shared" si="22"/>
        <v>0</v>
      </c>
    </row>
    <row r="130" spans="2:25" ht="15" customHeight="1" x14ac:dyDescent="0.3">
      <c r="B130" s="111" t="str">
        <f t="shared" si="15"/>
        <v>!!!</v>
      </c>
      <c r="C130" s="324"/>
      <c r="D130" s="351"/>
      <c r="E130" s="354"/>
      <c r="F130" s="340"/>
      <c r="G130" s="233"/>
      <c r="H130" s="351"/>
      <c r="I130" s="353"/>
      <c r="J130" s="89"/>
      <c r="K130" s="384"/>
      <c r="L130" s="388" t="str">
        <f t="shared" si="25"/>
        <v>Leer</v>
      </c>
      <c r="M130" s="388" t="str">
        <f t="shared" si="26"/>
        <v>Leer</v>
      </c>
      <c r="N130" s="388" t="str">
        <f t="shared" si="23"/>
        <v>Leer</v>
      </c>
      <c r="O130" s="388" t="str">
        <f>VLOOKUP(C130,{"29 - Psychiatrie (Erwachsene)","BGI";"30 - Kinder- und Jugendpsychiatrie","BGII";"31 - Psychosomatik","BGI";0,"Leer"},2,0)</f>
        <v>Leer</v>
      </c>
      <c r="P130" s="388" t="str">
        <f>VLOOKUP(C130,{"29 - Psychiatrie (Erwachsene)","BGIb";"30 - Kinder- und Jugendpsychiatrie","BGIIb";"31 - Psychosomatik","BGIb";0,"Leer"},2,0)</f>
        <v>Leer</v>
      </c>
      <c r="Q130" s="388" t="str">
        <f t="shared" si="27"/>
        <v>Leer</v>
      </c>
      <c r="R130" s="388">
        <f t="shared" si="16"/>
        <v>0</v>
      </c>
      <c r="S130" s="388">
        <f t="shared" si="24"/>
        <v>0</v>
      </c>
      <c r="T130" s="388">
        <f t="shared" si="17"/>
        <v>0</v>
      </c>
      <c r="U130" s="388">
        <f t="shared" si="18"/>
        <v>0</v>
      </c>
      <c r="V130" s="388">
        <f t="shared" si="19"/>
        <v>0</v>
      </c>
      <c r="W130" s="388">
        <f t="shared" si="20"/>
        <v>0</v>
      </c>
      <c r="X130" s="388">
        <f t="shared" si="21"/>
        <v>0</v>
      </c>
      <c r="Y130" s="388">
        <f t="shared" si="22"/>
        <v>0</v>
      </c>
    </row>
    <row r="131" spans="2:25" ht="15" customHeight="1" x14ac:dyDescent="0.3">
      <c r="B131" s="111" t="str">
        <f t="shared" si="15"/>
        <v>!!!</v>
      </c>
      <c r="C131" s="324"/>
      <c r="D131" s="351"/>
      <c r="E131" s="354"/>
      <c r="F131" s="340"/>
      <c r="G131" s="233"/>
      <c r="H131" s="351"/>
      <c r="I131" s="353"/>
      <c r="J131" s="89"/>
      <c r="K131" s="384"/>
      <c r="L131" s="388" t="str">
        <f t="shared" si="25"/>
        <v>Leer</v>
      </c>
      <c r="M131" s="388" t="str">
        <f t="shared" si="26"/>
        <v>Leer</v>
      </c>
      <c r="N131" s="388" t="str">
        <f t="shared" si="23"/>
        <v>Leer</v>
      </c>
      <c r="O131" s="388" t="str">
        <f>VLOOKUP(C131,{"29 - Psychiatrie (Erwachsene)","BGI";"30 - Kinder- und Jugendpsychiatrie","BGII";"31 - Psychosomatik","BGI";0,"Leer"},2,0)</f>
        <v>Leer</v>
      </c>
      <c r="P131" s="388" t="str">
        <f>VLOOKUP(C131,{"29 - Psychiatrie (Erwachsene)","BGIb";"30 - Kinder- und Jugendpsychiatrie","BGIIb";"31 - Psychosomatik","BGIb";0,"Leer"},2,0)</f>
        <v>Leer</v>
      </c>
      <c r="Q131" s="388" t="str">
        <f t="shared" si="27"/>
        <v>Leer</v>
      </c>
      <c r="R131" s="388">
        <f t="shared" si="16"/>
        <v>0</v>
      </c>
      <c r="S131" s="388">
        <f t="shared" si="24"/>
        <v>0</v>
      </c>
      <c r="T131" s="388">
        <f t="shared" si="17"/>
        <v>0</v>
      </c>
      <c r="U131" s="388">
        <f t="shared" si="18"/>
        <v>0</v>
      </c>
      <c r="V131" s="388">
        <f t="shared" si="19"/>
        <v>0</v>
      </c>
      <c r="W131" s="388">
        <f t="shared" si="20"/>
        <v>0</v>
      </c>
      <c r="X131" s="388">
        <f t="shared" si="21"/>
        <v>0</v>
      </c>
      <c r="Y131" s="388">
        <f t="shared" si="22"/>
        <v>0</v>
      </c>
    </row>
    <row r="132" spans="2:25" ht="15" customHeight="1" x14ac:dyDescent="0.3">
      <c r="B132" s="111" t="str">
        <f t="shared" si="15"/>
        <v>!!!</v>
      </c>
      <c r="C132" s="324"/>
      <c r="D132" s="351"/>
      <c r="E132" s="354"/>
      <c r="F132" s="340"/>
      <c r="G132" s="233"/>
      <c r="H132" s="351"/>
      <c r="I132" s="353"/>
      <c r="J132" s="89"/>
      <c r="K132" s="384"/>
      <c r="L132" s="388" t="str">
        <f t="shared" si="25"/>
        <v>Leer</v>
      </c>
      <c r="M132" s="388" t="str">
        <f t="shared" si="26"/>
        <v>Leer</v>
      </c>
      <c r="N132" s="388" t="str">
        <f t="shared" si="23"/>
        <v>Leer</v>
      </c>
      <c r="O132" s="388" t="str">
        <f>VLOOKUP(C132,{"29 - Psychiatrie (Erwachsene)","BGI";"30 - Kinder- und Jugendpsychiatrie","BGII";"31 - Psychosomatik","BGI";0,"Leer"},2,0)</f>
        <v>Leer</v>
      </c>
      <c r="P132" s="388" t="str">
        <f>VLOOKUP(C132,{"29 - Psychiatrie (Erwachsene)","BGIb";"30 - Kinder- und Jugendpsychiatrie","BGIIb";"31 - Psychosomatik","BGIb";0,"Leer"},2,0)</f>
        <v>Leer</v>
      </c>
      <c r="Q132" s="388" t="str">
        <f t="shared" si="27"/>
        <v>Leer</v>
      </c>
      <c r="R132" s="388">
        <f t="shared" si="16"/>
        <v>0</v>
      </c>
      <c r="S132" s="388">
        <f t="shared" si="24"/>
        <v>0</v>
      </c>
      <c r="T132" s="388">
        <f t="shared" si="17"/>
        <v>0</v>
      </c>
      <c r="U132" s="388">
        <f t="shared" si="18"/>
        <v>0</v>
      </c>
      <c r="V132" s="388">
        <f t="shared" si="19"/>
        <v>0</v>
      </c>
      <c r="W132" s="388">
        <f t="shared" si="20"/>
        <v>0</v>
      </c>
      <c r="X132" s="388">
        <f t="shared" si="21"/>
        <v>0</v>
      </c>
      <c r="Y132" s="388">
        <f t="shared" si="22"/>
        <v>0</v>
      </c>
    </row>
    <row r="133" spans="2:25" ht="15" customHeight="1" x14ac:dyDescent="0.3">
      <c r="B133" s="111" t="str">
        <f t="shared" si="15"/>
        <v>!!!</v>
      </c>
      <c r="C133" s="324"/>
      <c r="D133" s="351"/>
      <c r="E133" s="354"/>
      <c r="F133" s="340"/>
      <c r="G133" s="233"/>
      <c r="H133" s="351"/>
      <c r="I133" s="353"/>
      <c r="J133" s="89"/>
      <c r="K133" s="384"/>
      <c r="L133" s="388" t="str">
        <f t="shared" si="25"/>
        <v>Leer</v>
      </c>
      <c r="M133" s="388" t="str">
        <f t="shared" si="26"/>
        <v>Leer</v>
      </c>
      <c r="N133" s="388" t="str">
        <f t="shared" si="23"/>
        <v>Leer</v>
      </c>
      <c r="O133" s="388" t="str">
        <f>VLOOKUP(C133,{"29 - Psychiatrie (Erwachsene)","BGI";"30 - Kinder- und Jugendpsychiatrie","BGII";"31 - Psychosomatik","BGI";0,"Leer"},2,0)</f>
        <v>Leer</v>
      </c>
      <c r="P133" s="388" t="str">
        <f>VLOOKUP(C133,{"29 - Psychiatrie (Erwachsene)","BGIb";"30 - Kinder- und Jugendpsychiatrie","BGIIb";"31 - Psychosomatik","BGIb";0,"Leer"},2,0)</f>
        <v>Leer</v>
      </c>
      <c r="Q133" s="388" t="str">
        <f t="shared" si="27"/>
        <v>Leer</v>
      </c>
      <c r="R133" s="388">
        <f t="shared" si="16"/>
        <v>0</v>
      </c>
      <c r="S133" s="388">
        <f t="shared" si="24"/>
        <v>0</v>
      </c>
      <c r="T133" s="388">
        <f t="shared" si="17"/>
        <v>0</v>
      </c>
      <c r="U133" s="388">
        <f t="shared" si="18"/>
        <v>0</v>
      </c>
      <c r="V133" s="388">
        <f t="shared" si="19"/>
        <v>0</v>
      </c>
      <c r="W133" s="388">
        <f t="shared" si="20"/>
        <v>0</v>
      </c>
      <c r="X133" s="388">
        <f t="shared" si="21"/>
        <v>0</v>
      </c>
      <c r="Y133" s="388">
        <f t="shared" si="22"/>
        <v>0</v>
      </c>
    </row>
    <row r="134" spans="2:25" ht="15" customHeight="1" x14ac:dyDescent="0.3">
      <c r="B134" s="111" t="str">
        <f t="shared" si="15"/>
        <v>!!!</v>
      </c>
      <c r="C134" s="324"/>
      <c r="D134" s="351"/>
      <c r="E134" s="354"/>
      <c r="F134" s="340"/>
      <c r="G134" s="233"/>
      <c r="H134" s="351"/>
      <c r="I134" s="353"/>
      <c r="J134" s="89"/>
      <c r="K134" s="384"/>
      <c r="L134" s="388" t="str">
        <f t="shared" si="25"/>
        <v>Leer</v>
      </c>
      <c r="M134" s="388" t="str">
        <f t="shared" si="26"/>
        <v>Leer</v>
      </c>
      <c r="N134" s="388" t="str">
        <f t="shared" si="23"/>
        <v>Leer</v>
      </c>
      <c r="O134" s="388" t="str">
        <f>VLOOKUP(C134,{"29 - Psychiatrie (Erwachsene)","BGI";"30 - Kinder- und Jugendpsychiatrie","BGII";"31 - Psychosomatik","BGI";0,"Leer"},2,0)</f>
        <v>Leer</v>
      </c>
      <c r="P134" s="388" t="str">
        <f>VLOOKUP(C134,{"29 - Psychiatrie (Erwachsene)","BGIb";"30 - Kinder- und Jugendpsychiatrie","BGIIb";"31 - Psychosomatik","BGIb";0,"Leer"},2,0)</f>
        <v>Leer</v>
      </c>
      <c r="Q134" s="388" t="str">
        <f t="shared" si="27"/>
        <v>Leer</v>
      </c>
      <c r="R134" s="388">
        <f t="shared" si="16"/>
        <v>0</v>
      </c>
      <c r="S134" s="388">
        <f t="shared" si="24"/>
        <v>0</v>
      </c>
      <c r="T134" s="388">
        <f t="shared" si="17"/>
        <v>0</v>
      </c>
      <c r="U134" s="388">
        <f t="shared" si="18"/>
        <v>0</v>
      </c>
      <c r="V134" s="388">
        <f t="shared" si="19"/>
        <v>0</v>
      </c>
      <c r="W134" s="388">
        <f t="shared" si="20"/>
        <v>0</v>
      </c>
      <c r="X134" s="388">
        <f t="shared" si="21"/>
        <v>0</v>
      </c>
      <c r="Y134" s="388">
        <f t="shared" si="22"/>
        <v>0</v>
      </c>
    </row>
    <row r="135" spans="2:25" ht="15" customHeight="1" x14ac:dyDescent="0.3">
      <c r="B135" s="111" t="str">
        <f t="shared" si="15"/>
        <v>!!!</v>
      </c>
      <c r="C135" s="324"/>
      <c r="D135" s="351"/>
      <c r="E135" s="354"/>
      <c r="F135" s="340"/>
      <c r="G135" s="233"/>
      <c r="H135" s="351"/>
      <c r="I135" s="353"/>
      <c r="J135" s="89"/>
      <c r="K135" s="384"/>
      <c r="L135" s="388" t="str">
        <f t="shared" si="25"/>
        <v>Leer</v>
      </c>
      <c r="M135" s="388" t="str">
        <f t="shared" si="26"/>
        <v>Leer</v>
      </c>
      <c r="N135" s="388" t="str">
        <f t="shared" si="23"/>
        <v>Leer</v>
      </c>
      <c r="O135" s="388" t="str">
        <f>VLOOKUP(C135,{"29 - Psychiatrie (Erwachsene)","BGI";"30 - Kinder- und Jugendpsychiatrie","BGII";"31 - Psychosomatik","BGI";0,"Leer"},2,0)</f>
        <v>Leer</v>
      </c>
      <c r="P135" s="388" t="str">
        <f>VLOOKUP(C135,{"29 - Psychiatrie (Erwachsene)","BGIb";"30 - Kinder- und Jugendpsychiatrie","BGIIb";"31 - Psychosomatik","BGIb";0,"Leer"},2,0)</f>
        <v>Leer</v>
      </c>
      <c r="Q135" s="388" t="str">
        <f t="shared" si="27"/>
        <v>Leer</v>
      </c>
      <c r="R135" s="388">
        <f t="shared" si="16"/>
        <v>0</v>
      </c>
      <c r="S135" s="388">
        <f t="shared" si="24"/>
        <v>0</v>
      </c>
      <c r="T135" s="388">
        <f t="shared" si="17"/>
        <v>0</v>
      </c>
      <c r="U135" s="388">
        <f t="shared" si="18"/>
        <v>0</v>
      </c>
      <c r="V135" s="388">
        <f t="shared" si="19"/>
        <v>0</v>
      </c>
      <c r="W135" s="388">
        <f t="shared" si="20"/>
        <v>0</v>
      </c>
      <c r="X135" s="388">
        <f t="shared" si="21"/>
        <v>0</v>
      </c>
      <c r="Y135" s="388">
        <f t="shared" si="22"/>
        <v>0</v>
      </c>
    </row>
    <row r="136" spans="2:25" ht="15" customHeight="1" x14ac:dyDescent="0.3">
      <c r="B136" s="111" t="str">
        <f t="shared" si="15"/>
        <v>!!!</v>
      </c>
      <c r="C136" s="324"/>
      <c r="D136" s="351"/>
      <c r="E136" s="354"/>
      <c r="F136" s="340"/>
      <c r="G136" s="233"/>
      <c r="H136" s="351"/>
      <c r="I136" s="353"/>
      <c r="J136" s="89"/>
      <c r="K136" s="384"/>
      <c r="L136" s="388" t="str">
        <f t="shared" si="25"/>
        <v>Leer</v>
      </c>
      <c r="M136" s="388" t="str">
        <f t="shared" si="26"/>
        <v>Leer</v>
      </c>
      <c r="N136" s="388" t="str">
        <f t="shared" si="23"/>
        <v>Leer</v>
      </c>
      <c r="O136" s="388" t="str">
        <f>VLOOKUP(C136,{"29 - Psychiatrie (Erwachsene)","BGI";"30 - Kinder- und Jugendpsychiatrie","BGII";"31 - Psychosomatik","BGI";0,"Leer"},2,0)</f>
        <v>Leer</v>
      </c>
      <c r="P136" s="388" t="str">
        <f>VLOOKUP(C136,{"29 - Psychiatrie (Erwachsene)","BGIb";"30 - Kinder- und Jugendpsychiatrie","BGIIb";"31 - Psychosomatik","BGIb";0,"Leer"},2,0)</f>
        <v>Leer</v>
      </c>
      <c r="Q136" s="388" t="str">
        <f t="shared" si="27"/>
        <v>Leer</v>
      </c>
      <c r="R136" s="388">
        <f t="shared" si="16"/>
        <v>0</v>
      </c>
      <c r="S136" s="388">
        <f t="shared" si="24"/>
        <v>0</v>
      </c>
      <c r="T136" s="388">
        <f t="shared" si="17"/>
        <v>0</v>
      </c>
      <c r="U136" s="388">
        <f t="shared" si="18"/>
        <v>0</v>
      </c>
      <c r="V136" s="388">
        <f t="shared" si="19"/>
        <v>0</v>
      </c>
      <c r="W136" s="388">
        <f t="shared" si="20"/>
        <v>0</v>
      </c>
      <c r="X136" s="388">
        <f t="shared" si="21"/>
        <v>0</v>
      </c>
      <c r="Y136" s="388">
        <f t="shared" si="22"/>
        <v>0</v>
      </c>
    </row>
    <row r="137" spans="2:25" ht="15" customHeight="1" x14ac:dyDescent="0.3">
      <c r="B137" s="111" t="str">
        <f t="shared" si="15"/>
        <v>!!!</v>
      </c>
      <c r="C137" s="324"/>
      <c r="D137" s="351"/>
      <c r="E137" s="354"/>
      <c r="F137" s="340"/>
      <c r="G137" s="233"/>
      <c r="H137" s="351"/>
      <c r="I137" s="353"/>
      <c r="J137" s="89"/>
      <c r="K137" s="384"/>
      <c r="L137" s="388" t="str">
        <f t="shared" si="25"/>
        <v>Leer</v>
      </c>
      <c r="M137" s="388" t="str">
        <f t="shared" si="26"/>
        <v>Leer</v>
      </c>
      <c r="N137" s="388" t="str">
        <f t="shared" si="23"/>
        <v>Leer</v>
      </c>
      <c r="O137" s="388" t="str">
        <f>VLOOKUP(C137,{"29 - Psychiatrie (Erwachsene)","BGI";"30 - Kinder- und Jugendpsychiatrie","BGII";"31 - Psychosomatik","BGI";0,"Leer"},2,0)</f>
        <v>Leer</v>
      </c>
      <c r="P137" s="388" t="str">
        <f>VLOOKUP(C137,{"29 - Psychiatrie (Erwachsene)","BGIb";"30 - Kinder- und Jugendpsychiatrie","BGIIb";"31 - Psychosomatik","BGIb";0,"Leer"},2,0)</f>
        <v>Leer</v>
      </c>
      <c r="Q137" s="388" t="str">
        <f t="shared" si="27"/>
        <v>Leer</v>
      </c>
      <c r="R137" s="388">
        <f t="shared" si="16"/>
        <v>0</v>
      </c>
      <c r="S137" s="388">
        <f t="shared" si="24"/>
        <v>0</v>
      </c>
      <c r="T137" s="388">
        <f t="shared" si="17"/>
        <v>0</v>
      </c>
      <c r="U137" s="388">
        <f t="shared" si="18"/>
        <v>0</v>
      </c>
      <c r="V137" s="388">
        <f t="shared" si="19"/>
        <v>0</v>
      </c>
      <c r="W137" s="388">
        <f t="shared" si="20"/>
        <v>0</v>
      </c>
      <c r="X137" s="388">
        <f t="shared" si="21"/>
        <v>0</v>
      </c>
      <c r="Y137" s="388">
        <f t="shared" si="22"/>
        <v>0</v>
      </c>
    </row>
    <row r="138" spans="2:25" ht="15" customHeight="1" x14ac:dyDescent="0.3">
      <c r="B138" s="111" t="str">
        <f t="shared" si="15"/>
        <v>!!!</v>
      </c>
      <c r="C138" s="324"/>
      <c r="D138" s="351"/>
      <c r="E138" s="354"/>
      <c r="F138" s="340"/>
      <c r="G138" s="233"/>
      <c r="H138" s="351"/>
      <c r="I138" s="353"/>
      <c r="J138" s="89"/>
      <c r="K138" s="384"/>
      <c r="L138" s="388" t="str">
        <f t="shared" si="25"/>
        <v>Leer</v>
      </c>
      <c r="M138" s="388" t="str">
        <f t="shared" si="26"/>
        <v>Leer</v>
      </c>
      <c r="N138" s="388" t="str">
        <f t="shared" si="23"/>
        <v>Leer</v>
      </c>
      <c r="O138" s="388" t="str">
        <f>VLOOKUP(C138,{"29 - Psychiatrie (Erwachsene)","BGI";"30 - Kinder- und Jugendpsychiatrie","BGII";"31 - Psychosomatik","BGI";0,"Leer"},2,0)</f>
        <v>Leer</v>
      </c>
      <c r="P138" s="388" t="str">
        <f>VLOOKUP(C138,{"29 - Psychiatrie (Erwachsene)","BGIb";"30 - Kinder- und Jugendpsychiatrie","BGIIb";"31 - Psychosomatik","BGIb";0,"Leer"},2,0)</f>
        <v>Leer</v>
      </c>
      <c r="Q138" s="388" t="str">
        <f t="shared" si="27"/>
        <v>Leer</v>
      </c>
      <c r="R138" s="388">
        <f t="shared" si="16"/>
        <v>0</v>
      </c>
      <c r="S138" s="388">
        <f t="shared" si="24"/>
        <v>0</v>
      </c>
      <c r="T138" s="388">
        <f t="shared" si="17"/>
        <v>0</v>
      </c>
      <c r="U138" s="388">
        <f t="shared" si="18"/>
        <v>0</v>
      </c>
      <c r="V138" s="388">
        <f t="shared" si="19"/>
        <v>0</v>
      </c>
      <c r="W138" s="388">
        <f t="shared" si="20"/>
        <v>0</v>
      </c>
      <c r="X138" s="388">
        <f t="shared" si="21"/>
        <v>0</v>
      </c>
      <c r="Y138" s="388">
        <f t="shared" si="22"/>
        <v>0</v>
      </c>
    </row>
    <row r="139" spans="2:25" ht="15" customHeight="1" x14ac:dyDescent="0.3">
      <c r="B139" s="111" t="str">
        <f t="shared" si="15"/>
        <v>!!!</v>
      </c>
      <c r="C139" s="324"/>
      <c r="D139" s="351"/>
      <c r="E139" s="354"/>
      <c r="F139" s="340"/>
      <c r="G139" s="233"/>
      <c r="H139" s="351"/>
      <c r="I139" s="353"/>
      <c r="J139" s="89"/>
      <c r="K139" s="384"/>
      <c r="L139" s="388" t="str">
        <f t="shared" si="25"/>
        <v>Leer</v>
      </c>
      <c r="M139" s="388" t="str">
        <f t="shared" si="26"/>
        <v>Leer</v>
      </c>
      <c r="N139" s="388" t="str">
        <f t="shared" si="23"/>
        <v>Leer</v>
      </c>
      <c r="O139" s="388" t="str">
        <f>VLOOKUP(C139,{"29 - Psychiatrie (Erwachsene)","BGI";"30 - Kinder- und Jugendpsychiatrie","BGII";"31 - Psychosomatik","BGI";0,"Leer"},2,0)</f>
        <v>Leer</v>
      </c>
      <c r="P139" s="388" t="str">
        <f>VLOOKUP(C139,{"29 - Psychiatrie (Erwachsene)","BGIb";"30 - Kinder- und Jugendpsychiatrie","BGIIb";"31 - Psychosomatik","BGIb";0,"Leer"},2,0)</f>
        <v>Leer</v>
      </c>
      <c r="Q139" s="388" t="str">
        <f t="shared" si="27"/>
        <v>Leer</v>
      </c>
      <c r="R139" s="388">
        <f t="shared" si="16"/>
        <v>0</v>
      </c>
      <c r="S139" s="388">
        <f t="shared" si="24"/>
        <v>0</v>
      </c>
      <c r="T139" s="388">
        <f t="shared" si="17"/>
        <v>0</v>
      </c>
      <c r="U139" s="388">
        <f t="shared" si="18"/>
        <v>0</v>
      </c>
      <c r="V139" s="388">
        <f t="shared" si="19"/>
        <v>0</v>
      </c>
      <c r="W139" s="388">
        <f t="shared" si="20"/>
        <v>0</v>
      </c>
      <c r="X139" s="388">
        <f t="shared" si="21"/>
        <v>0</v>
      </c>
      <c r="Y139" s="388">
        <f t="shared" si="22"/>
        <v>0</v>
      </c>
    </row>
    <row r="140" spans="2:25" ht="15" customHeight="1" x14ac:dyDescent="0.3">
      <c r="B140" s="111" t="str">
        <f t="shared" si="15"/>
        <v>!!!</v>
      </c>
      <c r="C140" s="324"/>
      <c r="D140" s="351"/>
      <c r="E140" s="354"/>
      <c r="F140" s="340"/>
      <c r="G140" s="233"/>
      <c r="H140" s="351"/>
      <c r="I140" s="353"/>
      <c r="J140" s="89"/>
      <c r="K140" s="384"/>
      <c r="L140" s="388" t="str">
        <f t="shared" si="25"/>
        <v>Leer</v>
      </c>
      <c r="M140" s="388" t="str">
        <f t="shared" si="26"/>
        <v>Leer</v>
      </c>
      <c r="N140" s="388" t="str">
        <f t="shared" si="23"/>
        <v>Leer</v>
      </c>
      <c r="O140" s="388" t="str">
        <f>VLOOKUP(C140,{"29 - Psychiatrie (Erwachsene)","BGI";"30 - Kinder- und Jugendpsychiatrie","BGII";"31 - Psychosomatik","BGI";0,"Leer"},2,0)</f>
        <v>Leer</v>
      </c>
      <c r="P140" s="388" t="str">
        <f>VLOOKUP(C140,{"29 - Psychiatrie (Erwachsene)","BGIb";"30 - Kinder- und Jugendpsychiatrie","BGIIb";"31 - Psychosomatik","BGIb";0,"Leer"},2,0)</f>
        <v>Leer</v>
      </c>
      <c r="Q140" s="388" t="str">
        <f t="shared" si="27"/>
        <v>Leer</v>
      </c>
      <c r="R140" s="388">
        <f t="shared" si="16"/>
        <v>0</v>
      </c>
      <c r="S140" s="388">
        <f t="shared" si="24"/>
        <v>0</v>
      </c>
      <c r="T140" s="388">
        <f t="shared" si="17"/>
        <v>0</v>
      </c>
      <c r="U140" s="388">
        <f t="shared" si="18"/>
        <v>0</v>
      </c>
      <c r="V140" s="388">
        <f t="shared" si="19"/>
        <v>0</v>
      </c>
      <c r="W140" s="388">
        <f t="shared" si="20"/>
        <v>0</v>
      </c>
      <c r="X140" s="388">
        <f t="shared" si="21"/>
        <v>0</v>
      </c>
      <c r="Y140" s="388">
        <f t="shared" si="22"/>
        <v>0</v>
      </c>
    </row>
    <row r="141" spans="2:25" ht="15" customHeight="1" x14ac:dyDescent="0.3">
      <c r="B141" s="111" t="str">
        <f t="shared" si="15"/>
        <v>!!!</v>
      </c>
      <c r="C141" s="324"/>
      <c r="D141" s="351"/>
      <c r="E141" s="354"/>
      <c r="F141" s="340"/>
      <c r="G141" s="233"/>
      <c r="H141" s="351"/>
      <c r="I141" s="353"/>
      <c r="J141" s="89"/>
      <c r="K141" s="384"/>
      <c r="L141" s="388" t="str">
        <f t="shared" si="25"/>
        <v>Leer</v>
      </c>
      <c r="M141" s="388" t="str">
        <f t="shared" si="26"/>
        <v>Leer</v>
      </c>
      <c r="N141" s="388" t="str">
        <f t="shared" si="23"/>
        <v>Leer</v>
      </c>
      <c r="O141" s="388" t="str">
        <f>VLOOKUP(C141,{"29 - Psychiatrie (Erwachsene)","BGI";"30 - Kinder- und Jugendpsychiatrie","BGII";"31 - Psychosomatik","BGI";0,"Leer"},2,0)</f>
        <v>Leer</v>
      </c>
      <c r="P141" s="388" t="str">
        <f>VLOOKUP(C141,{"29 - Psychiatrie (Erwachsene)","BGIb";"30 - Kinder- und Jugendpsychiatrie","BGIIb";"31 - Psychosomatik","BGIb";0,"Leer"},2,0)</f>
        <v>Leer</v>
      </c>
      <c r="Q141" s="388" t="str">
        <f t="shared" si="27"/>
        <v>Leer</v>
      </c>
      <c r="R141" s="388">
        <f t="shared" si="16"/>
        <v>0</v>
      </c>
      <c r="S141" s="388">
        <f t="shared" si="24"/>
        <v>0</v>
      </c>
      <c r="T141" s="388">
        <f t="shared" si="17"/>
        <v>0</v>
      </c>
      <c r="U141" s="388">
        <f t="shared" si="18"/>
        <v>0</v>
      </c>
      <c r="V141" s="388">
        <f t="shared" si="19"/>
        <v>0</v>
      </c>
      <c r="W141" s="388">
        <f t="shared" si="20"/>
        <v>0</v>
      </c>
      <c r="X141" s="388">
        <f t="shared" si="21"/>
        <v>0</v>
      </c>
      <c r="Y141" s="388">
        <f t="shared" si="22"/>
        <v>0</v>
      </c>
    </row>
    <row r="142" spans="2:25" ht="15" customHeight="1" x14ac:dyDescent="0.3">
      <c r="B142" s="111" t="str">
        <f t="shared" ref="B142:B205" si="28">IF(SUM(S142:Y142)&lt;7,"!!!","")</f>
        <v>!!!</v>
      </c>
      <c r="C142" s="324"/>
      <c r="D142" s="351"/>
      <c r="E142" s="354"/>
      <c r="F142" s="340"/>
      <c r="G142" s="233"/>
      <c r="H142" s="351"/>
      <c r="I142" s="353"/>
      <c r="J142" s="89"/>
      <c r="K142" s="384"/>
      <c r="L142" s="388" t="str">
        <f t="shared" si="25"/>
        <v>Leer</v>
      </c>
      <c r="M142" s="388" t="str">
        <f t="shared" si="26"/>
        <v>Leer</v>
      </c>
      <c r="N142" s="388" t="str">
        <f t="shared" si="23"/>
        <v>Leer</v>
      </c>
      <c r="O142" s="388" t="str">
        <f>VLOOKUP(C142,{"29 - Psychiatrie (Erwachsene)","BGI";"30 - Kinder- und Jugendpsychiatrie","BGII";"31 - Psychosomatik","BGI";0,"Leer"},2,0)</f>
        <v>Leer</v>
      </c>
      <c r="P142" s="388" t="str">
        <f>VLOOKUP(C142,{"29 - Psychiatrie (Erwachsene)","BGIb";"30 - Kinder- und Jugendpsychiatrie","BGIIb";"31 - Psychosomatik","BGIb";0,"Leer"},2,0)</f>
        <v>Leer</v>
      </c>
      <c r="Q142" s="388" t="str">
        <f t="shared" si="27"/>
        <v>Leer</v>
      </c>
      <c r="R142" s="388">
        <f t="shared" ref="R142:R205" si="29">IF(LEN(B142)&gt;0,0,1)</f>
        <v>0</v>
      </c>
      <c r="S142" s="388">
        <f t="shared" si="24"/>
        <v>0</v>
      </c>
      <c r="T142" s="388">
        <f t="shared" ref="T142:T205" si="30">IF(LEN(D142)&gt;0,1,0)</f>
        <v>0</v>
      </c>
      <c r="U142" s="388">
        <f t="shared" ref="U142:U205" si="31">IF(LEN(E142)&gt;0,1,0)</f>
        <v>0</v>
      </c>
      <c r="V142" s="388">
        <f t="shared" ref="V142:V205" si="32">IF(LEN(F142)&gt;0,1,0)</f>
        <v>0</v>
      </c>
      <c r="W142" s="388">
        <f t="shared" ref="W142:W205" si="33">IF(LEN(G142)&gt;0,1,0)</f>
        <v>0</v>
      </c>
      <c r="X142" s="388">
        <f t="shared" ref="X142:X205" si="34">IF(LEN(H142)&gt;0,1,0)</f>
        <v>0</v>
      </c>
      <c r="Y142" s="388">
        <f t="shared" ref="Y142:Y205" si="35">IF(LEN(I142)&gt;0,1,0)</f>
        <v>0</v>
      </c>
    </row>
    <row r="143" spans="2:25" ht="15" customHeight="1" x14ac:dyDescent="0.3">
      <c r="B143" s="111" t="str">
        <f t="shared" si="28"/>
        <v>!!!</v>
      </c>
      <c r="C143" s="324"/>
      <c r="D143" s="351"/>
      <c r="E143" s="354"/>
      <c r="F143" s="340"/>
      <c r="G143" s="233"/>
      <c r="H143" s="351"/>
      <c r="I143" s="353"/>
      <c r="J143" s="89"/>
      <c r="K143" s="384"/>
      <c r="L143" s="388" t="str">
        <f t="shared" si="25"/>
        <v>Leer</v>
      </c>
      <c r="M143" s="388" t="str">
        <f t="shared" si="26"/>
        <v>Leer</v>
      </c>
      <c r="N143" s="388" t="str">
        <f t="shared" ref="N143:N206" si="36">IF($C143&lt;&gt;"","Anrechnungstatbestand","Leer")</f>
        <v>Leer</v>
      </c>
      <c r="O143" s="388" t="str">
        <f>VLOOKUP(C143,{"29 - Psychiatrie (Erwachsene)","BGI";"30 - Kinder- und Jugendpsychiatrie","BGII";"31 - Psychosomatik","BGI";0,"Leer"},2,0)</f>
        <v>Leer</v>
      </c>
      <c r="P143" s="388" t="str">
        <f>VLOOKUP(C143,{"29 - Psychiatrie (Erwachsene)","BGIb";"30 - Kinder- und Jugendpsychiatrie","BGIIb";"31 - Psychosomatik","BGIb";0,"Leer"},2,0)</f>
        <v>Leer</v>
      </c>
      <c r="Q143" s="388" t="str">
        <f t="shared" si="27"/>
        <v>Leer</v>
      </c>
      <c r="R143" s="388">
        <f t="shared" si="29"/>
        <v>0</v>
      </c>
      <c r="S143" s="388">
        <f t="shared" ref="S143:S206" si="37">IF(C143&lt;&gt;"",1,0)</f>
        <v>0</v>
      </c>
      <c r="T143" s="388">
        <f t="shared" si="30"/>
        <v>0</v>
      </c>
      <c r="U143" s="388">
        <f t="shared" si="31"/>
        <v>0</v>
      </c>
      <c r="V143" s="388">
        <f t="shared" si="32"/>
        <v>0</v>
      </c>
      <c r="W143" s="388">
        <f t="shared" si="33"/>
        <v>0</v>
      </c>
      <c r="X143" s="388">
        <f t="shared" si="34"/>
        <v>0</v>
      </c>
      <c r="Y143" s="388">
        <f t="shared" si="35"/>
        <v>0</v>
      </c>
    </row>
    <row r="144" spans="2:25" ht="15" customHeight="1" x14ac:dyDescent="0.3">
      <c r="B144" s="111" t="str">
        <f t="shared" si="28"/>
        <v>!!!</v>
      </c>
      <c r="C144" s="324"/>
      <c r="D144" s="351"/>
      <c r="E144" s="354"/>
      <c r="F144" s="340"/>
      <c r="G144" s="233"/>
      <c r="H144" s="351"/>
      <c r="I144" s="353"/>
      <c r="J144" s="89"/>
      <c r="K144" s="384"/>
      <c r="L144" s="388" t="str">
        <f t="shared" si="25"/>
        <v>Leer</v>
      </c>
      <c r="M144" s="388" t="str">
        <f t="shared" si="26"/>
        <v>Leer</v>
      </c>
      <c r="N144" s="388" t="str">
        <f t="shared" si="36"/>
        <v>Leer</v>
      </c>
      <c r="O144" s="388" t="str">
        <f>VLOOKUP(C144,{"29 - Psychiatrie (Erwachsene)","BGI";"30 - Kinder- und Jugendpsychiatrie","BGII";"31 - Psychosomatik","BGI";0,"Leer"},2,0)</f>
        <v>Leer</v>
      </c>
      <c r="P144" s="388" t="str">
        <f>VLOOKUP(C144,{"29 - Psychiatrie (Erwachsene)","BGIb";"30 - Kinder- und Jugendpsychiatrie","BGIIb";"31 - Psychosomatik","BGIb";0,"Leer"},2,0)</f>
        <v>Leer</v>
      </c>
      <c r="Q144" s="388" t="str">
        <f t="shared" si="27"/>
        <v>Leer</v>
      </c>
      <c r="R144" s="388">
        <f t="shared" si="29"/>
        <v>0</v>
      </c>
      <c r="S144" s="388">
        <f t="shared" si="37"/>
        <v>0</v>
      </c>
      <c r="T144" s="388">
        <f t="shared" si="30"/>
        <v>0</v>
      </c>
      <c r="U144" s="388">
        <f t="shared" si="31"/>
        <v>0</v>
      </c>
      <c r="V144" s="388">
        <f t="shared" si="32"/>
        <v>0</v>
      </c>
      <c r="W144" s="388">
        <f t="shared" si="33"/>
        <v>0</v>
      </c>
      <c r="X144" s="388">
        <f t="shared" si="34"/>
        <v>0</v>
      </c>
      <c r="Y144" s="388">
        <f t="shared" si="35"/>
        <v>0</v>
      </c>
    </row>
    <row r="145" spans="2:25" ht="15" customHeight="1" x14ac:dyDescent="0.3">
      <c r="B145" s="111" t="str">
        <f t="shared" si="28"/>
        <v>!!!</v>
      </c>
      <c r="C145" s="324"/>
      <c r="D145" s="351"/>
      <c r="E145" s="354"/>
      <c r="F145" s="340"/>
      <c r="G145" s="233"/>
      <c r="H145" s="351"/>
      <c r="I145" s="353"/>
      <c r="J145" s="89"/>
      <c r="K145" s="384"/>
      <c r="L145" s="388" t="str">
        <f t="shared" si="25"/>
        <v>Leer</v>
      </c>
      <c r="M145" s="388" t="str">
        <f t="shared" si="26"/>
        <v>Leer</v>
      </c>
      <c r="N145" s="388" t="str">
        <f t="shared" si="36"/>
        <v>Leer</v>
      </c>
      <c r="O145" s="388" t="str">
        <f>VLOOKUP(C145,{"29 - Psychiatrie (Erwachsene)","BGI";"30 - Kinder- und Jugendpsychiatrie","BGII";"31 - Psychosomatik","BGI";0,"Leer"},2,0)</f>
        <v>Leer</v>
      </c>
      <c r="P145" s="388" t="str">
        <f>VLOOKUP(C145,{"29 - Psychiatrie (Erwachsene)","BGIb";"30 - Kinder- und Jugendpsychiatrie","BGIIb";"31 - Psychosomatik","BGIb";0,"Leer"},2,0)</f>
        <v>Leer</v>
      </c>
      <c r="Q145" s="388" t="str">
        <f t="shared" si="27"/>
        <v>Leer</v>
      </c>
      <c r="R145" s="388">
        <f t="shared" si="29"/>
        <v>0</v>
      </c>
      <c r="S145" s="388">
        <f t="shared" si="37"/>
        <v>0</v>
      </c>
      <c r="T145" s="388">
        <f t="shared" si="30"/>
        <v>0</v>
      </c>
      <c r="U145" s="388">
        <f t="shared" si="31"/>
        <v>0</v>
      </c>
      <c r="V145" s="388">
        <f t="shared" si="32"/>
        <v>0</v>
      </c>
      <c r="W145" s="388">
        <f t="shared" si="33"/>
        <v>0</v>
      </c>
      <c r="X145" s="388">
        <f t="shared" si="34"/>
        <v>0</v>
      </c>
      <c r="Y145" s="388">
        <f t="shared" si="35"/>
        <v>0</v>
      </c>
    </row>
    <row r="146" spans="2:25" ht="15" customHeight="1" x14ac:dyDescent="0.3">
      <c r="B146" s="111" t="str">
        <f t="shared" si="28"/>
        <v>!!!</v>
      </c>
      <c r="C146" s="324"/>
      <c r="D146" s="351"/>
      <c r="E146" s="354"/>
      <c r="F146" s="340"/>
      <c r="G146" s="233"/>
      <c r="H146" s="351"/>
      <c r="I146" s="353"/>
      <c r="J146" s="89"/>
      <c r="K146" s="384"/>
      <c r="L146" s="388" t="str">
        <f t="shared" ref="L146:L209" si="38">IF(C145&lt;&gt;"","Einrichtungen","Leer")</f>
        <v>Leer</v>
      </c>
      <c r="M146" s="388" t="str">
        <f t="shared" ref="M146:M209" si="39">IF(C146&lt;&gt;"","TND","Leer")</f>
        <v>Leer</v>
      </c>
      <c r="N146" s="388" t="str">
        <f t="shared" si="36"/>
        <v>Leer</v>
      </c>
      <c r="O146" s="388" t="str">
        <f>VLOOKUP(C146,{"29 - Psychiatrie (Erwachsene)","BGI";"30 - Kinder- und Jugendpsychiatrie","BGII";"31 - Psychosomatik","BGI";0,"Leer"},2,0)</f>
        <v>Leer</v>
      </c>
      <c r="P146" s="388" t="str">
        <f>VLOOKUP(C146,{"29 - Psychiatrie (Erwachsene)","BGIb";"30 - Kinder- und Jugendpsychiatrie","BGIIb";"31 - Psychosomatik","BGIb";0,"Leer"},2,0)</f>
        <v>Leer</v>
      </c>
      <c r="Q146" s="388" t="str">
        <f t="shared" ref="Q146:Q209" si="40">IF(E146="Anrechnung Fachkräfte Nicht-PPP-RL Berufsgruppen in VKS",P146,O146)</f>
        <v>Leer</v>
      </c>
      <c r="R146" s="388">
        <f t="shared" si="29"/>
        <v>0</v>
      </c>
      <c r="S146" s="388">
        <f t="shared" si="37"/>
        <v>0</v>
      </c>
      <c r="T146" s="388">
        <f t="shared" si="30"/>
        <v>0</v>
      </c>
      <c r="U146" s="388">
        <f t="shared" si="31"/>
        <v>0</v>
      </c>
      <c r="V146" s="388">
        <f t="shared" si="32"/>
        <v>0</v>
      </c>
      <c r="W146" s="388">
        <f t="shared" si="33"/>
        <v>0</v>
      </c>
      <c r="X146" s="388">
        <f t="shared" si="34"/>
        <v>0</v>
      </c>
      <c r="Y146" s="388">
        <f t="shared" si="35"/>
        <v>0</v>
      </c>
    </row>
    <row r="147" spans="2:25" ht="15" customHeight="1" x14ac:dyDescent="0.3">
      <c r="B147" s="111" t="str">
        <f t="shared" si="28"/>
        <v>!!!</v>
      </c>
      <c r="C147" s="324"/>
      <c r="D147" s="351"/>
      <c r="E147" s="354"/>
      <c r="F147" s="340"/>
      <c r="G147" s="233"/>
      <c r="H147" s="351"/>
      <c r="I147" s="353"/>
      <c r="J147" s="89"/>
      <c r="K147" s="384"/>
      <c r="L147" s="388" t="str">
        <f t="shared" si="38"/>
        <v>Leer</v>
      </c>
      <c r="M147" s="388" t="str">
        <f t="shared" si="39"/>
        <v>Leer</v>
      </c>
      <c r="N147" s="388" t="str">
        <f t="shared" si="36"/>
        <v>Leer</v>
      </c>
      <c r="O147" s="388" t="str">
        <f>VLOOKUP(C147,{"29 - Psychiatrie (Erwachsene)","BGI";"30 - Kinder- und Jugendpsychiatrie","BGII";"31 - Psychosomatik","BGI";0,"Leer"},2,0)</f>
        <v>Leer</v>
      </c>
      <c r="P147" s="388" t="str">
        <f>VLOOKUP(C147,{"29 - Psychiatrie (Erwachsene)","BGIb";"30 - Kinder- und Jugendpsychiatrie","BGIIb";"31 - Psychosomatik","BGIb";0,"Leer"},2,0)</f>
        <v>Leer</v>
      </c>
      <c r="Q147" s="388" t="str">
        <f t="shared" si="40"/>
        <v>Leer</v>
      </c>
      <c r="R147" s="388">
        <f t="shared" si="29"/>
        <v>0</v>
      </c>
      <c r="S147" s="388">
        <f t="shared" si="37"/>
        <v>0</v>
      </c>
      <c r="T147" s="388">
        <f t="shared" si="30"/>
        <v>0</v>
      </c>
      <c r="U147" s="388">
        <f t="shared" si="31"/>
        <v>0</v>
      </c>
      <c r="V147" s="388">
        <f t="shared" si="32"/>
        <v>0</v>
      </c>
      <c r="W147" s="388">
        <f t="shared" si="33"/>
        <v>0</v>
      </c>
      <c r="X147" s="388">
        <f t="shared" si="34"/>
        <v>0</v>
      </c>
      <c r="Y147" s="388">
        <f t="shared" si="35"/>
        <v>0</v>
      </c>
    </row>
    <row r="148" spans="2:25" ht="15" customHeight="1" x14ac:dyDescent="0.3">
      <c r="B148" s="111" t="str">
        <f t="shared" si="28"/>
        <v>!!!</v>
      </c>
      <c r="C148" s="324"/>
      <c r="D148" s="351"/>
      <c r="E148" s="354"/>
      <c r="F148" s="340"/>
      <c r="G148" s="233"/>
      <c r="H148" s="351"/>
      <c r="I148" s="353"/>
      <c r="J148" s="89"/>
      <c r="K148" s="384"/>
      <c r="L148" s="388" t="str">
        <f t="shared" si="38"/>
        <v>Leer</v>
      </c>
      <c r="M148" s="388" t="str">
        <f t="shared" si="39"/>
        <v>Leer</v>
      </c>
      <c r="N148" s="388" t="str">
        <f t="shared" si="36"/>
        <v>Leer</v>
      </c>
      <c r="O148" s="388" t="str">
        <f>VLOOKUP(C148,{"29 - Psychiatrie (Erwachsene)","BGI";"30 - Kinder- und Jugendpsychiatrie","BGII";"31 - Psychosomatik","BGI";0,"Leer"},2,0)</f>
        <v>Leer</v>
      </c>
      <c r="P148" s="388" t="str">
        <f>VLOOKUP(C148,{"29 - Psychiatrie (Erwachsene)","BGIb";"30 - Kinder- und Jugendpsychiatrie","BGIIb";"31 - Psychosomatik","BGIb";0,"Leer"},2,0)</f>
        <v>Leer</v>
      </c>
      <c r="Q148" s="388" t="str">
        <f t="shared" si="40"/>
        <v>Leer</v>
      </c>
      <c r="R148" s="388">
        <f t="shared" si="29"/>
        <v>0</v>
      </c>
      <c r="S148" s="388">
        <f t="shared" si="37"/>
        <v>0</v>
      </c>
      <c r="T148" s="388">
        <f t="shared" si="30"/>
        <v>0</v>
      </c>
      <c r="U148" s="388">
        <f t="shared" si="31"/>
        <v>0</v>
      </c>
      <c r="V148" s="388">
        <f t="shared" si="32"/>
        <v>0</v>
      </c>
      <c r="W148" s="388">
        <f t="shared" si="33"/>
        <v>0</v>
      </c>
      <c r="X148" s="388">
        <f t="shared" si="34"/>
        <v>0</v>
      </c>
      <c r="Y148" s="388">
        <f t="shared" si="35"/>
        <v>0</v>
      </c>
    </row>
    <row r="149" spans="2:25" ht="15" customHeight="1" x14ac:dyDescent="0.3">
      <c r="B149" s="111" t="str">
        <f t="shared" si="28"/>
        <v>!!!</v>
      </c>
      <c r="C149" s="324"/>
      <c r="D149" s="351"/>
      <c r="E149" s="354"/>
      <c r="F149" s="340"/>
      <c r="G149" s="233"/>
      <c r="H149" s="351"/>
      <c r="I149" s="353"/>
      <c r="J149" s="89"/>
      <c r="K149" s="384"/>
      <c r="L149" s="388" t="str">
        <f t="shared" si="38"/>
        <v>Leer</v>
      </c>
      <c r="M149" s="388" t="str">
        <f t="shared" si="39"/>
        <v>Leer</v>
      </c>
      <c r="N149" s="388" t="str">
        <f t="shared" si="36"/>
        <v>Leer</v>
      </c>
      <c r="O149" s="388" t="str">
        <f>VLOOKUP(C149,{"29 - Psychiatrie (Erwachsene)","BGI";"30 - Kinder- und Jugendpsychiatrie","BGII";"31 - Psychosomatik","BGI";0,"Leer"},2,0)</f>
        <v>Leer</v>
      </c>
      <c r="P149" s="388" t="str">
        <f>VLOOKUP(C149,{"29 - Psychiatrie (Erwachsene)","BGIb";"30 - Kinder- und Jugendpsychiatrie","BGIIb";"31 - Psychosomatik","BGIb";0,"Leer"},2,0)</f>
        <v>Leer</v>
      </c>
      <c r="Q149" s="388" t="str">
        <f t="shared" si="40"/>
        <v>Leer</v>
      </c>
      <c r="R149" s="388">
        <f t="shared" si="29"/>
        <v>0</v>
      </c>
      <c r="S149" s="388">
        <f t="shared" si="37"/>
        <v>0</v>
      </c>
      <c r="T149" s="388">
        <f t="shared" si="30"/>
        <v>0</v>
      </c>
      <c r="U149" s="388">
        <f t="shared" si="31"/>
        <v>0</v>
      </c>
      <c r="V149" s="388">
        <f t="shared" si="32"/>
        <v>0</v>
      </c>
      <c r="W149" s="388">
        <f t="shared" si="33"/>
        <v>0</v>
      </c>
      <c r="X149" s="388">
        <f t="shared" si="34"/>
        <v>0</v>
      </c>
      <c r="Y149" s="388">
        <f t="shared" si="35"/>
        <v>0</v>
      </c>
    </row>
    <row r="150" spans="2:25" ht="15" customHeight="1" x14ac:dyDescent="0.3">
      <c r="B150" s="111" t="str">
        <f t="shared" si="28"/>
        <v>!!!</v>
      </c>
      <c r="C150" s="324"/>
      <c r="D150" s="351"/>
      <c r="E150" s="354"/>
      <c r="F150" s="340"/>
      <c r="G150" s="233"/>
      <c r="H150" s="351"/>
      <c r="I150" s="353"/>
      <c r="J150" s="89"/>
      <c r="K150" s="384"/>
      <c r="L150" s="388" t="str">
        <f t="shared" si="38"/>
        <v>Leer</v>
      </c>
      <c r="M150" s="388" t="str">
        <f t="shared" si="39"/>
        <v>Leer</v>
      </c>
      <c r="N150" s="388" t="str">
        <f t="shared" si="36"/>
        <v>Leer</v>
      </c>
      <c r="O150" s="388" t="str">
        <f>VLOOKUP(C150,{"29 - Psychiatrie (Erwachsene)","BGI";"30 - Kinder- und Jugendpsychiatrie","BGII";"31 - Psychosomatik","BGI";0,"Leer"},2,0)</f>
        <v>Leer</v>
      </c>
      <c r="P150" s="388" t="str">
        <f>VLOOKUP(C150,{"29 - Psychiatrie (Erwachsene)","BGIb";"30 - Kinder- und Jugendpsychiatrie","BGIIb";"31 - Psychosomatik","BGIb";0,"Leer"},2,0)</f>
        <v>Leer</v>
      </c>
      <c r="Q150" s="388" t="str">
        <f t="shared" si="40"/>
        <v>Leer</v>
      </c>
      <c r="R150" s="388">
        <f t="shared" si="29"/>
        <v>0</v>
      </c>
      <c r="S150" s="388">
        <f t="shared" si="37"/>
        <v>0</v>
      </c>
      <c r="T150" s="388">
        <f t="shared" si="30"/>
        <v>0</v>
      </c>
      <c r="U150" s="388">
        <f t="shared" si="31"/>
        <v>0</v>
      </c>
      <c r="V150" s="388">
        <f t="shared" si="32"/>
        <v>0</v>
      </c>
      <c r="W150" s="388">
        <f t="shared" si="33"/>
        <v>0</v>
      </c>
      <c r="X150" s="388">
        <f t="shared" si="34"/>
        <v>0</v>
      </c>
      <c r="Y150" s="388">
        <f t="shared" si="35"/>
        <v>0</v>
      </c>
    </row>
    <row r="151" spans="2:25" ht="15" customHeight="1" x14ac:dyDescent="0.3">
      <c r="B151" s="111" t="str">
        <f t="shared" si="28"/>
        <v>!!!</v>
      </c>
      <c r="C151" s="324"/>
      <c r="D151" s="351"/>
      <c r="E151" s="354"/>
      <c r="F151" s="340"/>
      <c r="G151" s="233"/>
      <c r="H151" s="351"/>
      <c r="I151" s="353"/>
      <c r="J151" s="89"/>
      <c r="K151" s="384"/>
      <c r="L151" s="388" t="str">
        <f t="shared" si="38"/>
        <v>Leer</v>
      </c>
      <c r="M151" s="388" t="str">
        <f t="shared" si="39"/>
        <v>Leer</v>
      </c>
      <c r="N151" s="388" t="str">
        <f t="shared" si="36"/>
        <v>Leer</v>
      </c>
      <c r="O151" s="388" t="str">
        <f>VLOOKUP(C151,{"29 - Psychiatrie (Erwachsene)","BGI";"30 - Kinder- und Jugendpsychiatrie","BGII";"31 - Psychosomatik","BGI";0,"Leer"},2,0)</f>
        <v>Leer</v>
      </c>
      <c r="P151" s="388" t="str">
        <f>VLOOKUP(C151,{"29 - Psychiatrie (Erwachsene)","BGIb";"30 - Kinder- und Jugendpsychiatrie","BGIIb";"31 - Psychosomatik","BGIb";0,"Leer"},2,0)</f>
        <v>Leer</v>
      </c>
      <c r="Q151" s="388" t="str">
        <f t="shared" si="40"/>
        <v>Leer</v>
      </c>
      <c r="R151" s="388">
        <f t="shared" si="29"/>
        <v>0</v>
      </c>
      <c r="S151" s="388">
        <f t="shared" si="37"/>
        <v>0</v>
      </c>
      <c r="T151" s="388">
        <f t="shared" si="30"/>
        <v>0</v>
      </c>
      <c r="U151" s="388">
        <f t="shared" si="31"/>
        <v>0</v>
      </c>
      <c r="V151" s="388">
        <f t="shared" si="32"/>
        <v>0</v>
      </c>
      <c r="W151" s="388">
        <f t="shared" si="33"/>
        <v>0</v>
      </c>
      <c r="X151" s="388">
        <f t="shared" si="34"/>
        <v>0</v>
      </c>
      <c r="Y151" s="388">
        <f t="shared" si="35"/>
        <v>0</v>
      </c>
    </row>
    <row r="152" spans="2:25" ht="15" customHeight="1" x14ac:dyDescent="0.3">
      <c r="B152" s="111" t="str">
        <f t="shared" si="28"/>
        <v>!!!</v>
      </c>
      <c r="C152" s="324"/>
      <c r="D152" s="351"/>
      <c r="E152" s="354"/>
      <c r="F152" s="340"/>
      <c r="G152" s="233"/>
      <c r="H152" s="351"/>
      <c r="I152" s="353"/>
      <c r="J152" s="89"/>
      <c r="K152" s="384"/>
      <c r="L152" s="388" t="str">
        <f t="shared" si="38"/>
        <v>Leer</v>
      </c>
      <c r="M152" s="388" t="str">
        <f t="shared" si="39"/>
        <v>Leer</v>
      </c>
      <c r="N152" s="388" t="str">
        <f t="shared" si="36"/>
        <v>Leer</v>
      </c>
      <c r="O152" s="388" t="str">
        <f>VLOOKUP(C152,{"29 - Psychiatrie (Erwachsene)","BGI";"30 - Kinder- und Jugendpsychiatrie","BGII";"31 - Psychosomatik","BGI";0,"Leer"},2,0)</f>
        <v>Leer</v>
      </c>
      <c r="P152" s="388" t="str">
        <f>VLOOKUP(C152,{"29 - Psychiatrie (Erwachsene)","BGIb";"30 - Kinder- und Jugendpsychiatrie","BGIIb";"31 - Psychosomatik","BGIb";0,"Leer"},2,0)</f>
        <v>Leer</v>
      </c>
      <c r="Q152" s="388" t="str">
        <f t="shared" si="40"/>
        <v>Leer</v>
      </c>
      <c r="R152" s="388">
        <f t="shared" si="29"/>
        <v>0</v>
      </c>
      <c r="S152" s="388">
        <f t="shared" si="37"/>
        <v>0</v>
      </c>
      <c r="T152" s="388">
        <f t="shared" si="30"/>
        <v>0</v>
      </c>
      <c r="U152" s="388">
        <f t="shared" si="31"/>
        <v>0</v>
      </c>
      <c r="V152" s="388">
        <f t="shared" si="32"/>
        <v>0</v>
      </c>
      <c r="W152" s="388">
        <f t="shared" si="33"/>
        <v>0</v>
      </c>
      <c r="X152" s="388">
        <f t="shared" si="34"/>
        <v>0</v>
      </c>
      <c r="Y152" s="388">
        <f t="shared" si="35"/>
        <v>0</v>
      </c>
    </row>
    <row r="153" spans="2:25" ht="15" customHeight="1" x14ac:dyDescent="0.3">
      <c r="B153" s="111" t="str">
        <f t="shared" si="28"/>
        <v>!!!</v>
      </c>
      <c r="C153" s="324"/>
      <c r="D153" s="351"/>
      <c r="E153" s="354"/>
      <c r="F153" s="340"/>
      <c r="G153" s="233"/>
      <c r="H153" s="351"/>
      <c r="I153" s="353"/>
      <c r="J153" s="89"/>
      <c r="K153" s="384"/>
      <c r="L153" s="388" t="str">
        <f t="shared" si="38"/>
        <v>Leer</v>
      </c>
      <c r="M153" s="388" t="str">
        <f t="shared" si="39"/>
        <v>Leer</v>
      </c>
      <c r="N153" s="388" t="str">
        <f t="shared" si="36"/>
        <v>Leer</v>
      </c>
      <c r="O153" s="388" t="str">
        <f>VLOOKUP(C153,{"29 - Psychiatrie (Erwachsene)","BGI";"30 - Kinder- und Jugendpsychiatrie","BGII";"31 - Psychosomatik","BGI";0,"Leer"},2,0)</f>
        <v>Leer</v>
      </c>
      <c r="P153" s="388" t="str">
        <f>VLOOKUP(C153,{"29 - Psychiatrie (Erwachsene)","BGIb";"30 - Kinder- und Jugendpsychiatrie","BGIIb";"31 - Psychosomatik","BGIb";0,"Leer"},2,0)</f>
        <v>Leer</v>
      </c>
      <c r="Q153" s="388" t="str">
        <f t="shared" si="40"/>
        <v>Leer</v>
      </c>
      <c r="R153" s="388">
        <f t="shared" si="29"/>
        <v>0</v>
      </c>
      <c r="S153" s="388">
        <f t="shared" si="37"/>
        <v>0</v>
      </c>
      <c r="T153" s="388">
        <f t="shared" si="30"/>
        <v>0</v>
      </c>
      <c r="U153" s="388">
        <f t="shared" si="31"/>
        <v>0</v>
      </c>
      <c r="V153" s="388">
        <f t="shared" si="32"/>
        <v>0</v>
      </c>
      <c r="W153" s="388">
        <f t="shared" si="33"/>
        <v>0</v>
      </c>
      <c r="X153" s="388">
        <f t="shared" si="34"/>
        <v>0</v>
      </c>
      <c r="Y153" s="388">
        <f t="shared" si="35"/>
        <v>0</v>
      </c>
    </row>
    <row r="154" spans="2:25" ht="15" customHeight="1" x14ac:dyDescent="0.3">
      <c r="B154" s="111" t="str">
        <f t="shared" si="28"/>
        <v>!!!</v>
      </c>
      <c r="C154" s="324"/>
      <c r="D154" s="351"/>
      <c r="E154" s="354"/>
      <c r="F154" s="340"/>
      <c r="G154" s="233"/>
      <c r="H154" s="351"/>
      <c r="I154" s="353"/>
      <c r="J154" s="89"/>
      <c r="K154" s="384"/>
      <c r="L154" s="388" t="str">
        <f t="shared" si="38"/>
        <v>Leer</v>
      </c>
      <c r="M154" s="388" t="str">
        <f t="shared" si="39"/>
        <v>Leer</v>
      </c>
      <c r="N154" s="388" t="str">
        <f t="shared" si="36"/>
        <v>Leer</v>
      </c>
      <c r="O154" s="388" t="str">
        <f>VLOOKUP(C154,{"29 - Psychiatrie (Erwachsene)","BGI";"30 - Kinder- und Jugendpsychiatrie","BGII";"31 - Psychosomatik","BGI";0,"Leer"},2,0)</f>
        <v>Leer</v>
      </c>
      <c r="P154" s="388" t="str">
        <f>VLOOKUP(C154,{"29 - Psychiatrie (Erwachsene)","BGIb";"30 - Kinder- und Jugendpsychiatrie","BGIIb";"31 - Psychosomatik","BGIb";0,"Leer"},2,0)</f>
        <v>Leer</v>
      </c>
      <c r="Q154" s="388" t="str">
        <f t="shared" si="40"/>
        <v>Leer</v>
      </c>
      <c r="R154" s="388">
        <f t="shared" si="29"/>
        <v>0</v>
      </c>
      <c r="S154" s="388">
        <f t="shared" si="37"/>
        <v>0</v>
      </c>
      <c r="T154" s="388">
        <f t="shared" si="30"/>
        <v>0</v>
      </c>
      <c r="U154" s="388">
        <f t="shared" si="31"/>
        <v>0</v>
      </c>
      <c r="V154" s="388">
        <f t="shared" si="32"/>
        <v>0</v>
      </c>
      <c r="W154" s="388">
        <f t="shared" si="33"/>
        <v>0</v>
      </c>
      <c r="X154" s="388">
        <f t="shared" si="34"/>
        <v>0</v>
      </c>
      <c r="Y154" s="388">
        <f t="shared" si="35"/>
        <v>0</v>
      </c>
    </row>
    <row r="155" spans="2:25" ht="15" customHeight="1" x14ac:dyDescent="0.3">
      <c r="B155" s="111" t="str">
        <f t="shared" si="28"/>
        <v>!!!</v>
      </c>
      <c r="C155" s="324"/>
      <c r="D155" s="351"/>
      <c r="E155" s="354"/>
      <c r="F155" s="340"/>
      <c r="G155" s="233"/>
      <c r="H155" s="351"/>
      <c r="I155" s="353"/>
      <c r="J155" s="89"/>
      <c r="K155" s="384"/>
      <c r="L155" s="388" t="str">
        <f t="shared" si="38"/>
        <v>Leer</v>
      </c>
      <c r="M155" s="388" t="str">
        <f t="shared" si="39"/>
        <v>Leer</v>
      </c>
      <c r="N155" s="388" t="str">
        <f t="shared" si="36"/>
        <v>Leer</v>
      </c>
      <c r="O155" s="388" t="str">
        <f>VLOOKUP(C155,{"29 - Psychiatrie (Erwachsene)","BGI";"30 - Kinder- und Jugendpsychiatrie","BGII";"31 - Psychosomatik","BGI";0,"Leer"},2,0)</f>
        <v>Leer</v>
      </c>
      <c r="P155" s="388" t="str">
        <f>VLOOKUP(C155,{"29 - Psychiatrie (Erwachsene)","BGIb";"30 - Kinder- und Jugendpsychiatrie","BGIIb";"31 - Psychosomatik","BGIb";0,"Leer"},2,0)</f>
        <v>Leer</v>
      </c>
      <c r="Q155" s="388" t="str">
        <f t="shared" si="40"/>
        <v>Leer</v>
      </c>
      <c r="R155" s="388">
        <f t="shared" si="29"/>
        <v>0</v>
      </c>
      <c r="S155" s="388">
        <f t="shared" si="37"/>
        <v>0</v>
      </c>
      <c r="T155" s="388">
        <f t="shared" si="30"/>
        <v>0</v>
      </c>
      <c r="U155" s="388">
        <f t="shared" si="31"/>
        <v>0</v>
      </c>
      <c r="V155" s="388">
        <f t="shared" si="32"/>
        <v>0</v>
      </c>
      <c r="W155" s="388">
        <f t="shared" si="33"/>
        <v>0</v>
      </c>
      <c r="X155" s="388">
        <f t="shared" si="34"/>
        <v>0</v>
      </c>
      <c r="Y155" s="388">
        <f t="shared" si="35"/>
        <v>0</v>
      </c>
    </row>
    <row r="156" spans="2:25" ht="15" customHeight="1" x14ac:dyDescent="0.3">
      <c r="B156" s="111" t="str">
        <f t="shared" si="28"/>
        <v>!!!</v>
      </c>
      <c r="C156" s="324"/>
      <c r="D156" s="351"/>
      <c r="E156" s="354"/>
      <c r="F156" s="340"/>
      <c r="G156" s="233"/>
      <c r="H156" s="351"/>
      <c r="I156" s="353"/>
      <c r="J156" s="89"/>
      <c r="K156" s="384"/>
      <c r="L156" s="388" t="str">
        <f t="shared" si="38"/>
        <v>Leer</v>
      </c>
      <c r="M156" s="388" t="str">
        <f t="shared" si="39"/>
        <v>Leer</v>
      </c>
      <c r="N156" s="388" t="str">
        <f t="shared" si="36"/>
        <v>Leer</v>
      </c>
      <c r="O156" s="388" t="str">
        <f>VLOOKUP(C156,{"29 - Psychiatrie (Erwachsene)","BGI";"30 - Kinder- und Jugendpsychiatrie","BGII";"31 - Psychosomatik","BGI";0,"Leer"},2,0)</f>
        <v>Leer</v>
      </c>
      <c r="P156" s="388" t="str">
        <f>VLOOKUP(C156,{"29 - Psychiatrie (Erwachsene)","BGIb";"30 - Kinder- und Jugendpsychiatrie","BGIIb";"31 - Psychosomatik","BGIb";0,"Leer"},2,0)</f>
        <v>Leer</v>
      </c>
      <c r="Q156" s="388" t="str">
        <f t="shared" si="40"/>
        <v>Leer</v>
      </c>
      <c r="R156" s="388">
        <f t="shared" si="29"/>
        <v>0</v>
      </c>
      <c r="S156" s="388">
        <f t="shared" si="37"/>
        <v>0</v>
      </c>
      <c r="T156" s="388">
        <f t="shared" si="30"/>
        <v>0</v>
      </c>
      <c r="U156" s="388">
        <f t="shared" si="31"/>
        <v>0</v>
      </c>
      <c r="V156" s="388">
        <f t="shared" si="32"/>
        <v>0</v>
      </c>
      <c r="W156" s="388">
        <f t="shared" si="33"/>
        <v>0</v>
      </c>
      <c r="X156" s="388">
        <f t="shared" si="34"/>
        <v>0</v>
      </c>
      <c r="Y156" s="388">
        <f t="shared" si="35"/>
        <v>0</v>
      </c>
    </row>
    <row r="157" spans="2:25" ht="15" customHeight="1" x14ac:dyDescent="0.3">
      <c r="B157" s="111" t="str">
        <f t="shared" si="28"/>
        <v>!!!</v>
      </c>
      <c r="C157" s="324"/>
      <c r="D157" s="351"/>
      <c r="E157" s="354"/>
      <c r="F157" s="340"/>
      <c r="G157" s="233"/>
      <c r="H157" s="351"/>
      <c r="I157" s="353"/>
      <c r="J157" s="89"/>
      <c r="K157" s="384"/>
      <c r="L157" s="388" t="str">
        <f t="shared" si="38"/>
        <v>Leer</v>
      </c>
      <c r="M157" s="388" t="str">
        <f t="shared" si="39"/>
        <v>Leer</v>
      </c>
      <c r="N157" s="388" t="str">
        <f t="shared" si="36"/>
        <v>Leer</v>
      </c>
      <c r="O157" s="388" t="str">
        <f>VLOOKUP(C157,{"29 - Psychiatrie (Erwachsene)","BGI";"30 - Kinder- und Jugendpsychiatrie","BGII";"31 - Psychosomatik","BGI";0,"Leer"},2,0)</f>
        <v>Leer</v>
      </c>
      <c r="P157" s="388" t="str">
        <f>VLOOKUP(C157,{"29 - Psychiatrie (Erwachsene)","BGIb";"30 - Kinder- und Jugendpsychiatrie","BGIIb";"31 - Psychosomatik","BGIb";0,"Leer"},2,0)</f>
        <v>Leer</v>
      </c>
      <c r="Q157" s="388" t="str">
        <f t="shared" si="40"/>
        <v>Leer</v>
      </c>
      <c r="R157" s="388">
        <f t="shared" si="29"/>
        <v>0</v>
      </c>
      <c r="S157" s="388">
        <f t="shared" si="37"/>
        <v>0</v>
      </c>
      <c r="T157" s="388">
        <f t="shared" si="30"/>
        <v>0</v>
      </c>
      <c r="U157" s="388">
        <f t="shared" si="31"/>
        <v>0</v>
      </c>
      <c r="V157" s="388">
        <f t="shared" si="32"/>
        <v>0</v>
      </c>
      <c r="W157" s="388">
        <f t="shared" si="33"/>
        <v>0</v>
      </c>
      <c r="X157" s="388">
        <f t="shared" si="34"/>
        <v>0</v>
      </c>
      <c r="Y157" s="388">
        <f t="shared" si="35"/>
        <v>0</v>
      </c>
    </row>
    <row r="158" spans="2:25" x14ac:dyDescent="0.3">
      <c r="B158" s="111" t="str">
        <f t="shared" si="28"/>
        <v>!!!</v>
      </c>
      <c r="C158" s="324"/>
      <c r="D158" s="351"/>
      <c r="E158" s="354"/>
      <c r="F158" s="340"/>
      <c r="G158" s="233"/>
      <c r="H158" s="351"/>
      <c r="I158" s="353"/>
      <c r="J158" s="89"/>
      <c r="K158" s="384"/>
      <c r="L158" s="388" t="str">
        <f t="shared" si="38"/>
        <v>Leer</v>
      </c>
      <c r="M158" s="388" t="str">
        <f t="shared" si="39"/>
        <v>Leer</v>
      </c>
      <c r="N158" s="388" t="str">
        <f t="shared" si="36"/>
        <v>Leer</v>
      </c>
      <c r="O158" s="388" t="str">
        <f>VLOOKUP(C158,{"29 - Psychiatrie (Erwachsene)","BGI";"30 - Kinder- und Jugendpsychiatrie","BGII";"31 - Psychosomatik","BGI";0,"Leer"},2,0)</f>
        <v>Leer</v>
      </c>
      <c r="P158" s="388" t="str">
        <f>VLOOKUP(C158,{"29 - Psychiatrie (Erwachsene)","BGIb";"30 - Kinder- und Jugendpsychiatrie","BGIIb";"31 - Psychosomatik","BGIb";0,"Leer"},2,0)</f>
        <v>Leer</v>
      </c>
      <c r="Q158" s="388" t="str">
        <f t="shared" si="40"/>
        <v>Leer</v>
      </c>
      <c r="R158" s="388">
        <f t="shared" si="29"/>
        <v>0</v>
      </c>
      <c r="S158" s="388">
        <f t="shared" si="37"/>
        <v>0</v>
      </c>
      <c r="T158" s="388">
        <f t="shared" si="30"/>
        <v>0</v>
      </c>
      <c r="U158" s="388">
        <f t="shared" si="31"/>
        <v>0</v>
      </c>
      <c r="V158" s="388">
        <f t="shared" si="32"/>
        <v>0</v>
      </c>
      <c r="W158" s="388">
        <f t="shared" si="33"/>
        <v>0</v>
      </c>
      <c r="X158" s="388">
        <f t="shared" si="34"/>
        <v>0</v>
      </c>
      <c r="Y158" s="388">
        <f t="shared" si="35"/>
        <v>0</v>
      </c>
    </row>
    <row r="159" spans="2:25" x14ac:dyDescent="0.3">
      <c r="B159" s="111" t="str">
        <f t="shared" si="28"/>
        <v>!!!</v>
      </c>
      <c r="C159" s="324"/>
      <c r="D159" s="351"/>
      <c r="E159" s="354"/>
      <c r="F159" s="340"/>
      <c r="G159" s="233"/>
      <c r="H159" s="351"/>
      <c r="I159" s="353"/>
      <c r="J159" s="89"/>
      <c r="K159" s="384"/>
      <c r="L159" s="388" t="str">
        <f t="shared" si="38"/>
        <v>Leer</v>
      </c>
      <c r="M159" s="388" t="str">
        <f t="shared" si="39"/>
        <v>Leer</v>
      </c>
      <c r="N159" s="388" t="str">
        <f t="shared" si="36"/>
        <v>Leer</v>
      </c>
      <c r="O159" s="388" t="str">
        <f>VLOOKUP(C159,{"29 - Psychiatrie (Erwachsene)","BGI";"30 - Kinder- und Jugendpsychiatrie","BGII";"31 - Psychosomatik","BGI";0,"Leer"},2,0)</f>
        <v>Leer</v>
      </c>
      <c r="P159" s="388" t="str">
        <f>VLOOKUP(C159,{"29 - Psychiatrie (Erwachsene)","BGIb";"30 - Kinder- und Jugendpsychiatrie","BGIIb";"31 - Psychosomatik","BGIb";0,"Leer"},2,0)</f>
        <v>Leer</v>
      </c>
      <c r="Q159" s="388" t="str">
        <f t="shared" si="40"/>
        <v>Leer</v>
      </c>
      <c r="R159" s="388">
        <f t="shared" si="29"/>
        <v>0</v>
      </c>
      <c r="S159" s="388">
        <f t="shared" si="37"/>
        <v>0</v>
      </c>
      <c r="T159" s="388">
        <f t="shared" si="30"/>
        <v>0</v>
      </c>
      <c r="U159" s="388">
        <f t="shared" si="31"/>
        <v>0</v>
      </c>
      <c r="V159" s="388">
        <f t="shared" si="32"/>
        <v>0</v>
      </c>
      <c r="W159" s="388">
        <f t="shared" si="33"/>
        <v>0</v>
      </c>
      <c r="X159" s="388">
        <f t="shared" si="34"/>
        <v>0</v>
      </c>
      <c r="Y159" s="388">
        <f t="shared" si="35"/>
        <v>0</v>
      </c>
    </row>
    <row r="160" spans="2:25" x14ac:dyDescent="0.3">
      <c r="B160" s="111" t="str">
        <f t="shared" si="28"/>
        <v>!!!</v>
      </c>
      <c r="C160" s="324"/>
      <c r="D160" s="351"/>
      <c r="E160" s="354"/>
      <c r="F160" s="340"/>
      <c r="G160" s="233"/>
      <c r="H160" s="351"/>
      <c r="I160" s="353"/>
      <c r="J160" s="89"/>
      <c r="K160" s="384"/>
      <c r="L160" s="388" t="str">
        <f t="shared" si="38"/>
        <v>Leer</v>
      </c>
      <c r="M160" s="388" t="str">
        <f t="shared" si="39"/>
        <v>Leer</v>
      </c>
      <c r="N160" s="388" t="str">
        <f t="shared" si="36"/>
        <v>Leer</v>
      </c>
      <c r="O160" s="388" t="str">
        <f>VLOOKUP(C160,{"29 - Psychiatrie (Erwachsene)","BGI";"30 - Kinder- und Jugendpsychiatrie","BGII";"31 - Psychosomatik","BGI";0,"Leer"},2,0)</f>
        <v>Leer</v>
      </c>
      <c r="P160" s="388" t="str">
        <f>VLOOKUP(C160,{"29 - Psychiatrie (Erwachsene)","BGIb";"30 - Kinder- und Jugendpsychiatrie","BGIIb";"31 - Psychosomatik","BGIb";0,"Leer"},2,0)</f>
        <v>Leer</v>
      </c>
      <c r="Q160" s="388" t="str">
        <f t="shared" si="40"/>
        <v>Leer</v>
      </c>
      <c r="R160" s="388">
        <f t="shared" si="29"/>
        <v>0</v>
      </c>
      <c r="S160" s="388">
        <f t="shared" si="37"/>
        <v>0</v>
      </c>
      <c r="T160" s="388">
        <f t="shared" si="30"/>
        <v>0</v>
      </c>
      <c r="U160" s="388">
        <f t="shared" si="31"/>
        <v>0</v>
      </c>
      <c r="V160" s="388">
        <f t="shared" si="32"/>
        <v>0</v>
      </c>
      <c r="W160" s="388">
        <f t="shared" si="33"/>
        <v>0</v>
      </c>
      <c r="X160" s="388">
        <f t="shared" si="34"/>
        <v>0</v>
      </c>
      <c r="Y160" s="388">
        <f t="shared" si="35"/>
        <v>0</v>
      </c>
    </row>
    <row r="161" spans="2:25" x14ac:dyDescent="0.3">
      <c r="B161" s="111" t="str">
        <f t="shared" si="28"/>
        <v>!!!</v>
      </c>
      <c r="C161" s="324"/>
      <c r="D161" s="351"/>
      <c r="E161" s="354"/>
      <c r="F161" s="340"/>
      <c r="G161" s="233"/>
      <c r="H161" s="351"/>
      <c r="I161" s="353"/>
      <c r="J161" s="89"/>
      <c r="K161" s="384"/>
      <c r="L161" s="388" t="str">
        <f t="shared" si="38"/>
        <v>Leer</v>
      </c>
      <c r="M161" s="388" t="str">
        <f t="shared" si="39"/>
        <v>Leer</v>
      </c>
      <c r="N161" s="388" t="str">
        <f t="shared" si="36"/>
        <v>Leer</v>
      </c>
      <c r="O161" s="388" t="str">
        <f>VLOOKUP(C161,{"29 - Psychiatrie (Erwachsene)","BGI";"30 - Kinder- und Jugendpsychiatrie","BGII";"31 - Psychosomatik","BGI";0,"Leer"},2,0)</f>
        <v>Leer</v>
      </c>
      <c r="P161" s="388" t="str">
        <f>VLOOKUP(C161,{"29 - Psychiatrie (Erwachsene)","BGIb";"30 - Kinder- und Jugendpsychiatrie","BGIIb";"31 - Psychosomatik","BGIb";0,"Leer"},2,0)</f>
        <v>Leer</v>
      </c>
      <c r="Q161" s="388" t="str">
        <f t="shared" si="40"/>
        <v>Leer</v>
      </c>
      <c r="R161" s="388">
        <f t="shared" si="29"/>
        <v>0</v>
      </c>
      <c r="S161" s="388">
        <f t="shared" si="37"/>
        <v>0</v>
      </c>
      <c r="T161" s="388">
        <f t="shared" si="30"/>
        <v>0</v>
      </c>
      <c r="U161" s="388">
        <f t="shared" si="31"/>
        <v>0</v>
      </c>
      <c r="V161" s="388">
        <f t="shared" si="32"/>
        <v>0</v>
      </c>
      <c r="W161" s="388">
        <f t="shared" si="33"/>
        <v>0</v>
      </c>
      <c r="X161" s="388">
        <f t="shared" si="34"/>
        <v>0</v>
      </c>
      <c r="Y161" s="388">
        <f t="shared" si="35"/>
        <v>0</v>
      </c>
    </row>
    <row r="162" spans="2:25" x14ac:dyDescent="0.3">
      <c r="B162" s="111" t="str">
        <f t="shared" si="28"/>
        <v>!!!</v>
      </c>
      <c r="C162" s="324"/>
      <c r="D162" s="351"/>
      <c r="E162" s="354"/>
      <c r="F162" s="340"/>
      <c r="G162" s="233"/>
      <c r="H162" s="351"/>
      <c r="I162" s="353"/>
      <c r="J162" s="89"/>
      <c r="K162" s="384"/>
      <c r="L162" s="388" t="str">
        <f t="shared" si="38"/>
        <v>Leer</v>
      </c>
      <c r="M162" s="388" t="str">
        <f t="shared" si="39"/>
        <v>Leer</v>
      </c>
      <c r="N162" s="388" t="str">
        <f t="shared" si="36"/>
        <v>Leer</v>
      </c>
      <c r="O162" s="388" t="str">
        <f>VLOOKUP(C162,{"29 - Psychiatrie (Erwachsene)","BGI";"30 - Kinder- und Jugendpsychiatrie","BGII";"31 - Psychosomatik","BGI";0,"Leer"},2,0)</f>
        <v>Leer</v>
      </c>
      <c r="P162" s="388" t="str">
        <f>VLOOKUP(C162,{"29 - Psychiatrie (Erwachsene)","BGIb";"30 - Kinder- und Jugendpsychiatrie","BGIIb";"31 - Psychosomatik","BGIb";0,"Leer"},2,0)</f>
        <v>Leer</v>
      </c>
      <c r="Q162" s="388" t="str">
        <f t="shared" si="40"/>
        <v>Leer</v>
      </c>
      <c r="R162" s="388">
        <f t="shared" si="29"/>
        <v>0</v>
      </c>
      <c r="S162" s="388">
        <f t="shared" si="37"/>
        <v>0</v>
      </c>
      <c r="T162" s="388">
        <f t="shared" si="30"/>
        <v>0</v>
      </c>
      <c r="U162" s="388">
        <f t="shared" si="31"/>
        <v>0</v>
      </c>
      <c r="V162" s="388">
        <f t="shared" si="32"/>
        <v>0</v>
      </c>
      <c r="W162" s="388">
        <f t="shared" si="33"/>
        <v>0</v>
      </c>
      <c r="X162" s="388">
        <f t="shared" si="34"/>
        <v>0</v>
      </c>
      <c r="Y162" s="388">
        <f t="shared" si="35"/>
        <v>0</v>
      </c>
    </row>
    <row r="163" spans="2:25" x14ac:dyDescent="0.3">
      <c r="B163" s="111" t="str">
        <f t="shared" si="28"/>
        <v>!!!</v>
      </c>
      <c r="C163" s="324"/>
      <c r="D163" s="351"/>
      <c r="E163" s="354"/>
      <c r="F163" s="340"/>
      <c r="G163" s="233"/>
      <c r="H163" s="351"/>
      <c r="I163" s="353"/>
      <c r="J163" s="89"/>
      <c r="K163" s="384"/>
      <c r="L163" s="388" t="str">
        <f t="shared" si="38"/>
        <v>Leer</v>
      </c>
      <c r="M163" s="388" t="str">
        <f t="shared" si="39"/>
        <v>Leer</v>
      </c>
      <c r="N163" s="388" t="str">
        <f t="shared" si="36"/>
        <v>Leer</v>
      </c>
      <c r="O163" s="388" t="str">
        <f>VLOOKUP(C163,{"29 - Psychiatrie (Erwachsene)","BGI";"30 - Kinder- und Jugendpsychiatrie","BGII";"31 - Psychosomatik","BGI";0,"Leer"},2,0)</f>
        <v>Leer</v>
      </c>
      <c r="P163" s="388" t="str">
        <f>VLOOKUP(C163,{"29 - Psychiatrie (Erwachsene)","BGIb";"30 - Kinder- und Jugendpsychiatrie","BGIIb";"31 - Psychosomatik","BGIb";0,"Leer"},2,0)</f>
        <v>Leer</v>
      </c>
      <c r="Q163" s="388" t="str">
        <f t="shared" si="40"/>
        <v>Leer</v>
      </c>
      <c r="R163" s="388">
        <f t="shared" si="29"/>
        <v>0</v>
      </c>
      <c r="S163" s="388">
        <f t="shared" si="37"/>
        <v>0</v>
      </c>
      <c r="T163" s="388">
        <f t="shared" si="30"/>
        <v>0</v>
      </c>
      <c r="U163" s="388">
        <f t="shared" si="31"/>
        <v>0</v>
      </c>
      <c r="V163" s="388">
        <f t="shared" si="32"/>
        <v>0</v>
      </c>
      <c r="W163" s="388">
        <f t="shared" si="33"/>
        <v>0</v>
      </c>
      <c r="X163" s="388">
        <f t="shared" si="34"/>
        <v>0</v>
      </c>
      <c r="Y163" s="388">
        <f t="shared" si="35"/>
        <v>0</v>
      </c>
    </row>
    <row r="164" spans="2:25" x14ac:dyDescent="0.3">
      <c r="B164" s="111" t="str">
        <f t="shared" si="28"/>
        <v>!!!</v>
      </c>
      <c r="C164" s="324"/>
      <c r="D164" s="351"/>
      <c r="E164" s="354"/>
      <c r="F164" s="340"/>
      <c r="G164" s="233"/>
      <c r="H164" s="351"/>
      <c r="I164" s="353"/>
      <c r="J164" s="89"/>
      <c r="K164" s="384"/>
      <c r="L164" s="388" t="str">
        <f t="shared" si="38"/>
        <v>Leer</v>
      </c>
      <c r="M164" s="388" t="str">
        <f t="shared" si="39"/>
        <v>Leer</v>
      </c>
      <c r="N164" s="388" t="str">
        <f t="shared" si="36"/>
        <v>Leer</v>
      </c>
      <c r="O164" s="388" t="str">
        <f>VLOOKUP(C164,{"29 - Psychiatrie (Erwachsene)","BGI";"30 - Kinder- und Jugendpsychiatrie","BGII";"31 - Psychosomatik","BGI";0,"Leer"},2,0)</f>
        <v>Leer</v>
      </c>
      <c r="P164" s="388" t="str">
        <f>VLOOKUP(C164,{"29 - Psychiatrie (Erwachsene)","BGIb";"30 - Kinder- und Jugendpsychiatrie","BGIIb";"31 - Psychosomatik","BGIb";0,"Leer"},2,0)</f>
        <v>Leer</v>
      </c>
      <c r="Q164" s="388" t="str">
        <f t="shared" si="40"/>
        <v>Leer</v>
      </c>
      <c r="R164" s="388">
        <f t="shared" si="29"/>
        <v>0</v>
      </c>
      <c r="S164" s="388">
        <f t="shared" si="37"/>
        <v>0</v>
      </c>
      <c r="T164" s="388">
        <f t="shared" si="30"/>
        <v>0</v>
      </c>
      <c r="U164" s="388">
        <f t="shared" si="31"/>
        <v>0</v>
      </c>
      <c r="V164" s="388">
        <f t="shared" si="32"/>
        <v>0</v>
      </c>
      <c r="W164" s="388">
        <f t="shared" si="33"/>
        <v>0</v>
      </c>
      <c r="X164" s="388">
        <f t="shared" si="34"/>
        <v>0</v>
      </c>
      <c r="Y164" s="388">
        <f t="shared" si="35"/>
        <v>0</v>
      </c>
    </row>
    <row r="165" spans="2:25" x14ac:dyDescent="0.3">
      <c r="B165" s="111" t="str">
        <f t="shared" si="28"/>
        <v>!!!</v>
      </c>
      <c r="C165" s="324"/>
      <c r="D165" s="351"/>
      <c r="E165" s="354"/>
      <c r="F165" s="340"/>
      <c r="G165" s="233"/>
      <c r="H165" s="351"/>
      <c r="I165" s="353"/>
      <c r="J165" s="89"/>
      <c r="K165" s="384"/>
      <c r="L165" s="388" t="str">
        <f t="shared" si="38"/>
        <v>Leer</v>
      </c>
      <c r="M165" s="388" t="str">
        <f t="shared" si="39"/>
        <v>Leer</v>
      </c>
      <c r="N165" s="388" t="str">
        <f t="shared" si="36"/>
        <v>Leer</v>
      </c>
      <c r="O165" s="388" t="str">
        <f>VLOOKUP(C165,{"29 - Psychiatrie (Erwachsene)","BGI";"30 - Kinder- und Jugendpsychiatrie","BGII";"31 - Psychosomatik","BGI";0,"Leer"},2,0)</f>
        <v>Leer</v>
      </c>
      <c r="P165" s="388" t="str">
        <f>VLOOKUP(C165,{"29 - Psychiatrie (Erwachsene)","BGIb";"30 - Kinder- und Jugendpsychiatrie","BGIIb";"31 - Psychosomatik","BGIb";0,"Leer"},2,0)</f>
        <v>Leer</v>
      </c>
      <c r="Q165" s="388" t="str">
        <f t="shared" si="40"/>
        <v>Leer</v>
      </c>
      <c r="R165" s="388">
        <f t="shared" si="29"/>
        <v>0</v>
      </c>
      <c r="S165" s="388">
        <f t="shared" si="37"/>
        <v>0</v>
      </c>
      <c r="T165" s="388">
        <f t="shared" si="30"/>
        <v>0</v>
      </c>
      <c r="U165" s="388">
        <f t="shared" si="31"/>
        <v>0</v>
      </c>
      <c r="V165" s="388">
        <f t="shared" si="32"/>
        <v>0</v>
      </c>
      <c r="W165" s="388">
        <f t="shared" si="33"/>
        <v>0</v>
      </c>
      <c r="X165" s="388">
        <f t="shared" si="34"/>
        <v>0</v>
      </c>
      <c r="Y165" s="388">
        <f t="shared" si="35"/>
        <v>0</v>
      </c>
    </row>
    <row r="166" spans="2:25" x14ac:dyDescent="0.3">
      <c r="B166" s="111" t="str">
        <f t="shared" si="28"/>
        <v>!!!</v>
      </c>
      <c r="C166" s="324"/>
      <c r="D166" s="351"/>
      <c r="E166" s="354"/>
      <c r="F166" s="340"/>
      <c r="G166" s="233"/>
      <c r="H166" s="351"/>
      <c r="I166" s="353"/>
      <c r="J166" s="89"/>
      <c r="K166" s="384"/>
      <c r="L166" s="388" t="str">
        <f t="shared" si="38"/>
        <v>Leer</v>
      </c>
      <c r="M166" s="388" t="str">
        <f t="shared" si="39"/>
        <v>Leer</v>
      </c>
      <c r="N166" s="388" t="str">
        <f t="shared" si="36"/>
        <v>Leer</v>
      </c>
      <c r="O166" s="388" t="str">
        <f>VLOOKUP(C166,{"29 - Psychiatrie (Erwachsene)","BGI";"30 - Kinder- und Jugendpsychiatrie","BGII";"31 - Psychosomatik","BGI";0,"Leer"},2,0)</f>
        <v>Leer</v>
      </c>
      <c r="P166" s="388" t="str">
        <f>VLOOKUP(C166,{"29 - Psychiatrie (Erwachsene)","BGIb";"30 - Kinder- und Jugendpsychiatrie","BGIIb";"31 - Psychosomatik","BGIb";0,"Leer"},2,0)</f>
        <v>Leer</v>
      </c>
      <c r="Q166" s="388" t="str">
        <f t="shared" si="40"/>
        <v>Leer</v>
      </c>
      <c r="R166" s="388">
        <f t="shared" si="29"/>
        <v>0</v>
      </c>
      <c r="S166" s="388">
        <f t="shared" si="37"/>
        <v>0</v>
      </c>
      <c r="T166" s="388">
        <f t="shared" si="30"/>
        <v>0</v>
      </c>
      <c r="U166" s="388">
        <f t="shared" si="31"/>
        <v>0</v>
      </c>
      <c r="V166" s="388">
        <f t="shared" si="32"/>
        <v>0</v>
      </c>
      <c r="W166" s="388">
        <f t="shared" si="33"/>
        <v>0</v>
      </c>
      <c r="X166" s="388">
        <f t="shared" si="34"/>
        <v>0</v>
      </c>
      <c r="Y166" s="388">
        <f t="shared" si="35"/>
        <v>0</v>
      </c>
    </row>
    <row r="167" spans="2:25" x14ac:dyDescent="0.3">
      <c r="B167" s="111" t="str">
        <f t="shared" si="28"/>
        <v>!!!</v>
      </c>
      <c r="C167" s="324"/>
      <c r="D167" s="351"/>
      <c r="E167" s="354"/>
      <c r="F167" s="340"/>
      <c r="G167" s="233"/>
      <c r="H167" s="351"/>
      <c r="I167" s="353"/>
      <c r="J167" s="89"/>
      <c r="K167" s="384"/>
      <c r="L167" s="388" t="str">
        <f t="shared" si="38"/>
        <v>Leer</v>
      </c>
      <c r="M167" s="388" t="str">
        <f t="shared" si="39"/>
        <v>Leer</v>
      </c>
      <c r="N167" s="388" t="str">
        <f t="shared" si="36"/>
        <v>Leer</v>
      </c>
      <c r="O167" s="388" t="str">
        <f>VLOOKUP(C167,{"29 - Psychiatrie (Erwachsene)","BGI";"30 - Kinder- und Jugendpsychiatrie","BGII";"31 - Psychosomatik","BGI";0,"Leer"},2,0)</f>
        <v>Leer</v>
      </c>
      <c r="P167" s="388" t="str">
        <f>VLOOKUP(C167,{"29 - Psychiatrie (Erwachsene)","BGIb";"30 - Kinder- und Jugendpsychiatrie","BGIIb";"31 - Psychosomatik","BGIb";0,"Leer"},2,0)</f>
        <v>Leer</v>
      </c>
      <c r="Q167" s="388" t="str">
        <f t="shared" si="40"/>
        <v>Leer</v>
      </c>
      <c r="R167" s="388">
        <f t="shared" si="29"/>
        <v>0</v>
      </c>
      <c r="S167" s="388">
        <f t="shared" si="37"/>
        <v>0</v>
      </c>
      <c r="T167" s="388">
        <f t="shared" si="30"/>
        <v>0</v>
      </c>
      <c r="U167" s="388">
        <f t="shared" si="31"/>
        <v>0</v>
      </c>
      <c r="V167" s="388">
        <f t="shared" si="32"/>
        <v>0</v>
      </c>
      <c r="W167" s="388">
        <f t="shared" si="33"/>
        <v>0</v>
      </c>
      <c r="X167" s="388">
        <f t="shared" si="34"/>
        <v>0</v>
      </c>
      <c r="Y167" s="388">
        <f t="shared" si="35"/>
        <v>0</v>
      </c>
    </row>
    <row r="168" spans="2:25" x14ac:dyDescent="0.3">
      <c r="B168" s="111" t="str">
        <f t="shared" si="28"/>
        <v>!!!</v>
      </c>
      <c r="C168" s="324"/>
      <c r="D168" s="351"/>
      <c r="E168" s="354"/>
      <c r="F168" s="340"/>
      <c r="G168" s="233"/>
      <c r="H168" s="351"/>
      <c r="I168" s="353"/>
      <c r="J168" s="89"/>
      <c r="K168" s="384"/>
      <c r="L168" s="388" t="str">
        <f t="shared" si="38"/>
        <v>Leer</v>
      </c>
      <c r="M168" s="388" t="str">
        <f t="shared" si="39"/>
        <v>Leer</v>
      </c>
      <c r="N168" s="388" t="str">
        <f t="shared" si="36"/>
        <v>Leer</v>
      </c>
      <c r="O168" s="388" t="str">
        <f>VLOOKUP(C168,{"29 - Psychiatrie (Erwachsene)","BGI";"30 - Kinder- und Jugendpsychiatrie","BGII";"31 - Psychosomatik","BGI";0,"Leer"},2,0)</f>
        <v>Leer</v>
      </c>
      <c r="P168" s="388" t="str">
        <f>VLOOKUP(C168,{"29 - Psychiatrie (Erwachsene)","BGIb";"30 - Kinder- und Jugendpsychiatrie","BGIIb";"31 - Psychosomatik","BGIb";0,"Leer"},2,0)</f>
        <v>Leer</v>
      </c>
      <c r="Q168" s="388" t="str">
        <f t="shared" si="40"/>
        <v>Leer</v>
      </c>
      <c r="R168" s="388">
        <f t="shared" si="29"/>
        <v>0</v>
      </c>
      <c r="S168" s="388">
        <f t="shared" si="37"/>
        <v>0</v>
      </c>
      <c r="T168" s="388">
        <f t="shared" si="30"/>
        <v>0</v>
      </c>
      <c r="U168" s="388">
        <f t="shared" si="31"/>
        <v>0</v>
      </c>
      <c r="V168" s="388">
        <f t="shared" si="32"/>
        <v>0</v>
      </c>
      <c r="W168" s="388">
        <f t="shared" si="33"/>
        <v>0</v>
      </c>
      <c r="X168" s="388">
        <f t="shared" si="34"/>
        <v>0</v>
      </c>
      <c r="Y168" s="388">
        <f t="shared" si="35"/>
        <v>0</v>
      </c>
    </row>
    <row r="169" spans="2:25" x14ac:dyDescent="0.3">
      <c r="B169" s="111" t="str">
        <f t="shared" si="28"/>
        <v>!!!</v>
      </c>
      <c r="C169" s="324"/>
      <c r="D169" s="351"/>
      <c r="E169" s="354"/>
      <c r="F169" s="340"/>
      <c r="G169" s="233"/>
      <c r="H169" s="351"/>
      <c r="I169" s="353"/>
      <c r="J169" s="89"/>
      <c r="K169" s="384"/>
      <c r="L169" s="388" t="str">
        <f t="shared" si="38"/>
        <v>Leer</v>
      </c>
      <c r="M169" s="388" t="str">
        <f t="shared" si="39"/>
        <v>Leer</v>
      </c>
      <c r="N169" s="388" t="str">
        <f t="shared" si="36"/>
        <v>Leer</v>
      </c>
      <c r="O169" s="388" t="str">
        <f>VLOOKUP(C169,{"29 - Psychiatrie (Erwachsene)","BGI";"30 - Kinder- und Jugendpsychiatrie","BGII";"31 - Psychosomatik","BGI";0,"Leer"},2,0)</f>
        <v>Leer</v>
      </c>
      <c r="P169" s="388" t="str">
        <f>VLOOKUP(C169,{"29 - Psychiatrie (Erwachsene)","BGIb";"30 - Kinder- und Jugendpsychiatrie","BGIIb";"31 - Psychosomatik","BGIb";0,"Leer"},2,0)</f>
        <v>Leer</v>
      </c>
      <c r="Q169" s="388" t="str">
        <f t="shared" si="40"/>
        <v>Leer</v>
      </c>
      <c r="R169" s="388">
        <f t="shared" si="29"/>
        <v>0</v>
      </c>
      <c r="S169" s="388">
        <f t="shared" si="37"/>
        <v>0</v>
      </c>
      <c r="T169" s="388">
        <f t="shared" si="30"/>
        <v>0</v>
      </c>
      <c r="U169" s="388">
        <f t="shared" si="31"/>
        <v>0</v>
      </c>
      <c r="V169" s="388">
        <f t="shared" si="32"/>
        <v>0</v>
      </c>
      <c r="W169" s="388">
        <f t="shared" si="33"/>
        <v>0</v>
      </c>
      <c r="X169" s="388">
        <f t="shared" si="34"/>
        <v>0</v>
      </c>
      <c r="Y169" s="388">
        <f t="shared" si="35"/>
        <v>0</v>
      </c>
    </row>
    <row r="170" spans="2:25" x14ac:dyDescent="0.3">
      <c r="B170" s="111" t="str">
        <f t="shared" si="28"/>
        <v>!!!</v>
      </c>
      <c r="C170" s="324"/>
      <c r="D170" s="351"/>
      <c r="E170" s="354"/>
      <c r="F170" s="340"/>
      <c r="G170" s="233"/>
      <c r="H170" s="351"/>
      <c r="I170" s="353"/>
      <c r="J170" s="89"/>
      <c r="K170" s="384"/>
      <c r="L170" s="388" t="str">
        <f t="shared" si="38"/>
        <v>Leer</v>
      </c>
      <c r="M170" s="388" t="str">
        <f t="shared" si="39"/>
        <v>Leer</v>
      </c>
      <c r="N170" s="388" t="str">
        <f t="shared" si="36"/>
        <v>Leer</v>
      </c>
      <c r="O170" s="388" t="str">
        <f>VLOOKUP(C170,{"29 - Psychiatrie (Erwachsene)","BGI";"30 - Kinder- und Jugendpsychiatrie","BGII";"31 - Psychosomatik","BGI";0,"Leer"},2,0)</f>
        <v>Leer</v>
      </c>
      <c r="P170" s="388" t="str">
        <f>VLOOKUP(C170,{"29 - Psychiatrie (Erwachsene)","BGIb";"30 - Kinder- und Jugendpsychiatrie","BGIIb";"31 - Psychosomatik","BGIb";0,"Leer"},2,0)</f>
        <v>Leer</v>
      </c>
      <c r="Q170" s="388" t="str">
        <f t="shared" si="40"/>
        <v>Leer</v>
      </c>
      <c r="R170" s="388">
        <f t="shared" si="29"/>
        <v>0</v>
      </c>
      <c r="S170" s="388">
        <f t="shared" si="37"/>
        <v>0</v>
      </c>
      <c r="T170" s="388">
        <f t="shared" si="30"/>
        <v>0</v>
      </c>
      <c r="U170" s="388">
        <f t="shared" si="31"/>
        <v>0</v>
      </c>
      <c r="V170" s="388">
        <f t="shared" si="32"/>
        <v>0</v>
      </c>
      <c r="W170" s="388">
        <f t="shared" si="33"/>
        <v>0</v>
      </c>
      <c r="X170" s="388">
        <f t="shared" si="34"/>
        <v>0</v>
      </c>
      <c r="Y170" s="388">
        <f t="shared" si="35"/>
        <v>0</v>
      </c>
    </row>
    <row r="171" spans="2:25" x14ac:dyDescent="0.3">
      <c r="B171" s="111" t="str">
        <f t="shared" si="28"/>
        <v>!!!</v>
      </c>
      <c r="C171" s="324"/>
      <c r="D171" s="351"/>
      <c r="E171" s="354"/>
      <c r="F171" s="340"/>
      <c r="G171" s="233"/>
      <c r="H171" s="351"/>
      <c r="I171" s="353"/>
      <c r="J171" s="89"/>
      <c r="K171" s="384"/>
      <c r="L171" s="388" t="str">
        <f t="shared" si="38"/>
        <v>Leer</v>
      </c>
      <c r="M171" s="388" t="str">
        <f t="shared" si="39"/>
        <v>Leer</v>
      </c>
      <c r="N171" s="388" t="str">
        <f t="shared" si="36"/>
        <v>Leer</v>
      </c>
      <c r="O171" s="388" t="str">
        <f>VLOOKUP(C171,{"29 - Psychiatrie (Erwachsene)","BGI";"30 - Kinder- und Jugendpsychiatrie","BGII";"31 - Psychosomatik","BGI";0,"Leer"},2,0)</f>
        <v>Leer</v>
      </c>
      <c r="P171" s="388" t="str">
        <f>VLOOKUP(C171,{"29 - Psychiatrie (Erwachsene)","BGIb";"30 - Kinder- und Jugendpsychiatrie","BGIIb";"31 - Psychosomatik","BGIb";0,"Leer"},2,0)</f>
        <v>Leer</v>
      </c>
      <c r="Q171" s="388" t="str">
        <f t="shared" si="40"/>
        <v>Leer</v>
      </c>
      <c r="R171" s="388">
        <f t="shared" si="29"/>
        <v>0</v>
      </c>
      <c r="S171" s="388">
        <f t="shared" si="37"/>
        <v>0</v>
      </c>
      <c r="T171" s="388">
        <f t="shared" si="30"/>
        <v>0</v>
      </c>
      <c r="U171" s="388">
        <f t="shared" si="31"/>
        <v>0</v>
      </c>
      <c r="V171" s="388">
        <f t="shared" si="32"/>
        <v>0</v>
      </c>
      <c r="W171" s="388">
        <f t="shared" si="33"/>
        <v>0</v>
      </c>
      <c r="X171" s="388">
        <f t="shared" si="34"/>
        <v>0</v>
      </c>
      <c r="Y171" s="388">
        <f t="shared" si="35"/>
        <v>0</v>
      </c>
    </row>
    <row r="172" spans="2:25" x14ac:dyDescent="0.3">
      <c r="B172" s="111" t="str">
        <f t="shared" si="28"/>
        <v>!!!</v>
      </c>
      <c r="C172" s="324"/>
      <c r="D172" s="351"/>
      <c r="E172" s="354"/>
      <c r="F172" s="340"/>
      <c r="G172" s="233"/>
      <c r="H172" s="351"/>
      <c r="I172" s="353"/>
      <c r="J172" s="89"/>
      <c r="K172" s="384"/>
      <c r="L172" s="388" t="str">
        <f t="shared" si="38"/>
        <v>Leer</v>
      </c>
      <c r="M172" s="388" t="str">
        <f t="shared" si="39"/>
        <v>Leer</v>
      </c>
      <c r="N172" s="388" t="str">
        <f t="shared" si="36"/>
        <v>Leer</v>
      </c>
      <c r="O172" s="388" t="str">
        <f>VLOOKUP(C172,{"29 - Psychiatrie (Erwachsene)","BGI";"30 - Kinder- und Jugendpsychiatrie","BGII";"31 - Psychosomatik","BGI";0,"Leer"},2,0)</f>
        <v>Leer</v>
      </c>
      <c r="P172" s="388" t="str">
        <f>VLOOKUP(C172,{"29 - Psychiatrie (Erwachsene)","BGIb";"30 - Kinder- und Jugendpsychiatrie","BGIIb";"31 - Psychosomatik","BGIb";0,"Leer"},2,0)</f>
        <v>Leer</v>
      </c>
      <c r="Q172" s="388" t="str">
        <f t="shared" si="40"/>
        <v>Leer</v>
      </c>
      <c r="R172" s="388">
        <f t="shared" si="29"/>
        <v>0</v>
      </c>
      <c r="S172" s="388">
        <f t="shared" si="37"/>
        <v>0</v>
      </c>
      <c r="T172" s="388">
        <f t="shared" si="30"/>
        <v>0</v>
      </c>
      <c r="U172" s="388">
        <f t="shared" si="31"/>
        <v>0</v>
      </c>
      <c r="V172" s="388">
        <f t="shared" si="32"/>
        <v>0</v>
      </c>
      <c r="W172" s="388">
        <f t="shared" si="33"/>
        <v>0</v>
      </c>
      <c r="X172" s="388">
        <f t="shared" si="34"/>
        <v>0</v>
      </c>
      <c r="Y172" s="388">
        <f t="shared" si="35"/>
        <v>0</v>
      </c>
    </row>
    <row r="173" spans="2:25" x14ac:dyDescent="0.3">
      <c r="B173" s="111" t="str">
        <f t="shared" si="28"/>
        <v>!!!</v>
      </c>
      <c r="C173" s="324"/>
      <c r="D173" s="351"/>
      <c r="E173" s="354"/>
      <c r="F173" s="340"/>
      <c r="G173" s="233"/>
      <c r="H173" s="351"/>
      <c r="I173" s="353"/>
      <c r="J173" s="89"/>
      <c r="K173" s="384"/>
      <c r="L173" s="388" t="str">
        <f t="shared" si="38"/>
        <v>Leer</v>
      </c>
      <c r="M173" s="388" t="str">
        <f t="shared" si="39"/>
        <v>Leer</v>
      </c>
      <c r="N173" s="388" t="str">
        <f t="shared" si="36"/>
        <v>Leer</v>
      </c>
      <c r="O173" s="388" t="str">
        <f>VLOOKUP(C173,{"29 - Psychiatrie (Erwachsene)","BGI";"30 - Kinder- und Jugendpsychiatrie","BGII";"31 - Psychosomatik","BGI";0,"Leer"},2,0)</f>
        <v>Leer</v>
      </c>
      <c r="P173" s="388" t="str">
        <f>VLOOKUP(C173,{"29 - Psychiatrie (Erwachsene)","BGIb";"30 - Kinder- und Jugendpsychiatrie","BGIIb";"31 - Psychosomatik","BGIb";0,"Leer"},2,0)</f>
        <v>Leer</v>
      </c>
      <c r="Q173" s="388" t="str">
        <f t="shared" si="40"/>
        <v>Leer</v>
      </c>
      <c r="R173" s="388">
        <f t="shared" si="29"/>
        <v>0</v>
      </c>
      <c r="S173" s="388">
        <f t="shared" si="37"/>
        <v>0</v>
      </c>
      <c r="T173" s="388">
        <f t="shared" si="30"/>
        <v>0</v>
      </c>
      <c r="U173" s="388">
        <f t="shared" si="31"/>
        <v>0</v>
      </c>
      <c r="V173" s="388">
        <f t="shared" si="32"/>
        <v>0</v>
      </c>
      <c r="W173" s="388">
        <f t="shared" si="33"/>
        <v>0</v>
      </c>
      <c r="X173" s="388">
        <f t="shared" si="34"/>
        <v>0</v>
      </c>
      <c r="Y173" s="388">
        <f t="shared" si="35"/>
        <v>0</v>
      </c>
    </row>
    <row r="174" spans="2:25" x14ac:dyDescent="0.3">
      <c r="B174" s="111" t="str">
        <f t="shared" si="28"/>
        <v>!!!</v>
      </c>
      <c r="C174" s="324"/>
      <c r="D174" s="351"/>
      <c r="E174" s="354"/>
      <c r="F174" s="340"/>
      <c r="G174" s="233"/>
      <c r="H174" s="351"/>
      <c r="I174" s="353"/>
      <c r="J174" s="89"/>
      <c r="K174" s="384"/>
      <c r="L174" s="388" t="str">
        <f t="shared" si="38"/>
        <v>Leer</v>
      </c>
      <c r="M174" s="388" t="str">
        <f t="shared" si="39"/>
        <v>Leer</v>
      </c>
      <c r="N174" s="388" t="str">
        <f t="shared" si="36"/>
        <v>Leer</v>
      </c>
      <c r="O174" s="388" t="str">
        <f>VLOOKUP(C174,{"29 - Psychiatrie (Erwachsene)","BGI";"30 - Kinder- und Jugendpsychiatrie","BGII";"31 - Psychosomatik","BGI";0,"Leer"},2,0)</f>
        <v>Leer</v>
      </c>
      <c r="P174" s="388" t="str">
        <f>VLOOKUP(C174,{"29 - Psychiatrie (Erwachsene)","BGIb";"30 - Kinder- und Jugendpsychiatrie","BGIIb";"31 - Psychosomatik","BGIb";0,"Leer"},2,0)</f>
        <v>Leer</v>
      </c>
      <c r="Q174" s="388" t="str">
        <f t="shared" si="40"/>
        <v>Leer</v>
      </c>
      <c r="R174" s="388">
        <f t="shared" si="29"/>
        <v>0</v>
      </c>
      <c r="S174" s="388">
        <f t="shared" si="37"/>
        <v>0</v>
      </c>
      <c r="T174" s="388">
        <f t="shared" si="30"/>
        <v>0</v>
      </c>
      <c r="U174" s="388">
        <f t="shared" si="31"/>
        <v>0</v>
      </c>
      <c r="V174" s="388">
        <f t="shared" si="32"/>
        <v>0</v>
      </c>
      <c r="W174" s="388">
        <f t="shared" si="33"/>
        <v>0</v>
      </c>
      <c r="X174" s="388">
        <f t="shared" si="34"/>
        <v>0</v>
      </c>
      <c r="Y174" s="388">
        <f t="shared" si="35"/>
        <v>0</v>
      </c>
    </row>
    <row r="175" spans="2:25" x14ac:dyDescent="0.3">
      <c r="B175" s="111" t="str">
        <f t="shared" si="28"/>
        <v>!!!</v>
      </c>
      <c r="C175" s="324"/>
      <c r="D175" s="351"/>
      <c r="E175" s="354"/>
      <c r="F175" s="340"/>
      <c r="G175" s="233"/>
      <c r="H175" s="351"/>
      <c r="I175" s="353"/>
      <c r="J175" s="89"/>
      <c r="K175" s="384"/>
      <c r="L175" s="388" t="str">
        <f t="shared" si="38"/>
        <v>Leer</v>
      </c>
      <c r="M175" s="388" t="str">
        <f t="shared" si="39"/>
        <v>Leer</v>
      </c>
      <c r="N175" s="388" t="str">
        <f t="shared" si="36"/>
        <v>Leer</v>
      </c>
      <c r="O175" s="388" t="str">
        <f>VLOOKUP(C175,{"29 - Psychiatrie (Erwachsene)","BGI";"30 - Kinder- und Jugendpsychiatrie","BGII";"31 - Psychosomatik","BGI";0,"Leer"},2,0)</f>
        <v>Leer</v>
      </c>
      <c r="P175" s="388" t="str">
        <f>VLOOKUP(C175,{"29 - Psychiatrie (Erwachsene)","BGIb";"30 - Kinder- und Jugendpsychiatrie","BGIIb";"31 - Psychosomatik","BGIb";0,"Leer"},2,0)</f>
        <v>Leer</v>
      </c>
      <c r="Q175" s="388" t="str">
        <f t="shared" si="40"/>
        <v>Leer</v>
      </c>
      <c r="R175" s="388">
        <f t="shared" si="29"/>
        <v>0</v>
      </c>
      <c r="S175" s="388">
        <f t="shared" si="37"/>
        <v>0</v>
      </c>
      <c r="T175" s="388">
        <f t="shared" si="30"/>
        <v>0</v>
      </c>
      <c r="U175" s="388">
        <f t="shared" si="31"/>
        <v>0</v>
      </c>
      <c r="V175" s="388">
        <f t="shared" si="32"/>
        <v>0</v>
      </c>
      <c r="W175" s="388">
        <f t="shared" si="33"/>
        <v>0</v>
      </c>
      <c r="X175" s="388">
        <f t="shared" si="34"/>
        <v>0</v>
      </c>
      <c r="Y175" s="388">
        <f t="shared" si="35"/>
        <v>0</v>
      </c>
    </row>
    <row r="176" spans="2:25" x14ac:dyDescent="0.3">
      <c r="B176" s="111" t="str">
        <f t="shared" si="28"/>
        <v>!!!</v>
      </c>
      <c r="C176" s="324"/>
      <c r="D176" s="351"/>
      <c r="E176" s="354"/>
      <c r="F176" s="340"/>
      <c r="G176" s="233"/>
      <c r="H176" s="351"/>
      <c r="I176" s="353"/>
      <c r="J176" s="89"/>
      <c r="K176" s="384"/>
      <c r="L176" s="388" t="str">
        <f t="shared" si="38"/>
        <v>Leer</v>
      </c>
      <c r="M176" s="388" t="str">
        <f t="shared" si="39"/>
        <v>Leer</v>
      </c>
      <c r="N176" s="388" t="str">
        <f t="shared" si="36"/>
        <v>Leer</v>
      </c>
      <c r="O176" s="388" t="str">
        <f>VLOOKUP(C176,{"29 - Psychiatrie (Erwachsene)","BGI";"30 - Kinder- und Jugendpsychiatrie","BGII";"31 - Psychosomatik","BGI";0,"Leer"},2,0)</f>
        <v>Leer</v>
      </c>
      <c r="P176" s="388" t="str">
        <f>VLOOKUP(C176,{"29 - Psychiatrie (Erwachsene)","BGIb";"30 - Kinder- und Jugendpsychiatrie","BGIIb";"31 - Psychosomatik","BGIb";0,"Leer"},2,0)</f>
        <v>Leer</v>
      </c>
      <c r="Q176" s="388" t="str">
        <f t="shared" si="40"/>
        <v>Leer</v>
      </c>
      <c r="R176" s="388">
        <f t="shared" si="29"/>
        <v>0</v>
      </c>
      <c r="S176" s="388">
        <f t="shared" si="37"/>
        <v>0</v>
      </c>
      <c r="T176" s="388">
        <f t="shared" si="30"/>
        <v>0</v>
      </c>
      <c r="U176" s="388">
        <f t="shared" si="31"/>
        <v>0</v>
      </c>
      <c r="V176" s="388">
        <f t="shared" si="32"/>
        <v>0</v>
      </c>
      <c r="W176" s="388">
        <f t="shared" si="33"/>
        <v>0</v>
      </c>
      <c r="X176" s="388">
        <f t="shared" si="34"/>
        <v>0</v>
      </c>
      <c r="Y176" s="388">
        <f t="shared" si="35"/>
        <v>0</v>
      </c>
    </row>
    <row r="177" spans="2:25" x14ac:dyDescent="0.3">
      <c r="B177" s="111" t="str">
        <f t="shared" si="28"/>
        <v>!!!</v>
      </c>
      <c r="C177" s="324"/>
      <c r="D177" s="351"/>
      <c r="E177" s="354"/>
      <c r="F177" s="340"/>
      <c r="G177" s="233"/>
      <c r="H177" s="351"/>
      <c r="I177" s="353"/>
      <c r="J177" s="89"/>
      <c r="K177" s="384"/>
      <c r="L177" s="388" t="str">
        <f t="shared" si="38"/>
        <v>Leer</v>
      </c>
      <c r="M177" s="388" t="str">
        <f t="shared" si="39"/>
        <v>Leer</v>
      </c>
      <c r="N177" s="388" t="str">
        <f t="shared" si="36"/>
        <v>Leer</v>
      </c>
      <c r="O177" s="388" t="str">
        <f>VLOOKUP(C177,{"29 - Psychiatrie (Erwachsene)","BGI";"30 - Kinder- und Jugendpsychiatrie","BGII";"31 - Psychosomatik","BGI";0,"Leer"},2,0)</f>
        <v>Leer</v>
      </c>
      <c r="P177" s="388" t="str">
        <f>VLOOKUP(C177,{"29 - Psychiatrie (Erwachsene)","BGIb";"30 - Kinder- und Jugendpsychiatrie","BGIIb";"31 - Psychosomatik","BGIb";0,"Leer"},2,0)</f>
        <v>Leer</v>
      </c>
      <c r="Q177" s="388" t="str">
        <f t="shared" si="40"/>
        <v>Leer</v>
      </c>
      <c r="R177" s="388">
        <f t="shared" si="29"/>
        <v>0</v>
      </c>
      <c r="S177" s="388">
        <f t="shared" si="37"/>
        <v>0</v>
      </c>
      <c r="T177" s="388">
        <f t="shared" si="30"/>
        <v>0</v>
      </c>
      <c r="U177" s="388">
        <f t="shared" si="31"/>
        <v>0</v>
      </c>
      <c r="V177" s="388">
        <f t="shared" si="32"/>
        <v>0</v>
      </c>
      <c r="W177" s="388">
        <f t="shared" si="33"/>
        <v>0</v>
      </c>
      <c r="X177" s="388">
        <f t="shared" si="34"/>
        <v>0</v>
      </c>
      <c r="Y177" s="388">
        <f t="shared" si="35"/>
        <v>0</v>
      </c>
    </row>
    <row r="178" spans="2:25" x14ac:dyDescent="0.3">
      <c r="B178" s="111" t="str">
        <f t="shared" si="28"/>
        <v>!!!</v>
      </c>
      <c r="C178" s="324"/>
      <c r="D178" s="351"/>
      <c r="E178" s="354"/>
      <c r="F178" s="340"/>
      <c r="G178" s="233"/>
      <c r="H178" s="351"/>
      <c r="I178" s="353"/>
      <c r="J178" s="89"/>
      <c r="K178" s="384"/>
      <c r="L178" s="388" t="str">
        <f t="shared" si="38"/>
        <v>Leer</v>
      </c>
      <c r="M178" s="388" t="str">
        <f t="shared" si="39"/>
        <v>Leer</v>
      </c>
      <c r="N178" s="388" t="str">
        <f t="shared" si="36"/>
        <v>Leer</v>
      </c>
      <c r="O178" s="388" t="str">
        <f>VLOOKUP(C178,{"29 - Psychiatrie (Erwachsene)","BGI";"30 - Kinder- und Jugendpsychiatrie","BGII";"31 - Psychosomatik","BGI";0,"Leer"},2,0)</f>
        <v>Leer</v>
      </c>
      <c r="P178" s="388" t="str">
        <f>VLOOKUP(C178,{"29 - Psychiatrie (Erwachsene)","BGIb";"30 - Kinder- und Jugendpsychiatrie","BGIIb";"31 - Psychosomatik","BGIb";0,"Leer"},2,0)</f>
        <v>Leer</v>
      </c>
      <c r="Q178" s="388" t="str">
        <f t="shared" si="40"/>
        <v>Leer</v>
      </c>
      <c r="R178" s="388">
        <f t="shared" si="29"/>
        <v>0</v>
      </c>
      <c r="S178" s="388">
        <f t="shared" si="37"/>
        <v>0</v>
      </c>
      <c r="T178" s="388">
        <f t="shared" si="30"/>
        <v>0</v>
      </c>
      <c r="U178" s="388">
        <f t="shared" si="31"/>
        <v>0</v>
      </c>
      <c r="V178" s="388">
        <f t="shared" si="32"/>
        <v>0</v>
      </c>
      <c r="W178" s="388">
        <f t="shared" si="33"/>
        <v>0</v>
      </c>
      <c r="X178" s="388">
        <f t="shared" si="34"/>
        <v>0</v>
      </c>
      <c r="Y178" s="388">
        <f t="shared" si="35"/>
        <v>0</v>
      </c>
    </row>
    <row r="179" spans="2:25" x14ac:dyDescent="0.3">
      <c r="B179" s="111" t="str">
        <f t="shared" si="28"/>
        <v>!!!</v>
      </c>
      <c r="C179" s="324"/>
      <c r="D179" s="351"/>
      <c r="E179" s="354"/>
      <c r="F179" s="340"/>
      <c r="G179" s="233"/>
      <c r="H179" s="351"/>
      <c r="I179" s="353"/>
      <c r="J179" s="89"/>
      <c r="K179" s="384"/>
      <c r="L179" s="388" t="str">
        <f t="shared" si="38"/>
        <v>Leer</v>
      </c>
      <c r="M179" s="388" t="str">
        <f t="shared" si="39"/>
        <v>Leer</v>
      </c>
      <c r="N179" s="388" t="str">
        <f t="shared" si="36"/>
        <v>Leer</v>
      </c>
      <c r="O179" s="388" t="str">
        <f>VLOOKUP(C179,{"29 - Psychiatrie (Erwachsene)","BGI";"30 - Kinder- und Jugendpsychiatrie","BGII";"31 - Psychosomatik","BGI";0,"Leer"},2,0)</f>
        <v>Leer</v>
      </c>
      <c r="P179" s="388" t="str">
        <f>VLOOKUP(C179,{"29 - Psychiatrie (Erwachsene)","BGIb";"30 - Kinder- und Jugendpsychiatrie","BGIIb";"31 - Psychosomatik","BGIb";0,"Leer"},2,0)</f>
        <v>Leer</v>
      </c>
      <c r="Q179" s="388" t="str">
        <f t="shared" si="40"/>
        <v>Leer</v>
      </c>
      <c r="R179" s="388">
        <f t="shared" si="29"/>
        <v>0</v>
      </c>
      <c r="S179" s="388">
        <f t="shared" si="37"/>
        <v>0</v>
      </c>
      <c r="T179" s="388">
        <f t="shared" si="30"/>
        <v>0</v>
      </c>
      <c r="U179" s="388">
        <f t="shared" si="31"/>
        <v>0</v>
      </c>
      <c r="V179" s="388">
        <f t="shared" si="32"/>
        <v>0</v>
      </c>
      <c r="W179" s="388">
        <f t="shared" si="33"/>
        <v>0</v>
      </c>
      <c r="X179" s="388">
        <f t="shared" si="34"/>
        <v>0</v>
      </c>
      <c r="Y179" s="388">
        <f t="shared" si="35"/>
        <v>0</v>
      </c>
    </row>
    <row r="180" spans="2:25" x14ac:dyDescent="0.3">
      <c r="B180" s="111" t="str">
        <f t="shared" si="28"/>
        <v>!!!</v>
      </c>
      <c r="C180" s="324"/>
      <c r="D180" s="351"/>
      <c r="E180" s="354"/>
      <c r="F180" s="340"/>
      <c r="G180" s="233"/>
      <c r="H180" s="351"/>
      <c r="I180" s="353"/>
      <c r="J180" s="89"/>
      <c r="K180" s="384"/>
      <c r="L180" s="388" t="str">
        <f t="shared" si="38"/>
        <v>Leer</v>
      </c>
      <c r="M180" s="388" t="str">
        <f t="shared" si="39"/>
        <v>Leer</v>
      </c>
      <c r="N180" s="388" t="str">
        <f t="shared" si="36"/>
        <v>Leer</v>
      </c>
      <c r="O180" s="388" t="str">
        <f>VLOOKUP(C180,{"29 - Psychiatrie (Erwachsene)","BGI";"30 - Kinder- und Jugendpsychiatrie","BGII";"31 - Psychosomatik","BGI";0,"Leer"},2,0)</f>
        <v>Leer</v>
      </c>
      <c r="P180" s="388" t="str">
        <f>VLOOKUP(C180,{"29 - Psychiatrie (Erwachsene)","BGIb";"30 - Kinder- und Jugendpsychiatrie","BGIIb";"31 - Psychosomatik","BGIb";0,"Leer"},2,0)</f>
        <v>Leer</v>
      </c>
      <c r="Q180" s="388" t="str">
        <f t="shared" si="40"/>
        <v>Leer</v>
      </c>
      <c r="R180" s="388">
        <f t="shared" si="29"/>
        <v>0</v>
      </c>
      <c r="S180" s="388">
        <f t="shared" si="37"/>
        <v>0</v>
      </c>
      <c r="T180" s="388">
        <f t="shared" si="30"/>
        <v>0</v>
      </c>
      <c r="U180" s="388">
        <f t="shared" si="31"/>
        <v>0</v>
      </c>
      <c r="V180" s="388">
        <f t="shared" si="32"/>
        <v>0</v>
      </c>
      <c r="W180" s="388">
        <f t="shared" si="33"/>
        <v>0</v>
      </c>
      <c r="X180" s="388">
        <f t="shared" si="34"/>
        <v>0</v>
      </c>
      <c r="Y180" s="388">
        <f t="shared" si="35"/>
        <v>0</v>
      </c>
    </row>
    <row r="181" spans="2:25" x14ac:dyDescent="0.3">
      <c r="B181" s="111" t="str">
        <f t="shared" si="28"/>
        <v>!!!</v>
      </c>
      <c r="C181" s="324"/>
      <c r="D181" s="351"/>
      <c r="E181" s="354"/>
      <c r="F181" s="340"/>
      <c r="G181" s="233"/>
      <c r="H181" s="351"/>
      <c r="I181" s="353"/>
      <c r="J181" s="89"/>
      <c r="K181" s="384"/>
      <c r="L181" s="388" t="str">
        <f t="shared" si="38"/>
        <v>Leer</v>
      </c>
      <c r="M181" s="388" t="str">
        <f t="shared" si="39"/>
        <v>Leer</v>
      </c>
      <c r="N181" s="388" t="str">
        <f t="shared" si="36"/>
        <v>Leer</v>
      </c>
      <c r="O181" s="388" t="str">
        <f>VLOOKUP(C181,{"29 - Psychiatrie (Erwachsene)","BGI";"30 - Kinder- und Jugendpsychiatrie","BGII";"31 - Psychosomatik","BGI";0,"Leer"},2,0)</f>
        <v>Leer</v>
      </c>
      <c r="P181" s="388" t="str">
        <f>VLOOKUP(C181,{"29 - Psychiatrie (Erwachsene)","BGIb";"30 - Kinder- und Jugendpsychiatrie","BGIIb";"31 - Psychosomatik","BGIb";0,"Leer"},2,0)</f>
        <v>Leer</v>
      </c>
      <c r="Q181" s="388" t="str">
        <f t="shared" si="40"/>
        <v>Leer</v>
      </c>
      <c r="R181" s="388">
        <f t="shared" si="29"/>
        <v>0</v>
      </c>
      <c r="S181" s="388">
        <f t="shared" si="37"/>
        <v>0</v>
      </c>
      <c r="T181" s="388">
        <f t="shared" si="30"/>
        <v>0</v>
      </c>
      <c r="U181" s="388">
        <f t="shared" si="31"/>
        <v>0</v>
      </c>
      <c r="V181" s="388">
        <f t="shared" si="32"/>
        <v>0</v>
      </c>
      <c r="W181" s="388">
        <f t="shared" si="33"/>
        <v>0</v>
      </c>
      <c r="X181" s="388">
        <f t="shared" si="34"/>
        <v>0</v>
      </c>
      <c r="Y181" s="388">
        <f t="shared" si="35"/>
        <v>0</v>
      </c>
    </row>
    <row r="182" spans="2:25" x14ac:dyDescent="0.3">
      <c r="B182" s="111" t="str">
        <f t="shared" si="28"/>
        <v>!!!</v>
      </c>
      <c r="C182" s="324"/>
      <c r="D182" s="351"/>
      <c r="E182" s="354"/>
      <c r="F182" s="340"/>
      <c r="G182" s="233"/>
      <c r="H182" s="351"/>
      <c r="I182" s="353"/>
      <c r="J182" s="89"/>
      <c r="K182" s="384"/>
      <c r="L182" s="388" t="str">
        <f t="shared" si="38"/>
        <v>Leer</v>
      </c>
      <c r="M182" s="388" t="str">
        <f t="shared" si="39"/>
        <v>Leer</v>
      </c>
      <c r="N182" s="388" t="str">
        <f t="shared" si="36"/>
        <v>Leer</v>
      </c>
      <c r="O182" s="388" t="str">
        <f>VLOOKUP(C182,{"29 - Psychiatrie (Erwachsene)","BGI";"30 - Kinder- und Jugendpsychiatrie","BGII";"31 - Psychosomatik","BGI";0,"Leer"},2,0)</f>
        <v>Leer</v>
      </c>
      <c r="P182" s="388" t="str">
        <f>VLOOKUP(C182,{"29 - Psychiatrie (Erwachsene)","BGIb";"30 - Kinder- und Jugendpsychiatrie","BGIIb";"31 - Psychosomatik","BGIb";0,"Leer"},2,0)</f>
        <v>Leer</v>
      </c>
      <c r="Q182" s="388" t="str">
        <f t="shared" si="40"/>
        <v>Leer</v>
      </c>
      <c r="R182" s="388">
        <f t="shared" si="29"/>
        <v>0</v>
      </c>
      <c r="S182" s="388">
        <f t="shared" si="37"/>
        <v>0</v>
      </c>
      <c r="T182" s="388">
        <f t="shared" si="30"/>
        <v>0</v>
      </c>
      <c r="U182" s="388">
        <f t="shared" si="31"/>
        <v>0</v>
      </c>
      <c r="V182" s="388">
        <f t="shared" si="32"/>
        <v>0</v>
      </c>
      <c r="W182" s="388">
        <f t="shared" si="33"/>
        <v>0</v>
      </c>
      <c r="X182" s="388">
        <f t="shared" si="34"/>
        <v>0</v>
      </c>
      <c r="Y182" s="388">
        <f t="shared" si="35"/>
        <v>0</v>
      </c>
    </row>
    <row r="183" spans="2:25" x14ac:dyDescent="0.3">
      <c r="B183" s="111" t="str">
        <f t="shared" si="28"/>
        <v>!!!</v>
      </c>
      <c r="C183" s="324"/>
      <c r="D183" s="351"/>
      <c r="E183" s="354"/>
      <c r="F183" s="340"/>
      <c r="G183" s="233"/>
      <c r="H183" s="351"/>
      <c r="I183" s="353"/>
      <c r="J183" s="89"/>
      <c r="K183" s="384"/>
      <c r="L183" s="388" t="str">
        <f t="shared" si="38"/>
        <v>Leer</v>
      </c>
      <c r="M183" s="388" t="str">
        <f t="shared" si="39"/>
        <v>Leer</v>
      </c>
      <c r="N183" s="388" t="str">
        <f t="shared" si="36"/>
        <v>Leer</v>
      </c>
      <c r="O183" s="388" t="str">
        <f>VLOOKUP(C183,{"29 - Psychiatrie (Erwachsene)","BGI";"30 - Kinder- und Jugendpsychiatrie","BGII";"31 - Psychosomatik","BGI";0,"Leer"},2,0)</f>
        <v>Leer</v>
      </c>
      <c r="P183" s="388" t="str">
        <f>VLOOKUP(C183,{"29 - Psychiatrie (Erwachsene)","BGIb";"30 - Kinder- und Jugendpsychiatrie","BGIIb";"31 - Psychosomatik","BGIb";0,"Leer"},2,0)</f>
        <v>Leer</v>
      </c>
      <c r="Q183" s="388" t="str">
        <f t="shared" si="40"/>
        <v>Leer</v>
      </c>
      <c r="R183" s="388">
        <f t="shared" si="29"/>
        <v>0</v>
      </c>
      <c r="S183" s="388">
        <f t="shared" si="37"/>
        <v>0</v>
      </c>
      <c r="T183" s="388">
        <f t="shared" si="30"/>
        <v>0</v>
      </c>
      <c r="U183" s="388">
        <f t="shared" si="31"/>
        <v>0</v>
      </c>
      <c r="V183" s="388">
        <f t="shared" si="32"/>
        <v>0</v>
      </c>
      <c r="W183" s="388">
        <f t="shared" si="33"/>
        <v>0</v>
      </c>
      <c r="X183" s="388">
        <f t="shared" si="34"/>
        <v>0</v>
      </c>
      <c r="Y183" s="388">
        <f t="shared" si="35"/>
        <v>0</v>
      </c>
    </row>
    <row r="184" spans="2:25" x14ac:dyDescent="0.3">
      <c r="B184" s="111" t="str">
        <f t="shared" si="28"/>
        <v>!!!</v>
      </c>
      <c r="C184" s="324"/>
      <c r="D184" s="351"/>
      <c r="E184" s="354"/>
      <c r="F184" s="340"/>
      <c r="G184" s="233"/>
      <c r="H184" s="351"/>
      <c r="I184" s="353"/>
      <c r="J184" s="89"/>
      <c r="K184" s="384"/>
      <c r="L184" s="388" t="str">
        <f t="shared" si="38"/>
        <v>Leer</v>
      </c>
      <c r="M184" s="388" t="str">
        <f t="shared" si="39"/>
        <v>Leer</v>
      </c>
      <c r="N184" s="388" t="str">
        <f t="shared" si="36"/>
        <v>Leer</v>
      </c>
      <c r="O184" s="388" t="str">
        <f>VLOOKUP(C184,{"29 - Psychiatrie (Erwachsene)","BGI";"30 - Kinder- und Jugendpsychiatrie","BGII";"31 - Psychosomatik","BGI";0,"Leer"},2,0)</f>
        <v>Leer</v>
      </c>
      <c r="P184" s="388" t="str">
        <f>VLOOKUP(C184,{"29 - Psychiatrie (Erwachsene)","BGIb";"30 - Kinder- und Jugendpsychiatrie","BGIIb";"31 - Psychosomatik","BGIb";0,"Leer"},2,0)</f>
        <v>Leer</v>
      </c>
      <c r="Q184" s="388" t="str">
        <f t="shared" si="40"/>
        <v>Leer</v>
      </c>
      <c r="R184" s="388">
        <f t="shared" si="29"/>
        <v>0</v>
      </c>
      <c r="S184" s="388">
        <f t="shared" si="37"/>
        <v>0</v>
      </c>
      <c r="T184" s="388">
        <f t="shared" si="30"/>
        <v>0</v>
      </c>
      <c r="U184" s="388">
        <f t="shared" si="31"/>
        <v>0</v>
      </c>
      <c r="V184" s="388">
        <f t="shared" si="32"/>
        <v>0</v>
      </c>
      <c r="W184" s="388">
        <f t="shared" si="33"/>
        <v>0</v>
      </c>
      <c r="X184" s="388">
        <f t="shared" si="34"/>
        <v>0</v>
      </c>
      <c r="Y184" s="388">
        <f t="shared" si="35"/>
        <v>0</v>
      </c>
    </row>
    <row r="185" spans="2:25" x14ac:dyDescent="0.3">
      <c r="B185" s="111" t="str">
        <f t="shared" si="28"/>
        <v>!!!</v>
      </c>
      <c r="C185" s="324"/>
      <c r="D185" s="351"/>
      <c r="E185" s="354"/>
      <c r="F185" s="340"/>
      <c r="G185" s="233"/>
      <c r="H185" s="351"/>
      <c r="I185" s="353"/>
      <c r="J185" s="89"/>
      <c r="K185" s="384"/>
      <c r="L185" s="388" t="str">
        <f t="shared" si="38"/>
        <v>Leer</v>
      </c>
      <c r="M185" s="388" t="str">
        <f t="shared" si="39"/>
        <v>Leer</v>
      </c>
      <c r="N185" s="388" t="str">
        <f t="shared" si="36"/>
        <v>Leer</v>
      </c>
      <c r="O185" s="388" t="str">
        <f>VLOOKUP(C185,{"29 - Psychiatrie (Erwachsene)","BGI";"30 - Kinder- und Jugendpsychiatrie","BGII";"31 - Psychosomatik","BGI";0,"Leer"},2,0)</f>
        <v>Leer</v>
      </c>
      <c r="P185" s="388" t="str">
        <f>VLOOKUP(C185,{"29 - Psychiatrie (Erwachsene)","BGIb";"30 - Kinder- und Jugendpsychiatrie","BGIIb";"31 - Psychosomatik","BGIb";0,"Leer"},2,0)</f>
        <v>Leer</v>
      </c>
      <c r="Q185" s="388" t="str">
        <f t="shared" si="40"/>
        <v>Leer</v>
      </c>
      <c r="R185" s="388">
        <f t="shared" si="29"/>
        <v>0</v>
      </c>
      <c r="S185" s="388">
        <f t="shared" si="37"/>
        <v>0</v>
      </c>
      <c r="T185" s="388">
        <f t="shared" si="30"/>
        <v>0</v>
      </c>
      <c r="U185" s="388">
        <f t="shared" si="31"/>
        <v>0</v>
      </c>
      <c r="V185" s="388">
        <f t="shared" si="32"/>
        <v>0</v>
      </c>
      <c r="W185" s="388">
        <f t="shared" si="33"/>
        <v>0</v>
      </c>
      <c r="X185" s="388">
        <f t="shared" si="34"/>
        <v>0</v>
      </c>
      <c r="Y185" s="388">
        <f t="shared" si="35"/>
        <v>0</v>
      </c>
    </row>
    <row r="186" spans="2:25" x14ac:dyDescent="0.3">
      <c r="B186" s="111" t="str">
        <f t="shared" si="28"/>
        <v>!!!</v>
      </c>
      <c r="C186" s="324"/>
      <c r="D186" s="351"/>
      <c r="E186" s="354"/>
      <c r="F186" s="340"/>
      <c r="G186" s="233"/>
      <c r="H186" s="351"/>
      <c r="I186" s="353"/>
      <c r="J186" s="89"/>
      <c r="K186" s="384"/>
      <c r="L186" s="388" t="str">
        <f t="shared" si="38"/>
        <v>Leer</v>
      </c>
      <c r="M186" s="388" t="str">
        <f t="shared" si="39"/>
        <v>Leer</v>
      </c>
      <c r="N186" s="388" t="str">
        <f t="shared" si="36"/>
        <v>Leer</v>
      </c>
      <c r="O186" s="388" t="str">
        <f>VLOOKUP(C186,{"29 - Psychiatrie (Erwachsene)","BGI";"30 - Kinder- und Jugendpsychiatrie","BGII";"31 - Psychosomatik","BGI";0,"Leer"},2,0)</f>
        <v>Leer</v>
      </c>
      <c r="P186" s="388" t="str">
        <f>VLOOKUP(C186,{"29 - Psychiatrie (Erwachsene)","BGIb";"30 - Kinder- und Jugendpsychiatrie","BGIIb";"31 - Psychosomatik","BGIb";0,"Leer"},2,0)</f>
        <v>Leer</v>
      </c>
      <c r="Q186" s="388" t="str">
        <f t="shared" si="40"/>
        <v>Leer</v>
      </c>
      <c r="R186" s="388">
        <f t="shared" si="29"/>
        <v>0</v>
      </c>
      <c r="S186" s="388">
        <f t="shared" si="37"/>
        <v>0</v>
      </c>
      <c r="T186" s="388">
        <f t="shared" si="30"/>
        <v>0</v>
      </c>
      <c r="U186" s="388">
        <f t="shared" si="31"/>
        <v>0</v>
      </c>
      <c r="V186" s="388">
        <f t="shared" si="32"/>
        <v>0</v>
      </c>
      <c r="W186" s="388">
        <f t="shared" si="33"/>
        <v>0</v>
      </c>
      <c r="X186" s="388">
        <f t="shared" si="34"/>
        <v>0</v>
      </c>
      <c r="Y186" s="388">
        <f t="shared" si="35"/>
        <v>0</v>
      </c>
    </row>
    <row r="187" spans="2:25" x14ac:dyDescent="0.3">
      <c r="B187" s="111" t="str">
        <f t="shared" si="28"/>
        <v>!!!</v>
      </c>
      <c r="C187" s="324"/>
      <c r="D187" s="351"/>
      <c r="E187" s="354"/>
      <c r="F187" s="340"/>
      <c r="G187" s="233"/>
      <c r="H187" s="351"/>
      <c r="I187" s="353"/>
      <c r="J187" s="89"/>
      <c r="K187" s="384"/>
      <c r="L187" s="388" t="str">
        <f t="shared" si="38"/>
        <v>Leer</v>
      </c>
      <c r="M187" s="388" t="str">
        <f t="shared" si="39"/>
        <v>Leer</v>
      </c>
      <c r="N187" s="388" t="str">
        <f t="shared" si="36"/>
        <v>Leer</v>
      </c>
      <c r="O187" s="388" t="str">
        <f>VLOOKUP(C187,{"29 - Psychiatrie (Erwachsene)","BGI";"30 - Kinder- und Jugendpsychiatrie","BGII";"31 - Psychosomatik","BGI";0,"Leer"},2,0)</f>
        <v>Leer</v>
      </c>
      <c r="P187" s="388" t="str">
        <f>VLOOKUP(C187,{"29 - Psychiatrie (Erwachsene)","BGIb";"30 - Kinder- und Jugendpsychiatrie","BGIIb";"31 - Psychosomatik","BGIb";0,"Leer"},2,0)</f>
        <v>Leer</v>
      </c>
      <c r="Q187" s="388" t="str">
        <f t="shared" si="40"/>
        <v>Leer</v>
      </c>
      <c r="R187" s="388">
        <f t="shared" si="29"/>
        <v>0</v>
      </c>
      <c r="S187" s="388">
        <f t="shared" si="37"/>
        <v>0</v>
      </c>
      <c r="T187" s="388">
        <f t="shared" si="30"/>
        <v>0</v>
      </c>
      <c r="U187" s="388">
        <f t="shared" si="31"/>
        <v>0</v>
      </c>
      <c r="V187" s="388">
        <f t="shared" si="32"/>
        <v>0</v>
      </c>
      <c r="W187" s="388">
        <f t="shared" si="33"/>
        <v>0</v>
      </c>
      <c r="X187" s="388">
        <f t="shared" si="34"/>
        <v>0</v>
      </c>
      <c r="Y187" s="388">
        <f t="shared" si="35"/>
        <v>0</v>
      </c>
    </row>
    <row r="188" spans="2:25" x14ac:dyDescent="0.3">
      <c r="B188" s="111" t="str">
        <f t="shared" si="28"/>
        <v>!!!</v>
      </c>
      <c r="C188" s="324"/>
      <c r="D188" s="351"/>
      <c r="E188" s="354"/>
      <c r="F188" s="340"/>
      <c r="G188" s="233"/>
      <c r="H188" s="351"/>
      <c r="I188" s="353"/>
      <c r="J188" s="89"/>
      <c r="K188" s="384"/>
      <c r="L188" s="388" t="str">
        <f t="shared" si="38"/>
        <v>Leer</v>
      </c>
      <c r="M188" s="388" t="str">
        <f t="shared" si="39"/>
        <v>Leer</v>
      </c>
      <c r="N188" s="388" t="str">
        <f t="shared" si="36"/>
        <v>Leer</v>
      </c>
      <c r="O188" s="388" t="str">
        <f>VLOOKUP(C188,{"29 - Psychiatrie (Erwachsene)","BGI";"30 - Kinder- und Jugendpsychiatrie","BGII";"31 - Psychosomatik","BGI";0,"Leer"},2,0)</f>
        <v>Leer</v>
      </c>
      <c r="P188" s="388" t="str">
        <f>VLOOKUP(C188,{"29 - Psychiatrie (Erwachsene)","BGIb";"30 - Kinder- und Jugendpsychiatrie","BGIIb";"31 - Psychosomatik","BGIb";0,"Leer"},2,0)</f>
        <v>Leer</v>
      </c>
      <c r="Q188" s="388" t="str">
        <f t="shared" si="40"/>
        <v>Leer</v>
      </c>
      <c r="R188" s="388">
        <f t="shared" si="29"/>
        <v>0</v>
      </c>
      <c r="S188" s="388">
        <f t="shared" si="37"/>
        <v>0</v>
      </c>
      <c r="T188" s="388">
        <f t="shared" si="30"/>
        <v>0</v>
      </c>
      <c r="U188" s="388">
        <f t="shared" si="31"/>
        <v>0</v>
      </c>
      <c r="V188" s="388">
        <f t="shared" si="32"/>
        <v>0</v>
      </c>
      <c r="W188" s="388">
        <f t="shared" si="33"/>
        <v>0</v>
      </c>
      <c r="X188" s="388">
        <f t="shared" si="34"/>
        <v>0</v>
      </c>
      <c r="Y188" s="388">
        <f t="shared" si="35"/>
        <v>0</v>
      </c>
    </row>
    <row r="189" spans="2:25" x14ac:dyDescent="0.3">
      <c r="B189" s="111" t="str">
        <f t="shared" si="28"/>
        <v>!!!</v>
      </c>
      <c r="C189" s="324"/>
      <c r="D189" s="351"/>
      <c r="E189" s="354"/>
      <c r="F189" s="340"/>
      <c r="G189" s="233"/>
      <c r="H189" s="351"/>
      <c r="I189" s="353"/>
      <c r="J189" s="89"/>
      <c r="K189" s="384"/>
      <c r="L189" s="388" t="str">
        <f t="shared" si="38"/>
        <v>Leer</v>
      </c>
      <c r="M189" s="388" t="str">
        <f t="shared" si="39"/>
        <v>Leer</v>
      </c>
      <c r="N189" s="388" t="str">
        <f t="shared" si="36"/>
        <v>Leer</v>
      </c>
      <c r="O189" s="388" t="str">
        <f>VLOOKUP(C189,{"29 - Psychiatrie (Erwachsene)","BGI";"30 - Kinder- und Jugendpsychiatrie","BGII";"31 - Psychosomatik","BGI";0,"Leer"},2,0)</f>
        <v>Leer</v>
      </c>
      <c r="P189" s="388" t="str">
        <f>VLOOKUP(C189,{"29 - Psychiatrie (Erwachsene)","BGIb";"30 - Kinder- und Jugendpsychiatrie","BGIIb";"31 - Psychosomatik","BGIb";0,"Leer"},2,0)</f>
        <v>Leer</v>
      </c>
      <c r="Q189" s="388" t="str">
        <f t="shared" si="40"/>
        <v>Leer</v>
      </c>
      <c r="R189" s="388">
        <f t="shared" si="29"/>
        <v>0</v>
      </c>
      <c r="S189" s="388">
        <f t="shared" si="37"/>
        <v>0</v>
      </c>
      <c r="T189" s="388">
        <f t="shared" si="30"/>
        <v>0</v>
      </c>
      <c r="U189" s="388">
        <f t="shared" si="31"/>
        <v>0</v>
      </c>
      <c r="V189" s="388">
        <f t="shared" si="32"/>
        <v>0</v>
      </c>
      <c r="W189" s="388">
        <f t="shared" si="33"/>
        <v>0</v>
      </c>
      <c r="X189" s="388">
        <f t="shared" si="34"/>
        <v>0</v>
      </c>
      <c r="Y189" s="388">
        <f t="shared" si="35"/>
        <v>0</v>
      </c>
    </row>
    <row r="190" spans="2:25" x14ac:dyDescent="0.3">
      <c r="B190" s="111" t="str">
        <f t="shared" si="28"/>
        <v>!!!</v>
      </c>
      <c r="C190" s="324"/>
      <c r="D190" s="351"/>
      <c r="E190" s="354"/>
      <c r="F190" s="340"/>
      <c r="G190" s="233"/>
      <c r="H190" s="351"/>
      <c r="I190" s="353"/>
      <c r="J190" s="89"/>
      <c r="K190" s="384"/>
      <c r="L190" s="388" t="str">
        <f t="shared" si="38"/>
        <v>Leer</v>
      </c>
      <c r="M190" s="388" t="str">
        <f t="shared" si="39"/>
        <v>Leer</v>
      </c>
      <c r="N190" s="388" t="str">
        <f t="shared" si="36"/>
        <v>Leer</v>
      </c>
      <c r="O190" s="388" t="str">
        <f>VLOOKUP(C190,{"29 - Psychiatrie (Erwachsene)","BGI";"30 - Kinder- und Jugendpsychiatrie","BGII";"31 - Psychosomatik","BGI";0,"Leer"},2,0)</f>
        <v>Leer</v>
      </c>
      <c r="P190" s="388" t="str">
        <f>VLOOKUP(C190,{"29 - Psychiatrie (Erwachsene)","BGIb";"30 - Kinder- und Jugendpsychiatrie","BGIIb";"31 - Psychosomatik","BGIb";0,"Leer"},2,0)</f>
        <v>Leer</v>
      </c>
      <c r="Q190" s="388" t="str">
        <f t="shared" si="40"/>
        <v>Leer</v>
      </c>
      <c r="R190" s="388">
        <f t="shared" si="29"/>
        <v>0</v>
      </c>
      <c r="S190" s="388">
        <f t="shared" si="37"/>
        <v>0</v>
      </c>
      <c r="T190" s="388">
        <f t="shared" si="30"/>
        <v>0</v>
      </c>
      <c r="U190" s="388">
        <f t="shared" si="31"/>
        <v>0</v>
      </c>
      <c r="V190" s="388">
        <f t="shared" si="32"/>
        <v>0</v>
      </c>
      <c r="W190" s="388">
        <f t="shared" si="33"/>
        <v>0</v>
      </c>
      <c r="X190" s="388">
        <f t="shared" si="34"/>
        <v>0</v>
      </c>
      <c r="Y190" s="388">
        <f t="shared" si="35"/>
        <v>0</v>
      </c>
    </row>
    <row r="191" spans="2:25" x14ac:dyDescent="0.3">
      <c r="B191" s="111" t="str">
        <f t="shared" si="28"/>
        <v>!!!</v>
      </c>
      <c r="C191" s="324"/>
      <c r="D191" s="351"/>
      <c r="E191" s="354"/>
      <c r="F191" s="340"/>
      <c r="G191" s="233"/>
      <c r="H191" s="351"/>
      <c r="I191" s="353"/>
      <c r="J191" s="89"/>
      <c r="K191" s="384"/>
      <c r="L191" s="388" t="str">
        <f t="shared" si="38"/>
        <v>Leer</v>
      </c>
      <c r="M191" s="388" t="str">
        <f t="shared" si="39"/>
        <v>Leer</v>
      </c>
      <c r="N191" s="388" t="str">
        <f t="shared" si="36"/>
        <v>Leer</v>
      </c>
      <c r="O191" s="388" t="str">
        <f>VLOOKUP(C191,{"29 - Psychiatrie (Erwachsene)","BGI";"30 - Kinder- und Jugendpsychiatrie","BGII";"31 - Psychosomatik","BGI";0,"Leer"},2,0)</f>
        <v>Leer</v>
      </c>
      <c r="P191" s="388" t="str">
        <f>VLOOKUP(C191,{"29 - Psychiatrie (Erwachsene)","BGIb";"30 - Kinder- und Jugendpsychiatrie","BGIIb";"31 - Psychosomatik","BGIb";0,"Leer"},2,0)</f>
        <v>Leer</v>
      </c>
      <c r="Q191" s="388" t="str">
        <f t="shared" si="40"/>
        <v>Leer</v>
      </c>
      <c r="R191" s="388">
        <f t="shared" si="29"/>
        <v>0</v>
      </c>
      <c r="S191" s="388">
        <f t="shared" si="37"/>
        <v>0</v>
      </c>
      <c r="T191" s="388">
        <f t="shared" si="30"/>
        <v>0</v>
      </c>
      <c r="U191" s="388">
        <f t="shared" si="31"/>
        <v>0</v>
      </c>
      <c r="V191" s="388">
        <f t="shared" si="32"/>
        <v>0</v>
      </c>
      <c r="W191" s="388">
        <f t="shared" si="33"/>
        <v>0</v>
      </c>
      <c r="X191" s="388">
        <f t="shared" si="34"/>
        <v>0</v>
      </c>
      <c r="Y191" s="388">
        <f t="shared" si="35"/>
        <v>0</v>
      </c>
    </row>
    <row r="192" spans="2:25" x14ac:dyDescent="0.3">
      <c r="B192" s="111" t="str">
        <f t="shared" si="28"/>
        <v>!!!</v>
      </c>
      <c r="C192" s="324"/>
      <c r="D192" s="351"/>
      <c r="E192" s="354"/>
      <c r="F192" s="340"/>
      <c r="G192" s="233"/>
      <c r="H192" s="351"/>
      <c r="I192" s="353"/>
      <c r="J192" s="89"/>
      <c r="K192" s="384"/>
      <c r="L192" s="388" t="str">
        <f t="shared" si="38"/>
        <v>Leer</v>
      </c>
      <c r="M192" s="388" t="str">
        <f t="shared" si="39"/>
        <v>Leer</v>
      </c>
      <c r="N192" s="388" t="str">
        <f t="shared" si="36"/>
        <v>Leer</v>
      </c>
      <c r="O192" s="388" t="str">
        <f>VLOOKUP(C192,{"29 - Psychiatrie (Erwachsene)","BGI";"30 - Kinder- und Jugendpsychiatrie","BGII";"31 - Psychosomatik","BGI";0,"Leer"},2,0)</f>
        <v>Leer</v>
      </c>
      <c r="P192" s="388" t="str">
        <f>VLOOKUP(C192,{"29 - Psychiatrie (Erwachsene)","BGIb";"30 - Kinder- und Jugendpsychiatrie","BGIIb";"31 - Psychosomatik","BGIb";0,"Leer"},2,0)</f>
        <v>Leer</v>
      </c>
      <c r="Q192" s="388" t="str">
        <f t="shared" si="40"/>
        <v>Leer</v>
      </c>
      <c r="R192" s="388">
        <f t="shared" si="29"/>
        <v>0</v>
      </c>
      <c r="S192" s="388">
        <f t="shared" si="37"/>
        <v>0</v>
      </c>
      <c r="T192" s="388">
        <f t="shared" si="30"/>
        <v>0</v>
      </c>
      <c r="U192" s="388">
        <f t="shared" si="31"/>
        <v>0</v>
      </c>
      <c r="V192" s="388">
        <f t="shared" si="32"/>
        <v>0</v>
      </c>
      <c r="W192" s="388">
        <f t="shared" si="33"/>
        <v>0</v>
      </c>
      <c r="X192" s="388">
        <f t="shared" si="34"/>
        <v>0</v>
      </c>
      <c r="Y192" s="388">
        <f t="shared" si="35"/>
        <v>0</v>
      </c>
    </row>
    <row r="193" spans="2:25" x14ac:dyDescent="0.3">
      <c r="B193" s="111" t="str">
        <f t="shared" si="28"/>
        <v>!!!</v>
      </c>
      <c r="C193" s="324"/>
      <c r="D193" s="351"/>
      <c r="E193" s="354"/>
      <c r="F193" s="340"/>
      <c r="G193" s="233"/>
      <c r="H193" s="351"/>
      <c r="I193" s="353"/>
      <c r="J193" s="89"/>
      <c r="K193" s="384"/>
      <c r="L193" s="388" t="str">
        <f t="shared" si="38"/>
        <v>Leer</v>
      </c>
      <c r="M193" s="388" t="str">
        <f t="shared" si="39"/>
        <v>Leer</v>
      </c>
      <c r="N193" s="388" t="str">
        <f t="shared" si="36"/>
        <v>Leer</v>
      </c>
      <c r="O193" s="388" t="str">
        <f>VLOOKUP(C193,{"29 - Psychiatrie (Erwachsene)","BGI";"30 - Kinder- und Jugendpsychiatrie","BGII";"31 - Psychosomatik","BGI";0,"Leer"},2,0)</f>
        <v>Leer</v>
      </c>
      <c r="P193" s="388" t="str">
        <f>VLOOKUP(C193,{"29 - Psychiatrie (Erwachsene)","BGIb";"30 - Kinder- und Jugendpsychiatrie","BGIIb";"31 - Psychosomatik","BGIb";0,"Leer"},2,0)</f>
        <v>Leer</v>
      </c>
      <c r="Q193" s="388" t="str">
        <f t="shared" si="40"/>
        <v>Leer</v>
      </c>
      <c r="R193" s="388">
        <f t="shared" si="29"/>
        <v>0</v>
      </c>
      <c r="S193" s="388">
        <f t="shared" si="37"/>
        <v>0</v>
      </c>
      <c r="T193" s="388">
        <f t="shared" si="30"/>
        <v>0</v>
      </c>
      <c r="U193" s="388">
        <f t="shared" si="31"/>
        <v>0</v>
      </c>
      <c r="V193" s="388">
        <f t="shared" si="32"/>
        <v>0</v>
      </c>
      <c r="W193" s="388">
        <f t="shared" si="33"/>
        <v>0</v>
      </c>
      <c r="X193" s="388">
        <f t="shared" si="34"/>
        <v>0</v>
      </c>
      <c r="Y193" s="388">
        <f t="shared" si="35"/>
        <v>0</v>
      </c>
    </row>
    <row r="194" spans="2:25" x14ac:dyDescent="0.3">
      <c r="B194" s="111" t="str">
        <f t="shared" si="28"/>
        <v>!!!</v>
      </c>
      <c r="C194" s="324"/>
      <c r="D194" s="351"/>
      <c r="E194" s="354"/>
      <c r="F194" s="340"/>
      <c r="G194" s="233"/>
      <c r="H194" s="351"/>
      <c r="I194" s="353"/>
      <c r="J194" s="89"/>
      <c r="K194" s="384"/>
      <c r="L194" s="388" t="str">
        <f t="shared" si="38"/>
        <v>Leer</v>
      </c>
      <c r="M194" s="388" t="str">
        <f t="shared" si="39"/>
        <v>Leer</v>
      </c>
      <c r="N194" s="388" t="str">
        <f t="shared" si="36"/>
        <v>Leer</v>
      </c>
      <c r="O194" s="388" t="str">
        <f>VLOOKUP(C194,{"29 - Psychiatrie (Erwachsene)","BGI";"30 - Kinder- und Jugendpsychiatrie","BGII";"31 - Psychosomatik","BGI";0,"Leer"},2,0)</f>
        <v>Leer</v>
      </c>
      <c r="P194" s="388" t="str">
        <f>VLOOKUP(C194,{"29 - Psychiatrie (Erwachsene)","BGIb";"30 - Kinder- und Jugendpsychiatrie","BGIIb";"31 - Psychosomatik","BGIb";0,"Leer"},2,0)</f>
        <v>Leer</v>
      </c>
      <c r="Q194" s="388" t="str">
        <f t="shared" si="40"/>
        <v>Leer</v>
      </c>
      <c r="R194" s="388">
        <f t="shared" si="29"/>
        <v>0</v>
      </c>
      <c r="S194" s="388">
        <f t="shared" si="37"/>
        <v>0</v>
      </c>
      <c r="T194" s="388">
        <f t="shared" si="30"/>
        <v>0</v>
      </c>
      <c r="U194" s="388">
        <f t="shared" si="31"/>
        <v>0</v>
      </c>
      <c r="V194" s="388">
        <f t="shared" si="32"/>
        <v>0</v>
      </c>
      <c r="W194" s="388">
        <f t="shared" si="33"/>
        <v>0</v>
      </c>
      <c r="X194" s="388">
        <f t="shared" si="34"/>
        <v>0</v>
      </c>
      <c r="Y194" s="388">
        <f t="shared" si="35"/>
        <v>0</v>
      </c>
    </row>
    <row r="195" spans="2:25" x14ac:dyDescent="0.3">
      <c r="B195" s="111" t="str">
        <f t="shared" si="28"/>
        <v>!!!</v>
      </c>
      <c r="C195" s="324"/>
      <c r="D195" s="351"/>
      <c r="E195" s="354"/>
      <c r="F195" s="340"/>
      <c r="G195" s="233"/>
      <c r="H195" s="351"/>
      <c r="I195" s="353"/>
      <c r="J195" s="89"/>
      <c r="K195" s="384"/>
      <c r="L195" s="388" t="str">
        <f t="shared" si="38"/>
        <v>Leer</v>
      </c>
      <c r="M195" s="388" t="str">
        <f t="shared" si="39"/>
        <v>Leer</v>
      </c>
      <c r="N195" s="388" t="str">
        <f t="shared" si="36"/>
        <v>Leer</v>
      </c>
      <c r="O195" s="388" t="str">
        <f>VLOOKUP(C195,{"29 - Psychiatrie (Erwachsene)","BGI";"30 - Kinder- und Jugendpsychiatrie","BGII";"31 - Psychosomatik","BGI";0,"Leer"},2,0)</f>
        <v>Leer</v>
      </c>
      <c r="P195" s="388" t="str">
        <f>VLOOKUP(C195,{"29 - Psychiatrie (Erwachsene)","BGIb";"30 - Kinder- und Jugendpsychiatrie","BGIIb";"31 - Psychosomatik","BGIb";0,"Leer"},2,0)</f>
        <v>Leer</v>
      </c>
      <c r="Q195" s="388" t="str">
        <f t="shared" si="40"/>
        <v>Leer</v>
      </c>
      <c r="R195" s="388">
        <f t="shared" si="29"/>
        <v>0</v>
      </c>
      <c r="S195" s="388">
        <f t="shared" si="37"/>
        <v>0</v>
      </c>
      <c r="T195" s="388">
        <f t="shared" si="30"/>
        <v>0</v>
      </c>
      <c r="U195" s="388">
        <f t="shared" si="31"/>
        <v>0</v>
      </c>
      <c r="V195" s="388">
        <f t="shared" si="32"/>
        <v>0</v>
      </c>
      <c r="W195" s="388">
        <f t="shared" si="33"/>
        <v>0</v>
      </c>
      <c r="X195" s="388">
        <f t="shared" si="34"/>
        <v>0</v>
      </c>
      <c r="Y195" s="388">
        <f t="shared" si="35"/>
        <v>0</v>
      </c>
    </row>
    <row r="196" spans="2:25" x14ac:dyDescent="0.3">
      <c r="B196" s="111" t="str">
        <f t="shared" si="28"/>
        <v>!!!</v>
      </c>
      <c r="C196" s="324"/>
      <c r="D196" s="351"/>
      <c r="E196" s="354"/>
      <c r="F196" s="340"/>
      <c r="G196" s="233"/>
      <c r="H196" s="351"/>
      <c r="I196" s="353"/>
      <c r="J196" s="89"/>
      <c r="K196" s="384"/>
      <c r="L196" s="388" t="str">
        <f t="shared" si="38"/>
        <v>Leer</v>
      </c>
      <c r="M196" s="388" t="str">
        <f t="shared" si="39"/>
        <v>Leer</v>
      </c>
      <c r="N196" s="388" t="str">
        <f t="shared" si="36"/>
        <v>Leer</v>
      </c>
      <c r="O196" s="388" t="str">
        <f>VLOOKUP(C196,{"29 - Psychiatrie (Erwachsene)","BGI";"30 - Kinder- und Jugendpsychiatrie","BGII";"31 - Psychosomatik","BGI";0,"Leer"},2,0)</f>
        <v>Leer</v>
      </c>
      <c r="P196" s="388" t="str">
        <f>VLOOKUP(C196,{"29 - Psychiatrie (Erwachsene)","BGIb";"30 - Kinder- und Jugendpsychiatrie","BGIIb";"31 - Psychosomatik","BGIb";0,"Leer"},2,0)</f>
        <v>Leer</v>
      </c>
      <c r="Q196" s="388" t="str">
        <f t="shared" si="40"/>
        <v>Leer</v>
      </c>
      <c r="R196" s="388">
        <f t="shared" si="29"/>
        <v>0</v>
      </c>
      <c r="S196" s="388">
        <f t="shared" si="37"/>
        <v>0</v>
      </c>
      <c r="T196" s="388">
        <f t="shared" si="30"/>
        <v>0</v>
      </c>
      <c r="U196" s="388">
        <f t="shared" si="31"/>
        <v>0</v>
      </c>
      <c r="V196" s="388">
        <f t="shared" si="32"/>
        <v>0</v>
      </c>
      <c r="W196" s="388">
        <f t="shared" si="33"/>
        <v>0</v>
      </c>
      <c r="X196" s="388">
        <f t="shared" si="34"/>
        <v>0</v>
      </c>
      <c r="Y196" s="388">
        <f t="shared" si="35"/>
        <v>0</v>
      </c>
    </row>
    <row r="197" spans="2:25" x14ac:dyDescent="0.3">
      <c r="B197" s="111" t="str">
        <f t="shared" si="28"/>
        <v>!!!</v>
      </c>
      <c r="C197" s="324"/>
      <c r="D197" s="351"/>
      <c r="E197" s="354"/>
      <c r="F197" s="340"/>
      <c r="G197" s="233"/>
      <c r="H197" s="351"/>
      <c r="I197" s="353"/>
      <c r="J197" s="89"/>
      <c r="K197" s="384"/>
      <c r="L197" s="388" t="str">
        <f t="shared" si="38"/>
        <v>Leer</v>
      </c>
      <c r="M197" s="388" t="str">
        <f t="shared" si="39"/>
        <v>Leer</v>
      </c>
      <c r="N197" s="388" t="str">
        <f t="shared" si="36"/>
        <v>Leer</v>
      </c>
      <c r="O197" s="388" t="str">
        <f>VLOOKUP(C197,{"29 - Psychiatrie (Erwachsene)","BGI";"30 - Kinder- und Jugendpsychiatrie","BGII";"31 - Psychosomatik","BGI";0,"Leer"},2,0)</f>
        <v>Leer</v>
      </c>
      <c r="P197" s="388" t="str">
        <f>VLOOKUP(C197,{"29 - Psychiatrie (Erwachsene)","BGIb";"30 - Kinder- und Jugendpsychiatrie","BGIIb";"31 - Psychosomatik","BGIb";0,"Leer"},2,0)</f>
        <v>Leer</v>
      </c>
      <c r="Q197" s="388" t="str">
        <f t="shared" si="40"/>
        <v>Leer</v>
      </c>
      <c r="R197" s="388">
        <f t="shared" si="29"/>
        <v>0</v>
      </c>
      <c r="S197" s="388">
        <f t="shared" si="37"/>
        <v>0</v>
      </c>
      <c r="T197" s="388">
        <f t="shared" si="30"/>
        <v>0</v>
      </c>
      <c r="U197" s="388">
        <f t="shared" si="31"/>
        <v>0</v>
      </c>
      <c r="V197" s="388">
        <f t="shared" si="32"/>
        <v>0</v>
      </c>
      <c r="W197" s="388">
        <f t="shared" si="33"/>
        <v>0</v>
      </c>
      <c r="X197" s="388">
        <f t="shared" si="34"/>
        <v>0</v>
      </c>
      <c r="Y197" s="388">
        <f t="shared" si="35"/>
        <v>0</v>
      </c>
    </row>
    <row r="198" spans="2:25" x14ac:dyDescent="0.3">
      <c r="B198" s="111" t="str">
        <f t="shared" si="28"/>
        <v>!!!</v>
      </c>
      <c r="C198" s="324"/>
      <c r="D198" s="351"/>
      <c r="E198" s="354"/>
      <c r="F198" s="340"/>
      <c r="G198" s="233"/>
      <c r="H198" s="351"/>
      <c r="I198" s="353"/>
      <c r="J198" s="89"/>
      <c r="K198" s="384"/>
      <c r="L198" s="388" t="str">
        <f t="shared" si="38"/>
        <v>Leer</v>
      </c>
      <c r="M198" s="388" t="str">
        <f t="shared" si="39"/>
        <v>Leer</v>
      </c>
      <c r="N198" s="388" t="str">
        <f t="shared" si="36"/>
        <v>Leer</v>
      </c>
      <c r="O198" s="388" t="str">
        <f>VLOOKUP(C198,{"29 - Psychiatrie (Erwachsene)","BGI";"30 - Kinder- und Jugendpsychiatrie","BGII";"31 - Psychosomatik","BGI";0,"Leer"},2,0)</f>
        <v>Leer</v>
      </c>
      <c r="P198" s="388" t="str">
        <f>VLOOKUP(C198,{"29 - Psychiatrie (Erwachsene)","BGIb";"30 - Kinder- und Jugendpsychiatrie","BGIIb";"31 - Psychosomatik","BGIb";0,"Leer"},2,0)</f>
        <v>Leer</v>
      </c>
      <c r="Q198" s="388" t="str">
        <f t="shared" si="40"/>
        <v>Leer</v>
      </c>
      <c r="R198" s="388">
        <f t="shared" si="29"/>
        <v>0</v>
      </c>
      <c r="S198" s="388">
        <f t="shared" si="37"/>
        <v>0</v>
      </c>
      <c r="T198" s="388">
        <f t="shared" si="30"/>
        <v>0</v>
      </c>
      <c r="U198" s="388">
        <f t="shared" si="31"/>
        <v>0</v>
      </c>
      <c r="V198" s="388">
        <f t="shared" si="32"/>
        <v>0</v>
      </c>
      <c r="W198" s="388">
        <f t="shared" si="33"/>
        <v>0</v>
      </c>
      <c r="X198" s="388">
        <f t="shared" si="34"/>
        <v>0</v>
      </c>
      <c r="Y198" s="388">
        <f t="shared" si="35"/>
        <v>0</v>
      </c>
    </row>
    <row r="199" spans="2:25" x14ac:dyDescent="0.3">
      <c r="B199" s="111" t="str">
        <f t="shared" si="28"/>
        <v>!!!</v>
      </c>
      <c r="C199" s="324"/>
      <c r="D199" s="351"/>
      <c r="E199" s="354"/>
      <c r="F199" s="340"/>
      <c r="G199" s="233"/>
      <c r="H199" s="351"/>
      <c r="I199" s="353"/>
      <c r="J199" s="89"/>
      <c r="K199" s="384"/>
      <c r="L199" s="388" t="str">
        <f t="shared" si="38"/>
        <v>Leer</v>
      </c>
      <c r="M199" s="388" t="str">
        <f t="shared" si="39"/>
        <v>Leer</v>
      </c>
      <c r="N199" s="388" t="str">
        <f t="shared" si="36"/>
        <v>Leer</v>
      </c>
      <c r="O199" s="388" t="str">
        <f>VLOOKUP(C199,{"29 - Psychiatrie (Erwachsene)","BGI";"30 - Kinder- und Jugendpsychiatrie","BGII";"31 - Psychosomatik","BGI";0,"Leer"},2,0)</f>
        <v>Leer</v>
      </c>
      <c r="P199" s="388" t="str">
        <f>VLOOKUP(C199,{"29 - Psychiatrie (Erwachsene)","BGIb";"30 - Kinder- und Jugendpsychiatrie","BGIIb";"31 - Psychosomatik","BGIb";0,"Leer"},2,0)</f>
        <v>Leer</v>
      </c>
      <c r="Q199" s="388" t="str">
        <f t="shared" si="40"/>
        <v>Leer</v>
      </c>
      <c r="R199" s="388">
        <f t="shared" si="29"/>
        <v>0</v>
      </c>
      <c r="S199" s="388">
        <f t="shared" si="37"/>
        <v>0</v>
      </c>
      <c r="T199" s="388">
        <f t="shared" si="30"/>
        <v>0</v>
      </c>
      <c r="U199" s="388">
        <f t="shared" si="31"/>
        <v>0</v>
      </c>
      <c r="V199" s="388">
        <f t="shared" si="32"/>
        <v>0</v>
      </c>
      <c r="W199" s="388">
        <f t="shared" si="33"/>
        <v>0</v>
      </c>
      <c r="X199" s="388">
        <f t="shared" si="34"/>
        <v>0</v>
      </c>
      <c r="Y199" s="388">
        <f t="shared" si="35"/>
        <v>0</v>
      </c>
    </row>
    <row r="200" spans="2:25" x14ac:dyDescent="0.3">
      <c r="B200" s="111" t="str">
        <f t="shared" si="28"/>
        <v>!!!</v>
      </c>
      <c r="C200" s="324"/>
      <c r="D200" s="351"/>
      <c r="E200" s="354"/>
      <c r="F200" s="340"/>
      <c r="G200" s="233"/>
      <c r="H200" s="351"/>
      <c r="I200" s="353"/>
      <c r="J200" s="89"/>
      <c r="K200" s="384"/>
      <c r="L200" s="388" t="str">
        <f t="shared" si="38"/>
        <v>Leer</v>
      </c>
      <c r="M200" s="388" t="str">
        <f t="shared" si="39"/>
        <v>Leer</v>
      </c>
      <c r="N200" s="388" t="str">
        <f t="shared" si="36"/>
        <v>Leer</v>
      </c>
      <c r="O200" s="388" t="str">
        <f>VLOOKUP(C200,{"29 - Psychiatrie (Erwachsene)","BGI";"30 - Kinder- und Jugendpsychiatrie","BGII";"31 - Psychosomatik","BGI";0,"Leer"},2,0)</f>
        <v>Leer</v>
      </c>
      <c r="P200" s="388" t="str">
        <f>VLOOKUP(C200,{"29 - Psychiatrie (Erwachsene)","BGIb";"30 - Kinder- und Jugendpsychiatrie","BGIIb";"31 - Psychosomatik","BGIb";0,"Leer"},2,0)</f>
        <v>Leer</v>
      </c>
      <c r="Q200" s="388" t="str">
        <f t="shared" si="40"/>
        <v>Leer</v>
      </c>
      <c r="R200" s="388">
        <f t="shared" si="29"/>
        <v>0</v>
      </c>
      <c r="S200" s="388">
        <f t="shared" si="37"/>
        <v>0</v>
      </c>
      <c r="T200" s="388">
        <f t="shared" si="30"/>
        <v>0</v>
      </c>
      <c r="U200" s="388">
        <f t="shared" si="31"/>
        <v>0</v>
      </c>
      <c r="V200" s="388">
        <f t="shared" si="32"/>
        <v>0</v>
      </c>
      <c r="W200" s="388">
        <f t="shared" si="33"/>
        <v>0</v>
      </c>
      <c r="X200" s="388">
        <f t="shared" si="34"/>
        <v>0</v>
      </c>
      <c r="Y200" s="388">
        <f t="shared" si="35"/>
        <v>0</v>
      </c>
    </row>
    <row r="201" spans="2:25" x14ac:dyDescent="0.3">
      <c r="B201" s="111" t="str">
        <f t="shared" si="28"/>
        <v>!!!</v>
      </c>
      <c r="C201" s="324"/>
      <c r="D201" s="351"/>
      <c r="E201" s="354"/>
      <c r="F201" s="340"/>
      <c r="G201" s="233"/>
      <c r="H201" s="351"/>
      <c r="I201" s="353"/>
      <c r="J201" s="89"/>
      <c r="K201" s="384"/>
      <c r="L201" s="388" t="str">
        <f t="shared" si="38"/>
        <v>Leer</v>
      </c>
      <c r="M201" s="388" t="str">
        <f t="shared" si="39"/>
        <v>Leer</v>
      </c>
      <c r="N201" s="388" t="str">
        <f t="shared" si="36"/>
        <v>Leer</v>
      </c>
      <c r="O201" s="388" t="str">
        <f>VLOOKUP(C201,{"29 - Psychiatrie (Erwachsene)","BGI";"30 - Kinder- und Jugendpsychiatrie","BGII";"31 - Psychosomatik","BGI";0,"Leer"},2,0)</f>
        <v>Leer</v>
      </c>
      <c r="P201" s="388" t="str">
        <f>VLOOKUP(C201,{"29 - Psychiatrie (Erwachsene)","BGIb";"30 - Kinder- und Jugendpsychiatrie","BGIIb";"31 - Psychosomatik","BGIb";0,"Leer"},2,0)</f>
        <v>Leer</v>
      </c>
      <c r="Q201" s="388" t="str">
        <f t="shared" si="40"/>
        <v>Leer</v>
      </c>
      <c r="R201" s="388">
        <f t="shared" si="29"/>
        <v>0</v>
      </c>
      <c r="S201" s="388">
        <f t="shared" si="37"/>
        <v>0</v>
      </c>
      <c r="T201" s="388">
        <f t="shared" si="30"/>
        <v>0</v>
      </c>
      <c r="U201" s="388">
        <f t="shared" si="31"/>
        <v>0</v>
      </c>
      <c r="V201" s="388">
        <f t="shared" si="32"/>
        <v>0</v>
      </c>
      <c r="W201" s="388">
        <f t="shared" si="33"/>
        <v>0</v>
      </c>
      <c r="X201" s="388">
        <f t="shared" si="34"/>
        <v>0</v>
      </c>
      <c r="Y201" s="388">
        <f t="shared" si="35"/>
        <v>0</v>
      </c>
    </row>
    <row r="202" spans="2:25" x14ac:dyDescent="0.3">
      <c r="B202" s="111" t="str">
        <f t="shared" si="28"/>
        <v>!!!</v>
      </c>
      <c r="C202" s="324"/>
      <c r="D202" s="351"/>
      <c r="E202" s="354"/>
      <c r="F202" s="340"/>
      <c r="G202" s="233"/>
      <c r="H202" s="351"/>
      <c r="I202" s="353"/>
      <c r="J202" s="89"/>
      <c r="K202" s="384"/>
      <c r="L202" s="388" t="str">
        <f t="shared" si="38"/>
        <v>Leer</v>
      </c>
      <c r="M202" s="388" t="str">
        <f t="shared" si="39"/>
        <v>Leer</v>
      </c>
      <c r="N202" s="388" t="str">
        <f t="shared" si="36"/>
        <v>Leer</v>
      </c>
      <c r="O202" s="388" t="str">
        <f>VLOOKUP(C202,{"29 - Psychiatrie (Erwachsene)","BGI";"30 - Kinder- und Jugendpsychiatrie","BGII";"31 - Psychosomatik","BGI";0,"Leer"},2,0)</f>
        <v>Leer</v>
      </c>
      <c r="P202" s="388" t="str">
        <f>VLOOKUP(C202,{"29 - Psychiatrie (Erwachsene)","BGIb";"30 - Kinder- und Jugendpsychiatrie","BGIIb";"31 - Psychosomatik","BGIb";0,"Leer"},2,0)</f>
        <v>Leer</v>
      </c>
      <c r="Q202" s="388" t="str">
        <f t="shared" si="40"/>
        <v>Leer</v>
      </c>
      <c r="R202" s="388">
        <f t="shared" si="29"/>
        <v>0</v>
      </c>
      <c r="S202" s="388">
        <f t="shared" si="37"/>
        <v>0</v>
      </c>
      <c r="T202" s="388">
        <f t="shared" si="30"/>
        <v>0</v>
      </c>
      <c r="U202" s="388">
        <f t="shared" si="31"/>
        <v>0</v>
      </c>
      <c r="V202" s="388">
        <f t="shared" si="32"/>
        <v>0</v>
      </c>
      <c r="W202" s="388">
        <f t="shared" si="33"/>
        <v>0</v>
      </c>
      <c r="X202" s="388">
        <f t="shared" si="34"/>
        <v>0</v>
      </c>
      <c r="Y202" s="388">
        <f t="shared" si="35"/>
        <v>0</v>
      </c>
    </row>
    <row r="203" spans="2:25" x14ac:dyDescent="0.3">
      <c r="B203" s="111" t="str">
        <f t="shared" si="28"/>
        <v>!!!</v>
      </c>
      <c r="C203" s="324"/>
      <c r="D203" s="351"/>
      <c r="E203" s="354"/>
      <c r="F203" s="340"/>
      <c r="G203" s="233"/>
      <c r="H203" s="351"/>
      <c r="I203" s="353"/>
      <c r="J203" s="89"/>
      <c r="K203" s="384"/>
      <c r="L203" s="388" t="str">
        <f t="shared" si="38"/>
        <v>Leer</v>
      </c>
      <c r="M203" s="388" t="str">
        <f t="shared" si="39"/>
        <v>Leer</v>
      </c>
      <c r="N203" s="388" t="str">
        <f t="shared" si="36"/>
        <v>Leer</v>
      </c>
      <c r="O203" s="388" t="str">
        <f>VLOOKUP(C203,{"29 - Psychiatrie (Erwachsene)","BGI";"30 - Kinder- und Jugendpsychiatrie","BGII";"31 - Psychosomatik","BGI";0,"Leer"},2,0)</f>
        <v>Leer</v>
      </c>
      <c r="P203" s="388" t="str">
        <f>VLOOKUP(C203,{"29 - Psychiatrie (Erwachsene)","BGIb";"30 - Kinder- und Jugendpsychiatrie","BGIIb";"31 - Psychosomatik","BGIb";0,"Leer"},2,0)</f>
        <v>Leer</v>
      </c>
      <c r="Q203" s="388" t="str">
        <f t="shared" si="40"/>
        <v>Leer</v>
      </c>
      <c r="R203" s="388">
        <f t="shared" si="29"/>
        <v>0</v>
      </c>
      <c r="S203" s="388">
        <f t="shared" si="37"/>
        <v>0</v>
      </c>
      <c r="T203" s="388">
        <f t="shared" si="30"/>
        <v>0</v>
      </c>
      <c r="U203" s="388">
        <f t="shared" si="31"/>
        <v>0</v>
      </c>
      <c r="V203" s="388">
        <f t="shared" si="32"/>
        <v>0</v>
      </c>
      <c r="W203" s="388">
        <f t="shared" si="33"/>
        <v>0</v>
      </c>
      <c r="X203" s="388">
        <f t="shared" si="34"/>
        <v>0</v>
      </c>
      <c r="Y203" s="388">
        <f t="shared" si="35"/>
        <v>0</v>
      </c>
    </row>
    <row r="204" spans="2:25" x14ac:dyDescent="0.3">
      <c r="B204" s="111" t="str">
        <f t="shared" si="28"/>
        <v>!!!</v>
      </c>
      <c r="C204" s="324"/>
      <c r="D204" s="351"/>
      <c r="E204" s="354"/>
      <c r="F204" s="340"/>
      <c r="G204" s="233"/>
      <c r="H204" s="351"/>
      <c r="I204" s="353"/>
      <c r="J204" s="89"/>
      <c r="K204" s="384"/>
      <c r="L204" s="388" t="str">
        <f t="shared" si="38"/>
        <v>Leer</v>
      </c>
      <c r="M204" s="388" t="str">
        <f t="shared" si="39"/>
        <v>Leer</v>
      </c>
      <c r="N204" s="388" t="str">
        <f t="shared" si="36"/>
        <v>Leer</v>
      </c>
      <c r="O204" s="388" t="str">
        <f>VLOOKUP(C204,{"29 - Psychiatrie (Erwachsene)","BGI";"30 - Kinder- und Jugendpsychiatrie","BGII";"31 - Psychosomatik","BGI";0,"Leer"},2,0)</f>
        <v>Leer</v>
      </c>
      <c r="P204" s="388" t="str">
        <f>VLOOKUP(C204,{"29 - Psychiatrie (Erwachsene)","BGIb";"30 - Kinder- und Jugendpsychiatrie","BGIIb";"31 - Psychosomatik","BGIb";0,"Leer"},2,0)</f>
        <v>Leer</v>
      </c>
      <c r="Q204" s="388" t="str">
        <f t="shared" si="40"/>
        <v>Leer</v>
      </c>
      <c r="R204" s="388">
        <f t="shared" si="29"/>
        <v>0</v>
      </c>
      <c r="S204" s="388">
        <f t="shared" si="37"/>
        <v>0</v>
      </c>
      <c r="T204" s="388">
        <f t="shared" si="30"/>
        <v>0</v>
      </c>
      <c r="U204" s="388">
        <f t="shared" si="31"/>
        <v>0</v>
      </c>
      <c r="V204" s="388">
        <f t="shared" si="32"/>
        <v>0</v>
      </c>
      <c r="W204" s="388">
        <f t="shared" si="33"/>
        <v>0</v>
      </c>
      <c r="X204" s="388">
        <f t="shared" si="34"/>
        <v>0</v>
      </c>
      <c r="Y204" s="388">
        <f t="shared" si="35"/>
        <v>0</v>
      </c>
    </row>
    <row r="205" spans="2:25" x14ac:dyDescent="0.3">
      <c r="B205" s="111" t="str">
        <f t="shared" si="28"/>
        <v>!!!</v>
      </c>
      <c r="C205" s="324"/>
      <c r="D205" s="351"/>
      <c r="E205" s="354"/>
      <c r="F205" s="340"/>
      <c r="G205" s="233"/>
      <c r="H205" s="351"/>
      <c r="I205" s="353"/>
      <c r="J205" s="89"/>
      <c r="K205" s="384"/>
      <c r="L205" s="388" t="str">
        <f t="shared" si="38"/>
        <v>Leer</v>
      </c>
      <c r="M205" s="388" t="str">
        <f t="shared" si="39"/>
        <v>Leer</v>
      </c>
      <c r="N205" s="388" t="str">
        <f t="shared" si="36"/>
        <v>Leer</v>
      </c>
      <c r="O205" s="388" t="str">
        <f>VLOOKUP(C205,{"29 - Psychiatrie (Erwachsene)","BGI";"30 - Kinder- und Jugendpsychiatrie","BGII";"31 - Psychosomatik","BGI";0,"Leer"},2,0)</f>
        <v>Leer</v>
      </c>
      <c r="P205" s="388" t="str">
        <f>VLOOKUP(C205,{"29 - Psychiatrie (Erwachsene)","BGIb";"30 - Kinder- und Jugendpsychiatrie","BGIIb";"31 - Psychosomatik","BGIb";0,"Leer"},2,0)</f>
        <v>Leer</v>
      </c>
      <c r="Q205" s="388" t="str">
        <f t="shared" si="40"/>
        <v>Leer</v>
      </c>
      <c r="R205" s="388">
        <f t="shared" si="29"/>
        <v>0</v>
      </c>
      <c r="S205" s="388">
        <f t="shared" si="37"/>
        <v>0</v>
      </c>
      <c r="T205" s="388">
        <f t="shared" si="30"/>
        <v>0</v>
      </c>
      <c r="U205" s="388">
        <f t="shared" si="31"/>
        <v>0</v>
      </c>
      <c r="V205" s="388">
        <f t="shared" si="32"/>
        <v>0</v>
      </c>
      <c r="W205" s="388">
        <f t="shared" si="33"/>
        <v>0</v>
      </c>
      <c r="X205" s="388">
        <f t="shared" si="34"/>
        <v>0</v>
      </c>
      <c r="Y205" s="388">
        <f t="shared" si="35"/>
        <v>0</v>
      </c>
    </row>
    <row r="206" spans="2:25" x14ac:dyDescent="0.3">
      <c r="B206" s="111" t="str">
        <f t="shared" ref="B206:B269" si="41">IF(SUM(S206:Y206)&lt;7,"!!!","")</f>
        <v>!!!</v>
      </c>
      <c r="C206" s="324"/>
      <c r="D206" s="351"/>
      <c r="E206" s="354"/>
      <c r="F206" s="340"/>
      <c r="G206" s="233"/>
      <c r="H206" s="351"/>
      <c r="I206" s="353"/>
      <c r="J206" s="89"/>
      <c r="K206" s="384"/>
      <c r="L206" s="388" t="str">
        <f t="shared" si="38"/>
        <v>Leer</v>
      </c>
      <c r="M206" s="388" t="str">
        <f t="shared" si="39"/>
        <v>Leer</v>
      </c>
      <c r="N206" s="388" t="str">
        <f t="shared" si="36"/>
        <v>Leer</v>
      </c>
      <c r="O206" s="388" t="str">
        <f>VLOOKUP(C206,{"29 - Psychiatrie (Erwachsene)","BGI";"30 - Kinder- und Jugendpsychiatrie","BGII";"31 - Psychosomatik","BGI";0,"Leer"},2,0)</f>
        <v>Leer</v>
      </c>
      <c r="P206" s="388" t="str">
        <f>VLOOKUP(C206,{"29 - Psychiatrie (Erwachsene)","BGIb";"30 - Kinder- und Jugendpsychiatrie","BGIIb";"31 - Psychosomatik","BGIb";0,"Leer"},2,0)</f>
        <v>Leer</v>
      </c>
      <c r="Q206" s="388" t="str">
        <f t="shared" si="40"/>
        <v>Leer</v>
      </c>
      <c r="R206" s="388">
        <f t="shared" ref="R206:R269" si="42">IF(LEN(B206)&gt;0,0,1)</f>
        <v>0</v>
      </c>
      <c r="S206" s="388">
        <f t="shared" si="37"/>
        <v>0</v>
      </c>
      <c r="T206" s="388">
        <f t="shared" ref="T206:T269" si="43">IF(LEN(D206)&gt;0,1,0)</f>
        <v>0</v>
      </c>
      <c r="U206" s="388">
        <f t="shared" ref="U206:U269" si="44">IF(LEN(E206)&gt;0,1,0)</f>
        <v>0</v>
      </c>
      <c r="V206" s="388">
        <f t="shared" ref="V206:V269" si="45">IF(LEN(F206)&gt;0,1,0)</f>
        <v>0</v>
      </c>
      <c r="W206" s="388">
        <f t="shared" ref="W206:W269" si="46">IF(LEN(G206)&gt;0,1,0)</f>
        <v>0</v>
      </c>
      <c r="X206" s="388">
        <f t="shared" ref="X206:X269" si="47">IF(LEN(H206)&gt;0,1,0)</f>
        <v>0</v>
      </c>
      <c r="Y206" s="388">
        <f t="shared" ref="Y206:Y269" si="48">IF(LEN(I206)&gt;0,1,0)</f>
        <v>0</v>
      </c>
    </row>
    <row r="207" spans="2:25" x14ac:dyDescent="0.3">
      <c r="B207" s="111" t="str">
        <f t="shared" si="41"/>
        <v>!!!</v>
      </c>
      <c r="C207" s="324"/>
      <c r="D207" s="351"/>
      <c r="E207" s="354"/>
      <c r="F207" s="340"/>
      <c r="G207" s="233"/>
      <c r="H207" s="351"/>
      <c r="I207" s="353"/>
      <c r="J207" s="89"/>
      <c r="K207" s="384"/>
      <c r="L207" s="388" t="str">
        <f t="shared" si="38"/>
        <v>Leer</v>
      </c>
      <c r="M207" s="388" t="str">
        <f t="shared" si="39"/>
        <v>Leer</v>
      </c>
      <c r="N207" s="388" t="str">
        <f t="shared" ref="N207:N270" si="49">IF($C207&lt;&gt;"","Anrechnungstatbestand","Leer")</f>
        <v>Leer</v>
      </c>
      <c r="O207" s="388" t="str">
        <f>VLOOKUP(C207,{"29 - Psychiatrie (Erwachsene)","BGI";"30 - Kinder- und Jugendpsychiatrie","BGII";"31 - Psychosomatik","BGI";0,"Leer"},2,0)</f>
        <v>Leer</v>
      </c>
      <c r="P207" s="388" t="str">
        <f>VLOOKUP(C207,{"29 - Psychiatrie (Erwachsene)","BGIb";"30 - Kinder- und Jugendpsychiatrie","BGIIb";"31 - Psychosomatik","BGIb";0,"Leer"},2,0)</f>
        <v>Leer</v>
      </c>
      <c r="Q207" s="388" t="str">
        <f t="shared" si="40"/>
        <v>Leer</v>
      </c>
      <c r="R207" s="388">
        <f t="shared" si="42"/>
        <v>0</v>
      </c>
      <c r="S207" s="388">
        <f t="shared" ref="S207:S270" si="50">IF(C207&lt;&gt;"",1,0)</f>
        <v>0</v>
      </c>
      <c r="T207" s="388">
        <f t="shared" si="43"/>
        <v>0</v>
      </c>
      <c r="U207" s="388">
        <f t="shared" si="44"/>
        <v>0</v>
      </c>
      <c r="V207" s="388">
        <f t="shared" si="45"/>
        <v>0</v>
      </c>
      <c r="W207" s="388">
        <f t="shared" si="46"/>
        <v>0</v>
      </c>
      <c r="X207" s="388">
        <f t="shared" si="47"/>
        <v>0</v>
      </c>
      <c r="Y207" s="388">
        <f t="shared" si="48"/>
        <v>0</v>
      </c>
    </row>
    <row r="208" spans="2:25" x14ac:dyDescent="0.3">
      <c r="B208" s="111" t="str">
        <f t="shared" si="41"/>
        <v>!!!</v>
      </c>
      <c r="C208" s="324"/>
      <c r="D208" s="351"/>
      <c r="E208" s="354"/>
      <c r="F208" s="340"/>
      <c r="G208" s="233"/>
      <c r="H208" s="351"/>
      <c r="I208" s="353"/>
      <c r="J208" s="89"/>
      <c r="K208" s="384"/>
      <c r="L208" s="388" t="str">
        <f t="shared" si="38"/>
        <v>Leer</v>
      </c>
      <c r="M208" s="388" t="str">
        <f t="shared" si="39"/>
        <v>Leer</v>
      </c>
      <c r="N208" s="388" t="str">
        <f t="shared" si="49"/>
        <v>Leer</v>
      </c>
      <c r="O208" s="388" t="str">
        <f>VLOOKUP(C208,{"29 - Psychiatrie (Erwachsene)","BGI";"30 - Kinder- und Jugendpsychiatrie","BGII";"31 - Psychosomatik","BGI";0,"Leer"},2,0)</f>
        <v>Leer</v>
      </c>
      <c r="P208" s="388" t="str">
        <f>VLOOKUP(C208,{"29 - Psychiatrie (Erwachsene)","BGIb";"30 - Kinder- und Jugendpsychiatrie","BGIIb";"31 - Psychosomatik","BGIb";0,"Leer"},2,0)</f>
        <v>Leer</v>
      </c>
      <c r="Q208" s="388" t="str">
        <f t="shared" si="40"/>
        <v>Leer</v>
      </c>
      <c r="R208" s="388">
        <f t="shared" si="42"/>
        <v>0</v>
      </c>
      <c r="S208" s="388">
        <f t="shared" si="50"/>
        <v>0</v>
      </c>
      <c r="T208" s="388">
        <f t="shared" si="43"/>
        <v>0</v>
      </c>
      <c r="U208" s="388">
        <f t="shared" si="44"/>
        <v>0</v>
      </c>
      <c r="V208" s="388">
        <f t="shared" si="45"/>
        <v>0</v>
      </c>
      <c r="W208" s="388">
        <f t="shared" si="46"/>
        <v>0</v>
      </c>
      <c r="X208" s="388">
        <f t="shared" si="47"/>
        <v>0</v>
      </c>
      <c r="Y208" s="388">
        <f t="shared" si="48"/>
        <v>0</v>
      </c>
    </row>
    <row r="209" spans="2:25" x14ac:dyDescent="0.3">
      <c r="B209" s="111" t="str">
        <f t="shared" si="41"/>
        <v>!!!</v>
      </c>
      <c r="C209" s="324"/>
      <c r="D209" s="351"/>
      <c r="E209" s="354"/>
      <c r="F209" s="340"/>
      <c r="G209" s="233"/>
      <c r="H209" s="351"/>
      <c r="I209" s="353"/>
      <c r="J209" s="89"/>
      <c r="K209" s="384"/>
      <c r="L209" s="388" t="str">
        <f t="shared" si="38"/>
        <v>Leer</v>
      </c>
      <c r="M209" s="388" t="str">
        <f t="shared" si="39"/>
        <v>Leer</v>
      </c>
      <c r="N209" s="388" t="str">
        <f t="shared" si="49"/>
        <v>Leer</v>
      </c>
      <c r="O209" s="388" t="str">
        <f>VLOOKUP(C209,{"29 - Psychiatrie (Erwachsene)","BGI";"30 - Kinder- und Jugendpsychiatrie","BGII";"31 - Psychosomatik","BGI";0,"Leer"},2,0)</f>
        <v>Leer</v>
      </c>
      <c r="P209" s="388" t="str">
        <f>VLOOKUP(C209,{"29 - Psychiatrie (Erwachsene)","BGIb";"30 - Kinder- und Jugendpsychiatrie","BGIIb";"31 - Psychosomatik","BGIb";0,"Leer"},2,0)</f>
        <v>Leer</v>
      </c>
      <c r="Q209" s="388" t="str">
        <f t="shared" si="40"/>
        <v>Leer</v>
      </c>
      <c r="R209" s="388">
        <f t="shared" si="42"/>
        <v>0</v>
      </c>
      <c r="S209" s="388">
        <f t="shared" si="50"/>
        <v>0</v>
      </c>
      <c r="T209" s="388">
        <f t="shared" si="43"/>
        <v>0</v>
      </c>
      <c r="U209" s="388">
        <f t="shared" si="44"/>
        <v>0</v>
      </c>
      <c r="V209" s="388">
        <f t="shared" si="45"/>
        <v>0</v>
      </c>
      <c r="W209" s="388">
        <f t="shared" si="46"/>
        <v>0</v>
      </c>
      <c r="X209" s="388">
        <f t="shared" si="47"/>
        <v>0</v>
      </c>
      <c r="Y209" s="388">
        <f t="shared" si="48"/>
        <v>0</v>
      </c>
    </row>
    <row r="210" spans="2:25" x14ac:dyDescent="0.3">
      <c r="B210" s="111" t="str">
        <f t="shared" si="41"/>
        <v>!!!</v>
      </c>
      <c r="C210" s="324"/>
      <c r="D210" s="351"/>
      <c r="E210" s="354"/>
      <c r="F210" s="340"/>
      <c r="G210" s="233"/>
      <c r="H210" s="351"/>
      <c r="I210" s="353"/>
      <c r="J210" s="89"/>
      <c r="K210" s="384"/>
      <c r="L210" s="388" t="str">
        <f t="shared" ref="L210:L273" si="51">IF(C209&lt;&gt;"","Einrichtungen","Leer")</f>
        <v>Leer</v>
      </c>
      <c r="M210" s="388" t="str">
        <f t="shared" ref="M210:M273" si="52">IF(C210&lt;&gt;"","TND","Leer")</f>
        <v>Leer</v>
      </c>
      <c r="N210" s="388" t="str">
        <f t="shared" si="49"/>
        <v>Leer</v>
      </c>
      <c r="O210" s="388" t="str">
        <f>VLOOKUP(C210,{"29 - Psychiatrie (Erwachsene)","BGI";"30 - Kinder- und Jugendpsychiatrie","BGII";"31 - Psychosomatik","BGI";0,"Leer"},2,0)</f>
        <v>Leer</v>
      </c>
      <c r="P210" s="388" t="str">
        <f>VLOOKUP(C210,{"29 - Psychiatrie (Erwachsene)","BGIb";"30 - Kinder- und Jugendpsychiatrie","BGIIb";"31 - Psychosomatik","BGIb";0,"Leer"},2,0)</f>
        <v>Leer</v>
      </c>
      <c r="Q210" s="388" t="str">
        <f t="shared" ref="Q210:Q273" si="53">IF(E210="Anrechnung Fachkräfte Nicht-PPP-RL Berufsgruppen in VKS",P210,O210)</f>
        <v>Leer</v>
      </c>
      <c r="R210" s="388">
        <f t="shared" si="42"/>
        <v>0</v>
      </c>
      <c r="S210" s="388">
        <f t="shared" si="50"/>
        <v>0</v>
      </c>
      <c r="T210" s="388">
        <f t="shared" si="43"/>
        <v>0</v>
      </c>
      <c r="U210" s="388">
        <f t="shared" si="44"/>
        <v>0</v>
      </c>
      <c r="V210" s="388">
        <f t="shared" si="45"/>
        <v>0</v>
      </c>
      <c r="W210" s="388">
        <f t="shared" si="46"/>
        <v>0</v>
      </c>
      <c r="X210" s="388">
        <f t="shared" si="47"/>
        <v>0</v>
      </c>
      <c r="Y210" s="388">
        <f t="shared" si="48"/>
        <v>0</v>
      </c>
    </row>
    <row r="211" spans="2:25" x14ac:dyDescent="0.3">
      <c r="B211" s="111" t="str">
        <f t="shared" si="41"/>
        <v>!!!</v>
      </c>
      <c r="C211" s="324"/>
      <c r="D211" s="351"/>
      <c r="E211" s="354"/>
      <c r="F211" s="340"/>
      <c r="G211" s="233"/>
      <c r="H211" s="351"/>
      <c r="I211" s="353"/>
      <c r="J211" s="89"/>
      <c r="K211" s="384"/>
      <c r="L211" s="388" t="str">
        <f t="shared" si="51"/>
        <v>Leer</v>
      </c>
      <c r="M211" s="388" t="str">
        <f t="shared" si="52"/>
        <v>Leer</v>
      </c>
      <c r="N211" s="388" t="str">
        <f t="shared" si="49"/>
        <v>Leer</v>
      </c>
      <c r="O211" s="388" t="str">
        <f>VLOOKUP(C211,{"29 - Psychiatrie (Erwachsene)","BGI";"30 - Kinder- und Jugendpsychiatrie","BGII";"31 - Psychosomatik","BGI";0,"Leer"},2,0)</f>
        <v>Leer</v>
      </c>
      <c r="P211" s="388" t="str">
        <f>VLOOKUP(C211,{"29 - Psychiatrie (Erwachsene)","BGIb";"30 - Kinder- und Jugendpsychiatrie","BGIIb";"31 - Psychosomatik","BGIb";0,"Leer"},2,0)</f>
        <v>Leer</v>
      </c>
      <c r="Q211" s="388" t="str">
        <f t="shared" si="53"/>
        <v>Leer</v>
      </c>
      <c r="R211" s="388">
        <f t="shared" si="42"/>
        <v>0</v>
      </c>
      <c r="S211" s="388">
        <f t="shared" si="50"/>
        <v>0</v>
      </c>
      <c r="T211" s="388">
        <f t="shared" si="43"/>
        <v>0</v>
      </c>
      <c r="U211" s="388">
        <f t="shared" si="44"/>
        <v>0</v>
      </c>
      <c r="V211" s="388">
        <f t="shared" si="45"/>
        <v>0</v>
      </c>
      <c r="W211" s="388">
        <f t="shared" si="46"/>
        <v>0</v>
      </c>
      <c r="X211" s="388">
        <f t="shared" si="47"/>
        <v>0</v>
      </c>
      <c r="Y211" s="388">
        <f t="shared" si="48"/>
        <v>0</v>
      </c>
    </row>
    <row r="212" spans="2:25" x14ac:dyDescent="0.3">
      <c r="B212" s="111" t="str">
        <f t="shared" si="41"/>
        <v>!!!</v>
      </c>
      <c r="C212" s="324"/>
      <c r="D212" s="351"/>
      <c r="E212" s="354"/>
      <c r="F212" s="340"/>
      <c r="G212" s="233"/>
      <c r="H212" s="351"/>
      <c r="I212" s="353"/>
      <c r="J212" s="89"/>
      <c r="K212" s="384"/>
      <c r="L212" s="388" t="str">
        <f t="shared" si="51"/>
        <v>Leer</v>
      </c>
      <c r="M212" s="388" t="str">
        <f t="shared" si="52"/>
        <v>Leer</v>
      </c>
      <c r="N212" s="388" t="str">
        <f t="shared" si="49"/>
        <v>Leer</v>
      </c>
      <c r="O212" s="388" t="str">
        <f>VLOOKUP(C212,{"29 - Psychiatrie (Erwachsene)","BGI";"30 - Kinder- und Jugendpsychiatrie","BGII";"31 - Psychosomatik","BGI";0,"Leer"},2,0)</f>
        <v>Leer</v>
      </c>
      <c r="P212" s="388" t="str">
        <f>VLOOKUP(C212,{"29 - Psychiatrie (Erwachsene)","BGIb";"30 - Kinder- und Jugendpsychiatrie","BGIIb";"31 - Psychosomatik","BGIb";0,"Leer"},2,0)</f>
        <v>Leer</v>
      </c>
      <c r="Q212" s="388" t="str">
        <f t="shared" si="53"/>
        <v>Leer</v>
      </c>
      <c r="R212" s="388">
        <f t="shared" si="42"/>
        <v>0</v>
      </c>
      <c r="S212" s="388">
        <f t="shared" si="50"/>
        <v>0</v>
      </c>
      <c r="T212" s="388">
        <f t="shared" si="43"/>
        <v>0</v>
      </c>
      <c r="U212" s="388">
        <f t="shared" si="44"/>
        <v>0</v>
      </c>
      <c r="V212" s="388">
        <f t="shared" si="45"/>
        <v>0</v>
      </c>
      <c r="W212" s="388">
        <f t="shared" si="46"/>
        <v>0</v>
      </c>
      <c r="X212" s="388">
        <f t="shared" si="47"/>
        <v>0</v>
      </c>
      <c r="Y212" s="388">
        <f t="shared" si="48"/>
        <v>0</v>
      </c>
    </row>
    <row r="213" spans="2:25" x14ac:dyDescent="0.3">
      <c r="B213" s="111" t="str">
        <f t="shared" si="41"/>
        <v>!!!</v>
      </c>
      <c r="C213" s="324"/>
      <c r="D213" s="351"/>
      <c r="E213" s="354"/>
      <c r="F213" s="340"/>
      <c r="G213" s="233"/>
      <c r="H213" s="351"/>
      <c r="I213" s="353"/>
      <c r="J213" s="89"/>
      <c r="K213" s="384"/>
      <c r="L213" s="388" t="str">
        <f t="shared" si="51"/>
        <v>Leer</v>
      </c>
      <c r="M213" s="388" t="str">
        <f t="shared" si="52"/>
        <v>Leer</v>
      </c>
      <c r="N213" s="388" t="str">
        <f t="shared" si="49"/>
        <v>Leer</v>
      </c>
      <c r="O213" s="388" t="str">
        <f>VLOOKUP(C213,{"29 - Psychiatrie (Erwachsene)","BGI";"30 - Kinder- und Jugendpsychiatrie","BGII";"31 - Psychosomatik","BGI";0,"Leer"},2,0)</f>
        <v>Leer</v>
      </c>
      <c r="P213" s="388" t="str">
        <f>VLOOKUP(C213,{"29 - Psychiatrie (Erwachsene)","BGIb";"30 - Kinder- und Jugendpsychiatrie","BGIIb";"31 - Psychosomatik","BGIb";0,"Leer"},2,0)</f>
        <v>Leer</v>
      </c>
      <c r="Q213" s="388" t="str">
        <f t="shared" si="53"/>
        <v>Leer</v>
      </c>
      <c r="R213" s="388">
        <f t="shared" si="42"/>
        <v>0</v>
      </c>
      <c r="S213" s="388">
        <f t="shared" si="50"/>
        <v>0</v>
      </c>
      <c r="T213" s="388">
        <f t="shared" si="43"/>
        <v>0</v>
      </c>
      <c r="U213" s="388">
        <f t="shared" si="44"/>
        <v>0</v>
      </c>
      <c r="V213" s="388">
        <f t="shared" si="45"/>
        <v>0</v>
      </c>
      <c r="W213" s="388">
        <f t="shared" si="46"/>
        <v>0</v>
      </c>
      <c r="X213" s="388">
        <f t="shared" si="47"/>
        <v>0</v>
      </c>
      <c r="Y213" s="388">
        <f t="shared" si="48"/>
        <v>0</v>
      </c>
    </row>
    <row r="214" spans="2:25" x14ac:dyDescent="0.3">
      <c r="B214" s="111" t="str">
        <f t="shared" si="41"/>
        <v>!!!</v>
      </c>
      <c r="C214" s="324"/>
      <c r="D214" s="351"/>
      <c r="E214" s="354"/>
      <c r="F214" s="340"/>
      <c r="G214" s="233"/>
      <c r="H214" s="351"/>
      <c r="I214" s="353"/>
      <c r="J214" s="89"/>
      <c r="K214" s="384"/>
      <c r="L214" s="388" t="str">
        <f t="shared" si="51"/>
        <v>Leer</v>
      </c>
      <c r="M214" s="388" t="str">
        <f t="shared" si="52"/>
        <v>Leer</v>
      </c>
      <c r="N214" s="388" t="str">
        <f t="shared" si="49"/>
        <v>Leer</v>
      </c>
      <c r="O214" s="388" t="str">
        <f>VLOOKUP(C214,{"29 - Psychiatrie (Erwachsene)","BGI";"30 - Kinder- und Jugendpsychiatrie","BGII";"31 - Psychosomatik","BGI";0,"Leer"},2,0)</f>
        <v>Leer</v>
      </c>
      <c r="P214" s="388" t="str">
        <f>VLOOKUP(C214,{"29 - Psychiatrie (Erwachsene)","BGIb";"30 - Kinder- und Jugendpsychiatrie","BGIIb";"31 - Psychosomatik","BGIb";0,"Leer"},2,0)</f>
        <v>Leer</v>
      </c>
      <c r="Q214" s="388" t="str">
        <f t="shared" si="53"/>
        <v>Leer</v>
      </c>
      <c r="R214" s="388">
        <f t="shared" si="42"/>
        <v>0</v>
      </c>
      <c r="S214" s="388">
        <f t="shared" si="50"/>
        <v>0</v>
      </c>
      <c r="T214" s="388">
        <f t="shared" si="43"/>
        <v>0</v>
      </c>
      <c r="U214" s="388">
        <f t="shared" si="44"/>
        <v>0</v>
      </c>
      <c r="V214" s="388">
        <f t="shared" si="45"/>
        <v>0</v>
      </c>
      <c r="W214" s="388">
        <f t="shared" si="46"/>
        <v>0</v>
      </c>
      <c r="X214" s="388">
        <f t="shared" si="47"/>
        <v>0</v>
      </c>
      <c r="Y214" s="388">
        <f t="shared" si="48"/>
        <v>0</v>
      </c>
    </row>
    <row r="215" spans="2:25" x14ac:dyDescent="0.3">
      <c r="B215" s="111" t="str">
        <f t="shared" si="41"/>
        <v>!!!</v>
      </c>
      <c r="C215" s="324"/>
      <c r="D215" s="351"/>
      <c r="E215" s="354"/>
      <c r="F215" s="340"/>
      <c r="G215" s="233"/>
      <c r="H215" s="351"/>
      <c r="I215" s="353"/>
      <c r="J215" s="89"/>
      <c r="K215" s="384"/>
      <c r="L215" s="388" t="str">
        <f t="shared" si="51"/>
        <v>Leer</v>
      </c>
      <c r="M215" s="388" t="str">
        <f t="shared" si="52"/>
        <v>Leer</v>
      </c>
      <c r="N215" s="388" t="str">
        <f t="shared" si="49"/>
        <v>Leer</v>
      </c>
      <c r="O215" s="388" t="str">
        <f>VLOOKUP(C215,{"29 - Psychiatrie (Erwachsene)","BGI";"30 - Kinder- und Jugendpsychiatrie","BGII";"31 - Psychosomatik","BGI";0,"Leer"},2,0)</f>
        <v>Leer</v>
      </c>
      <c r="P215" s="388" t="str">
        <f>VLOOKUP(C215,{"29 - Psychiatrie (Erwachsene)","BGIb";"30 - Kinder- und Jugendpsychiatrie","BGIIb";"31 - Psychosomatik","BGIb";0,"Leer"},2,0)</f>
        <v>Leer</v>
      </c>
      <c r="Q215" s="388" t="str">
        <f t="shared" si="53"/>
        <v>Leer</v>
      </c>
      <c r="R215" s="388">
        <f t="shared" si="42"/>
        <v>0</v>
      </c>
      <c r="S215" s="388">
        <f t="shared" si="50"/>
        <v>0</v>
      </c>
      <c r="T215" s="388">
        <f t="shared" si="43"/>
        <v>0</v>
      </c>
      <c r="U215" s="388">
        <f t="shared" si="44"/>
        <v>0</v>
      </c>
      <c r="V215" s="388">
        <f t="shared" si="45"/>
        <v>0</v>
      </c>
      <c r="W215" s="388">
        <f t="shared" si="46"/>
        <v>0</v>
      </c>
      <c r="X215" s="388">
        <f t="shared" si="47"/>
        <v>0</v>
      </c>
      <c r="Y215" s="388">
        <f t="shared" si="48"/>
        <v>0</v>
      </c>
    </row>
    <row r="216" spans="2:25" x14ac:dyDescent="0.3">
      <c r="B216" s="111" t="str">
        <f t="shared" si="41"/>
        <v>!!!</v>
      </c>
      <c r="C216" s="324"/>
      <c r="D216" s="351"/>
      <c r="E216" s="354"/>
      <c r="F216" s="340"/>
      <c r="G216" s="233"/>
      <c r="H216" s="351"/>
      <c r="I216" s="353"/>
      <c r="J216" s="89"/>
      <c r="K216" s="384"/>
      <c r="L216" s="388" t="str">
        <f t="shared" si="51"/>
        <v>Leer</v>
      </c>
      <c r="M216" s="388" t="str">
        <f t="shared" si="52"/>
        <v>Leer</v>
      </c>
      <c r="N216" s="388" t="str">
        <f t="shared" si="49"/>
        <v>Leer</v>
      </c>
      <c r="O216" s="388" t="str">
        <f>VLOOKUP(C216,{"29 - Psychiatrie (Erwachsene)","BGI";"30 - Kinder- und Jugendpsychiatrie","BGII";"31 - Psychosomatik","BGI";0,"Leer"},2,0)</f>
        <v>Leer</v>
      </c>
      <c r="P216" s="388" t="str">
        <f>VLOOKUP(C216,{"29 - Psychiatrie (Erwachsene)","BGIb";"30 - Kinder- und Jugendpsychiatrie","BGIIb";"31 - Psychosomatik","BGIb";0,"Leer"},2,0)</f>
        <v>Leer</v>
      </c>
      <c r="Q216" s="388" t="str">
        <f t="shared" si="53"/>
        <v>Leer</v>
      </c>
      <c r="R216" s="388">
        <f t="shared" si="42"/>
        <v>0</v>
      </c>
      <c r="S216" s="388">
        <f t="shared" si="50"/>
        <v>0</v>
      </c>
      <c r="T216" s="388">
        <f t="shared" si="43"/>
        <v>0</v>
      </c>
      <c r="U216" s="388">
        <f t="shared" si="44"/>
        <v>0</v>
      </c>
      <c r="V216" s="388">
        <f t="shared" si="45"/>
        <v>0</v>
      </c>
      <c r="W216" s="388">
        <f t="shared" si="46"/>
        <v>0</v>
      </c>
      <c r="X216" s="388">
        <f t="shared" si="47"/>
        <v>0</v>
      </c>
      <c r="Y216" s="388">
        <f t="shared" si="48"/>
        <v>0</v>
      </c>
    </row>
    <row r="217" spans="2:25" x14ac:dyDescent="0.3">
      <c r="B217" s="111" t="str">
        <f t="shared" si="41"/>
        <v>!!!</v>
      </c>
      <c r="C217" s="324"/>
      <c r="D217" s="351"/>
      <c r="E217" s="354"/>
      <c r="F217" s="340"/>
      <c r="G217" s="233"/>
      <c r="H217" s="351"/>
      <c r="I217" s="353"/>
      <c r="J217" s="89"/>
      <c r="K217" s="384"/>
      <c r="L217" s="388" t="str">
        <f t="shared" si="51"/>
        <v>Leer</v>
      </c>
      <c r="M217" s="388" t="str">
        <f t="shared" si="52"/>
        <v>Leer</v>
      </c>
      <c r="N217" s="388" t="str">
        <f t="shared" si="49"/>
        <v>Leer</v>
      </c>
      <c r="O217" s="388" t="str">
        <f>VLOOKUP(C217,{"29 - Psychiatrie (Erwachsene)","BGI";"30 - Kinder- und Jugendpsychiatrie","BGII";"31 - Psychosomatik","BGI";0,"Leer"},2,0)</f>
        <v>Leer</v>
      </c>
      <c r="P217" s="388" t="str">
        <f>VLOOKUP(C217,{"29 - Psychiatrie (Erwachsene)","BGIb";"30 - Kinder- und Jugendpsychiatrie","BGIIb";"31 - Psychosomatik","BGIb";0,"Leer"},2,0)</f>
        <v>Leer</v>
      </c>
      <c r="Q217" s="388" t="str">
        <f t="shared" si="53"/>
        <v>Leer</v>
      </c>
      <c r="R217" s="388">
        <f t="shared" si="42"/>
        <v>0</v>
      </c>
      <c r="S217" s="388">
        <f t="shared" si="50"/>
        <v>0</v>
      </c>
      <c r="T217" s="388">
        <f t="shared" si="43"/>
        <v>0</v>
      </c>
      <c r="U217" s="388">
        <f t="shared" si="44"/>
        <v>0</v>
      </c>
      <c r="V217" s="388">
        <f t="shared" si="45"/>
        <v>0</v>
      </c>
      <c r="W217" s="388">
        <f t="shared" si="46"/>
        <v>0</v>
      </c>
      <c r="X217" s="388">
        <f t="shared" si="47"/>
        <v>0</v>
      </c>
      <c r="Y217" s="388">
        <f t="shared" si="48"/>
        <v>0</v>
      </c>
    </row>
    <row r="218" spans="2:25" x14ac:dyDescent="0.3">
      <c r="B218" s="111" t="str">
        <f t="shared" si="41"/>
        <v>!!!</v>
      </c>
      <c r="C218" s="324"/>
      <c r="D218" s="351"/>
      <c r="E218" s="354"/>
      <c r="F218" s="340"/>
      <c r="G218" s="233"/>
      <c r="H218" s="351"/>
      <c r="I218" s="353"/>
      <c r="J218" s="89"/>
      <c r="K218" s="384"/>
      <c r="L218" s="388" t="str">
        <f t="shared" si="51"/>
        <v>Leer</v>
      </c>
      <c r="M218" s="388" t="str">
        <f t="shared" si="52"/>
        <v>Leer</v>
      </c>
      <c r="N218" s="388" t="str">
        <f t="shared" si="49"/>
        <v>Leer</v>
      </c>
      <c r="O218" s="388" t="str">
        <f>VLOOKUP(C218,{"29 - Psychiatrie (Erwachsene)","BGI";"30 - Kinder- und Jugendpsychiatrie","BGII";"31 - Psychosomatik","BGI";0,"Leer"},2,0)</f>
        <v>Leer</v>
      </c>
      <c r="P218" s="388" t="str">
        <f>VLOOKUP(C218,{"29 - Psychiatrie (Erwachsene)","BGIb";"30 - Kinder- und Jugendpsychiatrie","BGIIb";"31 - Psychosomatik","BGIb";0,"Leer"},2,0)</f>
        <v>Leer</v>
      </c>
      <c r="Q218" s="388" t="str">
        <f t="shared" si="53"/>
        <v>Leer</v>
      </c>
      <c r="R218" s="388">
        <f t="shared" si="42"/>
        <v>0</v>
      </c>
      <c r="S218" s="388">
        <f t="shared" si="50"/>
        <v>0</v>
      </c>
      <c r="T218" s="388">
        <f t="shared" si="43"/>
        <v>0</v>
      </c>
      <c r="U218" s="388">
        <f t="shared" si="44"/>
        <v>0</v>
      </c>
      <c r="V218" s="388">
        <f t="shared" si="45"/>
        <v>0</v>
      </c>
      <c r="W218" s="388">
        <f t="shared" si="46"/>
        <v>0</v>
      </c>
      <c r="X218" s="388">
        <f t="shared" si="47"/>
        <v>0</v>
      </c>
      <c r="Y218" s="388">
        <f t="shared" si="48"/>
        <v>0</v>
      </c>
    </row>
    <row r="219" spans="2:25" x14ac:dyDescent="0.3">
      <c r="B219" s="111" t="str">
        <f t="shared" si="41"/>
        <v>!!!</v>
      </c>
      <c r="C219" s="324"/>
      <c r="D219" s="351"/>
      <c r="E219" s="354"/>
      <c r="F219" s="340"/>
      <c r="G219" s="233"/>
      <c r="H219" s="351"/>
      <c r="I219" s="353"/>
      <c r="J219" s="89"/>
      <c r="K219" s="384"/>
      <c r="L219" s="388" t="str">
        <f t="shared" si="51"/>
        <v>Leer</v>
      </c>
      <c r="M219" s="388" t="str">
        <f t="shared" si="52"/>
        <v>Leer</v>
      </c>
      <c r="N219" s="388" t="str">
        <f t="shared" si="49"/>
        <v>Leer</v>
      </c>
      <c r="O219" s="388" t="str">
        <f>VLOOKUP(C219,{"29 - Psychiatrie (Erwachsene)","BGI";"30 - Kinder- und Jugendpsychiatrie","BGII";"31 - Psychosomatik","BGI";0,"Leer"},2,0)</f>
        <v>Leer</v>
      </c>
      <c r="P219" s="388" t="str">
        <f>VLOOKUP(C219,{"29 - Psychiatrie (Erwachsene)","BGIb";"30 - Kinder- und Jugendpsychiatrie","BGIIb";"31 - Psychosomatik","BGIb";0,"Leer"},2,0)</f>
        <v>Leer</v>
      </c>
      <c r="Q219" s="388" t="str">
        <f t="shared" si="53"/>
        <v>Leer</v>
      </c>
      <c r="R219" s="388">
        <f t="shared" si="42"/>
        <v>0</v>
      </c>
      <c r="S219" s="388">
        <f t="shared" si="50"/>
        <v>0</v>
      </c>
      <c r="T219" s="388">
        <f t="shared" si="43"/>
        <v>0</v>
      </c>
      <c r="U219" s="388">
        <f t="shared" si="44"/>
        <v>0</v>
      </c>
      <c r="V219" s="388">
        <f t="shared" si="45"/>
        <v>0</v>
      </c>
      <c r="W219" s="388">
        <f t="shared" si="46"/>
        <v>0</v>
      </c>
      <c r="X219" s="388">
        <f t="shared" si="47"/>
        <v>0</v>
      </c>
      <c r="Y219" s="388">
        <f t="shared" si="48"/>
        <v>0</v>
      </c>
    </row>
    <row r="220" spans="2:25" x14ac:dyDescent="0.3">
      <c r="B220" s="111" t="str">
        <f t="shared" si="41"/>
        <v>!!!</v>
      </c>
      <c r="C220" s="324"/>
      <c r="D220" s="351"/>
      <c r="E220" s="354"/>
      <c r="F220" s="340"/>
      <c r="G220" s="233"/>
      <c r="H220" s="351"/>
      <c r="I220" s="353"/>
      <c r="J220" s="89"/>
      <c r="K220" s="384"/>
      <c r="L220" s="388" t="str">
        <f t="shared" si="51"/>
        <v>Leer</v>
      </c>
      <c r="M220" s="388" t="str">
        <f t="shared" si="52"/>
        <v>Leer</v>
      </c>
      <c r="N220" s="388" t="str">
        <f t="shared" si="49"/>
        <v>Leer</v>
      </c>
      <c r="O220" s="388" t="str">
        <f>VLOOKUP(C220,{"29 - Psychiatrie (Erwachsene)","BGI";"30 - Kinder- und Jugendpsychiatrie","BGII";"31 - Psychosomatik","BGI";0,"Leer"},2,0)</f>
        <v>Leer</v>
      </c>
      <c r="P220" s="388" t="str">
        <f>VLOOKUP(C220,{"29 - Psychiatrie (Erwachsene)","BGIb";"30 - Kinder- und Jugendpsychiatrie","BGIIb";"31 - Psychosomatik","BGIb";0,"Leer"},2,0)</f>
        <v>Leer</v>
      </c>
      <c r="Q220" s="388" t="str">
        <f t="shared" si="53"/>
        <v>Leer</v>
      </c>
      <c r="R220" s="388">
        <f t="shared" si="42"/>
        <v>0</v>
      </c>
      <c r="S220" s="388">
        <f t="shared" si="50"/>
        <v>0</v>
      </c>
      <c r="T220" s="388">
        <f t="shared" si="43"/>
        <v>0</v>
      </c>
      <c r="U220" s="388">
        <f t="shared" si="44"/>
        <v>0</v>
      </c>
      <c r="V220" s="388">
        <f t="shared" si="45"/>
        <v>0</v>
      </c>
      <c r="W220" s="388">
        <f t="shared" si="46"/>
        <v>0</v>
      </c>
      <c r="X220" s="388">
        <f t="shared" si="47"/>
        <v>0</v>
      </c>
      <c r="Y220" s="388">
        <f t="shared" si="48"/>
        <v>0</v>
      </c>
    </row>
    <row r="221" spans="2:25" x14ac:dyDescent="0.3">
      <c r="B221" s="111" t="str">
        <f t="shared" si="41"/>
        <v>!!!</v>
      </c>
      <c r="C221" s="324"/>
      <c r="D221" s="351"/>
      <c r="E221" s="354"/>
      <c r="F221" s="340"/>
      <c r="G221" s="233"/>
      <c r="H221" s="351"/>
      <c r="I221" s="353"/>
      <c r="J221" s="89"/>
      <c r="K221" s="384"/>
      <c r="L221" s="388" t="str">
        <f t="shared" si="51"/>
        <v>Leer</v>
      </c>
      <c r="M221" s="388" t="str">
        <f t="shared" si="52"/>
        <v>Leer</v>
      </c>
      <c r="N221" s="388" t="str">
        <f t="shared" si="49"/>
        <v>Leer</v>
      </c>
      <c r="O221" s="388" t="str">
        <f>VLOOKUP(C221,{"29 - Psychiatrie (Erwachsene)","BGI";"30 - Kinder- und Jugendpsychiatrie","BGII";"31 - Psychosomatik","BGI";0,"Leer"},2,0)</f>
        <v>Leer</v>
      </c>
      <c r="P221" s="388" t="str">
        <f>VLOOKUP(C221,{"29 - Psychiatrie (Erwachsene)","BGIb";"30 - Kinder- und Jugendpsychiatrie","BGIIb";"31 - Psychosomatik","BGIb";0,"Leer"},2,0)</f>
        <v>Leer</v>
      </c>
      <c r="Q221" s="388" t="str">
        <f t="shared" si="53"/>
        <v>Leer</v>
      </c>
      <c r="R221" s="388">
        <f t="shared" si="42"/>
        <v>0</v>
      </c>
      <c r="S221" s="388">
        <f t="shared" si="50"/>
        <v>0</v>
      </c>
      <c r="T221" s="388">
        <f t="shared" si="43"/>
        <v>0</v>
      </c>
      <c r="U221" s="388">
        <f t="shared" si="44"/>
        <v>0</v>
      </c>
      <c r="V221" s="388">
        <f t="shared" si="45"/>
        <v>0</v>
      </c>
      <c r="W221" s="388">
        <f t="shared" si="46"/>
        <v>0</v>
      </c>
      <c r="X221" s="388">
        <f t="shared" si="47"/>
        <v>0</v>
      </c>
      <c r="Y221" s="388">
        <f t="shared" si="48"/>
        <v>0</v>
      </c>
    </row>
    <row r="222" spans="2:25" x14ac:dyDescent="0.3">
      <c r="B222" s="111" t="str">
        <f t="shared" si="41"/>
        <v>!!!</v>
      </c>
      <c r="C222" s="324"/>
      <c r="D222" s="351"/>
      <c r="E222" s="354"/>
      <c r="F222" s="340"/>
      <c r="G222" s="233"/>
      <c r="H222" s="351"/>
      <c r="I222" s="353"/>
      <c r="J222" s="89"/>
      <c r="K222" s="384"/>
      <c r="L222" s="388" t="str">
        <f t="shared" si="51"/>
        <v>Leer</v>
      </c>
      <c r="M222" s="388" t="str">
        <f t="shared" si="52"/>
        <v>Leer</v>
      </c>
      <c r="N222" s="388" t="str">
        <f t="shared" si="49"/>
        <v>Leer</v>
      </c>
      <c r="O222" s="388" t="str">
        <f>VLOOKUP(C222,{"29 - Psychiatrie (Erwachsene)","BGI";"30 - Kinder- und Jugendpsychiatrie","BGII";"31 - Psychosomatik","BGI";0,"Leer"},2,0)</f>
        <v>Leer</v>
      </c>
      <c r="P222" s="388" t="str">
        <f>VLOOKUP(C222,{"29 - Psychiatrie (Erwachsene)","BGIb";"30 - Kinder- und Jugendpsychiatrie","BGIIb";"31 - Psychosomatik","BGIb";0,"Leer"},2,0)</f>
        <v>Leer</v>
      </c>
      <c r="Q222" s="388" t="str">
        <f t="shared" si="53"/>
        <v>Leer</v>
      </c>
      <c r="R222" s="388">
        <f t="shared" si="42"/>
        <v>0</v>
      </c>
      <c r="S222" s="388">
        <f t="shared" si="50"/>
        <v>0</v>
      </c>
      <c r="T222" s="388">
        <f t="shared" si="43"/>
        <v>0</v>
      </c>
      <c r="U222" s="388">
        <f t="shared" si="44"/>
        <v>0</v>
      </c>
      <c r="V222" s="388">
        <f t="shared" si="45"/>
        <v>0</v>
      </c>
      <c r="W222" s="388">
        <f t="shared" si="46"/>
        <v>0</v>
      </c>
      <c r="X222" s="388">
        <f t="shared" si="47"/>
        <v>0</v>
      </c>
      <c r="Y222" s="388">
        <f t="shared" si="48"/>
        <v>0</v>
      </c>
    </row>
    <row r="223" spans="2:25" x14ac:dyDescent="0.3">
      <c r="B223" s="111" t="str">
        <f t="shared" si="41"/>
        <v>!!!</v>
      </c>
      <c r="C223" s="324"/>
      <c r="D223" s="351"/>
      <c r="E223" s="354"/>
      <c r="F223" s="340"/>
      <c r="G223" s="233"/>
      <c r="H223" s="351"/>
      <c r="I223" s="353"/>
      <c r="J223" s="89"/>
      <c r="K223" s="384"/>
      <c r="L223" s="388" t="str">
        <f t="shared" si="51"/>
        <v>Leer</v>
      </c>
      <c r="M223" s="388" t="str">
        <f t="shared" si="52"/>
        <v>Leer</v>
      </c>
      <c r="N223" s="388" t="str">
        <f t="shared" si="49"/>
        <v>Leer</v>
      </c>
      <c r="O223" s="388" t="str">
        <f>VLOOKUP(C223,{"29 - Psychiatrie (Erwachsene)","BGI";"30 - Kinder- und Jugendpsychiatrie","BGII";"31 - Psychosomatik","BGI";0,"Leer"},2,0)</f>
        <v>Leer</v>
      </c>
      <c r="P223" s="388" t="str">
        <f>VLOOKUP(C223,{"29 - Psychiatrie (Erwachsene)","BGIb";"30 - Kinder- und Jugendpsychiatrie","BGIIb";"31 - Psychosomatik","BGIb";0,"Leer"},2,0)</f>
        <v>Leer</v>
      </c>
      <c r="Q223" s="388" t="str">
        <f t="shared" si="53"/>
        <v>Leer</v>
      </c>
      <c r="R223" s="388">
        <f t="shared" si="42"/>
        <v>0</v>
      </c>
      <c r="S223" s="388">
        <f t="shared" si="50"/>
        <v>0</v>
      </c>
      <c r="T223" s="388">
        <f t="shared" si="43"/>
        <v>0</v>
      </c>
      <c r="U223" s="388">
        <f t="shared" si="44"/>
        <v>0</v>
      </c>
      <c r="V223" s="388">
        <f t="shared" si="45"/>
        <v>0</v>
      </c>
      <c r="W223" s="388">
        <f t="shared" si="46"/>
        <v>0</v>
      </c>
      <c r="X223" s="388">
        <f t="shared" si="47"/>
        <v>0</v>
      </c>
      <c r="Y223" s="388">
        <f t="shared" si="48"/>
        <v>0</v>
      </c>
    </row>
    <row r="224" spans="2:25" x14ac:dyDescent="0.3">
      <c r="B224" s="111" t="str">
        <f t="shared" si="41"/>
        <v>!!!</v>
      </c>
      <c r="C224" s="324"/>
      <c r="D224" s="351"/>
      <c r="E224" s="354"/>
      <c r="F224" s="340"/>
      <c r="G224" s="233"/>
      <c r="H224" s="351"/>
      <c r="I224" s="353"/>
      <c r="J224" s="89"/>
      <c r="K224" s="384"/>
      <c r="L224" s="388" t="str">
        <f t="shared" si="51"/>
        <v>Leer</v>
      </c>
      <c r="M224" s="388" t="str">
        <f t="shared" si="52"/>
        <v>Leer</v>
      </c>
      <c r="N224" s="388" t="str">
        <f t="shared" si="49"/>
        <v>Leer</v>
      </c>
      <c r="O224" s="388" t="str">
        <f>VLOOKUP(C224,{"29 - Psychiatrie (Erwachsene)","BGI";"30 - Kinder- und Jugendpsychiatrie","BGII";"31 - Psychosomatik","BGI";0,"Leer"},2,0)</f>
        <v>Leer</v>
      </c>
      <c r="P224" s="388" t="str">
        <f>VLOOKUP(C224,{"29 - Psychiatrie (Erwachsene)","BGIb";"30 - Kinder- und Jugendpsychiatrie","BGIIb";"31 - Psychosomatik","BGIb";0,"Leer"},2,0)</f>
        <v>Leer</v>
      </c>
      <c r="Q224" s="388" t="str">
        <f t="shared" si="53"/>
        <v>Leer</v>
      </c>
      <c r="R224" s="388">
        <f t="shared" si="42"/>
        <v>0</v>
      </c>
      <c r="S224" s="388">
        <f t="shared" si="50"/>
        <v>0</v>
      </c>
      <c r="T224" s="388">
        <f t="shared" si="43"/>
        <v>0</v>
      </c>
      <c r="U224" s="388">
        <f t="shared" si="44"/>
        <v>0</v>
      </c>
      <c r="V224" s="388">
        <f t="shared" si="45"/>
        <v>0</v>
      </c>
      <c r="W224" s="388">
        <f t="shared" si="46"/>
        <v>0</v>
      </c>
      <c r="X224" s="388">
        <f t="shared" si="47"/>
        <v>0</v>
      </c>
      <c r="Y224" s="388">
        <f t="shared" si="48"/>
        <v>0</v>
      </c>
    </row>
    <row r="225" spans="2:25" x14ac:dyDescent="0.3">
      <c r="B225" s="111" t="str">
        <f t="shared" si="41"/>
        <v>!!!</v>
      </c>
      <c r="C225" s="324"/>
      <c r="D225" s="351"/>
      <c r="E225" s="354"/>
      <c r="F225" s="340"/>
      <c r="G225" s="233"/>
      <c r="H225" s="351"/>
      <c r="I225" s="353"/>
      <c r="J225" s="89"/>
      <c r="K225" s="384"/>
      <c r="L225" s="388" t="str">
        <f t="shared" si="51"/>
        <v>Leer</v>
      </c>
      <c r="M225" s="388" t="str">
        <f t="shared" si="52"/>
        <v>Leer</v>
      </c>
      <c r="N225" s="388" t="str">
        <f t="shared" si="49"/>
        <v>Leer</v>
      </c>
      <c r="O225" s="388" t="str">
        <f>VLOOKUP(C225,{"29 - Psychiatrie (Erwachsene)","BGI";"30 - Kinder- und Jugendpsychiatrie","BGII";"31 - Psychosomatik","BGI";0,"Leer"},2,0)</f>
        <v>Leer</v>
      </c>
      <c r="P225" s="388" t="str">
        <f>VLOOKUP(C225,{"29 - Psychiatrie (Erwachsene)","BGIb";"30 - Kinder- und Jugendpsychiatrie","BGIIb";"31 - Psychosomatik","BGIb";0,"Leer"},2,0)</f>
        <v>Leer</v>
      </c>
      <c r="Q225" s="388" t="str">
        <f t="shared" si="53"/>
        <v>Leer</v>
      </c>
      <c r="R225" s="388">
        <f t="shared" si="42"/>
        <v>0</v>
      </c>
      <c r="S225" s="388">
        <f t="shared" si="50"/>
        <v>0</v>
      </c>
      <c r="T225" s="388">
        <f t="shared" si="43"/>
        <v>0</v>
      </c>
      <c r="U225" s="388">
        <f t="shared" si="44"/>
        <v>0</v>
      </c>
      <c r="V225" s="388">
        <f t="shared" si="45"/>
        <v>0</v>
      </c>
      <c r="W225" s="388">
        <f t="shared" si="46"/>
        <v>0</v>
      </c>
      <c r="X225" s="388">
        <f t="shared" si="47"/>
        <v>0</v>
      </c>
      <c r="Y225" s="388">
        <f t="shared" si="48"/>
        <v>0</v>
      </c>
    </row>
    <row r="226" spans="2:25" x14ac:dyDescent="0.3">
      <c r="B226" s="111" t="str">
        <f t="shared" si="41"/>
        <v>!!!</v>
      </c>
      <c r="C226" s="324"/>
      <c r="D226" s="351"/>
      <c r="E226" s="354"/>
      <c r="F226" s="340"/>
      <c r="G226" s="233"/>
      <c r="H226" s="351"/>
      <c r="I226" s="353"/>
      <c r="J226" s="89"/>
      <c r="K226" s="384"/>
      <c r="L226" s="388" t="str">
        <f t="shared" si="51"/>
        <v>Leer</v>
      </c>
      <c r="M226" s="388" t="str">
        <f t="shared" si="52"/>
        <v>Leer</v>
      </c>
      <c r="N226" s="388" t="str">
        <f t="shared" si="49"/>
        <v>Leer</v>
      </c>
      <c r="O226" s="388" t="str">
        <f>VLOOKUP(C226,{"29 - Psychiatrie (Erwachsene)","BGI";"30 - Kinder- und Jugendpsychiatrie","BGII";"31 - Psychosomatik","BGI";0,"Leer"},2,0)</f>
        <v>Leer</v>
      </c>
      <c r="P226" s="388" t="str">
        <f>VLOOKUP(C226,{"29 - Psychiatrie (Erwachsene)","BGIb";"30 - Kinder- und Jugendpsychiatrie","BGIIb";"31 - Psychosomatik","BGIb";0,"Leer"},2,0)</f>
        <v>Leer</v>
      </c>
      <c r="Q226" s="388" t="str">
        <f t="shared" si="53"/>
        <v>Leer</v>
      </c>
      <c r="R226" s="388">
        <f t="shared" si="42"/>
        <v>0</v>
      </c>
      <c r="S226" s="388">
        <f t="shared" si="50"/>
        <v>0</v>
      </c>
      <c r="T226" s="388">
        <f t="shared" si="43"/>
        <v>0</v>
      </c>
      <c r="U226" s="388">
        <f t="shared" si="44"/>
        <v>0</v>
      </c>
      <c r="V226" s="388">
        <f t="shared" si="45"/>
        <v>0</v>
      </c>
      <c r="W226" s="388">
        <f t="shared" si="46"/>
        <v>0</v>
      </c>
      <c r="X226" s="388">
        <f t="shared" si="47"/>
        <v>0</v>
      </c>
      <c r="Y226" s="388">
        <f t="shared" si="48"/>
        <v>0</v>
      </c>
    </row>
    <row r="227" spans="2:25" x14ac:dyDescent="0.3">
      <c r="B227" s="111" t="str">
        <f t="shared" si="41"/>
        <v>!!!</v>
      </c>
      <c r="C227" s="324"/>
      <c r="D227" s="351"/>
      <c r="E227" s="354"/>
      <c r="F227" s="340"/>
      <c r="G227" s="233"/>
      <c r="H227" s="351"/>
      <c r="I227" s="353"/>
      <c r="J227" s="89"/>
      <c r="K227" s="384"/>
      <c r="L227" s="388" t="str">
        <f t="shared" si="51"/>
        <v>Leer</v>
      </c>
      <c r="M227" s="388" t="str">
        <f t="shared" si="52"/>
        <v>Leer</v>
      </c>
      <c r="N227" s="388" t="str">
        <f t="shared" si="49"/>
        <v>Leer</v>
      </c>
      <c r="O227" s="388" t="str">
        <f>VLOOKUP(C227,{"29 - Psychiatrie (Erwachsene)","BGI";"30 - Kinder- und Jugendpsychiatrie","BGII";"31 - Psychosomatik","BGI";0,"Leer"},2,0)</f>
        <v>Leer</v>
      </c>
      <c r="P227" s="388" t="str">
        <f>VLOOKUP(C227,{"29 - Psychiatrie (Erwachsene)","BGIb";"30 - Kinder- und Jugendpsychiatrie","BGIIb";"31 - Psychosomatik","BGIb";0,"Leer"},2,0)</f>
        <v>Leer</v>
      </c>
      <c r="Q227" s="388" t="str">
        <f t="shared" si="53"/>
        <v>Leer</v>
      </c>
      <c r="R227" s="388">
        <f t="shared" si="42"/>
        <v>0</v>
      </c>
      <c r="S227" s="388">
        <f t="shared" si="50"/>
        <v>0</v>
      </c>
      <c r="T227" s="388">
        <f t="shared" si="43"/>
        <v>0</v>
      </c>
      <c r="U227" s="388">
        <f t="shared" si="44"/>
        <v>0</v>
      </c>
      <c r="V227" s="388">
        <f t="shared" si="45"/>
        <v>0</v>
      </c>
      <c r="W227" s="388">
        <f t="shared" si="46"/>
        <v>0</v>
      </c>
      <c r="X227" s="388">
        <f t="shared" si="47"/>
        <v>0</v>
      </c>
      <c r="Y227" s="388">
        <f t="shared" si="48"/>
        <v>0</v>
      </c>
    </row>
    <row r="228" spans="2:25" x14ac:dyDescent="0.3">
      <c r="B228" s="111" t="str">
        <f t="shared" si="41"/>
        <v>!!!</v>
      </c>
      <c r="C228" s="324"/>
      <c r="D228" s="351"/>
      <c r="E228" s="354"/>
      <c r="F228" s="340"/>
      <c r="G228" s="233"/>
      <c r="H228" s="351"/>
      <c r="I228" s="353"/>
      <c r="J228" s="89"/>
      <c r="K228" s="384"/>
      <c r="L228" s="388" t="str">
        <f t="shared" si="51"/>
        <v>Leer</v>
      </c>
      <c r="M228" s="388" t="str">
        <f t="shared" si="52"/>
        <v>Leer</v>
      </c>
      <c r="N228" s="388" t="str">
        <f t="shared" si="49"/>
        <v>Leer</v>
      </c>
      <c r="O228" s="388" t="str">
        <f>VLOOKUP(C228,{"29 - Psychiatrie (Erwachsene)","BGI";"30 - Kinder- und Jugendpsychiatrie","BGII";"31 - Psychosomatik","BGI";0,"Leer"},2,0)</f>
        <v>Leer</v>
      </c>
      <c r="P228" s="388" t="str">
        <f>VLOOKUP(C228,{"29 - Psychiatrie (Erwachsene)","BGIb";"30 - Kinder- und Jugendpsychiatrie","BGIIb";"31 - Psychosomatik","BGIb";0,"Leer"},2,0)</f>
        <v>Leer</v>
      </c>
      <c r="Q228" s="388" t="str">
        <f t="shared" si="53"/>
        <v>Leer</v>
      </c>
      <c r="R228" s="388">
        <f t="shared" si="42"/>
        <v>0</v>
      </c>
      <c r="S228" s="388">
        <f t="shared" si="50"/>
        <v>0</v>
      </c>
      <c r="T228" s="388">
        <f t="shared" si="43"/>
        <v>0</v>
      </c>
      <c r="U228" s="388">
        <f t="shared" si="44"/>
        <v>0</v>
      </c>
      <c r="V228" s="388">
        <f t="shared" si="45"/>
        <v>0</v>
      </c>
      <c r="W228" s="388">
        <f t="shared" si="46"/>
        <v>0</v>
      </c>
      <c r="X228" s="388">
        <f t="shared" si="47"/>
        <v>0</v>
      </c>
      <c r="Y228" s="388">
        <f t="shared" si="48"/>
        <v>0</v>
      </c>
    </row>
    <row r="229" spans="2:25" x14ac:dyDescent="0.3">
      <c r="B229" s="111" t="str">
        <f t="shared" si="41"/>
        <v>!!!</v>
      </c>
      <c r="C229" s="324"/>
      <c r="D229" s="351"/>
      <c r="E229" s="354"/>
      <c r="F229" s="340"/>
      <c r="G229" s="233"/>
      <c r="H229" s="351"/>
      <c r="I229" s="353"/>
      <c r="J229" s="89"/>
      <c r="K229" s="384"/>
      <c r="L229" s="388" t="str">
        <f t="shared" si="51"/>
        <v>Leer</v>
      </c>
      <c r="M229" s="388" t="str">
        <f t="shared" si="52"/>
        <v>Leer</v>
      </c>
      <c r="N229" s="388" t="str">
        <f t="shared" si="49"/>
        <v>Leer</v>
      </c>
      <c r="O229" s="388" t="str">
        <f>VLOOKUP(C229,{"29 - Psychiatrie (Erwachsene)","BGI";"30 - Kinder- und Jugendpsychiatrie","BGII";"31 - Psychosomatik","BGI";0,"Leer"},2,0)</f>
        <v>Leer</v>
      </c>
      <c r="P229" s="388" t="str">
        <f>VLOOKUP(C229,{"29 - Psychiatrie (Erwachsene)","BGIb";"30 - Kinder- und Jugendpsychiatrie","BGIIb";"31 - Psychosomatik","BGIb";0,"Leer"},2,0)</f>
        <v>Leer</v>
      </c>
      <c r="Q229" s="388" t="str">
        <f t="shared" si="53"/>
        <v>Leer</v>
      </c>
      <c r="R229" s="388">
        <f t="shared" si="42"/>
        <v>0</v>
      </c>
      <c r="S229" s="388">
        <f t="shared" si="50"/>
        <v>0</v>
      </c>
      <c r="T229" s="388">
        <f t="shared" si="43"/>
        <v>0</v>
      </c>
      <c r="U229" s="388">
        <f t="shared" si="44"/>
        <v>0</v>
      </c>
      <c r="V229" s="388">
        <f t="shared" si="45"/>
        <v>0</v>
      </c>
      <c r="W229" s="388">
        <f t="shared" si="46"/>
        <v>0</v>
      </c>
      <c r="X229" s="388">
        <f t="shared" si="47"/>
        <v>0</v>
      </c>
      <c r="Y229" s="388">
        <f t="shared" si="48"/>
        <v>0</v>
      </c>
    </row>
    <row r="230" spans="2:25" x14ac:dyDescent="0.3">
      <c r="B230" s="111" t="str">
        <f t="shared" si="41"/>
        <v>!!!</v>
      </c>
      <c r="C230" s="324"/>
      <c r="D230" s="351"/>
      <c r="E230" s="354"/>
      <c r="F230" s="340"/>
      <c r="G230" s="233"/>
      <c r="H230" s="351"/>
      <c r="I230" s="353"/>
      <c r="J230" s="89"/>
      <c r="K230" s="384"/>
      <c r="L230" s="388" t="str">
        <f t="shared" si="51"/>
        <v>Leer</v>
      </c>
      <c r="M230" s="388" t="str">
        <f t="shared" si="52"/>
        <v>Leer</v>
      </c>
      <c r="N230" s="388" t="str">
        <f t="shared" si="49"/>
        <v>Leer</v>
      </c>
      <c r="O230" s="388" t="str">
        <f>VLOOKUP(C230,{"29 - Psychiatrie (Erwachsene)","BGI";"30 - Kinder- und Jugendpsychiatrie","BGII";"31 - Psychosomatik","BGI";0,"Leer"},2,0)</f>
        <v>Leer</v>
      </c>
      <c r="P230" s="388" t="str">
        <f>VLOOKUP(C230,{"29 - Psychiatrie (Erwachsene)","BGIb";"30 - Kinder- und Jugendpsychiatrie","BGIIb";"31 - Psychosomatik","BGIb";0,"Leer"},2,0)</f>
        <v>Leer</v>
      </c>
      <c r="Q230" s="388" t="str">
        <f t="shared" si="53"/>
        <v>Leer</v>
      </c>
      <c r="R230" s="388">
        <f t="shared" si="42"/>
        <v>0</v>
      </c>
      <c r="S230" s="388">
        <f t="shared" si="50"/>
        <v>0</v>
      </c>
      <c r="T230" s="388">
        <f t="shared" si="43"/>
        <v>0</v>
      </c>
      <c r="U230" s="388">
        <f t="shared" si="44"/>
        <v>0</v>
      </c>
      <c r="V230" s="388">
        <f t="shared" si="45"/>
        <v>0</v>
      </c>
      <c r="W230" s="388">
        <f t="shared" si="46"/>
        <v>0</v>
      </c>
      <c r="X230" s="388">
        <f t="shared" si="47"/>
        <v>0</v>
      </c>
      <c r="Y230" s="388">
        <f t="shared" si="48"/>
        <v>0</v>
      </c>
    </row>
    <row r="231" spans="2:25" x14ac:dyDescent="0.3">
      <c r="B231" s="111" t="str">
        <f t="shared" si="41"/>
        <v>!!!</v>
      </c>
      <c r="C231" s="324"/>
      <c r="D231" s="351"/>
      <c r="E231" s="354"/>
      <c r="F231" s="340"/>
      <c r="G231" s="233"/>
      <c r="H231" s="351"/>
      <c r="I231" s="353"/>
      <c r="J231" s="89"/>
      <c r="K231" s="384"/>
      <c r="L231" s="388" t="str">
        <f t="shared" si="51"/>
        <v>Leer</v>
      </c>
      <c r="M231" s="388" t="str">
        <f t="shared" si="52"/>
        <v>Leer</v>
      </c>
      <c r="N231" s="388" t="str">
        <f t="shared" si="49"/>
        <v>Leer</v>
      </c>
      <c r="O231" s="388" t="str">
        <f>VLOOKUP(C231,{"29 - Psychiatrie (Erwachsene)","BGI";"30 - Kinder- und Jugendpsychiatrie","BGII";"31 - Psychosomatik","BGI";0,"Leer"},2,0)</f>
        <v>Leer</v>
      </c>
      <c r="P231" s="388" t="str">
        <f>VLOOKUP(C231,{"29 - Psychiatrie (Erwachsene)","BGIb";"30 - Kinder- und Jugendpsychiatrie","BGIIb";"31 - Psychosomatik","BGIb";0,"Leer"},2,0)</f>
        <v>Leer</v>
      </c>
      <c r="Q231" s="388" t="str">
        <f t="shared" si="53"/>
        <v>Leer</v>
      </c>
      <c r="R231" s="388">
        <f t="shared" si="42"/>
        <v>0</v>
      </c>
      <c r="S231" s="388">
        <f t="shared" si="50"/>
        <v>0</v>
      </c>
      <c r="T231" s="388">
        <f t="shared" si="43"/>
        <v>0</v>
      </c>
      <c r="U231" s="388">
        <f t="shared" si="44"/>
        <v>0</v>
      </c>
      <c r="V231" s="388">
        <f t="shared" si="45"/>
        <v>0</v>
      </c>
      <c r="W231" s="388">
        <f t="shared" si="46"/>
        <v>0</v>
      </c>
      <c r="X231" s="388">
        <f t="shared" si="47"/>
        <v>0</v>
      </c>
      <c r="Y231" s="388">
        <f t="shared" si="48"/>
        <v>0</v>
      </c>
    </row>
    <row r="232" spans="2:25" x14ac:dyDescent="0.3">
      <c r="B232" s="111" t="str">
        <f t="shared" si="41"/>
        <v>!!!</v>
      </c>
      <c r="C232" s="324"/>
      <c r="D232" s="351"/>
      <c r="E232" s="354"/>
      <c r="F232" s="340"/>
      <c r="G232" s="233"/>
      <c r="H232" s="351"/>
      <c r="I232" s="353"/>
      <c r="J232" s="89"/>
      <c r="K232" s="384"/>
      <c r="L232" s="388" t="str">
        <f t="shared" si="51"/>
        <v>Leer</v>
      </c>
      <c r="M232" s="388" t="str">
        <f t="shared" si="52"/>
        <v>Leer</v>
      </c>
      <c r="N232" s="388" t="str">
        <f t="shared" si="49"/>
        <v>Leer</v>
      </c>
      <c r="O232" s="388" t="str">
        <f>VLOOKUP(C232,{"29 - Psychiatrie (Erwachsene)","BGI";"30 - Kinder- und Jugendpsychiatrie","BGII";"31 - Psychosomatik","BGI";0,"Leer"},2,0)</f>
        <v>Leer</v>
      </c>
      <c r="P232" s="388" t="str">
        <f>VLOOKUP(C232,{"29 - Psychiatrie (Erwachsene)","BGIb";"30 - Kinder- und Jugendpsychiatrie","BGIIb";"31 - Psychosomatik","BGIb";0,"Leer"},2,0)</f>
        <v>Leer</v>
      </c>
      <c r="Q232" s="388" t="str">
        <f t="shared" si="53"/>
        <v>Leer</v>
      </c>
      <c r="R232" s="388">
        <f t="shared" si="42"/>
        <v>0</v>
      </c>
      <c r="S232" s="388">
        <f t="shared" si="50"/>
        <v>0</v>
      </c>
      <c r="T232" s="388">
        <f t="shared" si="43"/>
        <v>0</v>
      </c>
      <c r="U232" s="388">
        <f t="shared" si="44"/>
        <v>0</v>
      </c>
      <c r="V232" s="388">
        <f t="shared" si="45"/>
        <v>0</v>
      </c>
      <c r="W232" s="388">
        <f t="shared" si="46"/>
        <v>0</v>
      </c>
      <c r="X232" s="388">
        <f t="shared" si="47"/>
        <v>0</v>
      </c>
      <c r="Y232" s="388">
        <f t="shared" si="48"/>
        <v>0</v>
      </c>
    </row>
    <row r="233" spans="2:25" x14ac:dyDescent="0.3">
      <c r="B233" s="111" t="str">
        <f t="shared" si="41"/>
        <v>!!!</v>
      </c>
      <c r="C233" s="324"/>
      <c r="D233" s="351"/>
      <c r="E233" s="354"/>
      <c r="F233" s="340"/>
      <c r="G233" s="233"/>
      <c r="H233" s="351"/>
      <c r="I233" s="353"/>
      <c r="J233" s="89"/>
      <c r="K233" s="384"/>
      <c r="L233" s="388" t="str">
        <f t="shared" si="51"/>
        <v>Leer</v>
      </c>
      <c r="M233" s="388" t="str">
        <f t="shared" si="52"/>
        <v>Leer</v>
      </c>
      <c r="N233" s="388" t="str">
        <f t="shared" si="49"/>
        <v>Leer</v>
      </c>
      <c r="O233" s="388" t="str">
        <f>VLOOKUP(C233,{"29 - Psychiatrie (Erwachsene)","BGI";"30 - Kinder- und Jugendpsychiatrie","BGII";"31 - Psychosomatik","BGI";0,"Leer"},2,0)</f>
        <v>Leer</v>
      </c>
      <c r="P233" s="388" t="str">
        <f>VLOOKUP(C233,{"29 - Psychiatrie (Erwachsene)","BGIb";"30 - Kinder- und Jugendpsychiatrie","BGIIb";"31 - Psychosomatik","BGIb";0,"Leer"},2,0)</f>
        <v>Leer</v>
      </c>
      <c r="Q233" s="388" t="str">
        <f t="shared" si="53"/>
        <v>Leer</v>
      </c>
      <c r="R233" s="388">
        <f t="shared" si="42"/>
        <v>0</v>
      </c>
      <c r="S233" s="388">
        <f t="shared" si="50"/>
        <v>0</v>
      </c>
      <c r="T233" s="388">
        <f t="shared" si="43"/>
        <v>0</v>
      </c>
      <c r="U233" s="388">
        <f t="shared" si="44"/>
        <v>0</v>
      </c>
      <c r="V233" s="388">
        <f t="shared" si="45"/>
        <v>0</v>
      </c>
      <c r="W233" s="388">
        <f t="shared" si="46"/>
        <v>0</v>
      </c>
      <c r="X233" s="388">
        <f t="shared" si="47"/>
        <v>0</v>
      </c>
      <c r="Y233" s="388">
        <f t="shared" si="48"/>
        <v>0</v>
      </c>
    </row>
    <row r="234" spans="2:25" x14ac:dyDescent="0.3">
      <c r="B234" s="111" t="str">
        <f t="shared" si="41"/>
        <v>!!!</v>
      </c>
      <c r="C234" s="324"/>
      <c r="D234" s="351"/>
      <c r="E234" s="354"/>
      <c r="F234" s="340"/>
      <c r="G234" s="233"/>
      <c r="H234" s="351"/>
      <c r="I234" s="353"/>
      <c r="J234" s="89"/>
      <c r="K234" s="384"/>
      <c r="L234" s="388" t="str">
        <f t="shared" si="51"/>
        <v>Leer</v>
      </c>
      <c r="M234" s="388" t="str">
        <f t="shared" si="52"/>
        <v>Leer</v>
      </c>
      <c r="N234" s="388" t="str">
        <f t="shared" si="49"/>
        <v>Leer</v>
      </c>
      <c r="O234" s="388" t="str">
        <f>VLOOKUP(C234,{"29 - Psychiatrie (Erwachsene)","BGI";"30 - Kinder- und Jugendpsychiatrie","BGII";"31 - Psychosomatik","BGI";0,"Leer"},2,0)</f>
        <v>Leer</v>
      </c>
      <c r="P234" s="388" t="str">
        <f>VLOOKUP(C234,{"29 - Psychiatrie (Erwachsene)","BGIb";"30 - Kinder- und Jugendpsychiatrie","BGIIb";"31 - Psychosomatik","BGIb";0,"Leer"},2,0)</f>
        <v>Leer</v>
      </c>
      <c r="Q234" s="388" t="str">
        <f t="shared" si="53"/>
        <v>Leer</v>
      </c>
      <c r="R234" s="388">
        <f t="shared" si="42"/>
        <v>0</v>
      </c>
      <c r="S234" s="388">
        <f t="shared" si="50"/>
        <v>0</v>
      </c>
      <c r="T234" s="388">
        <f t="shared" si="43"/>
        <v>0</v>
      </c>
      <c r="U234" s="388">
        <f t="shared" si="44"/>
        <v>0</v>
      </c>
      <c r="V234" s="388">
        <f t="shared" si="45"/>
        <v>0</v>
      </c>
      <c r="W234" s="388">
        <f t="shared" si="46"/>
        <v>0</v>
      </c>
      <c r="X234" s="388">
        <f t="shared" si="47"/>
        <v>0</v>
      </c>
      <c r="Y234" s="388">
        <f t="shared" si="48"/>
        <v>0</v>
      </c>
    </row>
    <row r="235" spans="2:25" x14ac:dyDescent="0.3">
      <c r="B235" s="111" t="str">
        <f t="shared" si="41"/>
        <v>!!!</v>
      </c>
      <c r="C235" s="324"/>
      <c r="D235" s="351"/>
      <c r="E235" s="354"/>
      <c r="F235" s="340"/>
      <c r="G235" s="233"/>
      <c r="H235" s="351"/>
      <c r="I235" s="353"/>
      <c r="J235" s="89"/>
      <c r="K235" s="384"/>
      <c r="L235" s="388" t="str">
        <f t="shared" si="51"/>
        <v>Leer</v>
      </c>
      <c r="M235" s="388" t="str">
        <f t="shared" si="52"/>
        <v>Leer</v>
      </c>
      <c r="N235" s="388" t="str">
        <f t="shared" si="49"/>
        <v>Leer</v>
      </c>
      <c r="O235" s="388" t="str">
        <f>VLOOKUP(C235,{"29 - Psychiatrie (Erwachsene)","BGI";"30 - Kinder- und Jugendpsychiatrie","BGII";"31 - Psychosomatik","BGI";0,"Leer"},2,0)</f>
        <v>Leer</v>
      </c>
      <c r="P235" s="388" t="str">
        <f>VLOOKUP(C235,{"29 - Psychiatrie (Erwachsene)","BGIb";"30 - Kinder- und Jugendpsychiatrie","BGIIb";"31 - Psychosomatik","BGIb";0,"Leer"},2,0)</f>
        <v>Leer</v>
      </c>
      <c r="Q235" s="388" t="str">
        <f t="shared" si="53"/>
        <v>Leer</v>
      </c>
      <c r="R235" s="388">
        <f t="shared" si="42"/>
        <v>0</v>
      </c>
      <c r="S235" s="388">
        <f t="shared" si="50"/>
        <v>0</v>
      </c>
      <c r="T235" s="388">
        <f t="shared" si="43"/>
        <v>0</v>
      </c>
      <c r="U235" s="388">
        <f t="shared" si="44"/>
        <v>0</v>
      </c>
      <c r="V235" s="388">
        <f t="shared" si="45"/>
        <v>0</v>
      </c>
      <c r="W235" s="388">
        <f t="shared" si="46"/>
        <v>0</v>
      </c>
      <c r="X235" s="388">
        <f t="shared" si="47"/>
        <v>0</v>
      </c>
      <c r="Y235" s="388">
        <f t="shared" si="48"/>
        <v>0</v>
      </c>
    </row>
    <row r="236" spans="2:25" x14ac:dyDescent="0.3">
      <c r="B236" s="111" t="str">
        <f t="shared" si="41"/>
        <v>!!!</v>
      </c>
      <c r="C236" s="324"/>
      <c r="D236" s="351"/>
      <c r="E236" s="354"/>
      <c r="F236" s="340"/>
      <c r="G236" s="233"/>
      <c r="H236" s="351"/>
      <c r="I236" s="353"/>
      <c r="J236" s="89"/>
      <c r="K236" s="384"/>
      <c r="L236" s="388" t="str">
        <f t="shared" si="51"/>
        <v>Leer</v>
      </c>
      <c r="M236" s="388" t="str">
        <f t="shared" si="52"/>
        <v>Leer</v>
      </c>
      <c r="N236" s="388" t="str">
        <f t="shared" si="49"/>
        <v>Leer</v>
      </c>
      <c r="O236" s="388" t="str">
        <f>VLOOKUP(C236,{"29 - Psychiatrie (Erwachsene)","BGI";"30 - Kinder- und Jugendpsychiatrie","BGII";"31 - Psychosomatik","BGI";0,"Leer"},2,0)</f>
        <v>Leer</v>
      </c>
      <c r="P236" s="388" t="str">
        <f>VLOOKUP(C236,{"29 - Psychiatrie (Erwachsene)","BGIb";"30 - Kinder- und Jugendpsychiatrie","BGIIb";"31 - Psychosomatik","BGIb";0,"Leer"},2,0)</f>
        <v>Leer</v>
      </c>
      <c r="Q236" s="388" t="str">
        <f t="shared" si="53"/>
        <v>Leer</v>
      </c>
      <c r="R236" s="388">
        <f t="shared" si="42"/>
        <v>0</v>
      </c>
      <c r="S236" s="388">
        <f t="shared" si="50"/>
        <v>0</v>
      </c>
      <c r="T236" s="388">
        <f t="shared" si="43"/>
        <v>0</v>
      </c>
      <c r="U236" s="388">
        <f t="shared" si="44"/>
        <v>0</v>
      </c>
      <c r="V236" s="388">
        <f t="shared" si="45"/>
        <v>0</v>
      </c>
      <c r="W236" s="388">
        <f t="shared" si="46"/>
        <v>0</v>
      </c>
      <c r="X236" s="388">
        <f t="shared" si="47"/>
        <v>0</v>
      </c>
      <c r="Y236" s="388">
        <f t="shared" si="48"/>
        <v>0</v>
      </c>
    </row>
    <row r="237" spans="2:25" x14ac:dyDescent="0.3">
      <c r="B237" s="111" t="str">
        <f t="shared" si="41"/>
        <v>!!!</v>
      </c>
      <c r="C237" s="324"/>
      <c r="D237" s="351"/>
      <c r="E237" s="354"/>
      <c r="F237" s="340"/>
      <c r="G237" s="233"/>
      <c r="H237" s="351"/>
      <c r="I237" s="353"/>
      <c r="J237" s="89"/>
      <c r="K237" s="384"/>
      <c r="L237" s="388" t="str">
        <f t="shared" si="51"/>
        <v>Leer</v>
      </c>
      <c r="M237" s="388" t="str">
        <f t="shared" si="52"/>
        <v>Leer</v>
      </c>
      <c r="N237" s="388" t="str">
        <f t="shared" si="49"/>
        <v>Leer</v>
      </c>
      <c r="O237" s="388" t="str">
        <f>VLOOKUP(C237,{"29 - Psychiatrie (Erwachsene)","BGI";"30 - Kinder- und Jugendpsychiatrie","BGII";"31 - Psychosomatik","BGI";0,"Leer"},2,0)</f>
        <v>Leer</v>
      </c>
      <c r="P237" s="388" t="str">
        <f>VLOOKUP(C237,{"29 - Psychiatrie (Erwachsene)","BGIb";"30 - Kinder- und Jugendpsychiatrie","BGIIb";"31 - Psychosomatik","BGIb";0,"Leer"},2,0)</f>
        <v>Leer</v>
      </c>
      <c r="Q237" s="388" t="str">
        <f t="shared" si="53"/>
        <v>Leer</v>
      </c>
      <c r="R237" s="388">
        <f t="shared" si="42"/>
        <v>0</v>
      </c>
      <c r="S237" s="388">
        <f t="shared" si="50"/>
        <v>0</v>
      </c>
      <c r="T237" s="388">
        <f t="shared" si="43"/>
        <v>0</v>
      </c>
      <c r="U237" s="388">
        <f t="shared" si="44"/>
        <v>0</v>
      </c>
      <c r="V237" s="388">
        <f t="shared" si="45"/>
        <v>0</v>
      </c>
      <c r="W237" s="388">
        <f t="shared" si="46"/>
        <v>0</v>
      </c>
      <c r="X237" s="388">
        <f t="shared" si="47"/>
        <v>0</v>
      </c>
      <c r="Y237" s="388">
        <f t="shared" si="48"/>
        <v>0</v>
      </c>
    </row>
    <row r="238" spans="2:25" x14ac:dyDescent="0.3">
      <c r="B238" s="111" t="str">
        <f t="shared" si="41"/>
        <v>!!!</v>
      </c>
      <c r="C238" s="324"/>
      <c r="D238" s="351"/>
      <c r="E238" s="354"/>
      <c r="F238" s="340"/>
      <c r="G238" s="233"/>
      <c r="H238" s="351"/>
      <c r="I238" s="353"/>
      <c r="J238" s="89"/>
      <c r="K238" s="384"/>
      <c r="L238" s="388" t="str">
        <f t="shared" si="51"/>
        <v>Leer</v>
      </c>
      <c r="M238" s="388" t="str">
        <f t="shared" si="52"/>
        <v>Leer</v>
      </c>
      <c r="N238" s="388" t="str">
        <f t="shared" si="49"/>
        <v>Leer</v>
      </c>
      <c r="O238" s="388" t="str">
        <f>VLOOKUP(C238,{"29 - Psychiatrie (Erwachsene)","BGI";"30 - Kinder- und Jugendpsychiatrie","BGII";"31 - Psychosomatik","BGI";0,"Leer"},2,0)</f>
        <v>Leer</v>
      </c>
      <c r="P238" s="388" t="str">
        <f>VLOOKUP(C238,{"29 - Psychiatrie (Erwachsene)","BGIb";"30 - Kinder- und Jugendpsychiatrie","BGIIb";"31 - Psychosomatik","BGIb";0,"Leer"},2,0)</f>
        <v>Leer</v>
      </c>
      <c r="Q238" s="388" t="str">
        <f t="shared" si="53"/>
        <v>Leer</v>
      </c>
      <c r="R238" s="388">
        <f t="shared" si="42"/>
        <v>0</v>
      </c>
      <c r="S238" s="388">
        <f t="shared" si="50"/>
        <v>0</v>
      </c>
      <c r="T238" s="388">
        <f t="shared" si="43"/>
        <v>0</v>
      </c>
      <c r="U238" s="388">
        <f t="shared" si="44"/>
        <v>0</v>
      </c>
      <c r="V238" s="388">
        <f t="shared" si="45"/>
        <v>0</v>
      </c>
      <c r="W238" s="388">
        <f t="shared" si="46"/>
        <v>0</v>
      </c>
      <c r="X238" s="388">
        <f t="shared" si="47"/>
        <v>0</v>
      </c>
      <c r="Y238" s="388">
        <f t="shared" si="48"/>
        <v>0</v>
      </c>
    </row>
    <row r="239" spans="2:25" x14ac:dyDescent="0.3">
      <c r="B239" s="111" t="str">
        <f t="shared" si="41"/>
        <v>!!!</v>
      </c>
      <c r="C239" s="324"/>
      <c r="D239" s="351"/>
      <c r="E239" s="354"/>
      <c r="F239" s="340"/>
      <c r="G239" s="233"/>
      <c r="H239" s="351"/>
      <c r="I239" s="353"/>
      <c r="J239" s="89"/>
      <c r="K239" s="384"/>
      <c r="L239" s="388" t="str">
        <f t="shared" si="51"/>
        <v>Leer</v>
      </c>
      <c r="M239" s="388" t="str">
        <f t="shared" si="52"/>
        <v>Leer</v>
      </c>
      <c r="N239" s="388" t="str">
        <f t="shared" si="49"/>
        <v>Leer</v>
      </c>
      <c r="O239" s="388" t="str">
        <f>VLOOKUP(C239,{"29 - Psychiatrie (Erwachsene)","BGI";"30 - Kinder- und Jugendpsychiatrie","BGII";"31 - Psychosomatik","BGI";0,"Leer"},2,0)</f>
        <v>Leer</v>
      </c>
      <c r="P239" s="388" t="str">
        <f>VLOOKUP(C239,{"29 - Psychiatrie (Erwachsene)","BGIb";"30 - Kinder- und Jugendpsychiatrie","BGIIb";"31 - Psychosomatik","BGIb";0,"Leer"},2,0)</f>
        <v>Leer</v>
      </c>
      <c r="Q239" s="388" t="str">
        <f t="shared" si="53"/>
        <v>Leer</v>
      </c>
      <c r="R239" s="388">
        <f t="shared" si="42"/>
        <v>0</v>
      </c>
      <c r="S239" s="388">
        <f t="shared" si="50"/>
        <v>0</v>
      </c>
      <c r="T239" s="388">
        <f t="shared" si="43"/>
        <v>0</v>
      </c>
      <c r="U239" s="388">
        <f t="shared" si="44"/>
        <v>0</v>
      </c>
      <c r="V239" s="388">
        <f t="shared" si="45"/>
        <v>0</v>
      </c>
      <c r="W239" s="388">
        <f t="shared" si="46"/>
        <v>0</v>
      </c>
      <c r="X239" s="388">
        <f t="shared" si="47"/>
        <v>0</v>
      </c>
      <c r="Y239" s="388">
        <f t="shared" si="48"/>
        <v>0</v>
      </c>
    </row>
    <row r="240" spans="2:25" x14ac:dyDescent="0.3">
      <c r="B240" s="111" t="str">
        <f t="shared" si="41"/>
        <v>!!!</v>
      </c>
      <c r="C240" s="324"/>
      <c r="D240" s="351"/>
      <c r="E240" s="354"/>
      <c r="F240" s="340"/>
      <c r="G240" s="233"/>
      <c r="H240" s="351"/>
      <c r="I240" s="353"/>
      <c r="J240" s="89"/>
      <c r="K240" s="384"/>
      <c r="L240" s="388" t="str">
        <f t="shared" si="51"/>
        <v>Leer</v>
      </c>
      <c r="M240" s="388" t="str">
        <f t="shared" si="52"/>
        <v>Leer</v>
      </c>
      <c r="N240" s="388" t="str">
        <f t="shared" si="49"/>
        <v>Leer</v>
      </c>
      <c r="O240" s="388" t="str">
        <f>VLOOKUP(C240,{"29 - Psychiatrie (Erwachsene)","BGI";"30 - Kinder- und Jugendpsychiatrie","BGII";"31 - Psychosomatik","BGI";0,"Leer"},2,0)</f>
        <v>Leer</v>
      </c>
      <c r="P240" s="388" t="str">
        <f>VLOOKUP(C240,{"29 - Psychiatrie (Erwachsene)","BGIb";"30 - Kinder- und Jugendpsychiatrie","BGIIb";"31 - Psychosomatik","BGIb";0,"Leer"},2,0)</f>
        <v>Leer</v>
      </c>
      <c r="Q240" s="388" t="str">
        <f t="shared" si="53"/>
        <v>Leer</v>
      </c>
      <c r="R240" s="388">
        <f t="shared" si="42"/>
        <v>0</v>
      </c>
      <c r="S240" s="388">
        <f t="shared" si="50"/>
        <v>0</v>
      </c>
      <c r="T240" s="388">
        <f t="shared" si="43"/>
        <v>0</v>
      </c>
      <c r="U240" s="388">
        <f t="shared" si="44"/>
        <v>0</v>
      </c>
      <c r="V240" s="388">
        <f t="shared" si="45"/>
        <v>0</v>
      </c>
      <c r="W240" s="388">
        <f t="shared" si="46"/>
        <v>0</v>
      </c>
      <c r="X240" s="388">
        <f t="shared" si="47"/>
        <v>0</v>
      </c>
      <c r="Y240" s="388">
        <f t="shared" si="48"/>
        <v>0</v>
      </c>
    </row>
    <row r="241" spans="2:25" x14ac:dyDescent="0.3">
      <c r="B241" s="111" t="str">
        <f t="shared" si="41"/>
        <v>!!!</v>
      </c>
      <c r="C241" s="324"/>
      <c r="D241" s="351"/>
      <c r="E241" s="354"/>
      <c r="F241" s="340"/>
      <c r="G241" s="233"/>
      <c r="H241" s="351"/>
      <c r="I241" s="353"/>
      <c r="J241" s="89"/>
      <c r="K241" s="384"/>
      <c r="L241" s="388" t="str">
        <f t="shared" si="51"/>
        <v>Leer</v>
      </c>
      <c r="M241" s="388" t="str">
        <f t="shared" si="52"/>
        <v>Leer</v>
      </c>
      <c r="N241" s="388" t="str">
        <f t="shared" si="49"/>
        <v>Leer</v>
      </c>
      <c r="O241" s="388" t="str">
        <f>VLOOKUP(C241,{"29 - Psychiatrie (Erwachsene)","BGI";"30 - Kinder- und Jugendpsychiatrie","BGII";"31 - Psychosomatik","BGI";0,"Leer"},2,0)</f>
        <v>Leer</v>
      </c>
      <c r="P241" s="388" t="str">
        <f>VLOOKUP(C241,{"29 - Psychiatrie (Erwachsene)","BGIb";"30 - Kinder- und Jugendpsychiatrie","BGIIb";"31 - Psychosomatik","BGIb";0,"Leer"},2,0)</f>
        <v>Leer</v>
      </c>
      <c r="Q241" s="388" t="str">
        <f t="shared" si="53"/>
        <v>Leer</v>
      </c>
      <c r="R241" s="388">
        <f t="shared" si="42"/>
        <v>0</v>
      </c>
      <c r="S241" s="388">
        <f t="shared" si="50"/>
        <v>0</v>
      </c>
      <c r="T241" s="388">
        <f t="shared" si="43"/>
        <v>0</v>
      </c>
      <c r="U241" s="388">
        <f t="shared" si="44"/>
        <v>0</v>
      </c>
      <c r="V241" s="388">
        <f t="shared" si="45"/>
        <v>0</v>
      </c>
      <c r="W241" s="388">
        <f t="shared" si="46"/>
        <v>0</v>
      </c>
      <c r="X241" s="388">
        <f t="shared" si="47"/>
        <v>0</v>
      </c>
      <c r="Y241" s="388">
        <f t="shared" si="48"/>
        <v>0</v>
      </c>
    </row>
    <row r="242" spans="2:25" x14ac:dyDescent="0.3">
      <c r="B242" s="111" t="str">
        <f t="shared" si="41"/>
        <v>!!!</v>
      </c>
      <c r="C242" s="324"/>
      <c r="D242" s="351"/>
      <c r="E242" s="354"/>
      <c r="F242" s="340"/>
      <c r="G242" s="233"/>
      <c r="H242" s="351"/>
      <c r="I242" s="353"/>
      <c r="J242" s="89"/>
      <c r="K242" s="384"/>
      <c r="L242" s="388" t="str">
        <f t="shared" si="51"/>
        <v>Leer</v>
      </c>
      <c r="M242" s="388" t="str">
        <f t="shared" si="52"/>
        <v>Leer</v>
      </c>
      <c r="N242" s="388" t="str">
        <f t="shared" si="49"/>
        <v>Leer</v>
      </c>
      <c r="O242" s="388" t="str">
        <f>VLOOKUP(C242,{"29 - Psychiatrie (Erwachsene)","BGI";"30 - Kinder- und Jugendpsychiatrie","BGII";"31 - Psychosomatik","BGI";0,"Leer"},2,0)</f>
        <v>Leer</v>
      </c>
      <c r="P242" s="388" t="str">
        <f>VLOOKUP(C242,{"29 - Psychiatrie (Erwachsene)","BGIb";"30 - Kinder- und Jugendpsychiatrie","BGIIb";"31 - Psychosomatik","BGIb";0,"Leer"},2,0)</f>
        <v>Leer</v>
      </c>
      <c r="Q242" s="388" t="str">
        <f t="shared" si="53"/>
        <v>Leer</v>
      </c>
      <c r="R242" s="388">
        <f t="shared" si="42"/>
        <v>0</v>
      </c>
      <c r="S242" s="388">
        <f t="shared" si="50"/>
        <v>0</v>
      </c>
      <c r="T242" s="388">
        <f t="shared" si="43"/>
        <v>0</v>
      </c>
      <c r="U242" s="388">
        <f t="shared" si="44"/>
        <v>0</v>
      </c>
      <c r="V242" s="388">
        <f t="shared" si="45"/>
        <v>0</v>
      </c>
      <c r="W242" s="388">
        <f t="shared" si="46"/>
        <v>0</v>
      </c>
      <c r="X242" s="388">
        <f t="shared" si="47"/>
        <v>0</v>
      </c>
      <c r="Y242" s="388">
        <f t="shared" si="48"/>
        <v>0</v>
      </c>
    </row>
    <row r="243" spans="2:25" x14ac:dyDescent="0.3">
      <c r="B243" s="111" t="str">
        <f t="shared" si="41"/>
        <v>!!!</v>
      </c>
      <c r="C243" s="324"/>
      <c r="D243" s="351"/>
      <c r="E243" s="354"/>
      <c r="F243" s="340"/>
      <c r="G243" s="233"/>
      <c r="H243" s="351"/>
      <c r="I243" s="353"/>
      <c r="J243" s="89"/>
      <c r="K243" s="384"/>
      <c r="L243" s="388" t="str">
        <f t="shared" si="51"/>
        <v>Leer</v>
      </c>
      <c r="M243" s="388" t="str">
        <f t="shared" si="52"/>
        <v>Leer</v>
      </c>
      <c r="N243" s="388" t="str">
        <f t="shared" si="49"/>
        <v>Leer</v>
      </c>
      <c r="O243" s="388" t="str">
        <f>VLOOKUP(C243,{"29 - Psychiatrie (Erwachsene)","BGI";"30 - Kinder- und Jugendpsychiatrie","BGII";"31 - Psychosomatik","BGI";0,"Leer"},2,0)</f>
        <v>Leer</v>
      </c>
      <c r="P243" s="388" t="str">
        <f>VLOOKUP(C243,{"29 - Psychiatrie (Erwachsene)","BGIb";"30 - Kinder- und Jugendpsychiatrie","BGIIb";"31 - Psychosomatik","BGIb";0,"Leer"},2,0)</f>
        <v>Leer</v>
      </c>
      <c r="Q243" s="388" t="str">
        <f t="shared" si="53"/>
        <v>Leer</v>
      </c>
      <c r="R243" s="388">
        <f t="shared" si="42"/>
        <v>0</v>
      </c>
      <c r="S243" s="388">
        <f t="shared" si="50"/>
        <v>0</v>
      </c>
      <c r="T243" s="388">
        <f t="shared" si="43"/>
        <v>0</v>
      </c>
      <c r="U243" s="388">
        <f t="shared" si="44"/>
        <v>0</v>
      </c>
      <c r="V243" s="388">
        <f t="shared" si="45"/>
        <v>0</v>
      </c>
      <c r="W243" s="388">
        <f t="shared" si="46"/>
        <v>0</v>
      </c>
      <c r="X243" s="388">
        <f t="shared" si="47"/>
        <v>0</v>
      </c>
      <c r="Y243" s="388">
        <f t="shared" si="48"/>
        <v>0</v>
      </c>
    </row>
    <row r="244" spans="2:25" x14ac:dyDescent="0.3">
      <c r="B244" s="111" t="str">
        <f t="shared" si="41"/>
        <v>!!!</v>
      </c>
      <c r="C244" s="324"/>
      <c r="D244" s="351"/>
      <c r="E244" s="354"/>
      <c r="F244" s="340"/>
      <c r="G244" s="233"/>
      <c r="H244" s="351"/>
      <c r="I244" s="353"/>
      <c r="J244" s="89"/>
      <c r="K244" s="384"/>
      <c r="L244" s="388" t="str">
        <f t="shared" si="51"/>
        <v>Leer</v>
      </c>
      <c r="M244" s="388" t="str">
        <f t="shared" si="52"/>
        <v>Leer</v>
      </c>
      <c r="N244" s="388" t="str">
        <f t="shared" si="49"/>
        <v>Leer</v>
      </c>
      <c r="O244" s="388" t="str">
        <f>VLOOKUP(C244,{"29 - Psychiatrie (Erwachsene)","BGI";"30 - Kinder- und Jugendpsychiatrie","BGII";"31 - Psychosomatik","BGI";0,"Leer"},2,0)</f>
        <v>Leer</v>
      </c>
      <c r="P244" s="388" t="str">
        <f>VLOOKUP(C244,{"29 - Psychiatrie (Erwachsene)","BGIb";"30 - Kinder- und Jugendpsychiatrie","BGIIb";"31 - Psychosomatik","BGIb";0,"Leer"},2,0)</f>
        <v>Leer</v>
      </c>
      <c r="Q244" s="388" t="str">
        <f t="shared" si="53"/>
        <v>Leer</v>
      </c>
      <c r="R244" s="388">
        <f t="shared" si="42"/>
        <v>0</v>
      </c>
      <c r="S244" s="388">
        <f t="shared" si="50"/>
        <v>0</v>
      </c>
      <c r="T244" s="388">
        <f t="shared" si="43"/>
        <v>0</v>
      </c>
      <c r="U244" s="388">
        <f t="shared" si="44"/>
        <v>0</v>
      </c>
      <c r="V244" s="388">
        <f t="shared" si="45"/>
        <v>0</v>
      </c>
      <c r="W244" s="388">
        <f t="shared" si="46"/>
        <v>0</v>
      </c>
      <c r="X244" s="388">
        <f t="shared" si="47"/>
        <v>0</v>
      </c>
      <c r="Y244" s="388">
        <f t="shared" si="48"/>
        <v>0</v>
      </c>
    </row>
    <row r="245" spans="2:25" x14ac:dyDescent="0.3">
      <c r="B245" s="111" t="str">
        <f t="shared" si="41"/>
        <v>!!!</v>
      </c>
      <c r="C245" s="324"/>
      <c r="D245" s="351"/>
      <c r="E245" s="354"/>
      <c r="F245" s="340"/>
      <c r="G245" s="233"/>
      <c r="H245" s="351"/>
      <c r="I245" s="353"/>
      <c r="J245" s="89"/>
      <c r="K245" s="384"/>
      <c r="L245" s="388" t="str">
        <f t="shared" si="51"/>
        <v>Leer</v>
      </c>
      <c r="M245" s="388" t="str">
        <f t="shared" si="52"/>
        <v>Leer</v>
      </c>
      <c r="N245" s="388" t="str">
        <f t="shared" si="49"/>
        <v>Leer</v>
      </c>
      <c r="O245" s="388" t="str">
        <f>VLOOKUP(C245,{"29 - Psychiatrie (Erwachsene)","BGI";"30 - Kinder- und Jugendpsychiatrie","BGII";"31 - Psychosomatik","BGI";0,"Leer"},2,0)</f>
        <v>Leer</v>
      </c>
      <c r="P245" s="388" t="str">
        <f>VLOOKUP(C245,{"29 - Psychiatrie (Erwachsene)","BGIb";"30 - Kinder- und Jugendpsychiatrie","BGIIb";"31 - Psychosomatik","BGIb";0,"Leer"},2,0)</f>
        <v>Leer</v>
      </c>
      <c r="Q245" s="388" t="str">
        <f t="shared" si="53"/>
        <v>Leer</v>
      </c>
      <c r="R245" s="388">
        <f t="shared" si="42"/>
        <v>0</v>
      </c>
      <c r="S245" s="388">
        <f t="shared" si="50"/>
        <v>0</v>
      </c>
      <c r="T245" s="388">
        <f t="shared" si="43"/>
        <v>0</v>
      </c>
      <c r="U245" s="388">
        <f t="shared" si="44"/>
        <v>0</v>
      </c>
      <c r="V245" s="388">
        <f t="shared" si="45"/>
        <v>0</v>
      </c>
      <c r="W245" s="388">
        <f t="shared" si="46"/>
        <v>0</v>
      </c>
      <c r="X245" s="388">
        <f t="shared" si="47"/>
        <v>0</v>
      </c>
      <c r="Y245" s="388">
        <f t="shared" si="48"/>
        <v>0</v>
      </c>
    </row>
    <row r="246" spans="2:25" x14ac:dyDescent="0.3">
      <c r="B246" s="111" t="str">
        <f t="shared" si="41"/>
        <v>!!!</v>
      </c>
      <c r="C246" s="324"/>
      <c r="D246" s="351"/>
      <c r="E246" s="354"/>
      <c r="F246" s="340"/>
      <c r="G246" s="233"/>
      <c r="H246" s="351"/>
      <c r="I246" s="353"/>
      <c r="J246" s="89"/>
      <c r="K246" s="384"/>
      <c r="L246" s="388" t="str">
        <f t="shared" si="51"/>
        <v>Leer</v>
      </c>
      <c r="M246" s="388" t="str">
        <f t="shared" si="52"/>
        <v>Leer</v>
      </c>
      <c r="N246" s="388" t="str">
        <f t="shared" si="49"/>
        <v>Leer</v>
      </c>
      <c r="O246" s="388" t="str">
        <f>VLOOKUP(C246,{"29 - Psychiatrie (Erwachsene)","BGI";"30 - Kinder- und Jugendpsychiatrie","BGII";"31 - Psychosomatik","BGI";0,"Leer"},2,0)</f>
        <v>Leer</v>
      </c>
      <c r="P246" s="388" t="str">
        <f>VLOOKUP(C246,{"29 - Psychiatrie (Erwachsene)","BGIb";"30 - Kinder- und Jugendpsychiatrie","BGIIb";"31 - Psychosomatik","BGIb";0,"Leer"},2,0)</f>
        <v>Leer</v>
      </c>
      <c r="Q246" s="388" t="str">
        <f t="shared" si="53"/>
        <v>Leer</v>
      </c>
      <c r="R246" s="388">
        <f t="shared" si="42"/>
        <v>0</v>
      </c>
      <c r="S246" s="388">
        <f t="shared" si="50"/>
        <v>0</v>
      </c>
      <c r="T246" s="388">
        <f t="shared" si="43"/>
        <v>0</v>
      </c>
      <c r="U246" s="388">
        <f t="shared" si="44"/>
        <v>0</v>
      </c>
      <c r="V246" s="388">
        <f t="shared" si="45"/>
        <v>0</v>
      </c>
      <c r="W246" s="388">
        <f t="shared" si="46"/>
        <v>0</v>
      </c>
      <c r="X246" s="388">
        <f t="shared" si="47"/>
        <v>0</v>
      </c>
      <c r="Y246" s="388">
        <f t="shared" si="48"/>
        <v>0</v>
      </c>
    </row>
    <row r="247" spans="2:25" x14ac:dyDescent="0.3">
      <c r="B247" s="111" t="str">
        <f t="shared" si="41"/>
        <v>!!!</v>
      </c>
      <c r="C247" s="324"/>
      <c r="D247" s="351"/>
      <c r="E247" s="354"/>
      <c r="F247" s="340"/>
      <c r="G247" s="233"/>
      <c r="H247" s="351"/>
      <c r="I247" s="353"/>
      <c r="J247" s="89"/>
      <c r="K247" s="384"/>
      <c r="L247" s="388" t="str">
        <f t="shared" si="51"/>
        <v>Leer</v>
      </c>
      <c r="M247" s="388" t="str">
        <f t="shared" si="52"/>
        <v>Leer</v>
      </c>
      <c r="N247" s="388" t="str">
        <f t="shared" si="49"/>
        <v>Leer</v>
      </c>
      <c r="O247" s="388" t="str">
        <f>VLOOKUP(C247,{"29 - Psychiatrie (Erwachsene)","BGI";"30 - Kinder- und Jugendpsychiatrie","BGII";"31 - Psychosomatik","BGI";0,"Leer"},2,0)</f>
        <v>Leer</v>
      </c>
      <c r="P247" s="388" t="str">
        <f>VLOOKUP(C247,{"29 - Psychiatrie (Erwachsene)","BGIb";"30 - Kinder- und Jugendpsychiatrie","BGIIb";"31 - Psychosomatik","BGIb";0,"Leer"},2,0)</f>
        <v>Leer</v>
      </c>
      <c r="Q247" s="388" t="str">
        <f t="shared" si="53"/>
        <v>Leer</v>
      </c>
      <c r="R247" s="388">
        <f t="shared" si="42"/>
        <v>0</v>
      </c>
      <c r="S247" s="388">
        <f t="shared" si="50"/>
        <v>0</v>
      </c>
      <c r="T247" s="388">
        <f t="shared" si="43"/>
        <v>0</v>
      </c>
      <c r="U247" s="388">
        <f t="shared" si="44"/>
        <v>0</v>
      </c>
      <c r="V247" s="388">
        <f t="shared" si="45"/>
        <v>0</v>
      </c>
      <c r="W247" s="388">
        <f t="shared" si="46"/>
        <v>0</v>
      </c>
      <c r="X247" s="388">
        <f t="shared" si="47"/>
        <v>0</v>
      </c>
      <c r="Y247" s="388">
        <f t="shared" si="48"/>
        <v>0</v>
      </c>
    </row>
    <row r="248" spans="2:25" x14ac:dyDescent="0.3">
      <c r="B248" s="111" t="str">
        <f t="shared" si="41"/>
        <v>!!!</v>
      </c>
      <c r="C248" s="324"/>
      <c r="D248" s="351"/>
      <c r="E248" s="354"/>
      <c r="F248" s="340"/>
      <c r="G248" s="233"/>
      <c r="H248" s="351"/>
      <c r="I248" s="353"/>
      <c r="J248" s="89"/>
      <c r="K248" s="384"/>
      <c r="L248" s="388" t="str">
        <f t="shared" si="51"/>
        <v>Leer</v>
      </c>
      <c r="M248" s="388" t="str">
        <f t="shared" si="52"/>
        <v>Leer</v>
      </c>
      <c r="N248" s="388" t="str">
        <f t="shared" si="49"/>
        <v>Leer</v>
      </c>
      <c r="O248" s="388" t="str">
        <f>VLOOKUP(C248,{"29 - Psychiatrie (Erwachsene)","BGI";"30 - Kinder- und Jugendpsychiatrie","BGII";"31 - Psychosomatik","BGI";0,"Leer"},2,0)</f>
        <v>Leer</v>
      </c>
      <c r="P248" s="388" t="str">
        <f>VLOOKUP(C248,{"29 - Psychiatrie (Erwachsene)","BGIb";"30 - Kinder- und Jugendpsychiatrie","BGIIb";"31 - Psychosomatik","BGIb";0,"Leer"},2,0)</f>
        <v>Leer</v>
      </c>
      <c r="Q248" s="388" t="str">
        <f t="shared" si="53"/>
        <v>Leer</v>
      </c>
      <c r="R248" s="388">
        <f t="shared" si="42"/>
        <v>0</v>
      </c>
      <c r="S248" s="388">
        <f t="shared" si="50"/>
        <v>0</v>
      </c>
      <c r="T248" s="388">
        <f t="shared" si="43"/>
        <v>0</v>
      </c>
      <c r="U248" s="388">
        <f t="shared" si="44"/>
        <v>0</v>
      </c>
      <c r="V248" s="388">
        <f t="shared" si="45"/>
        <v>0</v>
      </c>
      <c r="W248" s="388">
        <f t="shared" si="46"/>
        <v>0</v>
      </c>
      <c r="X248" s="388">
        <f t="shared" si="47"/>
        <v>0</v>
      </c>
      <c r="Y248" s="388">
        <f t="shared" si="48"/>
        <v>0</v>
      </c>
    </row>
    <row r="249" spans="2:25" x14ac:dyDescent="0.3">
      <c r="B249" s="111" t="str">
        <f t="shared" si="41"/>
        <v>!!!</v>
      </c>
      <c r="C249" s="324"/>
      <c r="D249" s="351"/>
      <c r="E249" s="354"/>
      <c r="F249" s="340"/>
      <c r="G249" s="233"/>
      <c r="H249" s="351"/>
      <c r="I249" s="353"/>
      <c r="J249" s="89"/>
      <c r="K249" s="384"/>
      <c r="L249" s="388" t="str">
        <f t="shared" si="51"/>
        <v>Leer</v>
      </c>
      <c r="M249" s="388" t="str">
        <f t="shared" si="52"/>
        <v>Leer</v>
      </c>
      <c r="N249" s="388" t="str">
        <f t="shared" si="49"/>
        <v>Leer</v>
      </c>
      <c r="O249" s="388" t="str">
        <f>VLOOKUP(C249,{"29 - Psychiatrie (Erwachsene)","BGI";"30 - Kinder- und Jugendpsychiatrie","BGII";"31 - Psychosomatik","BGI";0,"Leer"},2,0)</f>
        <v>Leer</v>
      </c>
      <c r="P249" s="388" t="str">
        <f>VLOOKUP(C249,{"29 - Psychiatrie (Erwachsene)","BGIb";"30 - Kinder- und Jugendpsychiatrie","BGIIb";"31 - Psychosomatik","BGIb";0,"Leer"},2,0)</f>
        <v>Leer</v>
      </c>
      <c r="Q249" s="388" t="str">
        <f t="shared" si="53"/>
        <v>Leer</v>
      </c>
      <c r="R249" s="388">
        <f t="shared" si="42"/>
        <v>0</v>
      </c>
      <c r="S249" s="388">
        <f t="shared" si="50"/>
        <v>0</v>
      </c>
      <c r="T249" s="388">
        <f t="shared" si="43"/>
        <v>0</v>
      </c>
      <c r="U249" s="388">
        <f t="shared" si="44"/>
        <v>0</v>
      </c>
      <c r="V249" s="388">
        <f t="shared" si="45"/>
        <v>0</v>
      </c>
      <c r="W249" s="388">
        <f t="shared" si="46"/>
        <v>0</v>
      </c>
      <c r="X249" s="388">
        <f t="shared" si="47"/>
        <v>0</v>
      </c>
      <c r="Y249" s="388">
        <f t="shared" si="48"/>
        <v>0</v>
      </c>
    </row>
    <row r="250" spans="2:25" x14ac:dyDescent="0.3">
      <c r="B250" s="111" t="str">
        <f t="shared" si="41"/>
        <v>!!!</v>
      </c>
      <c r="C250" s="324"/>
      <c r="D250" s="351"/>
      <c r="E250" s="354"/>
      <c r="F250" s="340"/>
      <c r="G250" s="233"/>
      <c r="H250" s="351"/>
      <c r="I250" s="353"/>
      <c r="J250" s="89"/>
      <c r="K250" s="384"/>
      <c r="L250" s="388" t="str">
        <f t="shared" si="51"/>
        <v>Leer</v>
      </c>
      <c r="M250" s="388" t="str">
        <f t="shared" si="52"/>
        <v>Leer</v>
      </c>
      <c r="N250" s="388" t="str">
        <f t="shared" si="49"/>
        <v>Leer</v>
      </c>
      <c r="O250" s="388" t="str">
        <f>VLOOKUP(C250,{"29 - Psychiatrie (Erwachsene)","BGI";"30 - Kinder- und Jugendpsychiatrie","BGII";"31 - Psychosomatik","BGI";0,"Leer"},2,0)</f>
        <v>Leer</v>
      </c>
      <c r="P250" s="388" t="str">
        <f>VLOOKUP(C250,{"29 - Psychiatrie (Erwachsene)","BGIb";"30 - Kinder- und Jugendpsychiatrie","BGIIb";"31 - Psychosomatik","BGIb";0,"Leer"},2,0)</f>
        <v>Leer</v>
      </c>
      <c r="Q250" s="388" t="str">
        <f t="shared" si="53"/>
        <v>Leer</v>
      </c>
      <c r="R250" s="388">
        <f t="shared" si="42"/>
        <v>0</v>
      </c>
      <c r="S250" s="388">
        <f t="shared" si="50"/>
        <v>0</v>
      </c>
      <c r="T250" s="388">
        <f t="shared" si="43"/>
        <v>0</v>
      </c>
      <c r="U250" s="388">
        <f t="shared" si="44"/>
        <v>0</v>
      </c>
      <c r="V250" s="388">
        <f t="shared" si="45"/>
        <v>0</v>
      </c>
      <c r="W250" s="388">
        <f t="shared" si="46"/>
        <v>0</v>
      </c>
      <c r="X250" s="388">
        <f t="shared" si="47"/>
        <v>0</v>
      </c>
      <c r="Y250" s="388">
        <f t="shared" si="48"/>
        <v>0</v>
      </c>
    </row>
    <row r="251" spans="2:25" x14ac:dyDescent="0.3">
      <c r="B251" s="111" t="str">
        <f t="shared" si="41"/>
        <v>!!!</v>
      </c>
      <c r="C251" s="324"/>
      <c r="D251" s="351"/>
      <c r="E251" s="354"/>
      <c r="F251" s="340"/>
      <c r="G251" s="233"/>
      <c r="H251" s="351"/>
      <c r="I251" s="353"/>
      <c r="J251" s="89"/>
      <c r="K251" s="384"/>
      <c r="L251" s="388" t="str">
        <f t="shared" si="51"/>
        <v>Leer</v>
      </c>
      <c r="M251" s="388" t="str">
        <f t="shared" si="52"/>
        <v>Leer</v>
      </c>
      <c r="N251" s="388" t="str">
        <f t="shared" si="49"/>
        <v>Leer</v>
      </c>
      <c r="O251" s="388" t="str">
        <f>VLOOKUP(C251,{"29 - Psychiatrie (Erwachsene)","BGI";"30 - Kinder- und Jugendpsychiatrie","BGII";"31 - Psychosomatik","BGI";0,"Leer"},2,0)</f>
        <v>Leer</v>
      </c>
      <c r="P251" s="388" t="str">
        <f>VLOOKUP(C251,{"29 - Psychiatrie (Erwachsene)","BGIb";"30 - Kinder- und Jugendpsychiatrie","BGIIb";"31 - Psychosomatik","BGIb";0,"Leer"},2,0)</f>
        <v>Leer</v>
      </c>
      <c r="Q251" s="388" t="str">
        <f t="shared" si="53"/>
        <v>Leer</v>
      </c>
      <c r="R251" s="388">
        <f t="shared" si="42"/>
        <v>0</v>
      </c>
      <c r="S251" s="388">
        <f t="shared" si="50"/>
        <v>0</v>
      </c>
      <c r="T251" s="388">
        <f t="shared" si="43"/>
        <v>0</v>
      </c>
      <c r="U251" s="388">
        <f t="shared" si="44"/>
        <v>0</v>
      </c>
      <c r="V251" s="388">
        <f t="shared" si="45"/>
        <v>0</v>
      </c>
      <c r="W251" s="388">
        <f t="shared" si="46"/>
        <v>0</v>
      </c>
      <c r="X251" s="388">
        <f t="shared" si="47"/>
        <v>0</v>
      </c>
      <c r="Y251" s="388">
        <f t="shared" si="48"/>
        <v>0</v>
      </c>
    </row>
    <row r="252" spans="2:25" x14ac:dyDescent="0.3">
      <c r="B252" s="111" t="str">
        <f t="shared" si="41"/>
        <v>!!!</v>
      </c>
      <c r="C252" s="324"/>
      <c r="D252" s="351"/>
      <c r="E252" s="354"/>
      <c r="F252" s="340"/>
      <c r="G252" s="233"/>
      <c r="H252" s="351"/>
      <c r="I252" s="353"/>
      <c r="J252" s="89"/>
      <c r="K252" s="384"/>
      <c r="L252" s="388" t="str">
        <f t="shared" si="51"/>
        <v>Leer</v>
      </c>
      <c r="M252" s="388" t="str">
        <f t="shared" si="52"/>
        <v>Leer</v>
      </c>
      <c r="N252" s="388" t="str">
        <f t="shared" si="49"/>
        <v>Leer</v>
      </c>
      <c r="O252" s="388" t="str">
        <f>VLOOKUP(C252,{"29 - Psychiatrie (Erwachsene)","BGI";"30 - Kinder- und Jugendpsychiatrie","BGII";"31 - Psychosomatik","BGI";0,"Leer"},2,0)</f>
        <v>Leer</v>
      </c>
      <c r="P252" s="388" t="str">
        <f>VLOOKUP(C252,{"29 - Psychiatrie (Erwachsene)","BGIb";"30 - Kinder- und Jugendpsychiatrie","BGIIb";"31 - Psychosomatik","BGIb";0,"Leer"},2,0)</f>
        <v>Leer</v>
      </c>
      <c r="Q252" s="388" t="str">
        <f t="shared" si="53"/>
        <v>Leer</v>
      </c>
      <c r="R252" s="388">
        <f t="shared" si="42"/>
        <v>0</v>
      </c>
      <c r="S252" s="388">
        <f t="shared" si="50"/>
        <v>0</v>
      </c>
      <c r="T252" s="388">
        <f t="shared" si="43"/>
        <v>0</v>
      </c>
      <c r="U252" s="388">
        <f t="shared" si="44"/>
        <v>0</v>
      </c>
      <c r="V252" s="388">
        <f t="shared" si="45"/>
        <v>0</v>
      </c>
      <c r="W252" s="388">
        <f t="shared" si="46"/>
        <v>0</v>
      </c>
      <c r="X252" s="388">
        <f t="shared" si="47"/>
        <v>0</v>
      </c>
      <c r="Y252" s="388">
        <f t="shared" si="48"/>
        <v>0</v>
      </c>
    </row>
    <row r="253" spans="2:25" x14ac:dyDescent="0.3">
      <c r="B253" s="111" t="str">
        <f t="shared" si="41"/>
        <v>!!!</v>
      </c>
      <c r="C253" s="324"/>
      <c r="D253" s="351"/>
      <c r="E253" s="354"/>
      <c r="F253" s="340"/>
      <c r="G253" s="233"/>
      <c r="H253" s="351"/>
      <c r="I253" s="353"/>
      <c r="J253" s="89"/>
      <c r="K253" s="384"/>
      <c r="L253" s="388" t="str">
        <f t="shared" si="51"/>
        <v>Leer</v>
      </c>
      <c r="M253" s="388" t="str">
        <f t="shared" si="52"/>
        <v>Leer</v>
      </c>
      <c r="N253" s="388" t="str">
        <f t="shared" si="49"/>
        <v>Leer</v>
      </c>
      <c r="O253" s="388" t="str">
        <f>VLOOKUP(C253,{"29 - Psychiatrie (Erwachsene)","BGI";"30 - Kinder- und Jugendpsychiatrie","BGII";"31 - Psychosomatik","BGI";0,"Leer"},2,0)</f>
        <v>Leer</v>
      </c>
      <c r="P253" s="388" t="str">
        <f>VLOOKUP(C253,{"29 - Psychiatrie (Erwachsene)","BGIb";"30 - Kinder- und Jugendpsychiatrie","BGIIb";"31 - Psychosomatik","BGIb";0,"Leer"},2,0)</f>
        <v>Leer</v>
      </c>
      <c r="Q253" s="388" t="str">
        <f t="shared" si="53"/>
        <v>Leer</v>
      </c>
      <c r="R253" s="388">
        <f t="shared" si="42"/>
        <v>0</v>
      </c>
      <c r="S253" s="388">
        <f t="shared" si="50"/>
        <v>0</v>
      </c>
      <c r="T253" s="388">
        <f t="shared" si="43"/>
        <v>0</v>
      </c>
      <c r="U253" s="388">
        <f t="shared" si="44"/>
        <v>0</v>
      </c>
      <c r="V253" s="388">
        <f t="shared" si="45"/>
        <v>0</v>
      </c>
      <c r="W253" s="388">
        <f t="shared" si="46"/>
        <v>0</v>
      </c>
      <c r="X253" s="388">
        <f t="shared" si="47"/>
        <v>0</v>
      </c>
      <c r="Y253" s="388">
        <f t="shared" si="48"/>
        <v>0</v>
      </c>
    </row>
    <row r="254" spans="2:25" x14ac:dyDescent="0.3">
      <c r="B254" s="111" t="str">
        <f t="shared" si="41"/>
        <v>!!!</v>
      </c>
      <c r="C254" s="324"/>
      <c r="D254" s="351"/>
      <c r="E254" s="354"/>
      <c r="F254" s="340"/>
      <c r="G254" s="233"/>
      <c r="H254" s="351"/>
      <c r="I254" s="353"/>
      <c r="J254" s="89"/>
      <c r="K254" s="384"/>
      <c r="L254" s="388" t="str">
        <f t="shared" si="51"/>
        <v>Leer</v>
      </c>
      <c r="M254" s="388" t="str">
        <f t="shared" si="52"/>
        <v>Leer</v>
      </c>
      <c r="N254" s="388" t="str">
        <f t="shared" si="49"/>
        <v>Leer</v>
      </c>
      <c r="O254" s="388" t="str">
        <f>VLOOKUP(C254,{"29 - Psychiatrie (Erwachsene)","BGI";"30 - Kinder- und Jugendpsychiatrie","BGII";"31 - Psychosomatik","BGI";0,"Leer"},2,0)</f>
        <v>Leer</v>
      </c>
      <c r="P254" s="388" t="str">
        <f>VLOOKUP(C254,{"29 - Psychiatrie (Erwachsene)","BGIb";"30 - Kinder- und Jugendpsychiatrie","BGIIb";"31 - Psychosomatik","BGIb";0,"Leer"},2,0)</f>
        <v>Leer</v>
      </c>
      <c r="Q254" s="388" t="str">
        <f t="shared" si="53"/>
        <v>Leer</v>
      </c>
      <c r="R254" s="388">
        <f t="shared" si="42"/>
        <v>0</v>
      </c>
      <c r="S254" s="388">
        <f t="shared" si="50"/>
        <v>0</v>
      </c>
      <c r="T254" s="388">
        <f t="shared" si="43"/>
        <v>0</v>
      </c>
      <c r="U254" s="388">
        <f t="shared" si="44"/>
        <v>0</v>
      </c>
      <c r="V254" s="388">
        <f t="shared" si="45"/>
        <v>0</v>
      </c>
      <c r="W254" s="388">
        <f t="shared" si="46"/>
        <v>0</v>
      </c>
      <c r="X254" s="388">
        <f t="shared" si="47"/>
        <v>0</v>
      </c>
      <c r="Y254" s="388">
        <f t="shared" si="48"/>
        <v>0</v>
      </c>
    </row>
    <row r="255" spans="2:25" x14ac:dyDescent="0.3">
      <c r="B255" s="111" t="str">
        <f t="shared" si="41"/>
        <v>!!!</v>
      </c>
      <c r="C255" s="324"/>
      <c r="D255" s="351"/>
      <c r="E255" s="354"/>
      <c r="F255" s="340"/>
      <c r="G255" s="233"/>
      <c r="H255" s="351"/>
      <c r="I255" s="353"/>
      <c r="J255" s="89"/>
      <c r="K255" s="384"/>
      <c r="L255" s="388" t="str">
        <f t="shared" si="51"/>
        <v>Leer</v>
      </c>
      <c r="M255" s="388" t="str">
        <f t="shared" si="52"/>
        <v>Leer</v>
      </c>
      <c r="N255" s="388" t="str">
        <f t="shared" si="49"/>
        <v>Leer</v>
      </c>
      <c r="O255" s="388" t="str">
        <f>VLOOKUP(C255,{"29 - Psychiatrie (Erwachsene)","BGI";"30 - Kinder- und Jugendpsychiatrie","BGII";"31 - Psychosomatik","BGI";0,"Leer"},2,0)</f>
        <v>Leer</v>
      </c>
      <c r="P255" s="388" t="str">
        <f>VLOOKUP(C255,{"29 - Psychiatrie (Erwachsene)","BGIb";"30 - Kinder- und Jugendpsychiatrie","BGIIb";"31 - Psychosomatik","BGIb";0,"Leer"},2,0)</f>
        <v>Leer</v>
      </c>
      <c r="Q255" s="388" t="str">
        <f t="shared" si="53"/>
        <v>Leer</v>
      </c>
      <c r="R255" s="388">
        <f t="shared" si="42"/>
        <v>0</v>
      </c>
      <c r="S255" s="388">
        <f t="shared" si="50"/>
        <v>0</v>
      </c>
      <c r="T255" s="388">
        <f t="shared" si="43"/>
        <v>0</v>
      </c>
      <c r="U255" s="388">
        <f t="shared" si="44"/>
        <v>0</v>
      </c>
      <c r="V255" s="388">
        <f t="shared" si="45"/>
        <v>0</v>
      </c>
      <c r="W255" s="388">
        <f t="shared" si="46"/>
        <v>0</v>
      </c>
      <c r="X255" s="388">
        <f t="shared" si="47"/>
        <v>0</v>
      </c>
      <c r="Y255" s="388">
        <f t="shared" si="48"/>
        <v>0</v>
      </c>
    </row>
    <row r="256" spans="2:25" x14ac:dyDescent="0.3">
      <c r="B256" s="111" t="str">
        <f t="shared" si="41"/>
        <v>!!!</v>
      </c>
      <c r="C256" s="324"/>
      <c r="D256" s="351"/>
      <c r="E256" s="354"/>
      <c r="F256" s="340"/>
      <c r="G256" s="233"/>
      <c r="H256" s="351"/>
      <c r="I256" s="353"/>
      <c r="J256" s="89"/>
      <c r="K256" s="384"/>
      <c r="L256" s="388" t="str">
        <f t="shared" si="51"/>
        <v>Leer</v>
      </c>
      <c r="M256" s="388" t="str">
        <f t="shared" si="52"/>
        <v>Leer</v>
      </c>
      <c r="N256" s="388" t="str">
        <f t="shared" si="49"/>
        <v>Leer</v>
      </c>
      <c r="O256" s="388" t="str">
        <f>VLOOKUP(C256,{"29 - Psychiatrie (Erwachsene)","BGI";"30 - Kinder- und Jugendpsychiatrie","BGII";"31 - Psychosomatik","BGI";0,"Leer"},2,0)</f>
        <v>Leer</v>
      </c>
      <c r="P256" s="388" t="str">
        <f>VLOOKUP(C256,{"29 - Psychiatrie (Erwachsene)","BGIb";"30 - Kinder- und Jugendpsychiatrie","BGIIb";"31 - Psychosomatik","BGIb";0,"Leer"},2,0)</f>
        <v>Leer</v>
      </c>
      <c r="Q256" s="388" t="str">
        <f t="shared" si="53"/>
        <v>Leer</v>
      </c>
      <c r="R256" s="388">
        <f t="shared" si="42"/>
        <v>0</v>
      </c>
      <c r="S256" s="388">
        <f t="shared" si="50"/>
        <v>0</v>
      </c>
      <c r="T256" s="388">
        <f t="shared" si="43"/>
        <v>0</v>
      </c>
      <c r="U256" s="388">
        <f t="shared" si="44"/>
        <v>0</v>
      </c>
      <c r="V256" s="388">
        <f t="shared" si="45"/>
        <v>0</v>
      </c>
      <c r="W256" s="388">
        <f t="shared" si="46"/>
        <v>0</v>
      </c>
      <c r="X256" s="388">
        <f t="shared" si="47"/>
        <v>0</v>
      </c>
      <c r="Y256" s="388">
        <f t="shared" si="48"/>
        <v>0</v>
      </c>
    </row>
    <row r="257" spans="2:25" x14ac:dyDescent="0.3">
      <c r="B257" s="111" t="str">
        <f t="shared" si="41"/>
        <v>!!!</v>
      </c>
      <c r="C257" s="324"/>
      <c r="D257" s="351"/>
      <c r="E257" s="354"/>
      <c r="F257" s="340"/>
      <c r="G257" s="233"/>
      <c r="H257" s="351"/>
      <c r="I257" s="353"/>
      <c r="J257" s="89"/>
      <c r="K257" s="384"/>
      <c r="L257" s="388" t="str">
        <f t="shared" si="51"/>
        <v>Leer</v>
      </c>
      <c r="M257" s="388" t="str">
        <f t="shared" si="52"/>
        <v>Leer</v>
      </c>
      <c r="N257" s="388" t="str">
        <f t="shared" si="49"/>
        <v>Leer</v>
      </c>
      <c r="O257" s="388" t="str">
        <f>VLOOKUP(C257,{"29 - Psychiatrie (Erwachsene)","BGI";"30 - Kinder- und Jugendpsychiatrie","BGII";"31 - Psychosomatik","BGI";0,"Leer"},2,0)</f>
        <v>Leer</v>
      </c>
      <c r="P257" s="388" t="str">
        <f>VLOOKUP(C257,{"29 - Psychiatrie (Erwachsene)","BGIb";"30 - Kinder- und Jugendpsychiatrie","BGIIb";"31 - Psychosomatik","BGIb";0,"Leer"},2,0)</f>
        <v>Leer</v>
      </c>
      <c r="Q257" s="388" t="str">
        <f t="shared" si="53"/>
        <v>Leer</v>
      </c>
      <c r="R257" s="388">
        <f t="shared" si="42"/>
        <v>0</v>
      </c>
      <c r="S257" s="388">
        <f t="shared" si="50"/>
        <v>0</v>
      </c>
      <c r="T257" s="388">
        <f t="shared" si="43"/>
        <v>0</v>
      </c>
      <c r="U257" s="388">
        <f t="shared" si="44"/>
        <v>0</v>
      </c>
      <c r="V257" s="388">
        <f t="shared" si="45"/>
        <v>0</v>
      </c>
      <c r="W257" s="388">
        <f t="shared" si="46"/>
        <v>0</v>
      </c>
      <c r="X257" s="388">
        <f t="shared" si="47"/>
        <v>0</v>
      </c>
      <c r="Y257" s="388">
        <f t="shared" si="48"/>
        <v>0</v>
      </c>
    </row>
    <row r="258" spans="2:25" x14ac:dyDescent="0.3">
      <c r="B258" s="111" t="str">
        <f t="shared" si="41"/>
        <v>!!!</v>
      </c>
      <c r="C258" s="324"/>
      <c r="D258" s="351"/>
      <c r="E258" s="354"/>
      <c r="F258" s="340"/>
      <c r="G258" s="233"/>
      <c r="H258" s="351"/>
      <c r="I258" s="353"/>
      <c r="J258" s="89"/>
      <c r="K258" s="384"/>
      <c r="L258" s="388" t="str">
        <f t="shared" si="51"/>
        <v>Leer</v>
      </c>
      <c r="M258" s="388" t="str">
        <f t="shared" si="52"/>
        <v>Leer</v>
      </c>
      <c r="N258" s="388" t="str">
        <f t="shared" si="49"/>
        <v>Leer</v>
      </c>
      <c r="O258" s="388" t="str">
        <f>VLOOKUP(C258,{"29 - Psychiatrie (Erwachsene)","BGI";"30 - Kinder- und Jugendpsychiatrie","BGII";"31 - Psychosomatik","BGI";0,"Leer"},2,0)</f>
        <v>Leer</v>
      </c>
      <c r="P258" s="388" t="str">
        <f>VLOOKUP(C258,{"29 - Psychiatrie (Erwachsene)","BGIb";"30 - Kinder- und Jugendpsychiatrie","BGIIb";"31 - Psychosomatik","BGIb";0,"Leer"},2,0)</f>
        <v>Leer</v>
      </c>
      <c r="Q258" s="388" t="str">
        <f t="shared" si="53"/>
        <v>Leer</v>
      </c>
      <c r="R258" s="388">
        <f t="shared" si="42"/>
        <v>0</v>
      </c>
      <c r="S258" s="388">
        <f t="shared" si="50"/>
        <v>0</v>
      </c>
      <c r="T258" s="388">
        <f t="shared" si="43"/>
        <v>0</v>
      </c>
      <c r="U258" s="388">
        <f t="shared" si="44"/>
        <v>0</v>
      </c>
      <c r="V258" s="388">
        <f t="shared" si="45"/>
        <v>0</v>
      </c>
      <c r="W258" s="388">
        <f t="shared" si="46"/>
        <v>0</v>
      </c>
      <c r="X258" s="388">
        <f t="shared" si="47"/>
        <v>0</v>
      </c>
      <c r="Y258" s="388">
        <f t="shared" si="48"/>
        <v>0</v>
      </c>
    </row>
    <row r="259" spans="2:25" x14ac:dyDescent="0.3">
      <c r="B259" s="111" t="str">
        <f t="shared" si="41"/>
        <v>!!!</v>
      </c>
      <c r="C259" s="324"/>
      <c r="D259" s="351"/>
      <c r="E259" s="354"/>
      <c r="F259" s="340"/>
      <c r="G259" s="233"/>
      <c r="H259" s="351"/>
      <c r="I259" s="353"/>
      <c r="J259" s="89"/>
      <c r="K259" s="384"/>
      <c r="L259" s="388" t="str">
        <f t="shared" si="51"/>
        <v>Leer</v>
      </c>
      <c r="M259" s="388" t="str">
        <f t="shared" si="52"/>
        <v>Leer</v>
      </c>
      <c r="N259" s="388" t="str">
        <f t="shared" si="49"/>
        <v>Leer</v>
      </c>
      <c r="O259" s="388" t="str">
        <f>VLOOKUP(C259,{"29 - Psychiatrie (Erwachsene)","BGI";"30 - Kinder- und Jugendpsychiatrie","BGII";"31 - Psychosomatik","BGI";0,"Leer"},2,0)</f>
        <v>Leer</v>
      </c>
      <c r="P259" s="388" t="str">
        <f>VLOOKUP(C259,{"29 - Psychiatrie (Erwachsene)","BGIb";"30 - Kinder- und Jugendpsychiatrie","BGIIb";"31 - Psychosomatik","BGIb";0,"Leer"},2,0)</f>
        <v>Leer</v>
      </c>
      <c r="Q259" s="388" t="str">
        <f t="shared" si="53"/>
        <v>Leer</v>
      </c>
      <c r="R259" s="388">
        <f t="shared" si="42"/>
        <v>0</v>
      </c>
      <c r="S259" s="388">
        <f t="shared" si="50"/>
        <v>0</v>
      </c>
      <c r="T259" s="388">
        <f t="shared" si="43"/>
        <v>0</v>
      </c>
      <c r="U259" s="388">
        <f t="shared" si="44"/>
        <v>0</v>
      </c>
      <c r="V259" s="388">
        <f t="shared" si="45"/>
        <v>0</v>
      </c>
      <c r="W259" s="388">
        <f t="shared" si="46"/>
        <v>0</v>
      </c>
      <c r="X259" s="388">
        <f t="shared" si="47"/>
        <v>0</v>
      </c>
      <c r="Y259" s="388">
        <f t="shared" si="48"/>
        <v>0</v>
      </c>
    </row>
    <row r="260" spans="2:25" x14ac:dyDescent="0.3">
      <c r="B260" s="111" t="str">
        <f t="shared" si="41"/>
        <v>!!!</v>
      </c>
      <c r="C260" s="324"/>
      <c r="D260" s="351"/>
      <c r="E260" s="354"/>
      <c r="F260" s="340"/>
      <c r="G260" s="233"/>
      <c r="H260" s="351"/>
      <c r="I260" s="353"/>
      <c r="J260" s="89"/>
      <c r="K260" s="384"/>
      <c r="L260" s="388" t="str">
        <f t="shared" si="51"/>
        <v>Leer</v>
      </c>
      <c r="M260" s="388" t="str">
        <f t="shared" si="52"/>
        <v>Leer</v>
      </c>
      <c r="N260" s="388" t="str">
        <f t="shared" si="49"/>
        <v>Leer</v>
      </c>
      <c r="O260" s="388" t="str">
        <f>VLOOKUP(C260,{"29 - Psychiatrie (Erwachsene)","BGI";"30 - Kinder- und Jugendpsychiatrie","BGII";"31 - Psychosomatik","BGI";0,"Leer"},2,0)</f>
        <v>Leer</v>
      </c>
      <c r="P260" s="388" t="str">
        <f>VLOOKUP(C260,{"29 - Psychiatrie (Erwachsene)","BGIb";"30 - Kinder- und Jugendpsychiatrie","BGIIb";"31 - Psychosomatik","BGIb";0,"Leer"},2,0)</f>
        <v>Leer</v>
      </c>
      <c r="Q260" s="388" t="str">
        <f t="shared" si="53"/>
        <v>Leer</v>
      </c>
      <c r="R260" s="388">
        <f t="shared" si="42"/>
        <v>0</v>
      </c>
      <c r="S260" s="388">
        <f t="shared" si="50"/>
        <v>0</v>
      </c>
      <c r="T260" s="388">
        <f t="shared" si="43"/>
        <v>0</v>
      </c>
      <c r="U260" s="388">
        <f t="shared" si="44"/>
        <v>0</v>
      </c>
      <c r="V260" s="388">
        <f t="shared" si="45"/>
        <v>0</v>
      </c>
      <c r="W260" s="388">
        <f t="shared" si="46"/>
        <v>0</v>
      </c>
      <c r="X260" s="388">
        <f t="shared" si="47"/>
        <v>0</v>
      </c>
      <c r="Y260" s="388">
        <f t="shared" si="48"/>
        <v>0</v>
      </c>
    </row>
    <row r="261" spans="2:25" x14ac:dyDescent="0.3">
      <c r="B261" s="111" t="str">
        <f t="shared" si="41"/>
        <v>!!!</v>
      </c>
      <c r="C261" s="324"/>
      <c r="D261" s="351"/>
      <c r="E261" s="354"/>
      <c r="F261" s="340"/>
      <c r="G261" s="233"/>
      <c r="H261" s="351"/>
      <c r="I261" s="353"/>
      <c r="J261" s="89"/>
      <c r="K261" s="384"/>
      <c r="L261" s="388" t="str">
        <f t="shared" si="51"/>
        <v>Leer</v>
      </c>
      <c r="M261" s="388" t="str">
        <f t="shared" si="52"/>
        <v>Leer</v>
      </c>
      <c r="N261" s="388" t="str">
        <f t="shared" si="49"/>
        <v>Leer</v>
      </c>
      <c r="O261" s="388" t="str">
        <f>VLOOKUP(C261,{"29 - Psychiatrie (Erwachsene)","BGI";"30 - Kinder- und Jugendpsychiatrie","BGII";"31 - Psychosomatik","BGI";0,"Leer"},2,0)</f>
        <v>Leer</v>
      </c>
      <c r="P261" s="388" t="str">
        <f>VLOOKUP(C261,{"29 - Psychiatrie (Erwachsene)","BGIb";"30 - Kinder- und Jugendpsychiatrie","BGIIb";"31 - Psychosomatik","BGIb";0,"Leer"},2,0)</f>
        <v>Leer</v>
      </c>
      <c r="Q261" s="388" t="str">
        <f t="shared" si="53"/>
        <v>Leer</v>
      </c>
      <c r="R261" s="388">
        <f t="shared" si="42"/>
        <v>0</v>
      </c>
      <c r="S261" s="388">
        <f t="shared" si="50"/>
        <v>0</v>
      </c>
      <c r="T261" s="388">
        <f t="shared" si="43"/>
        <v>0</v>
      </c>
      <c r="U261" s="388">
        <f t="shared" si="44"/>
        <v>0</v>
      </c>
      <c r="V261" s="388">
        <f t="shared" si="45"/>
        <v>0</v>
      </c>
      <c r="W261" s="388">
        <f t="shared" si="46"/>
        <v>0</v>
      </c>
      <c r="X261" s="388">
        <f t="shared" si="47"/>
        <v>0</v>
      </c>
      <c r="Y261" s="388">
        <f t="shared" si="48"/>
        <v>0</v>
      </c>
    </row>
    <row r="262" spans="2:25" x14ac:dyDescent="0.3">
      <c r="B262" s="111" t="str">
        <f t="shared" si="41"/>
        <v>!!!</v>
      </c>
      <c r="C262" s="324"/>
      <c r="D262" s="351"/>
      <c r="E262" s="354"/>
      <c r="F262" s="340"/>
      <c r="G262" s="233"/>
      <c r="H262" s="351"/>
      <c r="I262" s="353"/>
      <c r="J262" s="89"/>
      <c r="K262" s="384"/>
      <c r="L262" s="388" t="str">
        <f t="shared" si="51"/>
        <v>Leer</v>
      </c>
      <c r="M262" s="388" t="str">
        <f t="shared" si="52"/>
        <v>Leer</v>
      </c>
      <c r="N262" s="388" t="str">
        <f t="shared" si="49"/>
        <v>Leer</v>
      </c>
      <c r="O262" s="388" t="str">
        <f>VLOOKUP(C262,{"29 - Psychiatrie (Erwachsene)","BGI";"30 - Kinder- und Jugendpsychiatrie","BGII";"31 - Psychosomatik","BGI";0,"Leer"},2,0)</f>
        <v>Leer</v>
      </c>
      <c r="P262" s="388" t="str">
        <f>VLOOKUP(C262,{"29 - Psychiatrie (Erwachsene)","BGIb";"30 - Kinder- und Jugendpsychiatrie","BGIIb";"31 - Psychosomatik","BGIb";0,"Leer"},2,0)</f>
        <v>Leer</v>
      </c>
      <c r="Q262" s="388" t="str">
        <f t="shared" si="53"/>
        <v>Leer</v>
      </c>
      <c r="R262" s="388">
        <f t="shared" si="42"/>
        <v>0</v>
      </c>
      <c r="S262" s="388">
        <f t="shared" si="50"/>
        <v>0</v>
      </c>
      <c r="T262" s="388">
        <f t="shared" si="43"/>
        <v>0</v>
      </c>
      <c r="U262" s="388">
        <f t="shared" si="44"/>
        <v>0</v>
      </c>
      <c r="V262" s="388">
        <f t="shared" si="45"/>
        <v>0</v>
      </c>
      <c r="W262" s="388">
        <f t="shared" si="46"/>
        <v>0</v>
      </c>
      <c r="X262" s="388">
        <f t="shared" si="47"/>
        <v>0</v>
      </c>
      <c r="Y262" s="388">
        <f t="shared" si="48"/>
        <v>0</v>
      </c>
    </row>
    <row r="263" spans="2:25" x14ac:dyDescent="0.3">
      <c r="B263" s="111" t="str">
        <f t="shared" si="41"/>
        <v>!!!</v>
      </c>
      <c r="C263" s="324"/>
      <c r="D263" s="351"/>
      <c r="E263" s="354"/>
      <c r="F263" s="340"/>
      <c r="G263" s="233"/>
      <c r="H263" s="351"/>
      <c r="I263" s="353"/>
      <c r="J263" s="89"/>
      <c r="K263" s="384"/>
      <c r="L263" s="388" t="str">
        <f t="shared" si="51"/>
        <v>Leer</v>
      </c>
      <c r="M263" s="388" t="str">
        <f t="shared" si="52"/>
        <v>Leer</v>
      </c>
      <c r="N263" s="388" t="str">
        <f t="shared" si="49"/>
        <v>Leer</v>
      </c>
      <c r="O263" s="388" t="str">
        <f>VLOOKUP(C263,{"29 - Psychiatrie (Erwachsene)","BGI";"30 - Kinder- und Jugendpsychiatrie","BGII";"31 - Psychosomatik","BGI";0,"Leer"},2,0)</f>
        <v>Leer</v>
      </c>
      <c r="P263" s="388" t="str">
        <f>VLOOKUP(C263,{"29 - Psychiatrie (Erwachsene)","BGIb";"30 - Kinder- und Jugendpsychiatrie","BGIIb";"31 - Psychosomatik","BGIb";0,"Leer"},2,0)</f>
        <v>Leer</v>
      </c>
      <c r="Q263" s="388" t="str">
        <f t="shared" si="53"/>
        <v>Leer</v>
      </c>
      <c r="R263" s="388">
        <f t="shared" si="42"/>
        <v>0</v>
      </c>
      <c r="S263" s="388">
        <f t="shared" si="50"/>
        <v>0</v>
      </c>
      <c r="T263" s="388">
        <f t="shared" si="43"/>
        <v>0</v>
      </c>
      <c r="U263" s="388">
        <f t="shared" si="44"/>
        <v>0</v>
      </c>
      <c r="V263" s="388">
        <f t="shared" si="45"/>
        <v>0</v>
      </c>
      <c r="W263" s="388">
        <f t="shared" si="46"/>
        <v>0</v>
      </c>
      <c r="X263" s="388">
        <f t="shared" si="47"/>
        <v>0</v>
      </c>
      <c r="Y263" s="388">
        <f t="shared" si="48"/>
        <v>0</v>
      </c>
    </row>
    <row r="264" spans="2:25" x14ac:dyDescent="0.3">
      <c r="B264" s="111" t="str">
        <f t="shared" si="41"/>
        <v>!!!</v>
      </c>
      <c r="C264" s="324"/>
      <c r="D264" s="351"/>
      <c r="E264" s="354"/>
      <c r="F264" s="340"/>
      <c r="G264" s="233"/>
      <c r="H264" s="351"/>
      <c r="I264" s="353"/>
      <c r="J264" s="89"/>
      <c r="K264" s="384"/>
      <c r="L264" s="388" t="str">
        <f t="shared" si="51"/>
        <v>Leer</v>
      </c>
      <c r="M264" s="388" t="str">
        <f t="shared" si="52"/>
        <v>Leer</v>
      </c>
      <c r="N264" s="388" t="str">
        <f t="shared" si="49"/>
        <v>Leer</v>
      </c>
      <c r="O264" s="388" t="str">
        <f>VLOOKUP(C264,{"29 - Psychiatrie (Erwachsene)","BGI";"30 - Kinder- und Jugendpsychiatrie","BGII";"31 - Psychosomatik","BGI";0,"Leer"},2,0)</f>
        <v>Leer</v>
      </c>
      <c r="P264" s="388" t="str">
        <f>VLOOKUP(C264,{"29 - Psychiatrie (Erwachsene)","BGIb";"30 - Kinder- und Jugendpsychiatrie","BGIIb";"31 - Psychosomatik","BGIb";0,"Leer"},2,0)</f>
        <v>Leer</v>
      </c>
      <c r="Q264" s="388" t="str">
        <f t="shared" si="53"/>
        <v>Leer</v>
      </c>
      <c r="R264" s="388">
        <f t="shared" si="42"/>
        <v>0</v>
      </c>
      <c r="S264" s="388">
        <f t="shared" si="50"/>
        <v>0</v>
      </c>
      <c r="T264" s="388">
        <f t="shared" si="43"/>
        <v>0</v>
      </c>
      <c r="U264" s="388">
        <f t="shared" si="44"/>
        <v>0</v>
      </c>
      <c r="V264" s="388">
        <f t="shared" si="45"/>
        <v>0</v>
      </c>
      <c r="W264" s="388">
        <f t="shared" si="46"/>
        <v>0</v>
      </c>
      <c r="X264" s="388">
        <f t="shared" si="47"/>
        <v>0</v>
      </c>
      <c r="Y264" s="388">
        <f t="shared" si="48"/>
        <v>0</v>
      </c>
    </row>
    <row r="265" spans="2:25" x14ac:dyDescent="0.3">
      <c r="B265" s="111" t="str">
        <f t="shared" si="41"/>
        <v>!!!</v>
      </c>
      <c r="C265" s="324"/>
      <c r="D265" s="351"/>
      <c r="E265" s="354"/>
      <c r="F265" s="340"/>
      <c r="G265" s="233"/>
      <c r="H265" s="351"/>
      <c r="I265" s="353"/>
      <c r="J265" s="89"/>
      <c r="K265" s="384"/>
      <c r="L265" s="388" t="str">
        <f t="shared" si="51"/>
        <v>Leer</v>
      </c>
      <c r="M265" s="388" t="str">
        <f t="shared" si="52"/>
        <v>Leer</v>
      </c>
      <c r="N265" s="388" t="str">
        <f t="shared" si="49"/>
        <v>Leer</v>
      </c>
      <c r="O265" s="388" t="str">
        <f>VLOOKUP(C265,{"29 - Psychiatrie (Erwachsene)","BGI";"30 - Kinder- und Jugendpsychiatrie","BGII";"31 - Psychosomatik","BGI";0,"Leer"},2,0)</f>
        <v>Leer</v>
      </c>
      <c r="P265" s="388" t="str">
        <f>VLOOKUP(C265,{"29 - Psychiatrie (Erwachsene)","BGIb";"30 - Kinder- und Jugendpsychiatrie","BGIIb";"31 - Psychosomatik","BGIb";0,"Leer"},2,0)</f>
        <v>Leer</v>
      </c>
      <c r="Q265" s="388" t="str">
        <f t="shared" si="53"/>
        <v>Leer</v>
      </c>
      <c r="R265" s="388">
        <f t="shared" si="42"/>
        <v>0</v>
      </c>
      <c r="S265" s="388">
        <f t="shared" si="50"/>
        <v>0</v>
      </c>
      <c r="T265" s="388">
        <f t="shared" si="43"/>
        <v>0</v>
      </c>
      <c r="U265" s="388">
        <f t="shared" si="44"/>
        <v>0</v>
      </c>
      <c r="V265" s="388">
        <f t="shared" si="45"/>
        <v>0</v>
      </c>
      <c r="W265" s="388">
        <f t="shared" si="46"/>
        <v>0</v>
      </c>
      <c r="X265" s="388">
        <f t="shared" si="47"/>
        <v>0</v>
      </c>
      <c r="Y265" s="388">
        <f t="shared" si="48"/>
        <v>0</v>
      </c>
    </row>
    <row r="266" spans="2:25" x14ac:dyDescent="0.3">
      <c r="B266" s="111" t="str">
        <f t="shared" si="41"/>
        <v>!!!</v>
      </c>
      <c r="C266" s="324"/>
      <c r="D266" s="351"/>
      <c r="E266" s="354"/>
      <c r="F266" s="340"/>
      <c r="G266" s="233"/>
      <c r="H266" s="351"/>
      <c r="I266" s="353"/>
      <c r="J266" s="89"/>
      <c r="K266" s="384"/>
      <c r="L266" s="388" t="str">
        <f t="shared" si="51"/>
        <v>Leer</v>
      </c>
      <c r="M266" s="388" t="str">
        <f t="shared" si="52"/>
        <v>Leer</v>
      </c>
      <c r="N266" s="388" t="str">
        <f t="shared" si="49"/>
        <v>Leer</v>
      </c>
      <c r="O266" s="388" t="str">
        <f>VLOOKUP(C266,{"29 - Psychiatrie (Erwachsene)","BGI";"30 - Kinder- und Jugendpsychiatrie","BGII";"31 - Psychosomatik","BGI";0,"Leer"},2,0)</f>
        <v>Leer</v>
      </c>
      <c r="P266" s="388" t="str">
        <f>VLOOKUP(C266,{"29 - Psychiatrie (Erwachsene)","BGIb";"30 - Kinder- und Jugendpsychiatrie","BGIIb";"31 - Psychosomatik","BGIb";0,"Leer"},2,0)</f>
        <v>Leer</v>
      </c>
      <c r="Q266" s="388" t="str">
        <f t="shared" si="53"/>
        <v>Leer</v>
      </c>
      <c r="R266" s="388">
        <f t="shared" si="42"/>
        <v>0</v>
      </c>
      <c r="S266" s="388">
        <f t="shared" si="50"/>
        <v>0</v>
      </c>
      <c r="T266" s="388">
        <f t="shared" si="43"/>
        <v>0</v>
      </c>
      <c r="U266" s="388">
        <f t="shared" si="44"/>
        <v>0</v>
      </c>
      <c r="V266" s="388">
        <f t="shared" si="45"/>
        <v>0</v>
      </c>
      <c r="W266" s="388">
        <f t="shared" si="46"/>
        <v>0</v>
      </c>
      <c r="X266" s="388">
        <f t="shared" si="47"/>
        <v>0</v>
      </c>
      <c r="Y266" s="388">
        <f t="shared" si="48"/>
        <v>0</v>
      </c>
    </row>
    <row r="267" spans="2:25" x14ac:dyDescent="0.3">
      <c r="B267" s="111" t="str">
        <f t="shared" si="41"/>
        <v>!!!</v>
      </c>
      <c r="C267" s="324"/>
      <c r="D267" s="351"/>
      <c r="E267" s="354"/>
      <c r="F267" s="340"/>
      <c r="G267" s="233"/>
      <c r="H267" s="351"/>
      <c r="I267" s="353"/>
      <c r="J267" s="89"/>
      <c r="K267" s="384"/>
      <c r="L267" s="388" t="str">
        <f t="shared" si="51"/>
        <v>Leer</v>
      </c>
      <c r="M267" s="388" t="str">
        <f t="shared" si="52"/>
        <v>Leer</v>
      </c>
      <c r="N267" s="388" t="str">
        <f t="shared" si="49"/>
        <v>Leer</v>
      </c>
      <c r="O267" s="388" t="str">
        <f>VLOOKUP(C267,{"29 - Psychiatrie (Erwachsene)","BGI";"30 - Kinder- und Jugendpsychiatrie","BGII";"31 - Psychosomatik","BGI";0,"Leer"},2,0)</f>
        <v>Leer</v>
      </c>
      <c r="P267" s="388" t="str">
        <f>VLOOKUP(C267,{"29 - Psychiatrie (Erwachsene)","BGIb";"30 - Kinder- und Jugendpsychiatrie","BGIIb";"31 - Psychosomatik","BGIb";0,"Leer"},2,0)</f>
        <v>Leer</v>
      </c>
      <c r="Q267" s="388" t="str">
        <f t="shared" si="53"/>
        <v>Leer</v>
      </c>
      <c r="R267" s="388">
        <f t="shared" si="42"/>
        <v>0</v>
      </c>
      <c r="S267" s="388">
        <f t="shared" si="50"/>
        <v>0</v>
      </c>
      <c r="T267" s="388">
        <f t="shared" si="43"/>
        <v>0</v>
      </c>
      <c r="U267" s="388">
        <f t="shared" si="44"/>
        <v>0</v>
      </c>
      <c r="V267" s="388">
        <f t="shared" si="45"/>
        <v>0</v>
      </c>
      <c r="W267" s="388">
        <f t="shared" si="46"/>
        <v>0</v>
      </c>
      <c r="X267" s="388">
        <f t="shared" si="47"/>
        <v>0</v>
      </c>
      <c r="Y267" s="388">
        <f t="shared" si="48"/>
        <v>0</v>
      </c>
    </row>
    <row r="268" spans="2:25" x14ac:dyDescent="0.3">
      <c r="B268" s="111" t="str">
        <f t="shared" si="41"/>
        <v>!!!</v>
      </c>
      <c r="C268" s="324"/>
      <c r="D268" s="351"/>
      <c r="E268" s="354"/>
      <c r="F268" s="340"/>
      <c r="G268" s="233"/>
      <c r="H268" s="351"/>
      <c r="I268" s="353"/>
      <c r="J268" s="89"/>
      <c r="K268" s="384"/>
      <c r="L268" s="388" t="str">
        <f t="shared" si="51"/>
        <v>Leer</v>
      </c>
      <c r="M268" s="388" t="str">
        <f t="shared" si="52"/>
        <v>Leer</v>
      </c>
      <c r="N268" s="388" t="str">
        <f t="shared" si="49"/>
        <v>Leer</v>
      </c>
      <c r="O268" s="388" t="str">
        <f>VLOOKUP(C268,{"29 - Psychiatrie (Erwachsene)","BGI";"30 - Kinder- und Jugendpsychiatrie","BGII";"31 - Psychosomatik","BGI";0,"Leer"},2,0)</f>
        <v>Leer</v>
      </c>
      <c r="P268" s="388" t="str">
        <f>VLOOKUP(C268,{"29 - Psychiatrie (Erwachsene)","BGIb";"30 - Kinder- und Jugendpsychiatrie","BGIIb";"31 - Psychosomatik","BGIb";0,"Leer"},2,0)</f>
        <v>Leer</v>
      </c>
      <c r="Q268" s="388" t="str">
        <f t="shared" si="53"/>
        <v>Leer</v>
      </c>
      <c r="R268" s="388">
        <f t="shared" si="42"/>
        <v>0</v>
      </c>
      <c r="S268" s="388">
        <f t="shared" si="50"/>
        <v>0</v>
      </c>
      <c r="T268" s="388">
        <f t="shared" si="43"/>
        <v>0</v>
      </c>
      <c r="U268" s="388">
        <f t="shared" si="44"/>
        <v>0</v>
      </c>
      <c r="V268" s="388">
        <f t="shared" si="45"/>
        <v>0</v>
      </c>
      <c r="W268" s="388">
        <f t="shared" si="46"/>
        <v>0</v>
      </c>
      <c r="X268" s="388">
        <f t="shared" si="47"/>
        <v>0</v>
      </c>
      <c r="Y268" s="388">
        <f t="shared" si="48"/>
        <v>0</v>
      </c>
    </row>
    <row r="269" spans="2:25" x14ac:dyDescent="0.3">
      <c r="B269" s="111" t="str">
        <f t="shared" si="41"/>
        <v>!!!</v>
      </c>
      <c r="C269" s="324"/>
      <c r="D269" s="351"/>
      <c r="E269" s="354"/>
      <c r="F269" s="340"/>
      <c r="G269" s="233"/>
      <c r="H269" s="351"/>
      <c r="I269" s="353"/>
      <c r="J269" s="89"/>
      <c r="K269" s="384"/>
      <c r="L269" s="388" t="str">
        <f t="shared" si="51"/>
        <v>Leer</v>
      </c>
      <c r="M269" s="388" t="str">
        <f t="shared" si="52"/>
        <v>Leer</v>
      </c>
      <c r="N269" s="388" t="str">
        <f t="shared" si="49"/>
        <v>Leer</v>
      </c>
      <c r="O269" s="388" t="str">
        <f>VLOOKUP(C269,{"29 - Psychiatrie (Erwachsene)","BGI";"30 - Kinder- und Jugendpsychiatrie","BGII";"31 - Psychosomatik","BGI";0,"Leer"},2,0)</f>
        <v>Leer</v>
      </c>
      <c r="P269" s="388" t="str">
        <f>VLOOKUP(C269,{"29 - Psychiatrie (Erwachsene)","BGIb";"30 - Kinder- und Jugendpsychiatrie","BGIIb";"31 - Psychosomatik","BGIb";0,"Leer"},2,0)</f>
        <v>Leer</v>
      </c>
      <c r="Q269" s="388" t="str">
        <f t="shared" si="53"/>
        <v>Leer</v>
      </c>
      <c r="R269" s="388">
        <f t="shared" si="42"/>
        <v>0</v>
      </c>
      <c r="S269" s="388">
        <f t="shared" si="50"/>
        <v>0</v>
      </c>
      <c r="T269" s="388">
        <f t="shared" si="43"/>
        <v>0</v>
      </c>
      <c r="U269" s="388">
        <f t="shared" si="44"/>
        <v>0</v>
      </c>
      <c r="V269" s="388">
        <f t="shared" si="45"/>
        <v>0</v>
      </c>
      <c r="W269" s="388">
        <f t="shared" si="46"/>
        <v>0</v>
      </c>
      <c r="X269" s="388">
        <f t="shared" si="47"/>
        <v>0</v>
      </c>
      <c r="Y269" s="388">
        <f t="shared" si="48"/>
        <v>0</v>
      </c>
    </row>
    <row r="270" spans="2:25" x14ac:dyDescent="0.3">
      <c r="B270" s="111" t="str">
        <f t="shared" ref="B270:B333" si="54">IF(SUM(S270:Y270)&lt;7,"!!!","")</f>
        <v>!!!</v>
      </c>
      <c r="C270" s="324"/>
      <c r="D270" s="351"/>
      <c r="E270" s="354"/>
      <c r="F270" s="340"/>
      <c r="G270" s="233"/>
      <c r="H270" s="351"/>
      <c r="I270" s="353"/>
      <c r="J270" s="89"/>
      <c r="K270" s="384"/>
      <c r="L270" s="388" t="str">
        <f t="shared" si="51"/>
        <v>Leer</v>
      </c>
      <c r="M270" s="388" t="str">
        <f t="shared" si="52"/>
        <v>Leer</v>
      </c>
      <c r="N270" s="388" t="str">
        <f t="shared" si="49"/>
        <v>Leer</v>
      </c>
      <c r="O270" s="388" t="str">
        <f>VLOOKUP(C270,{"29 - Psychiatrie (Erwachsene)","BGI";"30 - Kinder- und Jugendpsychiatrie","BGII";"31 - Psychosomatik","BGI";0,"Leer"},2,0)</f>
        <v>Leer</v>
      </c>
      <c r="P270" s="388" t="str">
        <f>VLOOKUP(C270,{"29 - Psychiatrie (Erwachsene)","BGIb";"30 - Kinder- und Jugendpsychiatrie","BGIIb";"31 - Psychosomatik","BGIb";0,"Leer"},2,0)</f>
        <v>Leer</v>
      </c>
      <c r="Q270" s="388" t="str">
        <f t="shared" si="53"/>
        <v>Leer</v>
      </c>
      <c r="R270" s="388">
        <f t="shared" ref="R270:R333" si="55">IF(LEN(B270)&gt;0,0,1)</f>
        <v>0</v>
      </c>
      <c r="S270" s="388">
        <f t="shared" si="50"/>
        <v>0</v>
      </c>
      <c r="T270" s="388">
        <f t="shared" ref="T270:T333" si="56">IF(LEN(D270)&gt;0,1,0)</f>
        <v>0</v>
      </c>
      <c r="U270" s="388">
        <f t="shared" ref="U270:U333" si="57">IF(LEN(E270)&gt;0,1,0)</f>
        <v>0</v>
      </c>
      <c r="V270" s="388">
        <f t="shared" ref="V270:V333" si="58">IF(LEN(F270)&gt;0,1,0)</f>
        <v>0</v>
      </c>
      <c r="W270" s="388">
        <f t="shared" ref="W270:W333" si="59">IF(LEN(G270)&gt;0,1,0)</f>
        <v>0</v>
      </c>
      <c r="X270" s="388">
        <f t="shared" ref="X270:X333" si="60">IF(LEN(H270)&gt;0,1,0)</f>
        <v>0</v>
      </c>
      <c r="Y270" s="388">
        <f t="shared" ref="Y270:Y333" si="61">IF(LEN(I270)&gt;0,1,0)</f>
        <v>0</v>
      </c>
    </row>
    <row r="271" spans="2:25" x14ac:dyDescent="0.3">
      <c r="B271" s="111" t="str">
        <f t="shared" si="54"/>
        <v>!!!</v>
      </c>
      <c r="C271" s="324"/>
      <c r="D271" s="351"/>
      <c r="E271" s="354"/>
      <c r="F271" s="340"/>
      <c r="G271" s="233"/>
      <c r="H271" s="351"/>
      <c r="I271" s="353"/>
      <c r="J271" s="89"/>
      <c r="K271" s="384"/>
      <c r="L271" s="388" t="str">
        <f t="shared" si="51"/>
        <v>Leer</v>
      </c>
      <c r="M271" s="388" t="str">
        <f t="shared" si="52"/>
        <v>Leer</v>
      </c>
      <c r="N271" s="388" t="str">
        <f t="shared" ref="N271:N334" si="62">IF($C271&lt;&gt;"","Anrechnungstatbestand","Leer")</f>
        <v>Leer</v>
      </c>
      <c r="O271" s="388" t="str">
        <f>VLOOKUP(C271,{"29 - Psychiatrie (Erwachsene)","BGI";"30 - Kinder- und Jugendpsychiatrie","BGII";"31 - Psychosomatik","BGI";0,"Leer"},2,0)</f>
        <v>Leer</v>
      </c>
      <c r="P271" s="388" t="str">
        <f>VLOOKUP(C271,{"29 - Psychiatrie (Erwachsene)","BGIb";"30 - Kinder- und Jugendpsychiatrie","BGIIb";"31 - Psychosomatik","BGIb";0,"Leer"},2,0)</f>
        <v>Leer</v>
      </c>
      <c r="Q271" s="388" t="str">
        <f t="shared" si="53"/>
        <v>Leer</v>
      </c>
      <c r="R271" s="388">
        <f t="shared" si="55"/>
        <v>0</v>
      </c>
      <c r="S271" s="388">
        <f t="shared" ref="S271:S334" si="63">IF(C271&lt;&gt;"",1,0)</f>
        <v>0</v>
      </c>
      <c r="T271" s="388">
        <f t="shared" si="56"/>
        <v>0</v>
      </c>
      <c r="U271" s="388">
        <f t="shared" si="57"/>
        <v>0</v>
      </c>
      <c r="V271" s="388">
        <f t="shared" si="58"/>
        <v>0</v>
      </c>
      <c r="W271" s="388">
        <f t="shared" si="59"/>
        <v>0</v>
      </c>
      <c r="X271" s="388">
        <f t="shared" si="60"/>
        <v>0</v>
      </c>
      <c r="Y271" s="388">
        <f t="shared" si="61"/>
        <v>0</v>
      </c>
    </row>
    <row r="272" spans="2:25" x14ac:dyDescent="0.3">
      <c r="B272" s="111" t="str">
        <f t="shared" si="54"/>
        <v>!!!</v>
      </c>
      <c r="C272" s="324"/>
      <c r="D272" s="351"/>
      <c r="E272" s="354"/>
      <c r="F272" s="340"/>
      <c r="G272" s="233"/>
      <c r="H272" s="351"/>
      <c r="I272" s="353"/>
      <c r="J272" s="89"/>
      <c r="K272" s="384"/>
      <c r="L272" s="388" t="str">
        <f t="shared" si="51"/>
        <v>Leer</v>
      </c>
      <c r="M272" s="388" t="str">
        <f t="shared" si="52"/>
        <v>Leer</v>
      </c>
      <c r="N272" s="388" t="str">
        <f t="shared" si="62"/>
        <v>Leer</v>
      </c>
      <c r="O272" s="388" t="str">
        <f>VLOOKUP(C272,{"29 - Psychiatrie (Erwachsene)","BGI";"30 - Kinder- und Jugendpsychiatrie","BGII";"31 - Psychosomatik","BGI";0,"Leer"},2,0)</f>
        <v>Leer</v>
      </c>
      <c r="P272" s="388" t="str">
        <f>VLOOKUP(C272,{"29 - Psychiatrie (Erwachsene)","BGIb";"30 - Kinder- und Jugendpsychiatrie","BGIIb";"31 - Psychosomatik","BGIb";0,"Leer"},2,0)</f>
        <v>Leer</v>
      </c>
      <c r="Q272" s="388" t="str">
        <f t="shared" si="53"/>
        <v>Leer</v>
      </c>
      <c r="R272" s="388">
        <f t="shared" si="55"/>
        <v>0</v>
      </c>
      <c r="S272" s="388">
        <f t="shared" si="63"/>
        <v>0</v>
      </c>
      <c r="T272" s="388">
        <f t="shared" si="56"/>
        <v>0</v>
      </c>
      <c r="U272" s="388">
        <f t="shared" si="57"/>
        <v>0</v>
      </c>
      <c r="V272" s="388">
        <f t="shared" si="58"/>
        <v>0</v>
      </c>
      <c r="W272" s="388">
        <f t="shared" si="59"/>
        <v>0</v>
      </c>
      <c r="X272" s="388">
        <f t="shared" si="60"/>
        <v>0</v>
      </c>
      <c r="Y272" s="388">
        <f t="shared" si="61"/>
        <v>0</v>
      </c>
    </row>
    <row r="273" spans="2:25" x14ac:dyDescent="0.3">
      <c r="B273" s="111" t="str">
        <f t="shared" si="54"/>
        <v>!!!</v>
      </c>
      <c r="C273" s="324"/>
      <c r="D273" s="351"/>
      <c r="E273" s="354"/>
      <c r="F273" s="340"/>
      <c r="G273" s="233"/>
      <c r="H273" s="351"/>
      <c r="I273" s="353"/>
      <c r="J273" s="89"/>
      <c r="K273" s="384"/>
      <c r="L273" s="388" t="str">
        <f t="shared" si="51"/>
        <v>Leer</v>
      </c>
      <c r="M273" s="388" t="str">
        <f t="shared" si="52"/>
        <v>Leer</v>
      </c>
      <c r="N273" s="388" t="str">
        <f t="shared" si="62"/>
        <v>Leer</v>
      </c>
      <c r="O273" s="388" t="str">
        <f>VLOOKUP(C273,{"29 - Psychiatrie (Erwachsene)","BGI";"30 - Kinder- und Jugendpsychiatrie","BGII";"31 - Psychosomatik","BGI";0,"Leer"},2,0)</f>
        <v>Leer</v>
      </c>
      <c r="P273" s="388" t="str">
        <f>VLOOKUP(C273,{"29 - Psychiatrie (Erwachsene)","BGIb";"30 - Kinder- und Jugendpsychiatrie","BGIIb";"31 - Psychosomatik","BGIb";0,"Leer"},2,0)</f>
        <v>Leer</v>
      </c>
      <c r="Q273" s="388" t="str">
        <f t="shared" si="53"/>
        <v>Leer</v>
      </c>
      <c r="R273" s="388">
        <f t="shared" si="55"/>
        <v>0</v>
      </c>
      <c r="S273" s="388">
        <f t="shared" si="63"/>
        <v>0</v>
      </c>
      <c r="T273" s="388">
        <f t="shared" si="56"/>
        <v>0</v>
      </c>
      <c r="U273" s="388">
        <f t="shared" si="57"/>
        <v>0</v>
      </c>
      <c r="V273" s="388">
        <f t="shared" si="58"/>
        <v>0</v>
      </c>
      <c r="W273" s="388">
        <f t="shared" si="59"/>
        <v>0</v>
      </c>
      <c r="X273" s="388">
        <f t="shared" si="60"/>
        <v>0</v>
      </c>
      <c r="Y273" s="388">
        <f t="shared" si="61"/>
        <v>0</v>
      </c>
    </row>
    <row r="274" spans="2:25" x14ac:dyDescent="0.3">
      <c r="B274" s="111" t="str">
        <f t="shared" si="54"/>
        <v>!!!</v>
      </c>
      <c r="C274" s="324"/>
      <c r="D274" s="351"/>
      <c r="E274" s="354"/>
      <c r="F274" s="340"/>
      <c r="G274" s="233"/>
      <c r="H274" s="351"/>
      <c r="I274" s="353"/>
      <c r="J274" s="89"/>
      <c r="K274" s="384"/>
      <c r="L274" s="388" t="str">
        <f t="shared" ref="L274:L337" si="64">IF(C273&lt;&gt;"","Einrichtungen","Leer")</f>
        <v>Leer</v>
      </c>
      <c r="M274" s="388" t="str">
        <f t="shared" ref="M274:M337" si="65">IF(C274&lt;&gt;"","TND","Leer")</f>
        <v>Leer</v>
      </c>
      <c r="N274" s="388" t="str">
        <f t="shared" si="62"/>
        <v>Leer</v>
      </c>
      <c r="O274" s="388" t="str">
        <f>VLOOKUP(C274,{"29 - Psychiatrie (Erwachsene)","BGI";"30 - Kinder- und Jugendpsychiatrie","BGII";"31 - Psychosomatik","BGI";0,"Leer"},2,0)</f>
        <v>Leer</v>
      </c>
      <c r="P274" s="388" t="str">
        <f>VLOOKUP(C274,{"29 - Psychiatrie (Erwachsene)","BGIb";"30 - Kinder- und Jugendpsychiatrie","BGIIb";"31 - Psychosomatik","BGIb";0,"Leer"},2,0)</f>
        <v>Leer</v>
      </c>
      <c r="Q274" s="388" t="str">
        <f t="shared" ref="Q274:Q337" si="66">IF(E274="Anrechnung Fachkräfte Nicht-PPP-RL Berufsgruppen in VKS",P274,O274)</f>
        <v>Leer</v>
      </c>
      <c r="R274" s="388">
        <f t="shared" si="55"/>
        <v>0</v>
      </c>
      <c r="S274" s="388">
        <f t="shared" si="63"/>
        <v>0</v>
      </c>
      <c r="T274" s="388">
        <f t="shared" si="56"/>
        <v>0</v>
      </c>
      <c r="U274" s="388">
        <f t="shared" si="57"/>
        <v>0</v>
      </c>
      <c r="V274" s="388">
        <f t="shared" si="58"/>
        <v>0</v>
      </c>
      <c r="W274" s="388">
        <f t="shared" si="59"/>
        <v>0</v>
      </c>
      <c r="X274" s="388">
        <f t="shared" si="60"/>
        <v>0</v>
      </c>
      <c r="Y274" s="388">
        <f t="shared" si="61"/>
        <v>0</v>
      </c>
    </row>
    <row r="275" spans="2:25" x14ac:dyDescent="0.3">
      <c r="B275" s="111" t="str">
        <f t="shared" si="54"/>
        <v>!!!</v>
      </c>
      <c r="C275" s="324"/>
      <c r="D275" s="351"/>
      <c r="E275" s="354"/>
      <c r="F275" s="340"/>
      <c r="G275" s="233"/>
      <c r="H275" s="351"/>
      <c r="I275" s="353"/>
      <c r="J275" s="89"/>
      <c r="K275" s="384"/>
      <c r="L275" s="388" t="str">
        <f t="shared" si="64"/>
        <v>Leer</v>
      </c>
      <c r="M275" s="388" t="str">
        <f t="shared" si="65"/>
        <v>Leer</v>
      </c>
      <c r="N275" s="388" t="str">
        <f t="shared" si="62"/>
        <v>Leer</v>
      </c>
      <c r="O275" s="388" t="str">
        <f>VLOOKUP(C275,{"29 - Psychiatrie (Erwachsene)","BGI";"30 - Kinder- und Jugendpsychiatrie","BGII";"31 - Psychosomatik","BGI";0,"Leer"},2,0)</f>
        <v>Leer</v>
      </c>
      <c r="P275" s="388" t="str">
        <f>VLOOKUP(C275,{"29 - Psychiatrie (Erwachsene)","BGIb";"30 - Kinder- und Jugendpsychiatrie","BGIIb";"31 - Psychosomatik","BGIb";0,"Leer"},2,0)</f>
        <v>Leer</v>
      </c>
      <c r="Q275" s="388" t="str">
        <f t="shared" si="66"/>
        <v>Leer</v>
      </c>
      <c r="R275" s="388">
        <f t="shared" si="55"/>
        <v>0</v>
      </c>
      <c r="S275" s="388">
        <f t="shared" si="63"/>
        <v>0</v>
      </c>
      <c r="T275" s="388">
        <f t="shared" si="56"/>
        <v>0</v>
      </c>
      <c r="U275" s="388">
        <f t="shared" si="57"/>
        <v>0</v>
      </c>
      <c r="V275" s="388">
        <f t="shared" si="58"/>
        <v>0</v>
      </c>
      <c r="W275" s="388">
        <f t="shared" si="59"/>
        <v>0</v>
      </c>
      <c r="X275" s="388">
        <f t="shared" si="60"/>
        <v>0</v>
      </c>
      <c r="Y275" s="388">
        <f t="shared" si="61"/>
        <v>0</v>
      </c>
    </row>
    <row r="276" spans="2:25" x14ac:dyDescent="0.3">
      <c r="B276" s="111" t="str">
        <f t="shared" si="54"/>
        <v>!!!</v>
      </c>
      <c r="C276" s="324"/>
      <c r="D276" s="351"/>
      <c r="E276" s="354"/>
      <c r="F276" s="340"/>
      <c r="G276" s="233"/>
      <c r="H276" s="351"/>
      <c r="I276" s="353"/>
      <c r="J276" s="89"/>
      <c r="K276" s="384"/>
      <c r="L276" s="388" t="str">
        <f t="shared" si="64"/>
        <v>Leer</v>
      </c>
      <c r="M276" s="388" t="str">
        <f t="shared" si="65"/>
        <v>Leer</v>
      </c>
      <c r="N276" s="388" t="str">
        <f t="shared" si="62"/>
        <v>Leer</v>
      </c>
      <c r="O276" s="388" t="str">
        <f>VLOOKUP(C276,{"29 - Psychiatrie (Erwachsene)","BGI";"30 - Kinder- und Jugendpsychiatrie","BGII";"31 - Psychosomatik","BGI";0,"Leer"},2,0)</f>
        <v>Leer</v>
      </c>
      <c r="P276" s="388" t="str">
        <f>VLOOKUP(C276,{"29 - Psychiatrie (Erwachsene)","BGIb";"30 - Kinder- und Jugendpsychiatrie","BGIIb";"31 - Psychosomatik","BGIb";0,"Leer"},2,0)</f>
        <v>Leer</v>
      </c>
      <c r="Q276" s="388" t="str">
        <f t="shared" si="66"/>
        <v>Leer</v>
      </c>
      <c r="R276" s="388">
        <f t="shared" si="55"/>
        <v>0</v>
      </c>
      <c r="S276" s="388">
        <f t="shared" si="63"/>
        <v>0</v>
      </c>
      <c r="T276" s="388">
        <f t="shared" si="56"/>
        <v>0</v>
      </c>
      <c r="U276" s="388">
        <f t="shared" si="57"/>
        <v>0</v>
      </c>
      <c r="V276" s="388">
        <f t="shared" si="58"/>
        <v>0</v>
      </c>
      <c r="W276" s="388">
        <f t="shared" si="59"/>
        <v>0</v>
      </c>
      <c r="X276" s="388">
        <f t="shared" si="60"/>
        <v>0</v>
      </c>
      <c r="Y276" s="388">
        <f t="shared" si="61"/>
        <v>0</v>
      </c>
    </row>
    <row r="277" spans="2:25" x14ac:dyDescent="0.3">
      <c r="B277" s="111" t="str">
        <f t="shared" si="54"/>
        <v>!!!</v>
      </c>
      <c r="C277" s="324"/>
      <c r="D277" s="351"/>
      <c r="E277" s="354"/>
      <c r="F277" s="340"/>
      <c r="G277" s="233"/>
      <c r="H277" s="351"/>
      <c r="I277" s="353"/>
      <c r="J277" s="89"/>
      <c r="K277" s="384"/>
      <c r="L277" s="388" t="str">
        <f t="shared" si="64"/>
        <v>Leer</v>
      </c>
      <c r="M277" s="388" t="str">
        <f t="shared" si="65"/>
        <v>Leer</v>
      </c>
      <c r="N277" s="388" t="str">
        <f t="shared" si="62"/>
        <v>Leer</v>
      </c>
      <c r="O277" s="388" t="str">
        <f>VLOOKUP(C277,{"29 - Psychiatrie (Erwachsene)","BGI";"30 - Kinder- und Jugendpsychiatrie","BGII";"31 - Psychosomatik","BGI";0,"Leer"},2,0)</f>
        <v>Leer</v>
      </c>
      <c r="P277" s="388" t="str">
        <f>VLOOKUP(C277,{"29 - Psychiatrie (Erwachsene)","BGIb";"30 - Kinder- und Jugendpsychiatrie","BGIIb";"31 - Psychosomatik","BGIb";0,"Leer"},2,0)</f>
        <v>Leer</v>
      </c>
      <c r="Q277" s="388" t="str">
        <f t="shared" si="66"/>
        <v>Leer</v>
      </c>
      <c r="R277" s="388">
        <f t="shared" si="55"/>
        <v>0</v>
      </c>
      <c r="S277" s="388">
        <f t="shared" si="63"/>
        <v>0</v>
      </c>
      <c r="T277" s="388">
        <f t="shared" si="56"/>
        <v>0</v>
      </c>
      <c r="U277" s="388">
        <f t="shared" si="57"/>
        <v>0</v>
      </c>
      <c r="V277" s="388">
        <f t="shared" si="58"/>
        <v>0</v>
      </c>
      <c r="W277" s="388">
        <f t="shared" si="59"/>
        <v>0</v>
      </c>
      <c r="X277" s="388">
        <f t="shared" si="60"/>
        <v>0</v>
      </c>
      <c r="Y277" s="388">
        <f t="shared" si="61"/>
        <v>0</v>
      </c>
    </row>
    <row r="278" spans="2:25" x14ac:dyDescent="0.3">
      <c r="B278" s="111" t="str">
        <f t="shared" si="54"/>
        <v>!!!</v>
      </c>
      <c r="C278" s="324"/>
      <c r="D278" s="351"/>
      <c r="E278" s="354"/>
      <c r="F278" s="340"/>
      <c r="G278" s="233"/>
      <c r="H278" s="351"/>
      <c r="I278" s="353"/>
      <c r="J278" s="89"/>
      <c r="K278" s="384"/>
      <c r="L278" s="388" t="str">
        <f t="shared" si="64"/>
        <v>Leer</v>
      </c>
      <c r="M278" s="388" t="str">
        <f t="shared" si="65"/>
        <v>Leer</v>
      </c>
      <c r="N278" s="388" t="str">
        <f t="shared" si="62"/>
        <v>Leer</v>
      </c>
      <c r="O278" s="388" t="str">
        <f>VLOOKUP(C278,{"29 - Psychiatrie (Erwachsene)","BGI";"30 - Kinder- und Jugendpsychiatrie","BGII";"31 - Psychosomatik","BGI";0,"Leer"},2,0)</f>
        <v>Leer</v>
      </c>
      <c r="P278" s="388" t="str">
        <f>VLOOKUP(C278,{"29 - Psychiatrie (Erwachsene)","BGIb";"30 - Kinder- und Jugendpsychiatrie","BGIIb";"31 - Psychosomatik","BGIb";0,"Leer"},2,0)</f>
        <v>Leer</v>
      </c>
      <c r="Q278" s="388" t="str">
        <f t="shared" si="66"/>
        <v>Leer</v>
      </c>
      <c r="R278" s="388">
        <f t="shared" si="55"/>
        <v>0</v>
      </c>
      <c r="S278" s="388">
        <f t="shared" si="63"/>
        <v>0</v>
      </c>
      <c r="T278" s="388">
        <f t="shared" si="56"/>
        <v>0</v>
      </c>
      <c r="U278" s="388">
        <f t="shared" si="57"/>
        <v>0</v>
      </c>
      <c r="V278" s="388">
        <f t="shared" si="58"/>
        <v>0</v>
      </c>
      <c r="W278" s="388">
        <f t="shared" si="59"/>
        <v>0</v>
      </c>
      <c r="X278" s="388">
        <f t="shared" si="60"/>
        <v>0</v>
      </c>
      <c r="Y278" s="388">
        <f t="shared" si="61"/>
        <v>0</v>
      </c>
    </row>
    <row r="279" spans="2:25" x14ac:dyDescent="0.3">
      <c r="B279" s="111" t="str">
        <f t="shared" si="54"/>
        <v>!!!</v>
      </c>
      <c r="C279" s="324"/>
      <c r="D279" s="351"/>
      <c r="E279" s="354"/>
      <c r="F279" s="340"/>
      <c r="G279" s="233"/>
      <c r="H279" s="351"/>
      <c r="I279" s="353"/>
      <c r="J279" s="89"/>
      <c r="K279" s="384"/>
      <c r="L279" s="388" t="str">
        <f t="shared" si="64"/>
        <v>Leer</v>
      </c>
      <c r="M279" s="388" t="str">
        <f t="shared" si="65"/>
        <v>Leer</v>
      </c>
      <c r="N279" s="388" t="str">
        <f t="shared" si="62"/>
        <v>Leer</v>
      </c>
      <c r="O279" s="388" t="str">
        <f>VLOOKUP(C279,{"29 - Psychiatrie (Erwachsene)","BGI";"30 - Kinder- und Jugendpsychiatrie","BGII";"31 - Psychosomatik","BGI";0,"Leer"},2,0)</f>
        <v>Leer</v>
      </c>
      <c r="P279" s="388" t="str">
        <f>VLOOKUP(C279,{"29 - Psychiatrie (Erwachsene)","BGIb";"30 - Kinder- und Jugendpsychiatrie","BGIIb";"31 - Psychosomatik","BGIb";0,"Leer"},2,0)</f>
        <v>Leer</v>
      </c>
      <c r="Q279" s="388" t="str">
        <f t="shared" si="66"/>
        <v>Leer</v>
      </c>
      <c r="R279" s="388">
        <f t="shared" si="55"/>
        <v>0</v>
      </c>
      <c r="S279" s="388">
        <f t="shared" si="63"/>
        <v>0</v>
      </c>
      <c r="T279" s="388">
        <f t="shared" si="56"/>
        <v>0</v>
      </c>
      <c r="U279" s="388">
        <f t="shared" si="57"/>
        <v>0</v>
      </c>
      <c r="V279" s="388">
        <f t="shared" si="58"/>
        <v>0</v>
      </c>
      <c r="W279" s="388">
        <f t="shared" si="59"/>
        <v>0</v>
      </c>
      <c r="X279" s="388">
        <f t="shared" si="60"/>
        <v>0</v>
      </c>
      <c r="Y279" s="388">
        <f t="shared" si="61"/>
        <v>0</v>
      </c>
    </row>
    <row r="280" spans="2:25" x14ac:dyDescent="0.3">
      <c r="B280" s="111" t="str">
        <f t="shared" si="54"/>
        <v>!!!</v>
      </c>
      <c r="C280" s="324"/>
      <c r="D280" s="351"/>
      <c r="E280" s="354"/>
      <c r="F280" s="340"/>
      <c r="G280" s="233"/>
      <c r="H280" s="351"/>
      <c r="I280" s="353"/>
      <c r="J280" s="89"/>
      <c r="K280" s="384"/>
      <c r="L280" s="388" t="str">
        <f t="shared" si="64"/>
        <v>Leer</v>
      </c>
      <c r="M280" s="388" t="str">
        <f t="shared" si="65"/>
        <v>Leer</v>
      </c>
      <c r="N280" s="388" t="str">
        <f t="shared" si="62"/>
        <v>Leer</v>
      </c>
      <c r="O280" s="388" t="str">
        <f>VLOOKUP(C280,{"29 - Psychiatrie (Erwachsene)","BGI";"30 - Kinder- und Jugendpsychiatrie","BGII";"31 - Psychosomatik","BGI";0,"Leer"},2,0)</f>
        <v>Leer</v>
      </c>
      <c r="P280" s="388" t="str">
        <f>VLOOKUP(C280,{"29 - Psychiatrie (Erwachsene)","BGIb";"30 - Kinder- und Jugendpsychiatrie","BGIIb";"31 - Psychosomatik","BGIb";0,"Leer"},2,0)</f>
        <v>Leer</v>
      </c>
      <c r="Q280" s="388" t="str">
        <f t="shared" si="66"/>
        <v>Leer</v>
      </c>
      <c r="R280" s="388">
        <f t="shared" si="55"/>
        <v>0</v>
      </c>
      <c r="S280" s="388">
        <f t="shared" si="63"/>
        <v>0</v>
      </c>
      <c r="T280" s="388">
        <f t="shared" si="56"/>
        <v>0</v>
      </c>
      <c r="U280" s="388">
        <f t="shared" si="57"/>
        <v>0</v>
      </c>
      <c r="V280" s="388">
        <f t="shared" si="58"/>
        <v>0</v>
      </c>
      <c r="W280" s="388">
        <f t="shared" si="59"/>
        <v>0</v>
      </c>
      <c r="X280" s="388">
        <f t="shared" si="60"/>
        <v>0</v>
      </c>
      <c r="Y280" s="388">
        <f t="shared" si="61"/>
        <v>0</v>
      </c>
    </row>
    <row r="281" spans="2:25" x14ac:dyDescent="0.3">
      <c r="B281" s="111" t="str">
        <f t="shared" si="54"/>
        <v>!!!</v>
      </c>
      <c r="C281" s="324"/>
      <c r="D281" s="351"/>
      <c r="E281" s="354"/>
      <c r="F281" s="340"/>
      <c r="G281" s="233"/>
      <c r="H281" s="351"/>
      <c r="I281" s="353"/>
      <c r="J281" s="89"/>
      <c r="K281" s="384"/>
      <c r="L281" s="388" t="str">
        <f t="shared" si="64"/>
        <v>Leer</v>
      </c>
      <c r="M281" s="388" t="str">
        <f t="shared" si="65"/>
        <v>Leer</v>
      </c>
      <c r="N281" s="388" t="str">
        <f t="shared" si="62"/>
        <v>Leer</v>
      </c>
      <c r="O281" s="388" t="str">
        <f>VLOOKUP(C281,{"29 - Psychiatrie (Erwachsene)","BGI";"30 - Kinder- und Jugendpsychiatrie","BGII";"31 - Psychosomatik","BGI";0,"Leer"},2,0)</f>
        <v>Leer</v>
      </c>
      <c r="P281" s="388" t="str">
        <f>VLOOKUP(C281,{"29 - Psychiatrie (Erwachsene)","BGIb";"30 - Kinder- und Jugendpsychiatrie","BGIIb";"31 - Psychosomatik","BGIb";0,"Leer"},2,0)</f>
        <v>Leer</v>
      </c>
      <c r="Q281" s="388" t="str">
        <f t="shared" si="66"/>
        <v>Leer</v>
      </c>
      <c r="R281" s="388">
        <f t="shared" si="55"/>
        <v>0</v>
      </c>
      <c r="S281" s="388">
        <f t="shared" si="63"/>
        <v>0</v>
      </c>
      <c r="T281" s="388">
        <f t="shared" si="56"/>
        <v>0</v>
      </c>
      <c r="U281" s="388">
        <f t="shared" si="57"/>
        <v>0</v>
      </c>
      <c r="V281" s="388">
        <f t="shared" si="58"/>
        <v>0</v>
      </c>
      <c r="W281" s="388">
        <f t="shared" si="59"/>
        <v>0</v>
      </c>
      <c r="X281" s="388">
        <f t="shared" si="60"/>
        <v>0</v>
      </c>
      <c r="Y281" s="388">
        <f t="shared" si="61"/>
        <v>0</v>
      </c>
    </row>
    <row r="282" spans="2:25" x14ac:dyDescent="0.3">
      <c r="B282" s="111" t="str">
        <f t="shared" si="54"/>
        <v>!!!</v>
      </c>
      <c r="C282" s="324"/>
      <c r="D282" s="351"/>
      <c r="E282" s="354"/>
      <c r="F282" s="340"/>
      <c r="G282" s="233"/>
      <c r="H282" s="351"/>
      <c r="I282" s="353"/>
      <c r="J282" s="89"/>
      <c r="K282" s="384"/>
      <c r="L282" s="388" t="str">
        <f t="shared" si="64"/>
        <v>Leer</v>
      </c>
      <c r="M282" s="388" t="str">
        <f t="shared" si="65"/>
        <v>Leer</v>
      </c>
      <c r="N282" s="388" t="str">
        <f t="shared" si="62"/>
        <v>Leer</v>
      </c>
      <c r="O282" s="388" t="str">
        <f>VLOOKUP(C282,{"29 - Psychiatrie (Erwachsene)","BGI";"30 - Kinder- und Jugendpsychiatrie","BGII";"31 - Psychosomatik","BGI";0,"Leer"},2,0)</f>
        <v>Leer</v>
      </c>
      <c r="P282" s="388" t="str">
        <f>VLOOKUP(C282,{"29 - Psychiatrie (Erwachsene)","BGIb";"30 - Kinder- und Jugendpsychiatrie","BGIIb";"31 - Psychosomatik","BGIb";0,"Leer"},2,0)</f>
        <v>Leer</v>
      </c>
      <c r="Q282" s="388" t="str">
        <f t="shared" si="66"/>
        <v>Leer</v>
      </c>
      <c r="R282" s="388">
        <f t="shared" si="55"/>
        <v>0</v>
      </c>
      <c r="S282" s="388">
        <f t="shared" si="63"/>
        <v>0</v>
      </c>
      <c r="T282" s="388">
        <f t="shared" si="56"/>
        <v>0</v>
      </c>
      <c r="U282" s="388">
        <f t="shared" si="57"/>
        <v>0</v>
      </c>
      <c r="V282" s="388">
        <f t="shared" si="58"/>
        <v>0</v>
      </c>
      <c r="W282" s="388">
        <f t="shared" si="59"/>
        <v>0</v>
      </c>
      <c r="X282" s="388">
        <f t="shared" si="60"/>
        <v>0</v>
      </c>
      <c r="Y282" s="388">
        <f t="shared" si="61"/>
        <v>0</v>
      </c>
    </row>
    <row r="283" spans="2:25" x14ac:dyDescent="0.3">
      <c r="B283" s="111" t="str">
        <f t="shared" si="54"/>
        <v>!!!</v>
      </c>
      <c r="C283" s="324"/>
      <c r="D283" s="351"/>
      <c r="E283" s="354"/>
      <c r="F283" s="340"/>
      <c r="G283" s="233"/>
      <c r="H283" s="351"/>
      <c r="I283" s="353"/>
      <c r="J283" s="89"/>
      <c r="K283" s="384"/>
      <c r="L283" s="388" t="str">
        <f t="shared" si="64"/>
        <v>Leer</v>
      </c>
      <c r="M283" s="388" t="str">
        <f t="shared" si="65"/>
        <v>Leer</v>
      </c>
      <c r="N283" s="388" t="str">
        <f t="shared" si="62"/>
        <v>Leer</v>
      </c>
      <c r="O283" s="388" t="str">
        <f>VLOOKUP(C283,{"29 - Psychiatrie (Erwachsene)","BGI";"30 - Kinder- und Jugendpsychiatrie","BGII";"31 - Psychosomatik","BGI";0,"Leer"},2,0)</f>
        <v>Leer</v>
      </c>
      <c r="P283" s="388" t="str">
        <f>VLOOKUP(C283,{"29 - Psychiatrie (Erwachsene)","BGIb";"30 - Kinder- und Jugendpsychiatrie","BGIIb";"31 - Psychosomatik","BGIb";0,"Leer"},2,0)</f>
        <v>Leer</v>
      </c>
      <c r="Q283" s="388" t="str">
        <f t="shared" si="66"/>
        <v>Leer</v>
      </c>
      <c r="R283" s="388">
        <f t="shared" si="55"/>
        <v>0</v>
      </c>
      <c r="S283" s="388">
        <f t="shared" si="63"/>
        <v>0</v>
      </c>
      <c r="T283" s="388">
        <f t="shared" si="56"/>
        <v>0</v>
      </c>
      <c r="U283" s="388">
        <f t="shared" si="57"/>
        <v>0</v>
      </c>
      <c r="V283" s="388">
        <f t="shared" si="58"/>
        <v>0</v>
      </c>
      <c r="W283" s="388">
        <f t="shared" si="59"/>
        <v>0</v>
      </c>
      <c r="X283" s="388">
        <f t="shared" si="60"/>
        <v>0</v>
      </c>
      <c r="Y283" s="388">
        <f t="shared" si="61"/>
        <v>0</v>
      </c>
    </row>
    <row r="284" spans="2:25" x14ac:dyDescent="0.3">
      <c r="B284" s="111" t="str">
        <f t="shared" si="54"/>
        <v>!!!</v>
      </c>
      <c r="C284" s="324"/>
      <c r="D284" s="351"/>
      <c r="E284" s="354"/>
      <c r="F284" s="340"/>
      <c r="G284" s="233"/>
      <c r="H284" s="351"/>
      <c r="I284" s="353"/>
      <c r="J284" s="89"/>
      <c r="K284" s="384"/>
      <c r="L284" s="388" t="str">
        <f t="shared" si="64"/>
        <v>Leer</v>
      </c>
      <c r="M284" s="388" t="str">
        <f t="shared" si="65"/>
        <v>Leer</v>
      </c>
      <c r="N284" s="388" t="str">
        <f t="shared" si="62"/>
        <v>Leer</v>
      </c>
      <c r="O284" s="388" t="str">
        <f>VLOOKUP(C284,{"29 - Psychiatrie (Erwachsene)","BGI";"30 - Kinder- und Jugendpsychiatrie","BGII";"31 - Psychosomatik","BGI";0,"Leer"},2,0)</f>
        <v>Leer</v>
      </c>
      <c r="P284" s="388" t="str">
        <f>VLOOKUP(C284,{"29 - Psychiatrie (Erwachsene)","BGIb";"30 - Kinder- und Jugendpsychiatrie","BGIIb";"31 - Psychosomatik","BGIb";0,"Leer"},2,0)</f>
        <v>Leer</v>
      </c>
      <c r="Q284" s="388" t="str">
        <f t="shared" si="66"/>
        <v>Leer</v>
      </c>
      <c r="R284" s="388">
        <f t="shared" si="55"/>
        <v>0</v>
      </c>
      <c r="S284" s="388">
        <f t="shared" si="63"/>
        <v>0</v>
      </c>
      <c r="T284" s="388">
        <f t="shared" si="56"/>
        <v>0</v>
      </c>
      <c r="U284" s="388">
        <f t="shared" si="57"/>
        <v>0</v>
      </c>
      <c r="V284" s="388">
        <f t="shared" si="58"/>
        <v>0</v>
      </c>
      <c r="W284" s="388">
        <f t="shared" si="59"/>
        <v>0</v>
      </c>
      <c r="X284" s="388">
        <f t="shared" si="60"/>
        <v>0</v>
      </c>
      <c r="Y284" s="388">
        <f t="shared" si="61"/>
        <v>0</v>
      </c>
    </row>
    <row r="285" spans="2:25" x14ac:dyDescent="0.3">
      <c r="B285" s="111" t="str">
        <f t="shared" si="54"/>
        <v>!!!</v>
      </c>
      <c r="C285" s="324"/>
      <c r="D285" s="351"/>
      <c r="E285" s="354"/>
      <c r="F285" s="340"/>
      <c r="G285" s="233"/>
      <c r="H285" s="351"/>
      <c r="I285" s="353"/>
      <c r="J285" s="89"/>
      <c r="K285" s="384"/>
      <c r="L285" s="388" t="str">
        <f t="shared" si="64"/>
        <v>Leer</v>
      </c>
      <c r="M285" s="388" t="str">
        <f t="shared" si="65"/>
        <v>Leer</v>
      </c>
      <c r="N285" s="388" t="str">
        <f t="shared" si="62"/>
        <v>Leer</v>
      </c>
      <c r="O285" s="388" t="str">
        <f>VLOOKUP(C285,{"29 - Psychiatrie (Erwachsene)","BGI";"30 - Kinder- und Jugendpsychiatrie","BGII";"31 - Psychosomatik","BGI";0,"Leer"},2,0)</f>
        <v>Leer</v>
      </c>
      <c r="P285" s="388" t="str">
        <f>VLOOKUP(C285,{"29 - Psychiatrie (Erwachsene)","BGIb";"30 - Kinder- und Jugendpsychiatrie","BGIIb";"31 - Psychosomatik","BGIb";0,"Leer"},2,0)</f>
        <v>Leer</v>
      </c>
      <c r="Q285" s="388" t="str">
        <f t="shared" si="66"/>
        <v>Leer</v>
      </c>
      <c r="R285" s="388">
        <f t="shared" si="55"/>
        <v>0</v>
      </c>
      <c r="S285" s="388">
        <f t="shared" si="63"/>
        <v>0</v>
      </c>
      <c r="T285" s="388">
        <f t="shared" si="56"/>
        <v>0</v>
      </c>
      <c r="U285" s="388">
        <f t="shared" si="57"/>
        <v>0</v>
      </c>
      <c r="V285" s="388">
        <f t="shared" si="58"/>
        <v>0</v>
      </c>
      <c r="W285" s="388">
        <f t="shared" si="59"/>
        <v>0</v>
      </c>
      <c r="X285" s="388">
        <f t="shared" si="60"/>
        <v>0</v>
      </c>
      <c r="Y285" s="388">
        <f t="shared" si="61"/>
        <v>0</v>
      </c>
    </row>
    <row r="286" spans="2:25" x14ac:dyDescent="0.3">
      <c r="B286" s="111" t="str">
        <f t="shared" si="54"/>
        <v>!!!</v>
      </c>
      <c r="C286" s="324"/>
      <c r="D286" s="351"/>
      <c r="E286" s="354"/>
      <c r="F286" s="340"/>
      <c r="G286" s="233"/>
      <c r="H286" s="351"/>
      <c r="I286" s="353"/>
      <c r="J286" s="89"/>
      <c r="K286" s="384"/>
      <c r="L286" s="388" t="str">
        <f t="shared" si="64"/>
        <v>Leer</v>
      </c>
      <c r="M286" s="388" t="str">
        <f t="shared" si="65"/>
        <v>Leer</v>
      </c>
      <c r="N286" s="388" t="str">
        <f t="shared" si="62"/>
        <v>Leer</v>
      </c>
      <c r="O286" s="388" t="str">
        <f>VLOOKUP(C286,{"29 - Psychiatrie (Erwachsene)","BGI";"30 - Kinder- und Jugendpsychiatrie","BGII";"31 - Psychosomatik","BGI";0,"Leer"},2,0)</f>
        <v>Leer</v>
      </c>
      <c r="P286" s="388" t="str">
        <f>VLOOKUP(C286,{"29 - Psychiatrie (Erwachsene)","BGIb";"30 - Kinder- und Jugendpsychiatrie","BGIIb";"31 - Psychosomatik","BGIb";0,"Leer"},2,0)</f>
        <v>Leer</v>
      </c>
      <c r="Q286" s="388" t="str">
        <f t="shared" si="66"/>
        <v>Leer</v>
      </c>
      <c r="R286" s="388">
        <f t="shared" si="55"/>
        <v>0</v>
      </c>
      <c r="S286" s="388">
        <f t="shared" si="63"/>
        <v>0</v>
      </c>
      <c r="T286" s="388">
        <f t="shared" si="56"/>
        <v>0</v>
      </c>
      <c r="U286" s="388">
        <f t="shared" si="57"/>
        <v>0</v>
      </c>
      <c r="V286" s="388">
        <f t="shared" si="58"/>
        <v>0</v>
      </c>
      <c r="W286" s="388">
        <f t="shared" si="59"/>
        <v>0</v>
      </c>
      <c r="X286" s="388">
        <f t="shared" si="60"/>
        <v>0</v>
      </c>
      <c r="Y286" s="388">
        <f t="shared" si="61"/>
        <v>0</v>
      </c>
    </row>
    <row r="287" spans="2:25" x14ac:dyDescent="0.3">
      <c r="B287" s="111" t="str">
        <f t="shared" si="54"/>
        <v>!!!</v>
      </c>
      <c r="C287" s="324"/>
      <c r="D287" s="351"/>
      <c r="E287" s="354"/>
      <c r="F287" s="340"/>
      <c r="G287" s="233"/>
      <c r="H287" s="351"/>
      <c r="I287" s="353"/>
      <c r="J287" s="89"/>
      <c r="K287" s="384"/>
      <c r="L287" s="388" t="str">
        <f t="shared" si="64"/>
        <v>Leer</v>
      </c>
      <c r="M287" s="388" t="str">
        <f t="shared" si="65"/>
        <v>Leer</v>
      </c>
      <c r="N287" s="388" t="str">
        <f t="shared" si="62"/>
        <v>Leer</v>
      </c>
      <c r="O287" s="388" t="str">
        <f>VLOOKUP(C287,{"29 - Psychiatrie (Erwachsene)","BGI";"30 - Kinder- und Jugendpsychiatrie","BGII";"31 - Psychosomatik","BGI";0,"Leer"},2,0)</f>
        <v>Leer</v>
      </c>
      <c r="P287" s="388" t="str">
        <f>VLOOKUP(C287,{"29 - Psychiatrie (Erwachsene)","BGIb";"30 - Kinder- und Jugendpsychiatrie","BGIIb";"31 - Psychosomatik","BGIb";0,"Leer"},2,0)</f>
        <v>Leer</v>
      </c>
      <c r="Q287" s="388" t="str">
        <f t="shared" si="66"/>
        <v>Leer</v>
      </c>
      <c r="R287" s="388">
        <f t="shared" si="55"/>
        <v>0</v>
      </c>
      <c r="S287" s="388">
        <f t="shared" si="63"/>
        <v>0</v>
      </c>
      <c r="T287" s="388">
        <f t="shared" si="56"/>
        <v>0</v>
      </c>
      <c r="U287" s="388">
        <f t="shared" si="57"/>
        <v>0</v>
      </c>
      <c r="V287" s="388">
        <f t="shared" si="58"/>
        <v>0</v>
      </c>
      <c r="W287" s="388">
        <f t="shared" si="59"/>
        <v>0</v>
      </c>
      <c r="X287" s="388">
        <f t="shared" si="60"/>
        <v>0</v>
      </c>
      <c r="Y287" s="388">
        <f t="shared" si="61"/>
        <v>0</v>
      </c>
    </row>
    <row r="288" spans="2:25" x14ac:dyDescent="0.3">
      <c r="B288" s="111" t="str">
        <f t="shared" si="54"/>
        <v>!!!</v>
      </c>
      <c r="C288" s="324"/>
      <c r="D288" s="351"/>
      <c r="E288" s="354"/>
      <c r="F288" s="340"/>
      <c r="G288" s="233"/>
      <c r="H288" s="351"/>
      <c r="I288" s="353"/>
      <c r="J288" s="89"/>
      <c r="K288" s="384"/>
      <c r="L288" s="388" t="str">
        <f t="shared" si="64"/>
        <v>Leer</v>
      </c>
      <c r="M288" s="388" t="str">
        <f t="shared" si="65"/>
        <v>Leer</v>
      </c>
      <c r="N288" s="388" t="str">
        <f t="shared" si="62"/>
        <v>Leer</v>
      </c>
      <c r="O288" s="388" t="str">
        <f>VLOOKUP(C288,{"29 - Psychiatrie (Erwachsene)","BGI";"30 - Kinder- und Jugendpsychiatrie","BGII";"31 - Psychosomatik","BGI";0,"Leer"},2,0)</f>
        <v>Leer</v>
      </c>
      <c r="P288" s="388" t="str">
        <f>VLOOKUP(C288,{"29 - Psychiatrie (Erwachsene)","BGIb";"30 - Kinder- und Jugendpsychiatrie","BGIIb";"31 - Psychosomatik","BGIb";0,"Leer"},2,0)</f>
        <v>Leer</v>
      </c>
      <c r="Q288" s="388" t="str">
        <f t="shared" si="66"/>
        <v>Leer</v>
      </c>
      <c r="R288" s="388">
        <f t="shared" si="55"/>
        <v>0</v>
      </c>
      <c r="S288" s="388">
        <f t="shared" si="63"/>
        <v>0</v>
      </c>
      <c r="T288" s="388">
        <f t="shared" si="56"/>
        <v>0</v>
      </c>
      <c r="U288" s="388">
        <f t="shared" si="57"/>
        <v>0</v>
      </c>
      <c r="V288" s="388">
        <f t="shared" si="58"/>
        <v>0</v>
      </c>
      <c r="W288" s="388">
        <f t="shared" si="59"/>
        <v>0</v>
      </c>
      <c r="X288" s="388">
        <f t="shared" si="60"/>
        <v>0</v>
      </c>
      <c r="Y288" s="388">
        <f t="shared" si="61"/>
        <v>0</v>
      </c>
    </row>
    <row r="289" spans="2:25" x14ac:dyDescent="0.3">
      <c r="B289" s="111" t="str">
        <f t="shared" si="54"/>
        <v>!!!</v>
      </c>
      <c r="C289" s="324"/>
      <c r="D289" s="351"/>
      <c r="E289" s="354"/>
      <c r="F289" s="340"/>
      <c r="G289" s="233"/>
      <c r="H289" s="351"/>
      <c r="I289" s="353"/>
      <c r="J289" s="89"/>
      <c r="K289" s="384"/>
      <c r="L289" s="388" t="str">
        <f t="shared" si="64"/>
        <v>Leer</v>
      </c>
      <c r="M289" s="388" t="str">
        <f t="shared" si="65"/>
        <v>Leer</v>
      </c>
      <c r="N289" s="388" t="str">
        <f t="shared" si="62"/>
        <v>Leer</v>
      </c>
      <c r="O289" s="388" t="str">
        <f>VLOOKUP(C289,{"29 - Psychiatrie (Erwachsene)","BGI";"30 - Kinder- und Jugendpsychiatrie","BGII";"31 - Psychosomatik","BGI";0,"Leer"},2,0)</f>
        <v>Leer</v>
      </c>
      <c r="P289" s="388" t="str">
        <f>VLOOKUP(C289,{"29 - Psychiatrie (Erwachsene)","BGIb";"30 - Kinder- und Jugendpsychiatrie","BGIIb";"31 - Psychosomatik","BGIb";0,"Leer"},2,0)</f>
        <v>Leer</v>
      </c>
      <c r="Q289" s="388" t="str">
        <f t="shared" si="66"/>
        <v>Leer</v>
      </c>
      <c r="R289" s="388">
        <f t="shared" si="55"/>
        <v>0</v>
      </c>
      <c r="S289" s="388">
        <f t="shared" si="63"/>
        <v>0</v>
      </c>
      <c r="T289" s="388">
        <f t="shared" si="56"/>
        <v>0</v>
      </c>
      <c r="U289" s="388">
        <f t="shared" si="57"/>
        <v>0</v>
      </c>
      <c r="V289" s="388">
        <f t="shared" si="58"/>
        <v>0</v>
      </c>
      <c r="W289" s="388">
        <f t="shared" si="59"/>
        <v>0</v>
      </c>
      <c r="X289" s="388">
        <f t="shared" si="60"/>
        <v>0</v>
      </c>
      <c r="Y289" s="388">
        <f t="shared" si="61"/>
        <v>0</v>
      </c>
    </row>
    <row r="290" spans="2:25" x14ac:dyDescent="0.3">
      <c r="B290" s="111" t="str">
        <f t="shared" si="54"/>
        <v>!!!</v>
      </c>
      <c r="C290" s="324"/>
      <c r="D290" s="351"/>
      <c r="E290" s="354"/>
      <c r="F290" s="340"/>
      <c r="G290" s="233"/>
      <c r="H290" s="351"/>
      <c r="I290" s="353"/>
      <c r="J290" s="89"/>
      <c r="K290" s="384"/>
      <c r="L290" s="388" t="str">
        <f t="shared" si="64"/>
        <v>Leer</v>
      </c>
      <c r="M290" s="388" t="str">
        <f t="shared" si="65"/>
        <v>Leer</v>
      </c>
      <c r="N290" s="388" t="str">
        <f t="shared" si="62"/>
        <v>Leer</v>
      </c>
      <c r="O290" s="388" t="str">
        <f>VLOOKUP(C290,{"29 - Psychiatrie (Erwachsene)","BGI";"30 - Kinder- und Jugendpsychiatrie","BGII";"31 - Psychosomatik","BGI";0,"Leer"},2,0)</f>
        <v>Leer</v>
      </c>
      <c r="P290" s="388" t="str">
        <f>VLOOKUP(C290,{"29 - Psychiatrie (Erwachsene)","BGIb";"30 - Kinder- und Jugendpsychiatrie","BGIIb";"31 - Psychosomatik","BGIb";0,"Leer"},2,0)</f>
        <v>Leer</v>
      </c>
      <c r="Q290" s="388" t="str">
        <f t="shared" si="66"/>
        <v>Leer</v>
      </c>
      <c r="R290" s="388">
        <f t="shared" si="55"/>
        <v>0</v>
      </c>
      <c r="S290" s="388">
        <f t="shared" si="63"/>
        <v>0</v>
      </c>
      <c r="T290" s="388">
        <f t="shared" si="56"/>
        <v>0</v>
      </c>
      <c r="U290" s="388">
        <f t="shared" si="57"/>
        <v>0</v>
      </c>
      <c r="V290" s="388">
        <f t="shared" si="58"/>
        <v>0</v>
      </c>
      <c r="W290" s="388">
        <f t="shared" si="59"/>
        <v>0</v>
      </c>
      <c r="X290" s="388">
        <f t="shared" si="60"/>
        <v>0</v>
      </c>
      <c r="Y290" s="388">
        <f t="shared" si="61"/>
        <v>0</v>
      </c>
    </row>
    <row r="291" spans="2:25" x14ac:dyDescent="0.3">
      <c r="B291" s="111" t="str">
        <f t="shared" si="54"/>
        <v>!!!</v>
      </c>
      <c r="C291" s="324"/>
      <c r="D291" s="351"/>
      <c r="E291" s="354"/>
      <c r="F291" s="340"/>
      <c r="G291" s="233"/>
      <c r="H291" s="351"/>
      <c r="I291" s="353"/>
      <c r="J291" s="89"/>
      <c r="K291" s="384"/>
      <c r="L291" s="388" t="str">
        <f t="shared" si="64"/>
        <v>Leer</v>
      </c>
      <c r="M291" s="388" t="str">
        <f t="shared" si="65"/>
        <v>Leer</v>
      </c>
      <c r="N291" s="388" t="str">
        <f t="shared" si="62"/>
        <v>Leer</v>
      </c>
      <c r="O291" s="388" t="str">
        <f>VLOOKUP(C291,{"29 - Psychiatrie (Erwachsene)","BGI";"30 - Kinder- und Jugendpsychiatrie","BGII";"31 - Psychosomatik","BGI";0,"Leer"},2,0)</f>
        <v>Leer</v>
      </c>
      <c r="P291" s="388" t="str">
        <f>VLOOKUP(C291,{"29 - Psychiatrie (Erwachsene)","BGIb";"30 - Kinder- und Jugendpsychiatrie","BGIIb";"31 - Psychosomatik","BGIb";0,"Leer"},2,0)</f>
        <v>Leer</v>
      </c>
      <c r="Q291" s="388" t="str">
        <f t="shared" si="66"/>
        <v>Leer</v>
      </c>
      <c r="R291" s="388">
        <f t="shared" si="55"/>
        <v>0</v>
      </c>
      <c r="S291" s="388">
        <f t="shared" si="63"/>
        <v>0</v>
      </c>
      <c r="T291" s="388">
        <f t="shared" si="56"/>
        <v>0</v>
      </c>
      <c r="U291" s="388">
        <f t="shared" si="57"/>
        <v>0</v>
      </c>
      <c r="V291" s="388">
        <f t="shared" si="58"/>
        <v>0</v>
      </c>
      <c r="W291" s="388">
        <f t="shared" si="59"/>
        <v>0</v>
      </c>
      <c r="X291" s="388">
        <f t="shared" si="60"/>
        <v>0</v>
      </c>
      <c r="Y291" s="388">
        <f t="shared" si="61"/>
        <v>0</v>
      </c>
    </row>
    <row r="292" spans="2:25" x14ac:dyDescent="0.3">
      <c r="B292" s="111" t="str">
        <f t="shared" si="54"/>
        <v>!!!</v>
      </c>
      <c r="C292" s="324"/>
      <c r="D292" s="351"/>
      <c r="E292" s="354"/>
      <c r="F292" s="340"/>
      <c r="G292" s="233"/>
      <c r="H292" s="351"/>
      <c r="I292" s="353"/>
      <c r="J292" s="89"/>
      <c r="K292" s="384"/>
      <c r="L292" s="388" t="str">
        <f t="shared" si="64"/>
        <v>Leer</v>
      </c>
      <c r="M292" s="388" t="str">
        <f t="shared" si="65"/>
        <v>Leer</v>
      </c>
      <c r="N292" s="388" t="str">
        <f t="shared" si="62"/>
        <v>Leer</v>
      </c>
      <c r="O292" s="388" t="str">
        <f>VLOOKUP(C292,{"29 - Psychiatrie (Erwachsene)","BGI";"30 - Kinder- und Jugendpsychiatrie","BGII";"31 - Psychosomatik","BGI";0,"Leer"},2,0)</f>
        <v>Leer</v>
      </c>
      <c r="P292" s="388" t="str">
        <f>VLOOKUP(C292,{"29 - Psychiatrie (Erwachsene)","BGIb";"30 - Kinder- und Jugendpsychiatrie","BGIIb";"31 - Psychosomatik","BGIb";0,"Leer"},2,0)</f>
        <v>Leer</v>
      </c>
      <c r="Q292" s="388" t="str">
        <f t="shared" si="66"/>
        <v>Leer</v>
      </c>
      <c r="R292" s="388">
        <f t="shared" si="55"/>
        <v>0</v>
      </c>
      <c r="S292" s="388">
        <f t="shared" si="63"/>
        <v>0</v>
      </c>
      <c r="T292" s="388">
        <f t="shared" si="56"/>
        <v>0</v>
      </c>
      <c r="U292" s="388">
        <f t="shared" si="57"/>
        <v>0</v>
      </c>
      <c r="V292" s="388">
        <f t="shared" si="58"/>
        <v>0</v>
      </c>
      <c r="W292" s="388">
        <f t="shared" si="59"/>
        <v>0</v>
      </c>
      <c r="X292" s="388">
        <f t="shared" si="60"/>
        <v>0</v>
      </c>
      <c r="Y292" s="388">
        <f t="shared" si="61"/>
        <v>0</v>
      </c>
    </row>
    <row r="293" spans="2:25" x14ac:dyDescent="0.3">
      <c r="B293" s="111" t="str">
        <f t="shared" si="54"/>
        <v>!!!</v>
      </c>
      <c r="C293" s="324"/>
      <c r="D293" s="351"/>
      <c r="E293" s="354"/>
      <c r="F293" s="340"/>
      <c r="G293" s="233"/>
      <c r="H293" s="351"/>
      <c r="I293" s="353"/>
      <c r="J293" s="89"/>
      <c r="K293" s="384"/>
      <c r="L293" s="388" t="str">
        <f t="shared" si="64"/>
        <v>Leer</v>
      </c>
      <c r="M293" s="388" t="str">
        <f t="shared" si="65"/>
        <v>Leer</v>
      </c>
      <c r="N293" s="388" t="str">
        <f t="shared" si="62"/>
        <v>Leer</v>
      </c>
      <c r="O293" s="388" t="str">
        <f>VLOOKUP(C293,{"29 - Psychiatrie (Erwachsene)","BGI";"30 - Kinder- und Jugendpsychiatrie","BGII";"31 - Psychosomatik","BGI";0,"Leer"},2,0)</f>
        <v>Leer</v>
      </c>
      <c r="P293" s="388" t="str">
        <f>VLOOKUP(C293,{"29 - Psychiatrie (Erwachsene)","BGIb";"30 - Kinder- und Jugendpsychiatrie","BGIIb";"31 - Psychosomatik","BGIb";0,"Leer"},2,0)</f>
        <v>Leer</v>
      </c>
      <c r="Q293" s="388" t="str">
        <f t="shared" si="66"/>
        <v>Leer</v>
      </c>
      <c r="R293" s="388">
        <f t="shared" si="55"/>
        <v>0</v>
      </c>
      <c r="S293" s="388">
        <f t="shared" si="63"/>
        <v>0</v>
      </c>
      <c r="T293" s="388">
        <f t="shared" si="56"/>
        <v>0</v>
      </c>
      <c r="U293" s="388">
        <f t="shared" si="57"/>
        <v>0</v>
      </c>
      <c r="V293" s="388">
        <f t="shared" si="58"/>
        <v>0</v>
      </c>
      <c r="W293" s="388">
        <f t="shared" si="59"/>
        <v>0</v>
      </c>
      <c r="X293" s="388">
        <f t="shared" si="60"/>
        <v>0</v>
      </c>
      <c r="Y293" s="388">
        <f t="shared" si="61"/>
        <v>0</v>
      </c>
    </row>
    <row r="294" spans="2:25" x14ac:dyDescent="0.3">
      <c r="B294" s="111" t="str">
        <f t="shared" si="54"/>
        <v>!!!</v>
      </c>
      <c r="C294" s="324"/>
      <c r="D294" s="351"/>
      <c r="E294" s="354"/>
      <c r="F294" s="340"/>
      <c r="G294" s="233"/>
      <c r="H294" s="351"/>
      <c r="I294" s="353"/>
      <c r="J294" s="89"/>
      <c r="K294" s="384"/>
      <c r="L294" s="388" t="str">
        <f t="shared" si="64"/>
        <v>Leer</v>
      </c>
      <c r="M294" s="388" t="str">
        <f t="shared" si="65"/>
        <v>Leer</v>
      </c>
      <c r="N294" s="388" t="str">
        <f t="shared" si="62"/>
        <v>Leer</v>
      </c>
      <c r="O294" s="388" t="str">
        <f>VLOOKUP(C294,{"29 - Psychiatrie (Erwachsene)","BGI";"30 - Kinder- und Jugendpsychiatrie","BGII";"31 - Psychosomatik","BGI";0,"Leer"},2,0)</f>
        <v>Leer</v>
      </c>
      <c r="P294" s="388" t="str">
        <f>VLOOKUP(C294,{"29 - Psychiatrie (Erwachsene)","BGIb";"30 - Kinder- und Jugendpsychiatrie","BGIIb";"31 - Psychosomatik","BGIb";0,"Leer"},2,0)</f>
        <v>Leer</v>
      </c>
      <c r="Q294" s="388" t="str">
        <f t="shared" si="66"/>
        <v>Leer</v>
      </c>
      <c r="R294" s="388">
        <f t="shared" si="55"/>
        <v>0</v>
      </c>
      <c r="S294" s="388">
        <f t="shared" si="63"/>
        <v>0</v>
      </c>
      <c r="T294" s="388">
        <f t="shared" si="56"/>
        <v>0</v>
      </c>
      <c r="U294" s="388">
        <f t="shared" si="57"/>
        <v>0</v>
      </c>
      <c r="V294" s="388">
        <f t="shared" si="58"/>
        <v>0</v>
      </c>
      <c r="W294" s="388">
        <f t="shared" si="59"/>
        <v>0</v>
      </c>
      <c r="X294" s="388">
        <f t="shared" si="60"/>
        <v>0</v>
      </c>
      <c r="Y294" s="388">
        <f t="shared" si="61"/>
        <v>0</v>
      </c>
    </row>
    <row r="295" spans="2:25" x14ac:dyDescent="0.3">
      <c r="B295" s="111" t="str">
        <f t="shared" si="54"/>
        <v>!!!</v>
      </c>
      <c r="C295" s="324"/>
      <c r="D295" s="351"/>
      <c r="E295" s="354"/>
      <c r="F295" s="340"/>
      <c r="G295" s="233"/>
      <c r="H295" s="351"/>
      <c r="I295" s="353"/>
      <c r="J295" s="89"/>
      <c r="K295" s="384"/>
      <c r="L295" s="388" t="str">
        <f t="shared" si="64"/>
        <v>Leer</v>
      </c>
      <c r="M295" s="388" t="str">
        <f t="shared" si="65"/>
        <v>Leer</v>
      </c>
      <c r="N295" s="388" t="str">
        <f t="shared" si="62"/>
        <v>Leer</v>
      </c>
      <c r="O295" s="388" t="str">
        <f>VLOOKUP(C295,{"29 - Psychiatrie (Erwachsene)","BGI";"30 - Kinder- und Jugendpsychiatrie","BGII";"31 - Psychosomatik","BGI";0,"Leer"},2,0)</f>
        <v>Leer</v>
      </c>
      <c r="P295" s="388" t="str">
        <f>VLOOKUP(C295,{"29 - Psychiatrie (Erwachsene)","BGIb";"30 - Kinder- und Jugendpsychiatrie","BGIIb";"31 - Psychosomatik","BGIb";0,"Leer"},2,0)</f>
        <v>Leer</v>
      </c>
      <c r="Q295" s="388" t="str">
        <f t="shared" si="66"/>
        <v>Leer</v>
      </c>
      <c r="R295" s="388">
        <f t="shared" si="55"/>
        <v>0</v>
      </c>
      <c r="S295" s="388">
        <f t="shared" si="63"/>
        <v>0</v>
      </c>
      <c r="T295" s="388">
        <f t="shared" si="56"/>
        <v>0</v>
      </c>
      <c r="U295" s="388">
        <f t="shared" si="57"/>
        <v>0</v>
      </c>
      <c r="V295" s="388">
        <f t="shared" si="58"/>
        <v>0</v>
      </c>
      <c r="W295" s="388">
        <f t="shared" si="59"/>
        <v>0</v>
      </c>
      <c r="X295" s="388">
        <f t="shared" si="60"/>
        <v>0</v>
      </c>
      <c r="Y295" s="388">
        <f t="shared" si="61"/>
        <v>0</v>
      </c>
    </row>
    <row r="296" spans="2:25" x14ac:dyDescent="0.3">
      <c r="B296" s="111" t="str">
        <f t="shared" si="54"/>
        <v>!!!</v>
      </c>
      <c r="C296" s="324"/>
      <c r="D296" s="351"/>
      <c r="E296" s="354"/>
      <c r="F296" s="340"/>
      <c r="G296" s="233"/>
      <c r="H296" s="351"/>
      <c r="I296" s="353"/>
      <c r="J296" s="89"/>
      <c r="K296" s="384"/>
      <c r="L296" s="388" t="str">
        <f t="shared" si="64"/>
        <v>Leer</v>
      </c>
      <c r="M296" s="388" t="str">
        <f t="shared" si="65"/>
        <v>Leer</v>
      </c>
      <c r="N296" s="388" t="str">
        <f t="shared" si="62"/>
        <v>Leer</v>
      </c>
      <c r="O296" s="388" t="str">
        <f>VLOOKUP(C296,{"29 - Psychiatrie (Erwachsene)","BGI";"30 - Kinder- und Jugendpsychiatrie","BGII";"31 - Psychosomatik","BGI";0,"Leer"},2,0)</f>
        <v>Leer</v>
      </c>
      <c r="P296" s="388" t="str">
        <f>VLOOKUP(C296,{"29 - Psychiatrie (Erwachsene)","BGIb";"30 - Kinder- und Jugendpsychiatrie","BGIIb";"31 - Psychosomatik","BGIb";0,"Leer"},2,0)</f>
        <v>Leer</v>
      </c>
      <c r="Q296" s="388" t="str">
        <f t="shared" si="66"/>
        <v>Leer</v>
      </c>
      <c r="R296" s="388">
        <f t="shared" si="55"/>
        <v>0</v>
      </c>
      <c r="S296" s="388">
        <f t="shared" si="63"/>
        <v>0</v>
      </c>
      <c r="T296" s="388">
        <f t="shared" si="56"/>
        <v>0</v>
      </c>
      <c r="U296" s="388">
        <f t="shared" si="57"/>
        <v>0</v>
      </c>
      <c r="V296" s="388">
        <f t="shared" si="58"/>
        <v>0</v>
      </c>
      <c r="W296" s="388">
        <f t="shared" si="59"/>
        <v>0</v>
      </c>
      <c r="X296" s="388">
        <f t="shared" si="60"/>
        <v>0</v>
      </c>
      <c r="Y296" s="388">
        <f t="shared" si="61"/>
        <v>0</v>
      </c>
    </row>
    <row r="297" spans="2:25" x14ac:dyDescent="0.3">
      <c r="B297" s="111" t="str">
        <f t="shared" si="54"/>
        <v>!!!</v>
      </c>
      <c r="C297" s="324"/>
      <c r="D297" s="351"/>
      <c r="E297" s="354"/>
      <c r="F297" s="340"/>
      <c r="G297" s="233"/>
      <c r="H297" s="351"/>
      <c r="I297" s="353"/>
      <c r="J297" s="89"/>
      <c r="K297" s="384"/>
      <c r="L297" s="388" t="str">
        <f t="shared" si="64"/>
        <v>Leer</v>
      </c>
      <c r="M297" s="388" t="str">
        <f t="shared" si="65"/>
        <v>Leer</v>
      </c>
      <c r="N297" s="388" t="str">
        <f t="shared" si="62"/>
        <v>Leer</v>
      </c>
      <c r="O297" s="388" t="str">
        <f>VLOOKUP(C297,{"29 - Psychiatrie (Erwachsene)","BGI";"30 - Kinder- und Jugendpsychiatrie","BGII";"31 - Psychosomatik","BGI";0,"Leer"},2,0)</f>
        <v>Leer</v>
      </c>
      <c r="P297" s="388" t="str">
        <f>VLOOKUP(C297,{"29 - Psychiatrie (Erwachsene)","BGIb";"30 - Kinder- und Jugendpsychiatrie","BGIIb";"31 - Psychosomatik","BGIb";0,"Leer"},2,0)</f>
        <v>Leer</v>
      </c>
      <c r="Q297" s="388" t="str">
        <f t="shared" si="66"/>
        <v>Leer</v>
      </c>
      <c r="R297" s="388">
        <f t="shared" si="55"/>
        <v>0</v>
      </c>
      <c r="S297" s="388">
        <f t="shared" si="63"/>
        <v>0</v>
      </c>
      <c r="T297" s="388">
        <f t="shared" si="56"/>
        <v>0</v>
      </c>
      <c r="U297" s="388">
        <f t="shared" si="57"/>
        <v>0</v>
      </c>
      <c r="V297" s="388">
        <f t="shared" si="58"/>
        <v>0</v>
      </c>
      <c r="W297" s="388">
        <f t="shared" si="59"/>
        <v>0</v>
      </c>
      <c r="X297" s="388">
        <f t="shared" si="60"/>
        <v>0</v>
      </c>
      <c r="Y297" s="388">
        <f t="shared" si="61"/>
        <v>0</v>
      </c>
    </row>
    <row r="298" spans="2:25" x14ac:dyDescent="0.3">
      <c r="B298" s="111" t="str">
        <f t="shared" si="54"/>
        <v>!!!</v>
      </c>
      <c r="C298" s="324"/>
      <c r="D298" s="351"/>
      <c r="E298" s="354"/>
      <c r="F298" s="340"/>
      <c r="G298" s="233"/>
      <c r="H298" s="351"/>
      <c r="I298" s="353"/>
      <c r="J298" s="89"/>
      <c r="K298" s="384"/>
      <c r="L298" s="388" t="str">
        <f t="shared" si="64"/>
        <v>Leer</v>
      </c>
      <c r="M298" s="388" t="str">
        <f t="shared" si="65"/>
        <v>Leer</v>
      </c>
      <c r="N298" s="388" t="str">
        <f t="shared" si="62"/>
        <v>Leer</v>
      </c>
      <c r="O298" s="388" t="str">
        <f>VLOOKUP(C298,{"29 - Psychiatrie (Erwachsene)","BGI";"30 - Kinder- und Jugendpsychiatrie","BGII";"31 - Psychosomatik","BGI";0,"Leer"},2,0)</f>
        <v>Leer</v>
      </c>
      <c r="P298" s="388" t="str">
        <f>VLOOKUP(C298,{"29 - Psychiatrie (Erwachsene)","BGIb";"30 - Kinder- und Jugendpsychiatrie","BGIIb";"31 - Psychosomatik","BGIb";0,"Leer"},2,0)</f>
        <v>Leer</v>
      </c>
      <c r="Q298" s="388" t="str">
        <f t="shared" si="66"/>
        <v>Leer</v>
      </c>
      <c r="R298" s="388">
        <f t="shared" si="55"/>
        <v>0</v>
      </c>
      <c r="S298" s="388">
        <f t="shared" si="63"/>
        <v>0</v>
      </c>
      <c r="T298" s="388">
        <f t="shared" si="56"/>
        <v>0</v>
      </c>
      <c r="U298" s="388">
        <f t="shared" si="57"/>
        <v>0</v>
      </c>
      <c r="V298" s="388">
        <f t="shared" si="58"/>
        <v>0</v>
      </c>
      <c r="W298" s="388">
        <f t="shared" si="59"/>
        <v>0</v>
      </c>
      <c r="X298" s="388">
        <f t="shared" si="60"/>
        <v>0</v>
      </c>
      <c r="Y298" s="388">
        <f t="shared" si="61"/>
        <v>0</v>
      </c>
    </row>
    <row r="299" spans="2:25" x14ac:dyDescent="0.3">
      <c r="B299" s="111" t="str">
        <f t="shared" si="54"/>
        <v>!!!</v>
      </c>
      <c r="C299" s="324"/>
      <c r="D299" s="351"/>
      <c r="E299" s="354"/>
      <c r="F299" s="340"/>
      <c r="G299" s="233"/>
      <c r="H299" s="351"/>
      <c r="I299" s="353"/>
      <c r="J299" s="89"/>
      <c r="K299" s="384"/>
      <c r="L299" s="388" t="str">
        <f t="shared" si="64"/>
        <v>Leer</v>
      </c>
      <c r="M299" s="388" t="str">
        <f t="shared" si="65"/>
        <v>Leer</v>
      </c>
      <c r="N299" s="388" t="str">
        <f t="shared" si="62"/>
        <v>Leer</v>
      </c>
      <c r="O299" s="388" t="str">
        <f>VLOOKUP(C299,{"29 - Psychiatrie (Erwachsene)","BGI";"30 - Kinder- und Jugendpsychiatrie","BGII";"31 - Psychosomatik","BGI";0,"Leer"},2,0)</f>
        <v>Leer</v>
      </c>
      <c r="P299" s="388" t="str">
        <f>VLOOKUP(C299,{"29 - Psychiatrie (Erwachsene)","BGIb";"30 - Kinder- und Jugendpsychiatrie","BGIIb";"31 - Psychosomatik","BGIb";0,"Leer"},2,0)</f>
        <v>Leer</v>
      </c>
      <c r="Q299" s="388" t="str">
        <f t="shared" si="66"/>
        <v>Leer</v>
      </c>
      <c r="R299" s="388">
        <f t="shared" si="55"/>
        <v>0</v>
      </c>
      <c r="S299" s="388">
        <f t="shared" si="63"/>
        <v>0</v>
      </c>
      <c r="T299" s="388">
        <f t="shared" si="56"/>
        <v>0</v>
      </c>
      <c r="U299" s="388">
        <f t="shared" si="57"/>
        <v>0</v>
      </c>
      <c r="V299" s="388">
        <f t="shared" si="58"/>
        <v>0</v>
      </c>
      <c r="W299" s="388">
        <f t="shared" si="59"/>
        <v>0</v>
      </c>
      <c r="X299" s="388">
        <f t="shared" si="60"/>
        <v>0</v>
      </c>
      <c r="Y299" s="388">
        <f t="shared" si="61"/>
        <v>0</v>
      </c>
    </row>
    <row r="300" spans="2:25" x14ac:dyDescent="0.3">
      <c r="B300" s="111" t="str">
        <f t="shared" si="54"/>
        <v>!!!</v>
      </c>
      <c r="C300" s="324"/>
      <c r="D300" s="351"/>
      <c r="E300" s="354"/>
      <c r="F300" s="340"/>
      <c r="G300" s="233"/>
      <c r="H300" s="351"/>
      <c r="I300" s="353"/>
      <c r="J300" s="89"/>
      <c r="K300" s="384"/>
      <c r="L300" s="388" t="str">
        <f t="shared" si="64"/>
        <v>Leer</v>
      </c>
      <c r="M300" s="388" t="str">
        <f t="shared" si="65"/>
        <v>Leer</v>
      </c>
      <c r="N300" s="388" t="str">
        <f t="shared" si="62"/>
        <v>Leer</v>
      </c>
      <c r="O300" s="388" t="str">
        <f>VLOOKUP(C300,{"29 - Psychiatrie (Erwachsene)","BGI";"30 - Kinder- und Jugendpsychiatrie","BGII";"31 - Psychosomatik","BGI";0,"Leer"},2,0)</f>
        <v>Leer</v>
      </c>
      <c r="P300" s="388" t="str">
        <f>VLOOKUP(C300,{"29 - Psychiatrie (Erwachsene)","BGIb";"30 - Kinder- und Jugendpsychiatrie","BGIIb";"31 - Psychosomatik","BGIb";0,"Leer"},2,0)</f>
        <v>Leer</v>
      </c>
      <c r="Q300" s="388" t="str">
        <f t="shared" si="66"/>
        <v>Leer</v>
      </c>
      <c r="R300" s="388">
        <f t="shared" si="55"/>
        <v>0</v>
      </c>
      <c r="S300" s="388">
        <f t="shared" si="63"/>
        <v>0</v>
      </c>
      <c r="T300" s="388">
        <f t="shared" si="56"/>
        <v>0</v>
      </c>
      <c r="U300" s="388">
        <f t="shared" si="57"/>
        <v>0</v>
      </c>
      <c r="V300" s="388">
        <f t="shared" si="58"/>
        <v>0</v>
      </c>
      <c r="W300" s="388">
        <f t="shared" si="59"/>
        <v>0</v>
      </c>
      <c r="X300" s="388">
        <f t="shared" si="60"/>
        <v>0</v>
      </c>
      <c r="Y300" s="388">
        <f t="shared" si="61"/>
        <v>0</v>
      </c>
    </row>
    <row r="301" spans="2:25" x14ac:dyDescent="0.3">
      <c r="B301" s="111" t="str">
        <f t="shared" si="54"/>
        <v>!!!</v>
      </c>
      <c r="C301" s="324"/>
      <c r="D301" s="351"/>
      <c r="E301" s="354"/>
      <c r="F301" s="340"/>
      <c r="G301" s="233"/>
      <c r="H301" s="351"/>
      <c r="I301" s="353"/>
      <c r="J301" s="89"/>
      <c r="K301" s="384"/>
      <c r="L301" s="388" t="str">
        <f t="shared" si="64"/>
        <v>Leer</v>
      </c>
      <c r="M301" s="388" t="str">
        <f t="shared" si="65"/>
        <v>Leer</v>
      </c>
      <c r="N301" s="388" t="str">
        <f t="shared" si="62"/>
        <v>Leer</v>
      </c>
      <c r="O301" s="388" t="str">
        <f>VLOOKUP(C301,{"29 - Psychiatrie (Erwachsene)","BGI";"30 - Kinder- und Jugendpsychiatrie","BGII";"31 - Psychosomatik","BGI";0,"Leer"},2,0)</f>
        <v>Leer</v>
      </c>
      <c r="P301" s="388" t="str">
        <f>VLOOKUP(C301,{"29 - Psychiatrie (Erwachsene)","BGIb";"30 - Kinder- und Jugendpsychiatrie","BGIIb";"31 - Psychosomatik","BGIb";0,"Leer"},2,0)</f>
        <v>Leer</v>
      </c>
      <c r="Q301" s="388" t="str">
        <f t="shared" si="66"/>
        <v>Leer</v>
      </c>
      <c r="R301" s="388">
        <f t="shared" si="55"/>
        <v>0</v>
      </c>
      <c r="S301" s="388">
        <f t="shared" si="63"/>
        <v>0</v>
      </c>
      <c r="T301" s="388">
        <f t="shared" si="56"/>
        <v>0</v>
      </c>
      <c r="U301" s="388">
        <f t="shared" si="57"/>
        <v>0</v>
      </c>
      <c r="V301" s="388">
        <f t="shared" si="58"/>
        <v>0</v>
      </c>
      <c r="W301" s="388">
        <f t="shared" si="59"/>
        <v>0</v>
      </c>
      <c r="X301" s="388">
        <f t="shared" si="60"/>
        <v>0</v>
      </c>
      <c r="Y301" s="388">
        <f t="shared" si="61"/>
        <v>0</v>
      </c>
    </row>
    <row r="302" spans="2:25" x14ac:dyDescent="0.3">
      <c r="B302" s="111" t="str">
        <f t="shared" si="54"/>
        <v>!!!</v>
      </c>
      <c r="C302" s="324"/>
      <c r="D302" s="351"/>
      <c r="E302" s="354"/>
      <c r="F302" s="340"/>
      <c r="G302" s="233"/>
      <c r="H302" s="351"/>
      <c r="I302" s="353"/>
      <c r="J302" s="89"/>
      <c r="K302" s="384"/>
      <c r="L302" s="388" t="str">
        <f t="shared" si="64"/>
        <v>Leer</v>
      </c>
      <c r="M302" s="388" t="str">
        <f t="shared" si="65"/>
        <v>Leer</v>
      </c>
      <c r="N302" s="388" t="str">
        <f t="shared" si="62"/>
        <v>Leer</v>
      </c>
      <c r="O302" s="388" t="str">
        <f>VLOOKUP(C302,{"29 - Psychiatrie (Erwachsene)","BGI";"30 - Kinder- und Jugendpsychiatrie","BGII";"31 - Psychosomatik","BGI";0,"Leer"},2,0)</f>
        <v>Leer</v>
      </c>
      <c r="P302" s="388" t="str">
        <f>VLOOKUP(C302,{"29 - Psychiatrie (Erwachsene)","BGIb";"30 - Kinder- und Jugendpsychiatrie","BGIIb";"31 - Psychosomatik","BGIb";0,"Leer"},2,0)</f>
        <v>Leer</v>
      </c>
      <c r="Q302" s="388" t="str">
        <f t="shared" si="66"/>
        <v>Leer</v>
      </c>
      <c r="R302" s="388">
        <f t="shared" si="55"/>
        <v>0</v>
      </c>
      <c r="S302" s="388">
        <f t="shared" si="63"/>
        <v>0</v>
      </c>
      <c r="T302" s="388">
        <f t="shared" si="56"/>
        <v>0</v>
      </c>
      <c r="U302" s="388">
        <f t="shared" si="57"/>
        <v>0</v>
      </c>
      <c r="V302" s="388">
        <f t="shared" si="58"/>
        <v>0</v>
      </c>
      <c r="W302" s="388">
        <f t="shared" si="59"/>
        <v>0</v>
      </c>
      <c r="X302" s="388">
        <f t="shared" si="60"/>
        <v>0</v>
      </c>
      <c r="Y302" s="388">
        <f t="shared" si="61"/>
        <v>0</v>
      </c>
    </row>
    <row r="303" spans="2:25" x14ac:dyDescent="0.3">
      <c r="B303" s="111" t="str">
        <f t="shared" si="54"/>
        <v>!!!</v>
      </c>
      <c r="C303" s="324"/>
      <c r="D303" s="351"/>
      <c r="E303" s="354"/>
      <c r="F303" s="340"/>
      <c r="G303" s="233"/>
      <c r="H303" s="351"/>
      <c r="I303" s="353"/>
      <c r="J303" s="89"/>
      <c r="K303" s="384"/>
      <c r="L303" s="388" t="str">
        <f t="shared" si="64"/>
        <v>Leer</v>
      </c>
      <c r="M303" s="388" t="str">
        <f t="shared" si="65"/>
        <v>Leer</v>
      </c>
      <c r="N303" s="388" t="str">
        <f t="shared" si="62"/>
        <v>Leer</v>
      </c>
      <c r="O303" s="388" t="str">
        <f>VLOOKUP(C303,{"29 - Psychiatrie (Erwachsene)","BGI";"30 - Kinder- und Jugendpsychiatrie","BGII";"31 - Psychosomatik","BGI";0,"Leer"},2,0)</f>
        <v>Leer</v>
      </c>
      <c r="P303" s="388" t="str">
        <f>VLOOKUP(C303,{"29 - Psychiatrie (Erwachsene)","BGIb";"30 - Kinder- und Jugendpsychiatrie","BGIIb";"31 - Psychosomatik","BGIb";0,"Leer"},2,0)</f>
        <v>Leer</v>
      </c>
      <c r="Q303" s="388" t="str">
        <f t="shared" si="66"/>
        <v>Leer</v>
      </c>
      <c r="R303" s="388">
        <f t="shared" si="55"/>
        <v>0</v>
      </c>
      <c r="S303" s="388">
        <f t="shared" si="63"/>
        <v>0</v>
      </c>
      <c r="T303" s="388">
        <f t="shared" si="56"/>
        <v>0</v>
      </c>
      <c r="U303" s="388">
        <f t="shared" si="57"/>
        <v>0</v>
      </c>
      <c r="V303" s="388">
        <f t="shared" si="58"/>
        <v>0</v>
      </c>
      <c r="W303" s="388">
        <f t="shared" si="59"/>
        <v>0</v>
      </c>
      <c r="X303" s="388">
        <f t="shared" si="60"/>
        <v>0</v>
      </c>
      <c r="Y303" s="388">
        <f t="shared" si="61"/>
        <v>0</v>
      </c>
    </row>
    <row r="304" spans="2:25" x14ac:dyDescent="0.3">
      <c r="B304" s="111" t="str">
        <f t="shared" si="54"/>
        <v>!!!</v>
      </c>
      <c r="C304" s="324"/>
      <c r="D304" s="351"/>
      <c r="E304" s="354"/>
      <c r="F304" s="340"/>
      <c r="G304" s="233"/>
      <c r="H304" s="351"/>
      <c r="I304" s="353"/>
      <c r="J304" s="89"/>
      <c r="K304" s="384"/>
      <c r="L304" s="388" t="str">
        <f t="shared" si="64"/>
        <v>Leer</v>
      </c>
      <c r="M304" s="388" t="str">
        <f t="shared" si="65"/>
        <v>Leer</v>
      </c>
      <c r="N304" s="388" t="str">
        <f t="shared" si="62"/>
        <v>Leer</v>
      </c>
      <c r="O304" s="388" t="str">
        <f>VLOOKUP(C304,{"29 - Psychiatrie (Erwachsene)","BGI";"30 - Kinder- und Jugendpsychiatrie","BGII";"31 - Psychosomatik","BGI";0,"Leer"},2,0)</f>
        <v>Leer</v>
      </c>
      <c r="P304" s="388" t="str">
        <f>VLOOKUP(C304,{"29 - Psychiatrie (Erwachsene)","BGIb";"30 - Kinder- und Jugendpsychiatrie","BGIIb";"31 - Psychosomatik","BGIb";0,"Leer"},2,0)</f>
        <v>Leer</v>
      </c>
      <c r="Q304" s="388" t="str">
        <f t="shared" si="66"/>
        <v>Leer</v>
      </c>
      <c r="R304" s="388">
        <f t="shared" si="55"/>
        <v>0</v>
      </c>
      <c r="S304" s="388">
        <f t="shared" si="63"/>
        <v>0</v>
      </c>
      <c r="T304" s="388">
        <f t="shared" si="56"/>
        <v>0</v>
      </c>
      <c r="U304" s="388">
        <f t="shared" si="57"/>
        <v>0</v>
      </c>
      <c r="V304" s="388">
        <f t="shared" si="58"/>
        <v>0</v>
      </c>
      <c r="W304" s="388">
        <f t="shared" si="59"/>
        <v>0</v>
      </c>
      <c r="X304" s="388">
        <f t="shared" si="60"/>
        <v>0</v>
      </c>
      <c r="Y304" s="388">
        <f t="shared" si="61"/>
        <v>0</v>
      </c>
    </row>
    <row r="305" spans="2:25" x14ac:dyDescent="0.3">
      <c r="B305" s="111" t="str">
        <f t="shared" si="54"/>
        <v>!!!</v>
      </c>
      <c r="C305" s="324"/>
      <c r="D305" s="351"/>
      <c r="E305" s="354"/>
      <c r="F305" s="340"/>
      <c r="G305" s="233"/>
      <c r="H305" s="351"/>
      <c r="I305" s="353"/>
      <c r="J305" s="89"/>
      <c r="K305" s="384"/>
      <c r="L305" s="388" t="str">
        <f t="shared" si="64"/>
        <v>Leer</v>
      </c>
      <c r="M305" s="388" t="str">
        <f t="shared" si="65"/>
        <v>Leer</v>
      </c>
      <c r="N305" s="388" t="str">
        <f t="shared" si="62"/>
        <v>Leer</v>
      </c>
      <c r="O305" s="388" t="str">
        <f>VLOOKUP(C305,{"29 - Psychiatrie (Erwachsene)","BGI";"30 - Kinder- und Jugendpsychiatrie","BGII";"31 - Psychosomatik","BGI";0,"Leer"},2,0)</f>
        <v>Leer</v>
      </c>
      <c r="P305" s="388" t="str">
        <f>VLOOKUP(C305,{"29 - Psychiatrie (Erwachsene)","BGIb";"30 - Kinder- und Jugendpsychiatrie","BGIIb";"31 - Psychosomatik","BGIb";0,"Leer"},2,0)</f>
        <v>Leer</v>
      </c>
      <c r="Q305" s="388" t="str">
        <f t="shared" si="66"/>
        <v>Leer</v>
      </c>
      <c r="R305" s="388">
        <f t="shared" si="55"/>
        <v>0</v>
      </c>
      <c r="S305" s="388">
        <f t="shared" si="63"/>
        <v>0</v>
      </c>
      <c r="T305" s="388">
        <f t="shared" si="56"/>
        <v>0</v>
      </c>
      <c r="U305" s="388">
        <f t="shared" si="57"/>
        <v>0</v>
      </c>
      <c r="V305" s="388">
        <f t="shared" si="58"/>
        <v>0</v>
      </c>
      <c r="W305" s="388">
        <f t="shared" si="59"/>
        <v>0</v>
      </c>
      <c r="X305" s="388">
        <f t="shared" si="60"/>
        <v>0</v>
      </c>
      <c r="Y305" s="388">
        <f t="shared" si="61"/>
        <v>0</v>
      </c>
    </row>
    <row r="306" spans="2:25" x14ac:dyDescent="0.3">
      <c r="B306" s="111" t="str">
        <f t="shared" si="54"/>
        <v>!!!</v>
      </c>
      <c r="C306" s="324"/>
      <c r="D306" s="351"/>
      <c r="E306" s="354"/>
      <c r="F306" s="340"/>
      <c r="G306" s="233"/>
      <c r="H306" s="351"/>
      <c r="I306" s="353"/>
      <c r="J306" s="89"/>
      <c r="K306" s="384"/>
      <c r="L306" s="388" t="str">
        <f t="shared" si="64"/>
        <v>Leer</v>
      </c>
      <c r="M306" s="388" t="str">
        <f t="shared" si="65"/>
        <v>Leer</v>
      </c>
      <c r="N306" s="388" t="str">
        <f t="shared" si="62"/>
        <v>Leer</v>
      </c>
      <c r="O306" s="388" t="str">
        <f>VLOOKUP(C306,{"29 - Psychiatrie (Erwachsene)","BGI";"30 - Kinder- und Jugendpsychiatrie","BGII";"31 - Psychosomatik","BGI";0,"Leer"},2,0)</f>
        <v>Leer</v>
      </c>
      <c r="P306" s="388" t="str">
        <f>VLOOKUP(C306,{"29 - Psychiatrie (Erwachsene)","BGIb";"30 - Kinder- und Jugendpsychiatrie","BGIIb";"31 - Psychosomatik","BGIb";0,"Leer"},2,0)</f>
        <v>Leer</v>
      </c>
      <c r="Q306" s="388" t="str">
        <f t="shared" si="66"/>
        <v>Leer</v>
      </c>
      <c r="R306" s="388">
        <f t="shared" si="55"/>
        <v>0</v>
      </c>
      <c r="S306" s="388">
        <f t="shared" si="63"/>
        <v>0</v>
      </c>
      <c r="T306" s="388">
        <f t="shared" si="56"/>
        <v>0</v>
      </c>
      <c r="U306" s="388">
        <f t="shared" si="57"/>
        <v>0</v>
      </c>
      <c r="V306" s="388">
        <f t="shared" si="58"/>
        <v>0</v>
      </c>
      <c r="W306" s="388">
        <f t="shared" si="59"/>
        <v>0</v>
      </c>
      <c r="X306" s="388">
        <f t="shared" si="60"/>
        <v>0</v>
      </c>
      <c r="Y306" s="388">
        <f t="shared" si="61"/>
        <v>0</v>
      </c>
    </row>
    <row r="307" spans="2:25" x14ac:dyDescent="0.3">
      <c r="B307" s="111" t="str">
        <f t="shared" si="54"/>
        <v>!!!</v>
      </c>
      <c r="C307" s="324"/>
      <c r="D307" s="351"/>
      <c r="E307" s="354"/>
      <c r="F307" s="340"/>
      <c r="G307" s="233"/>
      <c r="H307" s="351"/>
      <c r="I307" s="353"/>
      <c r="J307" s="89"/>
      <c r="K307" s="384"/>
      <c r="L307" s="388" t="str">
        <f t="shared" si="64"/>
        <v>Leer</v>
      </c>
      <c r="M307" s="388" t="str">
        <f t="shared" si="65"/>
        <v>Leer</v>
      </c>
      <c r="N307" s="388" t="str">
        <f t="shared" si="62"/>
        <v>Leer</v>
      </c>
      <c r="O307" s="388" t="str">
        <f>VLOOKUP(C307,{"29 - Psychiatrie (Erwachsene)","BGI";"30 - Kinder- und Jugendpsychiatrie","BGII";"31 - Psychosomatik","BGI";0,"Leer"},2,0)</f>
        <v>Leer</v>
      </c>
      <c r="P307" s="388" t="str">
        <f>VLOOKUP(C307,{"29 - Psychiatrie (Erwachsene)","BGIb";"30 - Kinder- und Jugendpsychiatrie","BGIIb";"31 - Psychosomatik","BGIb";0,"Leer"},2,0)</f>
        <v>Leer</v>
      </c>
      <c r="Q307" s="388" t="str">
        <f t="shared" si="66"/>
        <v>Leer</v>
      </c>
      <c r="R307" s="388">
        <f t="shared" si="55"/>
        <v>0</v>
      </c>
      <c r="S307" s="388">
        <f t="shared" si="63"/>
        <v>0</v>
      </c>
      <c r="T307" s="388">
        <f t="shared" si="56"/>
        <v>0</v>
      </c>
      <c r="U307" s="388">
        <f t="shared" si="57"/>
        <v>0</v>
      </c>
      <c r="V307" s="388">
        <f t="shared" si="58"/>
        <v>0</v>
      </c>
      <c r="W307" s="388">
        <f t="shared" si="59"/>
        <v>0</v>
      </c>
      <c r="X307" s="388">
        <f t="shared" si="60"/>
        <v>0</v>
      </c>
      <c r="Y307" s="388">
        <f t="shared" si="61"/>
        <v>0</v>
      </c>
    </row>
    <row r="308" spans="2:25" x14ac:dyDescent="0.3">
      <c r="B308" s="111" t="str">
        <f t="shared" si="54"/>
        <v>!!!</v>
      </c>
      <c r="C308" s="324"/>
      <c r="D308" s="351"/>
      <c r="E308" s="354"/>
      <c r="F308" s="340"/>
      <c r="G308" s="233"/>
      <c r="H308" s="351"/>
      <c r="I308" s="353"/>
      <c r="J308" s="89"/>
      <c r="K308" s="384"/>
      <c r="L308" s="388" t="str">
        <f t="shared" si="64"/>
        <v>Leer</v>
      </c>
      <c r="M308" s="388" t="str">
        <f t="shared" si="65"/>
        <v>Leer</v>
      </c>
      <c r="N308" s="388" t="str">
        <f t="shared" si="62"/>
        <v>Leer</v>
      </c>
      <c r="O308" s="388" t="str">
        <f>VLOOKUP(C308,{"29 - Psychiatrie (Erwachsene)","BGI";"30 - Kinder- und Jugendpsychiatrie","BGII";"31 - Psychosomatik","BGI";0,"Leer"},2,0)</f>
        <v>Leer</v>
      </c>
      <c r="P308" s="388" t="str">
        <f>VLOOKUP(C308,{"29 - Psychiatrie (Erwachsene)","BGIb";"30 - Kinder- und Jugendpsychiatrie","BGIIb";"31 - Psychosomatik","BGIb";0,"Leer"},2,0)</f>
        <v>Leer</v>
      </c>
      <c r="Q308" s="388" t="str">
        <f t="shared" si="66"/>
        <v>Leer</v>
      </c>
      <c r="R308" s="388">
        <f t="shared" si="55"/>
        <v>0</v>
      </c>
      <c r="S308" s="388">
        <f t="shared" si="63"/>
        <v>0</v>
      </c>
      <c r="T308" s="388">
        <f t="shared" si="56"/>
        <v>0</v>
      </c>
      <c r="U308" s="388">
        <f t="shared" si="57"/>
        <v>0</v>
      </c>
      <c r="V308" s="388">
        <f t="shared" si="58"/>
        <v>0</v>
      </c>
      <c r="W308" s="388">
        <f t="shared" si="59"/>
        <v>0</v>
      </c>
      <c r="X308" s="388">
        <f t="shared" si="60"/>
        <v>0</v>
      </c>
      <c r="Y308" s="388">
        <f t="shared" si="61"/>
        <v>0</v>
      </c>
    </row>
    <row r="309" spans="2:25" x14ac:dyDescent="0.3">
      <c r="B309" s="111" t="str">
        <f t="shared" si="54"/>
        <v>!!!</v>
      </c>
      <c r="C309" s="324"/>
      <c r="D309" s="351"/>
      <c r="E309" s="354"/>
      <c r="F309" s="340"/>
      <c r="G309" s="233"/>
      <c r="H309" s="351"/>
      <c r="I309" s="353"/>
      <c r="J309" s="89"/>
      <c r="K309" s="384"/>
      <c r="L309" s="388" t="str">
        <f t="shared" si="64"/>
        <v>Leer</v>
      </c>
      <c r="M309" s="388" t="str">
        <f t="shared" si="65"/>
        <v>Leer</v>
      </c>
      <c r="N309" s="388" t="str">
        <f t="shared" si="62"/>
        <v>Leer</v>
      </c>
      <c r="O309" s="388" t="str">
        <f>VLOOKUP(C309,{"29 - Psychiatrie (Erwachsene)","BGI";"30 - Kinder- und Jugendpsychiatrie","BGII";"31 - Psychosomatik","BGI";0,"Leer"},2,0)</f>
        <v>Leer</v>
      </c>
      <c r="P309" s="388" t="str">
        <f>VLOOKUP(C309,{"29 - Psychiatrie (Erwachsene)","BGIb";"30 - Kinder- und Jugendpsychiatrie","BGIIb";"31 - Psychosomatik","BGIb";0,"Leer"},2,0)</f>
        <v>Leer</v>
      </c>
      <c r="Q309" s="388" t="str">
        <f t="shared" si="66"/>
        <v>Leer</v>
      </c>
      <c r="R309" s="388">
        <f t="shared" si="55"/>
        <v>0</v>
      </c>
      <c r="S309" s="388">
        <f t="shared" si="63"/>
        <v>0</v>
      </c>
      <c r="T309" s="388">
        <f t="shared" si="56"/>
        <v>0</v>
      </c>
      <c r="U309" s="388">
        <f t="shared" si="57"/>
        <v>0</v>
      </c>
      <c r="V309" s="388">
        <f t="shared" si="58"/>
        <v>0</v>
      </c>
      <c r="W309" s="388">
        <f t="shared" si="59"/>
        <v>0</v>
      </c>
      <c r="X309" s="388">
        <f t="shared" si="60"/>
        <v>0</v>
      </c>
      <c r="Y309" s="388">
        <f t="shared" si="61"/>
        <v>0</v>
      </c>
    </row>
    <row r="310" spans="2:25" x14ac:dyDescent="0.3">
      <c r="B310" s="111" t="str">
        <f t="shared" si="54"/>
        <v>!!!</v>
      </c>
      <c r="C310" s="324"/>
      <c r="D310" s="351"/>
      <c r="E310" s="354"/>
      <c r="F310" s="340"/>
      <c r="G310" s="233"/>
      <c r="H310" s="351"/>
      <c r="I310" s="353"/>
      <c r="J310" s="89"/>
      <c r="K310" s="384"/>
      <c r="L310" s="388" t="str">
        <f t="shared" si="64"/>
        <v>Leer</v>
      </c>
      <c r="M310" s="388" t="str">
        <f t="shared" si="65"/>
        <v>Leer</v>
      </c>
      <c r="N310" s="388" t="str">
        <f t="shared" si="62"/>
        <v>Leer</v>
      </c>
      <c r="O310" s="388" t="str">
        <f>VLOOKUP(C310,{"29 - Psychiatrie (Erwachsene)","BGI";"30 - Kinder- und Jugendpsychiatrie","BGII";"31 - Psychosomatik","BGI";0,"Leer"},2,0)</f>
        <v>Leer</v>
      </c>
      <c r="P310" s="388" t="str">
        <f>VLOOKUP(C310,{"29 - Psychiatrie (Erwachsene)","BGIb";"30 - Kinder- und Jugendpsychiatrie","BGIIb";"31 - Psychosomatik","BGIb";0,"Leer"},2,0)</f>
        <v>Leer</v>
      </c>
      <c r="Q310" s="388" t="str">
        <f t="shared" si="66"/>
        <v>Leer</v>
      </c>
      <c r="R310" s="388">
        <f t="shared" si="55"/>
        <v>0</v>
      </c>
      <c r="S310" s="388">
        <f t="shared" si="63"/>
        <v>0</v>
      </c>
      <c r="T310" s="388">
        <f t="shared" si="56"/>
        <v>0</v>
      </c>
      <c r="U310" s="388">
        <f t="shared" si="57"/>
        <v>0</v>
      </c>
      <c r="V310" s="388">
        <f t="shared" si="58"/>
        <v>0</v>
      </c>
      <c r="W310" s="388">
        <f t="shared" si="59"/>
        <v>0</v>
      </c>
      <c r="X310" s="388">
        <f t="shared" si="60"/>
        <v>0</v>
      </c>
      <c r="Y310" s="388">
        <f t="shared" si="61"/>
        <v>0</v>
      </c>
    </row>
    <row r="311" spans="2:25" x14ac:dyDescent="0.3">
      <c r="B311" s="111" t="str">
        <f t="shared" si="54"/>
        <v>!!!</v>
      </c>
      <c r="C311" s="324"/>
      <c r="D311" s="351"/>
      <c r="E311" s="354"/>
      <c r="F311" s="340"/>
      <c r="G311" s="233"/>
      <c r="H311" s="351"/>
      <c r="I311" s="353"/>
      <c r="J311" s="89"/>
      <c r="K311" s="384"/>
      <c r="L311" s="388" t="str">
        <f t="shared" si="64"/>
        <v>Leer</v>
      </c>
      <c r="M311" s="388" t="str">
        <f t="shared" si="65"/>
        <v>Leer</v>
      </c>
      <c r="N311" s="388" t="str">
        <f t="shared" si="62"/>
        <v>Leer</v>
      </c>
      <c r="O311" s="388" t="str">
        <f>VLOOKUP(C311,{"29 - Psychiatrie (Erwachsene)","BGI";"30 - Kinder- und Jugendpsychiatrie","BGII";"31 - Psychosomatik","BGI";0,"Leer"},2,0)</f>
        <v>Leer</v>
      </c>
      <c r="P311" s="388" t="str">
        <f>VLOOKUP(C311,{"29 - Psychiatrie (Erwachsene)","BGIb";"30 - Kinder- und Jugendpsychiatrie","BGIIb";"31 - Psychosomatik","BGIb";0,"Leer"},2,0)</f>
        <v>Leer</v>
      </c>
      <c r="Q311" s="388" t="str">
        <f t="shared" si="66"/>
        <v>Leer</v>
      </c>
      <c r="R311" s="388">
        <f t="shared" si="55"/>
        <v>0</v>
      </c>
      <c r="S311" s="388">
        <f t="shared" si="63"/>
        <v>0</v>
      </c>
      <c r="T311" s="388">
        <f t="shared" si="56"/>
        <v>0</v>
      </c>
      <c r="U311" s="388">
        <f t="shared" si="57"/>
        <v>0</v>
      </c>
      <c r="V311" s="388">
        <f t="shared" si="58"/>
        <v>0</v>
      </c>
      <c r="W311" s="388">
        <f t="shared" si="59"/>
        <v>0</v>
      </c>
      <c r="X311" s="388">
        <f t="shared" si="60"/>
        <v>0</v>
      </c>
      <c r="Y311" s="388">
        <f t="shared" si="61"/>
        <v>0</v>
      </c>
    </row>
    <row r="312" spans="2:25" x14ac:dyDescent="0.3">
      <c r="B312" s="111" t="str">
        <f t="shared" si="54"/>
        <v>!!!</v>
      </c>
      <c r="C312" s="324"/>
      <c r="D312" s="351"/>
      <c r="E312" s="354"/>
      <c r="F312" s="340"/>
      <c r="G312" s="233"/>
      <c r="H312" s="351"/>
      <c r="I312" s="353"/>
      <c r="J312" s="89"/>
      <c r="K312" s="384"/>
      <c r="L312" s="388" t="str">
        <f t="shared" si="64"/>
        <v>Leer</v>
      </c>
      <c r="M312" s="388" t="str">
        <f t="shared" si="65"/>
        <v>Leer</v>
      </c>
      <c r="N312" s="388" t="str">
        <f t="shared" si="62"/>
        <v>Leer</v>
      </c>
      <c r="O312" s="388" t="str">
        <f>VLOOKUP(C312,{"29 - Psychiatrie (Erwachsene)","BGI";"30 - Kinder- und Jugendpsychiatrie","BGII";"31 - Psychosomatik","BGI";0,"Leer"},2,0)</f>
        <v>Leer</v>
      </c>
      <c r="P312" s="388" t="str">
        <f>VLOOKUP(C312,{"29 - Psychiatrie (Erwachsene)","BGIb";"30 - Kinder- und Jugendpsychiatrie","BGIIb";"31 - Psychosomatik","BGIb";0,"Leer"},2,0)</f>
        <v>Leer</v>
      </c>
      <c r="Q312" s="388" t="str">
        <f t="shared" si="66"/>
        <v>Leer</v>
      </c>
      <c r="R312" s="388">
        <f t="shared" si="55"/>
        <v>0</v>
      </c>
      <c r="S312" s="388">
        <f t="shared" si="63"/>
        <v>0</v>
      </c>
      <c r="T312" s="388">
        <f t="shared" si="56"/>
        <v>0</v>
      </c>
      <c r="U312" s="388">
        <f t="shared" si="57"/>
        <v>0</v>
      </c>
      <c r="V312" s="388">
        <f t="shared" si="58"/>
        <v>0</v>
      </c>
      <c r="W312" s="388">
        <f t="shared" si="59"/>
        <v>0</v>
      </c>
      <c r="X312" s="388">
        <f t="shared" si="60"/>
        <v>0</v>
      </c>
      <c r="Y312" s="388">
        <f t="shared" si="61"/>
        <v>0</v>
      </c>
    </row>
    <row r="313" spans="2:25" x14ac:dyDescent="0.3">
      <c r="B313" s="111" t="str">
        <f t="shared" si="54"/>
        <v>!!!</v>
      </c>
      <c r="C313" s="324"/>
      <c r="D313" s="351"/>
      <c r="E313" s="354"/>
      <c r="F313" s="340"/>
      <c r="G313" s="233"/>
      <c r="H313" s="351"/>
      <c r="I313" s="353"/>
      <c r="J313" s="89"/>
      <c r="K313" s="384"/>
      <c r="L313" s="388" t="str">
        <f t="shared" si="64"/>
        <v>Leer</v>
      </c>
      <c r="M313" s="388" t="str">
        <f t="shared" si="65"/>
        <v>Leer</v>
      </c>
      <c r="N313" s="388" t="str">
        <f t="shared" si="62"/>
        <v>Leer</v>
      </c>
      <c r="O313" s="388" t="str">
        <f>VLOOKUP(C313,{"29 - Psychiatrie (Erwachsene)","BGI";"30 - Kinder- und Jugendpsychiatrie","BGII";"31 - Psychosomatik","BGI";0,"Leer"},2,0)</f>
        <v>Leer</v>
      </c>
      <c r="P313" s="388" t="str">
        <f>VLOOKUP(C313,{"29 - Psychiatrie (Erwachsene)","BGIb";"30 - Kinder- und Jugendpsychiatrie","BGIIb";"31 - Psychosomatik","BGIb";0,"Leer"},2,0)</f>
        <v>Leer</v>
      </c>
      <c r="Q313" s="388" t="str">
        <f t="shared" si="66"/>
        <v>Leer</v>
      </c>
      <c r="R313" s="388">
        <f t="shared" si="55"/>
        <v>0</v>
      </c>
      <c r="S313" s="388">
        <f t="shared" si="63"/>
        <v>0</v>
      </c>
      <c r="T313" s="388">
        <f t="shared" si="56"/>
        <v>0</v>
      </c>
      <c r="U313" s="388">
        <f t="shared" si="57"/>
        <v>0</v>
      </c>
      <c r="V313" s="388">
        <f t="shared" si="58"/>
        <v>0</v>
      </c>
      <c r="W313" s="388">
        <f t="shared" si="59"/>
        <v>0</v>
      </c>
      <c r="X313" s="388">
        <f t="shared" si="60"/>
        <v>0</v>
      </c>
      <c r="Y313" s="388">
        <f t="shared" si="61"/>
        <v>0</v>
      </c>
    </row>
    <row r="314" spans="2:25" x14ac:dyDescent="0.3">
      <c r="B314" s="111" t="str">
        <f t="shared" si="54"/>
        <v>!!!</v>
      </c>
      <c r="C314" s="324"/>
      <c r="D314" s="351"/>
      <c r="E314" s="354"/>
      <c r="F314" s="340"/>
      <c r="G314" s="233"/>
      <c r="H314" s="351"/>
      <c r="I314" s="353"/>
      <c r="J314" s="89"/>
      <c r="K314" s="384"/>
      <c r="L314" s="388" t="str">
        <f t="shared" si="64"/>
        <v>Leer</v>
      </c>
      <c r="M314" s="388" t="str">
        <f t="shared" si="65"/>
        <v>Leer</v>
      </c>
      <c r="N314" s="388" t="str">
        <f t="shared" si="62"/>
        <v>Leer</v>
      </c>
      <c r="O314" s="388" t="str">
        <f>VLOOKUP(C314,{"29 - Psychiatrie (Erwachsene)","BGI";"30 - Kinder- und Jugendpsychiatrie","BGII";"31 - Psychosomatik","BGI";0,"Leer"},2,0)</f>
        <v>Leer</v>
      </c>
      <c r="P314" s="388" t="str">
        <f>VLOOKUP(C314,{"29 - Psychiatrie (Erwachsene)","BGIb";"30 - Kinder- und Jugendpsychiatrie","BGIIb";"31 - Psychosomatik","BGIb";0,"Leer"},2,0)</f>
        <v>Leer</v>
      </c>
      <c r="Q314" s="388" t="str">
        <f t="shared" si="66"/>
        <v>Leer</v>
      </c>
      <c r="R314" s="388">
        <f t="shared" si="55"/>
        <v>0</v>
      </c>
      <c r="S314" s="388">
        <f t="shared" si="63"/>
        <v>0</v>
      </c>
      <c r="T314" s="388">
        <f t="shared" si="56"/>
        <v>0</v>
      </c>
      <c r="U314" s="388">
        <f t="shared" si="57"/>
        <v>0</v>
      </c>
      <c r="V314" s="388">
        <f t="shared" si="58"/>
        <v>0</v>
      </c>
      <c r="W314" s="388">
        <f t="shared" si="59"/>
        <v>0</v>
      </c>
      <c r="X314" s="388">
        <f t="shared" si="60"/>
        <v>0</v>
      </c>
      <c r="Y314" s="388">
        <f t="shared" si="61"/>
        <v>0</v>
      </c>
    </row>
    <row r="315" spans="2:25" x14ac:dyDescent="0.3">
      <c r="B315" s="111" t="str">
        <f t="shared" si="54"/>
        <v>!!!</v>
      </c>
      <c r="C315" s="324"/>
      <c r="D315" s="351"/>
      <c r="E315" s="354"/>
      <c r="F315" s="340"/>
      <c r="G315" s="233"/>
      <c r="H315" s="351"/>
      <c r="I315" s="353"/>
      <c r="J315" s="89"/>
      <c r="K315" s="384"/>
      <c r="L315" s="388" t="str">
        <f t="shared" si="64"/>
        <v>Leer</v>
      </c>
      <c r="M315" s="388" t="str">
        <f t="shared" si="65"/>
        <v>Leer</v>
      </c>
      <c r="N315" s="388" t="str">
        <f t="shared" si="62"/>
        <v>Leer</v>
      </c>
      <c r="O315" s="388" t="str">
        <f>VLOOKUP(C315,{"29 - Psychiatrie (Erwachsene)","BGI";"30 - Kinder- und Jugendpsychiatrie","BGII";"31 - Psychosomatik","BGI";0,"Leer"},2,0)</f>
        <v>Leer</v>
      </c>
      <c r="P315" s="388" t="str">
        <f>VLOOKUP(C315,{"29 - Psychiatrie (Erwachsene)","BGIb";"30 - Kinder- und Jugendpsychiatrie","BGIIb";"31 - Psychosomatik","BGIb";0,"Leer"},2,0)</f>
        <v>Leer</v>
      </c>
      <c r="Q315" s="388" t="str">
        <f t="shared" si="66"/>
        <v>Leer</v>
      </c>
      <c r="R315" s="388">
        <f t="shared" si="55"/>
        <v>0</v>
      </c>
      <c r="S315" s="388">
        <f t="shared" si="63"/>
        <v>0</v>
      </c>
      <c r="T315" s="388">
        <f t="shared" si="56"/>
        <v>0</v>
      </c>
      <c r="U315" s="388">
        <f t="shared" si="57"/>
        <v>0</v>
      </c>
      <c r="V315" s="388">
        <f t="shared" si="58"/>
        <v>0</v>
      </c>
      <c r="W315" s="388">
        <f t="shared" si="59"/>
        <v>0</v>
      </c>
      <c r="X315" s="388">
        <f t="shared" si="60"/>
        <v>0</v>
      </c>
      <c r="Y315" s="388">
        <f t="shared" si="61"/>
        <v>0</v>
      </c>
    </row>
    <row r="316" spans="2:25" x14ac:dyDescent="0.3">
      <c r="B316" s="111" t="str">
        <f t="shared" si="54"/>
        <v>!!!</v>
      </c>
      <c r="C316" s="324"/>
      <c r="D316" s="351"/>
      <c r="E316" s="354"/>
      <c r="F316" s="340"/>
      <c r="G316" s="233"/>
      <c r="H316" s="351"/>
      <c r="I316" s="353"/>
      <c r="J316" s="89"/>
      <c r="K316" s="384"/>
      <c r="L316" s="388" t="str">
        <f t="shared" si="64"/>
        <v>Leer</v>
      </c>
      <c r="M316" s="388" t="str">
        <f t="shared" si="65"/>
        <v>Leer</v>
      </c>
      <c r="N316" s="388" t="str">
        <f t="shared" si="62"/>
        <v>Leer</v>
      </c>
      <c r="O316" s="388" t="str">
        <f>VLOOKUP(C316,{"29 - Psychiatrie (Erwachsene)","BGI";"30 - Kinder- und Jugendpsychiatrie","BGII";"31 - Psychosomatik","BGI";0,"Leer"},2,0)</f>
        <v>Leer</v>
      </c>
      <c r="P316" s="388" t="str">
        <f>VLOOKUP(C316,{"29 - Psychiatrie (Erwachsene)","BGIb";"30 - Kinder- und Jugendpsychiatrie","BGIIb";"31 - Psychosomatik","BGIb";0,"Leer"},2,0)</f>
        <v>Leer</v>
      </c>
      <c r="Q316" s="388" t="str">
        <f t="shared" si="66"/>
        <v>Leer</v>
      </c>
      <c r="R316" s="388">
        <f t="shared" si="55"/>
        <v>0</v>
      </c>
      <c r="S316" s="388">
        <f t="shared" si="63"/>
        <v>0</v>
      </c>
      <c r="T316" s="388">
        <f t="shared" si="56"/>
        <v>0</v>
      </c>
      <c r="U316" s="388">
        <f t="shared" si="57"/>
        <v>0</v>
      </c>
      <c r="V316" s="388">
        <f t="shared" si="58"/>
        <v>0</v>
      </c>
      <c r="W316" s="388">
        <f t="shared" si="59"/>
        <v>0</v>
      </c>
      <c r="X316" s="388">
        <f t="shared" si="60"/>
        <v>0</v>
      </c>
      <c r="Y316" s="388">
        <f t="shared" si="61"/>
        <v>0</v>
      </c>
    </row>
    <row r="317" spans="2:25" x14ac:dyDescent="0.3">
      <c r="B317" s="111" t="str">
        <f t="shared" si="54"/>
        <v>!!!</v>
      </c>
      <c r="C317" s="324"/>
      <c r="D317" s="351"/>
      <c r="E317" s="354"/>
      <c r="F317" s="340"/>
      <c r="G317" s="233"/>
      <c r="H317" s="351"/>
      <c r="I317" s="353"/>
      <c r="J317" s="89"/>
      <c r="K317" s="384"/>
      <c r="L317" s="388" t="str">
        <f t="shared" si="64"/>
        <v>Leer</v>
      </c>
      <c r="M317" s="388" t="str">
        <f t="shared" si="65"/>
        <v>Leer</v>
      </c>
      <c r="N317" s="388" t="str">
        <f t="shared" si="62"/>
        <v>Leer</v>
      </c>
      <c r="O317" s="388" t="str">
        <f>VLOOKUP(C317,{"29 - Psychiatrie (Erwachsene)","BGI";"30 - Kinder- und Jugendpsychiatrie","BGII";"31 - Psychosomatik","BGI";0,"Leer"},2,0)</f>
        <v>Leer</v>
      </c>
      <c r="P317" s="388" t="str">
        <f>VLOOKUP(C317,{"29 - Psychiatrie (Erwachsene)","BGIb";"30 - Kinder- und Jugendpsychiatrie","BGIIb";"31 - Psychosomatik","BGIb";0,"Leer"},2,0)</f>
        <v>Leer</v>
      </c>
      <c r="Q317" s="388" t="str">
        <f t="shared" si="66"/>
        <v>Leer</v>
      </c>
      <c r="R317" s="388">
        <f t="shared" si="55"/>
        <v>0</v>
      </c>
      <c r="S317" s="388">
        <f t="shared" si="63"/>
        <v>0</v>
      </c>
      <c r="T317" s="388">
        <f t="shared" si="56"/>
        <v>0</v>
      </c>
      <c r="U317" s="388">
        <f t="shared" si="57"/>
        <v>0</v>
      </c>
      <c r="V317" s="388">
        <f t="shared" si="58"/>
        <v>0</v>
      </c>
      <c r="W317" s="388">
        <f t="shared" si="59"/>
        <v>0</v>
      </c>
      <c r="X317" s="388">
        <f t="shared" si="60"/>
        <v>0</v>
      </c>
      <c r="Y317" s="388">
        <f t="shared" si="61"/>
        <v>0</v>
      </c>
    </row>
    <row r="318" spans="2:25" x14ac:dyDescent="0.3">
      <c r="B318" s="111" t="str">
        <f t="shared" si="54"/>
        <v>!!!</v>
      </c>
      <c r="C318" s="324"/>
      <c r="D318" s="351"/>
      <c r="E318" s="354"/>
      <c r="F318" s="340"/>
      <c r="G318" s="233"/>
      <c r="H318" s="351"/>
      <c r="I318" s="353"/>
      <c r="J318" s="89"/>
      <c r="K318" s="384"/>
      <c r="L318" s="388" t="str">
        <f t="shared" si="64"/>
        <v>Leer</v>
      </c>
      <c r="M318" s="388" t="str">
        <f t="shared" si="65"/>
        <v>Leer</v>
      </c>
      <c r="N318" s="388" t="str">
        <f t="shared" si="62"/>
        <v>Leer</v>
      </c>
      <c r="O318" s="388" t="str">
        <f>VLOOKUP(C318,{"29 - Psychiatrie (Erwachsene)","BGI";"30 - Kinder- und Jugendpsychiatrie","BGII";"31 - Psychosomatik","BGI";0,"Leer"},2,0)</f>
        <v>Leer</v>
      </c>
      <c r="P318" s="388" t="str">
        <f>VLOOKUP(C318,{"29 - Psychiatrie (Erwachsene)","BGIb";"30 - Kinder- und Jugendpsychiatrie","BGIIb";"31 - Psychosomatik","BGIb";0,"Leer"},2,0)</f>
        <v>Leer</v>
      </c>
      <c r="Q318" s="388" t="str">
        <f t="shared" si="66"/>
        <v>Leer</v>
      </c>
      <c r="R318" s="388">
        <f t="shared" si="55"/>
        <v>0</v>
      </c>
      <c r="S318" s="388">
        <f t="shared" si="63"/>
        <v>0</v>
      </c>
      <c r="T318" s="388">
        <f t="shared" si="56"/>
        <v>0</v>
      </c>
      <c r="U318" s="388">
        <f t="shared" si="57"/>
        <v>0</v>
      </c>
      <c r="V318" s="388">
        <f t="shared" si="58"/>
        <v>0</v>
      </c>
      <c r="W318" s="388">
        <f t="shared" si="59"/>
        <v>0</v>
      </c>
      <c r="X318" s="388">
        <f t="shared" si="60"/>
        <v>0</v>
      </c>
      <c r="Y318" s="388">
        <f t="shared" si="61"/>
        <v>0</v>
      </c>
    </row>
    <row r="319" spans="2:25" x14ac:dyDescent="0.3">
      <c r="B319" s="111" t="str">
        <f t="shared" si="54"/>
        <v>!!!</v>
      </c>
      <c r="C319" s="324"/>
      <c r="D319" s="351"/>
      <c r="E319" s="354"/>
      <c r="F319" s="340"/>
      <c r="G319" s="233"/>
      <c r="H319" s="351"/>
      <c r="I319" s="353"/>
      <c r="J319" s="89"/>
      <c r="K319" s="384"/>
      <c r="L319" s="388" t="str">
        <f t="shared" si="64"/>
        <v>Leer</v>
      </c>
      <c r="M319" s="388" t="str">
        <f t="shared" si="65"/>
        <v>Leer</v>
      </c>
      <c r="N319" s="388" t="str">
        <f t="shared" si="62"/>
        <v>Leer</v>
      </c>
      <c r="O319" s="388" t="str">
        <f>VLOOKUP(C319,{"29 - Psychiatrie (Erwachsene)","BGI";"30 - Kinder- und Jugendpsychiatrie","BGII";"31 - Psychosomatik","BGI";0,"Leer"},2,0)</f>
        <v>Leer</v>
      </c>
      <c r="P319" s="388" t="str">
        <f>VLOOKUP(C319,{"29 - Psychiatrie (Erwachsene)","BGIb";"30 - Kinder- und Jugendpsychiatrie","BGIIb";"31 - Psychosomatik","BGIb";0,"Leer"},2,0)</f>
        <v>Leer</v>
      </c>
      <c r="Q319" s="388" t="str">
        <f t="shared" si="66"/>
        <v>Leer</v>
      </c>
      <c r="R319" s="388">
        <f t="shared" si="55"/>
        <v>0</v>
      </c>
      <c r="S319" s="388">
        <f t="shared" si="63"/>
        <v>0</v>
      </c>
      <c r="T319" s="388">
        <f t="shared" si="56"/>
        <v>0</v>
      </c>
      <c r="U319" s="388">
        <f t="shared" si="57"/>
        <v>0</v>
      </c>
      <c r="V319" s="388">
        <f t="shared" si="58"/>
        <v>0</v>
      </c>
      <c r="W319" s="388">
        <f t="shared" si="59"/>
        <v>0</v>
      </c>
      <c r="X319" s="388">
        <f t="shared" si="60"/>
        <v>0</v>
      </c>
      <c r="Y319" s="388">
        <f t="shared" si="61"/>
        <v>0</v>
      </c>
    </row>
    <row r="320" spans="2:25" x14ac:dyDescent="0.3">
      <c r="B320" s="111" t="str">
        <f t="shared" si="54"/>
        <v>!!!</v>
      </c>
      <c r="C320" s="324"/>
      <c r="D320" s="351"/>
      <c r="E320" s="354"/>
      <c r="F320" s="340"/>
      <c r="G320" s="233"/>
      <c r="H320" s="351"/>
      <c r="I320" s="353"/>
      <c r="J320" s="89"/>
      <c r="K320" s="384"/>
      <c r="L320" s="388" t="str">
        <f t="shared" si="64"/>
        <v>Leer</v>
      </c>
      <c r="M320" s="388" t="str">
        <f t="shared" si="65"/>
        <v>Leer</v>
      </c>
      <c r="N320" s="388" t="str">
        <f t="shared" si="62"/>
        <v>Leer</v>
      </c>
      <c r="O320" s="388" t="str">
        <f>VLOOKUP(C320,{"29 - Psychiatrie (Erwachsene)","BGI";"30 - Kinder- und Jugendpsychiatrie","BGII";"31 - Psychosomatik","BGI";0,"Leer"},2,0)</f>
        <v>Leer</v>
      </c>
      <c r="P320" s="388" t="str">
        <f>VLOOKUP(C320,{"29 - Psychiatrie (Erwachsene)","BGIb";"30 - Kinder- und Jugendpsychiatrie","BGIIb";"31 - Psychosomatik","BGIb";0,"Leer"},2,0)</f>
        <v>Leer</v>
      </c>
      <c r="Q320" s="388" t="str">
        <f t="shared" si="66"/>
        <v>Leer</v>
      </c>
      <c r="R320" s="388">
        <f t="shared" si="55"/>
        <v>0</v>
      </c>
      <c r="S320" s="388">
        <f t="shared" si="63"/>
        <v>0</v>
      </c>
      <c r="T320" s="388">
        <f t="shared" si="56"/>
        <v>0</v>
      </c>
      <c r="U320" s="388">
        <f t="shared" si="57"/>
        <v>0</v>
      </c>
      <c r="V320" s="388">
        <f t="shared" si="58"/>
        <v>0</v>
      </c>
      <c r="W320" s="388">
        <f t="shared" si="59"/>
        <v>0</v>
      </c>
      <c r="X320" s="388">
        <f t="shared" si="60"/>
        <v>0</v>
      </c>
      <c r="Y320" s="388">
        <f t="shared" si="61"/>
        <v>0</v>
      </c>
    </row>
    <row r="321" spans="2:25" x14ac:dyDescent="0.3">
      <c r="B321" s="111" t="str">
        <f t="shared" si="54"/>
        <v>!!!</v>
      </c>
      <c r="C321" s="324"/>
      <c r="D321" s="351"/>
      <c r="E321" s="354"/>
      <c r="F321" s="340"/>
      <c r="G321" s="233"/>
      <c r="H321" s="351"/>
      <c r="I321" s="353"/>
      <c r="J321" s="89"/>
      <c r="K321" s="384"/>
      <c r="L321" s="388" t="str">
        <f t="shared" si="64"/>
        <v>Leer</v>
      </c>
      <c r="M321" s="388" t="str">
        <f t="shared" si="65"/>
        <v>Leer</v>
      </c>
      <c r="N321" s="388" t="str">
        <f t="shared" si="62"/>
        <v>Leer</v>
      </c>
      <c r="O321" s="388" t="str">
        <f>VLOOKUP(C321,{"29 - Psychiatrie (Erwachsene)","BGI";"30 - Kinder- und Jugendpsychiatrie","BGII";"31 - Psychosomatik","BGI";0,"Leer"},2,0)</f>
        <v>Leer</v>
      </c>
      <c r="P321" s="388" t="str">
        <f>VLOOKUP(C321,{"29 - Psychiatrie (Erwachsene)","BGIb";"30 - Kinder- und Jugendpsychiatrie","BGIIb";"31 - Psychosomatik","BGIb";0,"Leer"},2,0)</f>
        <v>Leer</v>
      </c>
      <c r="Q321" s="388" t="str">
        <f t="shared" si="66"/>
        <v>Leer</v>
      </c>
      <c r="R321" s="388">
        <f t="shared" si="55"/>
        <v>0</v>
      </c>
      <c r="S321" s="388">
        <f t="shared" si="63"/>
        <v>0</v>
      </c>
      <c r="T321" s="388">
        <f t="shared" si="56"/>
        <v>0</v>
      </c>
      <c r="U321" s="388">
        <f t="shared" si="57"/>
        <v>0</v>
      </c>
      <c r="V321" s="388">
        <f t="shared" si="58"/>
        <v>0</v>
      </c>
      <c r="W321" s="388">
        <f t="shared" si="59"/>
        <v>0</v>
      </c>
      <c r="X321" s="388">
        <f t="shared" si="60"/>
        <v>0</v>
      </c>
      <c r="Y321" s="388">
        <f t="shared" si="61"/>
        <v>0</v>
      </c>
    </row>
    <row r="322" spans="2:25" x14ac:dyDescent="0.3">
      <c r="B322" s="111" t="str">
        <f t="shared" si="54"/>
        <v>!!!</v>
      </c>
      <c r="C322" s="324"/>
      <c r="D322" s="351"/>
      <c r="E322" s="354"/>
      <c r="F322" s="340"/>
      <c r="G322" s="233"/>
      <c r="H322" s="351"/>
      <c r="I322" s="353"/>
      <c r="J322" s="89"/>
      <c r="K322" s="384"/>
      <c r="L322" s="388" t="str">
        <f t="shared" si="64"/>
        <v>Leer</v>
      </c>
      <c r="M322" s="388" t="str">
        <f t="shared" si="65"/>
        <v>Leer</v>
      </c>
      <c r="N322" s="388" t="str">
        <f t="shared" si="62"/>
        <v>Leer</v>
      </c>
      <c r="O322" s="388" t="str">
        <f>VLOOKUP(C322,{"29 - Psychiatrie (Erwachsene)","BGI";"30 - Kinder- und Jugendpsychiatrie","BGII";"31 - Psychosomatik","BGI";0,"Leer"},2,0)</f>
        <v>Leer</v>
      </c>
      <c r="P322" s="388" t="str">
        <f>VLOOKUP(C322,{"29 - Psychiatrie (Erwachsene)","BGIb";"30 - Kinder- und Jugendpsychiatrie","BGIIb";"31 - Psychosomatik","BGIb";0,"Leer"},2,0)</f>
        <v>Leer</v>
      </c>
      <c r="Q322" s="388" t="str">
        <f t="shared" si="66"/>
        <v>Leer</v>
      </c>
      <c r="R322" s="388">
        <f t="shared" si="55"/>
        <v>0</v>
      </c>
      <c r="S322" s="388">
        <f t="shared" si="63"/>
        <v>0</v>
      </c>
      <c r="T322" s="388">
        <f t="shared" si="56"/>
        <v>0</v>
      </c>
      <c r="U322" s="388">
        <f t="shared" si="57"/>
        <v>0</v>
      </c>
      <c r="V322" s="388">
        <f t="shared" si="58"/>
        <v>0</v>
      </c>
      <c r="W322" s="388">
        <f t="shared" si="59"/>
        <v>0</v>
      </c>
      <c r="X322" s="388">
        <f t="shared" si="60"/>
        <v>0</v>
      </c>
      <c r="Y322" s="388">
        <f t="shared" si="61"/>
        <v>0</v>
      </c>
    </row>
    <row r="323" spans="2:25" x14ac:dyDescent="0.3">
      <c r="B323" s="111" t="str">
        <f t="shared" si="54"/>
        <v>!!!</v>
      </c>
      <c r="C323" s="324"/>
      <c r="D323" s="351"/>
      <c r="E323" s="354"/>
      <c r="F323" s="340"/>
      <c r="G323" s="233"/>
      <c r="H323" s="351"/>
      <c r="I323" s="353"/>
      <c r="J323" s="89"/>
      <c r="K323" s="384"/>
      <c r="L323" s="388" t="str">
        <f t="shared" si="64"/>
        <v>Leer</v>
      </c>
      <c r="M323" s="388" t="str">
        <f t="shared" si="65"/>
        <v>Leer</v>
      </c>
      <c r="N323" s="388" t="str">
        <f t="shared" si="62"/>
        <v>Leer</v>
      </c>
      <c r="O323" s="388" t="str">
        <f>VLOOKUP(C323,{"29 - Psychiatrie (Erwachsene)","BGI";"30 - Kinder- und Jugendpsychiatrie","BGII";"31 - Psychosomatik","BGI";0,"Leer"},2,0)</f>
        <v>Leer</v>
      </c>
      <c r="P323" s="388" t="str">
        <f>VLOOKUP(C323,{"29 - Psychiatrie (Erwachsene)","BGIb";"30 - Kinder- und Jugendpsychiatrie","BGIIb";"31 - Psychosomatik","BGIb";0,"Leer"},2,0)</f>
        <v>Leer</v>
      </c>
      <c r="Q323" s="388" t="str">
        <f t="shared" si="66"/>
        <v>Leer</v>
      </c>
      <c r="R323" s="388">
        <f t="shared" si="55"/>
        <v>0</v>
      </c>
      <c r="S323" s="388">
        <f t="shared" si="63"/>
        <v>0</v>
      </c>
      <c r="T323" s="388">
        <f t="shared" si="56"/>
        <v>0</v>
      </c>
      <c r="U323" s="388">
        <f t="shared" si="57"/>
        <v>0</v>
      </c>
      <c r="V323" s="388">
        <f t="shared" si="58"/>
        <v>0</v>
      </c>
      <c r="W323" s="388">
        <f t="shared" si="59"/>
        <v>0</v>
      </c>
      <c r="X323" s="388">
        <f t="shared" si="60"/>
        <v>0</v>
      </c>
      <c r="Y323" s="388">
        <f t="shared" si="61"/>
        <v>0</v>
      </c>
    </row>
    <row r="324" spans="2:25" x14ac:dyDescent="0.3">
      <c r="B324" s="111" t="str">
        <f t="shared" si="54"/>
        <v>!!!</v>
      </c>
      <c r="C324" s="324"/>
      <c r="D324" s="351"/>
      <c r="E324" s="354"/>
      <c r="F324" s="340"/>
      <c r="G324" s="233"/>
      <c r="H324" s="351"/>
      <c r="I324" s="353"/>
      <c r="J324" s="89"/>
      <c r="K324" s="384"/>
      <c r="L324" s="388" t="str">
        <f t="shared" si="64"/>
        <v>Leer</v>
      </c>
      <c r="M324" s="388" t="str">
        <f t="shared" si="65"/>
        <v>Leer</v>
      </c>
      <c r="N324" s="388" t="str">
        <f t="shared" si="62"/>
        <v>Leer</v>
      </c>
      <c r="O324" s="388" t="str">
        <f>VLOOKUP(C324,{"29 - Psychiatrie (Erwachsene)","BGI";"30 - Kinder- und Jugendpsychiatrie","BGII";"31 - Psychosomatik","BGI";0,"Leer"},2,0)</f>
        <v>Leer</v>
      </c>
      <c r="P324" s="388" t="str">
        <f>VLOOKUP(C324,{"29 - Psychiatrie (Erwachsene)","BGIb";"30 - Kinder- und Jugendpsychiatrie","BGIIb";"31 - Psychosomatik","BGIb";0,"Leer"},2,0)</f>
        <v>Leer</v>
      </c>
      <c r="Q324" s="388" t="str">
        <f t="shared" si="66"/>
        <v>Leer</v>
      </c>
      <c r="R324" s="388">
        <f t="shared" si="55"/>
        <v>0</v>
      </c>
      <c r="S324" s="388">
        <f t="shared" si="63"/>
        <v>0</v>
      </c>
      <c r="T324" s="388">
        <f t="shared" si="56"/>
        <v>0</v>
      </c>
      <c r="U324" s="388">
        <f t="shared" si="57"/>
        <v>0</v>
      </c>
      <c r="V324" s="388">
        <f t="shared" si="58"/>
        <v>0</v>
      </c>
      <c r="W324" s="388">
        <f t="shared" si="59"/>
        <v>0</v>
      </c>
      <c r="X324" s="388">
        <f t="shared" si="60"/>
        <v>0</v>
      </c>
      <c r="Y324" s="388">
        <f t="shared" si="61"/>
        <v>0</v>
      </c>
    </row>
    <row r="325" spans="2:25" x14ac:dyDescent="0.3">
      <c r="B325" s="111" t="str">
        <f t="shared" si="54"/>
        <v>!!!</v>
      </c>
      <c r="C325" s="324"/>
      <c r="D325" s="351"/>
      <c r="E325" s="354"/>
      <c r="F325" s="340"/>
      <c r="G325" s="233"/>
      <c r="H325" s="351"/>
      <c r="I325" s="353"/>
      <c r="J325" s="89"/>
      <c r="K325" s="384"/>
      <c r="L325" s="388" t="str">
        <f t="shared" si="64"/>
        <v>Leer</v>
      </c>
      <c r="M325" s="388" t="str">
        <f t="shared" si="65"/>
        <v>Leer</v>
      </c>
      <c r="N325" s="388" t="str">
        <f t="shared" si="62"/>
        <v>Leer</v>
      </c>
      <c r="O325" s="388" t="str">
        <f>VLOOKUP(C325,{"29 - Psychiatrie (Erwachsene)","BGI";"30 - Kinder- und Jugendpsychiatrie","BGII";"31 - Psychosomatik","BGI";0,"Leer"},2,0)</f>
        <v>Leer</v>
      </c>
      <c r="P325" s="388" t="str">
        <f>VLOOKUP(C325,{"29 - Psychiatrie (Erwachsene)","BGIb";"30 - Kinder- und Jugendpsychiatrie","BGIIb";"31 - Psychosomatik","BGIb";0,"Leer"},2,0)</f>
        <v>Leer</v>
      </c>
      <c r="Q325" s="388" t="str">
        <f t="shared" si="66"/>
        <v>Leer</v>
      </c>
      <c r="R325" s="388">
        <f t="shared" si="55"/>
        <v>0</v>
      </c>
      <c r="S325" s="388">
        <f t="shared" si="63"/>
        <v>0</v>
      </c>
      <c r="T325" s="388">
        <f t="shared" si="56"/>
        <v>0</v>
      </c>
      <c r="U325" s="388">
        <f t="shared" si="57"/>
        <v>0</v>
      </c>
      <c r="V325" s="388">
        <f t="shared" si="58"/>
        <v>0</v>
      </c>
      <c r="W325" s="388">
        <f t="shared" si="59"/>
        <v>0</v>
      </c>
      <c r="X325" s="388">
        <f t="shared" si="60"/>
        <v>0</v>
      </c>
      <c r="Y325" s="388">
        <f t="shared" si="61"/>
        <v>0</v>
      </c>
    </row>
    <row r="326" spans="2:25" x14ac:dyDescent="0.3">
      <c r="B326" s="111" t="str">
        <f t="shared" si="54"/>
        <v>!!!</v>
      </c>
      <c r="C326" s="324"/>
      <c r="D326" s="351"/>
      <c r="E326" s="354"/>
      <c r="F326" s="340"/>
      <c r="G326" s="233"/>
      <c r="H326" s="351"/>
      <c r="I326" s="353"/>
      <c r="J326" s="89"/>
      <c r="K326" s="384"/>
      <c r="L326" s="388" t="str">
        <f t="shared" si="64"/>
        <v>Leer</v>
      </c>
      <c r="M326" s="388" t="str">
        <f t="shared" si="65"/>
        <v>Leer</v>
      </c>
      <c r="N326" s="388" t="str">
        <f t="shared" si="62"/>
        <v>Leer</v>
      </c>
      <c r="O326" s="388" t="str">
        <f>VLOOKUP(C326,{"29 - Psychiatrie (Erwachsene)","BGI";"30 - Kinder- und Jugendpsychiatrie","BGII";"31 - Psychosomatik","BGI";0,"Leer"},2,0)</f>
        <v>Leer</v>
      </c>
      <c r="P326" s="388" t="str">
        <f>VLOOKUP(C326,{"29 - Psychiatrie (Erwachsene)","BGIb";"30 - Kinder- und Jugendpsychiatrie","BGIIb";"31 - Psychosomatik","BGIb";0,"Leer"},2,0)</f>
        <v>Leer</v>
      </c>
      <c r="Q326" s="388" t="str">
        <f t="shared" si="66"/>
        <v>Leer</v>
      </c>
      <c r="R326" s="388">
        <f t="shared" si="55"/>
        <v>0</v>
      </c>
      <c r="S326" s="388">
        <f t="shared" si="63"/>
        <v>0</v>
      </c>
      <c r="T326" s="388">
        <f t="shared" si="56"/>
        <v>0</v>
      </c>
      <c r="U326" s="388">
        <f t="shared" si="57"/>
        <v>0</v>
      </c>
      <c r="V326" s="388">
        <f t="shared" si="58"/>
        <v>0</v>
      </c>
      <c r="W326" s="388">
        <f t="shared" si="59"/>
        <v>0</v>
      </c>
      <c r="X326" s="388">
        <f t="shared" si="60"/>
        <v>0</v>
      </c>
      <c r="Y326" s="388">
        <f t="shared" si="61"/>
        <v>0</v>
      </c>
    </row>
    <row r="327" spans="2:25" x14ac:dyDescent="0.3">
      <c r="B327" s="111" t="str">
        <f t="shared" si="54"/>
        <v>!!!</v>
      </c>
      <c r="C327" s="324"/>
      <c r="D327" s="351"/>
      <c r="E327" s="354"/>
      <c r="F327" s="340"/>
      <c r="G327" s="233"/>
      <c r="H327" s="351"/>
      <c r="I327" s="353"/>
      <c r="J327" s="89"/>
      <c r="K327" s="384"/>
      <c r="L327" s="388" t="str">
        <f t="shared" si="64"/>
        <v>Leer</v>
      </c>
      <c r="M327" s="388" t="str">
        <f t="shared" si="65"/>
        <v>Leer</v>
      </c>
      <c r="N327" s="388" t="str">
        <f t="shared" si="62"/>
        <v>Leer</v>
      </c>
      <c r="O327" s="388" t="str">
        <f>VLOOKUP(C327,{"29 - Psychiatrie (Erwachsene)","BGI";"30 - Kinder- und Jugendpsychiatrie","BGII";"31 - Psychosomatik","BGI";0,"Leer"},2,0)</f>
        <v>Leer</v>
      </c>
      <c r="P327" s="388" t="str">
        <f>VLOOKUP(C327,{"29 - Psychiatrie (Erwachsene)","BGIb";"30 - Kinder- und Jugendpsychiatrie","BGIIb";"31 - Psychosomatik","BGIb";0,"Leer"},2,0)</f>
        <v>Leer</v>
      </c>
      <c r="Q327" s="388" t="str">
        <f t="shared" si="66"/>
        <v>Leer</v>
      </c>
      <c r="R327" s="388">
        <f t="shared" si="55"/>
        <v>0</v>
      </c>
      <c r="S327" s="388">
        <f t="shared" si="63"/>
        <v>0</v>
      </c>
      <c r="T327" s="388">
        <f t="shared" si="56"/>
        <v>0</v>
      </c>
      <c r="U327" s="388">
        <f t="shared" si="57"/>
        <v>0</v>
      </c>
      <c r="V327" s="388">
        <f t="shared" si="58"/>
        <v>0</v>
      </c>
      <c r="W327" s="388">
        <f t="shared" si="59"/>
        <v>0</v>
      </c>
      <c r="X327" s="388">
        <f t="shared" si="60"/>
        <v>0</v>
      </c>
      <c r="Y327" s="388">
        <f t="shared" si="61"/>
        <v>0</v>
      </c>
    </row>
    <row r="328" spans="2:25" x14ac:dyDescent="0.3">
      <c r="B328" s="111" t="str">
        <f t="shared" si="54"/>
        <v>!!!</v>
      </c>
      <c r="C328" s="324"/>
      <c r="D328" s="351"/>
      <c r="E328" s="354"/>
      <c r="F328" s="340"/>
      <c r="G328" s="233"/>
      <c r="H328" s="351"/>
      <c r="I328" s="353"/>
      <c r="J328" s="89"/>
      <c r="K328" s="384"/>
      <c r="L328" s="388" t="str">
        <f t="shared" si="64"/>
        <v>Leer</v>
      </c>
      <c r="M328" s="388" t="str">
        <f t="shared" si="65"/>
        <v>Leer</v>
      </c>
      <c r="N328" s="388" t="str">
        <f t="shared" si="62"/>
        <v>Leer</v>
      </c>
      <c r="O328" s="388" t="str">
        <f>VLOOKUP(C328,{"29 - Psychiatrie (Erwachsene)","BGI";"30 - Kinder- und Jugendpsychiatrie","BGII";"31 - Psychosomatik","BGI";0,"Leer"},2,0)</f>
        <v>Leer</v>
      </c>
      <c r="P328" s="388" t="str">
        <f>VLOOKUP(C328,{"29 - Psychiatrie (Erwachsene)","BGIb";"30 - Kinder- und Jugendpsychiatrie","BGIIb";"31 - Psychosomatik","BGIb";0,"Leer"},2,0)</f>
        <v>Leer</v>
      </c>
      <c r="Q328" s="388" t="str">
        <f t="shared" si="66"/>
        <v>Leer</v>
      </c>
      <c r="R328" s="388">
        <f t="shared" si="55"/>
        <v>0</v>
      </c>
      <c r="S328" s="388">
        <f t="shared" si="63"/>
        <v>0</v>
      </c>
      <c r="T328" s="388">
        <f t="shared" si="56"/>
        <v>0</v>
      </c>
      <c r="U328" s="388">
        <f t="shared" si="57"/>
        <v>0</v>
      </c>
      <c r="V328" s="388">
        <f t="shared" si="58"/>
        <v>0</v>
      </c>
      <c r="W328" s="388">
        <f t="shared" si="59"/>
        <v>0</v>
      </c>
      <c r="X328" s="388">
        <f t="shared" si="60"/>
        <v>0</v>
      </c>
      <c r="Y328" s="388">
        <f t="shared" si="61"/>
        <v>0</v>
      </c>
    </row>
    <row r="329" spans="2:25" x14ac:dyDescent="0.3">
      <c r="B329" s="111" t="str">
        <f t="shared" si="54"/>
        <v>!!!</v>
      </c>
      <c r="C329" s="324"/>
      <c r="D329" s="351"/>
      <c r="E329" s="354"/>
      <c r="F329" s="340"/>
      <c r="G329" s="233"/>
      <c r="H329" s="351"/>
      <c r="I329" s="353"/>
      <c r="J329" s="89"/>
      <c r="K329" s="384"/>
      <c r="L329" s="388" t="str">
        <f t="shared" si="64"/>
        <v>Leer</v>
      </c>
      <c r="M329" s="388" t="str">
        <f t="shared" si="65"/>
        <v>Leer</v>
      </c>
      <c r="N329" s="388" t="str">
        <f t="shared" si="62"/>
        <v>Leer</v>
      </c>
      <c r="O329" s="388" t="str">
        <f>VLOOKUP(C329,{"29 - Psychiatrie (Erwachsene)","BGI";"30 - Kinder- und Jugendpsychiatrie","BGII";"31 - Psychosomatik","BGI";0,"Leer"},2,0)</f>
        <v>Leer</v>
      </c>
      <c r="P329" s="388" t="str">
        <f>VLOOKUP(C329,{"29 - Psychiatrie (Erwachsene)","BGIb";"30 - Kinder- und Jugendpsychiatrie","BGIIb";"31 - Psychosomatik","BGIb";0,"Leer"},2,0)</f>
        <v>Leer</v>
      </c>
      <c r="Q329" s="388" t="str">
        <f t="shared" si="66"/>
        <v>Leer</v>
      </c>
      <c r="R329" s="388">
        <f t="shared" si="55"/>
        <v>0</v>
      </c>
      <c r="S329" s="388">
        <f t="shared" si="63"/>
        <v>0</v>
      </c>
      <c r="T329" s="388">
        <f t="shared" si="56"/>
        <v>0</v>
      </c>
      <c r="U329" s="388">
        <f t="shared" si="57"/>
        <v>0</v>
      </c>
      <c r="V329" s="388">
        <f t="shared" si="58"/>
        <v>0</v>
      </c>
      <c r="W329" s="388">
        <f t="shared" si="59"/>
        <v>0</v>
      </c>
      <c r="X329" s="388">
        <f t="shared" si="60"/>
        <v>0</v>
      </c>
      <c r="Y329" s="388">
        <f t="shared" si="61"/>
        <v>0</v>
      </c>
    </row>
    <row r="330" spans="2:25" x14ac:dyDescent="0.3">
      <c r="B330" s="111" t="str">
        <f t="shared" si="54"/>
        <v>!!!</v>
      </c>
      <c r="C330" s="324"/>
      <c r="D330" s="351"/>
      <c r="E330" s="354"/>
      <c r="F330" s="340"/>
      <c r="G330" s="233"/>
      <c r="H330" s="351"/>
      <c r="I330" s="353"/>
      <c r="J330" s="89"/>
      <c r="K330" s="384"/>
      <c r="L330" s="388" t="str">
        <f t="shared" si="64"/>
        <v>Leer</v>
      </c>
      <c r="M330" s="388" t="str">
        <f t="shared" si="65"/>
        <v>Leer</v>
      </c>
      <c r="N330" s="388" t="str">
        <f t="shared" si="62"/>
        <v>Leer</v>
      </c>
      <c r="O330" s="388" t="str">
        <f>VLOOKUP(C330,{"29 - Psychiatrie (Erwachsene)","BGI";"30 - Kinder- und Jugendpsychiatrie","BGII";"31 - Psychosomatik","BGI";0,"Leer"},2,0)</f>
        <v>Leer</v>
      </c>
      <c r="P330" s="388" t="str">
        <f>VLOOKUP(C330,{"29 - Psychiatrie (Erwachsene)","BGIb";"30 - Kinder- und Jugendpsychiatrie","BGIIb";"31 - Psychosomatik","BGIb";0,"Leer"},2,0)</f>
        <v>Leer</v>
      </c>
      <c r="Q330" s="388" t="str">
        <f t="shared" si="66"/>
        <v>Leer</v>
      </c>
      <c r="R330" s="388">
        <f t="shared" si="55"/>
        <v>0</v>
      </c>
      <c r="S330" s="388">
        <f t="shared" si="63"/>
        <v>0</v>
      </c>
      <c r="T330" s="388">
        <f t="shared" si="56"/>
        <v>0</v>
      </c>
      <c r="U330" s="388">
        <f t="shared" si="57"/>
        <v>0</v>
      </c>
      <c r="V330" s="388">
        <f t="shared" si="58"/>
        <v>0</v>
      </c>
      <c r="W330" s="388">
        <f t="shared" si="59"/>
        <v>0</v>
      </c>
      <c r="X330" s="388">
        <f t="shared" si="60"/>
        <v>0</v>
      </c>
      <c r="Y330" s="388">
        <f t="shared" si="61"/>
        <v>0</v>
      </c>
    </row>
    <row r="331" spans="2:25" x14ac:dyDescent="0.3">
      <c r="B331" s="111" t="str">
        <f t="shared" si="54"/>
        <v>!!!</v>
      </c>
      <c r="C331" s="324"/>
      <c r="D331" s="351"/>
      <c r="E331" s="354"/>
      <c r="F331" s="340"/>
      <c r="G331" s="233"/>
      <c r="H331" s="351"/>
      <c r="I331" s="353"/>
      <c r="J331" s="89"/>
      <c r="K331" s="384"/>
      <c r="L331" s="388" t="str">
        <f t="shared" si="64"/>
        <v>Leer</v>
      </c>
      <c r="M331" s="388" t="str">
        <f t="shared" si="65"/>
        <v>Leer</v>
      </c>
      <c r="N331" s="388" t="str">
        <f t="shared" si="62"/>
        <v>Leer</v>
      </c>
      <c r="O331" s="388" t="str">
        <f>VLOOKUP(C331,{"29 - Psychiatrie (Erwachsene)","BGI";"30 - Kinder- und Jugendpsychiatrie","BGII";"31 - Psychosomatik","BGI";0,"Leer"},2,0)</f>
        <v>Leer</v>
      </c>
      <c r="P331" s="388" t="str">
        <f>VLOOKUP(C331,{"29 - Psychiatrie (Erwachsene)","BGIb";"30 - Kinder- und Jugendpsychiatrie","BGIIb";"31 - Psychosomatik","BGIb";0,"Leer"},2,0)</f>
        <v>Leer</v>
      </c>
      <c r="Q331" s="388" t="str">
        <f t="shared" si="66"/>
        <v>Leer</v>
      </c>
      <c r="R331" s="388">
        <f t="shared" si="55"/>
        <v>0</v>
      </c>
      <c r="S331" s="388">
        <f t="shared" si="63"/>
        <v>0</v>
      </c>
      <c r="T331" s="388">
        <f t="shared" si="56"/>
        <v>0</v>
      </c>
      <c r="U331" s="388">
        <f t="shared" si="57"/>
        <v>0</v>
      </c>
      <c r="V331" s="388">
        <f t="shared" si="58"/>
        <v>0</v>
      </c>
      <c r="W331" s="388">
        <f t="shared" si="59"/>
        <v>0</v>
      </c>
      <c r="X331" s="388">
        <f t="shared" si="60"/>
        <v>0</v>
      </c>
      <c r="Y331" s="388">
        <f t="shared" si="61"/>
        <v>0</v>
      </c>
    </row>
    <row r="332" spans="2:25" x14ac:dyDescent="0.3">
      <c r="B332" s="111" t="str">
        <f t="shared" si="54"/>
        <v>!!!</v>
      </c>
      <c r="C332" s="324"/>
      <c r="D332" s="351"/>
      <c r="E332" s="354"/>
      <c r="F332" s="340"/>
      <c r="G332" s="233"/>
      <c r="H332" s="351"/>
      <c r="I332" s="353"/>
      <c r="J332" s="89"/>
      <c r="K332" s="384"/>
      <c r="L332" s="388" t="str">
        <f t="shared" si="64"/>
        <v>Leer</v>
      </c>
      <c r="M332" s="388" t="str">
        <f t="shared" si="65"/>
        <v>Leer</v>
      </c>
      <c r="N332" s="388" t="str">
        <f t="shared" si="62"/>
        <v>Leer</v>
      </c>
      <c r="O332" s="388" t="str">
        <f>VLOOKUP(C332,{"29 - Psychiatrie (Erwachsene)","BGI";"30 - Kinder- und Jugendpsychiatrie","BGII";"31 - Psychosomatik","BGI";0,"Leer"},2,0)</f>
        <v>Leer</v>
      </c>
      <c r="P332" s="388" t="str">
        <f>VLOOKUP(C332,{"29 - Psychiatrie (Erwachsene)","BGIb";"30 - Kinder- und Jugendpsychiatrie","BGIIb";"31 - Psychosomatik","BGIb";0,"Leer"},2,0)</f>
        <v>Leer</v>
      </c>
      <c r="Q332" s="388" t="str">
        <f t="shared" si="66"/>
        <v>Leer</v>
      </c>
      <c r="R332" s="388">
        <f t="shared" si="55"/>
        <v>0</v>
      </c>
      <c r="S332" s="388">
        <f t="shared" si="63"/>
        <v>0</v>
      </c>
      <c r="T332" s="388">
        <f t="shared" si="56"/>
        <v>0</v>
      </c>
      <c r="U332" s="388">
        <f t="shared" si="57"/>
        <v>0</v>
      </c>
      <c r="V332" s="388">
        <f t="shared" si="58"/>
        <v>0</v>
      </c>
      <c r="W332" s="388">
        <f t="shared" si="59"/>
        <v>0</v>
      </c>
      <c r="X332" s="388">
        <f t="shared" si="60"/>
        <v>0</v>
      </c>
      <c r="Y332" s="388">
        <f t="shared" si="61"/>
        <v>0</v>
      </c>
    </row>
    <row r="333" spans="2:25" x14ac:dyDescent="0.3">
      <c r="B333" s="111" t="str">
        <f t="shared" si="54"/>
        <v>!!!</v>
      </c>
      <c r="C333" s="324"/>
      <c r="D333" s="351"/>
      <c r="E333" s="354"/>
      <c r="F333" s="340"/>
      <c r="G333" s="233"/>
      <c r="H333" s="351"/>
      <c r="I333" s="353"/>
      <c r="J333" s="89"/>
      <c r="K333" s="384"/>
      <c r="L333" s="388" t="str">
        <f t="shared" si="64"/>
        <v>Leer</v>
      </c>
      <c r="M333" s="388" t="str">
        <f t="shared" si="65"/>
        <v>Leer</v>
      </c>
      <c r="N333" s="388" t="str">
        <f t="shared" si="62"/>
        <v>Leer</v>
      </c>
      <c r="O333" s="388" t="str">
        <f>VLOOKUP(C333,{"29 - Psychiatrie (Erwachsene)","BGI";"30 - Kinder- und Jugendpsychiatrie","BGII";"31 - Psychosomatik","BGI";0,"Leer"},2,0)</f>
        <v>Leer</v>
      </c>
      <c r="P333" s="388" t="str">
        <f>VLOOKUP(C333,{"29 - Psychiatrie (Erwachsene)","BGIb";"30 - Kinder- und Jugendpsychiatrie","BGIIb";"31 - Psychosomatik","BGIb";0,"Leer"},2,0)</f>
        <v>Leer</v>
      </c>
      <c r="Q333" s="388" t="str">
        <f t="shared" si="66"/>
        <v>Leer</v>
      </c>
      <c r="R333" s="388">
        <f t="shared" si="55"/>
        <v>0</v>
      </c>
      <c r="S333" s="388">
        <f t="shared" si="63"/>
        <v>0</v>
      </c>
      <c r="T333" s="388">
        <f t="shared" si="56"/>
        <v>0</v>
      </c>
      <c r="U333" s="388">
        <f t="shared" si="57"/>
        <v>0</v>
      </c>
      <c r="V333" s="388">
        <f t="shared" si="58"/>
        <v>0</v>
      </c>
      <c r="W333" s="388">
        <f t="shared" si="59"/>
        <v>0</v>
      </c>
      <c r="X333" s="388">
        <f t="shared" si="60"/>
        <v>0</v>
      </c>
      <c r="Y333" s="388">
        <f t="shared" si="61"/>
        <v>0</v>
      </c>
    </row>
    <row r="334" spans="2:25" x14ac:dyDescent="0.3">
      <c r="B334" s="111" t="str">
        <f t="shared" ref="B334:B397" si="67">IF(SUM(S334:Y334)&lt;7,"!!!","")</f>
        <v>!!!</v>
      </c>
      <c r="C334" s="324"/>
      <c r="D334" s="351"/>
      <c r="E334" s="354"/>
      <c r="F334" s="340"/>
      <c r="G334" s="233"/>
      <c r="H334" s="351"/>
      <c r="I334" s="353"/>
      <c r="J334" s="89"/>
      <c r="K334" s="384"/>
      <c r="L334" s="388" t="str">
        <f t="shared" si="64"/>
        <v>Leer</v>
      </c>
      <c r="M334" s="388" t="str">
        <f t="shared" si="65"/>
        <v>Leer</v>
      </c>
      <c r="N334" s="388" t="str">
        <f t="shared" si="62"/>
        <v>Leer</v>
      </c>
      <c r="O334" s="388" t="str">
        <f>VLOOKUP(C334,{"29 - Psychiatrie (Erwachsene)","BGI";"30 - Kinder- und Jugendpsychiatrie","BGII";"31 - Psychosomatik","BGI";0,"Leer"},2,0)</f>
        <v>Leer</v>
      </c>
      <c r="P334" s="388" t="str">
        <f>VLOOKUP(C334,{"29 - Psychiatrie (Erwachsene)","BGIb";"30 - Kinder- und Jugendpsychiatrie","BGIIb";"31 - Psychosomatik","BGIb";0,"Leer"},2,0)</f>
        <v>Leer</v>
      </c>
      <c r="Q334" s="388" t="str">
        <f t="shared" si="66"/>
        <v>Leer</v>
      </c>
      <c r="R334" s="388">
        <f t="shared" ref="R334:R397" si="68">IF(LEN(B334)&gt;0,0,1)</f>
        <v>0</v>
      </c>
      <c r="S334" s="388">
        <f t="shared" si="63"/>
        <v>0</v>
      </c>
      <c r="T334" s="388">
        <f t="shared" ref="T334:T397" si="69">IF(LEN(D334)&gt;0,1,0)</f>
        <v>0</v>
      </c>
      <c r="U334" s="388">
        <f t="shared" ref="U334:U397" si="70">IF(LEN(E334)&gt;0,1,0)</f>
        <v>0</v>
      </c>
      <c r="V334" s="388">
        <f t="shared" ref="V334:V397" si="71">IF(LEN(F334)&gt;0,1,0)</f>
        <v>0</v>
      </c>
      <c r="W334" s="388">
        <f t="shared" ref="W334:W397" si="72">IF(LEN(G334)&gt;0,1,0)</f>
        <v>0</v>
      </c>
      <c r="X334" s="388">
        <f t="shared" ref="X334:X397" si="73">IF(LEN(H334)&gt;0,1,0)</f>
        <v>0</v>
      </c>
      <c r="Y334" s="388">
        <f t="shared" ref="Y334:Y397" si="74">IF(LEN(I334)&gt;0,1,0)</f>
        <v>0</v>
      </c>
    </row>
    <row r="335" spans="2:25" x14ac:dyDescent="0.3">
      <c r="B335" s="111" t="str">
        <f t="shared" si="67"/>
        <v>!!!</v>
      </c>
      <c r="C335" s="324"/>
      <c r="D335" s="351"/>
      <c r="E335" s="354"/>
      <c r="F335" s="340"/>
      <c r="G335" s="233"/>
      <c r="H335" s="351"/>
      <c r="I335" s="353"/>
      <c r="J335" s="89"/>
      <c r="K335" s="384"/>
      <c r="L335" s="388" t="str">
        <f t="shared" si="64"/>
        <v>Leer</v>
      </c>
      <c r="M335" s="388" t="str">
        <f t="shared" si="65"/>
        <v>Leer</v>
      </c>
      <c r="N335" s="388" t="str">
        <f t="shared" ref="N335:N398" si="75">IF($C335&lt;&gt;"","Anrechnungstatbestand","Leer")</f>
        <v>Leer</v>
      </c>
      <c r="O335" s="388" t="str">
        <f>VLOOKUP(C335,{"29 - Psychiatrie (Erwachsene)","BGI";"30 - Kinder- und Jugendpsychiatrie","BGII";"31 - Psychosomatik","BGI";0,"Leer"},2,0)</f>
        <v>Leer</v>
      </c>
      <c r="P335" s="388" t="str">
        <f>VLOOKUP(C335,{"29 - Psychiatrie (Erwachsene)","BGIb";"30 - Kinder- und Jugendpsychiatrie","BGIIb";"31 - Psychosomatik","BGIb";0,"Leer"},2,0)</f>
        <v>Leer</v>
      </c>
      <c r="Q335" s="388" t="str">
        <f t="shared" si="66"/>
        <v>Leer</v>
      </c>
      <c r="R335" s="388">
        <f t="shared" si="68"/>
        <v>0</v>
      </c>
      <c r="S335" s="388">
        <f t="shared" ref="S335:S398" si="76">IF(C335&lt;&gt;"",1,0)</f>
        <v>0</v>
      </c>
      <c r="T335" s="388">
        <f t="shared" si="69"/>
        <v>0</v>
      </c>
      <c r="U335" s="388">
        <f t="shared" si="70"/>
        <v>0</v>
      </c>
      <c r="V335" s="388">
        <f t="shared" si="71"/>
        <v>0</v>
      </c>
      <c r="W335" s="388">
        <f t="shared" si="72"/>
        <v>0</v>
      </c>
      <c r="X335" s="388">
        <f t="shared" si="73"/>
        <v>0</v>
      </c>
      <c r="Y335" s="388">
        <f t="shared" si="74"/>
        <v>0</v>
      </c>
    </row>
    <row r="336" spans="2:25" x14ac:dyDescent="0.3">
      <c r="B336" s="111" t="str">
        <f t="shared" si="67"/>
        <v>!!!</v>
      </c>
      <c r="C336" s="324"/>
      <c r="D336" s="351"/>
      <c r="E336" s="354"/>
      <c r="F336" s="340"/>
      <c r="G336" s="233"/>
      <c r="H336" s="351"/>
      <c r="I336" s="353"/>
      <c r="J336" s="89"/>
      <c r="K336" s="384"/>
      <c r="L336" s="388" t="str">
        <f t="shared" si="64"/>
        <v>Leer</v>
      </c>
      <c r="M336" s="388" t="str">
        <f t="shared" si="65"/>
        <v>Leer</v>
      </c>
      <c r="N336" s="388" t="str">
        <f t="shared" si="75"/>
        <v>Leer</v>
      </c>
      <c r="O336" s="388" t="str">
        <f>VLOOKUP(C336,{"29 - Psychiatrie (Erwachsene)","BGI";"30 - Kinder- und Jugendpsychiatrie","BGII";"31 - Psychosomatik","BGI";0,"Leer"},2,0)</f>
        <v>Leer</v>
      </c>
      <c r="P336" s="388" t="str">
        <f>VLOOKUP(C336,{"29 - Psychiatrie (Erwachsene)","BGIb";"30 - Kinder- und Jugendpsychiatrie","BGIIb";"31 - Psychosomatik","BGIb";0,"Leer"},2,0)</f>
        <v>Leer</v>
      </c>
      <c r="Q336" s="388" t="str">
        <f t="shared" si="66"/>
        <v>Leer</v>
      </c>
      <c r="R336" s="388">
        <f t="shared" si="68"/>
        <v>0</v>
      </c>
      <c r="S336" s="388">
        <f t="shared" si="76"/>
        <v>0</v>
      </c>
      <c r="T336" s="388">
        <f t="shared" si="69"/>
        <v>0</v>
      </c>
      <c r="U336" s="388">
        <f t="shared" si="70"/>
        <v>0</v>
      </c>
      <c r="V336" s="388">
        <f t="shared" si="71"/>
        <v>0</v>
      </c>
      <c r="W336" s="388">
        <f t="shared" si="72"/>
        <v>0</v>
      </c>
      <c r="X336" s="388">
        <f t="shared" si="73"/>
        <v>0</v>
      </c>
      <c r="Y336" s="388">
        <f t="shared" si="74"/>
        <v>0</v>
      </c>
    </row>
    <row r="337" spans="2:25" x14ac:dyDescent="0.3">
      <c r="B337" s="111" t="str">
        <f t="shared" si="67"/>
        <v>!!!</v>
      </c>
      <c r="C337" s="324"/>
      <c r="D337" s="351"/>
      <c r="E337" s="354"/>
      <c r="F337" s="340"/>
      <c r="G337" s="233"/>
      <c r="H337" s="351"/>
      <c r="I337" s="353"/>
      <c r="J337" s="89"/>
      <c r="K337" s="384"/>
      <c r="L337" s="388" t="str">
        <f t="shared" si="64"/>
        <v>Leer</v>
      </c>
      <c r="M337" s="388" t="str">
        <f t="shared" si="65"/>
        <v>Leer</v>
      </c>
      <c r="N337" s="388" t="str">
        <f t="shared" si="75"/>
        <v>Leer</v>
      </c>
      <c r="O337" s="388" t="str">
        <f>VLOOKUP(C337,{"29 - Psychiatrie (Erwachsene)","BGI";"30 - Kinder- und Jugendpsychiatrie","BGII";"31 - Psychosomatik","BGI";0,"Leer"},2,0)</f>
        <v>Leer</v>
      </c>
      <c r="P337" s="388" t="str">
        <f>VLOOKUP(C337,{"29 - Psychiatrie (Erwachsene)","BGIb";"30 - Kinder- und Jugendpsychiatrie","BGIIb";"31 - Psychosomatik","BGIb";0,"Leer"},2,0)</f>
        <v>Leer</v>
      </c>
      <c r="Q337" s="388" t="str">
        <f t="shared" si="66"/>
        <v>Leer</v>
      </c>
      <c r="R337" s="388">
        <f t="shared" si="68"/>
        <v>0</v>
      </c>
      <c r="S337" s="388">
        <f t="shared" si="76"/>
        <v>0</v>
      </c>
      <c r="T337" s="388">
        <f t="shared" si="69"/>
        <v>0</v>
      </c>
      <c r="U337" s="388">
        <f t="shared" si="70"/>
        <v>0</v>
      </c>
      <c r="V337" s="388">
        <f t="shared" si="71"/>
        <v>0</v>
      </c>
      <c r="W337" s="388">
        <f t="shared" si="72"/>
        <v>0</v>
      </c>
      <c r="X337" s="388">
        <f t="shared" si="73"/>
        <v>0</v>
      </c>
      <c r="Y337" s="388">
        <f t="shared" si="74"/>
        <v>0</v>
      </c>
    </row>
    <row r="338" spans="2:25" x14ac:dyDescent="0.3">
      <c r="B338" s="111" t="str">
        <f t="shared" si="67"/>
        <v>!!!</v>
      </c>
      <c r="C338" s="324"/>
      <c r="D338" s="351"/>
      <c r="E338" s="354"/>
      <c r="F338" s="340"/>
      <c r="G338" s="233"/>
      <c r="H338" s="351"/>
      <c r="I338" s="353"/>
      <c r="J338" s="89"/>
      <c r="K338" s="384"/>
      <c r="L338" s="388" t="str">
        <f t="shared" ref="L338:L401" si="77">IF(C337&lt;&gt;"","Einrichtungen","Leer")</f>
        <v>Leer</v>
      </c>
      <c r="M338" s="388" t="str">
        <f t="shared" ref="M338:M401" si="78">IF(C338&lt;&gt;"","TND","Leer")</f>
        <v>Leer</v>
      </c>
      <c r="N338" s="388" t="str">
        <f t="shared" si="75"/>
        <v>Leer</v>
      </c>
      <c r="O338" s="388" t="str">
        <f>VLOOKUP(C338,{"29 - Psychiatrie (Erwachsene)","BGI";"30 - Kinder- und Jugendpsychiatrie","BGII";"31 - Psychosomatik","BGI";0,"Leer"},2,0)</f>
        <v>Leer</v>
      </c>
      <c r="P338" s="388" t="str">
        <f>VLOOKUP(C338,{"29 - Psychiatrie (Erwachsene)","BGIb";"30 - Kinder- und Jugendpsychiatrie","BGIIb";"31 - Psychosomatik","BGIb";0,"Leer"},2,0)</f>
        <v>Leer</v>
      </c>
      <c r="Q338" s="388" t="str">
        <f t="shared" ref="Q338:Q401" si="79">IF(E338="Anrechnung Fachkräfte Nicht-PPP-RL Berufsgruppen in VKS",P338,O338)</f>
        <v>Leer</v>
      </c>
      <c r="R338" s="388">
        <f t="shared" si="68"/>
        <v>0</v>
      </c>
      <c r="S338" s="388">
        <f t="shared" si="76"/>
        <v>0</v>
      </c>
      <c r="T338" s="388">
        <f t="shared" si="69"/>
        <v>0</v>
      </c>
      <c r="U338" s="388">
        <f t="shared" si="70"/>
        <v>0</v>
      </c>
      <c r="V338" s="388">
        <f t="shared" si="71"/>
        <v>0</v>
      </c>
      <c r="W338" s="388">
        <f t="shared" si="72"/>
        <v>0</v>
      </c>
      <c r="X338" s="388">
        <f t="shared" si="73"/>
        <v>0</v>
      </c>
      <c r="Y338" s="388">
        <f t="shared" si="74"/>
        <v>0</v>
      </c>
    </row>
    <row r="339" spans="2:25" x14ac:dyDescent="0.3">
      <c r="B339" s="111" t="str">
        <f t="shared" si="67"/>
        <v>!!!</v>
      </c>
      <c r="C339" s="324"/>
      <c r="D339" s="351"/>
      <c r="E339" s="354"/>
      <c r="F339" s="340"/>
      <c r="G339" s="233"/>
      <c r="H339" s="351"/>
      <c r="I339" s="353"/>
      <c r="J339" s="89"/>
      <c r="K339" s="384"/>
      <c r="L339" s="388" t="str">
        <f t="shared" si="77"/>
        <v>Leer</v>
      </c>
      <c r="M339" s="388" t="str">
        <f t="shared" si="78"/>
        <v>Leer</v>
      </c>
      <c r="N339" s="388" t="str">
        <f t="shared" si="75"/>
        <v>Leer</v>
      </c>
      <c r="O339" s="388" t="str">
        <f>VLOOKUP(C339,{"29 - Psychiatrie (Erwachsene)","BGI";"30 - Kinder- und Jugendpsychiatrie","BGII";"31 - Psychosomatik","BGI";0,"Leer"},2,0)</f>
        <v>Leer</v>
      </c>
      <c r="P339" s="388" t="str">
        <f>VLOOKUP(C339,{"29 - Psychiatrie (Erwachsene)","BGIb";"30 - Kinder- und Jugendpsychiatrie","BGIIb";"31 - Psychosomatik","BGIb";0,"Leer"},2,0)</f>
        <v>Leer</v>
      </c>
      <c r="Q339" s="388" t="str">
        <f t="shared" si="79"/>
        <v>Leer</v>
      </c>
      <c r="R339" s="388">
        <f t="shared" si="68"/>
        <v>0</v>
      </c>
      <c r="S339" s="388">
        <f t="shared" si="76"/>
        <v>0</v>
      </c>
      <c r="T339" s="388">
        <f t="shared" si="69"/>
        <v>0</v>
      </c>
      <c r="U339" s="388">
        <f t="shared" si="70"/>
        <v>0</v>
      </c>
      <c r="V339" s="388">
        <f t="shared" si="71"/>
        <v>0</v>
      </c>
      <c r="W339" s="388">
        <f t="shared" si="72"/>
        <v>0</v>
      </c>
      <c r="X339" s="388">
        <f t="shared" si="73"/>
        <v>0</v>
      </c>
      <c r="Y339" s="388">
        <f t="shared" si="74"/>
        <v>0</v>
      </c>
    </row>
    <row r="340" spans="2:25" x14ac:dyDescent="0.3">
      <c r="B340" s="111" t="str">
        <f t="shared" si="67"/>
        <v>!!!</v>
      </c>
      <c r="C340" s="324"/>
      <c r="D340" s="351"/>
      <c r="E340" s="354"/>
      <c r="F340" s="340"/>
      <c r="G340" s="233"/>
      <c r="H340" s="351"/>
      <c r="I340" s="353"/>
      <c r="J340" s="89"/>
      <c r="K340" s="384"/>
      <c r="L340" s="388" t="str">
        <f t="shared" si="77"/>
        <v>Leer</v>
      </c>
      <c r="M340" s="388" t="str">
        <f t="shared" si="78"/>
        <v>Leer</v>
      </c>
      <c r="N340" s="388" t="str">
        <f t="shared" si="75"/>
        <v>Leer</v>
      </c>
      <c r="O340" s="388" t="str">
        <f>VLOOKUP(C340,{"29 - Psychiatrie (Erwachsene)","BGI";"30 - Kinder- und Jugendpsychiatrie","BGII";"31 - Psychosomatik","BGI";0,"Leer"},2,0)</f>
        <v>Leer</v>
      </c>
      <c r="P340" s="388" t="str">
        <f>VLOOKUP(C340,{"29 - Psychiatrie (Erwachsene)","BGIb";"30 - Kinder- und Jugendpsychiatrie","BGIIb";"31 - Psychosomatik","BGIb";0,"Leer"},2,0)</f>
        <v>Leer</v>
      </c>
      <c r="Q340" s="388" t="str">
        <f t="shared" si="79"/>
        <v>Leer</v>
      </c>
      <c r="R340" s="388">
        <f t="shared" si="68"/>
        <v>0</v>
      </c>
      <c r="S340" s="388">
        <f t="shared" si="76"/>
        <v>0</v>
      </c>
      <c r="T340" s="388">
        <f t="shared" si="69"/>
        <v>0</v>
      </c>
      <c r="U340" s="388">
        <f t="shared" si="70"/>
        <v>0</v>
      </c>
      <c r="V340" s="388">
        <f t="shared" si="71"/>
        <v>0</v>
      </c>
      <c r="W340" s="388">
        <f t="shared" si="72"/>
        <v>0</v>
      </c>
      <c r="X340" s="388">
        <f t="shared" si="73"/>
        <v>0</v>
      </c>
      <c r="Y340" s="388">
        <f t="shared" si="74"/>
        <v>0</v>
      </c>
    </row>
    <row r="341" spans="2:25" x14ac:dyDescent="0.3">
      <c r="B341" s="111" t="str">
        <f t="shared" si="67"/>
        <v>!!!</v>
      </c>
      <c r="C341" s="324"/>
      <c r="D341" s="351"/>
      <c r="E341" s="354"/>
      <c r="F341" s="340"/>
      <c r="G341" s="233"/>
      <c r="H341" s="351"/>
      <c r="I341" s="353"/>
      <c r="J341" s="89"/>
      <c r="K341" s="384"/>
      <c r="L341" s="388" t="str">
        <f t="shared" si="77"/>
        <v>Leer</v>
      </c>
      <c r="M341" s="388" t="str">
        <f t="shared" si="78"/>
        <v>Leer</v>
      </c>
      <c r="N341" s="388" t="str">
        <f t="shared" si="75"/>
        <v>Leer</v>
      </c>
      <c r="O341" s="388" t="str">
        <f>VLOOKUP(C341,{"29 - Psychiatrie (Erwachsene)","BGI";"30 - Kinder- und Jugendpsychiatrie","BGII";"31 - Psychosomatik","BGI";0,"Leer"},2,0)</f>
        <v>Leer</v>
      </c>
      <c r="P341" s="388" t="str">
        <f>VLOOKUP(C341,{"29 - Psychiatrie (Erwachsene)","BGIb";"30 - Kinder- und Jugendpsychiatrie","BGIIb";"31 - Psychosomatik","BGIb";0,"Leer"},2,0)</f>
        <v>Leer</v>
      </c>
      <c r="Q341" s="388" t="str">
        <f t="shared" si="79"/>
        <v>Leer</v>
      </c>
      <c r="R341" s="388">
        <f t="shared" si="68"/>
        <v>0</v>
      </c>
      <c r="S341" s="388">
        <f t="shared" si="76"/>
        <v>0</v>
      </c>
      <c r="T341" s="388">
        <f t="shared" si="69"/>
        <v>0</v>
      </c>
      <c r="U341" s="388">
        <f t="shared" si="70"/>
        <v>0</v>
      </c>
      <c r="V341" s="388">
        <f t="shared" si="71"/>
        <v>0</v>
      </c>
      <c r="W341" s="388">
        <f t="shared" si="72"/>
        <v>0</v>
      </c>
      <c r="X341" s="388">
        <f t="shared" si="73"/>
        <v>0</v>
      </c>
      <c r="Y341" s="388">
        <f t="shared" si="74"/>
        <v>0</v>
      </c>
    </row>
    <row r="342" spans="2:25" x14ac:dyDescent="0.3">
      <c r="B342" s="111" t="str">
        <f t="shared" si="67"/>
        <v>!!!</v>
      </c>
      <c r="C342" s="324"/>
      <c r="D342" s="351"/>
      <c r="E342" s="354"/>
      <c r="F342" s="340"/>
      <c r="G342" s="233"/>
      <c r="H342" s="351"/>
      <c r="I342" s="353"/>
      <c r="J342" s="89"/>
      <c r="K342" s="384"/>
      <c r="L342" s="388" t="str">
        <f t="shared" si="77"/>
        <v>Leer</v>
      </c>
      <c r="M342" s="388" t="str">
        <f t="shared" si="78"/>
        <v>Leer</v>
      </c>
      <c r="N342" s="388" t="str">
        <f t="shared" si="75"/>
        <v>Leer</v>
      </c>
      <c r="O342" s="388" t="str">
        <f>VLOOKUP(C342,{"29 - Psychiatrie (Erwachsene)","BGI";"30 - Kinder- und Jugendpsychiatrie","BGII";"31 - Psychosomatik","BGI";0,"Leer"},2,0)</f>
        <v>Leer</v>
      </c>
      <c r="P342" s="388" t="str">
        <f>VLOOKUP(C342,{"29 - Psychiatrie (Erwachsene)","BGIb";"30 - Kinder- und Jugendpsychiatrie","BGIIb";"31 - Psychosomatik","BGIb";0,"Leer"},2,0)</f>
        <v>Leer</v>
      </c>
      <c r="Q342" s="388" t="str">
        <f t="shared" si="79"/>
        <v>Leer</v>
      </c>
      <c r="R342" s="388">
        <f t="shared" si="68"/>
        <v>0</v>
      </c>
      <c r="S342" s="388">
        <f t="shared" si="76"/>
        <v>0</v>
      </c>
      <c r="T342" s="388">
        <f t="shared" si="69"/>
        <v>0</v>
      </c>
      <c r="U342" s="388">
        <f t="shared" si="70"/>
        <v>0</v>
      </c>
      <c r="V342" s="388">
        <f t="shared" si="71"/>
        <v>0</v>
      </c>
      <c r="W342" s="388">
        <f t="shared" si="72"/>
        <v>0</v>
      </c>
      <c r="X342" s="388">
        <f t="shared" si="73"/>
        <v>0</v>
      </c>
      <c r="Y342" s="388">
        <f t="shared" si="74"/>
        <v>0</v>
      </c>
    </row>
    <row r="343" spans="2:25" x14ac:dyDescent="0.3">
      <c r="B343" s="111" t="str">
        <f t="shared" si="67"/>
        <v>!!!</v>
      </c>
      <c r="C343" s="324"/>
      <c r="D343" s="351"/>
      <c r="E343" s="354"/>
      <c r="F343" s="340"/>
      <c r="G343" s="233"/>
      <c r="H343" s="351"/>
      <c r="I343" s="353"/>
      <c r="J343" s="89"/>
      <c r="K343" s="384"/>
      <c r="L343" s="388" t="str">
        <f t="shared" si="77"/>
        <v>Leer</v>
      </c>
      <c r="M343" s="388" t="str">
        <f t="shared" si="78"/>
        <v>Leer</v>
      </c>
      <c r="N343" s="388" t="str">
        <f t="shared" si="75"/>
        <v>Leer</v>
      </c>
      <c r="O343" s="388" t="str">
        <f>VLOOKUP(C343,{"29 - Psychiatrie (Erwachsene)","BGI";"30 - Kinder- und Jugendpsychiatrie","BGII";"31 - Psychosomatik","BGI";0,"Leer"},2,0)</f>
        <v>Leer</v>
      </c>
      <c r="P343" s="388" t="str">
        <f>VLOOKUP(C343,{"29 - Psychiatrie (Erwachsene)","BGIb";"30 - Kinder- und Jugendpsychiatrie","BGIIb";"31 - Psychosomatik","BGIb";0,"Leer"},2,0)</f>
        <v>Leer</v>
      </c>
      <c r="Q343" s="388" t="str">
        <f t="shared" si="79"/>
        <v>Leer</v>
      </c>
      <c r="R343" s="388">
        <f t="shared" si="68"/>
        <v>0</v>
      </c>
      <c r="S343" s="388">
        <f t="shared" si="76"/>
        <v>0</v>
      </c>
      <c r="T343" s="388">
        <f t="shared" si="69"/>
        <v>0</v>
      </c>
      <c r="U343" s="388">
        <f t="shared" si="70"/>
        <v>0</v>
      </c>
      <c r="V343" s="388">
        <f t="shared" si="71"/>
        <v>0</v>
      </c>
      <c r="W343" s="388">
        <f t="shared" si="72"/>
        <v>0</v>
      </c>
      <c r="X343" s="388">
        <f t="shared" si="73"/>
        <v>0</v>
      </c>
      <c r="Y343" s="388">
        <f t="shared" si="74"/>
        <v>0</v>
      </c>
    </row>
    <row r="344" spans="2:25" x14ac:dyDescent="0.3">
      <c r="B344" s="111" t="str">
        <f t="shared" si="67"/>
        <v>!!!</v>
      </c>
      <c r="C344" s="324"/>
      <c r="D344" s="351"/>
      <c r="E344" s="354"/>
      <c r="F344" s="340"/>
      <c r="G344" s="233"/>
      <c r="H344" s="351"/>
      <c r="I344" s="353"/>
      <c r="J344" s="89"/>
      <c r="K344" s="384"/>
      <c r="L344" s="388" t="str">
        <f t="shared" si="77"/>
        <v>Leer</v>
      </c>
      <c r="M344" s="388" t="str">
        <f t="shared" si="78"/>
        <v>Leer</v>
      </c>
      <c r="N344" s="388" t="str">
        <f t="shared" si="75"/>
        <v>Leer</v>
      </c>
      <c r="O344" s="388" t="str">
        <f>VLOOKUP(C344,{"29 - Psychiatrie (Erwachsene)","BGI";"30 - Kinder- und Jugendpsychiatrie","BGII";"31 - Psychosomatik","BGI";0,"Leer"},2,0)</f>
        <v>Leer</v>
      </c>
      <c r="P344" s="388" t="str">
        <f>VLOOKUP(C344,{"29 - Psychiatrie (Erwachsene)","BGIb";"30 - Kinder- und Jugendpsychiatrie","BGIIb";"31 - Psychosomatik","BGIb";0,"Leer"},2,0)</f>
        <v>Leer</v>
      </c>
      <c r="Q344" s="388" t="str">
        <f t="shared" si="79"/>
        <v>Leer</v>
      </c>
      <c r="R344" s="388">
        <f t="shared" si="68"/>
        <v>0</v>
      </c>
      <c r="S344" s="388">
        <f t="shared" si="76"/>
        <v>0</v>
      </c>
      <c r="T344" s="388">
        <f t="shared" si="69"/>
        <v>0</v>
      </c>
      <c r="U344" s="388">
        <f t="shared" si="70"/>
        <v>0</v>
      </c>
      <c r="V344" s="388">
        <f t="shared" si="71"/>
        <v>0</v>
      </c>
      <c r="W344" s="388">
        <f t="shared" si="72"/>
        <v>0</v>
      </c>
      <c r="X344" s="388">
        <f t="shared" si="73"/>
        <v>0</v>
      </c>
      <c r="Y344" s="388">
        <f t="shared" si="74"/>
        <v>0</v>
      </c>
    </row>
    <row r="345" spans="2:25" x14ac:dyDescent="0.3">
      <c r="B345" s="111" t="str">
        <f t="shared" si="67"/>
        <v>!!!</v>
      </c>
      <c r="C345" s="324"/>
      <c r="D345" s="351"/>
      <c r="E345" s="354"/>
      <c r="F345" s="340"/>
      <c r="G345" s="233"/>
      <c r="H345" s="351"/>
      <c r="I345" s="353"/>
      <c r="J345" s="89"/>
      <c r="K345" s="384"/>
      <c r="L345" s="388" t="str">
        <f t="shared" si="77"/>
        <v>Leer</v>
      </c>
      <c r="M345" s="388" t="str">
        <f t="shared" si="78"/>
        <v>Leer</v>
      </c>
      <c r="N345" s="388" t="str">
        <f t="shared" si="75"/>
        <v>Leer</v>
      </c>
      <c r="O345" s="388" t="str">
        <f>VLOOKUP(C345,{"29 - Psychiatrie (Erwachsene)","BGI";"30 - Kinder- und Jugendpsychiatrie","BGII";"31 - Psychosomatik","BGI";0,"Leer"},2,0)</f>
        <v>Leer</v>
      </c>
      <c r="P345" s="388" t="str">
        <f>VLOOKUP(C345,{"29 - Psychiatrie (Erwachsene)","BGIb";"30 - Kinder- und Jugendpsychiatrie","BGIIb";"31 - Psychosomatik","BGIb";0,"Leer"},2,0)</f>
        <v>Leer</v>
      </c>
      <c r="Q345" s="388" t="str">
        <f t="shared" si="79"/>
        <v>Leer</v>
      </c>
      <c r="R345" s="388">
        <f t="shared" si="68"/>
        <v>0</v>
      </c>
      <c r="S345" s="388">
        <f t="shared" si="76"/>
        <v>0</v>
      </c>
      <c r="T345" s="388">
        <f t="shared" si="69"/>
        <v>0</v>
      </c>
      <c r="U345" s="388">
        <f t="shared" si="70"/>
        <v>0</v>
      </c>
      <c r="V345" s="388">
        <f t="shared" si="71"/>
        <v>0</v>
      </c>
      <c r="W345" s="388">
        <f t="shared" si="72"/>
        <v>0</v>
      </c>
      <c r="X345" s="388">
        <f t="shared" si="73"/>
        <v>0</v>
      </c>
      <c r="Y345" s="388">
        <f t="shared" si="74"/>
        <v>0</v>
      </c>
    </row>
    <row r="346" spans="2:25" x14ac:dyDescent="0.3">
      <c r="B346" s="111" t="str">
        <f t="shared" si="67"/>
        <v>!!!</v>
      </c>
      <c r="C346" s="324"/>
      <c r="D346" s="351"/>
      <c r="E346" s="354"/>
      <c r="F346" s="340"/>
      <c r="G346" s="233"/>
      <c r="H346" s="351"/>
      <c r="I346" s="353"/>
      <c r="J346" s="89"/>
      <c r="K346" s="384"/>
      <c r="L346" s="388" t="str">
        <f t="shared" si="77"/>
        <v>Leer</v>
      </c>
      <c r="M346" s="388" t="str">
        <f t="shared" si="78"/>
        <v>Leer</v>
      </c>
      <c r="N346" s="388" t="str">
        <f t="shared" si="75"/>
        <v>Leer</v>
      </c>
      <c r="O346" s="388" t="str">
        <f>VLOOKUP(C346,{"29 - Psychiatrie (Erwachsene)","BGI";"30 - Kinder- und Jugendpsychiatrie","BGII";"31 - Psychosomatik","BGI";0,"Leer"},2,0)</f>
        <v>Leer</v>
      </c>
      <c r="P346" s="388" t="str">
        <f>VLOOKUP(C346,{"29 - Psychiatrie (Erwachsene)","BGIb";"30 - Kinder- und Jugendpsychiatrie","BGIIb";"31 - Psychosomatik","BGIb";0,"Leer"},2,0)</f>
        <v>Leer</v>
      </c>
      <c r="Q346" s="388" t="str">
        <f t="shared" si="79"/>
        <v>Leer</v>
      </c>
      <c r="R346" s="388">
        <f t="shared" si="68"/>
        <v>0</v>
      </c>
      <c r="S346" s="388">
        <f t="shared" si="76"/>
        <v>0</v>
      </c>
      <c r="T346" s="388">
        <f t="shared" si="69"/>
        <v>0</v>
      </c>
      <c r="U346" s="388">
        <f t="shared" si="70"/>
        <v>0</v>
      </c>
      <c r="V346" s="388">
        <f t="shared" si="71"/>
        <v>0</v>
      </c>
      <c r="W346" s="388">
        <f t="shared" si="72"/>
        <v>0</v>
      </c>
      <c r="X346" s="388">
        <f t="shared" si="73"/>
        <v>0</v>
      </c>
      <c r="Y346" s="388">
        <f t="shared" si="74"/>
        <v>0</v>
      </c>
    </row>
    <row r="347" spans="2:25" x14ac:dyDescent="0.3">
      <c r="B347" s="111" t="str">
        <f t="shared" si="67"/>
        <v>!!!</v>
      </c>
      <c r="C347" s="324"/>
      <c r="D347" s="351"/>
      <c r="E347" s="354"/>
      <c r="F347" s="340"/>
      <c r="G347" s="233"/>
      <c r="H347" s="351"/>
      <c r="I347" s="353"/>
      <c r="J347" s="89"/>
      <c r="K347" s="384"/>
      <c r="L347" s="388" t="str">
        <f t="shared" si="77"/>
        <v>Leer</v>
      </c>
      <c r="M347" s="388" t="str">
        <f t="shared" si="78"/>
        <v>Leer</v>
      </c>
      <c r="N347" s="388" t="str">
        <f t="shared" si="75"/>
        <v>Leer</v>
      </c>
      <c r="O347" s="388" t="str">
        <f>VLOOKUP(C347,{"29 - Psychiatrie (Erwachsene)","BGI";"30 - Kinder- und Jugendpsychiatrie","BGII";"31 - Psychosomatik","BGI";0,"Leer"},2,0)</f>
        <v>Leer</v>
      </c>
      <c r="P347" s="388" t="str">
        <f>VLOOKUP(C347,{"29 - Psychiatrie (Erwachsene)","BGIb";"30 - Kinder- und Jugendpsychiatrie","BGIIb";"31 - Psychosomatik","BGIb";0,"Leer"},2,0)</f>
        <v>Leer</v>
      </c>
      <c r="Q347" s="388" t="str">
        <f t="shared" si="79"/>
        <v>Leer</v>
      </c>
      <c r="R347" s="388">
        <f t="shared" si="68"/>
        <v>0</v>
      </c>
      <c r="S347" s="388">
        <f t="shared" si="76"/>
        <v>0</v>
      </c>
      <c r="T347" s="388">
        <f t="shared" si="69"/>
        <v>0</v>
      </c>
      <c r="U347" s="388">
        <f t="shared" si="70"/>
        <v>0</v>
      </c>
      <c r="V347" s="388">
        <f t="shared" si="71"/>
        <v>0</v>
      </c>
      <c r="W347" s="388">
        <f t="shared" si="72"/>
        <v>0</v>
      </c>
      <c r="X347" s="388">
        <f t="shared" si="73"/>
        <v>0</v>
      </c>
      <c r="Y347" s="388">
        <f t="shared" si="74"/>
        <v>0</v>
      </c>
    </row>
    <row r="348" spans="2:25" x14ac:dyDescent="0.3">
      <c r="B348" s="111" t="str">
        <f t="shared" si="67"/>
        <v>!!!</v>
      </c>
      <c r="C348" s="324"/>
      <c r="D348" s="351"/>
      <c r="E348" s="354"/>
      <c r="F348" s="340"/>
      <c r="G348" s="233"/>
      <c r="H348" s="351"/>
      <c r="I348" s="353"/>
      <c r="J348" s="89"/>
      <c r="K348" s="384"/>
      <c r="L348" s="388" t="str">
        <f t="shared" si="77"/>
        <v>Leer</v>
      </c>
      <c r="M348" s="388" t="str">
        <f t="shared" si="78"/>
        <v>Leer</v>
      </c>
      <c r="N348" s="388" t="str">
        <f t="shared" si="75"/>
        <v>Leer</v>
      </c>
      <c r="O348" s="388" t="str">
        <f>VLOOKUP(C348,{"29 - Psychiatrie (Erwachsene)","BGI";"30 - Kinder- und Jugendpsychiatrie","BGII";"31 - Psychosomatik","BGI";0,"Leer"},2,0)</f>
        <v>Leer</v>
      </c>
      <c r="P348" s="388" t="str">
        <f>VLOOKUP(C348,{"29 - Psychiatrie (Erwachsene)","BGIb";"30 - Kinder- und Jugendpsychiatrie","BGIIb";"31 - Psychosomatik","BGIb";0,"Leer"},2,0)</f>
        <v>Leer</v>
      </c>
      <c r="Q348" s="388" t="str">
        <f t="shared" si="79"/>
        <v>Leer</v>
      </c>
      <c r="R348" s="388">
        <f t="shared" si="68"/>
        <v>0</v>
      </c>
      <c r="S348" s="388">
        <f t="shared" si="76"/>
        <v>0</v>
      </c>
      <c r="T348" s="388">
        <f t="shared" si="69"/>
        <v>0</v>
      </c>
      <c r="U348" s="388">
        <f t="shared" si="70"/>
        <v>0</v>
      </c>
      <c r="V348" s="388">
        <f t="shared" si="71"/>
        <v>0</v>
      </c>
      <c r="W348" s="388">
        <f t="shared" si="72"/>
        <v>0</v>
      </c>
      <c r="X348" s="388">
        <f t="shared" si="73"/>
        <v>0</v>
      </c>
      <c r="Y348" s="388">
        <f t="shared" si="74"/>
        <v>0</v>
      </c>
    </row>
    <row r="349" spans="2:25" x14ac:dyDescent="0.3">
      <c r="B349" s="111" t="str">
        <f t="shared" si="67"/>
        <v>!!!</v>
      </c>
      <c r="C349" s="324"/>
      <c r="D349" s="351"/>
      <c r="E349" s="354"/>
      <c r="F349" s="340"/>
      <c r="G349" s="233"/>
      <c r="H349" s="351"/>
      <c r="I349" s="353"/>
      <c r="J349" s="89"/>
      <c r="K349" s="384"/>
      <c r="L349" s="388" t="str">
        <f t="shared" si="77"/>
        <v>Leer</v>
      </c>
      <c r="M349" s="388" t="str">
        <f t="shared" si="78"/>
        <v>Leer</v>
      </c>
      <c r="N349" s="388" t="str">
        <f t="shared" si="75"/>
        <v>Leer</v>
      </c>
      <c r="O349" s="388" t="str">
        <f>VLOOKUP(C349,{"29 - Psychiatrie (Erwachsene)","BGI";"30 - Kinder- und Jugendpsychiatrie","BGII";"31 - Psychosomatik","BGI";0,"Leer"},2,0)</f>
        <v>Leer</v>
      </c>
      <c r="P349" s="388" t="str">
        <f>VLOOKUP(C349,{"29 - Psychiatrie (Erwachsene)","BGIb";"30 - Kinder- und Jugendpsychiatrie","BGIIb";"31 - Psychosomatik","BGIb";0,"Leer"},2,0)</f>
        <v>Leer</v>
      </c>
      <c r="Q349" s="388" t="str">
        <f t="shared" si="79"/>
        <v>Leer</v>
      </c>
      <c r="R349" s="388">
        <f t="shared" si="68"/>
        <v>0</v>
      </c>
      <c r="S349" s="388">
        <f t="shared" si="76"/>
        <v>0</v>
      </c>
      <c r="T349" s="388">
        <f t="shared" si="69"/>
        <v>0</v>
      </c>
      <c r="U349" s="388">
        <f t="shared" si="70"/>
        <v>0</v>
      </c>
      <c r="V349" s="388">
        <f t="shared" si="71"/>
        <v>0</v>
      </c>
      <c r="W349" s="388">
        <f t="shared" si="72"/>
        <v>0</v>
      </c>
      <c r="X349" s="388">
        <f t="shared" si="73"/>
        <v>0</v>
      </c>
      <c r="Y349" s="388">
        <f t="shared" si="74"/>
        <v>0</v>
      </c>
    </row>
    <row r="350" spans="2:25" x14ac:dyDescent="0.3">
      <c r="B350" s="111" t="str">
        <f t="shared" si="67"/>
        <v>!!!</v>
      </c>
      <c r="C350" s="324"/>
      <c r="D350" s="351"/>
      <c r="E350" s="354"/>
      <c r="F350" s="340"/>
      <c r="G350" s="233"/>
      <c r="H350" s="351"/>
      <c r="I350" s="353"/>
      <c r="J350" s="89"/>
      <c r="K350" s="384"/>
      <c r="L350" s="388" t="str">
        <f t="shared" si="77"/>
        <v>Leer</v>
      </c>
      <c r="M350" s="388" t="str">
        <f t="shared" si="78"/>
        <v>Leer</v>
      </c>
      <c r="N350" s="388" t="str">
        <f t="shared" si="75"/>
        <v>Leer</v>
      </c>
      <c r="O350" s="388" t="str">
        <f>VLOOKUP(C350,{"29 - Psychiatrie (Erwachsene)","BGI";"30 - Kinder- und Jugendpsychiatrie","BGII";"31 - Psychosomatik","BGI";0,"Leer"},2,0)</f>
        <v>Leer</v>
      </c>
      <c r="P350" s="388" t="str">
        <f>VLOOKUP(C350,{"29 - Psychiatrie (Erwachsene)","BGIb";"30 - Kinder- und Jugendpsychiatrie","BGIIb";"31 - Psychosomatik","BGIb";0,"Leer"},2,0)</f>
        <v>Leer</v>
      </c>
      <c r="Q350" s="388" t="str">
        <f t="shared" si="79"/>
        <v>Leer</v>
      </c>
      <c r="R350" s="388">
        <f t="shared" si="68"/>
        <v>0</v>
      </c>
      <c r="S350" s="388">
        <f t="shared" si="76"/>
        <v>0</v>
      </c>
      <c r="T350" s="388">
        <f t="shared" si="69"/>
        <v>0</v>
      </c>
      <c r="U350" s="388">
        <f t="shared" si="70"/>
        <v>0</v>
      </c>
      <c r="V350" s="388">
        <f t="shared" si="71"/>
        <v>0</v>
      </c>
      <c r="W350" s="388">
        <f t="shared" si="72"/>
        <v>0</v>
      </c>
      <c r="X350" s="388">
        <f t="shared" si="73"/>
        <v>0</v>
      </c>
      <c r="Y350" s="388">
        <f t="shared" si="74"/>
        <v>0</v>
      </c>
    </row>
    <row r="351" spans="2:25" x14ac:dyDescent="0.3">
      <c r="B351" s="111" t="str">
        <f t="shared" si="67"/>
        <v>!!!</v>
      </c>
      <c r="C351" s="324"/>
      <c r="D351" s="351"/>
      <c r="E351" s="354"/>
      <c r="F351" s="340"/>
      <c r="G351" s="233"/>
      <c r="H351" s="351"/>
      <c r="I351" s="353"/>
      <c r="J351" s="89"/>
      <c r="K351" s="384"/>
      <c r="L351" s="388" t="str">
        <f t="shared" si="77"/>
        <v>Leer</v>
      </c>
      <c r="M351" s="388" t="str">
        <f t="shared" si="78"/>
        <v>Leer</v>
      </c>
      <c r="N351" s="388" t="str">
        <f t="shared" si="75"/>
        <v>Leer</v>
      </c>
      <c r="O351" s="388" t="str">
        <f>VLOOKUP(C351,{"29 - Psychiatrie (Erwachsene)","BGI";"30 - Kinder- und Jugendpsychiatrie","BGII";"31 - Psychosomatik","BGI";0,"Leer"},2,0)</f>
        <v>Leer</v>
      </c>
      <c r="P351" s="388" t="str">
        <f>VLOOKUP(C351,{"29 - Psychiatrie (Erwachsene)","BGIb";"30 - Kinder- und Jugendpsychiatrie","BGIIb";"31 - Psychosomatik","BGIb";0,"Leer"},2,0)</f>
        <v>Leer</v>
      </c>
      <c r="Q351" s="388" t="str">
        <f t="shared" si="79"/>
        <v>Leer</v>
      </c>
      <c r="R351" s="388">
        <f t="shared" si="68"/>
        <v>0</v>
      </c>
      <c r="S351" s="388">
        <f t="shared" si="76"/>
        <v>0</v>
      </c>
      <c r="T351" s="388">
        <f t="shared" si="69"/>
        <v>0</v>
      </c>
      <c r="U351" s="388">
        <f t="shared" si="70"/>
        <v>0</v>
      </c>
      <c r="V351" s="388">
        <f t="shared" si="71"/>
        <v>0</v>
      </c>
      <c r="W351" s="388">
        <f t="shared" si="72"/>
        <v>0</v>
      </c>
      <c r="X351" s="388">
        <f t="shared" si="73"/>
        <v>0</v>
      </c>
      <c r="Y351" s="388">
        <f t="shared" si="74"/>
        <v>0</v>
      </c>
    </row>
    <row r="352" spans="2:25" x14ac:dyDescent="0.3">
      <c r="B352" s="111" t="str">
        <f t="shared" si="67"/>
        <v>!!!</v>
      </c>
      <c r="C352" s="324"/>
      <c r="D352" s="351"/>
      <c r="E352" s="354"/>
      <c r="F352" s="340"/>
      <c r="G352" s="233"/>
      <c r="H352" s="351"/>
      <c r="I352" s="353"/>
      <c r="J352" s="89"/>
      <c r="K352" s="384"/>
      <c r="L352" s="388" t="str">
        <f t="shared" si="77"/>
        <v>Leer</v>
      </c>
      <c r="M352" s="388" t="str">
        <f t="shared" si="78"/>
        <v>Leer</v>
      </c>
      <c r="N352" s="388" t="str">
        <f t="shared" si="75"/>
        <v>Leer</v>
      </c>
      <c r="O352" s="388" t="str">
        <f>VLOOKUP(C352,{"29 - Psychiatrie (Erwachsene)","BGI";"30 - Kinder- und Jugendpsychiatrie","BGII";"31 - Psychosomatik","BGI";0,"Leer"},2,0)</f>
        <v>Leer</v>
      </c>
      <c r="P352" s="388" t="str">
        <f>VLOOKUP(C352,{"29 - Psychiatrie (Erwachsene)","BGIb";"30 - Kinder- und Jugendpsychiatrie","BGIIb";"31 - Psychosomatik","BGIb";0,"Leer"},2,0)</f>
        <v>Leer</v>
      </c>
      <c r="Q352" s="388" t="str">
        <f t="shared" si="79"/>
        <v>Leer</v>
      </c>
      <c r="R352" s="388">
        <f t="shared" si="68"/>
        <v>0</v>
      </c>
      <c r="S352" s="388">
        <f t="shared" si="76"/>
        <v>0</v>
      </c>
      <c r="T352" s="388">
        <f t="shared" si="69"/>
        <v>0</v>
      </c>
      <c r="U352" s="388">
        <f t="shared" si="70"/>
        <v>0</v>
      </c>
      <c r="V352" s="388">
        <f t="shared" si="71"/>
        <v>0</v>
      </c>
      <c r="W352" s="388">
        <f t="shared" si="72"/>
        <v>0</v>
      </c>
      <c r="X352" s="388">
        <f t="shared" si="73"/>
        <v>0</v>
      </c>
      <c r="Y352" s="388">
        <f t="shared" si="74"/>
        <v>0</v>
      </c>
    </row>
    <row r="353" spans="2:25" x14ac:dyDescent="0.3">
      <c r="B353" s="111" t="str">
        <f t="shared" si="67"/>
        <v>!!!</v>
      </c>
      <c r="C353" s="324"/>
      <c r="D353" s="351"/>
      <c r="E353" s="354"/>
      <c r="F353" s="340"/>
      <c r="G353" s="233"/>
      <c r="H353" s="351"/>
      <c r="I353" s="353"/>
      <c r="J353" s="89"/>
      <c r="K353" s="384"/>
      <c r="L353" s="388" t="str">
        <f t="shared" si="77"/>
        <v>Leer</v>
      </c>
      <c r="M353" s="388" t="str">
        <f t="shared" si="78"/>
        <v>Leer</v>
      </c>
      <c r="N353" s="388" t="str">
        <f t="shared" si="75"/>
        <v>Leer</v>
      </c>
      <c r="O353" s="388" t="str">
        <f>VLOOKUP(C353,{"29 - Psychiatrie (Erwachsene)","BGI";"30 - Kinder- und Jugendpsychiatrie","BGII";"31 - Psychosomatik","BGI";0,"Leer"},2,0)</f>
        <v>Leer</v>
      </c>
      <c r="P353" s="388" t="str">
        <f>VLOOKUP(C353,{"29 - Psychiatrie (Erwachsene)","BGIb";"30 - Kinder- und Jugendpsychiatrie","BGIIb";"31 - Psychosomatik","BGIb";0,"Leer"},2,0)</f>
        <v>Leer</v>
      </c>
      <c r="Q353" s="388" t="str">
        <f t="shared" si="79"/>
        <v>Leer</v>
      </c>
      <c r="R353" s="388">
        <f t="shared" si="68"/>
        <v>0</v>
      </c>
      <c r="S353" s="388">
        <f t="shared" si="76"/>
        <v>0</v>
      </c>
      <c r="T353" s="388">
        <f t="shared" si="69"/>
        <v>0</v>
      </c>
      <c r="U353" s="388">
        <f t="shared" si="70"/>
        <v>0</v>
      </c>
      <c r="V353" s="388">
        <f t="shared" si="71"/>
        <v>0</v>
      </c>
      <c r="W353" s="388">
        <f t="shared" si="72"/>
        <v>0</v>
      </c>
      <c r="X353" s="388">
        <f t="shared" si="73"/>
        <v>0</v>
      </c>
      <c r="Y353" s="388">
        <f t="shared" si="74"/>
        <v>0</v>
      </c>
    </row>
    <row r="354" spans="2:25" x14ac:dyDescent="0.3">
      <c r="B354" s="111" t="str">
        <f t="shared" si="67"/>
        <v>!!!</v>
      </c>
      <c r="C354" s="324"/>
      <c r="D354" s="351"/>
      <c r="E354" s="354"/>
      <c r="F354" s="340"/>
      <c r="G354" s="233"/>
      <c r="H354" s="351"/>
      <c r="I354" s="353"/>
      <c r="J354" s="89"/>
      <c r="K354" s="384"/>
      <c r="L354" s="388" t="str">
        <f t="shared" si="77"/>
        <v>Leer</v>
      </c>
      <c r="M354" s="388" t="str">
        <f t="shared" si="78"/>
        <v>Leer</v>
      </c>
      <c r="N354" s="388" t="str">
        <f t="shared" si="75"/>
        <v>Leer</v>
      </c>
      <c r="O354" s="388" t="str">
        <f>VLOOKUP(C354,{"29 - Psychiatrie (Erwachsene)","BGI";"30 - Kinder- und Jugendpsychiatrie","BGII";"31 - Psychosomatik","BGI";0,"Leer"},2,0)</f>
        <v>Leer</v>
      </c>
      <c r="P354" s="388" t="str">
        <f>VLOOKUP(C354,{"29 - Psychiatrie (Erwachsene)","BGIb";"30 - Kinder- und Jugendpsychiatrie","BGIIb";"31 - Psychosomatik","BGIb";0,"Leer"},2,0)</f>
        <v>Leer</v>
      </c>
      <c r="Q354" s="388" t="str">
        <f t="shared" si="79"/>
        <v>Leer</v>
      </c>
      <c r="R354" s="388">
        <f t="shared" si="68"/>
        <v>0</v>
      </c>
      <c r="S354" s="388">
        <f t="shared" si="76"/>
        <v>0</v>
      </c>
      <c r="T354" s="388">
        <f t="shared" si="69"/>
        <v>0</v>
      </c>
      <c r="U354" s="388">
        <f t="shared" si="70"/>
        <v>0</v>
      </c>
      <c r="V354" s="388">
        <f t="shared" si="71"/>
        <v>0</v>
      </c>
      <c r="W354" s="388">
        <f t="shared" si="72"/>
        <v>0</v>
      </c>
      <c r="X354" s="388">
        <f t="shared" si="73"/>
        <v>0</v>
      </c>
      <c r="Y354" s="388">
        <f t="shared" si="74"/>
        <v>0</v>
      </c>
    </row>
    <row r="355" spans="2:25" x14ac:dyDescent="0.3">
      <c r="B355" s="111" t="str">
        <f t="shared" si="67"/>
        <v>!!!</v>
      </c>
      <c r="C355" s="324"/>
      <c r="D355" s="351"/>
      <c r="E355" s="354"/>
      <c r="F355" s="340"/>
      <c r="G355" s="233"/>
      <c r="H355" s="351"/>
      <c r="I355" s="353"/>
      <c r="J355" s="89"/>
      <c r="K355" s="384"/>
      <c r="L355" s="388" t="str">
        <f t="shared" si="77"/>
        <v>Leer</v>
      </c>
      <c r="M355" s="388" t="str">
        <f t="shared" si="78"/>
        <v>Leer</v>
      </c>
      <c r="N355" s="388" t="str">
        <f t="shared" si="75"/>
        <v>Leer</v>
      </c>
      <c r="O355" s="388" t="str">
        <f>VLOOKUP(C355,{"29 - Psychiatrie (Erwachsene)","BGI";"30 - Kinder- und Jugendpsychiatrie","BGII";"31 - Psychosomatik","BGI";0,"Leer"},2,0)</f>
        <v>Leer</v>
      </c>
      <c r="P355" s="388" t="str">
        <f>VLOOKUP(C355,{"29 - Psychiatrie (Erwachsene)","BGIb";"30 - Kinder- und Jugendpsychiatrie","BGIIb";"31 - Psychosomatik","BGIb";0,"Leer"},2,0)</f>
        <v>Leer</v>
      </c>
      <c r="Q355" s="388" t="str">
        <f t="shared" si="79"/>
        <v>Leer</v>
      </c>
      <c r="R355" s="388">
        <f t="shared" si="68"/>
        <v>0</v>
      </c>
      <c r="S355" s="388">
        <f t="shared" si="76"/>
        <v>0</v>
      </c>
      <c r="T355" s="388">
        <f t="shared" si="69"/>
        <v>0</v>
      </c>
      <c r="U355" s="388">
        <f t="shared" si="70"/>
        <v>0</v>
      </c>
      <c r="V355" s="388">
        <f t="shared" si="71"/>
        <v>0</v>
      </c>
      <c r="W355" s="388">
        <f t="shared" si="72"/>
        <v>0</v>
      </c>
      <c r="X355" s="388">
        <f t="shared" si="73"/>
        <v>0</v>
      </c>
      <c r="Y355" s="388">
        <f t="shared" si="74"/>
        <v>0</v>
      </c>
    </row>
    <row r="356" spans="2:25" x14ac:dyDescent="0.3">
      <c r="B356" s="111" t="str">
        <f t="shared" si="67"/>
        <v>!!!</v>
      </c>
      <c r="C356" s="324"/>
      <c r="D356" s="351"/>
      <c r="E356" s="354"/>
      <c r="F356" s="340"/>
      <c r="G356" s="233"/>
      <c r="H356" s="351"/>
      <c r="I356" s="353"/>
      <c r="J356" s="89"/>
      <c r="K356" s="384"/>
      <c r="L356" s="388" t="str">
        <f t="shared" si="77"/>
        <v>Leer</v>
      </c>
      <c r="M356" s="388" t="str">
        <f t="shared" si="78"/>
        <v>Leer</v>
      </c>
      <c r="N356" s="388" t="str">
        <f t="shared" si="75"/>
        <v>Leer</v>
      </c>
      <c r="O356" s="388" t="str">
        <f>VLOOKUP(C356,{"29 - Psychiatrie (Erwachsene)","BGI";"30 - Kinder- und Jugendpsychiatrie","BGII";"31 - Psychosomatik","BGI";0,"Leer"},2,0)</f>
        <v>Leer</v>
      </c>
      <c r="P356" s="388" t="str">
        <f>VLOOKUP(C356,{"29 - Psychiatrie (Erwachsene)","BGIb";"30 - Kinder- und Jugendpsychiatrie","BGIIb";"31 - Psychosomatik","BGIb";0,"Leer"},2,0)</f>
        <v>Leer</v>
      </c>
      <c r="Q356" s="388" t="str">
        <f t="shared" si="79"/>
        <v>Leer</v>
      </c>
      <c r="R356" s="388">
        <f t="shared" si="68"/>
        <v>0</v>
      </c>
      <c r="S356" s="388">
        <f t="shared" si="76"/>
        <v>0</v>
      </c>
      <c r="T356" s="388">
        <f t="shared" si="69"/>
        <v>0</v>
      </c>
      <c r="U356" s="388">
        <f t="shared" si="70"/>
        <v>0</v>
      </c>
      <c r="V356" s="388">
        <f t="shared" si="71"/>
        <v>0</v>
      </c>
      <c r="W356" s="388">
        <f t="shared" si="72"/>
        <v>0</v>
      </c>
      <c r="X356" s="388">
        <f t="shared" si="73"/>
        <v>0</v>
      </c>
      <c r="Y356" s="388">
        <f t="shared" si="74"/>
        <v>0</v>
      </c>
    </row>
    <row r="357" spans="2:25" x14ac:dyDescent="0.3">
      <c r="B357" s="111" t="str">
        <f t="shared" si="67"/>
        <v>!!!</v>
      </c>
      <c r="C357" s="324"/>
      <c r="D357" s="351"/>
      <c r="E357" s="354"/>
      <c r="F357" s="340"/>
      <c r="G357" s="233"/>
      <c r="H357" s="351"/>
      <c r="I357" s="353"/>
      <c r="J357" s="89"/>
      <c r="K357" s="384"/>
      <c r="L357" s="388" t="str">
        <f t="shared" si="77"/>
        <v>Leer</v>
      </c>
      <c r="M357" s="388" t="str">
        <f t="shared" si="78"/>
        <v>Leer</v>
      </c>
      <c r="N357" s="388" t="str">
        <f t="shared" si="75"/>
        <v>Leer</v>
      </c>
      <c r="O357" s="388" t="str">
        <f>VLOOKUP(C357,{"29 - Psychiatrie (Erwachsene)","BGI";"30 - Kinder- und Jugendpsychiatrie","BGII";"31 - Psychosomatik","BGI";0,"Leer"},2,0)</f>
        <v>Leer</v>
      </c>
      <c r="P357" s="388" t="str">
        <f>VLOOKUP(C357,{"29 - Psychiatrie (Erwachsene)","BGIb";"30 - Kinder- und Jugendpsychiatrie","BGIIb";"31 - Psychosomatik","BGIb";0,"Leer"},2,0)</f>
        <v>Leer</v>
      </c>
      <c r="Q357" s="388" t="str">
        <f t="shared" si="79"/>
        <v>Leer</v>
      </c>
      <c r="R357" s="388">
        <f t="shared" si="68"/>
        <v>0</v>
      </c>
      <c r="S357" s="388">
        <f t="shared" si="76"/>
        <v>0</v>
      </c>
      <c r="T357" s="388">
        <f t="shared" si="69"/>
        <v>0</v>
      </c>
      <c r="U357" s="388">
        <f t="shared" si="70"/>
        <v>0</v>
      </c>
      <c r="V357" s="388">
        <f t="shared" si="71"/>
        <v>0</v>
      </c>
      <c r="W357" s="388">
        <f t="shared" si="72"/>
        <v>0</v>
      </c>
      <c r="X357" s="388">
        <f t="shared" si="73"/>
        <v>0</v>
      </c>
      <c r="Y357" s="388">
        <f t="shared" si="74"/>
        <v>0</v>
      </c>
    </row>
    <row r="358" spans="2:25" x14ac:dyDescent="0.3">
      <c r="B358" s="111" t="str">
        <f t="shared" si="67"/>
        <v>!!!</v>
      </c>
      <c r="C358" s="324"/>
      <c r="D358" s="351"/>
      <c r="E358" s="354"/>
      <c r="F358" s="340"/>
      <c r="G358" s="233"/>
      <c r="H358" s="351"/>
      <c r="I358" s="353"/>
      <c r="J358" s="89"/>
      <c r="K358" s="384"/>
      <c r="L358" s="388" t="str">
        <f t="shared" si="77"/>
        <v>Leer</v>
      </c>
      <c r="M358" s="388" t="str">
        <f t="shared" si="78"/>
        <v>Leer</v>
      </c>
      <c r="N358" s="388" t="str">
        <f t="shared" si="75"/>
        <v>Leer</v>
      </c>
      <c r="O358" s="388" t="str">
        <f>VLOOKUP(C358,{"29 - Psychiatrie (Erwachsene)","BGI";"30 - Kinder- und Jugendpsychiatrie","BGII";"31 - Psychosomatik","BGI";0,"Leer"},2,0)</f>
        <v>Leer</v>
      </c>
      <c r="P358" s="388" t="str">
        <f>VLOOKUP(C358,{"29 - Psychiatrie (Erwachsene)","BGIb";"30 - Kinder- und Jugendpsychiatrie","BGIIb";"31 - Psychosomatik","BGIb";0,"Leer"},2,0)</f>
        <v>Leer</v>
      </c>
      <c r="Q358" s="388" t="str">
        <f t="shared" si="79"/>
        <v>Leer</v>
      </c>
      <c r="R358" s="388">
        <f t="shared" si="68"/>
        <v>0</v>
      </c>
      <c r="S358" s="388">
        <f t="shared" si="76"/>
        <v>0</v>
      </c>
      <c r="T358" s="388">
        <f t="shared" si="69"/>
        <v>0</v>
      </c>
      <c r="U358" s="388">
        <f t="shared" si="70"/>
        <v>0</v>
      </c>
      <c r="V358" s="388">
        <f t="shared" si="71"/>
        <v>0</v>
      </c>
      <c r="W358" s="388">
        <f t="shared" si="72"/>
        <v>0</v>
      </c>
      <c r="X358" s="388">
        <f t="shared" si="73"/>
        <v>0</v>
      </c>
      <c r="Y358" s="388">
        <f t="shared" si="74"/>
        <v>0</v>
      </c>
    </row>
    <row r="359" spans="2:25" x14ac:dyDescent="0.3">
      <c r="B359" s="111" t="str">
        <f t="shared" si="67"/>
        <v>!!!</v>
      </c>
      <c r="C359" s="324"/>
      <c r="D359" s="351"/>
      <c r="E359" s="354"/>
      <c r="F359" s="340"/>
      <c r="G359" s="233"/>
      <c r="H359" s="351"/>
      <c r="I359" s="353"/>
      <c r="J359" s="89"/>
      <c r="K359" s="384"/>
      <c r="L359" s="388" t="str">
        <f t="shared" si="77"/>
        <v>Leer</v>
      </c>
      <c r="M359" s="388" t="str">
        <f t="shared" si="78"/>
        <v>Leer</v>
      </c>
      <c r="N359" s="388" t="str">
        <f t="shared" si="75"/>
        <v>Leer</v>
      </c>
      <c r="O359" s="388" t="str">
        <f>VLOOKUP(C359,{"29 - Psychiatrie (Erwachsene)","BGI";"30 - Kinder- und Jugendpsychiatrie","BGII";"31 - Psychosomatik","BGI";0,"Leer"},2,0)</f>
        <v>Leer</v>
      </c>
      <c r="P359" s="388" t="str">
        <f>VLOOKUP(C359,{"29 - Psychiatrie (Erwachsene)","BGIb";"30 - Kinder- und Jugendpsychiatrie","BGIIb";"31 - Psychosomatik","BGIb";0,"Leer"},2,0)</f>
        <v>Leer</v>
      </c>
      <c r="Q359" s="388" t="str">
        <f t="shared" si="79"/>
        <v>Leer</v>
      </c>
      <c r="R359" s="388">
        <f t="shared" si="68"/>
        <v>0</v>
      </c>
      <c r="S359" s="388">
        <f t="shared" si="76"/>
        <v>0</v>
      </c>
      <c r="T359" s="388">
        <f t="shared" si="69"/>
        <v>0</v>
      </c>
      <c r="U359" s="388">
        <f t="shared" si="70"/>
        <v>0</v>
      </c>
      <c r="V359" s="388">
        <f t="shared" si="71"/>
        <v>0</v>
      </c>
      <c r="W359" s="388">
        <f t="shared" si="72"/>
        <v>0</v>
      </c>
      <c r="X359" s="388">
        <f t="shared" si="73"/>
        <v>0</v>
      </c>
      <c r="Y359" s="388">
        <f t="shared" si="74"/>
        <v>0</v>
      </c>
    </row>
    <row r="360" spans="2:25" x14ac:dyDescent="0.3">
      <c r="B360" s="111" t="str">
        <f t="shared" si="67"/>
        <v>!!!</v>
      </c>
      <c r="C360" s="324"/>
      <c r="D360" s="351"/>
      <c r="E360" s="354"/>
      <c r="F360" s="340"/>
      <c r="G360" s="233"/>
      <c r="H360" s="351"/>
      <c r="I360" s="353"/>
      <c r="J360" s="89"/>
      <c r="K360" s="384"/>
      <c r="L360" s="388" t="str">
        <f t="shared" si="77"/>
        <v>Leer</v>
      </c>
      <c r="M360" s="388" t="str">
        <f t="shared" si="78"/>
        <v>Leer</v>
      </c>
      <c r="N360" s="388" t="str">
        <f t="shared" si="75"/>
        <v>Leer</v>
      </c>
      <c r="O360" s="388" t="str">
        <f>VLOOKUP(C360,{"29 - Psychiatrie (Erwachsene)","BGI";"30 - Kinder- und Jugendpsychiatrie","BGII";"31 - Psychosomatik","BGI";0,"Leer"},2,0)</f>
        <v>Leer</v>
      </c>
      <c r="P360" s="388" t="str">
        <f>VLOOKUP(C360,{"29 - Psychiatrie (Erwachsene)","BGIb";"30 - Kinder- und Jugendpsychiatrie","BGIIb";"31 - Psychosomatik","BGIb";0,"Leer"},2,0)</f>
        <v>Leer</v>
      </c>
      <c r="Q360" s="388" t="str">
        <f t="shared" si="79"/>
        <v>Leer</v>
      </c>
      <c r="R360" s="388">
        <f t="shared" si="68"/>
        <v>0</v>
      </c>
      <c r="S360" s="388">
        <f t="shared" si="76"/>
        <v>0</v>
      </c>
      <c r="T360" s="388">
        <f t="shared" si="69"/>
        <v>0</v>
      </c>
      <c r="U360" s="388">
        <f t="shared" si="70"/>
        <v>0</v>
      </c>
      <c r="V360" s="388">
        <f t="shared" si="71"/>
        <v>0</v>
      </c>
      <c r="W360" s="388">
        <f t="shared" si="72"/>
        <v>0</v>
      </c>
      <c r="X360" s="388">
        <f t="shared" si="73"/>
        <v>0</v>
      </c>
      <c r="Y360" s="388">
        <f t="shared" si="74"/>
        <v>0</v>
      </c>
    </row>
    <row r="361" spans="2:25" x14ac:dyDescent="0.3">
      <c r="B361" s="111" t="str">
        <f t="shared" si="67"/>
        <v>!!!</v>
      </c>
      <c r="C361" s="324"/>
      <c r="D361" s="351"/>
      <c r="E361" s="354"/>
      <c r="F361" s="340"/>
      <c r="G361" s="233"/>
      <c r="H361" s="351"/>
      <c r="I361" s="353"/>
      <c r="J361" s="89"/>
      <c r="K361" s="384"/>
      <c r="L361" s="388" t="str">
        <f t="shared" si="77"/>
        <v>Leer</v>
      </c>
      <c r="M361" s="388" t="str">
        <f t="shared" si="78"/>
        <v>Leer</v>
      </c>
      <c r="N361" s="388" t="str">
        <f t="shared" si="75"/>
        <v>Leer</v>
      </c>
      <c r="O361" s="388" t="str">
        <f>VLOOKUP(C361,{"29 - Psychiatrie (Erwachsene)","BGI";"30 - Kinder- und Jugendpsychiatrie","BGII";"31 - Psychosomatik","BGI";0,"Leer"},2,0)</f>
        <v>Leer</v>
      </c>
      <c r="P361" s="388" t="str">
        <f>VLOOKUP(C361,{"29 - Psychiatrie (Erwachsene)","BGIb";"30 - Kinder- und Jugendpsychiatrie","BGIIb";"31 - Psychosomatik","BGIb";0,"Leer"},2,0)</f>
        <v>Leer</v>
      </c>
      <c r="Q361" s="388" t="str">
        <f t="shared" si="79"/>
        <v>Leer</v>
      </c>
      <c r="R361" s="388">
        <f t="shared" si="68"/>
        <v>0</v>
      </c>
      <c r="S361" s="388">
        <f t="shared" si="76"/>
        <v>0</v>
      </c>
      <c r="T361" s="388">
        <f t="shared" si="69"/>
        <v>0</v>
      </c>
      <c r="U361" s="388">
        <f t="shared" si="70"/>
        <v>0</v>
      </c>
      <c r="V361" s="388">
        <f t="shared" si="71"/>
        <v>0</v>
      </c>
      <c r="W361" s="388">
        <f t="shared" si="72"/>
        <v>0</v>
      </c>
      <c r="X361" s="388">
        <f t="shared" si="73"/>
        <v>0</v>
      </c>
      <c r="Y361" s="388">
        <f t="shared" si="74"/>
        <v>0</v>
      </c>
    </row>
    <row r="362" spans="2:25" x14ac:dyDescent="0.3">
      <c r="B362" s="111" t="str">
        <f t="shared" si="67"/>
        <v>!!!</v>
      </c>
      <c r="C362" s="324"/>
      <c r="D362" s="351"/>
      <c r="E362" s="354"/>
      <c r="F362" s="340"/>
      <c r="G362" s="233"/>
      <c r="H362" s="351"/>
      <c r="I362" s="353"/>
      <c r="J362" s="89"/>
      <c r="K362" s="384"/>
      <c r="L362" s="388" t="str">
        <f t="shared" si="77"/>
        <v>Leer</v>
      </c>
      <c r="M362" s="388" t="str">
        <f t="shared" si="78"/>
        <v>Leer</v>
      </c>
      <c r="N362" s="388" t="str">
        <f t="shared" si="75"/>
        <v>Leer</v>
      </c>
      <c r="O362" s="388" t="str">
        <f>VLOOKUP(C362,{"29 - Psychiatrie (Erwachsene)","BGI";"30 - Kinder- und Jugendpsychiatrie","BGII";"31 - Psychosomatik","BGI";0,"Leer"},2,0)</f>
        <v>Leer</v>
      </c>
      <c r="P362" s="388" t="str">
        <f>VLOOKUP(C362,{"29 - Psychiatrie (Erwachsene)","BGIb";"30 - Kinder- und Jugendpsychiatrie","BGIIb";"31 - Psychosomatik","BGIb";0,"Leer"},2,0)</f>
        <v>Leer</v>
      </c>
      <c r="Q362" s="388" t="str">
        <f t="shared" si="79"/>
        <v>Leer</v>
      </c>
      <c r="R362" s="388">
        <f t="shared" si="68"/>
        <v>0</v>
      </c>
      <c r="S362" s="388">
        <f t="shared" si="76"/>
        <v>0</v>
      </c>
      <c r="T362" s="388">
        <f t="shared" si="69"/>
        <v>0</v>
      </c>
      <c r="U362" s="388">
        <f t="shared" si="70"/>
        <v>0</v>
      </c>
      <c r="V362" s="388">
        <f t="shared" si="71"/>
        <v>0</v>
      </c>
      <c r="W362" s="388">
        <f t="shared" si="72"/>
        <v>0</v>
      </c>
      <c r="X362" s="388">
        <f t="shared" si="73"/>
        <v>0</v>
      </c>
      <c r="Y362" s="388">
        <f t="shared" si="74"/>
        <v>0</v>
      </c>
    </row>
    <row r="363" spans="2:25" x14ac:dyDescent="0.3">
      <c r="B363" s="111" t="str">
        <f t="shared" si="67"/>
        <v>!!!</v>
      </c>
      <c r="C363" s="324"/>
      <c r="D363" s="351"/>
      <c r="E363" s="354"/>
      <c r="F363" s="340"/>
      <c r="G363" s="233"/>
      <c r="H363" s="351"/>
      <c r="I363" s="353"/>
      <c r="J363" s="89"/>
      <c r="K363" s="384"/>
      <c r="L363" s="388" t="str">
        <f t="shared" si="77"/>
        <v>Leer</v>
      </c>
      <c r="M363" s="388" t="str">
        <f t="shared" si="78"/>
        <v>Leer</v>
      </c>
      <c r="N363" s="388" t="str">
        <f t="shared" si="75"/>
        <v>Leer</v>
      </c>
      <c r="O363" s="388" t="str">
        <f>VLOOKUP(C363,{"29 - Psychiatrie (Erwachsene)","BGI";"30 - Kinder- und Jugendpsychiatrie","BGII";"31 - Psychosomatik","BGI";0,"Leer"},2,0)</f>
        <v>Leer</v>
      </c>
      <c r="P363" s="388" t="str">
        <f>VLOOKUP(C363,{"29 - Psychiatrie (Erwachsene)","BGIb";"30 - Kinder- und Jugendpsychiatrie","BGIIb";"31 - Psychosomatik","BGIb";0,"Leer"},2,0)</f>
        <v>Leer</v>
      </c>
      <c r="Q363" s="388" t="str">
        <f t="shared" si="79"/>
        <v>Leer</v>
      </c>
      <c r="R363" s="388">
        <f t="shared" si="68"/>
        <v>0</v>
      </c>
      <c r="S363" s="388">
        <f t="shared" si="76"/>
        <v>0</v>
      </c>
      <c r="T363" s="388">
        <f t="shared" si="69"/>
        <v>0</v>
      </c>
      <c r="U363" s="388">
        <f t="shared" si="70"/>
        <v>0</v>
      </c>
      <c r="V363" s="388">
        <f t="shared" si="71"/>
        <v>0</v>
      </c>
      <c r="W363" s="388">
        <f t="shared" si="72"/>
        <v>0</v>
      </c>
      <c r="X363" s="388">
        <f t="shared" si="73"/>
        <v>0</v>
      </c>
      <c r="Y363" s="388">
        <f t="shared" si="74"/>
        <v>0</v>
      </c>
    </row>
    <row r="364" spans="2:25" x14ac:dyDescent="0.3">
      <c r="B364" s="111" t="str">
        <f t="shared" si="67"/>
        <v>!!!</v>
      </c>
      <c r="C364" s="324"/>
      <c r="D364" s="351"/>
      <c r="E364" s="354"/>
      <c r="F364" s="340"/>
      <c r="G364" s="233"/>
      <c r="H364" s="351"/>
      <c r="I364" s="353"/>
      <c r="J364" s="89"/>
      <c r="K364" s="384"/>
      <c r="L364" s="388" t="str">
        <f t="shared" si="77"/>
        <v>Leer</v>
      </c>
      <c r="M364" s="388" t="str">
        <f t="shared" si="78"/>
        <v>Leer</v>
      </c>
      <c r="N364" s="388" t="str">
        <f t="shared" si="75"/>
        <v>Leer</v>
      </c>
      <c r="O364" s="388" t="str">
        <f>VLOOKUP(C364,{"29 - Psychiatrie (Erwachsene)","BGI";"30 - Kinder- und Jugendpsychiatrie","BGII";"31 - Psychosomatik","BGI";0,"Leer"},2,0)</f>
        <v>Leer</v>
      </c>
      <c r="P364" s="388" t="str">
        <f>VLOOKUP(C364,{"29 - Psychiatrie (Erwachsene)","BGIb";"30 - Kinder- und Jugendpsychiatrie","BGIIb";"31 - Psychosomatik","BGIb";0,"Leer"},2,0)</f>
        <v>Leer</v>
      </c>
      <c r="Q364" s="388" t="str">
        <f t="shared" si="79"/>
        <v>Leer</v>
      </c>
      <c r="R364" s="388">
        <f t="shared" si="68"/>
        <v>0</v>
      </c>
      <c r="S364" s="388">
        <f t="shared" si="76"/>
        <v>0</v>
      </c>
      <c r="T364" s="388">
        <f t="shared" si="69"/>
        <v>0</v>
      </c>
      <c r="U364" s="388">
        <f t="shared" si="70"/>
        <v>0</v>
      </c>
      <c r="V364" s="388">
        <f t="shared" si="71"/>
        <v>0</v>
      </c>
      <c r="W364" s="388">
        <f t="shared" si="72"/>
        <v>0</v>
      </c>
      <c r="X364" s="388">
        <f t="shared" si="73"/>
        <v>0</v>
      </c>
      <c r="Y364" s="388">
        <f t="shared" si="74"/>
        <v>0</v>
      </c>
    </row>
    <row r="365" spans="2:25" x14ac:dyDescent="0.3">
      <c r="B365" s="111" t="str">
        <f t="shared" si="67"/>
        <v>!!!</v>
      </c>
      <c r="C365" s="324"/>
      <c r="D365" s="351"/>
      <c r="E365" s="354"/>
      <c r="F365" s="340"/>
      <c r="G365" s="233"/>
      <c r="H365" s="351"/>
      <c r="I365" s="353"/>
      <c r="J365" s="89"/>
      <c r="K365" s="384"/>
      <c r="L365" s="388" t="str">
        <f t="shared" si="77"/>
        <v>Leer</v>
      </c>
      <c r="M365" s="388" t="str">
        <f t="shared" si="78"/>
        <v>Leer</v>
      </c>
      <c r="N365" s="388" t="str">
        <f t="shared" si="75"/>
        <v>Leer</v>
      </c>
      <c r="O365" s="388" t="str">
        <f>VLOOKUP(C365,{"29 - Psychiatrie (Erwachsene)","BGI";"30 - Kinder- und Jugendpsychiatrie","BGII";"31 - Psychosomatik","BGI";0,"Leer"},2,0)</f>
        <v>Leer</v>
      </c>
      <c r="P365" s="388" t="str">
        <f>VLOOKUP(C365,{"29 - Psychiatrie (Erwachsene)","BGIb";"30 - Kinder- und Jugendpsychiatrie","BGIIb";"31 - Psychosomatik","BGIb";0,"Leer"},2,0)</f>
        <v>Leer</v>
      </c>
      <c r="Q365" s="388" t="str">
        <f t="shared" si="79"/>
        <v>Leer</v>
      </c>
      <c r="R365" s="388">
        <f t="shared" si="68"/>
        <v>0</v>
      </c>
      <c r="S365" s="388">
        <f t="shared" si="76"/>
        <v>0</v>
      </c>
      <c r="T365" s="388">
        <f t="shared" si="69"/>
        <v>0</v>
      </c>
      <c r="U365" s="388">
        <f t="shared" si="70"/>
        <v>0</v>
      </c>
      <c r="V365" s="388">
        <f t="shared" si="71"/>
        <v>0</v>
      </c>
      <c r="W365" s="388">
        <f t="shared" si="72"/>
        <v>0</v>
      </c>
      <c r="X365" s="388">
        <f t="shared" si="73"/>
        <v>0</v>
      </c>
      <c r="Y365" s="388">
        <f t="shared" si="74"/>
        <v>0</v>
      </c>
    </row>
    <row r="366" spans="2:25" x14ac:dyDescent="0.3">
      <c r="B366" s="111" t="str">
        <f t="shared" si="67"/>
        <v>!!!</v>
      </c>
      <c r="C366" s="324"/>
      <c r="D366" s="351"/>
      <c r="E366" s="354"/>
      <c r="F366" s="340"/>
      <c r="G366" s="233"/>
      <c r="H366" s="351"/>
      <c r="I366" s="353"/>
      <c r="J366" s="89"/>
      <c r="K366" s="384"/>
      <c r="L366" s="388" t="str">
        <f t="shared" si="77"/>
        <v>Leer</v>
      </c>
      <c r="M366" s="388" t="str">
        <f t="shared" si="78"/>
        <v>Leer</v>
      </c>
      <c r="N366" s="388" t="str">
        <f t="shared" si="75"/>
        <v>Leer</v>
      </c>
      <c r="O366" s="388" t="str">
        <f>VLOOKUP(C366,{"29 - Psychiatrie (Erwachsene)","BGI";"30 - Kinder- und Jugendpsychiatrie","BGII";"31 - Psychosomatik","BGI";0,"Leer"},2,0)</f>
        <v>Leer</v>
      </c>
      <c r="P366" s="388" t="str">
        <f>VLOOKUP(C366,{"29 - Psychiatrie (Erwachsene)","BGIb";"30 - Kinder- und Jugendpsychiatrie","BGIIb";"31 - Psychosomatik","BGIb";0,"Leer"},2,0)</f>
        <v>Leer</v>
      </c>
      <c r="Q366" s="388" t="str">
        <f t="shared" si="79"/>
        <v>Leer</v>
      </c>
      <c r="R366" s="388">
        <f t="shared" si="68"/>
        <v>0</v>
      </c>
      <c r="S366" s="388">
        <f t="shared" si="76"/>
        <v>0</v>
      </c>
      <c r="T366" s="388">
        <f t="shared" si="69"/>
        <v>0</v>
      </c>
      <c r="U366" s="388">
        <f t="shared" si="70"/>
        <v>0</v>
      </c>
      <c r="V366" s="388">
        <f t="shared" si="71"/>
        <v>0</v>
      </c>
      <c r="W366" s="388">
        <f t="shared" si="72"/>
        <v>0</v>
      </c>
      <c r="X366" s="388">
        <f t="shared" si="73"/>
        <v>0</v>
      </c>
      <c r="Y366" s="388">
        <f t="shared" si="74"/>
        <v>0</v>
      </c>
    </row>
    <row r="367" spans="2:25" x14ac:dyDescent="0.3">
      <c r="B367" s="111" t="str">
        <f t="shared" si="67"/>
        <v>!!!</v>
      </c>
      <c r="C367" s="324"/>
      <c r="D367" s="351"/>
      <c r="E367" s="354"/>
      <c r="F367" s="340"/>
      <c r="G367" s="233"/>
      <c r="H367" s="351"/>
      <c r="I367" s="353"/>
      <c r="J367" s="89"/>
      <c r="K367" s="384"/>
      <c r="L367" s="388" t="str">
        <f t="shared" si="77"/>
        <v>Leer</v>
      </c>
      <c r="M367" s="388" t="str">
        <f t="shared" si="78"/>
        <v>Leer</v>
      </c>
      <c r="N367" s="388" t="str">
        <f t="shared" si="75"/>
        <v>Leer</v>
      </c>
      <c r="O367" s="388" t="str">
        <f>VLOOKUP(C367,{"29 - Psychiatrie (Erwachsene)","BGI";"30 - Kinder- und Jugendpsychiatrie","BGII";"31 - Psychosomatik","BGI";0,"Leer"},2,0)</f>
        <v>Leer</v>
      </c>
      <c r="P367" s="388" t="str">
        <f>VLOOKUP(C367,{"29 - Psychiatrie (Erwachsene)","BGIb";"30 - Kinder- und Jugendpsychiatrie","BGIIb";"31 - Psychosomatik","BGIb";0,"Leer"},2,0)</f>
        <v>Leer</v>
      </c>
      <c r="Q367" s="388" t="str">
        <f t="shared" si="79"/>
        <v>Leer</v>
      </c>
      <c r="R367" s="388">
        <f t="shared" si="68"/>
        <v>0</v>
      </c>
      <c r="S367" s="388">
        <f t="shared" si="76"/>
        <v>0</v>
      </c>
      <c r="T367" s="388">
        <f t="shared" si="69"/>
        <v>0</v>
      </c>
      <c r="U367" s="388">
        <f t="shared" si="70"/>
        <v>0</v>
      </c>
      <c r="V367" s="388">
        <f t="shared" si="71"/>
        <v>0</v>
      </c>
      <c r="W367" s="388">
        <f t="shared" si="72"/>
        <v>0</v>
      </c>
      <c r="X367" s="388">
        <f t="shared" si="73"/>
        <v>0</v>
      </c>
      <c r="Y367" s="388">
        <f t="shared" si="74"/>
        <v>0</v>
      </c>
    </row>
    <row r="368" spans="2:25" x14ac:dyDescent="0.3">
      <c r="B368" s="111" t="str">
        <f t="shared" si="67"/>
        <v>!!!</v>
      </c>
      <c r="C368" s="324"/>
      <c r="D368" s="351"/>
      <c r="E368" s="354"/>
      <c r="F368" s="340"/>
      <c r="G368" s="233"/>
      <c r="H368" s="351"/>
      <c r="I368" s="353"/>
      <c r="J368" s="89"/>
      <c r="K368" s="384"/>
      <c r="L368" s="388" t="str">
        <f t="shared" si="77"/>
        <v>Leer</v>
      </c>
      <c r="M368" s="388" t="str">
        <f t="shared" si="78"/>
        <v>Leer</v>
      </c>
      <c r="N368" s="388" t="str">
        <f t="shared" si="75"/>
        <v>Leer</v>
      </c>
      <c r="O368" s="388" t="str">
        <f>VLOOKUP(C368,{"29 - Psychiatrie (Erwachsene)","BGI";"30 - Kinder- und Jugendpsychiatrie","BGII";"31 - Psychosomatik","BGI";0,"Leer"},2,0)</f>
        <v>Leer</v>
      </c>
      <c r="P368" s="388" t="str">
        <f>VLOOKUP(C368,{"29 - Psychiatrie (Erwachsene)","BGIb";"30 - Kinder- und Jugendpsychiatrie","BGIIb";"31 - Psychosomatik","BGIb";0,"Leer"},2,0)</f>
        <v>Leer</v>
      </c>
      <c r="Q368" s="388" t="str">
        <f t="shared" si="79"/>
        <v>Leer</v>
      </c>
      <c r="R368" s="388">
        <f t="shared" si="68"/>
        <v>0</v>
      </c>
      <c r="S368" s="388">
        <f t="shared" si="76"/>
        <v>0</v>
      </c>
      <c r="T368" s="388">
        <f t="shared" si="69"/>
        <v>0</v>
      </c>
      <c r="U368" s="388">
        <f t="shared" si="70"/>
        <v>0</v>
      </c>
      <c r="V368" s="388">
        <f t="shared" si="71"/>
        <v>0</v>
      </c>
      <c r="W368" s="388">
        <f t="shared" si="72"/>
        <v>0</v>
      </c>
      <c r="X368" s="388">
        <f t="shared" si="73"/>
        <v>0</v>
      </c>
      <c r="Y368" s="388">
        <f t="shared" si="74"/>
        <v>0</v>
      </c>
    </row>
    <row r="369" spans="2:25" x14ac:dyDescent="0.3">
      <c r="B369" s="111" t="str">
        <f t="shared" si="67"/>
        <v>!!!</v>
      </c>
      <c r="C369" s="324"/>
      <c r="D369" s="351"/>
      <c r="E369" s="354"/>
      <c r="F369" s="340"/>
      <c r="G369" s="233"/>
      <c r="H369" s="351"/>
      <c r="I369" s="353"/>
      <c r="J369" s="89"/>
      <c r="K369" s="384"/>
      <c r="L369" s="388" t="str">
        <f t="shared" si="77"/>
        <v>Leer</v>
      </c>
      <c r="M369" s="388" t="str">
        <f t="shared" si="78"/>
        <v>Leer</v>
      </c>
      <c r="N369" s="388" t="str">
        <f t="shared" si="75"/>
        <v>Leer</v>
      </c>
      <c r="O369" s="388" t="str">
        <f>VLOOKUP(C369,{"29 - Psychiatrie (Erwachsene)","BGI";"30 - Kinder- und Jugendpsychiatrie","BGII";"31 - Psychosomatik","BGI";0,"Leer"},2,0)</f>
        <v>Leer</v>
      </c>
      <c r="P369" s="388" t="str">
        <f>VLOOKUP(C369,{"29 - Psychiatrie (Erwachsene)","BGIb";"30 - Kinder- und Jugendpsychiatrie","BGIIb";"31 - Psychosomatik","BGIb";0,"Leer"},2,0)</f>
        <v>Leer</v>
      </c>
      <c r="Q369" s="388" t="str">
        <f t="shared" si="79"/>
        <v>Leer</v>
      </c>
      <c r="R369" s="388">
        <f t="shared" si="68"/>
        <v>0</v>
      </c>
      <c r="S369" s="388">
        <f t="shared" si="76"/>
        <v>0</v>
      </c>
      <c r="T369" s="388">
        <f t="shared" si="69"/>
        <v>0</v>
      </c>
      <c r="U369" s="388">
        <f t="shared" si="70"/>
        <v>0</v>
      </c>
      <c r="V369" s="388">
        <f t="shared" si="71"/>
        <v>0</v>
      </c>
      <c r="W369" s="388">
        <f t="shared" si="72"/>
        <v>0</v>
      </c>
      <c r="X369" s="388">
        <f t="shared" si="73"/>
        <v>0</v>
      </c>
      <c r="Y369" s="388">
        <f t="shared" si="74"/>
        <v>0</v>
      </c>
    </row>
    <row r="370" spans="2:25" x14ac:dyDescent="0.3">
      <c r="B370" s="111" t="str">
        <f t="shared" si="67"/>
        <v>!!!</v>
      </c>
      <c r="C370" s="324"/>
      <c r="D370" s="351"/>
      <c r="E370" s="354"/>
      <c r="F370" s="340"/>
      <c r="G370" s="233"/>
      <c r="H370" s="351"/>
      <c r="I370" s="353"/>
      <c r="J370" s="89"/>
      <c r="K370" s="384"/>
      <c r="L370" s="388" t="str">
        <f t="shared" si="77"/>
        <v>Leer</v>
      </c>
      <c r="M370" s="388" t="str">
        <f t="shared" si="78"/>
        <v>Leer</v>
      </c>
      <c r="N370" s="388" t="str">
        <f t="shared" si="75"/>
        <v>Leer</v>
      </c>
      <c r="O370" s="388" t="str">
        <f>VLOOKUP(C370,{"29 - Psychiatrie (Erwachsene)","BGI";"30 - Kinder- und Jugendpsychiatrie","BGII";"31 - Psychosomatik","BGI";0,"Leer"},2,0)</f>
        <v>Leer</v>
      </c>
      <c r="P370" s="388" t="str">
        <f>VLOOKUP(C370,{"29 - Psychiatrie (Erwachsene)","BGIb";"30 - Kinder- und Jugendpsychiatrie","BGIIb";"31 - Psychosomatik","BGIb";0,"Leer"},2,0)</f>
        <v>Leer</v>
      </c>
      <c r="Q370" s="388" t="str">
        <f t="shared" si="79"/>
        <v>Leer</v>
      </c>
      <c r="R370" s="388">
        <f t="shared" si="68"/>
        <v>0</v>
      </c>
      <c r="S370" s="388">
        <f t="shared" si="76"/>
        <v>0</v>
      </c>
      <c r="T370" s="388">
        <f t="shared" si="69"/>
        <v>0</v>
      </c>
      <c r="U370" s="388">
        <f t="shared" si="70"/>
        <v>0</v>
      </c>
      <c r="V370" s="388">
        <f t="shared" si="71"/>
        <v>0</v>
      </c>
      <c r="W370" s="388">
        <f t="shared" si="72"/>
        <v>0</v>
      </c>
      <c r="X370" s="388">
        <f t="shared" si="73"/>
        <v>0</v>
      </c>
      <c r="Y370" s="388">
        <f t="shared" si="74"/>
        <v>0</v>
      </c>
    </row>
    <row r="371" spans="2:25" x14ac:dyDescent="0.3">
      <c r="B371" s="111" t="str">
        <f t="shared" si="67"/>
        <v>!!!</v>
      </c>
      <c r="C371" s="324"/>
      <c r="D371" s="351"/>
      <c r="E371" s="354"/>
      <c r="F371" s="340"/>
      <c r="G371" s="233"/>
      <c r="H371" s="351"/>
      <c r="I371" s="353"/>
      <c r="J371" s="89"/>
      <c r="K371" s="384"/>
      <c r="L371" s="388" t="str">
        <f t="shared" si="77"/>
        <v>Leer</v>
      </c>
      <c r="M371" s="388" t="str">
        <f t="shared" si="78"/>
        <v>Leer</v>
      </c>
      <c r="N371" s="388" t="str">
        <f t="shared" si="75"/>
        <v>Leer</v>
      </c>
      <c r="O371" s="388" t="str">
        <f>VLOOKUP(C371,{"29 - Psychiatrie (Erwachsene)","BGI";"30 - Kinder- und Jugendpsychiatrie","BGII";"31 - Psychosomatik","BGI";0,"Leer"},2,0)</f>
        <v>Leer</v>
      </c>
      <c r="P371" s="388" t="str">
        <f>VLOOKUP(C371,{"29 - Psychiatrie (Erwachsene)","BGIb";"30 - Kinder- und Jugendpsychiatrie","BGIIb";"31 - Psychosomatik","BGIb";0,"Leer"},2,0)</f>
        <v>Leer</v>
      </c>
      <c r="Q371" s="388" t="str">
        <f t="shared" si="79"/>
        <v>Leer</v>
      </c>
      <c r="R371" s="388">
        <f t="shared" si="68"/>
        <v>0</v>
      </c>
      <c r="S371" s="388">
        <f t="shared" si="76"/>
        <v>0</v>
      </c>
      <c r="T371" s="388">
        <f t="shared" si="69"/>
        <v>0</v>
      </c>
      <c r="U371" s="388">
        <f t="shared" si="70"/>
        <v>0</v>
      </c>
      <c r="V371" s="388">
        <f t="shared" si="71"/>
        <v>0</v>
      </c>
      <c r="W371" s="388">
        <f t="shared" si="72"/>
        <v>0</v>
      </c>
      <c r="X371" s="388">
        <f t="shared" si="73"/>
        <v>0</v>
      </c>
      <c r="Y371" s="388">
        <f t="shared" si="74"/>
        <v>0</v>
      </c>
    </row>
    <row r="372" spans="2:25" x14ac:dyDescent="0.3">
      <c r="B372" s="111" t="str">
        <f t="shared" si="67"/>
        <v>!!!</v>
      </c>
      <c r="C372" s="324"/>
      <c r="D372" s="351"/>
      <c r="E372" s="354"/>
      <c r="F372" s="340"/>
      <c r="G372" s="233"/>
      <c r="H372" s="351"/>
      <c r="I372" s="353"/>
      <c r="J372" s="89"/>
      <c r="K372" s="384"/>
      <c r="L372" s="388" t="str">
        <f t="shared" si="77"/>
        <v>Leer</v>
      </c>
      <c r="M372" s="388" t="str">
        <f t="shared" si="78"/>
        <v>Leer</v>
      </c>
      <c r="N372" s="388" t="str">
        <f t="shared" si="75"/>
        <v>Leer</v>
      </c>
      <c r="O372" s="388" t="str">
        <f>VLOOKUP(C372,{"29 - Psychiatrie (Erwachsene)","BGI";"30 - Kinder- und Jugendpsychiatrie","BGII";"31 - Psychosomatik","BGI";0,"Leer"},2,0)</f>
        <v>Leer</v>
      </c>
      <c r="P372" s="388" t="str">
        <f>VLOOKUP(C372,{"29 - Psychiatrie (Erwachsene)","BGIb";"30 - Kinder- und Jugendpsychiatrie","BGIIb";"31 - Psychosomatik","BGIb";0,"Leer"},2,0)</f>
        <v>Leer</v>
      </c>
      <c r="Q372" s="388" t="str">
        <f t="shared" si="79"/>
        <v>Leer</v>
      </c>
      <c r="R372" s="388">
        <f t="shared" si="68"/>
        <v>0</v>
      </c>
      <c r="S372" s="388">
        <f t="shared" si="76"/>
        <v>0</v>
      </c>
      <c r="T372" s="388">
        <f t="shared" si="69"/>
        <v>0</v>
      </c>
      <c r="U372" s="388">
        <f t="shared" si="70"/>
        <v>0</v>
      </c>
      <c r="V372" s="388">
        <f t="shared" si="71"/>
        <v>0</v>
      </c>
      <c r="W372" s="388">
        <f t="shared" si="72"/>
        <v>0</v>
      </c>
      <c r="X372" s="388">
        <f t="shared" si="73"/>
        <v>0</v>
      </c>
      <c r="Y372" s="388">
        <f t="shared" si="74"/>
        <v>0</v>
      </c>
    </row>
    <row r="373" spans="2:25" x14ac:dyDescent="0.3">
      <c r="B373" s="111" t="str">
        <f t="shared" si="67"/>
        <v>!!!</v>
      </c>
      <c r="C373" s="324"/>
      <c r="D373" s="351"/>
      <c r="E373" s="354"/>
      <c r="F373" s="340"/>
      <c r="G373" s="233"/>
      <c r="H373" s="351"/>
      <c r="I373" s="353"/>
      <c r="J373" s="89"/>
      <c r="K373" s="384"/>
      <c r="L373" s="388" t="str">
        <f t="shared" si="77"/>
        <v>Leer</v>
      </c>
      <c r="M373" s="388" t="str">
        <f t="shared" si="78"/>
        <v>Leer</v>
      </c>
      <c r="N373" s="388" t="str">
        <f t="shared" si="75"/>
        <v>Leer</v>
      </c>
      <c r="O373" s="388" t="str">
        <f>VLOOKUP(C373,{"29 - Psychiatrie (Erwachsene)","BGI";"30 - Kinder- und Jugendpsychiatrie","BGII";"31 - Psychosomatik","BGI";0,"Leer"},2,0)</f>
        <v>Leer</v>
      </c>
      <c r="P373" s="388" t="str">
        <f>VLOOKUP(C373,{"29 - Psychiatrie (Erwachsene)","BGIb";"30 - Kinder- und Jugendpsychiatrie","BGIIb";"31 - Psychosomatik","BGIb";0,"Leer"},2,0)</f>
        <v>Leer</v>
      </c>
      <c r="Q373" s="388" t="str">
        <f t="shared" si="79"/>
        <v>Leer</v>
      </c>
      <c r="R373" s="388">
        <f t="shared" si="68"/>
        <v>0</v>
      </c>
      <c r="S373" s="388">
        <f t="shared" si="76"/>
        <v>0</v>
      </c>
      <c r="T373" s="388">
        <f t="shared" si="69"/>
        <v>0</v>
      </c>
      <c r="U373" s="388">
        <f t="shared" si="70"/>
        <v>0</v>
      </c>
      <c r="V373" s="388">
        <f t="shared" si="71"/>
        <v>0</v>
      </c>
      <c r="W373" s="388">
        <f t="shared" si="72"/>
        <v>0</v>
      </c>
      <c r="X373" s="388">
        <f t="shared" si="73"/>
        <v>0</v>
      </c>
      <c r="Y373" s="388">
        <f t="shared" si="74"/>
        <v>0</v>
      </c>
    </row>
    <row r="374" spans="2:25" x14ac:dyDescent="0.3">
      <c r="B374" s="111" t="str">
        <f t="shared" si="67"/>
        <v>!!!</v>
      </c>
      <c r="C374" s="324"/>
      <c r="D374" s="351"/>
      <c r="E374" s="354"/>
      <c r="F374" s="340"/>
      <c r="G374" s="233"/>
      <c r="H374" s="351"/>
      <c r="I374" s="353"/>
      <c r="J374" s="89"/>
      <c r="K374" s="384"/>
      <c r="L374" s="388" t="str">
        <f t="shared" si="77"/>
        <v>Leer</v>
      </c>
      <c r="M374" s="388" t="str">
        <f t="shared" si="78"/>
        <v>Leer</v>
      </c>
      <c r="N374" s="388" t="str">
        <f t="shared" si="75"/>
        <v>Leer</v>
      </c>
      <c r="O374" s="388" t="str">
        <f>VLOOKUP(C374,{"29 - Psychiatrie (Erwachsene)","BGI";"30 - Kinder- und Jugendpsychiatrie","BGII";"31 - Psychosomatik","BGI";0,"Leer"},2,0)</f>
        <v>Leer</v>
      </c>
      <c r="P374" s="388" t="str">
        <f>VLOOKUP(C374,{"29 - Psychiatrie (Erwachsene)","BGIb";"30 - Kinder- und Jugendpsychiatrie","BGIIb";"31 - Psychosomatik","BGIb";0,"Leer"},2,0)</f>
        <v>Leer</v>
      </c>
      <c r="Q374" s="388" t="str">
        <f t="shared" si="79"/>
        <v>Leer</v>
      </c>
      <c r="R374" s="388">
        <f t="shared" si="68"/>
        <v>0</v>
      </c>
      <c r="S374" s="388">
        <f t="shared" si="76"/>
        <v>0</v>
      </c>
      <c r="T374" s="388">
        <f t="shared" si="69"/>
        <v>0</v>
      </c>
      <c r="U374" s="388">
        <f t="shared" si="70"/>
        <v>0</v>
      </c>
      <c r="V374" s="388">
        <f t="shared" si="71"/>
        <v>0</v>
      </c>
      <c r="W374" s="388">
        <f t="shared" si="72"/>
        <v>0</v>
      </c>
      <c r="X374" s="388">
        <f t="shared" si="73"/>
        <v>0</v>
      </c>
      <c r="Y374" s="388">
        <f t="shared" si="74"/>
        <v>0</v>
      </c>
    </row>
    <row r="375" spans="2:25" x14ac:dyDescent="0.3">
      <c r="B375" s="111" t="str">
        <f t="shared" si="67"/>
        <v>!!!</v>
      </c>
      <c r="C375" s="324"/>
      <c r="D375" s="351"/>
      <c r="E375" s="354"/>
      <c r="F375" s="340"/>
      <c r="G375" s="233"/>
      <c r="H375" s="351"/>
      <c r="I375" s="353"/>
      <c r="J375" s="89"/>
      <c r="K375" s="384"/>
      <c r="L375" s="388" t="str">
        <f t="shared" si="77"/>
        <v>Leer</v>
      </c>
      <c r="M375" s="388" t="str">
        <f t="shared" si="78"/>
        <v>Leer</v>
      </c>
      <c r="N375" s="388" t="str">
        <f t="shared" si="75"/>
        <v>Leer</v>
      </c>
      <c r="O375" s="388" t="str">
        <f>VLOOKUP(C375,{"29 - Psychiatrie (Erwachsene)","BGI";"30 - Kinder- und Jugendpsychiatrie","BGII";"31 - Psychosomatik","BGI";0,"Leer"},2,0)</f>
        <v>Leer</v>
      </c>
      <c r="P375" s="388" t="str">
        <f>VLOOKUP(C375,{"29 - Psychiatrie (Erwachsene)","BGIb";"30 - Kinder- und Jugendpsychiatrie","BGIIb";"31 - Psychosomatik","BGIb";0,"Leer"},2,0)</f>
        <v>Leer</v>
      </c>
      <c r="Q375" s="388" t="str">
        <f t="shared" si="79"/>
        <v>Leer</v>
      </c>
      <c r="R375" s="388">
        <f t="shared" si="68"/>
        <v>0</v>
      </c>
      <c r="S375" s="388">
        <f t="shared" si="76"/>
        <v>0</v>
      </c>
      <c r="T375" s="388">
        <f t="shared" si="69"/>
        <v>0</v>
      </c>
      <c r="U375" s="388">
        <f t="shared" si="70"/>
        <v>0</v>
      </c>
      <c r="V375" s="388">
        <f t="shared" si="71"/>
        <v>0</v>
      </c>
      <c r="W375" s="388">
        <f t="shared" si="72"/>
        <v>0</v>
      </c>
      <c r="X375" s="388">
        <f t="shared" si="73"/>
        <v>0</v>
      </c>
      <c r="Y375" s="388">
        <f t="shared" si="74"/>
        <v>0</v>
      </c>
    </row>
    <row r="376" spans="2:25" x14ac:dyDescent="0.3">
      <c r="B376" s="111" t="str">
        <f t="shared" si="67"/>
        <v>!!!</v>
      </c>
      <c r="C376" s="324"/>
      <c r="D376" s="351"/>
      <c r="E376" s="354"/>
      <c r="F376" s="340"/>
      <c r="G376" s="233"/>
      <c r="H376" s="351"/>
      <c r="I376" s="353"/>
      <c r="J376" s="89"/>
      <c r="K376" s="384"/>
      <c r="L376" s="388" t="str">
        <f t="shared" si="77"/>
        <v>Leer</v>
      </c>
      <c r="M376" s="388" t="str">
        <f t="shared" si="78"/>
        <v>Leer</v>
      </c>
      <c r="N376" s="388" t="str">
        <f t="shared" si="75"/>
        <v>Leer</v>
      </c>
      <c r="O376" s="388" t="str">
        <f>VLOOKUP(C376,{"29 - Psychiatrie (Erwachsene)","BGI";"30 - Kinder- und Jugendpsychiatrie","BGII";"31 - Psychosomatik","BGI";0,"Leer"},2,0)</f>
        <v>Leer</v>
      </c>
      <c r="P376" s="388" t="str">
        <f>VLOOKUP(C376,{"29 - Psychiatrie (Erwachsene)","BGIb";"30 - Kinder- und Jugendpsychiatrie","BGIIb";"31 - Psychosomatik","BGIb";0,"Leer"},2,0)</f>
        <v>Leer</v>
      </c>
      <c r="Q376" s="388" t="str">
        <f t="shared" si="79"/>
        <v>Leer</v>
      </c>
      <c r="R376" s="388">
        <f t="shared" si="68"/>
        <v>0</v>
      </c>
      <c r="S376" s="388">
        <f t="shared" si="76"/>
        <v>0</v>
      </c>
      <c r="T376" s="388">
        <f t="shared" si="69"/>
        <v>0</v>
      </c>
      <c r="U376" s="388">
        <f t="shared" si="70"/>
        <v>0</v>
      </c>
      <c r="V376" s="388">
        <f t="shared" si="71"/>
        <v>0</v>
      </c>
      <c r="W376" s="388">
        <f t="shared" si="72"/>
        <v>0</v>
      </c>
      <c r="X376" s="388">
        <f t="shared" si="73"/>
        <v>0</v>
      </c>
      <c r="Y376" s="388">
        <f t="shared" si="74"/>
        <v>0</v>
      </c>
    </row>
    <row r="377" spans="2:25" x14ac:dyDescent="0.3">
      <c r="B377" s="111" t="str">
        <f t="shared" si="67"/>
        <v>!!!</v>
      </c>
      <c r="C377" s="324"/>
      <c r="D377" s="351"/>
      <c r="E377" s="354"/>
      <c r="F377" s="340"/>
      <c r="G377" s="233"/>
      <c r="H377" s="351"/>
      <c r="I377" s="353"/>
      <c r="J377" s="89"/>
      <c r="K377" s="384"/>
      <c r="L377" s="388" t="str">
        <f t="shared" si="77"/>
        <v>Leer</v>
      </c>
      <c r="M377" s="388" t="str">
        <f t="shared" si="78"/>
        <v>Leer</v>
      </c>
      <c r="N377" s="388" t="str">
        <f t="shared" si="75"/>
        <v>Leer</v>
      </c>
      <c r="O377" s="388" t="str">
        <f>VLOOKUP(C377,{"29 - Psychiatrie (Erwachsene)","BGI";"30 - Kinder- und Jugendpsychiatrie","BGII";"31 - Psychosomatik","BGI";0,"Leer"},2,0)</f>
        <v>Leer</v>
      </c>
      <c r="P377" s="388" t="str">
        <f>VLOOKUP(C377,{"29 - Psychiatrie (Erwachsene)","BGIb";"30 - Kinder- und Jugendpsychiatrie","BGIIb";"31 - Psychosomatik","BGIb";0,"Leer"},2,0)</f>
        <v>Leer</v>
      </c>
      <c r="Q377" s="388" t="str">
        <f t="shared" si="79"/>
        <v>Leer</v>
      </c>
      <c r="R377" s="388">
        <f t="shared" si="68"/>
        <v>0</v>
      </c>
      <c r="S377" s="388">
        <f t="shared" si="76"/>
        <v>0</v>
      </c>
      <c r="T377" s="388">
        <f t="shared" si="69"/>
        <v>0</v>
      </c>
      <c r="U377" s="388">
        <f t="shared" si="70"/>
        <v>0</v>
      </c>
      <c r="V377" s="388">
        <f t="shared" si="71"/>
        <v>0</v>
      </c>
      <c r="W377" s="388">
        <f t="shared" si="72"/>
        <v>0</v>
      </c>
      <c r="X377" s="388">
        <f t="shared" si="73"/>
        <v>0</v>
      </c>
      <c r="Y377" s="388">
        <f t="shared" si="74"/>
        <v>0</v>
      </c>
    </row>
    <row r="378" spans="2:25" x14ac:dyDescent="0.3">
      <c r="B378" s="111" t="str">
        <f t="shared" si="67"/>
        <v>!!!</v>
      </c>
      <c r="C378" s="324"/>
      <c r="D378" s="351"/>
      <c r="E378" s="354"/>
      <c r="F378" s="340"/>
      <c r="G378" s="233"/>
      <c r="H378" s="351"/>
      <c r="I378" s="353"/>
      <c r="J378" s="89"/>
      <c r="K378" s="384"/>
      <c r="L378" s="388" t="str">
        <f t="shared" si="77"/>
        <v>Leer</v>
      </c>
      <c r="M378" s="388" t="str">
        <f t="shared" si="78"/>
        <v>Leer</v>
      </c>
      <c r="N378" s="388" t="str">
        <f t="shared" si="75"/>
        <v>Leer</v>
      </c>
      <c r="O378" s="388" t="str">
        <f>VLOOKUP(C378,{"29 - Psychiatrie (Erwachsene)","BGI";"30 - Kinder- und Jugendpsychiatrie","BGII";"31 - Psychosomatik","BGI";0,"Leer"},2,0)</f>
        <v>Leer</v>
      </c>
      <c r="P378" s="388" t="str">
        <f>VLOOKUP(C378,{"29 - Psychiatrie (Erwachsene)","BGIb";"30 - Kinder- und Jugendpsychiatrie","BGIIb";"31 - Psychosomatik","BGIb";0,"Leer"},2,0)</f>
        <v>Leer</v>
      </c>
      <c r="Q378" s="388" t="str">
        <f t="shared" si="79"/>
        <v>Leer</v>
      </c>
      <c r="R378" s="388">
        <f t="shared" si="68"/>
        <v>0</v>
      </c>
      <c r="S378" s="388">
        <f t="shared" si="76"/>
        <v>0</v>
      </c>
      <c r="T378" s="388">
        <f t="shared" si="69"/>
        <v>0</v>
      </c>
      <c r="U378" s="388">
        <f t="shared" si="70"/>
        <v>0</v>
      </c>
      <c r="V378" s="388">
        <f t="shared" si="71"/>
        <v>0</v>
      </c>
      <c r="W378" s="388">
        <f t="shared" si="72"/>
        <v>0</v>
      </c>
      <c r="X378" s="388">
        <f t="shared" si="73"/>
        <v>0</v>
      </c>
      <c r="Y378" s="388">
        <f t="shared" si="74"/>
        <v>0</v>
      </c>
    </row>
    <row r="379" spans="2:25" x14ac:dyDescent="0.3">
      <c r="B379" s="111" t="str">
        <f t="shared" si="67"/>
        <v>!!!</v>
      </c>
      <c r="C379" s="324"/>
      <c r="D379" s="351"/>
      <c r="E379" s="354"/>
      <c r="F379" s="340"/>
      <c r="G379" s="233"/>
      <c r="H379" s="351"/>
      <c r="I379" s="353"/>
      <c r="J379" s="89"/>
      <c r="K379" s="384"/>
      <c r="L379" s="388" t="str">
        <f t="shared" si="77"/>
        <v>Leer</v>
      </c>
      <c r="M379" s="388" t="str">
        <f t="shared" si="78"/>
        <v>Leer</v>
      </c>
      <c r="N379" s="388" t="str">
        <f t="shared" si="75"/>
        <v>Leer</v>
      </c>
      <c r="O379" s="388" t="str">
        <f>VLOOKUP(C379,{"29 - Psychiatrie (Erwachsene)","BGI";"30 - Kinder- und Jugendpsychiatrie","BGII";"31 - Psychosomatik","BGI";0,"Leer"},2,0)</f>
        <v>Leer</v>
      </c>
      <c r="P379" s="388" t="str">
        <f>VLOOKUP(C379,{"29 - Psychiatrie (Erwachsene)","BGIb";"30 - Kinder- und Jugendpsychiatrie","BGIIb";"31 - Psychosomatik","BGIb";0,"Leer"},2,0)</f>
        <v>Leer</v>
      </c>
      <c r="Q379" s="388" t="str">
        <f t="shared" si="79"/>
        <v>Leer</v>
      </c>
      <c r="R379" s="388">
        <f t="shared" si="68"/>
        <v>0</v>
      </c>
      <c r="S379" s="388">
        <f t="shared" si="76"/>
        <v>0</v>
      </c>
      <c r="T379" s="388">
        <f t="shared" si="69"/>
        <v>0</v>
      </c>
      <c r="U379" s="388">
        <f t="shared" si="70"/>
        <v>0</v>
      </c>
      <c r="V379" s="388">
        <f t="shared" si="71"/>
        <v>0</v>
      </c>
      <c r="W379" s="388">
        <f t="shared" si="72"/>
        <v>0</v>
      </c>
      <c r="X379" s="388">
        <f t="shared" si="73"/>
        <v>0</v>
      </c>
      <c r="Y379" s="388">
        <f t="shared" si="74"/>
        <v>0</v>
      </c>
    </row>
    <row r="380" spans="2:25" x14ac:dyDescent="0.3">
      <c r="B380" s="111" t="str">
        <f t="shared" si="67"/>
        <v>!!!</v>
      </c>
      <c r="C380" s="324"/>
      <c r="D380" s="351"/>
      <c r="E380" s="354"/>
      <c r="F380" s="340"/>
      <c r="G380" s="233"/>
      <c r="H380" s="351"/>
      <c r="I380" s="353"/>
      <c r="J380" s="89"/>
      <c r="K380" s="384"/>
      <c r="L380" s="388" t="str">
        <f t="shared" si="77"/>
        <v>Leer</v>
      </c>
      <c r="M380" s="388" t="str">
        <f t="shared" si="78"/>
        <v>Leer</v>
      </c>
      <c r="N380" s="388" t="str">
        <f t="shared" si="75"/>
        <v>Leer</v>
      </c>
      <c r="O380" s="388" t="str">
        <f>VLOOKUP(C380,{"29 - Psychiatrie (Erwachsene)","BGI";"30 - Kinder- und Jugendpsychiatrie","BGII";"31 - Psychosomatik","BGI";0,"Leer"},2,0)</f>
        <v>Leer</v>
      </c>
      <c r="P380" s="388" t="str">
        <f>VLOOKUP(C380,{"29 - Psychiatrie (Erwachsene)","BGIb";"30 - Kinder- und Jugendpsychiatrie","BGIIb";"31 - Psychosomatik","BGIb";0,"Leer"},2,0)</f>
        <v>Leer</v>
      </c>
      <c r="Q380" s="388" t="str">
        <f t="shared" si="79"/>
        <v>Leer</v>
      </c>
      <c r="R380" s="388">
        <f t="shared" si="68"/>
        <v>0</v>
      </c>
      <c r="S380" s="388">
        <f t="shared" si="76"/>
        <v>0</v>
      </c>
      <c r="T380" s="388">
        <f t="shared" si="69"/>
        <v>0</v>
      </c>
      <c r="U380" s="388">
        <f t="shared" si="70"/>
        <v>0</v>
      </c>
      <c r="V380" s="388">
        <f t="shared" si="71"/>
        <v>0</v>
      </c>
      <c r="W380" s="388">
        <f t="shared" si="72"/>
        <v>0</v>
      </c>
      <c r="X380" s="388">
        <f t="shared" si="73"/>
        <v>0</v>
      </c>
      <c r="Y380" s="388">
        <f t="shared" si="74"/>
        <v>0</v>
      </c>
    </row>
    <row r="381" spans="2:25" x14ac:dyDescent="0.3">
      <c r="B381" s="111" t="str">
        <f t="shared" si="67"/>
        <v>!!!</v>
      </c>
      <c r="C381" s="324"/>
      <c r="D381" s="351"/>
      <c r="E381" s="354"/>
      <c r="F381" s="340"/>
      <c r="G381" s="233"/>
      <c r="H381" s="351"/>
      <c r="I381" s="353"/>
      <c r="J381" s="89"/>
      <c r="K381" s="384"/>
      <c r="L381" s="388" t="str">
        <f t="shared" si="77"/>
        <v>Leer</v>
      </c>
      <c r="M381" s="388" t="str">
        <f t="shared" si="78"/>
        <v>Leer</v>
      </c>
      <c r="N381" s="388" t="str">
        <f t="shared" si="75"/>
        <v>Leer</v>
      </c>
      <c r="O381" s="388" t="str">
        <f>VLOOKUP(C381,{"29 - Psychiatrie (Erwachsene)","BGI";"30 - Kinder- und Jugendpsychiatrie","BGII";"31 - Psychosomatik","BGI";0,"Leer"},2,0)</f>
        <v>Leer</v>
      </c>
      <c r="P381" s="388" t="str">
        <f>VLOOKUP(C381,{"29 - Psychiatrie (Erwachsene)","BGIb";"30 - Kinder- und Jugendpsychiatrie","BGIIb";"31 - Psychosomatik","BGIb";0,"Leer"},2,0)</f>
        <v>Leer</v>
      </c>
      <c r="Q381" s="388" t="str">
        <f t="shared" si="79"/>
        <v>Leer</v>
      </c>
      <c r="R381" s="388">
        <f t="shared" si="68"/>
        <v>0</v>
      </c>
      <c r="S381" s="388">
        <f t="shared" si="76"/>
        <v>0</v>
      </c>
      <c r="T381" s="388">
        <f t="shared" si="69"/>
        <v>0</v>
      </c>
      <c r="U381" s="388">
        <f t="shared" si="70"/>
        <v>0</v>
      </c>
      <c r="V381" s="388">
        <f t="shared" si="71"/>
        <v>0</v>
      </c>
      <c r="W381" s="388">
        <f t="shared" si="72"/>
        <v>0</v>
      </c>
      <c r="X381" s="388">
        <f t="shared" si="73"/>
        <v>0</v>
      </c>
      <c r="Y381" s="388">
        <f t="shared" si="74"/>
        <v>0</v>
      </c>
    </row>
    <row r="382" spans="2:25" x14ac:dyDescent="0.3">
      <c r="B382" s="111" t="str">
        <f t="shared" si="67"/>
        <v>!!!</v>
      </c>
      <c r="C382" s="324"/>
      <c r="D382" s="351"/>
      <c r="E382" s="354"/>
      <c r="F382" s="340"/>
      <c r="G382" s="233"/>
      <c r="H382" s="351"/>
      <c r="I382" s="353"/>
      <c r="J382" s="89"/>
      <c r="K382" s="384"/>
      <c r="L382" s="388" t="str">
        <f t="shared" si="77"/>
        <v>Leer</v>
      </c>
      <c r="M382" s="388" t="str">
        <f t="shared" si="78"/>
        <v>Leer</v>
      </c>
      <c r="N382" s="388" t="str">
        <f t="shared" si="75"/>
        <v>Leer</v>
      </c>
      <c r="O382" s="388" t="str">
        <f>VLOOKUP(C382,{"29 - Psychiatrie (Erwachsene)","BGI";"30 - Kinder- und Jugendpsychiatrie","BGII";"31 - Psychosomatik","BGI";0,"Leer"},2,0)</f>
        <v>Leer</v>
      </c>
      <c r="P382" s="388" t="str">
        <f>VLOOKUP(C382,{"29 - Psychiatrie (Erwachsene)","BGIb";"30 - Kinder- und Jugendpsychiatrie","BGIIb";"31 - Psychosomatik","BGIb";0,"Leer"},2,0)</f>
        <v>Leer</v>
      </c>
      <c r="Q382" s="388" t="str">
        <f t="shared" si="79"/>
        <v>Leer</v>
      </c>
      <c r="R382" s="388">
        <f t="shared" si="68"/>
        <v>0</v>
      </c>
      <c r="S382" s="388">
        <f t="shared" si="76"/>
        <v>0</v>
      </c>
      <c r="T382" s="388">
        <f t="shared" si="69"/>
        <v>0</v>
      </c>
      <c r="U382" s="388">
        <f t="shared" si="70"/>
        <v>0</v>
      </c>
      <c r="V382" s="388">
        <f t="shared" si="71"/>
        <v>0</v>
      </c>
      <c r="W382" s="388">
        <f t="shared" si="72"/>
        <v>0</v>
      </c>
      <c r="X382" s="388">
        <f t="shared" si="73"/>
        <v>0</v>
      </c>
      <c r="Y382" s="388">
        <f t="shared" si="74"/>
        <v>0</v>
      </c>
    </row>
    <row r="383" spans="2:25" x14ac:dyDescent="0.3">
      <c r="B383" s="111" t="str">
        <f t="shared" si="67"/>
        <v>!!!</v>
      </c>
      <c r="C383" s="324"/>
      <c r="D383" s="351"/>
      <c r="E383" s="354"/>
      <c r="F383" s="340"/>
      <c r="G383" s="233"/>
      <c r="H383" s="351"/>
      <c r="I383" s="353"/>
      <c r="J383" s="89"/>
      <c r="K383" s="384"/>
      <c r="L383" s="388" t="str">
        <f t="shared" si="77"/>
        <v>Leer</v>
      </c>
      <c r="M383" s="388" t="str">
        <f t="shared" si="78"/>
        <v>Leer</v>
      </c>
      <c r="N383" s="388" t="str">
        <f t="shared" si="75"/>
        <v>Leer</v>
      </c>
      <c r="O383" s="388" t="str">
        <f>VLOOKUP(C383,{"29 - Psychiatrie (Erwachsene)","BGI";"30 - Kinder- und Jugendpsychiatrie","BGII";"31 - Psychosomatik","BGI";0,"Leer"},2,0)</f>
        <v>Leer</v>
      </c>
      <c r="P383" s="388" t="str">
        <f>VLOOKUP(C383,{"29 - Psychiatrie (Erwachsene)","BGIb";"30 - Kinder- und Jugendpsychiatrie","BGIIb";"31 - Psychosomatik","BGIb";0,"Leer"},2,0)</f>
        <v>Leer</v>
      </c>
      <c r="Q383" s="388" t="str">
        <f t="shared" si="79"/>
        <v>Leer</v>
      </c>
      <c r="R383" s="388">
        <f t="shared" si="68"/>
        <v>0</v>
      </c>
      <c r="S383" s="388">
        <f t="shared" si="76"/>
        <v>0</v>
      </c>
      <c r="T383" s="388">
        <f t="shared" si="69"/>
        <v>0</v>
      </c>
      <c r="U383" s="388">
        <f t="shared" si="70"/>
        <v>0</v>
      </c>
      <c r="V383" s="388">
        <f t="shared" si="71"/>
        <v>0</v>
      </c>
      <c r="W383" s="388">
        <f t="shared" si="72"/>
        <v>0</v>
      </c>
      <c r="X383" s="388">
        <f t="shared" si="73"/>
        <v>0</v>
      </c>
      <c r="Y383" s="388">
        <f t="shared" si="74"/>
        <v>0</v>
      </c>
    </row>
    <row r="384" spans="2:25" x14ac:dyDescent="0.3">
      <c r="B384" s="111" t="str">
        <f t="shared" si="67"/>
        <v>!!!</v>
      </c>
      <c r="C384" s="324"/>
      <c r="D384" s="351"/>
      <c r="E384" s="354"/>
      <c r="F384" s="340"/>
      <c r="G384" s="233"/>
      <c r="H384" s="351"/>
      <c r="I384" s="353"/>
      <c r="J384" s="89"/>
      <c r="K384" s="384"/>
      <c r="L384" s="388" t="str">
        <f t="shared" si="77"/>
        <v>Leer</v>
      </c>
      <c r="M384" s="388" t="str">
        <f t="shared" si="78"/>
        <v>Leer</v>
      </c>
      <c r="N384" s="388" t="str">
        <f t="shared" si="75"/>
        <v>Leer</v>
      </c>
      <c r="O384" s="388" t="str">
        <f>VLOOKUP(C384,{"29 - Psychiatrie (Erwachsene)","BGI";"30 - Kinder- und Jugendpsychiatrie","BGII";"31 - Psychosomatik","BGI";0,"Leer"},2,0)</f>
        <v>Leer</v>
      </c>
      <c r="P384" s="388" t="str">
        <f>VLOOKUP(C384,{"29 - Psychiatrie (Erwachsene)","BGIb";"30 - Kinder- und Jugendpsychiatrie","BGIIb";"31 - Psychosomatik","BGIb";0,"Leer"},2,0)</f>
        <v>Leer</v>
      </c>
      <c r="Q384" s="388" t="str">
        <f t="shared" si="79"/>
        <v>Leer</v>
      </c>
      <c r="R384" s="388">
        <f t="shared" si="68"/>
        <v>0</v>
      </c>
      <c r="S384" s="388">
        <f t="shared" si="76"/>
        <v>0</v>
      </c>
      <c r="T384" s="388">
        <f t="shared" si="69"/>
        <v>0</v>
      </c>
      <c r="U384" s="388">
        <f t="shared" si="70"/>
        <v>0</v>
      </c>
      <c r="V384" s="388">
        <f t="shared" si="71"/>
        <v>0</v>
      </c>
      <c r="W384" s="388">
        <f t="shared" si="72"/>
        <v>0</v>
      </c>
      <c r="X384" s="388">
        <f t="shared" si="73"/>
        <v>0</v>
      </c>
      <c r="Y384" s="388">
        <f t="shared" si="74"/>
        <v>0</v>
      </c>
    </row>
    <row r="385" spans="2:25" x14ac:dyDescent="0.3">
      <c r="B385" s="111" t="str">
        <f t="shared" si="67"/>
        <v>!!!</v>
      </c>
      <c r="C385" s="324"/>
      <c r="D385" s="351"/>
      <c r="E385" s="354"/>
      <c r="F385" s="340"/>
      <c r="G385" s="233"/>
      <c r="H385" s="351"/>
      <c r="I385" s="353"/>
      <c r="J385" s="89"/>
      <c r="K385" s="384"/>
      <c r="L385" s="388" t="str">
        <f t="shared" si="77"/>
        <v>Leer</v>
      </c>
      <c r="M385" s="388" t="str">
        <f t="shared" si="78"/>
        <v>Leer</v>
      </c>
      <c r="N385" s="388" t="str">
        <f t="shared" si="75"/>
        <v>Leer</v>
      </c>
      <c r="O385" s="388" t="str">
        <f>VLOOKUP(C385,{"29 - Psychiatrie (Erwachsene)","BGI";"30 - Kinder- und Jugendpsychiatrie","BGII";"31 - Psychosomatik","BGI";0,"Leer"},2,0)</f>
        <v>Leer</v>
      </c>
      <c r="P385" s="388" t="str">
        <f>VLOOKUP(C385,{"29 - Psychiatrie (Erwachsene)","BGIb";"30 - Kinder- und Jugendpsychiatrie","BGIIb";"31 - Psychosomatik","BGIb";0,"Leer"},2,0)</f>
        <v>Leer</v>
      </c>
      <c r="Q385" s="388" t="str">
        <f t="shared" si="79"/>
        <v>Leer</v>
      </c>
      <c r="R385" s="388">
        <f t="shared" si="68"/>
        <v>0</v>
      </c>
      <c r="S385" s="388">
        <f t="shared" si="76"/>
        <v>0</v>
      </c>
      <c r="T385" s="388">
        <f t="shared" si="69"/>
        <v>0</v>
      </c>
      <c r="U385" s="388">
        <f t="shared" si="70"/>
        <v>0</v>
      </c>
      <c r="V385" s="388">
        <f t="shared" si="71"/>
        <v>0</v>
      </c>
      <c r="W385" s="388">
        <f t="shared" si="72"/>
        <v>0</v>
      </c>
      <c r="X385" s="388">
        <f t="shared" si="73"/>
        <v>0</v>
      </c>
      <c r="Y385" s="388">
        <f t="shared" si="74"/>
        <v>0</v>
      </c>
    </row>
    <row r="386" spans="2:25" x14ac:dyDescent="0.3">
      <c r="B386" s="111" t="str">
        <f t="shared" si="67"/>
        <v>!!!</v>
      </c>
      <c r="C386" s="324"/>
      <c r="D386" s="351"/>
      <c r="E386" s="354"/>
      <c r="F386" s="340"/>
      <c r="G386" s="233"/>
      <c r="H386" s="351"/>
      <c r="I386" s="353"/>
      <c r="J386" s="89"/>
      <c r="K386" s="384"/>
      <c r="L386" s="388" t="str">
        <f t="shared" si="77"/>
        <v>Leer</v>
      </c>
      <c r="M386" s="388" t="str">
        <f t="shared" si="78"/>
        <v>Leer</v>
      </c>
      <c r="N386" s="388" t="str">
        <f t="shared" si="75"/>
        <v>Leer</v>
      </c>
      <c r="O386" s="388" t="str">
        <f>VLOOKUP(C386,{"29 - Psychiatrie (Erwachsene)","BGI";"30 - Kinder- und Jugendpsychiatrie","BGII";"31 - Psychosomatik","BGI";0,"Leer"},2,0)</f>
        <v>Leer</v>
      </c>
      <c r="P386" s="388" t="str">
        <f>VLOOKUP(C386,{"29 - Psychiatrie (Erwachsene)","BGIb";"30 - Kinder- und Jugendpsychiatrie","BGIIb";"31 - Psychosomatik","BGIb";0,"Leer"},2,0)</f>
        <v>Leer</v>
      </c>
      <c r="Q386" s="388" t="str">
        <f t="shared" si="79"/>
        <v>Leer</v>
      </c>
      <c r="R386" s="388">
        <f t="shared" si="68"/>
        <v>0</v>
      </c>
      <c r="S386" s="388">
        <f t="shared" si="76"/>
        <v>0</v>
      </c>
      <c r="T386" s="388">
        <f t="shared" si="69"/>
        <v>0</v>
      </c>
      <c r="U386" s="388">
        <f t="shared" si="70"/>
        <v>0</v>
      </c>
      <c r="V386" s="388">
        <f t="shared" si="71"/>
        <v>0</v>
      </c>
      <c r="W386" s="388">
        <f t="shared" si="72"/>
        <v>0</v>
      </c>
      <c r="X386" s="388">
        <f t="shared" si="73"/>
        <v>0</v>
      </c>
      <c r="Y386" s="388">
        <f t="shared" si="74"/>
        <v>0</v>
      </c>
    </row>
    <row r="387" spans="2:25" x14ac:dyDescent="0.3">
      <c r="B387" s="111" t="str">
        <f t="shared" si="67"/>
        <v>!!!</v>
      </c>
      <c r="C387" s="324"/>
      <c r="D387" s="351"/>
      <c r="E387" s="354"/>
      <c r="F387" s="340"/>
      <c r="G387" s="233"/>
      <c r="H387" s="351"/>
      <c r="I387" s="353"/>
      <c r="J387" s="89"/>
      <c r="K387" s="384"/>
      <c r="L387" s="388" t="str">
        <f t="shared" si="77"/>
        <v>Leer</v>
      </c>
      <c r="M387" s="388" t="str">
        <f t="shared" si="78"/>
        <v>Leer</v>
      </c>
      <c r="N387" s="388" t="str">
        <f t="shared" si="75"/>
        <v>Leer</v>
      </c>
      <c r="O387" s="388" t="str">
        <f>VLOOKUP(C387,{"29 - Psychiatrie (Erwachsene)","BGI";"30 - Kinder- und Jugendpsychiatrie","BGII";"31 - Psychosomatik","BGI";0,"Leer"},2,0)</f>
        <v>Leer</v>
      </c>
      <c r="P387" s="388" t="str">
        <f>VLOOKUP(C387,{"29 - Psychiatrie (Erwachsene)","BGIb";"30 - Kinder- und Jugendpsychiatrie","BGIIb";"31 - Psychosomatik","BGIb";0,"Leer"},2,0)</f>
        <v>Leer</v>
      </c>
      <c r="Q387" s="388" t="str">
        <f t="shared" si="79"/>
        <v>Leer</v>
      </c>
      <c r="R387" s="388">
        <f t="shared" si="68"/>
        <v>0</v>
      </c>
      <c r="S387" s="388">
        <f t="shared" si="76"/>
        <v>0</v>
      </c>
      <c r="T387" s="388">
        <f t="shared" si="69"/>
        <v>0</v>
      </c>
      <c r="U387" s="388">
        <f t="shared" si="70"/>
        <v>0</v>
      </c>
      <c r="V387" s="388">
        <f t="shared" si="71"/>
        <v>0</v>
      </c>
      <c r="W387" s="388">
        <f t="shared" si="72"/>
        <v>0</v>
      </c>
      <c r="X387" s="388">
        <f t="shared" si="73"/>
        <v>0</v>
      </c>
      <c r="Y387" s="388">
        <f t="shared" si="74"/>
        <v>0</v>
      </c>
    </row>
    <row r="388" spans="2:25" x14ac:dyDescent="0.3">
      <c r="B388" s="111" t="str">
        <f t="shared" si="67"/>
        <v>!!!</v>
      </c>
      <c r="C388" s="324"/>
      <c r="D388" s="351"/>
      <c r="E388" s="354"/>
      <c r="F388" s="340"/>
      <c r="G388" s="233"/>
      <c r="H388" s="351"/>
      <c r="I388" s="353"/>
      <c r="J388" s="89"/>
      <c r="K388" s="384"/>
      <c r="L388" s="388" t="str">
        <f t="shared" si="77"/>
        <v>Leer</v>
      </c>
      <c r="M388" s="388" t="str">
        <f t="shared" si="78"/>
        <v>Leer</v>
      </c>
      <c r="N388" s="388" t="str">
        <f t="shared" si="75"/>
        <v>Leer</v>
      </c>
      <c r="O388" s="388" t="str">
        <f>VLOOKUP(C388,{"29 - Psychiatrie (Erwachsene)","BGI";"30 - Kinder- und Jugendpsychiatrie","BGII";"31 - Psychosomatik","BGI";0,"Leer"},2,0)</f>
        <v>Leer</v>
      </c>
      <c r="P388" s="388" t="str">
        <f>VLOOKUP(C388,{"29 - Psychiatrie (Erwachsene)","BGIb";"30 - Kinder- und Jugendpsychiatrie","BGIIb";"31 - Psychosomatik","BGIb";0,"Leer"},2,0)</f>
        <v>Leer</v>
      </c>
      <c r="Q388" s="388" t="str">
        <f t="shared" si="79"/>
        <v>Leer</v>
      </c>
      <c r="R388" s="388">
        <f t="shared" si="68"/>
        <v>0</v>
      </c>
      <c r="S388" s="388">
        <f t="shared" si="76"/>
        <v>0</v>
      </c>
      <c r="T388" s="388">
        <f t="shared" si="69"/>
        <v>0</v>
      </c>
      <c r="U388" s="388">
        <f t="shared" si="70"/>
        <v>0</v>
      </c>
      <c r="V388" s="388">
        <f t="shared" si="71"/>
        <v>0</v>
      </c>
      <c r="W388" s="388">
        <f t="shared" si="72"/>
        <v>0</v>
      </c>
      <c r="X388" s="388">
        <f t="shared" si="73"/>
        <v>0</v>
      </c>
      <c r="Y388" s="388">
        <f t="shared" si="74"/>
        <v>0</v>
      </c>
    </row>
    <row r="389" spans="2:25" x14ac:dyDescent="0.3">
      <c r="B389" s="111" t="str">
        <f t="shared" si="67"/>
        <v>!!!</v>
      </c>
      <c r="C389" s="324"/>
      <c r="D389" s="351"/>
      <c r="E389" s="354"/>
      <c r="F389" s="340"/>
      <c r="G389" s="233"/>
      <c r="H389" s="351"/>
      <c r="I389" s="353"/>
      <c r="J389" s="89"/>
      <c r="K389" s="384"/>
      <c r="L389" s="388" t="str">
        <f t="shared" si="77"/>
        <v>Leer</v>
      </c>
      <c r="M389" s="388" t="str">
        <f t="shared" si="78"/>
        <v>Leer</v>
      </c>
      <c r="N389" s="388" t="str">
        <f t="shared" si="75"/>
        <v>Leer</v>
      </c>
      <c r="O389" s="388" t="str">
        <f>VLOOKUP(C389,{"29 - Psychiatrie (Erwachsene)","BGI";"30 - Kinder- und Jugendpsychiatrie","BGII";"31 - Psychosomatik","BGI";0,"Leer"},2,0)</f>
        <v>Leer</v>
      </c>
      <c r="P389" s="388" t="str">
        <f>VLOOKUP(C389,{"29 - Psychiatrie (Erwachsene)","BGIb";"30 - Kinder- und Jugendpsychiatrie","BGIIb";"31 - Psychosomatik","BGIb";0,"Leer"},2,0)</f>
        <v>Leer</v>
      </c>
      <c r="Q389" s="388" t="str">
        <f t="shared" si="79"/>
        <v>Leer</v>
      </c>
      <c r="R389" s="388">
        <f t="shared" si="68"/>
        <v>0</v>
      </c>
      <c r="S389" s="388">
        <f t="shared" si="76"/>
        <v>0</v>
      </c>
      <c r="T389" s="388">
        <f t="shared" si="69"/>
        <v>0</v>
      </c>
      <c r="U389" s="388">
        <f t="shared" si="70"/>
        <v>0</v>
      </c>
      <c r="V389" s="388">
        <f t="shared" si="71"/>
        <v>0</v>
      </c>
      <c r="W389" s="388">
        <f t="shared" si="72"/>
        <v>0</v>
      </c>
      <c r="X389" s="388">
        <f t="shared" si="73"/>
        <v>0</v>
      </c>
      <c r="Y389" s="388">
        <f t="shared" si="74"/>
        <v>0</v>
      </c>
    </row>
    <row r="390" spans="2:25" x14ac:dyDescent="0.3">
      <c r="B390" s="111" t="str">
        <f t="shared" si="67"/>
        <v>!!!</v>
      </c>
      <c r="C390" s="324"/>
      <c r="D390" s="351"/>
      <c r="E390" s="354"/>
      <c r="F390" s="340"/>
      <c r="G390" s="233"/>
      <c r="H390" s="351"/>
      <c r="I390" s="353"/>
      <c r="J390" s="89"/>
      <c r="K390" s="384"/>
      <c r="L390" s="388" t="str">
        <f t="shared" si="77"/>
        <v>Leer</v>
      </c>
      <c r="M390" s="388" t="str">
        <f t="shared" si="78"/>
        <v>Leer</v>
      </c>
      <c r="N390" s="388" t="str">
        <f t="shared" si="75"/>
        <v>Leer</v>
      </c>
      <c r="O390" s="388" t="str">
        <f>VLOOKUP(C390,{"29 - Psychiatrie (Erwachsene)","BGI";"30 - Kinder- und Jugendpsychiatrie","BGII";"31 - Psychosomatik","BGI";0,"Leer"},2,0)</f>
        <v>Leer</v>
      </c>
      <c r="P390" s="388" t="str">
        <f>VLOOKUP(C390,{"29 - Psychiatrie (Erwachsene)","BGIb";"30 - Kinder- und Jugendpsychiatrie","BGIIb";"31 - Psychosomatik","BGIb";0,"Leer"},2,0)</f>
        <v>Leer</v>
      </c>
      <c r="Q390" s="388" t="str">
        <f t="shared" si="79"/>
        <v>Leer</v>
      </c>
      <c r="R390" s="388">
        <f t="shared" si="68"/>
        <v>0</v>
      </c>
      <c r="S390" s="388">
        <f t="shared" si="76"/>
        <v>0</v>
      </c>
      <c r="T390" s="388">
        <f t="shared" si="69"/>
        <v>0</v>
      </c>
      <c r="U390" s="388">
        <f t="shared" si="70"/>
        <v>0</v>
      </c>
      <c r="V390" s="388">
        <f t="shared" si="71"/>
        <v>0</v>
      </c>
      <c r="W390" s="388">
        <f t="shared" si="72"/>
        <v>0</v>
      </c>
      <c r="X390" s="388">
        <f t="shared" si="73"/>
        <v>0</v>
      </c>
      <c r="Y390" s="388">
        <f t="shared" si="74"/>
        <v>0</v>
      </c>
    </row>
    <row r="391" spans="2:25" x14ac:dyDescent="0.3">
      <c r="B391" s="111" t="str">
        <f t="shared" si="67"/>
        <v>!!!</v>
      </c>
      <c r="C391" s="324"/>
      <c r="D391" s="351"/>
      <c r="E391" s="354"/>
      <c r="F391" s="340"/>
      <c r="G391" s="233"/>
      <c r="H391" s="351"/>
      <c r="I391" s="353"/>
      <c r="J391" s="89"/>
      <c r="K391" s="384"/>
      <c r="L391" s="388" t="str">
        <f t="shared" si="77"/>
        <v>Leer</v>
      </c>
      <c r="M391" s="388" t="str">
        <f t="shared" si="78"/>
        <v>Leer</v>
      </c>
      <c r="N391" s="388" t="str">
        <f t="shared" si="75"/>
        <v>Leer</v>
      </c>
      <c r="O391" s="388" t="str">
        <f>VLOOKUP(C391,{"29 - Psychiatrie (Erwachsene)","BGI";"30 - Kinder- und Jugendpsychiatrie","BGII";"31 - Psychosomatik","BGI";0,"Leer"},2,0)</f>
        <v>Leer</v>
      </c>
      <c r="P391" s="388" t="str">
        <f>VLOOKUP(C391,{"29 - Psychiatrie (Erwachsene)","BGIb";"30 - Kinder- und Jugendpsychiatrie","BGIIb";"31 - Psychosomatik","BGIb";0,"Leer"},2,0)</f>
        <v>Leer</v>
      </c>
      <c r="Q391" s="388" t="str">
        <f t="shared" si="79"/>
        <v>Leer</v>
      </c>
      <c r="R391" s="388">
        <f t="shared" si="68"/>
        <v>0</v>
      </c>
      <c r="S391" s="388">
        <f t="shared" si="76"/>
        <v>0</v>
      </c>
      <c r="T391" s="388">
        <f t="shared" si="69"/>
        <v>0</v>
      </c>
      <c r="U391" s="388">
        <f t="shared" si="70"/>
        <v>0</v>
      </c>
      <c r="V391" s="388">
        <f t="shared" si="71"/>
        <v>0</v>
      </c>
      <c r="W391" s="388">
        <f t="shared" si="72"/>
        <v>0</v>
      </c>
      <c r="X391" s="388">
        <f t="shared" si="73"/>
        <v>0</v>
      </c>
      <c r="Y391" s="388">
        <f t="shared" si="74"/>
        <v>0</v>
      </c>
    </row>
    <row r="392" spans="2:25" x14ac:dyDescent="0.3">
      <c r="B392" s="111" t="str">
        <f t="shared" si="67"/>
        <v>!!!</v>
      </c>
      <c r="C392" s="324"/>
      <c r="D392" s="351"/>
      <c r="E392" s="354"/>
      <c r="F392" s="340"/>
      <c r="G392" s="233"/>
      <c r="H392" s="351"/>
      <c r="I392" s="353"/>
      <c r="J392" s="89"/>
      <c r="K392" s="384"/>
      <c r="L392" s="388" t="str">
        <f t="shared" si="77"/>
        <v>Leer</v>
      </c>
      <c r="M392" s="388" t="str">
        <f t="shared" si="78"/>
        <v>Leer</v>
      </c>
      <c r="N392" s="388" t="str">
        <f t="shared" si="75"/>
        <v>Leer</v>
      </c>
      <c r="O392" s="388" t="str">
        <f>VLOOKUP(C392,{"29 - Psychiatrie (Erwachsene)","BGI";"30 - Kinder- und Jugendpsychiatrie","BGII";"31 - Psychosomatik","BGI";0,"Leer"},2,0)</f>
        <v>Leer</v>
      </c>
      <c r="P392" s="388" t="str">
        <f>VLOOKUP(C392,{"29 - Psychiatrie (Erwachsene)","BGIb";"30 - Kinder- und Jugendpsychiatrie","BGIIb";"31 - Psychosomatik","BGIb";0,"Leer"},2,0)</f>
        <v>Leer</v>
      </c>
      <c r="Q392" s="388" t="str">
        <f t="shared" si="79"/>
        <v>Leer</v>
      </c>
      <c r="R392" s="388">
        <f t="shared" si="68"/>
        <v>0</v>
      </c>
      <c r="S392" s="388">
        <f t="shared" si="76"/>
        <v>0</v>
      </c>
      <c r="T392" s="388">
        <f t="shared" si="69"/>
        <v>0</v>
      </c>
      <c r="U392" s="388">
        <f t="shared" si="70"/>
        <v>0</v>
      </c>
      <c r="V392" s="388">
        <f t="shared" si="71"/>
        <v>0</v>
      </c>
      <c r="W392" s="388">
        <f t="shared" si="72"/>
        <v>0</v>
      </c>
      <c r="X392" s="388">
        <f t="shared" si="73"/>
        <v>0</v>
      </c>
      <c r="Y392" s="388">
        <f t="shared" si="74"/>
        <v>0</v>
      </c>
    </row>
    <row r="393" spans="2:25" x14ac:dyDescent="0.3">
      <c r="B393" s="111" t="str">
        <f t="shared" si="67"/>
        <v>!!!</v>
      </c>
      <c r="C393" s="324"/>
      <c r="D393" s="351"/>
      <c r="E393" s="354"/>
      <c r="F393" s="340"/>
      <c r="G393" s="233"/>
      <c r="H393" s="351"/>
      <c r="I393" s="353"/>
      <c r="J393" s="89"/>
      <c r="K393" s="384"/>
      <c r="L393" s="388" t="str">
        <f t="shared" si="77"/>
        <v>Leer</v>
      </c>
      <c r="M393" s="388" t="str">
        <f t="shared" si="78"/>
        <v>Leer</v>
      </c>
      <c r="N393" s="388" t="str">
        <f t="shared" si="75"/>
        <v>Leer</v>
      </c>
      <c r="O393" s="388" t="str">
        <f>VLOOKUP(C393,{"29 - Psychiatrie (Erwachsene)","BGI";"30 - Kinder- und Jugendpsychiatrie","BGII";"31 - Psychosomatik","BGI";0,"Leer"},2,0)</f>
        <v>Leer</v>
      </c>
      <c r="P393" s="388" t="str">
        <f>VLOOKUP(C393,{"29 - Psychiatrie (Erwachsene)","BGIb";"30 - Kinder- und Jugendpsychiatrie","BGIIb";"31 - Psychosomatik","BGIb";0,"Leer"},2,0)</f>
        <v>Leer</v>
      </c>
      <c r="Q393" s="388" t="str">
        <f t="shared" si="79"/>
        <v>Leer</v>
      </c>
      <c r="R393" s="388">
        <f t="shared" si="68"/>
        <v>0</v>
      </c>
      <c r="S393" s="388">
        <f t="shared" si="76"/>
        <v>0</v>
      </c>
      <c r="T393" s="388">
        <f t="shared" si="69"/>
        <v>0</v>
      </c>
      <c r="U393" s="388">
        <f t="shared" si="70"/>
        <v>0</v>
      </c>
      <c r="V393" s="388">
        <f t="shared" si="71"/>
        <v>0</v>
      </c>
      <c r="W393" s="388">
        <f t="shared" si="72"/>
        <v>0</v>
      </c>
      <c r="X393" s="388">
        <f t="shared" si="73"/>
        <v>0</v>
      </c>
      <c r="Y393" s="388">
        <f t="shared" si="74"/>
        <v>0</v>
      </c>
    </row>
    <row r="394" spans="2:25" x14ac:dyDescent="0.3">
      <c r="B394" s="111" t="str">
        <f t="shared" si="67"/>
        <v>!!!</v>
      </c>
      <c r="C394" s="324"/>
      <c r="D394" s="351"/>
      <c r="E394" s="354"/>
      <c r="F394" s="340"/>
      <c r="G394" s="233"/>
      <c r="H394" s="351"/>
      <c r="I394" s="353"/>
      <c r="J394" s="89"/>
      <c r="K394" s="384"/>
      <c r="L394" s="388" t="str">
        <f t="shared" si="77"/>
        <v>Leer</v>
      </c>
      <c r="M394" s="388" t="str">
        <f t="shared" si="78"/>
        <v>Leer</v>
      </c>
      <c r="N394" s="388" t="str">
        <f t="shared" si="75"/>
        <v>Leer</v>
      </c>
      <c r="O394" s="388" t="str">
        <f>VLOOKUP(C394,{"29 - Psychiatrie (Erwachsene)","BGI";"30 - Kinder- und Jugendpsychiatrie","BGII";"31 - Psychosomatik","BGI";0,"Leer"},2,0)</f>
        <v>Leer</v>
      </c>
      <c r="P394" s="388" t="str">
        <f>VLOOKUP(C394,{"29 - Psychiatrie (Erwachsene)","BGIb";"30 - Kinder- und Jugendpsychiatrie","BGIIb";"31 - Psychosomatik","BGIb";0,"Leer"},2,0)</f>
        <v>Leer</v>
      </c>
      <c r="Q394" s="388" t="str">
        <f t="shared" si="79"/>
        <v>Leer</v>
      </c>
      <c r="R394" s="388">
        <f t="shared" si="68"/>
        <v>0</v>
      </c>
      <c r="S394" s="388">
        <f t="shared" si="76"/>
        <v>0</v>
      </c>
      <c r="T394" s="388">
        <f t="shared" si="69"/>
        <v>0</v>
      </c>
      <c r="U394" s="388">
        <f t="shared" si="70"/>
        <v>0</v>
      </c>
      <c r="V394" s="388">
        <f t="shared" si="71"/>
        <v>0</v>
      </c>
      <c r="W394" s="388">
        <f t="shared" si="72"/>
        <v>0</v>
      </c>
      <c r="X394" s="388">
        <f t="shared" si="73"/>
        <v>0</v>
      </c>
      <c r="Y394" s="388">
        <f t="shared" si="74"/>
        <v>0</v>
      </c>
    </row>
    <row r="395" spans="2:25" x14ac:dyDescent="0.3">
      <c r="B395" s="111" t="str">
        <f t="shared" si="67"/>
        <v>!!!</v>
      </c>
      <c r="C395" s="324"/>
      <c r="D395" s="351"/>
      <c r="E395" s="354"/>
      <c r="F395" s="340"/>
      <c r="G395" s="233"/>
      <c r="H395" s="351"/>
      <c r="I395" s="353"/>
      <c r="J395" s="89"/>
      <c r="K395" s="384"/>
      <c r="L395" s="388" t="str">
        <f t="shared" si="77"/>
        <v>Leer</v>
      </c>
      <c r="M395" s="388" t="str">
        <f t="shared" si="78"/>
        <v>Leer</v>
      </c>
      <c r="N395" s="388" t="str">
        <f t="shared" si="75"/>
        <v>Leer</v>
      </c>
      <c r="O395" s="388" t="str">
        <f>VLOOKUP(C395,{"29 - Psychiatrie (Erwachsene)","BGI";"30 - Kinder- und Jugendpsychiatrie","BGII";"31 - Psychosomatik","BGI";0,"Leer"},2,0)</f>
        <v>Leer</v>
      </c>
      <c r="P395" s="388" t="str">
        <f>VLOOKUP(C395,{"29 - Psychiatrie (Erwachsene)","BGIb";"30 - Kinder- und Jugendpsychiatrie","BGIIb";"31 - Psychosomatik","BGIb";0,"Leer"},2,0)</f>
        <v>Leer</v>
      </c>
      <c r="Q395" s="388" t="str">
        <f t="shared" si="79"/>
        <v>Leer</v>
      </c>
      <c r="R395" s="388">
        <f t="shared" si="68"/>
        <v>0</v>
      </c>
      <c r="S395" s="388">
        <f t="shared" si="76"/>
        <v>0</v>
      </c>
      <c r="T395" s="388">
        <f t="shared" si="69"/>
        <v>0</v>
      </c>
      <c r="U395" s="388">
        <f t="shared" si="70"/>
        <v>0</v>
      </c>
      <c r="V395" s="388">
        <f t="shared" si="71"/>
        <v>0</v>
      </c>
      <c r="W395" s="388">
        <f t="shared" si="72"/>
        <v>0</v>
      </c>
      <c r="X395" s="388">
        <f t="shared" si="73"/>
        <v>0</v>
      </c>
      <c r="Y395" s="388">
        <f t="shared" si="74"/>
        <v>0</v>
      </c>
    </row>
    <row r="396" spans="2:25" x14ac:dyDescent="0.3">
      <c r="B396" s="111" t="str">
        <f t="shared" si="67"/>
        <v>!!!</v>
      </c>
      <c r="C396" s="324"/>
      <c r="D396" s="351"/>
      <c r="E396" s="354"/>
      <c r="F396" s="340"/>
      <c r="G396" s="233"/>
      <c r="H396" s="351"/>
      <c r="I396" s="353"/>
      <c r="J396" s="89"/>
      <c r="K396" s="384"/>
      <c r="L396" s="388" t="str">
        <f t="shared" si="77"/>
        <v>Leer</v>
      </c>
      <c r="M396" s="388" t="str">
        <f t="shared" si="78"/>
        <v>Leer</v>
      </c>
      <c r="N396" s="388" t="str">
        <f t="shared" si="75"/>
        <v>Leer</v>
      </c>
      <c r="O396" s="388" t="str">
        <f>VLOOKUP(C396,{"29 - Psychiatrie (Erwachsene)","BGI";"30 - Kinder- und Jugendpsychiatrie","BGII";"31 - Psychosomatik","BGI";0,"Leer"},2,0)</f>
        <v>Leer</v>
      </c>
      <c r="P396" s="388" t="str">
        <f>VLOOKUP(C396,{"29 - Psychiatrie (Erwachsene)","BGIb";"30 - Kinder- und Jugendpsychiatrie","BGIIb";"31 - Psychosomatik","BGIb";0,"Leer"},2,0)</f>
        <v>Leer</v>
      </c>
      <c r="Q396" s="388" t="str">
        <f t="shared" si="79"/>
        <v>Leer</v>
      </c>
      <c r="R396" s="388">
        <f t="shared" si="68"/>
        <v>0</v>
      </c>
      <c r="S396" s="388">
        <f t="shared" si="76"/>
        <v>0</v>
      </c>
      <c r="T396" s="388">
        <f t="shared" si="69"/>
        <v>0</v>
      </c>
      <c r="U396" s="388">
        <f t="shared" si="70"/>
        <v>0</v>
      </c>
      <c r="V396" s="388">
        <f t="shared" si="71"/>
        <v>0</v>
      </c>
      <c r="W396" s="388">
        <f t="shared" si="72"/>
        <v>0</v>
      </c>
      <c r="X396" s="388">
        <f t="shared" si="73"/>
        <v>0</v>
      </c>
      <c r="Y396" s="388">
        <f t="shared" si="74"/>
        <v>0</v>
      </c>
    </row>
    <row r="397" spans="2:25" x14ac:dyDescent="0.3">
      <c r="B397" s="111" t="str">
        <f t="shared" si="67"/>
        <v>!!!</v>
      </c>
      <c r="C397" s="324"/>
      <c r="D397" s="351"/>
      <c r="E397" s="354"/>
      <c r="F397" s="340"/>
      <c r="G397" s="233"/>
      <c r="H397" s="351"/>
      <c r="I397" s="353"/>
      <c r="J397" s="89"/>
      <c r="K397" s="384"/>
      <c r="L397" s="388" t="str">
        <f t="shared" si="77"/>
        <v>Leer</v>
      </c>
      <c r="M397" s="388" t="str">
        <f t="shared" si="78"/>
        <v>Leer</v>
      </c>
      <c r="N397" s="388" t="str">
        <f t="shared" si="75"/>
        <v>Leer</v>
      </c>
      <c r="O397" s="388" t="str">
        <f>VLOOKUP(C397,{"29 - Psychiatrie (Erwachsene)","BGI";"30 - Kinder- und Jugendpsychiatrie","BGII";"31 - Psychosomatik","BGI";0,"Leer"},2,0)</f>
        <v>Leer</v>
      </c>
      <c r="P397" s="388" t="str">
        <f>VLOOKUP(C397,{"29 - Psychiatrie (Erwachsene)","BGIb";"30 - Kinder- und Jugendpsychiatrie","BGIIb";"31 - Psychosomatik","BGIb";0,"Leer"},2,0)</f>
        <v>Leer</v>
      </c>
      <c r="Q397" s="388" t="str">
        <f t="shared" si="79"/>
        <v>Leer</v>
      </c>
      <c r="R397" s="388">
        <f t="shared" si="68"/>
        <v>0</v>
      </c>
      <c r="S397" s="388">
        <f t="shared" si="76"/>
        <v>0</v>
      </c>
      <c r="T397" s="388">
        <f t="shared" si="69"/>
        <v>0</v>
      </c>
      <c r="U397" s="388">
        <f t="shared" si="70"/>
        <v>0</v>
      </c>
      <c r="V397" s="388">
        <f t="shared" si="71"/>
        <v>0</v>
      </c>
      <c r="W397" s="388">
        <f t="shared" si="72"/>
        <v>0</v>
      </c>
      <c r="X397" s="388">
        <f t="shared" si="73"/>
        <v>0</v>
      </c>
      <c r="Y397" s="388">
        <f t="shared" si="74"/>
        <v>0</v>
      </c>
    </row>
    <row r="398" spans="2:25" x14ac:dyDescent="0.3">
      <c r="B398" s="111" t="str">
        <f t="shared" ref="B398:B461" si="80">IF(SUM(S398:Y398)&lt;7,"!!!","")</f>
        <v>!!!</v>
      </c>
      <c r="C398" s="324"/>
      <c r="D398" s="351"/>
      <c r="E398" s="354"/>
      <c r="F398" s="340"/>
      <c r="G398" s="233"/>
      <c r="H398" s="351"/>
      <c r="I398" s="353"/>
      <c r="J398" s="89"/>
      <c r="K398" s="384"/>
      <c r="L398" s="388" t="str">
        <f t="shared" si="77"/>
        <v>Leer</v>
      </c>
      <c r="M398" s="388" t="str">
        <f t="shared" si="78"/>
        <v>Leer</v>
      </c>
      <c r="N398" s="388" t="str">
        <f t="shared" si="75"/>
        <v>Leer</v>
      </c>
      <c r="O398" s="388" t="str">
        <f>VLOOKUP(C398,{"29 - Psychiatrie (Erwachsene)","BGI";"30 - Kinder- und Jugendpsychiatrie","BGII";"31 - Psychosomatik","BGI";0,"Leer"},2,0)</f>
        <v>Leer</v>
      </c>
      <c r="P398" s="388" t="str">
        <f>VLOOKUP(C398,{"29 - Psychiatrie (Erwachsene)","BGIb";"30 - Kinder- und Jugendpsychiatrie","BGIIb";"31 - Psychosomatik","BGIb";0,"Leer"},2,0)</f>
        <v>Leer</v>
      </c>
      <c r="Q398" s="388" t="str">
        <f t="shared" si="79"/>
        <v>Leer</v>
      </c>
      <c r="R398" s="388">
        <f t="shared" ref="R398:R461" si="81">IF(LEN(B398)&gt;0,0,1)</f>
        <v>0</v>
      </c>
      <c r="S398" s="388">
        <f t="shared" si="76"/>
        <v>0</v>
      </c>
      <c r="T398" s="388">
        <f t="shared" ref="T398:T461" si="82">IF(LEN(D398)&gt;0,1,0)</f>
        <v>0</v>
      </c>
      <c r="U398" s="388">
        <f t="shared" ref="U398:U461" si="83">IF(LEN(E398)&gt;0,1,0)</f>
        <v>0</v>
      </c>
      <c r="V398" s="388">
        <f t="shared" ref="V398:V461" si="84">IF(LEN(F398)&gt;0,1,0)</f>
        <v>0</v>
      </c>
      <c r="W398" s="388">
        <f t="shared" ref="W398:W461" si="85">IF(LEN(G398)&gt;0,1,0)</f>
        <v>0</v>
      </c>
      <c r="X398" s="388">
        <f t="shared" ref="X398:X461" si="86">IF(LEN(H398)&gt;0,1,0)</f>
        <v>0</v>
      </c>
      <c r="Y398" s="388">
        <f t="shared" ref="Y398:Y461" si="87">IF(LEN(I398)&gt;0,1,0)</f>
        <v>0</v>
      </c>
    </row>
    <row r="399" spans="2:25" x14ac:dyDescent="0.3">
      <c r="B399" s="111" t="str">
        <f t="shared" si="80"/>
        <v>!!!</v>
      </c>
      <c r="C399" s="324"/>
      <c r="D399" s="351"/>
      <c r="E399" s="354"/>
      <c r="F399" s="340"/>
      <c r="G399" s="233"/>
      <c r="H399" s="351"/>
      <c r="I399" s="353"/>
      <c r="J399" s="89"/>
      <c r="K399" s="384"/>
      <c r="L399" s="388" t="str">
        <f t="shared" si="77"/>
        <v>Leer</v>
      </c>
      <c r="M399" s="388" t="str">
        <f t="shared" si="78"/>
        <v>Leer</v>
      </c>
      <c r="N399" s="388" t="str">
        <f t="shared" ref="N399:N462" si="88">IF($C399&lt;&gt;"","Anrechnungstatbestand","Leer")</f>
        <v>Leer</v>
      </c>
      <c r="O399" s="388" t="str">
        <f>VLOOKUP(C399,{"29 - Psychiatrie (Erwachsene)","BGI";"30 - Kinder- und Jugendpsychiatrie","BGII";"31 - Psychosomatik","BGI";0,"Leer"},2,0)</f>
        <v>Leer</v>
      </c>
      <c r="P399" s="388" t="str">
        <f>VLOOKUP(C399,{"29 - Psychiatrie (Erwachsene)","BGIb";"30 - Kinder- und Jugendpsychiatrie","BGIIb";"31 - Psychosomatik","BGIb";0,"Leer"},2,0)</f>
        <v>Leer</v>
      </c>
      <c r="Q399" s="388" t="str">
        <f t="shared" si="79"/>
        <v>Leer</v>
      </c>
      <c r="R399" s="388">
        <f t="shared" si="81"/>
        <v>0</v>
      </c>
      <c r="S399" s="388">
        <f t="shared" ref="S399:S462" si="89">IF(C399&lt;&gt;"",1,0)</f>
        <v>0</v>
      </c>
      <c r="T399" s="388">
        <f t="shared" si="82"/>
        <v>0</v>
      </c>
      <c r="U399" s="388">
        <f t="shared" si="83"/>
        <v>0</v>
      </c>
      <c r="V399" s="388">
        <f t="shared" si="84"/>
        <v>0</v>
      </c>
      <c r="W399" s="388">
        <f t="shared" si="85"/>
        <v>0</v>
      </c>
      <c r="X399" s="388">
        <f t="shared" si="86"/>
        <v>0</v>
      </c>
      <c r="Y399" s="388">
        <f t="shared" si="87"/>
        <v>0</v>
      </c>
    </row>
    <row r="400" spans="2:25" x14ac:dyDescent="0.3">
      <c r="B400" s="111" t="str">
        <f t="shared" si="80"/>
        <v>!!!</v>
      </c>
      <c r="C400" s="324"/>
      <c r="D400" s="351"/>
      <c r="E400" s="354"/>
      <c r="F400" s="340"/>
      <c r="G400" s="233"/>
      <c r="H400" s="351"/>
      <c r="I400" s="353"/>
      <c r="J400" s="89"/>
      <c r="K400" s="384"/>
      <c r="L400" s="388" t="str">
        <f t="shared" si="77"/>
        <v>Leer</v>
      </c>
      <c r="M400" s="388" t="str">
        <f t="shared" si="78"/>
        <v>Leer</v>
      </c>
      <c r="N400" s="388" t="str">
        <f t="shared" si="88"/>
        <v>Leer</v>
      </c>
      <c r="O400" s="388" t="str">
        <f>VLOOKUP(C400,{"29 - Psychiatrie (Erwachsene)","BGI";"30 - Kinder- und Jugendpsychiatrie","BGII";"31 - Psychosomatik","BGI";0,"Leer"},2,0)</f>
        <v>Leer</v>
      </c>
      <c r="P400" s="388" t="str">
        <f>VLOOKUP(C400,{"29 - Psychiatrie (Erwachsene)","BGIb";"30 - Kinder- und Jugendpsychiatrie","BGIIb";"31 - Psychosomatik","BGIb";0,"Leer"},2,0)</f>
        <v>Leer</v>
      </c>
      <c r="Q400" s="388" t="str">
        <f t="shared" si="79"/>
        <v>Leer</v>
      </c>
      <c r="R400" s="388">
        <f t="shared" si="81"/>
        <v>0</v>
      </c>
      <c r="S400" s="388">
        <f t="shared" si="89"/>
        <v>0</v>
      </c>
      <c r="T400" s="388">
        <f t="shared" si="82"/>
        <v>0</v>
      </c>
      <c r="U400" s="388">
        <f t="shared" si="83"/>
        <v>0</v>
      </c>
      <c r="V400" s="388">
        <f t="shared" si="84"/>
        <v>0</v>
      </c>
      <c r="W400" s="388">
        <f t="shared" si="85"/>
        <v>0</v>
      </c>
      <c r="X400" s="388">
        <f t="shared" si="86"/>
        <v>0</v>
      </c>
      <c r="Y400" s="388">
        <f t="shared" si="87"/>
        <v>0</v>
      </c>
    </row>
    <row r="401" spans="2:25" x14ac:dyDescent="0.3">
      <c r="B401" s="111" t="str">
        <f t="shared" si="80"/>
        <v>!!!</v>
      </c>
      <c r="C401" s="324"/>
      <c r="D401" s="351"/>
      <c r="E401" s="354"/>
      <c r="F401" s="340"/>
      <c r="G401" s="233"/>
      <c r="H401" s="351"/>
      <c r="I401" s="353"/>
      <c r="J401" s="89"/>
      <c r="K401" s="384"/>
      <c r="L401" s="388" t="str">
        <f t="shared" si="77"/>
        <v>Leer</v>
      </c>
      <c r="M401" s="388" t="str">
        <f t="shared" si="78"/>
        <v>Leer</v>
      </c>
      <c r="N401" s="388" t="str">
        <f t="shared" si="88"/>
        <v>Leer</v>
      </c>
      <c r="O401" s="388" t="str">
        <f>VLOOKUP(C401,{"29 - Psychiatrie (Erwachsene)","BGI";"30 - Kinder- und Jugendpsychiatrie","BGII";"31 - Psychosomatik","BGI";0,"Leer"},2,0)</f>
        <v>Leer</v>
      </c>
      <c r="P401" s="388" t="str">
        <f>VLOOKUP(C401,{"29 - Psychiatrie (Erwachsene)","BGIb";"30 - Kinder- und Jugendpsychiatrie","BGIIb";"31 - Psychosomatik","BGIb";0,"Leer"},2,0)</f>
        <v>Leer</v>
      </c>
      <c r="Q401" s="388" t="str">
        <f t="shared" si="79"/>
        <v>Leer</v>
      </c>
      <c r="R401" s="388">
        <f t="shared" si="81"/>
        <v>0</v>
      </c>
      <c r="S401" s="388">
        <f t="shared" si="89"/>
        <v>0</v>
      </c>
      <c r="T401" s="388">
        <f t="shared" si="82"/>
        <v>0</v>
      </c>
      <c r="U401" s="388">
        <f t="shared" si="83"/>
        <v>0</v>
      </c>
      <c r="V401" s="388">
        <f t="shared" si="84"/>
        <v>0</v>
      </c>
      <c r="W401" s="388">
        <f t="shared" si="85"/>
        <v>0</v>
      </c>
      <c r="X401" s="388">
        <f t="shared" si="86"/>
        <v>0</v>
      </c>
      <c r="Y401" s="388">
        <f t="shared" si="87"/>
        <v>0</v>
      </c>
    </row>
    <row r="402" spans="2:25" x14ac:dyDescent="0.3">
      <c r="B402" s="111" t="str">
        <f t="shared" si="80"/>
        <v>!!!</v>
      </c>
      <c r="C402" s="324"/>
      <c r="D402" s="351"/>
      <c r="E402" s="354"/>
      <c r="F402" s="340"/>
      <c r="G402" s="233"/>
      <c r="H402" s="351"/>
      <c r="I402" s="353"/>
      <c r="J402" s="89"/>
      <c r="K402" s="384"/>
      <c r="L402" s="388" t="str">
        <f t="shared" ref="L402:L465" si="90">IF(C401&lt;&gt;"","Einrichtungen","Leer")</f>
        <v>Leer</v>
      </c>
      <c r="M402" s="388" t="str">
        <f t="shared" ref="M402:M465" si="91">IF(C402&lt;&gt;"","TND","Leer")</f>
        <v>Leer</v>
      </c>
      <c r="N402" s="388" t="str">
        <f t="shared" si="88"/>
        <v>Leer</v>
      </c>
      <c r="O402" s="388" t="str">
        <f>VLOOKUP(C402,{"29 - Psychiatrie (Erwachsene)","BGI";"30 - Kinder- und Jugendpsychiatrie","BGII";"31 - Psychosomatik","BGI";0,"Leer"},2,0)</f>
        <v>Leer</v>
      </c>
      <c r="P402" s="388" t="str">
        <f>VLOOKUP(C402,{"29 - Psychiatrie (Erwachsene)","BGIb";"30 - Kinder- und Jugendpsychiatrie","BGIIb";"31 - Psychosomatik","BGIb";0,"Leer"},2,0)</f>
        <v>Leer</v>
      </c>
      <c r="Q402" s="388" t="str">
        <f t="shared" ref="Q402:Q465" si="92">IF(E402="Anrechnung Fachkräfte Nicht-PPP-RL Berufsgruppen in VKS",P402,O402)</f>
        <v>Leer</v>
      </c>
      <c r="R402" s="388">
        <f t="shared" si="81"/>
        <v>0</v>
      </c>
      <c r="S402" s="388">
        <f t="shared" si="89"/>
        <v>0</v>
      </c>
      <c r="T402" s="388">
        <f t="shared" si="82"/>
        <v>0</v>
      </c>
      <c r="U402" s="388">
        <f t="shared" si="83"/>
        <v>0</v>
      </c>
      <c r="V402" s="388">
        <f t="shared" si="84"/>
        <v>0</v>
      </c>
      <c r="W402" s="388">
        <f t="shared" si="85"/>
        <v>0</v>
      </c>
      <c r="X402" s="388">
        <f t="shared" si="86"/>
        <v>0</v>
      </c>
      <c r="Y402" s="388">
        <f t="shared" si="87"/>
        <v>0</v>
      </c>
    </row>
    <row r="403" spans="2:25" x14ac:dyDescent="0.3">
      <c r="B403" s="111" t="str">
        <f t="shared" si="80"/>
        <v>!!!</v>
      </c>
      <c r="C403" s="324"/>
      <c r="D403" s="351"/>
      <c r="E403" s="354"/>
      <c r="F403" s="340"/>
      <c r="G403" s="233"/>
      <c r="H403" s="351"/>
      <c r="I403" s="353"/>
      <c r="J403" s="89"/>
      <c r="K403" s="384"/>
      <c r="L403" s="388" t="str">
        <f t="shared" si="90"/>
        <v>Leer</v>
      </c>
      <c r="M403" s="388" t="str">
        <f t="shared" si="91"/>
        <v>Leer</v>
      </c>
      <c r="N403" s="388" t="str">
        <f t="shared" si="88"/>
        <v>Leer</v>
      </c>
      <c r="O403" s="388" t="str">
        <f>VLOOKUP(C403,{"29 - Psychiatrie (Erwachsene)","BGI";"30 - Kinder- und Jugendpsychiatrie","BGII";"31 - Psychosomatik","BGI";0,"Leer"},2,0)</f>
        <v>Leer</v>
      </c>
      <c r="P403" s="388" t="str">
        <f>VLOOKUP(C403,{"29 - Psychiatrie (Erwachsene)","BGIb";"30 - Kinder- und Jugendpsychiatrie","BGIIb";"31 - Psychosomatik","BGIb";0,"Leer"},2,0)</f>
        <v>Leer</v>
      </c>
      <c r="Q403" s="388" t="str">
        <f t="shared" si="92"/>
        <v>Leer</v>
      </c>
      <c r="R403" s="388">
        <f t="shared" si="81"/>
        <v>0</v>
      </c>
      <c r="S403" s="388">
        <f t="shared" si="89"/>
        <v>0</v>
      </c>
      <c r="T403" s="388">
        <f t="shared" si="82"/>
        <v>0</v>
      </c>
      <c r="U403" s="388">
        <f t="shared" si="83"/>
        <v>0</v>
      </c>
      <c r="V403" s="388">
        <f t="shared" si="84"/>
        <v>0</v>
      </c>
      <c r="W403" s="388">
        <f t="shared" si="85"/>
        <v>0</v>
      </c>
      <c r="X403" s="388">
        <f t="shared" si="86"/>
        <v>0</v>
      </c>
      <c r="Y403" s="388">
        <f t="shared" si="87"/>
        <v>0</v>
      </c>
    </row>
    <row r="404" spans="2:25" x14ac:dyDescent="0.3">
      <c r="B404" s="111" t="str">
        <f t="shared" si="80"/>
        <v>!!!</v>
      </c>
      <c r="C404" s="324"/>
      <c r="D404" s="351"/>
      <c r="E404" s="354"/>
      <c r="F404" s="340"/>
      <c r="G404" s="233"/>
      <c r="H404" s="351"/>
      <c r="I404" s="353"/>
      <c r="J404" s="89"/>
      <c r="K404" s="384"/>
      <c r="L404" s="388" t="str">
        <f t="shared" si="90"/>
        <v>Leer</v>
      </c>
      <c r="M404" s="388" t="str">
        <f t="shared" si="91"/>
        <v>Leer</v>
      </c>
      <c r="N404" s="388" t="str">
        <f t="shared" si="88"/>
        <v>Leer</v>
      </c>
      <c r="O404" s="388" t="str">
        <f>VLOOKUP(C404,{"29 - Psychiatrie (Erwachsene)","BGI";"30 - Kinder- und Jugendpsychiatrie","BGII";"31 - Psychosomatik","BGI";0,"Leer"},2,0)</f>
        <v>Leer</v>
      </c>
      <c r="P404" s="388" t="str">
        <f>VLOOKUP(C404,{"29 - Psychiatrie (Erwachsene)","BGIb";"30 - Kinder- und Jugendpsychiatrie","BGIIb";"31 - Psychosomatik","BGIb";0,"Leer"},2,0)</f>
        <v>Leer</v>
      </c>
      <c r="Q404" s="388" t="str">
        <f t="shared" si="92"/>
        <v>Leer</v>
      </c>
      <c r="R404" s="388">
        <f t="shared" si="81"/>
        <v>0</v>
      </c>
      <c r="S404" s="388">
        <f t="shared" si="89"/>
        <v>0</v>
      </c>
      <c r="T404" s="388">
        <f t="shared" si="82"/>
        <v>0</v>
      </c>
      <c r="U404" s="388">
        <f t="shared" si="83"/>
        <v>0</v>
      </c>
      <c r="V404" s="388">
        <f t="shared" si="84"/>
        <v>0</v>
      </c>
      <c r="W404" s="388">
        <f t="shared" si="85"/>
        <v>0</v>
      </c>
      <c r="X404" s="388">
        <f t="shared" si="86"/>
        <v>0</v>
      </c>
      <c r="Y404" s="388">
        <f t="shared" si="87"/>
        <v>0</v>
      </c>
    </row>
    <row r="405" spans="2:25" x14ac:dyDescent="0.3">
      <c r="B405" s="111" t="str">
        <f t="shared" si="80"/>
        <v>!!!</v>
      </c>
      <c r="C405" s="324"/>
      <c r="D405" s="351"/>
      <c r="E405" s="354"/>
      <c r="F405" s="340"/>
      <c r="G405" s="233"/>
      <c r="H405" s="351"/>
      <c r="I405" s="353"/>
      <c r="J405" s="89"/>
      <c r="K405" s="384"/>
      <c r="L405" s="388" t="str">
        <f t="shared" si="90"/>
        <v>Leer</v>
      </c>
      <c r="M405" s="388" t="str">
        <f t="shared" si="91"/>
        <v>Leer</v>
      </c>
      <c r="N405" s="388" t="str">
        <f t="shared" si="88"/>
        <v>Leer</v>
      </c>
      <c r="O405" s="388" t="str">
        <f>VLOOKUP(C405,{"29 - Psychiatrie (Erwachsene)","BGI";"30 - Kinder- und Jugendpsychiatrie","BGII";"31 - Psychosomatik","BGI";0,"Leer"},2,0)</f>
        <v>Leer</v>
      </c>
      <c r="P405" s="388" t="str">
        <f>VLOOKUP(C405,{"29 - Psychiatrie (Erwachsene)","BGIb";"30 - Kinder- und Jugendpsychiatrie","BGIIb";"31 - Psychosomatik","BGIb";0,"Leer"},2,0)</f>
        <v>Leer</v>
      </c>
      <c r="Q405" s="388" t="str">
        <f t="shared" si="92"/>
        <v>Leer</v>
      </c>
      <c r="R405" s="388">
        <f t="shared" si="81"/>
        <v>0</v>
      </c>
      <c r="S405" s="388">
        <f t="shared" si="89"/>
        <v>0</v>
      </c>
      <c r="T405" s="388">
        <f t="shared" si="82"/>
        <v>0</v>
      </c>
      <c r="U405" s="388">
        <f t="shared" si="83"/>
        <v>0</v>
      </c>
      <c r="V405" s="388">
        <f t="shared" si="84"/>
        <v>0</v>
      </c>
      <c r="W405" s="388">
        <f t="shared" si="85"/>
        <v>0</v>
      </c>
      <c r="X405" s="388">
        <f t="shared" si="86"/>
        <v>0</v>
      </c>
      <c r="Y405" s="388">
        <f t="shared" si="87"/>
        <v>0</v>
      </c>
    </row>
    <row r="406" spans="2:25" x14ac:dyDescent="0.3">
      <c r="B406" s="111" t="str">
        <f t="shared" si="80"/>
        <v>!!!</v>
      </c>
      <c r="C406" s="324"/>
      <c r="D406" s="351"/>
      <c r="E406" s="354"/>
      <c r="F406" s="340"/>
      <c r="G406" s="233"/>
      <c r="H406" s="351"/>
      <c r="I406" s="353"/>
      <c r="J406" s="89"/>
      <c r="K406" s="384"/>
      <c r="L406" s="388" t="str">
        <f t="shared" si="90"/>
        <v>Leer</v>
      </c>
      <c r="M406" s="388" t="str">
        <f t="shared" si="91"/>
        <v>Leer</v>
      </c>
      <c r="N406" s="388" t="str">
        <f t="shared" si="88"/>
        <v>Leer</v>
      </c>
      <c r="O406" s="388" t="str">
        <f>VLOOKUP(C406,{"29 - Psychiatrie (Erwachsene)","BGI";"30 - Kinder- und Jugendpsychiatrie","BGII";"31 - Psychosomatik","BGI";0,"Leer"},2,0)</f>
        <v>Leer</v>
      </c>
      <c r="P406" s="388" t="str">
        <f>VLOOKUP(C406,{"29 - Psychiatrie (Erwachsene)","BGIb";"30 - Kinder- und Jugendpsychiatrie","BGIIb";"31 - Psychosomatik","BGIb";0,"Leer"},2,0)</f>
        <v>Leer</v>
      </c>
      <c r="Q406" s="388" t="str">
        <f t="shared" si="92"/>
        <v>Leer</v>
      </c>
      <c r="R406" s="388">
        <f t="shared" si="81"/>
        <v>0</v>
      </c>
      <c r="S406" s="388">
        <f t="shared" si="89"/>
        <v>0</v>
      </c>
      <c r="T406" s="388">
        <f t="shared" si="82"/>
        <v>0</v>
      </c>
      <c r="U406" s="388">
        <f t="shared" si="83"/>
        <v>0</v>
      </c>
      <c r="V406" s="388">
        <f t="shared" si="84"/>
        <v>0</v>
      </c>
      <c r="W406" s="388">
        <f t="shared" si="85"/>
        <v>0</v>
      </c>
      <c r="X406" s="388">
        <f t="shared" si="86"/>
        <v>0</v>
      </c>
      <c r="Y406" s="388">
        <f t="shared" si="87"/>
        <v>0</v>
      </c>
    </row>
    <row r="407" spans="2:25" x14ac:dyDescent="0.3">
      <c r="B407" s="111" t="str">
        <f t="shared" si="80"/>
        <v>!!!</v>
      </c>
      <c r="C407" s="324"/>
      <c r="D407" s="351"/>
      <c r="E407" s="354"/>
      <c r="F407" s="340"/>
      <c r="G407" s="233"/>
      <c r="H407" s="351"/>
      <c r="I407" s="353"/>
      <c r="J407" s="89"/>
      <c r="K407" s="384"/>
      <c r="L407" s="388" t="str">
        <f t="shared" si="90"/>
        <v>Leer</v>
      </c>
      <c r="M407" s="388" t="str">
        <f t="shared" si="91"/>
        <v>Leer</v>
      </c>
      <c r="N407" s="388" t="str">
        <f t="shared" si="88"/>
        <v>Leer</v>
      </c>
      <c r="O407" s="388" t="str">
        <f>VLOOKUP(C407,{"29 - Psychiatrie (Erwachsene)","BGI";"30 - Kinder- und Jugendpsychiatrie","BGII";"31 - Psychosomatik","BGI";0,"Leer"},2,0)</f>
        <v>Leer</v>
      </c>
      <c r="P407" s="388" t="str">
        <f>VLOOKUP(C407,{"29 - Psychiatrie (Erwachsene)","BGIb";"30 - Kinder- und Jugendpsychiatrie","BGIIb";"31 - Psychosomatik","BGIb";0,"Leer"},2,0)</f>
        <v>Leer</v>
      </c>
      <c r="Q407" s="388" t="str">
        <f t="shared" si="92"/>
        <v>Leer</v>
      </c>
      <c r="R407" s="388">
        <f t="shared" si="81"/>
        <v>0</v>
      </c>
      <c r="S407" s="388">
        <f t="shared" si="89"/>
        <v>0</v>
      </c>
      <c r="T407" s="388">
        <f t="shared" si="82"/>
        <v>0</v>
      </c>
      <c r="U407" s="388">
        <f t="shared" si="83"/>
        <v>0</v>
      </c>
      <c r="V407" s="388">
        <f t="shared" si="84"/>
        <v>0</v>
      </c>
      <c r="W407" s="388">
        <f t="shared" si="85"/>
        <v>0</v>
      </c>
      <c r="X407" s="388">
        <f t="shared" si="86"/>
        <v>0</v>
      </c>
      <c r="Y407" s="388">
        <f t="shared" si="87"/>
        <v>0</v>
      </c>
    </row>
    <row r="408" spans="2:25" x14ac:dyDescent="0.3">
      <c r="B408" s="111" t="str">
        <f t="shared" si="80"/>
        <v>!!!</v>
      </c>
      <c r="C408" s="324"/>
      <c r="D408" s="351"/>
      <c r="E408" s="354"/>
      <c r="F408" s="340"/>
      <c r="G408" s="233"/>
      <c r="H408" s="351"/>
      <c r="I408" s="353"/>
      <c r="J408" s="89"/>
      <c r="K408" s="384"/>
      <c r="L408" s="388" t="str">
        <f t="shared" si="90"/>
        <v>Leer</v>
      </c>
      <c r="M408" s="388" t="str">
        <f t="shared" si="91"/>
        <v>Leer</v>
      </c>
      <c r="N408" s="388" t="str">
        <f t="shared" si="88"/>
        <v>Leer</v>
      </c>
      <c r="O408" s="388" t="str">
        <f>VLOOKUP(C408,{"29 - Psychiatrie (Erwachsene)","BGI";"30 - Kinder- und Jugendpsychiatrie","BGII";"31 - Psychosomatik","BGI";0,"Leer"},2,0)</f>
        <v>Leer</v>
      </c>
      <c r="P408" s="388" t="str">
        <f>VLOOKUP(C408,{"29 - Psychiatrie (Erwachsene)","BGIb";"30 - Kinder- und Jugendpsychiatrie","BGIIb";"31 - Psychosomatik","BGIb";0,"Leer"},2,0)</f>
        <v>Leer</v>
      </c>
      <c r="Q408" s="388" t="str">
        <f t="shared" si="92"/>
        <v>Leer</v>
      </c>
      <c r="R408" s="388">
        <f t="shared" si="81"/>
        <v>0</v>
      </c>
      <c r="S408" s="388">
        <f t="shared" si="89"/>
        <v>0</v>
      </c>
      <c r="T408" s="388">
        <f t="shared" si="82"/>
        <v>0</v>
      </c>
      <c r="U408" s="388">
        <f t="shared" si="83"/>
        <v>0</v>
      </c>
      <c r="V408" s="388">
        <f t="shared" si="84"/>
        <v>0</v>
      </c>
      <c r="W408" s="388">
        <f t="shared" si="85"/>
        <v>0</v>
      </c>
      <c r="X408" s="388">
        <f t="shared" si="86"/>
        <v>0</v>
      </c>
      <c r="Y408" s="388">
        <f t="shared" si="87"/>
        <v>0</v>
      </c>
    </row>
    <row r="409" spans="2:25" x14ac:dyDescent="0.3">
      <c r="B409" s="111" t="str">
        <f t="shared" si="80"/>
        <v>!!!</v>
      </c>
      <c r="C409" s="324"/>
      <c r="D409" s="351"/>
      <c r="E409" s="354"/>
      <c r="F409" s="340"/>
      <c r="G409" s="233"/>
      <c r="H409" s="351"/>
      <c r="I409" s="353"/>
      <c r="J409" s="89"/>
      <c r="K409" s="384"/>
      <c r="L409" s="388" t="str">
        <f t="shared" si="90"/>
        <v>Leer</v>
      </c>
      <c r="M409" s="388" t="str">
        <f t="shared" si="91"/>
        <v>Leer</v>
      </c>
      <c r="N409" s="388" t="str">
        <f t="shared" si="88"/>
        <v>Leer</v>
      </c>
      <c r="O409" s="388" t="str">
        <f>VLOOKUP(C409,{"29 - Psychiatrie (Erwachsene)","BGI";"30 - Kinder- und Jugendpsychiatrie","BGII";"31 - Psychosomatik","BGI";0,"Leer"},2,0)</f>
        <v>Leer</v>
      </c>
      <c r="P409" s="388" t="str">
        <f>VLOOKUP(C409,{"29 - Psychiatrie (Erwachsene)","BGIb";"30 - Kinder- und Jugendpsychiatrie","BGIIb";"31 - Psychosomatik","BGIb";0,"Leer"},2,0)</f>
        <v>Leer</v>
      </c>
      <c r="Q409" s="388" t="str">
        <f t="shared" si="92"/>
        <v>Leer</v>
      </c>
      <c r="R409" s="388">
        <f t="shared" si="81"/>
        <v>0</v>
      </c>
      <c r="S409" s="388">
        <f t="shared" si="89"/>
        <v>0</v>
      </c>
      <c r="T409" s="388">
        <f t="shared" si="82"/>
        <v>0</v>
      </c>
      <c r="U409" s="388">
        <f t="shared" si="83"/>
        <v>0</v>
      </c>
      <c r="V409" s="388">
        <f t="shared" si="84"/>
        <v>0</v>
      </c>
      <c r="W409" s="388">
        <f t="shared" si="85"/>
        <v>0</v>
      </c>
      <c r="X409" s="388">
        <f t="shared" si="86"/>
        <v>0</v>
      </c>
      <c r="Y409" s="388">
        <f t="shared" si="87"/>
        <v>0</v>
      </c>
    </row>
    <row r="410" spans="2:25" x14ac:dyDescent="0.3">
      <c r="B410" s="111" t="str">
        <f t="shared" si="80"/>
        <v>!!!</v>
      </c>
      <c r="C410" s="324"/>
      <c r="D410" s="351"/>
      <c r="E410" s="354"/>
      <c r="F410" s="340"/>
      <c r="G410" s="233"/>
      <c r="H410" s="351"/>
      <c r="I410" s="353"/>
      <c r="J410" s="89"/>
      <c r="K410" s="384"/>
      <c r="L410" s="388" t="str">
        <f t="shared" si="90"/>
        <v>Leer</v>
      </c>
      <c r="M410" s="388" t="str">
        <f t="shared" si="91"/>
        <v>Leer</v>
      </c>
      <c r="N410" s="388" t="str">
        <f t="shared" si="88"/>
        <v>Leer</v>
      </c>
      <c r="O410" s="388" t="str">
        <f>VLOOKUP(C410,{"29 - Psychiatrie (Erwachsene)","BGI";"30 - Kinder- und Jugendpsychiatrie","BGII";"31 - Psychosomatik","BGI";0,"Leer"},2,0)</f>
        <v>Leer</v>
      </c>
      <c r="P410" s="388" t="str">
        <f>VLOOKUP(C410,{"29 - Psychiatrie (Erwachsene)","BGIb";"30 - Kinder- und Jugendpsychiatrie","BGIIb";"31 - Psychosomatik","BGIb";0,"Leer"},2,0)</f>
        <v>Leer</v>
      </c>
      <c r="Q410" s="388" t="str">
        <f t="shared" si="92"/>
        <v>Leer</v>
      </c>
      <c r="R410" s="388">
        <f t="shared" si="81"/>
        <v>0</v>
      </c>
      <c r="S410" s="388">
        <f t="shared" si="89"/>
        <v>0</v>
      </c>
      <c r="T410" s="388">
        <f t="shared" si="82"/>
        <v>0</v>
      </c>
      <c r="U410" s="388">
        <f t="shared" si="83"/>
        <v>0</v>
      </c>
      <c r="V410" s="388">
        <f t="shared" si="84"/>
        <v>0</v>
      </c>
      <c r="W410" s="388">
        <f t="shared" si="85"/>
        <v>0</v>
      </c>
      <c r="X410" s="388">
        <f t="shared" si="86"/>
        <v>0</v>
      </c>
      <c r="Y410" s="388">
        <f t="shared" si="87"/>
        <v>0</v>
      </c>
    </row>
    <row r="411" spans="2:25" x14ac:dyDescent="0.3">
      <c r="B411" s="111" t="str">
        <f t="shared" si="80"/>
        <v>!!!</v>
      </c>
      <c r="C411" s="324"/>
      <c r="D411" s="351"/>
      <c r="E411" s="354"/>
      <c r="F411" s="340"/>
      <c r="G411" s="233"/>
      <c r="H411" s="351"/>
      <c r="I411" s="353"/>
      <c r="J411" s="89"/>
      <c r="K411" s="384"/>
      <c r="L411" s="388" t="str">
        <f t="shared" si="90"/>
        <v>Leer</v>
      </c>
      <c r="M411" s="388" t="str">
        <f t="shared" si="91"/>
        <v>Leer</v>
      </c>
      <c r="N411" s="388" t="str">
        <f t="shared" si="88"/>
        <v>Leer</v>
      </c>
      <c r="O411" s="388" t="str">
        <f>VLOOKUP(C411,{"29 - Psychiatrie (Erwachsene)","BGI";"30 - Kinder- und Jugendpsychiatrie","BGII";"31 - Psychosomatik","BGI";0,"Leer"},2,0)</f>
        <v>Leer</v>
      </c>
      <c r="P411" s="388" t="str">
        <f>VLOOKUP(C411,{"29 - Psychiatrie (Erwachsene)","BGIb";"30 - Kinder- und Jugendpsychiatrie","BGIIb";"31 - Psychosomatik","BGIb";0,"Leer"},2,0)</f>
        <v>Leer</v>
      </c>
      <c r="Q411" s="388" t="str">
        <f t="shared" si="92"/>
        <v>Leer</v>
      </c>
      <c r="R411" s="388">
        <f t="shared" si="81"/>
        <v>0</v>
      </c>
      <c r="S411" s="388">
        <f t="shared" si="89"/>
        <v>0</v>
      </c>
      <c r="T411" s="388">
        <f t="shared" si="82"/>
        <v>0</v>
      </c>
      <c r="U411" s="388">
        <f t="shared" si="83"/>
        <v>0</v>
      </c>
      <c r="V411" s="388">
        <f t="shared" si="84"/>
        <v>0</v>
      </c>
      <c r="W411" s="388">
        <f t="shared" si="85"/>
        <v>0</v>
      </c>
      <c r="X411" s="388">
        <f t="shared" si="86"/>
        <v>0</v>
      </c>
      <c r="Y411" s="388">
        <f t="shared" si="87"/>
        <v>0</v>
      </c>
    </row>
    <row r="412" spans="2:25" x14ac:dyDescent="0.3">
      <c r="B412" s="111" t="str">
        <f t="shared" si="80"/>
        <v>!!!</v>
      </c>
      <c r="C412" s="324"/>
      <c r="D412" s="351"/>
      <c r="E412" s="354"/>
      <c r="F412" s="340"/>
      <c r="G412" s="233"/>
      <c r="H412" s="351"/>
      <c r="I412" s="353"/>
      <c r="J412" s="89"/>
      <c r="K412" s="384"/>
      <c r="L412" s="388" t="str">
        <f t="shared" si="90"/>
        <v>Leer</v>
      </c>
      <c r="M412" s="388" t="str">
        <f t="shared" si="91"/>
        <v>Leer</v>
      </c>
      <c r="N412" s="388" t="str">
        <f t="shared" si="88"/>
        <v>Leer</v>
      </c>
      <c r="O412" s="388" t="str">
        <f>VLOOKUP(C412,{"29 - Psychiatrie (Erwachsene)","BGI";"30 - Kinder- und Jugendpsychiatrie","BGII";"31 - Psychosomatik","BGI";0,"Leer"},2,0)</f>
        <v>Leer</v>
      </c>
      <c r="P412" s="388" t="str">
        <f>VLOOKUP(C412,{"29 - Psychiatrie (Erwachsene)","BGIb";"30 - Kinder- und Jugendpsychiatrie","BGIIb";"31 - Psychosomatik","BGIb";0,"Leer"},2,0)</f>
        <v>Leer</v>
      </c>
      <c r="Q412" s="388" t="str">
        <f t="shared" si="92"/>
        <v>Leer</v>
      </c>
      <c r="R412" s="388">
        <f t="shared" si="81"/>
        <v>0</v>
      </c>
      <c r="S412" s="388">
        <f t="shared" si="89"/>
        <v>0</v>
      </c>
      <c r="T412" s="388">
        <f t="shared" si="82"/>
        <v>0</v>
      </c>
      <c r="U412" s="388">
        <f t="shared" si="83"/>
        <v>0</v>
      </c>
      <c r="V412" s="388">
        <f t="shared" si="84"/>
        <v>0</v>
      </c>
      <c r="W412" s="388">
        <f t="shared" si="85"/>
        <v>0</v>
      </c>
      <c r="X412" s="388">
        <f t="shared" si="86"/>
        <v>0</v>
      </c>
      <c r="Y412" s="388">
        <f t="shared" si="87"/>
        <v>0</v>
      </c>
    </row>
    <row r="413" spans="2:25" x14ac:dyDescent="0.3">
      <c r="B413" s="111" t="str">
        <f t="shared" si="80"/>
        <v>!!!</v>
      </c>
      <c r="C413" s="324"/>
      <c r="D413" s="351"/>
      <c r="E413" s="354"/>
      <c r="F413" s="340"/>
      <c r="G413" s="233"/>
      <c r="H413" s="351"/>
      <c r="I413" s="353"/>
      <c r="J413" s="89"/>
      <c r="K413" s="384"/>
      <c r="L413" s="388" t="str">
        <f t="shared" si="90"/>
        <v>Leer</v>
      </c>
      <c r="M413" s="388" t="str">
        <f t="shared" si="91"/>
        <v>Leer</v>
      </c>
      <c r="N413" s="388" t="str">
        <f t="shared" si="88"/>
        <v>Leer</v>
      </c>
      <c r="O413" s="388" t="str">
        <f>VLOOKUP(C413,{"29 - Psychiatrie (Erwachsene)","BGI";"30 - Kinder- und Jugendpsychiatrie","BGII";"31 - Psychosomatik","BGI";0,"Leer"},2,0)</f>
        <v>Leer</v>
      </c>
      <c r="P413" s="388" t="str">
        <f>VLOOKUP(C413,{"29 - Psychiatrie (Erwachsene)","BGIb";"30 - Kinder- und Jugendpsychiatrie","BGIIb";"31 - Psychosomatik","BGIb";0,"Leer"},2,0)</f>
        <v>Leer</v>
      </c>
      <c r="Q413" s="388" t="str">
        <f t="shared" si="92"/>
        <v>Leer</v>
      </c>
      <c r="R413" s="388">
        <f t="shared" si="81"/>
        <v>0</v>
      </c>
      <c r="S413" s="388">
        <f t="shared" si="89"/>
        <v>0</v>
      </c>
      <c r="T413" s="388">
        <f t="shared" si="82"/>
        <v>0</v>
      </c>
      <c r="U413" s="388">
        <f t="shared" si="83"/>
        <v>0</v>
      </c>
      <c r="V413" s="388">
        <f t="shared" si="84"/>
        <v>0</v>
      </c>
      <c r="W413" s="388">
        <f t="shared" si="85"/>
        <v>0</v>
      </c>
      <c r="X413" s="388">
        <f t="shared" si="86"/>
        <v>0</v>
      </c>
      <c r="Y413" s="388">
        <f t="shared" si="87"/>
        <v>0</v>
      </c>
    </row>
    <row r="414" spans="2:25" x14ac:dyDescent="0.3">
      <c r="B414" s="111" t="str">
        <f t="shared" si="80"/>
        <v>!!!</v>
      </c>
      <c r="C414" s="324"/>
      <c r="D414" s="351"/>
      <c r="E414" s="354"/>
      <c r="F414" s="340"/>
      <c r="G414" s="233"/>
      <c r="H414" s="351"/>
      <c r="I414" s="353"/>
      <c r="J414" s="89"/>
      <c r="K414" s="384"/>
      <c r="L414" s="388" t="str">
        <f t="shared" si="90"/>
        <v>Leer</v>
      </c>
      <c r="M414" s="388" t="str">
        <f t="shared" si="91"/>
        <v>Leer</v>
      </c>
      <c r="N414" s="388" t="str">
        <f t="shared" si="88"/>
        <v>Leer</v>
      </c>
      <c r="O414" s="388" t="str">
        <f>VLOOKUP(C414,{"29 - Psychiatrie (Erwachsene)","BGI";"30 - Kinder- und Jugendpsychiatrie","BGII";"31 - Psychosomatik","BGI";0,"Leer"},2,0)</f>
        <v>Leer</v>
      </c>
      <c r="P414" s="388" t="str">
        <f>VLOOKUP(C414,{"29 - Psychiatrie (Erwachsene)","BGIb";"30 - Kinder- und Jugendpsychiatrie","BGIIb";"31 - Psychosomatik","BGIb";0,"Leer"},2,0)</f>
        <v>Leer</v>
      </c>
      <c r="Q414" s="388" t="str">
        <f t="shared" si="92"/>
        <v>Leer</v>
      </c>
      <c r="R414" s="388">
        <f t="shared" si="81"/>
        <v>0</v>
      </c>
      <c r="S414" s="388">
        <f t="shared" si="89"/>
        <v>0</v>
      </c>
      <c r="T414" s="388">
        <f t="shared" si="82"/>
        <v>0</v>
      </c>
      <c r="U414" s="388">
        <f t="shared" si="83"/>
        <v>0</v>
      </c>
      <c r="V414" s="388">
        <f t="shared" si="84"/>
        <v>0</v>
      </c>
      <c r="W414" s="388">
        <f t="shared" si="85"/>
        <v>0</v>
      </c>
      <c r="X414" s="388">
        <f t="shared" si="86"/>
        <v>0</v>
      </c>
      <c r="Y414" s="388">
        <f t="shared" si="87"/>
        <v>0</v>
      </c>
    </row>
    <row r="415" spans="2:25" x14ac:dyDescent="0.3">
      <c r="B415" s="111" t="str">
        <f t="shared" si="80"/>
        <v>!!!</v>
      </c>
      <c r="C415" s="324"/>
      <c r="D415" s="351"/>
      <c r="E415" s="354"/>
      <c r="F415" s="340"/>
      <c r="G415" s="233"/>
      <c r="H415" s="351"/>
      <c r="I415" s="353"/>
      <c r="J415" s="89"/>
      <c r="K415" s="384"/>
      <c r="L415" s="388" t="str">
        <f t="shared" si="90"/>
        <v>Leer</v>
      </c>
      <c r="M415" s="388" t="str">
        <f t="shared" si="91"/>
        <v>Leer</v>
      </c>
      <c r="N415" s="388" t="str">
        <f t="shared" si="88"/>
        <v>Leer</v>
      </c>
      <c r="O415" s="388" t="str">
        <f>VLOOKUP(C415,{"29 - Psychiatrie (Erwachsene)","BGI";"30 - Kinder- und Jugendpsychiatrie","BGII";"31 - Psychosomatik","BGI";0,"Leer"},2,0)</f>
        <v>Leer</v>
      </c>
      <c r="P415" s="388" t="str">
        <f>VLOOKUP(C415,{"29 - Psychiatrie (Erwachsene)","BGIb";"30 - Kinder- und Jugendpsychiatrie","BGIIb";"31 - Psychosomatik","BGIb";0,"Leer"},2,0)</f>
        <v>Leer</v>
      </c>
      <c r="Q415" s="388" t="str">
        <f t="shared" si="92"/>
        <v>Leer</v>
      </c>
      <c r="R415" s="388">
        <f t="shared" si="81"/>
        <v>0</v>
      </c>
      <c r="S415" s="388">
        <f t="shared" si="89"/>
        <v>0</v>
      </c>
      <c r="T415" s="388">
        <f t="shared" si="82"/>
        <v>0</v>
      </c>
      <c r="U415" s="388">
        <f t="shared" si="83"/>
        <v>0</v>
      </c>
      <c r="V415" s="388">
        <f t="shared" si="84"/>
        <v>0</v>
      </c>
      <c r="W415" s="388">
        <f t="shared" si="85"/>
        <v>0</v>
      </c>
      <c r="X415" s="388">
        <f t="shared" si="86"/>
        <v>0</v>
      </c>
      <c r="Y415" s="388">
        <f t="shared" si="87"/>
        <v>0</v>
      </c>
    </row>
    <row r="416" spans="2:25" x14ac:dyDescent="0.3">
      <c r="B416" s="111" t="str">
        <f t="shared" si="80"/>
        <v>!!!</v>
      </c>
      <c r="C416" s="324"/>
      <c r="D416" s="351"/>
      <c r="E416" s="354"/>
      <c r="F416" s="340"/>
      <c r="G416" s="233"/>
      <c r="H416" s="351"/>
      <c r="I416" s="353"/>
      <c r="J416" s="89"/>
      <c r="K416" s="384"/>
      <c r="L416" s="388" t="str">
        <f t="shared" si="90"/>
        <v>Leer</v>
      </c>
      <c r="M416" s="388" t="str">
        <f t="shared" si="91"/>
        <v>Leer</v>
      </c>
      <c r="N416" s="388" t="str">
        <f t="shared" si="88"/>
        <v>Leer</v>
      </c>
      <c r="O416" s="388" t="str">
        <f>VLOOKUP(C416,{"29 - Psychiatrie (Erwachsene)","BGI";"30 - Kinder- und Jugendpsychiatrie","BGII";"31 - Psychosomatik","BGI";0,"Leer"},2,0)</f>
        <v>Leer</v>
      </c>
      <c r="P416" s="388" t="str">
        <f>VLOOKUP(C416,{"29 - Psychiatrie (Erwachsene)","BGIb";"30 - Kinder- und Jugendpsychiatrie","BGIIb";"31 - Psychosomatik","BGIb";0,"Leer"},2,0)</f>
        <v>Leer</v>
      </c>
      <c r="Q416" s="388" t="str">
        <f t="shared" si="92"/>
        <v>Leer</v>
      </c>
      <c r="R416" s="388">
        <f t="shared" si="81"/>
        <v>0</v>
      </c>
      <c r="S416" s="388">
        <f t="shared" si="89"/>
        <v>0</v>
      </c>
      <c r="T416" s="388">
        <f t="shared" si="82"/>
        <v>0</v>
      </c>
      <c r="U416" s="388">
        <f t="shared" si="83"/>
        <v>0</v>
      </c>
      <c r="V416" s="388">
        <f t="shared" si="84"/>
        <v>0</v>
      </c>
      <c r="W416" s="388">
        <f t="shared" si="85"/>
        <v>0</v>
      </c>
      <c r="X416" s="388">
        <f t="shared" si="86"/>
        <v>0</v>
      </c>
      <c r="Y416" s="388">
        <f t="shared" si="87"/>
        <v>0</v>
      </c>
    </row>
    <row r="417" spans="2:25" x14ac:dyDescent="0.3">
      <c r="B417" s="111" t="str">
        <f t="shared" si="80"/>
        <v>!!!</v>
      </c>
      <c r="C417" s="324"/>
      <c r="D417" s="351"/>
      <c r="E417" s="354"/>
      <c r="F417" s="340"/>
      <c r="G417" s="233"/>
      <c r="H417" s="351"/>
      <c r="I417" s="353"/>
      <c r="J417" s="89"/>
      <c r="K417" s="384"/>
      <c r="L417" s="388" t="str">
        <f t="shared" si="90"/>
        <v>Leer</v>
      </c>
      <c r="M417" s="388" t="str">
        <f t="shared" si="91"/>
        <v>Leer</v>
      </c>
      <c r="N417" s="388" t="str">
        <f t="shared" si="88"/>
        <v>Leer</v>
      </c>
      <c r="O417" s="388" t="str">
        <f>VLOOKUP(C417,{"29 - Psychiatrie (Erwachsene)","BGI";"30 - Kinder- und Jugendpsychiatrie","BGII";"31 - Psychosomatik","BGI";0,"Leer"},2,0)</f>
        <v>Leer</v>
      </c>
      <c r="P417" s="388" t="str">
        <f>VLOOKUP(C417,{"29 - Psychiatrie (Erwachsene)","BGIb";"30 - Kinder- und Jugendpsychiatrie","BGIIb";"31 - Psychosomatik","BGIb";0,"Leer"},2,0)</f>
        <v>Leer</v>
      </c>
      <c r="Q417" s="388" t="str">
        <f t="shared" si="92"/>
        <v>Leer</v>
      </c>
      <c r="R417" s="388">
        <f t="shared" si="81"/>
        <v>0</v>
      </c>
      <c r="S417" s="388">
        <f t="shared" si="89"/>
        <v>0</v>
      </c>
      <c r="T417" s="388">
        <f t="shared" si="82"/>
        <v>0</v>
      </c>
      <c r="U417" s="388">
        <f t="shared" si="83"/>
        <v>0</v>
      </c>
      <c r="V417" s="388">
        <f t="shared" si="84"/>
        <v>0</v>
      </c>
      <c r="W417" s="388">
        <f t="shared" si="85"/>
        <v>0</v>
      </c>
      <c r="X417" s="388">
        <f t="shared" si="86"/>
        <v>0</v>
      </c>
      <c r="Y417" s="388">
        <f t="shared" si="87"/>
        <v>0</v>
      </c>
    </row>
    <row r="418" spans="2:25" x14ac:dyDescent="0.3">
      <c r="B418" s="111" t="str">
        <f t="shared" si="80"/>
        <v>!!!</v>
      </c>
      <c r="C418" s="324"/>
      <c r="D418" s="351"/>
      <c r="E418" s="354"/>
      <c r="F418" s="340"/>
      <c r="G418" s="233"/>
      <c r="H418" s="351"/>
      <c r="I418" s="353"/>
      <c r="J418" s="89"/>
      <c r="K418" s="384"/>
      <c r="L418" s="388" t="str">
        <f t="shared" si="90"/>
        <v>Leer</v>
      </c>
      <c r="M418" s="388" t="str">
        <f t="shared" si="91"/>
        <v>Leer</v>
      </c>
      <c r="N418" s="388" t="str">
        <f t="shared" si="88"/>
        <v>Leer</v>
      </c>
      <c r="O418" s="388" t="str">
        <f>VLOOKUP(C418,{"29 - Psychiatrie (Erwachsene)","BGI";"30 - Kinder- und Jugendpsychiatrie","BGII";"31 - Psychosomatik","BGI";0,"Leer"},2,0)</f>
        <v>Leer</v>
      </c>
      <c r="P418" s="388" t="str">
        <f>VLOOKUP(C418,{"29 - Psychiatrie (Erwachsene)","BGIb";"30 - Kinder- und Jugendpsychiatrie","BGIIb";"31 - Psychosomatik","BGIb";0,"Leer"},2,0)</f>
        <v>Leer</v>
      </c>
      <c r="Q418" s="388" t="str">
        <f t="shared" si="92"/>
        <v>Leer</v>
      </c>
      <c r="R418" s="388">
        <f t="shared" si="81"/>
        <v>0</v>
      </c>
      <c r="S418" s="388">
        <f t="shared" si="89"/>
        <v>0</v>
      </c>
      <c r="T418" s="388">
        <f t="shared" si="82"/>
        <v>0</v>
      </c>
      <c r="U418" s="388">
        <f t="shared" si="83"/>
        <v>0</v>
      </c>
      <c r="V418" s="388">
        <f t="shared" si="84"/>
        <v>0</v>
      </c>
      <c r="W418" s="388">
        <f t="shared" si="85"/>
        <v>0</v>
      </c>
      <c r="X418" s="388">
        <f t="shared" si="86"/>
        <v>0</v>
      </c>
      <c r="Y418" s="388">
        <f t="shared" si="87"/>
        <v>0</v>
      </c>
    </row>
    <row r="419" spans="2:25" x14ac:dyDescent="0.3">
      <c r="B419" s="111" t="str">
        <f t="shared" si="80"/>
        <v>!!!</v>
      </c>
      <c r="C419" s="324"/>
      <c r="D419" s="351"/>
      <c r="E419" s="354"/>
      <c r="F419" s="340"/>
      <c r="G419" s="233"/>
      <c r="H419" s="351"/>
      <c r="I419" s="353"/>
      <c r="J419" s="89"/>
      <c r="K419" s="384"/>
      <c r="L419" s="388" t="str">
        <f t="shared" si="90"/>
        <v>Leer</v>
      </c>
      <c r="M419" s="388" t="str">
        <f t="shared" si="91"/>
        <v>Leer</v>
      </c>
      <c r="N419" s="388" t="str">
        <f t="shared" si="88"/>
        <v>Leer</v>
      </c>
      <c r="O419" s="388" t="str">
        <f>VLOOKUP(C419,{"29 - Psychiatrie (Erwachsene)","BGI";"30 - Kinder- und Jugendpsychiatrie","BGII";"31 - Psychosomatik","BGI";0,"Leer"},2,0)</f>
        <v>Leer</v>
      </c>
      <c r="P419" s="388" t="str">
        <f>VLOOKUP(C419,{"29 - Psychiatrie (Erwachsene)","BGIb";"30 - Kinder- und Jugendpsychiatrie","BGIIb";"31 - Psychosomatik","BGIb";0,"Leer"},2,0)</f>
        <v>Leer</v>
      </c>
      <c r="Q419" s="388" t="str">
        <f t="shared" si="92"/>
        <v>Leer</v>
      </c>
      <c r="R419" s="388">
        <f t="shared" si="81"/>
        <v>0</v>
      </c>
      <c r="S419" s="388">
        <f t="shared" si="89"/>
        <v>0</v>
      </c>
      <c r="T419" s="388">
        <f t="shared" si="82"/>
        <v>0</v>
      </c>
      <c r="U419" s="388">
        <f t="shared" si="83"/>
        <v>0</v>
      </c>
      <c r="V419" s="388">
        <f t="shared" si="84"/>
        <v>0</v>
      </c>
      <c r="W419" s="388">
        <f t="shared" si="85"/>
        <v>0</v>
      </c>
      <c r="X419" s="388">
        <f t="shared" si="86"/>
        <v>0</v>
      </c>
      <c r="Y419" s="388">
        <f t="shared" si="87"/>
        <v>0</v>
      </c>
    </row>
    <row r="420" spans="2:25" x14ac:dyDescent="0.3">
      <c r="B420" s="111" t="str">
        <f t="shared" si="80"/>
        <v>!!!</v>
      </c>
      <c r="C420" s="324"/>
      <c r="D420" s="351"/>
      <c r="E420" s="354"/>
      <c r="F420" s="340"/>
      <c r="G420" s="233"/>
      <c r="H420" s="351"/>
      <c r="I420" s="353"/>
      <c r="J420" s="89"/>
      <c r="K420" s="384"/>
      <c r="L420" s="388" t="str">
        <f t="shared" si="90"/>
        <v>Leer</v>
      </c>
      <c r="M420" s="388" t="str">
        <f t="shared" si="91"/>
        <v>Leer</v>
      </c>
      <c r="N420" s="388" t="str">
        <f t="shared" si="88"/>
        <v>Leer</v>
      </c>
      <c r="O420" s="388" t="str">
        <f>VLOOKUP(C420,{"29 - Psychiatrie (Erwachsene)","BGI";"30 - Kinder- und Jugendpsychiatrie","BGII";"31 - Psychosomatik","BGI";0,"Leer"},2,0)</f>
        <v>Leer</v>
      </c>
      <c r="P420" s="388" t="str">
        <f>VLOOKUP(C420,{"29 - Psychiatrie (Erwachsene)","BGIb";"30 - Kinder- und Jugendpsychiatrie","BGIIb";"31 - Psychosomatik","BGIb";0,"Leer"},2,0)</f>
        <v>Leer</v>
      </c>
      <c r="Q420" s="388" t="str">
        <f t="shared" si="92"/>
        <v>Leer</v>
      </c>
      <c r="R420" s="388">
        <f t="shared" si="81"/>
        <v>0</v>
      </c>
      <c r="S420" s="388">
        <f t="shared" si="89"/>
        <v>0</v>
      </c>
      <c r="T420" s="388">
        <f t="shared" si="82"/>
        <v>0</v>
      </c>
      <c r="U420" s="388">
        <f t="shared" si="83"/>
        <v>0</v>
      </c>
      <c r="V420" s="388">
        <f t="shared" si="84"/>
        <v>0</v>
      </c>
      <c r="W420" s="388">
        <f t="shared" si="85"/>
        <v>0</v>
      </c>
      <c r="X420" s="388">
        <f t="shared" si="86"/>
        <v>0</v>
      </c>
      <c r="Y420" s="388">
        <f t="shared" si="87"/>
        <v>0</v>
      </c>
    </row>
    <row r="421" spans="2:25" x14ac:dyDescent="0.3">
      <c r="B421" s="111" t="str">
        <f t="shared" si="80"/>
        <v>!!!</v>
      </c>
      <c r="C421" s="324"/>
      <c r="D421" s="351"/>
      <c r="E421" s="354"/>
      <c r="F421" s="340"/>
      <c r="G421" s="233"/>
      <c r="H421" s="351"/>
      <c r="I421" s="353"/>
      <c r="J421" s="89"/>
      <c r="K421" s="384"/>
      <c r="L421" s="388" t="str">
        <f t="shared" si="90"/>
        <v>Leer</v>
      </c>
      <c r="M421" s="388" t="str">
        <f t="shared" si="91"/>
        <v>Leer</v>
      </c>
      <c r="N421" s="388" t="str">
        <f t="shared" si="88"/>
        <v>Leer</v>
      </c>
      <c r="O421" s="388" t="str">
        <f>VLOOKUP(C421,{"29 - Psychiatrie (Erwachsene)","BGI";"30 - Kinder- und Jugendpsychiatrie","BGII";"31 - Psychosomatik","BGI";0,"Leer"},2,0)</f>
        <v>Leer</v>
      </c>
      <c r="P421" s="388" t="str">
        <f>VLOOKUP(C421,{"29 - Psychiatrie (Erwachsene)","BGIb";"30 - Kinder- und Jugendpsychiatrie","BGIIb";"31 - Psychosomatik","BGIb";0,"Leer"},2,0)</f>
        <v>Leer</v>
      </c>
      <c r="Q421" s="388" t="str">
        <f t="shared" si="92"/>
        <v>Leer</v>
      </c>
      <c r="R421" s="388">
        <f t="shared" si="81"/>
        <v>0</v>
      </c>
      <c r="S421" s="388">
        <f t="shared" si="89"/>
        <v>0</v>
      </c>
      <c r="T421" s="388">
        <f t="shared" si="82"/>
        <v>0</v>
      </c>
      <c r="U421" s="388">
        <f t="shared" si="83"/>
        <v>0</v>
      </c>
      <c r="V421" s="388">
        <f t="shared" si="84"/>
        <v>0</v>
      </c>
      <c r="W421" s="388">
        <f t="shared" si="85"/>
        <v>0</v>
      </c>
      <c r="X421" s="388">
        <f t="shared" si="86"/>
        <v>0</v>
      </c>
      <c r="Y421" s="388">
        <f t="shared" si="87"/>
        <v>0</v>
      </c>
    </row>
    <row r="422" spans="2:25" x14ac:dyDescent="0.3">
      <c r="B422" s="111" t="str">
        <f t="shared" si="80"/>
        <v>!!!</v>
      </c>
      <c r="C422" s="324"/>
      <c r="D422" s="351"/>
      <c r="E422" s="354"/>
      <c r="F422" s="340"/>
      <c r="G422" s="233"/>
      <c r="H422" s="351"/>
      <c r="I422" s="353"/>
      <c r="J422" s="89"/>
      <c r="K422" s="384"/>
      <c r="L422" s="388" t="str">
        <f t="shared" si="90"/>
        <v>Leer</v>
      </c>
      <c r="M422" s="388" t="str">
        <f t="shared" si="91"/>
        <v>Leer</v>
      </c>
      <c r="N422" s="388" t="str">
        <f t="shared" si="88"/>
        <v>Leer</v>
      </c>
      <c r="O422" s="388" t="str">
        <f>VLOOKUP(C422,{"29 - Psychiatrie (Erwachsene)","BGI";"30 - Kinder- und Jugendpsychiatrie","BGII";"31 - Psychosomatik","BGI";0,"Leer"},2,0)</f>
        <v>Leer</v>
      </c>
      <c r="P422" s="388" t="str">
        <f>VLOOKUP(C422,{"29 - Psychiatrie (Erwachsene)","BGIb";"30 - Kinder- und Jugendpsychiatrie","BGIIb";"31 - Psychosomatik","BGIb";0,"Leer"},2,0)</f>
        <v>Leer</v>
      </c>
      <c r="Q422" s="388" t="str">
        <f t="shared" si="92"/>
        <v>Leer</v>
      </c>
      <c r="R422" s="388">
        <f t="shared" si="81"/>
        <v>0</v>
      </c>
      <c r="S422" s="388">
        <f t="shared" si="89"/>
        <v>0</v>
      </c>
      <c r="T422" s="388">
        <f t="shared" si="82"/>
        <v>0</v>
      </c>
      <c r="U422" s="388">
        <f t="shared" si="83"/>
        <v>0</v>
      </c>
      <c r="V422" s="388">
        <f t="shared" si="84"/>
        <v>0</v>
      </c>
      <c r="W422" s="388">
        <f t="shared" si="85"/>
        <v>0</v>
      </c>
      <c r="X422" s="388">
        <f t="shared" si="86"/>
        <v>0</v>
      </c>
      <c r="Y422" s="388">
        <f t="shared" si="87"/>
        <v>0</v>
      </c>
    </row>
    <row r="423" spans="2:25" x14ac:dyDescent="0.3">
      <c r="B423" s="111" t="str">
        <f t="shared" si="80"/>
        <v>!!!</v>
      </c>
      <c r="C423" s="324"/>
      <c r="D423" s="351"/>
      <c r="E423" s="354"/>
      <c r="F423" s="340"/>
      <c r="G423" s="233"/>
      <c r="H423" s="351"/>
      <c r="I423" s="353"/>
      <c r="J423" s="89"/>
      <c r="K423" s="384"/>
      <c r="L423" s="388" t="str">
        <f t="shared" si="90"/>
        <v>Leer</v>
      </c>
      <c r="M423" s="388" t="str">
        <f t="shared" si="91"/>
        <v>Leer</v>
      </c>
      <c r="N423" s="388" t="str">
        <f t="shared" si="88"/>
        <v>Leer</v>
      </c>
      <c r="O423" s="388" t="str">
        <f>VLOOKUP(C423,{"29 - Psychiatrie (Erwachsene)","BGI";"30 - Kinder- und Jugendpsychiatrie","BGII";"31 - Psychosomatik","BGI";0,"Leer"},2,0)</f>
        <v>Leer</v>
      </c>
      <c r="P423" s="388" t="str">
        <f>VLOOKUP(C423,{"29 - Psychiatrie (Erwachsene)","BGIb";"30 - Kinder- und Jugendpsychiatrie","BGIIb";"31 - Psychosomatik","BGIb";0,"Leer"},2,0)</f>
        <v>Leer</v>
      </c>
      <c r="Q423" s="388" t="str">
        <f t="shared" si="92"/>
        <v>Leer</v>
      </c>
      <c r="R423" s="388">
        <f t="shared" si="81"/>
        <v>0</v>
      </c>
      <c r="S423" s="388">
        <f t="shared" si="89"/>
        <v>0</v>
      </c>
      <c r="T423" s="388">
        <f t="shared" si="82"/>
        <v>0</v>
      </c>
      <c r="U423" s="388">
        <f t="shared" si="83"/>
        <v>0</v>
      </c>
      <c r="V423" s="388">
        <f t="shared" si="84"/>
        <v>0</v>
      </c>
      <c r="W423" s="388">
        <f t="shared" si="85"/>
        <v>0</v>
      </c>
      <c r="X423" s="388">
        <f t="shared" si="86"/>
        <v>0</v>
      </c>
      <c r="Y423" s="388">
        <f t="shared" si="87"/>
        <v>0</v>
      </c>
    </row>
    <row r="424" spans="2:25" x14ac:dyDescent="0.3">
      <c r="B424" s="111" t="str">
        <f t="shared" si="80"/>
        <v>!!!</v>
      </c>
      <c r="C424" s="324"/>
      <c r="D424" s="351"/>
      <c r="E424" s="354"/>
      <c r="F424" s="340"/>
      <c r="G424" s="233"/>
      <c r="H424" s="351"/>
      <c r="I424" s="353"/>
      <c r="J424" s="89"/>
      <c r="K424" s="384"/>
      <c r="L424" s="388" t="str">
        <f t="shared" si="90"/>
        <v>Leer</v>
      </c>
      <c r="M424" s="388" t="str">
        <f t="shared" si="91"/>
        <v>Leer</v>
      </c>
      <c r="N424" s="388" t="str">
        <f t="shared" si="88"/>
        <v>Leer</v>
      </c>
      <c r="O424" s="388" t="str">
        <f>VLOOKUP(C424,{"29 - Psychiatrie (Erwachsene)","BGI";"30 - Kinder- und Jugendpsychiatrie","BGII";"31 - Psychosomatik","BGI";0,"Leer"},2,0)</f>
        <v>Leer</v>
      </c>
      <c r="P424" s="388" t="str">
        <f>VLOOKUP(C424,{"29 - Psychiatrie (Erwachsene)","BGIb";"30 - Kinder- und Jugendpsychiatrie","BGIIb";"31 - Psychosomatik","BGIb";0,"Leer"},2,0)</f>
        <v>Leer</v>
      </c>
      <c r="Q424" s="388" t="str">
        <f t="shared" si="92"/>
        <v>Leer</v>
      </c>
      <c r="R424" s="388">
        <f t="shared" si="81"/>
        <v>0</v>
      </c>
      <c r="S424" s="388">
        <f t="shared" si="89"/>
        <v>0</v>
      </c>
      <c r="T424" s="388">
        <f t="shared" si="82"/>
        <v>0</v>
      </c>
      <c r="U424" s="388">
        <f t="shared" si="83"/>
        <v>0</v>
      </c>
      <c r="V424" s="388">
        <f t="shared" si="84"/>
        <v>0</v>
      </c>
      <c r="W424" s="388">
        <f t="shared" si="85"/>
        <v>0</v>
      </c>
      <c r="X424" s="388">
        <f t="shared" si="86"/>
        <v>0</v>
      </c>
      <c r="Y424" s="388">
        <f t="shared" si="87"/>
        <v>0</v>
      </c>
    </row>
    <row r="425" spans="2:25" x14ac:dyDescent="0.3">
      <c r="B425" s="111" t="str">
        <f t="shared" si="80"/>
        <v>!!!</v>
      </c>
      <c r="C425" s="324"/>
      <c r="D425" s="351"/>
      <c r="E425" s="354"/>
      <c r="F425" s="340"/>
      <c r="G425" s="233"/>
      <c r="H425" s="351"/>
      <c r="I425" s="353"/>
      <c r="J425" s="89"/>
      <c r="K425" s="384"/>
      <c r="L425" s="388" t="str">
        <f t="shared" si="90"/>
        <v>Leer</v>
      </c>
      <c r="M425" s="388" t="str">
        <f t="shared" si="91"/>
        <v>Leer</v>
      </c>
      <c r="N425" s="388" t="str">
        <f t="shared" si="88"/>
        <v>Leer</v>
      </c>
      <c r="O425" s="388" t="str">
        <f>VLOOKUP(C425,{"29 - Psychiatrie (Erwachsene)","BGI";"30 - Kinder- und Jugendpsychiatrie","BGII";"31 - Psychosomatik","BGI";0,"Leer"},2,0)</f>
        <v>Leer</v>
      </c>
      <c r="P425" s="388" t="str">
        <f>VLOOKUP(C425,{"29 - Psychiatrie (Erwachsene)","BGIb";"30 - Kinder- und Jugendpsychiatrie","BGIIb";"31 - Psychosomatik","BGIb";0,"Leer"},2,0)</f>
        <v>Leer</v>
      </c>
      <c r="Q425" s="388" t="str">
        <f t="shared" si="92"/>
        <v>Leer</v>
      </c>
      <c r="R425" s="388">
        <f t="shared" si="81"/>
        <v>0</v>
      </c>
      <c r="S425" s="388">
        <f t="shared" si="89"/>
        <v>0</v>
      </c>
      <c r="T425" s="388">
        <f t="shared" si="82"/>
        <v>0</v>
      </c>
      <c r="U425" s="388">
        <f t="shared" si="83"/>
        <v>0</v>
      </c>
      <c r="V425" s="388">
        <f t="shared" si="84"/>
        <v>0</v>
      </c>
      <c r="W425" s="388">
        <f t="shared" si="85"/>
        <v>0</v>
      </c>
      <c r="X425" s="388">
        <f t="shared" si="86"/>
        <v>0</v>
      </c>
      <c r="Y425" s="388">
        <f t="shared" si="87"/>
        <v>0</v>
      </c>
    </row>
    <row r="426" spans="2:25" x14ac:dyDescent="0.3">
      <c r="B426" s="111" t="str">
        <f t="shared" si="80"/>
        <v>!!!</v>
      </c>
      <c r="C426" s="324"/>
      <c r="D426" s="351"/>
      <c r="E426" s="354"/>
      <c r="F426" s="340"/>
      <c r="G426" s="233"/>
      <c r="H426" s="351"/>
      <c r="I426" s="353"/>
      <c r="J426" s="89"/>
      <c r="K426" s="384"/>
      <c r="L426" s="388" t="str">
        <f t="shared" si="90"/>
        <v>Leer</v>
      </c>
      <c r="M426" s="388" t="str">
        <f t="shared" si="91"/>
        <v>Leer</v>
      </c>
      <c r="N426" s="388" t="str">
        <f t="shared" si="88"/>
        <v>Leer</v>
      </c>
      <c r="O426" s="388" t="str">
        <f>VLOOKUP(C426,{"29 - Psychiatrie (Erwachsene)","BGI";"30 - Kinder- und Jugendpsychiatrie","BGII";"31 - Psychosomatik","BGI";0,"Leer"},2,0)</f>
        <v>Leer</v>
      </c>
      <c r="P426" s="388" t="str">
        <f>VLOOKUP(C426,{"29 - Psychiatrie (Erwachsene)","BGIb";"30 - Kinder- und Jugendpsychiatrie","BGIIb";"31 - Psychosomatik","BGIb";0,"Leer"},2,0)</f>
        <v>Leer</v>
      </c>
      <c r="Q426" s="388" t="str">
        <f t="shared" si="92"/>
        <v>Leer</v>
      </c>
      <c r="R426" s="388">
        <f t="shared" si="81"/>
        <v>0</v>
      </c>
      <c r="S426" s="388">
        <f t="shared" si="89"/>
        <v>0</v>
      </c>
      <c r="T426" s="388">
        <f t="shared" si="82"/>
        <v>0</v>
      </c>
      <c r="U426" s="388">
        <f t="shared" si="83"/>
        <v>0</v>
      </c>
      <c r="V426" s="388">
        <f t="shared" si="84"/>
        <v>0</v>
      </c>
      <c r="W426" s="388">
        <f t="shared" si="85"/>
        <v>0</v>
      </c>
      <c r="X426" s="388">
        <f t="shared" si="86"/>
        <v>0</v>
      </c>
      <c r="Y426" s="388">
        <f t="shared" si="87"/>
        <v>0</v>
      </c>
    </row>
    <row r="427" spans="2:25" x14ac:dyDescent="0.3">
      <c r="B427" s="111" t="str">
        <f t="shared" si="80"/>
        <v>!!!</v>
      </c>
      <c r="C427" s="324"/>
      <c r="D427" s="351"/>
      <c r="E427" s="354"/>
      <c r="F427" s="340"/>
      <c r="G427" s="233"/>
      <c r="H427" s="351"/>
      <c r="I427" s="353"/>
      <c r="J427" s="89"/>
      <c r="K427" s="384"/>
      <c r="L427" s="388" t="str">
        <f t="shared" si="90"/>
        <v>Leer</v>
      </c>
      <c r="M427" s="388" t="str">
        <f t="shared" si="91"/>
        <v>Leer</v>
      </c>
      <c r="N427" s="388" t="str">
        <f t="shared" si="88"/>
        <v>Leer</v>
      </c>
      <c r="O427" s="388" t="str">
        <f>VLOOKUP(C427,{"29 - Psychiatrie (Erwachsene)","BGI";"30 - Kinder- und Jugendpsychiatrie","BGII";"31 - Psychosomatik","BGI";0,"Leer"},2,0)</f>
        <v>Leer</v>
      </c>
      <c r="P427" s="388" t="str">
        <f>VLOOKUP(C427,{"29 - Psychiatrie (Erwachsene)","BGIb";"30 - Kinder- und Jugendpsychiatrie","BGIIb";"31 - Psychosomatik","BGIb";0,"Leer"},2,0)</f>
        <v>Leer</v>
      </c>
      <c r="Q427" s="388" t="str">
        <f t="shared" si="92"/>
        <v>Leer</v>
      </c>
      <c r="R427" s="388">
        <f t="shared" si="81"/>
        <v>0</v>
      </c>
      <c r="S427" s="388">
        <f t="shared" si="89"/>
        <v>0</v>
      </c>
      <c r="T427" s="388">
        <f t="shared" si="82"/>
        <v>0</v>
      </c>
      <c r="U427" s="388">
        <f t="shared" si="83"/>
        <v>0</v>
      </c>
      <c r="V427" s="388">
        <f t="shared" si="84"/>
        <v>0</v>
      </c>
      <c r="W427" s="388">
        <f t="shared" si="85"/>
        <v>0</v>
      </c>
      <c r="X427" s="388">
        <f t="shared" si="86"/>
        <v>0</v>
      </c>
      <c r="Y427" s="388">
        <f t="shared" si="87"/>
        <v>0</v>
      </c>
    </row>
    <row r="428" spans="2:25" x14ac:dyDescent="0.3">
      <c r="B428" s="111" t="str">
        <f t="shared" si="80"/>
        <v>!!!</v>
      </c>
      <c r="C428" s="324"/>
      <c r="D428" s="351"/>
      <c r="E428" s="354"/>
      <c r="F428" s="340"/>
      <c r="G428" s="233"/>
      <c r="H428" s="351"/>
      <c r="I428" s="353"/>
      <c r="J428" s="89"/>
      <c r="K428" s="384"/>
      <c r="L428" s="388" t="str">
        <f t="shared" si="90"/>
        <v>Leer</v>
      </c>
      <c r="M428" s="388" t="str">
        <f t="shared" si="91"/>
        <v>Leer</v>
      </c>
      <c r="N428" s="388" t="str">
        <f t="shared" si="88"/>
        <v>Leer</v>
      </c>
      <c r="O428" s="388" t="str">
        <f>VLOOKUP(C428,{"29 - Psychiatrie (Erwachsene)","BGI";"30 - Kinder- und Jugendpsychiatrie","BGII";"31 - Psychosomatik","BGI";0,"Leer"},2,0)</f>
        <v>Leer</v>
      </c>
      <c r="P428" s="388" t="str">
        <f>VLOOKUP(C428,{"29 - Psychiatrie (Erwachsene)","BGIb";"30 - Kinder- und Jugendpsychiatrie","BGIIb";"31 - Psychosomatik","BGIb";0,"Leer"},2,0)</f>
        <v>Leer</v>
      </c>
      <c r="Q428" s="388" t="str">
        <f t="shared" si="92"/>
        <v>Leer</v>
      </c>
      <c r="R428" s="388">
        <f t="shared" si="81"/>
        <v>0</v>
      </c>
      <c r="S428" s="388">
        <f t="shared" si="89"/>
        <v>0</v>
      </c>
      <c r="T428" s="388">
        <f t="shared" si="82"/>
        <v>0</v>
      </c>
      <c r="U428" s="388">
        <f t="shared" si="83"/>
        <v>0</v>
      </c>
      <c r="V428" s="388">
        <f t="shared" si="84"/>
        <v>0</v>
      </c>
      <c r="W428" s="388">
        <f t="shared" si="85"/>
        <v>0</v>
      </c>
      <c r="X428" s="388">
        <f t="shared" si="86"/>
        <v>0</v>
      </c>
      <c r="Y428" s="388">
        <f t="shared" si="87"/>
        <v>0</v>
      </c>
    </row>
    <row r="429" spans="2:25" x14ac:dyDescent="0.3">
      <c r="B429" s="111" t="str">
        <f t="shared" si="80"/>
        <v>!!!</v>
      </c>
      <c r="C429" s="324"/>
      <c r="D429" s="351"/>
      <c r="E429" s="354"/>
      <c r="F429" s="340"/>
      <c r="G429" s="233"/>
      <c r="H429" s="351"/>
      <c r="I429" s="353"/>
      <c r="J429" s="89"/>
      <c r="K429" s="384"/>
      <c r="L429" s="388" t="str">
        <f t="shared" si="90"/>
        <v>Leer</v>
      </c>
      <c r="M429" s="388" t="str">
        <f t="shared" si="91"/>
        <v>Leer</v>
      </c>
      <c r="N429" s="388" t="str">
        <f t="shared" si="88"/>
        <v>Leer</v>
      </c>
      <c r="O429" s="388" t="str">
        <f>VLOOKUP(C429,{"29 - Psychiatrie (Erwachsene)","BGI";"30 - Kinder- und Jugendpsychiatrie","BGII";"31 - Psychosomatik","BGI";0,"Leer"},2,0)</f>
        <v>Leer</v>
      </c>
      <c r="P429" s="388" t="str">
        <f>VLOOKUP(C429,{"29 - Psychiatrie (Erwachsene)","BGIb";"30 - Kinder- und Jugendpsychiatrie","BGIIb";"31 - Psychosomatik","BGIb";0,"Leer"},2,0)</f>
        <v>Leer</v>
      </c>
      <c r="Q429" s="388" t="str">
        <f t="shared" si="92"/>
        <v>Leer</v>
      </c>
      <c r="R429" s="388">
        <f t="shared" si="81"/>
        <v>0</v>
      </c>
      <c r="S429" s="388">
        <f t="shared" si="89"/>
        <v>0</v>
      </c>
      <c r="T429" s="388">
        <f t="shared" si="82"/>
        <v>0</v>
      </c>
      <c r="U429" s="388">
        <f t="shared" si="83"/>
        <v>0</v>
      </c>
      <c r="V429" s="388">
        <f t="shared" si="84"/>
        <v>0</v>
      </c>
      <c r="W429" s="388">
        <f t="shared" si="85"/>
        <v>0</v>
      </c>
      <c r="X429" s="388">
        <f t="shared" si="86"/>
        <v>0</v>
      </c>
      <c r="Y429" s="388">
        <f t="shared" si="87"/>
        <v>0</v>
      </c>
    </row>
    <row r="430" spans="2:25" x14ac:dyDescent="0.3">
      <c r="B430" s="111" t="str">
        <f t="shared" si="80"/>
        <v>!!!</v>
      </c>
      <c r="C430" s="324"/>
      <c r="D430" s="351"/>
      <c r="E430" s="354"/>
      <c r="F430" s="340"/>
      <c r="G430" s="233"/>
      <c r="H430" s="351"/>
      <c r="I430" s="353"/>
      <c r="J430" s="89"/>
      <c r="K430" s="384"/>
      <c r="L430" s="388" t="str">
        <f t="shared" si="90"/>
        <v>Leer</v>
      </c>
      <c r="M430" s="388" t="str">
        <f t="shared" si="91"/>
        <v>Leer</v>
      </c>
      <c r="N430" s="388" t="str">
        <f t="shared" si="88"/>
        <v>Leer</v>
      </c>
      <c r="O430" s="388" t="str">
        <f>VLOOKUP(C430,{"29 - Psychiatrie (Erwachsene)","BGI";"30 - Kinder- und Jugendpsychiatrie","BGII";"31 - Psychosomatik","BGI";0,"Leer"},2,0)</f>
        <v>Leer</v>
      </c>
      <c r="P430" s="388" t="str">
        <f>VLOOKUP(C430,{"29 - Psychiatrie (Erwachsene)","BGIb";"30 - Kinder- und Jugendpsychiatrie","BGIIb";"31 - Psychosomatik","BGIb";0,"Leer"},2,0)</f>
        <v>Leer</v>
      </c>
      <c r="Q430" s="388" t="str">
        <f t="shared" si="92"/>
        <v>Leer</v>
      </c>
      <c r="R430" s="388">
        <f t="shared" si="81"/>
        <v>0</v>
      </c>
      <c r="S430" s="388">
        <f t="shared" si="89"/>
        <v>0</v>
      </c>
      <c r="T430" s="388">
        <f t="shared" si="82"/>
        <v>0</v>
      </c>
      <c r="U430" s="388">
        <f t="shared" si="83"/>
        <v>0</v>
      </c>
      <c r="V430" s="388">
        <f t="shared" si="84"/>
        <v>0</v>
      </c>
      <c r="W430" s="388">
        <f t="shared" si="85"/>
        <v>0</v>
      </c>
      <c r="X430" s="388">
        <f t="shared" si="86"/>
        <v>0</v>
      </c>
      <c r="Y430" s="388">
        <f t="shared" si="87"/>
        <v>0</v>
      </c>
    </row>
    <row r="431" spans="2:25" x14ac:dyDescent="0.3">
      <c r="B431" s="111" t="str">
        <f t="shared" si="80"/>
        <v>!!!</v>
      </c>
      <c r="C431" s="324"/>
      <c r="D431" s="351"/>
      <c r="E431" s="354"/>
      <c r="F431" s="340"/>
      <c r="G431" s="233"/>
      <c r="H431" s="351"/>
      <c r="I431" s="353"/>
      <c r="J431" s="89"/>
      <c r="K431" s="384"/>
      <c r="L431" s="388" t="str">
        <f t="shared" si="90"/>
        <v>Leer</v>
      </c>
      <c r="M431" s="388" t="str">
        <f t="shared" si="91"/>
        <v>Leer</v>
      </c>
      <c r="N431" s="388" t="str">
        <f t="shared" si="88"/>
        <v>Leer</v>
      </c>
      <c r="O431" s="388" t="str">
        <f>VLOOKUP(C431,{"29 - Psychiatrie (Erwachsene)","BGI";"30 - Kinder- und Jugendpsychiatrie","BGII";"31 - Psychosomatik","BGI";0,"Leer"},2,0)</f>
        <v>Leer</v>
      </c>
      <c r="P431" s="388" t="str">
        <f>VLOOKUP(C431,{"29 - Psychiatrie (Erwachsene)","BGIb";"30 - Kinder- und Jugendpsychiatrie","BGIIb";"31 - Psychosomatik","BGIb";0,"Leer"},2,0)</f>
        <v>Leer</v>
      </c>
      <c r="Q431" s="388" t="str">
        <f t="shared" si="92"/>
        <v>Leer</v>
      </c>
      <c r="R431" s="388">
        <f t="shared" si="81"/>
        <v>0</v>
      </c>
      <c r="S431" s="388">
        <f t="shared" si="89"/>
        <v>0</v>
      </c>
      <c r="T431" s="388">
        <f t="shared" si="82"/>
        <v>0</v>
      </c>
      <c r="U431" s="388">
        <f t="shared" si="83"/>
        <v>0</v>
      </c>
      <c r="V431" s="388">
        <f t="shared" si="84"/>
        <v>0</v>
      </c>
      <c r="W431" s="388">
        <f t="shared" si="85"/>
        <v>0</v>
      </c>
      <c r="X431" s="388">
        <f t="shared" si="86"/>
        <v>0</v>
      </c>
      <c r="Y431" s="388">
        <f t="shared" si="87"/>
        <v>0</v>
      </c>
    </row>
    <row r="432" spans="2:25" x14ac:dyDescent="0.3">
      <c r="B432" s="111" t="str">
        <f t="shared" si="80"/>
        <v>!!!</v>
      </c>
      <c r="C432" s="324"/>
      <c r="D432" s="351"/>
      <c r="E432" s="354"/>
      <c r="F432" s="340"/>
      <c r="G432" s="233"/>
      <c r="H432" s="351"/>
      <c r="I432" s="353"/>
      <c r="J432" s="89"/>
      <c r="K432" s="384"/>
      <c r="L432" s="388" t="str">
        <f t="shared" si="90"/>
        <v>Leer</v>
      </c>
      <c r="M432" s="388" t="str">
        <f t="shared" si="91"/>
        <v>Leer</v>
      </c>
      <c r="N432" s="388" t="str">
        <f t="shared" si="88"/>
        <v>Leer</v>
      </c>
      <c r="O432" s="388" t="str">
        <f>VLOOKUP(C432,{"29 - Psychiatrie (Erwachsene)","BGI";"30 - Kinder- und Jugendpsychiatrie","BGII";"31 - Psychosomatik","BGI";0,"Leer"},2,0)</f>
        <v>Leer</v>
      </c>
      <c r="P432" s="388" t="str">
        <f>VLOOKUP(C432,{"29 - Psychiatrie (Erwachsene)","BGIb";"30 - Kinder- und Jugendpsychiatrie","BGIIb";"31 - Psychosomatik","BGIb";0,"Leer"},2,0)</f>
        <v>Leer</v>
      </c>
      <c r="Q432" s="388" t="str">
        <f t="shared" si="92"/>
        <v>Leer</v>
      </c>
      <c r="R432" s="388">
        <f t="shared" si="81"/>
        <v>0</v>
      </c>
      <c r="S432" s="388">
        <f t="shared" si="89"/>
        <v>0</v>
      </c>
      <c r="T432" s="388">
        <f t="shared" si="82"/>
        <v>0</v>
      </c>
      <c r="U432" s="388">
        <f t="shared" si="83"/>
        <v>0</v>
      </c>
      <c r="V432" s="388">
        <f t="shared" si="84"/>
        <v>0</v>
      </c>
      <c r="W432" s="388">
        <f t="shared" si="85"/>
        <v>0</v>
      </c>
      <c r="X432" s="388">
        <f t="shared" si="86"/>
        <v>0</v>
      </c>
      <c r="Y432" s="388">
        <f t="shared" si="87"/>
        <v>0</v>
      </c>
    </row>
    <row r="433" spans="2:25" x14ac:dyDescent="0.3">
      <c r="B433" s="111" t="str">
        <f t="shared" si="80"/>
        <v>!!!</v>
      </c>
      <c r="C433" s="324"/>
      <c r="D433" s="351"/>
      <c r="E433" s="354"/>
      <c r="F433" s="340"/>
      <c r="G433" s="233"/>
      <c r="H433" s="351"/>
      <c r="I433" s="353"/>
      <c r="J433" s="89"/>
      <c r="K433" s="384"/>
      <c r="L433" s="388" t="str">
        <f t="shared" si="90"/>
        <v>Leer</v>
      </c>
      <c r="M433" s="388" t="str">
        <f t="shared" si="91"/>
        <v>Leer</v>
      </c>
      <c r="N433" s="388" t="str">
        <f t="shared" si="88"/>
        <v>Leer</v>
      </c>
      <c r="O433" s="388" t="str">
        <f>VLOOKUP(C433,{"29 - Psychiatrie (Erwachsene)","BGI";"30 - Kinder- und Jugendpsychiatrie","BGII";"31 - Psychosomatik","BGI";0,"Leer"},2,0)</f>
        <v>Leer</v>
      </c>
      <c r="P433" s="388" t="str">
        <f>VLOOKUP(C433,{"29 - Psychiatrie (Erwachsene)","BGIb";"30 - Kinder- und Jugendpsychiatrie","BGIIb";"31 - Psychosomatik","BGIb";0,"Leer"},2,0)</f>
        <v>Leer</v>
      </c>
      <c r="Q433" s="388" t="str">
        <f t="shared" si="92"/>
        <v>Leer</v>
      </c>
      <c r="R433" s="388">
        <f t="shared" si="81"/>
        <v>0</v>
      </c>
      <c r="S433" s="388">
        <f t="shared" si="89"/>
        <v>0</v>
      </c>
      <c r="T433" s="388">
        <f t="shared" si="82"/>
        <v>0</v>
      </c>
      <c r="U433" s="388">
        <f t="shared" si="83"/>
        <v>0</v>
      </c>
      <c r="V433" s="388">
        <f t="shared" si="84"/>
        <v>0</v>
      </c>
      <c r="W433" s="388">
        <f t="shared" si="85"/>
        <v>0</v>
      </c>
      <c r="X433" s="388">
        <f t="shared" si="86"/>
        <v>0</v>
      </c>
      <c r="Y433" s="388">
        <f t="shared" si="87"/>
        <v>0</v>
      </c>
    </row>
    <row r="434" spans="2:25" x14ac:dyDescent="0.3">
      <c r="B434" s="111" t="str">
        <f t="shared" si="80"/>
        <v>!!!</v>
      </c>
      <c r="C434" s="324"/>
      <c r="D434" s="351"/>
      <c r="E434" s="354"/>
      <c r="F434" s="340"/>
      <c r="G434" s="233"/>
      <c r="H434" s="351"/>
      <c r="I434" s="353"/>
      <c r="J434" s="89"/>
      <c r="K434" s="384"/>
      <c r="L434" s="388" t="str">
        <f t="shared" si="90"/>
        <v>Leer</v>
      </c>
      <c r="M434" s="388" t="str">
        <f t="shared" si="91"/>
        <v>Leer</v>
      </c>
      <c r="N434" s="388" t="str">
        <f t="shared" si="88"/>
        <v>Leer</v>
      </c>
      <c r="O434" s="388" t="str">
        <f>VLOOKUP(C434,{"29 - Psychiatrie (Erwachsene)","BGI";"30 - Kinder- und Jugendpsychiatrie","BGII";"31 - Psychosomatik","BGI";0,"Leer"},2,0)</f>
        <v>Leer</v>
      </c>
      <c r="P434" s="388" t="str">
        <f>VLOOKUP(C434,{"29 - Psychiatrie (Erwachsene)","BGIb";"30 - Kinder- und Jugendpsychiatrie","BGIIb";"31 - Psychosomatik","BGIb";0,"Leer"},2,0)</f>
        <v>Leer</v>
      </c>
      <c r="Q434" s="388" t="str">
        <f t="shared" si="92"/>
        <v>Leer</v>
      </c>
      <c r="R434" s="388">
        <f t="shared" si="81"/>
        <v>0</v>
      </c>
      <c r="S434" s="388">
        <f t="shared" si="89"/>
        <v>0</v>
      </c>
      <c r="T434" s="388">
        <f t="shared" si="82"/>
        <v>0</v>
      </c>
      <c r="U434" s="388">
        <f t="shared" si="83"/>
        <v>0</v>
      </c>
      <c r="V434" s="388">
        <f t="shared" si="84"/>
        <v>0</v>
      </c>
      <c r="W434" s="388">
        <f t="shared" si="85"/>
        <v>0</v>
      </c>
      <c r="X434" s="388">
        <f t="shared" si="86"/>
        <v>0</v>
      </c>
      <c r="Y434" s="388">
        <f t="shared" si="87"/>
        <v>0</v>
      </c>
    </row>
    <row r="435" spans="2:25" x14ac:dyDescent="0.3">
      <c r="B435" s="111" t="str">
        <f t="shared" si="80"/>
        <v>!!!</v>
      </c>
      <c r="C435" s="324"/>
      <c r="D435" s="351"/>
      <c r="E435" s="354"/>
      <c r="F435" s="340"/>
      <c r="G435" s="233"/>
      <c r="H435" s="351"/>
      <c r="I435" s="353"/>
      <c r="J435" s="89"/>
      <c r="K435" s="384"/>
      <c r="L435" s="388" t="str">
        <f t="shared" si="90"/>
        <v>Leer</v>
      </c>
      <c r="M435" s="388" t="str">
        <f t="shared" si="91"/>
        <v>Leer</v>
      </c>
      <c r="N435" s="388" t="str">
        <f t="shared" si="88"/>
        <v>Leer</v>
      </c>
      <c r="O435" s="388" t="str">
        <f>VLOOKUP(C435,{"29 - Psychiatrie (Erwachsene)","BGI";"30 - Kinder- und Jugendpsychiatrie","BGII";"31 - Psychosomatik","BGI";0,"Leer"},2,0)</f>
        <v>Leer</v>
      </c>
      <c r="P435" s="388" t="str">
        <f>VLOOKUP(C435,{"29 - Psychiatrie (Erwachsene)","BGIb";"30 - Kinder- und Jugendpsychiatrie","BGIIb";"31 - Psychosomatik","BGIb";0,"Leer"},2,0)</f>
        <v>Leer</v>
      </c>
      <c r="Q435" s="388" t="str">
        <f t="shared" si="92"/>
        <v>Leer</v>
      </c>
      <c r="R435" s="388">
        <f t="shared" si="81"/>
        <v>0</v>
      </c>
      <c r="S435" s="388">
        <f t="shared" si="89"/>
        <v>0</v>
      </c>
      <c r="T435" s="388">
        <f t="shared" si="82"/>
        <v>0</v>
      </c>
      <c r="U435" s="388">
        <f t="shared" si="83"/>
        <v>0</v>
      </c>
      <c r="V435" s="388">
        <f t="shared" si="84"/>
        <v>0</v>
      </c>
      <c r="W435" s="388">
        <f t="shared" si="85"/>
        <v>0</v>
      </c>
      <c r="X435" s="388">
        <f t="shared" si="86"/>
        <v>0</v>
      </c>
      <c r="Y435" s="388">
        <f t="shared" si="87"/>
        <v>0</v>
      </c>
    </row>
    <row r="436" spans="2:25" x14ac:dyDescent="0.3">
      <c r="B436" s="111" t="str">
        <f t="shared" si="80"/>
        <v>!!!</v>
      </c>
      <c r="C436" s="324"/>
      <c r="D436" s="351"/>
      <c r="E436" s="354"/>
      <c r="F436" s="340"/>
      <c r="G436" s="233"/>
      <c r="H436" s="351"/>
      <c r="I436" s="353"/>
      <c r="J436" s="89"/>
      <c r="K436" s="384"/>
      <c r="L436" s="388" t="str">
        <f t="shared" si="90"/>
        <v>Leer</v>
      </c>
      <c r="M436" s="388" t="str">
        <f t="shared" si="91"/>
        <v>Leer</v>
      </c>
      <c r="N436" s="388" t="str">
        <f t="shared" si="88"/>
        <v>Leer</v>
      </c>
      <c r="O436" s="388" t="str">
        <f>VLOOKUP(C436,{"29 - Psychiatrie (Erwachsene)","BGI";"30 - Kinder- und Jugendpsychiatrie","BGII";"31 - Psychosomatik","BGI";0,"Leer"},2,0)</f>
        <v>Leer</v>
      </c>
      <c r="P436" s="388" t="str">
        <f>VLOOKUP(C436,{"29 - Psychiatrie (Erwachsene)","BGIb";"30 - Kinder- und Jugendpsychiatrie","BGIIb";"31 - Psychosomatik","BGIb";0,"Leer"},2,0)</f>
        <v>Leer</v>
      </c>
      <c r="Q436" s="388" t="str">
        <f t="shared" si="92"/>
        <v>Leer</v>
      </c>
      <c r="R436" s="388">
        <f t="shared" si="81"/>
        <v>0</v>
      </c>
      <c r="S436" s="388">
        <f t="shared" si="89"/>
        <v>0</v>
      </c>
      <c r="T436" s="388">
        <f t="shared" si="82"/>
        <v>0</v>
      </c>
      <c r="U436" s="388">
        <f t="shared" si="83"/>
        <v>0</v>
      </c>
      <c r="V436" s="388">
        <f t="shared" si="84"/>
        <v>0</v>
      </c>
      <c r="W436" s="388">
        <f t="shared" si="85"/>
        <v>0</v>
      </c>
      <c r="X436" s="388">
        <f t="shared" si="86"/>
        <v>0</v>
      </c>
      <c r="Y436" s="388">
        <f t="shared" si="87"/>
        <v>0</v>
      </c>
    </row>
    <row r="437" spans="2:25" x14ac:dyDescent="0.3">
      <c r="B437" s="111" t="str">
        <f t="shared" si="80"/>
        <v>!!!</v>
      </c>
      <c r="C437" s="324"/>
      <c r="D437" s="351"/>
      <c r="E437" s="354"/>
      <c r="F437" s="340"/>
      <c r="G437" s="233"/>
      <c r="H437" s="351"/>
      <c r="I437" s="353"/>
      <c r="J437" s="89"/>
      <c r="K437" s="384"/>
      <c r="L437" s="388" t="str">
        <f t="shared" si="90"/>
        <v>Leer</v>
      </c>
      <c r="M437" s="388" t="str">
        <f t="shared" si="91"/>
        <v>Leer</v>
      </c>
      <c r="N437" s="388" t="str">
        <f t="shared" si="88"/>
        <v>Leer</v>
      </c>
      <c r="O437" s="388" t="str">
        <f>VLOOKUP(C437,{"29 - Psychiatrie (Erwachsene)","BGI";"30 - Kinder- und Jugendpsychiatrie","BGII";"31 - Psychosomatik","BGI";0,"Leer"},2,0)</f>
        <v>Leer</v>
      </c>
      <c r="P437" s="388" t="str">
        <f>VLOOKUP(C437,{"29 - Psychiatrie (Erwachsene)","BGIb";"30 - Kinder- und Jugendpsychiatrie","BGIIb";"31 - Psychosomatik","BGIb";0,"Leer"},2,0)</f>
        <v>Leer</v>
      </c>
      <c r="Q437" s="388" t="str">
        <f t="shared" si="92"/>
        <v>Leer</v>
      </c>
      <c r="R437" s="388">
        <f t="shared" si="81"/>
        <v>0</v>
      </c>
      <c r="S437" s="388">
        <f t="shared" si="89"/>
        <v>0</v>
      </c>
      <c r="T437" s="388">
        <f t="shared" si="82"/>
        <v>0</v>
      </c>
      <c r="U437" s="388">
        <f t="shared" si="83"/>
        <v>0</v>
      </c>
      <c r="V437" s="388">
        <f t="shared" si="84"/>
        <v>0</v>
      </c>
      <c r="W437" s="388">
        <f t="shared" si="85"/>
        <v>0</v>
      </c>
      <c r="X437" s="388">
        <f t="shared" si="86"/>
        <v>0</v>
      </c>
      <c r="Y437" s="388">
        <f t="shared" si="87"/>
        <v>0</v>
      </c>
    </row>
    <row r="438" spans="2:25" x14ac:dyDescent="0.3">
      <c r="B438" s="111" t="str">
        <f t="shared" si="80"/>
        <v>!!!</v>
      </c>
      <c r="C438" s="324"/>
      <c r="D438" s="351"/>
      <c r="E438" s="354"/>
      <c r="F438" s="340"/>
      <c r="G438" s="233"/>
      <c r="H438" s="351"/>
      <c r="I438" s="353"/>
      <c r="J438" s="89"/>
      <c r="K438" s="384"/>
      <c r="L438" s="388" t="str">
        <f t="shared" si="90"/>
        <v>Leer</v>
      </c>
      <c r="M438" s="388" t="str">
        <f t="shared" si="91"/>
        <v>Leer</v>
      </c>
      <c r="N438" s="388" t="str">
        <f t="shared" si="88"/>
        <v>Leer</v>
      </c>
      <c r="O438" s="388" t="str">
        <f>VLOOKUP(C438,{"29 - Psychiatrie (Erwachsene)","BGI";"30 - Kinder- und Jugendpsychiatrie","BGII";"31 - Psychosomatik","BGI";0,"Leer"},2,0)</f>
        <v>Leer</v>
      </c>
      <c r="P438" s="388" t="str">
        <f>VLOOKUP(C438,{"29 - Psychiatrie (Erwachsene)","BGIb";"30 - Kinder- und Jugendpsychiatrie","BGIIb";"31 - Psychosomatik","BGIb";0,"Leer"},2,0)</f>
        <v>Leer</v>
      </c>
      <c r="Q438" s="388" t="str">
        <f t="shared" si="92"/>
        <v>Leer</v>
      </c>
      <c r="R438" s="388">
        <f t="shared" si="81"/>
        <v>0</v>
      </c>
      <c r="S438" s="388">
        <f t="shared" si="89"/>
        <v>0</v>
      </c>
      <c r="T438" s="388">
        <f t="shared" si="82"/>
        <v>0</v>
      </c>
      <c r="U438" s="388">
        <f t="shared" si="83"/>
        <v>0</v>
      </c>
      <c r="V438" s="388">
        <f t="shared" si="84"/>
        <v>0</v>
      </c>
      <c r="W438" s="388">
        <f t="shared" si="85"/>
        <v>0</v>
      </c>
      <c r="X438" s="388">
        <f t="shared" si="86"/>
        <v>0</v>
      </c>
      <c r="Y438" s="388">
        <f t="shared" si="87"/>
        <v>0</v>
      </c>
    </row>
    <row r="439" spans="2:25" x14ac:dyDescent="0.3">
      <c r="B439" s="111" t="str">
        <f t="shared" si="80"/>
        <v>!!!</v>
      </c>
      <c r="C439" s="324"/>
      <c r="D439" s="351"/>
      <c r="E439" s="354"/>
      <c r="F439" s="340"/>
      <c r="G439" s="233"/>
      <c r="H439" s="351"/>
      <c r="I439" s="353"/>
      <c r="J439" s="89"/>
      <c r="K439" s="384"/>
      <c r="L439" s="388" t="str">
        <f t="shared" si="90"/>
        <v>Leer</v>
      </c>
      <c r="M439" s="388" t="str">
        <f t="shared" si="91"/>
        <v>Leer</v>
      </c>
      <c r="N439" s="388" t="str">
        <f t="shared" si="88"/>
        <v>Leer</v>
      </c>
      <c r="O439" s="388" t="str">
        <f>VLOOKUP(C439,{"29 - Psychiatrie (Erwachsene)","BGI";"30 - Kinder- und Jugendpsychiatrie","BGII";"31 - Psychosomatik","BGI";0,"Leer"},2,0)</f>
        <v>Leer</v>
      </c>
      <c r="P439" s="388" t="str">
        <f>VLOOKUP(C439,{"29 - Psychiatrie (Erwachsene)","BGIb";"30 - Kinder- und Jugendpsychiatrie","BGIIb";"31 - Psychosomatik","BGIb";0,"Leer"},2,0)</f>
        <v>Leer</v>
      </c>
      <c r="Q439" s="388" t="str">
        <f t="shared" si="92"/>
        <v>Leer</v>
      </c>
      <c r="R439" s="388">
        <f t="shared" si="81"/>
        <v>0</v>
      </c>
      <c r="S439" s="388">
        <f t="shared" si="89"/>
        <v>0</v>
      </c>
      <c r="T439" s="388">
        <f t="shared" si="82"/>
        <v>0</v>
      </c>
      <c r="U439" s="388">
        <f t="shared" si="83"/>
        <v>0</v>
      </c>
      <c r="V439" s="388">
        <f t="shared" si="84"/>
        <v>0</v>
      </c>
      <c r="W439" s="388">
        <f t="shared" si="85"/>
        <v>0</v>
      </c>
      <c r="X439" s="388">
        <f t="shared" si="86"/>
        <v>0</v>
      </c>
      <c r="Y439" s="388">
        <f t="shared" si="87"/>
        <v>0</v>
      </c>
    </row>
    <row r="440" spans="2:25" x14ac:dyDescent="0.3">
      <c r="B440" s="111" t="str">
        <f t="shared" si="80"/>
        <v>!!!</v>
      </c>
      <c r="C440" s="324"/>
      <c r="D440" s="351"/>
      <c r="E440" s="354"/>
      <c r="F440" s="340"/>
      <c r="G440" s="233"/>
      <c r="H440" s="351"/>
      <c r="I440" s="353"/>
      <c r="J440" s="89"/>
      <c r="K440" s="384"/>
      <c r="L440" s="388" t="str">
        <f t="shared" si="90"/>
        <v>Leer</v>
      </c>
      <c r="M440" s="388" t="str">
        <f t="shared" si="91"/>
        <v>Leer</v>
      </c>
      <c r="N440" s="388" t="str">
        <f t="shared" si="88"/>
        <v>Leer</v>
      </c>
      <c r="O440" s="388" t="str">
        <f>VLOOKUP(C440,{"29 - Psychiatrie (Erwachsene)","BGI";"30 - Kinder- und Jugendpsychiatrie","BGII";"31 - Psychosomatik","BGI";0,"Leer"},2,0)</f>
        <v>Leer</v>
      </c>
      <c r="P440" s="388" t="str">
        <f>VLOOKUP(C440,{"29 - Psychiatrie (Erwachsene)","BGIb";"30 - Kinder- und Jugendpsychiatrie","BGIIb";"31 - Psychosomatik","BGIb";0,"Leer"},2,0)</f>
        <v>Leer</v>
      </c>
      <c r="Q440" s="388" t="str">
        <f t="shared" si="92"/>
        <v>Leer</v>
      </c>
      <c r="R440" s="388">
        <f t="shared" si="81"/>
        <v>0</v>
      </c>
      <c r="S440" s="388">
        <f t="shared" si="89"/>
        <v>0</v>
      </c>
      <c r="T440" s="388">
        <f t="shared" si="82"/>
        <v>0</v>
      </c>
      <c r="U440" s="388">
        <f t="shared" si="83"/>
        <v>0</v>
      </c>
      <c r="V440" s="388">
        <f t="shared" si="84"/>
        <v>0</v>
      </c>
      <c r="W440" s="388">
        <f t="shared" si="85"/>
        <v>0</v>
      </c>
      <c r="X440" s="388">
        <f t="shared" si="86"/>
        <v>0</v>
      </c>
      <c r="Y440" s="388">
        <f t="shared" si="87"/>
        <v>0</v>
      </c>
    </row>
    <row r="441" spans="2:25" x14ac:dyDescent="0.3">
      <c r="B441" s="111" t="str">
        <f t="shared" si="80"/>
        <v>!!!</v>
      </c>
      <c r="C441" s="324"/>
      <c r="D441" s="351"/>
      <c r="E441" s="354"/>
      <c r="F441" s="340"/>
      <c r="G441" s="233"/>
      <c r="H441" s="351"/>
      <c r="I441" s="353"/>
      <c r="J441" s="89"/>
      <c r="K441" s="384"/>
      <c r="L441" s="388" t="str">
        <f t="shared" si="90"/>
        <v>Leer</v>
      </c>
      <c r="M441" s="388" t="str">
        <f t="shared" si="91"/>
        <v>Leer</v>
      </c>
      <c r="N441" s="388" t="str">
        <f t="shared" si="88"/>
        <v>Leer</v>
      </c>
      <c r="O441" s="388" t="str">
        <f>VLOOKUP(C441,{"29 - Psychiatrie (Erwachsene)","BGI";"30 - Kinder- und Jugendpsychiatrie","BGII";"31 - Psychosomatik","BGI";0,"Leer"},2,0)</f>
        <v>Leer</v>
      </c>
      <c r="P441" s="388" t="str">
        <f>VLOOKUP(C441,{"29 - Psychiatrie (Erwachsene)","BGIb";"30 - Kinder- und Jugendpsychiatrie","BGIIb";"31 - Psychosomatik","BGIb";0,"Leer"},2,0)</f>
        <v>Leer</v>
      </c>
      <c r="Q441" s="388" t="str">
        <f t="shared" si="92"/>
        <v>Leer</v>
      </c>
      <c r="R441" s="388">
        <f t="shared" si="81"/>
        <v>0</v>
      </c>
      <c r="S441" s="388">
        <f t="shared" si="89"/>
        <v>0</v>
      </c>
      <c r="T441" s="388">
        <f t="shared" si="82"/>
        <v>0</v>
      </c>
      <c r="U441" s="388">
        <f t="shared" si="83"/>
        <v>0</v>
      </c>
      <c r="V441" s="388">
        <f t="shared" si="84"/>
        <v>0</v>
      </c>
      <c r="W441" s="388">
        <f t="shared" si="85"/>
        <v>0</v>
      </c>
      <c r="X441" s="388">
        <f t="shared" si="86"/>
        <v>0</v>
      </c>
      <c r="Y441" s="388">
        <f t="shared" si="87"/>
        <v>0</v>
      </c>
    </row>
    <row r="442" spans="2:25" x14ac:dyDescent="0.3">
      <c r="B442" s="111" t="str">
        <f t="shared" si="80"/>
        <v>!!!</v>
      </c>
      <c r="C442" s="324"/>
      <c r="D442" s="351"/>
      <c r="E442" s="354"/>
      <c r="F442" s="340"/>
      <c r="G442" s="233"/>
      <c r="H442" s="351"/>
      <c r="I442" s="353"/>
      <c r="J442" s="89"/>
      <c r="K442" s="384"/>
      <c r="L442" s="388" t="str">
        <f t="shared" si="90"/>
        <v>Leer</v>
      </c>
      <c r="M442" s="388" t="str">
        <f t="shared" si="91"/>
        <v>Leer</v>
      </c>
      <c r="N442" s="388" t="str">
        <f t="shared" si="88"/>
        <v>Leer</v>
      </c>
      <c r="O442" s="388" t="str">
        <f>VLOOKUP(C442,{"29 - Psychiatrie (Erwachsene)","BGI";"30 - Kinder- und Jugendpsychiatrie","BGII";"31 - Psychosomatik","BGI";0,"Leer"},2,0)</f>
        <v>Leer</v>
      </c>
      <c r="P442" s="388" t="str">
        <f>VLOOKUP(C442,{"29 - Psychiatrie (Erwachsene)","BGIb";"30 - Kinder- und Jugendpsychiatrie","BGIIb";"31 - Psychosomatik","BGIb";0,"Leer"},2,0)</f>
        <v>Leer</v>
      </c>
      <c r="Q442" s="388" t="str">
        <f t="shared" si="92"/>
        <v>Leer</v>
      </c>
      <c r="R442" s="388">
        <f t="shared" si="81"/>
        <v>0</v>
      </c>
      <c r="S442" s="388">
        <f t="shared" si="89"/>
        <v>0</v>
      </c>
      <c r="T442" s="388">
        <f t="shared" si="82"/>
        <v>0</v>
      </c>
      <c r="U442" s="388">
        <f t="shared" si="83"/>
        <v>0</v>
      </c>
      <c r="V442" s="388">
        <f t="shared" si="84"/>
        <v>0</v>
      </c>
      <c r="W442" s="388">
        <f t="shared" si="85"/>
        <v>0</v>
      </c>
      <c r="X442" s="388">
        <f t="shared" si="86"/>
        <v>0</v>
      </c>
      <c r="Y442" s="388">
        <f t="shared" si="87"/>
        <v>0</v>
      </c>
    </row>
    <row r="443" spans="2:25" x14ac:dyDescent="0.3">
      <c r="B443" s="111" t="str">
        <f t="shared" si="80"/>
        <v>!!!</v>
      </c>
      <c r="C443" s="324"/>
      <c r="D443" s="351"/>
      <c r="E443" s="354"/>
      <c r="F443" s="340"/>
      <c r="G443" s="233"/>
      <c r="H443" s="351"/>
      <c r="I443" s="353"/>
      <c r="J443" s="89"/>
      <c r="K443" s="384"/>
      <c r="L443" s="388" t="str">
        <f t="shared" si="90"/>
        <v>Leer</v>
      </c>
      <c r="M443" s="388" t="str">
        <f t="shared" si="91"/>
        <v>Leer</v>
      </c>
      <c r="N443" s="388" t="str">
        <f t="shared" si="88"/>
        <v>Leer</v>
      </c>
      <c r="O443" s="388" t="str">
        <f>VLOOKUP(C443,{"29 - Psychiatrie (Erwachsene)","BGI";"30 - Kinder- und Jugendpsychiatrie","BGII";"31 - Psychosomatik","BGI";0,"Leer"},2,0)</f>
        <v>Leer</v>
      </c>
      <c r="P443" s="388" t="str">
        <f>VLOOKUP(C443,{"29 - Psychiatrie (Erwachsene)","BGIb";"30 - Kinder- und Jugendpsychiatrie","BGIIb";"31 - Psychosomatik","BGIb";0,"Leer"},2,0)</f>
        <v>Leer</v>
      </c>
      <c r="Q443" s="388" t="str">
        <f t="shared" si="92"/>
        <v>Leer</v>
      </c>
      <c r="R443" s="388">
        <f t="shared" si="81"/>
        <v>0</v>
      </c>
      <c r="S443" s="388">
        <f t="shared" si="89"/>
        <v>0</v>
      </c>
      <c r="T443" s="388">
        <f t="shared" si="82"/>
        <v>0</v>
      </c>
      <c r="U443" s="388">
        <f t="shared" si="83"/>
        <v>0</v>
      </c>
      <c r="V443" s="388">
        <f t="shared" si="84"/>
        <v>0</v>
      </c>
      <c r="W443" s="388">
        <f t="shared" si="85"/>
        <v>0</v>
      </c>
      <c r="X443" s="388">
        <f t="shared" si="86"/>
        <v>0</v>
      </c>
      <c r="Y443" s="388">
        <f t="shared" si="87"/>
        <v>0</v>
      </c>
    </row>
    <row r="444" spans="2:25" x14ac:dyDescent="0.3">
      <c r="B444" s="111" t="str">
        <f t="shared" si="80"/>
        <v>!!!</v>
      </c>
      <c r="C444" s="324"/>
      <c r="D444" s="351"/>
      <c r="E444" s="354"/>
      <c r="F444" s="340"/>
      <c r="G444" s="233"/>
      <c r="H444" s="351"/>
      <c r="I444" s="353"/>
      <c r="J444" s="89"/>
      <c r="K444" s="384"/>
      <c r="L444" s="388" t="str">
        <f t="shared" si="90"/>
        <v>Leer</v>
      </c>
      <c r="M444" s="388" t="str">
        <f t="shared" si="91"/>
        <v>Leer</v>
      </c>
      <c r="N444" s="388" t="str">
        <f t="shared" si="88"/>
        <v>Leer</v>
      </c>
      <c r="O444" s="388" t="str">
        <f>VLOOKUP(C444,{"29 - Psychiatrie (Erwachsene)","BGI";"30 - Kinder- und Jugendpsychiatrie","BGII";"31 - Psychosomatik","BGI";0,"Leer"},2,0)</f>
        <v>Leer</v>
      </c>
      <c r="P444" s="388" t="str">
        <f>VLOOKUP(C444,{"29 - Psychiatrie (Erwachsene)","BGIb";"30 - Kinder- und Jugendpsychiatrie","BGIIb";"31 - Psychosomatik","BGIb";0,"Leer"},2,0)</f>
        <v>Leer</v>
      </c>
      <c r="Q444" s="388" t="str">
        <f t="shared" si="92"/>
        <v>Leer</v>
      </c>
      <c r="R444" s="388">
        <f t="shared" si="81"/>
        <v>0</v>
      </c>
      <c r="S444" s="388">
        <f t="shared" si="89"/>
        <v>0</v>
      </c>
      <c r="T444" s="388">
        <f t="shared" si="82"/>
        <v>0</v>
      </c>
      <c r="U444" s="388">
        <f t="shared" si="83"/>
        <v>0</v>
      </c>
      <c r="V444" s="388">
        <f t="shared" si="84"/>
        <v>0</v>
      </c>
      <c r="W444" s="388">
        <f t="shared" si="85"/>
        <v>0</v>
      </c>
      <c r="X444" s="388">
        <f t="shared" si="86"/>
        <v>0</v>
      </c>
      <c r="Y444" s="388">
        <f t="shared" si="87"/>
        <v>0</v>
      </c>
    </row>
    <row r="445" spans="2:25" x14ac:dyDescent="0.3">
      <c r="B445" s="111" t="str">
        <f t="shared" si="80"/>
        <v>!!!</v>
      </c>
      <c r="C445" s="324"/>
      <c r="D445" s="351"/>
      <c r="E445" s="354"/>
      <c r="F445" s="340"/>
      <c r="G445" s="233"/>
      <c r="H445" s="351"/>
      <c r="I445" s="353"/>
      <c r="J445" s="89"/>
      <c r="K445" s="384"/>
      <c r="L445" s="388" t="str">
        <f t="shared" si="90"/>
        <v>Leer</v>
      </c>
      <c r="M445" s="388" t="str">
        <f t="shared" si="91"/>
        <v>Leer</v>
      </c>
      <c r="N445" s="388" t="str">
        <f t="shared" si="88"/>
        <v>Leer</v>
      </c>
      <c r="O445" s="388" t="str">
        <f>VLOOKUP(C445,{"29 - Psychiatrie (Erwachsene)","BGI";"30 - Kinder- und Jugendpsychiatrie","BGII";"31 - Psychosomatik","BGI";0,"Leer"},2,0)</f>
        <v>Leer</v>
      </c>
      <c r="P445" s="388" t="str">
        <f>VLOOKUP(C445,{"29 - Psychiatrie (Erwachsene)","BGIb";"30 - Kinder- und Jugendpsychiatrie","BGIIb";"31 - Psychosomatik","BGIb";0,"Leer"},2,0)</f>
        <v>Leer</v>
      </c>
      <c r="Q445" s="388" t="str">
        <f t="shared" si="92"/>
        <v>Leer</v>
      </c>
      <c r="R445" s="388">
        <f t="shared" si="81"/>
        <v>0</v>
      </c>
      <c r="S445" s="388">
        <f t="shared" si="89"/>
        <v>0</v>
      </c>
      <c r="T445" s="388">
        <f t="shared" si="82"/>
        <v>0</v>
      </c>
      <c r="U445" s="388">
        <f t="shared" si="83"/>
        <v>0</v>
      </c>
      <c r="V445" s="388">
        <f t="shared" si="84"/>
        <v>0</v>
      </c>
      <c r="W445" s="388">
        <f t="shared" si="85"/>
        <v>0</v>
      </c>
      <c r="X445" s="388">
        <f t="shared" si="86"/>
        <v>0</v>
      </c>
      <c r="Y445" s="388">
        <f t="shared" si="87"/>
        <v>0</v>
      </c>
    </row>
    <row r="446" spans="2:25" x14ac:dyDescent="0.3">
      <c r="B446" s="111" t="str">
        <f t="shared" si="80"/>
        <v>!!!</v>
      </c>
      <c r="C446" s="324"/>
      <c r="D446" s="351"/>
      <c r="E446" s="354"/>
      <c r="F446" s="340"/>
      <c r="G446" s="233"/>
      <c r="H446" s="351"/>
      <c r="I446" s="353"/>
      <c r="J446" s="89"/>
      <c r="K446" s="384"/>
      <c r="L446" s="388" t="str">
        <f t="shared" si="90"/>
        <v>Leer</v>
      </c>
      <c r="M446" s="388" t="str">
        <f t="shared" si="91"/>
        <v>Leer</v>
      </c>
      <c r="N446" s="388" t="str">
        <f t="shared" si="88"/>
        <v>Leer</v>
      </c>
      <c r="O446" s="388" t="str">
        <f>VLOOKUP(C446,{"29 - Psychiatrie (Erwachsene)","BGI";"30 - Kinder- und Jugendpsychiatrie","BGII";"31 - Psychosomatik","BGI";0,"Leer"},2,0)</f>
        <v>Leer</v>
      </c>
      <c r="P446" s="388" t="str">
        <f>VLOOKUP(C446,{"29 - Psychiatrie (Erwachsene)","BGIb";"30 - Kinder- und Jugendpsychiatrie","BGIIb";"31 - Psychosomatik","BGIb";0,"Leer"},2,0)</f>
        <v>Leer</v>
      </c>
      <c r="Q446" s="388" t="str">
        <f t="shared" si="92"/>
        <v>Leer</v>
      </c>
      <c r="R446" s="388">
        <f t="shared" si="81"/>
        <v>0</v>
      </c>
      <c r="S446" s="388">
        <f t="shared" si="89"/>
        <v>0</v>
      </c>
      <c r="T446" s="388">
        <f t="shared" si="82"/>
        <v>0</v>
      </c>
      <c r="U446" s="388">
        <f t="shared" si="83"/>
        <v>0</v>
      </c>
      <c r="V446" s="388">
        <f t="shared" si="84"/>
        <v>0</v>
      </c>
      <c r="W446" s="388">
        <f t="shared" si="85"/>
        <v>0</v>
      </c>
      <c r="X446" s="388">
        <f t="shared" si="86"/>
        <v>0</v>
      </c>
      <c r="Y446" s="388">
        <f t="shared" si="87"/>
        <v>0</v>
      </c>
    </row>
    <row r="447" spans="2:25" x14ac:dyDescent="0.3">
      <c r="B447" s="111" t="str">
        <f t="shared" si="80"/>
        <v>!!!</v>
      </c>
      <c r="C447" s="324"/>
      <c r="D447" s="351"/>
      <c r="E447" s="354"/>
      <c r="F447" s="340"/>
      <c r="G447" s="233"/>
      <c r="H447" s="351"/>
      <c r="I447" s="353"/>
      <c r="J447" s="89"/>
      <c r="K447" s="384"/>
      <c r="L447" s="388" t="str">
        <f t="shared" si="90"/>
        <v>Leer</v>
      </c>
      <c r="M447" s="388" t="str">
        <f t="shared" si="91"/>
        <v>Leer</v>
      </c>
      <c r="N447" s="388" t="str">
        <f t="shared" si="88"/>
        <v>Leer</v>
      </c>
      <c r="O447" s="388" t="str">
        <f>VLOOKUP(C447,{"29 - Psychiatrie (Erwachsene)","BGI";"30 - Kinder- und Jugendpsychiatrie","BGII";"31 - Psychosomatik","BGI";0,"Leer"},2,0)</f>
        <v>Leer</v>
      </c>
      <c r="P447" s="388" t="str">
        <f>VLOOKUP(C447,{"29 - Psychiatrie (Erwachsene)","BGIb";"30 - Kinder- und Jugendpsychiatrie","BGIIb";"31 - Psychosomatik","BGIb";0,"Leer"},2,0)</f>
        <v>Leer</v>
      </c>
      <c r="Q447" s="388" t="str">
        <f t="shared" si="92"/>
        <v>Leer</v>
      </c>
      <c r="R447" s="388">
        <f t="shared" si="81"/>
        <v>0</v>
      </c>
      <c r="S447" s="388">
        <f t="shared" si="89"/>
        <v>0</v>
      </c>
      <c r="T447" s="388">
        <f t="shared" si="82"/>
        <v>0</v>
      </c>
      <c r="U447" s="388">
        <f t="shared" si="83"/>
        <v>0</v>
      </c>
      <c r="V447" s="388">
        <f t="shared" si="84"/>
        <v>0</v>
      </c>
      <c r="W447" s="388">
        <f t="shared" si="85"/>
        <v>0</v>
      </c>
      <c r="X447" s="388">
        <f t="shared" si="86"/>
        <v>0</v>
      </c>
      <c r="Y447" s="388">
        <f t="shared" si="87"/>
        <v>0</v>
      </c>
    </row>
    <row r="448" spans="2:25" x14ac:dyDescent="0.3">
      <c r="B448" s="111" t="str">
        <f t="shared" si="80"/>
        <v>!!!</v>
      </c>
      <c r="C448" s="324"/>
      <c r="D448" s="351"/>
      <c r="E448" s="354"/>
      <c r="F448" s="340"/>
      <c r="G448" s="233"/>
      <c r="H448" s="351"/>
      <c r="I448" s="353"/>
      <c r="J448" s="89"/>
      <c r="K448" s="384"/>
      <c r="L448" s="388" t="str">
        <f t="shared" si="90"/>
        <v>Leer</v>
      </c>
      <c r="M448" s="388" t="str">
        <f t="shared" si="91"/>
        <v>Leer</v>
      </c>
      <c r="N448" s="388" t="str">
        <f t="shared" si="88"/>
        <v>Leer</v>
      </c>
      <c r="O448" s="388" t="str">
        <f>VLOOKUP(C448,{"29 - Psychiatrie (Erwachsene)","BGI";"30 - Kinder- und Jugendpsychiatrie","BGII";"31 - Psychosomatik","BGI";0,"Leer"},2,0)</f>
        <v>Leer</v>
      </c>
      <c r="P448" s="388" t="str">
        <f>VLOOKUP(C448,{"29 - Psychiatrie (Erwachsene)","BGIb";"30 - Kinder- und Jugendpsychiatrie","BGIIb";"31 - Psychosomatik","BGIb";0,"Leer"},2,0)</f>
        <v>Leer</v>
      </c>
      <c r="Q448" s="388" t="str">
        <f t="shared" si="92"/>
        <v>Leer</v>
      </c>
      <c r="R448" s="388">
        <f t="shared" si="81"/>
        <v>0</v>
      </c>
      <c r="S448" s="388">
        <f t="shared" si="89"/>
        <v>0</v>
      </c>
      <c r="T448" s="388">
        <f t="shared" si="82"/>
        <v>0</v>
      </c>
      <c r="U448" s="388">
        <f t="shared" si="83"/>
        <v>0</v>
      </c>
      <c r="V448" s="388">
        <f t="shared" si="84"/>
        <v>0</v>
      </c>
      <c r="W448" s="388">
        <f t="shared" si="85"/>
        <v>0</v>
      </c>
      <c r="X448" s="388">
        <f t="shared" si="86"/>
        <v>0</v>
      </c>
      <c r="Y448" s="388">
        <f t="shared" si="87"/>
        <v>0</v>
      </c>
    </row>
    <row r="449" spans="2:25" x14ac:dyDescent="0.3">
      <c r="B449" s="111" t="str">
        <f t="shared" si="80"/>
        <v>!!!</v>
      </c>
      <c r="C449" s="324"/>
      <c r="D449" s="351"/>
      <c r="E449" s="354"/>
      <c r="F449" s="340"/>
      <c r="G449" s="233"/>
      <c r="H449" s="351"/>
      <c r="I449" s="353"/>
      <c r="J449" s="89"/>
      <c r="K449" s="384"/>
      <c r="L449" s="388" t="str">
        <f t="shared" si="90"/>
        <v>Leer</v>
      </c>
      <c r="M449" s="388" t="str">
        <f t="shared" si="91"/>
        <v>Leer</v>
      </c>
      <c r="N449" s="388" t="str">
        <f t="shared" si="88"/>
        <v>Leer</v>
      </c>
      <c r="O449" s="388" t="str">
        <f>VLOOKUP(C449,{"29 - Psychiatrie (Erwachsene)","BGI";"30 - Kinder- und Jugendpsychiatrie","BGII";"31 - Psychosomatik","BGI";0,"Leer"},2,0)</f>
        <v>Leer</v>
      </c>
      <c r="P449" s="388" t="str">
        <f>VLOOKUP(C449,{"29 - Psychiatrie (Erwachsene)","BGIb";"30 - Kinder- und Jugendpsychiatrie","BGIIb";"31 - Psychosomatik","BGIb";0,"Leer"},2,0)</f>
        <v>Leer</v>
      </c>
      <c r="Q449" s="388" t="str">
        <f t="shared" si="92"/>
        <v>Leer</v>
      </c>
      <c r="R449" s="388">
        <f t="shared" si="81"/>
        <v>0</v>
      </c>
      <c r="S449" s="388">
        <f t="shared" si="89"/>
        <v>0</v>
      </c>
      <c r="T449" s="388">
        <f t="shared" si="82"/>
        <v>0</v>
      </c>
      <c r="U449" s="388">
        <f t="shared" si="83"/>
        <v>0</v>
      </c>
      <c r="V449" s="388">
        <f t="shared" si="84"/>
        <v>0</v>
      </c>
      <c r="W449" s="388">
        <f t="shared" si="85"/>
        <v>0</v>
      </c>
      <c r="X449" s="388">
        <f t="shared" si="86"/>
        <v>0</v>
      </c>
      <c r="Y449" s="388">
        <f t="shared" si="87"/>
        <v>0</v>
      </c>
    </row>
    <row r="450" spans="2:25" x14ac:dyDescent="0.3">
      <c r="B450" s="111" t="str">
        <f t="shared" si="80"/>
        <v>!!!</v>
      </c>
      <c r="C450" s="324"/>
      <c r="D450" s="351"/>
      <c r="E450" s="354"/>
      <c r="F450" s="340"/>
      <c r="G450" s="233"/>
      <c r="H450" s="351"/>
      <c r="I450" s="353"/>
      <c r="J450" s="89"/>
      <c r="K450" s="384"/>
      <c r="L450" s="388" t="str">
        <f t="shared" si="90"/>
        <v>Leer</v>
      </c>
      <c r="M450" s="388" t="str">
        <f t="shared" si="91"/>
        <v>Leer</v>
      </c>
      <c r="N450" s="388" t="str">
        <f t="shared" si="88"/>
        <v>Leer</v>
      </c>
      <c r="O450" s="388" t="str">
        <f>VLOOKUP(C450,{"29 - Psychiatrie (Erwachsene)","BGI";"30 - Kinder- und Jugendpsychiatrie","BGII";"31 - Psychosomatik","BGI";0,"Leer"},2,0)</f>
        <v>Leer</v>
      </c>
      <c r="P450" s="388" t="str">
        <f>VLOOKUP(C450,{"29 - Psychiatrie (Erwachsene)","BGIb";"30 - Kinder- und Jugendpsychiatrie","BGIIb";"31 - Psychosomatik","BGIb";0,"Leer"},2,0)</f>
        <v>Leer</v>
      </c>
      <c r="Q450" s="388" t="str">
        <f t="shared" si="92"/>
        <v>Leer</v>
      </c>
      <c r="R450" s="388">
        <f t="shared" si="81"/>
        <v>0</v>
      </c>
      <c r="S450" s="388">
        <f t="shared" si="89"/>
        <v>0</v>
      </c>
      <c r="T450" s="388">
        <f t="shared" si="82"/>
        <v>0</v>
      </c>
      <c r="U450" s="388">
        <f t="shared" si="83"/>
        <v>0</v>
      </c>
      <c r="V450" s="388">
        <f t="shared" si="84"/>
        <v>0</v>
      </c>
      <c r="W450" s="388">
        <f t="shared" si="85"/>
        <v>0</v>
      </c>
      <c r="X450" s="388">
        <f t="shared" si="86"/>
        <v>0</v>
      </c>
      <c r="Y450" s="388">
        <f t="shared" si="87"/>
        <v>0</v>
      </c>
    </row>
    <row r="451" spans="2:25" x14ac:dyDescent="0.3">
      <c r="B451" s="111" t="str">
        <f t="shared" si="80"/>
        <v>!!!</v>
      </c>
      <c r="C451" s="324"/>
      <c r="D451" s="351"/>
      <c r="E451" s="354"/>
      <c r="F451" s="340"/>
      <c r="G451" s="233"/>
      <c r="H451" s="351"/>
      <c r="I451" s="353"/>
      <c r="J451" s="89"/>
      <c r="K451" s="384"/>
      <c r="L451" s="388" t="str">
        <f t="shared" si="90"/>
        <v>Leer</v>
      </c>
      <c r="M451" s="388" t="str">
        <f t="shared" si="91"/>
        <v>Leer</v>
      </c>
      <c r="N451" s="388" t="str">
        <f t="shared" si="88"/>
        <v>Leer</v>
      </c>
      <c r="O451" s="388" t="str">
        <f>VLOOKUP(C451,{"29 - Psychiatrie (Erwachsene)","BGI";"30 - Kinder- und Jugendpsychiatrie","BGII";"31 - Psychosomatik","BGI";0,"Leer"},2,0)</f>
        <v>Leer</v>
      </c>
      <c r="P451" s="388" t="str">
        <f>VLOOKUP(C451,{"29 - Psychiatrie (Erwachsene)","BGIb";"30 - Kinder- und Jugendpsychiatrie","BGIIb";"31 - Psychosomatik","BGIb";0,"Leer"},2,0)</f>
        <v>Leer</v>
      </c>
      <c r="Q451" s="388" t="str">
        <f t="shared" si="92"/>
        <v>Leer</v>
      </c>
      <c r="R451" s="388">
        <f t="shared" si="81"/>
        <v>0</v>
      </c>
      <c r="S451" s="388">
        <f t="shared" si="89"/>
        <v>0</v>
      </c>
      <c r="T451" s="388">
        <f t="shared" si="82"/>
        <v>0</v>
      </c>
      <c r="U451" s="388">
        <f t="shared" si="83"/>
        <v>0</v>
      </c>
      <c r="V451" s="388">
        <f t="shared" si="84"/>
        <v>0</v>
      </c>
      <c r="W451" s="388">
        <f t="shared" si="85"/>
        <v>0</v>
      </c>
      <c r="X451" s="388">
        <f t="shared" si="86"/>
        <v>0</v>
      </c>
      <c r="Y451" s="388">
        <f t="shared" si="87"/>
        <v>0</v>
      </c>
    </row>
    <row r="452" spans="2:25" x14ac:dyDescent="0.3">
      <c r="B452" s="111" t="str">
        <f t="shared" si="80"/>
        <v>!!!</v>
      </c>
      <c r="C452" s="324"/>
      <c r="D452" s="351"/>
      <c r="E452" s="354"/>
      <c r="F452" s="340"/>
      <c r="G452" s="233"/>
      <c r="H452" s="351"/>
      <c r="I452" s="353"/>
      <c r="J452" s="89"/>
      <c r="K452" s="384"/>
      <c r="L452" s="388" t="str">
        <f t="shared" si="90"/>
        <v>Leer</v>
      </c>
      <c r="M452" s="388" t="str">
        <f t="shared" si="91"/>
        <v>Leer</v>
      </c>
      <c r="N452" s="388" t="str">
        <f t="shared" si="88"/>
        <v>Leer</v>
      </c>
      <c r="O452" s="388" t="str">
        <f>VLOOKUP(C452,{"29 - Psychiatrie (Erwachsene)","BGI";"30 - Kinder- und Jugendpsychiatrie","BGII";"31 - Psychosomatik","BGI";0,"Leer"},2,0)</f>
        <v>Leer</v>
      </c>
      <c r="P452" s="388" t="str">
        <f>VLOOKUP(C452,{"29 - Psychiatrie (Erwachsene)","BGIb";"30 - Kinder- und Jugendpsychiatrie","BGIIb";"31 - Psychosomatik","BGIb";0,"Leer"},2,0)</f>
        <v>Leer</v>
      </c>
      <c r="Q452" s="388" t="str">
        <f t="shared" si="92"/>
        <v>Leer</v>
      </c>
      <c r="R452" s="388">
        <f t="shared" si="81"/>
        <v>0</v>
      </c>
      <c r="S452" s="388">
        <f t="shared" si="89"/>
        <v>0</v>
      </c>
      <c r="T452" s="388">
        <f t="shared" si="82"/>
        <v>0</v>
      </c>
      <c r="U452" s="388">
        <f t="shared" si="83"/>
        <v>0</v>
      </c>
      <c r="V452" s="388">
        <f t="shared" si="84"/>
        <v>0</v>
      </c>
      <c r="W452" s="388">
        <f t="shared" si="85"/>
        <v>0</v>
      </c>
      <c r="X452" s="388">
        <f t="shared" si="86"/>
        <v>0</v>
      </c>
      <c r="Y452" s="388">
        <f t="shared" si="87"/>
        <v>0</v>
      </c>
    </row>
    <row r="453" spans="2:25" x14ac:dyDescent="0.3">
      <c r="B453" s="111" t="str">
        <f t="shared" si="80"/>
        <v>!!!</v>
      </c>
      <c r="C453" s="324"/>
      <c r="D453" s="351"/>
      <c r="E453" s="354"/>
      <c r="F453" s="340"/>
      <c r="G453" s="233"/>
      <c r="H453" s="351"/>
      <c r="I453" s="353"/>
      <c r="J453" s="89"/>
      <c r="K453" s="384"/>
      <c r="L453" s="388" t="str">
        <f t="shared" si="90"/>
        <v>Leer</v>
      </c>
      <c r="M453" s="388" t="str">
        <f t="shared" si="91"/>
        <v>Leer</v>
      </c>
      <c r="N453" s="388" t="str">
        <f t="shared" si="88"/>
        <v>Leer</v>
      </c>
      <c r="O453" s="388" t="str">
        <f>VLOOKUP(C453,{"29 - Psychiatrie (Erwachsene)","BGI";"30 - Kinder- und Jugendpsychiatrie","BGII";"31 - Psychosomatik","BGI";0,"Leer"},2,0)</f>
        <v>Leer</v>
      </c>
      <c r="P453" s="388" t="str">
        <f>VLOOKUP(C453,{"29 - Psychiatrie (Erwachsene)","BGIb";"30 - Kinder- und Jugendpsychiatrie","BGIIb";"31 - Psychosomatik","BGIb";0,"Leer"},2,0)</f>
        <v>Leer</v>
      </c>
      <c r="Q453" s="388" t="str">
        <f t="shared" si="92"/>
        <v>Leer</v>
      </c>
      <c r="R453" s="388">
        <f t="shared" si="81"/>
        <v>0</v>
      </c>
      <c r="S453" s="388">
        <f t="shared" si="89"/>
        <v>0</v>
      </c>
      <c r="T453" s="388">
        <f t="shared" si="82"/>
        <v>0</v>
      </c>
      <c r="U453" s="388">
        <f t="shared" si="83"/>
        <v>0</v>
      </c>
      <c r="V453" s="388">
        <f t="shared" si="84"/>
        <v>0</v>
      </c>
      <c r="W453" s="388">
        <f t="shared" si="85"/>
        <v>0</v>
      </c>
      <c r="X453" s="388">
        <f t="shared" si="86"/>
        <v>0</v>
      </c>
      <c r="Y453" s="388">
        <f t="shared" si="87"/>
        <v>0</v>
      </c>
    </row>
    <row r="454" spans="2:25" x14ac:dyDescent="0.3">
      <c r="B454" s="111" t="str">
        <f t="shared" si="80"/>
        <v>!!!</v>
      </c>
      <c r="C454" s="324"/>
      <c r="D454" s="351"/>
      <c r="E454" s="354"/>
      <c r="F454" s="340"/>
      <c r="G454" s="233"/>
      <c r="H454" s="351"/>
      <c r="I454" s="353"/>
      <c r="J454" s="89"/>
      <c r="K454" s="384"/>
      <c r="L454" s="388" t="str">
        <f t="shared" si="90"/>
        <v>Leer</v>
      </c>
      <c r="M454" s="388" t="str">
        <f t="shared" si="91"/>
        <v>Leer</v>
      </c>
      <c r="N454" s="388" t="str">
        <f t="shared" si="88"/>
        <v>Leer</v>
      </c>
      <c r="O454" s="388" t="str">
        <f>VLOOKUP(C454,{"29 - Psychiatrie (Erwachsene)","BGI";"30 - Kinder- und Jugendpsychiatrie","BGII";"31 - Psychosomatik","BGI";0,"Leer"},2,0)</f>
        <v>Leer</v>
      </c>
      <c r="P454" s="388" t="str">
        <f>VLOOKUP(C454,{"29 - Psychiatrie (Erwachsene)","BGIb";"30 - Kinder- und Jugendpsychiatrie","BGIIb";"31 - Psychosomatik","BGIb";0,"Leer"},2,0)</f>
        <v>Leer</v>
      </c>
      <c r="Q454" s="388" t="str">
        <f t="shared" si="92"/>
        <v>Leer</v>
      </c>
      <c r="R454" s="388">
        <f t="shared" si="81"/>
        <v>0</v>
      </c>
      <c r="S454" s="388">
        <f t="shared" si="89"/>
        <v>0</v>
      </c>
      <c r="T454" s="388">
        <f t="shared" si="82"/>
        <v>0</v>
      </c>
      <c r="U454" s="388">
        <f t="shared" si="83"/>
        <v>0</v>
      </c>
      <c r="V454" s="388">
        <f t="shared" si="84"/>
        <v>0</v>
      </c>
      <c r="W454" s="388">
        <f t="shared" si="85"/>
        <v>0</v>
      </c>
      <c r="X454" s="388">
        <f t="shared" si="86"/>
        <v>0</v>
      </c>
      <c r="Y454" s="388">
        <f t="shared" si="87"/>
        <v>0</v>
      </c>
    </row>
    <row r="455" spans="2:25" x14ac:dyDescent="0.3">
      <c r="B455" s="111" t="str">
        <f t="shared" si="80"/>
        <v>!!!</v>
      </c>
      <c r="C455" s="324"/>
      <c r="D455" s="351"/>
      <c r="E455" s="354"/>
      <c r="F455" s="340"/>
      <c r="G455" s="233"/>
      <c r="H455" s="351"/>
      <c r="I455" s="353"/>
      <c r="J455" s="89"/>
      <c r="K455" s="384"/>
      <c r="L455" s="388" t="str">
        <f t="shared" si="90"/>
        <v>Leer</v>
      </c>
      <c r="M455" s="388" t="str">
        <f t="shared" si="91"/>
        <v>Leer</v>
      </c>
      <c r="N455" s="388" t="str">
        <f t="shared" si="88"/>
        <v>Leer</v>
      </c>
      <c r="O455" s="388" t="str">
        <f>VLOOKUP(C455,{"29 - Psychiatrie (Erwachsene)","BGI";"30 - Kinder- und Jugendpsychiatrie","BGII";"31 - Psychosomatik","BGI";0,"Leer"},2,0)</f>
        <v>Leer</v>
      </c>
      <c r="P455" s="388" t="str">
        <f>VLOOKUP(C455,{"29 - Psychiatrie (Erwachsene)","BGIb";"30 - Kinder- und Jugendpsychiatrie","BGIIb";"31 - Psychosomatik","BGIb";0,"Leer"},2,0)</f>
        <v>Leer</v>
      </c>
      <c r="Q455" s="388" t="str">
        <f t="shared" si="92"/>
        <v>Leer</v>
      </c>
      <c r="R455" s="388">
        <f t="shared" si="81"/>
        <v>0</v>
      </c>
      <c r="S455" s="388">
        <f t="shared" si="89"/>
        <v>0</v>
      </c>
      <c r="T455" s="388">
        <f t="shared" si="82"/>
        <v>0</v>
      </c>
      <c r="U455" s="388">
        <f t="shared" si="83"/>
        <v>0</v>
      </c>
      <c r="V455" s="388">
        <f t="shared" si="84"/>
        <v>0</v>
      </c>
      <c r="W455" s="388">
        <f t="shared" si="85"/>
        <v>0</v>
      </c>
      <c r="X455" s="388">
        <f t="shared" si="86"/>
        <v>0</v>
      </c>
      <c r="Y455" s="388">
        <f t="shared" si="87"/>
        <v>0</v>
      </c>
    </row>
    <row r="456" spans="2:25" x14ac:dyDescent="0.3">
      <c r="B456" s="111" t="str">
        <f t="shared" si="80"/>
        <v>!!!</v>
      </c>
      <c r="C456" s="324"/>
      <c r="D456" s="351"/>
      <c r="E456" s="354"/>
      <c r="F456" s="340"/>
      <c r="G456" s="233"/>
      <c r="H456" s="351"/>
      <c r="I456" s="353"/>
      <c r="J456" s="89"/>
      <c r="K456" s="384"/>
      <c r="L456" s="388" t="str">
        <f t="shared" si="90"/>
        <v>Leer</v>
      </c>
      <c r="M456" s="388" t="str">
        <f t="shared" si="91"/>
        <v>Leer</v>
      </c>
      <c r="N456" s="388" t="str">
        <f t="shared" si="88"/>
        <v>Leer</v>
      </c>
      <c r="O456" s="388" t="str">
        <f>VLOOKUP(C456,{"29 - Psychiatrie (Erwachsene)","BGI";"30 - Kinder- und Jugendpsychiatrie","BGII";"31 - Psychosomatik","BGI";0,"Leer"},2,0)</f>
        <v>Leer</v>
      </c>
      <c r="P456" s="388" t="str">
        <f>VLOOKUP(C456,{"29 - Psychiatrie (Erwachsene)","BGIb";"30 - Kinder- und Jugendpsychiatrie","BGIIb";"31 - Psychosomatik","BGIb";0,"Leer"},2,0)</f>
        <v>Leer</v>
      </c>
      <c r="Q456" s="388" t="str">
        <f t="shared" si="92"/>
        <v>Leer</v>
      </c>
      <c r="R456" s="388">
        <f t="shared" si="81"/>
        <v>0</v>
      </c>
      <c r="S456" s="388">
        <f t="shared" si="89"/>
        <v>0</v>
      </c>
      <c r="T456" s="388">
        <f t="shared" si="82"/>
        <v>0</v>
      </c>
      <c r="U456" s="388">
        <f t="shared" si="83"/>
        <v>0</v>
      </c>
      <c r="V456" s="388">
        <f t="shared" si="84"/>
        <v>0</v>
      </c>
      <c r="W456" s="388">
        <f t="shared" si="85"/>
        <v>0</v>
      </c>
      <c r="X456" s="388">
        <f t="shared" si="86"/>
        <v>0</v>
      </c>
      <c r="Y456" s="388">
        <f t="shared" si="87"/>
        <v>0</v>
      </c>
    </row>
    <row r="457" spans="2:25" x14ac:dyDescent="0.3">
      <c r="B457" s="111" t="str">
        <f t="shared" si="80"/>
        <v>!!!</v>
      </c>
      <c r="C457" s="324"/>
      <c r="D457" s="351"/>
      <c r="E457" s="354"/>
      <c r="F457" s="340"/>
      <c r="G457" s="233"/>
      <c r="H457" s="351"/>
      <c r="I457" s="353"/>
      <c r="J457" s="89"/>
      <c r="K457" s="384"/>
      <c r="L457" s="388" t="str">
        <f t="shared" si="90"/>
        <v>Leer</v>
      </c>
      <c r="M457" s="388" t="str">
        <f t="shared" si="91"/>
        <v>Leer</v>
      </c>
      <c r="N457" s="388" t="str">
        <f t="shared" si="88"/>
        <v>Leer</v>
      </c>
      <c r="O457" s="388" t="str">
        <f>VLOOKUP(C457,{"29 - Psychiatrie (Erwachsene)","BGI";"30 - Kinder- und Jugendpsychiatrie","BGII";"31 - Psychosomatik","BGI";0,"Leer"},2,0)</f>
        <v>Leer</v>
      </c>
      <c r="P457" s="388" t="str">
        <f>VLOOKUP(C457,{"29 - Psychiatrie (Erwachsene)","BGIb";"30 - Kinder- und Jugendpsychiatrie","BGIIb";"31 - Psychosomatik","BGIb";0,"Leer"},2,0)</f>
        <v>Leer</v>
      </c>
      <c r="Q457" s="388" t="str">
        <f t="shared" si="92"/>
        <v>Leer</v>
      </c>
      <c r="R457" s="388">
        <f t="shared" si="81"/>
        <v>0</v>
      </c>
      <c r="S457" s="388">
        <f t="shared" si="89"/>
        <v>0</v>
      </c>
      <c r="T457" s="388">
        <f t="shared" si="82"/>
        <v>0</v>
      </c>
      <c r="U457" s="388">
        <f t="shared" si="83"/>
        <v>0</v>
      </c>
      <c r="V457" s="388">
        <f t="shared" si="84"/>
        <v>0</v>
      </c>
      <c r="W457" s="388">
        <f t="shared" si="85"/>
        <v>0</v>
      </c>
      <c r="X457" s="388">
        <f t="shared" si="86"/>
        <v>0</v>
      </c>
      <c r="Y457" s="388">
        <f t="shared" si="87"/>
        <v>0</v>
      </c>
    </row>
    <row r="458" spans="2:25" x14ac:dyDescent="0.3">
      <c r="B458" s="111" t="str">
        <f t="shared" si="80"/>
        <v>!!!</v>
      </c>
      <c r="C458" s="324"/>
      <c r="D458" s="351"/>
      <c r="E458" s="354"/>
      <c r="F458" s="340"/>
      <c r="G458" s="233"/>
      <c r="H458" s="351"/>
      <c r="I458" s="353"/>
      <c r="J458" s="89"/>
      <c r="K458" s="384"/>
      <c r="L458" s="388" t="str">
        <f t="shared" si="90"/>
        <v>Leer</v>
      </c>
      <c r="M458" s="388" t="str">
        <f t="shared" si="91"/>
        <v>Leer</v>
      </c>
      <c r="N458" s="388" t="str">
        <f t="shared" si="88"/>
        <v>Leer</v>
      </c>
      <c r="O458" s="388" t="str">
        <f>VLOOKUP(C458,{"29 - Psychiatrie (Erwachsene)","BGI";"30 - Kinder- und Jugendpsychiatrie","BGII";"31 - Psychosomatik","BGI";0,"Leer"},2,0)</f>
        <v>Leer</v>
      </c>
      <c r="P458" s="388" t="str">
        <f>VLOOKUP(C458,{"29 - Psychiatrie (Erwachsene)","BGIb";"30 - Kinder- und Jugendpsychiatrie","BGIIb";"31 - Psychosomatik","BGIb";0,"Leer"},2,0)</f>
        <v>Leer</v>
      </c>
      <c r="Q458" s="388" t="str">
        <f t="shared" si="92"/>
        <v>Leer</v>
      </c>
      <c r="R458" s="388">
        <f t="shared" si="81"/>
        <v>0</v>
      </c>
      <c r="S458" s="388">
        <f t="shared" si="89"/>
        <v>0</v>
      </c>
      <c r="T458" s="388">
        <f t="shared" si="82"/>
        <v>0</v>
      </c>
      <c r="U458" s="388">
        <f t="shared" si="83"/>
        <v>0</v>
      </c>
      <c r="V458" s="388">
        <f t="shared" si="84"/>
        <v>0</v>
      </c>
      <c r="W458" s="388">
        <f t="shared" si="85"/>
        <v>0</v>
      </c>
      <c r="X458" s="388">
        <f t="shared" si="86"/>
        <v>0</v>
      </c>
      <c r="Y458" s="388">
        <f t="shared" si="87"/>
        <v>0</v>
      </c>
    </row>
    <row r="459" spans="2:25" x14ac:dyDescent="0.3">
      <c r="B459" s="111" t="str">
        <f t="shared" si="80"/>
        <v>!!!</v>
      </c>
      <c r="C459" s="324"/>
      <c r="D459" s="351"/>
      <c r="E459" s="354"/>
      <c r="F459" s="340"/>
      <c r="G459" s="233"/>
      <c r="H459" s="351"/>
      <c r="I459" s="353"/>
      <c r="J459" s="89"/>
      <c r="K459" s="384"/>
      <c r="L459" s="388" t="str">
        <f t="shared" si="90"/>
        <v>Leer</v>
      </c>
      <c r="M459" s="388" t="str">
        <f t="shared" si="91"/>
        <v>Leer</v>
      </c>
      <c r="N459" s="388" t="str">
        <f t="shared" si="88"/>
        <v>Leer</v>
      </c>
      <c r="O459" s="388" t="str">
        <f>VLOOKUP(C459,{"29 - Psychiatrie (Erwachsene)","BGI";"30 - Kinder- und Jugendpsychiatrie","BGII";"31 - Psychosomatik","BGI";0,"Leer"},2,0)</f>
        <v>Leer</v>
      </c>
      <c r="P459" s="388" t="str">
        <f>VLOOKUP(C459,{"29 - Psychiatrie (Erwachsene)","BGIb";"30 - Kinder- und Jugendpsychiatrie","BGIIb";"31 - Psychosomatik","BGIb";0,"Leer"},2,0)</f>
        <v>Leer</v>
      </c>
      <c r="Q459" s="388" t="str">
        <f t="shared" si="92"/>
        <v>Leer</v>
      </c>
      <c r="R459" s="388">
        <f t="shared" si="81"/>
        <v>0</v>
      </c>
      <c r="S459" s="388">
        <f t="shared" si="89"/>
        <v>0</v>
      </c>
      <c r="T459" s="388">
        <f t="shared" si="82"/>
        <v>0</v>
      </c>
      <c r="U459" s="388">
        <f t="shared" si="83"/>
        <v>0</v>
      </c>
      <c r="V459" s="388">
        <f t="shared" si="84"/>
        <v>0</v>
      </c>
      <c r="W459" s="388">
        <f t="shared" si="85"/>
        <v>0</v>
      </c>
      <c r="X459" s="388">
        <f t="shared" si="86"/>
        <v>0</v>
      </c>
      <c r="Y459" s="388">
        <f t="shared" si="87"/>
        <v>0</v>
      </c>
    </row>
    <row r="460" spans="2:25" x14ac:dyDescent="0.3">
      <c r="B460" s="111" t="str">
        <f t="shared" si="80"/>
        <v>!!!</v>
      </c>
      <c r="C460" s="324"/>
      <c r="D460" s="351"/>
      <c r="E460" s="354"/>
      <c r="F460" s="340"/>
      <c r="G460" s="233"/>
      <c r="H460" s="351"/>
      <c r="I460" s="353"/>
      <c r="J460" s="89"/>
      <c r="K460" s="384"/>
      <c r="L460" s="388" t="str">
        <f t="shared" si="90"/>
        <v>Leer</v>
      </c>
      <c r="M460" s="388" t="str">
        <f t="shared" si="91"/>
        <v>Leer</v>
      </c>
      <c r="N460" s="388" t="str">
        <f t="shared" si="88"/>
        <v>Leer</v>
      </c>
      <c r="O460" s="388" t="str">
        <f>VLOOKUP(C460,{"29 - Psychiatrie (Erwachsene)","BGI";"30 - Kinder- und Jugendpsychiatrie","BGII";"31 - Psychosomatik","BGI";0,"Leer"},2,0)</f>
        <v>Leer</v>
      </c>
      <c r="P460" s="388" t="str">
        <f>VLOOKUP(C460,{"29 - Psychiatrie (Erwachsene)","BGIb";"30 - Kinder- und Jugendpsychiatrie","BGIIb";"31 - Psychosomatik","BGIb";0,"Leer"},2,0)</f>
        <v>Leer</v>
      </c>
      <c r="Q460" s="388" t="str">
        <f t="shared" si="92"/>
        <v>Leer</v>
      </c>
      <c r="R460" s="388">
        <f t="shared" si="81"/>
        <v>0</v>
      </c>
      <c r="S460" s="388">
        <f t="shared" si="89"/>
        <v>0</v>
      </c>
      <c r="T460" s="388">
        <f t="shared" si="82"/>
        <v>0</v>
      </c>
      <c r="U460" s="388">
        <f t="shared" si="83"/>
        <v>0</v>
      </c>
      <c r="V460" s="388">
        <f t="shared" si="84"/>
        <v>0</v>
      </c>
      <c r="W460" s="388">
        <f t="shared" si="85"/>
        <v>0</v>
      </c>
      <c r="X460" s="388">
        <f t="shared" si="86"/>
        <v>0</v>
      </c>
      <c r="Y460" s="388">
        <f t="shared" si="87"/>
        <v>0</v>
      </c>
    </row>
    <row r="461" spans="2:25" x14ac:dyDescent="0.3">
      <c r="B461" s="111" t="str">
        <f t="shared" si="80"/>
        <v>!!!</v>
      </c>
      <c r="C461" s="324"/>
      <c r="D461" s="351"/>
      <c r="E461" s="354"/>
      <c r="F461" s="340"/>
      <c r="G461" s="233"/>
      <c r="H461" s="351"/>
      <c r="I461" s="353"/>
      <c r="J461" s="89"/>
      <c r="K461" s="384"/>
      <c r="L461" s="388" t="str">
        <f t="shared" si="90"/>
        <v>Leer</v>
      </c>
      <c r="M461" s="388" t="str">
        <f t="shared" si="91"/>
        <v>Leer</v>
      </c>
      <c r="N461" s="388" t="str">
        <f t="shared" si="88"/>
        <v>Leer</v>
      </c>
      <c r="O461" s="388" t="str">
        <f>VLOOKUP(C461,{"29 - Psychiatrie (Erwachsene)","BGI";"30 - Kinder- und Jugendpsychiatrie","BGII";"31 - Psychosomatik","BGI";0,"Leer"},2,0)</f>
        <v>Leer</v>
      </c>
      <c r="P461" s="388" t="str">
        <f>VLOOKUP(C461,{"29 - Psychiatrie (Erwachsene)","BGIb";"30 - Kinder- und Jugendpsychiatrie","BGIIb";"31 - Psychosomatik","BGIb";0,"Leer"},2,0)</f>
        <v>Leer</v>
      </c>
      <c r="Q461" s="388" t="str">
        <f t="shared" si="92"/>
        <v>Leer</v>
      </c>
      <c r="R461" s="388">
        <f t="shared" si="81"/>
        <v>0</v>
      </c>
      <c r="S461" s="388">
        <f t="shared" si="89"/>
        <v>0</v>
      </c>
      <c r="T461" s="388">
        <f t="shared" si="82"/>
        <v>0</v>
      </c>
      <c r="U461" s="388">
        <f t="shared" si="83"/>
        <v>0</v>
      </c>
      <c r="V461" s="388">
        <f t="shared" si="84"/>
        <v>0</v>
      </c>
      <c r="W461" s="388">
        <f t="shared" si="85"/>
        <v>0</v>
      </c>
      <c r="X461" s="388">
        <f t="shared" si="86"/>
        <v>0</v>
      </c>
      <c r="Y461" s="388">
        <f t="shared" si="87"/>
        <v>0</v>
      </c>
    </row>
    <row r="462" spans="2:25" x14ac:dyDescent="0.3">
      <c r="B462" s="111" t="str">
        <f t="shared" ref="B462:B525" si="93">IF(SUM(S462:Y462)&lt;7,"!!!","")</f>
        <v>!!!</v>
      </c>
      <c r="C462" s="324"/>
      <c r="D462" s="351"/>
      <c r="E462" s="354"/>
      <c r="F462" s="340"/>
      <c r="G462" s="233"/>
      <c r="H462" s="351"/>
      <c r="I462" s="353"/>
      <c r="J462" s="89"/>
      <c r="K462" s="384"/>
      <c r="L462" s="388" t="str">
        <f t="shared" si="90"/>
        <v>Leer</v>
      </c>
      <c r="M462" s="388" t="str">
        <f t="shared" si="91"/>
        <v>Leer</v>
      </c>
      <c r="N462" s="388" t="str">
        <f t="shared" si="88"/>
        <v>Leer</v>
      </c>
      <c r="O462" s="388" t="str">
        <f>VLOOKUP(C462,{"29 - Psychiatrie (Erwachsene)","BGI";"30 - Kinder- und Jugendpsychiatrie","BGII";"31 - Psychosomatik","BGI";0,"Leer"},2,0)</f>
        <v>Leer</v>
      </c>
      <c r="P462" s="388" t="str">
        <f>VLOOKUP(C462,{"29 - Psychiatrie (Erwachsene)","BGIb";"30 - Kinder- und Jugendpsychiatrie","BGIIb";"31 - Psychosomatik","BGIb";0,"Leer"},2,0)</f>
        <v>Leer</v>
      </c>
      <c r="Q462" s="388" t="str">
        <f t="shared" si="92"/>
        <v>Leer</v>
      </c>
      <c r="R462" s="388">
        <f t="shared" ref="R462:R525" si="94">IF(LEN(B462)&gt;0,0,1)</f>
        <v>0</v>
      </c>
      <c r="S462" s="388">
        <f t="shared" si="89"/>
        <v>0</v>
      </c>
      <c r="T462" s="388">
        <f t="shared" ref="T462:T525" si="95">IF(LEN(D462)&gt;0,1,0)</f>
        <v>0</v>
      </c>
      <c r="U462" s="388">
        <f t="shared" ref="U462:U525" si="96">IF(LEN(E462)&gt;0,1,0)</f>
        <v>0</v>
      </c>
      <c r="V462" s="388">
        <f t="shared" ref="V462:V525" si="97">IF(LEN(F462)&gt;0,1,0)</f>
        <v>0</v>
      </c>
      <c r="W462" s="388">
        <f t="shared" ref="W462:W525" si="98">IF(LEN(G462)&gt;0,1,0)</f>
        <v>0</v>
      </c>
      <c r="X462" s="388">
        <f t="shared" ref="X462:X525" si="99">IF(LEN(H462)&gt;0,1,0)</f>
        <v>0</v>
      </c>
      <c r="Y462" s="388">
        <f t="shared" ref="Y462:Y525" si="100">IF(LEN(I462)&gt;0,1,0)</f>
        <v>0</v>
      </c>
    </row>
    <row r="463" spans="2:25" x14ac:dyDescent="0.3">
      <c r="B463" s="111" t="str">
        <f t="shared" si="93"/>
        <v>!!!</v>
      </c>
      <c r="C463" s="324"/>
      <c r="D463" s="351"/>
      <c r="E463" s="354"/>
      <c r="F463" s="340"/>
      <c r="G463" s="233"/>
      <c r="H463" s="351"/>
      <c r="I463" s="353"/>
      <c r="J463" s="89"/>
      <c r="K463" s="384"/>
      <c r="L463" s="388" t="str">
        <f t="shared" si="90"/>
        <v>Leer</v>
      </c>
      <c r="M463" s="388" t="str">
        <f t="shared" si="91"/>
        <v>Leer</v>
      </c>
      <c r="N463" s="388" t="str">
        <f t="shared" ref="N463:N526" si="101">IF($C463&lt;&gt;"","Anrechnungstatbestand","Leer")</f>
        <v>Leer</v>
      </c>
      <c r="O463" s="388" t="str">
        <f>VLOOKUP(C463,{"29 - Psychiatrie (Erwachsene)","BGI";"30 - Kinder- und Jugendpsychiatrie","BGII";"31 - Psychosomatik","BGI";0,"Leer"},2,0)</f>
        <v>Leer</v>
      </c>
      <c r="P463" s="388" t="str">
        <f>VLOOKUP(C463,{"29 - Psychiatrie (Erwachsene)","BGIb";"30 - Kinder- und Jugendpsychiatrie","BGIIb";"31 - Psychosomatik","BGIb";0,"Leer"},2,0)</f>
        <v>Leer</v>
      </c>
      <c r="Q463" s="388" t="str">
        <f t="shared" si="92"/>
        <v>Leer</v>
      </c>
      <c r="R463" s="388">
        <f t="shared" si="94"/>
        <v>0</v>
      </c>
      <c r="S463" s="388">
        <f t="shared" ref="S463:S526" si="102">IF(C463&lt;&gt;"",1,0)</f>
        <v>0</v>
      </c>
      <c r="T463" s="388">
        <f t="shared" si="95"/>
        <v>0</v>
      </c>
      <c r="U463" s="388">
        <f t="shared" si="96"/>
        <v>0</v>
      </c>
      <c r="V463" s="388">
        <f t="shared" si="97"/>
        <v>0</v>
      </c>
      <c r="W463" s="388">
        <f t="shared" si="98"/>
        <v>0</v>
      </c>
      <c r="X463" s="388">
        <f t="shared" si="99"/>
        <v>0</v>
      </c>
      <c r="Y463" s="388">
        <f t="shared" si="100"/>
        <v>0</v>
      </c>
    </row>
    <row r="464" spans="2:25" x14ac:dyDescent="0.3">
      <c r="B464" s="111" t="str">
        <f t="shared" si="93"/>
        <v>!!!</v>
      </c>
      <c r="C464" s="324"/>
      <c r="D464" s="351"/>
      <c r="E464" s="354"/>
      <c r="F464" s="340"/>
      <c r="G464" s="233"/>
      <c r="H464" s="351"/>
      <c r="I464" s="353"/>
      <c r="J464" s="89"/>
      <c r="K464" s="384"/>
      <c r="L464" s="388" t="str">
        <f t="shared" si="90"/>
        <v>Leer</v>
      </c>
      <c r="M464" s="388" t="str">
        <f t="shared" si="91"/>
        <v>Leer</v>
      </c>
      <c r="N464" s="388" t="str">
        <f t="shared" si="101"/>
        <v>Leer</v>
      </c>
      <c r="O464" s="388" t="str">
        <f>VLOOKUP(C464,{"29 - Psychiatrie (Erwachsene)","BGI";"30 - Kinder- und Jugendpsychiatrie","BGII";"31 - Psychosomatik","BGI";0,"Leer"},2,0)</f>
        <v>Leer</v>
      </c>
      <c r="P464" s="388" t="str">
        <f>VLOOKUP(C464,{"29 - Psychiatrie (Erwachsene)","BGIb";"30 - Kinder- und Jugendpsychiatrie","BGIIb";"31 - Psychosomatik","BGIb";0,"Leer"},2,0)</f>
        <v>Leer</v>
      </c>
      <c r="Q464" s="388" t="str">
        <f t="shared" si="92"/>
        <v>Leer</v>
      </c>
      <c r="R464" s="388">
        <f t="shared" si="94"/>
        <v>0</v>
      </c>
      <c r="S464" s="388">
        <f t="shared" si="102"/>
        <v>0</v>
      </c>
      <c r="T464" s="388">
        <f t="shared" si="95"/>
        <v>0</v>
      </c>
      <c r="U464" s="388">
        <f t="shared" si="96"/>
        <v>0</v>
      </c>
      <c r="V464" s="388">
        <f t="shared" si="97"/>
        <v>0</v>
      </c>
      <c r="W464" s="388">
        <f t="shared" si="98"/>
        <v>0</v>
      </c>
      <c r="X464" s="388">
        <f t="shared" si="99"/>
        <v>0</v>
      </c>
      <c r="Y464" s="388">
        <f t="shared" si="100"/>
        <v>0</v>
      </c>
    </row>
    <row r="465" spans="2:25" x14ac:dyDescent="0.3">
      <c r="B465" s="111" t="str">
        <f t="shared" si="93"/>
        <v>!!!</v>
      </c>
      <c r="C465" s="324"/>
      <c r="D465" s="351"/>
      <c r="E465" s="354"/>
      <c r="F465" s="340"/>
      <c r="G465" s="233"/>
      <c r="H465" s="351"/>
      <c r="I465" s="353"/>
      <c r="J465" s="89"/>
      <c r="K465" s="384"/>
      <c r="L465" s="388" t="str">
        <f t="shared" si="90"/>
        <v>Leer</v>
      </c>
      <c r="M465" s="388" t="str">
        <f t="shared" si="91"/>
        <v>Leer</v>
      </c>
      <c r="N465" s="388" t="str">
        <f t="shared" si="101"/>
        <v>Leer</v>
      </c>
      <c r="O465" s="388" t="str">
        <f>VLOOKUP(C465,{"29 - Psychiatrie (Erwachsene)","BGI";"30 - Kinder- und Jugendpsychiatrie","BGII";"31 - Psychosomatik","BGI";0,"Leer"},2,0)</f>
        <v>Leer</v>
      </c>
      <c r="P465" s="388" t="str">
        <f>VLOOKUP(C465,{"29 - Psychiatrie (Erwachsene)","BGIb";"30 - Kinder- und Jugendpsychiatrie","BGIIb";"31 - Psychosomatik","BGIb";0,"Leer"},2,0)</f>
        <v>Leer</v>
      </c>
      <c r="Q465" s="388" t="str">
        <f t="shared" si="92"/>
        <v>Leer</v>
      </c>
      <c r="R465" s="388">
        <f t="shared" si="94"/>
        <v>0</v>
      </c>
      <c r="S465" s="388">
        <f t="shared" si="102"/>
        <v>0</v>
      </c>
      <c r="T465" s="388">
        <f t="shared" si="95"/>
        <v>0</v>
      </c>
      <c r="U465" s="388">
        <f t="shared" si="96"/>
        <v>0</v>
      </c>
      <c r="V465" s="388">
        <f t="shared" si="97"/>
        <v>0</v>
      </c>
      <c r="W465" s="388">
        <f t="shared" si="98"/>
        <v>0</v>
      </c>
      <c r="X465" s="388">
        <f t="shared" si="99"/>
        <v>0</v>
      </c>
      <c r="Y465" s="388">
        <f t="shared" si="100"/>
        <v>0</v>
      </c>
    </row>
    <row r="466" spans="2:25" x14ac:dyDescent="0.3">
      <c r="B466" s="111" t="str">
        <f t="shared" si="93"/>
        <v>!!!</v>
      </c>
      <c r="C466" s="324"/>
      <c r="D466" s="351"/>
      <c r="E466" s="354"/>
      <c r="F466" s="340"/>
      <c r="G466" s="233"/>
      <c r="H466" s="351"/>
      <c r="I466" s="353"/>
      <c r="J466" s="89"/>
      <c r="K466" s="384"/>
      <c r="L466" s="388" t="str">
        <f t="shared" ref="L466:L529" si="103">IF(C465&lt;&gt;"","Einrichtungen","Leer")</f>
        <v>Leer</v>
      </c>
      <c r="M466" s="388" t="str">
        <f t="shared" ref="M466:M529" si="104">IF(C466&lt;&gt;"","TND","Leer")</f>
        <v>Leer</v>
      </c>
      <c r="N466" s="388" t="str">
        <f t="shared" si="101"/>
        <v>Leer</v>
      </c>
      <c r="O466" s="388" t="str">
        <f>VLOOKUP(C466,{"29 - Psychiatrie (Erwachsene)","BGI";"30 - Kinder- und Jugendpsychiatrie","BGII";"31 - Psychosomatik","BGI";0,"Leer"},2,0)</f>
        <v>Leer</v>
      </c>
      <c r="P466" s="388" t="str">
        <f>VLOOKUP(C466,{"29 - Psychiatrie (Erwachsene)","BGIb";"30 - Kinder- und Jugendpsychiatrie","BGIIb";"31 - Psychosomatik","BGIb";0,"Leer"},2,0)</f>
        <v>Leer</v>
      </c>
      <c r="Q466" s="388" t="str">
        <f t="shared" ref="Q466:Q529" si="105">IF(E466="Anrechnung Fachkräfte Nicht-PPP-RL Berufsgruppen in VKS",P466,O466)</f>
        <v>Leer</v>
      </c>
      <c r="R466" s="388">
        <f t="shared" si="94"/>
        <v>0</v>
      </c>
      <c r="S466" s="388">
        <f t="shared" si="102"/>
        <v>0</v>
      </c>
      <c r="T466" s="388">
        <f t="shared" si="95"/>
        <v>0</v>
      </c>
      <c r="U466" s="388">
        <f t="shared" si="96"/>
        <v>0</v>
      </c>
      <c r="V466" s="388">
        <f t="shared" si="97"/>
        <v>0</v>
      </c>
      <c r="W466" s="388">
        <f t="shared" si="98"/>
        <v>0</v>
      </c>
      <c r="X466" s="388">
        <f t="shared" si="99"/>
        <v>0</v>
      </c>
      <c r="Y466" s="388">
        <f t="shared" si="100"/>
        <v>0</v>
      </c>
    </row>
    <row r="467" spans="2:25" x14ac:dyDescent="0.3">
      <c r="B467" s="111" t="str">
        <f t="shared" si="93"/>
        <v>!!!</v>
      </c>
      <c r="C467" s="324"/>
      <c r="D467" s="351"/>
      <c r="E467" s="354"/>
      <c r="F467" s="340"/>
      <c r="G467" s="233"/>
      <c r="H467" s="351"/>
      <c r="I467" s="353"/>
      <c r="J467" s="89"/>
      <c r="K467" s="384"/>
      <c r="L467" s="388" t="str">
        <f t="shared" si="103"/>
        <v>Leer</v>
      </c>
      <c r="M467" s="388" t="str">
        <f t="shared" si="104"/>
        <v>Leer</v>
      </c>
      <c r="N467" s="388" t="str">
        <f t="shared" si="101"/>
        <v>Leer</v>
      </c>
      <c r="O467" s="388" t="str">
        <f>VLOOKUP(C467,{"29 - Psychiatrie (Erwachsene)","BGI";"30 - Kinder- und Jugendpsychiatrie","BGII";"31 - Psychosomatik","BGI";0,"Leer"},2,0)</f>
        <v>Leer</v>
      </c>
      <c r="P467" s="388" t="str">
        <f>VLOOKUP(C467,{"29 - Psychiatrie (Erwachsene)","BGIb";"30 - Kinder- und Jugendpsychiatrie","BGIIb";"31 - Psychosomatik","BGIb";0,"Leer"},2,0)</f>
        <v>Leer</v>
      </c>
      <c r="Q467" s="388" t="str">
        <f t="shared" si="105"/>
        <v>Leer</v>
      </c>
      <c r="R467" s="388">
        <f t="shared" si="94"/>
        <v>0</v>
      </c>
      <c r="S467" s="388">
        <f t="shared" si="102"/>
        <v>0</v>
      </c>
      <c r="T467" s="388">
        <f t="shared" si="95"/>
        <v>0</v>
      </c>
      <c r="U467" s="388">
        <f t="shared" si="96"/>
        <v>0</v>
      </c>
      <c r="V467" s="388">
        <f t="shared" si="97"/>
        <v>0</v>
      </c>
      <c r="W467" s="388">
        <f t="shared" si="98"/>
        <v>0</v>
      </c>
      <c r="X467" s="388">
        <f t="shared" si="99"/>
        <v>0</v>
      </c>
      <c r="Y467" s="388">
        <f t="shared" si="100"/>
        <v>0</v>
      </c>
    </row>
    <row r="468" spans="2:25" x14ac:dyDescent="0.3">
      <c r="B468" s="111" t="str">
        <f t="shared" si="93"/>
        <v>!!!</v>
      </c>
      <c r="C468" s="324"/>
      <c r="D468" s="351"/>
      <c r="E468" s="354"/>
      <c r="F468" s="340"/>
      <c r="G468" s="233"/>
      <c r="H468" s="351"/>
      <c r="I468" s="353"/>
      <c r="J468" s="89"/>
      <c r="K468" s="384"/>
      <c r="L468" s="388" t="str">
        <f t="shared" si="103"/>
        <v>Leer</v>
      </c>
      <c r="M468" s="388" t="str">
        <f t="shared" si="104"/>
        <v>Leer</v>
      </c>
      <c r="N468" s="388" t="str">
        <f t="shared" si="101"/>
        <v>Leer</v>
      </c>
      <c r="O468" s="388" t="str">
        <f>VLOOKUP(C468,{"29 - Psychiatrie (Erwachsene)","BGI";"30 - Kinder- und Jugendpsychiatrie","BGII";"31 - Psychosomatik","BGI";0,"Leer"},2,0)</f>
        <v>Leer</v>
      </c>
      <c r="P468" s="388" t="str">
        <f>VLOOKUP(C468,{"29 - Psychiatrie (Erwachsene)","BGIb";"30 - Kinder- und Jugendpsychiatrie","BGIIb";"31 - Psychosomatik","BGIb";0,"Leer"},2,0)</f>
        <v>Leer</v>
      </c>
      <c r="Q468" s="388" t="str">
        <f t="shared" si="105"/>
        <v>Leer</v>
      </c>
      <c r="R468" s="388">
        <f t="shared" si="94"/>
        <v>0</v>
      </c>
      <c r="S468" s="388">
        <f t="shared" si="102"/>
        <v>0</v>
      </c>
      <c r="T468" s="388">
        <f t="shared" si="95"/>
        <v>0</v>
      </c>
      <c r="U468" s="388">
        <f t="shared" si="96"/>
        <v>0</v>
      </c>
      <c r="V468" s="388">
        <f t="shared" si="97"/>
        <v>0</v>
      </c>
      <c r="W468" s="388">
        <f t="shared" si="98"/>
        <v>0</v>
      </c>
      <c r="X468" s="388">
        <f t="shared" si="99"/>
        <v>0</v>
      </c>
      <c r="Y468" s="388">
        <f t="shared" si="100"/>
        <v>0</v>
      </c>
    </row>
    <row r="469" spans="2:25" x14ac:dyDescent="0.3">
      <c r="B469" s="111" t="str">
        <f t="shared" si="93"/>
        <v>!!!</v>
      </c>
      <c r="C469" s="324"/>
      <c r="D469" s="351"/>
      <c r="E469" s="354"/>
      <c r="F469" s="340"/>
      <c r="G469" s="233"/>
      <c r="H469" s="351"/>
      <c r="I469" s="353"/>
      <c r="J469" s="89"/>
      <c r="K469" s="384"/>
      <c r="L469" s="388" t="str">
        <f t="shared" si="103"/>
        <v>Leer</v>
      </c>
      <c r="M469" s="388" t="str">
        <f t="shared" si="104"/>
        <v>Leer</v>
      </c>
      <c r="N469" s="388" t="str">
        <f t="shared" si="101"/>
        <v>Leer</v>
      </c>
      <c r="O469" s="388" t="str">
        <f>VLOOKUP(C469,{"29 - Psychiatrie (Erwachsene)","BGI";"30 - Kinder- und Jugendpsychiatrie","BGII";"31 - Psychosomatik","BGI";0,"Leer"},2,0)</f>
        <v>Leer</v>
      </c>
      <c r="P469" s="388" t="str">
        <f>VLOOKUP(C469,{"29 - Psychiatrie (Erwachsene)","BGIb";"30 - Kinder- und Jugendpsychiatrie","BGIIb";"31 - Psychosomatik","BGIb";0,"Leer"},2,0)</f>
        <v>Leer</v>
      </c>
      <c r="Q469" s="388" t="str">
        <f t="shared" si="105"/>
        <v>Leer</v>
      </c>
      <c r="R469" s="388">
        <f t="shared" si="94"/>
        <v>0</v>
      </c>
      <c r="S469" s="388">
        <f t="shared" si="102"/>
        <v>0</v>
      </c>
      <c r="T469" s="388">
        <f t="shared" si="95"/>
        <v>0</v>
      </c>
      <c r="U469" s="388">
        <f t="shared" si="96"/>
        <v>0</v>
      </c>
      <c r="V469" s="388">
        <f t="shared" si="97"/>
        <v>0</v>
      </c>
      <c r="W469" s="388">
        <f t="shared" si="98"/>
        <v>0</v>
      </c>
      <c r="X469" s="388">
        <f t="shared" si="99"/>
        <v>0</v>
      </c>
      <c r="Y469" s="388">
        <f t="shared" si="100"/>
        <v>0</v>
      </c>
    </row>
    <row r="470" spans="2:25" x14ac:dyDescent="0.3">
      <c r="B470" s="111" t="str">
        <f t="shared" si="93"/>
        <v>!!!</v>
      </c>
      <c r="C470" s="324"/>
      <c r="D470" s="351"/>
      <c r="E470" s="354"/>
      <c r="F470" s="340"/>
      <c r="G470" s="233"/>
      <c r="H470" s="351"/>
      <c r="I470" s="353"/>
      <c r="J470" s="89"/>
      <c r="K470" s="384"/>
      <c r="L470" s="388" t="str">
        <f t="shared" si="103"/>
        <v>Leer</v>
      </c>
      <c r="M470" s="388" t="str">
        <f t="shared" si="104"/>
        <v>Leer</v>
      </c>
      <c r="N470" s="388" t="str">
        <f t="shared" si="101"/>
        <v>Leer</v>
      </c>
      <c r="O470" s="388" t="str">
        <f>VLOOKUP(C470,{"29 - Psychiatrie (Erwachsene)","BGI";"30 - Kinder- und Jugendpsychiatrie","BGII";"31 - Psychosomatik","BGI";0,"Leer"},2,0)</f>
        <v>Leer</v>
      </c>
      <c r="P470" s="388" t="str">
        <f>VLOOKUP(C470,{"29 - Psychiatrie (Erwachsene)","BGIb";"30 - Kinder- und Jugendpsychiatrie","BGIIb";"31 - Psychosomatik","BGIb";0,"Leer"},2,0)</f>
        <v>Leer</v>
      </c>
      <c r="Q470" s="388" t="str">
        <f t="shared" si="105"/>
        <v>Leer</v>
      </c>
      <c r="R470" s="388">
        <f t="shared" si="94"/>
        <v>0</v>
      </c>
      <c r="S470" s="388">
        <f t="shared" si="102"/>
        <v>0</v>
      </c>
      <c r="T470" s="388">
        <f t="shared" si="95"/>
        <v>0</v>
      </c>
      <c r="U470" s="388">
        <f t="shared" si="96"/>
        <v>0</v>
      </c>
      <c r="V470" s="388">
        <f t="shared" si="97"/>
        <v>0</v>
      </c>
      <c r="W470" s="388">
        <f t="shared" si="98"/>
        <v>0</v>
      </c>
      <c r="X470" s="388">
        <f t="shared" si="99"/>
        <v>0</v>
      </c>
      <c r="Y470" s="388">
        <f t="shared" si="100"/>
        <v>0</v>
      </c>
    </row>
    <row r="471" spans="2:25" x14ac:dyDescent="0.3">
      <c r="B471" s="111" t="str">
        <f t="shared" si="93"/>
        <v>!!!</v>
      </c>
      <c r="C471" s="324"/>
      <c r="D471" s="351"/>
      <c r="E471" s="354"/>
      <c r="F471" s="340"/>
      <c r="G471" s="233"/>
      <c r="H471" s="351"/>
      <c r="I471" s="353"/>
      <c r="J471" s="89"/>
      <c r="K471" s="384"/>
      <c r="L471" s="388" t="str">
        <f t="shared" si="103"/>
        <v>Leer</v>
      </c>
      <c r="M471" s="388" t="str">
        <f t="shared" si="104"/>
        <v>Leer</v>
      </c>
      <c r="N471" s="388" t="str">
        <f t="shared" si="101"/>
        <v>Leer</v>
      </c>
      <c r="O471" s="388" t="str">
        <f>VLOOKUP(C471,{"29 - Psychiatrie (Erwachsene)","BGI";"30 - Kinder- und Jugendpsychiatrie","BGII";"31 - Psychosomatik","BGI";0,"Leer"},2,0)</f>
        <v>Leer</v>
      </c>
      <c r="P471" s="388" t="str">
        <f>VLOOKUP(C471,{"29 - Psychiatrie (Erwachsene)","BGIb";"30 - Kinder- und Jugendpsychiatrie","BGIIb";"31 - Psychosomatik","BGIb";0,"Leer"},2,0)</f>
        <v>Leer</v>
      </c>
      <c r="Q471" s="388" t="str">
        <f t="shared" si="105"/>
        <v>Leer</v>
      </c>
      <c r="R471" s="388">
        <f t="shared" si="94"/>
        <v>0</v>
      </c>
      <c r="S471" s="388">
        <f t="shared" si="102"/>
        <v>0</v>
      </c>
      <c r="T471" s="388">
        <f t="shared" si="95"/>
        <v>0</v>
      </c>
      <c r="U471" s="388">
        <f t="shared" si="96"/>
        <v>0</v>
      </c>
      <c r="V471" s="388">
        <f t="shared" si="97"/>
        <v>0</v>
      </c>
      <c r="W471" s="388">
        <f t="shared" si="98"/>
        <v>0</v>
      </c>
      <c r="X471" s="388">
        <f t="shared" si="99"/>
        <v>0</v>
      </c>
      <c r="Y471" s="388">
        <f t="shared" si="100"/>
        <v>0</v>
      </c>
    </row>
    <row r="472" spans="2:25" x14ac:dyDescent="0.3">
      <c r="B472" s="111" t="str">
        <f t="shared" si="93"/>
        <v>!!!</v>
      </c>
      <c r="C472" s="324"/>
      <c r="D472" s="351"/>
      <c r="E472" s="354"/>
      <c r="F472" s="340"/>
      <c r="G472" s="233"/>
      <c r="H472" s="351"/>
      <c r="I472" s="353"/>
      <c r="J472" s="89"/>
      <c r="K472" s="384"/>
      <c r="L472" s="388" t="str">
        <f t="shared" si="103"/>
        <v>Leer</v>
      </c>
      <c r="M472" s="388" t="str">
        <f t="shared" si="104"/>
        <v>Leer</v>
      </c>
      <c r="N472" s="388" t="str">
        <f t="shared" si="101"/>
        <v>Leer</v>
      </c>
      <c r="O472" s="388" t="str">
        <f>VLOOKUP(C472,{"29 - Psychiatrie (Erwachsene)","BGI";"30 - Kinder- und Jugendpsychiatrie","BGII";"31 - Psychosomatik","BGI";0,"Leer"},2,0)</f>
        <v>Leer</v>
      </c>
      <c r="P472" s="388" t="str">
        <f>VLOOKUP(C472,{"29 - Psychiatrie (Erwachsene)","BGIb";"30 - Kinder- und Jugendpsychiatrie","BGIIb";"31 - Psychosomatik","BGIb";0,"Leer"},2,0)</f>
        <v>Leer</v>
      </c>
      <c r="Q472" s="388" t="str">
        <f t="shared" si="105"/>
        <v>Leer</v>
      </c>
      <c r="R472" s="388">
        <f t="shared" si="94"/>
        <v>0</v>
      </c>
      <c r="S472" s="388">
        <f t="shared" si="102"/>
        <v>0</v>
      </c>
      <c r="T472" s="388">
        <f t="shared" si="95"/>
        <v>0</v>
      </c>
      <c r="U472" s="388">
        <f t="shared" si="96"/>
        <v>0</v>
      </c>
      <c r="V472" s="388">
        <f t="shared" si="97"/>
        <v>0</v>
      </c>
      <c r="W472" s="388">
        <f t="shared" si="98"/>
        <v>0</v>
      </c>
      <c r="X472" s="388">
        <f t="shared" si="99"/>
        <v>0</v>
      </c>
      <c r="Y472" s="388">
        <f t="shared" si="100"/>
        <v>0</v>
      </c>
    </row>
    <row r="473" spans="2:25" x14ac:dyDescent="0.3">
      <c r="B473" s="111" t="str">
        <f t="shared" si="93"/>
        <v>!!!</v>
      </c>
      <c r="C473" s="324"/>
      <c r="D473" s="351"/>
      <c r="E473" s="354"/>
      <c r="F473" s="340"/>
      <c r="G473" s="233"/>
      <c r="H473" s="351"/>
      <c r="I473" s="353"/>
      <c r="J473" s="89"/>
      <c r="K473" s="384"/>
      <c r="L473" s="388" t="str">
        <f t="shared" si="103"/>
        <v>Leer</v>
      </c>
      <c r="M473" s="388" t="str">
        <f t="shared" si="104"/>
        <v>Leer</v>
      </c>
      <c r="N473" s="388" t="str">
        <f t="shared" si="101"/>
        <v>Leer</v>
      </c>
      <c r="O473" s="388" t="str">
        <f>VLOOKUP(C473,{"29 - Psychiatrie (Erwachsene)","BGI";"30 - Kinder- und Jugendpsychiatrie","BGII";"31 - Psychosomatik","BGI";0,"Leer"},2,0)</f>
        <v>Leer</v>
      </c>
      <c r="P473" s="388" t="str">
        <f>VLOOKUP(C473,{"29 - Psychiatrie (Erwachsene)","BGIb";"30 - Kinder- und Jugendpsychiatrie","BGIIb";"31 - Psychosomatik","BGIb";0,"Leer"},2,0)</f>
        <v>Leer</v>
      </c>
      <c r="Q473" s="388" t="str">
        <f t="shared" si="105"/>
        <v>Leer</v>
      </c>
      <c r="R473" s="388">
        <f t="shared" si="94"/>
        <v>0</v>
      </c>
      <c r="S473" s="388">
        <f t="shared" si="102"/>
        <v>0</v>
      </c>
      <c r="T473" s="388">
        <f t="shared" si="95"/>
        <v>0</v>
      </c>
      <c r="U473" s="388">
        <f t="shared" si="96"/>
        <v>0</v>
      </c>
      <c r="V473" s="388">
        <f t="shared" si="97"/>
        <v>0</v>
      </c>
      <c r="W473" s="388">
        <f t="shared" si="98"/>
        <v>0</v>
      </c>
      <c r="X473" s="388">
        <f t="shared" si="99"/>
        <v>0</v>
      </c>
      <c r="Y473" s="388">
        <f t="shared" si="100"/>
        <v>0</v>
      </c>
    </row>
    <row r="474" spans="2:25" x14ac:dyDescent="0.3">
      <c r="B474" s="111" t="str">
        <f t="shared" si="93"/>
        <v>!!!</v>
      </c>
      <c r="C474" s="324"/>
      <c r="D474" s="351"/>
      <c r="E474" s="354"/>
      <c r="F474" s="340"/>
      <c r="G474" s="233"/>
      <c r="H474" s="351"/>
      <c r="I474" s="353"/>
      <c r="J474" s="89"/>
      <c r="K474" s="384"/>
      <c r="L474" s="388" t="str">
        <f t="shared" si="103"/>
        <v>Leer</v>
      </c>
      <c r="M474" s="388" t="str">
        <f t="shared" si="104"/>
        <v>Leer</v>
      </c>
      <c r="N474" s="388" t="str">
        <f t="shared" si="101"/>
        <v>Leer</v>
      </c>
      <c r="O474" s="388" t="str">
        <f>VLOOKUP(C474,{"29 - Psychiatrie (Erwachsene)","BGI";"30 - Kinder- und Jugendpsychiatrie","BGII";"31 - Psychosomatik","BGI";0,"Leer"},2,0)</f>
        <v>Leer</v>
      </c>
      <c r="P474" s="388" t="str">
        <f>VLOOKUP(C474,{"29 - Psychiatrie (Erwachsene)","BGIb";"30 - Kinder- und Jugendpsychiatrie","BGIIb";"31 - Psychosomatik","BGIb";0,"Leer"},2,0)</f>
        <v>Leer</v>
      </c>
      <c r="Q474" s="388" t="str">
        <f t="shared" si="105"/>
        <v>Leer</v>
      </c>
      <c r="R474" s="388">
        <f t="shared" si="94"/>
        <v>0</v>
      </c>
      <c r="S474" s="388">
        <f t="shared" si="102"/>
        <v>0</v>
      </c>
      <c r="T474" s="388">
        <f t="shared" si="95"/>
        <v>0</v>
      </c>
      <c r="U474" s="388">
        <f t="shared" si="96"/>
        <v>0</v>
      </c>
      <c r="V474" s="388">
        <f t="shared" si="97"/>
        <v>0</v>
      </c>
      <c r="W474" s="388">
        <f t="shared" si="98"/>
        <v>0</v>
      </c>
      <c r="X474" s="388">
        <f t="shared" si="99"/>
        <v>0</v>
      </c>
      <c r="Y474" s="388">
        <f t="shared" si="100"/>
        <v>0</v>
      </c>
    </row>
    <row r="475" spans="2:25" x14ac:dyDescent="0.3">
      <c r="B475" s="111" t="str">
        <f t="shared" si="93"/>
        <v>!!!</v>
      </c>
      <c r="C475" s="324"/>
      <c r="D475" s="351"/>
      <c r="E475" s="354"/>
      <c r="F475" s="340"/>
      <c r="G475" s="233"/>
      <c r="H475" s="351"/>
      <c r="I475" s="353"/>
      <c r="J475" s="89"/>
      <c r="K475" s="384"/>
      <c r="L475" s="388" t="str">
        <f t="shared" si="103"/>
        <v>Leer</v>
      </c>
      <c r="M475" s="388" t="str">
        <f t="shared" si="104"/>
        <v>Leer</v>
      </c>
      <c r="N475" s="388" t="str">
        <f t="shared" si="101"/>
        <v>Leer</v>
      </c>
      <c r="O475" s="388" t="str">
        <f>VLOOKUP(C475,{"29 - Psychiatrie (Erwachsene)","BGI";"30 - Kinder- und Jugendpsychiatrie","BGII";"31 - Psychosomatik","BGI";0,"Leer"},2,0)</f>
        <v>Leer</v>
      </c>
      <c r="P475" s="388" t="str">
        <f>VLOOKUP(C475,{"29 - Psychiatrie (Erwachsene)","BGIb";"30 - Kinder- und Jugendpsychiatrie","BGIIb";"31 - Psychosomatik","BGIb";0,"Leer"},2,0)</f>
        <v>Leer</v>
      </c>
      <c r="Q475" s="388" t="str">
        <f t="shared" si="105"/>
        <v>Leer</v>
      </c>
      <c r="R475" s="388">
        <f t="shared" si="94"/>
        <v>0</v>
      </c>
      <c r="S475" s="388">
        <f t="shared" si="102"/>
        <v>0</v>
      </c>
      <c r="T475" s="388">
        <f t="shared" si="95"/>
        <v>0</v>
      </c>
      <c r="U475" s="388">
        <f t="shared" si="96"/>
        <v>0</v>
      </c>
      <c r="V475" s="388">
        <f t="shared" si="97"/>
        <v>0</v>
      </c>
      <c r="W475" s="388">
        <f t="shared" si="98"/>
        <v>0</v>
      </c>
      <c r="X475" s="388">
        <f t="shared" si="99"/>
        <v>0</v>
      </c>
      <c r="Y475" s="388">
        <f t="shared" si="100"/>
        <v>0</v>
      </c>
    </row>
    <row r="476" spans="2:25" x14ac:dyDescent="0.3">
      <c r="B476" s="111" t="str">
        <f t="shared" si="93"/>
        <v>!!!</v>
      </c>
      <c r="C476" s="324"/>
      <c r="D476" s="351"/>
      <c r="E476" s="354"/>
      <c r="F476" s="340"/>
      <c r="G476" s="233"/>
      <c r="H476" s="351"/>
      <c r="I476" s="353"/>
      <c r="J476" s="89"/>
      <c r="K476" s="384"/>
      <c r="L476" s="388" t="str">
        <f t="shared" si="103"/>
        <v>Leer</v>
      </c>
      <c r="M476" s="388" t="str">
        <f t="shared" si="104"/>
        <v>Leer</v>
      </c>
      <c r="N476" s="388" t="str">
        <f t="shared" si="101"/>
        <v>Leer</v>
      </c>
      <c r="O476" s="388" t="str">
        <f>VLOOKUP(C476,{"29 - Psychiatrie (Erwachsene)","BGI";"30 - Kinder- und Jugendpsychiatrie","BGII";"31 - Psychosomatik","BGI";0,"Leer"},2,0)</f>
        <v>Leer</v>
      </c>
      <c r="P476" s="388" t="str">
        <f>VLOOKUP(C476,{"29 - Psychiatrie (Erwachsene)","BGIb";"30 - Kinder- und Jugendpsychiatrie","BGIIb";"31 - Psychosomatik","BGIb";0,"Leer"},2,0)</f>
        <v>Leer</v>
      </c>
      <c r="Q476" s="388" t="str">
        <f t="shared" si="105"/>
        <v>Leer</v>
      </c>
      <c r="R476" s="388">
        <f t="shared" si="94"/>
        <v>0</v>
      </c>
      <c r="S476" s="388">
        <f t="shared" si="102"/>
        <v>0</v>
      </c>
      <c r="T476" s="388">
        <f t="shared" si="95"/>
        <v>0</v>
      </c>
      <c r="U476" s="388">
        <f t="shared" si="96"/>
        <v>0</v>
      </c>
      <c r="V476" s="388">
        <f t="shared" si="97"/>
        <v>0</v>
      </c>
      <c r="W476" s="388">
        <f t="shared" si="98"/>
        <v>0</v>
      </c>
      <c r="X476" s="388">
        <f t="shared" si="99"/>
        <v>0</v>
      </c>
      <c r="Y476" s="388">
        <f t="shared" si="100"/>
        <v>0</v>
      </c>
    </row>
    <row r="477" spans="2:25" x14ac:dyDescent="0.3">
      <c r="B477" s="111" t="str">
        <f t="shared" si="93"/>
        <v>!!!</v>
      </c>
      <c r="C477" s="324"/>
      <c r="D477" s="351"/>
      <c r="E477" s="354"/>
      <c r="F477" s="340"/>
      <c r="G477" s="233"/>
      <c r="H477" s="351"/>
      <c r="I477" s="353"/>
      <c r="J477" s="89"/>
      <c r="K477" s="384"/>
      <c r="L477" s="388" t="str">
        <f t="shared" si="103"/>
        <v>Leer</v>
      </c>
      <c r="M477" s="388" t="str">
        <f t="shared" si="104"/>
        <v>Leer</v>
      </c>
      <c r="N477" s="388" t="str">
        <f t="shared" si="101"/>
        <v>Leer</v>
      </c>
      <c r="O477" s="388" t="str">
        <f>VLOOKUP(C477,{"29 - Psychiatrie (Erwachsene)","BGI";"30 - Kinder- und Jugendpsychiatrie","BGII";"31 - Psychosomatik","BGI";0,"Leer"},2,0)</f>
        <v>Leer</v>
      </c>
      <c r="P477" s="388" t="str">
        <f>VLOOKUP(C477,{"29 - Psychiatrie (Erwachsene)","BGIb";"30 - Kinder- und Jugendpsychiatrie","BGIIb";"31 - Psychosomatik","BGIb";0,"Leer"},2,0)</f>
        <v>Leer</v>
      </c>
      <c r="Q477" s="388" t="str">
        <f t="shared" si="105"/>
        <v>Leer</v>
      </c>
      <c r="R477" s="388">
        <f t="shared" si="94"/>
        <v>0</v>
      </c>
      <c r="S477" s="388">
        <f t="shared" si="102"/>
        <v>0</v>
      </c>
      <c r="T477" s="388">
        <f t="shared" si="95"/>
        <v>0</v>
      </c>
      <c r="U477" s="388">
        <f t="shared" si="96"/>
        <v>0</v>
      </c>
      <c r="V477" s="388">
        <f t="shared" si="97"/>
        <v>0</v>
      </c>
      <c r="W477" s="388">
        <f t="shared" si="98"/>
        <v>0</v>
      </c>
      <c r="X477" s="388">
        <f t="shared" si="99"/>
        <v>0</v>
      </c>
      <c r="Y477" s="388">
        <f t="shared" si="100"/>
        <v>0</v>
      </c>
    </row>
    <row r="478" spans="2:25" x14ac:dyDescent="0.3">
      <c r="B478" s="111" t="str">
        <f t="shared" si="93"/>
        <v>!!!</v>
      </c>
      <c r="C478" s="324"/>
      <c r="D478" s="351"/>
      <c r="E478" s="354"/>
      <c r="F478" s="340"/>
      <c r="G478" s="233"/>
      <c r="H478" s="351"/>
      <c r="I478" s="353"/>
      <c r="J478" s="89"/>
      <c r="K478" s="384"/>
      <c r="L478" s="388" t="str">
        <f t="shared" si="103"/>
        <v>Leer</v>
      </c>
      <c r="M478" s="388" t="str">
        <f t="shared" si="104"/>
        <v>Leer</v>
      </c>
      <c r="N478" s="388" t="str">
        <f t="shared" si="101"/>
        <v>Leer</v>
      </c>
      <c r="O478" s="388" t="str">
        <f>VLOOKUP(C478,{"29 - Psychiatrie (Erwachsene)","BGI";"30 - Kinder- und Jugendpsychiatrie","BGII";"31 - Psychosomatik","BGI";0,"Leer"},2,0)</f>
        <v>Leer</v>
      </c>
      <c r="P478" s="388" t="str">
        <f>VLOOKUP(C478,{"29 - Psychiatrie (Erwachsene)","BGIb";"30 - Kinder- und Jugendpsychiatrie","BGIIb";"31 - Psychosomatik","BGIb";0,"Leer"},2,0)</f>
        <v>Leer</v>
      </c>
      <c r="Q478" s="388" t="str">
        <f t="shared" si="105"/>
        <v>Leer</v>
      </c>
      <c r="R478" s="388">
        <f t="shared" si="94"/>
        <v>0</v>
      </c>
      <c r="S478" s="388">
        <f t="shared" si="102"/>
        <v>0</v>
      </c>
      <c r="T478" s="388">
        <f t="shared" si="95"/>
        <v>0</v>
      </c>
      <c r="U478" s="388">
        <f t="shared" si="96"/>
        <v>0</v>
      </c>
      <c r="V478" s="388">
        <f t="shared" si="97"/>
        <v>0</v>
      </c>
      <c r="W478" s="388">
        <f t="shared" si="98"/>
        <v>0</v>
      </c>
      <c r="X478" s="388">
        <f t="shared" si="99"/>
        <v>0</v>
      </c>
      <c r="Y478" s="388">
        <f t="shared" si="100"/>
        <v>0</v>
      </c>
    </row>
    <row r="479" spans="2:25" x14ac:dyDescent="0.3">
      <c r="B479" s="111" t="str">
        <f t="shared" si="93"/>
        <v>!!!</v>
      </c>
      <c r="C479" s="324"/>
      <c r="D479" s="351"/>
      <c r="E479" s="354"/>
      <c r="F479" s="340"/>
      <c r="G479" s="233"/>
      <c r="H479" s="351"/>
      <c r="I479" s="353"/>
      <c r="J479" s="89"/>
      <c r="K479" s="384"/>
      <c r="L479" s="388" t="str">
        <f t="shared" si="103"/>
        <v>Leer</v>
      </c>
      <c r="M479" s="388" t="str">
        <f t="shared" si="104"/>
        <v>Leer</v>
      </c>
      <c r="N479" s="388" t="str">
        <f t="shared" si="101"/>
        <v>Leer</v>
      </c>
      <c r="O479" s="388" t="str">
        <f>VLOOKUP(C479,{"29 - Psychiatrie (Erwachsene)","BGI";"30 - Kinder- und Jugendpsychiatrie","BGII";"31 - Psychosomatik","BGI";0,"Leer"},2,0)</f>
        <v>Leer</v>
      </c>
      <c r="P479" s="388" t="str">
        <f>VLOOKUP(C479,{"29 - Psychiatrie (Erwachsene)","BGIb";"30 - Kinder- und Jugendpsychiatrie","BGIIb";"31 - Psychosomatik","BGIb";0,"Leer"},2,0)</f>
        <v>Leer</v>
      </c>
      <c r="Q479" s="388" t="str">
        <f t="shared" si="105"/>
        <v>Leer</v>
      </c>
      <c r="R479" s="388">
        <f t="shared" si="94"/>
        <v>0</v>
      </c>
      <c r="S479" s="388">
        <f t="shared" si="102"/>
        <v>0</v>
      </c>
      <c r="T479" s="388">
        <f t="shared" si="95"/>
        <v>0</v>
      </c>
      <c r="U479" s="388">
        <f t="shared" si="96"/>
        <v>0</v>
      </c>
      <c r="V479" s="388">
        <f t="shared" si="97"/>
        <v>0</v>
      </c>
      <c r="W479" s="388">
        <f t="shared" si="98"/>
        <v>0</v>
      </c>
      <c r="X479" s="388">
        <f t="shared" si="99"/>
        <v>0</v>
      </c>
      <c r="Y479" s="388">
        <f t="shared" si="100"/>
        <v>0</v>
      </c>
    </row>
    <row r="480" spans="2:25" x14ac:dyDescent="0.3">
      <c r="B480" s="111" t="str">
        <f t="shared" si="93"/>
        <v>!!!</v>
      </c>
      <c r="C480" s="324"/>
      <c r="D480" s="351"/>
      <c r="E480" s="354"/>
      <c r="F480" s="340"/>
      <c r="G480" s="233"/>
      <c r="H480" s="351"/>
      <c r="I480" s="353"/>
      <c r="J480" s="89"/>
      <c r="K480" s="384"/>
      <c r="L480" s="388" t="str">
        <f t="shared" si="103"/>
        <v>Leer</v>
      </c>
      <c r="M480" s="388" t="str">
        <f t="shared" si="104"/>
        <v>Leer</v>
      </c>
      <c r="N480" s="388" t="str">
        <f t="shared" si="101"/>
        <v>Leer</v>
      </c>
      <c r="O480" s="388" t="str">
        <f>VLOOKUP(C480,{"29 - Psychiatrie (Erwachsene)","BGI";"30 - Kinder- und Jugendpsychiatrie","BGII";"31 - Psychosomatik","BGI";0,"Leer"},2,0)</f>
        <v>Leer</v>
      </c>
      <c r="P480" s="388" t="str">
        <f>VLOOKUP(C480,{"29 - Psychiatrie (Erwachsene)","BGIb";"30 - Kinder- und Jugendpsychiatrie","BGIIb";"31 - Psychosomatik","BGIb";0,"Leer"},2,0)</f>
        <v>Leer</v>
      </c>
      <c r="Q480" s="388" t="str">
        <f t="shared" si="105"/>
        <v>Leer</v>
      </c>
      <c r="R480" s="388">
        <f t="shared" si="94"/>
        <v>0</v>
      </c>
      <c r="S480" s="388">
        <f t="shared" si="102"/>
        <v>0</v>
      </c>
      <c r="T480" s="388">
        <f t="shared" si="95"/>
        <v>0</v>
      </c>
      <c r="U480" s="388">
        <f t="shared" si="96"/>
        <v>0</v>
      </c>
      <c r="V480" s="388">
        <f t="shared" si="97"/>
        <v>0</v>
      </c>
      <c r="W480" s="388">
        <f t="shared" si="98"/>
        <v>0</v>
      </c>
      <c r="X480" s="388">
        <f t="shared" si="99"/>
        <v>0</v>
      </c>
      <c r="Y480" s="388">
        <f t="shared" si="100"/>
        <v>0</v>
      </c>
    </row>
    <row r="481" spans="2:25" x14ac:dyDescent="0.3">
      <c r="B481" s="111" t="str">
        <f t="shared" si="93"/>
        <v>!!!</v>
      </c>
      <c r="C481" s="324"/>
      <c r="D481" s="351"/>
      <c r="E481" s="354"/>
      <c r="F481" s="340"/>
      <c r="G481" s="233"/>
      <c r="H481" s="351"/>
      <c r="I481" s="353"/>
      <c r="J481" s="89"/>
      <c r="K481" s="384"/>
      <c r="L481" s="388" t="str">
        <f t="shared" si="103"/>
        <v>Leer</v>
      </c>
      <c r="M481" s="388" t="str">
        <f t="shared" si="104"/>
        <v>Leer</v>
      </c>
      <c r="N481" s="388" t="str">
        <f t="shared" si="101"/>
        <v>Leer</v>
      </c>
      <c r="O481" s="388" t="str">
        <f>VLOOKUP(C481,{"29 - Psychiatrie (Erwachsene)","BGI";"30 - Kinder- und Jugendpsychiatrie","BGII";"31 - Psychosomatik","BGI";0,"Leer"},2,0)</f>
        <v>Leer</v>
      </c>
      <c r="P481" s="388" t="str">
        <f>VLOOKUP(C481,{"29 - Psychiatrie (Erwachsene)","BGIb";"30 - Kinder- und Jugendpsychiatrie","BGIIb";"31 - Psychosomatik","BGIb";0,"Leer"},2,0)</f>
        <v>Leer</v>
      </c>
      <c r="Q481" s="388" t="str">
        <f t="shared" si="105"/>
        <v>Leer</v>
      </c>
      <c r="R481" s="388">
        <f t="shared" si="94"/>
        <v>0</v>
      </c>
      <c r="S481" s="388">
        <f t="shared" si="102"/>
        <v>0</v>
      </c>
      <c r="T481" s="388">
        <f t="shared" si="95"/>
        <v>0</v>
      </c>
      <c r="U481" s="388">
        <f t="shared" si="96"/>
        <v>0</v>
      </c>
      <c r="V481" s="388">
        <f t="shared" si="97"/>
        <v>0</v>
      </c>
      <c r="W481" s="388">
        <f t="shared" si="98"/>
        <v>0</v>
      </c>
      <c r="X481" s="388">
        <f t="shared" si="99"/>
        <v>0</v>
      </c>
      <c r="Y481" s="388">
        <f t="shared" si="100"/>
        <v>0</v>
      </c>
    </row>
    <row r="482" spans="2:25" x14ac:dyDescent="0.3">
      <c r="B482" s="111" t="str">
        <f t="shared" si="93"/>
        <v>!!!</v>
      </c>
      <c r="C482" s="324"/>
      <c r="D482" s="351"/>
      <c r="E482" s="354"/>
      <c r="F482" s="340"/>
      <c r="G482" s="233"/>
      <c r="H482" s="351"/>
      <c r="I482" s="353"/>
      <c r="J482" s="89"/>
      <c r="K482" s="384"/>
      <c r="L482" s="388" t="str">
        <f t="shared" si="103"/>
        <v>Leer</v>
      </c>
      <c r="M482" s="388" t="str">
        <f t="shared" si="104"/>
        <v>Leer</v>
      </c>
      <c r="N482" s="388" t="str">
        <f t="shared" si="101"/>
        <v>Leer</v>
      </c>
      <c r="O482" s="388" t="str">
        <f>VLOOKUP(C482,{"29 - Psychiatrie (Erwachsene)","BGI";"30 - Kinder- und Jugendpsychiatrie","BGII";"31 - Psychosomatik","BGI";0,"Leer"},2,0)</f>
        <v>Leer</v>
      </c>
      <c r="P482" s="388" t="str">
        <f>VLOOKUP(C482,{"29 - Psychiatrie (Erwachsene)","BGIb";"30 - Kinder- und Jugendpsychiatrie","BGIIb";"31 - Psychosomatik","BGIb";0,"Leer"},2,0)</f>
        <v>Leer</v>
      </c>
      <c r="Q482" s="388" t="str">
        <f t="shared" si="105"/>
        <v>Leer</v>
      </c>
      <c r="R482" s="388">
        <f t="shared" si="94"/>
        <v>0</v>
      </c>
      <c r="S482" s="388">
        <f t="shared" si="102"/>
        <v>0</v>
      </c>
      <c r="T482" s="388">
        <f t="shared" si="95"/>
        <v>0</v>
      </c>
      <c r="U482" s="388">
        <f t="shared" si="96"/>
        <v>0</v>
      </c>
      <c r="V482" s="388">
        <f t="shared" si="97"/>
        <v>0</v>
      </c>
      <c r="W482" s="388">
        <f t="shared" si="98"/>
        <v>0</v>
      </c>
      <c r="X482" s="388">
        <f t="shared" si="99"/>
        <v>0</v>
      </c>
      <c r="Y482" s="388">
        <f t="shared" si="100"/>
        <v>0</v>
      </c>
    </row>
    <row r="483" spans="2:25" x14ac:dyDescent="0.3">
      <c r="B483" s="111" t="str">
        <f t="shared" si="93"/>
        <v>!!!</v>
      </c>
      <c r="C483" s="324"/>
      <c r="D483" s="351"/>
      <c r="E483" s="354"/>
      <c r="F483" s="340"/>
      <c r="G483" s="233"/>
      <c r="H483" s="351"/>
      <c r="I483" s="353"/>
      <c r="J483" s="89"/>
      <c r="K483" s="384"/>
      <c r="L483" s="388" t="str">
        <f t="shared" si="103"/>
        <v>Leer</v>
      </c>
      <c r="M483" s="388" t="str">
        <f t="shared" si="104"/>
        <v>Leer</v>
      </c>
      <c r="N483" s="388" t="str">
        <f t="shared" si="101"/>
        <v>Leer</v>
      </c>
      <c r="O483" s="388" t="str">
        <f>VLOOKUP(C483,{"29 - Psychiatrie (Erwachsene)","BGI";"30 - Kinder- und Jugendpsychiatrie","BGII";"31 - Psychosomatik","BGI";0,"Leer"},2,0)</f>
        <v>Leer</v>
      </c>
      <c r="P483" s="388" t="str">
        <f>VLOOKUP(C483,{"29 - Psychiatrie (Erwachsene)","BGIb";"30 - Kinder- und Jugendpsychiatrie","BGIIb";"31 - Psychosomatik","BGIb";0,"Leer"},2,0)</f>
        <v>Leer</v>
      </c>
      <c r="Q483" s="388" t="str">
        <f t="shared" si="105"/>
        <v>Leer</v>
      </c>
      <c r="R483" s="388">
        <f t="shared" si="94"/>
        <v>0</v>
      </c>
      <c r="S483" s="388">
        <f t="shared" si="102"/>
        <v>0</v>
      </c>
      <c r="T483" s="388">
        <f t="shared" si="95"/>
        <v>0</v>
      </c>
      <c r="U483" s="388">
        <f t="shared" si="96"/>
        <v>0</v>
      </c>
      <c r="V483" s="388">
        <f t="shared" si="97"/>
        <v>0</v>
      </c>
      <c r="W483" s="388">
        <f t="shared" si="98"/>
        <v>0</v>
      </c>
      <c r="X483" s="388">
        <f t="shared" si="99"/>
        <v>0</v>
      </c>
      <c r="Y483" s="388">
        <f t="shared" si="100"/>
        <v>0</v>
      </c>
    </row>
    <row r="484" spans="2:25" x14ac:dyDescent="0.3">
      <c r="B484" s="111" t="str">
        <f t="shared" si="93"/>
        <v>!!!</v>
      </c>
      <c r="C484" s="324"/>
      <c r="D484" s="351"/>
      <c r="E484" s="354"/>
      <c r="F484" s="340"/>
      <c r="G484" s="233"/>
      <c r="H484" s="351"/>
      <c r="I484" s="353"/>
      <c r="J484" s="89"/>
      <c r="K484" s="384"/>
      <c r="L484" s="388" t="str">
        <f t="shared" si="103"/>
        <v>Leer</v>
      </c>
      <c r="M484" s="388" t="str">
        <f t="shared" si="104"/>
        <v>Leer</v>
      </c>
      <c r="N484" s="388" t="str">
        <f t="shared" si="101"/>
        <v>Leer</v>
      </c>
      <c r="O484" s="388" t="str">
        <f>VLOOKUP(C484,{"29 - Psychiatrie (Erwachsene)","BGI";"30 - Kinder- und Jugendpsychiatrie","BGII";"31 - Psychosomatik","BGI";0,"Leer"},2,0)</f>
        <v>Leer</v>
      </c>
      <c r="P484" s="388" t="str">
        <f>VLOOKUP(C484,{"29 - Psychiatrie (Erwachsene)","BGIb";"30 - Kinder- und Jugendpsychiatrie","BGIIb";"31 - Psychosomatik","BGIb";0,"Leer"},2,0)</f>
        <v>Leer</v>
      </c>
      <c r="Q484" s="388" t="str">
        <f t="shared" si="105"/>
        <v>Leer</v>
      </c>
      <c r="R484" s="388">
        <f t="shared" si="94"/>
        <v>0</v>
      </c>
      <c r="S484" s="388">
        <f t="shared" si="102"/>
        <v>0</v>
      </c>
      <c r="T484" s="388">
        <f t="shared" si="95"/>
        <v>0</v>
      </c>
      <c r="U484" s="388">
        <f t="shared" si="96"/>
        <v>0</v>
      </c>
      <c r="V484" s="388">
        <f t="shared" si="97"/>
        <v>0</v>
      </c>
      <c r="W484" s="388">
        <f t="shared" si="98"/>
        <v>0</v>
      </c>
      <c r="X484" s="388">
        <f t="shared" si="99"/>
        <v>0</v>
      </c>
      <c r="Y484" s="388">
        <f t="shared" si="100"/>
        <v>0</v>
      </c>
    </row>
    <row r="485" spans="2:25" x14ac:dyDescent="0.3">
      <c r="B485" s="111" t="str">
        <f t="shared" si="93"/>
        <v>!!!</v>
      </c>
      <c r="C485" s="324"/>
      <c r="D485" s="351"/>
      <c r="E485" s="354"/>
      <c r="F485" s="340"/>
      <c r="G485" s="233"/>
      <c r="H485" s="351"/>
      <c r="I485" s="353"/>
      <c r="J485" s="89"/>
      <c r="K485" s="384"/>
      <c r="L485" s="388" t="str">
        <f t="shared" si="103"/>
        <v>Leer</v>
      </c>
      <c r="M485" s="388" t="str">
        <f t="shared" si="104"/>
        <v>Leer</v>
      </c>
      <c r="N485" s="388" t="str">
        <f t="shared" si="101"/>
        <v>Leer</v>
      </c>
      <c r="O485" s="388" t="str">
        <f>VLOOKUP(C485,{"29 - Psychiatrie (Erwachsene)","BGI";"30 - Kinder- und Jugendpsychiatrie","BGII";"31 - Psychosomatik","BGI";0,"Leer"},2,0)</f>
        <v>Leer</v>
      </c>
      <c r="P485" s="388" t="str">
        <f>VLOOKUP(C485,{"29 - Psychiatrie (Erwachsene)","BGIb";"30 - Kinder- und Jugendpsychiatrie","BGIIb";"31 - Psychosomatik","BGIb";0,"Leer"},2,0)</f>
        <v>Leer</v>
      </c>
      <c r="Q485" s="388" t="str">
        <f t="shared" si="105"/>
        <v>Leer</v>
      </c>
      <c r="R485" s="388">
        <f t="shared" si="94"/>
        <v>0</v>
      </c>
      <c r="S485" s="388">
        <f t="shared" si="102"/>
        <v>0</v>
      </c>
      <c r="T485" s="388">
        <f t="shared" si="95"/>
        <v>0</v>
      </c>
      <c r="U485" s="388">
        <f t="shared" si="96"/>
        <v>0</v>
      </c>
      <c r="V485" s="388">
        <f t="shared" si="97"/>
        <v>0</v>
      </c>
      <c r="W485" s="388">
        <f t="shared" si="98"/>
        <v>0</v>
      </c>
      <c r="X485" s="388">
        <f t="shared" si="99"/>
        <v>0</v>
      </c>
      <c r="Y485" s="388">
        <f t="shared" si="100"/>
        <v>0</v>
      </c>
    </row>
    <row r="486" spans="2:25" x14ac:dyDescent="0.3">
      <c r="B486" s="111" t="str">
        <f t="shared" si="93"/>
        <v>!!!</v>
      </c>
      <c r="C486" s="324"/>
      <c r="D486" s="351"/>
      <c r="E486" s="354"/>
      <c r="F486" s="340"/>
      <c r="G486" s="233"/>
      <c r="H486" s="351"/>
      <c r="I486" s="353"/>
      <c r="J486" s="89"/>
      <c r="K486" s="384"/>
      <c r="L486" s="388" t="str">
        <f t="shared" si="103"/>
        <v>Leer</v>
      </c>
      <c r="M486" s="388" t="str">
        <f t="shared" si="104"/>
        <v>Leer</v>
      </c>
      <c r="N486" s="388" t="str">
        <f t="shared" si="101"/>
        <v>Leer</v>
      </c>
      <c r="O486" s="388" t="str">
        <f>VLOOKUP(C486,{"29 - Psychiatrie (Erwachsene)","BGI";"30 - Kinder- und Jugendpsychiatrie","BGII";"31 - Psychosomatik","BGI";0,"Leer"},2,0)</f>
        <v>Leer</v>
      </c>
      <c r="P486" s="388" t="str">
        <f>VLOOKUP(C486,{"29 - Psychiatrie (Erwachsene)","BGIb";"30 - Kinder- und Jugendpsychiatrie","BGIIb";"31 - Psychosomatik","BGIb";0,"Leer"},2,0)</f>
        <v>Leer</v>
      </c>
      <c r="Q486" s="388" t="str">
        <f t="shared" si="105"/>
        <v>Leer</v>
      </c>
      <c r="R486" s="388">
        <f t="shared" si="94"/>
        <v>0</v>
      </c>
      <c r="S486" s="388">
        <f t="shared" si="102"/>
        <v>0</v>
      </c>
      <c r="T486" s="388">
        <f t="shared" si="95"/>
        <v>0</v>
      </c>
      <c r="U486" s="388">
        <f t="shared" si="96"/>
        <v>0</v>
      </c>
      <c r="V486" s="388">
        <f t="shared" si="97"/>
        <v>0</v>
      </c>
      <c r="W486" s="388">
        <f t="shared" si="98"/>
        <v>0</v>
      </c>
      <c r="X486" s="388">
        <f t="shared" si="99"/>
        <v>0</v>
      </c>
      <c r="Y486" s="388">
        <f t="shared" si="100"/>
        <v>0</v>
      </c>
    </row>
    <row r="487" spans="2:25" x14ac:dyDescent="0.3">
      <c r="B487" s="111" t="str">
        <f t="shared" si="93"/>
        <v>!!!</v>
      </c>
      <c r="C487" s="324"/>
      <c r="D487" s="351"/>
      <c r="E487" s="354"/>
      <c r="F487" s="340"/>
      <c r="G487" s="233"/>
      <c r="H487" s="351"/>
      <c r="I487" s="353"/>
      <c r="J487" s="89"/>
      <c r="K487" s="384"/>
      <c r="L487" s="388" t="str">
        <f t="shared" si="103"/>
        <v>Leer</v>
      </c>
      <c r="M487" s="388" t="str">
        <f t="shared" si="104"/>
        <v>Leer</v>
      </c>
      <c r="N487" s="388" t="str">
        <f t="shared" si="101"/>
        <v>Leer</v>
      </c>
      <c r="O487" s="388" t="str">
        <f>VLOOKUP(C487,{"29 - Psychiatrie (Erwachsene)","BGI";"30 - Kinder- und Jugendpsychiatrie","BGII";"31 - Psychosomatik","BGI";0,"Leer"},2,0)</f>
        <v>Leer</v>
      </c>
      <c r="P487" s="388" t="str">
        <f>VLOOKUP(C487,{"29 - Psychiatrie (Erwachsene)","BGIb";"30 - Kinder- und Jugendpsychiatrie","BGIIb";"31 - Psychosomatik","BGIb";0,"Leer"},2,0)</f>
        <v>Leer</v>
      </c>
      <c r="Q487" s="388" t="str">
        <f t="shared" si="105"/>
        <v>Leer</v>
      </c>
      <c r="R487" s="388">
        <f t="shared" si="94"/>
        <v>0</v>
      </c>
      <c r="S487" s="388">
        <f t="shared" si="102"/>
        <v>0</v>
      </c>
      <c r="T487" s="388">
        <f t="shared" si="95"/>
        <v>0</v>
      </c>
      <c r="U487" s="388">
        <f t="shared" si="96"/>
        <v>0</v>
      </c>
      <c r="V487" s="388">
        <f t="shared" si="97"/>
        <v>0</v>
      </c>
      <c r="W487" s="388">
        <f t="shared" si="98"/>
        <v>0</v>
      </c>
      <c r="X487" s="388">
        <f t="shared" si="99"/>
        <v>0</v>
      </c>
      <c r="Y487" s="388">
        <f t="shared" si="100"/>
        <v>0</v>
      </c>
    </row>
    <row r="488" spans="2:25" x14ac:dyDescent="0.3">
      <c r="B488" s="111" t="str">
        <f t="shared" si="93"/>
        <v>!!!</v>
      </c>
      <c r="C488" s="324"/>
      <c r="D488" s="351"/>
      <c r="E488" s="354"/>
      <c r="F488" s="340"/>
      <c r="G488" s="233"/>
      <c r="H488" s="351"/>
      <c r="I488" s="353"/>
      <c r="J488" s="89"/>
      <c r="K488" s="384"/>
      <c r="L488" s="388" t="str">
        <f t="shared" si="103"/>
        <v>Leer</v>
      </c>
      <c r="M488" s="388" t="str">
        <f t="shared" si="104"/>
        <v>Leer</v>
      </c>
      <c r="N488" s="388" t="str">
        <f t="shared" si="101"/>
        <v>Leer</v>
      </c>
      <c r="O488" s="388" t="str">
        <f>VLOOKUP(C488,{"29 - Psychiatrie (Erwachsene)","BGI";"30 - Kinder- und Jugendpsychiatrie","BGII";"31 - Psychosomatik","BGI";0,"Leer"},2,0)</f>
        <v>Leer</v>
      </c>
      <c r="P488" s="388" t="str">
        <f>VLOOKUP(C488,{"29 - Psychiatrie (Erwachsene)","BGIb";"30 - Kinder- und Jugendpsychiatrie","BGIIb";"31 - Psychosomatik","BGIb";0,"Leer"},2,0)</f>
        <v>Leer</v>
      </c>
      <c r="Q488" s="388" t="str">
        <f t="shared" si="105"/>
        <v>Leer</v>
      </c>
      <c r="R488" s="388">
        <f t="shared" si="94"/>
        <v>0</v>
      </c>
      <c r="S488" s="388">
        <f t="shared" si="102"/>
        <v>0</v>
      </c>
      <c r="T488" s="388">
        <f t="shared" si="95"/>
        <v>0</v>
      </c>
      <c r="U488" s="388">
        <f t="shared" si="96"/>
        <v>0</v>
      </c>
      <c r="V488" s="388">
        <f t="shared" si="97"/>
        <v>0</v>
      </c>
      <c r="W488" s="388">
        <f t="shared" si="98"/>
        <v>0</v>
      </c>
      <c r="X488" s="388">
        <f t="shared" si="99"/>
        <v>0</v>
      </c>
      <c r="Y488" s="388">
        <f t="shared" si="100"/>
        <v>0</v>
      </c>
    </row>
    <row r="489" spans="2:25" x14ac:dyDescent="0.3">
      <c r="B489" s="111" t="str">
        <f t="shared" si="93"/>
        <v>!!!</v>
      </c>
      <c r="C489" s="324"/>
      <c r="D489" s="351"/>
      <c r="E489" s="354"/>
      <c r="F489" s="340"/>
      <c r="G489" s="233"/>
      <c r="H489" s="351"/>
      <c r="I489" s="353"/>
      <c r="J489" s="89"/>
      <c r="K489" s="384"/>
      <c r="L489" s="388" t="str">
        <f t="shared" si="103"/>
        <v>Leer</v>
      </c>
      <c r="M489" s="388" t="str">
        <f t="shared" si="104"/>
        <v>Leer</v>
      </c>
      <c r="N489" s="388" t="str">
        <f t="shared" si="101"/>
        <v>Leer</v>
      </c>
      <c r="O489" s="388" t="str">
        <f>VLOOKUP(C489,{"29 - Psychiatrie (Erwachsene)","BGI";"30 - Kinder- und Jugendpsychiatrie","BGII";"31 - Psychosomatik","BGI";0,"Leer"},2,0)</f>
        <v>Leer</v>
      </c>
      <c r="P489" s="388" t="str">
        <f>VLOOKUP(C489,{"29 - Psychiatrie (Erwachsene)","BGIb";"30 - Kinder- und Jugendpsychiatrie","BGIIb";"31 - Psychosomatik","BGIb";0,"Leer"},2,0)</f>
        <v>Leer</v>
      </c>
      <c r="Q489" s="388" t="str">
        <f t="shared" si="105"/>
        <v>Leer</v>
      </c>
      <c r="R489" s="388">
        <f t="shared" si="94"/>
        <v>0</v>
      </c>
      <c r="S489" s="388">
        <f t="shared" si="102"/>
        <v>0</v>
      </c>
      <c r="T489" s="388">
        <f t="shared" si="95"/>
        <v>0</v>
      </c>
      <c r="U489" s="388">
        <f t="shared" si="96"/>
        <v>0</v>
      </c>
      <c r="V489" s="388">
        <f t="shared" si="97"/>
        <v>0</v>
      </c>
      <c r="W489" s="388">
        <f t="shared" si="98"/>
        <v>0</v>
      </c>
      <c r="X489" s="388">
        <f t="shared" si="99"/>
        <v>0</v>
      </c>
      <c r="Y489" s="388">
        <f t="shared" si="100"/>
        <v>0</v>
      </c>
    </row>
    <row r="490" spans="2:25" x14ac:dyDescent="0.3">
      <c r="B490" s="111" t="str">
        <f t="shared" si="93"/>
        <v>!!!</v>
      </c>
      <c r="C490" s="324"/>
      <c r="D490" s="351"/>
      <c r="E490" s="354"/>
      <c r="F490" s="340"/>
      <c r="G490" s="233"/>
      <c r="H490" s="351"/>
      <c r="I490" s="353"/>
      <c r="J490" s="89"/>
      <c r="K490" s="384"/>
      <c r="L490" s="388" t="str">
        <f t="shared" si="103"/>
        <v>Leer</v>
      </c>
      <c r="M490" s="388" t="str">
        <f t="shared" si="104"/>
        <v>Leer</v>
      </c>
      <c r="N490" s="388" t="str">
        <f t="shared" si="101"/>
        <v>Leer</v>
      </c>
      <c r="O490" s="388" t="str">
        <f>VLOOKUP(C490,{"29 - Psychiatrie (Erwachsene)","BGI";"30 - Kinder- und Jugendpsychiatrie","BGII";"31 - Psychosomatik","BGI";0,"Leer"},2,0)</f>
        <v>Leer</v>
      </c>
      <c r="P490" s="388" t="str">
        <f>VLOOKUP(C490,{"29 - Psychiatrie (Erwachsene)","BGIb";"30 - Kinder- und Jugendpsychiatrie","BGIIb";"31 - Psychosomatik","BGIb";0,"Leer"},2,0)</f>
        <v>Leer</v>
      </c>
      <c r="Q490" s="388" t="str">
        <f t="shared" si="105"/>
        <v>Leer</v>
      </c>
      <c r="R490" s="388">
        <f t="shared" si="94"/>
        <v>0</v>
      </c>
      <c r="S490" s="388">
        <f t="shared" si="102"/>
        <v>0</v>
      </c>
      <c r="T490" s="388">
        <f t="shared" si="95"/>
        <v>0</v>
      </c>
      <c r="U490" s="388">
        <f t="shared" si="96"/>
        <v>0</v>
      </c>
      <c r="V490" s="388">
        <f t="shared" si="97"/>
        <v>0</v>
      </c>
      <c r="W490" s="388">
        <f t="shared" si="98"/>
        <v>0</v>
      </c>
      <c r="X490" s="388">
        <f t="shared" si="99"/>
        <v>0</v>
      </c>
      <c r="Y490" s="388">
        <f t="shared" si="100"/>
        <v>0</v>
      </c>
    </row>
    <row r="491" spans="2:25" x14ac:dyDescent="0.3">
      <c r="B491" s="111" t="str">
        <f t="shared" si="93"/>
        <v>!!!</v>
      </c>
      <c r="C491" s="324"/>
      <c r="D491" s="351"/>
      <c r="E491" s="354"/>
      <c r="F491" s="340"/>
      <c r="G491" s="233"/>
      <c r="H491" s="351"/>
      <c r="I491" s="353"/>
      <c r="J491" s="89"/>
      <c r="K491" s="384"/>
      <c r="L491" s="388" t="str">
        <f t="shared" si="103"/>
        <v>Leer</v>
      </c>
      <c r="M491" s="388" t="str">
        <f t="shared" si="104"/>
        <v>Leer</v>
      </c>
      <c r="N491" s="388" t="str">
        <f t="shared" si="101"/>
        <v>Leer</v>
      </c>
      <c r="O491" s="388" t="str">
        <f>VLOOKUP(C491,{"29 - Psychiatrie (Erwachsene)","BGI";"30 - Kinder- und Jugendpsychiatrie","BGII";"31 - Psychosomatik","BGI";0,"Leer"},2,0)</f>
        <v>Leer</v>
      </c>
      <c r="P491" s="388" t="str">
        <f>VLOOKUP(C491,{"29 - Psychiatrie (Erwachsene)","BGIb";"30 - Kinder- und Jugendpsychiatrie","BGIIb";"31 - Psychosomatik","BGIb";0,"Leer"},2,0)</f>
        <v>Leer</v>
      </c>
      <c r="Q491" s="388" t="str">
        <f t="shared" si="105"/>
        <v>Leer</v>
      </c>
      <c r="R491" s="388">
        <f t="shared" si="94"/>
        <v>0</v>
      </c>
      <c r="S491" s="388">
        <f t="shared" si="102"/>
        <v>0</v>
      </c>
      <c r="T491" s="388">
        <f t="shared" si="95"/>
        <v>0</v>
      </c>
      <c r="U491" s="388">
        <f t="shared" si="96"/>
        <v>0</v>
      </c>
      <c r="V491" s="388">
        <f t="shared" si="97"/>
        <v>0</v>
      </c>
      <c r="W491" s="388">
        <f t="shared" si="98"/>
        <v>0</v>
      </c>
      <c r="X491" s="388">
        <f t="shared" si="99"/>
        <v>0</v>
      </c>
      <c r="Y491" s="388">
        <f t="shared" si="100"/>
        <v>0</v>
      </c>
    </row>
    <row r="492" spans="2:25" x14ac:dyDescent="0.3">
      <c r="B492" s="111" t="str">
        <f t="shared" si="93"/>
        <v>!!!</v>
      </c>
      <c r="C492" s="324"/>
      <c r="D492" s="351"/>
      <c r="E492" s="354"/>
      <c r="F492" s="340"/>
      <c r="G492" s="233"/>
      <c r="H492" s="351"/>
      <c r="I492" s="353"/>
      <c r="J492" s="89"/>
      <c r="K492" s="384"/>
      <c r="L492" s="388" t="str">
        <f t="shared" si="103"/>
        <v>Leer</v>
      </c>
      <c r="M492" s="388" t="str">
        <f t="shared" si="104"/>
        <v>Leer</v>
      </c>
      <c r="N492" s="388" t="str">
        <f t="shared" si="101"/>
        <v>Leer</v>
      </c>
      <c r="O492" s="388" t="str">
        <f>VLOOKUP(C492,{"29 - Psychiatrie (Erwachsene)","BGI";"30 - Kinder- und Jugendpsychiatrie","BGII";"31 - Psychosomatik","BGI";0,"Leer"},2,0)</f>
        <v>Leer</v>
      </c>
      <c r="P492" s="388" t="str">
        <f>VLOOKUP(C492,{"29 - Psychiatrie (Erwachsene)","BGIb";"30 - Kinder- und Jugendpsychiatrie","BGIIb";"31 - Psychosomatik","BGIb";0,"Leer"},2,0)</f>
        <v>Leer</v>
      </c>
      <c r="Q492" s="388" t="str">
        <f t="shared" si="105"/>
        <v>Leer</v>
      </c>
      <c r="R492" s="388">
        <f t="shared" si="94"/>
        <v>0</v>
      </c>
      <c r="S492" s="388">
        <f t="shared" si="102"/>
        <v>0</v>
      </c>
      <c r="T492" s="388">
        <f t="shared" si="95"/>
        <v>0</v>
      </c>
      <c r="U492" s="388">
        <f t="shared" si="96"/>
        <v>0</v>
      </c>
      <c r="V492" s="388">
        <f t="shared" si="97"/>
        <v>0</v>
      </c>
      <c r="W492" s="388">
        <f t="shared" si="98"/>
        <v>0</v>
      </c>
      <c r="X492" s="388">
        <f t="shared" si="99"/>
        <v>0</v>
      </c>
      <c r="Y492" s="388">
        <f t="shared" si="100"/>
        <v>0</v>
      </c>
    </row>
    <row r="493" spans="2:25" x14ac:dyDescent="0.3">
      <c r="B493" s="111" t="str">
        <f t="shared" si="93"/>
        <v>!!!</v>
      </c>
      <c r="C493" s="324"/>
      <c r="D493" s="351"/>
      <c r="E493" s="354"/>
      <c r="F493" s="340"/>
      <c r="G493" s="233"/>
      <c r="H493" s="351"/>
      <c r="I493" s="353"/>
      <c r="J493" s="89"/>
      <c r="K493" s="384"/>
      <c r="L493" s="388" t="str">
        <f t="shared" si="103"/>
        <v>Leer</v>
      </c>
      <c r="M493" s="388" t="str">
        <f t="shared" si="104"/>
        <v>Leer</v>
      </c>
      <c r="N493" s="388" t="str">
        <f t="shared" si="101"/>
        <v>Leer</v>
      </c>
      <c r="O493" s="388" t="str">
        <f>VLOOKUP(C493,{"29 - Psychiatrie (Erwachsene)","BGI";"30 - Kinder- und Jugendpsychiatrie","BGII";"31 - Psychosomatik","BGI";0,"Leer"},2,0)</f>
        <v>Leer</v>
      </c>
      <c r="P493" s="388" t="str">
        <f>VLOOKUP(C493,{"29 - Psychiatrie (Erwachsene)","BGIb";"30 - Kinder- und Jugendpsychiatrie","BGIIb";"31 - Psychosomatik","BGIb";0,"Leer"},2,0)</f>
        <v>Leer</v>
      </c>
      <c r="Q493" s="388" t="str">
        <f t="shared" si="105"/>
        <v>Leer</v>
      </c>
      <c r="R493" s="388">
        <f t="shared" si="94"/>
        <v>0</v>
      </c>
      <c r="S493" s="388">
        <f t="shared" si="102"/>
        <v>0</v>
      </c>
      <c r="T493" s="388">
        <f t="shared" si="95"/>
        <v>0</v>
      </c>
      <c r="U493" s="388">
        <f t="shared" si="96"/>
        <v>0</v>
      </c>
      <c r="V493" s="388">
        <f t="shared" si="97"/>
        <v>0</v>
      </c>
      <c r="W493" s="388">
        <f t="shared" si="98"/>
        <v>0</v>
      </c>
      <c r="X493" s="388">
        <f t="shared" si="99"/>
        <v>0</v>
      </c>
      <c r="Y493" s="388">
        <f t="shared" si="100"/>
        <v>0</v>
      </c>
    </row>
    <row r="494" spans="2:25" x14ac:dyDescent="0.3">
      <c r="B494" s="111" t="str">
        <f t="shared" si="93"/>
        <v>!!!</v>
      </c>
      <c r="C494" s="324"/>
      <c r="D494" s="351"/>
      <c r="E494" s="354"/>
      <c r="F494" s="340"/>
      <c r="G494" s="233"/>
      <c r="H494" s="351"/>
      <c r="I494" s="353"/>
      <c r="J494" s="89"/>
      <c r="K494" s="384"/>
      <c r="L494" s="388" t="str">
        <f t="shared" si="103"/>
        <v>Leer</v>
      </c>
      <c r="M494" s="388" t="str">
        <f t="shared" si="104"/>
        <v>Leer</v>
      </c>
      <c r="N494" s="388" t="str">
        <f t="shared" si="101"/>
        <v>Leer</v>
      </c>
      <c r="O494" s="388" t="str">
        <f>VLOOKUP(C494,{"29 - Psychiatrie (Erwachsene)","BGI";"30 - Kinder- und Jugendpsychiatrie","BGII";"31 - Psychosomatik","BGI";0,"Leer"},2,0)</f>
        <v>Leer</v>
      </c>
      <c r="P494" s="388" t="str">
        <f>VLOOKUP(C494,{"29 - Psychiatrie (Erwachsene)","BGIb";"30 - Kinder- und Jugendpsychiatrie","BGIIb";"31 - Psychosomatik","BGIb";0,"Leer"},2,0)</f>
        <v>Leer</v>
      </c>
      <c r="Q494" s="388" t="str">
        <f t="shared" si="105"/>
        <v>Leer</v>
      </c>
      <c r="R494" s="388">
        <f t="shared" si="94"/>
        <v>0</v>
      </c>
      <c r="S494" s="388">
        <f t="shared" si="102"/>
        <v>0</v>
      </c>
      <c r="T494" s="388">
        <f t="shared" si="95"/>
        <v>0</v>
      </c>
      <c r="U494" s="388">
        <f t="shared" si="96"/>
        <v>0</v>
      </c>
      <c r="V494" s="388">
        <f t="shared" si="97"/>
        <v>0</v>
      </c>
      <c r="W494" s="388">
        <f t="shared" si="98"/>
        <v>0</v>
      </c>
      <c r="X494" s="388">
        <f t="shared" si="99"/>
        <v>0</v>
      </c>
      <c r="Y494" s="388">
        <f t="shared" si="100"/>
        <v>0</v>
      </c>
    </row>
    <row r="495" spans="2:25" x14ac:dyDescent="0.3">
      <c r="B495" s="111" t="str">
        <f t="shared" si="93"/>
        <v>!!!</v>
      </c>
      <c r="C495" s="324"/>
      <c r="D495" s="351"/>
      <c r="E495" s="354"/>
      <c r="F495" s="340"/>
      <c r="G495" s="233"/>
      <c r="H495" s="351"/>
      <c r="I495" s="353"/>
      <c r="J495" s="89"/>
      <c r="K495" s="384"/>
      <c r="L495" s="388" t="str">
        <f t="shared" si="103"/>
        <v>Leer</v>
      </c>
      <c r="M495" s="388" t="str">
        <f t="shared" si="104"/>
        <v>Leer</v>
      </c>
      <c r="N495" s="388" t="str">
        <f t="shared" si="101"/>
        <v>Leer</v>
      </c>
      <c r="O495" s="388" t="str">
        <f>VLOOKUP(C495,{"29 - Psychiatrie (Erwachsene)","BGI";"30 - Kinder- und Jugendpsychiatrie","BGII";"31 - Psychosomatik","BGI";0,"Leer"},2,0)</f>
        <v>Leer</v>
      </c>
      <c r="P495" s="388" t="str">
        <f>VLOOKUP(C495,{"29 - Psychiatrie (Erwachsene)","BGIb";"30 - Kinder- und Jugendpsychiatrie","BGIIb";"31 - Psychosomatik","BGIb";0,"Leer"},2,0)</f>
        <v>Leer</v>
      </c>
      <c r="Q495" s="388" t="str">
        <f t="shared" si="105"/>
        <v>Leer</v>
      </c>
      <c r="R495" s="388">
        <f t="shared" si="94"/>
        <v>0</v>
      </c>
      <c r="S495" s="388">
        <f t="shared" si="102"/>
        <v>0</v>
      </c>
      <c r="T495" s="388">
        <f t="shared" si="95"/>
        <v>0</v>
      </c>
      <c r="U495" s="388">
        <f t="shared" si="96"/>
        <v>0</v>
      </c>
      <c r="V495" s="388">
        <f t="shared" si="97"/>
        <v>0</v>
      </c>
      <c r="W495" s="388">
        <f t="shared" si="98"/>
        <v>0</v>
      </c>
      <c r="X495" s="388">
        <f t="shared" si="99"/>
        <v>0</v>
      </c>
      <c r="Y495" s="388">
        <f t="shared" si="100"/>
        <v>0</v>
      </c>
    </row>
    <row r="496" spans="2:25" x14ac:dyDescent="0.3">
      <c r="B496" s="111" t="str">
        <f t="shared" si="93"/>
        <v>!!!</v>
      </c>
      <c r="C496" s="324"/>
      <c r="D496" s="351"/>
      <c r="E496" s="354"/>
      <c r="F496" s="340"/>
      <c r="G496" s="233"/>
      <c r="H496" s="351"/>
      <c r="I496" s="353"/>
      <c r="J496" s="89"/>
      <c r="K496" s="384"/>
      <c r="L496" s="388" t="str">
        <f t="shared" si="103"/>
        <v>Leer</v>
      </c>
      <c r="M496" s="388" t="str">
        <f t="shared" si="104"/>
        <v>Leer</v>
      </c>
      <c r="N496" s="388" t="str">
        <f t="shared" si="101"/>
        <v>Leer</v>
      </c>
      <c r="O496" s="388" t="str">
        <f>VLOOKUP(C496,{"29 - Psychiatrie (Erwachsene)","BGI";"30 - Kinder- und Jugendpsychiatrie","BGII";"31 - Psychosomatik","BGI";0,"Leer"},2,0)</f>
        <v>Leer</v>
      </c>
      <c r="P496" s="388" t="str">
        <f>VLOOKUP(C496,{"29 - Psychiatrie (Erwachsene)","BGIb";"30 - Kinder- und Jugendpsychiatrie","BGIIb";"31 - Psychosomatik","BGIb";0,"Leer"},2,0)</f>
        <v>Leer</v>
      </c>
      <c r="Q496" s="388" t="str">
        <f t="shared" si="105"/>
        <v>Leer</v>
      </c>
      <c r="R496" s="388">
        <f t="shared" si="94"/>
        <v>0</v>
      </c>
      <c r="S496" s="388">
        <f t="shared" si="102"/>
        <v>0</v>
      </c>
      <c r="T496" s="388">
        <f t="shared" si="95"/>
        <v>0</v>
      </c>
      <c r="U496" s="388">
        <f t="shared" si="96"/>
        <v>0</v>
      </c>
      <c r="V496" s="388">
        <f t="shared" si="97"/>
        <v>0</v>
      </c>
      <c r="W496" s="388">
        <f t="shared" si="98"/>
        <v>0</v>
      </c>
      <c r="X496" s="388">
        <f t="shared" si="99"/>
        <v>0</v>
      </c>
      <c r="Y496" s="388">
        <f t="shared" si="100"/>
        <v>0</v>
      </c>
    </row>
    <row r="497" spans="2:25" x14ac:dyDescent="0.3">
      <c r="B497" s="111" t="str">
        <f t="shared" si="93"/>
        <v>!!!</v>
      </c>
      <c r="C497" s="324"/>
      <c r="D497" s="351"/>
      <c r="E497" s="354"/>
      <c r="F497" s="340"/>
      <c r="G497" s="233"/>
      <c r="H497" s="351"/>
      <c r="I497" s="353"/>
      <c r="J497" s="89"/>
      <c r="K497" s="384"/>
      <c r="L497" s="388" t="str">
        <f t="shared" si="103"/>
        <v>Leer</v>
      </c>
      <c r="M497" s="388" t="str">
        <f t="shared" si="104"/>
        <v>Leer</v>
      </c>
      <c r="N497" s="388" t="str">
        <f t="shared" si="101"/>
        <v>Leer</v>
      </c>
      <c r="O497" s="388" t="str">
        <f>VLOOKUP(C497,{"29 - Psychiatrie (Erwachsene)","BGI";"30 - Kinder- und Jugendpsychiatrie","BGII";"31 - Psychosomatik","BGI";0,"Leer"},2,0)</f>
        <v>Leer</v>
      </c>
      <c r="P497" s="388" t="str">
        <f>VLOOKUP(C497,{"29 - Psychiatrie (Erwachsene)","BGIb";"30 - Kinder- und Jugendpsychiatrie","BGIIb";"31 - Psychosomatik","BGIb";0,"Leer"},2,0)</f>
        <v>Leer</v>
      </c>
      <c r="Q497" s="388" t="str">
        <f t="shared" si="105"/>
        <v>Leer</v>
      </c>
      <c r="R497" s="388">
        <f t="shared" si="94"/>
        <v>0</v>
      </c>
      <c r="S497" s="388">
        <f t="shared" si="102"/>
        <v>0</v>
      </c>
      <c r="T497" s="388">
        <f t="shared" si="95"/>
        <v>0</v>
      </c>
      <c r="U497" s="388">
        <f t="shared" si="96"/>
        <v>0</v>
      </c>
      <c r="V497" s="388">
        <f t="shared" si="97"/>
        <v>0</v>
      </c>
      <c r="W497" s="388">
        <f t="shared" si="98"/>
        <v>0</v>
      </c>
      <c r="X497" s="388">
        <f t="shared" si="99"/>
        <v>0</v>
      </c>
      <c r="Y497" s="388">
        <f t="shared" si="100"/>
        <v>0</v>
      </c>
    </row>
    <row r="498" spans="2:25" x14ac:dyDescent="0.3">
      <c r="B498" s="111" t="str">
        <f t="shared" si="93"/>
        <v>!!!</v>
      </c>
      <c r="C498" s="324"/>
      <c r="D498" s="351"/>
      <c r="E498" s="354"/>
      <c r="F498" s="340"/>
      <c r="G498" s="233"/>
      <c r="H498" s="351"/>
      <c r="I498" s="353"/>
      <c r="J498" s="89"/>
      <c r="K498" s="384"/>
      <c r="L498" s="388" t="str">
        <f t="shared" si="103"/>
        <v>Leer</v>
      </c>
      <c r="M498" s="388" t="str">
        <f t="shared" si="104"/>
        <v>Leer</v>
      </c>
      <c r="N498" s="388" t="str">
        <f t="shared" si="101"/>
        <v>Leer</v>
      </c>
      <c r="O498" s="388" t="str">
        <f>VLOOKUP(C498,{"29 - Psychiatrie (Erwachsene)","BGI";"30 - Kinder- und Jugendpsychiatrie","BGII";"31 - Psychosomatik","BGI";0,"Leer"},2,0)</f>
        <v>Leer</v>
      </c>
      <c r="P498" s="388" t="str">
        <f>VLOOKUP(C498,{"29 - Psychiatrie (Erwachsene)","BGIb";"30 - Kinder- und Jugendpsychiatrie","BGIIb";"31 - Psychosomatik","BGIb";0,"Leer"},2,0)</f>
        <v>Leer</v>
      </c>
      <c r="Q498" s="388" t="str">
        <f t="shared" si="105"/>
        <v>Leer</v>
      </c>
      <c r="R498" s="388">
        <f t="shared" si="94"/>
        <v>0</v>
      </c>
      <c r="S498" s="388">
        <f t="shared" si="102"/>
        <v>0</v>
      </c>
      <c r="T498" s="388">
        <f t="shared" si="95"/>
        <v>0</v>
      </c>
      <c r="U498" s="388">
        <f t="shared" si="96"/>
        <v>0</v>
      </c>
      <c r="V498" s="388">
        <f t="shared" si="97"/>
        <v>0</v>
      </c>
      <c r="W498" s="388">
        <f t="shared" si="98"/>
        <v>0</v>
      </c>
      <c r="X498" s="388">
        <f t="shared" si="99"/>
        <v>0</v>
      </c>
      <c r="Y498" s="388">
        <f t="shared" si="100"/>
        <v>0</v>
      </c>
    </row>
    <row r="499" spans="2:25" x14ac:dyDescent="0.3">
      <c r="B499" s="111" t="str">
        <f t="shared" si="93"/>
        <v>!!!</v>
      </c>
      <c r="C499" s="324"/>
      <c r="D499" s="351"/>
      <c r="E499" s="354"/>
      <c r="F499" s="340"/>
      <c r="G499" s="233"/>
      <c r="H499" s="351"/>
      <c r="I499" s="353"/>
      <c r="J499" s="89"/>
      <c r="K499" s="384"/>
      <c r="L499" s="388" t="str">
        <f t="shared" si="103"/>
        <v>Leer</v>
      </c>
      <c r="M499" s="388" t="str">
        <f t="shared" si="104"/>
        <v>Leer</v>
      </c>
      <c r="N499" s="388" t="str">
        <f t="shared" si="101"/>
        <v>Leer</v>
      </c>
      <c r="O499" s="388" t="str">
        <f>VLOOKUP(C499,{"29 - Psychiatrie (Erwachsene)","BGI";"30 - Kinder- und Jugendpsychiatrie","BGII";"31 - Psychosomatik","BGI";0,"Leer"},2,0)</f>
        <v>Leer</v>
      </c>
      <c r="P499" s="388" t="str">
        <f>VLOOKUP(C499,{"29 - Psychiatrie (Erwachsene)","BGIb";"30 - Kinder- und Jugendpsychiatrie","BGIIb";"31 - Psychosomatik","BGIb";0,"Leer"},2,0)</f>
        <v>Leer</v>
      </c>
      <c r="Q499" s="388" t="str">
        <f t="shared" si="105"/>
        <v>Leer</v>
      </c>
      <c r="R499" s="388">
        <f t="shared" si="94"/>
        <v>0</v>
      </c>
      <c r="S499" s="388">
        <f t="shared" si="102"/>
        <v>0</v>
      </c>
      <c r="T499" s="388">
        <f t="shared" si="95"/>
        <v>0</v>
      </c>
      <c r="U499" s="388">
        <f t="shared" si="96"/>
        <v>0</v>
      </c>
      <c r="V499" s="388">
        <f t="shared" si="97"/>
        <v>0</v>
      </c>
      <c r="W499" s="388">
        <f t="shared" si="98"/>
        <v>0</v>
      </c>
      <c r="X499" s="388">
        <f t="shared" si="99"/>
        <v>0</v>
      </c>
      <c r="Y499" s="388">
        <f t="shared" si="100"/>
        <v>0</v>
      </c>
    </row>
    <row r="500" spans="2:25" x14ac:dyDescent="0.3">
      <c r="B500" s="111" t="str">
        <f t="shared" si="93"/>
        <v>!!!</v>
      </c>
      <c r="C500" s="324"/>
      <c r="D500" s="351"/>
      <c r="E500" s="354"/>
      <c r="F500" s="340"/>
      <c r="G500" s="233"/>
      <c r="H500" s="351"/>
      <c r="I500" s="353"/>
      <c r="J500" s="89"/>
      <c r="K500" s="384"/>
      <c r="L500" s="388" t="str">
        <f t="shared" si="103"/>
        <v>Leer</v>
      </c>
      <c r="M500" s="388" t="str">
        <f t="shared" si="104"/>
        <v>Leer</v>
      </c>
      <c r="N500" s="388" t="str">
        <f t="shared" si="101"/>
        <v>Leer</v>
      </c>
      <c r="O500" s="388" t="str">
        <f>VLOOKUP(C500,{"29 - Psychiatrie (Erwachsene)","BGI";"30 - Kinder- und Jugendpsychiatrie","BGII";"31 - Psychosomatik","BGI";0,"Leer"},2,0)</f>
        <v>Leer</v>
      </c>
      <c r="P500" s="388" t="str">
        <f>VLOOKUP(C500,{"29 - Psychiatrie (Erwachsene)","BGIb";"30 - Kinder- und Jugendpsychiatrie","BGIIb";"31 - Psychosomatik","BGIb";0,"Leer"},2,0)</f>
        <v>Leer</v>
      </c>
      <c r="Q500" s="388" t="str">
        <f t="shared" si="105"/>
        <v>Leer</v>
      </c>
      <c r="R500" s="388">
        <f t="shared" si="94"/>
        <v>0</v>
      </c>
      <c r="S500" s="388">
        <f t="shared" si="102"/>
        <v>0</v>
      </c>
      <c r="T500" s="388">
        <f t="shared" si="95"/>
        <v>0</v>
      </c>
      <c r="U500" s="388">
        <f t="shared" si="96"/>
        <v>0</v>
      </c>
      <c r="V500" s="388">
        <f t="shared" si="97"/>
        <v>0</v>
      </c>
      <c r="W500" s="388">
        <f t="shared" si="98"/>
        <v>0</v>
      </c>
      <c r="X500" s="388">
        <f t="shared" si="99"/>
        <v>0</v>
      </c>
      <c r="Y500" s="388">
        <f t="shared" si="100"/>
        <v>0</v>
      </c>
    </row>
    <row r="501" spans="2:25" x14ac:dyDescent="0.3">
      <c r="B501" s="111" t="str">
        <f t="shared" si="93"/>
        <v>!!!</v>
      </c>
      <c r="C501" s="324"/>
      <c r="D501" s="351"/>
      <c r="E501" s="354"/>
      <c r="F501" s="340"/>
      <c r="G501" s="233"/>
      <c r="H501" s="351"/>
      <c r="I501" s="353"/>
      <c r="J501" s="89"/>
      <c r="K501" s="384"/>
      <c r="L501" s="388" t="str">
        <f t="shared" si="103"/>
        <v>Leer</v>
      </c>
      <c r="M501" s="388" t="str">
        <f t="shared" si="104"/>
        <v>Leer</v>
      </c>
      <c r="N501" s="388" t="str">
        <f t="shared" si="101"/>
        <v>Leer</v>
      </c>
      <c r="O501" s="388" t="str">
        <f>VLOOKUP(C501,{"29 - Psychiatrie (Erwachsene)","BGI";"30 - Kinder- und Jugendpsychiatrie","BGII";"31 - Psychosomatik","BGI";0,"Leer"},2,0)</f>
        <v>Leer</v>
      </c>
      <c r="P501" s="388" t="str">
        <f>VLOOKUP(C501,{"29 - Psychiatrie (Erwachsene)","BGIb";"30 - Kinder- und Jugendpsychiatrie","BGIIb";"31 - Psychosomatik","BGIb";0,"Leer"},2,0)</f>
        <v>Leer</v>
      </c>
      <c r="Q501" s="388" t="str">
        <f t="shared" si="105"/>
        <v>Leer</v>
      </c>
      <c r="R501" s="388">
        <f t="shared" si="94"/>
        <v>0</v>
      </c>
      <c r="S501" s="388">
        <f t="shared" si="102"/>
        <v>0</v>
      </c>
      <c r="T501" s="388">
        <f t="shared" si="95"/>
        <v>0</v>
      </c>
      <c r="U501" s="388">
        <f t="shared" si="96"/>
        <v>0</v>
      </c>
      <c r="V501" s="388">
        <f t="shared" si="97"/>
        <v>0</v>
      </c>
      <c r="W501" s="388">
        <f t="shared" si="98"/>
        <v>0</v>
      </c>
      <c r="X501" s="388">
        <f t="shared" si="99"/>
        <v>0</v>
      </c>
      <c r="Y501" s="388">
        <f t="shared" si="100"/>
        <v>0</v>
      </c>
    </row>
    <row r="502" spans="2:25" x14ac:dyDescent="0.3">
      <c r="B502" s="111" t="str">
        <f t="shared" si="93"/>
        <v>!!!</v>
      </c>
      <c r="C502" s="324"/>
      <c r="D502" s="351"/>
      <c r="E502" s="354"/>
      <c r="F502" s="340"/>
      <c r="G502" s="233"/>
      <c r="H502" s="351"/>
      <c r="I502" s="353"/>
      <c r="J502" s="89"/>
      <c r="K502" s="384"/>
      <c r="L502" s="388" t="str">
        <f t="shared" si="103"/>
        <v>Leer</v>
      </c>
      <c r="M502" s="388" t="str">
        <f t="shared" si="104"/>
        <v>Leer</v>
      </c>
      <c r="N502" s="388" t="str">
        <f t="shared" si="101"/>
        <v>Leer</v>
      </c>
      <c r="O502" s="388" t="str">
        <f>VLOOKUP(C502,{"29 - Psychiatrie (Erwachsene)","BGI";"30 - Kinder- und Jugendpsychiatrie","BGII";"31 - Psychosomatik","BGI";0,"Leer"},2,0)</f>
        <v>Leer</v>
      </c>
      <c r="P502" s="388" t="str">
        <f>VLOOKUP(C502,{"29 - Psychiatrie (Erwachsene)","BGIb";"30 - Kinder- und Jugendpsychiatrie","BGIIb";"31 - Psychosomatik","BGIb";0,"Leer"},2,0)</f>
        <v>Leer</v>
      </c>
      <c r="Q502" s="388" t="str">
        <f t="shared" si="105"/>
        <v>Leer</v>
      </c>
      <c r="R502" s="388">
        <f t="shared" si="94"/>
        <v>0</v>
      </c>
      <c r="S502" s="388">
        <f t="shared" si="102"/>
        <v>0</v>
      </c>
      <c r="T502" s="388">
        <f t="shared" si="95"/>
        <v>0</v>
      </c>
      <c r="U502" s="388">
        <f t="shared" si="96"/>
        <v>0</v>
      </c>
      <c r="V502" s="388">
        <f t="shared" si="97"/>
        <v>0</v>
      </c>
      <c r="W502" s="388">
        <f t="shared" si="98"/>
        <v>0</v>
      </c>
      <c r="X502" s="388">
        <f t="shared" si="99"/>
        <v>0</v>
      </c>
      <c r="Y502" s="388">
        <f t="shared" si="100"/>
        <v>0</v>
      </c>
    </row>
    <row r="503" spans="2:25" x14ac:dyDescent="0.3">
      <c r="B503" s="111" t="str">
        <f t="shared" si="93"/>
        <v>!!!</v>
      </c>
      <c r="C503" s="324"/>
      <c r="D503" s="351"/>
      <c r="E503" s="354"/>
      <c r="F503" s="340"/>
      <c r="G503" s="233"/>
      <c r="H503" s="351"/>
      <c r="I503" s="353"/>
      <c r="J503" s="89"/>
      <c r="K503" s="384"/>
      <c r="L503" s="388" t="str">
        <f t="shared" si="103"/>
        <v>Leer</v>
      </c>
      <c r="M503" s="388" t="str">
        <f t="shared" si="104"/>
        <v>Leer</v>
      </c>
      <c r="N503" s="388" t="str">
        <f t="shared" si="101"/>
        <v>Leer</v>
      </c>
      <c r="O503" s="388" t="str">
        <f>VLOOKUP(C503,{"29 - Psychiatrie (Erwachsene)","BGI";"30 - Kinder- und Jugendpsychiatrie","BGII";"31 - Psychosomatik","BGI";0,"Leer"},2,0)</f>
        <v>Leer</v>
      </c>
      <c r="P503" s="388" t="str">
        <f>VLOOKUP(C503,{"29 - Psychiatrie (Erwachsene)","BGIb";"30 - Kinder- und Jugendpsychiatrie","BGIIb";"31 - Psychosomatik","BGIb";0,"Leer"},2,0)</f>
        <v>Leer</v>
      </c>
      <c r="Q503" s="388" t="str">
        <f t="shared" si="105"/>
        <v>Leer</v>
      </c>
      <c r="R503" s="388">
        <f t="shared" si="94"/>
        <v>0</v>
      </c>
      <c r="S503" s="388">
        <f t="shared" si="102"/>
        <v>0</v>
      </c>
      <c r="T503" s="388">
        <f t="shared" si="95"/>
        <v>0</v>
      </c>
      <c r="U503" s="388">
        <f t="shared" si="96"/>
        <v>0</v>
      </c>
      <c r="V503" s="388">
        <f t="shared" si="97"/>
        <v>0</v>
      </c>
      <c r="W503" s="388">
        <f t="shared" si="98"/>
        <v>0</v>
      </c>
      <c r="X503" s="388">
        <f t="shared" si="99"/>
        <v>0</v>
      </c>
      <c r="Y503" s="388">
        <f t="shared" si="100"/>
        <v>0</v>
      </c>
    </row>
    <row r="504" spans="2:25" x14ac:dyDescent="0.3">
      <c r="B504" s="111" t="str">
        <f t="shared" si="93"/>
        <v>!!!</v>
      </c>
      <c r="C504" s="324"/>
      <c r="D504" s="351"/>
      <c r="E504" s="354"/>
      <c r="F504" s="340"/>
      <c r="G504" s="233"/>
      <c r="H504" s="351"/>
      <c r="I504" s="353"/>
      <c r="J504" s="89"/>
      <c r="K504" s="384"/>
      <c r="L504" s="388" t="str">
        <f t="shared" si="103"/>
        <v>Leer</v>
      </c>
      <c r="M504" s="388" t="str">
        <f t="shared" si="104"/>
        <v>Leer</v>
      </c>
      <c r="N504" s="388" t="str">
        <f t="shared" si="101"/>
        <v>Leer</v>
      </c>
      <c r="O504" s="388" t="str">
        <f>VLOOKUP(C504,{"29 - Psychiatrie (Erwachsene)","BGI";"30 - Kinder- und Jugendpsychiatrie","BGII";"31 - Psychosomatik","BGI";0,"Leer"},2,0)</f>
        <v>Leer</v>
      </c>
      <c r="P504" s="388" t="str">
        <f>VLOOKUP(C504,{"29 - Psychiatrie (Erwachsene)","BGIb";"30 - Kinder- und Jugendpsychiatrie","BGIIb";"31 - Psychosomatik","BGIb";0,"Leer"},2,0)</f>
        <v>Leer</v>
      </c>
      <c r="Q504" s="388" t="str">
        <f t="shared" si="105"/>
        <v>Leer</v>
      </c>
      <c r="R504" s="388">
        <f t="shared" si="94"/>
        <v>0</v>
      </c>
      <c r="S504" s="388">
        <f t="shared" si="102"/>
        <v>0</v>
      </c>
      <c r="T504" s="388">
        <f t="shared" si="95"/>
        <v>0</v>
      </c>
      <c r="U504" s="388">
        <f t="shared" si="96"/>
        <v>0</v>
      </c>
      <c r="V504" s="388">
        <f t="shared" si="97"/>
        <v>0</v>
      </c>
      <c r="W504" s="388">
        <f t="shared" si="98"/>
        <v>0</v>
      </c>
      <c r="X504" s="388">
        <f t="shared" si="99"/>
        <v>0</v>
      </c>
      <c r="Y504" s="388">
        <f t="shared" si="100"/>
        <v>0</v>
      </c>
    </row>
    <row r="505" spans="2:25" x14ac:dyDescent="0.3">
      <c r="B505" s="111" t="str">
        <f t="shared" si="93"/>
        <v>!!!</v>
      </c>
      <c r="C505" s="324"/>
      <c r="D505" s="351"/>
      <c r="E505" s="354"/>
      <c r="F505" s="340"/>
      <c r="G505" s="233"/>
      <c r="H505" s="351"/>
      <c r="I505" s="353"/>
      <c r="J505" s="89"/>
      <c r="K505" s="384"/>
      <c r="L505" s="388" t="str">
        <f t="shared" si="103"/>
        <v>Leer</v>
      </c>
      <c r="M505" s="388" t="str">
        <f t="shared" si="104"/>
        <v>Leer</v>
      </c>
      <c r="N505" s="388" t="str">
        <f t="shared" si="101"/>
        <v>Leer</v>
      </c>
      <c r="O505" s="388" t="str">
        <f>VLOOKUP(C505,{"29 - Psychiatrie (Erwachsene)","BGI";"30 - Kinder- und Jugendpsychiatrie","BGII";"31 - Psychosomatik","BGI";0,"Leer"},2,0)</f>
        <v>Leer</v>
      </c>
      <c r="P505" s="388" t="str">
        <f>VLOOKUP(C505,{"29 - Psychiatrie (Erwachsene)","BGIb";"30 - Kinder- und Jugendpsychiatrie","BGIIb";"31 - Psychosomatik","BGIb";0,"Leer"},2,0)</f>
        <v>Leer</v>
      </c>
      <c r="Q505" s="388" t="str">
        <f t="shared" si="105"/>
        <v>Leer</v>
      </c>
      <c r="R505" s="388">
        <f t="shared" si="94"/>
        <v>0</v>
      </c>
      <c r="S505" s="388">
        <f t="shared" si="102"/>
        <v>0</v>
      </c>
      <c r="T505" s="388">
        <f t="shared" si="95"/>
        <v>0</v>
      </c>
      <c r="U505" s="388">
        <f t="shared" si="96"/>
        <v>0</v>
      </c>
      <c r="V505" s="388">
        <f t="shared" si="97"/>
        <v>0</v>
      </c>
      <c r="W505" s="388">
        <f t="shared" si="98"/>
        <v>0</v>
      </c>
      <c r="X505" s="388">
        <f t="shared" si="99"/>
        <v>0</v>
      </c>
      <c r="Y505" s="388">
        <f t="shared" si="100"/>
        <v>0</v>
      </c>
    </row>
    <row r="506" spans="2:25" x14ac:dyDescent="0.3">
      <c r="B506" s="111" t="str">
        <f t="shared" si="93"/>
        <v>!!!</v>
      </c>
      <c r="C506" s="324"/>
      <c r="D506" s="351"/>
      <c r="E506" s="354"/>
      <c r="F506" s="340"/>
      <c r="G506" s="233"/>
      <c r="H506" s="351"/>
      <c r="I506" s="353"/>
      <c r="J506" s="89"/>
      <c r="K506" s="384"/>
      <c r="L506" s="388" t="str">
        <f t="shared" si="103"/>
        <v>Leer</v>
      </c>
      <c r="M506" s="388" t="str">
        <f t="shared" si="104"/>
        <v>Leer</v>
      </c>
      <c r="N506" s="388" t="str">
        <f t="shared" si="101"/>
        <v>Leer</v>
      </c>
      <c r="O506" s="388" t="str">
        <f>VLOOKUP(C506,{"29 - Psychiatrie (Erwachsene)","BGI";"30 - Kinder- und Jugendpsychiatrie","BGII";"31 - Psychosomatik","BGI";0,"Leer"},2,0)</f>
        <v>Leer</v>
      </c>
      <c r="P506" s="388" t="str">
        <f>VLOOKUP(C506,{"29 - Psychiatrie (Erwachsene)","BGIb";"30 - Kinder- und Jugendpsychiatrie","BGIIb";"31 - Psychosomatik","BGIb";0,"Leer"},2,0)</f>
        <v>Leer</v>
      </c>
      <c r="Q506" s="388" t="str">
        <f t="shared" si="105"/>
        <v>Leer</v>
      </c>
      <c r="R506" s="388">
        <f t="shared" si="94"/>
        <v>0</v>
      </c>
      <c r="S506" s="388">
        <f t="shared" si="102"/>
        <v>0</v>
      </c>
      <c r="T506" s="388">
        <f t="shared" si="95"/>
        <v>0</v>
      </c>
      <c r="U506" s="388">
        <f t="shared" si="96"/>
        <v>0</v>
      </c>
      <c r="V506" s="388">
        <f t="shared" si="97"/>
        <v>0</v>
      </c>
      <c r="W506" s="388">
        <f t="shared" si="98"/>
        <v>0</v>
      </c>
      <c r="X506" s="388">
        <f t="shared" si="99"/>
        <v>0</v>
      </c>
      <c r="Y506" s="388">
        <f t="shared" si="100"/>
        <v>0</v>
      </c>
    </row>
    <row r="507" spans="2:25" x14ac:dyDescent="0.3">
      <c r="B507" s="111" t="str">
        <f t="shared" si="93"/>
        <v>!!!</v>
      </c>
      <c r="C507" s="324"/>
      <c r="D507" s="351"/>
      <c r="E507" s="354"/>
      <c r="F507" s="340"/>
      <c r="G507" s="233"/>
      <c r="H507" s="351"/>
      <c r="I507" s="353"/>
      <c r="J507" s="89"/>
      <c r="K507" s="384"/>
      <c r="L507" s="388" t="str">
        <f t="shared" si="103"/>
        <v>Leer</v>
      </c>
      <c r="M507" s="388" t="str">
        <f t="shared" si="104"/>
        <v>Leer</v>
      </c>
      <c r="N507" s="388" t="str">
        <f t="shared" si="101"/>
        <v>Leer</v>
      </c>
      <c r="O507" s="388" t="str">
        <f>VLOOKUP(C507,{"29 - Psychiatrie (Erwachsene)","BGI";"30 - Kinder- und Jugendpsychiatrie","BGII";"31 - Psychosomatik","BGI";0,"Leer"},2,0)</f>
        <v>Leer</v>
      </c>
      <c r="P507" s="388" t="str">
        <f>VLOOKUP(C507,{"29 - Psychiatrie (Erwachsene)","BGIb";"30 - Kinder- und Jugendpsychiatrie","BGIIb";"31 - Psychosomatik","BGIb";0,"Leer"},2,0)</f>
        <v>Leer</v>
      </c>
      <c r="Q507" s="388" t="str">
        <f t="shared" si="105"/>
        <v>Leer</v>
      </c>
      <c r="R507" s="388">
        <f t="shared" si="94"/>
        <v>0</v>
      </c>
      <c r="S507" s="388">
        <f t="shared" si="102"/>
        <v>0</v>
      </c>
      <c r="T507" s="388">
        <f t="shared" si="95"/>
        <v>0</v>
      </c>
      <c r="U507" s="388">
        <f t="shared" si="96"/>
        <v>0</v>
      </c>
      <c r="V507" s="388">
        <f t="shared" si="97"/>
        <v>0</v>
      </c>
      <c r="W507" s="388">
        <f t="shared" si="98"/>
        <v>0</v>
      </c>
      <c r="X507" s="388">
        <f t="shared" si="99"/>
        <v>0</v>
      </c>
      <c r="Y507" s="388">
        <f t="shared" si="100"/>
        <v>0</v>
      </c>
    </row>
    <row r="508" spans="2:25" x14ac:dyDescent="0.3">
      <c r="B508" s="111" t="str">
        <f t="shared" si="93"/>
        <v>!!!</v>
      </c>
      <c r="C508" s="324"/>
      <c r="D508" s="351"/>
      <c r="E508" s="354"/>
      <c r="F508" s="340"/>
      <c r="G508" s="233"/>
      <c r="H508" s="351"/>
      <c r="I508" s="353"/>
      <c r="J508" s="89"/>
      <c r="K508" s="384"/>
      <c r="L508" s="388" t="str">
        <f t="shared" si="103"/>
        <v>Leer</v>
      </c>
      <c r="M508" s="388" t="str">
        <f t="shared" si="104"/>
        <v>Leer</v>
      </c>
      <c r="N508" s="388" t="str">
        <f t="shared" si="101"/>
        <v>Leer</v>
      </c>
      <c r="O508" s="388" t="str">
        <f>VLOOKUP(C508,{"29 - Psychiatrie (Erwachsene)","BGI";"30 - Kinder- und Jugendpsychiatrie","BGII";"31 - Psychosomatik","BGI";0,"Leer"},2,0)</f>
        <v>Leer</v>
      </c>
      <c r="P508" s="388" t="str">
        <f>VLOOKUP(C508,{"29 - Psychiatrie (Erwachsene)","BGIb";"30 - Kinder- und Jugendpsychiatrie","BGIIb";"31 - Psychosomatik","BGIb";0,"Leer"},2,0)</f>
        <v>Leer</v>
      </c>
      <c r="Q508" s="388" t="str">
        <f t="shared" si="105"/>
        <v>Leer</v>
      </c>
      <c r="R508" s="388">
        <f t="shared" si="94"/>
        <v>0</v>
      </c>
      <c r="S508" s="388">
        <f t="shared" si="102"/>
        <v>0</v>
      </c>
      <c r="T508" s="388">
        <f t="shared" si="95"/>
        <v>0</v>
      </c>
      <c r="U508" s="388">
        <f t="shared" si="96"/>
        <v>0</v>
      </c>
      <c r="V508" s="388">
        <f t="shared" si="97"/>
        <v>0</v>
      </c>
      <c r="W508" s="388">
        <f t="shared" si="98"/>
        <v>0</v>
      </c>
      <c r="X508" s="388">
        <f t="shared" si="99"/>
        <v>0</v>
      </c>
      <c r="Y508" s="388">
        <f t="shared" si="100"/>
        <v>0</v>
      </c>
    </row>
    <row r="509" spans="2:25" x14ac:dyDescent="0.3">
      <c r="B509" s="111" t="str">
        <f t="shared" si="93"/>
        <v>!!!</v>
      </c>
      <c r="C509" s="324"/>
      <c r="D509" s="351"/>
      <c r="E509" s="354"/>
      <c r="F509" s="340"/>
      <c r="G509" s="233"/>
      <c r="H509" s="351"/>
      <c r="I509" s="353"/>
      <c r="J509" s="89"/>
      <c r="K509" s="384"/>
      <c r="L509" s="388" t="str">
        <f t="shared" si="103"/>
        <v>Leer</v>
      </c>
      <c r="M509" s="388" t="str">
        <f t="shared" si="104"/>
        <v>Leer</v>
      </c>
      <c r="N509" s="388" t="str">
        <f t="shared" si="101"/>
        <v>Leer</v>
      </c>
      <c r="O509" s="388" t="str">
        <f>VLOOKUP(C509,{"29 - Psychiatrie (Erwachsene)","BGI";"30 - Kinder- und Jugendpsychiatrie","BGII";"31 - Psychosomatik","BGI";0,"Leer"},2,0)</f>
        <v>Leer</v>
      </c>
      <c r="P509" s="388" t="str">
        <f>VLOOKUP(C509,{"29 - Psychiatrie (Erwachsene)","BGIb";"30 - Kinder- und Jugendpsychiatrie","BGIIb";"31 - Psychosomatik","BGIb";0,"Leer"},2,0)</f>
        <v>Leer</v>
      </c>
      <c r="Q509" s="388" t="str">
        <f t="shared" si="105"/>
        <v>Leer</v>
      </c>
      <c r="R509" s="388">
        <f t="shared" si="94"/>
        <v>0</v>
      </c>
      <c r="S509" s="388">
        <f t="shared" si="102"/>
        <v>0</v>
      </c>
      <c r="T509" s="388">
        <f t="shared" si="95"/>
        <v>0</v>
      </c>
      <c r="U509" s="388">
        <f t="shared" si="96"/>
        <v>0</v>
      </c>
      <c r="V509" s="388">
        <f t="shared" si="97"/>
        <v>0</v>
      </c>
      <c r="W509" s="388">
        <f t="shared" si="98"/>
        <v>0</v>
      </c>
      <c r="X509" s="388">
        <f t="shared" si="99"/>
        <v>0</v>
      </c>
      <c r="Y509" s="388">
        <f t="shared" si="100"/>
        <v>0</v>
      </c>
    </row>
    <row r="510" spans="2:25" x14ac:dyDescent="0.3">
      <c r="B510" s="111" t="str">
        <f t="shared" si="93"/>
        <v>!!!</v>
      </c>
      <c r="C510" s="324"/>
      <c r="D510" s="351"/>
      <c r="E510" s="354"/>
      <c r="F510" s="340"/>
      <c r="G510" s="233"/>
      <c r="H510" s="351"/>
      <c r="I510" s="353"/>
      <c r="J510" s="89"/>
      <c r="K510" s="384"/>
      <c r="L510" s="388" t="str">
        <f t="shared" si="103"/>
        <v>Leer</v>
      </c>
      <c r="M510" s="388" t="str">
        <f t="shared" si="104"/>
        <v>Leer</v>
      </c>
      <c r="N510" s="388" t="str">
        <f t="shared" si="101"/>
        <v>Leer</v>
      </c>
      <c r="O510" s="388" t="str">
        <f>VLOOKUP(C510,{"29 - Psychiatrie (Erwachsene)","BGI";"30 - Kinder- und Jugendpsychiatrie","BGII";"31 - Psychosomatik","BGI";0,"Leer"},2,0)</f>
        <v>Leer</v>
      </c>
      <c r="P510" s="388" t="str">
        <f>VLOOKUP(C510,{"29 - Psychiatrie (Erwachsene)","BGIb";"30 - Kinder- und Jugendpsychiatrie","BGIIb";"31 - Psychosomatik","BGIb";0,"Leer"},2,0)</f>
        <v>Leer</v>
      </c>
      <c r="Q510" s="388" t="str">
        <f t="shared" si="105"/>
        <v>Leer</v>
      </c>
      <c r="R510" s="388">
        <f t="shared" si="94"/>
        <v>0</v>
      </c>
      <c r="S510" s="388">
        <f t="shared" si="102"/>
        <v>0</v>
      </c>
      <c r="T510" s="388">
        <f t="shared" si="95"/>
        <v>0</v>
      </c>
      <c r="U510" s="388">
        <f t="shared" si="96"/>
        <v>0</v>
      </c>
      <c r="V510" s="388">
        <f t="shared" si="97"/>
        <v>0</v>
      </c>
      <c r="W510" s="388">
        <f t="shared" si="98"/>
        <v>0</v>
      </c>
      <c r="X510" s="388">
        <f t="shared" si="99"/>
        <v>0</v>
      </c>
      <c r="Y510" s="388">
        <f t="shared" si="100"/>
        <v>0</v>
      </c>
    </row>
    <row r="511" spans="2:25" x14ac:dyDescent="0.3">
      <c r="B511" s="111" t="str">
        <f t="shared" si="93"/>
        <v>!!!</v>
      </c>
      <c r="C511" s="324"/>
      <c r="D511" s="351"/>
      <c r="E511" s="354"/>
      <c r="F511" s="340"/>
      <c r="G511" s="233"/>
      <c r="H511" s="351"/>
      <c r="I511" s="353"/>
      <c r="J511" s="89"/>
      <c r="K511" s="384"/>
      <c r="L511" s="388" t="str">
        <f t="shared" si="103"/>
        <v>Leer</v>
      </c>
      <c r="M511" s="388" t="str">
        <f t="shared" si="104"/>
        <v>Leer</v>
      </c>
      <c r="N511" s="388" t="str">
        <f t="shared" si="101"/>
        <v>Leer</v>
      </c>
      <c r="O511" s="388" t="str">
        <f>VLOOKUP(C511,{"29 - Psychiatrie (Erwachsene)","BGI";"30 - Kinder- und Jugendpsychiatrie","BGII";"31 - Psychosomatik","BGI";0,"Leer"},2,0)</f>
        <v>Leer</v>
      </c>
      <c r="P511" s="388" t="str">
        <f>VLOOKUP(C511,{"29 - Psychiatrie (Erwachsene)","BGIb";"30 - Kinder- und Jugendpsychiatrie","BGIIb";"31 - Psychosomatik","BGIb";0,"Leer"},2,0)</f>
        <v>Leer</v>
      </c>
      <c r="Q511" s="388" t="str">
        <f t="shared" si="105"/>
        <v>Leer</v>
      </c>
      <c r="R511" s="388">
        <f t="shared" si="94"/>
        <v>0</v>
      </c>
      <c r="S511" s="388">
        <f t="shared" si="102"/>
        <v>0</v>
      </c>
      <c r="T511" s="388">
        <f t="shared" si="95"/>
        <v>0</v>
      </c>
      <c r="U511" s="388">
        <f t="shared" si="96"/>
        <v>0</v>
      </c>
      <c r="V511" s="388">
        <f t="shared" si="97"/>
        <v>0</v>
      </c>
      <c r="W511" s="388">
        <f t="shared" si="98"/>
        <v>0</v>
      </c>
      <c r="X511" s="388">
        <f t="shared" si="99"/>
        <v>0</v>
      </c>
      <c r="Y511" s="388">
        <f t="shared" si="100"/>
        <v>0</v>
      </c>
    </row>
    <row r="512" spans="2:25" x14ac:dyDescent="0.3">
      <c r="B512" s="111" t="str">
        <f t="shared" si="93"/>
        <v>!!!</v>
      </c>
      <c r="C512" s="324"/>
      <c r="D512" s="351"/>
      <c r="E512" s="354"/>
      <c r="F512" s="340"/>
      <c r="G512" s="233"/>
      <c r="H512" s="351"/>
      <c r="I512" s="353"/>
      <c r="J512" s="89"/>
      <c r="K512" s="384"/>
      <c r="L512" s="388" t="str">
        <f t="shared" si="103"/>
        <v>Leer</v>
      </c>
      <c r="M512" s="388" t="str">
        <f t="shared" si="104"/>
        <v>Leer</v>
      </c>
      <c r="N512" s="388" t="str">
        <f t="shared" si="101"/>
        <v>Leer</v>
      </c>
      <c r="O512" s="388" t="str">
        <f>VLOOKUP(C512,{"29 - Psychiatrie (Erwachsene)","BGI";"30 - Kinder- und Jugendpsychiatrie","BGII";"31 - Psychosomatik","BGI";0,"Leer"},2,0)</f>
        <v>Leer</v>
      </c>
      <c r="P512" s="388" t="str">
        <f>VLOOKUP(C512,{"29 - Psychiatrie (Erwachsene)","BGIb";"30 - Kinder- und Jugendpsychiatrie","BGIIb";"31 - Psychosomatik","BGIb";0,"Leer"},2,0)</f>
        <v>Leer</v>
      </c>
      <c r="Q512" s="388" t="str">
        <f t="shared" si="105"/>
        <v>Leer</v>
      </c>
      <c r="R512" s="388">
        <f t="shared" si="94"/>
        <v>0</v>
      </c>
      <c r="S512" s="388">
        <f t="shared" si="102"/>
        <v>0</v>
      </c>
      <c r="T512" s="388">
        <f t="shared" si="95"/>
        <v>0</v>
      </c>
      <c r="U512" s="388">
        <f t="shared" si="96"/>
        <v>0</v>
      </c>
      <c r="V512" s="388">
        <f t="shared" si="97"/>
        <v>0</v>
      </c>
      <c r="W512" s="388">
        <f t="shared" si="98"/>
        <v>0</v>
      </c>
      <c r="X512" s="388">
        <f t="shared" si="99"/>
        <v>0</v>
      </c>
      <c r="Y512" s="388">
        <f t="shared" si="100"/>
        <v>0</v>
      </c>
    </row>
    <row r="513" spans="2:25" x14ac:dyDescent="0.3">
      <c r="B513" s="111" t="str">
        <f t="shared" si="93"/>
        <v>!!!</v>
      </c>
      <c r="C513" s="324"/>
      <c r="D513" s="351"/>
      <c r="E513" s="354"/>
      <c r="F513" s="340"/>
      <c r="G513" s="233"/>
      <c r="H513" s="351"/>
      <c r="I513" s="353"/>
      <c r="J513" s="89"/>
      <c r="K513" s="384"/>
      <c r="L513" s="388" t="str">
        <f t="shared" si="103"/>
        <v>Leer</v>
      </c>
      <c r="M513" s="388" t="str">
        <f t="shared" si="104"/>
        <v>Leer</v>
      </c>
      <c r="N513" s="388" t="str">
        <f t="shared" si="101"/>
        <v>Leer</v>
      </c>
      <c r="O513" s="388" t="str">
        <f>VLOOKUP(C513,{"29 - Psychiatrie (Erwachsene)","BGI";"30 - Kinder- und Jugendpsychiatrie","BGII";"31 - Psychosomatik","BGI";0,"Leer"},2,0)</f>
        <v>Leer</v>
      </c>
      <c r="P513" s="388" t="str">
        <f>VLOOKUP(C513,{"29 - Psychiatrie (Erwachsene)","BGIb";"30 - Kinder- und Jugendpsychiatrie","BGIIb";"31 - Psychosomatik","BGIb";0,"Leer"},2,0)</f>
        <v>Leer</v>
      </c>
      <c r="Q513" s="388" t="str">
        <f t="shared" si="105"/>
        <v>Leer</v>
      </c>
      <c r="R513" s="388">
        <f t="shared" si="94"/>
        <v>0</v>
      </c>
      <c r="S513" s="388">
        <f t="shared" si="102"/>
        <v>0</v>
      </c>
      <c r="T513" s="388">
        <f t="shared" si="95"/>
        <v>0</v>
      </c>
      <c r="U513" s="388">
        <f t="shared" si="96"/>
        <v>0</v>
      </c>
      <c r="V513" s="388">
        <f t="shared" si="97"/>
        <v>0</v>
      </c>
      <c r="W513" s="388">
        <f t="shared" si="98"/>
        <v>0</v>
      </c>
      <c r="X513" s="388">
        <f t="shared" si="99"/>
        <v>0</v>
      </c>
      <c r="Y513" s="388">
        <f t="shared" si="100"/>
        <v>0</v>
      </c>
    </row>
    <row r="514" spans="2:25" x14ac:dyDescent="0.3">
      <c r="B514" s="111" t="str">
        <f t="shared" si="93"/>
        <v>!!!</v>
      </c>
      <c r="C514" s="324"/>
      <c r="D514" s="351"/>
      <c r="E514" s="354"/>
      <c r="F514" s="340"/>
      <c r="G514" s="233"/>
      <c r="H514" s="351"/>
      <c r="I514" s="353"/>
      <c r="J514" s="89"/>
      <c r="K514" s="384"/>
      <c r="L514" s="388" t="str">
        <f t="shared" si="103"/>
        <v>Leer</v>
      </c>
      <c r="M514" s="388" t="str">
        <f t="shared" si="104"/>
        <v>Leer</v>
      </c>
      <c r="N514" s="388" t="str">
        <f t="shared" si="101"/>
        <v>Leer</v>
      </c>
      <c r="O514" s="388" t="str">
        <f>VLOOKUP(C514,{"29 - Psychiatrie (Erwachsene)","BGI";"30 - Kinder- und Jugendpsychiatrie","BGII";"31 - Psychosomatik","BGI";0,"Leer"},2,0)</f>
        <v>Leer</v>
      </c>
      <c r="P514" s="388" t="str">
        <f>VLOOKUP(C514,{"29 - Psychiatrie (Erwachsene)","BGIb";"30 - Kinder- und Jugendpsychiatrie","BGIIb";"31 - Psychosomatik","BGIb";0,"Leer"},2,0)</f>
        <v>Leer</v>
      </c>
      <c r="Q514" s="388" t="str">
        <f t="shared" si="105"/>
        <v>Leer</v>
      </c>
      <c r="R514" s="388">
        <f t="shared" si="94"/>
        <v>0</v>
      </c>
      <c r="S514" s="388">
        <f t="shared" si="102"/>
        <v>0</v>
      </c>
      <c r="T514" s="388">
        <f t="shared" si="95"/>
        <v>0</v>
      </c>
      <c r="U514" s="388">
        <f t="shared" si="96"/>
        <v>0</v>
      </c>
      <c r="V514" s="388">
        <f t="shared" si="97"/>
        <v>0</v>
      </c>
      <c r="W514" s="388">
        <f t="shared" si="98"/>
        <v>0</v>
      </c>
      <c r="X514" s="388">
        <f t="shared" si="99"/>
        <v>0</v>
      </c>
      <c r="Y514" s="388">
        <f t="shared" si="100"/>
        <v>0</v>
      </c>
    </row>
    <row r="515" spans="2:25" x14ac:dyDescent="0.3">
      <c r="B515" s="111" t="str">
        <f t="shared" si="93"/>
        <v>!!!</v>
      </c>
      <c r="C515" s="324"/>
      <c r="D515" s="351"/>
      <c r="E515" s="354"/>
      <c r="F515" s="340"/>
      <c r="G515" s="233"/>
      <c r="H515" s="351"/>
      <c r="I515" s="353"/>
      <c r="J515" s="89"/>
      <c r="K515" s="384"/>
      <c r="L515" s="388" t="str">
        <f t="shared" si="103"/>
        <v>Leer</v>
      </c>
      <c r="M515" s="388" t="str">
        <f t="shared" si="104"/>
        <v>Leer</v>
      </c>
      <c r="N515" s="388" t="str">
        <f t="shared" si="101"/>
        <v>Leer</v>
      </c>
      <c r="O515" s="388" t="str">
        <f>VLOOKUP(C515,{"29 - Psychiatrie (Erwachsene)","BGI";"30 - Kinder- und Jugendpsychiatrie","BGII";"31 - Psychosomatik","BGI";0,"Leer"},2,0)</f>
        <v>Leer</v>
      </c>
      <c r="P515" s="388" t="str">
        <f>VLOOKUP(C515,{"29 - Psychiatrie (Erwachsene)","BGIb";"30 - Kinder- und Jugendpsychiatrie","BGIIb";"31 - Psychosomatik","BGIb";0,"Leer"},2,0)</f>
        <v>Leer</v>
      </c>
      <c r="Q515" s="388" t="str">
        <f t="shared" si="105"/>
        <v>Leer</v>
      </c>
      <c r="R515" s="388">
        <f t="shared" si="94"/>
        <v>0</v>
      </c>
      <c r="S515" s="388">
        <f t="shared" si="102"/>
        <v>0</v>
      </c>
      <c r="T515" s="388">
        <f t="shared" si="95"/>
        <v>0</v>
      </c>
      <c r="U515" s="388">
        <f t="shared" si="96"/>
        <v>0</v>
      </c>
      <c r="V515" s="388">
        <f t="shared" si="97"/>
        <v>0</v>
      </c>
      <c r="W515" s="388">
        <f t="shared" si="98"/>
        <v>0</v>
      </c>
      <c r="X515" s="388">
        <f t="shared" si="99"/>
        <v>0</v>
      </c>
      <c r="Y515" s="388">
        <f t="shared" si="100"/>
        <v>0</v>
      </c>
    </row>
    <row r="516" spans="2:25" x14ac:dyDescent="0.3">
      <c r="B516" s="111" t="str">
        <f t="shared" si="93"/>
        <v>!!!</v>
      </c>
      <c r="C516" s="324"/>
      <c r="D516" s="351"/>
      <c r="E516" s="354"/>
      <c r="F516" s="340"/>
      <c r="G516" s="233"/>
      <c r="H516" s="351"/>
      <c r="I516" s="353"/>
      <c r="J516" s="89"/>
      <c r="K516" s="384"/>
      <c r="L516" s="388" t="str">
        <f t="shared" si="103"/>
        <v>Leer</v>
      </c>
      <c r="M516" s="388" t="str">
        <f t="shared" si="104"/>
        <v>Leer</v>
      </c>
      <c r="N516" s="388" t="str">
        <f t="shared" si="101"/>
        <v>Leer</v>
      </c>
      <c r="O516" s="388" t="str">
        <f>VLOOKUP(C516,{"29 - Psychiatrie (Erwachsene)","BGI";"30 - Kinder- und Jugendpsychiatrie","BGII";"31 - Psychosomatik","BGI";0,"Leer"},2,0)</f>
        <v>Leer</v>
      </c>
      <c r="P516" s="388" t="str">
        <f>VLOOKUP(C516,{"29 - Psychiatrie (Erwachsene)","BGIb";"30 - Kinder- und Jugendpsychiatrie","BGIIb";"31 - Psychosomatik","BGIb";0,"Leer"},2,0)</f>
        <v>Leer</v>
      </c>
      <c r="Q516" s="388" t="str">
        <f t="shared" si="105"/>
        <v>Leer</v>
      </c>
      <c r="R516" s="388">
        <f t="shared" si="94"/>
        <v>0</v>
      </c>
      <c r="S516" s="388">
        <f t="shared" si="102"/>
        <v>0</v>
      </c>
      <c r="T516" s="388">
        <f t="shared" si="95"/>
        <v>0</v>
      </c>
      <c r="U516" s="388">
        <f t="shared" si="96"/>
        <v>0</v>
      </c>
      <c r="V516" s="388">
        <f t="shared" si="97"/>
        <v>0</v>
      </c>
      <c r="W516" s="388">
        <f t="shared" si="98"/>
        <v>0</v>
      </c>
      <c r="X516" s="388">
        <f t="shared" si="99"/>
        <v>0</v>
      </c>
      <c r="Y516" s="388">
        <f t="shared" si="100"/>
        <v>0</v>
      </c>
    </row>
    <row r="517" spans="2:25" x14ac:dyDescent="0.3">
      <c r="B517" s="111" t="str">
        <f t="shared" si="93"/>
        <v>!!!</v>
      </c>
      <c r="C517" s="324"/>
      <c r="D517" s="351"/>
      <c r="E517" s="354"/>
      <c r="F517" s="340"/>
      <c r="G517" s="233"/>
      <c r="H517" s="351"/>
      <c r="I517" s="353"/>
      <c r="J517" s="89"/>
      <c r="K517" s="384"/>
      <c r="L517" s="388" t="str">
        <f t="shared" si="103"/>
        <v>Leer</v>
      </c>
      <c r="M517" s="388" t="str">
        <f t="shared" si="104"/>
        <v>Leer</v>
      </c>
      <c r="N517" s="388" t="str">
        <f t="shared" si="101"/>
        <v>Leer</v>
      </c>
      <c r="O517" s="388" t="str">
        <f>VLOOKUP(C517,{"29 - Psychiatrie (Erwachsene)","BGI";"30 - Kinder- und Jugendpsychiatrie","BGII";"31 - Psychosomatik","BGI";0,"Leer"},2,0)</f>
        <v>Leer</v>
      </c>
      <c r="P517" s="388" t="str">
        <f>VLOOKUP(C517,{"29 - Psychiatrie (Erwachsene)","BGIb";"30 - Kinder- und Jugendpsychiatrie","BGIIb";"31 - Psychosomatik","BGIb";0,"Leer"},2,0)</f>
        <v>Leer</v>
      </c>
      <c r="Q517" s="388" t="str">
        <f t="shared" si="105"/>
        <v>Leer</v>
      </c>
      <c r="R517" s="388">
        <f t="shared" si="94"/>
        <v>0</v>
      </c>
      <c r="S517" s="388">
        <f t="shared" si="102"/>
        <v>0</v>
      </c>
      <c r="T517" s="388">
        <f t="shared" si="95"/>
        <v>0</v>
      </c>
      <c r="U517" s="388">
        <f t="shared" si="96"/>
        <v>0</v>
      </c>
      <c r="V517" s="388">
        <f t="shared" si="97"/>
        <v>0</v>
      </c>
      <c r="W517" s="388">
        <f t="shared" si="98"/>
        <v>0</v>
      </c>
      <c r="X517" s="388">
        <f t="shared" si="99"/>
        <v>0</v>
      </c>
      <c r="Y517" s="388">
        <f t="shared" si="100"/>
        <v>0</v>
      </c>
    </row>
    <row r="518" spans="2:25" x14ac:dyDescent="0.3">
      <c r="B518" s="111" t="str">
        <f t="shared" si="93"/>
        <v>!!!</v>
      </c>
      <c r="C518" s="324"/>
      <c r="D518" s="351"/>
      <c r="E518" s="354"/>
      <c r="F518" s="340"/>
      <c r="G518" s="233"/>
      <c r="H518" s="351"/>
      <c r="I518" s="353"/>
      <c r="J518" s="89"/>
      <c r="K518" s="384"/>
      <c r="L518" s="388" t="str">
        <f t="shared" si="103"/>
        <v>Leer</v>
      </c>
      <c r="M518" s="388" t="str">
        <f t="shared" si="104"/>
        <v>Leer</v>
      </c>
      <c r="N518" s="388" t="str">
        <f t="shared" si="101"/>
        <v>Leer</v>
      </c>
      <c r="O518" s="388" t="str">
        <f>VLOOKUP(C518,{"29 - Psychiatrie (Erwachsene)","BGI";"30 - Kinder- und Jugendpsychiatrie","BGII";"31 - Psychosomatik","BGI";0,"Leer"},2,0)</f>
        <v>Leer</v>
      </c>
      <c r="P518" s="388" t="str">
        <f>VLOOKUP(C518,{"29 - Psychiatrie (Erwachsene)","BGIb";"30 - Kinder- und Jugendpsychiatrie","BGIIb";"31 - Psychosomatik","BGIb";0,"Leer"},2,0)</f>
        <v>Leer</v>
      </c>
      <c r="Q518" s="388" t="str">
        <f t="shared" si="105"/>
        <v>Leer</v>
      </c>
      <c r="R518" s="388">
        <f t="shared" si="94"/>
        <v>0</v>
      </c>
      <c r="S518" s="388">
        <f t="shared" si="102"/>
        <v>0</v>
      </c>
      <c r="T518" s="388">
        <f t="shared" si="95"/>
        <v>0</v>
      </c>
      <c r="U518" s="388">
        <f t="shared" si="96"/>
        <v>0</v>
      </c>
      <c r="V518" s="388">
        <f t="shared" si="97"/>
        <v>0</v>
      </c>
      <c r="W518" s="388">
        <f t="shared" si="98"/>
        <v>0</v>
      </c>
      <c r="X518" s="388">
        <f t="shared" si="99"/>
        <v>0</v>
      </c>
      <c r="Y518" s="388">
        <f t="shared" si="100"/>
        <v>0</v>
      </c>
    </row>
    <row r="519" spans="2:25" x14ac:dyDescent="0.3">
      <c r="B519" s="111" t="str">
        <f t="shared" si="93"/>
        <v>!!!</v>
      </c>
      <c r="C519" s="324"/>
      <c r="D519" s="351"/>
      <c r="E519" s="354"/>
      <c r="F519" s="340"/>
      <c r="G519" s="233"/>
      <c r="H519" s="351"/>
      <c r="I519" s="353"/>
      <c r="J519" s="89"/>
      <c r="K519" s="384"/>
      <c r="L519" s="388" t="str">
        <f t="shared" si="103"/>
        <v>Leer</v>
      </c>
      <c r="M519" s="388" t="str">
        <f t="shared" si="104"/>
        <v>Leer</v>
      </c>
      <c r="N519" s="388" t="str">
        <f t="shared" si="101"/>
        <v>Leer</v>
      </c>
      <c r="O519" s="388" t="str">
        <f>VLOOKUP(C519,{"29 - Psychiatrie (Erwachsene)","BGI";"30 - Kinder- und Jugendpsychiatrie","BGII";"31 - Psychosomatik","BGI";0,"Leer"},2,0)</f>
        <v>Leer</v>
      </c>
      <c r="P519" s="388" t="str">
        <f>VLOOKUP(C519,{"29 - Psychiatrie (Erwachsene)","BGIb";"30 - Kinder- und Jugendpsychiatrie","BGIIb";"31 - Psychosomatik","BGIb";0,"Leer"},2,0)</f>
        <v>Leer</v>
      </c>
      <c r="Q519" s="388" t="str">
        <f t="shared" si="105"/>
        <v>Leer</v>
      </c>
      <c r="R519" s="388">
        <f t="shared" si="94"/>
        <v>0</v>
      </c>
      <c r="S519" s="388">
        <f t="shared" si="102"/>
        <v>0</v>
      </c>
      <c r="T519" s="388">
        <f t="shared" si="95"/>
        <v>0</v>
      </c>
      <c r="U519" s="388">
        <f t="shared" si="96"/>
        <v>0</v>
      </c>
      <c r="V519" s="388">
        <f t="shared" si="97"/>
        <v>0</v>
      </c>
      <c r="W519" s="388">
        <f t="shared" si="98"/>
        <v>0</v>
      </c>
      <c r="X519" s="388">
        <f t="shared" si="99"/>
        <v>0</v>
      </c>
      <c r="Y519" s="388">
        <f t="shared" si="100"/>
        <v>0</v>
      </c>
    </row>
    <row r="520" spans="2:25" x14ac:dyDescent="0.3">
      <c r="B520" s="111" t="str">
        <f t="shared" si="93"/>
        <v>!!!</v>
      </c>
      <c r="C520" s="324"/>
      <c r="D520" s="351"/>
      <c r="E520" s="354"/>
      <c r="F520" s="340"/>
      <c r="G520" s="233"/>
      <c r="H520" s="351"/>
      <c r="I520" s="353"/>
      <c r="J520" s="89"/>
      <c r="K520" s="384"/>
      <c r="L520" s="388" t="str">
        <f t="shared" si="103"/>
        <v>Leer</v>
      </c>
      <c r="M520" s="388" t="str">
        <f t="shared" si="104"/>
        <v>Leer</v>
      </c>
      <c r="N520" s="388" t="str">
        <f t="shared" si="101"/>
        <v>Leer</v>
      </c>
      <c r="O520" s="388" t="str">
        <f>VLOOKUP(C520,{"29 - Psychiatrie (Erwachsene)","BGI";"30 - Kinder- und Jugendpsychiatrie","BGII";"31 - Psychosomatik","BGI";0,"Leer"},2,0)</f>
        <v>Leer</v>
      </c>
      <c r="P520" s="388" t="str">
        <f>VLOOKUP(C520,{"29 - Psychiatrie (Erwachsene)","BGIb";"30 - Kinder- und Jugendpsychiatrie","BGIIb";"31 - Psychosomatik","BGIb";0,"Leer"},2,0)</f>
        <v>Leer</v>
      </c>
      <c r="Q520" s="388" t="str">
        <f t="shared" si="105"/>
        <v>Leer</v>
      </c>
      <c r="R520" s="388">
        <f t="shared" si="94"/>
        <v>0</v>
      </c>
      <c r="S520" s="388">
        <f t="shared" si="102"/>
        <v>0</v>
      </c>
      <c r="T520" s="388">
        <f t="shared" si="95"/>
        <v>0</v>
      </c>
      <c r="U520" s="388">
        <f t="shared" si="96"/>
        <v>0</v>
      </c>
      <c r="V520" s="388">
        <f t="shared" si="97"/>
        <v>0</v>
      </c>
      <c r="W520" s="388">
        <f t="shared" si="98"/>
        <v>0</v>
      </c>
      <c r="X520" s="388">
        <f t="shared" si="99"/>
        <v>0</v>
      </c>
      <c r="Y520" s="388">
        <f t="shared" si="100"/>
        <v>0</v>
      </c>
    </row>
    <row r="521" spans="2:25" x14ac:dyDescent="0.3">
      <c r="B521" s="111" t="str">
        <f t="shared" si="93"/>
        <v>!!!</v>
      </c>
      <c r="C521" s="324"/>
      <c r="D521" s="351"/>
      <c r="E521" s="354"/>
      <c r="F521" s="340"/>
      <c r="G521" s="233"/>
      <c r="H521" s="351"/>
      <c r="I521" s="353"/>
      <c r="J521" s="89"/>
      <c r="K521" s="384"/>
      <c r="L521" s="388" t="str">
        <f t="shared" si="103"/>
        <v>Leer</v>
      </c>
      <c r="M521" s="388" t="str">
        <f t="shared" si="104"/>
        <v>Leer</v>
      </c>
      <c r="N521" s="388" t="str">
        <f t="shared" si="101"/>
        <v>Leer</v>
      </c>
      <c r="O521" s="388" t="str">
        <f>VLOOKUP(C521,{"29 - Psychiatrie (Erwachsene)","BGI";"30 - Kinder- und Jugendpsychiatrie","BGII";"31 - Psychosomatik","BGI";0,"Leer"},2,0)</f>
        <v>Leer</v>
      </c>
      <c r="P521" s="388" t="str">
        <f>VLOOKUP(C521,{"29 - Psychiatrie (Erwachsene)","BGIb";"30 - Kinder- und Jugendpsychiatrie","BGIIb";"31 - Psychosomatik","BGIb";0,"Leer"},2,0)</f>
        <v>Leer</v>
      </c>
      <c r="Q521" s="388" t="str">
        <f t="shared" si="105"/>
        <v>Leer</v>
      </c>
      <c r="R521" s="388">
        <f t="shared" si="94"/>
        <v>0</v>
      </c>
      <c r="S521" s="388">
        <f t="shared" si="102"/>
        <v>0</v>
      </c>
      <c r="T521" s="388">
        <f t="shared" si="95"/>
        <v>0</v>
      </c>
      <c r="U521" s="388">
        <f t="shared" si="96"/>
        <v>0</v>
      </c>
      <c r="V521" s="388">
        <f t="shared" si="97"/>
        <v>0</v>
      </c>
      <c r="W521" s="388">
        <f t="shared" si="98"/>
        <v>0</v>
      </c>
      <c r="X521" s="388">
        <f t="shared" si="99"/>
        <v>0</v>
      </c>
      <c r="Y521" s="388">
        <f t="shared" si="100"/>
        <v>0</v>
      </c>
    </row>
    <row r="522" spans="2:25" x14ac:dyDescent="0.3">
      <c r="B522" s="111" t="str">
        <f t="shared" si="93"/>
        <v>!!!</v>
      </c>
      <c r="C522" s="324"/>
      <c r="D522" s="351"/>
      <c r="E522" s="354"/>
      <c r="F522" s="340"/>
      <c r="G522" s="233"/>
      <c r="H522" s="351"/>
      <c r="I522" s="353"/>
      <c r="J522" s="89"/>
      <c r="K522" s="384"/>
      <c r="L522" s="388" t="str">
        <f t="shared" si="103"/>
        <v>Leer</v>
      </c>
      <c r="M522" s="388" t="str">
        <f t="shared" si="104"/>
        <v>Leer</v>
      </c>
      <c r="N522" s="388" t="str">
        <f t="shared" si="101"/>
        <v>Leer</v>
      </c>
      <c r="O522" s="388" t="str">
        <f>VLOOKUP(C522,{"29 - Psychiatrie (Erwachsene)","BGI";"30 - Kinder- und Jugendpsychiatrie","BGII";"31 - Psychosomatik","BGI";0,"Leer"},2,0)</f>
        <v>Leer</v>
      </c>
      <c r="P522" s="388" t="str">
        <f>VLOOKUP(C522,{"29 - Psychiatrie (Erwachsene)","BGIb";"30 - Kinder- und Jugendpsychiatrie","BGIIb";"31 - Psychosomatik","BGIb";0,"Leer"},2,0)</f>
        <v>Leer</v>
      </c>
      <c r="Q522" s="388" t="str">
        <f t="shared" si="105"/>
        <v>Leer</v>
      </c>
      <c r="R522" s="388">
        <f t="shared" si="94"/>
        <v>0</v>
      </c>
      <c r="S522" s="388">
        <f t="shared" si="102"/>
        <v>0</v>
      </c>
      <c r="T522" s="388">
        <f t="shared" si="95"/>
        <v>0</v>
      </c>
      <c r="U522" s="388">
        <f t="shared" si="96"/>
        <v>0</v>
      </c>
      <c r="V522" s="388">
        <f t="shared" si="97"/>
        <v>0</v>
      </c>
      <c r="W522" s="388">
        <f t="shared" si="98"/>
        <v>0</v>
      </c>
      <c r="X522" s="388">
        <f t="shared" si="99"/>
        <v>0</v>
      </c>
      <c r="Y522" s="388">
        <f t="shared" si="100"/>
        <v>0</v>
      </c>
    </row>
    <row r="523" spans="2:25" x14ac:dyDescent="0.3">
      <c r="B523" s="111" t="str">
        <f t="shared" si="93"/>
        <v>!!!</v>
      </c>
      <c r="C523" s="324"/>
      <c r="D523" s="351"/>
      <c r="E523" s="354"/>
      <c r="F523" s="340"/>
      <c r="G523" s="233"/>
      <c r="H523" s="351"/>
      <c r="I523" s="353"/>
      <c r="J523" s="89"/>
      <c r="K523" s="384"/>
      <c r="L523" s="388" t="str">
        <f t="shared" si="103"/>
        <v>Leer</v>
      </c>
      <c r="M523" s="388" t="str">
        <f t="shared" si="104"/>
        <v>Leer</v>
      </c>
      <c r="N523" s="388" t="str">
        <f t="shared" si="101"/>
        <v>Leer</v>
      </c>
      <c r="O523" s="388" t="str">
        <f>VLOOKUP(C523,{"29 - Psychiatrie (Erwachsene)","BGI";"30 - Kinder- und Jugendpsychiatrie","BGII";"31 - Psychosomatik","BGI";0,"Leer"},2,0)</f>
        <v>Leer</v>
      </c>
      <c r="P523" s="388" t="str">
        <f>VLOOKUP(C523,{"29 - Psychiatrie (Erwachsene)","BGIb";"30 - Kinder- und Jugendpsychiatrie","BGIIb";"31 - Psychosomatik","BGIb";0,"Leer"},2,0)</f>
        <v>Leer</v>
      </c>
      <c r="Q523" s="388" t="str">
        <f t="shared" si="105"/>
        <v>Leer</v>
      </c>
      <c r="R523" s="388">
        <f t="shared" si="94"/>
        <v>0</v>
      </c>
      <c r="S523" s="388">
        <f t="shared" si="102"/>
        <v>0</v>
      </c>
      <c r="T523" s="388">
        <f t="shared" si="95"/>
        <v>0</v>
      </c>
      <c r="U523" s="388">
        <f t="shared" si="96"/>
        <v>0</v>
      </c>
      <c r="V523" s="388">
        <f t="shared" si="97"/>
        <v>0</v>
      </c>
      <c r="W523" s="388">
        <f t="shared" si="98"/>
        <v>0</v>
      </c>
      <c r="X523" s="388">
        <f t="shared" si="99"/>
        <v>0</v>
      </c>
      <c r="Y523" s="388">
        <f t="shared" si="100"/>
        <v>0</v>
      </c>
    </row>
    <row r="524" spans="2:25" x14ac:dyDescent="0.3">
      <c r="B524" s="111" t="str">
        <f t="shared" si="93"/>
        <v>!!!</v>
      </c>
      <c r="C524" s="324"/>
      <c r="D524" s="351"/>
      <c r="E524" s="354"/>
      <c r="F524" s="340"/>
      <c r="G524" s="233"/>
      <c r="H524" s="351"/>
      <c r="I524" s="353"/>
      <c r="J524" s="89"/>
      <c r="K524" s="384"/>
      <c r="L524" s="388" t="str">
        <f t="shared" si="103"/>
        <v>Leer</v>
      </c>
      <c r="M524" s="388" t="str">
        <f t="shared" si="104"/>
        <v>Leer</v>
      </c>
      <c r="N524" s="388" t="str">
        <f t="shared" si="101"/>
        <v>Leer</v>
      </c>
      <c r="O524" s="388" t="str">
        <f>VLOOKUP(C524,{"29 - Psychiatrie (Erwachsene)","BGI";"30 - Kinder- und Jugendpsychiatrie","BGII";"31 - Psychosomatik","BGI";0,"Leer"},2,0)</f>
        <v>Leer</v>
      </c>
      <c r="P524" s="388" t="str">
        <f>VLOOKUP(C524,{"29 - Psychiatrie (Erwachsene)","BGIb";"30 - Kinder- und Jugendpsychiatrie","BGIIb";"31 - Psychosomatik","BGIb";0,"Leer"},2,0)</f>
        <v>Leer</v>
      </c>
      <c r="Q524" s="388" t="str">
        <f t="shared" si="105"/>
        <v>Leer</v>
      </c>
      <c r="R524" s="388">
        <f t="shared" si="94"/>
        <v>0</v>
      </c>
      <c r="S524" s="388">
        <f t="shared" si="102"/>
        <v>0</v>
      </c>
      <c r="T524" s="388">
        <f t="shared" si="95"/>
        <v>0</v>
      </c>
      <c r="U524" s="388">
        <f t="shared" si="96"/>
        <v>0</v>
      </c>
      <c r="V524" s="388">
        <f t="shared" si="97"/>
        <v>0</v>
      </c>
      <c r="W524" s="388">
        <f t="shared" si="98"/>
        <v>0</v>
      </c>
      <c r="X524" s="388">
        <f t="shared" si="99"/>
        <v>0</v>
      </c>
      <c r="Y524" s="388">
        <f t="shared" si="100"/>
        <v>0</v>
      </c>
    </row>
    <row r="525" spans="2:25" x14ac:dyDescent="0.3">
      <c r="B525" s="111" t="str">
        <f t="shared" si="93"/>
        <v>!!!</v>
      </c>
      <c r="C525" s="324"/>
      <c r="D525" s="351"/>
      <c r="E525" s="354"/>
      <c r="F525" s="340"/>
      <c r="G525" s="233"/>
      <c r="H525" s="351"/>
      <c r="I525" s="353"/>
      <c r="J525" s="89"/>
      <c r="K525" s="384"/>
      <c r="L525" s="388" t="str">
        <f t="shared" si="103"/>
        <v>Leer</v>
      </c>
      <c r="M525" s="388" t="str">
        <f t="shared" si="104"/>
        <v>Leer</v>
      </c>
      <c r="N525" s="388" t="str">
        <f t="shared" si="101"/>
        <v>Leer</v>
      </c>
      <c r="O525" s="388" t="str">
        <f>VLOOKUP(C525,{"29 - Psychiatrie (Erwachsene)","BGI";"30 - Kinder- und Jugendpsychiatrie","BGII";"31 - Psychosomatik","BGI";0,"Leer"},2,0)</f>
        <v>Leer</v>
      </c>
      <c r="P525" s="388" t="str">
        <f>VLOOKUP(C525,{"29 - Psychiatrie (Erwachsene)","BGIb";"30 - Kinder- und Jugendpsychiatrie","BGIIb";"31 - Psychosomatik","BGIb";0,"Leer"},2,0)</f>
        <v>Leer</v>
      </c>
      <c r="Q525" s="388" t="str">
        <f t="shared" si="105"/>
        <v>Leer</v>
      </c>
      <c r="R525" s="388">
        <f t="shared" si="94"/>
        <v>0</v>
      </c>
      <c r="S525" s="388">
        <f t="shared" si="102"/>
        <v>0</v>
      </c>
      <c r="T525" s="388">
        <f t="shared" si="95"/>
        <v>0</v>
      </c>
      <c r="U525" s="388">
        <f t="shared" si="96"/>
        <v>0</v>
      </c>
      <c r="V525" s="388">
        <f t="shared" si="97"/>
        <v>0</v>
      </c>
      <c r="W525" s="388">
        <f t="shared" si="98"/>
        <v>0</v>
      </c>
      <c r="X525" s="388">
        <f t="shared" si="99"/>
        <v>0</v>
      </c>
      <c r="Y525" s="388">
        <f t="shared" si="100"/>
        <v>0</v>
      </c>
    </row>
    <row r="526" spans="2:25" x14ac:dyDescent="0.3">
      <c r="B526" s="111" t="str">
        <f t="shared" ref="B526:B589" si="106">IF(SUM(S526:Y526)&lt;7,"!!!","")</f>
        <v>!!!</v>
      </c>
      <c r="C526" s="324"/>
      <c r="D526" s="351"/>
      <c r="E526" s="354"/>
      <c r="F526" s="340"/>
      <c r="G526" s="233"/>
      <c r="H526" s="351"/>
      <c r="I526" s="353"/>
      <c r="J526" s="89"/>
      <c r="K526" s="384"/>
      <c r="L526" s="388" t="str">
        <f t="shared" si="103"/>
        <v>Leer</v>
      </c>
      <c r="M526" s="388" t="str">
        <f t="shared" si="104"/>
        <v>Leer</v>
      </c>
      <c r="N526" s="388" t="str">
        <f t="shared" si="101"/>
        <v>Leer</v>
      </c>
      <c r="O526" s="388" t="str">
        <f>VLOOKUP(C526,{"29 - Psychiatrie (Erwachsene)","BGI";"30 - Kinder- und Jugendpsychiatrie","BGII";"31 - Psychosomatik","BGI";0,"Leer"},2,0)</f>
        <v>Leer</v>
      </c>
      <c r="P526" s="388" t="str">
        <f>VLOOKUP(C526,{"29 - Psychiatrie (Erwachsene)","BGIb";"30 - Kinder- und Jugendpsychiatrie","BGIIb";"31 - Psychosomatik","BGIb";0,"Leer"},2,0)</f>
        <v>Leer</v>
      </c>
      <c r="Q526" s="388" t="str">
        <f t="shared" si="105"/>
        <v>Leer</v>
      </c>
      <c r="R526" s="388">
        <f t="shared" ref="R526:R589" si="107">IF(LEN(B526)&gt;0,0,1)</f>
        <v>0</v>
      </c>
      <c r="S526" s="388">
        <f t="shared" si="102"/>
        <v>0</v>
      </c>
      <c r="T526" s="388">
        <f t="shared" ref="T526:T589" si="108">IF(LEN(D526)&gt;0,1,0)</f>
        <v>0</v>
      </c>
      <c r="U526" s="388">
        <f t="shared" ref="U526:U589" si="109">IF(LEN(E526)&gt;0,1,0)</f>
        <v>0</v>
      </c>
      <c r="V526" s="388">
        <f t="shared" ref="V526:V589" si="110">IF(LEN(F526)&gt;0,1,0)</f>
        <v>0</v>
      </c>
      <c r="W526" s="388">
        <f t="shared" ref="W526:W589" si="111">IF(LEN(G526)&gt;0,1,0)</f>
        <v>0</v>
      </c>
      <c r="X526" s="388">
        <f t="shared" ref="X526:X589" si="112">IF(LEN(H526)&gt;0,1,0)</f>
        <v>0</v>
      </c>
      <c r="Y526" s="388">
        <f t="shared" ref="Y526:Y589" si="113">IF(LEN(I526)&gt;0,1,0)</f>
        <v>0</v>
      </c>
    </row>
    <row r="527" spans="2:25" x14ac:dyDescent="0.3">
      <c r="B527" s="111" t="str">
        <f t="shared" si="106"/>
        <v>!!!</v>
      </c>
      <c r="C527" s="324"/>
      <c r="D527" s="351"/>
      <c r="E527" s="354"/>
      <c r="F527" s="340"/>
      <c r="G527" s="233"/>
      <c r="H527" s="351"/>
      <c r="I527" s="353"/>
      <c r="J527" s="89"/>
      <c r="K527" s="384"/>
      <c r="L527" s="388" t="str">
        <f t="shared" si="103"/>
        <v>Leer</v>
      </c>
      <c r="M527" s="388" t="str">
        <f t="shared" si="104"/>
        <v>Leer</v>
      </c>
      <c r="N527" s="388" t="str">
        <f t="shared" ref="N527:N590" si="114">IF($C527&lt;&gt;"","Anrechnungstatbestand","Leer")</f>
        <v>Leer</v>
      </c>
      <c r="O527" s="388" t="str">
        <f>VLOOKUP(C527,{"29 - Psychiatrie (Erwachsene)","BGI";"30 - Kinder- und Jugendpsychiatrie","BGII";"31 - Psychosomatik","BGI";0,"Leer"},2,0)</f>
        <v>Leer</v>
      </c>
      <c r="P527" s="388" t="str">
        <f>VLOOKUP(C527,{"29 - Psychiatrie (Erwachsene)","BGIb";"30 - Kinder- und Jugendpsychiatrie","BGIIb";"31 - Psychosomatik","BGIb";0,"Leer"},2,0)</f>
        <v>Leer</v>
      </c>
      <c r="Q527" s="388" t="str">
        <f t="shared" si="105"/>
        <v>Leer</v>
      </c>
      <c r="R527" s="388">
        <f t="shared" si="107"/>
        <v>0</v>
      </c>
      <c r="S527" s="388">
        <f t="shared" ref="S527:S590" si="115">IF(C527&lt;&gt;"",1,0)</f>
        <v>0</v>
      </c>
      <c r="T527" s="388">
        <f t="shared" si="108"/>
        <v>0</v>
      </c>
      <c r="U527" s="388">
        <f t="shared" si="109"/>
        <v>0</v>
      </c>
      <c r="V527" s="388">
        <f t="shared" si="110"/>
        <v>0</v>
      </c>
      <c r="W527" s="388">
        <f t="shared" si="111"/>
        <v>0</v>
      </c>
      <c r="X527" s="388">
        <f t="shared" si="112"/>
        <v>0</v>
      </c>
      <c r="Y527" s="388">
        <f t="shared" si="113"/>
        <v>0</v>
      </c>
    </row>
    <row r="528" spans="2:25" x14ac:dyDescent="0.3">
      <c r="B528" s="111" t="str">
        <f t="shared" si="106"/>
        <v>!!!</v>
      </c>
      <c r="C528" s="324"/>
      <c r="D528" s="351"/>
      <c r="E528" s="354"/>
      <c r="F528" s="340"/>
      <c r="G528" s="233"/>
      <c r="H528" s="351"/>
      <c r="I528" s="353"/>
      <c r="J528" s="89"/>
      <c r="K528" s="384"/>
      <c r="L528" s="388" t="str">
        <f t="shared" si="103"/>
        <v>Leer</v>
      </c>
      <c r="M528" s="388" t="str">
        <f t="shared" si="104"/>
        <v>Leer</v>
      </c>
      <c r="N528" s="388" t="str">
        <f t="shared" si="114"/>
        <v>Leer</v>
      </c>
      <c r="O528" s="388" t="str">
        <f>VLOOKUP(C528,{"29 - Psychiatrie (Erwachsene)","BGI";"30 - Kinder- und Jugendpsychiatrie","BGII";"31 - Psychosomatik","BGI";0,"Leer"},2,0)</f>
        <v>Leer</v>
      </c>
      <c r="P528" s="388" t="str">
        <f>VLOOKUP(C528,{"29 - Psychiatrie (Erwachsene)","BGIb";"30 - Kinder- und Jugendpsychiatrie","BGIIb";"31 - Psychosomatik","BGIb";0,"Leer"},2,0)</f>
        <v>Leer</v>
      </c>
      <c r="Q528" s="388" t="str">
        <f t="shared" si="105"/>
        <v>Leer</v>
      </c>
      <c r="R528" s="388">
        <f t="shared" si="107"/>
        <v>0</v>
      </c>
      <c r="S528" s="388">
        <f t="shared" si="115"/>
        <v>0</v>
      </c>
      <c r="T528" s="388">
        <f t="shared" si="108"/>
        <v>0</v>
      </c>
      <c r="U528" s="388">
        <f t="shared" si="109"/>
        <v>0</v>
      </c>
      <c r="V528" s="388">
        <f t="shared" si="110"/>
        <v>0</v>
      </c>
      <c r="W528" s="388">
        <f t="shared" si="111"/>
        <v>0</v>
      </c>
      <c r="X528" s="388">
        <f t="shared" si="112"/>
        <v>0</v>
      </c>
      <c r="Y528" s="388">
        <f t="shared" si="113"/>
        <v>0</v>
      </c>
    </row>
    <row r="529" spans="2:25" x14ac:dyDescent="0.3">
      <c r="B529" s="111" t="str">
        <f t="shared" si="106"/>
        <v>!!!</v>
      </c>
      <c r="C529" s="324"/>
      <c r="D529" s="351"/>
      <c r="E529" s="354"/>
      <c r="F529" s="340"/>
      <c r="G529" s="233"/>
      <c r="H529" s="351"/>
      <c r="I529" s="353"/>
      <c r="J529" s="89"/>
      <c r="K529" s="384"/>
      <c r="L529" s="388" t="str">
        <f t="shared" si="103"/>
        <v>Leer</v>
      </c>
      <c r="M529" s="388" t="str">
        <f t="shared" si="104"/>
        <v>Leer</v>
      </c>
      <c r="N529" s="388" t="str">
        <f t="shared" si="114"/>
        <v>Leer</v>
      </c>
      <c r="O529" s="388" t="str">
        <f>VLOOKUP(C529,{"29 - Psychiatrie (Erwachsene)","BGI";"30 - Kinder- und Jugendpsychiatrie","BGII";"31 - Psychosomatik","BGI";0,"Leer"},2,0)</f>
        <v>Leer</v>
      </c>
      <c r="P529" s="388" t="str">
        <f>VLOOKUP(C529,{"29 - Psychiatrie (Erwachsene)","BGIb";"30 - Kinder- und Jugendpsychiatrie","BGIIb";"31 - Psychosomatik","BGIb";0,"Leer"},2,0)</f>
        <v>Leer</v>
      </c>
      <c r="Q529" s="388" t="str">
        <f t="shared" si="105"/>
        <v>Leer</v>
      </c>
      <c r="R529" s="388">
        <f t="shared" si="107"/>
        <v>0</v>
      </c>
      <c r="S529" s="388">
        <f t="shared" si="115"/>
        <v>0</v>
      </c>
      <c r="T529" s="388">
        <f t="shared" si="108"/>
        <v>0</v>
      </c>
      <c r="U529" s="388">
        <f t="shared" si="109"/>
        <v>0</v>
      </c>
      <c r="V529" s="388">
        <f t="shared" si="110"/>
        <v>0</v>
      </c>
      <c r="W529" s="388">
        <f t="shared" si="111"/>
        <v>0</v>
      </c>
      <c r="X529" s="388">
        <f t="shared" si="112"/>
        <v>0</v>
      </c>
      <c r="Y529" s="388">
        <f t="shared" si="113"/>
        <v>0</v>
      </c>
    </row>
    <row r="530" spans="2:25" x14ac:dyDescent="0.3">
      <c r="B530" s="111" t="str">
        <f t="shared" si="106"/>
        <v>!!!</v>
      </c>
      <c r="C530" s="324"/>
      <c r="D530" s="351"/>
      <c r="E530" s="354"/>
      <c r="F530" s="340"/>
      <c r="G530" s="233"/>
      <c r="H530" s="351"/>
      <c r="I530" s="353"/>
      <c r="J530" s="89"/>
      <c r="K530" s="384"/>
      <c r="L530" s="388" t="str">
        <f t="shared" ref="L530:L593" si="116">IF(C529&lt;&gt;"","Einrichtungen","Leer")</f>
        <v>Leer</v>
      </c>
      <c r="M530" s="388" t="str">
        <f t="shared" ref="M530:M593" si="117">IF(C530&lt;&gt;"","TND","Leer")</f>
        <v>Leer</v>
      </c>
      <c r="N530" s="388" t="str">
        <f t="shared" si="114"/>
        <v>Leer</v>
      </c>
      <c r="O530" s="388" t="str">
        <f>VLOOKUP(C530,{"29 - Psychiatrie (Erwachsene)","BGI";"30 - Kinder- und Jugendpsychiatrie","BGII";"31 - Psychosomatik","BGI";0,"Leer"},2,0)</f>
        <v>Leer</v>
      </c>
      <c r="P530" s="388" t="str">
        <f>VLOOKUP(C530,{"29 - Psychiatrie (Erwachsene)","BGIb";"30 - Kinder- und Jugendpsychiatrie","BGIIb";"31 - Psychosomatik","BGIb";0,"Leer"},2,0)</f>
        <v>Leer</v>
      </c>
      <c r="Q530" s="388" t="str">
        <f t="shared" ref="Q530:Q593" si="118">IF(E530="Anrechnung Fachkräfte Nicht-PPP-RL Berufsgruppen in VKS",P530,O530)</f>
        <v>Leer</v>
      </c>
      <c r="R530" s="388">
        <f t="shared" si="107"/>
        <v>0</v>
      </c>
      <c r="S530" s="388">
        <f t="shared" si="115"/>
        <v>0</v>
      </c>
      <c r="T530" s="388">
        <f t="shared" si="108"/>
        <v>0</v>
      </c>
      <c r="U530" s="388">
        <f t="shared" si="109"/>
        <v>0</v>
      </c>
      <c r="V530" s="388">
        <f t="shared" si="110"/>
        <v>0</v>
      </c>
      <c r="W530" s="388">
        <f t="shared" si="111"/>
        <v>0</v>
      </c>
      <c r="X530" s="388">
        <f t="shared" si="112"/>
        <v>0</v>
      </c>
      <c r="Y530" s="388">
        <f t="shared" si="113"/>
        <v>0</v>
      </c>
    </row>
    <row r="531" spans="2:25" x14ac:dyDescent="0.3">
      <c r="B531" s="111" t="str">
        <f t="shared" si="106"/>
        <v>!!!</v>
      </c>
      <c r="C531" s="324"/>
      <c r="D531" s="351"/>
      <c r="E531" s="354"/>
      <c r="F531" s="340"/>
      <c r="G531" s="233"/>
      <c r="H531" s="351"/>
      <c r="I531" s="353"/>
      <c r="J531" s="89"/>
      <c r="K531" s="384"/>
      <c r="L531" s="388" t="str">
        <f t="shared" si="116"/>
        <v>Leer</v>
      </c>
      <c r="M531" s="388" t="str">
        <f t="shared" si="117"/>
        <v>Leer</v>
      </c>
      <c r="N531" s="388" t="str">
        <f t="shared" si="114"/>
        <v>Leer</v>
      </c>
      <c r="O531" s="388" t="str">
        <f>VLOOKUP(C531,{"29 - Psychiatrie (Erwachsene)","BGI";"30 - Kinder- und Jugendpsychiatrie","BGII";"31 - Psychosomatik","BGI";0,"Leer"},2,0)</f>
        <v>Leer</v>
      </c>
      <c r="P531" s="388" t="str">
        <f>VLOOKUP(C531,{"29 - Psychiatrie (Erwachsene)","BGIb";"30 - Kinder- und Jugendpsychiatrie","BGIIb";"31 - Psychosomatik","BGIb";0,"Leer"},2,0)</f>
        <v>Leer</v>
      </c>
      <c r="Q531" s="388" t="str">
        <f t="shared" si="118"/>
        <v>Leer</v>
      </c>
      <c r="R531" s="388">
        <f t="shared" si="107"/>
        <v>0</v>
      </c>
      <c r="S531" s="388">
        <f t="shared" si="115"/>
        <v>0</v>
      </c>
      <c r="T531" s="388">
        <f t="shared" si="108"/>
        <v>0</v>
      </c>
      <c r="U531" s="388">
        <f t="shared" si="109"/>
        <v>0</v>
      </c>
      <c r="V531" s="388">
        <f t="shared" si="110"/>
        <v>0</v>
      </c>
      <c r="W531" s="388">
        <f t="shared" si="111"/>
        <v>0</v>
      </c>
      <c r="X531" s="388">
        <f t="shared" si="112"/>
        <v>0</v>
      </c>
      <c r="Y531" s="388">
        <f t="shared" si="113"/>
        <v>0</v>
      </c>
    </row>
    <row r="532" spans="2:25" x14ac:dyDescent="0.3">
      <c r="B532" s="111" t="str">
        <f t="shared" si="106"/>
        <v>!!!</v>
      </c>
      <c r="C532" s="324"/>
      <c r="D532" s="351"/>
      <c r="E532" s="354"/>
      <c r="F532" s="340"/>
      <c r="G532" s="233"/>
      <c r="H532" s="351"/>
      <c r="I532" s="353"/>
      <c r="J532" s="89"/>
      <c r="K532" s="384"/>
      <c r="L532" s="388" t="str">
        <f t="shared" si="116"/>
        <v>Leer</v>
      </c>
      <c r="M532" s="388" t="str">
        <f t="shared" si="117"/>
        <v>Leer</v>
      </c>
      <c r="N532" s="388" t="str">
        <f t="shared" si="114"/>
        <v>Leer</v>
      </c>
      <c r="O532" s="388" t="str">
        <f>VLOOKUP(C532,{"29 - Psychiatrie (Erwachsene)","BGI";"30 - Kinder- und Jugendpsychiatrie","BGII";"31 - Psychosomatik","BGI";0,"Leer"},2,0)</f>
        <v>Leer</v>
      </c>
      <c r="P532" s="388" t="str">
        <f>VLOOKUP(C532,{"29 - Psychiatrie (Erwachsene)","BGIb";"30 - Kinder- und Jugendpsychiatrie","BGIIb";"31 - Psychosomatik","BGIb";0,"Leer"},2,0)</f>
        <v>Leer</v>
      </c>
      <c r="Q532" s="388" t="str">
        <f t="shared" si="118"/>
        <v>Leer</v>
      </c>
      <c r="R532" s="388">
        <f t="shared" si="107"/>
        <v>0</v>
      </c>
      <c r="S532" s="388">
        <f t="shared" si="115"/>
        <v>0</v>
      </c>
      <c r="T532" s="388">
        <f t="shared" si="108"/>
        <v>0</v>
      </c>
      <c r="U532" s="388">
        <f t="shared" si="109"/>
        <v>0</v>
      </c>
      <c r="V532" s="388">
        <f t="shared" si="110"/>
        <v>0</v>
      </c>
      <c r="W532" s="388">
        <f t="shared" si="111"/>
        <v>0</v>
      </c>
      <c r="X532" s="388">
        <f t="shared" si="112"/>
        <v>0</v>
      </c>
      <c r="Y532" s="388">
        <f t="shared" si="113"/>
        <v>0</v>
      </c>
    </row>
    <row r="533" spans="2:25" x14ac:dyDescent="0.3">
      <c r="B533" s="111" t="str">
        <f t="shared" si="106"/>
        <v>!!!</v>
      </c>
      <c r="C533" s="324"/>
      <c r="D533" s="351"/>
      <c r="E533" s="354"/>
      <c r="F533" s="340"/>
      <c r="G533" s="233"/>
      <c r="H533" s="351"/>
      <c r="I533" s="353"/>
      <c r="J533" s="89"/>
      <c r="K533" s="384"/>
      <c r="L533" s="388" t="str">
        <f t="shared" si="116"/>
        <v>Leer</v>
      </c>
      <c r="M533" s="388" t="str">
        <f t="shared" si="117"/>
        <v>Leer</v>
      </c>
      <c r="N533" s="388" t="str">
        <f t="shared" si="114"/>
        <v>Leer</v>
      </c>
      <c r="O533" s="388" t="str">
        <f>VLOOKUP(C533,{"29 - Psychiatrie (Erwachsene)","BGI";"30 - Kinder- und Jugendpsychiatrie","BGII";"31 - Psychosomatik","BGI";0,"Leer"},2,0)</f>
        <v>Leer</v>
      </c>
      <c r="P533" s="388" t="str">
        <f>VLOOKUP(C533,{"29 - Psychiatrie (Erwachsene)","BGIb";"30 - Kinder- und Jugendpsychiatrie","BGIIb";"31 - Psychosomatik","BGIb";0,"Leer"},2,0)</f>
        <v>Leer</v>
      </c>
      <c r="Q533" s="388" t="str">
        <f t="shared" si="118"/>
        <v>Leer</v>
      </c>
      <c r="R533" s="388">
        <f t="shared" si="107"/>
        <v>0</v>
      </c>
      <c r="S533" s="388">
        <f t="shared" si="115"/>
        <v>0</v>
      </c>
      <c r="T533" s="388">
        <f t="shared" si="108"/>
        <v>0</v>
      </c>
      <c r="U533" s="388">
        <f t="shared" si="109"/>
        <v>0</v>
      </c>
      <c r="V533" s="388">
        <f t="shared" si="110"/>
        <v>0</v>
      </c>
      <c r="W533" s="388">
        <f t="shared" si="111"/>
        <v>0</v>
      </c>
      <c r="X533" s="388">
        <f t="shared" si="112"/>
        <v>0</v>
      </c>
      <c r="Y533" s="388">
        <f t="shared" si="113"/>
        <v>0</v>
      </c>
    </row>
    <row r="534" spans="2:25" x14ac:dyDescent="0.3">
      <c r="B534" s="111" t="str">
        <f t="shared" si="106"/>
        <v>!!!</v>
      </c>
      <c r="C534" s="324"/>
      <c r="D534" s="351"/>
      <c r="E534" s="354"/>
      <c r="F534" s="340"/>
      <c r="G534" s="233"/>
      <c r="H534" s="351"/>
      <c r="I534" s="353"/>
      <c r="J534" s="89"/>
      <c r="K534" s="384"/>
      <c r="L534" s="388" t="str">
        <f t="shared" si="116"/>
        <v>Leer</v>
      </c>
      <c r="M534" s="388" t="str">
        <f t="shared" si="117"/>
        <v>Leer</v>
      </c>
      <c r="N534" s="388" t="str">
        <f t="shared" si="114"/>
        <v>Leer</v>
      </c>
      <c r="O534" s="388" t="str">
        <f>VLOOKUP(C534,{"29 - Psychiatrie (Erwachsene)","BGI";"30 - Kinder- und Jugendpsychiatrie","BGII";"31 - Psychosomatik","BGI";0,"Leer"},2,0)</f>
        <v>Leer</v>
      </c>
      <c r="P534" s="388" t="str">
        <f>VLOOKUP(C534,{"29 - Psychiatrie (Erwachsene)","BGIb";"30 - Kinder- und Jugendpsychiatrie","BGIIb";"31 - Psychosomatik","BGIb";0,"Leer"},2,0)</f>
        <v>Leer</v>
      </c>
      <c r="Q534" s="388" t="str">
        <f t="shared" si="118"/>
        <v>Leer</v>
      </c>
      <c r="R534" s="388">
        <f t="shared" si="107"/>
        <v>0</v>
      </c>
      <c r="S534" s="388">
        <f t="shared" si="115"/>
        <v>0</v>
      </c>
      <c r="T534" s="388">
        <f t="shared" si="108"/>
        <v>0</v>
      </c>
      <c r="U534" s="388">
        <f t="shared" si="109"/>
        <v>0</v>
      </c>
      <c r="V534" s="388">
        <f t="shared" si="110"/>
        <v>0</v>
      </c>
      <c r="W534" s="388">
        <f t="shared" si="111"/>
        <v>0</v>
      </c>
      <c r="X534" s="388">
        <f t="shared" si="112"/>
        <v>0</v>
      </c>
      <c r="Y534" s="388">
        <f t="shared" si="113"/>
        <v>0</v>
      </c>
    </row>
    <row r="535" spans="2:25" x14ac:dyDescent="0.3">
      <c r="B535" s="111" t="str">
        <f t="shared" si="106"/>
        <v>!!!</v>
      </c>
      <c r="C535" s="324"/>
      <c r="D535" s="351"/>
      <c r="E535" s="354"/>
      <c r="F535" s="340"/>
      <c r="G535" s="233"/>
      <c r="H535" s="351"/>
      <c r="I535" s="353"/>
      <c r="J535" s="89"/>
      <c r="K535" s="384"/>
      <c r="L535" s="388" t="str">
        <f t="shared" si="116"/>
        <v>Leer</v>
      </c>
      <c r="M535" s="388" t="str">
        <f t="shared" si="117"/>
        <v>Leer</v>
      </c>
      <c r="N535" s="388" t="str">
        <f t="shared" si="114"/>
        <v>Leer</v>
      </c>
      <c r="O535" s="388" t="str">
        <f>VLOOKUP(C535,{"29 - Psychiatrie (Erwachsene)","BGI";"30 - Kinder- und Jugendpsychiatrie","BGII";"31 - Psychosomatik","BGI";0,"Leer"},2,0)</f>
        <v>Leer</v>
      </c>
      <c r="P535" s="388" t="str">
        <f>VLOOKUP(C535,{"29 - Psychiatrie (Erwachsene)","BGIb";"30 - Kinder- und Jugendpsychiatrie","BGIIb";"31 - Psychosomatik","BGIb";0,"Leer"},2,0)</f>
        <v>Leer</v>
      </c>
      <c r="Q535" s="388" t="str">
        <f t="shared" si="118"/>
        <v>Leer</v>
      </c>
      <c r="R535" s="388">
        <f t="shared" si="107"/>
        <v>0</v>
      </c>
      <c r="S535" s="388">
        <f t="shared" si="115"/>
        <v>0</v>
      </c>
      <c r="T535" s="388">
        <f t="shared" si="108"/>
        <v>0</v>
      </c>
      <c r="U535" s="388">
        <f t="shared" si="109"/>
        <v>0</v>
      </c>
      <c r="V535" s="388">
        <f t="shared" si="110"/>
        <v>0</v>
      </c>
      <c r="W535" s="388">
        <f t="shared" si="111"/>
        <v>0</v>
      </c>
      <c r="X535" s="388">
        <f t="shared" si="112"/>
        <v>0</v>
      </c>
      <c r="Y535" s="388">
        <f t="shared" si="113"/>
        <v>0</v>
      </c>
    </row>
    <row r="536" spans="2:25" x14ac:dyDescent="0.3">
      <c r="B536" s="111" t="str">
        <f t="shared" si="106"/>
        <v>!!!</v>
      </c>
      <c r="C536" s="324"/>
      <c r="D536" s="351"/>
      <c r="E536" s="354"/>
      <c r="F536" s="340"/>
      <c r="G536" s="233"/>
      <c r="H536" s="351"/>
      <c r="I536" s="353"/>
      <c r="J536" s="89"/>
      <c r="K536" s="384"/>
      <c r="L536" s="388" t="str">
        <f t="shared" si="116"/>
        <v>Leer</v>
      </c>
      <c r="M536" s="388" t="str">
        <f t="shared" si="117"/>
        <v>Leer</v>
      </c>
      <c r="N536" s="388" t="str">
        <f t="shared" si="114"/>
        <v>Leer</v>
      </c>
      <c r="O536" s="388" t="str">
        <f>VLOOKUP(C536,{"29 - Psychiatrie (Erwachsene)","BGI";"30 - Kinder- und Jugendpsychiatrie","BGII";"31 - Psychosomatik","BGI";0,"Leer"},2,0)</f>
        <v>Leer</v>
      </c>
      <c r="P536" s="388" t="str">
        <f>VLOOKUP(C536,{"29 - Psychiatrie (Erwachsene)","BGIb";"30 - Kinder- und Jugendpsychiatrie","BGIIb";"31 - Psychosomatik","BGIb";0,"Leer"},2,0)</f>
        <v>Leer</v>
      </c>
      <c r="Q536" s="388" t="str">
        <f t="shared" si="118"/>
        <v>Leer</v>
      </c>
      <c r="R536" s="388">
        <f t="shared" si="107"/>
        <v>0</v>
      </c>
      <c r="S536" s="388">
        <f t="shared" si="115"/>
        <v>0</v>
      </c>
      <c r="T536" s="388">
        <f t="shared" si="108"/>
        <v>0</v>
      </c>
      <c r="U536" s="388">
        <f t="shared" si="109"/>
        <v>0</v>
      </c>
      <c r="V536" s="388">
        <f t="shared" si="110"/>
        <v>0</v>
      </c>
      <c r="W536" s="388">
        <f t="shared" si="111"/>
        <v>0</v>
      </c>
      <c r="X536" s="388">
        <f t="shared" si="112"/>
        <v>0</v>
      </c>
      <c r="Y536" s="388">
        <f t="shared" si="113"/>
        <v>0</v>
      </c>
    </row>
    <row r="537" spans="2:25" x14ac:dyDescent="0.3">
      <c r="B537" s="111" t="str">
        <f t="shared" si="106"/>
        <v>!!!</v>
      </c>
      <c r="C537" s="324"/>
      <c r="D537" s="351"/>
      <c r="E537" s="354"/>
      <c r="F537" s="340"/>
      <c r="G537" s="233"/>
      <c r="H537" s="351"/>
      <c r="I537" s="353"/>
      <c r="J537" s="89"/>
      <c r="K537" s="384"/>
      <c r="L537" s="388" t="str">
        <f t="shared" si="116"/>
        <v>Leer</v>
      </c>
      <c r="M537" s="388" t="str">
        <f t="shared" si="117"/>
        <v>Leer</v>
      </c>
      <c r="N537" s="388" t="str">
        <f t="shared" si="114"/>
        <v>Leer</v>
      </c>
      <c r="O537" s="388" t="str">
        <f>VLOOKUP(C537,{"29 - Psychiatrie (Erwachsene)","BGI";"30 - Kinder- und Jugendpsychiatrie","BGII";"31 - Psychosomatik","BGI";0,"Leer"},2,0)</f>
        <v>Leer</v>
      </c>
      <c r="P537" s="388" t="str">
        <f>VLOOKUP(C537,{"29 - Psychiatrie (Erwachsene)","BGIb";"30 - Kinder- und Jugendpsychiatrie","BGIIb";"31 - Psychosomatik","BGIb";0,"Leer"},2,0)</f>
        <v>Leer</v>
      </c>
      <c r="Q537" s="388" t="str">
        <f t="shared" si="118"/>
        <v>Leer</v>
      </c>
      <c r="R537" s="388">
        <f t="shared" si="107"/>
        <v>0</v>
      </c>
      <c r="S537" s="388">
        <f t="shared" si="115"/>
        <v>0</v>
      </c>
      <c r="T537" s="388">
        <f t="shared" si="108"/>
        <v>0</v>
      </c>
      <c r="U537" s="388">
        <f t="shared" si="109"/>
        <v>0</v>
      </c>
      <c r="V537" s="388">
        <f t="shared" si="110"/>
        <v>0</v>
      </c>
      <c r="W537" s="388">
        <f t="shared" si="111"/>
        <v>0</v>
      </c>
      <c r="X537" s="388">
        <f t="shared" si="112"/>
        <v>0</v>
      </c>
      <c r="Y537" s="388">
        <f t="shared" si="113"/>
        <v>0</v>
      </c>
    </row>
    <row r="538" spans="2:25" x14ac:dyDescent="0.3">
      <c r="B538" s="111" t="str">
        <f t="shared" si="106"/>
        <v>!!!</v>
      </c>
      <c r="C538" s="324"/>
      <c r="D538" s="351"/>
      <c r="E538" s="354"/>
      <c r="F538" s="340"/>
      <c r="G538" s="233"/>
      <c r="H538" s="351"/>
      <c r="I538" s="353"/>
      <c r="J538" s="89"/>
      <c r="K538" s="384"/>
      <c r="L538" s="388" t="str">
        <f t="shared" si="116"/>
        <v>Leer</v>
      </c>
      <c r="M538" s="388" t="str">
        <f t="shared" si="117"/>
        <v>Leer</v>
      </c>
      <c r="N538" s="388" t="str">
        <f t="shared" si="114"/>
        <v>Leer</v>
      </c>
      <c r="O538" s="388" t="str">
        <f>VLOOKUP(C538,{"29 - Psychiatrie (Erwachsene)","BGI";"30 - Kinder- und Jugendpsychiatrie","BGII";"31 - Psychosomatik","BGI";0,"Leer"},2,0)</f>
        <v>Leer</v>
      </c>
      <c r="P538" s="388" t="str">
        <f>VLOOKUP(C538,{"29 - Psychiatrie (Erwachsene)","BGIb";"30 - Kinder- und Jugendpsychiatrie","BGIIb";"31 - Psychosomatik","BGIb";0,"Leer"},2,0)</f>
        <v>Leer</v>
      </c>
      <c r="Q538" s="388" t="str">
        <f t="shared" si="118"/>
        <v>Leer</v>
      </c>
      <c r="R538" s="388">
        <f t="shared" si="107"/>
        <v>0</v>
      </c>
      <c r="S538" s="388">
        <f t="shared" si="115"/>
        <v>0</v>
      </c>
      <c r="T538" s="388">
        <f t="shared" si="108"/>
        <v>0</v>
      </c>
      <c r="U538" s="388">
        <f t="shared" si="109"/>
        <v>0</v>
      </c>
      <c r="V538" s="388">
        <f t="shared" si="110"/>
        <v>0</v>
      </c>
      <c r="W538" s="388">
        <f t="shared" si="111"/>
        <v>0</v>
      </c>
      <c r="X538" s="388">
        <f t="shared" si="112"/>
        <v>0</v>
      </c>
      <c r="Y538" s="388">
        <f t="shared" si="113"/>
        <v>0</v>
      </c>
    </row>
    <row r="539" spans="2:25" x14ac:dyDescent="0.3">
      <c r="B539" s="111" t="str">
        <f t="shared" si="106"/>
        <v>!!!</v>
      </c>
      <c r="C539" s="324"/>
      <c r="D539" s="351"/>
      <c r="E539" s="354"/>
      <c r="F539" s="340"/>
      <c r="G539" s="233"/>
      <c r="H539" s="351"/>
      <c r="I539" s="353"/>
      <c r="J539" s="89"/>
      <c r="K539" s="384"/>
      <c r="L539" s="388" t="str">
        <f t="shared" si="116"/>
        <v>Leer</v>
      </c>
      <c r="M539" s="388" t="str">
        <f t="shared" si="117"/>
        <v>Leer</v>
      </c>
      <c r="N539" s="388" t="str">
        <f t="shared" si="114"/>
        <v>Leer</v>
      </c>
      <c r="O539" s="388" t="str">
        <f>VLOOKUP(C539,{"29 - Psychiatrie (Erwachsene)","BGI";"30 - Kinder- und Jugendpsychiatrie","BGII";"31 - Psychosomatik","BGI";0,"Leer"},2,0)</f>
        <v>Leer</v>
      </c>
      <c r="P539" s="388" t="str">
        <f>VLOOKUP(C539,{"29 - Psychiatrie (Erwachsene)","BGIb";"30 - Kinder- und Jugendpsychiatrie","BGIIb";"31 - Psychosomatik","BGIb";0,"Leer"},2,0)</f>
        <v>Leer</v>
      </c>
      <c r="Q539" s="388" t="str">
        <f t="shared" si="118"/>
        <v>Leer</v>
      </c>
      <c r="R539" s="388">
        <f t="shared" si="107"/>
        <v>0</v>
      </c>
      <c r="S539" s="388">
        <f t="shared" si="115"/>
        <v>0</v>
      </c>
      <c r="T539" s="388">
        <f t="shared" si="108"/>
        <v>0</v>
      </c>
      <c r="U539" s="388">
        <f t="shared" si="109"/>
        <v>0</v>
      </c>
      <c r="V539" s="388">
        <f t="shared" si="110"/>
        <v>0</v>
      </c>
      <c r="W539" s="388">
        <f t="shared" si="111"/>
        <v>0</v>
      </c>
      <c r="X539" s="388">
        <f t="shared" si="112"/>
        <v>0</v>
      </c>
      <c r="Y539" s="388">
        <f t="shared" si="113"/>
        <v>0</v>
      </c>
    </row>
    <row r="540" spans="2:25" x14ac:dyDescent="0.3">
      <c r="B540" s="111" t="str">
        <f t="shared" si="106"/>
        <v>!!!</v>
      </c>
      <c r="C540" s="324"/>
      <c r="D540" s="351"/>
      <c r="E540" s="354"/>
      <c r="F540" s="340"/>
      <c r="G540" s="233"/>
      <c r="H540" s="351"/>
      <c r="I540" s="353"/>
      <c r="J540" s="89"/>
      <c r="K540" s="384"/>
      <c r="L540" s="388" t="str">
        <f t="shared" si="116"/>
        <v>Leer</v>
      </c>
      <c r="M540" s="388" t="str">
        <f t="shared" si="117"/>
        <v>Leer</v>
      </c>
      <c r="N540" s="388" t="str">
        <f t="shared" si="114"/>
        <v>Leer</v>
      </c>
      <c r="O540" s="388" t="str">
        <f>VLOOKUP(C540,{"29 - Psychiatrie (Erwachsene)","BGI";"30 - Kinder- und Jugendpsychiatrie","BGII";"31 - Psychosomatik","BGI";0,"Leer"},2,0)</f>
        <v>Leer</v>
      </c>
      <c r="P540" s="388" t="str">
        <f>VLOOKUP(C540,{"29 - Psychiatrie (Erwachsene)","BGIb";"30 - Kinder- und Jugendpsychiatrie","BGIIb";"31 - Psychosomatik","BGIb";0,"Leer"},2,0)</f>
        <v>Leer</v>
      </c>
      <c r="Q540" s="388" t="str">
        <f t="shared" si="118"/>
        <v>Leer</v>
      </c>
      <c r="R540" s="388">
        <f t="shared" si="107"/>
        <v>0</v>
      </c>
      <c r="S540" s="388">
        <f t="shared" si="115"/>
        <v>0</v>
      </c>
      <c r="T540" s="388">
        <f t="shared" si="108"/>
        <v>0</v>
      </c>
      <c r="U540" s="388">
        <f t="shared" si="109"/>
        <v>0</v>
      </c>
      <c r="V540" s="388">
        <f t="shared" si="110"/>
        <v>0</v>
      </c>
      <c r="W540" s="388">
        <f t="shared" si="111"/>
        <v>0</v>
      </c>
      <c r="X540" s="388">
        <f t="shared" si="112"/>
        <v>0</v>
      </c>
      <c r="Y540" s="388">
        <f t="shared" si="113"/>
        <v>0</v>
      </c>
    </row>
    <row r="541" spans="2:25" x14ac:dyDescent="0.3">
      <c r="B541" s="111" t="str">
        <f t="shared" si="106"/>
        <v>!!!</v>
      </c>
      <c r="C541" s="324"/>
      <c r="D541" s="351"/>
      <c r="E541" s="354"/>
      <c r="F541" s="340"/>
      <c r="G541" s="233"/>
      <c r="H541" s="351"/>
      <c r="I541" s="353"/>
      <c r="J541" s="89"/>
      <c r="K541" s="384"/>
      <c r="L541" s="388" t="str">
        <f t="shared" si="116"/>
        <v>Leer</v>
      </c>
      <c r="M541" s="388" t="str">
        <f t="shared" si="117"/>
        <v>Leer</v>
      </c>
      <c r="N541" s="388" t="str">
        <f t="shared" si="114"/>
        <v>Leer</v>
      </c>
      <c r="O541" s="388" t="str">
        <f>VLOOKUP(C541,{"29 - Psychiatrie (Erwachsene)","BGI";"30 - Kinder- und Jugendpsychiatrie","BGII";"31 - Psychosomatik","BGI";0,"Leer"},2,0)</f>
        <v>Leer</v>
      </c>
      <c r="P541" s="388" t="str">
        <f>VLOOKUP(C541,{"29 - Psychiatrie (Erwachsene)","BGIb";"30 - Kinder- und Jugendpsychiatrie","BGIIb";"31 - Psychosomatik","BGIb";0,"Leer"},2,0)</f>
        <v>Leer</v>
      </c>
      <c r="Q541" s="388" t="str">
        <f t="shared" si="118"/>
        <v>Leer</v>
      </c>
      <c r="R541" s="388">
        <f t="shared" si="107"/>
        <v>0</v>
      </c>
      <c r="S541" s="388">
        <f t="shared" si="115"/>
        <v>0</v>
      </c>
      <c r="T541" s="388">
        <f t="shared" si="108"/>
        <v>0</v>
      </c>
      <c r="U541" s="388">
        <f t="shared" si="109"/>
        <v>0</v>
      </c>
      <c r="V541" s="388">
        <f t="shared" si="110"/>
        <v>0</v>
      </c>
      <c r="W541" s="388">
        <f t="shared" si="111"/>
        <v>0</v>
      </c>
      <c r="X541" s="388">
        <f t="shared" si="112"/>
        <v>0</v>
      </c>
      <c r="Y541" s="388">
        <f t="shared" si="113"/>
        <v>0</v>
      </c>
    </row>
    <row r="542" spans="2:25" x14ac:dyDescent="0.3">
      <c r="B542" s="111" t="str">
        <f t="shared" si="106"/>
        <v>!!!</v>
      </c>
      <c r="C542" s="324"/>
      <c r="D542" s="351"/>
      <c r="E542" s="354"/>
      <c r="F542" s="340"/>
      <c r="G542" s="233"/>
      <c r="H542" s="351"/>
      <c r="I542" s="353"/>
      <c r="J542" s="89"/>
      <c r="K542" s="384"/>
      <c r="L542" s="388" t="str">
        <f t="shared" si="116"/>
        <v>Leer</v>
      </c>
      <c r="M542" s="388" t="str">
        <f t="shared" si="117"/>
        <v>Leer</v>
      </c>
      <c r="N542" s="388" t="str">
        <f t="shared" si="114"/>
        <v>Leer</v>
      </c>
      <c r="O542" s="388" t="str">
        <f>VLOOKUP(C542,{"29 - Psychiatrie (Erwachsene)","BGI";"30 - Kinder- und Jugendpsychiatrie","BGII";"31 - Psychosomatik","BGI";0,"Leer"},2,0)</f>
        <v>Leer</v>
      </c>
      <c r="P542" s="388" t="str">
        <f>VLOOKUP(C542,{"29 - Psychiatrie (Erwachsene)","BGIb";"30 - Kinder- und Jugendpsychiatrie","BGIIb";"31 - Psychosomatik","BGIb";0,"Leer"},2,0)</f>
        <v>Leer</v>
      </c>
      <c r="Q542" s="388" t="str">
        <f t="shared" si="118"/>
        <v>Leer</v>
      </c>
      <c r="R542" s="388">
        <f t="shared" si="107"/>
        <v>0</v>
      </c>
      <c r="S542" s="388">
        <f t="shared" si="115"/>
        <v>0</v>
      </c>
      <c r="T542" s="388">
        <f t="shared" si="108"/>
        <v>0</v>
      </c>
      <c r="U542" s="388">
        <f t="shared" si="109"/>
        <v>0</v>
      </c>
      <c r="V542" s="388">
        <f t="shared" si="110"/>
        <v>0</v>
      </c>
      <c r="W542" s="388">
        <f t="shared" si="111"/>
        <v>0</v>
      </c>
      <c r="X542" s="388">
        <f t="shared" si="112"/>
        <v>0</v>
      </c>
      <c r="Y542" s="388">
        <f t="shared" si="113"/>
        <v>0</v>
      </c>
    </row>
    <row r="543" spans="2:25" x14ac:dyDescent="0.3">
      <c r="B543" s="111" t="str">
        <f t="shared" si="106"/>
        <v>!!!</v>
      </c>
      <c r="C543" s="324"/>
      <c r="D543" s="351"/>
      <c r="E543" s="354"/>
      <c r="F543" s="340"/>
      <c r="G543" s="233"/>
      <c r="H543" s="351"/>
      <c r="I543" s="353"/>
      <c r="J543" s="89"/>
      <c r="K543" s="384"/>
      <c r="L543" s="388" t="str">
        <f t="shared" si="116"/>
        <v>Leer</v>
      </c>
      <c r="M543" s="388" t="str">
        <f t="shared" si="117"/>
        <v>Leer</v>
      </c>
      <c r="N543" s="388" t="str">
        <f t="shared" si="114"/>
        <v>Leer</v>
      </c>
      <c r="O543" s="388" t="str">
        <f>VLOOKUP(C543,{"29 - Psychiatrie (Erwachsene)","BGI";"30 - Kinder- und Jugendpsychiatrie","BGII";"31 - Psychosomatik","BGI";0,"Leer"},2,0)</f>
        <v>Leer</v>
      </c>
      <c r="P543" s="388" t="str">
        <f>VLOOKUP(C543,{"29 - Psychiatrie (Erwachsene)","BGIb";"30 - Kinder- und Jugendpsychiatrie","BGIIb";"31 - Psychosomatik","BGIb";0,"Leer"},2,0)</f>
        <v>Leer</v>
      </c>
      <c r="Q543" s="388" t="str">
        <f t="shared" si="118"/>
        <v>Leer</v>
      </c>
      <c r="R543" s="388">
        <f t="shared" si="107"/>
        <v>0</v>
      </c>
      <c r="S543" s="388">
        <f t="shared" si="115"/>
        <v>0</v>
      </c>
      <c r="T543" s="388">
        <f t="shared" si="108"/>
        <v>0</v>
      </c>
      <c r="U543" s="388">
        <f t="shared" si="109"/>
        <v>0</v>
      </c>
      <c r="V543" s="388">
        <f t="shared" si="110"/>
        <v>0</v>
      </c>
      <c r="W543" s="388">
        <f t="shared" si="111"/>
        <v>0</v>
      </c>
      <c r="X543" s="388">
        <f t="shared" si="112"/>
        <v>0</v>
      </c>
      <c r="Y543" s="388">
        <f t="shared" si="113"/>
        <v>0</v>
      </c>
    </row>
    <row r="544" spans="2:25" x14ac:dyDescent="0.3">
      <c r="B544" s="111" t="str">
        <f t="shared" si="106"/>
        <v>!!!</v>
      </c>
      <c r="C544" s="324"/>
      <c r="D544" s="351"/>
      <c r="E544" s="354"/>
      <c r="F544" s="340"/>
      <c r="G544" s="233"/>
      <c r="H544" s="351"/>
      <c r="I544" s="353"/>
      <c r="J544" s="89"/>
      <c r="K544" s="384"/>
      <c r="L544" s="388" t="str">
        <f t="shared" si="116"/>
        <v>Leer</v>
      </c>
      <c r="M544" s="388" t="str">
        <f t="shared" si="117"/>
        <v>Leer</v>
      </c>
      <c r="N544" s="388" t="str">
        <f t="shared" si="114"/>
        <v>Leer</v>
      </c>
      <c r="O544" s="388" t="str">
        <f>VLOOKUP(C544,{"29 - Psychiatrie (Erwachsene)","BGI";"30 - Kinder- und Jugendpsychiatrie","BGII";"31 - Psychosomatik","BGI";0,"Leer"},2,0)</f>
        <v>Leer</v>
      </c>
      <c r="P544" s="388" t="str">
        <f>VLOOKUP(C544,{"29 - Psychiatrie (Erwachsene)","BGIb";"30 - Kinder- und Jugendpsychiatrie","BGIIb";"31 - Psychosomatik","BGIb";0,"Leer"},2,0)</f>
        <v>Leer</v>
      </c>
      <c r="Q544" s="388" t="str">
        <f t="shared" si="118"/>
        <v>Leer</v>
      </c>
      <c r="R544" s="388">
        <f t="shared" si="107"/>
        <v>0</v>
      </c>
      <c r="S544" s="388">
        <f t="shared" si="115"/>
        <v>0</v>
      </c>
      <c r="T544" s="388">
        <f t="shared" si="108"/>
        <v>0</v>
      </c>
      <c r="U544" s="388">
        <f t="shared" si="109"/>
        <v>0</v>
      </c>
      <c r="V544" s="388">
        <f t="shared" si="110"/>
        <v>0</v>
      </c>
      <c r="W544" s="388">
        <f t="shared" si="111"/>
        <v>0</v>
      </c>
      <c r="X544" s="388">
        <f t="shared" si="112"/>
        <v>0</v>
      </c>
      <c r="Y544" s="388">
        <f t="shared" si="113"/>
        <v>0</v>
      </c>
    </row>
    <row r="545" spans="2:25" x14ac:dyDescent="0.3">
      <c r="B545" s="111" t="str">
        <f t="shared" si="106"/>
        <v>!!!</v>
      </c>
      <c r="C545" s="324"/>
      <c r="D545" s="351"/>
      <c r="E545" s="354"/>
      <c r="F545" s="340"/>
      <c r="G545" s="233"/>
      <c r="H545" s="351"/>
      <c r="I545" s="353"/>
      <c r="J545" s="89"/>
      <c r="K545" s="384"/>
      <c r="L545" s="388" t="str">
        <f t="shared" si="116"/>
        <v>Leer</v>
      </c>
      <c r="M545" s="388" t="str">
        <f t="shared" si="117"/>
        <v>Leer</v>
      </c>
      <c r="N545" s="388" t="str">
        <f t="shared" si="114"/>
        <v>Leer</v>
      </c>
      <c r="O545" s="388" t="str">
        <f>VLOOKUP(C545,{"29 - Psychiatrie (Erwachsene)","BGI";"30 - Kinder- und Jugendpsychiatrie","BGII";"31 - Psychosomatik","BGI";0,"Leer"},2,0)</f>
        <v>Leer</v>
      </c>
      <c r="P545" s="388" t="str">
        <f>VLOOKUP(C545,{"29 - Psychiatrie (Erwachsene)","BGIb";"30 - Kinder- und Jugendpsychiatrie","BGIIb";"31 - Psychosomatik","BGIb";0,"Leer"},2,0)</f>
        <v>Leer</v>
      </c>
      <c r="Q545" s="388" t="str">
        <f t="shared" si="118"/>
        <v>Leer</v>
      </c>
      <c r="R545" s="388">
        <f t="shared" si="107"/>
        <v>0</v>
      </c>
      <c r="S545" s="388">
        <f t="shared" si="115"/>
        <v>0</v>
      </c>
      <c r="T545" s="388">
        <f t="shared" si="108"/>
        <v>0</v>
      </c>
      <c r="U545" s="388">
        <f t="shared" si="109"/>
        <v>0</v>
      </c>
      <c r="V545" s="388">
        <f t="shared" si="110"/>
        <v>0</v>
      </c>
      <c r="W545" s="388">
        <f t="shared" si="111"/>
        <v>0</v>
      </c>
      <c r="X545" s="388">
        <f t="shared" si="112"/>
        <v>0</v>
      </c>
      <c r="Y545" s="388">
        <f t="shared" si="113"/>
        <v>0</v>
      </c>
    </row>
    <row r="546" spans="2:25" x14ac:dyDescent="0.3">
      <c r="B546" s="111" t="str">
        <f t="shared" si="106"/>
        <v>!!!</v>
      </c>
      <c r="C546" s="324"/>
      <c r="D546" s="351"/>
      <c r="E546" s="354"/>
      <c r="F546" s="340"/>
      <c r="G546" s="233"/>
      <c r="H546" s="351"/>
      <c r="I546" s="353"/>
      <c r="J546" s="89"/>
      <c r="K546" s="384"/>
      <c r="L546" s="388" t="str">
        <f t="shared" si="116"/>
        <v>Leer</v>
      </c>
      <c r="M546" s="388" t="str">
        <f t="shared" si="117"/>
        <v>Leer</v>
      </c>
      <c r="N546" s="388" t="str">
        <f t="shared" si="114"/>
        <v>Leer</v>
      </c>
      <c r="O546" s="388" t="str">
        <f>VLOOKUP(C546,{"29 - Psychiatrie (Erwachsene)","BGI";"30 - Kinder- und Jugendpsychiatrie","BGII";"31 - Psychosomatik","BGI";0,"Leer"},2,0)</f>
        <v>Leer</v>
      </c>
      <c r="P546" s="388" t="str">
        <f>VLOOKUP(C546,{"29 - Psychiatrie (Erwachsene)","BGIb";"30 - Kinder- und Jugendpsychiatrie","BGIIb";"31 - Psychosomatik","BGIb";0,"Leer"},2,0)</f>
        <v>Leer</v>
      </c>
      <c r="Q546" s="388" t="str">
        <f t="shared" si="118"/>
        <v>Leer</v>
      </c>
      <c r="R546" s="388">
        <f t="shared" si="107"/>
        <v>0</v>
      </c>
      <c r="S546" s="388">
        <f t="shared" si="115"/>
        <v>0</v>
      </c>
      <c r="T546" s="388">
        <f t="shared" si="108"/>
        <v>0</v>
      </c>
      <c r="U546" s="388">
        <f t="shared" si="109"/>
        <v>0</v>
      </c>
      <c r="V546" s="388">
        <f t="shared" si="110"/>
        <v>0</v>
      </c>
      <c r="W546" s="388">
        <f t="shared" si="111"/>
        <v>0</v>
      </c>
      <c r="X546" s="388">
        <f t="shared" si="112"/>
        <v>0</v>
      </c>
      <c r="Y546" s="388">
        <f t="shared" si="113"/>
        <v>0</v>
      </c>
    </row>
    <row r="547" spans="2:25" x14ac:dyDescent="0.3">
      <c r="B547" s="111" t="str">
        <f t="shared" si="106"/>
        <v>!!!</v>
      </c>
      <c r="C547" s="324"/>
      <c r="D547" s="351"/>
      <c r="E547" s="354"/>
      <c r="F547" s="340"/>
      <c r="G547" s="233"/>
      <c r="H547" s="351"/>
      <c r="I547" s="353"/>
      <c r="J547" s="89"/>
      <c r="K547" s="384"/>
      <c r="L547" s="388" t="str">
        <f t="shared" si="116"/>
        <v>Leer</v>
      </c>
      <c r="M547" s="388" t="str">
        <f t="shared" si="117"/>
        <v>Leer</v>
      </c>
      <c r="N547" s="388" t="str">
        <f t="shared" si="114"/>
        <v>Leer</v>
      </c>
      <c r="O547" s="388" t="str">
        <f>VLOOKUP(C547,{"29 - Psychiatrie (Erwachsene)","BGI";"30 - Kinder- und Jugendpsychiatrie","BGII";"31 - Psychosomatik","BGI";0,"Leer"},2,0)</f>
        <v>Leer</v>
      </c>
      <c r="P547" s="388" t="str">
        <f>VLOOKUP(C547,{"29 - Psychiatrie (Erwachsene)","BGIb";"30 - Kinder- und Jugendpsychiatrie","BGIIb";"31 - Psychosomatik","BGIb";0,"Leer"},2,0)</f>
        <v>Leer</v>
      </c>
      <c r="Q547" s="388" t="str">
        <f t="shared" si="118"/>
        <v>Leer</v>
      </c>
      <c r="R547" s="388">
        <f t="shared" si="107"/>
        <v>0</v>
      </c>
      <c r="S547" s="388">
        <f t="shared" si="115"/>
        <v>0</v>
      </c>
      <c r="T547" s="388">
        <f t="shared" si="108"/>
        <v>0</v>
      </c>
      <c r="U547" s="388">
        <f t="shared" si="109"/>
        <v>0</v>
      </c>
      <c r="V547" s="388">
        <f t="shared" si="110"/>
        <v>0</v>
      </c>
      <c r="W547" s="388">
        <f t="shared" si="111"/>
        <v>0</v>
      </c>
      <c r="X547" s="388">
        <f t="shared" si="112"/>
        <v>0</v>
      </c>
      <c r="Y547" s="388">
        <f t="shared" si="113"/>
        <v>0</v>
      </c>
    </row>
    <row r="548" spans="2:25" x14ac:dyDescent="0.3">
      <c r="B548" s="111" t="str">
        <f t="shared" si="106"/>
        <v>!!!</v>
      </c>
      <c r="C548" s="324"/>
      <c r="D548" s="351"/>
      <c r="E548" s="354"/>
      <c r="F548" s="340"/>
      <c r="G548" s="233"/>
      <c r="H548" s="351"/>
      <c r="I548" s="353"/>
      <c r="J548" s="89"/>
      <c r="K548" s="384"/>
      <c r="L548" s="388" t="str">
        <f t="shared" si="116"/>
        <v>Leer</v>
      </c>
      <c r="M548" s="388" t="str">
        <f t="shared" si="117"/>
        <v>Leer</v>
      </c>
      <c r="N548" s="388" t="str">
        <f t="shared" si="114"/>
        <v>Leer</v>
      </c>
      <c r="O548" s="388" t="str">
        <f>VLOOKUP(C548,{"29 - Psychiatrie (Erwachsene)","BGI";"30 - Kinder- und Jugendpsychiatrie","BGII";"31 - Psychosomatik","BGI";0,"Leer"},2,0)</f>
        <v>Leer</v>
      </c>
      <c r="P548" s="388" t="str">
        <f>VLOOKUP(C548,{"29 - Psychiatrie (Erwachsene)","BGIb";"30 - Kinder- und Jugendpsychiatrie","BGIIb";"31 - Psychosomatik","BGIb";0,"Leer"},2,0)</f>
        <v>Leer</v>
      </c>
      <c r="Q548" s="388" t="str">
        <f t="shared" si="118"/>
        <v>Leer</v>
      </c>
      <c r="R548" s="388">
        <f t="shared" si="107"/>
        <v>0</v>
      </c>
      <c r="S548" s="388">
        <f t="shared" si="115"/>
        <v>0</v>
      </c>
      <c r="T548" s="388">
        <f t="shared" si="108"/>
        <v>0</v>
      </c>
      <c r="U548" s="388">
        <f t="shared" si="109"/>
        <v>0</v>
      </c>
      <c r="V548" s="388">
        <f t="shared" si="110"/>
        <v>0</v>
      </c>
      <c r="W548" s="388">
        <f t="shared" si="111"/>
        <v>0</v>
      </c>
      <c r="X548" s="388">
        <f t="shared" si="112"/>
        <v>0</v>
      </c>
      <c r="Y548" s="388">
        <f t="shared" si="113"/>
        <v>0</v>
      </c>
    </row>
    <row r="549" spans="2:25" x14ac:dyDescent="0.3">
      <c r="B549" s="111" t="str">
        <f t="shared" si="106"/>
        <v>!!!</v>
      </c>
      <c r="C549" s="324"/>
      <c r="D549" s="351"/>
      <c r="E549" s="354"/>
      <c r="F549" s="340"/>
      <c r="G549" s="233"/>
      <c r="H549" s="351"/>
      <c r="I549" s="353"/>
      <c r="J549" s="89"/>
      <c r="K549" s="384"/>
      <c r="L549" s="388" t="str">
        <f t="shared" si="116"/>
        <v>Leer</v>
      </c>
      <c r="M549" s="388" t="str">
        <f t="shared" si="117"/>
        <v>Leer</v>
      </c>
      <c r="N549" s="388" t="str">
        <f t="shared" si="114"/>
        <v>Leer</v>
      </c>
      <c r="O549" s="388" t="str">
        <f>VLOOKUP(C549,{"29 - Psychiatrie (Erwachsene)","BGI";"30 - Kinder- und Jugendpsychiatrie","BGII";"31 - Psychosomatik","BGI";0,"Leer"},2,0)</f>
        <v>Leer</v>
      </c>
      <c r="P549" s="388" t="str">
        <f>VLOOKUP(C549,{"29 - Psychiatrie (Erwachsene)","BGIb";"30 - Kinder- und Jugendpsychiatrie","BGIIb";"31 - Psychosomatik","BGIb";0,"Leer"},2,0)</f>
        <v>Leer</v>
      </c>
      <c r="Q549" s="388" t="str">
        <f t="shared" si="118"/>
        <v>Leer</v>
      </c>
      <c r="R549" s="388">
        <f t="shared" si="107"/>
        <v>0</v>
      </c>
      <c r="S549" s="388">
        <f t="shared" si="115"/>
        <v>0</v>
      </c>
      <c r="T549" s="388">
        <f t="shared" si="108"/>
        <v>0</v>
      </c>
      <c r="U549" s="388">
        <f t="shared" si="109"/>
        <v>0</v>
      </c>
      <c r="V549" s="388">
        <f t="shared" si="110"/>
        <v>0</v>
      </c>
      <c r="W549" s="388">
        <f t="shared" si="111"/>
        <v>0</v>
      </c>
      <c r="X549" s="388">
        <f t="shared" si="112"/>
        <v>0</v>
      </c>
      <c r="Y549" s="388">
        <f t="shared" si="113"/>
        <v>0</v>
      </c>
    </row>
    <row r="550" spans="2:25" x14ac:dyDescent="0.3">
      <c r="B550" s="111" t="str">
        <f t="shared" si="106"/>
        <v>!!!</v>
      </c>
      <c r="C550" s="324"/>
      <c r="D550" s="351"/>
      <c r="E550" s="354"/>
      <c r="F550" s="340"/>
      <c r="G550" s="233"/>
      <c r="H550" s="351"/>
      <c r="I550" s="353"/>
      <c r="J550" s="89"/>
      <c r="K550" s="384"/>
      <c r="L550" s="388" t="str">
        <f t="shared" si="116"/>
        <v>Leer</v>
      </c>
      <c r="M550" s="388" t="str">
        <f t="shared" si="117"/>
        <v>Leer</v>
      </c>
      <c r="N550" s="388" t="str">
        <f t="shared" si="114"/>
        <v>Leer</v>
      </c>
      <c r="O550" s="388" t="str">
        <f>VLOOKUP(C550,{"29 - Psychiatrie (Erwachsene)","BGI";"30 - Kinder- und Jugendpsychiatrie","BGII";"31 - Psychosomatik","BGI";0,"Leer"},2,0)</f>
        <v>Leer</v>
      </c>
      <c r="P550" s="388" t="str">
        <f>VLOOKUP(C550,{"29 - Psychiatrie (Erwachsene)","BGIb";"30 - Kinder- und Jugendpsychiatrie","BGIIb";"31 - Psychosomatik","BGIb";0,"Leer"},2,0)</f>
        <v>Leer</v>
      </c>
      <c r="Q550" s="388" t="str">
        <f t="shared" si="118"/>
        <v>Leer</v>
      </c>
      <c r="R550" s="388">
        <f t="shared" si="107"/>
        <v>0</v>
      </c>
      <c r="S550" s="388">
        <f t="shared" si="115"/>
        <v>0</v>
      </c>
      <c r="T550" s="388">
        <f t="shared" si="108"/>
        <v>0</v>
      </c>
      <c r="U550" s="388">
        <f t="shared" si="109"/>
        <v>0</v>
      </c>
      <c r="V550" s="388">
        <f t="shared" si="110"/>
        <v>0</v>
      </c>
      <c r="W550" s="388">
        <f t="shared" si="111"/>
        <v>0</v>
      </c>
      <c r="X550" s="388">
        <f t="shared" si="112"/>
        <v>0</v>
      </c>
      <c r="Y550" s="388">
        <f t="shared" si="113"/>
        <v>0</v>
      </c>
    </row>
    <row r="551" spans="2:25" x14ac:dyDescent="0.3">
      <c r="B551" s="111" t="str">
        <f t="shared" si="106"/>
        <v>!!!</v>
      </c>
      <c r="C551" s="324"/>
      <c r="D551" s="351"/>
      <c r="E551" s="354"/>
      <c r="F551" s="340"/>
      <c r="G551" s="233"/>
      <c r="H551" s="351"/>
      <c r="I551" s="353"/>
      <c r="J551" s="89"/>
      <c r="K551" s="384"/>
      <c r="L551" s="388" t="str">
        <f t="shared" si="116"/>
        <v>Leer</v>
      </c>
      <c r="M551" s="388" t="str">
        <f t="shared" si="117"/>
        <v>Leer</v>
      </c>
      <c r="N551" s="388" t="str">
        <f t="shared" si="114"/>
        <v>Leer</v>
      </c>
      <c r="O551" s="388" t="str">
        <f>VLOOKUP(C551,{"29 - Psychiatrie (Erwachsene)","BGI";"30 - Kinder- und Jugendpsychiatrie","BGII";"31 - Psychosomatik","BGI";0,"Leer"},2,0)</f>
        <v>Leer</v>
      </c>
      <c r="P551" s="388" t="str">
        <f>VLOOKUP(C551,{"29 - Psychiatrie (Erwachsene)","BGIb";"30 - Kinder- und Jugendpsychiatrie","BGIIb";"31 - Psychosomatik","BGIb";0,"Leer"},2,0)</f>
        <v>Leer</v>
      </c>
      <c r="Q551" s="388" t="str">
        <f t="shared" si="118"/>
        <v>Leer</v>
      </c>
      <c r="R551" s="388">
        <f t="shared" si="107"/>
        <v>0</v>
      </c>
      <c r="S551" s="388">
        <f t="shared" si="115"/>
        <v>0</v>
      </c>
      <c r="T551" s="388">
        <f t="shared" si="108"/>
        <v>0</v>
      </c>
      <c r="U551" s="388">
        <f t="shared" si="109"/>
        <v>0</v>
      </c>
      <c r="V551" s="388">
        <f t="shared" si="110"/>
        <v>0</v>
      </c>
      <c r="W551" s="388">
        <f t="shared" si="111"/>
        <v>0</v>
      </c>
      <c r="X551" s="388">
        <f t="shared" si="112"/>
        <v>0</v>
      </c>
      <c r="Y551" s="388">
        <f t="shared" si="113"/>
        <v>0</v>
      </c>
    </row>
    <row r="552" spans="2:25" x14ac:dyDescent="0.3">
      <c r="B552" s="111" t="str">
        <f t="shared" si="106"/>
        <v>!!!</v>
      </c>
      <c r="C552" s="324"/>
      <c r="D552" s="351"/>
      <c r="E552" s="354"/>
      <c r="F552" s="340"/>
      <c r="G552" s="233"/>
      <c r="H552" s="351"/>
      <c r="I552" s="353"/>
      <c r="J552" s="89"/>
      <c r="K552" s="384"/>
      <c r="L552" s="388" t="str">
        <f t="shared" si="116"/>
        <v>Leer</v>
      </c>
      <c r="M552" s="388" t="str">
        <f t="shared" si="117"/>
        <v>Leer</v>
      </c>
      <c r="N552" s="388" t="str">
        <f t="shared" si="114"/>
        <v>Leer</v>
      </c>
      <c r="O552" s="388" t="str">
        <f>VLOOKUP(C552,{"29 - Psychiatrie (Erwachsene)","BGI";"30 - Kinder- und Jugendpsychiatrie","BGII";"31 - Psychosomatik","BGI";0,"Leer"},2,0)</f>
        <v>Leer</v>
      </c>
      <c r="P552" s="388" t="str">
        <f>VLOOKUP(C552,{"29 - Psychiatrie (Erwachsene)","BGIb";"30 - Kinder- und Jugendpsychiatrie","BGIIb";"31 - Psychosomatik","BGIb";0,"Leer"},2,0)</f>
        <v>Leer</v>
      </c>
      <c r="Q552" s="388" t="str">
        <f t="shared" si="118"/>
        <v>Leer</v>
      </c>
      <c r="R552" s="388">
        <f t="shared" si="107"/>
        <v>0</v>
      </c>
      <c r="S552" s="388">
        <f t="shared" si="115"/>
        <v>0</v>
      </c>
      <c r="T552" s="388">
        <f t="shared" si="108"/>
        <v>0</v>
      </c>
      <c r="U552" s="388">
        <f t="shared" si="109"/>
        <v>0</v>
      </c>
      <c r="V552" s="388">
        <f t="shared" si="110"/>
        <v>0</v>
      </c>
      <c r="W552" s="388">
        <f t="shared" si="111"/>
        <v>0</v>
      </c>
      <c r="X552" s="388">
        <f t="shared" si="112"/>
        <v>0</v>
      </c>
      <c r="Y552" s="388">
        <f t="shared" si="113"/>
        <v>0</v>
      </c>
    </row>
    <row r="553" spans="2:25" x14ac:dyDescent="0.3">
      <c r="B553" s="111" t="str">
        <f t="shared" si="106"/>
        <v>!!!</v>
      </c>
      <c r="C553" s="324"/>
      <c r="D553" s="351"/>
      <c r="E553" s="354"/>
      <c r="F553" s="340"/>
      <c r="G553" s="233"/>
      <c r="H553" s="351"/>
      <c r="I553" s="353"/>
      <c r="J553" s="89"/>
      <c r="K553" s="384"/>
      <c r="L553" s="388" t="str">
        <f t="shared" si="116"/>
        <v>Leer</v>
      </c>
      <c r="M553" s="388" t="str">
        <f t="shared" si="117"/>
        <v>Leer</v>
      </c>
      <c r="N553" s="388" t="str">
        <f t="shared" si="114"/>
        <v>Leer</v>
      </c>
      <c r="O553" s="388" t="str">
        <f>VLOOKUP(C553,{"29 - Psychiatrie (Erwachsene)","BGI";"30 - Kinder- und Jugendpsychiatrie","BGII";"31 - Psychosomatik","BGI";0,"Leer"},2,0)</f>
        <v>Leer</v>
      </c>
      <c r="P553" s="388" t="str">
        <f>VLOOKUP(C553,{"29 - Psychiatrie (Erwachsene)","BGIb";"30 - Kinder- und Jugendpsychiatrie","BGIIb";"31 - Psychosomatik","BGIb";0,"Leer"},2,0)</f>
        <v>Leer</v>
      </c>
      <c r="Q553" s="388" t="str">
        <f t="shared" si="118"/>
        <v>Leer</v>
      </c>
      <c r="R553" s="388">
        <f t="shared" si="107"/>
        <v>0</v>
      </c>
      <c r="S553" s="388">
        <f t="shared" si="115"/>
        <v>0</v>
      </c>
      <c r="T553" s="388">
        <f t="shared" si="108"/>
        <v>0</v>
      </c>
      <c r="U553" s="388">
        <f t="shared" si="109"/>
        <v>0</v>
      </c>
      <c r="V553" s="388">
        <f t="shared" si="110"/>
        <v>0</v>
      </c>
      <c r="W553" s="388">
        <f t="shared" si="111"/>
        <v>0</v>
      </c>
      <c r="X553" s="388">
        <f t="shared" si="112"/>
        <v>0</v>
      </c>
      <c r="Y553" s="388">
        <f t="shared" si="113"/>
        <v>0</v>
      </c>
    </row>
    <row r="554" spans="2:25" x14ac:dyDescent="0.3">
      <c r="B554" s="111" t="str">
        <f t="shared" si="106"/>
        <v>!!!</v>
      </c>
      <c r="C554" s="324"/>
      <c r="D554" s="351"/>
      <c r="E554" s="354"/>
      <c r="F554" s="340"/>
      <c r="G554" s="233"/>
      <c r="H554" s="351"/>
      <c r="I554" s="353"/>
      <c r="J554" s="89"/>
      <c r="K554" s="384"/>
      <c r="L554" s="388" t="str">
        <f t="shared" si="116"/>
        <v>Leer</v>
      </c>
      <c r="M554" s="388" t="str">
        <f t="shared" si="117"/>
        <v>Leer</v>
      </c>
      <c r="N554" s="388" t="str">
        <f t="shared" si="114"/>
        <v>Leer</v>
      </c>
      <c r="O554" s="388" t="str">
        <f>VLOOKUP(C554,{"29 - Psychiatrie (Erwachsene)","BGI";"30 - Kinder- und Jugendpsychiatrie","BGII";"31 - Psychosomatik","BGI";0,"Leer"},2,0)</f>
        <v>Leer</v>
      </c>
      <c r="P554" s="388" t="str">
        <f>VLOOKUP(C554,{"29 - Psychiatrie (Erwachsene)","BGIb";"30 - Kinder- und Jugendpsychiatrie","BGIIb";"31 - Psychosomatik","BGIb";0,"Leer"},2,0)</f>
        <v>Leer</v>
      </c>
      <c r="Q554" s="388" t="str">
        <f t="shared" si="118"/>
        <v>Leer</v>
      </c>
      <c r="R554" s="388">
        <f t="shared" si="107"/>
        <v>0</v>
      </c>
      <c r="S554" s="388">
        <f t="shared" si="115"/>
        <v>0</v>
      </c>
      <c r="T554" s="388">
        <f t="shared" si="108"/>
        <v>0</v>
      </c>
      <c r="U554" s="388">
        <f t="shared" si="109"/>
        <v>0</v>
      </c>
      <c r="V554" s="388">
        <f t="shared" si="110"/>
        <v>0</v>
      </c>
      <c r="W554" s="388">
        <f t="shared" si="111"/>
        <v>0</v>
      </c>
      <c r="X554" s="388">
        <f t="shared" si="112"/>
        <v>0</v>
      </c>
      <c r="Y554" s="388">
        <f t="shared" si="113"/>
        <v>0</v>
      </c>
    </row>
    <row r="555" spans="2:25" x14ac:dyDescent="0.3">
      <c r="B555" s="111" t="str">
        <f t="shared" si="106"/>
        <v>!!!</v>
      </c>
      <c r="C555" s="324"/>
      <c r="D555" s="351"/>
      <c r="E555" s="354"/>
      <c r="F555" s="340"/>
      <c r="G555" s="233"/>
      <c r="H555" s="351"/>
      <c r="I555" s="353"/>
      <c r="J555" s="89"/>
      <c r="K555" s="384"/>
      <c r="L555" s="388" t="str">
        <f t="shared" si="116"/>
        <v>Leer</v>
      </c>
      <c r="M555" s="388" t="str">
        <f t="shared" si="117"/>
        <v>Leer</v>
      </c>
      <c r="N555" s="388" t="str">
        <f t="shared" si="114"/>
        <v>Leer</v>
      </c>
      <c r="O555" s="388" t="str">
        <f>VLOOKUP(C555,{"29 - Psychiatrie (Erwachsene)","BGI";"30 - Kinder- und Jugendpsychiatrie","BGII";"31 - Psychosomatik","BGI";0,"Leer"},2,0)</f>
        <v>Leer</v>
      </c>
      <c r="P555" s="388" t="str">
        <f>VLOOKUP(C555,{"29 - Psychiatrie (Erwachsene)","BGIb";"30 - Kinder- und Jugendpsychiatrie","BGIIb";"31 - Psychosomatik","BGIb";0,"Leer"},2,0)</f>
        <v>Leer</v>
      </c>
      <c r="Q555" s="388" t="str">
        <f t="shared" si="118"/>
        <v>Leer</v>
      </c>
      <c r="R555" s="388">
        <f t="shared" si="107"/>
        <v>0</v>
      </c>
      <c r="S555" s="388">
        <f t="shared" si="115"/>
        <v>0</v>
      </c>
      <c r="T555" s="388">
        <f t="shared" si="108"/>
        <v>0</v>
      </c>
      <c r="U555" s="388">
        <f t="shared" si="109"/>
        <v>0</v>
      </c>
      <c r="V555" s="388">
        <f t="shared" si="110"/>
        <v>0</v>
      </c>
      <c r="W555" s="388">
        <f t="shared" si="111"/>
        <v>0</v>
      </c>
      <c r="X555" s="388">
        <f t="shared" si="112"/>
        <v>0</v>
      </c>
      <c r="Y555" s="388">
        <f t="shared" si="113"/>
        <v>0</v>
      </c>
    </row>
    <row r="556" spans="2:25" x14ac:dyDescent="0.3">
      <c r="B556" s="111" t="str">
        <f t="shared" si="106"/>
        <v>!!!</v>
      </c>
      <c r="C556" s="324"/>
      <c r="D556" s="351"/>
      <c r="E556" s="354"/>
      <c r="F556" s="340"/>
      <c r="G556" s="233"/>
      <c r="H556" s="351"/>
      <c r="I556" s="353"/>
      <c r="J556" s="89"/>
      <c r="K556" s="384"/>
      <c r="L556" s="388" t="str">
        <f t="shared" si="116"/>
        <v>Leer</v>
      </c>
      <c r="M556" s="388" t="str">
        <f t="shared" si="117"/>
        <v>Leer</v>
      </c>
      <c r="N556" s="388" t="str">
        <f t="shared" si="114"/>
        <v>Leer</v>
      </c>
      <c r="O556" s="388" t="str">
        <f>VLOOKUP(C556,{"29 - Psychiatrie (Erwachsene)","BGI";"30 - Kinder- und Jugendpsychiatrie","BGII";"31 - Psychosomatik","BGI";0,"Leer"},2,0)</f>
        <v>Leer</v>
      </c>
      <c r="P556" s="388" t="str">
        <f>VLOOKUP(C556,{"29 - Psychiatrie (Erwachsene)","BGIb";"30 - Kinder- und Jugendpsychiatrie","BGIIb";"31 - Psychosomatik","BGIb";0,"Leer"},2,0)</f>
        <v>Leer</v>
      </c>
      <c r="Q556" s="388" t="str">
        <f t="shared" si="118"/>
        <v>Leer</v>
      </c>
      <c r="R556" s="388">
        <f t="shared" si="107"/>
        <v>0</v>
      </c>
      <c r="S556" s="388">
        <f t="shared" si="115"/>
        <v>0</v>
      </c>
      <c r="T556" s="388">
        <f t="shared" si="108"/>
        <v>0</v>
      </c>
      <c r="U556" s="388">
        <f t="shared" si="109"/>
        <v>0</v>
      </c>
      <c r="V556" s="388">
        <f t="shared" si="110"/>
        <v>0</v>
      </c>
      <c r="W556" s="388">
        <f t="shared" si="111"/>
        <v>0</v>
      </c>
      <c r="X556" s="388">
        <f t="shared" si="112"/>
        <v>0</v>
      </c>
      <c r="Y556" s="388">
        <f t="shared" si="113"/>
        <v>0</v>
      </c>
    </row>
    <row r="557" spans="2:25" x14ac:dyDescent="0.3">
      <c r="B557" s="111" t="str">
        <f t="shared" si="106"/>
        <v>!!!</v>
      </c>
      <c r="C557" s="324"/>
      <c r="D557" s="351"/>
      <c r="E557" s="354"/>
      <c r="F557" s="340"/>
      <c r="G557" s="233"/>
      <c r="H557" s="351"/>
      <c r="I557" s="353"/>
      <c r="J557" s="89"/>
      <c r="K557" s="384"/>
      <c r="L557" s="388" t="str">
        <f t="shared" si="116"/>
        <v>Leer</v>
      </c>
      <c r="M557" s="388" t="str">
        <f t="shared" si="117"/>
        <v>Leer</v>
      </c>
      <c r="N557" s="388" t="str">
        <f t="shared" si="114"/>
        <v>Leer</v>
      </c>
      <c r="O557" s="388" t="str">
        <f>VLOOKUP(C557,{"29 - Psychiatrie (Erwachsene)","BGI";"30 - Kinder- und Jugendpsychiatrie","BGII";"31 - Psychosomatik","BGI";0,"Leer"},2,0)</f>
        <v>Leer</v>
      </c>
      <c r="P557" s="388" t="str">
        <f>VLOOKUP(C557,{"29 - Psychiatrie (Erwachsene)","BGIb";"30 - Kinder- und Jugendpsychiatrie","BGIIb";"31 - Psychosomatik","BGIb";0,"Leer"},2,0)</f>
        <v>Leer</v>
      </c>
      <c r="Q557" s="388" t="str">
        <f t="shared" si="118"/>
        <v>Leer</v>
      </c>
      <c r="R557" s="388">
        <f t="shared" si="107"/>
        <v>0</v>
      </c>
      <c r="S557" s="388">
        <f t="shared" si="115"/>
        <v>0</v>
      </c>
      <c r="T557" s="388">
        <f t="shared" si="108"/>
        <v>0</v>
      </c>
      <c r="U557" s="388">
        <f t="shared" si="109"/>
        <v>0</v>
      </c>
      <c r="V557" s="388">
        <f t="shared" si="110"/>
        <v>0</v>
      </c>
      <c r="W557" s="388">
        <f t="shared" si="111"/>
        <v>0</v>
      </c>
      <c r="X557" s="388">
        <f t="shared" si="112"/>
        <v>0</v>
      </c>
      <c r="Y557" s="388">
        <f t="shared" si="113"/>
        <v>0</v>
      </c>
    </row>
    <row r="558" spans="2:25" x14ac:dyDescent="0.3">
      <c r="B558" s="111" t="str">
        <f t="shared" si="106"/>
        <v>!!!</v>
      </c>
      <c r="C558" s="324"/>
      <c r="D558" s="351"/>
      <c r="E558" s="354"/>
      <c r="F558" s="340"/>
      <c r="G558" s="233"/>
      <c r="H558" s="351"/>
      <c r="I558" s="353"/>
      <c r="J558" s="89"/>
      <c r="K558" s="384"/>
      <c r="L558" s="388" t="str">
        <f t="shared" si="116"/>
        <v>Leer</v>
      </c>
      <c r="M558" s="388" t="str">
        <f t="shared" si="117"/>
        <v>Leer</v>
      </c>
      <c r="N558" s="388" t="str">
        <f t="shared" si="114"/>
        <v>Leer</v>
      </c>
      <c r="O558" s="388" t="str">
        <f>VLOOKUP(C558,{"29 - Psychiatrie (Erwachsene)","BGI";"30 - Kinder- und Jugendpsychiatrie","BGII";"31 - Psychosomatik","BGI";0,"Leer"},2,0)</f>
        <v>Leer</v>
      </c>
      <c r="P558" s="388" t="str">
        <f>VLOOKUP(C558,{"29 - Psychiatrie (Erwachsene)","BGIb";"30 - Kinder- und Jugendpsychiatrie","BGIIb";"31 - Psychosomatik","BGIb";0,"Leer"},2,0)</f>
        <v>Leer</v>
      </c>
      <c r="Q558" s="388" t="str">
        <f t="shared" si="118"/>
        <v>Leer</v>
      </c>
      <c r="R558" s="388">
        <f t="shared" si="107"/>
        <v>0</v>
      </c>
      <c r="S558" s="388">
        <f t="shared" si="115"/>
        <v>0</v>
      </c>
      <c r="T558" s="388">
        <f t="shared" si="108"/>
        <v>0</v>
      </c>
      <c r="U558" s="388">
        <f t="shared" si="109"/>
        <v>0</v>
      </c>
      <c r="V558" s="388">
        <f t="shared" si="110"/>
        <v>0</v>
      </c>
      <c r="W558" s="388">
        <f t="shared" si="111"/>
        <v>0</v>
      </c>
      <c r="X558" s="388">
        <f t="shared" si="112"/>
        <v>0</v>
      </c>
      <c r="Y558" s="388">
        <f t="shared" si="113"/>
        <v>0</v>
      </c>
    </row>
    <row r="559" spans="2:25" x14ac:dyDescent="0.3">
      <c r="B559" s="111" t="str">
        <f t="shared" si="106"/>
        <v>!!!</v>
      </c>
      <c r="C559" s="324"/>
      <c r="D559" s="351"/>
      <c r="E559" s="354"/>
      <c r="F559" s="340"/>
      <c r="G559" s="233"/>
      <c r="H559" s="351"/>
      <c r="I559" s="353"/>
      <c r="J559" s="89"/>
      <c r="K559" s="384"/>
      <c r="L559" s="388" t="str">
        <f t="shared" si="116"/>
        <v>Leer</v>
      </c>
      <c r="M559" s="388" t="str">
        <f t="shared" si="117"/>
        <v>Leer</v>
      </c>
      <c r="N559" s="388" t="str">
        <f t="shared" si="114"/>
        <v>Leer</v>
      </c>
      <c r="O559" s="388" t="str">
        <f>VLOOKUP(C559,{"29 - Psychiatrie (Erwachsene)","BGI";"30 - Kinder- und Jugendpsychiatrie","BGII";"31 - Psychosomatik","BGI";0,"Leer"},2,0)</f>
        <v>Leer</v>
      </c>
      <c r="P559" s="388" t="str">
        <f>VLOOKUP(C559,{"29 - Psychiatrie (Erwachsene)","BGIb";"30 - Kinder- und Jugendpsychiatrie","BGIIb";"31 - Psychosomatik","BGIb";0,"Leer"},2,0)</f>
        <v>Leer</v>
      </c>
      <c r="Q559" s="388" t="str">
        <f t="shared" si="118"/>
        <v>Leer</v>
      </c>
      <c r="R559" s="388">
        <f t="shared" si="107"/>
        <v>0</v>
      </c>
      <c r="S559" s="388">
        <f t="shared" si="115"/>
        <v>0</v>
      </c>
      <c r="T559" s="388">
        <f t="shared" si="108"/>
        <v>0</v>
      </c>
      <c r="U559" s="388">
        <f t="shared" si="109"/>
        <v>0</v>
      </c>
      <c r="V559" s="388">
        <f t="shared" si="110"/>
        <v>0</v>
      </c>
      <c r="W559" s="388">
        <f t="shared" si="111"/>
        <v>0</v>
      </c>
      <c r="X559" s="388">
        <f t="shared" si="112"/>
        <v>0</v>
      </c>
      <c r="Y559" s="388">
        <f t="shared" si="113"/>
        <v>0</v>
      </c>
    </row>
    <row r="560" spans="2:25" x14ac:dyDescent="0.3">
      <c r="B560" s="111" t="str">
        <f t="shared" si="106"/>
        <v>!!!</v>
      </c>
      <c r="C560" s="324"/>
      <c r="D560" s="351"/>
      <c r="E560" s="354"/>
      <c r="F560" s="340"/>
      <c r="G560" s="233"/>
      <c r="H560" s="351"/>
      <c r="I560" s="353"/>
      <c r="J560" s="89"/>
      <c r="K560" s="384"/>
      <c r="L560" s="388" t="str">
        <f t="shared" si="116"/>
        <v>Leer</v>
      </c>
      <c r="M560" s="388" t="str">
        <f t="shared" si="117"/>
        <v>Leer</v>
      </c>
      <c r="N560" s="388" t="str">
        <f t="shared" si="114"/>
        <v>Leer</v>
      </c>
      <c r="O560" s="388" t="str">
        <f>VLOOKUP(C560,{"29 - Psychiatrie (Erwachsene)","BGI";"30 - Kinder- und Jugendpsychiatrie","BGII";"31 - Psychosomatik","BGI";0,"Leer"},2,0)</f>
        <v>Leer</v>
      </c>
      <c r="P560" s="388" t="str">
        <f>VLOOKUP(C560,{"29 - Psychiatrie (Erwachsene)","BGIb";"30 - Kinder- und Jugendpsychiatrie","BGIIb";"31 - Psychosomatik","BGIb";0,"Leer"},2,0)</f>
        <v>Leer</v>
      </c>
      <c r="Q560" s="388" t="str">
        <f t="shared" si="118"/>
        <v>Leer</v>
      </c>
      <c r="R560" s="388">
        <f t="shared" si="107"/>
        <v>0</v>
      </c>
      <c r="S560" s="388">
        <f t="shared" si="115"/>
        <v>0</v>
      </c>
      <c r="T560" s="388">
        <f t="shared" si="108"/>
        <v>0</v>
      </c>
      <c r="U560" s="388">
        <f t="shared" si="109"/>
        <v>0</v>
      </c>
      <c r="V560" s="388">
        <f t="shared" si="110"/>
        <v>0</v>
      </c>
      <c r="W560" s="388">
        <f t="shared" si="111"/>
        <v>0</v>
      </c>
      <c r="X560" s="388">
        <f t="shared" si="112"/>
        <v>0</v>
      </c>
      <c r="Y560" s="388">
        <f t="shared" si="113"/>
        <v>0</v>
      </c>
    </row>
    <row r="561" spans="2:25" x14ac:dyDescent="0.3">
      <c r="B561" s="111" t="str">
        <f t="shared" si="106"/>
        <v>!!!</v>
      </c>
      <c r="C561" s="324"/>
      <c r="D561" s="351"/>
      <c r="E561" s="354"/>
      <c r="F561" s="340"/>
      <c r="G561" s="233"/>
      <c r="H561" s="351"/>
      <c r="I561" s="353"/>
      <c r="J561" s="89"/>
      <c r="K561" s="384"/>
      <c r="L561" s="388" t="str">
        <f t="shared" si="116"/>
        <v>Leer</v>
      </c>
      <c r="M561" s="388" t="str">
        <f t="shared" si="117"/>
        <v>Leer</v>
      </c>
      <c r="N561" s="388" t="str">
        <f t="shared" si="114"/>
        <v>Leer</v>
      </c>
      <c r="O561" s="388" t="str">
        <f>VLOOKUP(C561,{"29 - Psychiatrie (Erwachsene)","BGI";"30 - Kinder- und Jugendpsychiatrie","BGII";"31 - Psychosomatik","BGI";0,"Leer"},2,0)</f>
        <v>Leer</v>
      </c>
      <c r="P561" s="388" t="str">
        <f>VLOOKUP(C561,{"29 - Psychiatrie (Erwachsene)","BGIb";"30 - Kinder- und Jugendpsychiatrie","BGIIb";"31 - Psychosomatik","BGIb";0,"Leer"},2,0)</f>
        <v>Leer</v>
      </c>
      <c r="Q561" s="388" t="str">
        <f t="shared" si="118"/>
        <v>Leer</v>
      </c>
      <c r="R561" s="388">
        <f t="shared" si="107"/>
        <v>0</v>
      </c>
      <c r="S561" s="388">
        <f t="shared" si="115"/>
        <v>0</v>
      </c>
      <c r="T561" s="388">
        <f t="shared" si="108"/>
        <v>0</v>
      </c>
      <c r="U561" s="388">
        <f t="shared" si="109"/>
        <v>0</v>
      </c>
      <c r="V561" s="388">
        <f t="shared" si="110"/>
        <v>0</v>
      </c>
      <c r="W561" s="388">
        <f t="shared" si="111"/>
        <v>0</v>
      </c>
      <c r="X561" s="388">
        <f t="shared" si="112"/>
        <v>0</v>
      </c>
      <c r="Y561" s="388">
        <f t="shared" si="113"/>
        <v>0</v>
      </c>
    </row>
    <row r="562" spans="2:25" x14ac:dyDescent="0.3">
      <c r="B562" s="111" t="str">
        <f t="shared" si="106"/>
        <v>!!!</v>
      </c>
      <c r="C562" s="324"/>
      <c r="D562" s="351"/>
      <c r="E562" s="354"/>
      <c r="F562" s="340"/>
      <c r="G562" s="233"/>
      <c r="H562" s="351"/>
      <c r="I562" s="353"/>
      <c r="J562" s="89"/>
      <c r="K562" s="384"/>
      <c r="L562" s="388" t="str">
        <f t="shared" si="116"/>
        <v>Leer</v>
      </c>
      <c r="M562" s="388" t="str">
        <f t="shared" si="117"/>
        <v>Leer</v>
      </c>
      <c r="N562" s="388" t="str">
        <f t="shared" si="114"/>
        <v>Leer</v>
      </c>
      <c r="O562" s="388" t="str">
        <f>VLOOKUP(C562,{"29 - Psychiatrie (Erwachsene)","BGI";"30 - Kinder- und Jugendpsychiatrie","BGII";"31 - Psychosomatik","BGI";0,"Leer"},2,0)</f>
        <v>Leer</v>
      </c>
      <c r="P562" s="388" t="str">
        <f>VLOOKUP(C562,{"29 - Psychiatrie (Erwachsene)","BGIb";"30 - Kinder- und Jugendpsychiatrie","BGIIb";"31 - Psychosomatik","BGIb";0,"Leer"},2,0)</f>
        <v>Leer</v>
      </c>
      <c r="Q562" s="388" t="str">
        <f t="shared" si="118"/>
        <v>Leer</v>
      </c>
      <c r="R562" s="388">
        <f t="shared" si="107"/>
        <v>0</v>
      </c>
      <c r="S562" s="388">
        <f t="shared" si="115"/>
        <v>0</v>
      </c>
      <c r="T562" s="388">
        <f t="shared" si="108"/>
        <v>0</v>
      </c>
      <c r="U562" s="388">
        <f t="shared" si="109"/>
        <v>0</v>
      </c>
      <c r="V562" s="388">
        <f t="shared" si="110"/>
        <v>0</v>
      </c>
      <c r="W562" s="388">
        <f t="shared" si="111"/>
        <v>0</v>
      </c>
      <c r="X562" s="388">
        <f t="shared" si="112"/>
        <v>0</v>
      </c>
      <c r="Y562" s="388">
        <f t="shared" si="113"/>
        <v>0</v>
      </c>
    </row>
    <row r="563" spans="2:25" x14ac:dyDescent="0.3">
      <c r="B563" s="111" t="str">
        <f t="shared" si="106"/>
        <v>!!!</v>
      </c>
      <c r="C563" s="324"/>
      <c r="D563" s="351"/>
      <c r="E563" s="354"/>
      <c r="F563" s="340"/>
      <c r="G563" s="233"/>
      <c r="H563" s="351"/>
      <c r="I563" s="353"/>
      <c r="J563" s="89"/>
      <c r="K563" s="384"/>
      <c r="L563" s="388" t="str">
        <f t="shared" si="116"/>
        <v>Leer</v>
      </c>
      <c r="M563" s="388" t="str">
        <f t="shared" si="117"/>
        <v>Leer</v>
      </c>
      <c r="N563" s="388" t="str">
        <f t="shared" si="114"/>
        <v>Leer</v>
      </c>
      <c r="O563" s="388" t="str">
        <f>VLOOKUP(C563,{"29 - Psychiatrie (Erwachsene)","BGI";"30 - Kinder- und Jugendpsychiatrie","BGII";"31 - Psychosomatik","BGI";0,"Leer"},2,0)</f>
        <v>Leer</v>
      </c>
      <c r="P563" s="388" t="str">
        <f>VLOOKUP(C563,{"29 - Psychiatrie (Erwachsene)","BGIb";"30 - Kinder- und Jugendpsychiatrie","BGIIb";"31 - Psychosomatik","BGIb";0,"Leer"},2,0)</f>
        <v>Leer</v>
      </c>
      <c r="Q563" s="388" t="str">
        <f t="shared" si="118"/>
        <v>Leer</v>
      </c>
      <c r="R563" s="388">
        <f t="shared" si="107"/>
        <v>0</v>
      </c>
      <c r="S563" s="388">
        <f t="shared" si="115"/>
        <v>0</v>
      </c>
      <c r="T563" s="388">
        <f t="shared" si="108"/>
        <v>0</v>
      </c>
      <c r="U563" s="388">
        <f t="shared" si="109"/>
        <v>0</v>
      </c>
      <c r="V563" s="388">
        <f t="shared" si="110"/>
        <v>0</v>
      </c>
      <c r="W563" s="388">
        <f t="shared" si="111"/>
        <v>0</v>
      </c>
      <c r="X563" s="388">
        <f t="shared" si="112"/>
        <v>0</v>
      </c>
      <c r="Y563" s="388">
        <f t="shared" si="113"/>
        <v>0</v>
      </c>
    </row>
    <row r="564" spans="2:25" x14ac:dyDescent="0.3">
      <c r="B564" s="111" t="str">
        <f t="shared" si="106"/>
        <v>!!!</v>
      </c>
      <c r="C564" s="324"/>
      <c r="D564" s="351"/>
      <c r="E564" s="354"/>
      <c r="F564" s="340"/>
      <c r="G564" s="233"/>
      <c r="H564" s="351"/>
      <c r="I564" s="353"/>
      <c r="J564" s="89"/>
      <c r="K564" s="384"/>
      <c r="L564" s="388" t="str">
        <f t="shared" si="116"/>
        <v>Leer</v>
      </c>
      <c r="M564" s="388" t="str">
        <f t="shared" si="117"/>
        <v>Leer</v>
      </c>
      <c r="N564" s="388" t="str">
        <f t="shared" si="114"/>
        <v>Leer</v>
      </c>
      <c r="O564" s="388" t="str">
        <f>VLOOKUP(C564,{"29 - Psychiatrie (Erwachsene)","BGI";"30 - Kinder- und Jugendpsychiatrie","BGII";"31 - Psychosomatik","BGI";0,"Leer"},2,0)</f>
        <v>Leer</v>
      </c>
      <c r="P564" s="388" t="str">
        <f>VLOOKUP(C564,{"29 - Psychiatrie (Erwachsene)","BGIb";"30 - Kinder- und Jugendpsychiatrie","BGIIb";"31 - Psychosomatik","BGIb";0,"Leer"},2,0)</f>
        <v>Leer</v>
      </c>
      <c r="Q564" s="388" t="str">
        <f t="shared" si="118"/>
        <v>Leer</v>
      </c>
      <c r="R564" s="388">
        <f t="shared" si="107"/>
        <v>0</v>
      </c>
      <c r="S564" s="388">
        <f t="shared" si="115"/>
        <v>0</v>
      </c>
      <c r="T564" s="388">
        <f t="shared" si="108"/>
        <v>0</v>
      </c>
      <c r="U564" s="388">
        <f t="shared" si="109"/>
        <v>0</v>
      </c>
      <c r="V564" s="388">
        <f t="shared" si="110"/>
        <v>0</v>
      </c>
      <c r="W564" s="388">
        <f t="shared" si="111"/>
        <v>0</v>
      </c>
      <c r="X564" s="388">
        <f t="shared" si="112"/>
        <v>0</v>
      </c>
      <c r="Y564" s="388">
        <f t="shared" si="113"/>
        <v>0</v>
      </c>
    </row>
    <row r="565" spans="2:25" x14ac:dyDescent="0.3">
      <c r="B565" s="111" t="str">
        <f t="shared" si="106"/>
        <v>!!!</v>
      </c>
      <c r="C565" s="324"/>
      <c r="D565" s="351"/>
      <c r="E565" s="354"/>
      <c r="F565" s="340"/>
      <c r="G565" s="233"/>
      <c r="H565" s="351"/>
      <c r="I565" s="353"/>
      <c r="J565" s="89"/>
      <c r="K565" s="384"/>
      <c r="L565" s="388" t="str">
        <f t="shared" si="116"/>
        <v>Leer</v>
      </c>
      <c r="M565" s="388" t="str">
        <f t="shared" si="117"/>
        <v>Leer</v>
      </c>
      <c r="N565" s="388" t="str">
        <f t="shared" si="114"/>
        <v>Leer</v>
      </c>
      <c r="O565" s="388" t="str">
        <f>VLOOKUP(C565,{"29 - Psychiatrie (Erwachsene)","BGI";"30 - Kinder- und Jugendpsychiatrie","BGII";"31 - Psychosomatik","BGI";0,"Leer"},2,0)</f>
        <v>Leer</v>
      </c>
      <c r="P565" s="388" t="str">
        <f>VLOOKUP(C565,{"29 - Psychiatrie (Erwachsene)","BGIb";"30 - Kinder- und Jugendpsychiatrie","BGIIb";"31 - Psychosomatik","BGIb";0,"Leer"},2,0)</f>
        <v>Leer</v>
      </c>
      <c r="Q565" s="388" t="str">
        <f t="shared" si="118"/>
        <v>Leer</v>
      </c>
      <c r="R565" s="388">
        <f t="shared" si="107"/>
        <v>0</v>
      </c>
      <c r="S565" s="388">
        <f t="shared" si="115"/>
        <v>0</v>
      </c>
      <c r="T565" s="388">
        <f t="shared" si="108"/>
        <v>0</v>
      </c>
      <c r="U565" s="388">
        <f t="shared" si="109"/>
        <v>0</v>
      </c>
      <c r="V565" s="388">
        <f t="shared" si="110"/>
        <v>0</v>
      </c>
      <c r="W565" s="388">
        <f t="shared" si="111"/>
        <v>0</v>
      </c>
      <c r="X565" s="388">
        <f t="shared" si="112"/>
        <v>0</v>
      </c>
      <c r="Y565" s="388">
        <f t="shared" si="113"/>
        <v>0</v>
      </c>
    </row>
    <row r="566" spans="2:25" x14ac:dyDescent="0.3">
      <c r="B566" s="111" t="str">
        <f t="shared" si="106"/>
        <v>!!!</v>
      </c>
      <c r="C566" s="324"/>
      <c r="D566" s="351"/>
      <c r="E566" s="354"/>
      <c r="F566" s="340"/>
      <c r="G566" s="233"/>
      <c r="H566" s="351"/>
      <c r="I566" s="353"/>
      <c r="J566" s="89"/>
      <c r="K566" s="384"/>
      <c r="L566" s="388" t="str">
        <f t="shared" si="116"/>
        <v>Leer</v>
      </c>
      <c r="M566" s="388" t="str">
        <f t="shared" si="117"/>
        <v>Leer</v>
      </c>
      <c r="N566" s="388" t="str">
        <f t="shared" si="114"/>
        <v>Leer</v>
      </c>
      <c r="O566" s="388" t="str">
        <f>VLOOKUP(C566,{"29 - Psychiatrie (Erwachsene)","BGI";"30 - Kinder- und Jugendpsychiatrie","BGII";"31 - Psychosomatik","BGI";0,"Leer"},2,0)</f>
        <v>Leer</v>
      </c>
      <c r="P566" s="388" t="str">
        <f>VLOOKUP(C566,{"29 - Psychiatrie (Erwachsene)","BGIb";"30 - Kinder- und Jugendpsychiatrie","BGIIb";"31 - Psychosomatik","BGIb";0,"Leer"},2,0)</f>
        <v>Leer</v>
      </c>
      <c r="Q566" s="388" t="str">
        <f t="shared" si="118"/>
        <v>Leer</v>
      </c>
      <c r="R566" s="388">
        <f t="shared" si="107"/>
        <v>0</v>
      </c>
      <c r="S566" s="388">
        <f t="shared" si="115"/>
        <v>0</v>
      </c>
      <c r="T566" s="388">
        <f t="shared" si="108"/>
        <v>0</v>
      </c>
      <c r="U566" s="388">
        <f t="shared" si="109"/>
        <v>0</v>
      </c>
      <c r="V566" s="388">
        <f t="shared" si="110"/>
        <v>0</v>
      </c>
      <c r="W566" s="388">
        <f t="shared" si="111"/>
        <v>0</v>
      </c>
      <c r="X566" s="388">
        <f t="shared" si="112"/>
        <v>0</v>
      </c>
      <c r="Y566" s="388">
        <f t="shared" si="113"/>
        <v>0</v>
      </c>
    </row>
    <row r="567" spans="2:25" x14ac:dyDescent="0.3">
      <c r="B567" s="111" t="str">
        <f t="shared" si="106"/>
        <v>!!!</v>
      </c>
      <c r="C567" s="324"/>
      <c r="D567" s="351"/>
      <c r="E567" s="354"/>
      <c r="F567" s="340"/>
      <c r="G567" s="233"/>
      <c r="H567" s="351"/>
      <c r="I567" s="353"/>
      <c r="J567" s="89"/>
      <c r="K567" s="384"/>
      <c r="L567" s="388" t="str">
        <f t="shared" si="116"/>
        <v>Leer</v>
      </c>
      <c r="M567" s="388" t="str">
        <f t="shared" si="117"/>
        <v>Leer</v>
      </c>
      <c r="N567" s="388" t="str">
        <f t="shared" si="114"/>
        <v>Leer</v>
      </c>
      <c r="O567" s="388" t="str">
        <f>VLOOKUP(C567,{"29 - Psychiatrie (Erwachsene)","BGI";"30 - Kinder- und Jugendpsychiatrie","BGII";"31 - Psychosomatik","BGI";0,"Leer"},2,0)</f>
        <v>Leer</v>
      </c>
      <c r="P567" s="388" t="str">
        <f>VLOOKUP(C567,{"29 - Psychiatrie (Erwachsene)","BGIb";"30 - Kinder- und Jugendpsychiatrie","BGIIb";"31 - Psychosomatik","BGIb";0,"Leer"},2,0)</f>
        <v>Leer</v>
      </c>
      <c r="Q567" s="388" t="str">
        <f t="shared" si="118"/>
        <v>Leer</v>
      </c>
      <c r="R567" s="388">
        <f t="shared" si="107"/>
        <v>0</v>
      </c>
      <c r="S567" s="388">
        <f t="shared" si="115"/>
        <v>0</v>
      </c>
      <c r="T567" s="388">
        <f t="shared" si="108"/>
        <v>0</v>
      </c>
      <c r="U567" s="388">
        <f t="shared" si="109"/>
        <v>0</v>
      </c>
      <c r="V567" s="388">
        <f t="shared" si="110"/>
        <v>0</v>
      </c>
      <c r="W567" s="388">
        <f t="shared" si="111"/>
        <v>0</v>
      </c>
      <c r="X567" s="388">
        <f t="shared" si="112"/>
        <v>0</v>
      </c>
      <c r="Y567" s="388">
        <f t="shared" si="113"/>
        <v>0</v>
      </c>
    </row>
    <row r="568" spans="2:25" x14ac:dyDescent="0.3">
      <c r="B568" s="111" t="str">
        <f t="shared" si="106"/>
        <v>!!!</v>
      </c>
      <c r="C568" s="324"/>
      <c r="D568" s="351"/>
      <c r="E568" s="354"/>
      <c r="F568" s="340"/>
      <c r="G568" s="233"/>
      <c r="H568" s="351"/>
      <c r="I568" s="353"/>
      <c r="J568" s="89"/>
      <c r="K568" s="384"/>
      <c r="L568" s="388" t="str">
        <f t="shared" si="116"/>
        <v>Leer</v>
      </c>
      <c r="M568" s="388" t="str">
        <f t="shared" si="117"/>
        <v>Leer</v>
      </c>
      <c r="N568" s="388" t="str">
        <f t="shared" si="114"/>
        <v>Leer</v>
      </c>
      <c r="O568" s="388" t="str">
        <f>VLOOKUP(C568,{"29 - Psychiatrie (Erwachsene)","BGI";"30 - Kinder- und Jugendpsychiatrie","BGII";"31 - Psychosomatik","BGI";0,"Leer"},2,0)</f>
        <v>Leer</v>
      </c>
      <c r="P568" s="388" t="str">
        <f>VLOOKUP(C568,{"29 - Psychiatrie (Erwachsene)","BGIb";"30 - Kinder- und Jugendpsychiatrie","BGIIb";"31 - Psychosomatik","BGIb";0,"Leer"},2,0)</f>
        <v>Leer</v>
      </c>
      <c r="Q568" s="388" t="str">
        <f t="shared" si="118"/>
        <v>Leer</v>
      </c>
      <c r="R568" s="388">
        <f t="shared" si="107"/>
        <v>0</v>
      </c>
      <c r="S568" s="388">
        <f t="shared" si="115"/>
        <v>0</v>
      </c>
      <c r="T568" s="388">
        <f t="shared" si="108"/>
        <v>0</v>
      </c>
      <c r="U568" s="388">
        <f t="shared" si="109"/>
        <v>0</v>
      </c>
      <c r="V568" s="388">
        <f t="shared" si="110"/>
        <v>0</v>
      </c>
      <c r="W568" s="388">
        <f t="shared" si="111"/>
        <v>0</v>
      </c>
      <c r="X568" s="388">
        <f t="shared" si="112"/>
        <v>0</v>
      </c>
      <c r="Y568" s="388">
        <f t="shared" si="113"/>
        <v>0</v>
      </c>
    </row>
    <row r="569" spans="2:25" x14ac:dyDescent="0.3">
      <c r="B569" s="111" t="str">
        <f t="shared" si="106"/>
        <v>!!!</v>
      </c>
      <c r="C569" s="324"/>
      <c r="D569" s="351"/>
      <c r="E569" s="354"/>
      <c r="F569" s="340"/>
      <c r="G569" s="233"/>
      <c r="H569" s="351"/>
      <c r="I569" s="353"/>
      <c r="J569" s="89"/>
      <c r="K569" s="384"/>
      <c r="L569" s="388" t="str">
        <f t="shared" si="116"/>
        <v>Leer</v>
      </c>
      <c r="M569" s="388" t="str">
        <f t="shared" si="117"/>
        <v>Leer</v>
      </c>
      <c r="N569" s="388" t="str">
        <f t="shared" si="114"/>
        <v>Leer</v>
      </c>
      <c r="O569" s="388" t="str">
        <f>VLOOKUP(C569,{"29 - Psychiatrie (Erwachsene)","BGI";"30 - Kinder- und Jugendpsychiatrie","BGII";"31 - Psychosomatik","BGI";0,"Leer"},2,0)</f>
        <v>Leer</v>
      </c>
      <c r="P569" s="388" t="str">
        <f>VLOOKUP(C569,{"29 - Psychiatrie (Erwachsene)","BGIb";"30 - Kinder- und Jugendpsychiatrie","BGIIb";"31 - Psychosomatik","BGIb";0,"Leer"},2,0)</f>
        <v>Leer</v>
      </c>
      <c r="Q569" s="388" t="str">
        <f t="shared" si="118"/>
        <v>Leer</v>
      </c>
      <c r="R569" s="388">
        <f t="shared" si="107"/>
        <v>0</v>
      </c>
      <c r="S569" s="388">
        <f t="shared" si="115"/>
        <v>0</v>
      </c>
      <c r="T569" s="388">
        <f t="shared" si="108"/>
        <v>0</v>
      </c>
      <c r="U569" s="388">
        <f t="shared" si="109"/>
        <v>0</v>
      </c>
      <c r="V569" s="388">
        <f t="shared" si="110"/>
        <v>0</v>
      </c>
      <c r="W569" s="388">
        <f t="shared" si="111"/>
        <v>0</v>
      </c>
      <c r="X569" s="388">
        <f t="shared" si="112"/>
        <v>0</v>
      </c>
      <c r="Y569" s="388">
        <f t="shared" si="113"/>
        <v>0</v>
      </c>
    </row>
    <row r="570" spans="2:25" x14ac:dyDescent="0.3">
      <c r="B570" s="111" t="str">
        <f t="shared" si="106"/>
        <v>!!!</v>
      </c>
      <c r="C570" s="324"/>
      <c r="D570" s="351"/>
      <c r="E570" s="354"/>
      <c r="F570" s="340"/>
      <c r="G570" s="233"/>
      <c r="H570" s="351"/>
      <c r="I570" s="353"/>
      <c r="J570" s="89"/>
      <c r="K570" s="384"/>
      <c r="L570" s="388" t="str">
        <f t="shared" si="116"/>
        <v>Leer</v>
      </c>
      <c r="M570" s="388" t="str">
        <f t="shared" si="117"/>
        <v>Leer</v>
      </c>
      <c r="N570" s="388" t="str">
        <f t="shared" si="114"/>
        <v>Leer</v>
      </c>
      <c r="O570" s="388" t="str">
        <f>VLOOKUP(C570,{"29 - Psychiatrie (Erwachsene)","BGI";"30 - Kinder- und Jugendpsychiatrie","BGII";"31 - Psychosomatik","BGI";0,"Leer"},2,0)</f>
        <v>Leer</v>
      </c>
      <c r="P570" s="388" t="str">
        <f>VLOOKUP(C570,{"29 - Psychiatrie (Erwachsene)","BGIb";"30 - Kinder- und Jugendpsychiatrie","BGIIb";"31 - Psychosomatik","BGIb";0,"Leer"},2,0)</f>
        <v>Leer</v>
      </c>
      <c r="Q570" s="388" t="str">
        <f t="shared" si="118"/>
        <v>Leer</v>
      </c>
      <c r="R570" s="388">
        <f t="shared" si="107"/>
        <v>0</v>
      </c>
      <c r="S570" s="388">
        <f t="shared" si="115"/>
        <v>0</v>
      </c>
      <c r="T570" s="388">
        <f t="shared" si="108"/>
        <v>0</v>
      </c>
      <c r="U570" s="388">
        <f t="shared" si="109"/>
        <v>0</v>
      </c>
      <c r="V570" s="388">
        <f t="shared" si="110"/>
        <v>0</v>
      </c>
      <c r="W570" s="388">
        <f t="shared" si="111"/>
        <v>0</v>
      </c>
      <c r="X570" s="388">
        <f t="shared" si="112"/>
        <v>0</v>
      </c>
      <c r="Y570" s="388">
        <f t="shared" si="113"/>
        <v>0</v>
      </c>
    </row>
    <row r="571" spans="2:25" x14ac:dyDescent="0.3">
      <c r="B571" s="111" t="str">
        <f t="shared" si="106"/>
        <v>!!!</v>
      </c>
      <c r="C571" s="324"/>
      <c r="D571" s="351"/>
      <c r="E571" s="354"/>
      <c r="F571" s="340"/>
      <c r="G571" s="233"/>
      <c r="H571" s="351"/>
      <c r="I571" s="353"/>
      <c r="J571" s="89"/>
      <c r="K571" s="384"/>
      <c r="L571" s="388" t="str">
        <f t="shared" si="116"/>
        <v>Leer</v>
      </c>
      <c r="M571" s="388" t="str">
        <f t="shared" si="117"/>
        <v>Leer</v>
      </c>
      <c r="N571" s="388" t="str">
        <f t="shared" si="114"/>
        <v>Leer</v>
      </c>
      <c r="O571" s="388" t="str">
        <f>VLOOKUP(C571,{"29 - Psychiatrie (Erwachsene)","BGI";"30 - Kinder- und Jugendpsychiatrie","BGII";"31 - Psychosomatik","BGI";0,"Leer"},2,0)</f>
        <v>Leer</v>
      </c>
      <c r="P571" s="388" t="str">
        <f>VLOOKUP(C571,{"29 - Psychiatrie (Erwachsene)","BGIb";"30 - Kinder- und Jugendpsychiatrie","BGIIb";"31 - Psychosomatik","BGIb";0,"Leer"},2,0)</f>
        <v>Leer</v>
      </c>
      <c r="Q571" s="388" t="str">
        <f t="shared" si="118"/>
        <v>Leer</v>
      </c>
      <c r="R571" s="388">
        <f t="shared" si="107"/>
        <v>0</v>
      </c>
      <c r="S571" s="388">
        <f t="shared" si="115"/>
        <v>0</v>
      </c>
      <c r="T571" s="388">
        <f t="shared" si="108"/>
        <v>0</v>
      </c>
      <c r="U571" s="388">
        <f t="shared" si="109"/>
        <v>0</v>
      </c>
      <c r="V571" s="388">
        <f t="shared" si="110"/>
        <v>0</v>
      </c>
      <c r="W571" s="388">
        <f t="shared" si="111"/>
        <v>0</v>
      </c>
      <c r="X571" s="388">
        <f t="shared" si="112"/>
        <v>0</v>
      </c>
      <c r="Y571" s="388">
        <f t="shared" si="113"/>
        <v>0</v>
      </c>
    </row>
    <row r="572" spans="2:25" x14ac:dyDescent="0.3">
      <c r="B572" s="111" t="str">
        <f t="shared" si="106"/>
        <v>!!!</v>
      </c>
      <c r="C572" s="324"/>
      <c r="D572" s="351"/>
      <c r="E572" s="354"/>
      <c r="F572" s="340"/>
      <c r="G572" s="233"/>
      <c r="H572" s="351"/>
      <c r="I572" s="353"/>
      <c r="J572" s="89"/>
      <c r="K572" s="384"/>
      <c r="L572" s="388" t="str">
        <f t="shared" si="116"/>
        <v>Leer</v>
      </c>
      <c r="M572" s="388" t="str">
        <f t="shared" si="117"/>
        <v>Leer</v>
      </c>
      <c r="N572" s="388" t="str">
        <f t="shared" si="114"/>
        <v>Leer</v>
      </c>
      <c r="O572" s="388" t="str">
        <f>VLOOKUP(C572,{"29 - Psychiatrie (Erwachsene)","BGI";"30 - Kinder- und Jugendpsychiatrie","BGII";"31 - Psychosomatik","BGI";0,"Leer"},2,0)</f>
        <v>Leer</v>
      </c>
      <c r="P572" s="388" t="str">
        <f>VLOOKUP(C572,{"29 - Psychiatrie (Erwachsene)","BGIb";"30 - Kinder- und Jugendpsychiatrie","BGIIb";"31 - Psychosomatik","BGIb";0,"Leer"},2,0)</f>
        <v>Leer</v>
      </c>
      <c r="Q572" s="388" t="str">
        <f t="shared" si="118"/>
        <v>Leer</v>
      </c>
      <c r="R572" s="388">
        <f t="shared" si="107"/>
        <v>0</v>
      </c>
      <c r="S572" s="388">
        <f t="shared" si="115"/>
        <v>0</v>
      </c>
      <c r="T572" s="388">
        <f t="shared" si="108"/>
        <v>0</v>
      </c>
      <c r="U572" s="388">
        <f t="shared" si="109"/>
        <v>0</v>
      </c>
      <c r="V572" s="388">
        <f t="shared" si="110"/>
        <v>0</v>
      </c>
      <c r="W572" s="388">
        <f t="shared" si="111"/>
        <v>0</v>
      </c>
      <c r="X572" s="388">
        <f t="shared" si="112"/>
        <v>0</v>
      </c>
      <c r="Y572" s="388">
        <f t="shared" si="113"/>
        <v>0</v>
      </c>
    </row>
    <row r="573" spans="2:25" x14ac:dyDescent="0.3">
      <c r="B573" s="111" t="str">
        <f t="shared" si="106"/>
        <v>!!!</v>
      </c>
      <c r="C573" s="324"/>
      <c r="D573" s="351"/>
      <c r="E573" s="354"/>
      <c r="F573" s="340"/>
      <c r="G573" s="233"/>
      <c r="H573" s="351"/>
      <c r="I573" s="353"/>
      <c r="J573" s="89"/>
      <c r="K573" s="384"/>
      <c r="L573" s="388" t="str">
        <f t="shared" si="116"/>
        <v>Leer</v>
      </c>
      <c r="M573" s="388" t="str">
        <f t="shared" si="117"/>
        <v>Leer</v>
      </c>
      <c r="N573" s="388" t="str">
        <f t="shared" si="114"/>
        <v>Leer</v>
      </c>
      <c r="O573" s="388" t="str">
        <f>VLOOKUP(C573,{"29 - Psychiatrie (Erwachsene)","BGI";"30 - Kinder- und Jugendpsychiatrie","BGII";"31 - Psychosomatik","BGI";0,"Leer"},2,0)</f>
        <v>Leer</v>
      </c>
      <c r="P573" s="388" t="str">
        <f>VLOOKUP(C573,{"29 - Psychiatrie (Erwachsene)","BGIb";"30 - Kinder- und Jugendpsychiatrie","BGIIb";"31 - Psychosomatik","BGIb";0,"Leer"},2,0)</f>
        <v>Leer</v>
      </c>
      <c r="Q573" s="388" t="str">
        <f t="shared" si="118"/>
        <v>Leer</v>
      </c>
      <c r="R573" s="388">
        <f t="shared" si="107"/>
        <v>0</v>
      </c>
      <c r="S573" s="388">
        <f t="shared" si="115"/>
        <v>0</v>
      </c>
      <c r="T573" s="388">
        <f t="shared" si="108"/>
        <v>0</v>
      </c>
      <c r="U573" s="388">
        <f t="shared" si="109"/>
        <v>0</v>
      </c>
      <c r="V573" s="388">
        <f t="shared" si="110"/>
        <v>0</v>
      </c>
      <c r="W573" s="388">
        <f t="shared" si="111"/>
        <v>0</v>
      </c>
      <c r="X573" s="388">
        <f t="shared" si="112"/>
        <v>0</v>
      </c>
      <c r="Y573" s="388">
        <f t="shared" si="113"/>
        <v>0</v>
      </c>
    </row>
    <row r="574" spans="2:25" x14ac:dyDescent="0.3">
      <c r="B574" s="111" t="str">
        <f t="shared" si="106"/>
        <v>!!!</v>
      </c>
      <c r="C574" s="324"/>
      <c r="D574" s="351"/>
      <c r="E574" s="354"/>
      <c r="F574" s="340"/>
      <c r="G574" s="233"/>
      <c r="H574" s="351"/>
      <c r="I574" s="353"/>
      <c r="J574" s="89"/>
      <c r="K574" s="384"/>
      <c r="L574" s="388" t="str">
        <f t="shared" si="116"/>
        <v>Leer</v>
      </c>
      <c r="M574" s="388" t="str">
        <f t="shared" si="117"/>
        <v>Leer</v>
      </c>
      <c r="N574" s="388" t="str">
        <f t="shared" si="114"/>
        <v>Leer</v>
      </c>
      <c r="O574" s="388" t="str">
        <f>VLOOKUP(C574,{"29 - Psychiatrie (Erwachsene)","BGI";"30 - Kinder- und Jugendpsychiatrie","BGII";"31 - Psychosomatik","BGI";0,"Leer"},2,0)</f>
        <v>Leer</v>
      </c>
      <c r="P574" s="388" t="str">
        <f>VLOOKUP(C574,{"29 - Psychiatrie (Erwachsene)","BGIb";"30 - Kinder- und Jugendpsychiatrie","BGIIb";"31 - Psychosomatik","BGIb";0,"Leer"},2,0)</f>
        <v>Leer</v>
      </c>
      <c r="Q574" s="388" t="str">
        <f t="shared" si="118"/>
        <v>Leer</v>
      </c>
      <c r="R574" s="388">
        <f t="shared" si="107"/>
        <v>0</v>
      </c>
      <c r="S574" s="388">
        <f t="shared" si="115"/>
        <v>0</v>
      </c>
      <c r="T574" s="388">
        <f t="shared" si="108"/>
        <v>0</v>
      </c>
      <c r="U574" s="388">
        <f t="shared" si="109"/>
        <v>0</v>
      </c>
      <c r="V574" s="388">
        <f t="shared" si="110"/>
        <v>0</v>
      </c>
      <c r="W574" s="388">
        <f t="shared" si="111"/>
        <v>0</v>
      </c>
      <c r="X574" s="388">
        <f t="shared" si="112"/>
        <v>0</v>
      </c>
      <c r="Y574" s="388">
        <f t="shared" si="113"/>
        <v>0</v>
      </c>
    </row>
    <row r="575" spans="2:25" x14ac:dyDescent="0.3">
      <c r="B575" s="111" t="str">
        <f t="shared" si="106"/>
        <v>!!!</v>
      </c>
      <c r="C575" s="324"/>
      <c r="D575" s="351"/>
      <c r="E575" s="354"/>
      <c r="F575" s="340"/>
      <c r="G575" s="233"/>
      <c r="H575" s="351"/>
      <c r="I575" s="353"/>
      <c r="J575" s="89"/>
      <c r="K575" s="384"/>
      <c r="L575" s="388" t="str">
        <f t="shared" si="116"/>
        <v>Leer</v>
      </c>
      <c r="M575" s="388" t="str">
        <f t="shared" si="117"/>
        <v>Leer</v>
      </c>
      <c r="N575" s="388" t="str">
        <f t="shared" si="114"/>
        <v>Leer</v>
      </c>
      <c r="O575" s="388" t="str">
        <f>VLOOKUP(C575,{"29 - Psychiatrie (Erwachsene)","BGI";"30 - Kinder- und Jugendpsychiatrie","BGII";"31 - Psychosomatik","BGI";0,"Leer"},2,0)</f>
        <v>Leer</v>
      </c>
      <c r="P575" s="388" t="str">
        <f>VLOOKUP(C575,{"29 - Psychiatrie (Erwachsene)","BGIb";"30 - Kinder- und Jugendpsychiatrie","BGIIb";"31 - Psychosomatik","BGIb";0,"Leer"},2,0)</f>
        <v>Leer</v>
      </c>
      <c r="Q575" s="388" t="str">
        <f t="shared" si="118"/>
        <v>Leer</v>
      </c>
      <c r="R575" s="388">
        <f t="shared" si="107"/>
        <v>0</v>
      </c>
      <c r="S575" s="388">
        <f t="shared" si="115"/>
        <v>0</v>
      </c>
      <c r="T575" s="388">
        <f t="shared" si="108"/>
        <v>0</v>
      </c>
      <c r="U575" s="388">
        <f t="shared" si="109"/>
        <v>0</v>
      </c>
      <c r="V575" s="388">
        <f t="shared" si="110"/>
        <v>0</v>
      </c>
      <c r="W575" s="388">
        <f t="shared" si="111"/>
        <v>0</v>
      </c>
      <c r="X575" s="388">
        <f t="shared" si="112"/>
        <v>0</v>
      </c>
      <c r="Y575" s="388">
        <f t="shared" si="113"/>
        <v>0</v>
      </c>
    </row>
    <row r="576" spans="2:25" x14ac:dyDescent="0.3">
      <c r="B576" s="111" t="str">
        <f t="shared" si="106"/>
        <v>!!!</v>
      </c>
      <c r="C576" s="324"/>
      <c r="D576" s="351"/>
      <c r="E576" s="354"/>
      <c r="F576" s="340"/>
      <c r="G576" s="233"/>
      <c r="H576" s="351"/>
      <c r="I576" s="353"/>
      <c r="J576" s="89"/>
      <c r="K576" s="384"/>
      <c r="L576" s="388" t="str">
        <f t="shared" si="116"/>
        <v>Leer</v>
      </c>
      <c r="M576" s="388" t="str">
        <f t="shared" si="117"/>
        <v>Leer</v>
      </c>
      <c r="N576" s="388" t="str">
        <f t="shared" si="114"/>
        <v>Leer</v>
      </c>
      <c r="O576" s="388" t="str">
        <f>VLOOKUP(C576,{"29 - Psychiatrie (Erwachsene)","BGI";"30 - Kinder- und Jugendpsychiatrie","BGII";"31 - Psychosomatik","BGI";0,"Leer"},2,0)</f>
        <v>Leer</v>
      </c>
      <c r="P576" s="388" t="str">
        <f>VLOOKUP(C576,{"29 - Psychiatrie (Erwachsene)","BGIb";"30 - Kinder- und Jugendpsychiatrie","BGIIb";"31 - Psychosomatik","BGIb";0,"Leer"},2,0)</f>
        <v>Leer</v>
      </c>
      <c r="Q576" s="388" t="str">
        <f t="shared" si="118"/>
        <v>Leer</v>
      </c>
      <c r="R576" s="388">
        <f t="shared" si="107"/>
        <v>0</v>
      </c>
      <c r="S576" s="388">
        <f t="shared" si="115"/>
        <v>0</v>
      </c>
      <c r="T576" s="388">
        <f t="shared" si="108"/>
        <v>0</v>
      </c>
      <c r="U576" s="388">
        <f t="shared" si="109"/>
        <v>0</v>
      </c>
      <c r="V576" s="388">
        <f t="shared" si="110"/>
        <v>0</v>
      </c>
      <c r="W576" s="388">
        <f t="shared" si="111"/>
        <v>0</v>
      </c>
      <c r="X576" s="388">
        <f t="shared" si="112"/>
        <v>0</v>
      </c>
      <c r="Y576" s="388">
        <f t="shared" si="113"/>
        <v>0</v>
      </c>
    </row>
    <row r="577" spans="2:25" x14ac:dyDescent="0.3">
      <c r="B577" s="111" t="str">
        <f t="shared" si="106"/>
        <v>!!!</v>
      </c>
      <c r="C577" s="324"/>
      <c r="D577" s="351"/>
      <c r="E577" s="354"/>
      <c r="F577" s="340"/>
      <c r="G577" s="233"/>
      <c r="H577" s="351"/>
      <c r="I577" s="353"/>
      <c r="J577" s="89"/>
      <c r="K577" s="384"/>
      <c r="L577" s="388" t="str">
        <f t="shared" si="116"/>
        <v>Leer</v>
      </c>
      <c r="M577" s="388" t="str">
        <f t="shared" si="117"/>
        <v>Leer</v>
      </c>
      <c r="N577" s="388" t="str">
        <f t="shared" si="114"/>
        <v>Leer</v>
      </c>
      <c r="O577" s="388" t="str">
        <f>VLOOKUP(C577,{"29 - Psychiatrie (Erwachsene)","BGI";"30 - Kinder- und Jugendpsychiatrie","BGII";"31 - Psychosomatik","BGI";0,"Leer"},2,0)</f>
        <v>Leer</v>
      </c>
      <c r="P577" s="388" t="str">
        <f>VLOOKUP(C577,{"29 - Psychiatrie (Erwachsene)","BGIb";"30 - Kinder- und Jugendpsychiatrie","BGIIb";"31 - Psychosomatik","BGIb";0,"Leer"},2,0)</f>
        <v>Leer</v>
      </c>
      <c r="Q577" s="388" t="str">
        <f t="shared" si="118"/>
        <v>Leer</v>
      </c>
      <c r="R577" s="388">
        <f t="shared" si="107"/>
        <v>0</v>
      </c>
      <c r="S577" s="388">
        <f t="shared" si="115"/>
        <v>0</v>
      </c>
      <c r="T577" s="388">
        <f t="shared" si="108"/>
        <v>0</v>
      </c>
      <c r="U577" s="388">
        <f t="shared" si="109"/>
        <v>0</v>
      </c>
      <c r="V577" s="388">
        <f t="shared" si="110"/>
        <v>0</v>
      </c>
      <c r="W577" s="388">
        <f t="shared" si="111"/>
        <v>0</v>
      </c>
      <c r="X577" s="388">
        <f t="shared" si="112"/>
        <v>0</v>
      </c>
      <c r="Y577" s="388">
        <f t="shared" si="113"/>
        <v>0</v>
      </c>
    </row>
    <row r="578" spans="2:25" x14ac:dyDescent="0.3">
      <c r="B578" s="111" t="str">
        <f t="shared" si="106"/>
        <v>!!!</v>
      </c>
      <c r="C578" s="324"/>
      <c r="D578" s="351"/>
      <c r="E578" s="354"/>
      <c r="F578" s="340"/>
      <c r="G578" s="233"/>
      <c r="H578" s="351"/>
      <c r="I578" s="353"/>
      <c r="J578" s="89"/>
      <c r="K578" s="384"/>
      <c r="L578" s="388" t="str">
        <f t="shared" si="116"/>
        <v>Leer</v>
      </c>
      <c r="M578" s="388" t="str">
        <f t="shared" si="117"/>
        <v>Leer</v>
      </c>
      <c r="N578" s="388" t="str">
        <f t="shared" si="114"/>
        <v>Leer</v>
      </c>
      <c r="O578" s="388" t="str">
        <f>VLOOKUP(C578,{"29 - Psychiatrie (Erwachsene)","BGI";"30 - Kinder- und Jugendpsychiatrie","BGII";"31 - Psychosomatik","BGI";0,"Leer"},2,0)</f>
        <v>Leer</v>
      </c>
      <c r="P578" s="388" t="str">
        <f>VLOOKUP(C578,{"29 - Psychiatrie (Erwachsene)","BGIb";"30 - Kinder- und Jugendpsychiatrie","BGIIb";"31 - Psychosomatik","BGIb";0,"Leer"},2,0)</f>
        <v>Leer</v>
      </c>
      <c r="Q578" s="388" t="str">
        <f t="shared" si="118"/>
        <v>Leer</v>
      </c>
      <c r="R578" s="388">
        <f t="shared" si="107"/>
        <v>0</v>
      </c>
      <c r="S578" s="388">
        <f t="shared" si="115"/>
        <v>0</v>
      </c>
      <c r="T578" s="388">
        <f t="shared" si="108"/>
        <v>0</v>
      </c>
      <c r="U578" s="388">
        <f t="shared" si="109"/>
        <v>0</v>
      </c>
      <c r="V578" s="388">
        <f t="shared" si="110"/>
        <v>0</v>
      </c>
      <c r="W578" s="388">
        <f t="shared" si="111"/>
        <v>0</v>
      </c>
      <c r="X578" s="388">
        <f t="shared" si="112"/>
        <v>0</v>
      </c>
      <c r="Y578" s="388">
        <f t="shared" si="113"/>
        <v>0</v>
      </c>
    </row>
    <row r="579" spans="2:25" x14ac:dyDescent="0.3">
      <c r="B579" s="111" t="str">
        <f t="shared" si="106"/>
        <v>!!!</v>
      </c>
      <c r="C579" s="324"/>
      <c r="D579" s="351"/>
      <c r="E579" s="354"/>
      <c r="F579" s="340"/>
      <c r="G579" s="233"/>
      <c r="H579" s="351"/>
      <c r="I579" s="353"/>
      <c r="J579" s="89"/>
      <c r="K579" s="384"/>
      <c r="L579" s="388" t="str">
        <f t="shared" si="116"/>
        <v>Leer</v>
      </c>
      <c r="M579" s="388" t="str">
        <f t="shared" si="117"/>
        <v>Leer</v>
      </c>
      <c r="N579" s="388" t="str">
        <f t="shared" si="114"/>
        <v>Leer</v>
      </c>
      <c r="O579" s="388" t="str">
        <f>VLOOKUP(C579,{"29 - Psychiatrie (Erwachsene)","BGI";"30 - Kinder- und Jugendpsychiatrie","BGII";"31 - Psychosomatik","BGI";0,"Leer"},2,0)</f>
        <v>Leer</v>
      </c>
      <c r="P579" s="388" t="str">
        <f>VLOOKUP(C579,{"29 - Psychiatrie (Erwachsene)","BGIb";"30 - Kinder- und Jugendpsychiatrie","BGIIb";"31 - Psychosomatik","BGIb";0,"Leer"},2,0)</f>
        <v>Leer</v>
      </c>
      <c r="Q579" s="388" t="str">
        <f t="shared" si="118"/>
        <v>Leer</v>
      </c>
      <c r="R579" s="388">
        <f t="shared" si="107"/>
        <v>0</v>
      </c>
      <c r="S579" s="388">
        <f t="shared" si="115"/>
        <v>0</v>
      </c>
      <c r="T579" s="388">
        <f t="shared" si="108"/>
        <v>0</v>
      </c>
      <c r="U579" s="388">
        <f t="shared" si="109"/>
        <v>0</v>
      </c>
      <c r="V579" s="388">
        <f t="shared" si="110"/>
        <v>0</v>
      </c>
      <c r="W579" s="388">
        <f t="shared" si="111"/>
        <v>0</v>
      </c>
      <c r="X579" s="388">
        <f t="shared" si="112"/>
        <v>0</v>
      </c>
      <c r="Y579" s="388">
        <f t="shared" si="113"/>
        <v>0</v>
      </c>
    </row>
    <row r="580" spans="2:25" x14ac:dyDescent="0.3">
      <c r="B580" s="111" t="str">
        <f t="shared" si="106"/>
        <v>!!!</v>
      </c>
      <c r="C580" s="324"/>
      <c r="D580" s="351"/>
      <c r="E580" s="354"/>
      <c r="F580" s="340"/>
      <c r="G580" s="233"/>
      <c r="H580" s="351"/>
      <c r="I580" s="353"/>
      <c r="J580" s="89"/>
      <c r="K580" s="384"/>
      <c r="L580" s="388" t="str">
        <f t="shared" si="116"/>
        <v>Leer</v>
      </c>
      <c r="M580" s="388" t="str">
        <f t="shared" si="117"/>
        <v>Leer</v>
      </c>
      <c r="N580" s="388" t="str">
        <f t="shared" si="114"/>
        <v>Leer</v>
      </c>
      <c r="O580" s="388" t="str">
        <f>VLOOKUP(C580,{"29 - Psychiatrie (Erwachsene)","BGI";"30 - Kinder- und Jugendpsychiatrie","BGII";"31 - Psychosomatik","BGI";0,"Leer"},2,0)</f>
        <v>Leer</v>
      </c>
      <c r="P580" s="388" t="str">
        <f>VLOOKUP(C580,{"29 - Psychiatrie (Erwachsene)","BGIb";"30 - Kinder- und Jugendpsychiatrie","BGIIb";"31 - Psychosomatik","BGIb";0,"Leer"},2,0)</f>
        <v>Leer</v>
      </c>
      <c r="Q580" s="388" t="str">
        <f t="shared" si="118"/>
        <v>Leer</v>
      </c>
      <c r="R580" s="388">
        <f t="shared" si="107"/>
        <v>0</v>
      </c>
      <c r="S580" s="388">
        <f t="shared" si="115"/>
        <v>0</v>
      </c>
      <c r="T580" s="388">
        <f t="shared" si="108"/>
        <v>0</v>
      </c>
      <c r="U580" s="388">
        <f t="shared" si="109"/>
        <v>0</v>
      </c>
      <c r="V580" s="388">
        <f t="shared" si="110"/>
        <v>0</v>
      </c>
      <c r="W580" s="388">
        <f t="shared" si="111"/>
        <v>0</v>
      </c>
      <c r="X580" s="388">
        <f t="shared" si="112"/>
        <v>0</v>
      </c>
      <c r="Y580" s="388">
        <f t="shared" si="113"/>
        <v>0</v>
      </c>
    </row>
    <row r="581" spans="2:25" x14ac:dyDescent="0.3">
      <c r="B581" s="111" t="str">
        <f t="shared" si="106"/>
        <v>!!!</v>
      </c>
      <c r="C581" s="324"/>
      <c r="D581" s="351"/>
      <c r="E581" s="354"/>
      <c r="F581" s="340"/>
      <c r="G581" s="233"/>
      <c r="H581" s="351"/>
      <c r="I581" s="353"/>
      <c r="J581" s="89"/>
      <c r="K581" s="384"/>
      <c r="L581" s="388" t="str">
        <f t="shared" si="116"/>
        <v>Leer</v>
      </c>
      <c r="M581" s="388" t="str">
        <f t="shared" si="117"/>
        <v>Leer</v>
      </c>
      <c r="N581" s="388" t="str">
        <f t="shared" si="114"/>
        <v>Leer</v>
      </c>
      <c r="O581" s="388" t="str">
        <f>VLOOKUP(C581,{"29 - Psychiatrie (Erwachsene)","BGI";"30 - Kinder- und Jugendpsychiatrie","BGII";"31 - Psychosomatik","BGI";0,"Leer"},2,0)</f>
        <v>Leer</v>
      </c>
      <c r="P581" s="388" t="str">
        <f>VLOOKUP(C581,{"29 - Psychiatrie (Erwachsene)","BGIb";"30 - Kinder- und Jugendpsychiatrie","BGIIb";"31 - Psychosomatik","BGIb";0,"Leer"},2,0)</f>
        <v>Leer</v>
      </c>
      <c r="Q581" s="388" t="str">
        <f t="shared" si="118"/>
        <v>Leer</v>
      </c>
      <c r="R581" s="388">
        <f t="shared" si="107"/>
        <v>0</v>
      </c>
      <c r="S581" s="388">
        <f t="shared" si="115"/>
        <v>0</v>
      </c>
      <c r="T581" s="388">
        <f t="shared" si="108"/>
        <v>0</v>
      </c>
      <c r="U581" s="388">
        <f t="shared" si="109"/>
        <v>0</v>
      </c>
      <c r="V581" s="388">
        <f t="shared" si="110"/>
        <v>0</v>
      </c>
      <c r="W581" s="388">
        <f t="shared" si="111"/>
        <v>0</v>
      </c>
      <c r="X581" s="388">
        <f t="shared" si="112"/>
        <v>0</v>
      </c>
      <c r="Y581" s="388">
        <f t="shared" si="113"/>
        <v>0</v>
      </c>
    </row>
    <row r="582" spans="2:25" x14ac:dyDescent="0.3">
      <c r="B582" s="111" t="str">
        <f t="shared" si="106"/>
        <v>!!!</v>
      </c>
      <c r="C582" s="324"/>
      <c r="D582" s="351"/>
      <c r="E582" s="354"/>
      <c r="F582" s="340"/>
      <c r="G582" s="233"/>
      <c r="H582" s="351"/>
      <c r="I582" s="353"/>
      <c r="J582" s="89"/>
      <c r="K582" s="384"/>
      <c r="L582" s="388" t="str">
        <f t="shared" si="116"/>
        <v>Leer</v>
      </c>
      <c r="M582" s="388" t="str">
        <f t="shared" si="117"/>
        <v>Leer</v>
      </c>
      <c r="N582" s="388" t="str">
        <f t="shared" si="114"/>
        <v>Leer</v>
      </c>
      <c r="O582" s="388" t="str">
        <f>VLOOKUP(C582,{"29 - Psychiatrie (Erwachsene)","BGI";"30 - Kinder- und Jugendpsychiatrie","BGII";"31 - Psychosomatik","BGI";0,"Leer"},2,0)</f>
        <v>Leer</v>
      </c>
      <c r="P582" s="388" t="str">
        <f>VLOOKUP(C582,{"29 - Psychiatrie (Erwachsene)","BGIb";"30 - Kinder- und Jugendpsychiatrie","BGIIb";"31 - Psychosomatik","BGIb";0,"Leer"},2,0)</f>
        <v>Leer</v>
      </c>
      <c r="Q582" s="388" t="str">
        <f t="shared" si="118"/>
        <v>Leer</v>
      </c>
      <c r="R582" s="388">
        <f t="shared" si="107"/>
        <v>0</v>
      </c>
      <c r="S582" s="388">
        <f t="shared" si="115"/>
        <v>0</v>
      </c>
      <c r="T582" s="388">
        <f t="shared" si="108"/>
        <v>0</v>
      </c>
      <c r="U582" s="388">
        <f t="shared" si="109"/>
        <v>0</v>
      </c>
      <c r="V582" s="388">
        <f t="shared" si="110"/>
        <v>0</v>
      </c>
      <c r="W582" s="388">
        <f t="shared" si="111"/>
        <v>0</v>
      </c>
      <c r="X582" s="388">
        <f t="shared" si="112"/>
        <v>0</v>
      </c>
      <c r="Y582" s="388">
        <f t="shared" si="113"/>
        <v>0</v>
      </c>
    </row>
    <row r="583" spans="2:25" x14ac:dyDescent="0.3">
      <c r="B583" s="111" t="str">
        <f t="shared" si="106"/>
        <v>!!!</v>
      </c>
      <c r="C583" s="324"/>
      <c r="D583" s="351"/>
      <c r="E583" s="354"/>
      <c r="F583" s="340"/>
      <c r="G583" s="233"/>
      <c r="H583" s="351"/>
      <c r="I583" s="353"/>
      <c r="J583" s="89"/>
      <c r="K583" s="384"/>
      <c r="L583" s="388" t="str">
        <f t="shared" si="116"/>
        <v>Leer</v>
      </c>
      <c r="M583" s="388" t="str">
        <f t="shared" si="117"/>
        <v>Leer</v>
      </c>
      <c r="N583" s="388" t="str">
        <f t="shared" si="114"/>
        <v>Leer</v>
      </c>
      <c r="O583" s="388" t="str">
        <f>VLOOKUP(C583,{"29 - Psychiatrie (Erwachsene)","BGI";"30 - Kinder- und Jugendpsychiatrie","BGII";"31 - Psychosomatik","BGI";0,"Leer"},2,0)</f>
        <v>Leer</v>
      </c>
      <c r="P583" s="388" t="str">
        <f>VLOOKUP(C583,{"29 - Psychiatrie (Erwachsene)","BGIb";"30 - Kinder- und Jugendpsychiatrie","BGIIb";"31 - Psychosomatik","BGIb";0,"Leer"},2,0)</f>
        <v>Leer</v>
      </c>
      <c r="Q583" s="388" t="str">
        <f t="shared" si="118"/>
        <v>Leer</v>
      </c>
      <c r="R583" s="388">
        <f t="shared" si="107"/>
        <v>0</v>
      </c>
      <c r="S583" s="388">
        <f t="shared" si="115"/>
        <v>0</v>
      </c>
      <c r="T583" s="388">
        <f t="shared" si="108"/>
        <v>0</v>
      </c>
      <c r="U583" s="388">
        <f t="shared" si="109"/>
        <v>0</v>
      </c>
      <c r="V583" s="388">
        <f t="shared" si="110"/>
        <v>0</v>
      </c>
      <c r="W583" s="388">
        <f t="shared" si="111"/>
        <v>0</v>
      </c>
      <c r="X583" s="388">
        <f t="shared" si="112"/>
        <v>0</v>
      </c>
      <c r="Y583" s="388">
        <f t="shared" si="113"/>
        <v>0</v>
      </c>
    </row>
    <row r="584" spans="2:25" x14ac:dyDescent="0.3">
      <c r="B584" s="111" t="str">
        <f t="shared" si="106"/>
        <v>!!!</v>
      </c>
      <c r="C584" s="324"/>
      <c r="D584" s="351"/>
      <c r="E584" s="354"/>
      <c r="F584" s="340"/>
      <c r="G584" s="233"/>
      <c r="H584" s="351"/>
      <c r="I584" s="353"/>
      <c r="J584" s="89"/>
      <c r="K584" s="384"/>
      <c r="L584" s="388" t="str">
        <f t="shared" si="116"/>
        <v>Leer</v>
      </c>
      <c r="M584" s="388" t="str">
        <f t="shared" si="117"/>
        <v>Leer</v>
      </c>
      <c r="N584" s="388" t="str">
        <f t="shared" si="114"/>
        <v>Leer</v>
      </c>
      <c r="O584" s="388" t="str">
        <f>VLOOKUP(C584,{"29 - Psychiatrie (Erwachsene)","BGI";"30 - Kinder- und Jugendpsychiatrie","BGII";"31 - Psychosomatik","BGI";0,"Leer"},2,0)</f>
        <v>Leer</v>
      </c>
      <c r="P584" s="388" t="str">
        <f>VLOOKUP(C584,{"29 - Psychiatrie (Erwachsene)","BGIb";"30 - Kinder- und Jugendpsychiatrie","BGIIb";"31 - Psychosomatik","BGIb";0,"Leer"},2,0)</f>
        <v>Leer</v>
      </c>
      <c r="Q584" s="388" t="str">
        <f t="shared" si="118"/>
        <v>Leer</v>
      </c>
      <c r="R584" s="388">
        <f t="shared" si="107"/>
        <v>0</v>
      </c>
      <c r="S584" s="388">
        <f t="shared" si="115"/>
        <v>0</v>
      </c>
      <c r="T584" s="388">
        <f t="shared" si="108"/>
        <v>0</v>
      </c>
      <c r="U584" s="388">
        <f t="shared" si="109"/>
        <v>0</v>
      </c>
      <c r="V584" s="388">
        <f t="shared" si="110"/>
        <v>0</v>
      </c>
      <c r="W584" s="388">
        <f t="shared" si="111"/>
        <v>0</v>
      </c>
      <c r="X584" s="388">
        <f t="shared" si="112"/>
        <v>0</v>
      </c>
      <c r="Y584" s="388">
        <f t="shared" si="113"/>
        <v>0</v>
      </c>
    </row>
    <row r="585" spans="2:25" x14ac:dyDescent="0.3">
      <c r="B585" s="111" t="str">
        <f t="shared" si="106"/>
        <v>!!!</v>
      </c>
      <c r="C585" s="324"/>
      <c r="D585" s="351"/>
      <c r="E585" s="354"/>
      <c r="F585" s="340"/>
      <c r="G585" s="233"/>
      <c r="H585" s="351"/>
      <c r="I585" s="353"/>
      <c r="J585" s="89"/>
      <c r="K585" s="384"/>
      <c r="L585" s="388" t="str">
        <f t="shared" si="116"/>
        <v>Leer</v>
      </c>
      <c r="M585" s="388" t="str">
        <f t="shared" si="117"/>
        <v>Leer</v>
      </c>
      <c r="N585" s="388" t="str">
        <f t="shared" si="114"/>
        <v>Leer</v>
      </c>
      <c r="O585" s="388" t="str">
        <f>VLOOKUP(C585,{"29 - Psychiatrie (Erwachsene)","BGI";"30 - Kinder- und Jugendpsychiatrie","BGII";"31 - Psychosomatik","BGI";0,"Leer"},2,0)</f>
        <v>Leer</v>
      </c>
      <c r="P585" s="388" t="str">
        <f>VLOOKUP(C585,{"29 - Psychiatrie (Erwachsene)","BGIb";"30 - Kinder- und Jugendpsychiatrie","BGIIb";"31 - Psychosomatik","BGIb";0,"Leer"},2,0)</f>
        <v>Leer</v>
      </c>
      <c r="Q585" s="388" t="str">
        <f t="shared" si="118"/>
        <v>Leer</v>
      </c>
      <c r="R585" s="388">
        <f t="shared" si="107"/>
        <v>0</v>
      </c>
      <c r="S585" s="388">
        <f t="shared" si="115"/>
        <v>0</v>
      </c>
      <c r="T585" s="388">
        <f t="shared" si="108"/>
        <v>0</v>
      </c>
      <c r="U585" s="388">
        <f t="shared" si="109"/>
        <v>0</v>
      </c>
      <c r="V585" s="388">
        <f t="shared" si="110"/>
        <v>0</v>
      </c>
      <c r="W585" s="388">
        <f t="shared" si="111"/>
        <v>0</v>
      </c>
      <c r="X585" s="388">
        <f t="shared" si="112"/>
        <v>0</v>
      </c>
      <c r="Y585" s="388">
        <f t="shared" si="113"/>
        <v>0</v>
      </c>
    </row>
    <row r="586" spans="2:25" x14ac:dyDescent="0.3">
      <c r="B586" s="111" t="str">
        <f t="shared" si="106"/>
        <v>!!!</v>
      </c>
      <c r="C586" s="324"/>
      <c r="D586" s="351"/>
      <c r="E586" s="354"/>
      <c r="F586" s="340"/>
      <c r="G586" s="233"/>
      <c r="H586" s="351"/>
      <c r="I586" s="353"/>
      <c r="J586" s="89"/>
      <c r="K586" s="384"/>
      <c r="L586" s="388" t="str">
        <f t="shared" si="116"/>
        <v>Leer</v>
      </c>
      <c r="M586" s="388" t="str">
        <f t="shared" si="117"/>
        <v>Leer</v>
      </c>
      <c r="N586" s="388" t="str">
        <f t="shared" si="114"/>
        <v>Leer</v>
      </c>
      <c r="O586" s="388" t="str">
        <f>VLOOKUP(C586,{"29 - Psychiatrie (Erwachsene)","BGI";"30 - Kinder- und Jugendpsychiatrie","BGII";"31 - Psychosomatik","BGI";0,"Leer"},2,0)</f>
        <v>Leer</v>
      </c>
      <c r="P586" s="388" t="str">
        <f>VLOOKUP(C586,{"29 - Psychiatrie (Erwachsene)","BGIb";"30 - Kinder- und Jugendpsychiatrie","BGIIb";"31 - Psychosomatik","BGIb";0,"Leer"},2,0)</f>
        <v>Leer</v>
      </c>
      <c r="Q586" s="388" t="str">
        <f t="shared" si="118"/>
        <v>Leer</v>
      </c>
      <c r="R586" s="388">
        <f t="shared" si="107"/>
        <v>0</v>
      </c>
      <c r="S586" s="388">
        <f t="shared" si="115"/>
        <v>0</v>
      </c>
      <c r="T586" s="388">
        <f t="shared" si="108"/>
        <v>0</v>
      </c>
      <c r="U586" s="388">
        <f t="shared" si="109"/>
        <v>0</v>
      </c>
      <c r="V586" s="388">
        <f t="shared" si="110"/>
        <v>0</v>
      </c>
      <c r="W586" s="388">
        <f t="shared" si="111"/>
        <v>0</v>
      </c>
      <c r="X586" s="388">
        <f t="shared" si="112"/>
        <v>0</v>
      </c>
      <c r="Y586" s="388">
        <f t="shared" si="113"/>
        <v>0</v>
      </c>
    </row>
    <row r="587" spans="2:25" x14ac:dyDescent="0.3">
      <c r="B587" s="111" t="str">
        <f t="shared" si="106"/>
        <v>!!!</v>
      </c>
      <c r="C587" s="324"/>
      <c r="D587" s="351"/>
      <c r="E587" s="354"/>
      <c r="F587" s="340"/>
      <c r="G587" s="233"/>
      <c r="H587" s="351"/>
      <c r="I587" s="353"/>
      <c r="J587" s="89"/>
      <c r="K587" s="384"/>
      <c r="L587" s="388" t="str">
        <f t="shared" si="116"/>
        <v>Leer</v>
      </c>
      <c r="M587" s="388" t="str">
        <f t="shared" si="117"/>
        <v>Leer</v>
      </c>
      <c r="N587" s="388" t="str">
        <f t="shared" si="114"/>
        <v>Leer</v>
      </c>
      <c r="O587" s="388" t="str">
        <f>VLOOKUP(C587,{"29 - Psychiatrie (Erwachsene)","BGI";"30 - Kinder- und Jugendpsychiatrie","BGII";"31 - Psychosomatik","BGI";0,"Leer"},2,0)</f>
        <v>Leer</v>
      </c>
      <c r="P587" s="388" t="str">
        <f>VLOOKUP(C587,{"29 - Psychiatrie (Erwachsene)","BGIb";"30 - Kinder- und Jugendpsychiatrie","BGIIb";"31 - Psychosomatik","BGIb";0,"Leer"},2,0)</f>
        <v>Leer</v>
      </c>
      <c r="Q587" s="388" t="str">
        <f t="shared" si="118"/>
        <v>Leer</v>
      </c>
      <c r="R587" s="388">
        <f t="shared" si="107"/>
        <v>0</v>
      </c>
      <c r="S587" s="388">
        <f t="shared" si="115"/>
        <v>0</v>
      </c>
      <c r="T587" s="388">
        <f t="shared" si="108"/>
        <v>0</v>
      </c>
      <c r="U587" s="388">
        <f t="shared" si="109"/>
        <v>0</v>
      </c>
      <c r="V587" s="388">
        <f t="shared" si="110"/>
        <v>0</v>
      </c>
      <c r="W587" s="388">
        <f t="shared" si="111"/>
        <v>0</v>
      </c>
      <c r="X587" s="388">
        <f t="shared" si="112"/>
        <v>0</v>
      </c>
      <c r="Y587" s="388">
        <f t="shared" si="113"/>
        <v>0</v>
      </c>
    </row>
    <row r="588" spans="2:25" x14ac:dyDescent="0.3">
      <c r="B588" s="111" t="str">
        <f t="shared" si="106"/>
        <v>!!!</v>
      </c>
      <c r="C588" s="324"/>
      <c r="D588" s="351"/>
      <c r="E588" s="354"/>
      <c r="F588" s="340"/>
      <c r="G588" s="233"/>
      <c r="H588" s="351"/>
      <c r="I588" s="353"/>
      <c r="J588" s="89"/>
      <c r="K588" s="384"/>
      <c r="L588" s="388" t="str">
        <f t="shared" si="116"/>
        <v>Leer</v>
      </c>
      <c r="M588" s="388" t="str">
        <f t="shared" si="117"/>
        <v>Leer</v>
      </c>
      <c r="N588" s="388" t="str">
        <f t="shared" si="114"/>
        <v>Leer</v>
      </c>
      <c r="O588" s="388" t="str">
        <f>VLOOKUP(C588,{"29 - Psychiatrie (Erwachsene)","BGI";"30 - Kinder- und Jugendpsychiatrie","BGII";"31 - Psychosomatik","BGI";0,"Leer"},2,0)</f>
        <v>Leer</v>
      </c>
      <c r="P588" s="388" t="str">
        <f>VLOOKUP(C588,{"29 - Psychiatrie (Erwachsene)","BGIb";"30 - Kinder- und Jugendpsychiatrie","BGIIb";"31 - Psychosomatik","BGIb";0,"Leer"},2,0)</f>
        <v>Leer</v>
      </c>
      <c r="Q588" s="388" t="str">
        <f t="shared" si="118"/>
        <v>Leer</v>
      </c>
      <c r="R588" s="388">
        <f t="shared" si="107"/>
        <v>0</v>
      </c>
      <c r="S588" s="388">
        <f t="shared" si="115"/>
        <v>0</v>
      </c>
      <c r="T588" s="388">
        <f t="shared" si="108"/>
        <v>0</v>
      </c>
      <c r="U588" s="388">
        <f t="shared" si="109"/>
        <v>0</v>
      </c>
      <c r="V588" s="388">
        <f t="shared" si="110"/>
        <v>0</v>
      </c>
      <c r="W588" s="388">
        <f t="shared" si="111"/>
        <v>0</v>
      </c>
      <c r="X588" s="388">
        <f t="shared" si="112"/>
        <v>0</v>
      </c>
      <c r="Y588" s="388">
        <f t="shared" si="113"/>
        <v>0</v>
      </c>
    </row>
    <row r="589" spans="2:25" x14ac:dyDescent="0.3">
      <c r="B589" s="111" t="str">
        <f t="shared" si="106"/>
        <v>!!!</v>
      </c>
      <c r="C589" s="324"/>
      <c r="D589" s="351"/>
      <c r="E589" s="354"/>
      <c r="F589" s="340"/>
      <c r="G589" s="233"/>
      <c r="H589" s="351"/>
      <c r="I589" s="353"/>
      <c r="J589" s="89"/>
      <c r="K589" s="384"/>
      <c r="L589" s="388" t="str">
        <f t="shared" si="116"/>
        <v>Leer</v>
      </c>
      <c r="M589" s="388" t="str">
        <f t="shared" si="117"/>
        <v>Leer</v>
      </c>
      <c r="N589" s="388" t="str">
        <f t="shared" si="114"/>
        <v>Leer</v>
      </c>
      <c r="O589" s="388" t="str">
        <f>VLOOKUP(C589,{"29 - Psychiatrie (Erwachsene)","BGI";"30 - Kinder- und Jugendpsychiatrie","BGII";"31 - Psychosomatik","BGI";0,"Leer"},2,0)</f>
        <v>Leer</v>
      </c>
      <c r="P589" s="388" t="str">
        <f>VLOOKUP(C589,{"29 - Psychiatrie (Erwachsene)","BGIb";"30 - Kinder- und Jugendpsychiatrie","BGIIb";"31 - Psychosomatik","BGIb";0,"Leer"},2,0)</f>
        <v>Leer</v>
      </c>
      <c r="Q589" s="388" t="str">
        <f t="shared" si="118"/>
        <v>Leer</v>
      </c>
      <c r="R589" s="388">
        <f t="shared" si="107"/>
        <v>0</v>
      </c>
      <c r="S589" s="388">
        <f t="shared" si="115"/>
        <v>0</v>
      </c>
      <c r="T589" s="388">
        <f t="shared" si="108"/>
        <v>0</v>
      </c>
      <c r="U589" s="388">
        <f t="shared" si="109"/>
        <v>0</v>
      </c>
      <c r="V589" s="388">
        <f t="shared" si="110"/>
        <v>0</v>
      </c>
      <c r="W589" s="388">
        <f t="shared" si="111"/>
        <v>0</v>
      </c>
      <c r="X589" s="388">
        <f t="shared" si="112"/>
        <v>0</v>
      </c>
      <c r="Y589" s="388">
        <f t="shared" si="113"/>
        <v>0</v>
      </c>
    </row>
    <row r="590" spans="2:25" x14ac:dyDescent="0.3">
      <c r="B590" s="111" t="str">
        <f t="shared" ref="B590:B653" si="119">IF(SUM(S590:Y590)&lt;7,"!!!","")</f>
        <v>!!!</v>
      </c>
      <c r="C590" s="324"/>
      <c r="D590" s="351"/>
      <c r="E590" s="354"/>
      <c r="F590" s="340"/>
      <c r="G590" s="233"/>
      <c r="H590" s="351"/>
      <c r="I590" s="353"/>
      <c r="J590" s="89"/>
      <c r="K590" s="384"/>
      <c r="L590" s="388" t="str">
        <f t="shared" si="116"/>
        <v>Leer</v>
      </c>
      <c r="M590" s="388" t="str">
        <f t="shared" si="117"/>
        <v>Leer</v>
      </c>
      <c r="N590" s="388" t="str">
        <f t="shared" si="114"/>
        <v>Leer</v>
      </c>
      <c r="O590" s="388" t="str">
        <f>VLOOKUP(C590,{"29 - Psychiatrie (Erwachsene)","BGI";"30 - Kinder- und Jugendpsychiatrie","BGII";"31 - Psychosomatik","BGI";0,"Leer"},2,0)</f>
        <v>Leer</v>
      </c>
      <c r="P590" s="388" t="str">
        <f>VLOOKUP(C590,{"29 - Psychiatrie (Erwachsene)","BGIb";"30 - Kinder- und Jugendpsychiatrie","BGIIb";"31 - Psychosomatik","BGIb";0,"Leer"},2,0)</f>
        <v>Leer</v>
      </c>
      <c r="Q590" s="388" t="str">
        <f t="shared" si="118"/>
        <v>Leer</v>
      </c>
      <c r="R590" s="388">
        <f t="shared" ref="R590:R653" si="120">IF(LEN(B590)&gt;0,0,1)</f>
        <v>0</v>
      </c>
      <c r="S590" s="388">
        <f t="shared" si="115"/>
        <v>0</v>
      </c>
      <c r="T590" s="388">
        <f t="shared" ref="T590:T653" si="121">IF(LEN(D590)&gt;0,1,0)</f>
        <v>0</v>
      </c>
      <c r="U590" s="388">
        <f t="shared" ref="U590:U653" si="122">IF(LEN(E590)&gt;0,1,0)</f>
        <v>0</v>
      </c>
      <c r="V590" s="388">
        <f t="shared" ref="V590:V653" si="123">IF(LEN(F590)&gt;0,1,0)</f>
        <v>0</v>
      </c>
      <c r="W590" s="388">
        <f t="shared" ref="W590:W653" si="124">IF(LEN(G590)&gt;0,1,0)</f>
        <v>0</v>
      </c>
      <c r="X590" s="388">
        <f t="shared" ref="X590:X653" si="125">IF(LEN(H590)&gt;0,1,0)</f>
        <v>0</v>
      </c>
      <c r="Y590" s="388">
        <f t="shared" ref="Y590:Y653" si="126">IF(LEN(I590)&gt;0,1,0)</f>
        <v>0</v>
      </c>
    </row>
    <row r="591" spans="2:25" x14ac:dyDescent="0.3">
      <c r="B591" s="111" t="str">
        <f t="shared" si="119"/>
        <v>!!!</v>
      </c>
      <c r="C591" s="324"/>
      <c r="D591" s="351"/>
      <c r="E591" s="354"/>
      <c r="F591" s="340"/>
      <c r="G591" s="233"/>
      <c r="H591" s="351"/>
      <c r="I591" s="353"/>
      <c r="J591" s="89"/>
      <c r="K591" s="384"/>
      <c r="L591" s="388" t="str">
        <f t="shared" si="116"/>
        <v>Leer</v>
      </c>
      <c r="M591" s="388" t="str">
        <f t="shared" si="117"/>
        <v>Leer</v>
      </c>
      <c r="N591" s="388" t="str">
        <f t="shared" ref="N591:N654" si="127">IF($C591&lt;&gt;"","Anrechnungstatbestand","Leer")</f>
        <v>Leer</v>
      </c>
      <c r="O591" s="388" t="str">
        <f>VLOOKUP(C591,{"29 - Psychiatrie (Erwachsene)","BGI";"30 - Kinder- und Jugendpsychiatrie","BGII";"31 - Psychosomatik","BGI";0,"Leer"},2,0)</f>
        <v>Leer</v>
      </c>
      <c r="P591" s="388" t="str">
        <f>VLOOKUP(C591,{"29 - Psychiatrie (Erwachsene)","BGIb";"30 - Kinder- und Jugendpsychiatrie","BGIIb";"31 - Psychosomatik","BGIb";0,"Leer"},2,0)</f>
        <v>Leer</v>
      </c>
      <c r="Q591" s="388" t="str">
        <f t="shared" si="118"/>
        <v>Leer</v>
      </c>
      <c r="R591" s="388">
        <f t="shared" si="120"/>
        <v>0</v>
      </c>
      <c r="S591" s="388">
        <f t="shared" ref="S591:S654" si="128">IF(C591&lt;&gt;"",1,0)</f>
        <v>0</v>
      </c>
      <c r="T591" s="388">
        <f t="shared" si="121"/>
        <v>0</v>
      </c>
      <c r="U591" s="388">
        <f t="shared" si="122"/>
        <v>0</v>
      </c>
      <c r="V591" s="388">
        <f t="shared" si="123"/>
        <v>0</v>
      </c>
      <c r="W591" s="388">
        <f t="shared" si="124"/>
        <v>0</v>
      </c>
      <c r="X591" s="388">
        <f t="shared" si="125"/>
        <v>0</v>
      </c>
      <c r="Y591" s="388">
        <f t="shared" si="126"/>
        <v>0</v>
      </c>
    </row>
    <row r="592" spans="2:25" x14ac:dyDescent="0.3">
      <c r="B592" s="111" t="str">
        <f t="shared" si="119"/>
        <v>!!!</v>
      </c>
      <c r="C592" s="324"/>
      <c r="D592" s="351"/>
      <c r="E592" s="354"/>
      <c r="F592" s="340"/>
      <c r="G592" s="233"/>
      <c r="H592" s="351"/>
      <c r="I592" s="353"/>
      <c r="J592" s="89"/>
      <c r="K592" s="384"/>
      <c r="L592" s="388" t="str">
        <f t="shared" si="116"/>
        <v>Leer</v>
      </c>
      <c r="M592" s="388" t="str">
        <f t="shared" si="117"/>
        <v>Leer</v>
      </c>
      <c r="N592" s="388" t="str">
        <f t="shared" si="127"/>
        <v>Leer</v>
      </c>
      <c r="O592" s="388" t="str">
        <f>VLOOKUP(C592,{"29 - Psychiatrie (Erwachsene)","BGI";"30 - Kinder- und Jugendpsychiatrie","BGII";"31 - Psychosomatik","BGI";0,"Leer"},2,0)</f>
        <v>Leer</v>
      </c>
      <c r="P592" s="388" t="str">
        <f>VLOOKUP(C592,{"29 - Psychiatrie (Erwachsene)","BGIb";"30 - Kinder- und Jugendpsychiatrie","BGIIb";"31 - Psychosomatik","BGIb";0,"Leer"},2,0)</f>
        <v>Leer</v>
      </c>
      <c r="Q592" s="388" t="str">
        <f t="shared" si="118"/>
        <v>Leer</v>
      </c>
      <c r="R592" s="388">
        <f t="shared" si="120"/>
        <v>0</v>
      </c>
      <c r="S592" s="388">
        <f t="shared" si="128"/>
        <v>0</v>
      </c>
      <c r="T592" s="388">
        <f t="shared" si="121"/>
        <v>0</v>
      </c>
      <c r="U592" s="388">
        <f t="shared" si="122"/>
        <v>0</v>
      </c>
      <c r="V592" s="388">
        <f t="shared" si="123"/>
        <v>0</v>
      </c>
      <c r="W592" s="388">
        <f t="shared" si="124"/>
        <v>0</v>
      </c>
      <c r="X592" s="388">
        <f t="shared" si="125"/>
        <v>0</v>
      </c>
      <c r="Y592" s="388">
        <f t="shared" si="126"/>
        <v>0</v>
      </c>
    </row>
    <row r="593" spans="2:25" x14ac:dyDescent="0.3">
      <c r="B593" s="111" t="str">
        <f t="shared" si="119"/>
        <v>!!!</v>
      </c>
      <c r="C593" s="324"/>
      <c r="D593" s="351"/>
      <c r="E593" s="354"/>
      <c r="F593" s="340"/>
      <c r="G593" s="233"/>
      <c r="H593" s="351"/>
      <c r="I593" s="353"/>
      <c r="J593" s="89"/>
      <c r="K593" s="384"/>
      <c r="L593" s="388" t="str">
        <f t="shared" si="116"/>
        <v>Leer</v>
      </c>
      <c r="M593" s="388" t="str">
        <f t="shared" si="117"/>
        <v>Leer</v>
      </c>
      <c r="N593" s="388" t="str">
        <f t="shared" si="127"/>
        <v>Leer</v>
      </c>
      <c r="O593" s="388" t="str">
        <f>VLOOKUP(C593,{"29 - Psychiatrie (Erwachsene)","BGI";"30 - Kinder- und Jugendpsychiatrie","BGII";"31 - Psychosomatik","BGI";0,"Leer"},2,0)</f>
        <v>Leer</v>
      </c>
      <c r="P593" s="388" t="str">
        <f>VLOOKUP(C593,{"29 - Psychiatrie (Erwachsene)","BGIb";"30 - Kinder- und Jugendpsychiatrie","BGIIb";"31 - Psychosomatik","BGIb";0,"Leer"},2,0)</f>
        <v>Leer</v>
      </c>
      <c r="Q593" s="388" t="str">
        <f t="shared" si="118"/>
        <v>Leer</v>
      </c>
      <c r="R593" s="388">
        <f t="shared" si="120"/>
        <v>0</v>
      </c>
      <c r="S593" s="388">
        <f t="shared" si="128"/>
        <v>0</v>
      </c>
      <c r="T593" s="388">
        <f t="shared" si="121"/>
        <v>0</v>
      </c>
      <c r="U593" s="388">
        <f t="shared" si="122"/>
        <v>0</v>
      </c>
      <c r="V593" s="388">
        <f t="shared" si="123"/>
        <v>0</v>
      </c>
      <c r="W593" s="388">
        <f t="shared" si="124"/>
        <v>0</v>
      </c>
      <c r="X593" s="388">
        <f t="shared" si="125"/>
        <v>0</v>
      </c>
      <c r="Y593" s="388">
        <f t="shared" si="126"/>
        <v>0</v>
      </c>
    </row>
    <row r="594" spans="2:25" x14ac:dyDescent="0.3">
      <c r="B594" s="111" t="str">
        <f t="shared" si="119"/>
        <v>!!!</v>
      </c>
      <c r="C594" s="324"/>
      <c r="D594" s="351"/>
      <c r="E594" s="354"/>
      <c r="F594" s="340"/>
      <c r="G594" s="233"/>
      <c r="H594" s="351"/>
      <c r="I594" s="353"/>
      <c r="J594" s="89"/>
      <c r="K594" s="384"/>
      <c r="L594" s="388" t="str">
        <f t="shared" ref="L594:L657" si="129">IF(C593&lt;&gt;"","Einrichtungen","Leer")</f>
        <v>Leer</v>
      </c>
      <c r="M594" s="388" t="str">
        <f t="shared" ref="M594:M657" si="130">IF(C594&lt;&gt;"","TND","Leer")</f>
        <v>Leer</v>
      </c>
      <c r="N594" s="388" t="str">
        <f t="shared" si="127"/>
        <v>Leer</v>
      </c>
      <c r="O594" s="388" t="str">
        <f>VLOOKUP(C594,{"29 - Psychiatrie (Erwachsene)","BGI";"30 - Kinder- und Jugendpsychiatrie","BGII";"31 - Psychosomatik","BGI";0,"Leer"},2,0)</f>
        <v>Leer</v>
      </c>
      <c r="P594" s="388" t="str">
        <f>VLOOKUP(C594,{"29 - Psychiatrie (Erwachsene)","BGIb";"30 - Kinder- und Jugendpsychiatrie","BGIIb";"31 - Psychosomatik","BGIb";0,"Leer"},2,0)</f>
        <v>Leer</v>
      </c>
      <c r="Q594" s="388" t="str">
        <f t="shared" ref="Q594:Q657" si="131">IF(E594="Anrechnung Fachkräfte Nicht-PPP-RL Berufsgruppen in VKS",P594,O594)</f>
        <v>Leer</v>
      </c>
      <c r="R594" s="388">
        <f t="shared" si="120"/>
        <v>0</v>
      </c>
      <c r="S594" s="388">
        <f t="shared" si="128"/>
        <v>0</v>
      </c>
      <c r="T594" s="388">
        <f t="shared" si="121"/>
        <v>0</v>
      </c>
      <c r="U594" s="388">
        <f t="shared" si="122"/>
        <v>0</v>
      </c>
      <c r="V594" s="388">
        <f t="shared" si="123"/>
        <v>0</v>
      </c>
      <c r="W594" s="388">
        <f t="shared" si="124"/>
        <v>0</v>
      </c>
      <c r="X594" s="388">
        <f t="shared" si="125"/>
        <v>0</v>
      </c>
      <c r="Y594" s="388">
        <f t="shared" si="126"/>
        <v>0</v>
      </c>
    </row>
    <row r="595" spans="2:25" x14ac:dyDescent="0.3">
      <c r="B595" s="111" t="str">
        <f t="shared" si="119"/>
        <v>!!!</v>
      </c>
      <c r="C595" s="324"/>
      <c r="D595" s="351"/>
      <c r="E595" s="354"/>
      <c r="F595" s="340"/>
      <c r="G595" s="233"/>
      <c r="H595" s="351"/>
      <c r="I595" s="353"/>
      <c r="J595" s="89"/>
      <c r="K595" s="384"/>
      <c r="L595" s="388" t="str">
        <f t="shared" si="129"/>
        <v>Leer</v>
      </c>
      <c r="M595" s="388" t="str">
        <f t="shared" si="130"/>
        <v>Leer</v>
      </c>
      <c r="N595" s="388" t="str">
        <f t="shared" si="127"/>
        <v>Leer</v>
      </c>
      <c r="O595" s="388" t="str">
        <f>VLOOKUP(C595,{"29 - Psychiatrie (Erwachsene)","BGI";"30 - Kinder- und Jugendpsychiatrie","BGII";"31 - Psychosomatik","BGI";0,"Leer"},2,0)</f>
        <v>Leer</v>
      </c>
      <c r="P595" s="388" t="str">
        <f>VLOOKUP(C595,{"29 - Psychiatrie (Erwachsene)","BGIb";"30 - Kinder- und Jugendpsychiatrie","BGIIb";"31 - Psychosomatik","BGIb";0,"Leer"},2,0)</f>
        <v>Leer</v>
      </c>
      <c r="Q595" s="388" t="str">
        <f t="shared" si="131"/>
        <v>Leer</v>
      </c>
      <c r="R595" s="388">
        <f t="shared" si="120"/>
        <v>0</v>
      </c>
      <c r="S595" s="388">
        <f t="shared" si="128"/>
        <v>0</v>
      </c>
      <c r="T595" s="388">
        <f t="shared" si="121"/>
        <v>0</v>
      </c>
      <c r="U595" s="388">
        <f t="shared" si="122"/>
        <v>0</v>
      </c>
      <c r="V595" s="388">
        <f t="shared" si="123"/>
        <v>0</v>
      </c>
      <c r="W595" s="388">
        <f t="shared" si="124"/>
        <v>0</v>
      </c>
      <c r="X595" s="388">
        <f t="shared" si="125"/>
        <v>0</v>
      </c>
      <c r="Y595" s="388">
        <f t="shared" si="126"/>
        <v>0</v>
      </c>
    </row>
    <row r="596" spans="2:25" x14ac:dyDescent="0.3">
      <c r="B596" s="111" t="str">
        <f t="shared" si="119"/>
        <v>!!!</v>
      </c>
      <c r="C596" s="324"/>
      <c r="D596" s="351"/>
      <c r="E596" s="354"/>
      <c r="F596" s="340"/>
      <c r="G596" s="233"/>
      <c r="H596" s="351"/>
      <c r="I596" s="353"/>
      <c r="J596" s="89"/>
      <c r="K596" s="384"/>
      <c r="L596" s="388" t="str">
        <f t="shared" si="129"/>
        <v>Leer</v>
      </c>
      <c r="M596" s="388" t="str">
        <f t="shared" si="130"/>
        <v>Leer</v>
      </c>
      <c r="N596" s="388" t="str">
        <f t="shared" si="127"/>
        <v>Leer</v>
      </c>
      <c r="O596" s="388" t="str">
        <f>VLOOKUP(C596,{"29 - Psychiatrie (Erwachsene)","BGI";"30 - Kinder- und Jugendpsychiatrie","BGII";"31 - Psychosomatik","BGI";0,"Leer"},2,0)</f>
        <v>Leer</v>
      </c>
      <c r="P596" s="388" t="str">
        <f>VLOOKUP(C596,{"29 - Psychiatrie (Erwachsene)","BGIb";"30 - Kinder- und Jugendpsychiatrie","BGIIb";"31 - Psychosomatik","BGIb";0,"Leer"},2,0)</f>
        <v>Leer</v>
      </c>
      <c r="Q596" s="388" t="str">
        <f t="shared" si="131"/>
        <v>Leer</v>
      </c>
      <c r="R596" s="388">
        <f t="shared" si="120"/>
        <v>0</v>
      </c>
      <c r="S596" s="388">
        <f t="shared" si="128"/>
        <v>0</v>
      </c>
      <c r="T596" s="388">
        <f t="shared" si="121"/>
        <v>0</v>
      </c>
      <c r="U596" s="388">
        <f t="shared" si="122"/>
        <v>0</v>
      </c>
      <c r="V596" s="388">
        <f t="shared" si="123"/>
        <v>0</v>
      </c>
      <c r="W596" s="388">
        <f t="shared" si="124"/>
        <v>0</v>
      </c>
      <c r="X596" s="388">
        <f t="shared" si="125"/>
        <v>0</v>
      </c>
      <c r="Y596" s="388">
        <f t="shared" si="126"/>
        <v>0</v>
      </c>
    </row>
    <row r="597" spans="2:25" x14ac:dyDescent="0.3">
      <c r="B597" s="111" t="str">
        <f t="shared" si="119"/>
        <v>!!!</v>
      </c>
      <c r="C597" s="324"/>
      <c r="D597" s="351"/>
      <c r="E597" s="354"/>
      <c r="F597" s="340"/>
      <c r="G597" s="233"/>
      <c r="H597" s="351"/>
      <c r="I597" s="353"/>
      <c r="J597" s="89"/>
      <c r="K597" s="384"/>
      <c r="L597" s="388" t="str">
        <f t="shared" si="129"/>
        <v>Leer</v>
      </c>
      <c r="M597" s="388" t="str">
        <f t="shared" si="130"/>
        <v>Leer</v>
      </c>
      <c r="N597" s="388" t="str">
        <f t="shared" si="127"/>
        <v>Leer</v>
      </c>
      <c r="O597" s="388" t="str">
        <f>VLOOKUP(C597,{"29 - Psychiatrie (Erwachsene)","BGI";"30 - Kinder- und Jugendpsychiatrie","BGII";"31 - Psychosomatik","BGI";0,"Leer"},2,0)</f>
        <v>Leer</v>
      </c>
      <c r="P597" s="388" t="str">
        <f>VLOOKUP(C597,{"29 - Psychiatrie (Erwachsene)","BGIb";"30 - Kinder- und Jugendpsychiatrie","BGIIb";"31 - Psychosomatik","BGIb";0,"Leer"},2,0)</f>
        <v>Leer</v>
      </c>
      <c r="Q597" s="388" t="str">
        <f t="shared" si="131"/>
        <v>Leer</v>
      </c>
      <c r="R597" s="388">
        <f t="shared" si="120"/>
        <v>0</v>
      </c>
      <c r="S597" s="388">
        <f t="shared" si="128"/>
        <v>0</v>
      </c>
      <c r="T597" s="388">
        <f t="shared" si="121"/>
        <v>0</v>
      </c>
      <c r="U597" s="388">
        <f t="shared" si="122"/>
        <v>0</v>
      </c>
      <c r="V597" s="388">
        <f t="shared" si="123"/>
        <v>0</v>
      </c>
      <c r="W597" s="388">
        <f t="shared" si="124"/>
        <v>0</v>
      </c>
      <c r="X597" s="388">
        <f t="shared" si="125"/>
        <v>0</v>
      </c>
      <c r="Y597" s="388">
        <f t="shared" si="126"/>
        <v>0</v>
      </c>
    </row>
    <row r="598" spans="2:25" x14ac:dyDescent="0.3">
      <c r="B598" s="111" t="str">
        <f t="shared" si="119"/>
        <v>!!!</v>
      </c>
      <c r="C598" s="324"/>
      <c r="D598" s="351"/>
      <c r="E598" s="354"/>
      <c r="F598" s="340"/>
      <c r="G598" s="233"/>
      <c r="H598" s="351"/>
      <c r="I598" s="353"/>
      <c r="J598" s="89"/>
      <c r="K598" s="384"/>
      <c r="L598" s="388" t="str">
        <f t="shared" si="129"/>
        <v>Leer</v>
      </c>
      <c r="M598" s="388" t="str">
        <f t="shared" si="130"/>
        <v>Leer</v>
      </c>
      <c r="N598" s="388" t="str">
        <f t="shared" si="127"/>
        <v>Leer</v>
      </c>
      <c r="O598" s="388" t="str">
        <f>VLOOKUP(C598,{"29 - Psychiatrie (Erwachsene)","BGI";"30 - Kinder- und Jugendpsychiatrie","BGII";"31 - Psychosomatik","BGI";0,"Leer"},2,0)</f>
        <v>Leer</v>
      </c>
      <c r="P598" s="388" t="str">
        <f>VLOOKUP(C598,{"29 - Psychiatrie (Erwachsene)","BGIb";"30 - Kinder- und Jugendpsychiatrie","BGIIb";"31 - Psychosomatik","BGIb";0,"Leer"},2,0)</f>
        <v>Leer</v>
      </c>
      <c r="Q598" s="388" t="str">
        <f t="shared" si="131"/>
        <v>Leer</v>
      </c>
      <c r="R598" s="388">
        <f t="shared" si="120"/>
        <v>0</v>
      </c>
      <c r="S598" s="388">
        <f t="shared" si="128"/>
        <v>0</v>
      </c>
      <c r="T598" s="388">
        <f t="shared" si="121"/>
        <v>0</v>
      </c>
      <c r="U598" s="388">
        <f t="shared" si="122"/>
        <v>0</v>
      </c>
      <c r="V598" s="388">
        <f t="shared" si="123"/>
        <v>0</v>
      </c>
      <c r="W598" s="388">
        <f t="shared" si="124"/>
        <v>0</v>
      </c>
      <c r="X598" s="388">
        <f t="shared" si="125"/>
        <v>0</v>
      </c>
      <c r="Y598" s="388">
        <f t="shared" si="126"/>
        <v>0</v>
      </c>
    </row>
    <row r="599" spans="2:25" x14ac:dyDescent="0.3">
      <c r="B599" s="111" t="str">
        <f t="shared" si="119"/>
        <v>!!!</v>
      </c>
      <c r="C599" s="324"/>
      <c r="D599" s="351"/>
      <c r="E599" s="354"/>
      <c r="F599" s="340"/>
      <c r="G599" s="233"/>
      <c r="H599" s="351"/>
      <c r="I599" s="353"/>
      <c r="J599" s="89"/>
      <c r="K599" s="384"/>
      <c r="L599" s="388" t="str">
        <f t="shared" si="129"/>
        <v>Leer</v>
      </c>
      <c r="M599" s="388" t="str">
        <f t="shared" si="130"/>
        <v>Leer</v>
      </c>
      <c r="N599" s="388" t="str">
        <f t="shared" si="127"/>
        <v>Leer</v>
      </c>
      <c r="O599" s="388" t="str">
        <f>VLOOKUP(C599,{"29 - Psychiatrie (Erwachsene)","BGI";"30 - Kinder- und Jugendpsychiatrie","BGII";"31 - Psychosomatik","BGI";0,"Leer"},2,0)</f>
        <v>Leer</v>
      </c>
      <c r="P599" s="388" t="str">
        <f>VLOOKUP(C599,{"29 - Psychiatrie (Erwachsene)","BGIb";"30 - Kinder- und Jugendpsychiatrie","BGIIb";"31 - Psychosomatik","BGIb";0,"Leer"},2,0)</f>
        <v>Leer</v>
      </c>
      <c r="Q599" s="388" t="str">
        <f t="shared" si="131"/>
        <v>Leer</v>
      </c>
      <c r="R599" s="388">
        <f t="shared" si="120"/>
        <v>0</v>
      </c>
      <c r="S599" s="388">
        <f t="shared" si="128"/>
        <v>0</v>
      </c>
      <c r="T599" s="388">
        <f t="shared" si="121"/>
        <v>0</v>
      </c>
      <c r="U599" s="388">
        <f t="shared" si="122"/>
        <v>0</v>
      </c>
      <c r="V599" s="388">
        <f t="shared" si="123"/>
        <v>0</v>
      </c>
      <c r="W599" s="388">
        <f t="shared" si="124"/>
        <v>0</v>
      </c>
      <c r="X599" s="388">
        <f t="shared" si="125"/>
        <v>0</v>
      </c>
      <c r="Y599" s="388">
        <f t="shared" si="126"/>
        <v>0</v>
      </c>
    </row>
    <row r="600" spans="2:25" x14ac:dyDescent="0.3">
      <c r="B600" s="111" t="str">
        <f t="shared" si="119"/>
        <v>!!!</v>
      </c>
      <c r="C600" s="324"/>
      <c r="D600" s="351"/>
      <c r="E600" s="354"/>
      <c r="F600" s="340"/>
      <c r="G600" s="233"/>
      <c r="H600" s="351"/>
      <c r="I600" s="353"/>
      <c r="J600" s="89"/>
      <c r="K600" s="384"/>
      <c r="L600" s="388" t="str">
        <f t="shared" si="129"/>
        <v>Leer</v>
      </c>
      <c r="M600" s="388" t="str">
        <f t="shared" si="130"/>
        <v>Leer</v>
      </c>
      <c r="N600" s="388" t="str">
        <f t="shared" si="127"/>
        <v>Leer</v>
      </c>
      <c r="O600" s="388" t="str">
        <f>VLOOKUP(C600,{"29 - Psychiatrie (Erwachsene)","BGI";"30 - Kinder- und Jugendpsychiatrie","BGII";"31 - Psychosomatik","BGI";0,"Leer"},2,0)</f>
        <v>Leer</v>
      </c>
      <c r="P600" s="388" t="str">
        <f>VLOOKUP(C600,{"29 - Psychiatrie (Erwachsene)","BGIb";"30 - Kinder- und Jugendpsychiatrie","BGIIb";"31 - Psychosomatik","BGIb";0,"Leer"},2,0)</f>
        <v>Leer</v>
      </c>
      <c r="Q600" s="388" t="str">
        <f t="shared" si="131"/>
        <v>Leer</v>
      </c>
      <c r="R600" s="388">
        <f t="shared" si="120"/>
        <v>0</v>
      </c>
      <c r="S600" s="388">
        <f t="shared" si="128"/>
        <v>0</v>
      </c>
      <c r="T600" s="388">
        <f t="shared" si="121"/>
        <v>0</v>
      </c>
      <c r="U600" s="388">
        <f t="shared" si="122"/>
        <v>0</v>
      </c>
      <c r="V600" s="388">
        <f t="shared" si="123"/>
        <v>0</v>
      </c>
      <c r="W600" s="388">
        <f t="shared" si="124"/>
        <v>0</v>
      </c>
      <c r="X600" s="388">
        <f t="shared" si="125"/>
        <v>0</v>
      </c>
      <c r="Y600" s="388">
        <f t="shared" si="126"/>
        <v>0</v>
      </c>
    </row>
    <row r="601" spans="2:25" x14ac:dyDescent="0.3">
      <c r="B601" s="111" t="str">
        <f t="shared" si="119"/>
        <v>!!!</v>
      </c>
      <c r="C601" s="324"/>
      <c r="D601" s="351"/>
      <c r="E601" s="354"/>
      <c r="F601" s="340"/>
      <c r="G601" s="233"/>
      <c r="H601" s="351"/>
      <c r="I601" s="353"/>
      <c r="J601" s="89"/>
      <c r="K601" s="384"/>
      <c r="L601" s="388" t="str">
        <f t="shared" si="129"/>
        <v>Leer</v>
      </c>
      <c r="M601" s="388" t="str">
        <f t="shared" si="130"/>
        <v>Leer</v>
      </c>
      <c r="N601" s="388" t="str">
        <f t="shared" si="127"/>
        <v>Leer</v>
      </c>
      <c r="O601" s="388" t="str">
        <f>VLOOKUP(C601,{"29 - Psychiatrie (Erwachsene)","BGI";"30 - Kinder- und Jugendpsychiatrie","BGII";"31 - Psychosomatik","BGI";0,"Leer"},2,0)</f>
        <v>Leer</v>
      </c>
      <c r="P601" s="388" t="str">
        <f>VLOOKUP(C601,{"29 - Psychiatrie (Erwachsene)","BGIb";"30 - Kinder- und Jugendpsychiatrie","BGIIb";"31 - Psychosomatik","BGIb";0,"Leer"},2,0)</f>
        <v>Leer</v>
      </c>
      <c r="Q601" s="388" t="str">
        <f t="shared" si="131"/>
        <v>Leer</v>
      </c>
      <c r="R601" s="388">
        <f t="shared" si="120"/>
        <v>0</v>
      </c>
      <c r="S601" s="388">
        <f t="shared" si="128"/>
        <v>0</v>
      </c>
      <c r="T601" s="388">
        <f t="shared" si="121"/>
        <v>0</v>
      </c>
      <c r="U601" s="388">
        <f t="shared" si="122"/>
        <v>0</v>
      </c>
      <c r="V601" s="388">
        <f t="shared" si="123"/>
        <v>0</v>
      </c>
      <c r="W601" s="388">
        <f t="shared" si="124"/>
        <v>0</v>
      </c>
      <c r="X601" s="388">
        <f t="shared" si="125"/>
        <v>0</v>
      </c>
      <c r="Y601" s="388">
        <f t="shared" si="126"/>
        <v>0</v>
      </c>
    </row>
    <row r="602" spans="2:25" x14ac:dyDescent="0.3">
      <c r="B602" s="111" t="str">
        <f t="shared" si="119"/>
        <v>!!!</v>
      </c>
      <c r="C602" s="324"/>
      <c r="D602" s="351"/>
      <c r="E602" s="354"/>
      <c r="F602" s="340"/>
      <c r="G602" s="233"/>
      <c r="H602" s="351"/>
      <c r="I602" s="353"/>
      <c r="J602" s="89"/>
      <c r="K602" s="384"/>
      <c r="L602" s="388" t="str">
        <f t="shared" si="129"/>
        <v>Leer</v>
      </c>
      <c r="M602" s="388" t="str">
        <f t="shared" si="130"/>
        <v>Leer</v>
      </c>
      <c r="N602" s="388" t="str">
        <f t="shared" si="127"/>
        <v>Leer</v>
      </c>
      <c r="O602" s="388" t="str">
        <f>VLOOKUP(C602,{"29 - Psychiatrie (Erwachsene)","BGI";"30 - Kinder- und Jugendpsychiatrie","BGII";"31 - Psychosomatik","BGI";0,"Leer"},2,0)</f>
        <v>Leer</v>
      </c>
      <c r="P602" s="388" t="str">
        <f>VLOOKUP(C602,{"29 - Psychiatrie (Erwachsene)","BGIb";"30 - Kinder- und Jugendpsychiatrie","BGIIb";"31 - Psychosomatik","BGIb";0,"Leer"},2,0)</f>
        <v>Leer</v>
      </c>
      <c r="Q602" s="388" t="str">
        <f t="shared" si="131"/>
        <v>Leer</v>
      </c>
      <c r="R602" s="388">
        <f t="shared" si="120"/>
        <v>0</v>
      </c>
      <c r="S602" s="388">
        <f t="shared" si="128"/>
        <v>0</v>
      </c>
      <c r="T602" s="388">
        <f t="shared" si="121"/>
        <v>0</v>
      </c>
      <c r="U602" s="388">
        <f t="shared" si="122"/>
        <v>0</v>
      </c>
      <c r="V602" s="388">
        <f t="shared" si="123"/>
        <v>0</v>
      </c>
      <c r="W602" s="388">
        <f t="shared" si="124"/>
        <v>0</v>
      </c>
      <c r="X602" s="388">
        <f t="shared" si="125"/>
        <v>0</v>
      </c>
      <c r="Y602" s="388">
        <f t="shared" si="126"/>
        <v>0</v>
      </c>
    </row>
    <row r="603" spans="2:25" x14ac:dyDescent="0.3">
      <c r="B603" s="111" t="str">
        <f t="shared" si="119"/>
        <v>!!!</v>
      </c>
      <c r="C603" s="324"/>
      <c r="D603" s="351"/>
      <c r="E603" s="354"/>
      <c r="F603" s="340"/>
      <c r="G603" s="233"/>
      <c r="H603" s="351"/>
      <c r="I603" s="353"/>
      <c r="J603" s="89"/>
      <c r="K603" s="384"/>
      <c r="L603" s="388" t="str">
        <f t="shared" si="129"/>
        <v>Leer</v>
      </c>
      <c r="M603" s="388" t="str">
        <f t="shared" si="130"/>
        <v>Leer</v>
      </c>
      <c r="N603" s="388" t="str">
        <f t="shared" si="127"/>
        <v>Leer</v>
      </c>
      <c r="O603" s="388" t="str">
        <f>VLOOKUP(C603,{"29 - Psychiatrie (Erwachsene)","BGI";"30 - Kinder- und Jugendpsychiatrie","BGII";"31 - Psychosomatik","BGI";0,"Leer"},2,0)</f>
        <v>Leer</v>
      </c>
      <c r="P603" s="388" t="str">
        <f>VLOOKUP(C603,{"29 - Psychiatrie (Erwachsene)","BGIb";"30 - Kinder- und Jugendpsychiatrie","BGIIb";"31 - Psychosomatik","BGIb";0,"Leer"},2,0)</f>
        <v>Leer</v>
      </c>
      <c r="Q603" s="388" t="str">
        <f t="shared" si="131"/>
        <v>Leer</v>
      </c>
      <c r="R603" s="388">
        <f t="shared" si="120"/>
        <v>0</v>
      </c>
      <c r="S603" s="388">
        <f t="shared" si="128"/>
        <v>0</v>
      </c>
      <c r="T603" s="388">
        <f t="shared" si="121"/>
        <v>0</v>
      </c>
      <c r="U603" s="388">
        <f t="shared" si="122"/>
        <v>0</v>
      </c>
      <c r="V603" s="388">
        <f t="shared" si="123"/>
        <v>0</v>
      </c>
      <c r="W603" s="388">
        <f t="shared" si="124"/>
        <v>0</v>
      </c>
      <c r="X603" s="388">
        <f t="shared" si="125"/>
        <v>0</v>
      </c>
      <c r="Y603" s="388">
        <f t="shared" si="126"/>
        <v>0</v>
      </c>
    </row>
    <row r="604" spans="2:25" x14ac:dyDescent="0.3">
      <c r="B604" s="111" t="str">
        <f t="shared" si="119"/>
        <v>!!!</v>
      </c>
      <c r="C604" s="324"/>
      <c r="D604" s="351"/>
      <c r="E604" s="354"/>
      <c r="F604" s="340"/>
      <c r="G604" s="233"/>
      <c r="H604" s="351"/>
      <c r="I604" s="353"/>
      <c r="J604" s="89"/>
      <c r="K604" s="384"/>
      <c r="L604" s="388" t="str">
        <f t="shared" si="129"/>
        <v>Leer</v>
      </c>
      <c r="M604" s="388" t="str">
        <f t="shared" si="130"/>
        <v>Leer</v>
      </c>
      <c r="N604" s="388" t="str">
        <f t="shared" si="127"/>
        <v>Leer</v>
      </c>
      <c r="O604" s="388" t="str">
        <f>VLOOKUP(C604,{"29 - Psychiatrie (Erwachsene)","BGI";"30 - Kinder- und Jugendpsychiatrie","BGII";"31 - Psychosomatik","BGI";0,"Leer"},2,0)</f>
        <v>Leer</v>
      </c>
      <c r="P604" s="388" t="str">
        <f>VLOOKUP(C604,{"29 - Psychiatrie (Erwachsene)","BGIb";"30 - Kinder- und Jugendpsychiatrie","BGIIb";"31 - Psychosomatik","BGIb";0,"Leer"},2,0)</f>
        <v>Leer</v>
      </c>
      <c r="Q604" s="388" t="str">
        <f t="shared" si="131"/>
        <v>Leer</v>
      </c>
      <c r="R604" s="388">
        <f t="shared" si="120"/>
        <v>0</v>
      </c>
      <c r="S604" s="388">
        <f t="shared" si="128"/>
        <v>0</v>
      </c>
      <c r="T604" s="388">
        <f t="shared" si="121"/>
        <v>0</v>
      </c>
      <c r="U604" s="388">
        <f t="shared" si="122"/>
        <v>0</v>
      </c>
      <c r="V604" s="388">
        <f t="shared" si="123"/>
        <v>0</v>
      </c>
      <c r="W604" s="388">
        <f t="shared" si="124"/>
        <v>0</v>
      </c>
      <c r="X604" s="388">
        <f t="shared" si="125"/>
        <v>0</v>
      </c>
      <c r="Y604" s="388">
        <f t="shared" si="126"/>
        <v>0</v>
      </c>
    </row>
    <row r="605" spans="2:25" x14ac:dyDescent="0.3">
      <c r="B605" s="111" t="str">
        <f t="shared" si="119"/>
        <v>!!!</v>
      </c>
      <c r="C605" s="324"/>
      <c r="D605" s="351"/>
      <c r="E605" s="354"/>
      <c r="F605" s="340"/>
      <c r="G605" s="233"/>
      <c r="H605" s="351"/>
      <c r="I605" s="353"/>
      <c r="J605" s="89"/>
      <c r="K605" s="384"/>
      <c r="L605" s="388" t="str">
        <f t="shared" si="129"/>
        <v>Leer</v>
      </c>
      <c r="M605" s="388" t="str">
        <f t="shared" si="130"/>
        <v>Leer</v>
      </c>
      <c r="N605" s="388" t="str">
        <f t="shared" si="127"/>
        <v>Leer</v>
      </c>
      <c r="O605" s="388" t="str">
        <f>VLOOKUP(C605,{"29 - Psychiatrie (Erwachsene)","BGI";"30 - Kinder- und Jugendpsychiatrie","BGII";"31 - Psychosomatik","BGI";0,"Leer"},2,0)</f>
        <v>Leer</v>
      </c>
      <c r="P605" s="388" t="str">
        <f>VLOOKUP(C605,{"29 - Psychiatrie (Erwachsene)","BGIb";"30 - Kinder- und Jugendpsychiatrie","BGIIb";"31 - Psychosomatik","BGIb";0,"Leer"},2,0)</f>
        <v>Leer</v>
      </c>
      <c r="Q605" s="388" t="str">
        <f t="shared" si="131"/>
        <v>Leer</v>
      </c>
      <c r="R605" s="388">
        <f t="shared" si="120"/>
        <v>0</v>
      </c>
      <c r="S605" s="388">
        <f t="shared" si="128"/>
        <v>0</v>
      </c>
      <c r="T605" s="388">
        <f t="shared" si="121"/>
        <v>0</v>
      </c>
      <c r="U605" s="388">
        <f t="shared" si="122"/>
        <v>0</v>
      </c>
      <c r="V605" s="388">
        <f t="shared" si="123"/>
        <v>0</v>
      </c>
      <c r="W605" s="388">
        <f t="shared" si="124"/>
        <v>0</v>
      </c>
      <c r="X605" s="388">
        <f t="shared" si="125"/>
        <v>0</v>
      </c>
      <c r="Y605" s="388">
        <f t="shared" si="126"/>
        <v>0</v>
      </c>
    </row>
    <row r="606" spans="2:25" x14ac:dyDescent="0.3">
      <c r="B606" s="111" t="str">
        <f t="shared" si="119"/>
        <v>!!!</v>
      </c>
      <c r="C606" s="324"/>
      <c r="D606" s="351"/>
      <c r="E606" s="354"/>
      <c r="F606" s="340"/>
      <c r="G606" s="233"/>
      <c r="H606" s="351"/>
      <c r="I606" s="353"/>
      <c r="J606" s="89"/>
      <c r="K606" s="384"/>
      <c r="L606" s="388" t="str">
        <f t="shared" si="129"/>
        <v>Leer</v>
      </c>
      <c r="M606" s="388" t="str">
        <f t="shared" si="130"/>
        <v>Leer</v>
      </c>
      <c r="N606" s="388" t="str">
        <f t="shared" si="127"/>
        <v>Leer</v>
      </c>
      <c r="O606" s="388" t="str">
        <f>VLOOKUP(C606,{"29 - Psychiatrie (Erwachsene)","BGI";"30 - Kinder- und Jugendpsychiatrie","BGII";"31 - Psychosomatik","BGI";0,"Leer"},2,0)</f>
        <v>Leer</v>
      </c>
      <c r="P606" s="388" t="str">
        <f>VLOOKUP(C606,{"29 - Psychiatrie (Erwachsene)","BGIb";"30 - Kinder- und Jugendpsychiatrie","BGIIb";"31 - Psychosomatik","BGIb";0,"Leer"},2,0)</f>
        <v>Leer</v>
      </c>
      <c r="Q606" s="388" t="str">
        <f t="shared" si="131"/>
        <v>Leer</v>
      </c>
      <c r="R606" s="388">
        <f t="shared" si="120"/>
        <v>0</v>
      </c>
      <c r="S606" s="388">
        <f t="shared" si="128"/>
        <v>0</v>
      </c>
      <c r="T606" s="388">
        <f t="shared" si="121"/>
        <v>0</v>
      </c>
      <c r="U606" s="388">
        <f t="shared" si="122"/>
        <v>0</v>
      </c>
      <c r="V606" s="388">
        <f t="shared" si="123"/>
        <v>0</v>
      </c>
      <c r="W606" s="388">
        <f t="shared" si="124"/>
        <v>0</v>
      </c>
      <c r="X606" s="388">
        <f t="shared" si="125"/>
        <v>0</v>
      </c>
      <c r="Y606" s="388">
        <f t="shared" si="126"/>
        <v>0</v>
      </c>
    </row>
    <row r="607" spans="2:25" x14ac:dyDescent="0.3">
      <c r="B607" s="111" t="str">
        <f t="shared" si="119"/>
        <v>!!!</v>
      </c>
      <c r="C607" s="324"/>
      <c r="D607" s="351"/>
      <c r="E607" s="354"/>
      <c r="F607" s="340"/>
      <c r="G607" s="233"/>
      <c r="H607" s="351"/>
      <c r="I607" s="353"/>
      <c r="J607" s="89"/>
      <c r="K607" s="384"/>
      <c r="L607" s="388" t="str">
        <f t="shared" si="129"/>
        <v>Leer</v>
      </c>
      <c r="M607" s="388" t="str">
        <f t="shared" si="130"/>
        <v>Leer</v>
      </c>
      <c r="N607" s="388" t="str">
        <f t="shared" si="127"/>
        <v>Leer</v>
      </c>
      <c r="O607" s="388" t="str">
        <f>VLOOKUP(C607,{"29 - Psychiatrie (Erwachsene)","BGI";"30 - Kinder- und Jugendpsychiatrie","BGII";"31 - Psychosomatik","BGI";0,"Leer"},2,0)</f>
        <v>Leer</v>
      </c>
      <c r="P607" s="388" t="str">
        <f>VLOOKUP(C607,{"29 - Psychiatrie (Erwachsene)","BGIb";"30 - Kinder- und Jugendpsychiatrie","BGIIb";"31 - Psychosomatik","BGIb";0,"Leer"},2,0)</f>
        <v>Leer</v>
      </c>
      <c r="Q607" s="388" t="str">
        <f t="shared" si="131"/>
        <v>Leer</v>
      </c>
      <c r="R607" s="388">
        <f t="shared" si="120"/>
        <v>0</v>
      </c>
      <c r="S607" s="388">
        <f t="shared" si="128"/>
        <v>0</v>
      </c>
      <c r="T607" s="388">
        <f t="shared" si="121"/>
        <v>0</v>
      </c>
      <c r="U607" s="388">
        <f t="shared" si="122"/>
        <v>0</v>
      </c>
      <c r="V607" s="388">
        <f t="shared" si="123"/>
        <v>0</v>
      </c>
      <c r="W607" s="388">
        <f t="shared" si="124"/>
        <v>0</v>
      </c>
      <c r="X607" s="388">
        <f t="shared" si="125"/>
        <v>0</v>
      </c>
      <c r="Y607" s="388">
        <f t="shared" si="126"/>
        <v>0</v>
      </c>
    </row>
    <row r="608" spans="2:25" x14ac:dyDescent="0.3">
      <c r="B608" s="111" t="str">
        <f t="shared" si="119"/>
        <v>!!!</v>
      </c>
      <c r="C608" s="324"/>
      <c r="D608" s="351"/>
      <c r="E608" s="354"/>
      <c r="F608" s="340"/>
      <c r="G608" s="233"/>
      <c r="H608" s="351"/>
      <c r="I608" s="353"/>
      <c r="J608" s="89"/>
      <c r="K608" s="384"/>
      <c r="L608" s="388" t="str">
        <f t="shared" si="129"/>
        <v>Leer</v>
      </c>
      <c r="M608" s="388" t="str">
        <f t="shared" si="130"/>
        <v>Leer</v>
      </c>
      <c r="N608" s="388" t="str">
        <f t="shared" si="127"/>
        <v>Leer</v>
      </c>
      <c r="O608" s="388" t="str">
        <f>VLOOKUP(C608,{"29 - Psychiatrie (Erwachsene)","BGI";"30 - Kinder- und Jugendpsychiatrie","BGII";"31 - Psychosomatik","BGI";0,"Leer"},2,0)</f>
        <v>Leer</v>
      </c>
      <c r="P608" s="388" t="str">
        <f>VLOOKUP(C608,{"29 - Psychiatrie (Erwachsene)","BGIb";"30 - Kinder- und Jugendpsychiatrie","BGIIb";"31 - Psychosomatik","BGIb";0,"Leer"},2,0)</f>
        <v>Leer</v>
      </c>
      <c r="Q608" s="388" t="str">
        <f t="shared" si="131"/>
        <v>Leer</v>
      </c>
      <c r="R608" s="388">
        <f t="shared" si="120"/>
        <v>0</v>
      </c>
      <c r="S608" s="388">
        <f t="shared" si="128"/>
        <v>0</v>
      </c>
      <c r="T608" s="388">
        <f t="shared" si="121"/>
        <v>0</v>
      </c>
      <c r="U608" s="388">
        <f t="shared" si="122"/>
        <v>0</v>
      </c>
      <c r="V608" s="388">
        <f t="shared" si="123"/>
        <v>0</v>
      </c>
      <c r="W608" s="388">
        <f t="shared" si="124"/>
        <v>0</v>
      </c>
      <c r="X608" s="388">
        <f t="shared" si="125"/>
        <v>0</v>
      </c>
      <c r="Y608" s="388">
        <f t="shared" si="126"/>
        <v>0</v>
      </c>
    </row>
    <row r="609" spans="2:25" x14ac:dyDescent="0.3">
      <c r="B609" s="111" t="str">
        <f t="shared" si="119"/>
        <v>!!!</v>
      </c>
      <c r="C609" s="324"/>
      <c r="D609" s="351"/>
      <c r="E609" s="354"/>
      <c r="F609" s="340"/>
      <c r="G609" s="233"/>
      <c r="H609" s="351"/>
      <c r="I609" s="353"/>
      <c r="J609" s="89"/>
      <c r="K609" s="384"/>
      <c r="L609" s="388" t="str">
        <f t="shared" si="129"/>
        <v>Leer</v>
      </c>
      <c r="M609" s="388" t="str">
        <f t="shared" si="130"/>
        <v>Leer</v>
      </c>
      <c r="N609" s="388" t="str">
        <f t="shared" si="127"/>
        <v>Leer</v>
      </c>
      <c r="O609" s="388" t="str">
        <f>VLOOKUP(C609,{"29 - Psychiatrie (Erwachsene)","BGI";"30 - Kinder- und Jugendpsychiatrie","BGII";"31 - Psychosomatik","BGI";0,"Leer"},2,0)</f>
        <v>Leer</v>
      </c>
      <c r="P609" s="388" t="str">
        <f>VLOOKUP(C609,{"29 - Psychiatrie (Erwachsene)","BGIb";"30 - Kinder- und Jugendpsychiatrie","BGIIb";"31 - Psychosomatik","BGIb";0,"Leer"},2,0)</f>
        <v>Leer</v>
      </c>
      <c r="Q609" s="388" t="str">
        <f t="shared" si="131"/>
        <v>Leer</v>
      </c>
      <c r="R609" s="388">
        <f t="shared" si="120"/>
        <v>0</v>
      </c>
      <c r="S609" s="388">
        <f t="shared" si="128"/>
        <v>0</v>
      </c>
      <c r="T609" s="388">
        <f t="shared" si="121"/>
        <v>0</v>
      </c>
      <c r="U609" s="388">
        <f t="shared" si="122"/>
        <v>0</v>
      </c>
      <c r="V609" s="388">
        <f t="shared" si="123"/>
        <v>0</v>
      </c>
      <c r="W609" s="388">
        <f t="shared" si="124"/>
        <v>0</v>
      </c>
      <c r="X609" s="388">
        <f t="shared" si="125"/>
        <v>0</v>
      </c>
      <c r="Y609" s="388">
        <f t="shared" si="126"/>
        <v>0</v>
      </c>
    </row>
    <row r="610" spans="2:25" x14ac:dyDescent="0.3">
      <c r="B610" s="111" t="str">
        <f t="shared" si="119"/>
        <v>!!!</v>
      </c>
      <c r="C610" s="324"/>
      <c r="D610" s="351"/>
      <c r="E610" s="354"/>
      <c r="F610" s="340"/>
      <c r="G610" s="233"/>
      <c r="H610" s="351"/>
      <c r="I610" s="353"/>
      <c r="J610" s="89"/>
      <c r="K610" s="384"/>
      <c r="L610" s="388" t="str">
        <f t="shared" si="129"/>
        <v>Leer</v>
      </c>
      <c r="M610" s="388" t="str">
        <f t="shared" si="130"/>
        <v>Leer</v>
      </c>
      <c r="N610" s="388" t="str">
        <f t="shared" si="127"/>
        <v>Leer</v>
      </c>
      <c r="O610" s="388" t="str">
        <f>VLOOKUP(C610,{"29 - Psychiatrie (Erwachsene)","BGI";"30 - Kinder- und Jugendpsychiatrie","BGII";"31 - Psychosomatik","BGI";0,"Leer"},2,0)</f>
        <v>Leer</v>
      </c>
      <c r="P610" s="388" t="str">
        <f>VLOOKUP(C610,{"29 - Psychiatrie (Erwachsene)","BGIb";"30 - Kinder- und Jugendpsychiatrie","BGIIb";"31 - Psychosomatik","BGIb";0,"Leer"},2,0)</f>
        <v>Leer</v>
      </c>
      <c r="Q610" s="388" t="str">
        <f t="shared" si="131"/>
        <v>Leer</v>
      </c>
      <c r="R610" s="388">
        <f t="shared" si="120"/>
        <v>0</v>
      </c>
      <c r="S610" s="388">
        <f t="shared" si="128"/>
        <v>0</v>
      </c>
      <c r="T610" s="388">
        <f t="shared" si="121"/>
        <v>0</v>
      </c>
      <c r="U610" s="388">
        <f t="shared" si="122"/>
        <v>0</v>
      </c>
      <c r="V610" s="388">
        <f t="shared" si="123"/>
        <v>0</v>
      </c>
      <c r="W610" s="388">
        <f t="shared" si="124"/>
        <v>0</v>
      </c>
      <c r="X610" s="388">
        <f t="shared" si="125"/>
        <v>0</v>
      </c>
      <c r="Y610" s="388">
        <f t="shared" si="126"/>
        <v>0</v>
      </c>
    </row>
    <row r="611" spans="2:25" x14ac:dyDescent="0.3">
      <c r="B611" s="111" t="str">
        <f t="shared" si="119"/>
        <v>!!!</v>
      </c>
      <c r="C611" s="324"/>
      <c r="D611" s="351"/>
      <c r="E611" s="354"/>
      <c r="F611" s="340"/>
      <c r="G611" s="233"/>
      <c r="H611" s="351"/>
      <c r="I611" s="353"/>
      <c r="J611" s="89"/>
      <c r="K611" s="384"/>
      <c r="L611" s="388" t="str">
        <f t="shared" si="129"/>
        <v>Leer</v>
      </c>
      <c r="M611" s="388" t="str">
        <f t="shared" si="130"/>
        <v>Leer</v>
      </c>
      <c r="N611" s="388" t="str">
        <f t="shared" si="127"/>
        <v>Leer</v>
      </c>
      <c r="O611" s="388" t="str">
        <f>VLOOKUP(C611,{"29 - Psychiatrie (Erwachsene)","BGI";"30 - Kinder- und Jugendpsychiatrie","BGII";"31 - Psychosomatik","BGI";0,"Leer"},2,0)</f>
        <v>Leer</v>
      </c>
      <c r="P611" s="388" t="str">
        <f>VLOOKUP(C611,{"29 - Psychiatrie (Erwachsene)","BGIb";"30 - Kinder- und Jugendpsychiatrie","BGIIb";"31 - Psychosomatik","BGIb";0,"Leer"},2,0)</f>
        <v>Leer</v>
      </c>
      <c r="Q611" s="388" t="str">
        <f t="shared" si="131"/>
        <v>Leer</v>
      </c>
      <c r="R611" s="388">
        <f t="shared" si="120"/>
        <v>0</v>
      </c>
      <c r="S611" s="388">
        <f t="shared" si="128"/>
        <v>0</v>
      </c>
      <c r="T611" s="388">
        <f t="shared" si="121"/>
        <v>0</v>
      </c>
      <c r="U611" s="388">
        <f t="shared" si="122"/>
        <v>0</v>
      </c>
      <c r="V611" s="388">
        <f t="shared" si="123"/>
        <v>0</v>
      </c>
      <c r="W611" s="388">
        <f t="shared" si="124"/>
        <v>0</v>
      </c>
      <c r="X611" s="388">
        <f t="shared" si="125"/>
        <v>0</v>
      </c>
      <c r="Y611" s="388">
        <f t="shared" si="126"/>
        <v>0</v>
      </c>
    </row>
    <row r="612" spans="2:25" x14ac:dyDescent="0.3">
      <c r="B612" s="111" t="str">
        <f t="shared" si="119"/>
        <v>!!!</v>
      </c>
      <c r="C612" s="324"/>
      <c r="D612" s="351"/>
      <c r="E612" s="354"/>
      <c r="F612" s="340"/>
      <c r="G612" s="233"/>
      <c r="H612" s="351"/>
      <c r="I612" s="353"/>
      <c r="J612" s="89"/>
      <c r="K612" s="384"/>
      <c r="L612" s="388" t="str">
        <f t="shared" si="129"/>
        <v>Leer</v>
      </c>
      <c r="M612" s="388" t="str">
        <f t="shared" si="130"/>
        <v>Leer</v>
      </c>
      <c r="N612" s="388" t="str">
        <f t="shared" si="127"/>
        <v>Leer</v>
      </c>
      <c r="O612" s="388" t="str">
        <f>VLOOKUP(C612,{"29 - Psychiatrie (Erwachsene)","BGI";"30 - Kinder- und Jugendpsychiatrie","BGII";"31 - Psychosomatik","BGI";0,"Leer"},2,0)</f>
        <v>Leer</v>
      </c>
      <c r="P612" s="388" t="str">
        <f>VLOOKUP(C612,{"29 - Psychiatrie (Erwachsene)","BGIb";"30 - Kinder- und Jugendpsychiatrie","BGIIb";"31 - Psychosomatik","BGIb";0,"Leer"},2,0)</f>
        <v>Leer</v>
      </c>
      <c r="Q612" s="388" t="str">
        <f t="shared" si="131"/>
        <v>Leer</v>
      </c>
      <c r="R612" s="388">
        <f t="shared" si="120"/>
        <v>0</v>
      </c>
      <c r="S612" s="388">
        <f t="shared" si="128"/>
        <v>0</v>
      </c>
      <c r="T612" s="388">
        <f t="shared" si="121"/>
        <v>0</v>
      </c>
      <c r="U612" s="388">
        <f t="shared" si="122"/>
        <v>0</v>
      </c>
      <c r="V612" s="388">
        <f t="shared" si="123"/>
        <v>0</v>
      </c>
      <c r="W612" s="388">
        <f t="shared" si="124"/>
        <v>0</v>
      </c>
      <c r="X612" s="388">
        <f t="shared" si="125"/>
        <v>0</v>
      </c>
      <c r="Y612" s="388">
        <f t="shared" si="126"/>
        <v>0</v>
      </c>
    </row>
    <row r="613" spans="2:25" x14ac:dyDescent="0.3">
      <c r="B613" s="111" t="str">
        <f t="shared" si="119"/>
        <v>!!!</v>
      </c>
      <c r="C613" s="324"/>
      <c r="D613" s="351"/>
      <c r="E613" s="354"/>
      <c r="F613" s="340"/>
      <c r="G613" s="233"/>
      <c r="H613" s="351"/>
      <c r="I613" s="353"/>
      <c r="J613" s="89"/>
      <c r="K613" s="384"/>
      <c r="L613" s="388" t="str">
        <f t="shared" si="129"/>
        <v>Leer</v>
      </c>
      <c r="M613" s="388" t="str">
        <f t="shared" si="130"/>
        <v>Leer</v>
      </c>
      <c r="N613" s="388" t="str">
        <f t="shared" si="127"/>
        <v>Leer</v>
      </c>
      <c r="O613" s="388" t="str">
        <f>VLOOKUP(C613,{"29 - Psychiatrie (Erwachsene)","BGI";"30 - Kinder- und Jugendpsychiatrie","BGII";"31 - Psychosomatik","BGI";0,"Leer"},2,0)</f>
        <v>Leer</v>
      </c>
      <c r="P613" s="388" t="str">
        <f>VLOOKUP(C613,{"29 - Psychiatrie (Erwachsene)","BGIb";"30 - Kinder- und Jugendpsychiatrie","BGIIb";"31 - Psychosomatik","BGIb";0,"Leer"},2,0)</f>
        <v>Leer</v>
      </c>
      <c r="Q613" s="388" t="str">
        <f t="shared" si="131"/>
        <v>Leer</v>
      </c>
      <c r="R613" s="388">
        <f t="shared" si="120"/>
        <v>0</v>
      </c>
      <c r="S613" s="388">
        <f t="shared" si="128"/>
        <v>0</v>
      </c>
      <c r="T613" s="388">
        <f t="shared" si="121"/>
        <v>0</v>
      </c>
      <c r="U613" s="388">
        <f t="shared" si="122"/>
        <v>0</v>
      </c>
      <c r="V613" s="388">
        <f t="shared" si="123"/>
        <v>0</v>
      </c>
      <c r="W613" s="388">
        <f t="shared" si="124"/>
        <v>0</v>
      </c>
      <c r="X613" s="388">
        <f t="shared" si="125"/>
        <v>0</v>
      </c>
      <c r="Y613" s="388">
        <f t="shared" si="126"/>
        <v>0</v>
      </c>
    </row>
    <row r="614" spans="2:25" x14ac:dyDescent="0.3">
      <c r="B614" s="111" t="str">
        <f t="shared" si="119"/>
        <v>!!!</v>
      </c>
      <c r="C614" s="324"/>
      <c r="D614" s="351"/>
      <c r="E614" s="354"/>
      <c r="F614" s="340"/>
      <c r="G614" s="233"/>
      <c r="H614" s="351"/>
      <c r="I614" s="353"/>
      <c r="J614" s="89"/>
      <c r="K614" s="384"/>
      <c r="L614" s="388" t="str">
        <f t="shared" si="129"/>
        <v>Leer</v>
      </c>
      <c r="M614" s="388" t="str">
        <f t="shared" si="130"/>
        <v>Leer</v>
      </c>
      <c r="N614" s="388" t="str">
        <f t="shared" si="127"/>
        <v>Leer</v>
      </c>
      <c r="O614" s="388" t="str">
        <f>VLOOKUP(C614,{"29 - Psychiatrie (Erwachsene)","BGI";"30 - Kinder- und Jugendpsychiatrie","BGII";"31 - Psychosomatik","BGI";0,"Leer"},2,0)</f>
        <v>Leer</v>
      </c>
      <c r="P614" s="388" t="str">
        <f>VLOOKUP(C614,{"29 - Psychiatrie (Erwachsene)","BGIb";"30 - Kinder- und Jugendpsychiatrie","BGIIb";"31 - Psychosomatik","BGIb";0,"Leer"},2,0)</f>
        <v>Leer</v>
      </c>
      <c r="Q614" s="388" t="str">
        <f t="shared" si="131"/>
        <v>Leer</v>
      </c>
      <c r="R614" s="388">
        <f t="shared" si="120"/>
        <v>0</v>
      </c>
      <c r="S614" s="388">
        <f t="shared" si="128"/>
        <v>0</v>
      </c>
      <c r="T614" s="388">
        <f t="shared" si="121"/>
        <v>0</v>
      </c>
      <c r="U614" s="388">
        <f t="shared" si="122"/>
        <v>0</v>
      </c>
      <c r="V614" s="388">
        <f t="shared" si="123"/>
        <v>0</v>
      </c>
      <c r="W614" s="388">
        <f t="shared" si="124"/>
        <v>0</v>
      </c>
      <c r="X614" s="388">
        <f t="shared" si="125"/>
        <v>0</v>
      </c>
      <c r="Y614" s="388">
        <f t="shared" si="126"/>
        <v>0</v>
      </c>
    </row>
    <row r="615" spans="2:25" x14ac:dyDescent="0.3">
      <c r="B615" s="111" t="str">
        <f t="shared" si="119"/>
        <v>!!!</v>
      </c>
      <c r="C615" s="324"/>
      <c r="D615" s="351"/>
      <c r="E615" s="354"/>
      <c r="F615" s="340"/>
      <c r="G615" s="233"/>
      <c r="H615" s="351"/>
      <c r="I615" s="353"/>
      <c r="J615" s="89"/>
      <c r="K615" s="384"/>
      <c r="L615" s="388" t="str">
        <f t="shared" si="129"/>
        <v>Leer</v>
      </c>
      <c r="M615" s="388" t="str">
        <f t="shared" si="130"/>
        <v>Leer</v>
      </c>
      <c r="N615" s="388" t="str">
        <f t="shared" si="127"/>
        <v>Leer</v>
      </c>
      <c r="O615" s="388" t="str">
        <f>VLOOKUP(C615,{"29 - Psychiatrie (Erwachsene)","BGI";"30 - Kinder- und Jugendpsychiatrie","BGII";"31 - Psychosomatik","BGI";0,"Leer"},2,0)</f>
        <v>Leer</v>
      </c>
      <c r="P615" s="388" t="str">
        <f>VLOOKUP(C615,{"29 - Psychiatrie (Erwachsene)","BGIb";"30 - Kinder- und Jugendpsychiatrie","BGIIb";"31 - Psychosomatik","BGIb";0,"Leer"},2,0)</f>
        <v>Leer</v>
      </c>
      <c r="Q615" s="388" t="str">
        <f t="shared" si="131"/>
        <v>Leer</v>
      </c>
      <c r="R615" s="388">
        <f t="shared" si="120"/>
        <v>0</v>
      </c>
      <c r="S615" s="388">
        <f t="shared" si="128"/>
        <v>0</v>
      </c>
      <c r="T615" s="388">
        <f t="shared" si="121"/>
        <v>0</v>
      </c>
      <c r="U615" s="388">
        <f t="shared" si="122"/>
        <v>0</v>
      </c>
      <c r="V615" s="388">
        <f t="shared" si="123"/>
        <v>0</v>
      </c>
      <c r="W615" s="388">
        <f t="shared" si="124"/>
        <v>0</v>
      </c>
      <c r="X615" s="388">
        <f t="shared" si="125"/>
        <v>0</v>
      </c>
      <c r="Y615" s="388">
        <f t="shared" si="126"/>
        <v>0</v>
      </c>
    </row>
    <row r="616" spans="2:25" x14ac:dyDescent="0.3">
      <c r="B616" s="111" t="str">
        <f t="shared" si="119"/>
        <v>!!!</v>
      </c>
      <c r="C616" s="324"/>
      <c r="D616" s="351"/>
      <c r="E616" s="354"/>
      <c r="F616" s="340"/>
      <c r="G616" s="233"/>
      <c r="H616" s="351"/>
      <c r="I616" s="353"/>
      <c r="J616" s="89"/>
      <c r="K616" s="384"/>
      <c r="L616" s="388" t="str">
        <f t="shared" si="129"/>
        <v>Leer</v>
      </c>
      <c r="M616" s="388" t="str">
        <f t="shared" si="130"/>
        <v>Leer</v>
      </c>
      <c r="N616" s="388" t="str">
        <f t="shared" si="127"/>
        <v>Leer</v>
      </c>
      <c r="O616" s="388" t="str">
        <f>VLOOKUP(C616,{"29 - Psychiatrie (Erwachsene)","BGI";"30 - Kinder- und Jugendpsychiatrie","BGII";"31 - Psychosomatik","BGI";0,"Leer"},2,0)</f>
        <v>Leer</v>
      </c>
      <c r="P616" s="388" t="str">
        <f>VLOOKUP(C616,{"29 - Psychiatrie (Erwachsene)","BGIb";"30 - Kinder- und Jugendpsychiatrie","BGIIb";"31 - Psychosomatik","BGIb";0,"Leer"},2,0)</f>
        <v>Leer</v>
      </c>
      <c r="Q616" s="388" t="str">
        <f t="shared" si="131"/>
        <v>Leer</v>
      </c>
      <c r="R616" s="388">
        <f t="shared" si="120"/>
        <v>0</v>
      </c>
      <c r="S616" s="388">
        <f t="shared" si="128"/>
        <v>0</v>
      </c>
      <c r="T616" s="388">
        <f t="shared" si="121"/>
        <v>0</v>
      </c>
      <c r="U616" s="388">
        <f t="shared" si="122"/>
        <v>0</v>
      </c>
      <c r="V616" s="388">
        <f t="shared" si="123"/>
        <v>0</v>
      </c>
      <c r="W616" s="388">
        <f t="shared" si="124"/>
        <v>0</v>
      </c>
      <c r="X616" s="388">
        <f t="shared" si="125"/>
        <v>0</v>
      </c>
      <c r="Y616" s="388">
        <f t="shared" si="126"/>
        <v>0</v>
      </c>
    </row>
    <row r="617" spans="2:25" x14ac:dyDescent="0.3">
      <c r="B617" s="111" t="str">
        <f t="shared" si="119"/>
        <v>!!!</v>
      </c>
      <c r="C617" s="324"/>
      <c r="D617" s="351"/>
      <c r="E617" s="354"/>
      <c r="F617" s="340"/>
      <c r="G617" s="233"/>
      <c r="H617" s="351"/>
      <c r="I617" s="353"/>
      <c r="J617" s="89"/>
      <c r="K617" s="384"/>
      <c r="L617" s="388" t="str">
        <f t="shared" si="129"/>
        <v>Leer</v>
      </c>
      <c r="M617" s="388" t="str">
        <f t="shared" si="130"/>
        <v>Leer</v>
      </c>
      <c r="N617" s="388" t="str">
        <f t="shared" si="127"/>
        <v>Leer</v>
      </c>
      <c r="O617" s="388" t="str">
        <f>VLOOKUP(C617,{"29 - Psychiatrie (Erwachsene)","BGI";"30 - Kinder- und Jugendpsychiatrie","BGII";"31 - Psychosomatik","BGI";0,"Leer"},2,0)</f>
        <v>Leer</v>
      </c>
      <c r="P617" s="388" t="str">
        <f>VLOOKUP(C617,{"29 - Psychiatrie (Erwachsene)","BGIb";"30 - Kinder- und Jugendpsychiatrie","BGIIb";"31 - Psychosomatik","BGIb";0,"Leer"},2,0)</f>
        <v>Leer</v>
      </c>
      <c r="Q617" s="388" t="str">
        <f t="shared" si="131"/>
        <v>Leer</v>
      </c>
      <c r="R617" s="388">
        <f t="shared" si="120"/>
        <v>0</v>
      </c>
      <c r="S617" s="388">
        <f t="shared" si="128"/>
        <v>0</v>
      </c>
      <c r="T617" s="388">
        <f t="shared" si="121"/>
        <v>0</v>
      </c>
      <c r="U617" s="388">
        <f t="shared" si="122"/>
        <v>0</v>
      </c>
      <c r="V617" s="388">
        <f t="shared" si="123"/>
        <v>0</v>
      </c>
      <c r="W617" s="388">
        <f t="shared" si="124"/>
        <v>0</v>
      </c>
      <c r="X617" s="388">
        <f t="shared" si="125"/>
        <v>0</v>
      </c>
      <c r="Y617" s="388">
        <f t="shared" si="126"/>
        <v>0</v>
      </c>
    </row>
    <row r="618" spans="2:25" x14ac:dyDescent="0.3">
      <c r="B618" s="111" t="str">
        <f t="shared" si="119"/>
        <v>!!!</v>
      </c>
      <c r="C618" s="324"/>
      <c r="D618" s="351"/>
      <c r="E618" s="354"/>
      <c r="F618" s="340"/>
      <c r="G618" s="233"/>
      <c r="H618" s="351"/>
      <c r="I618" s="353"/>
      <c r="J618" s="89"/>
      <c r="K618" s="384"/>
      <c r="L618" s="388" t="str">
        <f t="shared" si="129"/>
        <v>Leer</v>
      </c>
      <c r="M618" s="388" t="str">
        <f t="shared" si="130"/>
        <v>Leer</v>
      </c>
      <c r="N618" s="388" t="str">
        <f t="shared" si="127"/>
        <v>Leer</v>
      </c>
      <c r="O618" s="388" t="str">
        <f>VLOOKUP(C618,{"29 - Psychiatrie (Erwachsene)","BGI";"30 - Kinder- und Jugendpsychiatrie","BGII";"31 - Psychosomatik","BGI";0,"Leer"},2,0)</f>
        <v>Leer</v>
      </c>
      <c r="P618" s="388" t="str">
        <f>VLOOKUP(C618,{"29 - Psychiatrie (Erwachsene)","BGIb";"30 - Kinder- und Jugendpsychiatrie","BGIIb";"31 - Psychosomatik","BGIb";0,"Leer"},2,0)</f>
        <v>Leer</v>
      </c>
      <c r="Q618" s="388" t="str">
        <f t="shared" si="131"/>
        <v>Leer</v>
      </c>
      <c r="R618" s="388">
        <f t="shared" si="120"/>
        <v>0</v>
      </c>
      <c r="S618" s="388">
        <f t="shared" si="128"/>
        <v>0</v>
      </c>
      <c r="T618" s="388">
        <f t="shared" si="121"/>
        <v>0</v>
      </c>
      <c r="U618" s="388">
        <f t="shared" si="122"/>
        <v>0</v>
      </c>
      <c r="V618" s="388">
        <f t="shared" si="123"/>
        <v>0</v>
      </c>
      <c r="W618" s="388">
        <f t="shared" si="124"/>
        <v>0</v>
      </c>
      <c r="X618" s="388">
        <f t="shared" si="125"/>
        <v>0</v>
      </c>
      <c r="Y618" s="388">
        <f t="shared" si="126"/>
        <v>0</v>
      </c>
    </row>
    <row r="619" spans="2:25" x14ac:dyDescent="0.3">
      <c r="B619" s="111" t="str">
        <f t="shared" si="119"/>
        <v>!!!</v>
      </c>
      <c r="C619" s="324"/>
      <c r="D619" s="351"/>
      <c r="E619" s="354"/>
      <c r="F619" s="340"/>
      <c r="G619" s="233"/>
      <c r="H619" s="351"/>
      <c r="I619" s="353"/>
      <c r="J619" s="89"/>
      <c r="K619" s="384"/>
      <c r="L619" s="388" t="str">
        <f t="shared" si="129"/>
        <v>Leer</v>
      </c>
      <c r="M619" s="388" t="str">
        <f t="shared" si="130"/>
        <v>Leer</v>
      </c>
      <c r="N619" s="388" t="str">
        <f t="shared" si="127"/>
        <v>Leer</v>
      </c>
      <c r="O619" s="388" t="str">
        <f>VLOOKUP(C619,{"29 - Psychiatrie (Erwachsene)","BGI";"30 - Kinder- und Jugendpsychiatrie","BGII";"31 - Psychosomatik","BGI";0,"Leer"},2,0)</f>
        <v>Leer</v>
      </c>
      <c r="P619" s="388" t="str">
        <f>VLOOKUP(C619,{"29 - Psychiatrie (Erwachsene)","BGIb";"30 - Kinder- und Jugendpsychiatrie","BGIIb";"31 - Psychosomatik","BGIb";0,"Leer"},2,0)</f>
        <v>Leer</v>
      </c>
      <c r="Q619" s="388" t="str">
        <f t="shared" si="131"/>
        <v>Leer</v>
      </c>
      <c r="R619" s="388">
        <f t="shared" si="120"/>
        <v>0</v>
      </c>
      <c r="S619" s="388">
        <f t="shared" si="128"/>
        <v>0</v>
      </c>
      <c r="T619" s="388">
        <f t="shared" si="121"/>
        <v>0</v>
      </c>
      <c r="U619" s="388">
        <f t="shared" si="122"/>
        <v>0</v>
      </c>
      <c r="V619" s="388">
        <f t="shared" si="123"/>
        <v>0</v>
      </c>
      <c r="W619" s="388">
        <f t="shared" si="124"/>
        <v>0</v>
      </c>
      <c r="X619" s="388">
        <f t="shared" si="125"/>
        <v>0</v>
      </c>
      <c r="Y619" s="388">
        <f t="shared" si="126"/>
        <v>0</v>
      </c>
    </row>
    <row r="620" spans="2:25" x14ac:dyDescent="0.3">
      <c r="B620" s="111" t="str">
        <f t="shared" si="119"/>
        <v>!!!</v>
      </c>
      <c r="C620" s="324"/>
      <c r="D620" s="351"/>
      <c r="E620" s="354"/>
      <c r="F620" s="340"/>
      <c r="G620" s="233"/>
      <c r="H620" s="351"/>
      <c r="I620" s="353"/>
      <c r="J620" s="89"/>
      <c r="K620" s="384"/>
      <c r="L620" s="388" t="str">
        <f t="shared" si="129"/>
        <v>Leer</v>
      </c>
      <c r="M620" s="388" t="str">
        <f t="shared" si="130"/>
        <v>Leer</v>
      </c>
      <c r="N620" s="388" t="str">
        <f t="shared" si="127"/>
        <v>Leer</v>
      </c>
      <c r="O620" s="388" t="str">
        <f>VLOOKUP(C620,{"29 - Psychiatrie (Erwachsene)","BGI";"30 - Kinder- und Jugendpsychiatrie","BGII";"31 - Psychosomatik","BGI";0,"Leer"},2,0)</f>
        <v>Leer</v>
      </c>
      <c r="P620" s="388" t="str">
        <f>VLOOKUP(C620,{"29 - Psychiatrie (Erwachsene)","BGIb";"30 - Kinder- und Jugendpsychiatrie","BGIIb";"31 - Psychosomatik","BGIb";0,"Leer"},2,0)</f>
        <v>Leer</v>
      </c>
      <c r="Q620" s="388" t="str">
        <f t="shared" si="131"/>
        <v>Leer</v>
      </c>
      <c r="R620" s="388">
        <f t="shared" si="120"/>
        <v>0</v>
      </c>
      <c r="S620" s="388">
        <f t="shared" si="128"/>
        <v>0</v>
      </c>
      <c r="T620" s="388">
        <f t="shared" si="121"/>
        <v>0</v>
      </c>
      <c r="U620" s="388">
        <f t="shared" si="122"/>
        <v>0</v>
      </c>
      <c r="V620" s="388">
        <f t="shared" si="123"/>
        <v>0</v>
      </c>
      <c r="W620" s="388">
        <f t="shared" si="124"/>
        <v>0</v>
      </c>
      <c r="X620" s="388">
        <f t="shared" si="125"/>
        <v>0</v>
      </c>
      <c r="Y620" s="388">
        <f t="shared" si="126"/>
        <v>0</v>
      </c>
    </row>
    <row r="621" spans="2:25" x14ac:dyDescent="0.3">
      <c r="B621" s="111" t="str">
        <f t="shared" si="119"/>
        <v>!!!</v>
      </c>
      <c r="C621" s="324"/>
      <c r="D621" s="351"/>
      <c r="E621" s="354"/>
      <c r="F621" s="340"/>
      <c r="G621" s="233"/>
      <c r="H621" s="351"/>
      <c r="I621" s="353"/>
      <c r="J621" s="89"/>
      <c r="K621" s="384"/>
      <c r="L621" s="388" t="str">
        <f t="shared" si="129"/>
        <v>Leer</v>
      </c>
      <c r="M621" s="388" t="str">
        <f t="shared" si="130"/>
        <v>Leer</v>
      </c>
      <c r="N621" s="388" t="str">
        <f t="shared" si="127"/>
        <v>Leer</v>
      </c>
      <c r="O621" s="388" t="str">
        <f>VLOOKUP(C621,{"29 - Psychiatrie (Erwachsene)","BGI";"30 - Kinder- und Jugendpsychiatrie","BGII";"31 - Psychosomatik","BGI";0,"Leer"},2,0)</f>
        <v>Leer</v>
      </c>
      <c r="P621" s="388" t="str">
        <f>VLOOKUP(C621,{"29 - Psychiatrie (Erwachsene)","BGIb";"30 - Kinder- und Jugendpsychiatrie","BGIIb";"31 - Psychosomatik","BGIb";0,"Leer"},2,0)</f>
        <v>Leer</v>
      </c>
      <c r="Q621" s="388" t="str">
        <f t="shared" si="131"/>
        <v>Leer</v>
      </c>
      <c r="R621" s="388">
        <f t="shared" si="120"/>
        <v>0</v>
      </c>
      <c r="S621" s="388">
        <f t="shared" si="128"/>
        <v>0</v>
      </c>
      <c r="T621" s="388">
        <f t="shared" si="121"/>
        <v>0</v>
      </c>
      <c r="U621" s="388">
        <f t="shared" si="122"/>
        <v>0</v>
      </c>
      <c r="V621" s="388">
        <f t="shared" si="123"/>
        <v>0</v>
      </c>
      <c r="W621" s="388">
        <f t="shared" si="124"/>
        <v>0</v>
      </c>
      <c r="X621" s="388">
        <f t="shared" si="125"/>
        <v>0</v>
      </c>
      <c r="Y621" s="388">
        <f t="shared" si="126"/>
        <v>0</v>
      </c>
    </row>
    <row r="622" spans="2:25" x14ac:dyDescent="0.3">
      <c r="B622" s="111" t="str">
        <f t="shared" si="119"/>
        <v>!!!</v>
      </c>
      <c r="C622" s="324"/>
      <c r="D622" s="351"/>
      <c r="E622" s="354"/>
      <c r="F622" s="340"/>
      <c r="G622" s="233"/>
      <c r="H622" s="351"/>
      <c r="I622" s="353"/>
      <c r="J622" s="89"/>
      <c r="K622" s="384"/>
      <c r="L622" s="388" t="str">
        <f t="shared" si="129"/>
        <v>Leer</v>
      </c>
      <c r="M622" s="388" t="str">
        <f t="shared" si="130"/>
        <v>Leer</v>
      </c>
      <c r="N622" s="388" t="str">
        <f t="shared" si="127"/>
        <v>Leer</v>
      </c>
      <c r="O622" s="388" t="str">
        <f>VLOOKUP(C622,{"29 - Psychiatrie (Erwachsene)","BGI";"30 - Kinder- und Jugendpsychiatrie","BGII";"31 - Psychosomatik","BGI";0,"Leer"},2,0)</f>
        <v>Leer</v>
      </c>
      <c r="P622" s="388" t="str">
        <f>VLOOKUP(C622,{"29 - Psychiatrie (Erwachsene)","BGIb";"30 - Kinder- und Jugendpsychiatrie","BGIIb";"31 - Psychosomatik","BGIb";0,"Leer"},2,0)</f>
        <v>Leer</v>
      </c>
      <c r="Q622" s="388" t="str">
        <f t="shared" si="131"/>
        <v>Leer</v>
      </c>
      <c r="R622" s="388">
        <f t="shared" si="120"/>
        <v>0</v>
      </c>
      <c r="S622" s="388">
        <f t="shared" si="128"/>
        <v>0</v>
      </c>
      <c r="T622" s="388">
        <f t="shared" si="121"/>
        <v>0</v>
      </c>
      <c r="U622" s="388">
        <f t="shared" si="122"/>
        <v>0</v>
      </c>
      <c r="V622" s="388">
        <f t="shared" si="123"/>
        <v>0</v>
      </c>
      <c r="W622" s="388">
        <f t="shared" si="124"/>
        <v>0</v>
      </c>
      <c r="X622" s="388">
        <f t="shared" si="125"/>
        <v>0</v>
      </c>
      <c r="Y622" s="388">
        <f t="shared" si="126"/>
        <v>0</v>
      </c>
    </row>
    <row r="623" spans="2:25" x14ac:dyDescent="0.3">
      <c r="B623" s="111" t="str">
        <f t="shared" si="119"/>
        <v>!!!</v>
      </c>
      <c r="C623" s="324"/>
      <c r="D623" s="351"/>
      <c r="E623" s="354"/>
      <c r="F623" s="340"/>
      <c r="G623" s="233"/>
      <c r="H623" s="351"/>
      <c r="I623" s="353"/>
      <c r="J623" s="89"/>
      <c r="K623" s="384"/>
      <c r="L623" s="388" t="str">
        <f t="shared" si="129"/>
        <v>Leer</v>
      </c>
      <c r="M623" s="388" t="str">
        <f t="shared" si="130"/>
        <v>Leer</v>
      </c>
      <c r="N623" s="388" t="str">
        <f t="shared" si="127"/>
        <v>Leer</v>
      </c>
      <c r="O623" s="388" t="str">
        <f>VLOOKUP(C623,{"29 - Psychiatrie (Erwachsene)","BGI";"30 - Kinder- und Jugendpsychiatrie","BGII";"31 - Psychosomatik","BGI";0,"Leer"},2,0)</f>
        <v>Leer</v>
      </c>
      <c r="P623" s="388" t="str">
        <f>VLOOKUP(C623,{"29 - Psychiatrie (Erwachsene)","BGIb";"30 - Kinder- und Jugendpsychiatrie","BGIIb";"31 - Psychosomatik","BGIb";0,"Leer"},2,0)</f>
        <v>Leer</v>
      </c>
      <c r="Q623" s="388" t="str">
        <f t="shared" si="131"/>
        <v>Leer</v>
      </c>
      <c r="R623" s="388">
        <f t="shared" si="120"/>
        <v>0</v>
      </c>
      <c r="S623" s="388">
        <f t="shared" si="128"/>
        <v>0</v>
      </c>
      <c r="T623" s="388">
        <f t="shared" si="121"/>
        <v>0</v>
      </c>
      <c r="U623" s="388">
        <f t="shared" si="122"/>
        <v>0</v>
      </c>
      <c r="V623" s="388">
        <f t="shared" si="123"/>
        <v>0</v>
      </c>
      <c r="W623" s="388">
        <f t="shared" si="124"/>
        <v>0</v>
      </c>
      <c r="X623" s="388">
        <f t="shared" si="125"/>
        <v>0</v>
      </c>
      <c r="Y623" s="388">
        <f t="shared" si="126"/>
        <v>0</v>
      </c>
    </row>
    <row r="624" spans="2:25" x14ac:dyDescent="0.3">
      <c r="B624" s="111" t="str">
        <f t="shared" si="119"/>
        <v>!!!</v>
      </c>
      <c r="C624" s="324"/>
      <c r="D624" s="351"/>
      <c r="E624" s="354"/>
      <c r="F624" s="340"/>
      <c r="G624" s="233"/>
      <c r="H624" s="351"/>
      <c r="I624" s="353"/>
      <c r="J624" s="89"/>
      <c r="K624" s="384"/>
      <c r="L624" s="388" t="str">
        <f t="shared" si="129"/>
        <v>Leer</v>
      </c>
      <c r="M624" s="388" t="str">
        <f t="shared" si="130"/>
        <v>Leer</v>
      </c>
      <c r="N624" s="388" t="str">
        <f t="shared" si="127"/>
        <v>Leer</v>
      </c>
      <c r="O624" s="388" t="str">
        <f>VLOOKUP(C624,{"29 - Psychiatrie (Erwachsene)","BGI";"30 - Kinder- und Jugendpsychiatrie","BGII";"31 - Psychosomatik","BGI";0,"Leer"},2,0)</f>
        <v>Leer</v>
      </c>
      <c r="P624" s="388" t="str">
        <f>VLOOKUP(C624,{"29 - Psychiatrie (Erwachsene)","BGIb";"30 - Kinder- und Jugendpsychiatrie","BGIIb";"31 - Psychosomatik","BGIb";0,"Leer"},2,0)</f>
        <v>Leer</v>
      </c>
      <c r="Q624" s="388" t="str">
        <f t="shared" si="131"/>
        <v>Leer</v>
      </c>
      <c r="R624" s="388">
        <f t="shared" si="120"/>
        <v>0</v>
      </c>
      <c r="S624" s="388">
        <f t="shared" si="128"/>
        <v>0</v>
      </c>
      <c r="T624" s="388">
        <f t="shared" si="121"/>
        <v>0</v>
      </c>
      <c r="U624" s="388">
        <f t="shared" si="122"/>
        <v>0</v>
      </c>
      <c r="V624" s="388">
        <f t="shared" si="123"/>
        <v>0</v>
      </c>
      <c r="W624" s="388">
        <f t="shared" si="124"/>
        <v>0</v>
      </c>
      <c r="X624" s="388">
        <f t="shared" si="125"/>
        <v>0</v>
      </c>
      <c r="Y624" s="388">
        <f t="shared" si="126"/>
        <v>0</v>
      </c>
    </row>
    <row r="625" spans="2:25" x14ac:dyDescent="0.3">
      <c r="B625" s="111" t="str">
        <f t="shared" si="119"/>
        <v>!!!</v>
      </c>
      <c r="C625" s="324"/>
      <c r="D625" s="351"/>
      <c r="E625" s="354"/>
      <c r="F625" s="340"/>
      <c r="G625" s="233"/>
      <c r="H625" s="351"/>
      <c r="I625" s="353"/>
      <c r="J625" s="89"/>
      <c r="K625" s="384"/>
      <c r="L625" s="388" t="str">
        <f t="shared" si="129"/>
        <v>Leer</v>
      </c>
      <c r="M625" s="388" t="str">
        <f t="shared" si="130"/>
        <v>Leer</v>
      </c>
      <c r="N625" s="388" t="str">
        <f t="shared" si="127"/>
        <v>Leer</v>
      </c>
      <c r="O625" s="388" t="str">
        <f>VLOOKUP(C625,{"29 - Psychiatrie (Erwachsene)","BGI";"30 - Kinder- und Jugendpsychiatrie","BGII";"31 - Psychosomatik","BGI";0,"Leer"},2,0)</f>
        <v>Leer</v>
      </c>
      <c r="P625" s="388" t="str">
        <f>VLOOKUP(C625,{"29 - Psychiatrie (Erwachsene)","BGIb";"30 - Kinder- und Jugendpsychiatrie","BGIIb";"31 - Psychosomatik","BGIb";0,"Leer"},2,0)</f>
        <v>Leer</v>
      </c>
      <c r="Q625" s="388" t="str">
        <f t="shared" si="131"/>
        <v>Leer</v>
      </c>
      <c r="R625" s="388">
        <f t="shared" si="120"/>
        <v>0</v>
      </c>
      <c r="S625" s="388">
        <f t="shared" si="128"/>
        <v>0</v>
      </c>
      <c r="T625" s="388">
        <f t="shared" si="121"/>
        <v>0</v>
      </c>
      <c r="U625" s="388">
        <f t="shared" si="122"/>
        <v>0</v>
      </c>
      <c r="V625" s="388">
        <f t="shared" si="123"/>
        <v>0</v>
      </c>
      <c r="W625" s="388">
        <f t="shared" si="124"/>
        <v>0</v>
      </c>
      <c r="X625" s="388">
        <f t="shared" si="125"/>
        <v>0</v>
      </c>
      <c r="Y625" s="388">
        <f t="shared" si="126"/>
        <v>0</v>
      </c>
    </row>
    <row r="626" spans="2:25" x14ac:dyDescent="0.3">
      <c r="B626" s="111" t="str">
        <f t="shared" si="119"/>
        <v>!!!</v>
      </c>
      <c r="C626" s="324"/>
      <c r="D626" s="351"/>
      <c r="E626" s="354"/>
      <c r="F626" s="340"/>
      <c r="G626" s="233"/>
      <c r="H626" s="351"/>
      <c r="I626" s="353"/>
      <c r="J626" s="89"/>
      <c r="K626" s="384"/>
      <c r="L626" s="388" t="str">
        <f t="shared" si="129"/>
        <v>Leer</v>
      </c>
      <c r="M626" s="388" t="str">
        <f t="shared" si="130"/>
        <v>Leer</v>
      </c>
      <c r="N626" s="388" t="str">
        <f t="shared" si="127"/>
        <v>Leer</v>
      </c>
      <c r="O626" s="388" t="str">
        <f>VLOOKUP(C626,{"29 - Psychiatrie (Erwachsene)","BGI";"30 - Kinder- und Jugendpsychiatrie","BGII";"31 - Psychosomatik","BGI";0,"Leer"},2,0)</f>
        <v>Leer</v>
      </c>
      <c r="P626" s="388" t="str">
        <f>VLOOKUP(C626,{"29 - Psychiatrie (Erwachsene)","BGIb";"30 - Kinder- und Jugendpsychiatrie","BGIIb";"31 - Psychosomatik","BGIb";0,"Leer"},2,0)</f>
        <v>Leer</v>
      </c>
      <c r="Q626" s="388" t="str">
        <f t="shared" si="131"/>
        <v>Leer</v>
      </c>
      <c r="R626" s="388">
        <f t="shared" si="120"/>
        <v>0</v>
      </c>
      <c r="S626" s="388">
        <f t="shared" si="128"/>
        <v>0</v>
      </c>
      <c r="T626" s="388">
        <f t="shared" si="121"/>
        <v>0</v>
      </c>
      <c r="U626" s="388">
        <f t="shared" si="122"/>
        <v>0</v>
      </c>
      <c r="V626" s="388">
        <f t="shared" si="123"/>
        <v>0</v>
      </c>
      <c r="W626" s="388">
        <f t="shared" si="124"/>
        <v>0</v>
      </c>
      <c r="X626" s="388">
        <f t="shared" si="125"/>
        <v>0</v>
      </c>
      <c r="Y626" s="388">
        <f t="shared" si="126"/>
        <v>0</v>
      </c>
    </row>
    <row r="627" spans="2:25" x14ac:dyDescent="0.3">
      <c r="B627" s="111" t="str">
        <f t="shared" si="119"/>
        <v>!!!</v>
      </c>
      <c r="C627" s="324"/>
      <c r="D627" s="351"/>
      <c r="E627" s="354"/>
      <c r="F627" s="340"/>
      <c r="G627" s="233"/>
      <c r="H627" s="351"/>
      <c r="I627" s="353"/>
      <c r="J627" s="89"/>
      <c r="K627" s="384"/>
      <c r="L627" s="388" t="str">
        <f t="shared" si="129"/>
        <v>Leer</v>
      </c>
      <c r="M627" s="388" t="str">
        <f t="shared" si="130"/>
        <v>Leer</v>
      </c>
      <c r="N627" s="388" t="str">
        <f t="shared" si="127"/>
        <v>Leer</v>
      </c>
      <c r="O627" s="388" t="str">
        <f>VLOOKUP(C627,{"29 - Psychiatrie (Erwachsene)","BGI";"30 - Kinder- und Jugendpsychiatrie","BGII";"31 - Psychosomatik","BGI";0,"Leer"},2,0)</f>
        <v>Leer</v>
      </c>
      <c r="P627" s="388" t="str">
        <f>VLOOKUP(C627,{"29 - Psychiatrie (Erwachsene)","BGIb";"30 - Kinder- und Jugendpsychiatrie","BGIIb";"31 - Psychosomatik","BGIb";0,"Leer"},2,0)</f>
        <v>Leer</v>
      </c>
      <c r="Q627" s="388" t="str">
        <f t="shared" si="131"/>
        <v>Leer</v>
      </c>
      <c r="R627" s="388">
        <f t="shared" si="120"/>
        <v>0</v>
      </c>
      <c r="S627" s="388">
        <f t="shared" si="128"/>
        <v>0</v>
      </c>
      <c r="T627" s="388">
        <f t="shared" si="121"/>
        <v>0</v>
      </c>
      <c r="U627" s="388">
        <f t="shared" si="122"/>
        <v>0</v>
      </c>
      <c r="V627" s="388">
        <f t="shared" si="123"/>
        <v>0</v>
      </c>
      <c r="W627" s="388">
        <f t="shared" si="124"/>
        <v>0</v>
      </c>
      <c r="X627" s="388">
        <f t="shared" si="125"/>
        <v>0</v>
      </c>
      <c r="Y627" s="388">
        <f t="shared" si="126"/>
        <v>0</v>
      </c>
    </row>
    <row r="628" spans="2:25" x14ac:dyDescent="0.3">
      <c r="B628" s="111" t="str">
        <f t="shared" si="119"/>
        <v>!!!</v>
      </c>
      <c r="C628" s="324"/>
      <c r="D628" s="351"/>
      <c r="E628" s="354"/>
      <c r="F628" s="340"/>
      <c r="G628" s="233"/>
      <c r="H628" s="351"/>
      <c r="I628" s="353"/>
      <c r="J628" s="89"/>
      <c r="K628" s="384"/>
      <c r="L628" s="388" t="str">
        <f t="shared" si="129"/>
        <v>Leer</v>
      </c>
      <c r="M628" s="388" t="str">
        <f t="shared" si="130"/>
        <v>Leer</v>
      </c>
      <c r="N628" s="388" t="str">
        <f t="shared" si="127"/>
        <v>Leer</v>
      </c>
      <c r="O628" s="388" t="str">
        <f>VLOOKUP(C628,{"29 - Psychiatrie (Erwachsene)","BGI";"30 - Kinder- und Jugendpsychiatrie","BGII";"31 - Psychosomatik","BGI";0,"Leer"},2,0)</f>
        <v>Leer</v>
      </c>
      <c r="P628" s="388" t="str">
        <f>VLOOKUP(C628,{"29 - Psychiatrie (Erwachsene)","BGIb";"30 - Kinder- und Jugendpsychiatrie","BGIIb";"31 - Psychosomatik","BGIb";0,"Leer"},2,0)</f>
        <v>Leer</v>
      </c>
      <c r="Q628" s="388" t="str">
        <f t="shared" si="131"/>
        <v>Leer</v>
      </c>
      <c r="R628" s="388">
        <f t="shared" si="120"/>
        <v>0</v>
      </c>
      <c r="S628" s="388">
        <f t="shared" si="128"/>
        <v>0</v>
      </c>
      <c r="T628" s="388">
        <f t="shared" si="121"/>
        <v>0</v>
      </c>
      <c r="U628" s="388">
        <f t="shared" si="122"/>
        <v>0</v>
      </c>
      <c r="V628" s="388">
        <f t="shared" si="123"/>
        <v>0</v>
      </c>
      <c r="W628" s="388">
        <f t="shared" si="124"/>
        <v>0</v>
      </c>
      <c r="X628" s="388">
        <f t="shared" si="125"/>
        <v>0</v>
      </c>
      <c r="Y628" s="388">
        <f t="shared" si="126"/>
        <v>0</v>
      </c>
    </row>
    <row r="629" spans="2:25" x14ac:dyDescent="0.3">
      <c r="B629" s="111" t="str">
        <f t="shared" si="119"/>
        <v>!!!</v>
      </c>
      <c r="C629" s="324"/>
      <c r="D629" s="351"/>
      <c r="E629" s="354"/>
      <c r="F629" s="340"/>
      <c r="G629" s="233"/>
      <c r="H629" s="351"/>
      <c r="I629" s="353"/>
      <c r="J629" s="89"/>
      <c r="K629" s="384"/>
      <c r="L629" s="388" t="str">
        <f t="shared" si="129"/>
        <v>Leer</v>
      </c>
      <c r="M629" s="388" t="str">
        <f t="shared" si="130"/>
        <v>Leer</v>
      </c>
      <c r="N629" s="388" t="str">
        <f t="shared" si="127"/>
        <v>Leer</v>
      </c>
      <c r="O629" s="388" t="str">
        <f>VLOOKUP(C629,{"29 - Psychiatrie (Erwachsene)","BGI";"30 - Kinder- und Jugendpsychiatrie","BGII";"31 - Psychosomatik","BGI";0,"Leer"},2,0)</f>
        <v>Leer</v>
      </c>
      <c r="P629" s="388" t="str">
        <f>VLOOKUP(C629,{"29 - Psychiatrie (Erwachsene)","BGIb";"30 - Kinder- und Jugendpsychiatrie","BGIIb";"31 - Psychosomatik","BGIb";0,"Leer"},2,0)</f>
        <v>Leer</v>
      </c>
      <c r="Q629" s="388" t="str">
        <f t="shared" si="131"/>
        <v>Leer</v>
      </c>
      <c r="R629" s="388">
        <f t="shared" si="120"/>
        <v>0</v>
      </c>
      <c r="S629" s="388">
        <f t="shared" si="128"/>
        <v>0</v>
      </c>
      <c r="T629" s="388">
        <f t="shared" si="121"/>
        <v>0</v>
      </c>
      <c r="U629" s="388">
        <f t="shared" si="122"/>
        <v>0</v>
      </c>
      <c r="V629" s="388">
        <f t="shared" si="123"/>
        <v>0</v>
      </c>
      <c r="W629" s="388">
        <f t="shared" si="124"/>
        <v>0</v>
      </c>
      <c r="X629" s="388">
        <f t="shared" si="125"/>
        <v>0</v>
      </c>
      <c r="Y629" s="388">
        <f t="shared" si="126"/>
        <v>0</v>
      </c>
    </row>
    <row r="630" spans="2:25" x14ac:dyDescent="0.3">
      <c r="B630" s="111" t="str">
        <f t="shared" si="119"/>
        <v>!!!</v>
      </c>
      <c r="C630" s="324"/>
      <c r="D630" s="351"/>
      <c r="E630" s="354"/>
      <c r="F630" s="340"/>
      <c r="G630" s="233"/>
      <c r="H630" s="351"/>
      <c r="I630" s="353"/>
      <c r="J630" s="89"/>
      <c r="K630" s="384"/>
      <c r="L630" s="388" t="str">
        <f t="shared" si="129"/>
        <v>Leer</v>
      </c>
      <c r="M630" s="388" t="str">
        <f t="shared" si="130"/>
        <v>Leer</v>
      </c>
      <c r="N630" s="388" t="str">
        <f t="shared" si="127"/>
        <v>Leer</v>
      </c>
      <c r="O630" s="388" t="str">
        <f>VLOOKUP(C630,{"29 - Psychiatrie (Erwachsene)","BGI";"30 - Kinder- und Jugendpsychiatrie","BGII";"31 - Psychosomatik","BGI";0,"Leer"},2,0)</f>
        <v>Leer</v>
      </c>
      <c r="P630" s="388" t="str">
        <f>VLOOKUP(C630,{"29 - Psychiatrie (Erwachsene)","BGIb";"30 - Kinder- und Jugendpsychiatrie","BGIIb";"31 - Psychosomatik","BGIb";0,"Leer"},2,0)</f>
        <v>Leer</v>
      </c>
      <c r="Q630" s="388" t="str">
        <f t="shared" si="131"/>
        <v>Leer</v>
      </c>
      <c r="R630" s="388">
        <f t="shared" si="120"/>
        <v>0</v>
      </c>
      <c r="S630" s="388">
        <f t="shared" si="128"/>
        <v>0</v>
      </c>
      <c r="T630" s="388">
        <f t="shared" si="121"/>
        <v>0</v>
      </c>
      <c r="U630" s="388">
        <f t="shared" si="122"/>
        <v>0</v>
      </c>
      <c r="V630" s="388">
        <f t="shared" si="123"/>
        <v>0</v>
      </c>
      <c r="W630" s="388">
        <f t="shared" si="124"/>
        <v>0</v>
      </c>
      <c r="X630" s="388">
        <f t="shared" si="125"/>
        <v>0</v>
      </c>
      <c r="Y630" s="388">
        <f t="shared" si="126"/>
        <v>0</v>
      </c>
    </row>
    <row r="631" spans="2:25" x14ac:dyDescent="0.3">
      <c r="B631" s="111" t="str">
        <f t="shared" si="119"/>
        <v>!!!</v>
      </c>
      <c r="C631" s="324"/>
      <c r="D631" s="351"/>
      <c r="E631" s="354"/>
      <c r="F631" s="340"/>
      <c r="G631" s="233"/>
      <c r="H631" s="351"/>
      <c r="I631" s="353"/>
      <c r="J631" s="89"/>
      <c r="K631" s="384"/>
      <c r="L631" s="388" t="str">
        <f t="shared" si="129"/>
        <v>Leer</v>
      </c>
      <c r="M631" s="388" t="str">
        <f t="shared" si="130"/>
        <v>Leer</v>
      </c>
      <c r="N631" s="388" t="str">
        <f t="shared" si="127"/>
        <v>Leer</v>
      </c>
      <c r="O631" s="388" t="str">
        <f>VLOOKUP(C631,{"29 - Psychiatrie (Erwachsene)","BGI";"30 - Kinder- und Jugendpsychiatrie","BGII";"31 - Psychosomatik","BGI";0,"Leer"},2,0)</f>
        <v>Leer</v>
      </c>
      <c r="P631" s="388" t="str">
        <f>VLOOKUP(C631,{"29 - Psychiatrie (Erwachsene)","BGIb";"30 - Kinder- und Jugendpsychiatrie","BGIIb";"31 - Psychosomatik","BGIb";0,"Leer"},2,0)</f>
        <v>Leer</v>
      </c>
      <c r="Q631" s="388" t="str">
        <f t="shared" si="131"/>
        <v>Leer</v>
      </c>
      <c r="R631" s="388">
        <f t="shared" si="120"/>
        <v>0</v>
      </c>
      <c r="S631" s="388">
        <f t="shared" si="128"/>
        <v>0</v>
      </c>
      <c r="T631" s="388">
        <f t="shared" si="121"/>
        <v>0</v>
      </c>
      <c r="U631" s="388">
        <f t="shared" si="122"/>
        <v>0</v>
      </c>
      <c r="V631" s="388">
        <f t="shared" si="123"/>
        <v>0</v>
      </c>
      <c r="W631" s="388">
        <f t="shared" si="124"/>
        <v>0</v>
      </c>
      <c r="X631" s="388">
        <f t="shared" si="125"/>
        <v>0</v>
      </c>
      <c r="Y631" s="388">
        <f t="shared" si="126"/>
        <v>0</v>
      </c>
    </row>
    <row r="632" spans="2:25" x14ac:dyDescent="0.3">
      <c r="B632" s="111" t="str">
        <f t="shared" si="119"/>
        <v>!!!</v>
      </c>
      <c r="C632" s="324"/>
      <c r="D632" s="351"/>
      <c r="E632" s="354"/>
      <c r="F632" s="340"/>
      <c r="G632" s="233"/>
      <c r="H632" s="351"/>
      <c r="I632" s="353"/>
      <c r="J632" s="89"/>
      <c r="K632" s="384"/>
      <c r="L632" s="388" t="str">
        <f t="shared" si="129"/>
        <v>Leer</v>
      </c>
      <c r="M632" s="388" t="str">
        <f t="shared" si="130"/>
        <v>Leer</v>
      </c>
      <c r="N632" s="388" t="str">
        <f t="shared" si="127"/>
        <v>Leer</v>
      </c>
      <c r="O632" s="388" t="str">
        <f>VLOOKUP(C632,{"29 - Psychiatrie (Erwachsene)","BGI";"30 - Kinder- und Jugendpsychiatrie","BGII";"31 - Psychosomatik","BGI";0,"Leer"},2,0)</f>
        <v>Leer</v>
      </c>
      <c r="P632" s="388" t="str">
        <f>VLOOKUP(C632,{"29 - Psychiatrie (Erwachsene)","BGIb";"30 - Kinder- und Jugendpsychiatrie","BGIIb";"31 - Psychosomatik","BGIb";0,"Leer"},2,0)</f>
        <v>Leer</v>
      </c>
      <c r="Q632" s="388" t="str">
        <f t="shared" si="131"/>
        <v>Leer</v>
      </c>
      <c r="R632" s="388">
        <f t="shared" si="120"/>
        <v>0</v>
      </c>
      <c r="S632" s="388">
        <f t="shared" si="128"/>
        <v>0</v>
      </c>
      <c r="T632" s="388">
        <f t="shared" si="121"/>
        <v>0</v>
      </c>
      <c r="U632" s="388">
        <f t="shared" si="122"/>
        <v>0</v>
      </c>
      <c r="V632" s="388">
        <f t="shared" si="123"/>
        <v>0</v>
      </c>
      <c r="W632" s="388">
        <f t="shared" si="124"/>
        <v>0</v>
      </c>
      <c r="X632" s="388">
        <f t="shared" si="125"/>
        <v>0</v>
      </c>
      <c r="Y632" s="388">
        <f t="shared" si="126"/>
        <v>0</v>
      </c>
    </row>
    <row r="633" spans="2:25" x14ac:dyDescent="0.3">
      <c r="B633" s="111" t="str">
        <f t="shared" si="119"/>
        <v>!!!</v>
      </c>
      <c r="C633" s="324"/>
      <c r="D633" s="351"/>
      <c r="E633" s="354"/>
      <c r="F633" s="340"/>
      <c r="G633" s="233"/>
      <c r="H633" s="351"/>
      <c r="I633" s="353"/>
      <c r="J633" s="89"/>
      <c r="K633" s="384"/>
      <c r="L633" s="388" t="str">
        <f t="shared" si="129"/>
        <v>Leer</v>
      </c>
      <c r="M633" s="388" t="str">
        <f t="shared" si="130"/>
        <v>Leer</v>
      </c>
      <c r="N633" s="388" t="str">
        <f t="shared" si="127"/>
        <v>Leer</v>
      </c>
      <c r="O633" s="388" t="str">
        <f>VLOOKUP(C633,{"29 - Psychiatrie (Erwachsene)","BGI";"30 - Kinder- und Jugendpsychiatrie","BGII";"31 - Psychosomatik","BGI";0,"Leer"},2,0)</f>
        <v>Leer</v>
      </c>
      <c r="P633" s="388" t="str">
        <f>VLOOKUP(C633,{"29 - Psychiatrie (Erwachsene)","BGIb";"30 - Kinder- und Jugendpsychiatrie","BGIIb";"31 - Psychosomatik","BGIb";0,"Leer"},2,0)</f>
        <v>Leer</v>
      </c>
      <c r="Q633" s="388" t="str">
        <f t="shared" si="131"/>
        <v>Leer</v>
      </c>
      <c r="R633" s="388">
        <f t="shared" si="120"/>
        <v>0</v>
      </c>
      <c r="S633" s="388">
        <f t="shared" si="128"/>
        <v>0</v>
      </c>
      <c r="T633" s="388">
        <f t="shared" si="121"/>
        <v>0</v>
      </c>
      <c r="U633" s="388">
        <f t="shared" si="122"/>
        <v>0</v>
      </c>
      <c r="V633" s="388">
        <f t="shared" si="123"/>
        <v>0</v>
      </c>
      <c r="W633" s="388">
        <f t="shared" si="124"/>
        <v>0</v>
      </c>
      <c r="X633" s="388">
        <f t="shared" si="125"/>
        <v>0</v>
      </c>
      <c r="Y633" s="388">
        <f t="shared" si="126"/>
        <v>0</v>
      </c>
    </row>
    <row r="634" spans="2:25" x14ac:dyDescent="0.3">
      <c r="B634" s="111" t="str">
        <f t="shared" si="119"/>
        <v>!!!</v>
      </c>
      <c r="C634" s="324"/>
      <c r="D634" s="351"/>
      <c r="E634" s="354"/>
      <c r="F634" s="340"/>
      <c r="G634" s="233"/>
      <c r="H634" s="351"/>
      <c r="I634" s="353"/>
      <c r="J634" s="89"/>
      <c r="K634" s="384"/>
      <c r="L634" s="388" t="str">
        <f t="shared" si="129"/>
        <v>Leer</v>
      </c>
      <c r="M634" s="388" t="str">
        <f t="shared" si="130"/>
        <v>Leer</v>
      </c>
      <c r="N634" s="388" t="str">
        <f t="shared" si="127"/>
        <v>Leer</v>
      </c>
      <c r="O634" s="388" t="str">
        <f>VLOOKUP(C634,{"29 - Psychiatrie (Erwachsene)","BGI";"30 - Kinder- und Jugendpsychiatrie","BGII";"31 - Psychosomatik","BGI";0,"Leer"},2,0)</f>
        <v>Leer</v>
      </c>
      <c r="P634" s="388" t="str">
        <f>VLOOKUP(C634,{"29 - Psychiatrie (Erwachsene)","BGIb";"30 - Kinder- und Jugendpsychiatrie","BGIIb";"31 - Psychosomatik","BGIb";0,"Leer"},2,0)</f>
        <v>Leer</v>
      </c>
      <c r="Q634" s="388" t="str">
        <f t="shared" si="131"/>
        <v>Leer</v>
      </c>
      <c r="R634" s="388">
        <f t="shared" si="120"/>
        <v>0</v>
      </c>
      <c r="S634" s="388">
        <f t="shared" si="128"/>
        <v>0</v>
      </c>
      <c r="T634" s="388">
        <f t="shared" si="121"/>
        <v>0</v>
      </c>
      <c r="U634" s="388">
        <f t="shared" si="122"/>
        <v>0</v>
      </c>
      <c r="V634" s="388">
        <f t="shared" si="123"/>
        <v>0</v>
      </c>
      <c r="W634" s="388">
        <f t="shared" si="124"/>
        <v>0</v>
      </c>
      <c r="X634" s="388">
        <f t="shared" si="125"/>
        <v>0</v>
      </c>
      <c r="Y634" s="388">
        <f t="shared" si="126"/>
        <v>0</v>
      </c>
    </row>
    <row r="635" spans="2:25" x14ac:dyDescent="0.3">
      <c r="B635" s="111" t="str">
        <f t="shared" si="119"/>
        <v>!!!</v>
      </c>
      <c r="C635" s="324"/>
      <c r="D635" s="351"/>
      <c r="E635" s="354"/>
      <c r="F635" s="340"/>
      <c r="G635" s="233"/>
      <c r="H635" s="351"/>
      <c r="I635" s="353"/>
      <c r="J635" s="89"/>
      <c r="K635" s="384"/>
      <c r="L635" s="388" t="str">
        <f t="shared" si="129"/>
        <v>Leer</v>
      </c>
      <c r="M635" s="388" t="str">
        <f t="shared" si="130"/>
        <v>Leer</v>
      </c>
      <c r="N635" s="388" t="str">
        <f t="shared" si="127"/>
        <v>Leer</v>
      </c>
      <c r="O635" s="388" t="str">
        <f>VLOOKUP(C635,{"29 - Psychiatrie (Erwachsene)","BGI";"30 - Kinder- und Jugendpsychiatrie","BGII";"31 - Psychosomatik","BGI";0,"Leer"},2,0)</f>
        <v>Leer</v>
      </c>
      <c r="P635" s="388" t="str">
        <f>VLOOKUP(C635,{"29 - Psychiatrie (Erwachsene)","BGIb";"30 - Kinder- und Jugendpsychiatrie","BGIIb";"31 - Psychosomatik","BGIb";0,"Leer"},2,0)</f>
        <v>Leer</v>
      </c>
      <c r="Q635" s="388" t="str">
        <f t="shared" si="131"/>
        <v>Leer</v>
      </c>
      <c r="R635" s="388">
        <f t="shared" si="120"/>
        <v>0</v>
      </c>
      <c r="S635" s="388">
        <f t="shared" si="128"/>
        <v>0</v>
      </c>
      <c r="T635" s="388">
        <f t="shared" si="121"/>
        <v>0</v>
      </c>
      <c r="U635" s="388">
        <f t="shared" si="122"/>
        <v>0</v>
      </c>
      <c r="V635" s="388">
        <f t="shared" si="123"/>
        <v>0</v>
      </c>
      <c r="W635" s="388">
        <f t="shared" si="124"/>
        <v>0</v>
      </c>
      <c r="X635" s="388">
        <f t="shared" si="125"/>
        <v>0</v>
      </c>
      <c r="Y635" s="388">
        <f t="shared" si="126"/>
        <v>0</v>
      </c>
    </row>
    <row r="636" spans="2:25" x14ac:dyDescent="0.3">
      <c r="B636" s="111" t="str">
        <f t="shared" si="119"/>
        <v>!!!</v>
      </c>
      <c r="C636" s="324"/>
      <c r="D636" s="351"/>
      <c r="E636" s="354"/>
      <c r="F636" s="340"/>
      <c r="G636" s="233"/>
      <c r="H636" s="351"/>
      <c r="I636" s="353"/>
      <c r="J636" s="89"/>
      <c r="K636" s="384"/>
      <c r="L636" s="388" t="str">
        <f t="shared" si="129"/>
        <v>Leer</v>
      </c>
      <c r="M636" s="388" t="str">
        <f t="shared" si="130"/>
        <v>Leer</v>
      </c>
      <c r="N636" s="388" t="str">
        <f t="shared" si="127"/>
        <v>Leer</v>
      </c>
      <c r="O636" s="388" t="str">
        <f>VLOOKUP(C636,{"29 - Psychiatrie (Erwachsene)","BGI";"30 - Kinder- und Jugendpsychiatrie","BGII";"31 - Psychosomatik","BGI";0,"Leer"},2,0)</f>
        <v>Leer</v>
      </c>
      <c r="P636" s="388" t="str">
        <f>VLOOKUP(C636,{"29 - Psychiatrie (Erwachsene)","BGIb";"30 - Kinder- und Jugendpsychiatrie","BGIIb";"31 - Psychosomatik","BGIb";0,"Leer"},2,0)</f>
        <v>Leer</v>
      </c>
      <c r="Q636" s="388" t="str">
        <f t="shared" si="131"/>
        <v>Leer</v>
      </c>
      <c r="R636" s="388">
        <f t="shared" si="120"/>
        <v>0</v>
      </c>
      <c r="S636" s="388">
        <f t="shared" si="128"/>
        <v>0</v>
      </c>
      <c r="T636" s="388">
        <f t="shared" si="121"/>
        <v>0</v>
      </c>
      <c r="U636" s="388">
        <f t="shared" si="122"/>
        <v>0</v>
      </c>
      <c r="V636" s="388">
        <f t="shared" si="123"/>
        <v>0</v>
      </c>
      <c r="W636" s="388">
        <f t="shared" si="124"/>
        <v>0</v>
      </c>
      <c r="X636" s="388">
        <f t="shared" si="125"/>
        <v>0</v>
      </c>
      <c r="Y636" s="388">
        <f t="shared" si="126"/>
        <v>0</v>
      </c>
    </row>
    <row r="637" spans="2:25" x14ac:dyDescent="0.3">
      <c r="B637" s="111" t="str">
        <f t="shared" si="119"/>
        <v>!!!</v>
      </c>
      <c r="C637" s="324"/>
      <c r="D637" s="351"/>
      <c r="E637" s="354"/>
      <c r="F637" s="340"/>
      <c r="G637" s="233"/>
      <c r="H637" s="351"/>
      <c r="I637" s="353"/>
      <c r="J637" s="89"/>
      <c r="K637" s="384"/>
      <c r="L637" s="388" t="str">
        <f t="shared" si="129"/>
        <v>Leer</v>
      </c>
      <c r="M637" s="388" t="str">
        <f t="shared" si="130"/>
        <v>Leer</v>
      </c>
      <c r="N637" s="388" t="str">
        <f t="shared" si="127"/>
        <v>Leer</v>
      </c>
      <c r="O637" s="388" t="str">
        <f>VLOOKUP(C637,{"29 - Psychiatrie (Erwachsene)","BGI";"30 - Kinder- und Jugendpsychiatrie","BGII";"31 - Psychosomatik","BGI";0,"Leer"},2,0)</f>
        <v>Leer</v>
      </c>
      <c r="P637" s="388" t="str">
        <f>VLOOKUP(C637,{"29 - Psychiatrie (Erwachsene)","BGIb";"30 - Kinder- und Jugendpsychiatrie","BGIIb";"31 - Psychosomatik","BGIb";0,"Leer"},2,0)</f>
        <v>Leer</v>
      </c>
      <c r="Q637" s="388" t="str">
        <f t="shared" si="131"/>
        <v>Leer</v>
      </c>
      <c r="R637" s="388">
        <f t="shared" si="120"/>
        <v>0</v>
      </c>
      <c r="S637" s="388">
        <f t="shared" si="128"/>
        <v>0</v>
      </c>
      <c r="T637" s="388">
        <f t="shared" si="121"/>
        <v>0</v>
      </c>
      <c r="U637" s="388">
        <f t="shared" si="122"/>
        <v>0</v>
      </c>
      <c r="V637" s="388">
        <f t="shared" si="123"/>
        <v>0</v>
      </c>
      <c r="W637" s="388">
        <f t="shared" si="124"/>
        <v>0</v>
      </c>
      <c r="X637" s="388">
        <f t="shared" si="125"/>
        <v>0</v>
      </c>
      <c r="Y637" s="388">
        <f t="shared" si="126"/>
        <v>0</v>
      </c>
    </row>
    <row r="638" spans="2:25" x14ac:dyDescent="0.3">
      <c r="B638" s="111" t="str">
        <f t="shared" si="119"/>
        <v>!!!</v>
      </c>
      <c r="C638" s="324"/>
      <c r="D638" s="351"/>
      <c r="E638" s="354"/>
      <c r="F638" s="340"/>
      <c r="G638" s="233"/>
      <c r="H638" s="351"/>
      <c r="I638" s="353"/>
      <c r="J638" s="89"/>
      <c r="K638" s="384"/>
      <c r="L638" s="388" t="str">
        <f t="shared" si="129"/>
        <v>Leer</v>
      </c>
      <c r="M638" s="388" t="str">
        <f t="shared" si="130"/>
        <v>Leer</v>
      </c>
      <c r="N638" s="388" t="str">
        <f t="shared" si="127"/>
        <v>Leer</v>
      </c>
      <c r="O638" s="388" t="str">
        <f>VLOOKUP(C638,{"29 - Psychiatrie (Erwachsene)","BGI";"30 - Kinder- und Jugendpsychiatrie","BGII";"31 - Psychosomatik","BGI";0,"Leer"},2,0)</f>
        <v>Leer</v>
      </c>
      <c r="P638" s="388" t="str">
        <f>VLOOKUP(C638,{"29 - Psychiatrie (Erwachsene)","BGIb";"30 - Kinder- und Jugendpsychiatrie","BGIIb";"31 - Psychosomatik","BGIb";0,"Leer"},2,0)</f>
        <v>Leer</v>
      </c>
      <c r="Q638" s="388" t="str">
        <f t="shared" si="131"/>
        <v>Leer</v>
      </c>
      <c r="R638" s="388">
        <f t="shared" si="120"/>
        <v>0</v>
      </c>
      <c r="S638" s="388">
        <f t="shared" si="128"/>
        <v>0</v>
      </c>
      <c r="T638" s="388">
        <f t="shared" si="121"/>
        <v>0</v>
      </c>
      <c r="U638" s="388">
        <f t="shared" si="122"/>
        <v>0</v>
      </c>
      <c r="V638" s="388">
        <f t="shared" si="123"/>
        <v>0</v>
      </c>
      <c r="W638" s="388">
        <f t="shared" si="124"/>
        <v>0</v>
      </c>
      <c r="X638" s="388">
        <f t="shared" si="125"/>
        <v>0</v>
      </c>
      <c r="Y638" s="388">
        <f t="shared" si="126"/>
        <v>0</v>
      </c>
    </row>
    <row r="639" spans="2:25" x14ac:dyDescent="0.3">
      <c r="B639" s="111" t="str">
        <f t="shared" si="119"/>
        <v>!!!</v>
      </c>
      <c r="C639" s="324"/>
      <c r="D639" s="351"/>
      <c r="E639" s="354"/>
      <c r="F639" s="340"/>
      <c r="G639" s="233"/>
      <c r="H639" s="351"/>
      <c r="I639" s="353"/>
      <c r="J639" s="89"/>
      <c r="K639" s="384"/>
      <c r="L639" s="388" t="str">
        <f t="shared" si="129"/>
        <v>Leer</v>
      </c>
      <c r="M639" s="388" t="str">
        <f t="shared" si="130"/>
        <v>Leer</v>
      </c>
      <c r="N639" s="388" t="str">
        <f t="shared" si="127"/>
        <v>Leer</v>
      </c>
      <c r="O639" s="388" t="str">
        <f>VLOOKUP(C639,{"29 - Psychiatrie (Erwachsene)","BGI";"30 - Kinder- und Jugendpsychiatrie","BGII";"31 - Psychosomatik","BGI";0,"Leer"},2,0)</f>
        <v>Leer</v>
      </c>
      <c r="P639" s="388" t="str">
        <f>VLOOKUP(C639,{"29 - Psychiatrie (Erwachsene)","BGIb";"30 - Kinder- und Jugendpsychiatrie","BGIIb";"31 - Psychosomatik","BGIb";0,"Leer"},2,0)</f>
        <v>Leer</v>
      </c>
      <c r="Q639" s="388" t="str">
        <f t="shared" si="131"/>
        <v>Leer</v>
      </c>
      <c r="R639" s="388">
        <f t="shared" si="120"/>
        <v>0</v>
      </c>
      <c r="S639" s="388">
        <f t="shared" si="128"/>
        <v>0</v>
      </c>
      <c r="T639" s="388">
        <f t="shared" si="121"/>
        <v>0</v>
      </c>
      <c r="U639" s="388">
        <f t="shared" si="122"/>
        <v>0</v>
      </c>
      <c r="V639" s="388">
        <f t="shared" si="123"/>
        <v>0</v>
      </c>
      <c r="W639" s="388">
        <f t="shared" si="124"/>
        <v>0</v>
      </c>
      <c r="X639" s="388">
        <f t="shared" si="125"/>
        <v>0</v>
      </c>
      <c r="Y639" s="388">
        <f t="shared" si="126"/>
        <v>0</v>
      </c>
    </row>
    <row r="640" spans="2:25" x14ac:dyDescent="0.3">
      <c r="B640" s="111" t="str">
        <f t="shared" si="119"/>
        <v>!!!</v>
      </c>
      <c r="C640" s="324"/>
      <c r="D640" s="351"/>
      <c r="E640" s="354"/>
      <c r="F640" s="340"/>
      <c r="G640" s="233"/>
      <c r="H640" s="351"/>
      <c r="I640" s="353"/>
      <c r="J640" s="89"/>
      <c r="K640" s="384"/>
      <c r="L640" s="388" t="str">
        <f t="shared" si="129"/>
        <v>Leer</v>
      </c>
      <c r="M640" s="388" t="str">
        <f t="shared" si="130"/>
        <v>Leer</v>
      </c>
      <c r="N640" s="388" t="str">
        <f t="shared" si="127"/>
        <v>Leer</v>
      </c>
      <c r="O640" s="388" t="str">
        <f>VLOOKUP(C640,{"29 - Psychiatrie (Erwachsene)","BGI";"30 - Kinder- und Jugendpsychiatrie","BGII";"31 - Psychosomatik","BGI";0,"Leer"},2,0)</f>
        <v>Leer</v>
      </c>
      <c r="P640" s="388" t="str">
        <f>VLOOKUP(C640,{"29 - Psychiatrie (Erwachsene)","BGIb";"30 - Kinder- und Jugendpsychiatrie","BGIIb";"31 - Psychosomatik","BGIb";0,"Leer"},2,0)</f>
        <v>Leer</v>
      </c>
      <c r="Q640" s="388" t="str">
        <f t="shared" si="131"/>
        <v>Leer</v>
      </c>
      <c r="R640" s="388">
        <f t="shared" si="120"/>
        <v>0</v>
      </c>
      <c r="S640" s="388">
        <f t="shared" si="128"/>
        <v>0</v>
      </c>
      <c r="T640" s="388">
        <f t="shared" si="121"/>
        <v>0</v>
      </c>
      <c r="U640" s="388">
        <f t="shared" si="122"/>
        <v>0</v>
      </c>
      <c r="V640" s="388">
        <f t="shared" si="123"/>
        <v>0</v>
      </c>
      <c r="W640" s="388">
        <f t="shared" si="124"/>
        <v>0</v>
      </c>
      <c r="X640" s="388">
        <f t="shared" si="125"/>
        <v>0</v>
      </c>
      <c r="Y640" s="388">
        <f t="shared" si="126"/>
        <v>0</v>
      </c>
    </row>
    <row r="641" spans="2:25" x14ac:dyDescent="0.3">
      <c r="B641" s="111" t="str">
        <f t="shared" si="119"/>
        <v>!!!</v>
      </c>
      <c r="C641" s="324"/>
      <c r="D641" s="351"/>
      <c r="E641" s="354"/>
      <c r="F641" s="340"/>
      <c r="G641" s="233"/>
      <c r="H641" s="351"/>
      <c r="I641" s="353"/>
      <c r="J641" s="89"/>
      <c r="K641" s="384"/>
      <c r="L641" s="388" t="str">
        <f t="shared" si="129"/>
        <v>Leer</v>
      </c>
      <c r="M641" s="388" t="str">
        <f t="shared" si="130"/>
        <v>Leer</v>
      </c>
      <c r="N641" s="388" t="str">
        <f t="shared" si="127"/>
        <v>Leer</v>
      </c>
      <c r="O641" s="388" t="str">
        <f>VLOOKUP(C641,{"29 - Psychiatrie (Erwachsene)","BGI";"30 - Kinder- und Jugendpsychiatrie","BGII";"31 - Psychosomatik","BGI";0,"Leer"},2,0)</f>
        <v>Leer</v>
      </c>
      <c r="P641" s="388" t="str">
        <f>VLOOKUP(C641,{"29 - Psychiatrie (Erwachsene)","BGIb";"30 - Kinder- und Jugendpsychiatrie","BGIIb";"31 - Psychosomatik","BGIb";0,"Leer"},2,0)</f>
        <v>Leer</v>
      </c>
      <c r="Q641" s="388" t="str">
        <f t="shared" si="131"/>
        <v>Leer</v>
      </c>
      <c r="R641" s="388">
        <f t="shared" si="120"/>
        <v>0</v>
      </c>
      <c r="S641" s="388">
        <f t="shared" si="128"/>
        <v>0</v>
      </c>
      <c r="T641" s="388">
        <f t="shared" si="121"/>
        <v>0</v>
      </c>
      <c r="U641" s="388">
        <f t="shared" si="122"/>
        <v>0</v>
      </c>
      <c r="V641" s="388">
        <f t="shared" si="123"/>
        <v>0</v>
      </c>
      <c r="W641" s="388">
        <f t="shared" si="124"/>
        <v>0</v>
      </c>
      <c r="X641" s="388">
        <f t="shared" si="125"/>
        <v>0</v>
      </c>
      <c r="Y641" s="388">
        <f t="shared" si="126"/>
        <v>0</v>
      </c>
    </row>
    <row r="642" spans="2:25" x14ac:dyDescent="0.3">
      <c r="B642" s="111" t="str">
        <f t="shared" si="119"/>
        <v>!!!</v>
      </c>
      <c r="C642" s="324"/>
      <c r="D642" s="351"/>
      <c r="E642" s="354"/>
      <c r="F642" s="340"/>
      <c r="G642" s="233"/>
      <c r="H642" s="351"/>
      <c r="I642" s="353"/>
      <c r="J642" s="89"/>
      <c r="K642" s="384"/>
      <c r="L642" s="388" t="str">
        <f t="shared" si="129"/>
        <v>Leer</v>
      </c>
      <c r="M642" s="388" t="str">
        <f t="shared" si="130"/>
        <v>Leer</v>
      </c>
      <c r="N642" s="388" t="str">
        <f t="shared" si="127"/>
        <v>Leer</v>
      </c>
      <c r="O642" s="388" t="str">
        <f>VLOOKUP(C642,{"29 - Psychiatrie (Erwachsene)","BGI";"30 - Kinder- und Jugendpsychiatrie","BGII";"31 - Psychosomatik","BGI";0,"Leer"},2,0)</f>
        <v>Leer</v>
      </c>
      <c r="P642" s="388" t="str">
        <f>VLOOKUP(C642,{"29 - Psychiatrie (Erwachsene)","BGIb";"30 - Kinder- und Jugendpsychiatrie","BGIIb";"31 - Psychosomatik","BGIb";0,"Leer"},2,0)</f>
        <v>Leer</v>
      </c>
      <c r="Q642" s="388" t="str">
        <f t="shared" si="131"/>
        <v>Leer</v>
      </c>
      <c r="R642" s="388">
        <f t="shared" si="120"/>
        <v>0</v>
      </c>
      <c r="S642" s="388">
        <f t="shared" si="128"/>
        <v>0</v>
      </c>
      <c r="T642" s="388">
        <f t="shared" si="121"/>
        <v>0</v>
      </c>
      <c r="U642" s="388">
        <f t="shared" si="122"/>
        <v>0</v>
      </c>
      <c r="V642" s="388">
        <f t="shared" si="123"/>
        <v>0</v>
      </c>
      <c r="W642" s="388">
        <f t="shared" si="124"/>
        <v>0</v>
      </c>
      <c r="X642" s="388">
        <f t="shared" si="125"/>
        <v>0</v>
      </c>
      <c r="Y642" s="388">
        <f t="shared" si="126"/>
        <v>0</v>
      </c>
    </row>
    <row r="643" spans="2:25" x14ac:dyDescent="0.3">
      <c r="B643" s="111" t="str">
        <f t="shared" si="119"/>
        <v>!!!</v>
      </c>
      <c r="C643" s="324"/>
      <c r="D643" s="351"/>
      <c r="E643" s="354"/>
      <c r="F643" s="340"/>
      <c r="G643" s="233"/>
      <c r="H643" s="351"/>
      <c r="I643" s="353"/>
      <c r="J643" s="89"/>
      <c r="K643" s="384"/>
      <c r="L643" s="388" t="str">
        <f t="shared" si="129"/>
        <v>Leer</v>
      </c>
      <c r="M643" s="388" t="str">
        <f t="shared" si="130"/>
        <v>Leer</v>
      </c>
      <c r="N643" s="388" t="str">
        <f t="shared" si="127"/>
        <v>Leer</v>
      </c>
      <c r="O643" s="388" t="str">
        <f>VLOOKUP(C643,{"29 - Psychiatrie (Erwachsene)","BGI";"30 - Kinder- und Jugendpsychiatrie","BGII";"31 - Psychosomatik","BGI";0,"Leer"},2,0)</f>
        <v>Leer</v>
      </c>
      <c r="P643" s="388" t="str">
        <f>VLOOKUP(C643,{"29 - Psychiatrie (Erwachsene)","BGIb";"30 - Kinder- und Jugendpsychiatrie","BGIIb";"31 - Psychosomatik","BGIb";0,"Leer"},2,0)</f>
        <v>Leer</v>
      </c>
      <c r="Q643" s="388" t="str">
        <f t="shared" si="131"/>
        <v>Leer</v>
      </c>
      <c r="R643" s="388">
        <f t="shared" si="120"/>
        <v>0</v>
      </c>
      <c r="S643" s="388">
        <f t="shared" si="128"/>
        <v>0</v>
      </c>
      <c r="T643" s="388">
        <f t="shared" si="121"/>
        <v>0</v>
      </c>
      <c r="U643" s="388">
        <f t="shared" si="122"/>
        <v>0</v>
      </c>
      <c r="V643" s="388">
        <f t="shared" si="123"/>
        <v>0</v>
      </c>
      <c r="W643" s="388">
        <f t="shared" si="124"/>
        <v>0</v>
      </c>
      <c r="X643" s="388">
        <f t="shared" si="125"/>
        <v>0</v>
      </c>
      <c r="Y643" s="388">
        <f t="shared" si="126"/>
        <v>0</v>
      </c>
    </row>
    <row r="644" spans="2:25" x14ac:dyDescent="0.3">
      <c r="B644" s="111" t="str">
        <f t="shared" si="119"/>
        <v>!!!</v>
      </c>
      <c r="C644" s="324"/>
      <c r="D644" s="351"/>
      <c r="E644" s="354"/>
      <c r="F644" s="340"/>
      <c r="G644" s="233"/>
      <c r="H644" s="351"/>
      <c r="I644" s="353"/>
      <c r="J644" s="89"/>
      <c r="K644" s="384"/>
      <c r="L644" s="388" t="str">
        <f t="shared" si="129"/>
        <v>Leer</v>
      </c>
      <c r="M644" s="388" t="str">
        <f t="shared" si="130"/>
        <v>Leer</v>
      </c>
      <c r="N644" s="388" t="str">
        <f t="shared" si="127"/>
        <v>Leer</v>
      </c>
      <c r="O644" s="388" t="str">
        <f>VLOOKUP(C644,{"29 - Psychiatrie (Erwachsene)","BGI";"30 - Kinder- und Jugendpsychiatrie","BGII";"31 - Psychosomatik","BGI";0,"Leer"},2,0)</f>
        <v>Leer</v>
      </c>
      <c r="P644" s="388" t="str">
        <f>VLOOKUP(C644,{"29 - Psychiatrie (Erwachsene)","BGIb";"30 - Kinder- und Jugendpsychiatrie","BGIIb";"31 - Psychosomatik","BGIb";0,"Leer"},2,0)</f>
        <v>Leer</v>
      </c>
      <c r="Q644" s="388" t="str">
        <f t="shared" si="131"/>
        <v>Leer</v>
      </c>
      <c r="R644" s="388">
        <f t="shared" si="120"/>
        <v>0</v>
      </c>
      <c r="S644" s="388">
        <f t="shared" si="128"/>
        <v>0</v>
      </c>
      <c r="T644" s="388">
        <f t="shared" si="121"/>
        <v>0</v>
      </c>
      <c r="U644" s="388">
        <f t="shared" si="122"/>
        <v>0</v>
      </c>
      <c r="V644" s="388">
        <f t="shared" si="123"/>
        <v>0</v>
      </c>
      <c r="W644" s="388">
        <f t="shared" si="124"/>
        <v>0</v>
      </c>
      <c r="X644" s="388">
        <f t="shared" si="125"/>
        <v>0</v>
      </c>
      <c r="Y644" s="388">
        <f t="shared" si="126"/>
        <v>0</v>
      </c>
    </row>
    <row r="645" spans="2:25" x14ac:dyDescent="0.3">
      <c r="B645" s="111" t="str">
        <f t="shared" si="119"/>
        <v>!!!</v>
      </c>
      <c r="C645" s="324"/>
      <c r="D645" s="351"/>
      <c r="E645" s="354"/>
      <c r="F645" s="340"/>
      <c r="G645" s="233"/>
      <c r="H645" s="351"/>
      <c r="I645" s="353"/>
      <c r="J645" s="89"/>
      <c r="K645" s="384"/>
      <c r="L645" s="388" t="str">
        <f t="shared" si="129"/>
        <v>Leer</v>
      </c>
      <c r="M645" s="388" t="str">
        <f t="shared" si="130"/>
        <v>Leer</v>
      </c>
      <c r="N645" s="388" t="str">
        <f t="shared" si="127"/>
        <v>Leer</v>
      </c>
      <c r="O645" s="388" t="str">
        <f>VLOOKUP(C645,{"29 - Psychiatrie (Erwachsene)","BGI";"30 - Kinder- und Jugendpsychiatrie","BGII";"31 - Psychosomatik","BGI";0,"Leer"},2,0)</f>
        <v>Leer</v>
      </c>
      <c r="P645" s="388" t="str">
        <f>VLOOKUP(C645,{"29 - Psychiatrie (Erwachsene)","BGIb";"30 - Kinder- und Jugendpsychiatrie","BGIIb";"31 - Psychosomatik","BGIb";0,"Leer"},2,0)</f>
        <v>Leer</v>
      </c>
      <c r="Q645" s="388" t="str">
        <f t="shared" si="131"/>
        <v>Leer</v>
      </c>
      <c r="R645" s="388">
        <f t="shared" si="120"/>
        <v>0</v>
      </c>
      <c r="S645" s="388">
        <f t="shared" si="128"/>
        <v>0</v>
      </c>
      <c r="T645" s="388">
        <f t="shared" si="121"/>
        <v>0</v>
      </c>
      <c r="U645" s="388">
        <f t="shared" si="122"/>
        <v>0</v>
      </c>
      <c r="V645" s="388">
        <f t="shared" si="123"/>
        <v>0</v>
      </c>
      <c r="W645" s="388">
        <f t="shared" si="124"/>
        <v>0</v>
      </c>
      <c r="X645" s="388">
        <f t="shared" si="125"/>
        <v>0</v>
      </c>
      <c r="Y645" s="388">
        <f t="shared" si="126"/>
        <v>0</v>
      </c>
    </row>
    <row r="646" spans="2:25" x14ac:dyDescent="0.3">
      <c r="B646" s="111" t="str">
        <f t="shared" si="119"/>
        <v>!!!</v>
      </c>
      <c r="C646" s="324"/>
      <c r="D646" s="351"/>
      <c r="E646" s="354"/>
      <c r="F646" s="340"/>
      <c r="G646" s="233"/>
      <c r="H646" s="351"/>
      <c r="I646" s="353"/>
      <c r="J646" s="89"/>
      <c r="K646" s="384"/>
      <c r="L646" s="388" t="str">
        <f t="shared" si="129"/>
        <v>Leer</v>
      </c>
      <c r="M646" s="388" t="str">
        <f t="shared" si="130"/>
        <v>Leer</v>
      </c>
      <c r="N646" s="388" t="str">
        <f t="shared" si="127"/>
        <v>Leer</v>
      </c>
      <c r="O646" s="388" t="str">
        <f>VLOOKUP(C646,{"29 - Psychiatrie (Erwachsene)","BGI";"30 - Kinder- und Jugendpsychiatrie","BGII";"31 - Psychosomatik","BGI";0,"Leer"},2,0)</f>
        <v>Leer</v>
      </c>
      <c r="P646" s="388" t="str">
        <f>VLOOKUP(C646,{"29 - Psychiatrie (Erwachsene)","BGIb";"30 - Kinder- und Jugendpsychiatrie","BGIIb";"31 - Psychosomatik","BGIb";0,"Leer"},2,0)</f>
        <v>Leer</v>
      </c>
      <c r="Q646" s="388" t="str">
        <f t="shared" si="131"/>
        <v>Leer</v>
      </c>
      <c r="R646" s="388">
        <f t="shared" si="120"/>
        <v>0</v>
      </c>
      <c r="S646" s="388">
        <f t="shared" si="128"/>
        <v>0</v>
      </c>
      <c r="T646" s="388">
        <f t="shared" si="121"/>
        <v>0</v>
      </c>
      <c r="U646" s="388">
        <f t="shared" si="122"/>
        <v>0</v>
      </c>
      <c r="V646" s="388">
        <f t="shared" si="123"/>
        <v>0</v>
      </c>
      <c r="W646" s="388">
        <f t="shared" si="124"/>
        <v>0</v>
      </c>
      <c r="X646" s="388">
        <f t="shared" si="125"/>
        <v>0</v>
      </c>
      <c r="Y646" s="388">
        <f t="shared" si="126"/>
        <v>0</v>
      </c>
    </row>
    <row r="647" spans="2:25" x14ac:dyDescent="0.3">
      <c r="B647" s="111" t="str">
        <f t="shared" si="119"/>
        <v>!!!</v>
      </c>
      <c r="C647" s="324"/>
      <c r="D647" s="351"/>
      <c r="E647" s="354"/>
      <c r="F647" s="340"/>
      <c r="G647" s="233"/>
      <c r="H647" s="351"/>
      <c r="I647" s="353"/>
      <c r="J647" s="89"/>
      <c r="K647" s="384"/>
      <c r="L647" s="388" t="str">
        <f t="shared" si="129"/>
        <v>Leer</v>
      </c>
      <c r="M647" s="388" t="str">
        <f t="shared" si="130"/>
        <v>Leer</v>
      </c>
      <c r="N647" s="388" t="str">
        <f t="shared" si="127"/>
        <v>Leer</v>
      </c>
      <c r="O647" s="388" t="str">
        <f>VLOOKUP(C647,{"29 - Psychiatrie (Erwachsene)","BGI";"30 - Kinder- und Jugendpsychiatrie","BGII";"31 - Psychosomatik","BGI";0,"Leer"},2,0)</f>
        <v>Leer</v>
      </c>
      <c r="P647" s="388" t="str">
        <f>VLOOKUP(C647,{"29 - Psychiatrie (Erwachsene)","BGIb";"30 - Kinder- und Jugendpsychiatrie","BGIIb";"31 - Psychosomatik","BGIb";0,"Leer"},2,0)</f>
        <v>Leer</v>
      </c>
      <c r="Q647" s="388" t="str">
        <f t="shared" si="131"/>
        <v>Leer</v>
      </c>
      <c r="R647" s="388">
        <f t="shared" si="120"/>
        <v>0</v>
      </c>
      <c r="S647" s="388">
        <f t="shared" si="128"/>
        <v>0</v>
      </c>
      <c r="T647" s="388">
        <f t="shared" si="121"/>
        <v>0</v>
      </c>
      <c r="U647" s="388">
        <f t="shared" si="122"/>
        <v>0</v>
      </c>
      <c r="V647" s="388">
        <f t="shared" si="123"/>
        <v>0</v>
      </c>
      <c r="W647" s="388">
        <f t="shared" si="124"/>
        <v>0</v>
      </c>
      <c r="X647" s="388">
        <f t="shared" si="125"/>
        <v>0</v>
      </c>
      <c r="Y647" s="388">
        <f t="shared" si="126"/>
        <v>0</v>
      </c>
    </row>
    <row r="648" spans="2:25" x14ac:dyDescent="0.3">
      <c r="B648" s="111" t="str">
        <f t="shared" si="119"/>
        <v>!!!</v>
      </c>
      <c r="C648" s="324"/>
      <c r="D648" s="351"/>
      <c r="E648" s="354"/>
      <c r="F648" s="340"/>
      <c r="G648" s="233"/>
      <c r="H648" s="351"/>
      <c r="I648" s="353"/>
      <c r="J648" s="89"/>
      <c r="K648" s="384"/>
      <c r="L648" s="388" t="str">
        <f t="shared" si="129"/>
        <v>Leer</v>
      </c>
      <c r="M648" s="388" t="str">
        <f t="shared" si="130"/>
        <v>Leer</v>
      </c>
      <c r="N648" s="388" t="str">
        <f t="shared" si="127"/>
        <v>Leer</v>
      </c>
      <c r="O648" s="388" t="str">
        <f>VLOOKUP(C648,{"29 - Psychiatrie (Erwachsene)","BGI";"30 - Kinder- und Jugendpsychiatrie","BGII";"31 - Psychosomatik","BGI";0,"Leer"},2,0)</f>
        <v>Leer</v>
      </c>
      <c r="P648" s="388" t="str">
        <f>VLOOKUP(C648,{"29 - Psychiatrie (Erwachsene)","BGIb";"30 - Kinder- und Jugendpsychiatrie","BGIIb";"31 - Psychosomatik","BGIb";0,"Leer"},2,0)</f>
        <v>Leer</v>
      </c>
      <c r="Q648" s="388" t="str">
        <f t="shared" si="131"/>
        <v>Leer</v>
      </c>
      <c r="R648" s="388">
        <f t="shared" si="120"/>
        <v>0</v>
      </c>
      <c r="S648" s="388">
        <f t="shared" si="128"/>
        <v>0</v>
      </c>
      <c r="T648" s="388">
        <f t="shared" si="121"/>
        <v>0</v>
      </c>
      <c r="U648" s="388">
        <f t="shared" si="122"/>
        <v>0</v>
      </c>
      <c r="V648" s="388">
        <f t="shared" si="123"/>
        <v>0</v>
      </c>
      <c r="W648" s="388">
        <f t="shared" si="124"/>
        <v>0</v>
      </c>
      <c r="X648" s="388">
        <f t="shared" si="125"/>
        <v>0</v>
      </c>
      <c r="Y648" s="388">
        <f t="shared" si="126"/>
        <v>0</v>
      </c>
    </row>
    <row r="649" spans="2:25" x14ac:dyDescent="0.3">
      <c r="B649" s="111" t="str">
        <f t="shared" si="119"/>
        <v>!!!</v>
      </c>
      <c r="C649" s="324"/>
      <c r="D649" s="351"/>
      <c r="E649" s="354"/>
      <c r="F649" s="340"/>
      <c r="G649" s="233"/>
      <c r="H649" s="351"/>
      <c r="I649" s="353"/>
      <c r="J649" s="89"/>
      <c r="K649" s="384"/>
      <c r="L649" s="388" t="str">
        <f t="shared" si="129"/>
        <v>Leer</v>
      </c>
      <c r="M649" s="388" t="str">
        <f t="shared" si="130"/>
        <v>Leer</v>
      </c>
      <c r="N649" s="388" t="str">
        <f t="shared" si="127"/>
        <v>Leer</v>
      </c>
      <c r="O649" s="388" t="str">
        <f>VLOOKUP(C649,{"29 - Psychiatrie (Erwachsene)","BGI";"30 - Kinder- und Jugendpsychiatrie","BGII";"31 - Psychosomatik","BGI";0,"Leer"},2,0)</f>
        <v>Leer</v>
      </c>
      <c r="P649" s="388" t="str">
        <f>VLOOKUP(C649,{"29 - Psychiatrie (Erwachsene)","BGIb";"30 - Kinder- und Jugendpsychiatrie","BGIIb";"31 - Psychosomatik","BGIb";0,"Leer"},2,0)</f>
        <v>Leer</v>
      </c>
      <c r="Q649" s="388" t="str">
        <f t="shared" si="131"/>
        <v>Leer</v>
      </c>
      <c r="R649" s="388">
        <f t="shared" si="120"/>
        <v>0</v>
      </c>
      <c r="S649" s="388">
        <f t="shared" si="128"/>
        <v>0</v>
      </c>
      <c r="T649" s="388">
        <f t="shared" si="121"/>
        <v>0</v>
      </c>
      <c r="U649" s="388">
        <f t="shared" si="122"/>
        <v>0</v>
      </c>
      <c r="V649" s="388">
        <f t="shared" si="123"/>
        <v>0</v>
      </c>
      <c r="W649" s="388">
        <f t="shared" si="124"/>
        <v>0</v>
      </c>
      <c r="X649" s="388">
        <f t="shared" si="125"/>
        <v>0</v>
      </c>
      <c r="Y649" s="388">
        <f t="shared" si="126"/>
        <v>0</v>
      </c>
    </row>
    <row r="650" spans="2:25" x14ac:dyDescent="0.3">
      <c r="B650" s="111" t="str">
        <f t="shared" si="119"/>
        <v>!!!</v>
      </c>
      <c r="C650" s="324"/>
      <c r="D650" s="351"/>
      <c r="E650" s="354"/>
      <c r="F650" s="340"/>
      <c r="G650" s="233"/>
      <c r="H650" s="351"/>
      <c r="I650" s="353"/>
      <c r="J650" s="89"/>
      <c r="K650" s="384"/>
      <c r="L650" s="388" t="str">
        <f t="shared" si="129"/>
        <v>Leer</v>
      </c>
      <c r="M650" s="388" t="str">
        <f t="shared" si="130"/>
        <v>Leer</v>
      </c>
      <c r="N650" s="388" t="str">
        <f t="shared" si="127"/>
        <v>Leer</v>
      </c>
      <c r="O650" s="388" t="str">
        <f>VLOOKUP(C650,{"29 - Psychiatrie (Erwachsene)","BGI";"30 - Kinder- und Jugendpsychiatrie","BGII";"31 - Psychosomatik","BGI";0,"Leer"},2,0)</f>
        <v>Leer</v>
      </c>
      <c r="P650" s="388" t="str">
        <f>VLOOKUP(C650,{"29 - Psychiatrie (Erwachsene)","BGIb";"30 - Kinder- und Jugendpsychiatrie","BGIIb";"31 - Psychosomatik","BGIb";0,"Leer"},2,0)</f>
        <v>Leer</v>
      </c>
      <c r="Q650" s="388" t="str">
        <f t="shared" si="131"/>
        <v>Leer</v>
      </c>
      <c r="R650" s="388">
        <f t="shared" si="120"/>
        <v>0</v>
      </c>
      <c r="S650" s="388">
        <f t="shared" si="128"/>
        <v>0</v>
      </c>
      <c r="T650" s="388">
        <f t="shared" si="121"/>
        <v>0</v>
      </c>
      <c r="U650" s="388">
        <f t="shared" si="122"/>
        <v>0</v>
      </c>
      <c r="V650" s="388">
        <f t="shared" si="123"/>
        <v>0</v>
      </c>
      <c r="W650" s="388">
        <f t="shared" si="124"/>
        <v>0</v>
      </c>
      <c r="X650" s="388">
        <f t="shared" si="125"/>
        <v>0</v>
      </c>
      <c r="Y650" s="388">
        <f t="shared" si="126"/>
        <v>0</v>
      </c>
    </row>
    <row r="651" spans="2:25" x14ac:dyDescent="0.3">
      <c r="B651" s="111" t="str">
        <f t="shared" si="119"/>
        <v>!!!</v>
      </c>
      <c r="C651" s="324"/>
      <c r="D651" s="351"/>
      <c r="E651" s="354"/>
      <c r="F651" s="340"/>
      <c r="G651" s="233"/>
      <c r="H651" s="351"/>
      <c r="I651" s="353"/>
      <c r="J651" s="89"/>
      <c r="K651" s="384"/>
      <c r="L651" s="388" t="str">
        <f t="shared" si="129"/>
        <v>Leer</v>
      </c>
      <c r="M651" s="388" t="str">
        <f t="shared" si="130"/>
        <v>Leer</v>
      </c>
      <c r="N651" s="388" t="str">
        <f t="shared" si="127"/>
        <v>Leer</v>
      </c>
      <c r="O651" s="388" t="str">
        <f>VLOOKUP(C651,{"29 - Psychiatrie (Erwachsene)","BGI";"30 - Kinder- und Jugendpsychiatrie","BGII";"31 - Psychosomatik","BGI";0,"Leer"},2,0)</f>
        <v>Leer</v>
      </c>
      <c r="P651" s="388" t="str">
        <f>VLOOKUP(C651,{"29 - Psychiatrie (Erwachsene)","BGIb";"30 - Kinder- und Jugendpsychiatrie","BGIIb";"31 - Psychosomatik","BGIb";0,"Leer"},2,0)</f>
        <v>Leer</v>
      </c>
      <c r="Q651" s="388" t="str">
        <f t="shared" si="131"/>
        <v>Leer</v>
      </c>
      <c r="R651" s="388">
        <f t="shared" si="120"/>
        <v>0</v>
      </c>
      <c r="S651" s="388">
        <f t="shared" si="128"/>
        <v>0</v>
      </c>
      <c r="T651" s="388">
        <f t="shared" si="121"/>
        <v>0</v>
      </c>
      <c r="U651" s="388">
        <f t="shared" si="122"/>
        <v>0</v>
      </c>
      <c r="V651" s="388">
        <f t="shared" si="123"/>
        <v>0</v>
      </c>
      <c r="W651" s="388">
        <f t="shared" si="124"/>
        <v>0</v>
      </c>
      <c r="X651" s="388">
        <f t="shared" si="125"/>
        <v>0</v>
      </c>
      <c r="Y651" s="388">
        <f t="shared" si="126"/>
        <v>0</v>
      </c>
    </row>
    <row r="652" spans="2:25" x14ac:dyDescent="0.3">
      <c r="B652" s="111" t="str">
        <f t="shared" si="119"/>
        <v>!!!</v>
      </c>
      <c r="C652" s="324"/>
      <c r="D652" s="351"/>
      <c r="E652" s="354"/>
      <c r="F652" s="340"/>
      <c r="G652" s="233"/>
      <c r="H652" s="351"/>
      <c r="I652" s="353"/>
      <c r="J652" s="89"/>
      <c r="K652" s="384"/>
      <c r="L652" s="388" t="str">
        <f t="shared" si="129"/>
        <v>Leer</v>
      </c>
      <c r="M652" s="388" t="str">
        <f t="shared" si="130"/>
        <v>Leer</v>
      </c>
      <c r="N652" s="388" t="str">
        <f t="shared" si="127"/>
        <v>Leer</v>
      </c>
      <c r="O652" s="388" t="str">
        <f>VLOOKUP(C652,{"29 - Psychiatrie (Erwachsene)","BGI";"30 - Kinder- und Jugendpsychiatrie","BGII";"31 - Psychosomatik","BGI";0,"Leer"},2,0)</f>
        <v>Leer</v>
      </c>
      <c r="P652" s="388" t="str">
        <f>VLOOKUP(C652,{"29 - Psychiatrie (Erwachsene)","BGIb";"30 - Kinder- und Jugendpsychiatrie","BGIIb";"31 - Psychosomatik","BGIb";0,"Leer"},2,0)</f>
        <v>Leer</v>
      </c>
      <c r="Q652" s="388" t="str">
        <f t="shared" si="131"/>
        <v>Leer</v>
      </c>
      <c r="R652" s="388">
        <f t="shared" si="120"/>
        <v>0</v>
      </c>
      <c r="S652" s="388">
        <f t="shared" si="128"/>
        <v>0</v>
      </c>
      <c r="T652" s="388">
        <f t="shared" si="121"/>
        <v>0</v>
      </c>
      <c r="U652" s="388">
        <f t="shared" si="122"/>
        <v>0</v>
      </c>
      <c r="V652" s="388">
        <f t="shared" si="123"/>
        <v>0</v>
      </c>
      <c r="W652" s="388">
        <f t="shared" si="124"/>
        <v>0</v>
      </c>
      <c r="X652" s="388">
        <f t="shared" si="125"/>
        <v>0</v>
      </c>
      <c r="Y652" s="388">
        <f t="shared" si="126"/>
        <v>0</v>
      </c>
    </row>
    <row r="653" spans="2:25" x14ac:dyDescent="0.3">
      <c r="B653" s="111" t="str">
        <f t="shared" si="119"/>
        <v>!!!</v>
      </c>
      <c r="C653" s="324"/>
      <c r="D653" s="351"/>
      <c r="E653" s="354"/>
      <c r="F653" s="340"/>
      <c r="G653" s="233"/>
      <c r="H653" s="351"/>
      <c r="I653" s="353"/>
      <c r="J653" s="89"/>
      <c r="K653" s="384"/>
      <c r="L653" s="388" t="str">
        <f t="shared" si="129"/>
        <v>Leer</v>
      </c>
      <c r="M653" s="388" t="str">
        <f t="shared" si="130"/>
        <v>Leer</v>
      </c>
      <c r="N653" s="388" t="str">
        <f t="shared" si="127"/>
        <v>Leer</v>
      </c>
      <c r="O653" s="388" t="str">
        <f>VLOOKUP(C653,{"29 - Psychiatrie (Erwachsene)","BGI";"30 - Kinder- und Jugendpsychiatrie","BGII";"31 - Psychosomatik","BGI";0,"Leer"},2,0)</f>
        <v>Leer</v>
      </c>
      <c r="P653" s="388" t="str">
        <f>VLOOKUP(C653,{"29 - Psychiatrie (Erwachsene)","BGIb";"30 - Kinder- und Jugendpsychiatrie","BGIIb";"31 - Psychosomatik","BGIb";0,"Leer"},2,0)</f>
        <v>Leer</v>
      </c>
      <c r="Q653" s="388" t="str">
        <f t="shared" si="131"/>
        <v>Leer</v>
      </c>
      <c r="R653" s="388">
        <f t="shared" si="120"/>
        <v>0</v>
      </c>
      <c r="S653" s="388">
        <f t="shared" si="128"/>
        <v>0</v>
      </c>
      <c r="T653" s="388">
        <f t="shared" si="121"/>
        <v>0</v>
      </c>
      <c r="U653" s="388">
        <f t="shared" si="122"/>
        <v>0</v>
      </c>
      <c r="V653" s="388">
        <f t="shared" si="123"/>
        <v>0</v>
      </c>
      <c r="W653" s="388">
        <f t="shared" si="124"/>
        <v>0</v>
      </c>
      <c r="X653" s="388">
        <f t="shared" si="125"/>
        <v>0</v>
      </c>
      <c r="Y653" s="388">
        <f t="shared" si="126"/>
        <v>0</v>
      </c>
    </row>
    <row r="654" spans="2:25" x14ac:dyDescent="0.3">
      <c r="B654" s="111" t="str">
        <f t="shared" ref="B654:B717" si="132">IF(SUM(S654:Y654)&lt;7,"!!!","")</f>
        <v>!!!</v>
      </c>
      <c r="C654" s="324"/>
      <c r="D654" s="351"/>
      <c r="E654" s="354"/>
      <c r="F654" s="340"/>
      <c r="G654" s="233"/>
      <c r="H654" s="351"/>
      <c r="I654" s="353"/>
      <c r="J654" s="89"/>
      <c r="K654" s="384"/>
      <c r="L654" s="388" t="str">
        <f t="shared" si="129"/>
        <v>Leer</v>
      </c>
      <c r="M654" s="388" t="str">
        <f t="shared" si="130"/>
        <v>Leer</v>
      </c>
      <c r="N654" s="388" t="str">
        <f t="shared" si="127"/>
        <v>Leer</v>
      </c>
      <c r="O654" s="388" t="str">
        <f>VLOOKUP(C654,{"29 - Psychiatrie (Erwachsene)","BGI";"30 - Kinder- und Jugendpsychiatrie","BGII";"31 - Psychosomatik","BGI";0,"Leer"},2,0)</f>
        <v>Leer</v>
      </c>
      <c r="P654" s="388" t="str">
        <f>VLOOKUP(C654,{"29 - Psychiatrie (Erwachsene)","BGIb";"30 - Kinder- und Jugendpsychiatrie","BGIIb";"31 - Psychosomatik","BGIb";0,"Leer"},2,0)</f>
        <v>Leer</v>
      </c>
      <c r="Q654" s="388" t="str">
        <f t="shared" si="131"/>
        <v>Leer</v>
      </c>
      <c r="R654" s="388">
        <f t="shared" ref="R654:R717" si="133">IF(LEN(B654)&gt;0,0,1)</f>
        <v>0</v>
      </c>
      <c r="S654" s="388">
        <f t="shared" si="128"/>
        <v>0</v>
      </c>
      <c r="T654" s="388">
        <f t="shared" ref="T654:T717" si="134">IF(LEN(D654)&gt;0,1,0)</f>
        <v>0</v>
      </c>
      <c r="U654" s="388">
        <f t="shared" ref="U654:U717" si="135">IF(LEN(E654)&gt;0,1,0)</f>
        <v>0</v>
      </c>
      <c r="V654" s="388">
        <f t="shared" ref="V654:V717" si="136">IF(LEN(F654)&gt;0,1,0)</f>
        <v>0</v>
      </c>
      <c r="W654" s="388">
        <f t="shared" ref="W654:W717" si="137">IF(LEN(G654)&gt;0,1,0)</f>
        <v>0</v>
      </c>
      <c r="X654" s="388">
        <f t="shared" ref="X654:X717" si="138">IF(LEN(H654)&gt;0,1,0)</f>
        <v>0</v>
      </c>
      <c r="Y654" s="388">
        <f t="shared" ref="Y654:Y717" si="139">IF(LEN(I654)&gt;0,1,0)</f>
        <v>0</v>
      </c>
    </row>
    <row r="655" spans="2:25" x14ac:dyDescent="0.3">
      <c r="B655" s="111" t="str">
        <f t="shared" si="132"/>
        <v>!!!</v>
      </c>
      <c r="C655" s="324"/>
      <c r="D655" s="351"/>
      <c r="E655" s="354"/>
      <c r="F655" s="340"/>
      <c r="G655" s="233"/>
      <c r="H655" s="351"/>
      <c r="I655" s="353"/>
      <c r="J655" s="89"/>
      <c r="K655" s="384"/>
      <c r="L655" s="388" t="str">
        <f t="shared" si="129"/>
        <v>Leer</v>
      </c>
      <c r="M655" s="388" t="str">
        <f t="shared" si="130"/>
        <v>Leer</v>
      </c>
      <c r="N655" s="388" t="str">
        <f t="shared" ref="N655:N718" si="140">IF($C655&lt;&gt;"","Anrechnungstatbestand","Leer")</f>
        <v>Leer</v>
      </c>
      <c r="O655" s="388" t="str">
        <f>VLOOKUP(C655,{"29 - Psychiatrie (Erwachsene)","BGI";"30 - Kinder- und Jugendpsychiatrie","BGII";"31 - Psychosomatik","BGI";0,"Leer"},2,0)</f>
        <v>Leer</v>
      </c>
      <c r="P655" s="388" t="str">
        <f>VLOOKUP(C655,{"29 - Psychiatrie (Erwachsene)","BGIb";"30 - Kinder- und Jugendpsychiatrie","BGIIb";"31 - Psychosomatik","BGIb";0,"Leer"},2,0)</f>
        <v>Leer</v>
      </c>
      <c r="Q655" s="388" t="str">
        <f t="shared" si="131"/>
        <v>Leer</v>
      </c>
      <c r="R655" s="388">
        <f t="shared" si="133"/>
        <v>0</v>
      </c>
      <c r="S655" s="388">
        <f t="shared" ref="S655:S718" si="141">IF(C655&lt;&gt;"",1,0)</f>
        <v>0</v>
      </c>
      <c r="T655" s="388">
        <f t="shared" si="134"/>
        <v>0</v>
      </c>
      <c r="U655" s="388">
        <f t="shared" si="135"/>
        <v>0</v>
      </c>
      <c r="V655" s="388">
        <f t="shared" si="136"/>
        <v>0</v>
      </c>
      <c r="W655" s="388">
        <f t="shared" si="137"/>
        <v>0</v>
      </c>
      <c r="X655" s="388">
        <f t="shared" si="138"/>
        <v>0</v>
      </c>
      <c r="Y655" s="388">
        <f t="shared" si="139"/>
        <v>0</v>
      </c>
    </row>
    <row r="656" spans="2:25" x14ac:dyDescent="0.3">
      <c r="B656" s="111" t="str">
        <f t="shared" si="132"/>
        <v>!!!</v>
      </c>
      <c r="C656" s="324"/>
      <c r="D656" s="351"/>
      <c r="E656" s="354"/>
      <c r="F656" s="340"/>
      <c r="G656" s="233"/>
      <c r="H656" s="351"/>
      <c r="I656" s="353"/>
      <c r="J656" s="89"/>
      <c r="K656" s="384"/>
      <c r="L656" s="388" t="str">
        <f t="shared" si="129"/>
        <v>Leer</v>
      </c>
      <c r="M656" s="388" t="str">
        <f t="shared" si="130"/>
        <v>Leer</v>
      </c>
      <c r="N656" s="388" t="str">
        <f t="shared" si="140"/>
        <v>Leer</v>
      </c>
      <c r="O656" s="388" t="str">
        <f>VLOOKUP(C656,{"29 - Psychiatrie (Erwachsene)","BGI";"30 - Kinder- und Jugendpsychiatrie","BGII";"31 - Psychosomatik","BGI";0,"Leer"},2,0)</f>
        <v>Leer</v>
      </c>
      <c r="P656" s="388" t="str">
        <f>VLOOKUP(C656,{"29 - Psychiatrie (Erwachsene)","BGIb";"30 - Kinder- und Jugendpsychiatrie","BGIIb";"31 - Psychosomatik","BGIb";0,"Leer"},2,0)</f>
        <v>Leer</v>
      </c>
      <c r="Q656" s="388" t="str">
        <f t="shared" si="131"/>
        <v>Leer</v>
      </c>
      <c r="R656" s="388">
        <f t="shared" si="133"/>
        <v>0</v>
      </c>
      <c r="S656" s="388">
        <f t="shared" si="141"/>
        <v>0</v>
      </c>
      <c r="T656" s="388">
        <f t="shared" si="134"/>
        <v>0</v>
      </c>
      <c r="U656" s="388">
        <f t="shared" si="135"/>
        <v>0</v>
      </c>
      <c r="V656" s="388">
        <f t="shared" si="136"/>
        <v>0</v>
      </c>
      <c r="W656" s="388">
        <f t="shared" si="137"/>
        <v>0</v>
      </c>
      <c r="X656" s="388">
        <f t="shared" si="138"/>
        <v>0</v>
      </c>
      <c r="Y656" s="388">
        <f t="shared" si="139"/>
        <v>0</v>
      </c>
    </row>
    <row r="657" spans="2:25" x14ac:dyDescent="0.3">
      <c r="B657" s="111" t="str">
        <f t="shared" si="132"/>
        <v>!!!</v>
      </c>
      <c r="C657" s="324"/>
      <c r="D657" s="351"/>
      <c r="E657" s="354"/>
      <c r="F657" s="340"/>
      <c r="G657" s="233"/>
      <c r="H657" s="351"/>
      <c r="I657" s="353"/>
      <c r="J657" s="89"/>
      <c r="K657" s="384"/>
      <c r="L657" s="388" t="str">
        <f t="shared" si="129"/>
        <v>Leer</v>
      </c>
      <c r="M657" s="388" t="str">
        <f t="shared" si="130"/>
        <v>Leer</v>
      </c>
      <c r="N657" s="388" t="str">
        <f t="shared" si="140"/>
        <v>Leer</v>
      </c>
      <c r="O657" s="388" t="str">
        <f>VLOOKUP(C657,{"29 - Psychiatrie (Erwachsene)","BGI";"30 - Kinder- und Jugendpsychiatrie","BGII";"31 - Psychosomatik","BGI";0,"Leer"},2,0)</f>
        <v>Leer</v>
      </c>
      <c r="P657" s="388" t="str">
        <f>VLOOKUP(C657,{"29 - Psychiatrie (Erwachsene)","BGIb";"30 - Kinder- und Jugendpsychiatrie","BGIIb";"31 - Psychosomatik","BGIb";0,"Leer"},2,0)</f>
        <v>Leer</v>
      </c>
      <c r="Q657" s="388" t="str">
        <f t="shared" si="131"/>
        <v>Leer</v>
      </c>
      <c r="R657" s="388">
        <f t="shared" si="133"/>
        <v>0</v>
      </c>
      <c r="S657" s="388">
        <f t="shared" si="141"/>
        <v>0</v>
      </c>
      <c r="T657" s="388">
        <f t="shared" si="134"/>
        <v>0</v>
      </c>
      <c r="U657" s="388">
        <f t="shared" si="135"/>
        <v>0</v>
      </c>
      <c r="V657" s="388">
        <f t="shared" si="136"/>
        <v>0</v>
      </c>
      <c r="W657" s="388">
        <f t="shared" si="137"/>
        <v>0</v>
      </c>
      <c r="X657" s="388">
        <f t="shared" si="138"/>
        <v>0</v>
      </c>
      <c r="Y657" s="388">
        <f t="shared" si="139"/>
        <v>0</v>
      </c>
    </row>
    <row r="658" spans="2:25" x14ac:dyDescent="0.3">
      <c r="B658" s="111" t="str">
        <f t="shared" si="132"/>
        <v>!!!</v>
      </c>
      <c r="C658" s="324"/>
      <c r="D658" s="351"/>
      <c r="E658" s="354"/>
      <c r="F658" s="340"/>
      <c r="G658" s="233"/>
      <c r="H658" s="351"/>
      <c r="I658" s="353"/>
      <c r="J658" s="89"/>
      <c r="K658" s="384"/>
      <c r="L658" s="388" t="str">
        <f t="shared" ref="L658:L721" si="142">IF(C657&lt;&gt;"","Einrichtungen","Leer")</f>
        <v>Leer</v>
      </c>
      <c r="M658" s="388" t="str">
        <f t="shared" ref="M658:M721" si="143">IF(C658&lt;&gt;"","TND","Leer")</f>
        <v>Leer</v>
      </c>
      <c r="N658" s="388" t="str">
        <f t="shared" si="140"/>
        <v>Leer</v>
      </c>
      <c r="O658" s="388" t="str">
        <f>VLOOKUP(C658,{"29 - Psychiatrie (Erwachsene)","BGI";"30 - Kinder- und Jugendpsychiatrie","BGII";"31 - Psychosomatik","BGI";0,"Leer"},2,0)</f>
        <v>Leer</v>
      </c>
      <c r="P658" s="388" t="str">
        <f>VLOOKUP(C658,{"29 - Psychiatrie (Erwachsene)","BGIb";"30 - Kinder- und Jugendpsychiatrie","BGIIb";"31 - Psychosomatik","BGIb";0,"Leer"},2,0)</f>
        <v>Leer</v>
      </c>
      <c r="Q658" s="388" t="str">
        <f t="shared" ref="Q658:Q721" si="144">IF(E658="Anrechnung Fachkräfte Nicht-PPP-RL Berufsgruppen in VKS",P658,O658)</f>
        <v>Leer</v>
      </c>
      <c r="R658" s="388">
        <f t="shared" si="133"/>
        <v>0</v>
      </c>
      <c r="S658" s="388">
        <f t="shared" si="141"/>
        <v>0</v>
      </c>
      <c r="T658" s="388">
        <f t="shared" si="134"/>
        <v>0</v>
      </c>
      <c r="U658" s="388">
        <f t="shared" si="135"/>
        <v>0</v>
      </c>
      <c r="V658" s="388">
        <f t="shared" si="136"/>
        <v>0</v>
      </c>
      <c r="W658" s="388">
        <f t="shared" si="137"/>
        <v>0</v>
      </c>
      <c r="X658" s="388">
        <f t="shared" si="138"/>
        <v>0</v>
      </c>
      <c r="Y658" s="388">
        <f t="shared" si="139"/>
        <v>0</v>
      </c>
    </row>
    <row r="659" spans="2:25" x14ac:dyDescent="0.3">
      <c r="B659" s="111" t="str">
        <f t="shared" si="132"/>
        <v>!!!</v>
      </c>
      <c r="C659" s="324"/>
      <c r="D659" s="351"/>
      <c r="E659" s="354"/>
      <c r="F659" s="340"/>
      <c r="G659" s="233"/>
      <c r="H659" s="351"/>
      <c r="I659" s="353"/>
      <c r="J659" s="89"/>
      <c r="K659" s="384"/>
      <c r="L659" s="388" t="str">
        <f t="shared" si="142"/>
        <v>Leer</v>
      </c>
      <c r="M659" s="388" t="str">
        <f t="shared" si="143"/>
        <v>Leer</v>
      </c>
      <c r="N659" s="388" t="str">
        <f t="shared" si="140"/>
        <v>Leer</v>
      </c>
      <c r="O659" s="388" t="str">
        <f>VLOOKUP(C659,{"29 - Psychiatrie (Erwachsene)","BGI";"30 - Kinder- und Jugendpsychiatrie","BGII";"31 - Psychosomatik","BGI";0,"Leer"},2,0)</f>
        <v>Leer</v>
      </c>
      <c r="P659" s="388" t="str">
        <f>VLOOKUP(C659,{"29 - Psychiatrie (Erwachsene)","BGIb";"30 - Kinder- und Jugendpsychiatrie","BGIIb";"31 - Psychosomatik","BGIb";0,"Leer"},2,0)</f>
        <v>Leer</v>
      </c>
      <c r="Q659" s="388" t="str">
        <f t="shared" si="144"/>
        <v>Leer</v>
      </c>
      <c r="R659" s="388">
        <f t="shared" si="133"/>
        <v>0</v>
      </c>
      <c r="S659" s="388">
        <f t="shared" si="141"/>
        <v>0</v>
      </c>
      <c r="T659" s="388">
        <f t="shared" si="134"/>
        <v>0</v>
      </c>
      <c r="U659" s="388">
        <f t="shared" si="135"/>
        <v>0</v>
      </c>
      <c r="V659" s="388">
        <f t="shared" si="136"/>
        <v>0</v>
      </c>
      <c r="W659" s="388">
        <f t="shared" si="137"/>
        <v>0</v>
      </c>
      <c r="X659" s="388">
        <f t="shared" si="138"/>
        <v>0</v>
      </c>
      <c r="Y659" s="388">
        <f t="shared" si="139"/>
        <v>0</v>
      </c>
    </row>
    <row r="660" spans="2:25" x14ac:dyDescent="0.3">
      <c r="B660" s="111" t="str">
        <f t="shared" si="132"/>
        <v>!!!</v>
      </c>
      <c r="C660" s="324"/>
      <c r="D660" s="351"/>
      <c r="E660" s="354"/>
      <c r="F660" s="340"/>
      <c r="G660" s="233"/>
      <c r="H660" s="351"/>
      <c r="I660" s="353"/>
      <c r="J660" s="89"/>
      <c r="K660" s="384"/>
      <c r="L660" s="388" t="str">
        <f t="shared" si="142"/>
        <v>Leer</v>
      </c>
      <c r="M660" s="388" t="str">
        <f t="shared" si="143"/>
        <v>Leer</v>
      </c>
      <c r="N660" s="388" t="str">
        <f t="shared" si="140"/>
        <v>Leer</v>
      </c>
      <c r="O660" s="388" t="str">
        <f>VLOOKUP(C660,{"29 - Psychiatrie (Erwachsene)","BGI";"30 - Kinder- und Jugendpsychiatrie","BGII";"31 - Psychosomatik","BGI";0,"Leer"},2,0)</f>
        <v>Leer</v>
      </c>
      <c r="P660" s="388" t="str">
        <f>VLOOKUP(C660,{"29 - Psychiatrie (Erwachsene)","BGIb";"30 - Kinder- und Jugendpsychiatrie","BGIIb";"31 - Psychosomatik","BGIb";0,"Leer"},2,0)</f>
        <v>Leer</v>
      </c>
      <c r="Q660" s="388" t="str">
        <f t="shared" si="144"/>
        <v>Leer</v>
      </c>
      <c r="R660" s="388">
        <f t="shared" si="133"/>
        <v>0</v>
      </c>
      <c r="S660" s="388">
        <f t="shared" si="141"/>
        <v>0</v>
      </c>
      <c r="T660" s="388">
        <f t="shared" si="134"/>
        <v>0</v>
      </c>
      <c r="U660" s="388">
        <f t="shared" si="135"/>
        <v>0</v>
      </c>
      <c r="V660" s="388">
        <f t="shared" si="136"/>
        <v>0</v>
      </c>
      <c r="W660" s="388">
        <f t="shared" si="137"/>
        <v>0</v>
      </c>
      <c r="X660" s="388">
        <f t="shared" si="138"/>
        <v>0</v>
      </c>
      <c r="Y660" s="388">
        <f t="shared" si="139"/>
        <v>0</v>
      </c>
    </row>
    <row r="661" spans="2:25" x14ac:dyDescent="0.3">
      <c r="B661" s="111" t="str">
        <f t="shared" si="132"/>
        <v>!!!</v>
      </c>
      <c r="C661" s="324"/>
      <c r="D661" s="351"/>
      <c r="E661" s="354"/>
      <c r="F661" s="340"/>
      <c r="G661" s="233"/>
      <c r="H661" s="351"/>
      <c r="I661" s="353"/>
      <c r="J661" s="89"/>
      <c r="K661" s="384"/>
      <c r="L661" s="388" t="str">
        <f t="shared" si="142"/>
        <v>Leer</v>
      </c>
      <c r="M661" s="388" t="str">
        <f t="shared" si="143"/>
        <v>Leer</v>
      </c>
      <c r="N661" s="388" t="str">
        <f t="shared" si="140"/>
        <v>Leer</v>
      </c>
      <c r="O661" s="388" t="str">
        <f>VLOOKUP(C661,{"29 - Psychiatrie (Erwachsene)","BGI";"30 - Kinder- und Jugendpsychiatrie","BGII";"31 - Psychosomatik","BGI";0,"Leer"},2,0)</f>
        <v>Leer</v>
      </c>
      <c r="P661" s="388" t="str">
        <f>VLOOKUP(C661,{"29 - Psychiatrie (Erwachsene)","BGIb";"30 - Kinder- und Jugendpsychiatrie","BGIIb";"31 - Psychosomatik","BGIb";0,"Leer"},2,0)</f>
        <v>Leer</v>
      </c>
      <c r="Q661" s="388" t="str">
        <f t="shared" si="144"/>
        <v>Leer</v>
      </c>
      <c r="R661" s="388">
        <f t="shared" si="133"/>
        <v>0</v>
      </c>
      <c r="S661" s="388">
        <f t="shared" si="141"/>
        <v>0</v>
      </c>
      <c r="T661" s="388">
        <f t="shared" si="134"/>
        <v>0</v>
      </c>
      <c r="U661" s="388">
        <f t="shared" si="135"/>
        <v>0</v>
      </c>
      <c r="V661" s="388">
        <f t="shared" si="136"/>
        <v>0</v>
      </c>
      <c r="W661" s="388">
        <f t="shared" si="137"/>
        <v>0</v>
      </c>
      <c r="X661" s="388">
        <f t="shared" si="138"/>
        <v>0</v>
      </c>
      <c r="Y661" s="388">
        <f t="shared" si="139"/>
        <v>0</v>
      </c>
    </row>
    <row r="662" spans="2:25" x14ac:dyDescent="0.3">
      <c r="B662" s="111" t="str">
        <f t="shared" si="132"/>
        <v>!!!</v>
      </c>
      <c r="C662" s="324"/>
      <c r="D662" s="351"/>
      <c r="E662" s="354"/>
      <c r="F662" s="340"/>
      <c r="G662" s="233"/>
      <c r="H662" s="351"/>
      <c r="I662" s="353"/>
      <c r="J662" s="89"/>
      <c r="K662" s="384"/>
      <c r="L662" s="388" t="str">
        <f t="shared" si="142"/>
        <v>Leer</v>
      </c>
      <c r="M662" s="388" t="str">
        <f t="shared" si="143"/>
        <v>Leer</v>
      </c>
      <c r="N662" s="388" t="str">
        <f t="shared" si="140"/>
        <v>Leer</v>
      </c>
      <c r="O662" s="388" t="str">
        <f>VLOOKUP(C662,{"29 - Psychiatrie (Erwachsene)","BGI";"30 - Kinder- und Jugendpsychiatrie","BGII";"31 - Psychosomatik","BGI";0,"Leer"},2,0)</f>
        <v>Leer</v>
      </c>
      <c r="P662" s="388" t="str">
        <f>VLOOKUP(C662,{"29 - Psychiatrie (Erwachsene)","BGIb";"30 - Kinder- und Jugendpsychiatrie","BGIIb";"31 - Psychosomatik","BGIb";0,"Leer"},2,0)</f>
        <v>Leer</v>
      </c>
      <c r="Q662" s="388" t="str">
        <f t="shared" si="144"/>
        <v>Leer</v>
      </c>
      <c r="R662" s="388">
        <f t="shared" si="133"/>
        <v>0</v>
      </c>
      <c r="S662" s="388">
        <f t="shared" si="141"/>
        <v>0</v>
      </c>
      <c r="T662" s="388">
        <f t="shared" si="134"/>
        <v>0</v>
      </c>
      <c r="U662" s="388">
        <f t="shared" si="135"/>
        <v>0</v>
      </c>
      <c r="V662" s="388">
        <f t="shared" si="136"/>
        <v>0</v>
      </c>
      <c r="W662" s="388">
        <f t="shared" si="137"/>
        <v>0</v>
      </c>
      <c r="X662" s="388">
        <f t="shared" si="138"/>
        <v>0</v>
      </c>
      <c r="Y662" s="388">
        <f t="shared" si="139"/>
        <v>0</v>
      </c>
    </row>
    <row r="663" spans="2:25" x14ac:dyDescent="0.3">
      <c r="B663" s="111" t="str">
        <f t="shared" si="132"/>
        <v>!!!</v>
      </c>
      <c r="C663" s="324"/>
      <c r="D663" s="351"/>
      <c r="E663" s="354"/>
      <c r="F663" s="340"/>
      <c r="G663" s="233"/>
      <c r="H663" s="351"/>
      <c r="I663" s="353"/>
      <c r="J663" s="89"/>
      <c r="K663" s="384"/>
      <c r="L663" s="388" t="str">
        <f t="shared" si="142"/>
        <v>Leer</v>
      </c>
      <c r="M663" s="388" t="str">
        <f t="shared" si="143"/>
        <v>Leer</v>
      </c>
      <c r="N663" s="388" t="str">
        <f t="shared" si="140"/>
        <v>Leer</v>
      </c>
      <c r="O663" s="388" t="str">
        <f>VLOOKUP(C663,{"29 - Psychiatrie (Erwachsene)","BGI";"30 - Kinder- und Jugendpsychiatrie","BGII";"31 - Psychosomatik","BGI";0,"Leer"},2,0)</f>
        <v>Leer</v>
      </c>
      <c r="P663" s="388" t="str">
        <f>VLOOKUP(C663,{"29 - Psychiatrie (Erwachsene)","BGIb";"30 - Kinder- und Jugendpsychiatrie","BGIIb";"31 - Psychosomatik","BGIb";0,"Leer"},2,0)</f>
        <v>Leer</v>
      </c>
      <c r="Q663" s="388" t="str">
        <f t="shared" si="144"/>
        <v>Leer</v>
      </c>
      <c r="R663" s="388">
        <f t="shared" si="133"/>
        <v>0</v>
      </c>
      <c r="S663" s="388">
        <f t="shared" si="141"/>
        <v>0</v>
      </c>
      <c r="T663" s="388">
        <f t="shared" si="134"/>
        <v>0</v>
      </c>
      <c r="U663" s="388">
        <f t="shared" si="135"/>
        <v>0</v>
      </c>
      <c r="V663" s="388">
        <f t="shared" si="136"/>
        <v>0</v>
      </c>
      <c r="W663" s="388">
        <f t="shared" si="137"/>
        <v>0</v>
      </c>
      <c r="X663" s="388">
        <f t="shared" si="138"/>
        <v>0</v>
      </c>
      <c r="Y663" s="388">
        <f t="shared" si="139"/>
        <v>0</v>
      </c>
    </row>
    <row r="664" spans="2:25" x14ac:dyDescent="0.3">
      <c r="B664" s="111" t="str">
        <f t="shared" si="132"/>
        <v>!!!</v>
      </c>
      <c r="C664" s="324"/>
      <c r="D664" s="351"/>
      <c r="E664" s="354"/>
      <c r="F664" s="340"/>
      <c r="G664" s="233"/>
      <c r="H664" s="351"/>
      <c r="I664" s="353"/>
      <c r="J664" s="89"/>
      <c r="K664" s="384"/>
      <c r="L664" s="388" t="str">
        <f t="shared" si="142"/>
        <v>Leer</v>
      </c>
      <c r="M664" s="388" t="str">
        <f t="shared" si="143"/>
        <v>Leer</v>
      </c>
      <c r="N664" s="388" t="str">
        <f t="shared" si="140"/>
        <v>Leer</v>
      </c>
      <c r="O664" s="388" t="str">
        <f>VLOOKUP(C664,{"29 - Psychiatrie (Erwachsene)","BGI";"30 - Kinder- und Jugendpsychiatrie","BGII";"31 - Psychosomatik","BGI";0,"Leer"},2,0)</f>
        <v>Leer</v>
      </c>
      <c r="P664" s="388" t="str">
        <f>VLOOKUP(C664,{"29 - Psychiatrie (Erwachsene)","BGIb";"30 - Kinder- und Jugendpsychiatrie","BGIIb";"31 - Psychosomatik","BGIb";0,"Leer"},2,0)</f>
        <v>Leer</v>
      </c>
      <c r="Q664" s="388" t="str">
        <f t="shared" si="144"/>
        <v>Leer</v>
      </c>
      <c r="R664" s="388">
        <f t="shared" si="133"/>
        <v>0</v>
      </c>
      <c r="S664" s="388">
        <f t="shared" si="141"/>
        <v>0</v>
      </c>
      <c r="T664" s="388">
        <f t="shared" si="134"/>
        <v>0</v>
      </c>
      <c r="U664" s="388">
        <f t="shared" si="135"/>
        <v>0</v>
      </c>
      <c r="V664" s="388">
        <f t="shared" si="136"/>
        <v>0</v>
      </c>
      <c r="W664" s="388">
        <f t="shared" si="137"/>
        <v>0</v>
      </c>
      <c r="X664" s="388">
        <f t="shared" si="138"/>
        <v>0</v>
      </c>
      <c r="Y664" s="388">
        <f t="shared" si="139"/>
        <v>0</v>
      </c>
    </row>
    <row r="665" spans="2:25" x14ac:dyDescent="0.3">
      <c r="B665" s="111" t="str">
        <f t="shared" si="132"/>
        <v>!!!</v>
      </c>
      <c r="C665" s="324"/>
      <c r="D665" s="351"/>
      <c r="E665" s="354"/>
      <c r="F665" s="340"/>
      <c r="G665" s="233"/>
      <c r="H665" s="351"/>
      <c r="I665" s="353"/>
      <c r="J665" s="89"/>
      <c r="K665" s="384"/>
      <c r="L665" s="388" t="str">
        <f t="shared" si="142"/>
        <v>Leer</v>
      </c>
      <c r="M665" s="388" t="str">
        <f t="shared" si="143"/>
        <v>Leer</v>
      </c>
      <c r="N665" s="388" t="str">
        <f t="shared" si="140"/>
        <v>Leer</v>
      </c>
      <c r="O665" s="388" t="str">
        <f>VLOOKUP(C665,{"29 - Psychiatrie (Erwachsene)","BGI";"30 - Kinder- und Jugendpsychiatrie","BGII";"31 - Psychosomatik","BGI";0,"Leer"},2,0)</f>
        <v>Leer</v>
      </c>
      <c r="P665" s="388" t="str">
        <f>VLOOKUP(C665,{"29 - Psychiatrie (Erwachsene)","BGIb";"30 - Kinder- und Jugendpsychiatrie","BGIIb";"31 - Psychosomatik","BGIb";0,"Leer"},2,0)</f>
        <v>Leer</v>
      </c>
      <c r="Q665" s="388" t="str">
        <f t="shared" si="144"/>
        <v>Leer</v>
      </c>
      <c r="R665" s="388">
        <f t="shared" si="133"/>
        <v>0</v>
      </c>
      <c r="S665" s="388">
        <f t="shared" si="141"/>
        <v>0</v>
      </c>
      <c r="T665" s="388">
        <f t="shared" si="134"/>
        <v>0</v>
      </c>
      <c r="U665" s="388">
        <f t="shared" si="135"/>
        <v>0</v>
      </c>
      <c r="V665" s="388">
        <f t="shared" si="136"/>
        <v>0</v>
      </c>
      <c r="W665" s="388">
        <f t="shared" si="137"/>
        <v>0</v>
      </c>
      <c r="X665" s="388">
        <f t="shared" si="138"/>
        <v>0</v>
      </c>
      <c r="Y665" s="388">
        <f t="shared" si="139"/>
        <v>0</v>
      </c>
    </row>
    <row r="666" spans="2:25" x14ac:dyDescent="0.3">
      <c r="B666" s="111" t="str">
        <f t="shared" si="132"/>
        <v>!!!</v>
      </c>
      <c r="C666" s="324"/>
      <c r="D666" s="351"/>
      <c r="E666" s="354"/>
      <c r="F666" s="340"/>
      <c r="G666" s="233"/>
      <c r="H666" s="351"/>
      <c r="I666" s="353"/>
      <c r="J666" s="89"/>
      <c r="K666" s="384"/>
      <c r="L666" s="388" t="str">
        <f t="shared" si="142"/>
        <v>Leer</v>
      </c>
      <c r="M666" s="388" t="str">
        <f t="shared" si="143"/>
        <v>Leer</v>
      </c>
      <c r="N666" s="388" t="str">
        <f t="shared" si="140"/>
        <v>Leer</v>
      </c>
      <c r="O666" s="388" t="str">
        <f>VLOOKUP(C666,{"29 - Psychiatrie (Erwachsene)","BGI";"30 - Kinder- und Jugendpsychiatrie","BGII";"31 - Psychosomatik","BGI";0,"Leer"},2,0)</f>
        <v>Leer</v>
      </c>
      <c r="P666" s="388" t="str">
        <f>VLOOKUP(C666,{"29 - Psychiatrie (Erwachsene)","BGIb";"30 - Kinder- und Jugendpsychiatrie","BGIIb";"31 - Psychosomatik","BGIb";0,"Leer"},2,0)</f>
        <v>Leer</v>
      </c>
      <c r="Q666" s="388" t="str">
        <f t="shared" si="144"/>
        <v>Leer</v>
      </c>
      <c r="R666" s="388">
        <f t="shared" si="133"/>
        <v>0</v>
      </c>
      <c r="S666" s="388">
        <f t="shared" si="141"/>
        <v>0</v>
      </c>
      <c r="T666" s="388">
        <f t="shared" si="134"/>
        <v>0</v>
      </c>
      <c r="U666" s="388">
        <f t="shared" si="135"/>
        <v>0</v>
      </c>
      <c r="V666" s="388">
        <f t="shared" si="136"/>
        <v>0</v>
      </c>
      <c r="W666" s="388">
        <f t="shared" si="137"/>
        <v>0</v>
      </c>
      <c r="X666" s="388">
        <f t="shared" si="138"/>
        <v>0</v>
      </c>
      <c r="Y666" s="388">
        <f t="shared" si="139"/>
        <v>0</v>
      </c>
    </row>
    <row r="667" spans="2:25" x14ac:dyDescent="0.3">
      <c r="B667" s="111" t="str">
        <f t="shared" si="132"/>
        <v>!!!</v>
      </c>
      <c r="C667" s="324"/>
      <c r="D667" s="351"/>
      <c r="E667" s="354"/>
      <c r="F667" s="340"/>
      <c r="G667" s="233"/>
      <c r="H667" s="351"/>
      <c r="I667" s="353"/>
      <c r="J667" s="89"/>
      <c r="K667" s="384"/>
      <c r="L667" s="388" t="str">
        <f t="shared" si="142"/>
        <v>Leer</v>
      </c>
      <c r="M667" s="388" t="str">
        <f t="shared" si="143"/>
        <v>Leer</v>
      </c>
      <c r="N667" s="388" t="str">
        <f t="shared" si="140"/>
        <v>Leer</v>
      </c>
      <c r="O667" s="388" t="str">
        <f>VLOOKUP(C667,{"29 - Psychiatrie (Erwachsene)","BGI";"30 - Kinder- und Jugendpsychiatrie","BGII";"31 - Psychosomatik","BGI";0,"Leer"},2,0)</f>
        <v>Leer</v>
      </c>
      <c r="P667" s="388" t="str">
        <f>VLOOKUP(C667,{"29 - Psychiatrie (Erwachsene)","BGIb";"30 - Kinder- und Jugendpsychiatrie","BGIIb";"31 - Psychosomatik","BGIb";0,"Leer"},2,0)</f>
        <v>Leer</v>
      </c>
      <c r="Q667" s="388" t="str">
        <f t="shared" si="144"/>
        <v>Leer</v>
      </c>
      <c r="R667" s="388">
        <f t="shared" si="133"/>
        <v>0</v>
      </c>
      <c r="S667" s="388">
        <f t="shared" si="141"/>
        <v>0</v>
      </c>
      <c r="T667" s="388">
        <f t="shared" si="134"/>
        <v>0</v>
      </c>
      <c r="U667" s="388">
        <f t="shared" si="135"/>
        <v>0</v>
      </c>
      <c r="V667" s="388">
        <f t="shared" si="136"/>
        <v>0</v>
      </c>
      <c r="W667" s="388">
        <f t="shared" si="137"/>
        <v>0</v>
      </c>
      <c r="X667" s="388">
        <f t="shared" si="138"/>
        <v>0</v>
      </c>
      <c r="Y667" s="388">
        <f t="shared" si="139"/>
        <v>0</v>
      </c>
    </row>
    <row r="668" spans="2:25" x14ac:dyDescent="0.3">
      <c r="B668" s="111" t="str">
        <f t="shared" si="132"/>
        <v>!!!</v>
      </c>
      <c r="C668" s="324"/>
      <c r="D668" s="351"/>
      <c r="E668" s="354"/>
      <c r="F668" s="340"/>
      <c r="G668" s="233"/>
      <c r="H668" s="351"/>
      <c r="I668" s="353"/>
      <c r="J668" s="89"/>
      <c r="K668" s="384"/>
      <c r="L668" s="388" t="str">
        <f t="shared" si="142"/>
        <v>Leer</v>
      </c>
      <c r="M668" s="388" t="str">
        <f t="shared" si="143"/>
        <v>Leer</v>
      </c>
      <c r="N668" s="388" t="str">
        <f t="shared" si="140"/>
        <v>Leer</v>
      </c>
      <c r="O668" s="388" t="str">
        <f>VLOOKUP(C668,{"29 - Psychiatrie (Erwachsene)","BGI";"30 - Kinder- und Jugendpsychiatrie","BGII";"31 - Psychosomatik","BGI";0,"Leer"},2,0)</f>
        <v>Leer</v>
      </c>
      <c r="P668" s="388" t="str">
        <f>VLOOKUP(C668,{"29 - Psychiatrie (Erwachsene)","BGIb";"30 - Kinder- und Jugendpsychiatrie","BGIIb";"31 - Psychosomatik","BGIb";0,"Leer"},2,0)</f>
        <v>Leer</v>
      </c>
      <c r="Q668" s="388" t="str">
        <f t="shared" si="144"/>
        <v>Leer</v>
      </c>
      <c r="R668" s="388">
        <f t="shared" si="133"/>
        <v>0</v>
      </c>
      <c r="S668" s="388">
        <f t="shared" si="141"/>
        <v>0</v>
      </c>
      <c r="T668" s="388">
        <f t="shared" si="134"/>
        <v>0</v>
      </c>
      <c r="U668" s="388">
        <f t="shared" si="135"/>
        <v>0</v>
      </c>
      <c r="V668" s="388">
        <f t="shared" si="136"/>
        <v>0</v>
      </c>
      <c r="W668" s="388">
        <f t="shared" si="137"/>
        <v>0</v>
      </c>
      <c r="X668" s="388">
        <f t="shared" si="138"/>
        <v>0</v>
      </c>
      <c r="Y668" s="388">
        <f t="shared" si="139"/>
        <v>0</v>
      </c>
    </row>
    <row r="669" spans="2:25" x14ac:dyDescent="0.3">
      <c r="B669" s="111" t="str">
        <f t="shared" si="132"/>
        <v>!!!</v>
      </c>
      <c r="C669" s="324"/>
      <c r="D669" s="351"/>
      <c r="E669" s="354"/>
      <c r="F669" s="340"/>
      <c r="G669" s="233"/>
      <c r="H669" s="351"/>
      <c r="I669" s="353"/>
      <c r="J669" s="89"/>
      <c r="K669" s="384"/>
      <c r="L669" s="388" t="str">
        <f t="shared" si="142"/>
        <v>Leer</v>
      </c>
      <c r="M669" s="388" t="str">
        <f t="shared" si="143"/>
        <v>Leer</v>
      </c>
      <c r="N669" s="388" t="str">
        <f t="shared" si="140"/>
        <v>Leer</v>
      </c>
      <c r="O669" s="388" t="str">
        <f>VLOOKUP(C669,{"29 - Psychiatrie (Erwachsene)","BGI";"30 - Kinder- und Jugendpsychiatrie","BGII";"31 - Psychosomatik","BGI";0,"Leer"},2,0)</f>
        <v>Leer</v>
      </c>
      <c r="P669" s="388" t="str">
        <f>VLOOKUP(C669,{"29 - Psychiatrie (Erwachsene)","BGIb";"30 - Kinder- und Jugendpsychiatrie","BGIIb";"31 - Psychosomatik","BGIb";0,"Leer"},2,0)</f>
        <v>Leer</v>
      </c>
      <c r="Q669" s="388" t="str">
        <f t="shared" si="144"/>
        <v>Leer</v>
      </c>
      <c r="R669" s="388">
        <f t="shared" si="133"/>
        <v>0</v>
      </c>
      <c r="S669" s="388">
        <f t="shared" si="141"/>
        <v>0</v>
      </c>
      <c r="T669" s="388">
        <f t="shared" si="134"/>
        <v>0</v>
      </c>
      <c r="U669" s="388">
        <f t="shared" si="135"/>
        <v>0</v>
      </c>
      <c r="V669" s="388">
        <f t="shared" si="136"/>
        <v>0</v>
      </c>
      <c r="W669" s="388">
        <f t="shared" si="137"/>
        <v>0</v>
      </c>
      <c r="X669" s="388">
        <f t="shared" si="138"/>
        <v>0</v>
      </c>
      <c r="Y669" s="388">
        <f t="shared" si="139"/>
        <v>0</v>
      </c>
    </row>
    <row r="670" spans="2:25" x14ac:dyDescent="0.3">
      <c r="B670" s="111" t="str">
        <f t="shared" si="132"/>
        <v>!!!</v>
      </c>
      <c r="C670" s="324"/>
      <c r="D670" s="351"/>
      <c r="E670" s="354"/>
      <c r="F670" s="340"/>
      <c r="G670" s="233"/>
      <c r="H670" s="351"/>
      <c r="I670" s="353"/>
      <c r="J670" s="89"/>
      <c r="K670" s="384"/>
      <c r="L670" s="388" t="str">
        <f t="shared" si="142"/>
        <v>Leer</v>
      </c>
      <c r="M670" s="388" t="str">
        <f t="shared" si="143"/>
        <v>Leer</v>
      </c>
      <c r="N670" s="388" t="str">
        <f t="shared" si="140"/>
        <v>Leer</v>
      </c>
      <c r="O670" s="388" t="str">
        <f>VLOOKUP(C670,{"29 - Psychiatrie (Erwachsene)","BGI";"30 - Kinder- und Jugendpsychiatrie","BGII";"31 - Psychosomatik","BGI";0,"Leer"},2,0)</f>
        <v>Leer</v>
      </c>
      <c r="P670" s="388" t="str">
        <f>VLOOKUP(C670,{"29 - Psychiatrie (Erwachsene)","BGIb";"30 - Kinder- und Jugendpsychiatrie","BGIIb";"31 - Psychosomatik","BGIb";0,"Leer"},2,0)</f>
        <v>Leer</v>
      </c>
      <c r="Q670" s="388" t="str">
        <f t="shared" si="144"/>
        <v>Leer</v>
      </c>
      <c r="R670" s="388">
        <f t="shared" si="133"/>
        <v>0</v>
      </c>
      <c r="S670" s="388">
        <f t="shared" si="141"/>
        <v>0</v>
      </c>
      <c r="T670" s="388">
        <f t="shared" si="134"/>
        <v>0</v>
      </c>
      <c r="U670" s="388">
        <f t="shared" si="135"/>
        <v>0</v>
      </c>
      <c r="V670" s="388">
        <f t="shared" si="136"/>
        <v>0</v>
      </c>
      <c r="W670" s="388">
        <f t="shared" si="137"/>
        <v>0</v>
      </c>
      <c r="X670" s="388">
        <f t="shared" si="138"/>
        <v>0</v>
      </c>
      <c r="Y670" s="388">
        <f t="shared" si="139"/>
        <v>0</v>
      </c>
    </row>
    <row r="671" spans="2:25" x14ac:dyDescent="0.3">
      <c r="B671" s="111" t="str">
        <f t="shared" si="132"/>
        <v>!!!</v>
      </c>
      <c r="C671" s="324"/>
      <c r="D671" s="351"/>
      <c r="E671" s="354"/>
      <c r="F671" s="340"/>
      <c r="G671" s="233"/>
      <c r="H671" s="351"/>
      <c r="I671" s="353"/>
      <c r="J671" s="89"/>
      <c r="K671" s="384"/>
      <c r="L671" s="388" t="str">
        <f t="shared" si="142"/>
        <v>Leer</v>
      </c>
      <c r="M671" s="388" t="str">
        <f t="shared" si="143"/>
        <v>Leer</v>
      </c>
      <c r="N671" s="388" t="str">
        <f t="shared" si="140"/>
        <v>Leer</v>
      </c>
      <c r="O671" s="388" t="str">
        <f>VLOOKUP(C671,{"29 - Psychiatrie (Erwachsene)","BGI";"30 - Kinder- und Jugendpsychiatrie","BGII";"31 - Psychosomatik","BGI";0,"Leer"},2,0)</f>
        <v>Leer</v>
      </c>
      <c r="P671" s="388" t="str">
        <f>VLOOKUP(C671,{"29 - Psychiatrie (Erwachsene)","BGIb";"30 - Kinder- und Jugendpsychiatrie","BGIIb";"31 - Psychosomatik","BGIb";0,"Leer"},2,0)</f>
        <v>Leer</v>
      </c>
      <c r="Q671" s="388" t="str">
        <f t="shared" si="144"/>
        <v>Leer</v>
      </c>
      <c r="R671" s="388">
        <f t="shared" si="133"/>
        <v>0</v>
      </c>
      <c r="S671" s="388">
        <f t="shared" si="141"/>
        <v>0</v>
      </c>
      <c r="T671" s="388">
        <f t="shared" si="134"/>
        <v>0</v>
      </c>
      <c r="U671" s="388">
        <f t="shared" si="135"/>
        <v>0</v>
      </c>
      <c r="V671" s="388">
        <f t="shared" si="136"/>
        <v>0</v>
      </c>
      <c r="W671" s="388">
        <f t="shared" si="137"/>
        <v>0</v>
      </c>
      <c r="X671" s="388">
        <f t="shared" si="138"/>
        <v>0</v>
      </c>
      <c r="Y671" s="388">
        <f t="shared" si="139"/>
        <v>0</v>
      </c>
    </row>
    <row r="672" spans="2:25" x14ac:dyDescent="0.3">
      <c r="B672" s="111" t="str">
        <f t="shared" si="132"/>
        <v>!!!</v>
      </c>
      <c r="C672" s="324"/>
      <c r="D672" s="351"/>
      <c r="E672" s="354"/>
      <c r="F672" s="340"/>
      <c r="G672" s="233"/>
      <c r="H672" s="351"/>
      <c r="I672" s="353"/>
      <c r="J672" s="89"/>
      <c r="K672" s="384"/>
      <c r="L672" s="388" t="str">
        <f t="shared" si="142"/>
        <v>Leer</v>
      </c>
      <c r="M672" s="388" t="str">
        <f t="shared" si="143"/>
        <v>Leer</v>
      </c>
      <c r="N672" s="388" t="str">
        <f t="shared" si="140"/>
        <v>Leer</v>
      </c>
      <c r="O672" s="388" t="str">
        <f>VLOOKUP(C672,{"29 - Psychiatrie (Erwachsene)","BGI";"30 - Kinder- und Jugendpsychiatrie","BGII";"31 - Psychosomatik","BGI";0,"Leer"},2,0)</f>
        <v>Leer</v>
      </c>
      <c r="P672" s="388" t="str">
        <f>VLOOKUP(C672,{"29 - Psychiatrie (Erwachsene)","BGIb";"30 - Kinder- und Jugendpsychiatrie","BGIIb";"31 - Psychosomatik","BGIb";0,"Leer"},2,0)</f>
        <v>Leer</v>
      </c>
      <c r="Q672" s="388" t="str">
        <f t="shared" si="144"/>
        <v>Leer</v>
      </c>
      <c r="R672" s="388">
        <f t="shared" si="133"/>
        <v>0</v>
      </c>
      <c r="S672" s="388">
        <f t="shared" si="141"/>
        <v>0</v>
      </c>
      <c r="T672" s="388">
        <f t="shared" si="134"/>
        <v>0</v>
      </c>
      <c r="U672" s="388">
        <f t="shared" si="135"/>
        <v>0</v>
      </c>
      <c r="V672" s="388">
        <f t="shared" si="136"/>
        <v>0</v>
      </c>
      <c r="W672" s="388">
        <f t="shared" si="137"/>
        <v>0</v>
      </c>
      <c r="X672" s="388">
        <f t="shared" si="138"/>
        <v>0</v>
      </c>
      <c r="Y672" s="388">
        <f t="shared" si="139"/>
        <v>0</v>
      </c>
    </row>
    <row r="673" spans="2:25" x14ac:dyDescent="0.3">
      <c r="B673" s="111" t="str">
        <f t="shared" si="132"/>
        <v>!!!</v>
      </c>
      <c r="C673" s="324"/>
      <c r="D673" s="351"/>
      <c r="E673" s="354"/>
      <c r="F673" s="340"/>
      <c r="G673" s="233"/>
      <c r="H673" s="351"/>
      <c r="I673" s="353"/>
      <c r="J673" s="89"/>
      <c r="K673" s="384"/>
      <c r="L673" s="388" t="str">
        <f t="shared" si="142"/>
        <v>Leer</v>
      </c>
      <c r="M673" s="388" t="str">
        <f t="shared" si="143"/>
        <v>Leer</v>
      </c>
      <c r="N673" s="388" t="str">
        <f t="shared" si="140"/>
        <v>Leer</v>
      </c>
      <c r="O673" s="388" t="str">
        <f>VLOOKUP(C673,{"29 - Psychiatrie (Erwachsene)","BGI";"30 - Kinder- und Jugendpsychiatrie","BGII";"31 - Psychosomatik","BGI";0,"Leer"},2,0)</f>
        <v>Leer</v>
      </c>
      <c r="P673" s="388" t="str">
        <f>VLOOKUP(C673,{"29 - Psychiatrie (Erwachsene)","BGIb";"30 - Kinder- und Jugendpsychiatrie","BGIIb";"31 - Psychosomatik","BGIb";0,"Leer"},2,0)</f>
        <v>Leer</v>
      </c>
      <c r="Q673" s="388" t="str">
        <f t="shared" si="144"/>
        <v>Leer</v>
      </c>
      <c r="R673" s="388">
        <f t="shared" si="133"/>
        <v>0</v>
      </c>
      <c r="S673" s="388">
        <f t="shared" si="141"/>
        <v>0</v>
      </c>
      <c r="T673" s="388">
        <f t="shared" si="134"/>
        <v>0</v>
      </c>
      <c r="U673" s="388">
        <f t="shared" si="135"/>
        <v>0</v>
      </c>
      <c r="V673" s="388">
        <f t="shared" si="136"/>
        <v>0</v>
      </c>
      <c r="W673" s="388">
        <f t="shared" si="137"/>
        <v>0</v>
      </c>
      <c r="X673" s="388">
        <f t="shared" si="138"/>
        <v>0</v>
      </c>
      <c r="Y673" s="388">
        <f t="shared" si="139"/>
        <v>0</v>
      </c>
    </row>
    <row r="674" spans="2:25" x14ac:dyDescent="0.3">
      <c r="B674" s="111" t="str">
        <f t="shared" si="132"/>
        <v>!!!</v>
      </c>
      <c r="C674" s="324"/>
      <c r="D674" s="351"/>
      <c r="E674" s="354"/>
      <c r="F674" s="340"/>
      <c r="G674" s="233"/>
      <c r="H674" s="351"/>
      <c r="I674" s="353"/>
      <c r="J674" s="89"/>
      <c r="K674" s="384"/>
      <c r="L674" s="388" t="str">
        <f t="shared" si="142"/>
        <v>Leer</v>
      </c>
      <c r="M674" s="388" t="str">
        <f t="shared" si="143"/>
        <v>Leer</v>
      </c>
      <c r="N674" s="388" t="str">
        <f t="shared" si="140"/>
        <v>Leer</v>
      </c>
      <c r="O674" s="388" t="str">
        <f>VLOOKUP(C674,{"29 - Psychiatrie (Erwachsene)","BGI";"30 - Kinder- und Jugendpsychiatrie","BGII";"31 - Psychosomatik","BGI";0,"Leer"},2,0)</f>
        <v>Leer</v>
      </c>
      <c r="P674" s="388" t="str">
        <f>VLOOKUP(C674,{"29 - Psychiatrie (Erwachsene)","BGIb";"30 - Kinder- und Jugendpsychiatrie","BGIIb";"31 - Psychosomatik","BGIb";0,"Leer"},2,0)</f>
        <v>Leer</v>
      </c>
      <c r="Q674" s="388" t="str">
        <f t="shared" si="144"/>
        <v>Leer</v>
      </c>
      <c r="R674" s="388">
        <f t="shared" si="133"/>
        <v>0</v>
      </c>
      <c r="S674" s="388">
        <f t="shared" si="141"/>
        <v>0</v>
      </c>
      <c r="T674" s="388">
        <f t="shared" si="134"/>
        <v>0</v>
      </c>
      <c r="U674" s="388">
        <f t="shared" si="135"/>
        <v>0</v>
      </c>
      <c r="V674" s="388">
        <f t="shared" si="136"/>
        <v>0</v>
      </c>
      <c r="W674" s="388">
        <f t="shared" si="137"/>
        <v>0</v>
      </c>
      <c r="X674" s="388">
        <f t="shared" si="138"/>
        <v>0</v>
      </c>
      <c r="Y674" s="388">
        <f t="shared" si="139"/>
        <v>0</v>
      </c>
    </row>
    <row r="675" spans="2:25" x14ac:dyDescent="0.3">
      <c r="B675" s="111" t="str">
        <f t="shared" si="132"/>
        <v>!!!</v>
      </c>
      <c r="C675" s="324"/>
      <c r="D675" s="351"/>
      <c r="E675" s="354"/>
      <c r="F675" s="340"/>
      <c r="G675" s="233"/>
      <c r="H675" s="351"/>
      <c r="I675" s="353"/>
      <c r="J675" s="89"/>
      <c r="K675" s="384"/>
      <c r="L675" s="388" t="str">
        <f t="shared" si="142"/>
        <v>Leer</v>
      </c>
      <c r="M675" s="388" t="str">
        <f t="shared" si="143"/>
        <v>Leer</v>
      </c>
      <c r="N675" s="388" t="str">
        <f t="shared" si="140"/>
        <v>Leer</v>
      </c>
      <c r="O675" s="388" t="str">
        <f>VLOOKUP(C675,{"29 - Psychiatrie (Erwachsene)","BGI";"30 - Kinder- und Jugendpsychiatrie","BGII";"31 - Psychosomatik","BGI";0,"Leer"},2,0)</f>
        <v>Leer</v>
      </c>
      <c r="P675" s="388" t="str">
        <f>VLOOKUP(C675,{"29 - Psychiatrie (Erwachsene)","BGIb";"30 - Kinder- und Jugendpsychiatrie","BGIIb";"31 - Psychosomatik","BGIb";0,"Leer"},2,0)</f>
        <v>Leer</v>
      </c>
      <c r="Q675" s="388" t="str">
        <f t="shared" si="144"/>
        <v>Leer</v>
      </c>
      <c r="R675" s="388">
        <f t="shared" si="133"/>
        <v>0</v>
      </c>
      <c r="S675" s="388">
        <f t="shared" si="141"/>
        <v>0</v>
      </c>
      <c r="T675" s="388">
        <f t="shared" si="134"/>
        <v>0</v>
      </c>
      <c r="U675" s="388">
        <f t="shared" si="135"/>
        <v>0</v>
      </c>
      <c r="V675" s="388">
        <f t="shared" si="136"/>
        <v>0</v>
      </c>
      <c r="W675" s="388">
        <f t="shared" si="137"/>
        <v>0</v>
      </c>
      <c r="X675" s="388">
        <f t="shared" si="138"/>
        <v>0</v>
      </c>
      <c r="Y675" s="388">
        <f t="shared" si="139"/>
        <v>0</v>
      </c>
    </row>
    <row r="676" spans="2:25" x14ac:dyDescent="0.3">
      <c r="B676" s="111" t="str">
        <f t="shared" si="132"/>
        <v>!!!</v>
      </c>
      <c r="C676" s="324"/>
      <c r="D676" s="351"/>
      <c r="E676" s="354"/>
      <c r="F676" s="340"/>
      <c r="G676" s="233"/>
      <c r="H676" s="351"/>
      <c r="I676" s="353"/>
      <c r="J676" s="89"/>
      <c r="K676" s="384"/>
      <c r="L676" s="388" t="str">
        <f t="shared" si="142"/>
        <v>Leer</v>
      </c>
      <c r="M676" s="388" t="str">
        <f t="shared" si="143"/>
        <v>Leer</v>
      </c>
      <c r="N676" s="388" t="str">
        <f t="shared" si="140"/>
        <v>Leer</v>
      </c>
      <c r="O676" s="388" t="str">
        <f>VLOOKUP(C676,{"29 - Psychiatrie (Erwachsene)","BGI";"30 - Kinder- und Jugendpsychiatrie","BGII";"31 - Psychosomatik","BGI";0,"Leer"},2,0)</f>
        <v>Leer</v>
      </c>
      <c r="P676" s="388" t="str">
        <f>VLOOKUP(C676,{"29 - Psychiatrie (Erwachsene)","BGIb";"30 - Kinder- und Jugendpsychiatrie","BGIIb";"31 - Psychosomatik","BGIb";0,"Leer"},2,0)</f>
        <v>Leer</v>
      </c>
      <c r="Q676" s="388" t="str">
        <f t="shared" si="144"/>
        <v>Leer</v>
      </c>
      <c r="R676" s="388">
        <f t="shared" si="133"/>
        <v>0</v>
      </c>
      <c r="S676" s="388">
        <f t="shared" si="141"/>
        <v>0</v>
      </c>
      <c r="T676" s="388">
        <f t="shared" si="134"/>
        <v>0</v>
      </c>
      <c r="U676" s="388">
        <f t="shared" si="135"/>
        <v>0</v>
      </c>
      <c r="V676" s="388">
        <f t="shared" si="136"/>
        <v>0</v>
      </c>
      <c r="W676" s="388">
        <f t="shared" si="137"/>
        <v>0</v>
      </c>
      <c r="X676" s="388">
        <f t="shared" si="138"/>
        <v>0</v>
      </c>
      <c r="Y676" s="388">
        <f t="shared" si="139"/>
        <v>0</v>
      </c>
    </row>
    <row r="677" spans="2:25" x14ac:dyDescent="0.3">
      <c r="B677" s="111" t="str">
        <f t="shared" si="132"/>
        <v>!!!</v>
      </c>
      <c r="C677" s="324"/>
      <c r="D677" s="351"/>
      <c r="E677" s="354"/>
      <c r="F677" s="340"/>
      <c r="G677" s="233"/>
      <c r="H677" s="351"/>
      <c r="I677" s="353"/>
      <c r="J677" s="89"/>
      <c r="K677" s="384"/>
      <c r="L677" s="388" t="str">
        <f t="shared" si="142"/>
        <v>Leer</v>
      </c>
      <c r="M677" s="388" t="str">
        <f t="shared" si="143"/>
        <v>Leer</v>
      </c>
      <c r="N677" s="388" t="str">
        <f t="shared" si="140"/>
        <v>Leer</v>
      </c>
      <c r="O677" s="388" t="str">
        <f>VLOOKUP(C677,{"29 - Psychiatrie (Erwachsene)","BGI";"30 - Kinder- und Jugendpsychiatrie","BGII";"31 - Psychosomatik","BGI";0,"Leer"},2,0)</f>
        <v>Leer</v>
      </c>
      <c r="P677" s="388" t="str">
        <f>VLOOKUP(C677,{"29 - Psychiatrie (Erwachsene)","BGIb";"30 - Kinder- und Jugendpsychiatrie","BGIIb";"31 - Psychosomatik","BGIb";0,"Leer"},2,0)</f>
        <v>Leer</v>
      </c>
      <c r="Q677" s="388" t="str">
        <f t="shared" si="144"/>
        <v>Leer</v>
      </c>
      <c r="R677" s="388">
        <f t="shared" si="133"/>
        <v>0</v>
      </c>
      <c r="S677" s="388">
        <f t="shared" si="141"/>
        <v>0</v>
      </c>
      <c r="T677" s="388">
        <f t="shared" si="134"/>
        <v>0</v>
      </c>
      <c r="U677" s="388">
        <f t="shared" si="135"/>
        <v>0</v>
      </c>
      <c r="V677" s="388">
        <f t="shared" si="136"/>
        <v>0</v>
      </c>
      <c r="W677" s="388">
        <f t="shared" si="137"/>
        <v>0</v>
      </c>
      <c r="X677" s="388">
        <f t="shared" si="138"/>
        <v>0</v>
      </c>
      <c r="Y677" s="388">
        <f t="shared" si="139"/>
        <v>0</v>
      </c>
    </row>
    <row r="678" spans="2:25" x14ac:dyDescent="0.3">
      <c r="B678" s="111" t="str">
        <f t="shared" si="132"/>
        <v>!!!</v>
      </c>
      <c r="C678" s="324"/>
      <c r="D678" s="351"/>
      <c r="E678" s="354"/>
      <c r="F678" s="340"/>
      <c r="G678" s="233"/>
      <c r="H678" s="351"/>
      <c r="I678" s="353"/>
      <c r="J678" s="89"/>
      <c r="K678" s="384"/>
      <c r="L678" s="388" t="str">
        <f t="shared" si="142"/>
        <v>Leer</v>
      </c>
      <c r="M678" s="388" t="str">
        <f t="shared" si="143"/>
        <v>Leer</v>
      </c>
      <c r="N678" s="388" t="str">
        <f t="shared" si="140"/>
        <v>Leer</v>
      </c>
      <c r="O678" s="388" t="str">
        <f>VLOOKUP(C678,{"29 - Psychiatrie (Erwachsene)","BGI";"30 - Kinder- und Jugendpsychiatrie","BGII";"31 - Psychosomatik","BGI";0,"Leer"},2,0)</f>
        <v>Leer</v>
      </c>
      <c r="P678" s="388" t="str">
        <f>VLOOKUP(C678,{"29 - Psychiatrie (Erwachsene)","BGIb";"30 - Kinder- und Jugendpsychiatrie","BGIIb";"31 - Psychosomatik","BGIb";0,"Leer"},2,0)</f>
        <v>Leer</v>
      </c>
      <c r="Q678" s="388" t="str">
        <f t="shared" si="144"/>
        <v>Leer</v>
      </c>
      <c r="R678" s="388">
        <f t="shared" si="133"/>
        <v>0</v>
      </c>
      <c r="S678" s="388">
        <f t="shared" si="141"/>
        <v>0</v>
      </c>
      <c r="T678" s="388">
        <f t="shared" si="134"/>
        <v>0</v>
      </c>
      <c r="U678" s="388">
        <f t="shared" si="135"/>
        <v>0</v>
      </c>
      <c r="V678" s="388">
        <f t="shared" si="136"/>
        <v>0</v>
      </c>
      <c r="W678" s="388">
        <f t="shared" si="137"/>
        <v>0</v>
      </c>
      <c r="X678" s="388">
        <f t="shared" si="138"/>
        <v>0</v>
      </c>
      <c r="Y678" s="388">
        <f t="shared" si="139"/>
        <v>0</v>
      </c>
    </row>
    <row r="679" spans="2:25" x14ac:dyDescent="0.3">
      <c r="B679" s="111" t="str">
        <f t="shared" si="132"/>
        <v>!!!</v>
      </c>
      <c r="C679" s="324"/>
      <c r="D679" s="351"/>
      <c r="E679" s="354"/>
      <c r="F679" s="340"/>
      <c r="G679" s="233"/>
      <c r="H679" s="351"/>
      <c r="I679" s="353"/>
      <c r="J679" s="89"/>
      <c r="K679" s="384"/>
      <c r="L679" s="388" t="str">
        <f t="shared" si="142"/>
        <v>Leer</v>
      </c>
      <c r="M679" s="388" t="str">
        <f t="shared" si="143"/>
        <v>Leer</v>
      </c>
      <c r="N679" s="388" t="str">
        <f t="shared" si="140"/>
        <v>Leer</v>
      </c>
      <c r="O679" s="388" t="str">
        <f>VLOOKUP(C679,{"29 - Psychiatrie (Erwachsene)","BGI";"30 - Kinder- und Jugendpsychiatrie","BGII";"31 - Psychosomatik","BGI";0,"Leer"},2,0)</f>
        <v>Leer</v>
      </c>
      <c r="P679" s="388" t="str">
        <f>VLOOKUP(C679,{"29 - Psychiatrie (Erwachsene)","BGIb";"30 - Kinder- und Jugendpsychiatrie","BGIIb";"31 - Psychosomatik","BGIb";0,"Leer"},2,0)</f>
        <v>Leer</v>
      </c>
      <c r="Q679" s="388" t="str">
        <f t="shared" si="144"/>
        <v>Leer</v>
      </c>
      <c r="R679" s="388">
        <f t="shared" si="133"/>
        <v>0</v>
      </c>
      <c r="S679" s="388">
        <f t="shared" si="141"/>
        <v>0</v>
      </c>
      <c r="T679" s="388">
        <f t="shared" si="134"/>
        <v>0</v>
      </c>
      <c r="U679" s="388">
        <f t="shared" si="135"/>
        <v>0</v>
      </c>
      <c r="V679" s="388">
        <f t="shared" si="136"/>
        <v>0</v>
      </c>
      <c r="W679" s="388">
        <f t="shared" si="137"/>
        <v>0</v>
      </c>
      <c r="X679" s="388">
        <f t="shared" si="138"/>
        <v>0</v>
      </c>
      <c r="Y679" s="388">
        <f t="shared" si="139"/>
        <v>0</v>
      </c>
    </row>
    <row r="680" spans="2:25" x14ac:dyDescent="0.3">
      <c r="B680" s="111" t="str">
        <f t="shared" si="132"/>
        <v>!!!</v>
      </c>
      <c r="C680" s="324"/>
      <c r="D680" s="351"/>
      <c r="E680" s="354"/>
      <c r="F680" s="340"/>
      <c r="G680" s="233"/>
      <c r="H680" s="351"/>
      <c r="I680" s="353"/>
      <c r="J680" s="89"/>
      <c r="K680" s="384"/>
      <c r="L680" s="388" t="str">
        <f t="shared" si="142"/>
        <v>Leer</v>
      </c>
      <c r="M680" s="388" t="str">
        <f t="shared" si="143"/>
        <v>Leer</v>
      </c>
      <c r="N680" s="388" t="str">
        <f t="shared" si="140"/>
        <v>Leer</v>
      </c>
      <c r="O680" s="388" t="str">
        <f>VLOOKUP(C680,{"29 - Psychiatrie (Erwachsene)","BGI";"30 - Kinder- und Jugendpsychiatrie","BGII";"31 - Psychosomatik","BGI";0,"Leer"},2,0)</f>
        <v>Leer</v>
      </c>
      <c r="P680" s="388" t="str">
        <f>VLOOKUP(C680,{"29 - Psychiatrie (Erwachsene)","BGIb";"30 - Kinder- und Jugendpsychiatrie","BGIIb";"31 - Psychosomatik","BGIb";0,"Leer"},2,0)</f>
        <v>Leer</v>
      </c>
      <c r="Q680" s="388" t="str">
        <f t="shared" si="144"/>
        <v>Leer</v>
      </c>
      <c r="R680" s="388">
        <f t="shared" si="133"/>
        <v>0</v>
      </c>
      <c r="S680" s="388">
        <f t="shared" si="141"/>
        <v>0</v>
      </c>
      <c r="T680" s="388">
        <f t="shared" si="134"/>
        <v>0</v>
      </c>
      <c r="U680" s="388">
        <f t="shared" si="135"/>
        <v>0</v>
      </c>
      <c r="V680" s="388">
        <f t="shared" si="136"/>
        <v>0</v>
      </c>
      <c r="W680" s="388">
        <f t="shared" si="137"/>
        <v>0</v>
      </c>
      <c r="X680" s="388">
        <f t="shared" si="138"/>
        <v>0</v>
      </c>
      <c r="Y680" s="388">
        <f t="shared" si="139"/>
        <v>0</v>
      </c>
    </row>
    <row r="681" spans="2:25" x14ac:dyDescent="0.3">
      <c r="B681" s="111" t="str">
        <f t="shared" si="132"/>
        <v>!!!</v>
      </c>
      <c r="C681" s="324"/>
      <c r="D681" s="351"/>
      <c r="E681" s="354"/>
      <c r="F681" s="340"/>
      <c r="G681" s="233"/>
      <c r="H681" s="351"/>
      <c r="I681" s="353"/>
      <c r="J681" s="89"/>
      <c r="K681" s="384"/>
      <c r="L681" s="388" t="str">
        <f t="shared" si="142"/>
        <v>Leer</v>
      </c>
      <c r="M681" s="388" t="str">
        <f t="shared" si="143"/>
        <v>Leer</v>
      </c>
      <c r="N681" s="388" t="str">
        <f t="shared" si="140"/>
        <v>Leer</v>
      </c>
      <c r="O681" s="388" t="str">
        <f>VLOOKUP(C681,{"29 - Psychiatrie (Erwachsene)","BGI";"30 - Kinder- und Jugendpsychiatrie","BGII";"31 - Psychosomatik","BGI";0,"Leer"},2,0)</f>
        <v>Leer</v>
      </c>
      <c r="P681" s="388" t="str">
        <f>VLOOKUP(C681,{"29 - Psychiatrie (Erwachsene)","BGIb";"30 - Kinder- und Jugendpsychiatrie","BGIIb";"31 - Psychosomatik","BGIb";0,"Leer"},2,0)</f>
        <v>Leer</v>
      </c>
      <c r="Q681" s="388" t="str">
        <f t="shared" si="144"/>
        <v>Leer</v>
      </c>
      <c r="R681" s="388">
        <f t="shared" si="133"/>
        <v>0</v>
      </c>
      <c r="S681" s="388">
        <f t="shared" si="141"/>
        <v>0</v>
      </c>
      <c r="T681" s="388">
        <f t="shared" si="134"/>
        <v>0</v>
      </c>
      <c r="U681" s="388">
        <f t="shared" si="135"/>
        <v>0</v>
      </c>
      <c r="V681" s="388">
        <f t="shared" si="136"/>
        <v>0</v>
      </c>
      <c r="W681" s="388">
        <f t="shared" si="137"/>
        <v>0</v>
      </c>
      <c r="X681" s="388">
        <f t="shared" si="138"/>
        <v>0</v>
      </c>
      <c r="Y681" s="388">
        <f t="shared" si="139"/>
        <v>0</v>
      </c>
    </row>
    <row r="682" spans="2:25" x14ac:dyDescent="0.3">
      <c r="B682" s="111" t="str">
        <f t="shared" si="132"/>
        <v>!!!</v>
      </c>
      <c r="C682" s="324"/>
      <c r="D682" s="351"/>
      <c r="E682" s="354"/>
      <c r="F682" s="340"/>
      <c r="G682" s="233"/>
      <c r="H682" s="351"/>
      <c r="I682" s="353"/>
      <c r="J682" s="89"/>
      <c r="K682" s="384"/>
      <c r="L682" s="388" t="str">
        <f t="shared" si="142"/>
        <v>Leer</v>
      </c>
      <c r="M682" s="388" t="str">
        <f t="shared" si="143"/>
        <v>Leer</v>
      </c>
      <c r="N682" s="388" t="str">
        <f t="shared" si="140"/>
        <v>Leer</v>
      </c>
      <c r="O682" s="388" t="str">
        <f>VLOOKUP(C682,{"29 - Psychiatrie (Erwachsene)","BGI";"30 - Kinder- und Jugendpsychiatrie","BGII";"31 - Psychosomatik","BGI";0,"Leer"},2,0)</f>
        <v>Leer</v>
      </c>
      <c r="P682" s="388" t="str">
        <f>VLOOKUP(C682,{"29 - Psychiatrie (Erwachsene)","BGIb";"30 - Kinder- und Jugendpsychiatrie","BGIIb";"31 - Psychosomatik","BGIb";0,"Leer"},2,0)</f>
        <v>Leer</v>
      </c>
      <c r="Q682" s="388" t="str">
        <f t="shared" si="144"/>
        <v>Leer</v>
      </c>
      <c r="R682" s="388">
        <f t="shared" si="133"/>
        <v>0</v>
      </c>
      <c r="S682" s="388">
        <f t="shared" si="141"/>
        <v>0</v>
      </c>
      <c r="T682" s="388">
        <f t="shared" si="134"/>
        <v>0</v>
      </c>
      <c r="U682" s="388">
        <f t="shared" si="135"/>
        <v>0</v>
      </c>
      <c r="V682" s="388">
        <f t="shared" si="136"/>
        <v>0</v>
      </c>
      <c r="W682" s="388">
        <f t="shared" si="137"/>
        <v>0</v>
      </c>
      <c r="X682" s="388">
        <f t="shared" si="138"/>
        <v>0</v>
      </c>
      <c r="Y682" s="388">
        <f t="shared" si="139"/>
        <v>0</v>
      </c>
    </row>
    <row r="683" spans="2:25" x14ac:dyDescent="0.3">
      <c r="B683" s="111" t="str">
        <f t="shared" si="132"/>
        <v>!!!</v>
      </c>
      <c r="C683" s="324"/>
      <c r="D683" s="351"/>
      <c r="E683" s="354"/>
      <c r="F683" s="340"/>
      <c r="G683" s="233"/>
      <c r="H683" s="351"/>
      <c r="I683" s="353"/>
      <c r="J683" s="89"/>
      <c r="K683" s="384"/>
      <c r="L683" s="388" t="str">
        <f t="shared" si="142"/>
        <v>Leer</v>
      </c>
      <c r="M683" s="388" t="str">
        <f t="shared" si="143"/>
        <v>Leer</v>
      </c>
      <c r="N683" s="388" t="str">
        <f t="shared" si="140"/>
        <v>Leer</v>
      </c>
      <c r="O683" s="388" t="str">
        <f>VLOOKUP(C683,{"29 - Psychiatrie (Erwachsene)","BGI";"30 - Kinder- und Jugendpsychiatrie","BGII";"31 - Psychosomatik","BGI";0,"Leer"},2,0)</f>
        <v>Leer</v>
      </c>
      <c r="P683" s="388" t="str">
        <f>VLOOKUP(C683,{"29 - Psychiatrie (Erwachsene)","BGIb";"30 - Kinder- und Jugendpsychiatrie","BGIIb";"31 - Psychosomatik","BGIb";0,"Leer"},2,0)</f>
        <v>Leer</v>
      </c>
      <c r="Q683" s="388" t="str">
        <f t="shared" si="144"/>
        <v>Leer</v>
      </c>
      <c r="R683" s="388">
        <f t="shared" si="133"/>
        <v>0</v>
      </c>
      <c r="S683" s="388">
        <f t="shared" si="141"/>
        <v>0</v>
      </c>
      <c r="T683" s="388">
        <f t="shared" si="134"/>
        <v>0</v>
      </c>
      <c r="U683" s="388">
        <f t="shared" si="135"/>
        <v>0</v>
      </c>
      <c r="V683" s="388">
        <f t="shared" si="136"/>
        <v>0</v>
      </c>
      <c r="W683" s="388">
        <f t="shared" si="137"/>
        <v>0</v>
      </c>
      <c r="X683" s="388">
        <f t="shared" si="138"/>
        <v>0</v>
      </c>
      <c r="Y683" s="388">
        <f t="shared" si="139"/>
        <v>0</v>
      </c>
    </row>
    <row r="684" spans="2:25" x14ac:dyDescent="0.3">
      <c r="B684" s="111" t="str">
        <f t="shared" si="132"/>
        <v>!!!</v>
      </c>
      <c r="C684" s="324"/>
      <c r="D684" s="351"/>
      <c r="E684" s="354"/>
      <c r="F684" s="340"/>
      <c r="G684" s="233"/>
      <c r="H684" s="351"/>
      <c r="I684" s="353"/>
      <c r="J684" s="89"/>
      <c r="K684" s="384"/>
      <c r="L684" s="388" t="str">
        <f t="shared" si="142"/>
        <v>Leer</v>
      </c>
      <c r="M684" s="388" t="str">
        <f t="shared" si="143"/>
        <v>Leer</v>
      </c>
      <c r="N684" s="388" t="str">
        <f t="shared" si="140"/>
        <v>Leer</v>
      </c>
      <c r="O684" s="388" t="str">
        <f>VLOOKUP(C684,{"29 - Psychiatrie (Erwachsene)","BGI";"30 - Kinder- und Jugendpsychiatrie","BGII";"31 - Psychosomatik","BGI";0,"Leer"},2,0)</f>
        <v>Leer</v>
      </c>
      <c r="P684" s="388" t="str">
        <f>VLOOKUP(C684,{"29 - Psychiatrie (Erwachsene)","BGIb";"30 - Kinder- und Jugendpsychiatrie","BGIIb";"31 - Psychosomatik","BGIb";0,"Leer"},2,0)</f>
        <v>Leer</v>
      </c>
      <c r="Q684" s="388" t="str">
        <f t="shared" si="144"/>
        <v>Leer</v>
      </c>
      <c r="R684" s="388">
        <f t="shared" si="133"/>
        <v>0</v>
      </c>
      <c r="S684" s="388">
        <f t="shared" si="141"/>
        <v>0</v>
      </c>
      <c r="T684" s="388">
        <f t="shared" si="134"/>
        <v>0</v>
      </c>
      <c r="U684" s="388">
        <f t="shared" si="135"/>
        <v>0</v>
      </c>
      <c r="V684" s="388">
        <f t="shared" si="136"/>
        <v>0</v>
      </c>
      <c r="W684" s="388">
        <f t="shared" si="137"/>
        <v>0</v>
      </c>
      <c r="X684" s="388">
        <f t="shared" si="138"/>
        <v>0</v>
      </c>
      <c r="Y684" s="388">
        <f t="shared" si="139"/>
        <v>0</v>
      </c>
    </row>
    <row r="685" spans="2:25" x14ac:dyDescent="0.3">
      <c r="B685" s="111" t="str">
        <f t="shared" si="132"/>
        <v>!!!</v>
      </c>
      <c r="C685" s="324"/>
      <c r="D685" s="351"/>
      <c r="E685" s="354"/>
      <c r="F685" s="340"/>
      <c r="G685" s="233"/>
      <c r="H685" s="351"/>
      <c r="I685" s="353"/>
      <c r="J685" s="89"/>
      <c r="K685" s="384"/>
      <c r="L685" s="388" t="str">
        <f t="shared" si="142"/>
        <v>Leer</v>
      </c>
      <c r="M685" s="388" t="str">
        <f t="shared" si="143"/>
        <v>Leer</v>
      </c>
      <c r="N685" s="388" t="str">
        <f t="shared" si="140"/>
        <v>Leer</v>
      </c>
      <c r="O685" s="388" t="str">
        <f>VLOOKUP(C685,{"29 - Psychiatrie (Erwachsene)","BGI";"30 - Kinder- und Jugendpsychiatrie","BGII";"31 - Psychosomatik","BGI";0,"Leer"},2,0)</f>
        <v>Leer</v>
      </c>
      <c r="P685" s="388" t="str">
        <f>VLOOKUP(C685,{"29 - Psychiatrie (Erwachsene)","BGIb";"30 - Kinder- und Jugendpsychiatrie","BGIIb";"31 - Psychosomatik","BGIb";0,"Leer"},2,0)</f>
        <v>Leer</v>
      </c>
      <c r="Q685" s="388" t="str">
        <f t="shared" si="144"/>
        <v>Leer</v>
      </c>
      <c r="R685" s="388">
        <f t="shared" si="133"/>
        <v>0</v>
      </c>
      <c r="S685" s="388">
        <f t="shared" si="141"/>
        <v>0</v>
      </c>
      <c r="T685" s="388">
        <f t="shared" si="134"/>
        <v>0</v>
      </c>
      <c r="U685" s="388">
        <f t="shared" si="135"/>
        <v>0</v>
      </c>
      <c r="V685" s="388">
        <f t="shared" si="136"/>
        <v>0</v>
      </c>
      <c r="W685" s="388">
        <f t="shared" si="137"/>
        <v>0</v>
      </c>
      <c r="X685" s="388">
        <f t="shared" si="138"/>
        <v>0</v>
      </c>
      <c r="Y685" s="388">
        <f t="shared" si="139"/>
        <v>0</v>
      </c>
    </row>
    <row r="686" spans="2:25" x14ac:dyDescent="0.3">
      <c r="B686" s="111" t="str">
        <f t="shared" si="132"/>
        <v>!!!</v>
      </c>
      <c r="C686" s="324"/>
      <c r="D686" s="351"/>
      <c r="E686" s="354"/>
      <c r="F686" s="340"/>
      <c r="G686" s="233"/>
      <c r="H686" s="351"/>
      <c r="I686" s="353"/>
      <c r="J686" s="89"/>
      <c r="K686" s="384"/>
      <c r="L686" s="388" t="str">
        <f t="shared" si="142"/>
        <v>Leer</v>
      </c>
      <c r="M686" s="388" t="str">
        <f t="shared" si="143"/>
        <v>Leer</v>
      </c>
      <c r="N686" s="388" t="str">
        <f t="shared" si="140"/>
        <v>Leer</v>
      </c>
      <c r="O686" s="388" t="str">
        <f>VLOOKUP(C686,{"29 - Psychiatrie (Erwachsene)","BGI";"30 - Kinder- und Jugendpsychiatrie","BGII";"31 - Psychosomatik","BGI";0,"Leer"},2,0)</f>
        <v>Leer</v>
      </c>
      <c r="P686" s="388" t="str">
        <f>VLOOKUP(C686,{"29 - Psychiatrie (Erwachsene)","BGIb";"30 - Kinder- und Jugendpsychiatrie","BGIIb";"31 - Psychosomatik","BGIb";0,"Leer"},2,0)</f>
        <v>Leer</v>
      </c>
      <c r="Q686" s="388" t="str">
        <f t="shared" si="144"/>
        <v>Leer</v>
      </c>
      <c r="R686" s="388">
        <f t="shared" si="133"/>
        <v>0</v>
      </c>
      <c r="S686" s="388">
        <f t="shared" si="141"/>
        <v>0</v>
      </c>
      <c r="T686" s="388">
        <f t="shared" si="134"/>
        <v>0</v>
      </c>
      <c r="U686" s="388">
        <f t="shared" si="135"/>
        <v>0</v>
      </c>
      <c r="V686" s="388">
        <f t="shared" si="136"/>
        <v>0</v>
      </c>
      <c r="W686" s="388">
        <f t="shared" si="137"/>
        <v>0</v>
      </c>
      <c r="X686" s="388">
        <f t="shared" si="138"/>
        <v>0</v>
      </c>
      <c r="Y686" s="388">
        <f t="shared" si="139"/>
        <v>0</v>
      </c>
    </row>
    <row r="687" spans="2:25" x14ac:dyDescent="0.3">
      <c r="B687" s="111" t="str">
        <f t="shared" si="132"/>
        <v>!!!</v>
      </c>
      <c r="C687" s="324"/>
      <c r="D687" s="351"/>
      <c r="E687" s="354"/>
      <c r="F687" s="340"/>
      <c r="G687" s="233"/>
      <c r="H687" s="351"/>
      <c r="I687" s="353"/>
      <c r="J687" s="89"/>
      <c r="K687" s="384"/>
      <c r="L687" s="388" t="str">
        <f t="shared" si="142"/>
        <v>Leer</v>
      </c>
      <c r="M687" s="388" t="str">
        <f t="shared" si="143"/>
        <v>Leer</v>
      </c>
      <c r="N687" s="388" t="str">
        <f t="shared" si="140"/>
        <v>Leer</v>
      </c>
      <c r="O687" s="388" t="str">
        <f>VLOOKUP(C687,{"29 - Psychiatrie (Erwachsene)","BGI";"30 - Kinder- und Jugendpsychiatrie","BGII";"31 - Psychosomatik","BGI";0,"Leer"},2,0)</f>
        <v>Leer</v>
      </c>
      <c r="P687" s="388" t="str">
        <f>VLOOKUP(C687,{"29 - Psychiatrie (Erwachsene)","BGIb";"30 - Kinder- und Jugendpsychiatrie","BGIIb";"31 - Psychosomatik","BGIb";0,"Leer"},2,0)</f>
        <v>Leer</v>
      </c>
      <c r="Q687" s="388" t="str">
        <f t="shared" si="144"/>
        <v>Leer</v>
      </c>
      <c r="R687" s="388">
        <f t="shared" si="133"/>
        <v>0</v>
      </c>
      <c r="S687" s="388">
        <f t="shared" si="141"/>
        <v>0</v>
      </c>
      <c r="T687" s="388">
        <f t="shared" si="134"/>
        <v>0</v>
      </c>
      <c r="U687" s="388">
        <f t="shared" si="135"/>
        <v>0</v>
      </c>
      <c r="V687" s="388">
        <f t="shared" si="136"/>
        <v>0</v>
      </c>
      <c r="W687" s="388">
        <f t="shared" si="137"/>
        <v>0</v>
      </c>
      <c r="X687" s="388">
        <f t="shared" si="138"/>
        <v>0</v>
      </c>
      <c r="Y687" s="388">
        <f t="shared" si="139"/>
        <v>0</v>
      </c>
    </row>
    <row r="688" spans="2:25" x14ac:dyDescent="0.3">
      <c r="B688" s="111" t="str">
        <f t="shared" si="132"/>
        <v>!!!</v>
      </c>
      <c r="C688" s="324"/>
      <c r="D688" s="351"/>
      <c r="E688" s="354"/>
      <c r="F688" s="340"/>
      <c r="G688" s="233"/>
      <c r="H688" s="351"/>
      <c r="I688" s="353"/>
      <c r="J688" s="89"/>
      <c r="K688" s="384"/>
      <c r="L688" s="388" t="str">
        <f t="shared" si="142"/>
        <v>Leer</v>
      </c>
      <c r="M688" s="388" t="str">
        <f t="shared" si="143"/>
        <v>Leer</v>
      </c>
      <c r="N688" s="388" t="str">
        <f t="shared" si="140"/>
        <v>Leer</v>
      </c>
      <c r="O688" s="388" t="str">
        <f>VLOOKUP(C688,{"29 - Psychiatrie (Erwachsene)","BGI";"30 - Kinder- und Jugendpsychiatrie","BGII";"31 - Psychosomatik","BGI";0,"Leer"},2,0)</f>
        <v>Leer</v>
      </c>
      <c r="P688" s="388" t="str">
        <f>VLOOKUP(C688,{"29 - Psychiatrie (Erwachsene)","BGIb";"30 - Kinder- und Jugendpsychiatrie","BGIIb";"31 - Psychosomatik","BGIb";0,"Leer"},2,0)</f>
        <v>Leer</v>
      </c>
      <c r="Q688" s="388" t="str">
        <f t="shared" si="144"/>
        <v>Leer</v>
      </c>
      <c r="R688" s="388">
        <f t="shared" si="133"/>
        <v>0</v>
      </c>
      <c r="S688" s="388">
        <f t="shared" si="141"/>
        <v>0</v>
      </c>
      <c r="T688" s="388">
        <f t="shared" si="134"/>
        <v>0</v>
      </c>
      <c r="U688" s="388">
        <f t="shared" si="135"/>
        <v>0</v>
      </c>
      <c r="V688" s="388">
        <f t="shared" si="136"/>
        <v>0</v>
      </c>
      <c r="W688" s="388">
        <f t="shared" si="137"/>
        <v>0</v>
      </c>
      <c r="X688" s="388">
        <f t="shared" si="138"/>
        <v>0</v>
      </c>
      <c r="Y688" s="388">
        <f t="shared" si="139"/>
        <v>0</v>
      </c>
    </row>
    <row r="689" spans="2:25" x14ac:dyDescent="0.3">
      <c r="B689" s="111" t="str">
        <f t="shared" si="132"/>
        <v>!!!</v>
      </c>
      <c r="C689" s="324"/>
      <c r="D689" s="351"/>
      <c r="E689" s="354"/>
      <c r="F689" s="340"/>
      <c r="G689" s="233"/>
      <c r="H689" s="351"/>
      <c r="I689" s="353"/>
      <c r="J689" s="89"/>
      <c r="K689" s="384"/>
      <c r="L689" s="388" t="str">
        <f t="shared" si="142"/>
        <v>Leer</v>
      </c>
      <c r="M689" s="388" t="str">
        <f t="shared" si="143"/>
        <v>Leer</v>
      </c>
      <c r="N689" s="388" t="str">
        <f t="shared" si="140"/>
        <v>Leer</v>
      </c>
      <c r="O689" s="388" t="str">
        <f>VLOOKUP(C689,{"29 - Psychiatrie (Erwachsene)","BGI";"30 - Kinder- und Jugendpsychiatrie","BGII";"31 - Psychosomatik","BGI";0,"Leer"},2,0)</f>
        <v>Leer</v>
      </c>
      <c r="P689" s="388" t="str">
        <f>VLOOKUP(C689,{"29 - Psychiatrie (Erwachsene)","BGIb";"30 - Kinder- und Jugendpsychiatrie","BGIIb";"31 - Psychosomatik","BGIb";0,"Leer"},2,0)</f>
        <v>Leer</v>
      </c>
      <c r="Q689" s="388" t="str">
        <f t="shared" si="144"/>
        <v>Leer</v>
      </c>
      <c r="R689" s="388">
        <f t="shared" si="133"/>
        <v>0</v>
      </c>
      <c r="S689" s="388">
        <f t="shared" si="141"/>
        <v>0</v>
      </c>
      <c r="T689" s="388">
        <f t="shared" si="134"/>
        <v>0</v>
      </c>
      <c r="U689" s="388">
        <f t="shared" si="135"/>
        <v>0</v>
      </c>
      <c r="V689" s="388">
        <f t="shared" si="136"/>
        <v>0</v>
      </c>
      <c r="W689" s="388">
        <f t="shared" si="137"/>
        <v>0</v>
      </c>
      <c r="X689" s="388">
        <f t="shared" si="138"/>
        <v>0</v>
      </c>
      <c r="Y689" s="388">
        <f t="shared" si="139"/>
        <v>0</v>
      </c>
    </row>
    <row r="690" spans="2:25" x14ac:dyDescent="0.3">
      <c r="B690" s="111" t="str">
        <f t="shared" si="132"/>
        <v>!!!</v>
      </c>
      <c r="C690" s="324"/>
      <c r="D690" s="351"/>
      <c r="E690" s="354"/>
      <c r="F690" s="340"/>
      <c r="G690" s="233"/>
      <c r="H690" s="351"/>
      <c r="I690" s="353"/>
      <c r="J690" s="89"/>
      <c r="K690" s="384"/>
      <c r="L690" s="388" t="str">
        <f t="shared" si="142"/>
        <v>Leer</v>
      </c>
      <c r="M690" s="388" t="str">
        <f t="shared" si="143"/>
        <v>Leer</v>
      </c>
      <c r="N690" s="388" t="str">
        <f t="shared" si="140"/>
        <v>Leer</v>
      </c>
      <c r="O690" s="388" t="str">
        <f>VLOOKUP(C690,{"29 - Psychiatrie (Erwachsene)","BGI";"30 - Kinder- und Jugendpsychiatrie","BGII";"31 - Psychosomatik","BGI";0,"Leer"},2,0)</f>
        <v>Leer</v>
      </c>
      <c r="P690" s="388" t="str">
        <f>VLOOKUP(C690,{"29 - Psychiatrie (Erwachsene)","BGIb";"30 - Kinder- und Jugendpsychiatrie","BGIIb";"31 - Psychosomatik","BGIb";0,"Leer"},2,0)</f>
        <v>Leer</v>
      </c>
      <c r="Q690" s="388" t="str">
        <f t="shared" si="144"/>
        <v>Leer</v>
      </c>
      <c r="R690" s="388">
        <f t="shared" si="133"/>
        <v>0</v>
      </c>
      <c r="S690" s="388">
        <f t="shared" si="141"/>
        <v>0</v>
      </c>
      <c r="T690" s="388">
        <f t="shared" si="134"/>
        <v>0</v>
      </c>
      <c r="U690" s="388">
        <f t="shared" si="135"/>
        <v>0</v>
      </c>
      <c r="V690" s="388">
        <f t="shared" si="136"/>
        <v>0</v>
      </c>
      <c r="W690" s="388">
        <f t="shared" si="137"/>
        <v>0</v>
      </c>
      <c r="X690" s="388">
        <f t="shared" si="138"/>
        <v>0</v>
      </c>
      <c r="Y690" s="388">
        <f t="shared" si="139"/>
        <v>0</v>
      </c>
    </row>
    <row r="691" spans="2:25" x14ac:dyDescent="0.3">
      <c r="B691" s="111" t="str">
        <f t="shared" si="132"/>
        <v>!!!</v>
      </c>
      <c r="C691" s="324"/>
      <c r="D691" s="351"/>
      <c r="E691" s="354"/>
      <c r="F691" s="340"/>
      <c r="G691" s="233"/>
      <c r="H691" s="351"/>
      <c r="I691" s="353"/>
      <c r="J691" s="89"/>
      <c r="K691" s="384"/>
      <c r="L691" s="388" t="str">
        <f t="shared" si="142"/>
        <v>Leer</v>
      </c>
      <c r="M691" s="388" t="str">
        <f t="shared" si="143"/>
        <v>Leer</v>
      </c>
      <c r="N691" s="388" t="str">
        <f t="shared" si="140"/>
        <v>Leer</v>
      </c>
      <c r="O691" s="388" t="str">
        <f>VLOOKUP(C691,{"29 - Psychiatrie (Erwachsene)","BGI";"30 - Kinder- und Jugendpsychiatrie","BGII";"31 - Psychosomatik","BGI";0,"Leer"},2,0)</f>
        <v>Leer</v>
      </c>
      <c r="P691" s="388" t="str">
        <f>VLOOKUP(C691,{"29 - Psychiatrie (Erwachsene)","BGIb";"30 - Kinder- und Jugendpsychiatrie","BGIIb";"31 - Psychosomatik","BGIb";0,"Leer"},2,0)</f>
        <v>Leer</v>
      </c>
      <c r="Q691" s="388" t="str">
        <f t="shared" si="144"/>
        <v>Leer</v>
      </c>
      <c r="R691" s="388">
        <f t="shared" si="133"/>
        <v>0</v>
      </c>
      <c r="S691" s="388">
        <f t="shared" si="141"/>
        <v>0</v>
      </c>
      <c r="T691" s="388">
        <f t="shared" si="134"/>
        <v>0</v>
      </c>
      <c r="U691" s="388">
        <f t="shared" si="135"/>
        <v>0</v>
      </c>
      <c r="V691" s="388">
        <f t="shared" si="136"/>
        <v>0</v>
      </c>
      <c r="W691" s="388">
        <f t="shared" si="137"/>
        <v>0</v>
      </c>
      <c r="X691" s="388">
        <f t="shared" si="138"/>
        <v>0</v>
      </c>
      <c r="Y691" s="388">
        <f t="shared" si="139"/>
        <v>0</v>
      </c>
    </row>
    <row r="692" spans="2:25" x14ac:dyDescent="0.3">
      <c r="B692" s="111" t="str">
        <f t="shared" si="132"/>
        <v>!!!</v>
      </c>
      <c r="C692" s="324"/>
      <c r="D692" s="351"/>
      <c r="E692" s="354"/>
      <c r="F692" s="340"/>
      <c r="G692" s="233"/>
      <c r="H692" s="351"/>
      <c r="I692" s="353"/>
      <c r="J692" s="89"/>
      <c r="K692" s="384"/>
      <c r="L692" s="388" t="str">
        <f t="shared" si="142"/>
        <v>Leer</v>
      </c>
      <c r="M692" s="388" t="str">
        <f t="shared" si="143"/>
        <v>Leer</v>
      </c>
      <c r="N692" s="388" t="str">
        <f t="shared" si="140"/>
        <v>Leer</v>
      </c>
      <c r="O692" s="388" t="str">
        <f>VLOOKUP(C692,{"29 - Psychiatrie (Erwachsene)","BGI";"30 - Kinder- und Jugendpsychiatrie","BGII";"31 - Psychosomatik","BGI";0,"Leer"},2,0)</f>
        <v>Leer</v>
      </c>
      <c r="P692" s="388" t="str">
        <f>VLOOKUP(C692,{"29 - Psychiatrie (Erwachsene)","BGIb";"30 - Kinder- und Jugendpsychiatrie","BGIIb";"31 - Psychosomatik","BGIb";0,"Leer"},2,0)</f>
        <v>Leer</v>
      </c>
      <c r="Q692" s="388" t="str">
        <f t="shared" si="144"/>
        <v>Leer</v>
      </c>
      <c r="R692" s="388">
        <f t="shared" si="133"/>
        <v>0</v>
      </c>
      <c r="S692" s="388">
        <f t="shared" si="141"/>
        <v>0</v>
      </c>
      <c r="T692" s="388">
        <f t="shared" si="134"/>
        <v>0</v>
      </c>
      <c r="U692" s="388">
        <f t="shared" si="135"/>
        <v>0</v>
      </c>
      <c r="V692" s="388">
        <f t="shared" si="136"/>
        <v>0</v>
      </c>
      <c r="W692" s="388">
        <f t="shared" si="137"/>
        <v>0</v>
      </c>
      <c r="X692" s="388">
        <f t="shared" si="138"/>
        <v>0</v>
      </c>
      <c r="Y692" s="388">
        <f t="shared" si="139"/>
        <v>0</v>
      </c>
    </row>
    <row r="693" spans="2:25" x14ac:dyDescent="0.3">
      <c r="B693" s="111" t="str">
        <f t="shared" si="132"/>
        <v>!!!</v>
      </c>
      <c r="C693" s="324"/>
      <c r="D693" s="351"/>
      <c r="E693" s="354"/>
      <c r="F693" s="340"/>
      <c r="G693" s="233"/>
      <c r="H693" s="351"/>
      <c r="I693" s="353"/>
      <c r="J693" s="89"/>
      <c r="K693" s="384"/>
      <c r="L693" s="388" t="str">
        <f t="shared" si="142"/>
        <v>Leer</v>
      </c>
      <c r="M693" s="388" t="str">
        <f t="shared" si="143"/>
        <v>Leer</v>
      </c>
      <c r="N693" s="388" t="str">
        <f t="shared" si="140"/>
        <v>Leer</v>
      </c>
      <c r="O693" s="388" t="str">
        <f>VLOOKUP(C693,{"29 - Psychiatrie (Erwachsene)","BGI";"30 - Kinder- und Jugendpsychiatrie","BGII";"31 - Psychosomatik","BGI";0,"Leer"},2,0)</f>
        <v>Leer</v>
      </c>
      <c r="P693" s="388" t="str">
        <f>VLOOKUP(C693,{"29 - Psychiatrie (Erwachsene)","BGIb";"30 - Kinder- und Jugendpsychiatrie","BGIIb";"31 - Psychosomatik","BGIb";0,"Leer"},2,0)</f>
        <v>Leer</v>
      </c>
      <c r="Q693" s="388" t="str">
        <f t="shared" si="144"/>
        <v>Leer</v>
      </c>
      <c r="R693" s="388">
        <f t="shared" si="133"/>
        <v>0</v>
      </c>
      <c r="S693" s="388">
        <f t="shared" si="141"/>
        <v>0</v>
      </c>
      <c r="T693" s="388">
        <f t="shared" si="134"/>
        <v>0</v>
      </c>
      <c r="U693" s="388">
        <f t="shared" si="135"/>
        <v>0</v>
      </c>
      <c r="V693" s="388">
        <f t="shared" si="136"/>
        <v>0</v>
      </c>
      <c r="W693" s="388">
        <f t="shared" si="137"/>
        <v>0</v>
      </c>
      <c r="X693" s="388">
        <f t="shared" si="138"/>
        <v>0</v>
      </c>
      <c r="Y693" s="388">
        <f t="shared" si="139"/>
        <v>0</v>
      </c>
    </row>
    <row r="694" spans="2:25" x14ac:dyDescent="0.3">
      <c r="B694" s="111" t="str">
        <f t="shared" si="132"/>
        <v>!!!</v>
      </c>
      <c r="C694" s="324"/>
      <c r="D694" s="351"/>
      <c r="E694" s="354"/>
      <c r="F694" s="340"/>
      <c r="G694" s="233"/>
      <c r="H694" s="351"/>
      <c r="I694" s="353"/>
      <c r="J694" s="89"/>
      <c r="K694" s="384"/>
      <c r="L694" s="388" t="str">
        <f t="shared" si="142"/>
        <v>Leer</v>
      </c>
      <c r="M694" s="388" t="str">
        <f t="shared" si="143"/>
        <v>Leer</v>
      </c>
      <c r="N694" s="388" t="str">
        <f t="shared" si="140"/>
        <v>Leer</v>
      </c>
      <c r="O694" s="388" t="str">
        <f>VLOOKUP(C694,{"29 - Psychiatrie (Erwachsene)","BGI";"30 - Kinder- und Jugendpsychiatrie","BGII";"31 - Psychosomatik","BGI";0,"Leer"},2,0)</f>
        <v>Leer</v>
      </c>
      <c r="P694" s="388" t="str">
        <f>VLOOKUP(C694,{"29 - Psychiatrie (Erwachsene)","BGIb";"30 - Kinder- und Jugendpsychiatrie","BGIIb";"31 - Psychosomatik","BGIb";0,"Leer"},2,0)</f>
        <v>Leer</v>
      </c>
      <c r="Q694" s="388" t="str">
        <f t="shared" si="144"/>
        <v>Leer</v>
      </c>
      <c r="R694" s="388">
        <f t="shared" si="133"/>
        <v>0</v>
      </c>
      <c r="S694" s="388">
        <f t="shared" si="141"/>
        <v>0</v>
      </c>
      <c r="T694" s="388">
        <f t="shared" si="134"/>
        <v>0</v>
      </c>
      <c r="U694" s="388">
        <f t="shared" si="135"/>
        <v>0</v>
      </c>
      <c r="V694" s="388">
        <f t="shared" si="136"/>
        <v>0</v>
      </c>
      <c r="W694" s="388">
        <f t="shared" si="137"/>
        <v>0</v>
      </c>
      <c r="X694" s="388">
        <f t="shared" si="138"/>
        <v>0</v>
      </c>
      <c r="Y694" s="388">
        <f t="shared" si="139"/>
        <v>0</v>
      </c>
    </row>
    <row r="695" spans="2:25" x14ac:dyDescent="0.3">
      <c r="B695" s="111" t="str">
        <f t="shared" si="132"/>
        <v>!!!</v>
      </c>
      <c r="C695" s="324"/>
      <c r="D695" s="351"/>
      <c r="E695" s="354"/>
      <c r="F695" s="340"/>
      <c r="G695" s="233"/>
      <c r="H695" s="351"/>
      <c r="I695" s="353"/>
      <c r="J695" s="89"/>
      <c r="K695" s="384"/>
      <c r="L695" s="388" t="str">
        <f t="shared" si="142"/>
        <v>Leer</v>
      </c>
      <c r="M695" s="388" t="str">
        <f t="shared" si="143"/>
        <v>Leer</v>
      </c>
      <c r="N695" s="388" t="str">
        <f t="shared" si="140"/>
        <v>Leer</v>
      </c>
      <c r="O695" s="388" t="str">
        <f>VLOOKUP(C695,{"29 - Psychiatrie (Erwachsene)","BGI";"30 - Kinder- und Jugendpsychiatrie","BGII";"31 - Psychosomatik","BGI";0,"Leer"},2,0)</f>
        <v>Leer</v>
      </c>
      <c r="P695" s="388" t="str">
        <f>VLOOKUP(C695,{"29 - Psychiatrie (Erwachsene)","BGIb";"30 - Kinder- und Jugendpsychiatrie","BGIIb";"31 - Psychosomatik","BGIb";0,"Leer"},2,0)</f>
        <v>Leer</v>
      </c>
      <c r="Q695" s="388" t="str">
        <f t="shared" si="144"/>
        <v>Leer</v>
      </c>
      <c r="R695" s="388">
        <f t="shared" si="133"/>
        <v>0</v>
      </c>
      <c r="S695" s="388">
        <f t="shared" si="141"/>
        <v>0</v>
      </c>
      <c r="T695" s="388">
        <f t="shared" si="134"/>
        <v>0</v>
      </c>
      <c r="U695" s="388">
        <f t="shared" si="135"/>
        <v>0</v>
      </c>
      <c r="V695" s="388">
        <f t="shared" si="136"/>
        <v>0</v>
      </c>
      <c r="W695" s="388">
        <f t="shared" si="137"/>
        <v>0</v>
      </c>
      <c r="X695" s="388">
        <f t="shared" si="138"/>
        <v>0</v>
      </c>
      <c r="Y695" s="388">
        <f t="shared" si="139"/>
        <v>0</v>
      </c>
    </row>
    <row r="696" spans="2:25" x14ac:dyDescent="0.3">
      <c r="B696" s="111" t="str">
        <f t="shared" si="132"/>
        <v>!!!</v>
      </c>
      <c r="C696" s="324"/>
      <c r="D696" s="351"/>
      <c r="E696" s="354"/>
      <c r="F696" s="340"/>
      <c r="G696" s="233"/>
      <c r="H696" s="351"/>
      <c r="I696" s="353"/>
      <c r="J696" s="89"/>
      <c r="K696" s="384"/>
      <c r="L696" s="388" t="str">
        <f t="shared" si="142"/>
        <v>Leer</v>
      </c>
      <c r="M696" s="388" t="str">
        <f t="shared" si="143"/>
        <v>Leer</v>
      </c>
      <c r="N696" s="388" t="str">
        <f t="shared" si="140"/>
        <v>Leer</v>
      </c>
      <c r="O696" s="388" t="str">
        <f>VLOOKUP(C696,{"29 - Psychiatrie (Erwachsene)","BGI";"30 - Kinder- und Jugendpsychiatrie","BGII";"31 - Psychosomatik","BGI";0,"Leer"},2,0)</f>
        <v>Leer</v>
      </c>
      <c r="P696" s="388" t="str">
        <f>VLOOKUP(C696,{"29 - Psychiatrie (Erwachsene)","BGIb";"30 - Kinder- und Jugendpsychiatrie","BGIIb";"31 - Psychosomatik","BGIb";0,"Leer"},2,0)</f>
        <v>Leer</v>
      </c>
      <c r="Q696" s="388" t="str">
        <f t="shared" si="144"/>
        <v>Leer</v>
      </c>
      <c r="R696" s="388">
        <f t="shared" si="133"/>
        <v>0</v>
      </c>
      <c r="S696" s="388">
        <f t="shared" si="141"/>
        <v>0</v>
      </c>
      <c r="T696" s="388">
        <f t="shared" si="134"/>
        <v>0</v>
      </c>
      <c r="U696" s="388">
        <f t="shared" si="135"/>
        <v>0</v>
      </c>
      <c r="V696" s="388">
        <f t="shared" si="136"/>
        <v>0</v>
      </c>
      <c r="W696" s="388">
        <f t="shared" si="137"/>
        <v>0</v>
      </c>
      <c r="X696" s="388">
        <f t="shared" si="138"/>
        <v>0</v>
      </c>
      <c r="Y696" s="388">
        <f t="shared" si="139"/>
        <v>0</v>
      </c>
    </row>
    <row r="697" spans="2:25" x14ac:dyDescent="0.3">
      <c r="B697" s="111" t="str">
        <f t="shared" si="132"/>
        <v>!!!</v>
      </c>
      <c r="C697" s="324"/>
      <c r="D697" s="351"/>
      <c r="E697" s="354"/>
      <c r="F697" s="340"/>
      <c r="G697" s="233"/>
      <c r="H697" s="351"/>
      <c r="I697" s="353"/>
      <c r="J697" s="89"/>
      <c r="K697" s="384"/>
      <c r="L697" s="388" t="str">
        <f t="shared" si="142"/>
        <v>Leer</v>
      </c>
      <c r="M697" s="388" t="str">
        <f t="shared" si="143"/>
        <v>Leer</v>
      </c>
      <c r="N697" s="388" t="str">
        <f t="shared" si="140"/>
        <v>Leer</v>
      </c>
      <c r="O697" s="388" t="str">
        <f>VLOOKUP(C697,{"29 - Psychiatrie (Erwachsene)","BGI";"30 - Kinder- und Jugendpsychiatrie","BGII";"31 - Psychosomatik","BGI";0,"Leer"},2,0)</f>
        <v>Leer</v>
      </c>
      <c r="P697" s="388" t="str">
        <f>VLOOKUP(C697,{"29 - Psychiatrie (Erwachsene)","BGIb";"30 - Kinder- und Jugendpsychiatrie","BGIIb";"31 - Psychosomatik","BGIb";0,"Leer"},2,0)</f>
        <v>Leer</v>
      </c>
      <c r="Q697" s="388" t="str">
        <f t="shared" si="144"/>
        <v>Leer</v>
      </c>
      <c r="R697" s="388">
        <f t="shared" si="133"/>
        <v>0</v>
      </c>
      <c r="S697" s="388">
        <f t="shared" si="141"/>
        <v>0</v>
      </c>
      <c r="T697" s="388">
        <f t="shared" si="134"/>
        <v>0</v>
      </c>
      <c r="U697" s="388">
        <f t="shared" si="135"/>
        <v>0</v>
      </c>
      <c r="V697" s="388">
        <f t="shared" si="136"/>
        <v>0</v>
      </c>
      <c r="W697" s="388">
        <f t="shared" si="137"/>
        <v>0</v>
      </c>
      <c r="X697" s="388">
        <f t="shared" si="138"/>
        <v>0</v>
      </c>
      <c r="Y697" s="388">
        <f t="shared" si="139"/>
        <v>0</v>
      </c>
    </row>
    <row r="698" spans="2:25" x14ac:dyDescent="0.3">
      <c r="B698" s="111" t="str">
        <f t="shared" si="132"/>
        <v>!!!</v>
      </c>
      <c r="C698" s="324"/>
      <c r="D698" s="351"/>
      <c r="E698" s="354"/>
      <c r="F698" s="340"/>
      <c r="G698" s="233"/>
      <c r="H698" s="351"/>
      <c r="I698" s="353"/>
      <c r="J698" s="89"/>
      <c r="K698" s="384"/>
      <c r="L698" s="388" t="str">
        <f t="shared" si="142"/>
        <v>Leer</v>
      </c>
      <c r="M698" s="388" t="str">
        <f t="shared" si="143"/>
        <v>Leer</v>
      </c>
      <c r="N698" s="388" t="str">
        <f t="shared" si="140"/>
        <v>Leer</v>
      </c>
      <c r="O698" s="388" t="str">
        <f>VLOOKUP(C698,{"29 - Psychiatrie (Erwachsene)","BGI";"30 - Kinder- und Jugendpsychiatrie","BGII";"31 - Psychosomatik","BGI";0,"Leer"},2,0)</f>
        <v>Leer</v>
      </c>
      <c r="P698" s="388" t="str">
        <f>VLOOKUP(C698,{"29 - Psychiatrie (Erwachsene)","BGIb";"30 - Kinder- und Jugendpsychiatrie","BGIIb";"31 - Psychosomatik","BGIb";0,"Leer"},2,0)</f>
        <v>Leer</v>
      </c>
      <c r="Q698" s="388" t="str">
        <f t="shared" si="144"/>
        <v>Leer</v>
      </c>
      <c r="R698" s="388">
        <f t="shared" si="133"/>
        <v>0</v>
      </c>
      <c r="S698" s="388">
        <f t="shared" si="141"/>
        <v>0</v>
      </c>
      <c r="T698" s="388">
        <f t="shared" si="134"/>
        <v>0</v>
      </c>
      <c r="U698" s="388">
        <f t="shared" si="135"/>
        <v>0</v>
      </c>
      <c r="V698" s="388">
        <f t="shared" si="136"/>
        <v>0</v>
      </c>
      <c r="W698" s="388">
        <f t="shared" si="137"/>
        <v>0</v>
      </c>
      <c r="X698" s="388">
        <f t="shared" si="138"/>
        <v>0</v>
      </c>
      <c r="Y698" s="388">
        <f t="shared" si="139"/>
        <v>0</v>
      </c>
    </row>
    <row r="699" spans="2:25" x14ac:dyDescent="0.3">
      <c r="B699" s="111" t="str">
        <f t="shared" si="132"/>
        <v>!!!</v>
      </c>
      <c r="C699" s="324"/>
      <c r="D699" s="351"/>
      <c r="E699" s="354"/>
      <c r="F699" s="340"/>
      <c r="G699" s="233"/>
      <c r="H699" s="351"/>
      <c r="I699" s="353"/>
      <c r="J699" s="89"/>
      <c r="K699" s="384"/>
      <c r="L699" s="388" t="str">
        <f t="shared" si="142"/>
        <v>Leer</v>
      </c>
      <c r="M699" s="388" t="str">
        <f t="shared" si="143"/>
        <v>Leer</v>
      </c>
      <c r="N699" s="388" t="str">
        <f t="shared" si="140"/>
        <v>Leer</v>
      </c>
      <c r="O699" s="388" t="str">
        <f>VLOOKUP(C699,{"29 - Psychiatrie (Erwachsene)","BGI";"30 - Kinder- und Jugendpsychiatrie","BGII";"31 - Psychosomatik","BGI";0,"Leer"},2,0)</f>
        <v>Leer</v>
      </c>
      <c r="P699" s="388" t="str">
        <f>VLOOKUP(C699,{"29 - Psychiatrie (Erwachsene)","BGIb";"30 - Kinder- und Jugendpsychiatrie","BGIIb";"31 - Psychosomatik","BGIb";0,"Leer"},2,0)</f>
        <v>Leer</v>
      </c>
      <c r="Q699" s="388" t="str">
        <f t="shared" si="144"/>
        <v>Leer</v>
      </c>
      <c r="R699" s="388">
        <f t="shared" si="133"/>
        <v>0</v>
      </c>
      <c r="S699" s="388">
        <f t="shared" si="141"/>
        <v>0</v>
      </c>
      <c r="T699" s="388">
        <f t="shared" si="134"/>
        <v>0</v>
      </c>
      <c r="U699" s="388">
        <f t="shared" si="135"/>
        <v>0</v>
      </c>
      <c r="V699" s="388">
        <f t="shared" si="136"/>
        <v>0</v>
      </c>
      <c r="W699" s="388">
        <f t="shared" si="137"/>
        <v>0</v>
      </c>
      <c r="X699" s="388">
        <f t="shared" si="138"/>
        <v>0</v>
      </c>
      <c r="Y699" s="388">
        <f t="shared" si="139"/>
        <v>0</v>
      </c>
    </row>
    <row r="700" spans="2:25" x14ac:dyDescent="0.3">
      <c r="B700" s="111" t="str">
        <f t="shared" si="132"/>
        <v>!!!</v>
      </c>
      <c r="C700" s="324"/>
      <c r="D700" s="351"/>
      <c r="E700" s="354"/>
      <c r="F700" s="340"/>
      <c r="G700" s="233"/>
      <c r="H700" s="351"/>
      <c r="I700" s="353"/>
      <c r="J700" s="89"/>
      <c r="K700" s="384"/>
      <c r="L700" s="388" t="str">
        <f t="shared" si="142"/>
        <v>Leer</v>
      </c>
      <c r="M700" s="388" t="str">
        <f t="shared" si="143"/>
        <v>Leer</v>
      </c>
      <c r="N700" s="388" t="str">
        <f t="shared" si="140"/>
        <v>Leer</v>
      </c>
      <c r="O700" s="388" t="str">
        <f>VLOOKUP(C700,{"29 - Psychiatrie (Erwachsene)","BGI";"30 - Kinder- und Jugendpsychiatrie","BGII";"31 - Psychosomatik","BGI";0,"Leer"},2,0)</f>
        <v>Leer</v>
      </c>
      <c r="P700" s="388" t="str">
        <f>VLOOKUP(C700,{"29 - Psychiatrie (Erwachsene)","BGIb";"30 - Kinder- und Jugendpsychiatrie","BGIIb";"31 - Psychosomatik","BGIb";0,"Leer"},2,0)</f>
        <v>Leer</v>
      </c>
      <c r="Q700" s="388" t="str">
        <f t="shared" si="144"/>
        <v>Leer</v>
      </c>
      <c r="R700" s="388">
        <f t="shared" si="133"/>
        <v>0</v>
      </c>
      <c r="S700" s="388">
        <f t="shared" si="141"/>
        <v>0</v>
      </c>
      <c r="T700" s="388">
        <f t="shared" si="134"/>
        <v>0</v>
      </c>
      <c r="U700" s="388">
        <f t="shared" si="135"/>
        <v>0</v>
      </c>
      <c r="V700" s="388">
        <f t="shared" si="136"/>
        <v>0</v>
      </c>
      <c r="W700" s="388">
        <f t="shared" si="137"/>
        <v>0</v>
      </c>
      <c r="X700" s="388">
        <f t="shared" si="138"/>
        <v>0</v>
      </c>
      <c r="Y700" s="388">
        <f t="shared" si="139"/>
        <v>0</v>
      </c>
    </row>
    <row r="701" spans="2:25" x14ac:dyDescent="0.3">
      <c r="B701" s="111" t="str">
        <f t="shared" si="132"/>
        <v>!!!</v>
      </c>
      <c r="C701" s="324"/>
      <c r="D701" s="351"/>
      <c r="E701" s="354"/>
      <c r="F701" s="340"/>
      <c r="G701" s="233"/>
      <c r="H701" s="351"/>
      <c r="I701" s="353"/>
      <c r="J701" s="89"/>
      <c r="K701" s="384"/>
      <c r="L701" s="388" t="str">
        <f t="shared" si="142"/>
        <v>Leer</v>
      </c>
      <c r="M701" s="388" t="str">
        <f t="shared" si="143"/>
        <v>Leer</v>
      </c>
      <c r="N701" s="388" t="str">
        <f t="shared" si="140"/>
        <v>Leer</v>
      </c>
      <c r="O701" s="388" t="str">
        <f>VLOOKUP(C701,{"29 - Psychiatrie (Erwachsene)","BGI";"30 - Kinder- und Jugendpsychiatrie","BGII";"31 - Psychosomatik","BGI";0,"Leer"},2,0)</f>
        <v>Leer</v>
      </c>
      <c r="P701" s="388" t="str">
        <f>VLOOKUP(C701,{"29 - Psychiatrie (Erwachsene)","BGIb";"30 - Kinder- und Jugendpsychiatrie","BGIIb";"31 - Psychosomatik","BGIb";0,"Leer"},2,0)</f>
        <v>Leer</v>
      </c>
      <c r="Q701" s="388" t="str">
        <f t="shared" si="144"/>
        <v>Leer</v>
      </c>
      <c r="R701" s="388">
        <f t="shared" si="133"/>
        <v>0</v>
      </c>
      <c r="S701" s="388">
        <f t="shared" si="141"/>
        <v>0</v>
      </c>
      <c r="T701" s="388">
        <f t="shared" si="134"/>
        <v>0</v>
      </c>
      <c r="U701" s="388">
        <f t="shared" si="135"/>
        <v>0</v>
      </c>
      <c r="V701" s="388">
        <f t="shared" si="136"/>
        <v>0</v>
      </c>
      <c r="W701" s="388">
        <f t="shared" si="137"/>
        <v>0</v>
      </c>
      <c r="X701" s="388">
        <f t="shared" si="138"/>
        <v>0</v>
      </c>
      <c r="Y701" s="388">
        <f t="shared" si="139"/>
        <v>0</v>
      </c>
    </row>
    <row r="702" spans="2:25" x14ac:dyDescent="0.3">
      <c r="B702" s="111" t="str">
        <f t="shared" si="132"/>
        <v>!!!</v>
      </c>
      <c r="C702" s="324"/>
      <c r="D702" s="351"/>
      <c r="E702" s="354"/>
      <c r="F702" s="340"/>
      <c r="G702" s="233"/>
      <c r="H702" s="351"/>
      <c r="I702" s="353"/>
      <c r="J702" s="89"/>
      <c r="K702" s="384"/>
      <c r="L702" s="388" t="str">
        <f t="shared" si="142"/>
        <v>Leer</v>
      </c>
      <c r="M702" s="388" t="str">
        <f t="shared" si="143"/>
        <v>Leer</v>
      </c>
      <c r="N702" s="388" t="str">
        <f t="shared" si="140"/>
        <v>Leer</v>
      </c>
      <c r="O702" s="388" t="str">
        <f>VLOOKUP(C702,{"29 - Psychiatrie (Erwachsene)","BGI";"30 - Kinder- und Jugendpsychiatrie","BGII";"31 - Psychosomatik","BGI";0,"Leer"},2,0)</f>
        <v>Leer</v>
      </c>
      <c r="P702" s="388" t="str">
        <f>VLOOKUP(C702,{"29 - Psychiatrie (Erwachsene)","BGIb";"30 - Kinder- und Jugendpsychiatrie","BGIIb";"31 - Psychosomatik","BGIb";0,"Leer"},2,0)</f>
        <v>Leer</v>
      </c>
      <c r="Q702" s="388" t="str">
        <f t="shared" si="144"/>
        <v>Leer</v>
      </c>
      <c r="R702" s="388">
        <f t="shared" si="133"/>
        <v>0</v>
      </c>
      <c r="S702" s="388">
        <f t="shared" si="141"/>
        <v>0</v>
      </c>
      <c r="T702" s="388">
        <f t="shared" si="134"/>
        <v>0</v>
      </c>
      <c r="U702" s="388">
        <f t="shared" si="135"/>
        <v>0</v>
      </c>
      <c r="V702" s="388">
        <f t="shared" si="136"/>
        <v>0</v>
      </c>
      <c r="W702" s="388">
        <f t="shared" si="137"/>
        <v>0</v>
      </c>
      <c r="X702" s="388">
        <f t="shared" si="138"/>
        <v>0</v>
      </c>
      <c r="Y702" s="388">
        <f t="shared" si="139"/>
        <v>0</v>
      </c>
    </row>
    <row r="703" spans="2:25" x14ac:dyDescent="0.3">
      <c r="B703" s="111" t="str">
        <f t="shared" si="132"/>
        <v>!!!</v>
      </c>
      <c r="C703" s="324"/>
      <c r="D703" s="351"/>
      <c r="E703" s="354"/>
      <c r="F703" s="340"/>
      <c r="G703" s="233"/>
      <c r="H703" s="351"/>
      <c r="I703" s="353"/>
      <c r="J703" s="89"/>
      <c r="K703" s="384"/>
      <c r="L703" s="388" t="str">
        <f t="shared" si="142"/>
        <v>Leer</v>
      </c>
      <c r="M703" s="388" t="str">
        <f t="shared" si="143"/>
        <v>Leer</v>
      </c>
      <c r="N703" s="388" t="str">
        <f t="shared" si="140"/>
        <v>Leer</v>
      </c>
      <c r="O703" s="388" t="str">
        <f>VLOOKUP(C703,{"29 - Psychiatrie (Erwachsene)","BGI";"30 - Kinder- und Jugendpsychiatrie","BGII";"31 - Psychosomatik","BGI";0,"Leer"},2,0)</f>
        <v>Leer</v>
      </c>
      <c r="P703" s="388" t="str">
        <f>VLOOKUP(C703,{"29 - Psychiatrie (Erwachsene)","BGIb";"30 - Kinder- und Jugendpsychiatrie","BGIIb";"31 - Psychosomatik","BGIb";0,"Leer"},2,0)</f>
        <v>Leer</v>
      </c>
      <c r="Q703" s="388" t="str">
        <f t="shared" si="144"/>
        <v>Leer</v>
      </c>
      <c r="R703" s="388">
        <f t="shared" si="133"/>
        <v>0</v>
      </c>
      <c r="S703" s="388">
        <f t="shared" si="141"/>
        <v>0</v>
      </c>
      <c r="T703" s="388">
        <f t="shared" si="134"/>
        <v>0</v>
      </c>
      <c r="U703" s="388">
        <f t="shared" si="135"/>
        <v>0</v>
      </c>
      <c r="V703" s="388">
        <f t="shared" si="136"/>
        <v>0</v>
      </c>
      <c r="W703" s="388">
        <f t="shared" si="137"/>
        <v>0</v>
      </c>
      <c r="X703" s="388">
        <f t="shared" si="138"/>
        <v>0</v>
      </c>
      <c r="Y703" s="388">
        <f t="shared" si="139"/>
        <v>0</v>
      </c>
    </row>
    <row r="704" spans="2:25" x14ac:dyDescent="0.3">
      <c r="B704" s="111" t="str">
        <f t="shared" si="132"/>
        <v>!!!</v>
      </c>
      <c r="C704" s="324"/>
      <c r="D704" s="351"/>
      <c r="E704" s="354"/>
      <c r="F704" s="340"/>
      <c r="G704" s="233"/>
      <c r="H704" s="351"/>
      <c r="I704" s="353"/>
      <c r="J704" s="89"/>
      <c r="K704" s="384"/>
      <c r="L704" s="388" t="str">
        <f t="shared" si="142"/>
        <v>Leer</v>
      </c>
      <c r="M704" s="388" t="str">
        <f t="shared" si="143"/>
        <v>Leer</v>
      </c>
      <c r="N704" s="388" t="str">
        <f t="shared" si="140"/>
        <v>Leer</v>
      </c>
      <c r="O704" s="388" t="str">
        <f>VLOOKUP(C704,{"29 - Psychiatrie (Erwachsene)","BGI";"30 - Kinder- und Jugendpsychiatrie","BGII";"31 - Psychosomatik","BGI";0,"Leer"},2,0)</f>
        <v>Leer</v>
      </c>
      <c r="P704" s="388" t="str">
        <f>VLOOKUP(C704,{"29 - Psychiatrie (Erwachsene)","BGIb";"30 - Kinder- und Jugendpsychiatrie","BGIIb";"31 - Psychosomatik","BGIb";0,"Leer"},2,0)</f>
        <v>Leer</v>
      </c>
      <c r="Q704" s="388" t="str">
        <f t="shared" si="144"/>
        <v>Leer</v>
      </c>
      <c r="R704" s="388">
        <f t="shared" si="133"/>
        <v>0</v>
      </c>
      <c r="S704" s="388">
        <f t="shared" si="141"/>
        <v>0</v>
      </c>
      <c r="T704" s="388">
        <f t="shared" si="134"/>
        <v>0</v>
      </c>
      <c r="U704" s="388">
        <f t="shared" si="135"/>
        <v>0</v>
      </c>
      <c r="V704" s="388">
        <f t="shared" si="136"/>
        <v>0</v>
      </c>
      <c r="W704" s="388">
        <f t="shared" si="137"/>
        <v>0</v>
      </c>
      <c r="X704" s="388">
        <f t="shared" si="138"/>
        <v>0</v>
      </c>
      <c r="Y704" s="388">
        <f t="shared" si="139"/>
        <v>0</v>
      </c>
    </row>
    <row r="705" spans="2:25" x14ac:dyDescent="0.3">
      <c r="B705" s="111" t="str">
        <f t="shared" si="132"/>
        <v>!!!</v>
      </c>
      <c r="C705" s="324"/>
      <c r="D705" s="351"/>
      <c r="E705" s="354"/>
      <c r="F705" s="340"/>
      <c r="G705" s="233"/>
      <c r="H705" s="351"/>
      <c r="I705" s="353"/>
      <c r="J705" s="89"/>
      <c r="K705" s="384"/>
      <c r="L705" s="388" t="str">
        <f t="shared" si="142"/>
        <v>Leer</v>
      </c>
      <c r="M705" s="388" t="str">
        <f t="shared" si="143"/>
        <v>Leer</v>
      </c>
      <c r="N705" s="388" t="str">
        <f t="shared" si="140"/>
        <v>Leer</v>
      </c>
      <c r="O705" s="388" t="str">
        <f>VLOOKUP(C705,{"29 - Psychiatrie (Erwachsene)","BGI";"30 - Kinder- und Jugendpsychiatrie","BGII";"31 - Psychosomatik","BGI";0,"Leer"},2,0)</f>
        <v>Leer</v>
      </c>
      <c r="P705" s="388" t="str">
        <f>VLOOKUP(C705,{"29 - Psychiatrie (Erwachsene)","BGIb";"30 - Kinder- und Jugendpsychiatrie","BGIIb";"31 - Psychosomatik","BGIb";0,"Leer"},2,0)</f>
        <v>Leer</v>
      </c>
      <c r="Q705" s="388" t="str">
        <f t="shared" si="144"/>
        <v>Leer</v>
      </c>
      <c r="R705" s="388">
        <f t="shared" si="133"/>
        <v>0</v>
      </c>
      <c r="S705" s="388">
        <f t="shared" si="141"/>
        <v>0</v>
      </c>
      <c r="T705" s="388">
        <f t="shared" si="134"/>
        <v>0</v>
      </c>
      <c r="U705" s="388">
        <f t="shared" si="135"/>
        <v>0</v>
      </c>
      <c r="V705" s="388">
        <f t="shared" si="136"/>
        <v>0</v>
      </c>
      <c r="W705" s="388">
        <f t="shared" si="137"/>
        <v>0</v>
      </c>
      <c r="X705" s="388">
        <f t="shared" si="138"/>
        <v>0</v>
      </c>
      <c r="Y705" s="388">
        <f t="shared" si="139"/>
        <v>0</v>
      </c>
    </row>
    <row r="706" spans="2:25" x14ac:dyDescent="0.3">
      <c r="B706" s="111" t="str">
        <f t="shared" si="132"/>
        <v>!!!</v>
      </c>
      <c r="C706" s="324"/>
      <c r="D706" s="351"/>
      <c r="E706" s="354"/>
      <c r="F706" s="340"/>
      <c r="G706" s="233"/>
      <c r="H706" s="351"/>
      <c r="I706" s="353"/>
      <c r="J706" s="89"/>
      <c r="K706" s="384"/>
      <c r="L706" s="388" t="str">
        <f t="shared" si="142"/>
        <v>Leer</v>
      </c>
      <c r="M706" s="388" t="str">
        <f t="shared" si="143"/>
        <v>Leer</v>
      </c>
      <c r="N706" s="388" t="str">
        <f t="shared" si="140"/>
        <v>Leer</v>
      </c>
      <c r="O706" s="388" t="str">
        <f>VLOOKUP(C706,{"29 - Psychiatrie (Erwachsene)","BGI";"30 - Kinder- und Jugendpsychiatrie","BGII";"31 - Psychosomatik","BGI";0,"Leer"},2,0)</f>
        <v>Leer</v>
      </c>
      <c r="P706" s="388" t="str">
        <f>VLOOKUP(C706,{"29 - Psychiatrie (Erwachsene)","BGIb";"30 - Kinder- und Jugendpsychiatrie","BGIIb";"31 - Psychosomatik","BGIb";0,"Leer"},2,0)</f>
        <v>Leer</v>
      </c>
      <c r="Q706" s="388" t="str">
        <f t="shared" si="144"/>
        <v>Leer</v>
      </c>
      <c r="R706" s="388">
        <f t="shared" si="133"/>
        <v>0</v>
      </c>
      <c r="S706" s="388">
        <f t="shared" si="141"/>
        <v>0</v>
      </c>
      <c r="T706" s="388">
        <f t="shared" si="134"/>
        <v>0</v>
      </c>
      <c r="U706" s="388">
        <f t="shared" si="135"/>
        <v>0</v>
      </c>
      <c r="V706" s="388">
        <f t="shared" si="136"/>
        <v>0</v>
      </c>
      <c r="W706" s="388">
        <f t="shared" si="137"/>
        <v>0</v>
      </c>
      <c r="X706" s="388">
        <f t="shared" si="138"/>
        <v>0</v>
      </c>
      <c r="Y706" s="388">
        <f t="shared" si="139"/>
        <v>0</v>
      </c>
    </row>
    <row r="707" spans="2:25" x14ac:dyDescent="0.3">
      <c r="B707" s="111" t="str">
        <f t="shared" si="132"/>
        <v>!!!</v>
      </c>
      <c r="C707" s="324"/>
      <c r="D707" s="351"/>
      <c r="E707" s="354"/>
      <c r="F707" s="340"/>
      <c r="G707" s="233"/>
      <c r="H707" s="351"/>
      <c r="I707" s="353"/>
      <c r="J707" s="89"/>
      <c r="K707" s="384"/>
      <c r="L707" s="388" t="str">
        <f t="shared" si="142"/>
        <v>Leer</v>
      </c>
      <c r="M707" s="388" t="str">
        <f t="shared" si="143"/>
        <v>Leer</v>
      </c>
      <c r="N707" s="388" t="str">
        <f t="shared" si="140"/>
        <v>Leer</v>
      </c>
      <c r="O707" s="388" t="str">
        <f>VLOOKUP(C707,{"29 - Psychiatrie (Erwachsene)","BGI";"30 - Kinder- und Jugendpsychiatrie","BGII";"31 - Psychosomatik","BGI";0,"Leer"},2,0)</f>
        <v>Leer</v>
      </c>
      <c r="P707" s="388" t="str">
        <f>VLOOKUP(C707,{"29 - Psychiatrie (Erwachsene)","BGIb";"30 - Kinder- und Jugendpsychiatrie","BGIIb";"31 - Psychosomatik","BGIb";0,"Leer"},2,0)</f>
        <v>Leer</v>
      </c>
      <c r="Q707" s="388" t="str">
        <f t="shared" si="144"/>
        <v>Leer</v>
      </c>
      <c r="R707" s="388">
        <f t="shared" si="133"/>
        <v>0</v>
      </c>
      <c r="S707" s="388">
        <f t="shared" si="141"/>
        <v>0</v>
      </c>
      <c r="T707" s="388">
        <f t="shared" si="134"/>
        <v>0</v>
      </c>
      <c r="U707" s="388">
        <f t="shared" si="135"/>
        <v>0</v>
      </c>
      <c r="V707" s="388">
        <f t="shared" si="136"/>
        <v>0</v>
      </c>
      <c r="W707" s="388">
        <f t="shared" si="137"/>
        <v>0</v>
      </c>
      <c r="X707" s="388">
        <f t="shared" si="138"/>
        <v>0</v>
      </c>
      <c r="Y707" s="388">
        <f t="shared" si="139"/>
        <v>0</v>
      </c>
    </row>
    <row r="708" spans="2:25" x14ac:dyDescent="0.3">
      <c r="B708" s="111" t="str">
        <f t="shared" si="132"/>
        <v>!!!</v>
      </c>
      <c r="C708" s="324"/>
      <c r="D708" s="351"/>
      <c r="E708" s="354"/>
      <c r="F708" s="340"/>
      <c r="G708" s="233"/>
      <c r="H708" s="351"/>
      <c r="I708" s="353"/>
      <c r="J708" s="89"/>
      <c r="K708" s="384"/>
      <c r="L708" s="388" t="str">
        <f t="shared" si="142"/>
        <v>Leer</v>
      </c>
      <c r="M708" s="388" t="str">
        <f t="shared" si="143"/>
        <v>Leer</v>
      </c>
      <c r="N708" s="388" t="str">
        <f t="shared" si="140"/>
        <v>Leer</v>
      </c>
      <c r="O708" s="388" t="str">
        <f>VLOOKUP(C708,{"29 - Psychiatrie (Erwachsene)","BGI";"30 - Kinder- und Jugendpsychiatrie","BGII";"31 - Psychosomatik","BGI";0,"Leer"},2,0)</f>
        <v>Leer</v>
      </c>
      <c r="P708" s="388" t="str">
        <f>VLOOKUP(C708,{"29 - Psychiatrie (Erwachsene)","BGIb";"30 - Kinder- und Jugendpsychiatrie","BGIIb";"31 - Psychosomatik","BGIb";0,"Leer"},2,0)</f>
        <v>Leer</v>
      </c>
      <c r="Q708" s="388" t="str">
        <f t="shared" si="144"/>
        <v>Leer</v>
      </c>
      <c r="R708" s="388">
        <f t="shared" si="133"/>
        <v>0</v>
      </c>
      <c r="S708" s="388">
        <f t="shared" si="141"/>
        <v>0</v>
      </c>
      <c r="T708" s="388">
        <f t="shared" si="134"/>
        <v>0</v>
      </c>
      <c r="U708" s="388">
        <f t="shared" si="135"/>
        <v>0</v>
      </c>
      <c r="V708" s="388">
        <f t="shared" si="136"/>
        <v>0</v>
      </c>
      <c r="W708" s="388">
        <f t="shared" si="137"/>
        <v>0</v>
      </c>
      <c r="X708" s="388">
        <f t="shared" si="138"/>
        <v>0</v>
      </c>
      <c r="Y708" s="388">
        <f t="shared" si="139"/>
        <v>0</v>
      </c>
    </row>
    <row r="709" spans="2:25" x14ac:dyDescent="0.3">
      <c r="B709" s="111" t="str">
        <f t="shared" si="132"/>
        <v>!!!</v>
      </c>
      <c r="C709" s="324"/>
      <c r="D709" s="351"/>
      <c r="E709" s="354"/>
      <c r="F709" s="340"/>
      <c r="G709" s="233"/>
      <c r="H709" s="351"/>
      <c r="I709" s="353"/>
      <c r="J709" s="89"/>
      <c r="K709" s="384"/>
      <c r="L709" s="388" t="str">
        <f t="shared" si="142"/>
        <v>Leer</v>
      </c>
      <c r="M709" s="388" t="str">
        <f t="shared" si="143"/>
        <v>Leer</v>
      </c>
      <c r="N709" s="388" t="str">
        <f t="shared" si="140"/>
        <v>Leer</v>
      </c>
      <c r="O709" s="388" t="str">
        <f>VLOOKUP(C709,{"29 - Psychiatrie (Erwachsene)","BGI";"30 - Kinder- und Jugendpsychiatrie","BGII";"31 - Psychosomatik","BGI";0,"Leer"},2,0)</f>
        <v>Leer</v>
      </c>
      <c r="P709" s="388" t="str">
        <f>VLOOKUP(C709,{"29 - Psychiatrie (Erwachsene)","BGIb";"30 - Kinder- und Jugendpsychiatrie","BGIIb";"31 - Psychosomatik","BGIb";0,"Leer"},2,0)</f>
        <v>Leer</v>
      </c>
      <c r="Q709" s="388" t="str">
        <f t="shared" si="144"/>
        <v>Leer</v>
      </c>
      <c r="R709" s="388">
        <f t="shared" si="133"/>
        <v>0</v>
      </c>
      <c r="S709" s="388">
        <f t="shared" si="141"/>
        <v>0</v>
      </c>
      <c r="T709" s="388">
        <f t="shared" si="134"/>
        <v>0</v>
      </c>
      <c r="U709" s="388">
        <f t="shared" si="135"/>
        <v>0</v>
      </c>
      <c r="V709" s="388">
        <f t="shared" si="136"/>
        <v>0</v>
      </c>
      <c r="W709" s="388">
        <f t="shared" si="137"/>
        <v>0</v>
      </c>
      <c r="X709" s="388">
        <f t="shared" si="138"/>
        <v>0</v>
      </c>
      <c r="Y709" s="388">
        <f t="shared" si="139"/>
        <v>0</v>
      </c>
    </row>
    <row r="710" spans="2:25" x14ac:dyDescent="0.3">
      <c r="B710" s="111" t="str">
        <f t="shared" si="132"/>
        <v>!!!</v>
      </c>
      <c r="C710" s="324"/>
      <c r="D710" s="351"/>
      <c r="E710" s="354"/>
      <c r="F710" s="340"/>
      <c r="G710" s="233"/>
      <c r="H710" s="351"/>
      <c r="I710" s="353"/>
      <c r="J710" s="89"/>
      <c r="K710" s="384"/>
      <c r="L710" s="388" t="str">
        <f t="shared" si="142"/>
        <v>Leer</v>
      </c>
      <c r="M710" s="388" t="str">
        <f t="shared" si="143"/>
        <v>Leer</v>
      </c>
      <c r="N710" s="388" t="str">
        <f t="shared" si="140"/>
        <v>Leer</v>
      </c>
      <c r="O710" s="388" t="str">
        <f>VLOOKUP(C710,{"29 - Psychiatrie (Erwachsene)","BGI";"30 - Kinder- und Jugendpsychiatrie","BGII";"31 - Psychosomatik","BGI";0,"Leer"},2,0)</f>
        <v>Leer</v>
      </c>
      <c r="P710" s="388" t="str">
        <f>VLOOKUP(C710,{"29 - Psychiatrie (Erwachsene)","BGIb";"30 - Kinder- und Jugendpsychiatrie","BGIIb";"31 - Psychosomatik","BGIb";0,"Leer"},2,0)</f>
        <v>Leer</v>
      </c>
      <c r="Q710" s="388" t="str">
        <f t="shared" si="144"/>
        <v>Leer</v>
      </c>
      <c r="R710" s="388">
        <f t="shared" si="133"/>
        <v>0</v>
      </c>
      <c r="S710" s="388">
        <f t="shared" si="141"/>
        <v>0</v>
      </c>
      <c r="T710" s="388">
        <f t="shared" si="134"/>
        <v>0</v>
      </c>
      <c r="U710" s="388">
        <f t="shared" si="135"/>
        <v>0</v>
      </c>
      <c r="V710" s="388">
        <f t="shared" si="136"/>
        <v>0</v>
      </c>
      <c r="W710" s="388">
        <f t="shared" si="137"/>
        <v>0</v>
      </c>
      <c r="X710" s="388">
        <f t="shared" si="138"/>
        <v>0</v>
      </c>
      <c r="Y710" s="388">
        <f t="shared" si="139"/>
        <v>0</v>
      </c>
    </row>
    <row r="711" spans="2:25" x14ac:dyDescent="0.3">
      <c r="B711" s="111" t="str">
        <f t="shared" si="132"/>
        <v>!!!</v>
      </c>
      <c r="C711" s="324"/>
      <c r="D711" s="351"/>
      <c r="E711" s="354"/>
      <c r="F711" s="340"/>
      <c r="G711" s="233"/>
      <c r="H711" s="351"/>
      <c r="I711" s="353"/>
      <c r="J711" s="89"/>
      <c r="K711" s="384"/>
      <c r="L711" s="388" t="str">
        <f t="shared" si="142"/>
        <v>Leer</v>
      </c>
      <c r="M711" s="388" t="str">
        <f t="shared" si="143"/>
        <v>Leer</v>
      </c>
      <c r="N711" s="388" t="str">
        <f t="shared" si="140"/>
        <v>Leer</v>
      </c>
      <c r="O711" s="388" t="str">
        <f>VLOOKUP(C711,{"29 - Psychiatrie (Erwachsene)","BGI";"30 - Kinder- und Jugendpsychiatrie","BGII";"31 - Psychosomatik","BGI";0,"Leer"},2,0)</f>
        <v>Leer</v>
      </c>
      <c r="P711" s="388" t="str">
        <f>VLOOKUP(C711,{"29 - Psychiatrie (Erwachsene)","BGIb";"30 - Kinder- und Jugendpsychiatrie","BGIIb";"31 - Psychosomatik","BGIb";0,"Leer"},2,0)</f>
        <v>Leer</v>
      </c>
      <c r="Q711" s="388" t="str">
        <f t="shared" si="144"/>
        <v>Leer</v>
      </c>
      <c r="R711" s="388">
        <f t="shared" si="133"/>
        <v>0</v>
      </c>
      <c r="S711" s="388">
        <f t="shared" si="141"/>
        <v>0</v>
      </c>
      <c r="T711" s="388">
        <f t="shared" si="134"/>
        <v>0</v>
      </c>
      <c r="U711" s="388">
        <f t="shared" si="135"/>
        <v>0</v>
      </c>
      <c r="V711" s="388">
        <f t="shared" si="136"/>
        <v>0</v>
      </c>
      <c r="W711" s="388">
        <f t="shared" si="137"/>
        <v>0</v>
      </c>
      <c r="X711" s="388">
        <f t="shared" si="138"/>
        <v>0</v>
      </c>
      <c r="Y711" s="388">
        <f t="shared" si="139"/>
        <v>0</v>
      </c>
    </row>
    <row r="712" spans="2:25" x14ac:dyDescent="0.3">
      <c r="B712" s="111" t="str">
        <f t="shared" si="132"/>
        <v>!!!</v>
      </c>
      <c r="C712" s="324"/>
      <c r="D712" s="351"/>
      <c r="E712" s="354"/>
      <c r="F712" s="340"/>
      <c r="G712" s="233"/>
      <c r="H712" s="351"/>
      <c r="I712" s="353"/>
      <c r="J712" s="89"/>
      <c r="K712" s="384"/>
      <c r="L712" s="388" t="str">
        <f t="shared" si="142"/>
        <v>Leer</v>
      </c>
      <c r="M712" s="388" t="str">
        <f t="shared" si="143"/>
        <v>Leer</v>
      </c>
      <c r="N712" s="388" t="str">
        <f t="shared" si="140"/>
        <v>Leer</v>
      </c>
      <c r="O712" s="388" t="str">
        <f>VLOOKUP(C712,{"29 - Psychiatrie (Erwachsene)","BGI";"30 - Kinder- und Jugendpsychiatrie","BGII";"31 - Psychosomatik","BGI";0,"Leer"},2,0)</f>
        <v>Leer</v>
      </c>
      <c r="P712" s="388" t="str">
        <f>VLOOKUP(C712,{"29 - Psychiatrie (Erwachsene)","BGIb";"30 - Kinder- und Jugendpsychiatrie","BGIIb";"31 - Psychosomatik","BGIb";0,"Leer"},2,0)</f>
        <v>Leer</v>
      </c>
      <c r="Q712" s="388" t="str">
        <f t="shared" si="144"/>
        <v>Leer</v>
      </c>
      <c r="R712" s="388">
        <f t="shared" si="133"/>
        <v>0</v>
      </c>
      <c r="S712" s="388">
        <f t="shared" si="141"/>
        <v>0</v>
      </c>
      <c r="T712" s="388">
        <f t="shared" si="134"/>
        <v>0</v>
      </c>
      <c r="U712" s="388">
        <f t="shared" si="135"/>
        <v>0</v>
      </c>
      <c r="V712" s="388">
        <f t="shared" si="136"/>
        <v>0</v>
      </c>
      <c r="W712" s="388">
        <f t="shared" si="137"/>
        <v>0</v>
      </c>
      <c r="X712" s="388">
        <f t="shared" si="138"/>
        <v>0</v>
      </c>
      <c r="Y712" s="388">
        <f t="shared" si="139"/>
        <v>0</v>
      </c>
    </row>
    <row r="713" spans="2:25" x14ac:dyDescent="0.3">
      <c r="B713" s="111" t="str">
        <f t="shared" si="132"/>
        <v>!!!</v>
      </c>
      <c r="C713" s="324"/>
      <c r="D713" s="351"/>
      <c r="E713" s="354"/>
      <c r="F713" s="340"/>
      <c r="G713" s="233"/>
      <c r="H713" s="351"/>
      <c r="I713" s="353"/>
      <c r="J713" s="89"/>
      <c r="K713" s="384"/>
      <c r="L713" s="388" t="str">
        <f t="shared" si="142"/>
        <v>Leer</v>
      </c>
      <c r="M713" s="388" t="str">
        <f t="shared" si="143"/>
        <v>Leer</v>
      </c>
      <c r="N713" s="388" t="str">
        <f t="shared" si="140"/>
        <v>Leer</v>
      </c>
      <c r="O713" s="388" t="str">
        <f>VLOOKUP(C713,{"29 - Psychiatrie (Erwachsene)","BGI";"30 - Kinder- und Jugendpsychiatrie","BGII";"31 - Psychosomatik","BGI";0,"Leer"},2,0)</f>
        <v>Leer</v>
      </c>
      <c r="P713" s="388" t="str">
        <f>VLOOKUP(C713,{"29 - Psychiatrie (Erwachsene)","BGIb";"30 - Kinder- und Jugendpsychiatrie","BGIIb";"31 - Psychosomatik","BGIb";0,"Leer"},2,0)</f>
        <v>Leer</v>
      </c>
      <c r="Q713" s="388" t="str">
        <f t="shared" si="144"/>
        <v>Leer</v>
      </c>
      <c r="R713" s="388">
        <f t="shared" si="133"/>
        <v>0</v>
      </c>
      <c r="S713" s="388">
        <f t="shared" si="141"/>
        <v>0</v>
      </c>
      <c r="T713" s="388">
        <f t="shared" si="134"/>
        <v>0</v>
      </c>
      <c r="U713" s="388">
        <f t="shared" si="135"/>
        <v>0</v>
      </c>
      <c r="V713" s="388">
        <f t="shared" si="136"/>
        <v>0</v>
      </c>
      <c r="W713" s="388">
        <f t="shared" si="137"/>
        <v>0</v>
      </c>
      <c r="X713" s="388">
        <f t="shared" si="138"/>
        <v>0</v>
      </c>
      <c r="Y713" s="388">
        <f t="shared" si="139"/>
        <v>0</v>
      </c>
    </row>
    <row r="714" spans="2:25" x14ac:dyDescent="0.3">
      <c r="B714" s="111" t="str">
        <f t="shared" si="132"/>
        <v>!!!</v>
      </c>
      <c r="C714" s="324"/>
      <c r="D714" s="351"/>
      <c r="E714" s="354"/>
      <c r="F714" s="340"/>
      <c r="G714" s="233"/>
      <c r="H714" s="351"/>
      <c r="I714" s="353"/>
      <c r="J714" s="89"/>
      <c r="K714" s="384"/>
      <c r="L714" s="388" t="str">
        <f t="shared" si="142"/>
        <v>Leer</v>
      </c>
      <c r="M714" s="388" t="str">
        <f t="shared" si="143"/>
        <v>Leer</v>
      </c>
      <c r="N714" s="388" t="str">
        <f t="shared" si="140"/>
        <v>Leer</v>
      </c>
      <c r="O714" s="388" t="str">
        <f>VLOOKUP(C714,{"29 - Psychiatrie (Erwachsene)","BGI";"30 - Kinder- und Jugendpsychiatrie","BGII";"31 - Psychosomatik","BGI";0,"Leer"},2,0)</f>
        <v>Leer</v>
      </c>
      <c r="P714" s="388" t="str">
        <f>VLOOKUP(C714,{"29 - Psychiatrie (Erwachsene)","BGIb";"30 - Kinder- und Jugendpsychiatrie","BGIIb";"31 - Psychosomatik","BGIb";0,"Leer"},2,0)</f>
        <v>Leer</v>
      </c>
      <c r="Q714" s="388" t="str">
        <f t="shared" si="144"/>
        <v>Leer</v>
      </c>
      <c r="R714" s="388">
        <f t="shared" si="133"/>
        <v>0</v>
      </c>
      <c r="S714" s="388">
        <f t="shared" si="141"/>
        <v>0</v>
      </c>
      <c r="T714" s="388">
        <f t="shared" si="134"/>
        <v>0</v>
      </c>
      <c r="U714" s="388">
        <f t="shared" si="135"/>
        <v>0</v>
      </c>
      <c r="V714" s="388">
        <f t="shared" si="136"/>
        <v>0</v>
      </c>
      <c r="W714" s="388">
        <f t="shared" si="137"/>
        <v>0</v>
      </c>
      <c r="X714" s="388">
        <f t="shared" si="138"/>
        <v>0</v>
      </c>
      <c r="Y714" s="388">
        <f t="shared" si="139"/>
        <v>0</v>
      </c>
    </row>
    <row r="715" spans="2:25" x14ac:dyDescent="0.3">
      <c r="B715" s="111" t="str">
        <f t="shared" si="132"/>
        <v>!!!</v>
      </c>
      <c r="C715" s="324"/>
      <c r="D715" s="351"/>
      <c r="E715" s="354"/>
      <c r="F715" s="340"/>
      <c r="G715" s="233"/>
      <c r="H715" s="351"/>
      <c r="I715" s="353"/>
      <c r="J715" s="89"/>
      <c r="K715" s="384"/>
      <c r="L715" s="388" t="str">
        <f t="shared" si="142"/>
        <v>Leer</v>
      </c>
      <c r="M715" s="388" t="str">
        <f t="shared" si="143"/>
        <v>Leer</v>
      </c>
      <c r="N715" s="388" t="str">
        <f t="shared" si="140"/>
        <v>Leer</v>
      </c>
      <c r="O715" s="388" t="str">
        <f>VLOOKUP(C715,{"29 - Psychiatrie (Erwachsene)","BGI";"30 - Kinder- und Jugendpsychiatrie","BGII";"31 - Psychosomatik","BGI";0,"Leer"},2,0)</f>
        <v>Leer</v>
      </c>
      <c r="P715" s="388" t="str">
        <f>VLOOKUP(C715,{"29 - Psychiatrie (Erwachsene)","BGIb";"30 - Kinder- und Jugendpsychiatrie","BGIIb";"31 - Psychosomatik","BGIb";0,"Leer"},2,0)</f>
        <v>Leer</v>
      </c>
      <c r="Q715" s="388" t="str">
        <f t="shared" si="144"/>
        <v>Leer</v>
      </c>
      <c r="R715" s="388">
        <f t="shared" si="133"/>
        <v>0</v>
      </c>
      <c r="S715" s="388">
        <f t="shared" si="141"/>
        <v>0</v>
      </c>
      <c r="T715" s="388">
        <f t="shared" si="134"/>
        <v>0</v>
      </c>
      <c r="U715" s="388">
        <f t="shared" si="135"/>
        <v>0</v>
      </c>
      <c r="V715" s="388">
        <f t="shared" si="136"/>
        <v>0</v>
      </c>
      <c r="W715" s="388">
        <f t="shared" si="137"/>
        <v>0</v>
      </c>
      <c r="X715" s="388">
        <f t="shared" si="138"/>
        <v>0</v>
      </c>
      <c r="Y715" s="388">
        <f t="shared" si="139"/>
        <v>0</v>
      </c>
    </row>
    <row r="716" spans="2:25" x14ac:dyDescent="0.3">
      <c r="B716" s="111" t="str">
        <f t="shared" si="132"/>
        <v>!!!</v>
      </c>
      <c r="C716" s="324"/>
      <c r="D716" s="351"/>
      <c r="E716" s="354"/>
      <c r="F716" s="340"/>
      <c r="G716" s="233"/>
      <c r="H716" s="351"/>
      <c r="I716" s="353"/>
      <c r="J716" s="89"/>
      <c r="K716" s="384"/>
      <c r="L716" s="388" t="str">
        <f t="shared" si="142"/>
        <v>Leer</v>
      </c>
      <c r="M716" s="388" t="str">
        <f t="shared" si="143"/>
        <v>Leer</v>
      </c>
      <c r="N716" s="388" t="str">
        <f t="shared" si="140"/>
        <v>Leer</v>
      </c>
      <c r="O716" s="388" t="str">
        <f>VLOOKUP(C716,{"29 - Psychiatrie (Erwachsene)","BGI";"30 - Kinder- und Jugendpsychiatrie","BGII";"31 - Psychosomatik","BGI";0,"Leer"},2,0)</f>
        <v>Leer</v>
      </c>
      <c r="P716" s="388" t="str">
        <f>VLOOKUP(C716,{"29 - Psychiatrie (Erwachsene)","BGIb";"30 - Kinder- und Jugendpsychiatrie","BGIIb";"31 - Psychosomatik","BGIb";0,"Leer"},2,0)</f>
        <v>Leer</v>
      </c>
      <c r="Q716" s="388" t="str">
        <f t="shared" si="144"/>
        <v>Leer</v>
      </c>
      <c r="R716" s="388">
        <f t="shared" si="133"/>
        <v>0</v>
      </c>
      <c r="S716" s="388">
        <f t="shared" si="141"/>
        <v>0</v>
      </c>
      <c r="T716" s="388">
        <f t="shared" si="134"/>
        <v>0</v>
      </c>
      <c r="U716" s="388">
        <f t="shared" si="135"/>
        <v>0</v>
      </c>
      <c r="V716" s="388">
        <f t="shared" si="136"/>
        <v>0</v>
      </c>
      <c r="W716" s="388">
        <f t="shared" si="137"/>
        <v>0</v>
      </c>
      <c r="X716" s="388">
        <f t="shared" si="138"/>
        <v>0</v>
      </c>
      <c r="Y716" s="388">
        <f t="shared" si="139"/>
        <v>0</v>
      </c>
    </row>
    <row r="717" spans="2:25" x14ac:dyDescent="0.3">
      <c r="B717" s="111" t="str">
        <f t="shared" si="132"/>
        <v>!!!</v>
      </c>
      <c r="C717" s="324"/>
      <c r="D717" s="351"/>
      <c r="E717" s="354"/>
      <c r="F717" s="340"/>
      <c r="G717" s="233"/>
      <c r="H717" s="351"/>
      <c r="I717" s="353"/>
      <c r="J717" s="89"/>
      <c r="K717" s="384"/>
      <c r="L717" s="388" t="str">
        <f t="shared" si="142"/>
        <v>Leer</v>
      </c>
      <c r="M717" s="388" t="str">
        <f t="shared" si="143"/>
        <v>Leer</v>
      </c>
      <c r="N717" s="388" t="str">
        <f t="shared" si="140"/>
        <v>Leer</v>
      </c>
      <c r="O717" s="388" t="str">
        <f>VLOOKUP(C717,{"29 - Psychiatrie (Erwachsene)","BGI";"30 - Kinder- und Jugendpsychiatrie","BGII";"31 - Psychosomatik","BGI";0,"Leer"},2,0)</f>
        <v>Leer</v>
      </c>
      <c r="P717" s="388" t="str">
        <f>VLOOKUP(C717,{"29 - Psychiatrie (Erwachsene)","BGIb";"30 - Kinder- und Jugendpsychiatrie","BGIIb";"31 - Psychosomatik","BGIb";0,"Leer"},2,0)</f>
        <v>Leer</v>
      </c>
      <c r="Q717" s="388" t="str">
        <f t="shared" si="144"/>
        <v>Leer</v>
      </c>
      <c r="R717" s="388">
        <f t="shared" si="133"/>
        <v>0</v>
      </c>
      <c r="S717" s="388">
        <f t="shared" si="141"/>
        <v>0</v>
      </c>
      <c r="T717" s="388">
        <f t="shared" si="134"/>
        <v>0</v>
      </c>
      <c r="U717" s="388">
        <f t="shared" si="135"/>
        <v>0</v>
      </c>
      <c r="V717" s="388">
        <f t="shared" si="136"/>
        <v>0</v>
      </c>
      <c r="W717" s="388">
        <f t="shared" si="137"/>
        <v>0</v>
      </c>
      <c r="X717" s="388">
        <f t="shared" si="138"/>
        <v>0</v>
      </c>
      <c r="Y717" s="388">
        <f t="shared" si="139"/>
        <v>0</v>
      </c>
    </row>
    <row r="718" spans="2:25" x14ac:dyDescent="0.3">
      <c r="B718" s="111" t="str">
        <f t="shared" ref="B718:B763" si="145">IF(SUM(S718:Y718)&lt;7,"!!!","")</f>
        <v>!!!</v>
      </c>
      <c r="C718" s="324"/>
      <c r="D718" s="351"/>
      <c r="E718" s="354"/>
      <c r="F718" s="340"/>
      <c r="G718" s="233"/>
      <c r="H718" s="351"/>
      <c r="I718" s="353"/>
      <c r="J718" s="89"/>
      <c r="K718" s="384"/>
      <c r="L718" s="388" t="str">
        <f t="shared" si="142"/>
        <v>Leer</v>
      </c>
      <c r="M718" s="388" t="str">
        <f t="shared" si="143"/>
        <v>Leer</v>
      </c>
      <c r="N718" s="388" t="str">
        <f t="shared" si="140"/>
        <v>Leer</v>
      </c>
      <c r="O718" s="388" t="str">
        <f>VLOOKUP(C718,{"29 - Psychiatrie (Erwachsene)","BGI";"30 - Kinder- und Jugendpsychiatrie","BGII";"31 - Psychosomatik","BGI";0,"Leer"},2,0)</f>
        <v>Leer</v>
      </c>
      <c r="P718" s="388" t="str">
        <f>VLOOKUP(C718,{"29 - Psychiatrie (Erwachsene)","BGIb";"30 - Kinder- und Jugendpsychiatrie","BGIIb";"31 - Psychosomatik","BGIb";0,"Leer"},2,0)</f>
        <v>Leer</v>
      </c>
      <c r="Q718" s="388" t="str">
        <f t="shared" si="144"/>
        <v>Leer</v>
      </c>
      <c r="R718" s="388">
        <f t="shared" ref="R718:R742" si="146">IF(LEN(B718)&gt;0,0,1)</f>
        <v>0</v>
      </c>
      <c r="S718" s="388">
        <f t="shared" si="141"/>
        <v>0</v>
      </c>
      <c r="T718" s="388">
        <f t="shared" ref="T718:T742" si="147">IF(LEN(D718)&gt;0,1,0)</f>
        <v>0</v>
      </c>
      <c r="U718" s="388">
        <f t="shared" ref="U718:U742" si="148">IF(LEN(E718)&gt;0,1,0)</f>
        <v>0</v>
      </c>
      <c r="V718" s="388">
        <f t="shared" ref="V718:V742" si="149">IF(LEN(F718)&gt;0,1,0)</f>
        <v>0</v>
      </c>
      <c r="W718" s="388">
        <f t="shared" ref="W718:W742" si="150">IF(LEN(G718)&gt;0,1,0)</f>
        <v>0</v>
      </c>
      <c r="X718" s="388">
        <f t="shared" ref="X718:X742" si="151">IF(LEN(H718)&gt;0,1,0)</f>
        <v>0</v>
      </c>
      <c r="Y718" s="388">
        <f t="shared" ref="Y718:Y742" si="152">IF(LEN(I718)&gt;0,1,0)</f>
        <v>0</v>
      </c>
    </row>
    <row r="719" spans="2:25" x14ac:dyDescent="0.3">
      <c r="B719" s="111" t="str">
        <f t="shared" si="145"/>
        <v>!!!</v>
      </c>
      <c r="C719" s="324"/>
      <c r="D719" s="351"/>
      <c r="E719" s="354"/>
      <c r="F719" s="340"/>
      <c r="G719" s="233"/>
      <c r="H719" s="351"/>
      <c r="I719" s="353"/>
      <c r="J719" s="89"/>
      <c r="K719" s="384"/>
      <c r="L719" s="388" t="str">
        <f t="shared" si="142"/>
        <v>Leer</v>
      </c>
      <c r="M719" s="388" t="str">
        <f t="shared" si="143"/>
        <v>Leer</v>
      </c>
      <c r="N719" s="388" t="str">
        <f t="shared" ref="N719:N763" si="153">IF($C719&lt;&gt;"","Anrechnungstatbestand","Leer")</f>
        <v>Leer</v>
      </c>
      <c r="O719" s="388" t="str">
        <f>VLOOKUP(C719,{"29 - Psychiatrie (Erwachsene)","BGI";"30 - Kinder- und Jugendpsychiatrie","BGII";"31 - Psychosomatik","BGI";0,"Leer"},2,0)</f>
        <v>Leer</v>
      </c>
      <c r="P719" s="388" t="str">
        <f>VLOOKUP(C719,{"29 - Psychiatrie (Erwachsene)","BGIb";"30 - Kinder- und Jugendpsychiatrie","BGIIb";"31 - Psychosomatik","BGIb";0,"Leer"},2,0)</f>
        <v>Leer</v>
      </c>
      <c r="Q719" s="388" t="str">
        <f t="shared" si="144"/>
        <v>Leer</v>
      </c>
      <c r="R719" s="388">
        <f t="shared" si="146"/>
        <v>0</v>
      </c>
      <c r="S719" s="388">
        <f t="shared" ref="S719:S763" si="154">IF(C719&lt;&gt;"",1,0)</f>
        <v>0</v>
      </c>
      <c r="T719" s="388">
        <f t="shared" si="147"/>
        <v>0</v>
      </c>
      <c r="U719" s="388">
        <f t="shared" si="148"/>
        <v>0</v>
      </c>
      <c r="V719" s="388">
        <f t="shared" si="149"/>
        <v>0</v>
      </c>
      <c r="W719" s="388">
        <f t="shared" si="150"/>
        <v>0</v>
      </c>
      <c r="X719" s="388">
        <f t="shared" si="151"/>
        <v>0</v>
      </c>
      <c r="Y719" s="388">
        <f t="shared" si="152"/>
        <v>0</v>
      </c>
    </row>
    <row r="720" spans="2:25" x14ac:dyDescent="0.3">
      <c r="B720" s="111" t="str">
        <f t="shared" si="145"/>
        <v>!!!</v>
      </c>
      <c r="C720" s="324"/>
      <c r="D720" s="351"/>
      <c r="E720" s="354"/>
      <c r="F720" s="340"/>
      <c r="G720" s="233"/>
      <c r="H720" s="351"/>
      <c r="I720" s="353"/>
      <c r="J720" s="89"/>
      <c r="K720" s="384"/>
      <c r="L720" s="388" t="str">
        <f t="shared" si="142"/>
        <v>Leer</v>
      </c>
      <c r="M720" s="388" t="str">
        <f t="shared" si="143"/>
        <v>Leer</v>
      </c>
      <c r="N720" s="388" t="str">
        <f t="shared" si="153"/>
        <v>Leer</v>
      </c>
      <c r="O720" s="388" t="str">
        <f>VLOOKUP(C720,{"29 - Psychiatrie (Erwachsene)","BGI";"30 - Kinder- und Jugendpsychiatrie","BGII";"31 - Psychosomatik","BGI";0,"Leer"},2,0)</f>
        <v>Leer</v>
      </c>
      <c r="P720" s="388" t="str">
        <f>VLOOKUP(C720,{"29 - Psychiatrie (Erwachsene)","BGIb";"30 - Kinder- und Jugendpsychiatrie","BGIIb";"31 - Psychosomatik","BGIb";0,"Leer"},2,0)</f>
        <v>Leer</v>
      </c>
      <c r="Q720" s="388" t="str">
        <f t="shared" si="144"/>
        <v>Leer</v>
      </c>
      <c r="R720" s="388">
        <f t="shared" si="146"/>
        <v>0</v>
      </c>
      <c r="S720" s="388">
        <f t="shared" si="154"/>
        <v>0</v>
      </c>
      <c r="T720" s="388">
        <f t="shared" si="147"/>
        <v>0</v>
      </c>
      <c r="U720" s="388">
        <f t="shared" si="148"/>
        <v>0</v>
      </c>
      <c r="V720" s="388">
        <f t="shared" si="149"/>
        <v>0</v>
      </c>
      <c r="W720" s="388">
        <f t="shared" si="150"/>
        <v>0</v>
      </c>
      <c r="X720" s="388">
        <f t="shared" si="151"/>
        <v>0</v>
      </c>
      <c r="Y720" s="388">
        <f t="shared" si="152"/>
        <v>0</v>
      </c>
    </row>
    <row r="721" spans="2:25" x14ac:dyDescent="0.3">
      <c r="B721" s="111" t="str">
        <f t="shared" si="145"/>
        <v>!!!</v>
      </c>
      <c r="C721" s="324"/>
      <c r="D721" s="351"/>
      <c r="E721" s="354"/>
      <c r="F721" s="340"/>
      <c r="G721" s="233"/>
      <c r="H721" s="351"/>
      <c r="I721" s="353"/>
      <c r="J721" s="89"/>
      <c r="K721" s="384"/>
      <c r="L721" s="388" t="str">
        <f t="shared" si="142"/>
        <v>Leer</v>
      </c>
      <c r="M721" s="388" t="str">
        <f t="shared" si="143"/>
        <v>Leer</v>
      </c>
      <c r="N721" s="388" t="str">
        <f t="shared" si="153"/>
        <v>Leer</v>
      </c>
      <c r="O721" s="388" t="str">
        <f>VLOOKUP(C721,{"29 - Psychiatrie (Erwachsene)","BGI";"30 - Kinder- und Jugendpsychiatrie","BGII";"31 - Psychosomatik","BGI";0,"Leer"},2,0)</f>
        <v>Leer</v>
      </c>
      <c r="P721" s="388" t="str">
        <f>VLOOKUP(C721,{"29 - Psychiatrie (Erwachsene)","BGIb";"30 - Kinder- und Jugendpsychiatrie","BGIIb";"31 - Psychosomatik","BGIb";0,"Leer"},2,0)</f>
        <v>Leer</v>
      </c>
      <c r="Q721" s="388" t="str">
        <f t="shared" si="144"/>
        <v>Leer</v>
      </c>
      <c r="R721" s="388">
        <f t="shared" si="146"/>
        <v>0</v>
      </c>
      <c r="S721" s="388">
        <f t="shared" si="154"/>
        <v>0</v>
      </c>
      <c r="T721" s="388">
        <f t="shared" si="147"/>
        <v>0</v>
      </c>
      <c r="U721" s="388">
        <f t="shared" si="148"/>
        <v>0</v>
      </c>
      <c r="V721" s="388">
        <f t="shared" si="149"/>
        <v>0</v>
      </c>
      <c r="W721" s="388">
        <f t="shared" si="150"/>
        <v>0</v>
      </c>
      <c r="X721" s="388">
        <f t="shared" si="151"/>
        <v>0</v>
      </c>
      <c r="Y721" s="388">
        <f t="shared" si="152"/>
        <v>0</v>
      </c>
    </row>
    <row r="722" spans="2:25" x14ac:dyDescent="0.3">
      <c r="B722" s="111" t="str">
        <f t="shared" si="145"/>
        <v>!!!</v>
      </c>
      <c r="C722" s="324"/>
      <c r="D722" s="351"/>
      <c r="E722" s="354"/>
      <c r="F722" s="340"/>
      <c r="G722" s="233"/>
      <c r="H722" s="351"/>
      <c r="I722" s="353"/>
      <c r="J722" s="89"/>
      <c r="K722" s="384"/>
      <c r="L722" s="388" t="str">
        <f t="shared" ref="L722:L763" si="155">IF(C721&lt;&gt;"","Einrichtungen","Leer")</f>
        <v>Leer</v>
      </c>
      <c r="M722" s="388" t="str">
        <f t="shared" ref="M722:M763" si="156">IF(C722&lt;&gt;"","TND","Leer")</f>
        <v>Leer</v>
      </c>
      <c r="N722" s="388" t="str">
        <f t="shared" si="153"/>
        <v>Leer</v>
      </c>
      <c r="O722" s="388" t="str">
        <f>VLOOKUP(C722,{"29 - Psychiatrie (Erwachsene)","BGI";"30 - Kinder- und Jugendpsychiatrie","BGII";"31 - Psychosomatik","BGI";0,"Leer"},2,0)</f>
        <v>Leer</v>
      </c>
      <c r="P722" s="388" t="str">
        <f>VLOOKUP(C722,{"29 - Psychiatrie (Erwachsene)","BGIb";"30 - Kinder- und Jugendpsychiatrie","BGIIb";"31 - Psychosomatik","BGIb";0,"Leer"},2,0)</f>
        <v>Leer</v>
      </c>
      <c r="Q722" s="388" t="str">
        <f t="shared" ref="Q722:Q763" si="157">IF(E722="Anrechnung Fachkräfte Nicht-PPP-RL Berufsgruppen in VKS",P722,O722)</f>
        <v>Leer</v>
      </c>
      <c r="R722" s="388">
        <f t="shared" si="146"/>
        <v>0</v>
      </c>
      <c r="S722" s="388">
        <f t="shared" si="154"/>
        <v>0</v>
      </c>
      <c r="T722" s="388">
        <f t="shared" si="147"/>
        <v>0</v>
      </c>
      <c r="U722" s="388">
        <f t="shared" si="148"/>
        <v>0</v>
      </c>
      <c r="V722" s="388">
        <f t="shared" si="149"/>
        <v>0</v>
      </c>
      <c r="W722" s="388">
        <f t="shared" si="150"/>
        <v>0</v>
      </c>
      <c r="X722" s="388">
        <f t="shared" si="151"/>
        <v>0</v>
      </c>
      <c r="Y722" s="388">
        <f t="shared" si="152"/>
        <v>0</v>
      </c>
    </row>
    <row r="723" spans="2:25" x14ac:dyDescent="0.3">
      <c r="B723" s="111" t="str">
        <f t="shared" si="145"/>
        <v>!!!</v>
      </c>
      <c r="C723" s="324"/>
      <c r="D723" s="351"/>
      <c r="E723" s="354"/>
      <c r="F723" s="340"/>
      <c r="G723" s="233"/>
      <c r="H723" s="351"/>
      <c r="I723" s="353"/>
      <c r="J723" s="89"/>
      <c r="K723" s="384"/>
      <c r="L723" s="388" t="str">
        <f t="shared" si="155"/>
        <v>Leer</v>
      </c>
      <c r="M723" s="388" t="str">
        <f t="shared" si="156"/>
        <v>Leer</v>
      </c>
      <c r="N723" s="388" t="str">
        <f t="shared" si="153"/>
        <v>Leer</v>
      </c>
      <c r="O723" s="388" t="str">
        <f>VLOOKUP(C723,{"29 - Psychiatrie (Erwachsene)","BGI";"30 - Kinder- und Jugendpsychiatrie","BGII";"31 - Psychosomatik","BGI";0,"Leer"},2,0)</f>
        <v>Leer</v>
      </c>
      <c r="P723" s="388" t="str">
        <f>VLOOKUP(C723,{"29 - Psychiatrie (Erwachsene)","BGIb";"30 - Kinder- und Jugendpsychiatrie","BGIIb";"31 - Psychosomatik","BGIb";0,"Leer"},2,0)</f>
        <v>Leer</v>
      </c>
      <c r="Q723" s="388" t="str">
        <f t="shared" si="157"/>
        <v>Leer</v>
      </c>
      <c r="R723" s="388">
        <f t="shared" si="146"/>
        <v>0</v>
      </c>
      <c r="S723" s="388">
        <f t="shared" si="154"/>
        <v>0</v>
      </c>
      <c r="T723" s="388">
        <f t="shared" si="147"/>
        <v>0</v>
      </c>
      <c r="U723" s="388">
        <f t="shared" si="148"/>
        <v>0</v>
      </c>
      <c r="V723" s="388">
        <f t="shared" si="149"/>
        <v>0</v>
      </c>
      <c r="W723" s="388">
        <f t="shared" si="150"/>
        <v>0</v>
      </c>
      <c r="X723" s="388">
        <f t="shared" si="151"/>
        <v>0</v>
      </c>
      <c r="Y723" s="388">
        <f t="shared" si="152"/>
        <v>0</v>
      </c>
    </row>
    <row r="724" spans="2:25" x14ac:dyDescent="0.3">
      <c r="B724" s="111" t="str">
        <f t="shared" si="145"/>
        <v>!!!</v>
      </c>
      <c r="C724" s="324"/>
      <c r="D724" s="351"/>
      <c r="E724" s="354"/>
      <c r="F724" s="340"/>
      <c r="G724" s="233"/>
      <c r="H724" s="351"/>
      <c r="I724" s="353"/>
      <c r="J724" s="89"/>
      <c r="K724" s="384"/>
      <c r="L724" s="388" t="str">
        <f t="shared" si="155"/>
        <v>Leer</v>
      </c>
      <c r="M724" s="388" t="str">
        <f t="shared" si="156"/>
        <v>Leer</v>
      </c>
      <c r="N724" s="388" t="str">
        <f t="shared" si="153"/>
        <v>Leer</v>
      </c>
      <c r="O724" s="388" t="str">
        <f>VLOOKUP(C724,{"29 - Psychiatrie (Erwachsene)","BGI";"30 - Kinder- und Jugendpsychiatrie","BGII";"31 - Psychosomatik","BGI";0,"Leer"},2,0)</f>
        <v>Leer</v>
      </c>
      <c r="P724" s="388" t="str">
        <f>VLOOKUP(C724,{"29 - Psychiatrie (Erwachsene)","BGIb";"30 - Kinder- und Jugendpsychiatrie","BGIIb";"31 - Psychosomatik","BGIb";0,"Leer"},2,0)</f>
        <v>Leer</v>
      </c>
      <c r="Q724" s="388" t="str">
        <f t="shared" si="157"/>
        <v>Leer</v>
      </c>
      <c r="R724" s="388">
        <f t="shared" si="146"/>
        <v>0</v>
      </c>
      <c r="S724" s="388">
        <f t="shared" si="154"/>
        <v>0</v>
      </c>
      <c r="T724" s="388">
        <f t="shared" si="147"/>
        <v>0</v>
      </c>
      <c r="U724" s="388">
        <f t="shared" si="148"/>
        <v>0</v>
      </c>
      <c r="V724" s="388">
        <f t="shared" si="149"/>
        <v>0</v>
      </c>
      <c r="W724" s="388">
        <f t="shared" si="150"/>
        <v>0</v>
      </c>
      <c r="X724" s="388">
        <f t="shared" si="151"/>
        <v>0</v>
      </c>
      <c r="Y724" s="388">
        <f t="shared" si="152"/>
        <v>0</v>
      </c>
    </row>
    <row r="725" spans="2:25" x14ac:dyDescent="0.3">
      <c r="B725" s="111" t="str">
        <f t="shared" si="145"/>
        <v>!!!</v>
      </c>
      <c r="C725" s="324"/>
      <c r="D725" s="351"/>
      <c r="E725" s="354"/>
      <c r="F725" s="340"/>
      <c r="G725" s="233"/>
      <c r="H725" s="351"/>
      <c r="I725" s="353"/>
      <c r="J725" s="89"/>
      <c r="K725" s="384"/>
      <c r="L725" s="388" t="str">
        <f t="shared" si="155"/>
        <v>Leer</v>
      </c>
      <c r="M725" s="388" t="str">
        <f t="shared" si="156"/>
        <v>Leer</v>
      </c>
      <c r="N725" s="388" t="str">
        <f t="shared" si="153"/>
        <v>Leer</v>
      </c>
      <c r="O725" s="388" t="str">
        <f>VLOOKUP(C725,{"29 - Psychiatrie (Erwachsene)","BGI";"30 - Kinder- und Jugendpsychiatrie","BGII";"31 - Psychosomatik","BGI";0,"Leer"},2,0)</f>
        <v>Leer</v>
      </c>
      <c r="P725" s="388" t="str">
        <f>VLOOKUP(C725,{"29 - Psychiatrie (Erwachsene)","BGIb";"30 - Kinder- und Jugendpsychiatrie","BGIIb";"31 - Psychosomatik","BGIb";0,"Leer"},2,0)</f>
        <v>Leer</v>
      </c>
      <c r="Q725" s="388" t="str">
        <f t="shared" si="157"/>
        <v>Leer</v>
      </c>
      <c r="R725" s="388">
        <f t="shared" si="146"/>
        <v>0</v>
      </c>
      <c r="S725" s="388">
        <f t="shared" si="154"/>
        <v>0</v>
      </c>
      <c r="T725" s="388">
        <f t="shared" si="147"/>
        <v>0</v>
      </c>
      <c r="U725" s="388">
        <f t="shared" si="148"/>
        <v>0</v>
      </c>
      <c r="V725" s="388">
        <f t="shared" si="149"/>
        <v>0</v>
      </c>
      <c r="W725" s="388">
        <f t="shared" si="150"/>
        <v>0</v>
      </c>
      <c r="X725" s="388">
        <f t="shared" si="151"/>
        <v>0</v>
      </c>
      <c r="Y725" s="388">
        <f t="shared" si="152"/>
        <v>0</v>
      </c>
    </row>
    <row r="726" spans="2:25" x14ac:dyDescent="0.3">
      <c r="B726" s="111" t="str">
        <f t="shared" si="145"/>
        <v>!!!</v>
      </c>
      <c r="C726" s="324"/>
      <c r="D726" s="351"/>
      <c r="E726" s="354"/>
      <c r="F726" s="340"/>
      <c r="G726" s="233"/>
      <c r="H726" s="351"/>
      <c r="I726" s="353"/>
      <c r="J726" s="89"/>
      <c r="K726" s="384"/>
      <c r="L726" s="388" t="str">
        <f t="shared" si="155"/>
        <v>Leer</v>
      </c>
      <c r="M726" s="388" t="str">
        <f t="shared" si="156"/>
        <v>Leer</v>
      </c>
      <c r="N726" s="388" t="str">
        <f t="shared" si="153"/>
        <v>Leer</v>
      </c>
      <c r="O726" s="388" t="str">
        <f>VLOOKUP(C726,{"29 - Psychiatrie (Erwachsene)","BGI";"30 - Kinder- und Jugendpsychiatrie","BGII";"31 - Psychosomatik","BGI";0,"Leer"},2,0)</f>
        <v>Leer</v>
      </c>
      <c r="P726" s="388" t="str">
        <f>VLOOKUP(C726,{"29 - Psychiatrie (Erwachsene)","BGIb";"30 - Kinder- und Jugendpsychiatrie","BGIIb";"31 - Psychosomatik","BGIb";0,"Leer"},2,0)</f>
        <v>Leer</v>
      </c>
      <c r="Q726" s="388" t="str">
        <f t="shared" si="157"/>
        <v>Leer</v>
      </c>
      <c r="R726" s="388">
        <f t="shared" si="146"/>
        <v>0</v>
      </c>
      <c r="S726" s="388">
        <f t="shared" si="154"/>
        <v>0</v>
      </c>
      <c r="T726" s="388">
        <f t="shared" si="147"/>
        <v>0</v>
      </c>
      <c r="U726" s="388">
        <f t="shared" si="148"/>
        <v>0</v>
      </c>
      <c r="V726" s="388">
        <f t="shared" si="149"/>
        <v>0</v>
      </c>
      <c r="W726" s="388">
        <f t="shared" si="150"/>
        <v>0</v>
      </c>
      <c r="X726" s="388">
        <f t="shared" si="151"/>
        <v>0</v>
      </c>
      <c r="Y726" s="388">
        <f t="shared" si="152"/>
        <v>0</v>
      </c>
    </row>
    <row r="727" spans="2:25" x14ac:dyDescent="0.3">
      <c r="B727" s="111" t="str">
        <f t="shared" si="145"/>
        <v>!!!</v>
      </c>
      <c r="C727" s="324"/>
      <c r="D727" s="351"/>
      <c r="E727" s="354"/>
      <c r="F727" s="340"/>
      <c r="G727" s="233"/>
      <c r="H727" s="351"/>
      <c r="I727" s="353"/>
      <c r="J727" s="89"/>
      <c r="K727" s="384"/>
      <c r="L727" s="388" t="str">
        <f t="shared" si="155"/>
        <v>Leer</v>
      </c>
      <c r="M727" s="388" t="str">
        <f t="shared" si="156"/>
        <v>Leer</v>
      </c>
      <c r="N727" s="388" t="str">
        <f t="shared" si="153"/>
        <v>Leer</v>
      </c>
      <c r="O727" s="388" t="str">
        <f>VLOOKUP(C727,{"29 - Psychiatrie (Erwachsene)","BGI";"30 - Kinder- und Jugendpsychiatrie","BGII";"31 - Psychosomatik","BGI";0,"Leer"},2,0)</f>
        <v>Leer</v>
      </c>
      <c r="P727" s="388" t="str">
        <f>VLOOKUP(C727,{"29 - Psychiatrie (Erwachsene)","BGIb";"30 - Kinder- und Jugendpsychiatrie","BGIIb";"31 - Psychosomatik","BGIb";0,"Leer"},2,0)</f>
        <v>Leer</v>
      </c>
      <c r="Q727" s="388" t="str">
        <f t="shared" si="157"/>
        <v>Leer</v>
      </c>
      <c r="R727" s="388">
        <f t="shared" si="146"/>
        <v>0</v>
      </c>
      <c r="S727" s="388">
        <f t="shared" si="154"/>
        <v>0</v>
      </c>
      <c r="T727" s="388">
        <f t="shared" si="147"/>
        <v>0</v>
      </c>
      <c r="U727" s="388">
        <f t="shared" si="148"/>
        <v>0</v>
      </c>
      <c r="V727" s="388">
        <f t="shared" si="149"/>
        <v>0</v>
      </c>
      <c r="W727" s="388">
        <f t="shared" si="150"/>
        <v>0</v>
      </c>
      <c r="X727" s="388">
        <f t="shared" si="151"/>
        <v>0</v>
      </c>
      <c r="Y727" s="388">
        <f t="shared" si="152"/>
        <v>0</v>
      </c>
    </row>
    <row r="728" spans="2:25" x14ac:dyDescent="0.3">
      <c r="B728" s="111" t="str">
        <f t="shared" si="145"/>
        <v>!!!</v>
      </c>
      <c r="C728" s="324"/>
      <c r="D728" s="351"/>
      <c r="E728" s="354"/>
      <c r="F728" s="340"/>
      <c r="G728" s="233"/>
      <c r="H728" s="351"/>
      <c r="I728" s="353"/>
      <c r="J728" s="89"/>
      <c r="K728" s="384"/>
      <c r="L728" s="388" t="str">
        <f t="shared" si="155"/>
        <v>Leer</v>
      </c>
      <c r="M728" s="388" t="str">
        <f t="shared" si="156"/>
        <v>Leer</v>
      </c>
      <c r="N728" s="388" t="str">
        <f t="shared" si="153"/>
        <v>Leer</v>
      </c>
      <c r="O728" s="388" t="str">
        <f>VLOOKUP(C728,{"29 - Psychiatrie (Erwachsene)","BGI";"30 - Kinder- und Jugendpsychiatrie","BGII";"31 - Psychosomatik","BGI";0,"Leer"},2,0)</f>
        <v>Leer</v>
      </c>
      <c r="P728" s="388" t="str">
        <f>VLOOKUP(C728,{"29 - Psychiatrie (Erwachsene)","BGIb";"30 - Kinder- und Jugendpsychiatrie","BGIIb";"31 - Psychosomatik","BGIb";0,"Leer"},2,0)</f>
        <v>Leer</v>
      </c>
      <c r="Q728" s="388" t="str">
        <f t="shared" si="157"/>
        <v>Leer</v>
      </c>
      <c r="R728" s="388">
        <f t="shared" si="146"/>
        <v>0</v>
      </c>
      <c r="S728" s="388">
        <f t="shared" si="154"/>
        <v>0</v>
      </c>
      <c r="T728" s="388">
        <f t="shared" si="147"/>
        <v>0</v>
      </c>
      <c r="U728" s="388">
        <f t="shared" si="148"/>
        <v>0</v>
      </c>
      <c r="V728" s="388">
        <f t="shared" si="149"/>
        <v>0</v>
      </c>
      <c r="W728" s="388">
        <f t="shared" si="150"/>
        <v>0</v>
      </c>
      <c r="X728" s="388">
        <f t="shared" si="151"/>
        <v>0</v>
      </c>
      <c r="Y728" s="388">
        <f t="shared" si="152"/>
        <v>0</v>
      </c>
    </row>
    <row r="729" spans="2:25" x14ac:dyDescent="0.3">
      <c r="B729" s="111" t="str">
        <f t="shared" si="145"/>
        <v>!!!</v>
      </c>
      <c r="C729" s="324"/>
      <c r="D729" s="351"/>
      <c r="E729" s="354"/>
      <c r="F729" s="340"/>
      <c r="G729" s="233"/>
      <c r="H729" s="351"/>
      <c r="I729" s="353"/>
      <c r="J729" s="89"/>
      <c r="K729" s="384"/>
      <c r="L729" s="388" t="str">
        <f t="shared" si="155"/>
        <v>Leer</v>
      </c>
      <c r="M729" s="388" t="str">
        <f t="shared" si="156"/>
        <v>Leer</v>
      </c>
      <c r="N729" s="388" t="str">
        <f t="shared" si="153"/>
        <v>Leer</v>
      </c>
      <c r="O729" s="388" t="str">
        <f>VLOOKUP(C729,{"29 - Psychiatrie (Erwachsene)","BGI";"30 - Kinder- und Jugendpsychiatrie","BGII";"31 - Psychosomatik","BGI";0,"Leer"},2,0)</f>
        <v>Leer</v>
      </c>
      <c r="P729" s="388" t="str">
        <f>VLOOKUP(C729,{"29 - Psychiatrie (Erwachsene)","BGIb";"30 - Kinder- und Jugendpsychiatrie","BGIIb";"31 - Psychosomatik","BGIb";0,"Leer"},2,0)</f>
        <v>Leer</v>
      </c>
      <c r="Q729" s="388" t="str">
        <f t="shared" si="157"/>
        <v>Leer</v>
      </c>
      <c r="R729" s="388">
        <f t="shared" si="146"/>
        <v>0</v>
      </c>
      <c r="S729" s="388">
        <f t="shared" si="154"/>
        <v>0</v>
      </c>
      <c r="T729" s="388">
        <f t="shared" si="147"/>
        <v>0</v>
      </c>
      <c r="U729" s="388">
        <f t="shared" si="148"/>
        <v>0</v>
      </c>
      <c r="V729" s="388">
        <f t="shared" si="149"/>
        <v>0</v>
      </c>
      <c r="W729" s="388">
        <f t="shared" si="150"/>
        <v>0</v>
      </c>
      <c r="X729" s="388">
        <f t="shared" si="151"/>
        <v>0</v>
      </c>
      <c r="Y729" s="388">
        <f t="shared" si="152"/>
        <v>0</v>
      </c>
    </row>
    <row r="730" spans="2:25" x14ac:dyDescent="0.3">
      <c r="B730" s="111" t="str">
        <f t="shared" si="145"/>
        <v>!!!</v>
      </c>
      <c r="C730" s="324"/>
      <c r="D730" s="351"/>
      <c r="E730" s="354"/>
      <c r="F730" s="340"/>
      <c r="G730" s="233"/>
      <c r="H730" s="351"/>
      <c r="I730" s="353"/>
      <c r="J730" s="89"/>
      <c r="K730" s="384"/>
      <c r="L730" s="388" t="str">
        <f t="shared" si="155"/>
        <v>Leer</v>
      </c>
      <c r="M730" s="388" t="str">
        <f t="shared" si="156"/>
        <v>Leer</v>
      </c>
      <c r="N730" s="388" t="str">
        <f t="shared" si="153"/>
        <v>Leer</v>
      </c>
      <c r="O730" s="388" t="str">
        <f>VLOOKUP(C730,{"29 - Psychiatrie (Erwachsene)","BGI";"30 - Kinder- und Jugendpsychiatrie","BGII";"31 - Psychosomatik","BGI";0,"Leer"},2,0)</f>
        <v>Leer</v>
      </c>
      <c r="P730" s="388" t="str">
        <f>VLOOKUP(C730,{"29 - Psychiatrie (Erwachsene)","BGIb";"30 - Kinder- und Jugendpsychiatrie","BGIIb";"31 - Psychosomatik","BGIb";0,"Leer"},2,0)</f>
        <v>Leer</v>
      </c>
      <c r="Q730" s="388" t="str">
        <f t="shared" si="157"/>
        <v>Leer</v>
      </c>
      <c r="R730" s="388">
        <f t="shared" si="146"/>
        <v>0</v>
      </c>
      <c r="S730" s="388">
        <f t="shared" si="154"/>
        <v>0</v>
      </c>
      <c r="T730" s="388">
        <f t="shared" si="147"/>
        <v>0</v>
      </c>
      <c r="U730" s="388">
        <f t="shared" si="148"/>
        <v>0</v>
      </c>
      <c r="V730" s="388">
        <f t="shared" si="149"/>
        <v>0</v>
      </c>
      <c r="W730" s="388">
        <f t="shared" si="150"/>
        <v>0</v>
      </c>
      <c r="X730" s="388">
        <f t="shared" si="151"/>
        <v>0</v>
      </c>
      <c r="Y730" s="388">
        <f t="shared" si="152"/>
        <v>0</v>
      </c>
    </row>
    <row r="731" spans="2:25" x14ac:dyDescent="0.3">
      <c r="B731" s="111" t="str">
        <f t="shared" si="145"/>
        <v>!!!</v>
      </c>
      <c r="C731" s="324"/>
      <c r="D731" s="351"/>
      <c r="E731" s="354"/>
      <c r="F731" s="340"/>
      <c r="G731" s="233"/>
      <c r="H731" s="351"/>
      <c r="I731" s="353"/>
      <c r="J731" s="89"/>
      <c r="K731" s="384"/>
      <c r="L731" s="388" t="str">
        <f t="shared" si="155"/>
        <v>Leer</v>
      </c>
      <c r="M731" s="388" t="str">
        <f t="shared" si="156"/>
        <v>Leer</v>
      </c>
      <c r="N731" s="388" t="str">
        <f t="shared" si="153"/>
        <v>Leer</v>
      </c>
      <c r="O731" s="388" t="str">
        <f>VLOOKUP(C731,{"29 - Psychiatrie (Erwachsene)","BGI";"30 - Kinder- und Jugendpsychiatrie","BGII";"31 - Psychosomatik","BGI";0,"Leer"},2,0)</f>
        <v>Leer</v>
      </c>
      <c r="P731" s="388" t="str">
        <f>VLOOKUP(C731,{"29 - Psychiatrie (Erwachsene)","BGIb";"30 - Kinder- und Jugendpsychiatrie","BGIIb";"31 - Psychosomatik","BGIb";0,"Leer"},2,0)</f>
        <v>Leer</v>
      </c>
      <c r="Q731" s="388" t="str">
        <f t="shared" si="157"/>
        <v>Leer</v>
      </c>
      <c r="R731" s="388">
        <f t="shared" si="146"/>
        <v>0</v>
      </c>
      <c r="S731" s="388">
        <f t="shared" si="154"/>
        <v>0</v>
      </c>
      <c r="T731" s="388">
        <f t="shared" si="147"/>
        <v>0</v>
      </c>
      <c r="U731" s="388">
        <f t="shared" si="148"/>
        <v>0</v>
      </c>
      <c r="V731" s="388">
        <f t="shared" si="149"/>
        <v>0</v>
      </c>
      <c r="W731" s="388">
        <f t="shared" si="150"/>
        <v>0</v>
      </c>
      <c r="X731" s="388">
        <f t="shared" si="151"/>
        <v>0</v>
      </c>
      <c r="Y731" s="388">
        <f t="shared" si="152"/>
        <v>0</v>
      </c>
    </row>
    <row r="732" spans="2:25" x14ac:dyDescent="0.3">
      <c r="B732" s="111" t="str">
        <f t="shared" si="145"/>
        <v>!!!</v>
      </c>
      <c r="C732" s="324"/>
      <c r="D732" s="351"/>
      <c r="E732" s="354"/>
      <c r="F732" s="340"/>
      <c r="G732" s="233"/>
      <c r="H732" s="351"/>
      <c r="I732" s="353"/>
      <c r="J732" s="89"/>
      <c r="K732" s="384"/>
      <c r="L732" s="388" t="str">
        <f t="shared" si="155"/>
        <v>Leer</v>
      </c>
      <c r="M732" s="388" t="str">
        <f t="shared" si="156"/>
        <v>Leer</v>
      </c>
      <c r="N732" s="388" t="str">
        <f t="shared" si="153"/>
        <v>Leer</v>
      </c>
      <c r="O732" s="388" t="str">
        <f>VLOOKUP(C732,{"29 - Psychiatrie (Erwachsene)","BGI";"30 - Kinder- und Jugendpsychiatrie","BGII";"31 - Psychosomatik","BGI";0,"Leer"},2,0)</f>
        <v>Leer</v>
      </c>
      <c r="P732" s="388" t="str">
        <f>VLOOKUP(C732,{"29 - Psychiatrie (Erwachsene)","BGIb";"30 - Kinder- und Jugendpsychiatrie","BGIIb";"31 - Psychosomatik","BGIb";0,"Leer"},2,0)</f>
        <v>Leer</v>
      </c>
      <c r="Q732" s="388" t="str">
        <f t="shared" si="157"/>
        <v>Leer</v>
      </c>
      <c r="R732" s="388">
        <f t="shared" si="146"/>
        <v>0</v>
      </c>
      <c r="S732" s="388">
        <f t="shared" si="154"/>
        <v>0</v>
      </c>
      <c r="T732" s="388">
        <f t="shared" si="147"/>
        <v>0</v>
      </c>
      <c r="U732" s="388">
        <f t="shared" si="148"/>
        <v>0</v>
      </c>
      <c r="V732" s="388">
        <f t="shared" si="149"/>
        <v>0</v>
      </c>
      <c r="W732" s="388">
        <f t="shared" si="150"/>
        <v>0</v>
      </c>
      <c r="X732" s="388">
        <f t="shared" si="151"/>
        <v>0</v>
      </c>
      <c r="Y732" s="388">
        <f t="shared" si="152"/>
        <v>0</v>
      </c>
    </row>
    <row r="733" spans="2:25" x14ac:dyDescent="0.3">
      <c r="B733" s="111" t="str">
        <f t="shared" si="145"/>
        <v>!!!</v>
      </c>
      <c r="C733" s="324"/>
      <c r="D733" s="351"/>
      <c r="E733" s="354"/>
      <c r="F733" s="340"/>
      <c r="G733" s="233"/>
      <c r="H733" s="351"/>
      <c r="I733" s="353"/>
      <c r="J733" s="89"/>
      <c r="K733" s="384"/>
      <c r="L733" s="388" t="str">
        <f t="shared" si="155"/>
        <v>Leer</v>
      </c>
      <c r="M733" s="388" t="str">
        <f t="shared" si="156"/>
        <v>Leer</v>
      </c>
      <c r="N733" s="388" t="str">
        <f t="shared" si="153"/>
        <v>Leer</v>
      </c>
      <c r="O733" s="388" t="str">
        <f>VLOOKUP(C733,{"29 - Psychiatrie (Erwachsene)","BGI";"30 - Kinder- und Jugendpsychiatrie","BGII";"31 - Psychosomatik","BGI";0,"Leer"},2,0)</f>
        <v>Leer</v>
      </c>
      <c r="P733" s="388" t="str">
        <f>VLOOKUP(C733,{"29 - Psychiatrie (Erwachsene)","BGIb";"30 - Kinder- und Jugendpsychiatrie","BGIIb";"31 - Psychosomatik","BGIb";0,"Leer"},2,0)</f>
        <v>Leer</v>
      </c>
      <c r="Q733" s="388" t="str">
        <f t="shared" si="157"/>
        <v>Leer</v>
      </c>
      <c r="R733" s="388">
        <f t="shared" si="146"/>
        <v>0</v>
      </c>
      <c r="S733" s="388">
        <f t="shared" si="154"/>
        <v>0</v>
      </c>
      <c r="T733" s="388">
        <f t="shared" si="147"/>
        <v>0</v>
      </c>
      <c r="U733" s="388">
        <f t="shared" si="148"/>
        <v>0</v>
      </c>
      <c r="V733" s="388">
        <f t="shared" si="149"/>
        <v>0</v>
      </c>
      <c r="W733" s="388">
        <f t="shared" si="150"/>
        <v>0</v>
      </c>
      <c r="X733" s="388">
        <f t="shared" si="151"/>
        <v>0</v>
      </c>
      <c r="Y733" s="388">
        <f t="shared" si="152"/>
        <v>0</v>
      </c>
    </row>
    <row r="734" spans="2:25" x14ac:dyDescent="0.3">
      <c r="B734" s="111" t="str">
        <f t="shared" si="145"/>
        <v>!!!</v>
      </c>
      <c r="C734" s="324"/>
      <c r="D734" s="351"/>
      <c r="E734" s="354"/>
      <c r="F734" s="340"/>
      <c r="G734" s="233"/>
      <c r="H734" s="351"/>
      <c r="I734" s="353"/>
      <c r="J734" s="89"/>
      <c r="K734" s="384"/>
      <c r="L734" s="388" t="str">
        <f t="shared" si="155"/>
        <v>Leer</v>
      </c>
      <c r="M734" s="388" t="str">
        <f t="shared" si="156"/>
        <v>Leer</v>
      </c>
      <c r="N734" s="388" t="str">
        <f t="shared" si="153"/>
        <v>Leer</v>
      </c>
      <c r="O734" s="388" t="str">
        <f>VLOOKUP(C734,{"29 - Psychiatrie (Erwachsene)","BGI";"30 - Kinder- und Jugendpsychiatrie","BGII";"31 - Psychosomatik","BGI";0,"Leer"},2,0)</f>
        <v>Leer</v>
      </c>
      <c r="P734" s="388" t="str">
        <f>VLOOKUP(C734,{"29 - Psychiatrie (Erwachsene)","BGIb";"30 - Kinder- und Jugendpsychiatrie","BGIIb";"31 - Psychosomatik","BGIb";0,"Leer"},2,0)</f>
        <v>Leer</v>
      </c>
      <c r="Q734" s="388" t="str">
        <f t="shared" si="157"/>
        <v>Leer</v>
      </c>
      <c r="R734" s="388">
        <f t="shared" si="146"/>
        <v>0</v>
      </c>
      <c r="S734" s="388">
        <f t="shared" si="154"/>
        <v>0</v>
      </c>
      <c r="T734" s="388">
        <f t="shared" si="147"/>
        <v>0</v>
      </c>
      <c r="U734" s="388">
        <f t="shared" si="148"/>
        <v>0</v>
      </c>
      <c r="V734" s="388">
        <f t="shared" si="149"/>
        <v>0</v>
      </c>
      <c r="W734" s="388">
        <f t="shared" si="150"/>
        <v>0</v>
      </c>
      <c r="X734" s="388">
        <f t="shared" si="151"/>
        <v>0</v>
      </c>
      <c r="Y734" s="388">
        <f t="shared" si="152"/>
        <v>0</v>
      </c>
    </row>
    <row r="735" spans="2:25" x14ac:dyDescent="0.3">
      <c r="B735" s="111" t="str">
        <f t="shared" si="145"/>
        <v>!!!</v>
      </c>
      <c r="C735" s="324"/>
      <c r="D735" s="351"/>
      <c r="E735" s="354"/>
      <c r="F735" s="340"/>
      <c r="G735" s="233"/>
      <c r="H735" s="351"/>
      <c r="I735" s="353"/>
      <c r="J735" s="89"/>
      <c r="K735" s="384"/>
      <c r="L735" s="388" t="str">
        <f t="shared" si="155"/>
        <v>Leer</v>
      </c>
      <c r="M735" s="388" t="str">
        <f t="shared" si="156"/>
        <v>Leer</v>
      </c>
      <c r="N735" s="388" t="str">
        <f t="shared" si="153"/>
        <v>Leer</v>
      </c>
      <c r="O735" s="388" t="str">
        <f>VLOOKUP(C735,{"29 - Psychiatrie (Erwachsene)","BGI";"30 - Kinder- und Jugendpsychiatrie","BGII";"31 - Psychosomatik","BGI";0,"Leer"},2,0)</f>
        <v>Leer</v>
      </c>
      <c r="P735" s="388" t="str">
        <f>VLOOKUP(C735,{"29 - Psychiatrie (Erwachsene)","BGIb";"30 - Kinder- und Jugendpsychiatrie","BGIIb";"31 - Psychosomatik","BGIb";0,"Leer"},2,0)</f>
        <v>Leer</v>
      </c>
      <c r="Q735" s="388" t="str">
        <f t="shared" si="157"/>
        <v>Leer</v>
      </c>
      <c r="R735" s="388">
        <f t="shared" si="146"/>
        <v>0</v>
      </c>
      <c r="S735" s="388">
        <f t="shared" si="154"/>
        <v>0</v>
      </c>
      <c r="T735" s="388">
        <f t="shared" si="147"/>
        <v>0</v>
      </c>
      <c r="U735" s="388">
        <f t="shared" si="148"/>
        <v>0</v>
      </c>
      <c r="V735" s="388">
        <f t="shared" si="149"/>
        <v>0</v>
      </c>
      <c r="W735" s="388">
        <f t="shared" si="150"/>
        <v>0</v>
      </c>
      <c r="X735" s="388">
        <f t="shared" si="151"/>
        <v>0</v>
      </c>
      <c r="Y735" s="388">
        <f t="shared" si="152"/>
        <v>0</v>
      </c>
    </row>
    <row r="736" spans="2:25" x14ac:dyDescent="0.3">
      <c r="B736" s="111" t="str">
        <f t="shared" si="145"/>
        <v>!!!</v>
      </c>
      <c r="C736" s="324"/>
      <c r="D736" s="351"/>
      <c r="E736" s="354"/>
      <c r="F736" s="340"/>
      <c r="G736" s="233"/>
      <c r="H736" s="351"/>
      <c r="I736" s="353"/>
      <c r="J736" s="89"/>
      <c r="K736" s="384"/>
      <c r="L736" s="388" t="str">
        <f t="shared" si="155"/>
        <v>Leer</v>
      </c>
      <c r="M736" s="388" t="str">
        <f t="shared" si="156"/>
        <v>Leer</v>
      </c>
      <c r="N736" s="388" t="str">
        <f t="shared" si="153"/>
        <v>Leer</v>
      </c>
      <c r="O736" s="388" t="str">
        <f>VLOOKUP(C736,{"29 - Psychiatrie (Erwachsene)","BGI";"30 - Kinder- und Jugendpsychiatrie","BGII";"31 - Psychosomatik","BGI";0,"Leer"},2,0)</f>
        <v>Leer</v>
      </c>
      <c r="P736" s="388" t="str">
        <f>VLOOKUP(C736,{"29 - Psychiatrie (Erwachsene)","BGIb";"30 - Kinder- und Jugendpsychiatrie","BGIIb";"31 - Psychosomatik","BGIb";0,"Leer"},2,0)</f>
        <v>Leer</v>
      </c>
      <c r="Q736" s="388" t="str">
        <f t="shared" si="157"/>
        <v>Leer</v>
      </c>
      <c r="R736" s="388">
        <f t="shared" si="146"/>
        <v>0</v>
      </c>
      <c r="S736" s="388">
        <f t="shared" si="154"/>
        <v>0</v>
      </c>
      <c r="T736" s="388">
        <f t="shared" si="147"/>
        <v>0</v>
      </c>
      <c r="U736" s="388">
        <f t="shared" si="148"/>
        <v>0</v>
      </c>
      <c r="V736" s="388">
        <f t="shared" si="149"/>
        <v>0</v>
      </c>
      <c r="W736" s="388">
        <f t="shared" si="150"/>
        <v>0</v>
      </c>
      <c r="X736" s="388">
        <f t="shared" si="151"/>
        <v>0</v>
      </c>
      <c r="Y736" s="388">
        <f t="shared" si="152"/>
        <v>0</v>
      </c>
    </row>
    <row r="737" spans="2:25" x14ac:dyDescent="0.3">
      <c r="B737" s="111" t="str">
        <f t="shared" si="145"/>
        <v>!!!</v>
      </c>
      <c r="C737" s="324"/>
      <c r="D737" s="351"/>
      <c r="E737" s="354"/>
      <c r="F737" s="340"/>
      <c r="G737" s="233"/>
      <c r="H737" s="351"/>
      <c r="I737" s="353"/>
      <c r="J737" s="89"/>
      <c r="K737" s="384"/>
      <c r="L737" s="388" t="str">
        <f t="shared" si="155"/>
        <v>Leer</v>
      </c>
      <c r="M737" s="388" t="str">
        <f t="shared" si="156"/>
        <v>Leer</v>
      </c>
      <c r="N737" s="388" t="str">
        <f t="shared" si="153"/>
        <v>Leer</v>
      </c>
      <c r="O737" s="388" t="str">
        <f>VLOOKUP(C737,{"29 - Psychiatrie (Erwachsene)","BGI";"30 - Kinder- und Jugendpsychiatrie","BGII";"31 - Psychosomatik","BGI";0,"Leer"},2,0)</f>
        <v>Leer</v>
      </c>
      <c r="P737" s="388" t="str">
        <f>VLOOKUP(C737,{"29 - Psychiatrie (Erwachsene)","BGIb";"30 - Kinder- und Jugendpsychiatrie","BGIIb";"31 - Psychosomatik","BGIb";0,"Leer"},2,0)</f>
        <v>Leer</v>
      </c>
      <c r="Q737" s="388" t="str">
        <f t="shared" si="157"/>
        <v>Leer</v>
      </c>
      <c r="R737" s="388">
        <f t="shared" si="146"/>
        <v>0</v>
      </c>
      <c r="S737" s="388">
        <f t="shared" si="154"/>
        <v>0</v>
      </c>
      <c r="T737" s="388">
        <f t="shared" si="147"/>
        <v>0</v>
      </c>
      <c r="U737" s="388">
        <f t="shared" si="148"/>
        <v>0</v>
      </c>
      <c r="V737" s="388">
        <f t="shared" si="149"/>
        <v>0</v>
      </c>
      <c r="W737" s="388">
        <f t="shared" si="150"/>
        <v>0</v>
      </c>
      <c r="X737" s="388">
        <f t="shared" si="151"/>
        <v>0</v>
      </c>
      <c r="Y737" s="388">
        <f t="shared" si="152"/>
        <v>0</v>
      </c>
    </row>
    <row r="738" spans="2:25" x14ac:dyDescent="0.3">
      <c r="B738" s="111" t="str">
        <f t="shared" si="145"/>
        <v>!!!</v>
      </c>
      <c r="C738" s="324"/>
      <c r="D738" s="351"/>
      <c r="E738" s="354"/>
      <c r="F738" s="340"/>
      <c r="G738" s="233"/>
      <c r="H738" s="351"/>
      <c r="I738" s="353"/>
      <c r="J738" s="89"/>
      <c r="K738" s="384"/>
      <c r="L738" s="388" t="str">
        <f t="shared" si="155"/>
        <v>Leer</v>
      </c>
      <c r="M738" s="388" t="str">
        <f t="shared" si="156"/>
        <v>Leer</v>
      </c>
      <c r="N738" s="388" t="str">
        <f t="shared" si="153"/>
        <v>Leer</v>
      </c>
      <c r="O738" s="388" t="str">
        <f>VLOOKUP(C738,{"29 - Psychiatrie (Erwachsene)","BGI";"30 - Kinder- und Jugendpsychiatrie","BGII";"31 - Psychosomatik","BGI";0,"Leer"},2,0)</f>
        <v>Leer</v>
      </c>
      <c r="P738" s="388" t="str">
        <f>VLOOKUP(C738,{"29 - Psychiatrie (Erwachsene)","BGIb";"30 - Kinder- und Jugendpsychiatrie","BGIIb";"31 - Psychosomatik","BGIb";0,"Leer"},2,0)</f>
        <v>Leer</v>
      </c>
      <c r="Q738" s="388" t="str">
        <f t="shared" si="157"/>
        <v>Leer</v>
      </c>
      <c r="R738" s="388">
        <f t="shared" si="146"/>
        <v>0</v>
      </c>
      <c r="S738" s="388">
        <f t="shared" si="154"/>
        <v>0</v>
      </c>
      <c r="T738" s="388">
        <f t="shared" si="147"/>
        <v>0</v>
      </c>
      <c r="U738" s="388">
        <f t="shared" si="148"/>
        <v>0</v>
      </c>
      <c r="V738" s="388">
        <f t="shared" si="149"/>
        <v>0</v>
      </c>
      <c r="W738" s="388">
        <f t="shared" si="150"/>
        <v>0</v>
      </c>
      <c r="X738" s="388">
        <f t="shared" si="151"/>
        <v>0</v>
      </c>
      <c r="Y738" s="388">
        <f t="shared" si="152"/>
        <v>0</v>
      </c>
    </row>
    <row r="739" spans="2:25" x14ac:dyDescent="0.3">
      <c r="B739" s="111" t="str">
        <f t="shared" si="145"/>
        <v>!!!</v>
      </c>
      <c r="C739" s="324"/>
      <c r="D739" s="351"/>
      <c r="E739" s="354"/>
      <c r="F739" s="340"/>
      <c r="G739" s="233"/>
      <c r="H739" s="351"/>
      <c r="I739" s="353"/>
      <c r="J739" s="89"/>
      <c r="K739" s="384"/>
      <c r="L739" s="388" t="str">
        <f t="shared" si="155"/>
        <v>Leer</v>
      </c>
      <c r="M739" s="388" t="str">
        <f t="shared" si="156"/>
        <v>Leer</v>
      </c>
      <c r="N739" s="388" t="str">
        <f t="shared" si="153"/>
        <v>Leer</v>
      </c>
      <c r="O739" s="388" t="str">
        <f>VLOOKUP(C739,{"29 - Psychiatrie (Erwachsene)","BGI";"30 - Kinder- und Jugendpsychiatrie","BGII";"31 - Psychosomatik","BGI";0,"Leer"},2,0)</f>
        <v>Leer</v>
      </c>
      <c r="P739" s="388" t="str">
        <f>VLOOKUP(C739,{"29 - Psychiatrie (Erwachsene)","BGIb";"30 - Kinder- und Jugendpsychiatrie","BGIIb";"31 - Psychosomatik","BGIb";0,"Leer"},2,0)</f>
        <v>Leer</v>
      </c>
      <c r="Q739" s="388" t="str">
        <f t="shared" si="157"/>
        <v>Leer</v>
      </c>
      <c r="R739" s="388">
        <f t="shared" si="146"/>
        <v>0</v>
      </c>
      <c r="S739" s="388">
        <f t="shared" si="154"/>
        <v>0</v>
      </c>
      <c r="T739" s="388">
        <f t="shared" si="147"/>
        <v>0</v>
      </c>
      <c r="U739" s="388">
        <f t="shared" si="148"/>
        <v>0</v>
      </c>
      <c r="V739" s="388">
        <f t="shared" si="149"/>
        <v>0</v>
      </c>
      <c r="W739" s="388">
        <f t="shared" si="150"/>
        <v>0</v>
      </c>
      <c r="X739" s="388">
        <f t="shared" si="151"/>
        <v>0</v>
      </c>
      <c r="Y739" s="388">
        <f t="shared" si="152"/>
        <v>0</v>
      </c>
    </row>
    <row r="740" spans="2:25" x14ac:dyDescent="0.3">
      <c r="B740" s="111" t="str">
        <f t="shared" si="145"/>
        <v>!!!</v>
      </c>
      <c r="C740" s="324"/>
      <c r="D740" s="351"/>
      <c r="E740" s="354"/>
      <c r="F740" s="340"/>
      <c r="G740" s="233"/>
      <c r="H740" s="351"/>
      <c r="I740" s="353"/>
      <c r="J740" s="89"/>
      <c r="K740" s="384"/>
      <c r="L740" s="388" t="str">
        <f t="shared" si="155"/>
        <v>Leer</v>
      </c>
      <c r="M740" s="388" t="str">
        <f t="shared" si="156"/>
        <v>Leer</v>
      </c>
      <c r="N740" s="388" t="str">
        <f t="shared" si="153"/>
        <v>Leer</v>
      </c>
      <c r="O740" s="388" t="str">
        <f>VLOOKUP(C740,{"29 - Psychiatrie (Erwachsene)","BGI";"30 - Kinder- und Jugendpsychiatrie","BGII";"31 - Psychosomatik","BGI";0,"Leer"},2,0)</f>
        <v>Leer</v>
      </c>
      <c r="P740" s="388" t="str">
        <f>VLOOKUP(C740,{"29 - Psychiatrie (Erwachsene)","BGIb";"30 - Kinder- und Jugendpsychiatrie","BGIIb";"31 - Psychosomatik","BGIb";0,"Leer"},2,0)</f>
        <v>Leer</v>
      </c>
      <c r="Q740" s="388" t="str">
        <f t="shared" si="157"/>
        <v>Leer</v>
      </c>
      <c r="R740" s="388">
        <f t="shared" si="146"/>
        <v>0</v>
      </c>
      <c r="S740" s="388">
        <f t="shared" si="154"/>
        <v>0</v>
      </c>
      <c r="T740" s="388">
        <f t="shared" si="147"/>
        <v>0</v>
      </c>
      <c r="U740" s="388">
        <f t="shared" si="148"/>
        <v>0</v>
      </c>
      <c r="V740" s="388">
        <f t="shared" si="149"/>
        <v>0</v>
      </c>
      <c r="W740" s="388">
        <f t="shared" si="150"/>
        <v>0</v>
      </c>
      <c r="X740" s="388">
        <f t="shared" si="151"/>
        <v>0</v>
      </c>
      <c r="Y740" s="388">
        <f t="shared" si="152"/>
        <v>0</v>
      </c>
    </row>
    <row r="741" spans="2:25" x14ac:dyDescent="0.3">
      <c r="B741" s="111" t="str">
        <f t="shared" si="145"/>
        <v>!!!</v>
      </c>
      <c r="C741" s="324"/>
      <c r="D741" s="351"/>
      <c r="E741" s="354"/>
      <c r="F741" s="340"/>
      <c r="G741" s="233"/>
      <c r="H741" s="351"/>
      <c r="I741" s="353"/>
      <c r="J741" s="89"/>
      <c r="K741" s="384"/>
      <c r="L741" s="388" t="str">
        <f t="shared" si="155"/>
        <v>Leer</v>
      </c>
      <c r="M741" s="388" t="str">
        <f t="shared" si="156"/>
        <v>Leer</v>
      </c>
      <c r="N741" s="388" t="str">
        <f t="shared" si="153"/>
        <v>Leer</v>
      </c>
      <c r="O741" s="388" t="str">
        <f>VLOOKUP(C741,{"29 - Psychiatrie (Erwachsene)","BGI";"30 - Kinder- und Jugendpsychiatrie","BGII";"31 - Psychosomatik","BGI";0,"Leer"},2,0)</f>
        <v>Leer</v>
      </c>
      <c r="P741" s="388" t="str">
        <f>VLOOKUP(C741,{"29 - Psychiatrie (Erwachsene)","BGIb";"30 - Kinder- und Jugendpsychiatrie","BGIIb";"31 - Psychosomatik","BGIb";0,"Leer"},2,0)</f>
        <v>Leer</v>
      </c>
      <c r="Q741" s="388" t="str">
        <f t="shared" si="157"/>
        <v>Leer</v>
      </c>
      <c r="R741" s="388">
        <f t="shared" si="146"/>
        <v>0</v>
      </c>
      <c r="S741" s="388">
        <f t="shared" si="154"/>
        <v>0</v>
      </c>
      <c r="T741" s="388">
        <f t="shared" si="147"/>
        <v>0</v>
      </c>
      <c r="U741" s="388">
        <f t="shared" si="148"/>
        <v>0</v>
      </c>
      <c r="V741" s="388">
        <f t="shared" si="149"/>
        <v>0</v>
      </c>
      <c r="W741" s="388">
        <f t="shared" si="150"/>
        <v>0</v>
      </c>
      <c r="X741" s="388">
        <f t="shared" si="151"/>
        <v>0</v>
      </c>
      <c r="Y741" s="388">
        <f t="shared" si="152"/>
        <v>0</v>
      </c>
    </row>
    <row r="742" spans="2:25" x14ac:dyDescent="0.3">
      <c r="B742" s="111" t="str">
        <f t="shared" si="145"/>
        <v>!!!</v>
      </c>
      <c r="C742" s="324"/>
      <c r="D742" s="351"/>
      <c r="E742" s="354"/>
      <c r="F742" s="340"/>
      <c r="G742" s="233"/>
      <c r="H742" s="351"/>
      <c r="I742" s="353"/>
      <c r="J742" s="89"/>
      <c r="K742" s="384"/>
      <c r="L742" s="388" t="str">
        <f t="shared" si="155"/>
        <v>Leer</v>
      </c>
      <c r="M742" s="388" t="str">
        <f t="shared" si="156"/>
        <v>Leer</v>
      </c>
      <c r="N742" s="388" t="str">
        <f t="shared" si="153"/>
        <v>Leer</v>
      </c>
      <c r="O742" s="388" t="str">
        <f>VLOOKUP(C742,{"29 - Psychiatrie (Erwachsene)","BGI";"30 - Kinder- und Jugendpsychiatrie","BGII";"31 - Psychosomatik","BGI";0,"Leer"},2,0)</f>
        <v>Leer</v>
      </c>
      <c r="P742" s="388" t="str">
        <f>VLOOKUP(C742,{"29 - Psychiatrie (Erwachsene)","BGIb";"30 - Kinder- und Jugendpsychiatrie","BGIIb";"31 - Psychosomatik","BGIb";0,"Leer"},2,0)</f>
        <v>Leer</v>
      </c>
      <c r="Q742" s="388" t="str">
        <f t="shared" si="157"/>
        <v>Leer</v>
      </c>
      <c r="R742" s="388">
        <f t="shared" si="146"/>
        <v>0</v>
      </c>
      <c r="S742" s="388">
        <f t="shared" si="154"/>
        <v>0</v>
      </c>
      <c r="T742" s="388">
        <f t="shared" si="147"/>
        <v>0</v>
      </c>
      <c r="U742" s="388">
        <f t="shared" si="148"/>
        <v>0</v>
      </c>
      <c r="V742" s="388">
        <f t="shared" si="149"/>
        <v>0</v>
      </c>
      <c r="W742" s="388">
        <f t="shared" si="150"/>
        <v>0</v>
      </c>
      <c r="X742" s="388">
        <f t="shared" si="151"/>
        <v>0</v>
      </c>
      <c r="Y742" s="388">
        <f t="shared" si="152"/>
        <v>0</v>
      </c>
    </row>
    <row r="743" spans="2:25" x14ac:dyDescent="0.3">
      <c r="B743" s="111" t="str">
        <f t="shared" si="145"/>
        <v>!!!</v>
      </c>
      <c r="C743" s="324"/>
      <c r="D743" s="351"/>
      <c r="E743" s="354"/>
      <c r="F743" s="340"/>
      <c r="G743" s="233"/>
      <c r="H743" s="351"/>
      <c r="I743" s="353"/>
      <c r="J743" s="89"/>
      <c r="K743" s="384"/>
      <c r="L743" s="388" t="str">
        <f t="shared" si="155"/>
        <v>Leer</v>
      </c>
      <c r="M743" s="388" t="str">
        <f t="shared" si="156"/>
        <v>Leer</v>
      </c>
      <c r="N743" s="388" t="str">
        <f t="shared" si="153"/>
        <v>Leer</v>
      </c>
      <c r="O743" s="388" t="str">
        <f>VLOOKUP(C743,{"29 - Psychiatrie (Erwachsene)","BGI";"30 - Kinder- und Jugendpsychiatrie","BGII";"31 - Psychosomatik","BGI";0,"Leer"},2,0)</f>
        <v>Leer</v>
      </c>
      <c r="P743" s="388" t="str">
        <f>VLOOKUP(C743,{"29 - Psychiatrie (Erwachsene)","BGIb";"30 - Kinder- und Jugendpsychiatrie","BGIIb";"31 - Psychosomatik","BGIb";0,"Leer"},2,0)</f>
        <v>Leer</v>
      </c>
      <c r="Q743" s="388" t="str">
        <f t="shared" si="157"/>
        <v>Leer</v>
      </c>
      <c r="R743" s="388">
        <f t="shared" ref="R743:R763" si="158">IF(LEN(B743)&gt;0,0,1)</f>
        <v>0</v>
      </c>
      <c r="S743" s="388">
        <f t="shared" si="154"/>
        <v>0</v>
      </c>
      <c r="T743" s="388">
        <f t="shared" ref="T743:T763" si="159">IF(LEN(D743)&gt;0,1,0)</f>
        <v>0</v>
      </c>
      <c r="U743" s="388">
        <f t="shared" ref="U743:U763" si="160">IF(LEN(E743)&gt;0,1,0)</f>
        <v>0</v>
      </c>
      <c r="V743" s="388">
        <f t="shared" ref="V743:V763" si="161">IF(LEN(F743)&gt;0,1,0)</f>
        <v>0</v>
      </c>
      <c r="W743" s="388">
        <f t="shared" ref="W743:W763" si="162">IF(LEN(G743)&gt;0,1,0)</f>
        <v>0</v>
      </c>
      <c r="X743" s="388">
        <f t="shared" ref="X743:X763" si="163">IF(LEN(H743)&gt;0,1,0)</f>
        <v>0</v>
      </c>
      <c r="Y743" s="388">
        <f t="shared" ref="Y743:Y763" si="164">IF(LEN(I743)&gt;0,1,0)</f>
        <v>0</v>
      </c>
    </row>
    <row r="744" spans="2:25" x14ac:dyDescent="0.3">
      <c r="B744" s="111" t="str">
        <f t="shared" si="145"/>
        <v>!!!</v>
      </c>
      <c r="C744" s="324"/>
      <c r="D744" s="351"/>
      <c r="E744" s="354"/>
      <c r="F744" s="340"/>
      <c r="G744" s="233"/>
      <c r="H744" s="351"/>
      <c r="I744" s="353"/>
      <c r="J744" s="89"/>
      <c r="K744" s="384"/>
      <c r="L744" s="388" t="str">
        <f t="shared" si="155"/>
        <v>Leer</v>
      </c>
      <c r="M744" s="388" t="str">
        <f t="shared" si="156"/>
        <v>Leer</v>
      </c>
      <c r="N744" s="388" t="str">
        <f t="shared" si="153"/>
        <v>Leer</v>
      </c>
      <c r="O744" s="388" t="str">
        <f>VLOOKUP(C744,{"29 - Psychiatrie (Erwachsene)","BGI";"30 - Kinder- und Jugendpsychiatrie","BGII";"31 - Psychosomatik","BGI";0,"Leer"},2,0)</f>
        <v>Leer</v>
      </c>
      <c r="P744" s="388" t="str">
        <f>VLOOKUP(C744,{"29 - Psychiatrie (Erwachsene)","BGIb";"30 - Kinder- und Jugendpsychiatrie","BGIIb";"31 - Psychosomatik","BGIb";0,"Leer"},2,0)</f>
        <v>Leer</v>
      </c>
      <c r="Q744" s="388" t="str">
        <f t="shared" si="157"/>
        <v>Leer</v>
      </c>
      <c r="R744" s="388">
        <f t="shared" si="158"/>
        <v>0</v>
      </c>
      <c r="S744" s="388">
        <f t="shared" si="154"/>
        <v>0</v>
      </c>
      <c r="T744" s="388">
        <f t="shared" si="159"/>
        <v>0</v>
      </c>
      <c r="U744" s="388">
        <f t="shared" si="160"/>
        <v>0</v>
      </c>
      <c r="V744" s="388">
        <f t="shared" si="161"/>
        <v>0</v>
      </c>
      <c r="W744" s="388">
        <f t="shared" si="162"/>
        <v>0</v>
      </c>
      <c r="X744" s="388">
        <f t="shared" si="163"/>
        <v>0</v>
      </c>
      <c r="Y744" s="388">
        <f t="shared" si="164"/>
        <v>0</v>
      </c>
    </row>
    <row r="745" spans="2:25" x14ac:dyDescent="0.3">
      <c r="B745" s="111" t="str">
        <f t="shared" si="145"/>
        <v>!!!</v>
      </c>
      <c r="C745" s="324"/>
      <c r="D745" s="351"/>
      <c r="E745" s="354"/>
      <c r="F745" s="340"/>
      <c r="G745" s="233"/>
      <c r="H745" s="351"/>
      <c r="I745" s="353"/>
      <c r="J745" s="89"/>
      <c r="K745" s="384"/>
      <c r="L745" s="388" t="str">
        <f t="shared" si="155"/>
        <v>Leer</v>
      </c>
      <c r="M745" s="388" t="str">
        <f t="shared" si="156"/>
        <v>Leer</v>
      </c>
      <c r="N745" s="388" t="str">
        <f t="shared" si="153"/>
        <v>Leer</v>
      </c>
      <c r="O745" s="388" t="str">
        <f>VLOOKUP(C745,{"29 - Psychiatrie (Erwachsene)","BGI";"30 - Kinder- und Jugendpsychiatrie","BGII";"31 - Psychosomatik","BGI";0,"Leer"},2,0)</f>
        <v>Leer</v>
      </c>
      <c r="P745" s="388" t="str">
        <f>VLOOKUP(C745,{"29 - Psychiatrie (Erwachsene)","BGIb";"30 - Kinder- und Jugendpsychiatrie","BGIIb";"31 - Psychosomatik","BGIb";0,"Leer"},2,0)</f>
        <v>Leer</v>
      </c>
      <c r="Q745" s="388" t="str">
        <f t="shared" si="157"/>
        <v>Leer</v>
      </c>
      <c r="R745" s="388">
        <f t="shared" si="158"/>
        <v>0</v>
      </c>
      <c r="S745" s="388">
        <f t="shared" si="154"/>
        <v>0</v>
      </c>
      <c r="T745" s="388">
        <f t="shared" si="159"/>
        <v>0</v>
      </c>
      <c r="U745" s="388">
        <f t="shared" si="160"/>
        <v>0</v>
      </c>
      <c r="V745" s="388">
        <f t="shared" si="161"/>
        <v>0</v>
      </c>
      <c r="W745" s="388">
        <f t="shared" si="162"/>
        <v>0</v>
      </c>
      <c r="X745" s="388">
        <f t="shared" si="163"/>
        <v>0</v>
      </c>
      <c r="Y745" s="388">
        <f t="shared" si="164"/>
        <v>0</v>
      </c>
    </row>
    <row r="746" spans="2:25" x14ac:dyDescent="0.3">
      <c r="B746" s="111" t="str">
        <f t="shared" si="145"/>
        <v>!!!</v>
      </c>
      <c r="C746" s="324"/>
      <c r="D746" s="351"/>
      <c r="E746" s="354"/>
      <c r="F746" s="340"/>
      <c r="G746" s="233"/>
      <c r="H746" s="351"/>
      <c r="I746" s="353"/>
      <c r="J746" s="89"/>
      <c r="K746" s="384"/>
      <c r="L746" s="388" t="str">
        <f t="shared" si="155"/>
        <v>Leer</v>
      </c>
      <c r="M746" s="388" t="str">
        <f t="shared" si="156"/>
        <v>Leer</v>
      </c>
      <c r="N746" s="388" t="str">
        <f t="shared" si="153"/>
        <v>Leer</v>
      </c>
      <c r="O746" s="388" t="str">
        <f>VLOOKUP(C746,{"29 - Psychiatrie (Erwachsene)","BGI";"30 - Kinder- und Jugendpsychiatrie","BGII";"31 - Psychosomatik","BGI";0,"Leer"},2,0)</f>
        <v>Leer</v>
      </c>
      <c r="P746" s="388" t="str">
        <f>VLOOKUP(C746,{"29 - Psychiatrie (Erwachsene)","BGIb";"30 - Kinder- und Jugendpsychiatrie","BGIIb";"31 - Psychosomatik","BGIb";0,"Leer"},2,0)</f>
        <v>Leer</v>
      </c>
      <c r="Q746" s="388" t="str">
        <f t="shared" si="157"/>
        <v>Leer</v>
      </c>
      <c r="R746" s="388">
        <f t="shared" si="158"/>
        <v>0</v>
      </c>
      <c r="S746" s="388">
        <f t="shared" si="154"/>
        <v>0</v>
      </c>
      <c r="T746" s="388">
        <f t="shared" si="159"/>
        <v>0</v>
      </c>
      <c r="U746" s="388">
        <f t="shared" si="160"/>
        <v>0</v>
      </c>
      <c r="V746" s="388">
        <f t="shared" si="161"/>
        <v>0</v>
      </c>
      <c r="W746" s="388">
        <f t="shared" si="162"/>
        <v>0</v>
      </c>
      <c r="X746" s="388">
        <f t="shared" si="163"/>
        <v>0</v>
      </c>
      <c r="Y746" s="388">
        <f t="shared" si="164"/>
        <v>0</v>
      </c>
    </row>
    <row r="747" spans="2:25" x14ac:dyDescent="0.3">
      <c r="B747" s="111" t="str">
        <f t="shared" si="145"/>
        <v>!!!</v>
      </c>
      <c r="C747" s="324"/>
      <c r="D747" s="351"/>
      <c r="E747" s="354"/>
      <c r="F747" s="340"/>
      <c r="G747" s="233"/>
      <c r="H747" s="351"/>
      <c r="I747" s="353"/>
      <c r="J747" s="89"/>
      <c r="K747" s="384"/>
      <c r="L747" s="388" t="str">
        <f t="shared" si="155"/>
        <v>Leer</v>
      </c>
      <c r="M747" s="388" t="str">
        <f t="shared" si="156"/>
        <v>Leer</v>
      </c>
      <c r="N747" s="388" t="str">
        <f t="shared" si="153"/>
        <v>Leer</v>
      </c>
      <c r="O747" s="388" t="str">
        <f>VLOOKUP(C747,{"29 - Psychiatrie (Erwachsene)","BGI";"30 - Kinder- und Jugendpsychiatrie","BGII";"31 - Psychosomatik","BGI";0,"Leer"},2,0)</f>
        <v>Leer</v>
      </c>
      <c r="P747" s="388" t="str">
        <f>VLOOKUP(C747,{"29 - Psychiatrie (Erwachsene)","BGIb";"30 - Kinder- und Jugendpsychiatrie","BGIIb";"31 - Psychosomatik","BGIb";0,"Leer"},2,0)</f>
        <v>Leer</v>
      </c>
      <c r="Q747" s="388" t="str">
        <f t="shared" si="157"/>
        <v>Leer</v>
      </c>
      <c r="R747" s="388">
        <f t="shared" si="158"/>
        <v>0</v>
      </c>
      <c r="S747" s="388">
        <f t="shared" si="154"/>
        <v>0</v>
      </c>
      <c r="T747" s="388">
        <f t="shared" si="159"/>
        <v>0</v>
      </c>
      <c r="U747" s="388">
        <f t="shared" si="160"/>
        <v>0</v>
      </c>
      <c r="V747" s="388">
        <f t="shared" si="161"/>
        <v>0</v>
      </c>
      <c r="W747" s="388">
        <f t="shared" si="162"/>
        <v>0</v>
      </c>
      <c r="X747" s="388">
        <f t="shared" si="163"/>
        <v>0</v>
      </c>
      <c r="Y747" s="388">
        <f t="shared" si="164"/>
        <v>0</v>
      </c>
    </row>
    <row r="748" spans="2:25" x14ac:dyDescent="0.3">
      <c r="B748" s="111" t="str">
        <f t="shared" si="145"/>
        <v>!!!</v>
      </c>
      <c r="C748" s="324"/>
      <c r="D748" s="351"/>
      <c r="E748" s="354"/>
      <c r="F748" s="340"/>
      <c r="G748" s="233"/>
      <c r="H748" s="351"/>
      <c r="I748" s="353"/>
      <c r="J748" s="89"/>
      <c r="K748" s="384"/>
      <c r="L748" s="388" t="str">
        <f t="shared" si="155"/>
        <v>Leer</v>
      </c>
      <c r="M748" s="388" t="str">
        <f t="shared" si="156"/>
        <v>Leer</v>
      </c>
      <c r="N748" s="388" t="str">
        <f t="shared" si="153"/>
        <v>Leer</v>
      </c>
      <c r="O748" s="388" t="str">
        <f>VLOOKUP(C748,{"29 - Psychiatrie (Erwachsene)","BGI";"30 - Kinder- und Jugendpsychiatrie","BGII";"31 - Psychosomatik","BGI";0,"Leer"},2,0)</f>
        <v>Leer</v>
      </c>
      <c r="P748" s="388" t="str">
        <f>VLOOKUP(C748,{"29 - Psychiatrie (Erwachsene)","BGIb";"30 - Kinder- und Jugendpsychiatrie","BGIIb";"31 - Psychosomatik","BGIb";0,"Leer"},2,0)</f>
        <v>Leer</v>
      </c>
      <c r="Q748" s="388" t="str">
        <f t="shared" si="157"/>
        <v>Leer</v>
      </c>
      <c r="R748" s="388">
        <f t="shared" si="158"/>
        <v>0</v>
      </c>
      <c r="S748" s="388">
        <f t="shared" si="154"/>
        <v>0</v>
      </c>
      <c r="T748" s="388">
        <f t="shared" si="159"/>
        <v>0</v>
      </c>
      <c r="U748" s="388">
        <f t="shared" si="160"/>
        <v>0</v>
      </c>
      <c r="V748" s="388">
        <f t="shared" si="161"/>
        <v>0</v>
      </c>
      <c r="W748" s="388">
        <f t="shared" si="162"/>
        <v>0</v>
      </c>
      <c r="X748" s="388">
        <f t="shared" si="163"/>
        <v>0</v>
      </c>
      <c r="Y748" s="388">
        <f t="shared" si="164"/>
        <v>0</v>
      </c>
    </row>
    <row r="749" spans="2:25" x14ac:dyDescent="0.3">
      <c r="B749" s="111" t="str">
        <f t="shared" si="145"/>
        <v>!!!</v>
      </c>
      <c r="C749" s="324"/>
      <c r="D749" s="351"/>
      <c r="E749" s="354"/>
      <c r="F749" s="340"/>
      <c r="G749" s="233"/>
      <c r="H749" s="351"/>
      <c r="I749" s="353"/>
      <c r="J749" s="89"/>
      <c r="K749" s="384"/>
      <c r="L749" s="388" t="str">
        <f t="shared" si="155"/>
        <v>Leer</v>
      </c>
      <c r="M749" s="388" t="str">
        <f t="shared" si="156"/>
        <v>Leer</v>
      </c>
      <c r="N749" s="388" t="str">
        <f t="shared" si="153"/>
        <v>Leer</v>
      </c>
      <c r="O749" s="388" t="str">
        <f>VLOOKUP(C749,{"29 - Psychiatrie (Erwachsene)","BGI";"30 - Kinder- und Jugendpsychiatrie","BGII";"31 - Psychosomatik","BGI";0,"Leer"},2,0)</f>
        <v>Leer</v>
      </c>
      <c r="P749" s="388" t="str">
        <f>VLOOKUP(C749,{"29 - Psychiatrie (Erwachsene)","BGIb";"30 - Kinder- und Jugendpsychiatrie","BGIIb";"31 - Psychosomatik","BGIb";0,"Leer"},2,0)</f>
        <v>Leer</v>
      </c>
      <c r="Q749" s="388" t="str">
        <f t="shared" si="157"/>
        <v>Leer</v>
      </c>
      <c r="R749" s="388">
        <f t="shared" si="158"/>
        <v>0</v>
      </c>
      <c r="S749" s="388">
        <f t="shared" si="154"/>
        <v>0</v>
      </c>
      <c r="T749" s="388">
        <f t="shared" si="159"/>
        <v>0</v>
      </c>
      <c r="U749" s="388">
        <f t="shared" si="160"/>
        <v>0</v>
      </c>
      <c r="V749" s="388">
        <f t="shared" si="161"/>
        <v>0</v>
      </c>
      <c r="W749" s="388">
        <f t="shared" si="162"/>
        <v>0</v>
      </c>
      <c r="X749" s="388">
        <f t="shared" si="163"/>
        <v>0</v>
      </c>
      <c r="Y749" s="388">
        <f t="shared" si="164"/>
        <v>0</v>
      </c>
    </row>
    <row r="750" spans="2:25" x14ac:dyDescent="0.3">
      <c r="B750" s="111" t="str">
        <f t="shared" si="145"/>
        <v>!!!</v>
      </c>
      <c r="C750" s="324"/>
      <c r="D750" s="351"/>
      <c r="E750" s="354"/>
      <c r="F750" s="340"/>
      <c r="G750" s="233"/>
      <c r="H750" s="351"/>
      <c r="I750" s="353"/>
      <c r="J750" s="89"/>
      <c r="K750" s="384"/>
      <c r="L750" s="388" t="str">
        <f t="shared" si="155"/>
        <v>Leer</v>
      </c>
      <c r="M750" s="388" t="str">
        <f t="shared" si="156"/>
        <v>Leer</v>
      </c>
      <c r="N750" s="388" t="str">
        <f t="shared" si="153"/>
        <v>Leer</v>
      </c>
      <c r="O750" s="388" t="str">
        <f>VLOOKUP(C750,{"29 - Psychiatrie (Erwachsene)","BGI";"30 - Kinder- und Jugendpsychiatrie","BGII";"31 - Psychosomatik","BGI";0,"Leer"},2,0)</f>
        <v>Leer</v>
      </c>
      <c r="P750" s="388" t="str">
        <f>VLOOKUP(C750,{"29 - Psychiatrie (Erwachsene)","BGIb";"30 - Kinder- und Jugendpsychiatrie","BGIIb";"31 - Psychosomatik","BGIb";0,"Leer"},2,0)</f>
        <v>Leer</v>
      </c>
      <c r="Q750" s="388" t="str">
        <f t="shared" si="157"/>
        <v>Leer</v>
      </c>
      <c r="R750" s="388">
        <f t="shared" si="158"/>
        <v>0</v>
      </c>
      <c r="S750" s="388">
        <f t="shared" si="154"/>
        <v>0</v>
      </c>
      <c r="T750" s="388">
        <f t="shared" si="159"/>
        <v>0</v>
      </c>
      <c r="U750" s="388">
        <f t="shared" si="160"/>
        <v>0</v>
      </c>
      <c r="V750" s="388">
        <f t="shared" si="161"/>
        <v>0</v>
      </c>
      <c r="W750" s="388">
        <f t="shared" si="162"/>
        <v>0</v>
      </c>
      <c r="X750" s="388">
        <f t="shared" si="163"/>
        <v>0</v>
      </c>
      <c r="Y750" s="388">
        <f t="shared" si="164"/>
        <v>0</v>
      </c>
    </row>
    <row r="751" spans="2:25" x14ac:dyDescent="0.3">
      <c r="B751" s="111" t="str">
        <f t="shared" si="145"/>
        <v>!!!</v>
      </c>
      <c r="C751" s="324"/>
      <c r="D751" s="351"/>
      <c r="E751" s="354"/>
      <c r="F751" s="340"/>
      <c r="G751" s="233"/>
      <c r="H751" s="351"/>
      <c r="I751" s="353"/>
      <c r="J751" s="89"/>
      <c r="K751" s="384"/>
      <c r="L751" s="388" t="str">
        <f t="shared" si="155"/>
        <v>Leer</v>
      </c>
      <c r="M751" s="388" t="str">
        <f t="shared" si="156"/>
        <v>Leer</v>
      </c>
      <c r="N751" s="388" t="str">
        <f t="shared" si="153"/>
        <v>Leer</v>
      </c>
      <c r="O751" s="388" t="str">
        <f>VLOOKUP(C751,{"29 - Psychiatrie (Erwachsene)","BGI";"30 - Kinder- und Jugendpsychiatrie","BGII";"31 - Psychosomatik","BGI";0,"Leer"},2,0)</f>
        <v>Leer</v>
      </c>
      <c r="P751" s="388" t="str">
        <f>VLOOKUP(C751,{"29 - Psychiatrie (Erwachsene)","BGIb";"30 - Kinder- und Jugendpsychiatrie","BGIIb";"31 - Psychosomatik","BGIb";0,"Leer"},2,0)</f>
        <v>Leer</v>
      </c>
      <c r="Q751" s="388" t="str">
        <f t="shared" si="157"/>
        <v>Leer</v>
      </c>
      <c r="R751" s="388">
        <f t="shared" si="158"/>
        <v>0</v>
      </c>
      <c r="S751" s="388">
        <f t="shared" si="154"/>
        <v>0</v>
      </c>
      <c r="T751" s="388">
        <f t="shared" si="159"/>
        <v>0</v>
      </c>
      <c r="U751" s="388">
        <f t="shared" si="160"/>
        <v>0</v>
      </c>
      <c r="V751" s="388">
        <f t="shared" si="161"/>
        <v>0</v>
      </c>
      <c r="W751" s="388">
        <f t="shared" si="162"/>
        <v>0</v>
      </c>
      <c r="X751" s="388">
        <f t="shared" si="163"/>
        <v>0</v>
      </c>
      <c r="Y751" s="388">
        <f t="shared" si="164"/>
        <v>0</v>
      </c>
    </row>
    <row r="752" spans="2:25" x14ac:dyDescent="0.3">
      <c r="B752" s="111" t="str">
        <f t="shared" si="145"/>
        <v>!!!</v>
      </c>
      <c r="C752" s="324"/>
      <c r="D752" s="351"/>
      <c r="E752" s="354"/>
      <c r="F752" s="340"/>
      <c r="G752" s="233"/>
      <c r="H752" s="351"/>
      <c r="I752" s="353"/>
      <c r="J752" s="89"/>
      <c r="K752" s="384"/>
      <c r="L752" s="388" t="str">
        <f t="shared" si="155"/>
        <v>Leer</v>
      </c>
      <c r="M752" s="388" t="str">
        <f t="shared" si="156"/>
        <v>Leer</v>
      </c>
      <c r="N752" s="388" t="str">
        <f t="shared" si="153"/>
        <v>Leer</v>
      </c>
      <c r="O752" s="388" t="str">
        <f>VLOOKUP(C752,{"29 - Psychiatrie (Erwachsene)","BGI";"30 - Kinder- und Jugendpsychiatrie","BGII";"31 - Psychosomatik","BGI";0,"Leer"},2,0)</f>
        <v>Leer</v>
      </c>
      <c r="P752" s="388" t="str">
        <f>VLOOKUP(C752,{"29 - Psychiatrie (Erwachsene)","BGIb";"30 - Kinder- und Jugendpsychiatrie","BGIIb";"31 - Psychosomatik","BGIb";0,"Leer"},2,0)</f>
        <v>Leer</v>
      </c>
      <c r="Q752" s="388" t="str">
        <f t="shared" si="157"/>
        <v>Leer</v>
      </c>
      <c r="R752" s="388">
        <f t="shared" si="158"/>
        <v>0</v>
      </c>
      <c r="S752" s="388">
        <f t="shared" si="154"/>
        <v>0</v>
      </c>
      <c r="T752" s="388">
        <f t="shared" si="159"/>
        <v>0</v>
      </c>
      <c r="U752" s="388">
        <f t="shared" si="160"/>
        <v>0</v>
      </c>
      <c r="V752" s="388">
        <f t="shared" si="161"/>
        <v>0</v>
      </c>
      <c r="W752" s="388">
        <f t="shared" si="162"/>
        <v>0</v>
      </c>
      <c r="X752" s="388">
        <f t="shared" si="163"/>
        <v>0</v>
      </c>
      <c r="Y752" s="388">
        <f t="shared" si="164"/>
        <v>0</v>
      </c>
    </row>
    <row r="753" spans="1:25" x14ac:dyDescent="0.3">
      <c r="B753" s="111" t="str">
        <f t="shared" si="145"/>
        <v>!!!</v>
      </c>
      <c r="C753" s="324"/>
      <c r="D753" s="351"/>
      <c r="E753" s="354"/>
      <c r="F753" s="340"/>
      <c r="G753" s="233"/>
      <c r="H753" s="351"/>
      <c r="I753" s="353"/>
      <c r="J753" s="89"/>
      <c r="K753" s="384"/>
      <c r="L753" s="388" t="str">
        <f t="shared" si="155"/>
        <v>Leer</v>
      </c>
      <c r="M753" s="388" t="str">
        <f t="shared" si="156"/>
        <v>Leer</v>
      </c>
      <c r="N753" s="388" t="str">
        <f t="shared" si="153"/>
        <v>Leer</v>
      </c>
      <c r="O753" s="388" t="str">
        <f>VLOOKUP(C753,{"29 - Psychiatrie (Erwachsene)","BGI";"30 - Kinder- und Jugendpsychiatrie","BGII";"31 - Psychosomatik","BGI";0,"Leer"},2,0)</f>
        <v>Leer</v>
      </c>
      <c r="P753" s="388" t="str">
        <f>VLOOKUP(C753,{"29 - Psychiatrie (Erwachsene)","BGIb";"30 - Kinder- und Jugendpsychiatrie","BGIIb";"31 - Psychosomatik","BGIb";0,"Leer"},2,0)</f>
        <v>Leer</v>
      </c>
      <c r="Q753" s="388" t="str">
        <f t="shared" si="157"/>
        <v>Leer</v>
      </c>
      <c r="R753" s="388">
        <f t="shared" si="158"/>
        <v>0</v>
      </c>
      <c r="S753" s="388">
        <f t="shared" si="154"/>
        <v>0</v>
      </c>
      <c r="T753" s="388">
        <f t="shared" si="159"/>
        <v>0</v>
      </c>
      <c r="U753" s="388">
        <f t="shared" si="160"/>
        <v>0</v>
      </c>
      <c r="V753" s="388">
        <f t="shared" si="161"/>
        <v>0</v>
      </c>
      <c r="W753" s="388">
        <f t="shared" si="162"/>
        <v>0</v>
      </c>
      <c r="X753" s="388">
        <f t="shared" si="163"/>
        <v>0</v>
      </c>
      <c r="Y753" s="388">
        <f t="shared" si="164"/>
        <v>0</v>
      </c>
    </row>
    <row r="754" spans="1:25" x14ac:dyDescent="0.3">
      <c r="B754" s="111" t="str">
        <f t="shared" si="145"/>
        <v>!!!</v>
      </c>
      <c r="C754" s="324"/>
      <c r="D754" s="351"/>
      <c r="E754" s="354"/>
      <c r="F754" s="340"/>
      <c r="G754" s="233"/>
      <c r="H754" s="351"/>
      <c r="I754" s="353"/>
      <c r="J754" s="89"/>
      <c r="K754" s="384"/>
      <c r="L754" s="388" t="str">
        <f t="shared" si="155"/>
        <v>Leer</v>
      </c>
      <c r="M754" s="388" t="str">
        <f t="shared" si="156"/>
        <v>Leer</v>
      </c>
      <c r="N754" s="388" t="str">
        <f t="shared" si="153"/>
        <v>Leer</v>
      </c>
      <c r="O754" s="388" t="str">
        <f>VLOOKUP(C754,{"29 - Psychiatrie (Erwachsene)","BGI";"30 - Kinder- und Jugendpsychiatrie","BGII";"31 - Psychosomatik","BGI";0,"Leer"},2,0)</f>
        <v>Leer</v>
      </c>
      <c r="P754" s="388" t="str">
        <f>VLOOKUP(C754,{"29 - Psychiatrie (Erwachsene)","BGIb";"30 - Kinder- und Jugendpsychiatrie","BGIIb";"31 - Psychosomatik","BGIb";0,"Leer"},2,0)</f>
        <v>Leer</v>
      </c>
      <c r="Q754" s="388" t="str">
        <f t="shared" si="157"/>
        <v>Leer</v>
      </c>
      <c r="R754" s="388">
        <f t="shared" si="158"/>
        <v>0</v>
      </c>
      <c r="S754" s="388">
        <f t="shared" si="154"/>
        <v>0</v>
      </c>
      <c r="T754" s="388">
        <f t="shared" si="159"/>
        <v>0</v>
      </c>
      <c r="U754" s="388">
        <f t="shared" si="160"/>
        <v>0</v>
      </c>
      <c r="V754" s="388">
        <f t="shared" si="161"/>
        <v>0</v>
      </c>
      <c r="W754" s="388">
        <f t="shared" si="162"/>
        <v>0</v>
      </c>
      <c r="X754" s="388">
        <f t="shared" si="163"/>
        <v>0</v>
      </c>
      <c r="Y754" s="388">
        <f t="shared" si="164"/>
        <v>0</v>
      </c>
    </row>
    <row r="755" spans="1:25" x14ac:dyDescent="0.3">
      <c r="B755" s="111" t="str">
        <f t="shared" si="145"/>
        <v>!!!</v>
      </c>
      <c r="C755" s="324"/>
      <c r="D755" s="351"/>
      <c r="E755" s="354"/>
      <c r="F755" s="340"/>
      <c r="G755" s="233"/>
      <c r="H755" s="351"/>
      <c r="I755" s="353"/>
      <c r="J755" s="89"/>
      <c r="K755" s="384"/>
      <c r="L755" s="388" t="str">
        <f t="shared" si="155"/>
        <v>Leer</v>
      </c>
      <c r="M755" s="388" t="str">
        <f t="shared" si="156"/>
        <v>Leer</v>
      </c>
      <c r="N755" s="388" t="str">
        <f t="shared" si="153"/>
        <v>Leer</v>
      </c>
      <c r="O755" s="388" t="str">
        <f>VLOOKUP(C755,{"29 - Psychiatrie (Erwachsene)","BGI";"30 - Kinder- und Jugendpsychiatrie","BGII";"31 - Psychosomatik","BGI";0,"Leer"},2,0)</f>
        <v>Leer</v>
      </c>
      <c r="P755" s="388" t="str">
        <f>VLOOKUP(C755,{"29 - Psychiatrie (Erwachsene)","BGIb";"30 - Kinder- und Jugendpsychiatrie","BGIIb";"31 - Psychosomatik","BGIb";0,"Leer"},2,0)</f>
        <v>Leer</v>
      </c>
      <c r="Q755" s="388" t="str">
        <f t="shared" si="157"/>
        <v>Leer</v>
      </c>
      <c r="R755" s="388">
        <f t="shared" si="158"/>
        <v>0</v>
      </c>
      <c r="S755" s="388">
        <f t="shared" si="154"/>
        <v>0</v>
      </c>
      <c r="T755" s="388">
        <f t="shared" si="159"/>
        <v>0</v>
      </c>
      <c r="U755" s="388">
        <f t="shared" si="160"/>
        <v>0</v>
      </c>
      <c r="V755" s="388">
        <f t="shared" si="161"/>
        <v>0</v>
      </c>
      <c r="W755" s="388">
        <f t="shared" si="162"/>
        <v>0</v>
      </c>
      <c r="X755" s="388">
        <f t="shared" si="163"/>
        <v>0</v>
      </c>
      <c r="Y755" s="388">
        <f t="shared" si="164"/>
        <v>0</v>
      </c>
    </row>
    <row r="756" spans="1:25" x14ac:dyDescent="0.3">
      <c r="B756" s="111" t="str">
        <f t="shared" si="145"/>
        <v>!!!</v>
      </c>
      <c r="C756" s="324"/>
      <c r="D756" s="351"/>
      <c r="E756" s="354"/>
      <c r="F756" s="340"/>
      <c r="G756" s="233"/>
      <c r="H756" s="351"/>
      <c r="I756" s="353"/>
      <c r="J756" s="89"/>
      <c r="K756" s="384"/>
      <c r="L756" s="388" t="str">
        <f t="shared" si="155"/>
        <v>Leer</v>
      </c>
      <c r="M756" s="388" t="str">
        <f t="shared" si="156"/>
        <v>Leer</v>
      </c>
      <c r="N756" s="388" t="str">
        <f t="shared" si="153"/>
        <v>Leer</v>
      </c>
      <c r="O756" s="388" t="str">
        <f>VLOOKUP(C756,{"29 - Psychiatrie (Erwachsene)","BGI";"30 - Kinder- und Jugendpsychiatrie","BGII";"31 - Psychosomatik","BGI";0,"Leer"},2,0)</f>
        <v>Leer</v>
      </c>
      <c r="P756" s="388" t="str">
        <f>VLOOKUP(C756,{"29 - Psychiatrie (Erwachsene)","BGIb";"30 - Kinder- und Jugendpsychiatrie","BGIIb";"31 - Psychosomatik","BGIb";0,"Leer"},2,0)</f>
        <v>Leer</v>
      </c>
      <c r="Q756" s="388" t="str">
        <f t="shared" si="157"/>
        <v>Leer</v>
      </c>
      <c r="R756" s="388">
        <f t="shared" si="158"/>
        <v>0</v>
      </c>
      <c r="S756" s="388">
        <f t="shared" si="154"/>
        <v>0</v>
      </c>
      <c r="T756" s="388">
        <f t="shared" si="159"/>
        <v>0</v>
      </c>
      <c r="U756" s="388">
        <f t="shared" si="160"/>
        <v>0</v>
      </c>
      <c r="V756" s="388">
        <f t="shared" si="161"/>
        <v>0</v>
      </c>
      <c r="W756" s="388">
        <f t="shared" si="162"/>
        <v>0</v>
      </c>
      <c r="X756" s="388">
        <f t="shared" si="163"/>
        <v>0</v>
      </c>
      <c r="Y756" s="388">
        <f t="shared" si="164"/>
        <v>0</v>
      </c>
    </row>
    <row r="757" spans="1:25" x14ac:dyDescent="0.3">
      <c r="B757" s="111" t="str">
        <f t="shared" si="145"/>
        <v>!!!</v>
      </c>
      <c r="C757" s="324"/>
      <c r="D757" s="351"/>
      <c r="E757" s="354"/>
      <c r="F757" s="340"/>
      <c r="G757" s="233"/>
      <c r="H757" s="351"/>
      <c r="I757" s="353"/>
      <c r="J757" s="89"/>
      <c r="K757" s="384"/>
      <c r="L757" s="388" t="str">
        <f t="shared" si="155"/>
        <v>Leer</v>
      </c>
      <c r="M757" s="388" t="str">
        <f t="shared" si="156"/>
        <v>Leer</v>
      </c>
      <c r="N757" s="388" t="str">
        <f t="shared" si="153"/>
        <v>Leer</v>
      </c>
      <c r="O757" s="388" t="str">
        <f>VLOOKUP(C757,{"29 - Psychiatrie (Erwachsene)","BGI";"30 - Kinder- und Jugendpsychiatrie","BGII";"31 - Psychosomatik","BGI";0,"Leer"},2,0)</f>
        <v>Leer</v>
      </c>
      <c r="P757" s="388" t="str">
        <f>VLOOKUP(C757,{"29 - Psychiatrie (Erwachsene)","BGIb";"30 - Kinder- und Jugendpsychiatrie","BGIIb";"31 - Psychosomatik","BGIb";0,"Leer"},2,0)</f>
        <v>Leer</v>
      </c>
      <c r="Q757" s="388" t="str">
        <f t="shared" si="157"/>
        <v>Leer</v>
      </c>
      <c r="R757" s="388">
        <f t="shared" si="158"/>
        <v>0</v>
      </c>
      <c r="S757" s="388">
        <f t="shared" si="154"/>
        <v>0</v>
      </c>
      <c r="T757" s="388">
        <f t="shared" si="159"/>
        <v>0</v>
      </c>
      <c r="U757" s="388">
        <f t="shared" si="160"/>
        <v>0</v>
      </c>
      <c r="V757" s="388">
        <f t="shared" si="161"/>
        <v>0</v>
      </c>
      <c r="W757" s="388">
        <f t="shared" si="162"/>
        <v>0</v>
      </c>
      <c r="X757" s="388">
        <f t="shared" si="163"/>
        <v>0</v>
      </c>
      <c r="Y757" s="388">
        <f t="shared" si="164"/>
        <v>0</v>
      </c>
    </row>
    <row r="758" spans="1:25" x14ac:dyDescent="0.3">
      <c r="B758" s="111" t="str">
        <f t="shared" si="145"/>
        <v>!!!</v>
      </c>
      <c r="C758" s="324"/>
      <c r="D758" s="351"/>
      <c r="E758" s="354"/>
      <c r="F758" s="340"/>
      <c r="G758" s="233"/>
      <c r="H758" s="351"/>
      <c r="I758" s="353"/>
      <c r="J758" s="89"/>
      <c r="K758" s="384"/>
      <c r="L758" s="388" t="str">
        <f t="shared" si="155"/>
        <v>Leer</v>
      </c>
      <c r="M758" s="388" t="str">
        <f t="shared" si="156"/>
        <v>Leer</v>
      </c>
      <c r="N758" s="388" t="str">
        <f t="shared" si="153"/>
        <v>Leer</v>
      </c>
      <c r="O758" s="388" t="str">
        <f>VLOOKUP(C758,{"29 - Psychiatrie (Erwachsene)","BGI";"30 - Kinder- und Jugendpsychiatrie","BGII";"31 - Psychosomatik","BGI";0,"Leer"},2,0)</f>
        <v>Leer</v>
      </c>
      <c r="P758" s="388" t="str">
        <f>VLOOKUP(C758,{"29 - Psychiatrie (Erwachsene)","BGIb";"30 - Kinder- und Jugendpsychiatrie","BGIIb";"31 - Psychosomatik","BGIb";0,"Leer"},2,0)</f>
        <v>Leer</v>
      </c>
      <c r="Q758" s="388" t="str">
        <f t="shared" si="157"/>
        <v>Leer</v>
      </c>
      <c r="R758" s="388">
        <f t="shared" si="158"/>
        <v>0</v>
      </c>
      <c r="S758" s="388">
        <f t="shared" si="154"/>
        <v>0</v>
      </c>
      <c r="T758" s="388">
        <f t="shared" si="159"/>
        <v>0</v>
      </c>
      <c r="U758" s="388">
        <f t="shared" si="160"/>
        <v>0</v>
      </c>
      <c r="V758" s="388">
        <f t="shared" si="161"/>
        <v>0</v>
      </c>
      <c r="W758" s="388">
        <f t="shared" si="162"/>
        <v>0</v>
      </c>
      <c r="X758" s="388">
        <f t="shared" si="163"/>
        <v>0</v>
      </c>
      <c r="Y758" s="388">
        <f t="shared" si="164"/>
        <v>0</v>
      </c>
    </row>
    <row r="759" spans="1:25" x14ac:dyDescent="0.3">
      <c r="B759" s="111" t="str">
        <f t="shared" si="145"/>
        <v>!!!</v>
      </c>
      <c r="C759" s="324"/>
      <c r="D759" s="351"/>
      <c r="E759" s="354"/>
      <c r="F759" s="340"/>
      <c r="G759" s="233"/>
      <c r="H759" s="351"/>
      <c r="I759" s="353"/>
      <c r="J759" s="89"/>
      <c r="K759" s="384"/>
      <c r="L759" s="388" t="str">
        <f t="shared" si="155"/>
        <v>Leer</v>
      </c>
      <c r="M759" s="388" t="str">
        <f t="shared" si="156"/>
        <v>Leer</v>
      </c>
      <c r="N759" s="388" t="str">
        <f t="shared" si="153"/>
        <v>Leer</v>
      </c>
      <c r="O759" s="388" t="str">
        <f>VLOOKUP(C759,{"29 - Psychiatrie (Erwachsene)","BGI";"30 - Kinder- und Jugendpsychiatrie","BGII";"31 - Psychosomatik","BGI";0,"Leer"},2,0)</f>
        <v>Leer</v>
      </c>
      <c r="P759" s="388" t="str">
        <f>VLOOKUP(C759,{"29 - Psychiatrie (Erwachsene)","BGIb";"30 - Kinder- und Jugendpsychiatrie","BGIIb";"31 - Psychosomatik","BGIb";0,"Leer"},2,0)</f>
        <v>Leer</v>
      </c>
      <c r="Q759" s="388" t="str">
        <f t="shared" si="157"/>
        <v>Leer</v>
      </c>
      <c r="R759" s="388">
        <f t="shared" si="158"/>
        <v>0</v>
      </c>
      <c r="S759" s="388">
        <f t="shared" si="154"/>
        <v>0</v>
      </c>
      <c r="T759" s="388">
        <f t="shared" si="159"/>
        <v>0</v>
      </c>
      <c r="U759" s="388">
        <f t="shared" si="160"/>
        <v>0</v>
      </c>
      <c r="V759" s="388">
        <f t="shared" si="161"/>
        <v>0</v>
      </c>
      <c r="W759" s="388">
        <f t="shared" si="162"/>
        <v>0</v>
      </c>
      <c r="X759" s="388">
        <f t="shared" si="163"/>
        <v>0</v>
      </c>
      <c r="Y759" s="388">
        <f t="shared" si="164"/>
        <v>0</v>
      </c>
    </row>
    <row r="760" spans="1:25" x14ac:dyDescent="0.3">
      <c r="B760" s="111" t="str">
        <f t="shared" si="145"/>
        <v>!!!</v>
      </c>
      <c r="C760" s="324"/>
      <c r="D760" s="351"/>
      <c r="E760" s="354"/>
      <c r="F760" s="340"/>
      <c r="G760" s="233"/>
      <c r="H760" s="351"/>
      <c r="I760" s="353"/>
      <c r="J760" s="89"/>
      <c r="K760" s="384"/>
      <c r="L760" s="388" t="str">
        <f t="shared" si="155"/>
        <v>Leer</v>
      </c>
      <c r="M760" s="388" t="str">
        <f t="shared" si="156"/>
        <v>Leer</v>
      </c>
      <c r="N760" s="388" t="str">
        <f t="shared" si="153"/>
        <v>Leer</v>
      </c>
      <c r="O760" s="388" t="str">
        <f>VLOOKUP(C760,{"29 - Psychiatrie (Erwachsene)","BGI";"30 - Kinder- und Jugendpsychiatrie","BGII";"31 - Psychosomatik","BGI";0,"Leer"},2,0)</f>
        <v>Leer</v>
      </c>
      <c r="P760" s="388" t="str">
        <f>VLOOKUP(C760,{"29 - Psychiatrie (Erwachsene)","BGIb";"30 - Kinder- und Jugendpsychiatrie","BGIIb";"31 - Psychosomatik","BGIb";0,"Leer"},2,0)</f>
        <v>Leer</v>
      </c>
      <c r="Q760" s="388" t="str">
        <f t="shared" si="157"/>
        <v>Leer</v>
      </c>
      <c r="R760" s="388">
        <f t="shared" si="158"/>
        <v>0</v>
      </c>
      <c r="S760" s="388">
        <f t="shared" si="154"/>
        <v>0</v>
      </c>
      <c r="T760" s="388">
        <f t="shared" si="159"/>
        <v>0</v>
      </c>
      <c r="U760" s="388">
        <f t="shared" si="160"/>
        <v>0</v>
      </c>
      <c r="V760" s="388">
        <f t="shared" si="161"/>
        <v>0</v>
      </c>
      <c r="W760" s="388">
        <f t="shared" si="162"/>
        <v>0</v>
      </c>
      <c r="X760" s="388">
        <f t="shared" si="163"/>
        <v>0</v>
      </c>
      <c r="Y760" s="388">
        <f t="shared" si="164"/>
        <v>0</v>
      </c>
    </row>
    <row r="761" spans="1:25" x14ac:dyDescent="0.3">
      <c r="B761" s="111" t="str">
        <f t="shared" si="145"/>
        <v>!!!</v>
      </c>
      <c r="C761" s="324"/>
      <c r="D761" s="351"/>
      <c r="E761" s="354"/>
      <c r="F761" s="340"/>
      <c r="G761" s="233"/>
      <c r="H761" s="351"/>
      <c r="I761" s="353"/>
      <c r="J761" s="89"/>
      <c r="K761" s="384"/>
      <c r="L761" s="388" t="str">
        <f t="shared" si="155"/>
        <v>Leer</v>
      </c>
      <c r="M761" s="388" t="str">
        <f t="shared" si="156"/>
        <v>Leer</v>
      </c>
      <c r="N761" s="388" t="str">
        <f t="shared" si="153"/>
        <v>Leer</v>
      </c>
      <c r="O761" s="388" t="str">
        <f>VLOOKUP(C761,{"29 - Psychiatrie (Erwachsene)","BGI";"30 - Kinder- und Jugendpsychiatrie","BGII";"31 - Psychosomatik","BGI";0,"Leer"},2,0)</f>
        <v>Leer</v>
      </c>
      <c r="P761" s="388" t="str">
        <f>VLOOKUP(C761,{"29 - Psychiatrie (Erwachsene)","BGIb";"30 - Kinder- und Jugendpsychiatrie","BGIIb";"31 - Psychosomatik","BGIb";0,"Leer"},2,0)</f>
        <v>Leer</v>
      </c>
      <c r="Q761" s="388" t="str">
        <f t="shared" si="157"/>
        <v>Leer</v>
      </c>
      <c r="R761" s="388">
        <f t="shared" si="158"/>
        <v>0</v>
      </c>
      <c r="S761" s="388">
        <f t="shared" si="154"/>
        <v>0</v>
      </c>
      <c r="T761" s="388">
        <f t="shared" si="159"/>
        <v>0</v>
      </c>
      <c r="U761" s="388">
        <f t="shared" si="160"/>
        <v>0</v>
      </c>
      <c r="V761" s="388">
        <f t="shared" si="161"/>
        <v>0</v>
      </c>
      <c r="W761" s="388">
        <f t="shared" si="162"/>
        <v>0</v>
      </c>
      <c r="X761" s="388">
        <f t="shared" si="163"/>
        <v>0</v>
      </c>
      <c r="Y761" s="388">
        <f t="shared" si="164"/>
        <v>0</v>
      </c>
    </row>
    <row r="762" spans="1:25" x14ac:dyDescent="0.3">
      <c r="B762" s="111" t="str">
        <f t="shared" si="145"/>
        <v>!!!</v>
      </c>
      <c r="C762" s="324"/>
      <c r="D762" s="351"/>
      <c r="E762" s="354"/>
      <c r="F762" s="340"/>
      <c r="G762" s="233"/>
      <c r="H762" s="351"/>
      <c r="I762" s="353"/>
      <c r="J762" s="89"/>
      <c r="K762" s="384"/>
      <c r="L762" s="388" t="str">
        <f t="shared" si="155"/>
        <v>Leer</v>
      </c>
      <c r="M762" s="388" t="str">
        <f t="shared" si="156"/>
        <v>Leer</v>
      </c>
      <c r="N762" s="388" t="str">
        <f t="shared" si="153"/>
        <v>Leer</v>
      </c>
      <c r="O762" s="388" t="str">
        <f>VLOOKUP(C762,{"29 - Psychiatrie (Erwachsene)","BGI";"30 - Kinder- und Jugendpsychiatrie","BGII";"31 - Psychosomatik","BGI";0,"Leer"},2,0)</f>
        <v>Leer</v>
      </c>
      <c r="P762" s="388" t="str">
        <f>VLOOKUP(C762,{"29 - Psychiatrie (Erwachsene)","BGIb";"30 - Kinder- und Jugendpsychiatrie","BGIIb";"31 - Psychosomatik","BGIb";0,"Leer"},2,0)</f>
        <v>Leer</v>
      </c>
      <c r="Q762" s="388" t="str">
        <f t="shared" si="157"/>
        <v>Leer</v>
      </c>
      <c r="R762" s="388">
        <f t="shared" si="158"/>
        <v>0</v>
      </c>
      <c r="S762" s="388">
        <f t="shared" si="154"/>
        <v>0</v>
      </c>
      <c r="T762" s="388">
        <f t="shared" si="159"/>
        <v>0</v>
      </c>
      <c r="U762" s="388">
        <f t="shared" si="160"/>
        <v>0</v>
      </c>
      <c r="V762" s="388">
        <f t="shared" si="161"/>
        <v>0</v>
      </c>
      <c r="W762" s="388">
        <f t="shared" si="162"/>
        <v>0</v>
      </c>
      <c r="X762" s="388">
        <f t="shared" si="163"/>
        <v>0</v>
      </c>
      <c r="Y762" s="388">
        <f t="shared" si="164"/>
        <v>0</v>
      </c>
    </row>
    <row r="763" spans="1:25" x14ac:dyDescent="0.3">
      <c r="B763" s="111" t="str">
        <f t="shared" si="145"/>
        <v>!!!</v>
      </c>
      <c r="C763" s="324"/>
      <c r="D763" s="351"/>
      <c r="E763" s="354"/>
      <c r="F763" s="340"/>
      <c r="G763" s="233"/>
      <c r="H763" s="351"/>
      <c r="I763" s="353"/>
      <c r="J763" s="89"/>
      <c r="K763" s="384"/>
      <c r="L763" s="388" t="str">
        <f t="shared" si="155"/>
        <v>Leer</v>
      </c>
      <c r="M763" s="388" t="str">
        <f t="shared" si="156"/>
        <v>Leer</v>
      </c>
      <c r="N763" s="388" t="str">
        <f t="shared" si="153"/>
        <v>Leer</v>
      </c>
      <c r="O763" s="388" t="str">
        <f>VLOOKUP(C763,{"29 - Psychiatrie (Erwachsene)","BGI";"30 - Kinder- und Jugendpsychiatrie","BGII";"31 - Psychosomatik","BGI";0,"Leer"},2,0)</f>
        <v>Leer</v>
      </c>
      <c r="P763" s="388" t="str">
        <f>VLOOKUP(C763,{"29 - Psychiatrie (Erwachsene)","BGIb";"30 - Kinder- und Jugendpsychiatrie","BGIIb";"31 - Psychosomatik","BGIb";0,"Leer"},2,0)</f>
        <v>Leer</v>
      </c>
      <c r="Q763" s="388" t="str">
        <f t="shared" si="157"/>
        <v>Leer</v>
      </c>
      <c r="R763" s="388">
        <f t="shared" si="158"/>
        <v>0</v>
      </c>
      <c r="S763" s="388">
        <f t="shared" si="154"/>
        <v>0</v>
      </c>
      <c r="T763" s="388">
        <f t="shared" si="159"/>
        <v>0</v>
      </c>
      <c r="U763" s="388">
        <f t="shared" si="160"/>
        <v>0</v>
      </c>
      <c r="V763" s="388">
        <f t="shared" si="161"/>
        <v>0</v>
      </c>
      <c r="W763" s="388">
        <f t="shared" si="162"/>
        <v>0</v>
      </c>
      <c r="X763" s="388">
        <f t="shared" si="163"/>
        <v>0</v>
      </c>
      <c r="Y763" s="388">
        <f t="shared" si="164"/>
        <v>0</v>
      </c>
    </row>
    <row r="764" spans="1:25" x14ac:dyDescent="0.3">
      <c r="A764" s="261"/>
      <c r="B764" s="107"/>
      <c r="C764" s="107"/>
      <c r="D764" s="107"/>
      <c r="E764" s="107"/>
      <c r="F764" s="107"/>
      <c r="G764" s="107"/>
      <c r="H764" s="107"/>
      <c r="I764" s="107"/>
      <c r="J764" s="107"/>
      <c r="K764" s="384"/>
    </row>
  </sheetData>
  <sheetProtection algorithmName="SHA-512" hashValue="DI6WRvlq7RA05HLQA5qMnLhLp2V5C/sy6FgISstF44revd+JPB01X8ZLyYIhCpc/k01skFYN11ciKjjKCrAFgw==" saltValue="d1xPmhtjmBhEysOvv7oqKw==" spinCount="100000" sheet="1" objects="1" scenarios="1" selectLockedCells="1" autoFilter="0"/>
  <autoFilter ref="C13:E157"/>
  <mergeCells count="2">
    <mergeCell ref="C9:H11"/>
    <mergeCell ref="C12:I12"/>
  </mergeCells>
  <conditionalFormatting sqref="E14:E763">
    <cfRule type="expression" dxfId="163" priority="612">
      <formula>C14=""</formula>
    </cfRule>
  </conditionalFormatting>
  <conditionalFormatting sqref="F14:F763">
    <cfRule type="expression" dxfId="162" priority="3096">
      <formula>C14=""</formula>
    </cfRule>
  </conditionalFormatting>
  <conditionalFormatting sqref="G14:G763">
    <cfRule type="expression" dxfId="161" priority="3100">
      <formula>C14=""</formula>
    </cfRule>
  </conditionalFormatting>
  <conditionalFormatting sqref="H14:H763">
    <cfRule type="expression" dxfId="160" priority="369">
      <formula>C14=""</formula>
    </cfRule>
  </conditionalFormatting>
  <conditionalFormatting sqref="I14:I763">
    <cfRule type="expression" dxfId="159" priority="367">
      <formula>C14=""</formula>
    </cfRule>
  </conditionalFormatting>
  <conditionalFormatting sqref="B14:B763">
    <cfRule type="expression" dxfId="158" priority="365">
      <formula>C14=""</formula>
    </cfRule>
  </conditionalFormatting>
  <conditionalFormatting sqref="C12:I12">
    <cfRule type="expression" dxfId="157" priority="364">
      <formula>C12&lt;&gt;""</formula>
    </cfRule>
  </conditionalFormatting>
  <conditionalFormatting sqref="B12">
    <cfRule type="expression" dxfId="156" priority="363">
      <formula>B12&lt;&gt;""</formula>
    </cfRule>
  </conditionalFormatting>
  <conditionalFormatting sqref="D14:D763">
    <cfRule type="expression" dxfId="155" priority="1">
      <formula>C14=""</formula>
    </cfRule>
  </conditionalFormatting>
  <dataValidations count="6">
    <dataValidation type="textLength" operator="lessThanOrEqual" allowBlank="1" showErrorMessage="1" errorTitle="ACHTUNG: " error="Der Freitext darf bis zu 150 Zeichen lang sein." sqref="F14:F763">
      <formula1>150</formula1>
    </dataValidation>
    <dataValidation type="decimal" allowBlank="1" showInputMessage="1" showErrorMessage="1" errorTitle="ACHTUNG" error="Der zulässige Wertebereich beträgt 0,00 - 999999,99" sqref="H14:H763">
      <formula1>0</formula1>
      <formula2>999999.99</formula2>
    </dataValidation>
    <dataValidation type="textLength" operator="lessThanOrEqual" allowBlank="1" showErrorMessage="1" errorTitle="Achtung" error="Die zulässige Zeichenanzahl beträgt 2000" sqref="I14:I763">
      <formula1>2000</formula1>
    </dataValidation>
    <dataValidation type="list" allowBlank="1" showErrorMessage="1" errorTitle="ACHTUNG: " error="Zulässige Eingaben: _x000a_29 - Psychiatrie (Erwachsene): a-f_x000a_30 - Kinder- und Jugendpsychiatrie: a-f_x000a_31 - Psychosomatik: a-f_x000a__x000a_Eine Anrechnung von Fachkräften in Nicht-PPP-RL Berufsgruppen ist nicht für Berufsgruppe a möglich!" sqref="G14:G763">
      <formula1>INDIRECT(Q14)</formula1>
    </dataValidation>
    <dataValidation type="list" allowBlank="1" showInputMessage="1" showErrorMessage="1" sqref="C14:D763">
      <formula1>INDIRECT(L14)</formula1>
    </dataValidation>
    <dataValidation type="list" allowBlank="1" showInputMessage="1" showErrorMessage="1" error="Bitte geben Sie hier den Wert 5, 6 oder 7 ein. 5 für Fachkräfte anderer Berufsgruppen nach PPP-RL, 6 für Fachkräfte oder Hilfskräfte aus Nicht-PPP-RL-Berufsgruppen, 7 für_x000a_Fachkräfte ohne direktes Beschäftigungsverhältnis." sqref="E14:E763">
      <formula1>INDIRECT(N14)</formula1>
    </dataValidation>
  </dataValidations>
  <hyperlinks>
    <hyperlink ref="H2" location="A5.2!D14" display="&lt;&lt; A5.2"/>
    <hyperlink ref="I2" location="A5.4!A1" display="A5.4 &gt;&gt;"/>
  </hyperlinks>
  <pageMargins left="0.25" right="0.25" top="0.75" bottom="0.75" header="0.3" footer="0.3"/>
  <pageSetup paperSize="9" scale="35" orientation="landscape" r:id="rId1"/>
  <rowBreaks count="1" manualBreakCount="1">
    <brk id="79" max="8"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AR21"/>
  <sheetViews>
    <sheetView showGridLines="0" zoomScaleNormal="100" workbookViewId="0">
      <selection activeCell="G2" sqref="G2"/>
    </sheetView>
  </sheetViews>
  <sheetFormatPr baseColWidth="10" defaultColWidth="11.44140625" defaultRowHeight="14.4" x14ac:dyDescent="0.3"/>
  <cols>
    <col min="1" max="1" width="4.33203125" style="1" customWidth="1"/>
    <col min="2" max="2" width="11.44140625" style="1" customWidth="1"/>
    <col min="3" max="3" width="31.44140625" style="1" customWidth="1"/>
    <col min="4" max="4" width="11.44140625" style="1" customWidth="1"/>
    <col min="5" max="5" width="27.88671875" style="1" customWidth="1"/>
    <col min="6" max="6" width="31.5546875" style="1" customWidth="1"/>
    <col min="7" max="7" width="16.44140625" style="1" customWidth="1"/>
    <col min="8" max="8" width="11.44140625" style="1" customWidth="1"/>
    <col min="9" max="9" width="11.44140625" style="412"/>
    <col min="10" max="10" width="13.33203125" style="388" bestFit="1" customWidth="1"/>
    <col min="11" max="11" width="13.33203125" style="388" customWidth="1"/>
    <col min="12" max="20" width="11.44140625" style="388"/>
    <col min="21" max="26" width="11.44140625" style="412"/>
    <col min="27" max="44" width="11.44140625" style="388"/>
    <col min="45" max="16384" width="11.44140625" style="1"/>
  </cols>
  <sheetData>
    <row r="1" spans="2:44" s="6" customFormat="1" x14ac:dyDescent="0.3">
      <c r="I1" s="395"/>
      <c r="J1" s="445"/>
      <c r="K1" s="445"/>
      <c r="L1" s="445"/>
      <c r="M1" s="445"/>
      <c r="N1" s="445"/>
      <c r="O1" s="445"/>
      <c r="P1" s="445"/>
      <c r="Q1" s="445"/>
      <c r="R1" s="445"/>
      <c r="S1" s="445"/>
      <c r="T1" s="445"/>
      <c r="U1" s="395"/>
      <c r="V1" s="395"/>
      <c r="W1" s="395"/>
      <c r="X1" s="395"/>
      <c r="Y1" s="395"/>
      <c r="Z1" s="395"/>
      <c r="AA1" s="408"/>
      <c r="AB1" s="408"/>
      <c r="AC1" s="378"/>
      <c r="AD1" s="378"/>
      <c r="AE1" s="378"/>
      <c r="AF1" s="378"/>
      <c r="AG1" s="378"/>
      <c r="AH1" s="378"/>
      <c r="AI1" s="378"/>
      <c r="AJ1" s="378"/>
      <c r="AK1" s="378"/>
      <c r="AL1" s="378"/>
      <c r="AM1" s="378"/>
      <c r="AN1" s="378"/>
      <c r="AO1" s="378"/>
      <c r="AP1" s="378"/>
      <c r="AQ1" s="378"/>
      <c r="AR1" s="378"/>
    </row>
    <row r="2" spans="2:44" s="49" customFormat="1" ht="30" customHeight="1" x14ac:dyDescent="0.45">
      <c r="B2" s="50" t="s">
        <v>482</v>
      </c>
      <c r="C2" s="40" t="s">
        <v>483</v>
      </c>
      <c r="D2" s="40"/>
      <c r="E2" s="42"/>
      <c r="F2" s="45"/>
      <c r="G2" s="329" t="s">
        <v>456</v>
      </c>
      <c r="H2" s="329" t="s">
        <v>454</v>
      </c>
      <c r="I2" s="426"/>
      <c r="J2" s="398"/>
      <c r="K2" s="398"/>
      <c r="L2" s="379"/>
      <c r="M2" s="379"/>
      <c r="N2" s="379"/>
      <c r="O2" s="379"/>
      <c r="P2" s="379"/>
      <c r="Q2" s="379"/>
      <c r="R2" s="379"/>
      <c r="S2" s="379"/>
      <c r="T2" s="379"/>
      <c r="U2" s="377"/>
      <c r="V2" s="377"/>
      <c r="W2" s="377"/>
      <c r="X2" s="377"/>
      <c r="Y2" s="377"/>
      <c r="Z2" s="377"/>
      <c r="AA2" s="379"/>
      <c r="AB2" s="379"/>
      <c r="AC2" s="379"/>
      <c r="AD2" s="379"/>
      <c r="AE2" s="379"/>
      <c r="AF2" s="379"/>
      <c r="AG2" s="379"/>
      <c r="AH2" s="379"/>
      <c r="AI2" s="379"/>
      <c r="AJ2" s="379"/>
      <c r="AK2" s="379"/>
      <c r="AL2" s="379"/>
      <c r="AM2" s="379"/>
      <c r="AN2" s="379"/>
      <c r="AO2" s="379"/>
      <c r="AP2" s="379"/>
      <c r="AQ2" s="379"/>
      <c r="AR2" s="379"/>
    </row>
    <row r="3" spans="2:44" s="6" customFormat="1" ht="15" customHeight="1" x14ac:dyDescent="0.3">
      <c r="B3" s="18"/>
      <c r="C3" s="18"/>
      <c r="D3" s="18"/>
      <c r="E3" s="18"/>
      <c r="F3" s="18"/>
      <c r="G3" s="18"/>
      <c r="H3" s="18"/>
      <c r="I3" s="425"/>
      <c r="J3" s="396"/>
      <c r="K3" s="396"/>
      <c r="L3" s="445"/>
      <c r="M3" s="445"/>
      <c r="N3" s="445"/>
      <c r="O3" s="445"/>
      <c r="P3" s="445"/>
      <c r="Q3" s="445"/>
      <c r="R3" s="445"/>
      <c r="S3" s="445"/>
      <c r="T3" s="445"/>
      <c r="U3" s="395"/>
      <c r="V3" s="395"/>
      <c r="W3" s="395"/>
      <c r="X3" s="395"/>
      <c r="Y3" s="395"/>
      <c r="Z3" s="395"/>
      <c r="AA3" s="408"/>
      <c r="AB3" s="408"/>
      <c r="AC3" s="378"/>
      <c r="AD3" s="378"/>
      <c r="AE3" s="378"/>
      <c r="AF3" s="378"/>
      <c r="AG3" s="378"/>
      <c r="AH3" s="378"/>
      <c r="AI3" s="378"/>
      <c r="AJ3" s="378"/>
      <c r="AK3" s="378"/>
      <c r="AL3" s="378"/>
      <c r="AM3" s="378"/>
      <c r="AN3" s="378"/>
      <c r="AO3" s="378"/>
      <c r="AP3" s="378"/>
      <c r="AQ3" s="378"/>
      <c r="AR3" s="378"/>
    </row>
    <row r="4" spans="2:44" s="6" customFormat="1" ht="15" customHeight="1" x14ac:dyDescent="0.3">
      <c r="B4" s="53"/>
      <c r="C4" s="144" t="str">
        <f ca="1">"Haupt-IK: " &amp; CELL("inhalt",'Angaben KH-Standort'!D25)</f>
        <v xml:space="preserve">Haupt-IK: </v>
      </c>
      <c r="D4" s="77"/>
      <c r="E4" s="144" t="str">
        <f ca="1">"Jahr: " &amp; CELL("inhalt",'Angaben KH-Standort'!D12)</f>
        <v>Jahr: 2023</v>
      </c>
      <c r="F4" s="54"/>
      <c r="G4" s="54"/>
      <c r="H4" s="54"/>
      <c r="I4" s="427"/>
      <c r="J4" s="396"/>
      <c r="K4" s="396"/>
      <c r="L4" s="445"/>
      <c r="M4" s="445"/>
      <c r="N4" s="445"/>
      <c r="O4" s="445"/>
      <c r="P4" s="445"/>
      <c r="Q4" s="445"/>
      <c r="R4" s="445"/>
      <c r="S4" s="445"/>
      <c r="T4" s="445"/>
      <c r="U4" s="395"/>
      <c r="V4" s="395"/>
      <c r="W4" s="395"/>
      <c r="X4" s="395"/>
      <c r="Y4" s="395"/>
      <c r="Z4" s="395"/>
      <c r="AA4" s="408"/>
      <c r="AB4" s="408"/>
      <c r="AC4" s="378"/>
      <c r="AD4" s="378"/>
      <c r="AE4" s="378"/>
      <c r="AF4" s="378"/>
      <c r="AG4" s="378"/>
      <c r="AH4" s="378"/>
      <c r="AI4" s="378"/>
      <c r="AJ4" s="378"/>
      <c r="AK4" s="378"/>
      <c r="AL4" s="378"/>
      <c r="AM4" s="378"/>
      <c r="AN4" s="378"/>
      <c r="AO4" s="378"/>
      <c r="AP4" s="378"/>
      <c r="AQ4" s="378"/>
      <c r="AR4" s="378"/>
    </row>
    <row r="5" spans="2:44" s="6" customFormat="1" ht="15" customHeight="1" x14ac:dyDescent="0.3">
      <c r="B5" s="56"/>
      <c r="C5" s="145" t="str">
        <f ca="1" xml:space="preserve"> "Standort-ID: " &amp; CELL("inhalt",'Angaben KH-Standort'!D26)</f>
        <v xml:space="preserve">Standort-ID: </v>
      </c>
      <c r="D5" s="79"/>
      <c r="E5" s="145" t="str">
        <f ca="1">CELL("inhalt",'A1'!$F$14) &amp; ". Quartal"</f>
        <v>0. Quartal</v>
      </c>
      <c r="F5" s="57"/>
      <c r="G5" s="57"/>
      <c r="H5" s="57"/>
      <c r="I5" s="427"/>
      <c r="J5" s="396"/>
      <c r="K5" s="396"/>
      <c r="L5" s="445"/>
      <c r="M5" s="445"/>
      <c r="N5" s="445"/>
      <c r="O5" s="445"/>
      <c r="P5" s="445"/>
      <c r="Q5" s="445"/>
      <c r="R5" s="445"/>
      <c r="S5" s="445"/>
      <c r="T5" s="445"/>
      <c r="U5" s="395"/>
      <c r="V5" s="395"/>
      <c r="W5" s="395"/>
      <c r="X5" s="395"/>
      <c r="Y5" s="395"/>
      <c r="Z5" s="395"/>
      <c r="AA5" s="408"/>
      <c r="AB5" s="408"/>
      <c r="AC5" s="378"/>
      <c r="AD5" s="378"/>
      <c r="AE5" s="378"/>
      <c r="AF5" s="378"/>
      <c r="AG5" s="378"/>
      <c r="AH5" s="378"/>
      <c r="AI5" s="378"/>
      <c r="AJ5" s="378"/>
      <c r="AK5" s="378"/>
      <c r="AL5" s="378"/>
      <c r="AM5" s="378"/>
      <c r="AN5" s="378"/>
      <c r="AO5" s="378"/>
      <c r="AP5" s="378"/>
      <c r="AQ5" s="378"/>
      <c r="AR5" s="378"/>
    </row>
    <row r="6" spans="2:44" s="6" customFormat="1" ht="15" customHeight="1" x14ac:dyDescent="0.3">
      <c r="B6" s="18"/>
      <c r="C6" s="18"/>
      <c r="D6" s="18"/>
      <c r="E6" s="18"/>
      <c r="F6" s="18"/>
      <c r="G6" s="18"/>
      <c r="H6" s="18"/>
      <c r="I6" s="425"/>
      <c r="J6" s="396"/>
      <c r="K6" s="396"/>
      <c r="L6" s="445"/>
      <c r="M6" s="445"/>
      <c r="N6" s="445"/>
      <c r="O6" s="445"/>
      <c r="P6" s="445"/>
      <c r="Q6" s="445"/>
      <c r="R6" s="445"/>
      <c r="S6" s="445"/>
      <c r="T6" s="445"/>
      <c r="U6" s="395"/>
      <c r="V6" s="395"/>
      <c r="W6" s="395"/>
      <c r="X6" s="395"/>
      <c r="Y6" s="395"/>
      <c r="Z6" s="395"/>
      <c r="AA6" s="408"/>
      <c r="AB6" s="408"/>
      <c r="AC6" s="378"/>
      <c r="AD6" s="378"/>
      <c r="AE6" s="378"/>
      <c r="AF6" s="378"/>
      <c r="AG6" s="378"/>
      <c r="AH6" s="378"/>
      <c r="AI6" s="378"/>
      <c r="AJ6" s="378"/>
      <c r="AK6" s="378"/>
      <c r="AL6" s="378"/>
      <c r="AM6" s="378"/>
      <c r="AN6" s="378"/>
      <c r="AO6" s="378"/>
      <c r="AP6" s="378"/>
      <c r="AQ6" s="378"/>
      <c r="AR6" s="378"/>
    </row>
    <row r="7" spans="2:44" s="6" customFormat="1" ht="15" customHeight="1" x14ac:dyDescent="0.3">
      <c r="B7" s="61"/>
      <c r="C7" s="59"/>
      <c r="D7" s="59"/>
      <c r="E7" s="59"/>
      <c r="F7" s="59"/>
      <c r="G7" s="59"/>
      <c r="H7" s="59"/>
      <c r="I7" s="428"/>
      <c r="J7" s="445"/>
      <c r="K7" s="445"/>
      <c r="L7" s="445"/>
      <c r="M7" s="445"/>
      <c r="N7" s="445"/>
      <c r="O7" s="445"/>
      <c r="P7" s="445"/>
      <c r="Q7" s="445"/>
      <c r="R7" s="445"/>
      <c r="S7" s="445"/>
      <c r="T7" s="445"/>
      <c r="U7" s="395"/>
      <c r="V7" s="395"/>
      <c r="W7" s="395"/>
      <c r="X7" s="395"/>
      <c r="Y7" s="395"/>
      <c r="Z7" s="395"/>
      <c r="AA7" s="408"/>
      <c r="AB7" s="408"/>
      <c r="AC7" s="378"/>
      <c r="AD7" s="378"/>
      <c r="AE7" s="378"/>
      <c r="AF7" s="378"/>
      <c r="AG7" s="378"/>
      <c r="AH7" s="378"/>
      <c r="AI7" s="378"/>
      <c r="AJ7" s="378"/>
      <c r="AK7" s="378"/>
      <c r="AL7" s="378"/>
      <c r="AM7" s="378"/>
      <c r="AN7" s="378"/>
      <c r="AO7" s="378"/>
      <c r="AP7" s="378"/>
      <c r="AQ7" s="378"/>
      <c r="AR7" s="378"/>
    </row>
    <row r="8" spans="2:44" s="6" customFormat="1" ht="15" customHeight="1" x14ac:dyDescent="0.4">
      <c r="B8" s="63"/>
      <c r="C8" s="37" t="s">
        <v>130</v>
      </c>
      <c r="D8" s="37"/>
      <c r="E8" s="108"/>
      <c r="F8" s="108"/>
      <c r="G8" s="321" t="s">
        <v>169</v>
      </c>
      <c r="H8" s="142"/>
      <c r="I8" s="428"/>
      <c r="J8" s="445"/>
      <c r="K8" s="445"/>
      <c r="L8" s="445"/>
      <c r="M8" s="445"/>
      <c r="N8" s="445"/>
      <c r="O8" s="445"/>
      <c r="P8" s="445"/>
      <c r="Q8" s="445"/>
      <c r="R8" s="445"/>
      <c r="S8" s="445"/>
      <c r="T8" s="445"/>
      <c r="U8" s="395"/>
      <c r="V8" s="395"/>
      <c r="W8" s="395"/>
      <c r="X8" s="395"/>
      <c r="Y8" s="395"/>
      <c r="Z8" s="395"/>
      <c r="AA8" s="408"/>
      <c r="AB8" s="408"/>
      <c r="AC8" s="378"/>
      <c r="AD8" s="378"/>
      <c r="AE8" s="378"/>
      <c r="AF8" s="378"/>
      <c r="AG8" s="378"/>
      <c r="AH8" s="378"/>
      <c r="AI8" s="378"/>
      <c r="AJ8" s="378"/>
      <c r="AK8" s="378"/>
      <c r="AL8" s="378"/>
      <c r="AM8" s="378"/>
      <c r="AN8" s="378"/>
      <c r="AO8" s="378"/>
      <c r="AP8" s="378"/>
      <c r="AQ8" s="378"/>
      <c r="AR8" s="378"/>
    </row>
    <row r="9" spans="2:44" ht="15" customHeight="1" x14ac:dyDescent="0.3">
      <c r="B9" s="88"/>
      <c r="C9" s="486" t="s">
        <v>618</v>
      </c>
      <c r="D9" s="486"/>
      <c r="E9" s="492"/>
      <c r="F9" s="492"/>
      <c r="G9" s="358" t="s">
        <v>190</v>
      </c>
      <c r="H9" s="89"/>
      <c r="I9" s="429"/>
    </row>
    <row r="10" spans="2:44" s="6" customFormat="1" x14ac:dyDescent="0.3">
      <c r="B10" s="63"/>
      <c r="C10" s="492"/>
      <c r="D10" s="492"/>
      <c r="E10" s="492"/>
      <c r="F10" s="492"/>
      <c r="G10" s="357" t="s">
        <v>170</v>
      </c>
      <c r="H10" s="38"/>
      <c r="I10" s="428"/>
      <c r="J10" s="445"/>
      <c r="K10" s="445"/>
      <c r="L10" s="445"/>
      <c r="M10" s="445"/>
      <c r="N10" s="445"/>
      <c r="O10" s="445"/>
      <c r="P10" s="445"/>
      <c r="Q10" s="445"/>
      <c r="R10" s="445"/>
      <c r="S10" s="445"/>
      <c r="T10" s="445"/>
      <c r="U10" s="395"/>
      <c r="V10" s="395"/>
      <c r="W10" s="395"/>
      <c r="X10" s="395"/>
      <c r="Y10" s="395"/>
      <c r="Z10" s="395"/>
      <c r="AA10" s="408"/>
      <c r="AB10" s="408"/>
      <c r="AC10" s="378"/>
      <c r="AD10" s="378"/>
      <c r="AE10" s="378"/>
      <c r="AF10" s="378"/>
      <c r="AG10" s="378"/>
      <c r="AH10" s="378"/>
      <c r="AI10" s="378"/>
      <c r="AJ10" s="378"/>
      <c r="AK10" s="378"/>
      <c r="AL10" s="378"/>
      <c r="AM10" s="378"/>
      <c r="AN10" s="378"/>
      <c r="AO10" s="378"/>
      <c r="AP10" s="378"/>
      <c r="AQ10" s="378"/>
      <c r="AR10" s="378"/>
    </row>
    <row r="11" spans="2:44" s="6" customFormat="1" x14ac:dyDescent="0.3">
      <c r="B11" s="63"/>
      <c r="C11" s="492"/>
      <c r="D11" s="492"/>
      <c r="E11" s="492"/>
      <c r="F11" s="492"/>
      <c r="G11" s="370" t="s">
        <v>542</v>
      </c>
      <c r="H11" s="38"/>
      <c r="I11" s="428"/>
      <c r="J11" s="445"/>
      <c r="K11" s="445"/>
      <c r="L11" s="445"/>
      <c r="M11" s="445"/>
      <c r="N11" s="445"/>
      <c r="O11" s="445"/>
      <c r="P11" s="445"/>
      <c r="Q11" s="445"/>
      <c r="R11" s="445"/>
      <c r="S11" s="445"/>
      <c r="T11" s="445"/>
      <c r="U11" s="395"/>
      <c r="V11" s="395"/>
      <c r="W11" s="395"/>
      <c r="X11" s="395"/>
      <c r="Y11" s="395"/>
      <c r="Z11" s="395"/>
      <c r="AA11" s="408"/>
      <c r="AB11" s="408"/>
      <c r="AC11" s="378"/>
      <c r="AD11" s="378"/>
      <c r="AE11" s="378"/>
      <c r="AF11" s="378"/>
      <c r="AG11" s="378"/>
      <c r="AH11" s="378"/>
      <c r="AI11" s="378"/>
      <c r="AJ11" s="378"/>
      <c r="AK11" s="378"/>
      <c r="AL11" s="378"/>
      <c r="AM11" s="378"/>
      <c r="AN11" s="378"/>
      <c r="AO11" s="378"/>
      <c r="AP11" s="378"/>
      <c r="AQ11" s="378"/>
      <c r="AR11" s="378"/>
    </row>
    <row r="12" spans="2:44" s="6" customFormat="1" x14ac:dyDescent="0.3">
      <c r="B12" s="63"/>
      <c r="C12" s="492"/>
      <c r="D12" s="492"/>
      <c r="E12" s="492"/>
      <c r="F12" s="492"/>
      <c r="G12" s="365"/>
      <c r="H12" s="38"/>
      <c r="I12" s="428"/>
      <c r="J12" s="445"/>
      <c r="K12" s="445"/>
      <c r="L12" s="445"/>
      <c r="M12" s="445"/>
      <c r="N12" s="445"/>
      <c r="O12" s="445"/>
      <c r="P12" s="445"/>
      <c r="Q12" s="445"/>
      <c r="R12" s="445"/>
      <c r="S12" s="445"/>
      <c r="T12" s="445"/>
      <c r="U12" s="395"/>
      <c r="V12" s="395"/>
      <c r="W12" s="395"/>
      <c r="X12" s="395"/>
      <c r="Y12" s="395"/>
      <c r="Z12" s="395"/>
      <c r="AA12" s="408"/>
      <c r="AB12" s="408"/>
      <c r="AC12" s="378"/>
      <c r="AD12" s="378"/>
      <c r="AE12" s="378"/>
      <c r="AF12" s="378"/>
      <c r="AG12" s="378"/>
      <c r="AH12" s="378"/>
      <c r="AI12" s="378"/>
      <c r="AJ12" s="378"/>
      <c r="AK12" s="378"/>
      <c r="AL12" s="378"/>
      <c r="AM12" s="378"/>
      <c r="AN12" s="378"/>
      <c r="AO12" s="378"/>
      <c r="AP12" s="378"/>
      <c r="AQ12" s="378"/>
      <c r="AR12" s="378"/>
    </row>
    <row r="13" spans="2:44" ht="18" customHeight="1" x14ac:dyDescent="0.3">
      <c r="B13" s="188" t="str">
        <f>IF(M13-L13&gt;0,"!!!","")</f>
        <v/>
      </c>
      <c r="C13" s="487" t="str">
        <f>IF(M13-L13&gt;0,"Es fehlen noch MUSS-ANGABEN oder es liegen nicht benötigte Angaben in den mit !!! gekennzeichneten Zeilen vor","")</f>
        <v/>
      </c>
      <c r="D13" s="487"/>
      <c r="E13" s="487"/>
      <c r="F13" s="487"/>
      <c r="G13" s="487"/>
      <c r="H13" s="112"/>
      <c r="I13" s="430"/>
      <c r="J13" s="399"/>
      <c r="K13" s="399"/>
      <c r="L13" s="388">
        <f t="shared" ref="L13:Q13" si="0">SUM(L15:L19)</f>
        <v>0</v>
      </c>
      <c r="M13" s="388">
        <f t="shared" si="0"/>
        <v>0</v>
      </c>
      <c r="N13" s="388">
        <f t="shared" si="0"/>
        <v>0</v>
      </c>
      <c r="O13" s="388">
        <f t="shared" si="0"/>
        <v>0</v>
      </c>
      <c r="P13" s="388">
        <f t="shared" si="0"/>
        <v>0</v>
      </c>
      <c r="Q13" s="388">
        <f t="shared" si="0"/>
        <v>0</v>
      </c>
    </row>
    <row r="14" spans="2:44" ht="75" customHeight="1" x14ac:dyDescent="0.3">
      <c r="B14" s="88"/>
      <c r="C14" s="359" t="s">
        <v>440</v>
      </c>
      <c r="D14" s="359" t="s">
        <v>481</v>
      </c>
      <c r="E14" s="359" t="s">
        <v>484</v>
      </c>
      <c r="F14" s="241" t="s">
        <v>485</v>
      </c>
      <c r="G14" s="241" t="s">
        <v>486</v>
      </c>
      <c r="H14" s="270" t="s">
        <v>124</v>
      </c>
      <c r="I14" s="429"/>
      <c r="J14" s="388" t="s">
        <v>570</v>
      </c>
      <c r="K14" s="400" t="s">
        <v>571</v>
      </c>
      <c r="L14" s="421" t="s">
        <v>572</v>
      </c>
      <c r="M14" s="421" t="s">
        <v>573</v>
      </c>
      <c r="N14" s="421" t="s">
        <v>555</v>
      </c>
      <c r="O14" s="421" t="s">
        <v>556</v>
      </c>
      <c r="P14" s="421" t="s">
        <v>557</v>
      </c>
      <c r="Q14" s="421" t="s">
        <v>558</v>
      </c>
      <c r="R14" s="421" t="s">
        <v>576</v>
      </c>
      <c r="S14" s="400" t="s">
        <v>590</v>
      </c>
      <c r="T14" s="400" t="s">
        <v>589</v>
      </c>
    </row>
    <row r="15" spans="2:44" ht="15" customHeight="1" x14ac:dyDescent="0.3">
      <c r="B15" s="111" t="str">
        <f>IF(OR(S15&gt;0,T15&gt;0),"!!!","")</f>
        <v>!!!</v>
      </c>
      <c r="C15" s="324"/>
      <c r="D15" s="351"/>
      <c r="E15" s="390"/>
      <c r="F15" s="391"/>
      <c r="G15" s="389"/>
      <c r="H15" s="89"/>
      <c r="I15" s="429"/>
      <c r="J15" s="388" t="s">
        <v>89</v>
      </c>
      <c r="K15" s="388" t="str">
        <f>VLOOKUP(C15,{"29 - Psychiatrie (Erwachsene)","JN";"30 - Kinder- und Jugendpsychiatrie","JN";"31 - Psychosomatik","JN";0,"Leer"},2,0)</f>
        <v>Leer</v>
      </c>
      <c r="L15" s="388">
        <f t="shared" ref="L15:L19" si="1">IF(LEN(B15)&gt;0,0,1)</f>
        <v>0</v>
      </c>
      <c r="M15" s="388">
        <f>VLOOKUP(C15,{"29 - Psychiatrie (Erwachsene)",1;"30 - Kinder- und Jugendpsychiatrie",1;"31 - Psychosomatik",1;0,0},2,0)</f>
        <v>0</v>
      </c>
      <c r="N15" s="388">
        <f t="shared" ref="N15:N19" si="2">IF(LEN(D15)&gt;0,1,0)</f>
        <v>0</v>
      </c>
      <c r="O15" s="388">
        <f t="shared" ref="O15:O19" si="3">IF(LEN(E15)&gt;0,1,0)</f>
        <v>0</v>
      </c>
      <c r="P15" s="388">
        <f t="shared" ref="P15:P19" si="4">IF(LEN(F15)&gt;0,1,0)</f>
        <v>0</v>
      </c>
      <c r="Q15" s="388">
        <f t="shared" ref="Q15:Q19" si="5">IF(LEN(G15)&gt;0,1,0)</f>
        <v>0</v>
      </c>
      <c r="R15" s="388">
        <f t="shared" ref="R15:R19" si="6">IF(D15="Nein",0,1)</f>
        <v>1</v>
      </c>
      <c r="S15" s="388">
        <f>IF(AND(R15=0,SUM(O15:Q15)&gt;0),1,0)</f>
        <v>0</v>
      </c>
      <c r="T15" s="388">
        <f>IF(AND(R15=1,SUM(M15:Q15)&lt;5),1,0)</f>
        <v>1</v>
      </c>
    </row>
    <row r="16" spans="2:44" ht="15" customHeight="1" x14ac:dyDescent="0.3">
      <c r="B16" s="111" t="str">
        <f t="shared" ref="B16:B19" si="7">IF(OR(S16&gt;0,T16&gt;0),"!!!","")</f>
        <v>!!!</v>
      </c>
      <c r="C16" s="324"/>
      <c r="D16" s="351"/>
      <c r="E16" s="390"/>
      <c r="F16" s="391"/>
      <c r="G16" s="389"/>
      <c r="H16" s="89"/>
      <c r="I16" s="429"/>
      <c r="J16" s="388" t="str">
        <f t="shared" ref="J16:J20" si="8">IF(C15&lt;&gt;"","Einrichtungen","Leer")</f>
        <v>Leer</v>
      </c>
      <c r="K16" s="388" t="str">
        <f>VLOOKUP(C16,{"29 - Psychiatrie (Erwachsene)","JN";"30 - Kinder- und Jugendpsychiatrie","JN";"31 - Psychosomatik","JN";0,"Leer"},2,0)</f>
        <v>Leer</v>
      </c>
      <c r="L16" s="388">
        <f t="shared" si="1"/>
        <v>0</v>
      </c>
      <c r="M16" s="388">
        <f>VLOOKUP(C16,{"29 - Psychiatrie (Erwachsene)",1;"30 - Kinder- und Jugendpsychiatrie",1;"31 - Psychosomatik",1;0,0},2,0)</f>
        <v>0</v>
      </c>
      <c r="N16" s="388">
        <f t="shared" si="2"/>
        <v>0</v>
      </c>
      <c r="O16" s="388">
        <f t="shared" si="3"/>
        <v>0</v>
      </c>
      <c r="P16" s="388">
        <f t="shared" si="4"/>
        <v>0</v>
      </c>
      <c r="Q16" s="388">
        <f t="shared" si="5"/>
        <v>0</v>
      </c>
      <c r="R16" s="388">
        <f t="shared" si="6"/>
        <v>1</v>
      </c>
      <c r="S16" s="388">
        <f t="shared" ref="S16:S20" si="9">IF(AND(R16=0,SUM(O16:Q16)&gt;0),1,0)</f>
        <v>0</v>
      </c>
      <c r="T16" s="388">
        <f t="shared" ref="T16:T19" si="10">IF(AND(R16=1,SUM(M16:Q16)&lt;5),1,0)</f>
        <v>1</v>
      </c>
    </row>
    <row r="17" spans="1:20" ht="15" customHeight="1" x14ac:dyDescent="0.3">
      <c r="B17" s="111" t="str">
        <f t="shared" si="7"/>
        <v>!!!</v>
      </c>
      <c r="C17" s="324"/>
      <c r="D17" s="351"/>
      <c r="E17" s="390"/>
      <c r="F17" s="391"/>
      <c r="G17" s="389"/>
      <c r="H17" s="89"/>
      <c r="I17" s="429"/>
      <c r="J17" s="388" t="str">
        <f t="shared" si="8"/>
        <v>Leer</v>
      </c>
      <c r="K17" s="388" t="str">
        <f>VLOOKUP(C17,{"29 - Psychiatrie (Erwachsene)","JN";"30 - Kinder- und Jugendpsychiatrie","JN";"31 - Psychosomatik","JN";0,"Leer"},2,0)</f>
        <v>Leer</v>
      </c>
      <c r="L17" s="388">
        <f t="shared" si="1"/>
        <v>0</v>
      </c>
      <c r="M17" s="388">
        <f>VLOOKUP(C17,{"29 - Psychiatrie (Erwachsene)",1;"30 - Kinder- und Jugendpsychiatrie",1;"31 - Psychosomatik",1;0,0},2,0)</f>
        <v>0</v>
      </c>
      <c r="N17" s="388">
        <f t="shared" si="2"/>
        <v>0</v>
      </c>
      <c r="O17" s="388">
        <f t="shared" si="3"/>
        <v>0</v>
      </c>
      <c r="P17" s="388">
        <f t="shared" si="4"/>
        <v>0</v>
      </c>
      <c r="Q17" s="388">
        <f t="shared" si="5"/>
        <v>0</v>
      </c>
      <c r="R17" s="388">
        <f t="shared" si="6"/>
        <v>1</v>
      </c>
      <c r="S17" s="388">
        <f t="shared" si="9"/>
        <v>0</v>
      </c>
      <c r="T17" s="388">
        <f t="shared" si="10"/>
        <v>1</v>
      </c>
    </row>
    <row r="18" spans="1:20" ht="15" customHeight="1" x14ac:dyDescent="0.3">
      <c r="B18" s="111" t="str">
        <f t="shared" si="7"/>
        <v>!!!</v>
      </c>
      <c r="C18" s="324"/>
      <c r="D18" s="351"/>
      <c r="E18" s="390"/>
      <c r="F18" s="391"/>
      <c r="G18" s="389"/>
      <c r="H18" s="89"/>
      <c r="I18" s="429"/>
      <c r="J18" s="388" t="str">
        <f t="shared" si="8"/>
        <v>Leer</v>
      </c>
      <c r="K18" s="388" t="str">
        <f>VLOOKUP(C18,{"29 - Psychiatrie (Erwachsene)","JN";"30 - Kinder- und Jugendpsychiatrie","JN";"31 - Psychosomatik","JN";0,"Leer"},2,0)</f>
        <v>Leer</v>
      </c>
      <c r="L18" s="388">
        <f t="shared" si="1"/>
        <v>0</v>
      </c>
      <c r="M18" s="388">
        <f>VLOOKUP(C18,{"29 - Psychiatrie (Erwachsene)",1;"30 - Kinder- und Jugendpsychiatrie",1;"31 - Psychosomatik",1;0,0},2,0)</f>
        <v>0</v>
      </c>
      <c r="N18" s="388">
        <f t="shared" si="2"/>
        <v>0</v>
      </c>
      <c r="O18" s="388">
        <f t="shared" si="3"/>
        <v>0</v>
      </c>
      <c r="P18" s="388">
        <f t="shared" si="4"/>
        <v>0</v>
      </c>
      <c r="Q18" s="388">
        <f t="shared" si="5"/>
        <v>0</v>
      </c>
      <c r="R18" s="388">
        <f t="shared" si="6"/>
        <v>1</v>
      </c>
      <c r="S18" s="388">
        <f t="shared" si="9"/>
        <v>0</v>
      </c>
      <c r="T18" s="388">
        <f t="shared" si="10"/>
        <v>1</v>
      </c>
    </row>
    <row r="19" spans="1:20" ht="15" customHeight="1" x14ac:dyDescent="0.3">
      <c r="B19" s="111" t="str">
        <f t="shared" si="7"/>
        <v>!!!</v>
      </c>
      <c r="C19" s="324"/>
      <c r="D19" s="351"/>
      <c r="E19" s="390"/>
      <c r="F19" s="391"/>
      <c r="G19" s="389"/>
      <c r="H19" s="89"/>
      <c r="I19" s="429"/>
      <c r="J19" s="388" t="str">
        <f t="shared" si="8"/>
        <v>Leer</v>
      </c>
      <c r="K19" s="388" t="str">
        <f>VLOOKUP(C19,{"29 - Psychiatrie (Erwachsene)","JN";"30 - Kinder- und Jugendpsychiatrie","JN";"31 - Psychosomatik","JN";0,"Leer"},2,0)</f>
        <v>Leer</v>
      </c>
      <c r="L19" s="388">
        <f t="shared" si="1"/>
        <v>0</v>
      </c>
      <c r="M19" s="388">
        <f>VLOOKUP(C19,{"29 - Psychiatrie (Erwachsene)",1;"30 - Kinder- und Jugendpsychiatrie",1;"31 - Psychosomatik",1;0,0},2,0)</f>
        <v>0</v>
      </c>
      <c r="N19" s="388">
        <f t="shared" si="2"/>
        <v>0</v>
      </c>
      <c r="O19" s="388">
        <f t="shared" si="3"/>
        <v>0</v>
      </c>
      <c r="P19" s="388">
        <f t="shared" si="4"/>
        <v>0</v>
      </c>
      <c r="Q19" s="388">
        <f t="shared" si="5"/>
        <v>0</v>
      </c>
      <c r="R19" s="388">
        <f t="shared" si="6"/>
        <v>1</v>
      </c>
      <c r="S19" s="388">
        <f t="shared" si="9"/>
        <v>0</v>
      </c>
      <c r="T19" s="388">
        <f t="shared" si="10"/>
        <v>1</v>
      </c>
    </row>
    <row r="20" spans="1:20" x14ac:dyDescent="0.3">
      <c r="B20" s="111" t="str">
        <f t="shared" ref="B20" si="11">IF(OR(S20&gt;0,T20&gt;0),"!!!","")</f>
        <v>!!!</v>
      </c>
      <c r="C20" s="324"/>
      <c r="D20" s="351"/>
      <c r="E20" s="390"/>
      <c r="F20" s="391"/>
      <c r="G20" s="389"/>
      <c r="H20" s="89"/>
      <c r="I20" s="429"/>
      <c r="J20" s="388" t="str">
        <f t="shared" si="8"/>
        <v>Leer</v>
      </c>
      <c r="K20" s="388" t="str">
        <f>VLOOKUP(C20,{"29 - Psychiatrie (Erwachsene)","JN";"30 - Kinder- und Jugendpsychiatrie","JN";"31 - Psychosomatik","JN";0,"Leer"},2,0)</f>
        <v>Leer</v>
      </c>
      <c r="L20" s="388">
        <f t="shared" ref="L20" si="12">IF(LEN(B20)&gt;0,0,1)</f>
        <v>0</v>
      </c>
      <c r="M20" s="388">
        <f>VLOOKUP(C20,{"29 - Psychiatrie (Erwachsene)",1;"30 - Kinder- und Jugendpsychiatrie",1;"31 - Psychosomatik",1;0,0},2,0)</f>
        <v>0</v>
      </c>
      <c r="N20" s="388">
        <f t="shared" ref="N20" si="13">IF(LEN(D20)&gt;0,1,0)</f>
        <v>0</v>
      </c>
      <c r="O20" s="388">
        <f t="shared" ref="O20" si="14">IF(LEN(E20)&gt;0,1,0)</f>
        <v>0</v>
      </c>
      <c r="P20" s="388">
        <f t="shared" ref="P20" si="15">IF(LEN(F20)&gt;0,1,0)</f>
        <v>0</v>
      </c>
      <c r="Q20" s="388">
        <f t="shared" ref="Q20" si="16">IF(LEN(G20)&gt;0,1,0)</f>
        <v>0</v>
      </c>
      <c r="R20" s="388">
        <f t="shared" ref="R20" si="17">IF(D20="Nein",0,1)</f>
        <v>1</v>
      </c>
      <c r="S20" s="388">
        <f t="shared" si="9"/>
        <v>0</v>
      </c>
      <c r="T20" s="388">
        <f t="shared" ref="T20" si="18">IF(AND(R20=1,SUM(M20:Q20)&lt;5),1,0)</f>
        <v>1</v>
      </c>
    </row>
    <row r="21" spans="1:20" x14ac:dyDescent="0.3">
      <c r="A21" s="261"/>
      <c r="B21" s="107"/>
      <c r="C21" s="107"/>
      <c r="D21" s="107"/>
      <c r="E21" s="107"/>
      <c r="F21" s="107"/>
      <c r="G21" s="107"/>
      <c r="H21" s="107"/>
      <c r="I21" s="429"/>
    </row>
  </sheetData>
  <sheetProtection algorithmName="SHA-512" hashValue="86oTU6+fiRnh4fzjf8nXuV24gvaxuYhQc1h4By19LDiwg6bo1Rb+/1rcGmfPQd27ZITUcttAiDoPvd8nJTrvGQ==" saltValue="xBbbmwa54RhBOsKE9LmP+A==" spinCount="100000" sheet="1" objects="1" scenarios="1" selectLockedCells="1" autoFilter="0"/>
  <autoFilter ref="C14:E19"/>
  <mergeCells count="2">
    <mergeCell ref="C9:F12"/>
    <mergeCell ref="C13:G13"/>
  </mergeCells>
  <phoneticPr fontId="53" type="noConversion"/>
  <conditionalFormatting sqref="E15:E20">
    <cfRule type="expression" dxfId="154" priority="69">
      <formula>C15=""</formula>
    </cfRule>
  </conditionalFormatting>
  <conditionalFormatting sqref="F15:F20">
    <cfRule type="expression" dxfId="153" priority="71">
      <formula>C15=""</formula>
    </cfRule>
  </conditionalFormatting>
  <conditionalFormatting sqref="G15:G20">
    <cfRule type="expression" dxfId="152" priority="66">
      <formula>C15=""</formula>
    </cfRule>
  </conditionalFormatting>
  <conditionalFormatting sqref="B15:B20">
    <cfRule type="expression" dxfId="151" priority="64">
      <formula>C15=""</formula>
    </cfRule>
  </conditionalFormatting>
  <conditionalFormatting sqref="C13:G13">
    <cfRule type="expression" dxfId="150" priority="63">
      <formula>C13&lt;&gt;""</formula>
    </cfRule>
  </conditionalFormatting>
  <conditionalFormatting sqref="B13">
    <cfRule type="expression" dxfId="149" priority="62">
      <formula>B13&lt;&gt;""</formula>
    </cfRule>
  </conditionalFormatting>
  <conditionalFormatting sqref="D15:D20">
    <cfRule type="expression" dxfId="148" priority="9">
      <formula>C15=""</formula>
    </cfRule>
  </conditionalFormatting>
  <conditionalFormatting sqref="E15:E20">
    <cfRule type="expression" dxfId="147" priority="7">
      <formula>D15="Nein"</formula>
    </cfRule>
  </conditionalFormatting>
  <conditionalFormatting sqref="F15:F20">
    <cfRule type="expression" dxfId="146" priority="6">
      <formula>D15="Nein"</formula>
    </cfRule>
  </conditionalFormatting>
  <conditionalFormatting sqref="G15:G20">
    <cfRule type="expression" dxfId="145" priority="1">
      <formula>D15="Nein"</formula>
    </cfRule>
  </conditionalFormatting>
  <dataValidations count="4">
    <dataValidation type="whole" allowBlank="1" showInputMessage="1" showErrorMessage="1" error="Zulässige Eingaben liegen im Wertebereich von 0 bis 999999" sqref="E15:E20">
      <formula1>0</formula1>
      <formula2>999999</formula2>
    </dataValidation>
    <dataValidation type="list" allowBlank="1" showInputMessage="1" showErrorMessage="1" sqref="C15:D20">
      <formula1>INDIRECT(J15)</formula1>
    </dataValidation>
    <dataValidation type="whole" allowBlank="1" showErrorMessage="1" errorTitle="Achtung" error="Zulässige Eingaben liegen im Wertebereich von 0 bis 9999" sqref="G15:G20">
      <formula1>0</formula1>
      <formula2>9999</formula2>
    </dataValidation>
    <dataValidation type="whole" allowBlank="1" showErrorMessage="1" errorTitle="ACHTUNG: " error="Zulässige Eingaben liegen im Wertebereich von 0 bis 92" sqref="F15:F20">
      <formula1>0</formula1>
      <formula2>92</formula2>
    </dataValidation>
  </dataValidations>
  <hyperlinks>
    <hyperlink ref="G2" location="A5.3!D14" display="&lt;&lt; A5.3"/>
    <hyperlink ref="H2" location="'A6'!A1" display="A6 &gt;&gt;"/>
  </hyperlinks>
  <pageMargins left="0.25" right="0.25" top="0.75" bottom="0.75" header="0.3" footer="0.3"/>
  <pageSetup paperSize="9" scale="35"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5"/>
  <dimension ref="A1:AZ322"/>
  <sheetViews>
    <sheetView showGridLines="0" zoomScaleNormal="100" workbookViewId="0">
      <selection activeCell="C56" sqref="C56"/>
    </sheetView>
  </sheetViews>
  <sheetFormatPr baseColWidth="10" defaultColWidth="11.44140625" defaultRowHeight="14.4" x14ac:dyDescent="0.3"/>
  <cols>
    <col min="1" max="1" width="4.33203125" style="6" customWidth="1"/>
    <col min="2" max="2" width="11.44140625" style="6"/>
    <col min="3" max="3" width="35.6640625" style="6" customWidth="1"/>
    <col min="4" max="4" width="21.88671875" style="6" customWidth="1"/>
    <col min="5" max="7" width="22.44140625" style="6" customWidth="1"/>
    <col min="8" max="8" width="14.44140625" style="6" customWidth="1"/>
    <col min="9" max="9" width="13.44140625" style="7" customWidth="1"/>
    <col min="10" max="10" width="13" style="7" customWidth="1"/>
    <col min="11" max="11" width="12.6640625" style="7" customWidth="1"/>
    <col min="12" max="12" width="11.44140625" style="7"/>
    <col min="13" max="13" width="11.44140625" style="25"/>
    <col min="14" max="14" width="14.33203125" style="445" bestFit="1" customWidth="1"/>
    <col min="15" max="15" width="11.44140625" style="445" customWidth="1"/>
    <col min="16" max="16" width="11.6640625" style="445" customWidth="1"/>
    <col min="17" max="28" width="11.44140625" style="445"/>
    <col min="29" max="52" width="11.44140625" style="25"/>
    <col min="53" max="16384" width="11.44140625" style="6"/>
  </cols>
  <sheetData>
    <row r="1" spans="1:52" x14ac:dyDescent="0.3">
      <c r="A1" s="6" t="s">
        <v>0</v>
      </c>
    </row>
    <row r="2" spans="1:52" s="49" customFormat="1" ht="30" customHeight="1" x14ac:dyDescent="0.45">
      <c r="A2" s="39"/>
      <c r="B2" s="50" t="s">
        <v>38</v>
      </c>
      <c r="C2" s="40" t="s">
        <v>368</v>
      </c>
      <c r="D2" s="44"/>
      <c r="E2" s="45"/>
      <c r="F2" s="45"/>
      <c r="G2" s="290"/>
      <c r="H2" s="329"/>
      <c r="I2" s="329" t="s">
        <v>479</v>
      </c>
      <c r="J2" s="329" t="s">
        <v>458</v>
      </c>
      <c r="K2" s="296"/>
      <c r="L2" s="139"/>
      <c r="N2" s="379"/>
      <c r="O2" s="379"/>
      <c r="P2" s="379"/>
      <c r="Q2" s="379"/>
      <c r="R2" s="379"/>
      <c r="S2" s="379"/>
      <c r="T2" s="379"/>
      <c r="U2" s="379"/>
      <c r="V2" s="379"/>
      <c r="W2" s="379"/>
      <c r="X2" s="379"/>
      <c r="Y2" s="379"/>
      <c r="Z2" s="379"/>
      <c r="AA2" s="379"/>
      <c r="AB2" s="379"/>
    </row>
    <row r="3" spans="1:52" ht="15" customHeight="1" x14ac:dyDescent="0.3">
      <c r="A3" s="18"/>
      <c r="B3" s="18"/>
      <c r="C3" s="18"/>
      <c r="D3" s="18"/>
      <c r="E3" s="18"/>
      <c r="F3" s="18"/>
      <c r="G3" s="18"/>
      <c r="H3" s="18"/>
    </row>
    <row r="4" spans="1:52" ht="15" customHeight="1" x14ac:dyDescent="0.3">
      <c r="A4" s="18"/>
      <c r="B4" s="115"/>
      <c r="C4" s="144" t="str">
        <f ca="1">"Haupt-IK: " &amp; CELL("inhalt",'Angaben KH-Standort'!$D$25)</f>
        <v xml:space="preserve">Haupt-IK: </v>
      </c>
      <c r="D4" s="77"/>
      <c r="E4" s="144" t="str">
        <f ca="1">"Jahr: " &amp; CELL("inhalt",'Angaben KH-Standort'!$D$12)</f>
        <v>Jahr: 2023</v>
      </c>
      <c r="F4" s="54"/>
      <c r="G4" s="54"/>
      <c r="H4" s="54"/>
      <c r="I4" s="54"/>
      <c r="J4" s="54"/>
      <c r="K4" s="54"/>
      <c r="L4" s="55"/>
    </row>
    <row r="5" spans="1:52" ht="15" customHeight="1" x14ac:dyDescent="0.3">
      <c r="A5" s="18"/>
      <c r="B5" s="116"/>
      <c r="C5" s="145" t="str">
        <f ca="1" xml:space="preserve"> "Standort-ID: " &amp; CELL("inhalt",'Angaben KH-Standort'!$D$26)</f>
        <v xml:space="preserve">Standort-ID: </v>
      </c>
      <c r="D5" s="79"/>
      <c r="E5" s="145" t="str">
        <f ca="1">CELL("inhalt",'A1'!$F$14) &amp; ". Quartal"</f>
        <v>0. Quartal</v>
      </c>
      <c r="F5" s="57"/>
      <c r="G5" s="57"/>
      <c r="H5" s="57"/>
      <c r="I5" s="57"/>
      <c r="J5" s="57"/>
      <c r="K5" s="57"/>
      <c r="L5" s="58"/>
    </row>
    <row r="6" spans="1:52" ht="15" customHeight="1" x14ac:dyDescent="0.3">
      <c r="A6" s="18"/>
      <c r="B6" s="18"/>
      <c r="C6" s="18"/>
      <c r="D6" s="18"/>
      <c r="E6" s="18"/>
      <c r="F6" s="18"/>
      <c r="G6" s="18"/>
      <c r="H6" s="18"/>
    </row>
    <row r="7" spans="1:52" ht="15" customHeight="1" x14ac:dyDescent="0.3">
      <c r="B7" s="61"/>
      <c r="C7" s="59"/>
      <c r="D7" s="59"/>
      <c r="E7" s="59"/>
      <c r="F7" s="59"/>
      <c r="G7" s="59"/>
      <c r="H7" s="59"/>
      <c r="I7" s="297"/>
      <c r="J7" s="297"/>
      <c r="K7" s="297"/>
      <c r="L7" s="277"/>
    </row>
    <row r="8" spans="1:52" ht="22.5" customHeight="1" x14ac:dyDescent="0.4">
      <c r="B8" s="63"/>
      <c r="C8" s="150" t="s">
        <v>130</v>
      </c>
      <c r="D8" s="108"/>
      <c r="E8" s="108"/>
      <c r="F8" s="38"/>
      <c r="G8" s="142"/>
      <c r="H8" s="38"/>
      <c r="I8" s="298"/>
      <c r="J8" s="298"/>
      <c r="K8" s="298"/>
      <c r="L8" s="278"/>
    </row>
    <row r="9" spans="1:52" ht="15" customHeight="1" x14ac:dyDescent="0.3">
      <c r="B9" s="63"/>
      <c r="C9" s="485" t="s">
        <v>453</v>
      </c>
      <c r="D9" s="485"/>
      <c r="E9" s="485"/>
      <c r="F9" s="485"/>
      <c r="G9" s="485"/>
      <c r="H9" s="485"/>
      <c r="I9" s="485"/>
      <c r="J9" s="485"/>
      <c r="K9" s="536" t="s">
        <v>170</v>
      </c>
      <c r="L9" s="519"/>
    </row>
    <row r="10" spans="1:52" ht="15" customHeight="1" x14ac:dyDescent="0.3">
      <c r="B10" s="63"/>
      <c r="C10" s="485"/>
      <c r="D10" s="485"/>
      <c r="E10" s="485"/>
      <c r="F10" s="485"/>
      <c r="G10" s="485"/>
      <c r="H10" s="485"/>
      <c r="I10" s="485"/>
      <c r="J10" s="485"/>
      <c r="K10" s="537" t="s">
        <v>190</v>
      </c>
      <c r="L10" s="519"/>
    </row>
    <row r="11" spans="1:52" ht="15" customHeight="1" x14ac:dyDescent="0.3">
      <c r="B11" s="63"/>
      <c r="C11" s="293"/>
      <c r="D11" s="293"/>
      <c r="E11" s="293"/>
      <c r="F11" s="293"/>
      <c r="G11" s="293"/>
      <c r="H11" s="178"/>
      <c r="I11" s="178"/>
      <c r="J11" s="298"/>
      <c r="K11" s="298"/>
      <c r="L11" s="278"/>
    </row>
    <row r="12" spans="1:52" s="7" customFormat="1" ht="15" customHeight="1" x14ac:dyDescent="0.3">
      <c r="A12" s="6"/>
      <c r="B12" s="268" t="s">
        <v>369</v>
      </c>
      <c r="C12" s="269" t="s">
        <v>415</v>
      </c>
      <c r="D12" s="68"/>
      <c r="E12" s="204"/>
      <c r="F12" s="113"/>
      <c r="G12" s="113"/>
      <c r="H12" s="38"/>
      <c r="I12" s="298"/>
      <c r="J12" s="298"/>
      <c r="K12" s="298"/>
      <c r="L12" s="278"/>
      <c r="M12" s="25"/>
      <c r="N12" s="445"/>
      <c r="O12" s="445"/>
      <c r="P12" s="445"/>
      <c r="Q12" s="445"/>
      <c r="R12" s="445"/>
      <c r="S12" s="445"/>
      <c r="T12" s="445"/>
      <c r="U12" s="445"/>
      <c r="V12" s="445"/>
      <c r="W12" s="445"/>
      <c r="X12" s="445"/>
      <c r="Y12" s="445"/>
      <c r="Z12" s="445"/>
      <c r="AA12" s="445"/>
      <c r="AB12" s="44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row>
    <row r="13" spans="1:52" s="7" customFormat="1" ht="15" customHeight="1" x14ac:dyDescent="0.3">
      <c r="A13" s="6"/>
      <c r="B13" s="268"/>
      <c r="C13" s="113" t="s">
        <v>444</v>
      </c>
      <c r="D13" s="68"/>
      <c r="E13" s="113"/>
      <c r="F13" s="113"/>
      <c r="G13" s="113"/>
      <c r="H13" s="38"/>
      <c r="I13" s="298"/>
      <c r="J13" s="298"/>
      <c r="K13" s="298"/>
      <c r="L13" s="278"/>
      <c r="M13" s="25"/>
      <c r="N13" s="445"/>
      <c r="O13" s="445"/>
      <c r="P13" s="445"/>
      <c r="Q13" s="445"/>
      <c r="R13" s="445"/>
      <c r="S13" s="445"/>
      <c r="T13" s="445"/>
      <c r="U13" s="445"/>
      <c r="V13" s="445"/>
      <c r="W13" s="445"/>
      <c r="X13" s="445"/>
      <c r="Y13" s="445"/>
      <c r="Z13" s="445"/>
      <c r="AA13" s="445"/>
      <c r="AB13" s="44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row>
    <row r="14" spans="1:52" s="7" customFormat="1" ht="15" customHeight="1" x14ac:dyDescent="0.3">
      <c r="A14" s="6"/>
      <c r="B14" s="63"/>
      <c r="C14" s="501" t="s">
        <v>440</v>
      </c>
      <c r="D14" s="520" t="s">
        <v>370</v>
      </c>
      <c r="E14" s="481" t="s">
        <v>371</v>
      </c>
      <c r="F14" s="520" t="s">
        <v>372</v>
      </c>
      <c r="G14" s="520" t="s">
        <v>373</v>
      </c>
      <c r="H14" s="532" t="s">
        <v>374</v>
      </c>
      <c r="I14" s="533"/>
      <c r="J14" s="534"/>
      <c r="K14" s="298"/>
      <c r="L14" s="278"/>
      <c r="M14" s="25"/>
      <c r="N14" s="507" t="s">
        <v>580</v>
      </c>
      <c r="O14" s="445"/>
      <c r="P14" s="445"/>
      <c r="Q14" s="445"/>
      <c r="R14" s="445"/>
      <c r="S14" s="445"/>
      <c r="T14" s="445"/>
      <c r="U14" s="445"/>
      <c r="V14" s="445"/>
      <c r="W14" s="445"/>
      <c r="X14" s="445"/>
      <c r="Y14" s="445"/>
      <c r="Z14" s="445"/>
      <c r="AA14" s="445"/>
      <c r="AB14" s="44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row>
    <row r="15" spans="1:52" s="7" customFormat="1" ht="15" customHeight="1" x14ac:dyDescent="0.3">
      <c r="A15" s="6"/>
      <c r="B15" s="63"/>
      <c r="C15" s="519"/>
      <c r="D15" s="519"/>
      <c r="E15" s="519"/>
      <c r="F15" s="519"/>
      <c r="G15" s="519"/>
      <c r="H15" s="535"/>
      <c r="I15" s="533"/>
      <c r="J15" s="534"/>
      <c r="K15" s="298"/>
      <c r="L15" s="278"/>
      <c r="M15" s="25"/>
      <c r="N15" s="507"/>
      <c r="O15" s="445"/>
      <c r="P15" s="445"/>
      <c r="Q15" s="445"/>
      <c r="R15" s="445"/>
      <c r="S15" s="445"/>
      <c r="T15" s="445"/>
      <c r="U15" s="445"/>
      <c r="V15" s="445"/>
      <c r="W15" s="445"/>
      <c r="X15" s="445"/>
      <c r="Y15" s="445"/>
      <c r="Z15" s="445"/>
      <c r="AA15" s="445"/>
      <c r="AB15" s="44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row>
    <row r="16" spans="1:52" s="7" customFormat="1" ht="15" customHeight="1" x14ac:dyDescent="0.3">
      <c r="A16" s="6"/>
      <c r="B16" s="70" t="str">
        <f t="shared" ref="B16:B21" si="0">IF(SUM(Q16:U16)&lt;5,"!!!","")</f>
        <v>!!!</v>
      </c>
      <c r="C16" s="319"/>
      <c r="D16" s="326"/>
      <c r="E16" s="311"/>
      <c r="F16" s="311"/>
      <c r="G16" s="352"/>
      <c r="H16" s="504"/>
      <c r="I16" s="522"/>
      <c r="J16" s="523"/>
      <c r="K16" s="298"/>
      <c r="L16" s="278"/>
      <c r="M16" s="25"/>
      <c r="N16" s="445" t="s">
        <v>89</v>
      </c>
      <c r="O16" s="445"/>
      <c r="P16" s="445"/>
      <c r="Q16" s="445">
        <f t="shared" ref="Q16:V21" si="1">IF(LEN(C16)&gt;0,1,0)</f>
        <v>0</v>
      </c>
      <c r="R16" s="445">
        <f t="shared" si="1"/>
        <v>0</v>
      </c>
      <c r="S16" s="445">
        <f t="shared" si="1"/>
        <v>0</v>
      </c>
      <c r="T16" s="445">
        <f t="shared" si="1"/>
        <v>0</v>
      </c>
      <c r="U16" s="445">
        <f t="shared" si="1"/>
        <v>0</v>
      </c>
      <c r="V16" s="445">
        <f t="shared" si="1"/>
        <v>0</v>
      </c>
      <c r="W16" s="445"/>
      <c r="X16" s="445"/>
      <c r="Y16" s="445"/>
      <c r="Z16" s="445"/>
      <c r="AA16" s="445"/>
      <c r="AB16" s="44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row>
    <row r="17" spans="1:52" s="7" customFormat="1" ht="15" customHeight="1" x14ac:dyDescent="0.3">
      <c r="A17" s="6"/>
      <c r="B17" s="70" t="str">
        <f t="shared" si="0"/>
        <v>!!!</v>
      </c>
      <c r="C17" s="319"/>
      <c r="D17" s="326"/>
      <c r="E17" s="311"/>
      <c r="F17" s="311"/>
      <c r="G17" s="352"/>
      <c r="H17" s="504"/>
      <c r="I17" s="522"/>
      <c r="J17" s="523"/>
      <c r="K17" s="298"/>
      <c r="L17" s="278"/>
      <c r="M17" s="25"/>
      <c r="N17" s="445" t="str">
        <f>IF(C16&lt;&gt;"","Einrichtungen","Leer")</f>
        <v>Leer</v>
      </c>
      <c r="O17" s="445"/>
      <c r="P17" s="445"/>
      <c r="Q17" s="445">
        <f t="shared" si="1"/>
        <v>0</v>
      </c>
      <c r="R17" s="445">
        <f t="shared" si="1"/>
        <v>0</v>
      </c>
      <c r="S17" s="445">
        <f t="shared" si="1"/>
        <v>0</v>
      </c>
      <c r="T17" s="445">
        <f t="shared" si="1"/>
        <v>0</v>
      </c>
      <c r="U17" s="445">
        <f t="shared" si="1"/>
        <v>0</v>
      </c>
      <c r="V17" s="445">
        <f t="shared" si="1"/>
        <v>0</v>
      </c>
      <c r="W17" s="445"/>
      <c r="X17" s="445"/>
      <c r="Y17" s="445"/>
      <c r="Z17" s="445"/>
      <c r="AA17" s="445"/>
      <c r="AB17" s="44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row>
    <row r="18" spans="1:52" s="7" customFormat="1" ht="15" customHeight="1" x14ac:dyDescent="0.3">
      <c r="A18" s="6"/>
      <c r="B18" s="70" t="str">
        <f t="shared" si="0"/>
        <v>!!!</v>
      </c>
      <c r="C18" s="319"/>
      <c r="D18" s="326"/>
      <c r="E18" s="311"/>
      <c r="F18" s="311"/>
      <c r="G18" s="352"/>
      <c r="H18" s="504"/>
      <c r="I18" s="522"/>
      <c r="J18" s="523"/>
      <c r="K18" s="298"/>
      <c r="L18" s="278"/>
      <c r="M18" s="25"/>
      <c r="N18" s="445" t="str">
        <f t="shared" ref="N18:N21" si="2">IF(C17&lt;&gt;"","Einrichtungen","Leer")</f>
        <v>Leer</v>
      </c>
      <c r="O18" s="445"/>
      <c r="P18" s="445"/>
      <c r="Q18" s="445">
        <f t="shared" si="1"/>
        <v>0</v>
      </c>
      <c r="R18" s="445">
        <f t="shared" si="1"/>
        <v>0</v>
      </c>
      <c r="S18" s="445">
        <f t="shared" si="1"/>
        <v>0</v>
      </c>
      <c r="T18" s="445">
        <f t="shared" si="1"/>
        <v>0</v>
      </c>
      <c r="U18" s="445">
        <f t="shared" si="1"/>
        <v>0</v>
      </c>
      <c r="V18" s="445">
        <f t="shared" si="1"/>
        <v>0</v>
      </c>
      <c r="W18" s="445"/>
      <c r="X18" s="445"/>
      <c r="Y18" s="445"/>
      <c r="Z18" s="445"/>
      <c r="AA18" s="445"/>
      <c r="AB18" s="44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row>
    <row r="19" spans="1:52" s="7" customFormat="1" ht="15" customHeight="1" x14ac:dyDescent="0.3">
      <c r="A19" s="6"/>
      <c r="B19" s="70" t="str">
        <f t="shared" si="0"/>
        <v>!!!</v>
      </c>
      <c r="C19" s="319"/>
      <c r="D19" s="326"/>
      <c r="E19" s="311"/>
      <c r="F19" s="311"/>
      <c r="G19" s="352"/>
      <c r="H19" s="504"/>
      <c r="I19" s="522"/>
      <c r="J19" s="523"/>
      <c r="K19" s="298"/>
      <c r="L19" s="278"/>
      <c r="M19" s="25"/>
      <c r="N19" s="445" t="str">
        <f t="shared" si="2"/>
        <v>Leer</v>
      </c>
      <c r="O19" s="445"/>
      <c r="P19" s="445"/>
      <c r="Q19" s="445">
        <f t="shared" si="1"/>
        <v>0</v>
      </c>
      <c r="R19" s="445">
        <f t="shared" si="1"/>
        <v>0</v>
      </c>
      <c r="S19" s="445">
        <f t="shared" si="1"/>
        <v>0</v>
      </c>
      <c r="T19" s="445">
        <f t="shared" si="1"/>
        <v>0</v>
      </c>
      <c r="U19" s="445">
        <f t="shared" si="1"/>
        <v>0</v>
      </c>
      <c r="V19" s="445">
        <f t="shared" si="1"/>
        <v>0</v>
      </c>
      <c r="W19" s="445"/>
      <c r="X19" s="445"/>
      <c r="Y19" s="445"/>
      <c r="Z19" s="445"/>
      <c r="AA19" s="445"/>
      <c r="AB19" s="44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row>
    <row r="20" spans="1:52" s="7" customFormat="1" ht="15" customHeight="1" x14ac:dyDescent="0.3">
      <c r="A20" s="6"/>
      <c r="B20" s="70" t="str">
        <f t="shared" si="0"/>
        <v>!!!</v>
      </c>
      <c r="C20" s="319"/>
      <c r="D20" s="326"/>
      <c r="E20" s="311"/>
      <c r="F20" s="311"/>
      <c r="G20" s="352"/>
      <c r="H20" s="504"/>
      <c r="I20" s="522"/>
      <c r="J20" s="523"/>
      <c r="K20" s="298"/>
      <c r="L20" s="278"/>
      <c r="M20" s="25"/>
      <c r="N20" s="445" t="str">
        <f t="shared" si="2"/>
        <v>Leer</v>
      </c>
      <c r="O20" s="445"/>
      <c r="P20" s="445"/>
      <c r="Q20" s="445">
        <f>IF(LEN(C20)&gt;0,1,0)</f>
        <v>0</v>
      </c>
      <c r="R20" s="445">
        <f>IF(LEN(D20)&gt;0,1,0)</f>
        <v>0</v>
      </c>
      <c r="S20" s="445">
        <f t="shared" si="1"/>
        <v>0</v>
      </c>
      <c r="T20" s="445">
        <f t="shared" si="1"/>
        <v>0</v>
      </c>
      <c r="U20" s="445">
        <f t="shared" si="1"/>
        <v>0</v>
      </c>
      <c r="V20" s="445">
        <f t="shared" si="1"/>
        <v>0</v>
      </c>
      <c r="W20" s="445"/>
      <c r="X20" s="445"/>
      <c r="Y20" s="445"/>
      <c r="Z20" s="445"/>
      <c r="AA20" s="445"/>
      <c r="AB20" s="44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row>
    <row r="21" spans="1:52" s="7" customFormat="1" ht="15" customHeight="1" x14ac:dyDescent="0.3">
      <c r="A21" s="6"/>
      <c r="B21" s="70" t="str">
        <f t="shared" si="0"/>
        <v>!!!</v>
      </c>
      <c r="C21" s="319"/>
      <c r="D21" s="326"/>
      <c r="E21" s="311"/>
      <c r="F21" s="311"/>
      <c r="G21" s="352"/>
      <c r="H21" s="504"/>
      <c r="I21" s="522"/>
      <c r="J21" s="523"/>
      <c r="K21" s="298"/>
      <c r="L21" s="278"/>
      <c r="M21" s="25"/>
      <c r="N21" s="445" t="str">
        <f t="shared" si="2"/>
        <v>Leer</v>
      </c>
      <c r="O21" s="445"/>
      <c r="P21" s="445"/>
      <c r="Q21" s="445">
        <f t="shared" si="1"/>
        <v>0</v>
      </c>
      <c r="R21" s="445">
        <f t="shared" si="1"/>
        <v>0</v>
      </c>
      <c r="S21" s="445">
        <f t="shared" si="1"/>
        <v>0</v>
      </c>
      <c r="T21" s="445">
        <f t="shared" si="1"/>
        <v>0</v>
      </c>
      <c r="U21" s="445">
        <f t="shared" si="1"/>
        <v>0</v>
      </c>
      <c r="V21" s="445">
        <f t="shared" si="1"/>
        <v>0</v>
      </c>
      <c r="W21" s="445"/>
      <c r="X21" s="445"/>
      <c r="Y21" s="445"/>
      <c r="Z21" s="445"/>
      <c r="AA21" s="445"/>
      <c r="AB21" s="44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row>
    <row r="22" spans="1:52" s="7" customFormat="1" ht="15" customHeight="1" x14ac:dyDescent="0.3">
      <c r="A22" s="6"/>
      <c r="B22" s="70" t="str">
        <f>IF(F14="Ja",IF(SUM(#REF!)&lt;5,"!!!",""),"")</f>
        <v/>
      </c>
      <c r="C22" s="113"/>
      <c r="D22" s="113"/>
      <c r="E22" s="113"/>
      <c r="F22" s="113"/>
      <c r="G22" s="113"/>
      <c r="H22" s="38"/>
      <c r="I22" s="298"/>
      <c r="J22" s="298"/>
      <c r="K22" s="298"/>
      <c r="L22" s="278"/>
      <c r="M22" s="25"/>
      <c r="N22" s="445"/>
      <c r="O22" s="445"/>
      <c r="P22" s="445"/>
      <c r="Q22" s="445"/>
      <c r="R22" s="445"/>
      <c r="S22" s="445"/>
      <c r="T22" s="445"/>
      <c r="U22" s="445"/>
      <c r="V22" s="445"/>
      <c r="W22" s="445"/>
      <c r="X22" s="445"/>
      <c r="Y22" s="445"/>
      <c r="Z22" s="445"/>
      <c r="AA22" s="445"/>
      <c r="AB22" s="44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row>
    <row r="23" spans="1:52" s="7" customFormat="1" ht="15" customHeight="1" x14ac:dyDescent="0.3">
      <c r="A23" s="6"/>
      <c r="B23" s="268" t="s">
        <v>375</v>
      </c>
      <c r="C23" s="269" t="s">
        <v>376</v>
      </c>
      <c r="D23" s="68"/>
      <c r="E23" s="204"/>
      <c r="F23" s="113"/>
      <c r="G23" s="113"/>
      <c r="H23" s="38"/>
      <c r="I23" s="298"/>
      <c r="J23" s="298"/>
      <c r="K23" s="298"/>
      <c r="L23" s="278"/>
      <c r="M23" s="25"/>
      <c r="N23" s="445"/>
      <c r="O23" s="445"/>
      <c r="P23" s="445"/>
      <c r="Q23" s="445"/>
      <c r="R23" s="445"/>
      <c r="S23" s="445"/>
      <c r="T23" s="445"/>
      <c r="U23" s="445"/>
      <c r="V23" s="445"/>
      <c r="W23" s="445"/>
      <c r="X23" s="445"/>
      <c r="Y23" s="445"/>
      <c r="Z23" s="445"/>
      <c r="AA23" s="445"/>
      <c r="AB23" s="44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row>
    <row r="24" spans="1:52" s="7" customFormat="1" ht="15" customHeight="1" x14ac:dyDescent="0.3">
      <c r="A24" s="6"/>
      <c r="B24" s="268"/>
      <c r="C24" s="113" t="s">
        <v>445</v>
      </c>
      <c r="D24" s="68"/>
      <c r="E24" s="113"/>
      <c r="F24" s="113"/>
      <c r="G24" s="113"/>
      <c r="H24" s="38"/>
      <c r="I24" s="298"/>
      <c r="J24" s="298"/>
      <c r="K24" s="298"/>
      <c r="L24" s="278"/>
      <c r="M24" s="25"/>
      <c r="N24" s="445"/>
      <c r="O24" s="445"/>
      <c r="P24" s="445"/>
      <c r="Q24" s="445"/>
      <c r="R24" s="445"/>
      <c r="S24" s="445"/>
      <c r="T24" s="445"/>
      <c r="U24" s="445"/>
      <c r="V24" s="445"/>
      <c r="W24" s="445"/>
      <c r="X24" s="445"/>
      <c r="Y24" s="445"/>
      <c r="Z24" s="445"/>
      <c r="AA24" s="445"/>
      <c r="AB24" s="44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row>
    <row r="25" spans="1:52" x14ac:dyDescent="0.3">
      <c r="B25" s="63"/>
      <c r="C25" s="501" t="s">
        <v>440</v>
      </c>
      <c r="D25" s="520" t="s">
        <v>370</v>
      </c>
      <c r="E25" s="481" t="s">
        <v>377</v>
      </c>
      <c r="F25" s="520" t="s">
        <v>470</v>
      </c>
      <c r="G25" s="520" t="s">
        <v>378</v>
      </c>
      <c r="H25" s="475" t="s">
        <v>374</v>
      </c>
      <c r="I25" s="538"/>
      <c r="J25" s="539"/>
      <c r="K25" s="298"/>
      <c r="L25" s="278"/>
      <c r="N25" s="507" t="s">
        <v>580</v>
      </c>
    </row>
    <row r="26" spans="1:52" x14ac:dyDescent="0.3">
      <c r="B26" s="63"/>
      <c r="C26" s="519"/>
      <c r="D26" s="519"/>
      <c r="E26" s="519"/>
      <c r="F26" s="519"/>
      <c r="G26" s="519"/>
      <c r="H26" s="540"/>
      <c r="I26" s="538"/>
      <c r="J26" s="539"/>
      <c r="K26" s="298"/>
      <c r="L26" s="278"/>
      <c r="N26" s="507"/>
    </row>
    <row r="27" spans="1:52" x14ac:dyDescent="0.3">
      <c r="B27" s="70" t="str">
        <f t="shared" ref="B27:B32" si="3">IF(SUM(Q27:U27)&lt;5,"!!!","")</f>
        <v>!!!</v>
      </c>
      <c r="C27" s="319"/>
      <c r="D27" s="326"/>
      <c r="E27" s="311"/>
      <c r="F27" s="311"/>
      <c r="G27" s="352"/>
      <c r="H27" s="504"/>
      <c r="I27" s="522"/>
      <c r="J27" s="523"/>
      <c r="K27" s="298"/>
      <c r="L27" s="278"/>
      <c r="N27" s="445" t="s">
        <v>89</v>
      </c>
      <c r="Q27" s="445">
        <f t="shared" ref="Q27:V32" si="4">IF(LEN(C27)&gt;0,1,0)</f>
        <v>0</v>
      </c>
      <c r="R27" s="445">
        <f t="shared" si="4"/>
        <v>0</v>
      </c>
      <c r="S27" s="445">
        <f t="shared" si="4"/>
        <v>0</v>
      </c>
      <c r="T27" s="445">
        <f t="shared" si="4"/>
        <v>0</v>
      </c>
      <c r="U27" s="445">
        <f t="shared" si="4"/>
        <v>0</v>
      </c>
      <c r="V27" s="445">
        <f t="shared" si="4"/>
        <v>0</v>
      </c>
    </row>
    <row r="28" spans="1:52" x14ac:dyDescent="0.3">
      <c r="B28" s="70" t="str">
        <f t="shared" si="3"/>
        <v>!!!</v>
      </c>
      <c r="C28" s="319"/>
      <c r="D28" s="326"/>
      <c r="E28" s="311"/>
      <c r="F28" s="311"/>
      <c r="G28" s="352"/>
      <c r="H28" s="504"/>
      <c r="I28" s="522"/>
      <c r="J28" s="523"/>
      <c r="K28" s="298"/>
      <c r="L28" s="278"/>
      <c r="N28" s="445" t="str">
        <f>IF(C27&lt;&gt;"","Einrichtungen","Leer")</f>
        <v>Leer</v>
      </c>
      <c r="Q28" s="445">
        <f t="shared" si="4"/>
        <v>0</v>
      </c>
      <c r="R28" s="445">
        <f t="shared" si="4"/>
        <v>0</v>
      </c>
      <c r="S28" s="445">
        <f t="shared" si="4"/>
        <v>0</v>
      </c>
      <c r="T28" s="445">
        <f t="shared" si="4"/>
        <v>0</v>
      </c>
      <c r="U28" s="445">
        <f t="shared" si="4"/>
        <v>0</v>
      </c>
      <c r="V28" s="445">
        <f t="shared" si="4"/>
        <v>0</v>
      </c>
    </row>
    <row r="29" spans="1:52" x14ac:dyDescent="0.3">
      <c r="B29" s="70" t="str">
        <f t="shared" si="3"/>
        <v>!!!</v>
      </c>
      <c r="C29" s="319"/>
      <c r="D29" s="326"/>
      <c r="E29" s="311"/>
      <c r="F29" s="311"/>
      <c r="G29" s="352"/>
      <c r="H29" s="504"/>
      <c r="I29" s="522"/>
      <c r="J29" s="523"/>
      <c r="K29" s="298"/>
      <c r="L29" s="278"/>
      <c r="N29" s="445" t="str">
        <f t="shared" ref="N29:N32" si="5">IF(C28&lt;&gt;"","Einrichtungen","Leer")</f>
        <v>Leer</v>
      </c>
      <c r="Q29" s="445">
        <f t="shared" si="4"/>
        <v>0</v>
      </c>
      <c r="R29" s="445">
        <f t="shared" si="4"/>
        <v>0</v>
      </c>
      <c r="S29" s="445">
        <f t="shared" si="4"/>
        <v>0</v>
      </c>
      <c r="T29" s="445">
        <f t="shared" si="4"/>
        <v>0</v>
      </c>
      <c r="U29" s="445">
        <f t="shared" si="4"/>
        <v>0</v>
      </c>
      <c r="V29" s="445">
        <f t="shared" si="4"/>
        <v>0</v>
      </c>
    </row>
    <row r="30" spans="1:52" x14ac:dyDescent="0.3">
      <c r="B30" s="70" t="str">
        <f t="shared" si="3"/>
        <v>!!!</v>
      </c>
      <c r="C30" s="319"/>
      <c r="D30" s="326"/>
      <c r="E30" s="311"/>
      <c r="F30" s="311"/>
      <c r="G30" s="352"/>
      <c r="H30" s="504"/>
      <c r="I30" s="522"/>
      <c r="J30" s="523"/>
      <c r="K30" s="298"/>
      <c r="L30" s="278"/>
      <c r="N30" s="445" t="str">
        <f t="shared" si="5"/>
        <v>Leer</v>
      </c>
      <c r="Q30" s="445">
        <f t="shared" si="4"/>
        <v>0</v>
      </c>
      <c r="R30" s="445">
        <f t="shared" si="4"/>
        <v>0</v>
      </c>
      <c r="S30" s="445">
        <f t="shared" si="4"/>
        <v>0</v>
      </c>
      <c r="T30" s="445">
        <f t="shared" si="4"/>
        <v>0</v>
      </c>
      <c r="U30" s="445">
        <f t="shared" si="4"/>
        <v>0</v>
      </c>
      <c r="V30" s="445">
        <f t="shared" si="4"/>
        <v>0</v>
      </c>
    </row>
    <row r="31" spans="1:52" x14ac:dyDescent="0.3">
      <c r="B31" s="70" t="str">
        <f t="shared" si="3"/>
        <v>!!!</v>
      </c>
      <c r="C31" s="319"/>
      <c r="D31" s="326"/>
      <c r="E31" s="311"/>
      <c r="F31" s="311"/>
      <c r="G31" s="352"/>
      <c r="H31" s="504"/>
      <c r="I31" s="522"/>
      <c r="J31" s="523"/>
      <c r="K31" s="298"/>
      <c r="L31" s="278"/>
      <c r="N31" s="445" t="str">
        <f t="shared" si="5"/>
        <v>Leer</v>
      </c>
      <c r="Q31" s="445">
        <f t="shared" si="4"/>
        <v>0</v>
      </c>
      <c r="R31" s="445">
        <f t="shared" si="4"/>
        <v>0</v>
      </c>
      <c r="S31" s="445">
        <f t="shared" si="4"/>
        <v>0</v>
      </c>
      <c r="T31" s="445">
        <f t="shared" si="4"/>
        <v>0</v>
      </c>
      <c r="U31" s="445">
        <f t="shared" si="4"/>
        <v>0</v>
      </c>
      <c r="V31" s="445">
        <f t="shared" si="4"/>
        <v>0</v>
      </c>
    </row>
    <row r="32" spans="1:52" x14ac:dyDescent="0.3">
      <c r="B32" s="70" t="str">
        <f t="shared" si="3"/>
        <v>!!!</v>
      </c>
      <c r="C32" s="319"/>
      <c r="D32" s="326"/>
      <c r="E32" s="311"/>
      <c r="F32" s="311"/>
      <c r="G32" s="352"/>
      <c r="H32" s="504"/>
      <c r="I32" s="522"/>
      <c r="J32" s="523"/>
      <c r="K32" s="298"/>
      <c r="L32" s="278"/>
      <c r="N32" s="445" t="str">
        <f t="shared" si="5"/>
        <v>Leer</v>
      </c>
      <c r="Q32" s="445">
        <f t="shared" si="4"/>
        <v>0</v>
      </c>
      <c r="R32" s="445">
        <f t="shared" si="4"/>
        <v>0</v>
      </c>
      <c r="S32" s="445">
        <f t="shared" si="4"/>
        <v>0</v>
      </c>
      <c r="T32" s="445">
        <f t="shared" si="4"/>
        <v>0</v>
      </c>
      <c r="U32" s="445">
        <f t="shared" si="4"/>
        <v>0</v>
      </c>
      <c r="V32" s="445">
        <f t="shared" si="4"/>
        <v>0</v>
      </c>
    </row>
    <row r="33" spans="2:52" x14ac:dyDescent="0.3">
      <c r="B33" s="70" t="str">
        <f>IF(F25="Ja",IF(SUM(#REF!)&lt;5,"!!!",""),"")</f>
        <v/>
      </c>
      <c r="C33" s="113"/>
      <c r="D33" s="113"/>
      <c r="E33" s="113"/>
      <c r="F33" s="113"/>
      <c r="G33" s="113"/>
      <c r="H33" s="38"/>
      <c r="I33" s="298"/>
      <c r="J33" s="298"/>
      <c r="K33" s="298"/>
      <c r="L33" s="278"/>
    </row>
    <row r="34" spans="2:52" x14ac:dyDescent="0.3">
      <c r="B34" s="268" t="s">
        <v>379</v>
      </c>
      <c r="C34" s="269" t="s">
        <v>380</v>
      </c>
      <c r="D34" s="68"/>
      <c r="E34" s="204"/>
      <c r="F34" s="113"/>
      <c r="G34" s="113"/>
      <c r="H34" s="38"/>
      <c r="I34" s="298"/>
      <c r="J34" s="298"/>
      <c r="K34" s="298"/>
      <c r="L34" s="278"/>
    </row>
    <row r="35" spans="2:52" x14ac:dyDescent="0.3">
      <c r="B35" s="268"/>
      <c r="C35" s="113" t="s">
        <v>446</v>
      </c>
      <c r="D35" s="68"/>
      <c r="E35" s="113"/>
      <c r="F35" s="113"/>
      <c r="G35" s="113"/>
      <c r="H35" s="38"/>
      <c r="I35" s="298"/>
      <c r="J35" s="298"/>
      <c r="K35" s="298"/>
      <c r="L35" s="278"/>
    </row>
    <row r="36" spans="2:52" ht="15" customHeight="1" x14ac:dyDescent="0.3">
      <c r="B36" s="63"/>
      <c r="C36" s="501" t="s">
        <v>440</v>
      </c>
      <c r="D36" s="520" t="s">
        <v>370</v>
      </c>
      <c r="E36" s="481" t="s">
        <v>381</v>
      </c>
      <c r="F36" s="520" t="s">
        <v>382</v>
      </c>
      <c r="G36" s="524" t="s">
        <v>374</v>
      </c>
      <c r="H36" s="525"/>
      <c r="I36" s="525"/>
      <c r="J36" s="526"/>
      <c r="K36" s="298"/>
      <c r="L36" s="278"/>
      <c r="N36" s="507" t="s">
        <v>580</v>
      </c>
    </row>
    <row r="37" spans="2:52" ht="15" customHeight="1" x14ac:dyDescent="0.3">
      <c r="B37" s="63"/>
      <c r="C37" s="501"/>
      <c r="D37" s="520"/>
      <c r="E37" s="481"/>
      <c r="F37" s="520"/>
      <c r="G37" s="527"/>
      <c r="H37" s="521"/>
      <c r="I37" s="521"/>
      <c r="J37" s="528"/>
      <c r="K37" s="298"/>
      <c r="L37" s="278"/>
      <c r="N37" s="507"/>
    </row>
    <row r="38" spans="2:52" x14ac:dyDescent="0.3">
      <c r="B38" s="63"/>
      <c r="C38" s="519"/>
      <c r="D38" s="519"/>
      <c r="E38" s="519"/>
      <c r="F38" s="519"/>
      <c r="G38" s="529"/>
      <c r="H38" s="530"/>
      <c r="I38" s="530"/>
      <c r="J38" s="531"/>
      <c r="K38" s="298"/>
      <c r="L38" s="278"/>
      <c r="N38" s="507"/>
    </row>
    <row r="39" spans="2:52" x14ac:dyDescent="0.3">
      <c r="B39" s="70" t="str">
        <f t="shared" ref="B39:B44" si="6">IF(SUM(Q39:T39)&lt;4,"!!!","")</f>
        <v>!!!</v>
      </c>
      <c r="C39" s="319"/>
      <c r="D39" s="326"/>
      <c r="E39" s="310"/>
      <c r="F39" s="310"/>
      <c r="G39" s="504"/>
      <c r="H39" s="505"/>
      <c r="I39" s="505"/>
      <c r="J39" s="506"/>
      <c r="K39" s="298"/>
      <c r="L39" s="278"/>
      <c r="N39" s="445" t="s">
        <v>89</v>
      </c>
      <c r="Q39" s="445">
        <f t="shared" ref="Q39:T44" si="7">IF(LEN(C39)&gt;0,1,0)</f>
        <v>0</v>
      </c>
      <c r="R39" s="445">
        <f t="shared" si="7"/>
        <v>0</v>
      </c>
      <c r="S39" s="445">
        <f t="shared" si="7"/>
        <v>0</v>
      </c>
      <c r="T39" s="445">
        <f t="shared" si="7"/>
        <v>0</v>
      </c>
    </row>
    <row r="40" spans="2:52" x14ac:dyDescent="0.3">
      <c r="B40" s="70" t="str">
        <f t="shared" si="6"/>
        <v>!!!</v>
      </c>
      <c r="C40" s="319"/>
      <c r="D40" s="326"/>
      <c r="E40" s="310"/>
      <c r="F40" s="310"/>
      <c r="G40" s="504"/>
      <c r="H40" s="505"/>
      <c r="I40" s="505"/>
      <c r="J40" s="506"/>
      <c r="K40" s="298"/>
      <c r="L40" s="278"/>
      <c r="N40" s="445" t="str">
        <f>IF(C39&lt;&gt;"","Einrichtungen","Leer")</f>
        <v>Leer</v>
      </c>
      <c r="Q40" s="445">
        <f t="shared" si="7"/>
        <v>0</v>
      </c>
      <c r="R40" s="445">
        <f t="shared" si="7"/>
        <v>0</v>
      </c>
      <c r="S40" s="445">
        <f t="shared" si="7"/>
        <v>0</v>
      </c>
      <c r="T40" s="445">
        <f t="shared" si="7"/>
        <v>0</v>
      </c>
    </row>
    <row r="41" spans="2:52" x14ac:dyDescent="0.3">
      <c r="B41" s="70" t="str">
        <f t="shared" si="6"/>
        <v>!!!</v>
      </c>
      <c r="C41" s="319"/>
      <c r="D41" s="326"/>
      <c r="E41" s="310"/>
      <c r="F41" s="310"/>
      <c r="G41" s="504"/>
      <c r="H41" s="505"/>
      <c r="I41" s="505"/>
      <c r="J41" s="506"/>
      <c r="K41" s="298"/>
      <c r="L41" s="278"/>
      <c r="N41" s="445" t="str">
        <f t="shared" ref="N41:N44" si="8">IF(C40&lt;&gt;"","Einrichtungen","Leer")</f>
        <v>Leer</v>
      </c>
      <c r="Q41" s="445">
        <f t="shared" si="7"/>
        <v>0</v>
      </c>
      <c r="R41" s="445">
        <f t="shared" si="7"/>
        <v>0</v>
      </c>
      <c r="S41" s="445">
        <f t="shared" si="7"/>
        <v>0</v>
      </c>
      <c r="T41" s="445">
        <f t="shared" si="7"/>
        <v>0</v>
      </c>
    </row>
    <row r="42" spans="2:52" x14ac:dyDescent="0.3">
      <c r="B42" s="70" t="str">
        <f t="shared" si="6"/>
        <v>!!!</v>
      </c>
      <c r="C42" s="319"/>
      <c r="D42" s="326"/>
      <c r="E42" s="310"/>
      <c r="F42" s="310"/>
      <c r="G42" s="504"/>
      <c r="H42" s="505"/>
      <c r="I42" s="505"/>
      <c r="J42" s="506"/>
      <c r="K42" s="298"/>
      <c r="L42" s="278"/>
      <c r="N42" s="445" t="str">
        <f t="shared" si="8"/>
        <v>Leer</v>
      </c>
      <c r="Q42" s="445">
        <f t="shared" si="7"/>
        <v>0</v>
      </c>
      <c r="R42" s="445">
        <f t="shared" si="7"/>
        <v>0</v>
      </c>
      <c r="S42" s="445">
        <f t="shared" si="7"/>
        <v>0</v>
      </c>
      <c r="T42" s="445">
        <f t="shared" si="7"/>
        <v>0</v>
      </c>
    </row>
    <row r="43" spans="2:52" x14ac:dyDescent="0.3">
      <c r="B43" s="70" t="str">
        <f t="shared" si="6"/>
        <v>!!!</v>
      </c>
      <c r="C43" s="319"/>
      <c r="D43" s="326"/>
      <c r="E43" s="310"/>
      <c r="F43" s="310"/>
      <c r="G43" s="504"/>
      <c r="H43" s="505"/>
      <c r="I43" s="505"/>
      <c r="J43" s="506"/>
      <c r="K43" s="298"/>
      <c r="L43" s="278"/>
      <c r="N43" s="445" t="str">
        <f t="shared" si="8"/>
        <v>Leer</v>
      </c>
      <c r="Q43" s="445">
        <f t="shared" si="7"/>
        <v>0</v>
      </c>
      <c r="R43" s="445">
        <f t="shared" si="7"/>
        <v>0</v>
      </c>
      <c r="S43" s="445">
        <f t="shared" si="7"/>
        <v>0</v>
      </c>
      <c r="T43" s="445">
        <f t="shared" si="7"/>
        <v>0</v>
      </c>
    </row>
    <row r="44" spans="2:52" x14ac:dyDescent="0.3">
      <c r="B44" s="70" t="str">
        <f t="shared" si="6"/>
        <v>!!!</v>
      </c>
      <c r="C44" s="319"/>
      <c r="D44" s="326"/>
      <c r="E44" s="310"/>
      <c r="F44" s="310"/>
      <c r="G44" s="504"/>
      <c r="H44" s="505"/>
      <c r="I44" s="505"/>
      <c r="J44" s="506"/>
      <c r="K44" s="298"/>
      <c r="L44" s="278"/>
      <c r="N44" s="445" t="str">
        <f t="shared" si="8"/>
        <v>Leer</v>
      </c>
      <c r="Q44" s="445">
        <f t="shared" si="7"/>
        <v>0</v>
      </c>
      <c r="R44" s="445">
        <f t="shared" si="7"/>
        <v>0</v>
      </c>
      <c r="S44" s="445">
        <f t="shared" si="7"/>
        <v>0</v>
      </c>
      <c r="T44" s="445">
        <f t="shared" si="7"/>
        <v>0</v>
      </c>
    </row>
    <row r="45" spans="2:52" x14ac:dyDescent="0.3">
      <c r="B45" s="70" t="str">
        <f>IF(F37="Ja",IF(SUM(#REF!)&lt;5,"!!!",""),"")</f>
        <v/>
      </c>
      <c r="C45" s="113"/>
      <c r="D45" s="113"/>
      <c r="E45" s="113"/>
      <c r="F45" s="113"/>
      <c r="G45" s="113"/>
      <c r="H45" s="38"/>
      <c r="I45" s="298"/>
      <c r="J45" s="298"/>
      <c r="K45" s="298"/>
      <c r="L45" s="278"/>
    </row>
    <row r="46" spans="2:52" s="85" customFormat="1" x14ac:dyDescent="0.3">
      <c r="B46" s="268" t="s">
        <v>383</v>
      </c>
      <c r="C46" s="392" t="s">
        <v>591</v>
      </c>
      <c r="D46" s="68"/>
      <c r="E46" s="204"/>
      <c r="F46" s="374"/>
      <c r="G46" s="374"/>
      <c r="H46" s="142"/>
      <c r="I46" s="393"/>
      <c r="J46" s="393"/>
      <c r="K46" s="393"/>
      <c r="L46" s="394"/>
      <c r="M46" s="312"/>
      <c r="N46" s="397"/>
      <c r="O46" s="397"/>
      <c r="P46" s="397"/>
      <c r="Q46" s="397"/>
      <c r="R46" s="397"/>
      <c r="S46" s="397"/>
      <c r="T46" s="397"/>
      <c r="U46" s="397"/>
      <c r="V46" s="397"/>
      <c r="W46" s="397"/>
      <c r="X46" s="397"/>
      <c r="Y46" s="397"/>
      <c r="Z46" s="397"/>
      <c r="AA46" s="397"/>
      <c r="AB46" s="397"/>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row>
    <row r="47" spans="2:52" ht="14.25" customHeight="1" x14ac:dyDescent="0.3">
      <c r="B47" s="268"/>
      <c r="C47" s="502" t="s">
        <v>602</v>
      </c>
      <c r="D47" s="502"/>
      <c r="E47" s="502"/>
      <c r="F47" s="502"/>
      <c r="G47" s="502"/>
      <c r="H47" s="38"/>
      <c r="I47" s="298"/>
      <c r="J47" s="298"/>
      <c r="K47" s="298"/>
      <c r="L47" s="278"/>
    </row>
    <row r="48" spans="2:52" ht="14.25" customHeight="1" x14ac:dyDescent="0.3">
      <c r="B48" s="268"/>
      <c r="C48" s="502"/>
      <c r="D48" s="502"/>
      <c r="E48" s="502"/>
      <c r="F48" s="502"/>
      <c r="G48" s="502"/>
      <c r="H48" s="38"/>
      <c r="I48" s="298"/>
      <c r="J48" s="298"/>
      <c r="K48" s="298"/>
      <c r="L48" s="278"/>
    </row>
    <row r="49" spans="2:21" ht="14.25" customHeight="1" x14ac:dyDescent="0.3">
      <c r="B49" s="268"/>
      <c r="C49" s="502"/>
      <c r="D49" s="502"/>
      <c r="E49" s="502"/>
      <c r="F49" s="502"/>
      <c r="G49" s="502"/>
      <c r="H49" s="38"/>
      <c r="I49" s="298"/>
      <c r="J49" s="298"/>
      <c r="K49" s="298"/>
      <c r="L49" s="278"/>
    </row>
    <row r="50" spans="2:21" ht="14.25" customHeight="1" x14ac:dyDescent="0.3">
      <c r="B50" s="268"/>
      <c r="C50" s="502"/>
      <c r="D50" s="502"/>
      <c r="E50" s="502"/>
      <c r="F50" s="502"/>
      <c r="G50" s="502"/>
      <c r="H50" s="38"/>
      <c r="I50" s="298"/>
      <c r="J50" s="298"/>
      <c r="K50" s="298"/>
      <c r="L50" s="278"/>
    </row>
    <row r="51" spans="2:21" ht="14.25" customHeight="1" x14ac:dyDescent="0.3">
      <c r="B51" s="268"/>
      <c r="C51" s="502"/>
      <c r="D51" s="502"/>
      <c r="E51" s="502"/>
      <c r="F51" s="502"/>
      <c r="G51" s="502"/>
      <c r="H51" s="38"/>
      <c r="I51" s="298"/>
      <c r="J51" s="298"/>
      <c r="K51" s="298"/>
      <c r="L51" s="278"/>
    </row>
    <row r="52" spans="2:21" ht="14.25" customHeight="1" x14ac:dyDescent="0.3">
      <c r="B52" s="268"/>
      <c r="C52" s="503"/>
      <c r="D52" s="503"/>
      <c r="E52" s="503"/>
      <c r="F52" s="503"/>
      <c r="G52" s="503"/>
      <c r="H52" s="38"/>
      <c r="I52" s="298"/>
      <c r="J52" s="298"/>
      <c r="K52" s="298"/>
      <c r="L52" s="278"/>
    </row>
    <row r="53" spans="2:21" ht="15" customHeight="1" x14ac:dyDescent="0.3">
      <c r="B53" s="63"/>
      <c r="C53" s="501" t="s">
        <v>440</v>
      </c>
      <c r="D53" s="499" t="s">
        <v>487</v>
      </c>
      <c r="E53" s="501" t="s">
        <v>593</v>
      </c>
      <c r="F53" s="501" t="s">
        <v>488</v>
      </c>
      <c r="G53" s="501" t="s">
        <v>489</v>
      </c>
      <c r="H53" s="508" t="s">
        <v>374</v>
      </c>
      <c r="I53" s="509"/>
      <c r="J53" s="509"/>
      <c r="K53" s="510"/>
      <c r="L53" s="278"/>
      <c r="N53" s="507" t="s">
        <v>580</v>
      </c>
    </row>
    <row r="54" spans="2:21" x14ac:dyDescent="0.3">
      <c r="B54" s="63"/>
      <c r="C54" s="501"/>
      <c r="D54" s="499"/>
      <c r="E54" s="501"/>
      <c r="F54" s="501"/>
      <c r="G54" s="501"/>
      <c r="H54" s="511"/>
      <c r="I54" s="512"/>
      <c r="J54" s="512"/>
      <c r="K54" s="513"/>
      <c r="L54" s="278"/>
      <c r="N54" s="507"/>
    </row>
    <row r="55" spans="2:21" x14ac:dyDescent="0.3">
      <c r="B55" s="63"/>
      <c r="C55" s="500"/>
      <c r="D55" s="500"/>
      <c r="E55" s="500"/>
      <c r="F55" s="500"/>
      <c r="G55" s="500"/>
      <c r="H55" s="514"/>
      <c r="I55" s="515"/>
      <c r="J55" s="515"/>
      <c r="K55" s="516"/>
      <c r="L55" s="278"/>
      <c r="N55" s="507"/>
      <c r="U55" s="445" t="s">
        <v>635</v>
      </c>
    </row>
    <row r="56" spans="2:21" x14ac:dyDescent="0.3">
      <c r="B56" s="70" t="str">
        <f>IF(SUM(Q56:T56)&lt;4,"!!!","")</f>
        <v>!!!</v>
      </c>
      <c r="C56" s="319"/>
      <c r="D56" s="361"/>
      <c r="E56" s="361"/>
      <c r="F56" s="361"/>
      <c r="G56" s="361"/>
      <c r="H56" s="504"/>
      <c r="I56" s="505"/>
      <c r="J56" s="505"/>
      <c r="K56" s="506"/>
      <c r="L56" s="278"/>
      <c r="N56" s="445" t="s">
        <v>89</v>
      </c>
      <c r="O56" s="445" t="str">
        <f>IF(C56&lt;&gt;"","JN","Leer")</f>
        <v>Leer</v>
      </c>
      <c r="Q56" s="445">
        <f t="shared" ref="Q56" si="9">IF(LEN(C56)&gt;0,1,0)</f>
        <v>0</v>
      </c>
      <c r="R56" s="445">
        <f t="shared" ref="R56" si="10">IF(LEN(D56)&gt;0,1,0)</f>
        <v>0</v>
      </c>
      <c r="S56" s="445">
        <f t="shared" ref="S56" si="11">IF(LEN(E56)&gt;0,1,0)</f>
        <v>0</v>
      </c>
      <c r="T56" s="445">
        <f t="shared" ref="T56:U61" si="12">IF(LEN(G56)&gt;0,1,0)</f>
        <v>0</v>
      </c>
      <c r="U56" s="445">
        <f t="shared" si="12"/>
        <v>0</v>
      </c>
    </row>
    <row r="57" spans="2:21" x14ac:dyDescent="0.3">
      <c r="B57" s="70" t="str">
        <f t="shared" ref="B57:B61" si="13">IF(SUM(Q57:T57)&lt;4,"!!!","")</f>
        <v>!!!</v>
      </c>
      <c r="C57" s="319"/>
      <c r="D57" s="361"/>
      <c r="E57" s="361"/>
      <c r="F57" s="361"/>
      <c r="G57" s="361"/>
      <c r="H57" s="504"/>
      <c r="I57" s="505"/>
      <c r="J57" s="505"/>
      <c r="K57" s="506"/>
      <c r="L57" s="278"/>
      <c r="N57" s="445" t="str">
        <f>IF(C56&lt;&gt;"","Einrichtungen","Leer")</f>
        <v>Leer</v>
      </c>
      <c r="O57" s="445" t="str">
        <f t="shared" ref="O57:O61" si="14">IF(C57&lt;&gt;"","JN","Leer")</f>
        <v>Leer</v>
      </c>
      <c r="Q57" s="445">
        <f t="shared" ref="Q57:Q61" si="15">IF(LEN(C57)&gt;0,1,0)</f>
        <v>0</v>
      </c>
      <c r="R57" s="445">
        <f t="shared" ref="R57:R61" si="16">IF(LEN(D57)&gt;0,1,0)</f>
        <v>0</v>
      </c>
      <c r="S57" s="445">
        <f t="shared" ref="S57:S61" si="17">IF(LEN(E57)&gt;0,1,0)</f>
        <v>0</v>
      </c>
      <c r="T57" s="445">
        <f t="shared" si="12"/>
        <v>0</v>
      </c>
      <c r="U57" s="445">
        <f t="shared" si="12"/>
        <v>0</v>
      </c>
    </row>
    <row r="58" spans="2:21" x14ac:dyDescent="0.3">
      <c r="B58" s="70" t="str">
        <f t="shared" si="13"/>
        <v>!!!</v>
      </c>
      <c r="C58" s="319"/>
      <c r="D58" s="361"/>
      <c r="E58" s="361"/>
      <c r="F58" s="361"/>
      <c r="G58" s="361"/>
      <c r="H58" s="504"/>
      <c r="I58" s="505"/>
      <c r="J58" s="505"/>
      <c r="K58" s="506"/>
      <c r="L58" s="278"/>
      <c r="N58" s="445" t="str">
        <f t="shared" ref="N58:N61" si="18">IF(C57&lt;&gt;"","Einrichtungen","Leer")</f>
        <v>Leer</v>
      </c>
      <c r="O58" s="445" t="str">
        <f t="shared" si="14"/>
        <v>Leer</v>
      </c>
      <c r="Q58" s="445">
        <f t="shared" si="15"/>
        <v>0</v>
      </c>
      <c r="R58" s="445">
        <f t="shared" si="16"/>
        <v>0</v>
      </c>
      <c r="S58" s="445">
        <f t="shared" si="17"/>
        <v>0</v>
      </c>
      <c r="T58" s="445">
        <f t="shared" si="12"/>
        <v>0</v>
      </c>
      <c r="U58" s="445">
        <f t="shared" si="12"/>
        <v>0</v>
      </c>
    </row>
    <row r="59" spans="2:21" x14ac:dyDescent="0.3">
      <c r="B59" s="70" t="str">
        <f t="shared" si="13"/>
        <v>!!!</v>
      </c>
      <c r="C59" s="319"/>
      <c r="D59" s="361"/>
      <c r="E59" s="361"/>
      <c r="F59" s="361"/>
      <c r="G59" s="361"/>
      <c r="H59" s="504"/>
      <c r="I59" s="505"/>
      <c r="J59" s="505"/>
      <c r="K59" s="506"/>
      <c r="L59" s="278"/>
      <c r="N59" s="445" t="str">
        <f t="shared" si="18"/>
        <v>Leer</v>
      </c>
      <c r="O59" s="445" t="str">
        <f t="shared" si="14"/>
        <v>Leer</v>
      </c>
      <c r="Q59" s="445">
        <f t="shared" si="15"/>
        <v>0</v>
      </c>
      <c r="R59" s="445">
        <f t="shared" si="16"/>
        <v>0</v>
      </c>
      <c r="S59" s="445">
        <f t="shared" si="17"/>
        <v>0</v>
      </c>
      <c r="T59" s="445">
        <f t="shared" si="12"/>
        <v>0</v>
      </c>
      <c r="U59" s="445">
        <f t="shared" si="12"/>
        <v>0</v>
      </c>
    </row>
    <row r="60" spans="2:21" x14ac:dyDescent="0.3">
      <c r="B60" s="70" t="str">
        <f t="shared" si="13"/>
        <v>!!!</v>
      </c>
      <c r="C60" s="319"/>
      <c r="D60" s="361"/>
      <c r="E60" s="361"/>
      <c r="F60" s="361"/>
      <c r="G60" s="361"/>
      <c r="H60" s="504"/>
      <c r="I60" s="505"/>
      <c r="J60" s="505"/>
      <c r="K60" s="506"/>
      <c r="L60" s="278"/>
      <c r="N60" s="445" t="str">
        <f t="shared" si="18"/>
        <v>Leer</v>
      </c>
      <c r="O60" s="445" t="str">
        <f t="shared" si="14"/>
        <v>Leer</v>
      </c>
      <c r="Q60" s="445">
        <f t="shared" si="15"/>
        <v>0</v>
      </c>
      <c r="R60" s="445">
        <f t="shared" si="16"/>
        <v>0</v>
      </c>
      <c r="S60" s="445">
        <f t="shared" si="17"/>
        <v>0</v>
      </c>
      <c r="T60" s="445">
        <f t="shared" si="12"/>
        <v>0</v>
      </c>
      <c r="U60" s="445">
        <f t="shared" si="12"/>
        <v>0</v>
      </c>
    </row>
    <row r="61" spans="2:21" x14ac:dyDescent="0.3">
      <c r="B61" s="70" t="str">
        <f t="shared" si="13"/>
        <v>!!!</v>
      </c>
      <c r="C61" s="319"/>
      <c r="D61" s="361"/>
      <c r="E61" s="361"/>
      <c r="F61" s="361"/>
      <c r="G61" s="361"/>
      <c r="H61" s="504"/>
      <c r="I61" s="505"/>
      <c r="J61" s="505"/>
      <c r="K61" s="506"/>
      <c r="L61" s="278"/>
      <c r="N61" s="445" t="str">
        <f t="shared" si="18"/>
        <v>Leer</v>
      </c>
      <c r="O61" s="445" t="str">
        <f t="shared" si="14"/>
        <v>Leer</v>
      </c>
      <c r="Q61" s="445">
        <f t="shared" si="15"/>
        <v>0</v>
      </c>
      <c r="R61" s="445">
        <f t="shared" si="16"/>
        <v>0</v>
      </c>
      <c r="S61" s="445">
        <f t="shared" si="17"/>
        <v>0</v>
      </c>
      <c r="T61" s="445">
        <f t="shared" si="12"/>
        <v>0</v>
      </c>
      <c r="U61" s="445">
        <f t="shared" si="12"/>
        <v>0</v>
      </c>
    </row>
    <row r="62" spans="2:21" x14ac:dyDescent="0.3">
      <c r="B62" s="70"/>
      <c r="C62" s="113"/>
      <c r="D62" s="113"/>
      <c r="E62" s="113"/>
      <c r="F62" s="113"/>
      <c r="G62" s="113"/>
      <c r="H62" s="38"/>
      <c r="I62" s="298"/>
      <c r="J62" s="298"/>
      <c r="K62" s="298"/>
      <c r="L62" s="278"/>
    </row>
    <row r="63" spans="2:21" x14ac:dyDescent="0.3">
      <c r="B63" s="268" t="s">
        <v>490</v>
      </c>
      <c r="C63" s="269" t="s">
        <v>384</v>
      </c>
      <c r="D63" s="68"/>
      <c r="E63" s="204"/>
      <c r="F63" s="113"/>
      <c r="G63" s="113"/>
      <c r="H63" s="38"/>
      <c r="I63" s="298"/>
      <c r="J63" s="298"/>
      <c r="K63" s="298"/>
      <c r="L63" s="278"/>
    </row>
    <row r="64" spans="2:21" x14ac:dyDescent="0.3">
      <c r="B64" s="268"/>
      <c r="C64" s="517" t="s">
        <v>471</v>
      </c>
      <c r="D64" s="518"/>
      <c r="E64" s="518"/>
      <c r="F64" s="518"/>
      <c r="G64" s="518"/>
      <c r="H64" s="466"/>
      <c r="I64" s="298"/>
      <c r="J64" s="298"/>
      <c r="K64" s="298"/>
      <c r="L64" s="278"/>
    </row>
    <row r="65" spans="2:18" x14ac:dyDescent="0.3">
      <c r="B65" s="268"/>
      <c r="C65" s="518"/>
      <c r="D65" s="518"/>
      <c r="E65" s="518"/>
      <c r="F65" s="518"/>
      <c r="G65" s="518"/>
      <c r="H65" s="466"/>
      <c r="I65" s="298"/>
      <c r="J65" s="298"/>
      <c r="K65" s="298"/>
      <c r="L65" s="278"/>
    </row>
    <row r="66" spans="2:18" x14ac:dyDescent="0.3">
      <c r="B66" s="268"/>
      <c r="C66" s="289"/>
      <c r="D66" s="289"/>
      <c r="E66" s="289"/>
      <c r="F66" s="289"/>
      <c r="G66" s="113"/>
      <c r="H66" s="38"/>
      <c r="I66" s="298"/>
      <c r="J66" s="298"/>
      <c r="K66" s="298"/>
      <c r="L66" s="278"/>
    </row>
    <row r="67" spans="2:18" x14ac:dyDescent="0.3">
      <c r="B67" s="268" t="s">
        <v>491</v>
      </c>
      <c r="C67" s="269" t="s">
        <v>416</v>
      </c>
      <c r="D67" s="289"/>
      <c r="E67" s="289"/>
      <c r="F67" s="289"/>
      <c r="G67" s="113"/>
      <c r="H67" s="38"/>
      <c r="I67" s="298"/>
      <c r="J67" s="298"/>
      <c r="K67" s="298"/>
      <c r="L67" s="278"/>
    </row>
    <row r="68" spans="2:18" x14ac:dyDescent="0.3">
      <c r="B68" s="268"/>
      <c r="C68" s="113" t="s">
        <v>418</v>
      </c>
      <c r="D68" s="292"/>
      <c r="E68" s="289"/>
      <c r="F68" s="289"/>
      <c r="G68" s="113"/>
      <c r="H68" s="38"/>
      <c r="I68" s="298"/>
      <c r="J68" s="298"/>
      <c r="K68" s="298"/>
      <c r="L68" s="278"/>
      <c r="N68" s="507" t="s">
        <v>580</v>
      </c>
    </row>
    <row r="69" spans="2:18" x14ac:dyDescent="0.3">
      <c r="B69" s="63"/>
      <c r="C69" s="501" t="s">
        <v>440</v>
      </c>
      <c r="D69" s="520" t="s">
        <v>385</v>
      </c>
      <c r="E69" s="114"/>
      <c r="F69" s="113"/>
      <c r="G69" s="113"/>
      <c r="H69" s="38"/>
      <c r="I69" s="298"/>
      <c r="J69" s="298"/>
      <c r="K69" s="298"/>
      <c r="L69" s="278"/>
      <c r="N69" s="507"/>
    </row>
    <row r="70" spans="2:18" x14ac:dyDescent="0.3">
      <c r="B70" s="63"/>
      <c r="C70" s="519"/>
      <c r="D70" s="519"/>
      <c r="E70" s="113"/>
      <c r="F70" s="113"/>
      <c r="G70" s="113"/>
      <c r="H70" s="38"/>
      <c r="I70" s="298"/>
      <c r="J70" s="298"/>
      <c r="K70" s="298"/>
      <c r="L70" s="278"/>
      <c r="N70" s="507"/>
    </row>
    <row r="71" spans="2:18" ht="15.75" customHeight="1" x14ac:dyDescent="0.3">
      <c r="B71" s="70" t="str">
        <f t="shared" ref="B71:B76" si="19">IF(SUM(Q71:R71)&lt;2,"!!!","")</f>
        <v>!!!</v>
      </c>
      <c r="C71" s="319"/>
      <c r="D71" s="326"/>
      <c r="E71" s="113"/>
      <c r="F71" s="113"/>
      <c r="G71" s="113"/>
      <c r="H71" s="38"/>
      <c r="I71" s="298"/>
      <c r="J71" s="298"/>
      <c r="K71" s="298"/>
      <c r="L71" s="278"/>
      <c r="N71" s="445" t="s">
        <v>89</v>
      </c>
      <c r="Q71" s="445">
        <f t="shared" ref="Q71:R76" si="20">IF(LEN(C71)&gt;0,1,0)</f>
        <v>0</v>
      </c>
      <c r="R71" s="445">
        <f t="shared" si="20"/>
        <v>0</v>
      </c>
    </row>
    <row r="72" spans="2:18" x14ac:dyDescent="0.3">
      <c r="B72" s="70" t="str">
        <f t="shared" si="19"/>
        <v>!!!</v>
      </c>
      <c r="C72" s="319"/>
      <c r="D72" s="326"/>
      <c r="E72" s="113"/>
      <c r="F72" s="113"/>
      <c r="G72" s="113"/>
      <c r="H72" s="38"/>
      <c r="I72" s="298"/>
      <c r="J72" s="298"/>
      <c r="K72" s="298"/>
      <c r="L72" s="278"/>
      <c r="N72" s="445" t="str">
        <f>IF(C71&lt;&gt;"","Einrichtungen","Leer")</f>
        <v>Leer</v>
      </c>
      <c r="Q72" s="445">
        <f t="shared" si="20"/>
        <v>0</v>
      </c>
      <c r="R72" s="445">
        <f t="shared" si="20"/>
        <v>0</v>
      </c>
    </row>
    <row r="73" spans="2:18" x14ac:dyDescent="0.3">
      <c r="B73" s="70" t="str">
        <f t="shared" si="19"/>
        <v>!!!</v>
      </c>
      <c r="C73" s="319"/>
      <c r="D73" s="326"/>
      <c r="E73" s="113"/>
      <c r="F73" s="113"/>
      <c r="G73" s="113"/>
      <c r="H73" s="38"/>
      <c r="I73" s="298"/>
      <c r="J73" s="298"/>
      <c r="K73" s="298"/>
      <c r="L73" s="278"/>
      <c r="N73" s="445" t="str">
        <f t="shared" ref="N73:N76" si="21">IF(C72&lt;&gt;"","Einrichtungen","Leer")</f>
        <v>Leer</v>
      </c>
      <c r="Q73" s="445">
        <f t="shared" si="20"/>
        <v>0</v>
      </c>
      <c r="R73" s="445">
        <f t="shared" si="20"/>
        <v>0</v>
      </c>
    </row>
    <row r="74" spans="2:18" x14ac:dyDescent="0.3">
      <c r="B74" s="70" t="str">
        <f t="shared" si="19"/>
        <v>!!!</v>
      </c>
      <c r="C74" s="319"/>
      <c r="D74" s="326"/>
      <c r="E74" s="113"/>
      <c r="F74" s="113"/>
      <c r="G74" s="113"/>
      <c r="H74" s="38"/>
      <c r="I74" s="298"/>
      <c r="J74" s="298"/>
      <c r="K74" s="298"/>
      <c r="L74" s="278"/>
      <c r="N74" s="445" t="str">
        <f t="shared" si="21"/>
        <v>Leer</v>
      </c>
      <c r="Q74" s="445">
        <f t="shared" si="20"/>
        <v>0</v>
      </c>
      <c r="R74" s="445">
        <f t="shared" si="20"/>
        <v>0</v>
      </c>
    </row>
    <row r="75" spans="2:18" x14ac:dyDescent="0.3">
      <c r="B75" s="70" t="str">
        <f t="shared" si="19"/>
        <v>!!!</v>
      </c>
      <c r="C75" s="319"/>
      <c r="D75" s="326"/>
      <c r="E75" s="113"/>
      <c r="F75" s="113"/>
      <c r="G75" s="113"/>
      <c r="H75" s="38"/>
      <c r="I75" s="298"/>
      <c r="J75" s="298"/>
      <c r="K75" s="298"/>
      <c r="L75" s="278"/>
      <c r="N75" s="445" t="str">
        <f t="shared" si="21"/>
        <v>Leer</v>
      </c>
      <c r="Q75" s="445">
        <f t="shared" si="20"/>
        <v>0</v>
      </c>
      <c r="R75" s="445">
        <f t="shared" si="20"/>
        <v>0</v>
      </c>
    </row>
    <row r="76" spans="2:18" x14ac:dyDescent="0.3">
      <c r="B76" s="70" t="str">
        <f t="shared" si="19"/>
        <v>!!!</v>
      </c>
      <c r="C76" s="319"/>
      <c r="D76" s="326"/>
      <c r="E76" s="113"/>
      <c r="F76" s="113"/>
      <c r="G76" s="113"/>
      <c r="H76" s="38"/>
      <c r="I76" s="298"/>
      <c r="J76" s="298"/>
      <c r="K76" s="298"/>
      <c r="L76" s="278"/>
      <c r="N76" s="445" t="str">
        <f t="shared" si="21"/>
        <v>Leer</v>
      </c>
      <c r="Q76" s="445">
        <f t="shared" si="20"/>
        <v>0</v>
      </c>
      <c r="R76" s="445">
        <f t="shared" si="20"/>
        <v>0</v>
      </c>
    </row>
    <row r="77" spans="2:18" x14ac:dyDescent="0.3">
      <c r="B77" s="70"/>
      <c r="C77" s="113"/>
      <c r="D77" s="113"/>
      <c r="E77" s="113"/>
      <c r="F77" s="113"/>
      <c r="G77" s="113"/>
      <c r="H77" s="38"/>
      <c r="I77" s="298"/>
      <c r="J77" s="298"/>
      <c r="K77" s="298"/>
      <c r="L77" s="278"/>
    </row>
    <row r="78" spans="2:18" x14ac:dyDescent="0.3">
      <c r="B78" s="70"/>
      <c r="C78" s="517" t="s">
        <v>432</v>
      </c>
      <c r="D78" s="521"/>
      <c r="E78" s="521"/>
      <c r="F78" s="521"/>
      <c r="G78" s="521"/>
      <c r="H78" s="521"/>
      <c r="I78" s="521"/>
      <c r="J78" s="521"/>
      <c r="K78" s="521"/>
      <c r="L78" s="278"/>
    </row>
    <row r="79" spans="2:18" x14ac:dyDescent="0.3">
      <c r="B79" s="70"/>
      <c r="C79" s="521"/>
      <c r="D79" s="521"/>
      <c r="E79" s="521"/>
      <c r="F79" s="521"/>
      <c r="G79" s="521"/>
      <c r="H79" s="521"/>
      <c r="I79" s="521"/>
      <c r="J79" s="521"/>
      <c r="K79" s="521"/>
      <c r="L79" s="278"/>
    </row>
    <row r="80" spans="2:18" x14ac:dyDescent="0.3">
      <c r="B80" s="70"/>
      <c r="C80" s="113"/>
      <c r="D80" s="113"/>
      <c r="E80" s="113"/>
      <c r="F80" s="113"/>
      <c r="G80" s="113"/>
      <c r="H80" s="38"/>
      <c r="I80" s="298"/>
      <c r="J80" s="298"/>
      <c r="K80" s="298"/>
      <c r="L80" s="278"/>
    </row>
    <row r="81" spans="2:25" x14ac:dyDescent="0.3">
      <c r="B81" s="268" t="s">
        <v>492</v>
      </c>
      <c r="C81" s="269" t="s">
        <v>417</v>
      </c>
      <c r="D81" s="68"/>
      <c r="E81" s="204"/>
      <c r="F81" s="113"/>
      <c r="G81" s="113"/>
      <c r="H81" s="38"/>
      <c r="I81" s="298"/>
      <c r="J81" s="298"/>
      <c r="K81" s="298"/>
      <c r="L81" s="278"/>
    </row>
    <row r="82" spans="2:25" ht="15" customHeight="1" x14ac:dyDescent="0.3">
      <c r="B82" s="268"/>
      <c r="C82" s="113" t="s">
        <v>419</v>
      </c>
      <c r="D82" s="113"/>
      <c r="E82" s="113"/>
      <c r="F82" s="113"/>
      <c r="G82" s="113"/>
      <c r="H82" s="38"/>
      <c r="I82" s="298"/>
      <c r="J82" s="298"/>
      <c r="K82" s="298"/>
      <c r="L82" s="278"/>
    </row>
    <row r="83" spans="2:25" x14ac:dyDescent="0.3">
      <c r="B83" s="268"/>
      <c r="C83" s="493" t="str">
        <f>IF(Z83-W83&gt;0,"Es fehlen noch MUSS-ANGABEN in den mit !!! gekennzeichneten Zeilen","")</f>
        <v/>
      </c>
      <c r="D83" s="493"/>
      <c r="E83" s="493"/>
      <c r="F83" s="490" t="s">
        <v>164</v>
      </c>
      <c r="G83" s="494" t="s">
        <v>119</v>
      </c>
      <c r="H83" s="495"/>
      <c r="I83" s="496"/>
      <c r="J83" s="113"/>
      <c r="K83" s="300"/>
      <c r="L83" s="299"/>
    </row>
    <row r="84" spans="2:25" ht="100.8" x14ac:dyDescent="0.3">
      <c r="B84" s="268"/>
      <c r="C84" s="190" t="s">
        <v>443</v>
      </c>
      <c r="D84" s="189" t="s">
        <v>424</v>
      </c>
      <c r="E84" s="190" t="s">
        <v>425</v>
      </c>
      <c r="F84" s="491"/>
      <c r="G84" s="291" t="s">
        <v>193</v>
      </c>
      <c r="H84" s="291" t="s">
        <v>194</v>
      </c>
      <c r="I84" s="235" t="s">
        <v>195</v>
      </c>
      <c r="J84" s="236" t="s">
        <v>426</v>
      </c>
      <c r="K84" s="237" t="s">
        <v>173</v>
      </c>
      <c r="L84" s="279"/>
      <c r="N84" s="444" t="s">
        <v>580</v>
      </c>
      <c r="O84" s="444" t="s">
        <v>563</v>
      </c>
      <c r="P84" s="444" t="s">
        <v>581</v>
      </c>
    </row>
    <row r="85" spans="2:25" ht="15" customHeight="1" x14ac:dyDescent="0.3">
      <c r="B85" s="70" t="str">
        <f>IF(SUM(Q85:Y85)&lt;9,"!!!","")</f>
        <v>!!!</v>
      </c>
      <c r="C85" s="319"/>
      <c r="D85" s="221"/>
      <c r="E85" s="284"/>
      <c r="F85" s="221"/>
      <c r="G85" s="221"/>
      <c r="H85" s="221"/>
      <c r="I85" s="221"/>
      <c r="J85" s="239" t="str">
        <f>IF(AND(E85&lt;&gt;"",F85&lt;&gt;""),IF(E85&gt;0,F85/E85,0),"")</f>
        <v/>
      </c>
      <c r="K85" s="238"/>
      <c r="L85" s="279"/>
      <c r="N85" s="445" t="s">
        <v>106</v>
      </c>
      <c r="O85" s="445" t="str">
        <f>VLOOKUP(C85,{"29 - Psychiatrie (Erwachsene)","BGI";"297 - stationsäquivalente Behandlung in der Erwachsenenpsychiatrie (29)","BGI";"30 - Kinder- und Jugendpsychiatrie","BGII";"307 - stationsäquivalente Behandlung in der Kinder- und Jugendpsychiatrie (30)","BGII";"31 - Psychosomatik","BGI";0,"Leer"},2,0)</f>
        <v>Leer</v>
      </c>
      <c r="P85" s="445" t="str">
        <f>VLOOKUP($C85,{"29 - Psychiatrie (Erwachsene)","JN";"297 - stationsäquivalente Behandlung in der Erwachsenenpsychiatrie (29)","Entfaellt";"30 - Kinder- und Jugendpsychiatrie","JN";"307 - stationsäquivalente Behandlung in der Kinder- und Jugendpsychiatrie (30)","Entfaellt";"31 - Psychosomatik","Entfaellt";0,"Leer"},2,0)</f>
        <v>Leer</v>
      </c>
      <c r="Q85" s="445">
        <f t="shared" ref="Q85:R89" si="22">IF(LEN(C85)&gt;0,1,0)</f>
        <v>0</v>
      </c>
      <c r="R85" s="445">
        <f t="shared" si="22"/>
        <v>0</v>
      </c>
      <c r="S85" s="445">
        <f t="shared" ref="S85:S109" si="23">IF(LEN(E85)&gt;0,1,0)</f>
        <v>0</v>
      </c>
      <c r="T85" s="445">
        <f t="shared" ref="T85:T109" si="24">IF(LEN(F85)&gt;0,1,0)</f>
        <v>0</v>
      </c>
      <c r="U85" s="445">
        <f t="shared" ref="U85:U109" si="25">IF(LEN(G85)&gt;0,1,0)</f>
        <v>0</v>
      </c>
      <c r="V85" s="445">
        <f t="shared" ref="V85:V109" si="26">IF(LEN(H85)&gt;0,1,0)</f>
        <v>0</v>
      </c>
      <c r="W85" s="445">
        <f t="shared" ref="W85:W109" si="27">IF(LEN(I85)&gt;0,1,0)</f>
        <v>0</v>
      </c>
      <c r="X85" s="445">
        <f t="shared" ref="X85:X109" si="28">IF(LEN(J85)&gt;0,1,0)</f>
        <v>0</v>
      </c>
      <c r="Y85" s="445">
        <f t="shared" ref="Y85:Y109" si="29">IF(LEN(K85)&gt;0,1,0)</f>
        <v>0</v>
      </c>
    </row>
    <row r="86" spans="2:25" ht="15" customHeight="1" x14ac:dyDescent="0.3">
      <c r="B86" s="70" t="str">
        <f t="shared" ref="B86:B109" si="30">IF(SUM(Q86:Y86)&lt;9,"!!!","")</f>
        <v>!!!</v>
      </c>
      <c r="C86" s="319"/>
      <c r="D86" s="221"/>
      <c r="E86" s="284"/>
      <c r="F86" s="221"/>
      <c r="G86" s="221"/>
      <c r="H86" s="221"/>
      <c r="I86" s="221"/>
      <c r="J86" s="239" t="str">
        <f t="shared" ref="J86:J109" si="31">IF(AND(E86&lt;&gt;"",F86&lt;&gt;""),IF(E86&gt;0,F86/E86,0),"")</f>
        <v/>
      </c>
      <c r="K86" s="238"/>
      <c r="L86" s="279"/>
      <c r="N86" s="445" t="str">
        <f>IF(C85&lt;&gt;"","Einrichtungen2","Leer")</f>
        <v>Leer</v>
      </c>
      <c r="O86" s="445" t="str">
        <f>VLOOKUP(C86,{"29 - Psychiatrie (Erwachsene)","BGI";"297 - stationsäquivalente Behandlung in der Erwachsenenpsychiatrie (29)","BGI";"30 - Kinder- und Jugendpsychiatrie","BGII";"307 - stationsäquivalente Behandlung in der Kinder- und Jugendpsychiatrie (30)","BGII";"31 - Psychosomatik","BGI";0,"Leer"},2,0)</f>
        <v>Leer</v>
      </c>
      <c r="P86" s="445" t="str">
        <f>VLOOKUP($C86,{"29 - Psychiatrie (Erwachsene)","JN";"297 - stationsäquivalente Behandlung in der Erwachsenenpsychiatrie (29)","Entfaellt";"30 - Kinder- und Jugendpsychiatrie","JN";"307 - stationsäquivalente Behandlung in der Kinder- und Jugendpsychiatrie (30)","Entfaellt";"31 - Psychosomatik","Entfaellt";0,"Leer"},2,0)</f>
        <v>Leer</v>
      </c>
      <c r="Q86" s="445">
        <f t="shared" si="22"/>
        <v>0</v>
      </c>
      <c r="R86" s="445">
        <f t="shared" si="22"/>
        <v>0</v>
      </c>
      <c r="S86" s="445">
        <f t="shared" si="23"/>
        <v>0</v>
      </c>
      <c r="T86" s="445">
        <f t="shared" si="24"/>
        <v>0</v>
      </c>
      <c r="U86" s="445">
        <f t="shared" si="25"/>
        <v>0</v>
      </c>
      <c r="V86" s="445">
        <f t="shared" si="26"/>
        <v>0</v>
      </c>
      <c r="W86" s="445">
        <f t="shared" si="27"/>
        <v>0</v>
      </c>
      <c r="X86" s="445">
        <f t="shared" si="28"/>
        <v>0</v>
      </c>
      <c r="Y86" s="445">
        <f t="shared" si="29"/>
        <v>0</v>
      </c>
    </row>
    <row r="87" spans="2:25" ht="15" customHeight="1" x14ac:dyDescent="0.3">
      <c r="B87" s="70" t="str">
        <f t="shared" si="30"/>
        <v>!!!</v>
      </c>
      <c r="C87" s="348"/>
      <c r="D87" s="221"/>
      <c r="E87" s="284"/>
      <c r="F87" s="221"/>
      <c r="G87" s="221"/>
      <c r="H87" s="221"/>
      <c r="I87" s="221"/>
      <c r="J87" s="239" t="str">
        <f t="shared" si="31"/>
        <v/>
      </c>
      <c r="K87" s="238"/>
      <c r="L87" s="279"/>
      <c r="N87" s="445" t="str">
        <f t="shared" ref="N87:N109" si="32">IF(C86&lt;&gt;"","Einrichtungen2","Leer")</f>
        <v>Leer</v>
      </c>
      <c r="O87" s="445" t="str">
        <f>VLOOKUP(C87,{"29 - Psychiatrie (Erwachsene)","BGI";"297 - stationsäquivalente Behandlung in der Erwachsenenpsychiatrie (29)","BGI";"30 - Kinder- und Jugendpsychiatrie","BGII";"307 - stationsäquivalente Behandlung in der Kinder- und Jugendpsychiatrie (30)","BGII";"31 - Psychosomatik","BGI";0,"Leer"},2,0)</f>
        <v>Leer</v>
      </c>
      <c r="P87" s="445" t="str">
        <f>VLOOKUP($C87,{"29 - Psychiatrie (Erwachsene)","JN";"297 - stationsäquivalente Behandlung in der Erwachsenenpsychiatrie (29)","Entfaellt";"30 - Kinder- und Jugendpsychiatrie","JN";"307 - stationsäquivalente Behandlung in der Kinder- und Jugendpsychiatrie (30)","Entfaellt";"31 - Psychosomatik","Entfaellt";0,"Leer"},2,0)</f>
        <v>Leer</v>
      </c>
      <c r="Q87" s="445">
        <f t="shared" si="22"/>
        <v>0</v>
      </c>
      <c r="R87" s="445">
        <f t="shared" si="22"/>
        <v>0</v>
      </c>
      <c r="S87" s="445">
        <f t="shared" si="23"/>
        <v>0</v>
      </c>
      <c r="T87" s="445">
        <f t="shared" si="24"/>
        <v>0</v>
      </c>
      <c r="U87" s="445">
        <f t="shared" si="25"/>
        <v>0</v>
      </c>
      <c r="V87" s="445">
        <f t="shared" si="26"/>
        <v>0</v>
      </c>
      <c r="W87" s="445">
        <f t="shared" si="27"/>
        <v>0</v>
      </c>
      <c r="X87" s="445">
        <f t="shared" si="28"/>
        <v>0</v>
      </c>
      <c r="Y87" s="445">
        <f t="shared" si="29"/>
        <v>0</v>
      </c>
    </row>
    <row r="88" spans="2:25" ht="15" customHeight="1" x14ac:dyDescent="0.3">
      <c r="B88" s="70" t="str">
        <f t="shared" si="30"/>
        <v>!!!</v>
      </c>
      <c r="C88" s="319"/>
      <c r="D88" s="221"/>
      <c r="E88" s="284"/>
      <c r="F88" s="221"/>
      <c r="G88" s="221"/>
      <c r="H88" s="221"/>
      <c r="I88" s="221"/>
      <c r="J88" s="239" t="str">
        <f t="shared" si="31"/>
        <v/>
      </c>
      <c r="K88" s="238"/>
      <c r="L88" s="279"/>
      <c r="N88" s="445" t="str">
        <f t="shared" si="32"/>
        <v>Leer</v>
      </c>
      <c r="O88" s="445" t="str">
        <f>VLOOKUP(C88,{"29 - Psychiatrie (Erwachsene)","BGI";"297 - stationsäquivalente Behandlung in der Erwachsenenpsychiatrie (29)","BGI";"30 - Kinder- und Jugendpsychiatrie","BGII";"307 - stationsäquivalente Behandlung in der Kinder- und Jugendpsychiatrie (30)","BGII";"31 - Psychosomatik","BGI";0,"Leer"},2,0)</f>
        <v>Leer</v>
      </c>
      <c r="P88" s="445" t="str">
        <f>VLOOKUP($C88,{"29 - Psychiatrie (Erwachsene)","JN";"297 - stationsäquivalente Behandlung in der Erwachsenenpsychiatrie (29)","Entfaellt";"30 - Kinder- und Jugendpsychiatrie","JN";"307 - stationsäquivalente Behandlung in der Kinder- und Jugendpsychiatrie (30)","Entfaellt";"31 - Psychosomatik","Entfaellt";0,"Leer"},2,0)</f>
        <v>Leer</v>
      </c>
      <c r="Q88" s="445">
        <f t="shared" si="22"/>
        <v>0</v>
      </c>
      <c r="R88" s="445">
        <f t="shared" si="22"/>
        <v>0</v>
      </c>
      <c r="S88" s="445">
        <f t="shared" si="23"/>
        <v>0</v>
      </c>
      <c r="T88" s="445">
        <f t="shared" si="24"/>
        <v>0</v>
      </c>
      <c r="U88" s="445">
        <f t="shared" si="25"/>
        <v>0</v>
      </c>
      <c r="V88" s="445">
        <f t="shared" si="26"/>
        <v>0</v>
      </c>
      <c r="W88" s="445">
        <f t="shared" si="27"/>
        <v>0</v>
      </c>
      <c r="X88" s="445">
        <f t="shared" si="28"/>
        <v>0</v>
      </c>
      <c r="Y88" s="445">
        <f t="shared" si="29"/>
        <v>0</v>
      </c>
    </row>
    <row r="89" spans="2:25" ht="15" customHeight="1" x14ac:dyDescent="0.3">
      <c r="B89" s="70" t="str">
        <f t="shared" si="30"/>
        <v>!!!</v>
      </c>
      <c r="C89" s="319"/>
      <c r="D89" s="221"/>
      <c r="E89" s="284"/>
      <c r="F89" s="221"/>
      <c r="G89" s="221"/>
      <c r="H89" s="221"/>
      <c r="I89" s="221"/>
      <c r="J89" s="239" t="str">
        <f t="shared" si="31"/>
        <v/>
      </c>
      <c r="K89" s="238"/>
      <c r="L89" s="279"/>
      <c r="N89" s="445" t="str">
        <f t="shared" si="32"/>
        <v>Leer</v>
      </c>
      <c r="O89" s="445" t="str">
        <f>VLOOKUP(C89,{"29 - Psychiatrie (Erwachsene)","BGI";"297 - stationsäquivalente Behandlung in der Erwachsenenpsychiatrie (29)","BGI";"30 - Kinder- und Jugendpsychiatrie","BGII";"307 - stationsäquivalente Behandlung in der Kinder- und Jugendpsychiatrie (30)","BGII";"31 - Psychosomatik","BGI";0,"Leer"},2,0)</f>
        <v>Leer</v>
      </c>
      <c r="P89" s="445" t="str">
        <f>VLOOKUP($C89,{"29 - Psychiatrie (Erwachsene)","JN";"297 - stationsäquivalente Behandlung in der Erwachsenenpsychiatrie (29)","Entfaellt";"30 - Kinder- und Jugendpsychiatrie","JN";"307 - stationsäquivalente Behandlung in der Kinder- und Jugendpsychiatrie (30)","Entfaellt";"31 - Psychosomatik","Entfaellt";0,"Leer"},2,0)</f>
        <v>Leer</v>
      </c>
      <c r="Q89" s="445">
        <f t="shared" si="22"/>
        <v>0</v>
      </c>
      <c r="R89" s="445">
        <f t="shared" si="22"/>
        <v>0</v>
      </c>
      <c r="S89" s="445">
        <f t="shared" si="23"/>
        <v>0</v>
      </c>
      <c r="T89" s="445">
        <f t="shared" si="24"/>
        <v>0</v>
      </c>
      <c r="U89" s="445">
        <f t="shared" si="25"/>
        <v>0</v>
      </c>
      <c r="V89" s="445">
        <f t="shared" si="26"/>
        <v>0</v>
      </c>
      <c r="W89" s="445">
        <f t="shared" si="27"/>
        <v>0</v>
      </c>
      <c r="X89" s="445">
        <f t="shared" si="28"/>
        <v>0</v>
      </c>
      <c r="Y89" s="445">
        <f t="shared" si="29"/>
        <v>0</v>
      </c>
    </row>
    <row r="90" spans="2:25" ht="15" customHeight="1" x14ac:dyDescent="0.3">
      <c r="B90" s="70" t="str">
        <f t="shared" si="30"/>
        <v>!!!</v>
      </c>
      <c r="C90" s="319"/>
      <c r="D90" s="221"/>
      <c r="E90" s="284"/>
      <c r="F90" s="221"/>
      <c r="G90" s="221"/>
      <c r="H90" s="221"/>
      <c r="I90" s="221"/>
      <c r="J90" s="239" t="str">
        <f t="shared" si="31"/>
        <v/>
      </c>
      <c r="K90" s="238"/>
      <c r="L90" s="279"/>
      <c r="N90" s="445" t="str">
        <f t="shared" si="32"/>
        <v>Leer</v>
      </c>
      <c r="O90" s="445" t="str">
        <f>VLOOKUP(C90,{"29 - Psychiatrie (Erwachsene)","BGI";"297 - stationsäquivalente Behandlung in der Erwachsenenpsychiatrie (29)","BGI";"30 - Kinder- und Jugendpsychiatrie","BGII";"307 - stationsäquivalente Behandlung in der Kinder- und Jugendpsychiatrie (30)","BGII";"31 - Psychosomatik","BGI";0,"Leer"},2,0)</f>
        <v>Leer</v>
      </c>
      <c r="P90" s="445" t="str">
        <f>VLOOKUP($C90,{"29 - Psychiatrie (Erwachsene)","JN";"297 - stationsäquivalente Behandlung in der Erwachsenenpsychiatrie (29)","Entfaellt";"30 - Kinder- und Jugendpsychiatrie","JN";"307 - stationsäquivalente Behandlung in der Kinder- und Jugendpsychiatrie (30)","Entfaellt";"31 - Psychosomatik","Entfaellt";0,"Leer"},2,0)</f>
        <v>Leer</v>
      </c>
      <c r="Q90" s="445">
        <f t="shared" ref="Q90:R96" si="33">IF(LEN(C90)&gt;0,1,0)</f>
        <v>0</v>
      </c>
      <c r="R90" s="445">
        <f t="shared" si="33"/>
        <v>0</v>
      </c>
      <c r="S90" s="445">
        <f t="shared" si="23"/>
        <v>0</v>
      </c>
      <c r="T90" s="445">
        <f t="shared" si="24"/>
        <v>0</v>
      </c>
      <c r="U90" s="445">
        <f t="shared" si="25"/>
        <v>0</v>
      </c>
      <c r="V90" s="445">
        <f t="shared" si="26"/>
        <v>0</v>
      </c>
      <c r="W90" s="445">
        <f t="shared" si="27"/>
        <v>0</v>
      </c>
      <c r="X90" s="445">
        <f t="shared" si="28"/>
        <v>0</v>
      </c>
      <c r="Y90" s="445">
        <f t="shared" si="29"/>
        <v>0</v>
      </c>
    </row>
    <row r="91" spans="2:25" ht="15" customHeight="1" x14ac:dyDescent="0.3">
      <c r="B91" s="70" t="str">
        <f t="shared" si="30"/>
        <v>!!!</v>
      </c>
      <c r="C91" s="319"/>
      <c r="D91" s="221"/>
      <c r="E91" s="284"/>
      <c r="F91" s="221"/>
      <c r="G91" s="221"/>
      <c r="H91" s="221"/>
      <c r="I91" s="221"/>
      <c r="J91" s="239" t="str">
        <f t="shared" si="31"/>
        <v/>
      </c>
      <c r="K91" s="238"/>
      <c r="L91" s="279"/>
      <c r="N91" s="445" t="str">
        <f t="shared" si="32"/>
        <v>Leer</v>
      </c>
      <c r="O91" s="445" t="str">
        <f>VLOOKUP(C91,{"29 - Psychiatrie (Erwachsene)","BGI";"297 - stationsäquivalente Behandlung in der Erwachsenenpsychiatrie (29)","BGI";"30 - Kinder- und Jugendpsychiatrie","BGII";"307 - stationsäquivalente Behandlung in der Kinder- und Jugendpsychiatrie (30)","BGII";"31 - Psychosomatik","BGI";0,"Leer"},2,0)</f>
        <v>Leer</v>
      </c>
      <c r="P91" s="445" t="str">
        <f>VLOOKUP($C91,{"29 - Psychiatrie (Erwachsene)","JN";"297 - stationsäquivalente Behandlung in der Erwachsenenpsychiatrie (29)","Entfaellt";"30 - Kinder- und Jugendpsychiatrie","JN";"307 - stationsäquivalente Behandlung in der Kinder- und Jugendpsychiatrie (30)","Entfaellt";"31 - Psychosomatik","Entfaellt";0,"Leer"},2,0)</f>
        <v>Leer</v>
      </c>
      <c r="Q91" s="445">
        <f t="shared" si="33"/>
        <v>0</v>
      </c>
      <c r="R91" s="445">
        <f t="shared" si="33"/>
        <v>0</v>
      </c>
      <c r="S91" s="445">
        <f t="shared" si="23"/>
        <v>0</v>
      </c>
      <c r="T91" s="445">
        <f t="shared" si="24"/>
        <v>0</v>
      </c>
      <c r="U91" s="445">
        <f t="shared" si="25"/>
        <v>0</v>
      </c>
      <c r="V91" s="445">
        <f t="shared" si="26"/>
        <v>0</v>
      </c>
      <c r="W91" s="445">
        <f t="shared" si="27"/>
        <v>0</v>
      </c>
      <c r="X91" s="445">
        <f t="shared" si="28"/>
        <v>0</v>
      </c>
      <c r="Y91" s="445">
        <f t="shared" si="29"/>
        <v>0</v>
      </c>
    </row>
    <row r="92" spans="2:25" ht="15" customHeight="1" x14ac:dyDescent="0.3">
      <c r="B92" s="70" t="str">
        <f t="shared" si="30"/>
        <v>!!!</v>
      </c>
      <c r="C92" s="319"/>
      <c r="D92" s="221"/>
      <c r="E92" s="284"/>
      <c r="F92" s="221"/>
      <c r="G92" s="221"/>
      <c r="H92" s="221"/>
      <c r="I92" s="221"/>
      <c r="J92" s="239" t="str">
        <f t="shared" si="31"/>
        <v/>
      </c>
      <c r="K92" s="238"/>
      <c r="L92" s="279"/>
      <c r="N92" s="445" t="str">
        <f t="shared" si="32"/>
        <v>Leer</v>
      </c>
      <c r="O92" s="445" t="str">
        <f>VLOOKUP(C92,{"29 - Psychiatrie (Erwachsene)","BGI";"297 - stationsäquivalente Behandlung in der Erwachsenenpsychiatrie (29)","BGI";"30 - Kinder- und Jugendpsychiatrie","BGII";"307 - stationsäquivalente Behandlung in der Kinder- und Jugendpsychiatrie (30)","BGII";"31 - Psychosomatik","BGI";0,"Leer"},2,0)</f>
        <v>Leer</v>
      </c>
      <c r="P92" s="445" t="str">
        <f>VLOOKUP($C92,{"29 - Psychiatrie (Erwachsene)","JN";"297 - stationsäquivalente Behandlung in der Erwachsenenpsychiatrie (29)","Entfaellt";"30 - Kinder- und Jugendpsychiatrie","JN";"307 - stationsäquivalente Behandlung in der Kinder- und Jugendpsychiatrie (30)","Entfaellt";"31 - Psychosomatik","Entfaellt";0,"Leer"},2,0)</f>
        <v>Leer</v>
      </c>
      <c r="Q92" s="445">
        <f t="shared" si="33"/>
        <v>0</v>
      </c>
      <c r="R92" s="445">
        <f t="shared" si="33"/>
        <v>0</v>
      </c>
      <c r="S92" s="445">
        <f t="shared" si="23"/>
        <v>0</v>
      </c>
      <c r="T92" s="445">
        <f t="shared" si="24"/>
        <v>0</v>
      </c>
      <c r="U92" s="445">
        <f t="shared" si="25"/>
        <v>0</v>
      </c>
      <c r="V92" s="445">
        <f t="shared" si="26"/>
        <v>0</v>
      </c>
      <c r="W92" s="445">
        <f t="shared" si="27"/>
        <v>0</v>
      </c>
      <c r="X92" s="445">
        <f t="shared" si="28"/>
        <v>0</v>
      </c>
      <c r="Y92" s="445">
        <f t="shared" si="29"/>
        <v>0</v>
      </c>
    </row>
    <row r="93" spans="2:25" ht="15" customHeight="1" x14ac:dyDescent="0.3">
      <c r="B93" s="70" t="str">
        <f t="shared" si="30"/>
        <v>!!!</v>
      </c>
      <c r="C93" s="319"/>
      <c r="D93" s="221"/>
      <c r="E93" s="284"/>
      <c r="F93" s="221"/>
      <c r="G93" s="221"/>
      <c r="H93" s="221"/>
      <c r="I93" s="221"/>
      <c r="J93" s="239" t="str">
        <f t="shared" si="31"/>
        <v/>
      </c>
      <c r="K93" s="238"/>
      <c r="L93" s="279"/>
      <c r="N93" s="445" t="str">
        <f t="shared" si="32"/>
        <v>Leer</v>
      </c>
      <c r="O93" s="445" t="str">
        <f>VLOOKUP(C93,{"29 - Psychiatrie (Erwachsene)","BGI";"297 - stationsäquivalente Behandlung in der Erwachsenenpsychiatrie (29)","BGI";"30 - Kinder- und Jugendpsychiatrie","BGII";"307 - stationsäquivalente Behandlung in der Kinder- und Jugendpsychiatrie (30)","BGII";"31 - Psychosomatik","BGI";0,"Leer"},2,0)</f>
        <v>Leer</v>
      </c>
      <c r="P93" s="445" t="str">
        <f>VLOOKUP($C93,{"29 - Psychiatrie (Erwachsene)","JN";"297 - stationsäquivalente Behandlung in der Erwachsenenpsychiatrie (29)","Entfaellt";"30 - Kinder- und Jugendpsychiatrie","JN";"307 - stationsäquivalente Behandlung in der Kinder- und Jugendpsychiatrie (30)","Entfaellt";"31 - Psychosomatik","Entfaellt";0,"Leer"},2,0)</f>
        <v>Leer</v>
      </c>
      <c r="Q93" s="445">
        <f t="shared" si="33"/>
        <v>0</v>
      </c>
      <c r="R93" s="445">
        <f t="shared" si="33"/>
        <v>0</v>
      </c>
      <c r="S93" s="445">
        <f t="shared" si="23"/>
        <v>0</v>
      </c>
      <c r="T93" s="445">
        <f t="shared" si="24"/>
        <v>0</v>
      </c>
      <c r="U93" s="445">
        <f t="shared" si="25"/>
        <v>0</v>
      </c>
      <c r="V93" s="445">
        <f t="shared" si="26"/>
        <v>0</v>
      </c>
      <c r="W93" s="445">
        <f t="shared" si="27"/>
        <v>0</v>
      </c>
      <c r="X93" s="445">
        <f t="shared" si="28"/>
        <v>0</v>
      </c>
      <c r="Y93" s="445">
        <f t="shared" si="29"/>
        <v>0</v>
      </c>
    </row>
    <row r="94" spans="2:25" ht="15" customHeight="1" x14ac:dyDescent="0.3">
      <c r="B94" s="70" t="str">
        <f t="shared" si="30"/>
        <v>!!!</v>
      </c>
      <c r="C94" s="319"/>
      <c r="D94" s="221"/>
      <c r="E94" s="284"/>
      <c r="F94" s="221"/>
      <c r="G94" s="221"/>
      <c r="H94" s="221"/>
      <c r="I94" s="221"/>
      <c r="J94" s="239" t="str">
        <f t="shared" si="31"/>
        <v/>
      </c>
      <c r="K94" s="238"/>
      <c r="L94" s="279"/>
      <c r="N94" s="445" t="str">
        <f t="shared" si="32"/>
        <v>Leer</v>
      </c>
      <c r="O94" s="445" t="str">
        <f>VLOOKUP(C94,{"29 - Psychiatrie (Erwachsene)","BGI";"297 - stationsäquivalente Behandlung in der Erwachsenenpsychiatrie (29)","BGI";"30 - Kinder- und Jugendpsychiatrie","BGII";"307 - stationsäquivalente Behandlung in der Kinder- und Jugendpsychiatrie (30)","BGII";"31 - Psychosomatik","BGI";0,"Leer"},2,0)</f>
        <v>Leer</v>
      </c>
      <c r="P94" s="445" t="str">
        <f>VLOOKUP($C94,{"29 - Psychiatrie (Erwachsene)","JN";"297 - stationsäquivalente Behandlung in der Erwachsenenpsychiatrie (29)","Entfaellt";"30 - Kinder- und Jugendpsychiatrie","JN";"307 - stationsäquivalente Behandlung in der Kinder- und Jugendpsychiatrie (30)","Entfaellt";"31 - Psychosomatik","Entfaellt";0,"Leer"},2,0)</f>
        <v>Leer</v>
      </c>
      <c r="Q94" s="445">
        <f t="shared" si="33"/>
        <v>0</v>
      </c>
      <c r="R94" s="445">
        <f t="shared" si="33"/>
        <v>0</v>
      </c>
      <c r="S94" s="445">
        <f t="shared" si="23"/>
        <v>0</v>
      </c>
      <c r="T94" s="445">
        <f t="shared" si="24"/>
        <v>0</v>
      </c>
      <c r="U94" s="445">
        <f t="shared" si="25"/>
        <v>0</v>
      </c>
      <c r="V94" s="445">
        <f t="shared" si="26"/>
        <v>0</v>
      </c>
      <c r="W94" s="445">
        <f t="shared" si="27"/>
        <v>0</v>
      </c>
      <c r="X94" s="445">
        <f t="shared" si="28"/>
        <v>0</v>
      </c>
      <c r="Y94" s="445">
        <f t="shared" si="29"/>
        <v>0</v>
      </c>
    </row>
    <row r="95" spans="2:25" ht="15" customHeight="1" x14ac:dyDescent="0.3">
      <c r="B95" s="70" t="str">
        <f t="shared" si="30"/>
        <v>!!!</v>
      </c>
      <c r="C95" s="319"/>
      <c r="D95" s="221"/>
      <c r="E95" s="284"/>
      <c r="F95" s="221"/>
      <c r="G95" s="221"/>
      <c r="H95" s="221"/>
      <c r="I95" s="221"/>
      <c r="J95" s="239" t="str">
        <f t="shared" si="31"/>
        <v/>
      </c>
      <c r="K95" s="238"/>
      <c r="L95" s="279"/>
      <c r="N95" s="445" t="str">
        <f t="shared" si="32"/>
        <v>Leer</v>
      </c>
      <c r="O95" s="445" t="str">
        <f>VLOOKUP(C95,{"29 - Psychiatrie (Erwachsene)","BGI";"297 - stationsäquivalente Behandlung in der Erwachsenenpsychiatrie (29)","BGI";"30 - Kinder- und Jugendpsychiatrie","BGII";"307 - stationsäquivalente Behandlung in der Kinder- und Jugendpsychiatrie (30)","BGII";"31 - Psychosomatik","BGI";0,"Leer"},2,0)</f>
        <v>Leer</v>
      </c>
      <c r="P95" s="445" t="str">
        <f>VLOOKUP($C95,{"29 - Psychiatrie (Erwachsene)","JN";"297 - stationsäquivalente Behandlung in der Erwachsenenpsychiatrie (29)","Entfaellt";"30 - Kinder- und Jugendpsychiatrie","JN";"307 - stationsäquivalente Behandlung in der Kinder- und Jugendpsychiatrie (30)","Entfaellt";"31 - Psychosomatik","Entfaellt";0,"Leer"},2,0)</f>
        <v>Leer</v>
      </c>
      <c r="Q95" s="445">
        <f t="shared" si="33"/>
        <v>0</v>
      </c>
      <c r="R95" s="445">
        <f t="shared" si="33"/>
        <v>0</v>
      </c>
      <c r="S95" s="445">
        <f t="shared" si="23"/>
        <v>0</v>
      </c>
      <c r="T95" s="445">
        <f t="shared" si="24"/>
        <v>0</v>
      </c>
      <c r="U95" s="445">
        <f t="shared" si="25"/>
        <v>0</v>
      </c>
      <c r="V95" s="445">
        <f t="shared" si="26"/>
        <v>0</v>
      </c>
      <c r="W95" s="445">
        <f t="shared" si="27"/>
        <v>0</v>
      </c>
      <c r="X95" s="445">
        <f t="shared" si="28"/>
        <v>0</v>
      </c>
      <c r="Y95" s="445">
        <f t="shared" si="29"/>
        <v>0</v>
      </c>
    </row>
    <row r="96" spans="2:25" ht="15" customHeight="1" x14ac:dyDescent="0.3">
      <c r="B96" s="70" t="str">
        <f t="shared" si="30"/>
        <v>!!!</v>
      </c>
      <c r="C96" s="319"/>
      <c r="D96" s="221"/>
      <c r="E96" s="284"/>
      <c r="F96" s="221"/>
      <c r="G96" s="221"/>
      <c r="H96" s="221"/>
      <c r="I96" s="221"/>
      <c r="J96" s="239" t="str">
        <f t="shared" si="31"/>
        <v/>
      </c>
      <c r="K96" s="238"/>
      <c r="L96" s="279"/>
      <c r="N96" s="445" t="str">
        <f t="shared" si="32"/>
        <v>Leer</v>
      </c>
      <c r="O96" s="445" t="str">
        <f>VLOOKUP(C96,{"29 - Psychiatrie (Erwachsene)","BGI";"297 - stationsäquivalente Behandlung in der Erwachsenenpsychiatrie (29)","BGI";"30 - Kinder- und Jugendpsychiatrie","BGII";"307 - stationsäquivalente Behandlung in der Kinder- und Jugendpsychiatrie (30)","BGII";"31 - Psychosomatik","BGI";0,"Leer"},2,0)</f>
        <v>Leer</v>
      </c>
      <c r="P96" s="445" t="str">
        <f>VLOOKUP($C96,{"29 - Psychiatrie (Erwachsene)","JN";"297 - stationsäquivalente Behandlung in der Erwachsenenpsychiatrie (29)","Entfaellt";"30 - Kinder- und Jugendpsychiatrie","JN";"307 - stationsäquivalente Behandlung in der Kinder- und Jugendpsychiatrie (30)","Entfaellt";"31 - Psychosomatik","Entfaellt";0,"Leer"},2,0)</f>
        <v>Leer</v>
      </c>
      <c r="Q96" s="445">
        <f t="shared" si="33"/>
        <v>0</v>
      </c>
      <c r="R96" s="445">
        <f t="shared" si="33"/>
        <v>0</v>
      </c>
      <c r="S96" s="445">
        <f t="shared" si="23"/>
        <v>0</v>
      </c>
      <c r="T96" s="445">
        <f t="shared" si="24"/>
        <v>0</v>
      </c>
      <c r="U96" s="445">
        <f t="shared" si="25"/>
        <v>0</v>
      </c>
      <c r="V96" s="445">
        <f t="shared" si="26"/>
        <v>0</v>
      </c>
      <c r="W96" s="445">
        <f t="shared" si="27"/>
        <v>0</v>
      </c>
      <c r="X96" s="445">
        <f t="shared" si="28"/>
        <v>0</v>
      </c>
      <c r="Y96" s="445">
        <f t="shared" si="29"/>
        <v>0</v>
      </c>
    </row>
    <row r="97" spans="2:25" ht="15" customHeight="1" x14ac:dyDescent="0.3">
      <c r="B97" s="70" t="str">
        <f t="shared" si="30"/>
        <v>!!!</v>
      </c>
      <c r="C97" s="319"/>
      <c r="D97" s="221"/>
      <c r="E97" s="284"/>
      <c r="F97" s="221"/>
      <c r="G97" s="221"/>
      <c r="H97" s="221"/>
      <c r="I97" s="221"/>
      <c r="J97" s="239" t="str">
        <f t="shared" si="31"/>
        <v/>
      </c>
      <c r="K97" s="238"/>
      <c r="L97" s="279"/>
      <c r="N97" s="445" t="str">
        <f t="shared" si="32"/>
        <v>Leer</v>
      </c>
      <c r="O97" s="445" t="str">
        <f>VLOOKUP(C97,{"29 - Psychiatrie (Erwachsene)","BGI";"297 - stationsäquivalente Behandlung in der Erwachsenenpsychiatrie (29)","BGI";"30 - Kinder- und Jugendpsychiatrie","BGII";"307 - stationsäquivalente Behandlung in der Kinder- und Jugendpsychiatrie (30)","BGII";"31 - Psychosomatik","BGI";0,"Leer"},2,0)</f>
        <v>Leer</v>
      </c>
      <c r="P97" s="445" t="str">
        <f>VLOOKUP($C97,{"29 - Psychiatrie (Erwachsene)","JN";"297 - stationsäquivalente Behandlung in der Erwachsenenpsychiatrie (29)","Entfaellt";"30 - Kinder- und Jugendpsychiatrie","JN";"307 - stationsäquivalente Behandlung in der Kinder- und Jugendpsychiatrie (30)","Entfaellt";"31 - Psychosomatik","Entfaellt";0,"Leer"},2,0)</f>
        <v>Leer</v>
      </c>
      <c r="Q97" s="445">
        <f t="shared" ref="Q97:Q109" si="34">IF(LEN(C97)&gt;0,1,0)</f>
        <v>0</v>
      </c>
      <c r="R97" s="445">
        <f t="shared" ref="R97:R109" si="35">IF(LEN(D97)&gt;0,1,0)</f>
        <v>0</v>
      </c>
      <c r="S97" s="445">
        <f t="shared" si="23"/>
        <v>0</v>
      </c>
      <c r="T97" s="445">
        <f t="shared" si="24"/>
        <v>0</v>
      </c>
      <c r="U97" s="445">
        <f t="shared" si="25"/>
        <v>0</v>
      </c>
      <c r="V97" s="445">
        <f t="shared" si="26"/>
        <v>0</v>
      </c>
      <c r="W97" s="445">
        <f t="shared" si="27"/>
        <v>0</v>
      </c>
      <c r="X97" s="445">
        <f t="shared" si="28"/>
        <v>0</v>
      </c>
      <c r="Y97" s="445">
        <f t="shared" si="29"/>
        <v>0</v>
      </c>
    </row>
    <row r="98" spans="2:25" ht="15" customHeight="1" x14ac:dyDescent="0.3">
      <c r="B98" s="70" t="str">
        <f t="shared" si="30"/>
        <v>!!!</v>
      </c>
      <c r="C98" s="319"/>
      <c r="D98" s="221"/>
      <c r="E98" s="284"/>
      <c r="F98" s="221"/>
      <c r="G98" s="221"/>
      <c r="H98" s="221"/>
      <c r="I98" s="221"/>
      <c r="J98" s="239" t="str">
        <f t="shared" si="31"/>
        <v/>
      </c>
      <c r="K98" s="238"/>
      <c r="L98" s="279"/>
      <c r="N98" s="445" t="str">
        <f t="shared" si="32"/>
        <v>Leer</v>
      </c>
      <c r="O98" s="445" t="str">
        <f>VLOOKUP(C98,{"29 - Psychiatrie (Erwachsene)","BGI";"297 - stationsäquivalente Behandlung in der Erwachsenenpsychiatrie (29)","BGI";"30 - Kinder- und Jugendpsychiatrie","BGII";"307 - stationsäquivalente Behandlung in der Kinder- und Jugendpsychiatrie (30)","BGII";"31 - Psychosomatik","BGI";0,"Leer"},2,0)</f>
        <v>Leer</v>
      </c>
      <c r="P98" s="445" t="str">
        <f>VLOOKUP($C98,{"29 - Psychiatrie (Erwachsene)","JN";"297 - stationsäquivalente Behandlung in der Erwachsenenpsychiatrie (29)","Entfaellt";"30 - Kinder- und Jugendpsychiatrie","JN";"307 - stationsäquivalente Behandlung in der Kinder- und Jugendpsychiatrie (30)","Entfaellt";"31 - Psychosomatik","Entfaellt";0,"Leer"},2,0)</f>
        <v>Leer</v>
      </c>
      <c r="Q98" s="445">
        <f t="shared" si="34"/>
        <v>0</v>
      </c>
      <c r="R98" s="445">
        <f t="shared" si="35"/>
        <v>0</v>
      </c>
      <c r="S98" s="445">
        <f t="shared" si="23"/>
        <v>0</v>
      </c>
      <c r="T98" s="445">
        <f t="shared" si="24"/>
        <v>0</v>
      </c>
      <c r="U98" s="445">
        <f t="shared" si="25"/>
        <v>0</v>
      </c>
      <c r="V98" s="445">
        <f t="shared" si="26"/>
        <v>0</v>
      </c>
      <c r="W98" s="445">
        <f t="shared" si="27"/>
        <v>0</v>
      </c>
      <c r="X98" s="445">
        <f t="shared" si="28"/>
        <v>0</v>
      </c>
      <c r="Y98" s="445">
        <f t="shared" si="29"/>
        <v>0</v>
      </c>
    </row>
    <row r="99" spans="2:25" ht="15" customHeight="1" x14ac:dyDescent="0.3">
      <c r="B99" s="70" t="str">
        <f t="shared" si="30"/>
        <v>!!!</v>
      </c>
      <c r="C99" s="319"/>
      <c r="D99" s="221"/>
      <c r="E99" s="284"/>
      <c r="F99" s="221"/>
      <c r="G99" s="221"/>
      <c r="H99" s="221"/>
      <c r="I99" s="221"/>
      <c r="J99" s="239" t="str">
        <f t="shared" si="31"/>
        <v/>
      </c>
      <c r="K99" s="238"/>
      <c r="L99" s="279"/>
      <c r="N99" s="445" t="str">
        <f t="shared" si="32"/>
        <v>Leer</v>
      </c>
      <c r="O99" s="445" t="str">
        <f>VLOOKUP(C99,{"29 - Psychiatrie (Erwachsene)","BGI";"297 - stationsäquivalente Behandlung in der Erwachsenenpsychiatrie (29)","BGI";"30 - Kinder- und Jugendpsychiatrie","BGII";"307 - stationsäquivalente Behandlung in der Kinder- und Jugendpsychiatrie (30)","BGII";"31 - Psychosomatik","BGI";0,"Leer"},2,0)</f>
        <v>Leer</v>
      </c>
      <c r="P99" s="445" t="str">
        <f>VLOOKUP($C99,{"29 - Psychiatrie (Erwachsene)","JN";"297 - stationsäquivalente Behandlung in der Erwachsenenpsychiatrie (29)","Entfaellt";"30 - Kinder- und Jugendpsychiatrie","JN";"307 - stationsäquivalente Behandlung in der Kinder- und Jugendpsychiatrie (30)","Entfaellt";"31 - Psychosomatik","Entfaellt";0,"Leer"},2,0)</f>
        <v>Leer</v>
      </c>
      <c r="Q99" s="445">
        <f t="shared" si="34"/>
        <v>0</v>
      </c>
      <c r="R99" s="445">
        <f t="shared" si="35"/>
        <v>0</v>
      </c>
      <c r="S99" s="445">
        <f t="shared" si="23"/>
        <v>0</v>
      </c>
      <c r="T99" s="445">
        <f t="shared" si="24"/>
        <v>0</v>
      </c>
      <c r="U99" s="445">
        <f t="shared" si="25"/>
        <v>0</v>
      </c>
      <c r="V99" s="445">
        <f t="shared" si="26"/>
        <v>0</v>
      </c>
      <c r="W99" s="445">
        <f t="shared" si="27"/>
        <v>0</v>
      </c>
      <c r="X99" s="445">
        <f t="shared" si="28"/>
        <v>0</v>
      </c>
      <c r="Y99" s="445">
        <f t="shared" si="29"/>
        <v>0</v>
      </c>
    </row>
    <row r="100" spans="2:25" ht="15" customHeight="1" x14ac:dyDescent="0.3">
      <c r="B100" s="70" t="str">
        <f t="shared" si="30"/>
        <v>!!!</v>
      </c>
      <c r="C100" s="319"/>
      <c r="D100" s="221"/>
      <c r="E100" s="284"/>
      <c r="F100" s="221"/>
      <c r="G100" s="221"/>
      <c r="H100" s="221"/>
      <c r="I100" s="221"/>
      <c r="J100" s="239" t="str">
        <f t="shared" si="31"/>
        <v/>
      </c>
      <c r="K100" s="238"/>
      <c r="L100" s="279"/>
      <c r="N100" s="445" t="str">
        <f t="shared" si="32"/>
        <v>Leer</v>
      </c>
      <c r="O100" s="445" t="str">
        <f>VLOOKUP(C100,{"29 - Psychiatrie (Erwachsene)","BGI";"297 - stationsäquivalente Behandlung in der Erwachsenenpsychiatrie (29)","BGI";"30 - Kinder- und Jugendpsychiatrie","BGII";"307 - stationsäquivalente Behandlung in der Kinder- und Jugendpsychiatrie (30)","BGII";"31 - Psychosomatik","BGI";0,"Leer"},2,0)</f>
        <v>Leer</v>
      </c>
      <c r="P100" s="445" t="str">
        <f>VLOOKUP($C100,{"29 - Psychiatrie (Erwachsene)","JN";"297 - stationsäquivalente Behandlung in der Erwachsenenpsychiatrie (29)","Entfaellt";"30 - Kinder- und Jugendpsychiatrie","JN";"307 - stationsäquivalente Behandlung in der Kinder- und Jugendpsychiatrie (30)","Entfaellt";"31 - Psychosomatik","Entfaellt";0,"Leer"},2,0)</f>
        <v>Leer</v>
      </c>
      <c r="Q100" s="445">
        <f t="shared" si="34"/>
        <v>0</v>
      </c>
      <c r="R100" s="445">
        <f t="shared" si="35"/>
        <v>0</v>
      </c>
      <c r="S100" s="445">
        <f t="shared" si="23"/>
        <v>0</v>
      </c>
      <c r="T100" s="445">
        <f t="shared" si="24"/>
        <v>0</v>
      </c>
      <c r="U100" s="445">
        <f t="shared" si="25"/>
        <v>0</v>
      </c>
      <c r="V100" s="445">
        <f t="shared" si="26"/>
        <v>0</v>
      </c>
      <c r="W100" s="445">
        <f t="shared" si="27"/>
        <v>0</v>
      </c>
      <c r="X100" s="445">
        <f t="shared" si="28"/>
        <v>0</v>
      </c>
      <c r="Y100" s="445">
        <f t="shared" si="29"/>
        <v>0</v>
      </c>
    </row>
    <row r="101" spans="2:25" ht="15" customHeight="1" x14ac:dyDescent="0.3">
      <c r="B101" s="70" t="str">
        <f t="shared" si="30"/>
        <v>!!!</v>
      </c>
      <c r="C101" s="319"/>
      <c r="D101" s="221"/>
      <c r="E101" s="284"/>
      <c r="F101" s="221"/>
      <c r="G101" s="221"/>
      <c r="H101" s="221"/>
      <c r="I101" s="221"/>
      <c r="J101" s="239" t="str">
        <f t="shared" si="31"/>
        <v/>
      </c>
      <c r="K101" s="238"/>
      <c r="L101" s="279"/>
      <c r="N101" s="445" t="str">
        <f t="shared" si="32"/>
        <v>Leer</v>
      </c>
      <c r="O101" s="445" t="str">
        <f>VLOOKUP(C101,{"29 - Psychiatrie (Erwachsene)","BGI";"297 - stationsäquivalente Behandlung in der Erwachsenenpsychiatrie (29)","BGI";"30 - Kinder- und Jugendpsychiatrie","BGII";"307 - stationsäquivalente Behandlung in der Kinder- und Jugendpsychiatrie (30)","BGII";"31 - Psychosomatik","BGI";0,"Leer"},2,0)</f>
        <v>Leer</v>
      </c>
      <c r="P101" s="445" t="str">
        <f>VLOOKUP($C101,{"29 - Psychiatrie (Erwachsene)","JN";"297 - stationsäquivalente Behandlung in der Erwachsenenpsychiatrie (29)","Entfaellt";"30 - Kinder- und Jugendpsychiatrie","JN";"307 - stationsäquivalente Behandlung in der Kinder- und Jugendpsychiatrie (30)","Entfaellt";"31 - Psychosomatik","Entfaellt";0,"Leer"},2,0)</f>
        <v>Leer</v>
      </c>
      <c r="Q101" s="445">
        <f t="shared" si="34"/>
        <v>0</v>
      </c>
      <c r="R101" s="445">
        <f t="shared" si="35"/>
        <v>0</v>
      </c>
      <c r="S101" s="445">
        <f t="shared" si="23"/>
        <v>0</v>
      </c>
      <c r="T101" s="445">
        <f t="shared" si="24"/>
        <v>0</v>
      </c>
      <c r="U101" s="445">
        <f t="shared" si="25"/>
        <v>0</v>
      </c>
      <c r="V101" s="445">
        <f t="shared" si="26"/>
        <v>0</v>
      </c>
      <c r="W101" s="445">
        <f t="shared" si="27"/>
        <v>0</v>
      </c>
      <c r="X101" s="445">
        <f t="shared" si="28"/>
        <v>0</v>
      </c>
      <c r="Y101" s="445">
        <f t="shared" si="29"/>
        <v>0</v>
      </c>
    </row>
    <row r="102" spans="2:25" ht="15" customHeight="1" x14ac:dyDescent="0.3">
      <c r="B102" s="70" t="str">
        <f t="shared" si="30"/>
        <v>!!!</v>
      </c>
      <c r="C102" s="319"/>
      <c r="D102" s="221"/>
      <c r="E102" s="284"/>
      <c r="F102" s="221"/>
      <c r="G102" s="221"/>
      <c r="H102" s="221"/>
      <c r="I102" s="221"/>
      <c r="J102" s="239" t="str">
        <f t="shared" si="31"/>
        <v/>
      </c>
      <c r="K102" s="238"/>
      <c r="L102" s="279"/>
      <c r="N102" s="445" t="str">
        <f t="shared" si="32"/>
        <v>Leer</v>
      </c>
      <c r="O102" s="445" t="str">
        <f>VLOOKUP(C102,{"29 - Psychiatrie (Erwachsene)","BGI";"297 - stationsäquivalente Behandlung in der Erwachsenenpsychiatrie (29)","BGI";"30 - Kinder- und Jugendpsychiatrie","BGII";"307 - stationsäquivalente Behandlung in der Kinder- und Jugendpsychiatrie (30)","BGII";"31 - Psychosomatik","BGI";0,"Leer"},2,0)</f>
        <v>Leer</v>
      </c>
      <c r="P102" s="445" t="str">
        <f>VLOOKUP($C102,{"29 - Psychiatrie (Erwachsene)","JN";"297 - stationsäquivalente Behandlung in der Erwachsenenpsychiatrie (29)","Entfaellt";"30 - Kinder- und Jugendpsychiatrie","JN";"307 - stationsäquivalente Behandlung in der Kinder- und Jugendpsychiatrie (30)","Entfaellt";"31 - Psychosomatik","Entfaellt";0,"Leer"},2,0)</f>
        <v>Leer</v>
      </c>
      <c r="Q102" s="445">
        <f t="shared" si="34"/>
        <v>0</v>
      </c>
      <c r="R102" s="445">
        <f t="shared" si="35"/>
        <v>0</v>
      </c>
      <c r="S102" s="445">
        <f t="shared" si="23"/>
        <v>0</v>
      </c>
      <c r="T102" s="445">
        <f t="shared" si="24"/>
        <v>0</v>
      </c>
      <c r="U102" s="445">
        <f t="shared" si="25"/>
        <v>0</v>
      </c>
      <c r="V102" s="445">
        <f t="shared" si="26"/>
        <v>0</v>
      </c>
      <c r="W102" s="445">
        <f t="shared" si="27"/>
        <v>0</v>
      </c>
      <c r="X102" s="445">
        <f t="shared" si="28"/>
        <v>0</v>
      </c>
      <c r="Y102" s="445">
        <f t="shared" si="29"/>
        <v>0</v>
      </c>
    </row>
    <row r="103" spans="2:25" ht="15" customHeight="1" x14ac:dyDescent="0.3">
      <c r="B103" s="70" t="str">
        <f t="shared" si="30"/>
        <v>!!!</v>
      </c>
      <c r="C103" s="319"/>
      <c r="D103" s="221"/>
      <c r="E103" s="284"/>
      <c r="F103" s="221"/>
      <c r="G103" s="221"/>
      <c r="H103" s="221"/>
      <c r="I103" s="221"/>
      <c r="J103" s="239" t="str">
        <f t="shared" si="31"/>
        <v/>
      </c>
      <c r="K103" s="238"/>
      <c r="L103" s="279"/>
      <c r="N103" s="445" t="str">
        <f t="shared" si="32"/>
        <v>Leer</v>
      </c>
      <c r="O103" s="445" t="str">
        <f>VLOOKUP(C103,{"29 - Psychiatrie (Erwachsene)","BGI";"297 - stationsäquivalente Behandlung in der Erwachsenenpsychiatrie (29)","BGI";"30 - Kinder- und Jugendpsychiatrie","BGII";"307 - stationsäquivalente Behandlung in der Kinder- und Jugendpsychiatrie (30)","BGII";"31 - Psychosomatik","BGI";0,"Leer"},2,0)</f>
        <v>Leer</v>
      </c>
      <c r="P103" s="445" t="str">
        <f>VLOOKUP($C103,{"29 - Psychiatrie (Erwachsene)","JN";"297 - stationsäquivalente Behandlung in der Erwachsenenpsychiatrie (29)","Entfaellt";"30 - Kinder- und Jugendpsychiatrie","JN";"307 - stationsäquivalente Behandlung in der Kinder- und Jugendpsychiatrie (30)","Entfaellt";"31 - Psychosomatik","Entfaellt";0,"Leer"},2,0)</f>
        <v>Leer</v>
      </c>
      <c r="Q103" s="445">
        <f t="shared" si="34"/>
        <v>0</v>
      </c>
      <c r="R103" s="445">
        <f t="shared" si="35"/>
        <v>0</v>
      </c>
      <c r="S103" s="445">
        <f t="shared" si="23"/>
        <v>0</v>
      </c>
      <c r="T103" s="445">
        <f t="shared" si="24"/>
        <v>0</v>
      </c>
      <c r="U103" s="445">
        <f t="shared" si="25"/>
        <v>0</v>
      </c>
      <c r="V103" s="445">
        <f t="shared" si="26"/>
        <v>0</v>
      </c>
      <c r="W103" s="445">
        <f t="shared" si="27"/>
        <v>0</v>
      </c>
      <c r="X103" s="445">
        <f t="shared" si="28"/>
        <v>0</v>
      </c>
      <c r="Y103" s="445">
        <f t="shared" si="29"/>
        <v>0</v>
      </c>
    </row>
    <row r="104" spans="2:25" ht="15" customHeight="1" x14ac:dyDescent="0.3">
      <c r="B104" s="70" t="str">
        <f t="shared" si="30"/>
        <v>!!!</v>
      </c>
      <c r="C104" s="319"/>
      <c r="D104" s="221"/>
      <c r="E104" s="284"/>
      <c r="F104" s="221"/>
      <c r="G104" s="221"/>
      <c r="H104" s="221"/>
      <c r="I104" s="221"/>
      <c r="J104" s="239" t="str">
        <f t="shared" si="31"/>
        <v/>
      </c>
      <c r="K104" s="238"/>
      <c r="L104" s="279"/>
      <c r="N104" s="445" t="str">
        <f t="shared" si="32"/>
        <v>Leer</v>
      </c>
      <c r="O104" s="445" t="str">
        <f>VLOOKUP(C104,{"29 - Psychiatrie (Erwachsene)","BGI";"297 - stationsäquivalente Behandlung in der Erwachsenenpsychiatrie (29)","BGI";"30 - Kinder- und Jugendpsychiatrie","BGII";"307 - stationsäquivalente Behandlung in der Kinder- und Jugendpsychiatrie (30)","BGII";"31 - Psychosomatik","BGI";0,"Leer"},2,0)</f>
        <v>Leer</v>
      </c>
      <c r="P104" s="445" t="str">
        <f>VLOOKUP($C104,{"29 - Psychiatrie (Erwachsene)","JN";"297 - stationsäquivalente Behandlung in der Erwachsenenpsychiatrie (29)","Entfaellt";"30 - Kinder- und Jugendpsychiatrie","JN";"307 - stationsäquivalente Behandlung in der Kinder- und Jugendpsychiatrie (30)","Entfaellt";"31 - Psychosomatik","Entfaellt";0,"Leer"},2,0)</f>
        <v>Leer</v>
      </c>
      <c r="Q104" s="445">
        <f t="shared" si="34"/>
        <v>0</v>
      </c>
      <c r="R104" s="445">
        <f t="shared" si="35"/>
        <v>0</v>
      </c>
      <c r="S104" s="445">
        <f t="shared" si="23"/>
        <v>0</v>
      </c>
      <c r="T104" s="445">
        <f t="shared" si="24"/>
        <v>0</v>
      </c>
      <c r="U104" s="445">
        <f t="shared" si="25"/>
        <v>0</v>
      </c>
      <c r="V104" s="445">
        <f t="shared" si="26"/>
        <v>0</v>
      </c>
      <c r="W104" s="445">
        <f t="shared" si="27"/>
        <v>0</v>
      </c>
      <c r="X104" s="445">
        <f t="shared" si="28"/>
        <v>0</v>
      </c>
      <c r="Y104" s="445">
        <f t="shared" si="29"/>
        <v>0</v>
      </c>
    </row>
    <row r="105" spans="2:25" ht="15" customHeight="1" x14ac:dyDescent="0.3">
      <c r="B105" s="70" t="str">
        <f t="shared" si="30"/>
        <v>!!!</v>
      </c>
      <c r="C105" s="319"/>
      <c r="D105" s="221"/>
      <c r="E105" s="284"/>
      <c r="F105" s="221"/>
      <c r="G105" s="221"/>
      <c r="H105" s="221"/>
      <c r="I105" s="221"/>
      <c r="J105" s="239" t="str">
        <f t="shared" si="31"/>
        <v/>
      </c>
      <c r="K105" s="238"/>
      <c r="L105" s="279"/>
      <c r="N105" s="445" t="str">
        <f t="shared" si="32"/>
        <v>Leer</v>
      </c>
      <c r="O105" s="445" t="str">
        <f>VLOOKUP(C105,{"29 - Psychiatrie (Erwachsene)","BGI";"297 - stationsäquivalente Behandlung in der Erwachsenenpsychiatrie (29)","BGI";"30 - Kinder- und Jugendpsychiatrie","BGII";"307 - stationsäquivalente Behandlung in der Kinder- und Jugendpsychiatrie (30)","BGII";"31 - Psychosomatik","BGI";0,"Leer"},2,0)</f>
        <v>Leer</v>
      </c>
      <c r="P105" s="445" t="str">
        <f>VLOOKUP($C105,{"29 - Psychiatrie (Erwachsene)","JN";"297 - stationsäquivalente Behandlung in der Erwachsenenpsychiatrie (29)","Entfaellt";"30 - Kinder- und Jugendpsychiatrie","JN";"307 - stationsäquivalente Behandlung in der Kinder- und Jugendpsychiatrie (30)","Entfaellt";"31 - Psychosomatik","Entfaellt";0,"Leer"},2,0)</f>
        <v>Leer</v>
      </c>
      <c r="Q105" s="445">
        <f t="shared" si="34"/>
        <v>0</v>
      </c>
      <c r="R105" s="445">
        <f t="shared" si="35"/>
        <v>0</v>
      </c>
      <c r="S105" s="445">
        <f t="shared" si="23"/>
        <v>0</v>
      </c>
      <c r="T105" s="445">
        <f t="shared" si="24"/>
        <v>0</v>
      </c>
      <c r="U105" s="445">
        <f t="shared" si="25"/>
        <v>0</v>
      </c>
      <c r="V105" s="445">
        <f t="shared" si="26"/>
        <v>0</v>
      </c>
      <c r="W105" s="445">
        <f t="shared" si="27"/>
        <v>0</v>
      </c>
      <c r="X105" s="445">
        <f t="shared" si="28"/>
        <v>0</v>
      </c>
      <c r="Y105" s="445">
        <f t="shared" si="29"/>
        <v>0</v>
      </c>
    </row>
    <row r="106" spans="2:25" ht="15" customHeight="1" x14ac:dyDescent="0.3">
      <c r="B106" s="70" t="str">
        <f t="shared" si="30"/>
        <v>!!!</v>
      </c>
      <c r="C106" s="319"/>
      <c r="D106" s="221"/>
      <c r="E106" s="284"/>
      <c r="F106" s="221"/>
      <c r="G106" s="221"/>
      <c r="H106" s="221"/>
      <c r="I106" s="221"/>
      <c r="J106" s="239" t="str">
        <f t="shared" si="31"/>
        <v/>
      </c>
      <c r="K106" s="238"/>
      <c r="L106" s="279"/>
      <c r="N106" s="445" t="str">
        <f t="shared" si="32"/>
        <v>Leer</v>
      </c>
      <c r="O106" s="445" t="str">
        <f>VLOOKUP(C106,{"29 - Psychiatrie (Erwachsene)","BGI";"297 - stationsäquivalente Behandlung in der Erwachsenenpsychiatrie (29)","BGI";"30 - Kinder- und Jugendpsychiatrie","BGII";"307 - stationsäquivalente Behandlung in der Kinder- und Jugendpsychiatrie (30)","BGII";"31 - Psychosomatik","BGI";0,"Leer"},2,0)</f>
        <v>Leer</v>
      </c>
      <c r="P106" s="445" t="str">
        <f>VLOOKUP($C106,{"29 - Psychiatrie (Erwachsene)","JN";"297 - stationsäquivalente Behandlung in der Erwachsenenpsychiatrie (29)","Entfaellt";"30 - Kinder- und Jugendpsychiatrie","JN";"307 - stationsäquivalente Behandlung in der Kinder- und Jugendpsychiatrie (30)","Entfaellt";"31 - Psychosomatik","Entfaellt";0,"Leer"},2,0)</f>
        <v>Leer</v>
      </c>
      <c r="Q106" s="445">
        <f t="shared" si="34"/>
        <v>0</v>
      </c>
      <c r="R106" s="445">
        <f t="shared" si="35"/>
        <v>0</v>
      </c>
      <c r="S106" s="445">
        <f t="shared" si="23"/>
        <v>0</v>
      </c>
      <c r="T106" s="445">
        <f t="shared" si="24"/>
        <v>0</v>
      </c>
      <c r="U106" s="445">
        <f t="shared" si="25"/>
        <v>0</v>
      </c>
      <c r="V106" s="445">
        <f t="shared" si="26"/>
        <v>0</v>
      </c>
      <c r="W106" s="445">
        <f t="shared" si="27"/>
        <v>0</v>
      </c>
      <c r="X106" s="445">
        <f t="shared" si="28"/>
        <v>0</v>
      </c>
      <c r="Y106" s="445">
        <f t="shared" si="29"/>
        <v>0</v>
      </c>
    </row>
    <row r="107" spans="2:25" ht="15" customHeight="1" x14ac:dyDescent="0.3">
      <c r="B107" s="70" t="str">
        <f t="shared" si="30"/>
        <v>!!!</v>
      </c>
      <c r="C107" s="319"/>
      <c r="D107" s="221"/>
      <c r="E107" s="284"/>
      <c r="F107" s="221"/>
      <c r="G107" s="221"/>
      <c r="H107" s="221"/>
      <c r="I107" s="221"/>
      <c r="J107" s="239" t="str">
        <f t="shared" si="31"/>
        <v/>
      </c>
      <c r="K107" s="238"/>
      <c r="L107" s="279"/>
      <c r="N107" s="445" t="str">
        <f t="shared" si="32"/>
        <v>Leer</v>
      </c>
      <c r="O107" s="445" t="str">
        <f>VLOOKUP(C107,{"29 - Psychiatrie (Erwachsene)","BGI";"297 - stationsäquivalente Behandlung in der Erwachsenenpsychiatrie (29)","BGI";"30 - Kinder- und Jugendpsychiatrie","BGII";"307 - stationsäquivalente Behandlung in der Kinder- und Jugendpsychiatrie (30)","BGII";"31 - Psychosomatik","BGI";0,"Leer"},2,0)</f>
        <v>Leer</v>
      </c>
      <c r="P107" s="445" t="str">
        <f>VLOOKUP($C107,{"29 - Psychiatrie (Erwachsene)","JN";"297 - stationsäquivalente Behandlung in der Erwachsenenpsychiatrie (29)","Entfaellt";"30 - Kinder- und Jugendpsychiatrie","JN";"307 - stationsäquivalente Behandlung in der Kinder- und Jugendpsychiatrie (30)","Entfaellt";"31 - Psychosomatik","Entfaellt";0,"Leer"},2,0)</f>
        <v>Leer</v>
      </c>
      <c r="Q107" s="445">
        <f t="shared" si="34"/>
        <v>0</v>
      </c>
      <c r="R107" s="445">
        <f t="shared" si="35"/>
        <v>0</v>
      </c>
      <c r="S107" s="445">
        <f t="shared" si="23"/>
        <v>0</v>
      </c>
      <c r="T107" s="445">
        <f t="shared" si="24"/>
        <v>0</v>
      </c>
      <c r="U107" s="445">
        <f t="shared" si="25"/>
        <v>0</v>
      </c>
      <c r="V107" s="445">
        <f t="shared" si="26"/>
        <v>0</v>
      </c>
      <c r="W107" s="445">
        <f t="shared" si="27"/>
        <v>0</v>
      </c>
      <c r="X107" s="445">
        <f t="shared" si="28"/>
        <v>0</v>
      </c>
      <c r="Y107" s="445">
        <f t="shared" si="29"/>
        <v>0</v>
      </c>
    </row>
    <row r="108" spans="2:25" ht="15" customHeight="1" x14ac:dyDescent="0.3">
      <c r="B108" s="70" t="str">
        <f t="shared" si="30"/>
        <v>!!!</v>
      </c>
      <c r="C108" s="319"/>
      <c r="D108" s="221"/>
      <c r="E108" s="284"/>
      <c r="F108" s="221"/>
      <c r="G108" s="221"/>
      <c r="H108" s="221"/>
      <c r="I108" s="221"/>
      <c r="J108" s="239" t="str">
        <f t="shared" si="31"/>
        <v/>
      </c>
      <c r="K108" s="238"/>
      <c r="L108" s="279"/>
      <c r="N108" s="445" t="str">
        <f t="shared" si="32"/>
        <v>Leer</v>
      </c>
      <c r="O108" s="445" t="str">
        <f>VLOOKUP(C108,{"29 - Psychiatrie (Erwachsene)","BGI";"297 - stationsäquivalente Behandlung in der Erwachsenenpsychiatrie (29)","BGI";"30 - Kinder- und Jugendpsychiatrie","BGII";"307 - stationsäquivalente Behandlung in der Kinder- und Jugendpsychiatrie (30)","BGII";"31 - Psychosomatik","BGI";0,"Leer"},2,0)</f>
        <v>Leer</v>
      </c>
      <c r="P108" s="445" t="str">
        <f>VLOOKUP($C108,{"29 - Psychiatrie (Erwachsene)","JN";"297 - stationsäquivalente Behandlung in der Erwachsenenpsychiatrie (29)","Entfaellt";"30 - Kinder- und Jugendpsychiatrie","JN";"307 - stationsäquivalente Behandlung in der Kinder- und Jugendpsychiatrie (30)","Entfaellt";"31 - Psychosomatik","Entfaellt";0,"Leer"},2,0)</f>
        <v>Leer</v>
      </c>
      <c r="Q108" s="445">
        <f t="shared" si="34"/>
        <v>0</v>
      </c>
      <c r="R108" s="445">
        <f t="shared" si="35"/>
        <v>0</v>
      </c>
      <c r="S108" s="445">
        <f t="shared" si="23"/>
        <v>0</v>
      </c>
      <c r="T108" s="445">
        <f t="shared" si="24"/>
        <v>0</v>
      </c>
      <c r="U108" s="445">
        <f t="shared" si="25"/>
        <v>0</v>
      </c>
      <c r="V108" s="445">
        <f t="shared" si="26"/>
        <v>0</v>
      </c>
      <c r="W108" s="445">
        <f t="shared" si="27"/>
        <v>0</v>
      </c>
      <c r="X108" s="445">
        <f t="shared" si="28"/>
        <v>0</v>
      </c>
      <c r="Y108" s="445">
        <f t="shared" si="29"/>
        <v>0</v>
      </c>
    </row>
    <row r="109" spans="2:25" ht="15" customHeight="1" x14ac:dyDescent="0.3">
      <c r="B109" s="70" t="str">
        <f t="shared" si="30"/>
        <v>!!!</v>
      </c>
      <c r="C109" s="319"/>
      <c r="D109" s="221"/>
      <c r="E109" s="284"/>
      <c r="F109" s="221"/>
      <c r="G109" s="221"/>
      <c r="H109" s="221"/>
      <c r="I109" s="221"/>
      <c r="J109" s="239" t="str">
        <f t="shared" si="31"/>
        <v/>
      </c>
      <c r="K109" s="238"/>
      <c r="L109" s="279"/>
      <c r="N109" s="445" t="str">
        <f t="shared" si="32"/>
        <v>Leer</v>
      </c>
      <c r="O109" s="445" t="str">
        <f>VLOOKUP(C109,{"29 - Psychiatrie (Erwachsene)","BGI";"297 - stationsäquivalente Behandlung in der Erwachsenenpsychiatrie (29)","BGI";"30 - Kinder- und Jugendpsychiatrie","BGII";"307 - stationsäquivalente Behandlung in der Kinder- und Jugendpsychiatrie (30)","BGII";"31 - Psychosomatik","BGI";0,"Leer"},2,0)</f>
        <v>Leer</v>
      </c>
      <c r="P109" s="445" t="str">
        <f>VLOOKUP($C109,{"29 - Psychiatrie (Erwachsene)","JN";"297 - stationsäquivalente Behandlung in der Erwachsenenpsychiatrie (29)","Entfaellt";"30 - Kinder- und Jugendpsychiatrie","JN";"307 - stationsäquivalente Behandlung in der Kinder- und Jugendpsychiatrie (30)","Entfaellt";"31 - Psychosomatik","Entfaellt";0,"Leer"},2,0)</f>
        <v>Leer</v>
      </c>
      <c r="Q109" s="445">
        <f t="shared" si="34"/>
        <v>0</v>
      </c>
      <c r="R109" s="445">
        <f t="shared" si="35"/>
        <v>0</v>
      </c>
      <c r="S109" s="445">
        <f t="shared" si="23"/>
        <v>0</v>
      </c>
      <c r="T109" s="445">
        <f t="shared" si="24"/>
        <v>0</v>
      </c>
      <c r="U109" s="445">
        <f t="shared" si="25"/>
        <v>0</v>
      </c>
      <c r="V109" s="445">
        <f t="shared" si="26"/>
        <v>0</v>
      </c>
      <c r="W109" s="445">
        <f t="shared" si="27"/>
        <v>0</v>
      </c>
      <c r="X109" s="445">
        <f t="shared" si="28"/>
        <v>0</v>
      </c>
      <c r="Y109" s="445">
        <f t="shared" si="29"/>
        <v>0</v>
      </c>
    </row>
    <row r="110" spans="2:25" x14ac:dyDescent="0.3">
      <c r="B110" s="70" t="str">
        <f>IF(SUM(Q110:R110)&lt;2,"!!!","")</f>
        <v>!!!</v>
      </c>
      <c r="C110" s="38"/>
      <c r="D110" s="38"/>
      <c r="E110" s="59"/>
      <c r="F110" s="38"/>
      <c r="G110" s="38"/>
      <c r="H110" s="38"/>
      <c r="I110" s="298"/>
      <c r="J110" s="298"/>
      <c r="K110" s="298"/>
      <c r="L110" s="278"/>
    </row>
    <row r="111" spans="2:25" x14ac:dyDescent="0.3">
      <c r="B111" s="268" t="s">
        <v>493</v>
      </c>
      <c r="C111" s="269" t="s">
        <v>420</v>
      </c>
      <c r="D111" s="38"/>
      <c r="E111" s="38"/>
      <c r="F111" s="38"/>
      <c r="G111" s="38"/>
      <c r="H111" s="38"/>
      <c r="I111" s="298"/>
      <c r="J111" s="298"/>
      <c r="K111" s="298"/>
      <c r="L111" s="278"/>
    </row>
    <row r="112" spans="2:25" x14ac:dyDescent="0.3">
      <c r="B112" s="268"/>
      <c r="C112" s="113" t="s">
        <v>421</v>
      </c>
      <c r="D112" s="38"/>
      <c r="E112" s="38"/>
      <c r="F112" s="38"/>
      <c r="G112" s="38"/>
      <c r="H112" s="38"/>
      <c r="I112" s="301"/>
      <c r="J112" s="301"/>
      <c r="K112" s="301"/>
      <c r="L112" s="302"/>
    </row>
    <row r="113" spans="2:22" ht="43.2" x14ac:dyDescent="0.3">
      <c r="B113" s="70"/>
      <c r="C113" s="190" t="s">
        <v>440</v>
      </c>
      <c r="D113" s="230" t="s">
        <v>467</v>
      </c>
      <c r="E113" s="230" t="s">
        <v>161</v>
      </c>
      <c r="F113" s="189" t="s">
        <v>162</v>
      </c>
      <c r="G113" s="38"/>
      <c r="H113" s="38"/>
      <c r="I113" s="301"/>
      <c r="J113" s="301"/>
      <c r="K113" s="301"/>
      <c r="L113" s="302"/>
      <c r="N113" s="397" t="s">
        <v>580</v>
      </c>
    </row>
    <row r="114" spans="2:22" x14ac:dyDescent="0.3">
      <c r="B114" s="70" t="str">
        <f>IF(SUM(Q114:T114)&lt;4,"!!!","")</f>
        <v>!!!</v>
      </c>
      <c r="C114" s="319"/>
      <c r="D114" s="343"/>
      <c r="E114" s="350"/>
      <c r="F114" s="225"/>
      <c r="G114" s="38"/>
      <c r="H114" s="38"/>
      <c r="I114" s="301"/>
      <c r="J114" s="301"/>
      <c r="K114" s="301"/>
      <c r="L114" s="302"/>
      <c r="N114" s="445" t="str">
        <f>"Einrichtungen"</f>
        <v>Einrichtungen</v>
      </c>
      <c r="P114" s="445" t="str">
        <f>VLOOKUP(C114,{"29 - Psychiatrie (Erwachsene)","JN";"30 - Kinder- und Jugendpsychiatrie","JN";"31 - Psychosomatik","JNP";0,""},2,0)</f>
        <v/>
      </c>
      <c r="Q114" s="422">
        <f>IF(LEN(C114)&gt;0,1,0)</f>
        <v>0</v>
      </c>
      <c r="R114" s="422">
        <f t="shared" ref="R114:S116" si="36">IF(LEN(D114)&gt;0,1,0)</f>
        <v>0</v>
      </c>
      <c r="S114" s="422">
        <f t="shared" si="36"/>
        <v>0</v>
      </c>
      <c r="T114" s="422">
        <f>IF(LEN(F114)&gt;0,1,0)</f>
        <v>0</v>
      </c>
    </row>
    <row r="115" spans="2:22" x14ac:dyDescent="0.3">
      <c r="B115" s="70" t="str">
        <f>IF(SUM(Q115:T115)&lt;4,"!!!","")</f>
        <v>!!!</v>
      </c>
      <c r="C115" s="319"/>
      <c r="D115" s="343"/>
      <c r="E115" s="350"/>
      <c r="F115" s="225"/>
      <c r="G115" s="38"/>
      <c r="H115" s="38"/>
      <c r="I115" s="301"/>
      <c r="J115" s="301"/>
      <c r="K115" s="301"/>
      <c r="L115" s="302"/>
      <c r="N115" s="445" t="str">
        <f t="shared" ref="N115" si="37">IF(C114&lt;&gt;"","Einrichtungen","Leer")</f>
        <v>Leer</v>
      </c>
      <c r="P115" s="445" t="str">
        <f>VLOOKUP(C115,{"29 - Psychiatrie (Erwachsene)","JN";"30 - Kinder- und Jugendpsychiatrie","JN";"31 - Psychosomatik","JNP";0,""},2,0)</f>
        <v/>
      </c>
      <c r="Q115" s="422">
        <f>IF(LEN(C115)&gt;0,1,0)</f>
        <v>0</v>
      </c>
      <c r="R115" s="422">
        <f t="shared" si="36"/>
        <v>0</v>
      </c>
      <c r="S115" s="422">
        <f t="shared" si="36"/>
        <v>0</v>
      </c>
      <c r="T115" s="422">
        <f>IF(LEN(F115)&gt;0,1,0)</f>
        <v>0</v>
      </c>
    </row>
    <row r="116" spans="2:22" x14ac:dyDescent="0.3">
      <c r="B116" s="70" t="str">
        <f>IF(SUM(Q116:T116)&lt;4,"!!!","")</f>
        <v>!!!</v>
      </c>
      <c r="C116" s="319"/>
      <c r="D116" s="343"/>
      <c r="E116" s="350"/>
      <c r="F116" s="225"/>
      <c r="G116" s="38"/>
      <c r="H116" s="38"/>
      <c r="I116" s="301"/>
      <c r="J116" s="301"/>
      <c r="K116" s="301"/>
      <c r="L116" s="302"/>
      <c r="N116" s="445" t="str">
        <f>IF(C115&lt;&gt;"","Einrichtungen","Leer")</f>
        <v>Leer</v>
      </c>
      <c r="P116" s="445" t="str">
        <f>VLOOKUP(C116,{"29 - Psychiatrie (Erwachsene)","JN";"30 - Kinder- und Jugendpsychiatrie","JN";"31 - Psychosomatik","JNP";0,""},2,0)</f>
        <v/>
      </c>
      <c r="Q116" s="422">
        <f>IF(LEN(C116)&gt;0,1,0)</f>
        <v>0</v>
      </c>
      <c r="R116" s="422">
        <f t="shared" si="36"/>
        <v>0</v>
      </c>
      <c r="S116" s="422">
        <f t="shared" si="36"/>
        <v>0</v>
      </c>
      <c r="T116" s="422">
        <f>IF(LEN(F116)&gt;0,1,0)</f>
        <v>0</v>
      </c>
    </row>
    <row r="117" spans="2:22" x14ac:dyDescent="0.3">
      <c r="B117" s="70" t="str">
        <f>IF(SUM(Q117:R117)&lt;2,"!!!","")</f>
        <v>!!!</v>
      </c>
      <c r="C117" s="38"/>
      <c r="D117" s="38"/>
      <c r="E117" s="38"/>
      <c r="F117" s="38"/>
      <c r="G117" s="38"/>
      <c r="H117" s="38"/>
      <c r="I117" s="301"/>
      <c r="J117" s="301"/>
      <c r="K117" s="301"/>
      <c r="L117" s="302"/>
    </row>
    <row r="118" spans="2:22" x14ac:dyDescent="0.3">
      <c r="B118" s="268" t="s">
        <v>494</v>
      </c>
      <c r="C118" s="269" t="s">
        <v>422</v>
      </c>
      <c r="D118" s="38"/>
      <c r="E118" s="38"/>
      <c r="F118" s="38"/>
      <c r="G118" s="38"/>
      <c r="H118" s="38"/>
      <c r="I118" s="301"/>
      <c r="J118" s="301"/>
      <c r="K118" s="301"/>
      <c r="L118" s="302"/>
      <c r="N118" s="507" t="s">
        <v>580</v>
      </c>
    </row>
    <row r="119" spans="2:22" x14ac:dyDescent="0.3">
      <c r="B119" s="268"/>
      <c r="C119" s="113" t="s">
        <v>423</v>
      </c>
      <c r="D119" s="38"/>
      <c r="E119" s="38"/>
      <c r="F119" s="38"/>
      <c r="G119" s="38"/>
      <c r="H119" s="38"/>
      <c r="I119" s="301"/>
      <c r="J119" s="301"/>
      <c r="K119" s="301"/>
      <c r="L119" s="302"/>
      <c r="N119" s="507"/>
    </row>
    <row r="120" spans="2:22" ht="72" x14ac:dyDescent="0.3">
      <c r="B120" s="70"/>
      <c r="C120" s="291" t="s">
        <v>440</v>
      </c>
      <c r="D120" s="291" t="s">
        <v>263</v>
      </c>
      <c r="E120" s="241" t="s">
        <v>158</v>
      </c>
      <c r="F120" s="241" t="s">
        <v>159</v>
      </c>
      <c r="G120" s="242" t="s">
        <v>160</v>
      </c>
      <c r="H120" s="241" t="s">
        <v>260</v>
      </c>
      <c r="I120" s="301"/>
      <c r="J120" s="301"/>
      <c r="K120" s="301"/>
      <c r="L120" s="302"/>
      <c r="N120" s="507"/>
    </row>
    <row r="121" spans="2:22" ht="15" customHeight="1" x14ac:dyDescent="0.3">
      <c r="B121" s="70" t="str">
        <f>IF(SUM(Q121:U121)&lt;5,"!!!","")</f>
        <v>!!!</v>
      </c>
      <c r="C121" s="319"/>
      <c r="D121" s="347"/>
      <c r="E121" s="340"/>
      <c r="F121" s="233"/>
      <c r="G121" s="262"/>
      <c r="H121" s="306"/>
      <c r="I121" s="301"/>
      <c r="J121" s="301"/>
      <c r="K121" s="301"/>
      <c r="L121" s="302"/>
      <c r="N121" s="445" t="s">
        <v>89</v>
      </c>
      <c r="O121" s="445" t="str">
        <f>IF($C121&lt;&gt;"","Anrechnungstatbestand","Leer")</f>
        <v>Leer</v>
      </c>
      <c r="P121" s="445" t="str">
        <f>VLOOKUP($C121,{"29 -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1" s="445">
        <f t="shared" ref="Q121:V121" si="38">IF(LEN(C121)&gt;0,1,0)</f>
        <v>0</v>
      </c>
      <c r="R121" s="445">
        <f t="shared" si="38"/>
        <v>0</v>
      </c>
      <c r="S121" s="445">
        <f t="shared" si="38"/>
        <v>0</v>
      </c>
      <c r="T121" s="445">
        <f t="shared" si="38"/>
        <v>0</v>
      </c>
      <c r="U121" s="445">
        <f t="shared" si="38"/>
        <v>0</v>
      </c>
      <c r="V121" s="445">
        <f t="shared" si="38"/>
        <v>0</v>
      </c>
    </row>
    <row r="122" spans="2:22" ht="15" customHeight="1" x14ac:dyDescent="0.3">
      <c r="B122" s="70" t="str">
        <f t="shared" ref="B122:B185" si="39">IF(SUM(Q122:U122)&lt;5,"!!!","")</f>
        <v>!!!</v>
      </c>
      <c r="C122" s="319"/>
      <c r="D122" s="347"/>
      <c r="E122" s="340"/>
      <c r="F122" s="233"/>
      <c r="G122" s="262"/>
      <c r="H122" s="306"/>
      <c r="I122" s="301"/>
      <c r="J122" s="301"/>
      <c r="K122" s="301"/>
      <c r="L122" s="302"/>
      <c r="N122" s="445" t="str">
        <f>IF(C121&lt;&gt;"","Einrichtungen","Leer")</f>
        <v>Leer</v>
      </c>
      <c r="O122" s="445" t="str">
        <f>IF($C122&lt;&gt;"","Anrechnungstatbestand","Leer")</f>
        <v>Leer</v>
      </c>
      <c r="P122" s="445" t="str">
        <f>VLOOKUP($C122,{"29 -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2" s="445">
        <f t="shared" ref="Q122:Q185" si="40">IF(LEN(C122)&gt;0,1,0)</f>
        <v>0</v>
      </c>
      <c r="R122" s="445">
        <f t="shared" ref="R122:R185" si="41">IF(LEN(D122)&gt;0,1,0)</f>
        <v>0</v>
      </c>
      <c r="S122" s="445">
        <f t="shared" ref="S122:S185" si="42">IF(LEN(E122)&gt;0,1,0)</f>
        <v>0</v>
      </c>
      <c r="T122" s="445">
        <f t="shared" ref="T122:T185" si="43">IF(LEN(F122)&gt;0,1,0)</f>
        <v>0</v>
      </c>
      <c r="U122" s="445">
        <f t="shared" ref="U122:U185" si="44">IF(LEN(G122)&gt;0,1,0)</f>
        <v>0</v>
      </c>
      <c r="V122" s="445">
        <f t="shared" ref="V122:V185" si="45">IF(LEN(H122)&gt;0,1,0)</f>
        <v>0</v>
      </c>
    </row>
    <row r="123" spans="2:22" ht="15" customHeight="1" x14ac:dyDescent="0.3">
      <c r="B123" s="70" t="str">
        <f t="shared" si="39"/>
        <v>!!!</v>
      </c>
      <c r="C123" s="319"/>
      <c r="D123" s="347"/>
      <c r="E123" s="340"/>
      <c r="F123" s="233"/>
      <c r="G123" s="262"/>
      <c r="H123" s="306"/>
      <c r="I123" s="301"/>
      <c r="J123" s="301"/>
      <c r="K123" s="301"/>
      <c r="L123" s="302"/>
      <c r="N123" s="445" t="str">
        <f t="shared" ref="N123:N186" si="46">IF(C122&lt;&gt;"","Einrichtungen","Leer")</f>
        <v>Leer</v>
      </c>
      <c r="O123" s="445" t="str">
        <f t="shared" ref="O123:O186" si="47">IF($C123&lt;&gt;"","Anrechnungstatbestand","Leer")</f>
        <v>Leer</v>
      </c>
      <c r="P123" s="445" t="str">
        <f>VLOOKUP($C123,{"29 -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3" s="445">
        <f t="shared" si="40"/>
        <v>0</v>
      </c>
      <c r="R123" s="445">
        <f t="shared" si="41"/>
        <v>0</v>
      </c>
      <c r="S123" s="445">
        <f t="shared" si="42"/>
        <v>0</v>
      </c>
      <c r="T123" s="445">
        <f t="shared" si="43"/>
        <v>0</v>
      </c>
      <c r="U123" s="445">
        <f t="shared" si="44"/>
        <v>0</v>
      </c>
      <c r="V123" s="445">
        <f t="shared" si="45"/>
        <v>0</v>
      </c>
    </row>
    <row r="124" spans="2:22" ht="15" customHeight="1" x14ac:dyDescent="0.3">
      <c r="B124" s="70" t="str">
        <f t="shared" si="39"/>
        <v>!!!</v>
      </c>
      <c r="C124" s="319"/>
      <c r="D124" s="347"/>
      <c r="E124" s="340"/>
      <c r="F124" s="233"/>
      <c r="G124" s="262"/>
      <c r="H124" s="306"/>
      <c r="I124" s="301"/>
      <c r="J124" s="301"/>
      <c r="K124" s="301"/>
      <c r="L124" s="302"/>
      <c r="N124" s="445" t="str">
        <f t="shared" si="46"/>
        <v>Leer</v>
      </c>
      <c r="O124" s="445" t="str">
        <f t="shared" si="47"/>
        <v>Leer</v>
      </c>
      <c r="P124" s="445" t="str">
        <f>VLOOKUP($C124,{"29 -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4" s="445">
        <f t="shared" si="40"/>
        <v>0</v>
      </c>
      <c r="R124" s="445">
        <f t="shared" si="41"/>
        <v>0</v>
      </c>
      <c r="S124" s="445">
        <f t="shared" si="42"/>
        <v>0</v>
      </c>
      <c r="T124" s="445">
        <f t="shared" si="43"/>
        <v>0</v>
      </c>
      <c r="U124" s="445">
        <f t="shared" si="44"/>
        <v>0</v>
      </c>
      <c r="V124" s="445">
        <f t="shared" si="45"/>
        <v>0</v>
      </c>
    </row>
    <row r="125" spans="2:22" ht="15" customHeight="1" x14ac:dyDescent="0.3">
      <c r="B125" s="70" t="str">
        <f t="shared" si="39"/>
        <v>!!!</v>
      </c>
      <c r="C125" s="319"/>
      <c r="D125" s="347"/>
      <c r="E125" s="340"/>
      <c r="F125" s="233"/>
      <c r="G125" s="262"/>
      <c r="H125" s="306"/>
      <c r="I125" s="301"/>
      <c r="J125" s="301"/>
      <c r="K125" s="301"/>
      <c r="L125" s="302"/>
      <c r="N125" s="445" t="str">
        <f t="shared" si="46"/>
        <v>Leer</v>
      </c>
      <c r="O125" s="445" t="str">
        <f t="shared" si="47"/>
        <v>Leer</v>
      </c>
      <c r="P125" s="445" t="str">
        <f>VLOOKUP($C125,{"29 -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5" s="445">
        <f t="shared" si="40"/>
        <v>0</v>
      </c>
      <c r="R125" s="445">
        <f t="shared" si="41"/>
        <v>0</v>
      </c>
      <c r="S125" s="445">
        <f t="shared" si="42"/>
        <v>0</v>
      </c>
      <c r="T125" s="445">
        <f t="shared" si="43"/>
        <v>0</v>
      </c>
      <c r="U125" s="445">
        <f t="shared" si="44"/>
        <v>0</v>
      </c>
      <c r="V125" s="445">
        <f t="shared" si="45"/>
        <v>0</v>
      </c>
    </row>
    <row r="126" spans="2:22" ht="15" customHeight="1" x14ac:dyDescent="0.3">
      <c r="B126" s="70" t="str">
        <f t="shared" si="39"/>
        <v>!!!</v>
      </c>
      <c r="C126" s="319"/>
      <c r="D126" s="347"/>
      <c r="E126" s="340"/>
      <c r="F126" s="233"/>
      <c r="G126" s="262"/>
      <c r="H126" s="306"/>
      <c r="I126" s="301"/>
      <c r="J126" s="301"/>
      <c r="K126" s="301"/>
      <c r="L126" s="302"/>
      <c r="N126" s="445" t="str">
        <f t="shared" si="46"/>
        <v>Leer</v>
      </c>
      <c r="O126" s="445" t="str">
        <f t="shared" si="47"/>
        <v>Leer</v>
      </c>
      <c r="P126" s="445" t="str">
        <f>VLOOKUP($C126,{"29 -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6" s="445">
        <f t="shared" si="40"/>
        <v>0</v>
      </c>
      <c r="R126" s="445">
        <f t="shared" si="41"/>
        <v>0</v>
      </c>
      <c r="S126" s="445">
        <f t="shared" si="42"/>
        <v>0</v>
      </c>
      <c r="T126" s="445">
        <f t="shared" si="43"/>
        <v>0</v>
      </c>
      <c r="U126" s="445">
        <f t="shared" si="44"/>
        <v>0</v>
      </c>
      <c r="V126" s="445">
        <f t="shared" si="45"/>
        <v>0</v>
      </c>
    </row>
    <row r="127" spans="2:22" ht="15" customHeight="1" x14ac:dyDescent="0.3">
      <c r="B127" s="70" t="str">
        <f t="shared" si="39"/>
        <v>!!!</v>
      </c>
      <c r="C127" s="319"/>
      <c r="D127" s="347"/>
      <c r="E127" s="340"/>
      <c r="F127" s="233"/>
      <c r="G127" s="262"/>
      <c r="H127" s="306"/>
      <c r="I127" s="301"/>
      <c r="J127" s="301"/>
      <c r="K127" s="301"/>
      <c r="L127" s="302"/>
      <c r="N127" s="445" t="str">
        <f t="shared" si="46"/>
        <v>Leer</v>
      </c>
      <c r="O127" s="445" t="str">
        <f t="shared" si="47"/>
        <v>Leer</v>
      </c>
      <c r="P127" s="445" t="str">
        <f>VLOOKUP($C127,{"29 -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7" s="445">
        <f t="shared" si="40"/>
        <v>0</v>
      </c>
      <c r="R127" s="445">
        <f t="shared" si="41"/>
        <v>0</v>
      </c>
      <c r="S127" s="445">
        <f t="shared" si="42"/>
        <v>0</v>
      </c>
      <c r="T127" s="445">
        <f t="shared" si="43"/>
        <v>0</v>
      </c>
      <c r="U127" s="445">
        <f t="shared" si="44"/>
        <v>0</v>
      </c>
      <c r="V127" s="445">
        <f t="shared" si="45"/>
        <v>0</v>
      </c>
    </row>
    <row r="128" spans="2:22" ht="15" customHeight="1" x14ac:dyDescent="0.3">
      <c r="B128" s="70" t="str">
        <f t="shared" si="39"/>
        <v>!!!</v>
      </c>
      <c r="C128" s="319"/>
      <c r="D128" s="347"/>
      <c r="E128" s="340"/>
      <c r="F128" s="233"/>
      <c r="G128" s="262"/>
      <c r="H128" s="306"/>
      <c r="I128" s="301"/>
      <c r="J128" s="301"/>
      <c r="K128" s="301"/>
      <c r="L128" s="302"/>
      <c r="N128" s="445" t="str">
        <f t="shared" si="46"/>
        <v>Leer</v>
      </c>
      <c r="O128" s="445" t="str">
        <f t="shared" si="47"/>
        <v>Leer</v>
      </c>
      <c r="P128" s="445" t="str">
        <f>VLOOKUP($C128,{"29 -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8" s="445">
        <f t="shared" si="40"/>
        <v>0</v>
      </c>
      <c r="R128" s="445">
        <f t="shared" si="41"/>
        <v>0</v>
      </c>
      <c r="S128" s="445">
        <f t="shared" si="42"/>
        <v>0</v>
      </c>
      <c r="T128" s="445">
        <f t="shared" si="43"/>
        <v>0</v>
      </c>
      <c r="U128" s="445">
        <f t="shared" si="44"/>
        <v>0</v>
      </c>
      <c r="V128" s="445">
        <f t="shared" si="45"/>
        <v>0</v>
      </c>
    </row>
    <row r="129" spans="2:22" ht="15" customHeight="1" x14ac:dyDescent="0.3">
      <c r="B129" s="70" t="str">
        <f t="shared" si="39"/>
        <v>!!!</v>
      </c>
      <c r="C129" s="319"/>
      <c r="D129" s="347"/>
      <c r="E129" s="340"/>
      <c r="F129" s="233"/>
      <c r="G129" s="262"/>
      <c r="H129" s="306"/>
      <c r="I129" s="301"/>
      <c r="J129" s="301"/>
      <c r="K129" s="301"/>
      <c r="L129" s="302"/>
      <c r="N129" s="445" t="str">
        <f t="shared" si="46"/>
        <v>Leer</v>
      </c>
      <c r="O129" s="445" t="str">
        <f t="shared" si="47"/>
        <v>Leer</v>
      </c>
      <c r="P129" s="445" t="str">
        <f>VLOOKUP($C129,{"29 -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9" s="445">
        <f t="shared" si="40"/>
        <v>0</v>
      </c>
      <c r="R129" s="445">
        <f t="shared" si="41"/>
        <v>0</v>
      </c>
      <c r="S129" s="445">
        <f t="shared" si="42"/>
        <v>0</v>
      </c>
      <c r="T129" s="445">
        <f t="shared" si="43"/>
        <v>0</v>
      </c>
      <c r="U129" s="445">
        <f t="shared" si="44"/>
        <v>0</v>
      </c>
      <c r="V129" s="445">
        <f t="shared" si="45"/>
        <v>0</v>
      </c>
    </row>
    <row r="130" spans="2:22" ht="15" customHeight="1" x14ac:dyDescent="0.3">
      <c r="B130" s="70" t="str">
        <f t="shared" si="39"/>
        <v>!!!</v>
      </c>
      <c r="C130" s="319"/>
      <c r="D130" s="347"/>
      <c r="E130" s="340"/>
      <c r="F130" s="233"/>
      <c r="G130" s="262"/>
      <c r="H130" s="306"/>
      <c r="I130" s="301"/>
      <c r="J130" s="301"/>
      <c r="K130" s="301"/>
      <c r="L130" s="302"/>
      <c r="N130" s="445" t="str">
        <f t="shared" si="46"/>
        <v>Leer</v>
      </c>
      <c r="O130" s="445" t="str">
        <f t="shared" si="47"/>
        <v>Leer</v>
      </c>
      <c r="P130" s="445" t="str">
        <f>VLOOKUP($C130,{"29 -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0" s="445">
        <f t="shared" si="40"/>
        <v>0</v>
      </c>
      <c r="R130" s="445">
        <f t="shared" si="41"/>
        <v>0</v>
      </c>
      <c r="S130" s="445">
        <f t="shared" si="42"/>
        <v>0</v>
      </c>
      <c r="T130" s="445">
        <f t="shared" si="43"/>
        <v>0</v>
      </c>
      <c r="U130" s="445">
        <f t="shared" si="44"/>
        <v>0</v>
      </c>
      <c r="V130" s="445">
        <f t="shared" si="45"/>
        <v>0</v>
      </c>
    </row>
    <row r="131" spans="2:22" ht="15" customHeight="1" x14ac:dyDescent="0.3">
      <c r="B131" s="70" t="str">
        <f t="shared" si="39"/>
        <v>!!!</v>
      </c>
      <c r="C131" s="319"/>
      <c r="D131" s="347"/>
      <c r="E131" s="340"/>
      <c r="F131" s="233"/>
      <c r="G131" s="262"/>
      <c r="H131" s="306"/>
      <c r="I131" s="301"/>
      <c r="J131" s="301"/>
      <c r="K131" s="301"/>
      <c r="L131" s="302"/>
      <c r="N131" s="445" t="str">
        <f t="shared" si="46"/>
        <v>Leer</v>
      </c>
      <c r="O131" s="445" t="str">
        <f t="shared" si="47"/>
        <v>Leer</v>
      </c>
      <c r="P131" s="445" t="str">
        <f>VLOOKUP($C131,{"29 -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1" s="445">
        <f t="shared" si="40"/>
        <v>0</v>
      </c>
      <c r="R131" s="445">
        <f t="shared" si="41"/>
        <v>0</v>
      </c>
      <c r="S131" s="445">
        <f t="shared" si="42"/>
        <v>0</v>
      </c>
      <c r="T131" s="445">
        <f t="shared" si="43"/>
        <v>0</v>
      </c>
      <c r="U131" s="445">
        <f t="shared" si="44"/>
        <v>0</v>
      </c>
      <c r="V131" s="445">
        <f t="shared" si="45"/>
        <v>0</v>
      </c>
    </row>
    <row r="132" spans="2:22" ht="15" customHeight="1" x14ac:dyDescent="0.3">
      <c r="B132" s="70" t="str">
        <f t="shared" si="39"/>
        <v>!!!</v>
      </c>
      <c r="C132" s="319"/>
      <c r="D132" s="347"/>
      <c r="E132" s="340"/>
      <c r="F132" s="233"/>
      <c r="G132" s="262"/>
      <c r="H132" s="306"/>
      <c r="I132" s="301"/>
      <c r="J132" s="301"/>
      <c r="K132" s="301"/>
      <c r="L132" s="302"/>
      <c r="N132" s="445" t="str">
        <f t="shared" si="46"/>
        <v>Leer</v>
      </c>
      <c r="O132" s="445" t="str">
        <f t="shared" si="47"/>
        <v>Leer</v>
      </c>
      <c r="P132" s="445" t="str">
        <f>VLOOKUP($C132,{"29 -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2" s="445">
        <f t="shared" si="40"/>
        <v>0</v>
      </c>
      <c r="R132" s="445">
        <f t="shared" si="41"/>
        <v>0</v>
      </c>
      <c r="S132" s="445">
        <f t="shared" si="42"/>
        <v>0</v>
      </c>
      <c r="T132" s="445">
        <f t="shared" si="43"/>
        <v>0</v>
      </c>
      <c r="U132" s="445">
        <f t="shared" si="44"/>
        <v>0</v>
      </c>
      <c r="V132" s="445">
        <f t="shared" si="45"/>
        <v>0</v>
      </c>
    </row>
    <row r="133" spans="2:22" ht="15" customHeight="1" x14ac:dyDescent="0.3">
      <c r="B133" s="70" t="str">
        <f t="shared" si="39"/>
        <v>!!!</v>
      </c>
      <c r="C133" s="319"/>
      <c r="D133" s="347"/>
      <c r="E133" s="340"/>
      <c r="F133" s="233"/>
      <c r="G133" s="262"/>
      <c r="H133" s="306"/>
      <c r="I133" s="301"/>
      <c r="J133" s="301"/>
      <c r="K133" s="301"/>
      <c r="L133" s="302"/>
      <c r="N133" s="445" t="str">
        <f t="shared" si="46"/>
        <v>Leer</v>
      </c>
      <c r="O133" s="445" t="str">
        <f t="shared" si="47"/>
        <v>Leer</v>
      </c>
      <c r="P133" s="445" t="str">
        <f>VLOOKUP($C133,{"29 -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3" s="445">
        <f t="shared" si="40"/>
        <v>0</v>
      </c>
      <c r="R133" s="445">
        <f t="shared" si="41"/>
        <v>0</v>
      </c>
      <c r="S133" s="445">
        <f t="shared" si="42"/>
        <v>0</v>
      </c>
      <c r="T133" s="445">
        <f t="shared" si="43"/>
        <v>0</v>
      </c>
      <c r="U133" s="445">
        <f t="shared" si="44"/>
        <v>0</v>
      </c>
      <c r="V133" s="445">
        <f t="shared" si="45"/>
        <v>0</v>
      </c>
    </row>
    <row r="134" spans="2:22" ht="15" customHeight="1" x14ac:dyDescent="0.3">
      <c r="B134" s="70" t="str">
        <f t="shared" si="39"/>
        <v>!!!</v>
      </c>
      <c r="C134" s="319"/>
      <c r="D134" s="347"/>
      <c r="E134" s="340"/>
      <c r="F134" s="233"/>
      <c r="G134" s="262"/>
      <c r="H134" s="306"/>
      <c r="I134" s="301"/>
      <c r="J134" s="301"/>
      <c r="K134" s="301"/>
      <c r="L134" s="302"/>
      <c r="N134" s="445" t="str">
        <f t="shared" si="46"/>
        <v>Leer</v>
      </c>
      <c r="O134" s="445" t="str">
        <f t="shared" si="47"/>
        <v>Leer</v>
      </c>
      <c r="P134" s="445" t="str">
        <f>VLOOKUP($C134,{"29 -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4" s="445">
        <f t="shared" si="40"/>
        <v>0</v>
      </c>
      <c r="R134" s="445">
        <f t="shared" si="41"/>
        <v>0</v>
      </c>
      <c r="S134" s="445">
        <f t="shared" si="42"/>
        <v>0</v>
      </c>
      <c r="T134" s="445">
        <f t="shared" si="43"/>
        <v>0</v>
      </c>
      <c r="U134" s="445">
        <f t="shared" si="44"/>
        <v>0</v>
      </c>
      <c r="V134" s="445">
        <f t="shared" si="45"/>
        <v>0</v>
      </c>
    </row>
    <row r="135" spans="2:22" ht="15" customHeight="1" x14ac:dyDescent="0.3">
      <c r="B135" s="70" t="str">
        <f t="shared" si="39"/>
        <v>!!!</v>
      </c>
      <c r="C135" s="319"/>
      <c r="D135" s="347"/>
      <c r="E135" s="340"/>
      <c r="F135" s="233"/>
      <c r="G135" s="262"/>
      <c r="H135" s="306"/>
      <c r="I135" s="301"/>
      <c r="J135" s="301"/>
      <c r="K135" s="301"/>
      <c r="L135" s="302"/>
      <c r="N135" s="445" t="str">
        <f t="shared" si="46"/>
        <v>Leer</v>
      </c>
      <c r="O135" s="445" t="str">
        <f t="shared" si="47"/>
        <v>Leer</v>
      </c>
      <c r="P135" s="445" t="str">
        <f>VLOOKUP($C135,{"29 -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5" s="445">
        <f t="shared" si="40"/>
        <v>0</v>
      </c>
      <c r="R135" s="445">
        <f t="shared" si="41"/>
        <v>0</v>
      </c>
      <c r="S135" s="445">
        <f t="shared" si="42"/>
        <v>0</v>
      </c>
      <c r="T135" s="445">
        <f t="shared" si="43"/>
        <v>0</v>
      </c>
      <c r="U135" s="445">
        <f t="shared" si="44"/>
        <v>0</v>
      </c>
      <c r="V135" s="445">
        <f t="shared" si="45"/>
        <v>0</v>
      </c>
    </row>
    <row r="136" spans="2:22" ht="15" customHeight="1" x14ac:dyDescent="0.3">
      <c r="B136" s="70" t="str">
        <f t="shared" si="39"/>
        <v>!!!</v>
      </c>
      <c r="C136" s="319"/>
      <c r="D136" s="347"/>
      <c r="E136" s="340"/>
      <c r="F136" s="233"/>
      <c r="G136" s="262"/>
      <c r="H136" s="306"/>
      <c r="I136" s="301"/>
      <c r="J136" s="301"/>
      <c r="K136" s="301"/>
      <c r="L136" s="302"/>
      <c r="N136" s="445" t="str">
        <f t="shared" si="46"/>
        <v>Leer</v>
      </c>
      <c r="O136" s="445" t="str">
        <f t="shared" si="47"/>
        <v>Leer</v>
      </c>
      <c r="P136" s="445" t="str">
        <f>VLOOKUP($C136,{"29 -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6" s="445">
        <f t="shared" si="40"/>
        <v>0</v>
      </c>
      <c r="R136" s="445">
        <f t="shared" si="41"/>
        <v>0</v>
      </c>
      <c r="S136" s="445">
        <f t="shared" si="42"/>
        <v>0</v>
      </c>
      <c r="T136" s="445">
        <f t="shared" si="43"/>
        <v>0</v>
      </c>
      <c r="U136" s="445">
        <f t="shared" si="44"/>
        <v>0</v>
      </c>
      <c r="V136" s="445">
        <f t="shared" si="45"/>
        <v>0</v>
      </c>
    </row>
    <row r="137" spans="2:22" ht="15" customHeight="1" x14ac:dyDescent="0.3">
      <c r="B137" s="70" t="str">
        <f t="shared" si="39"/>
        <v>!!!</v>
      </c>
      <c r="C137" s="319"/>
      <c r="D137" s="347"/>
      <c r="E137" s="340"/>
      <c r="F137" s="233"/>
      <c r="G137" s="262"/>
      <c r="H137" s="306"/>
      <c r="I137" s="301"/>
      <c r="J137" s="301"/>
      <c r="K137" s="301"/>
      <c r="L137" s="302"/>
      <c r="N137" s="445" t="str">
        <f t="shared" si="46"/>
        <v>Leer</v>
      </c>
      <c r="O137" s="445" t="str">
        <f t="shared" si="47"/>
        <v>Leer</v>
      </c>
      <c r="P137" s="445" t="str">
        <f>VLOOKUP($C137,{"29 -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7" s="445">
        <f t="shared" si="40"/>
        <v>0</v>
      </c>
      <c r="R137" s="445">
        <f t="shared" si="41"/>
        <v>0</v>
      </c>
      <c r="S137" s="445">
        <f t="shared" si="42"/>
        <v>0</v>
      </c>
      <c r="T137" s="445">
        <f t="shared" si="43"/>
        <v>0</v>
      </c>
      <c r="U137" s="445">
        <f t="shared" si="44"/>
        <v>0</v>
      </c>
      <c r="V137" s="445">
        <f t="shared" si="45"/>
        <v>0</v>
      </c>
    </row>
    <row r="138" spans="2:22" ht="15" customHeight="1" x14ac:dyDescent="0.3">
      <c r="B138" s="70" t="str">
        <f t="shared" si="39"/>
        <v>!!!</v>
      </c>
      <c r="C138" s="319"/>
      <c r="D138" s="347"/>
      <c r="E138" s="340"/>
      <c r="F138" s="233"/>
      <c r="G138" s="262"/>
      <c r="H138" s="306"/>
      <c r="I138" s="301"/>
      <c r="J138" s="301"/>
      <c r="K138" s="301"/>
      <c r="L138" s="302"/>
      <c r="N138" s="445" t="str">
        <f t="shared" si="46"/>
        <v>Leer</v>
      </c>
      <c r="O138" s="445" t="str">
        <f t="shared" si="47"/>
        <v>Leer</v>
      </c>
      <c r="P138" s="445" t="str">
        <f>VLOOKUP($C138,{"29 -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8" s="445">
        <f t="shared" si="40"/>
        <v>0</v>
      </c>
      <c r="R138" s="445">
        <f t="shared" si="41"/>
        <v>0</v>
      </c>
      <c r="S138" s="445">
        <f t="shared" si="42"/>
        <v>0</v>
      </c>
      <c r="T138" s="445">
        <f t="shared" si="43"/>
        <v>0</v>
      </c>
      <c r="U138" s="445">
        <f t="shared" si="44"/>
        <v>0</v>
      </c>
      <c r="V138" s="445">
        <f t="shared" si="45"/>
        <v>0</v>
      </c>
    </row>
    <row r="139" spans="2:22" ht="15" customHeight="1" x14ac:dyDescent="0.3">
      <c r="B139" s="70" t="str">
        <f t="shared" si="39"/>
        <v>!!!</v>
      </c>
      <c r="C139" s="319"/>
      <c r="D139" s="347"/>
      <c r="E139" s="340"/>
      <c r="F139" s="233"/>
      <c r="G139" s="262"/>
      <c r="H139" s="306"/>
      <c r="I139" s="301"/>
      <c r="J139" s="301"/>
      <c r="K139" s="301"/>
      <c r="L139" s="302"/>
      <c r="N139" s="445" t="str">
        <f t="shared" si="46"/>
        <v>Leer</v>
      </c>
      <c r="O139" s="445" t="str">
        <f t="shared" si="47"/>
        <v>Leer</v>
      </c>
      <c r="P139" s="445" t="str">
        <f>VLOOKUP($C139,{"29 -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9" s="445">
        <f t="shared" si="40"/>
        <v>0</v>
      </c>
      <c r="R139" s="445">
        <f t="shared" si="41"/>
        <v>0</v>
      </c>
      <c r="S139" s="445">
        <f t="shared" si="42"/>
        <v>0</v>
      </c>
      <c r="T139" s="445">
        <f t="shared" si="43"/>
        <v>0</v>
      </c>
      <c r="U139" s="445">
        <f t="shared" si="44"/>
        <v>0</v>
      </c>
      <c r="V139" s="445">
        <f t="shared" si="45"/>
        <v>0</v>
      </c>
    </row>
    <row r="140" spans="2:22" ht="15" customHeight="1" x14ac:dyDescent="0.3">
      <c r="B140" s="70" t="str">
        <f t="shared" si="39"/>
        <v>!!!</v>
      </c>
      <c r="C140" s="319"/>
      <c r="D140" s="347"/>
      <c r="E140" s="340"/>
      <c r="F140" s="233"/>
      <c r="G140" s="262"/>
      <c r="H140" s="306"/>
      <c r="I140" s="301"/>
      <c r="J140" s="301"/>
      <c r="K140" s="301"/>
      <c r="L140" s="302"/>
      <c r="N140" s="445" t="str">
        <f t="shared" si="46"/>
        <v>Leer</v>
      </c>
      <c r="O140" s="445" t="str">
        <f t="shared" si="47"/>
        <v>Leer</v>
      </c>
      <c r="P140" s="445" t="str">
        <f>VLOOKUP($C140,{"29 -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0" s="445">
        <f t="shared" si="40"/>
        <v>0</v>
      </c>
      <c r="R140" s="445">
        <f t="shared" si="41"/>
        <v>0</v>
      </c>
      <c r="S140" s="445">
        <f t="shared" si="42"/>
        <v>0</v>
      </c>
      <c r="T140" s="445">
        <f t="shared" si="43"/>
        <v>0</v>
      </c>
      <c r="U140" s="445">
        <f t="shared" si="44"/>
        <v>0</v>
      </c>
      <c r="V140" s="445">
        <f t="shared" si="45"/>
        <v>0</v>
      </c>
    </row>
    <row r="141" spans="2:22" ht="15" customHeight="1" x14ac:dyDescent="0.3">
      <c r="B141" s="70" t="str">
        <f t="shared" si="39"/>
        <v>!!!</v>
      </c>
      <c r="C141" s="319"/>
      <c r="D141" s="347"/>
      <c r="E141" s="340"/>
      <c r="F141" s="233"/>
      <c r="G141" s="262"/>
      <c r="H141" s="306"/>
      <c r="I141" s="301"/>
      <c r="J141" s="301"/>
      <c r="K141" s="301"/>
      <c r="L141" s="302"/>
      <c r="N141" s="445" t="str">
        <f t="shared" si="46"/>
        <v>Leer</v>
      </c>
      <c r="O141" s="445" t="str">
        <f t="shared" si="47"/>
        <v>Leer</v>
      </c>
      <c r="P141" s="445" t="str">
        <f>VLOOKUP($C141,{"29 -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1" s="445">
        <f t="shared" si="40"/>
        <v>0</v>
      </c>
      <c r="R141" s="445">
        <f t="shared" si="41"/>
        <v>0</v>
      </c>
      <c r="S141" s="445">
        <f t="shared" si="42"/>
        <v>0</v>
      </c>
      <c r="T141" s="445">
        <f t="shared" si="43"/>
        <v>0</v>
      </c>
      <c r="U141" s="445">
        <f t="shared" si="44"/>
        <v>0</v>
      </c>
      <c r="V141" s="445">
        <f t="shared" si="45"/>
        <v>0</v>
      </c>
    </row>
    <row r="142" spans="2:22" ht="15" customHeight="1" x14ac:dyDescent="0.3">
      <c r="B142" s="70" t="str">
        <f t="shared" si="39"/>
        <v>!!!</v>
      </c>
      <c r="C142" s="319"/>
      <c r="D142" s="347"/>
      <c r="E142" s="340"/>
      <c r="F142" s="233"/>
      <c r="G142" s="262"/>
      <c r="H142" s="306"/>
      <c r="I142" s="301"/>
      <c r="J142" s="301"/>
      <c r="K142" s="301"/>
      <c r="L142" s="302"/>
      <c r="N142" s="445" t="str">
        <f t="shared" si="46"/>
        <v>Leer</v>
      </c>
      <c r="O142" s="445" t="str">
        <f t="shared" si="47"/>
        <v>Leer</v>
      </c>
      <c r="P142" s="445" t="str">
        <f>VLOOKUP($C142,{"29 -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2" s="445">
        <f t="shared" si="40"/>
        <v>0</v>
      </c>
      <c r="R142" s="445">
        <f t="shared" si="41"/>
        <v>0</v>
      </c>
      <c r="S142" s="445">
        <f t="shared" si="42"/>
        <v>0</v>
      </c>
      <c r="T142" s="445">
        <f t="shared" si="43"/>
        <v>0</v>
      </c>
      <c r="U142" s="445">
        <f t="shared" si="44"/>
        <v>0</v>
      </c>
      <c r="V142" s="445">
        <f t="shared" si="45"/>
        <v>0</v>
      </c>
    </row>
    <row r="143" spans="2:22" ht="15" customHeight="1" x14ac:dyDescent="0.3">
      <c r="B143" s="70" t="str">
        <f t="shared" si="39"/>
        <v>!!!</v>
      </c>
      <c r="C143" s="319"/>
      <c r="D143" s="347"/>
      <c r="E143" s="340"/>
      <c r="F143" s="233"/>
      <c r="G143" s="262"/>
      <c r="H143" s="306"/>
      <c r="I143" s="301"/>
      <c r="J143" s="301"/>
      <c r="K143" s="301"/>
      <c r="L143" s="302"/>
      <c r="N143" s="445" t="str">
        <f t="shared" si="46"/>
        <v>Leer</v>
      </c>
      <c r="O143" s="445" t="str">
        <f t="shared" si="47"/>
        <v>Leer</v>
      </c>
      <c r="P143" s="445" t="str">
        <f>VLOOKUP($C143,{"29 -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3" s="445">
        <f t="shared" si="40"/>
        <v>0</v>
      </c>
      <c r="R143" s="445">
        <f t="shared" si="41"/>
        <v>0</v>
      </c>
      <c r="S143" s="445">
        <f t="shared" si="42"/>
        <v>0</v>
      </c>
      <c r="T143" s="445">
        <f t="shared" si="43"/>
        <v>0</v>
      </c>
      <c r="U143" s="445">
        <f t="shared" si="44"/>
        <v>0</v>
      </c>
      <c r="V143" s="445">
        <f t="shared" si="45"/>
        <v>0</v>
      </c>
    </row>
    <row r="144" spans="2:22" ht="15" customHeight="1" x14ac:dyDescent="0.3">
      <c r="B144" s="70" t="str">
        <f t="shared" si="39"/>
        <v>!!!</v>
      </c>
      <c r="C144" s="319"/>
      <c r="D144" s="347"/>
      <c r="E144" s="340"/>
      <c r="F144" s="233"/>
      <c r="G144" s="262"/>
      <c r="H144" s="306"/>
      <c r="I144" s="301"/>
      <c r="J144" s="301"/>
      <c r="K144" s="301"/>
      <c r="L144" s="302"/>
      <c r="N144" s="445" t="str">
        <f t="shared" si="46"/>
        <v>Leer</v>
      </c>
      <c r="O144" s="445" t="str">
        <f t="shared" si="47"/>
        <v>Leer</v>
      </c>
      <c r="P144" s="445" t="str">
        <f>VLOOKUP($C144,{"29 -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4" s="445">
        <f t="shared" si="40"/>
        <v>0</v>
      </c>
      <c r="R144" s="445">
        <f t="shared" si="41"/>
        <v>0</v>
      </c>
      <c r="S144" s="445">
        <f t="shared" si="42"/>
        <v>0</v>
      </c>
      <c r="T144" s="445">
        <f t="shared" si="43"/>
        <v>0</v>
      </c>
      <c r="U144" s="445">
        <f t="shared" si="44"/>
        <v>0</v>
      </c>
      <c r="V144" s="445">
        <f t="shared" si="45"/>
        <v>0</v>
      </c>
    </row>
    <row r="145" spans="2:22" ht="15" customHeight="1" x14ac:dyDescent="0.3">
      <c r="B145" s="70" t="str">
        <f t="shared" si="39"/>
        <v>!!!</v>
      </c>
      <c r="C145" s="319"/>
      <c r="D145" s="347"/>
      <c r="E145" s="340"/>
      <c r="F145" s="233"/>
      <c r="G145" s="262"/>
      <c r="H145" s="306"/>
      <c r="I145" s="301"/>
      <c r="J145" s="301"/>
      <c r="K145" s="301"/>
      <c r="L145" s="302"/>
      <c r="N145" s="445" t="str">
        <f t="shared" si="46"/>
        <v>Leer</v>
      </c>
      <c r="O145" s="445" t="str">
        <f t="shared" si="47"/>
        <v>Leer</v>
      </c>
      <c r="P145" s="445" t="str">
        <f>VLOOKUP($C145,{"29 -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5" s="445">
        <f t="shared" si="40"/>
        <v>0</v>
      </c>
      <c r="R145" s="445">
        <f t="shared" si="41"/>
        <v>0</v>
      </c>
      <c r="S145" s="445">
        <f t="shared" si="42"/>
        <v>0</v>
      </c>
      <c r="T145" s="445">
        <f t="shared" si="43"/>
        <v>0</v>
      </c>
      <c r="U145" s="445">
        <f t="shared" si="44"/>
        <v>0</v>
      </c>
      <c r="V145" s="445">
        <f t="shared" si="45"/>
        <v>0</v>
      </c>
    </row>
    <row r="146" spans="2:22" ht="15" customHeight="1" x14ac:dyDescent="0.3">
      <c r="B146" s="70" t="str">
        <f t="shared" si="39"/>
        <v>!!!</v>
      </c>
      <c r="C146" s="319"/>
      <c r="D146" s="347"/>
      <c r="E146" s="340"/>
      <c r="F146" s="233"/>
      <c r="G146" s="262"/>
      <c r="H146" s="306"/>
      <c r="I146" s="301"/>
      <c r="J146" s="301"/>
      <c r="K146" s="301"/>
      <c r="L146" s="302"/>
      <c r="N146" s="445" t="str">
        <f t="shared" si="46"/>
        <v>Leer</v>
      </c>
      <c r="O146" s="445" t="str">
        <f t="shared" si="47"/>
        <v>Leer</v>
      </c>
      <c r="P146" s="445" t="str">
        <f>VLOOKUP($C146,{"29 -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6" s="445">
        <f t="shared" si="40"/>
        <v>0</v>
      </c>
      <c r="R146" s="445">
        <f t="shared" si="41"/>
        <v>0</v>
      </c>
      <c r="S146" s="445">
        <f t="shared" si="42"/>
        <v>0</v>
      </c>
      <c r="T146" s="445">
        <f t="shared" si="43"/>
        <v>0</v>
      </c>
      <c r="U146" s="445">
        <f t="shared" si="44"/>
        <v>0</v>
      </c>
      <c r="V146" s="445">
        <f t="shared" si="45"/>
        <v>0</v>
      </c>
    </row>
    <row r="147" spans="2:22" ht="15" customHeight="1" x14ac:dyDescent="0.3">
      <c r="B147" s="70" t="str">
        <f t="shared" si="39"/>
        <v>!!!</v>
      </c>
      <c r="C147" s="319"/>
      <c r="D147" s="347"/>
      <c r="E147" s="340"/>
      <c r="F147" s="233"/>
      <c r="G147" s="262"/>
      <c r="H147" s="306"/>
      <c r="I147" s="301"/>
      <c r="J147" s="301"/>
      <c r="K147" s="301"/>
      <c r="L147" s="302"/>
      <c r="N147" s="445" t="str">
        <f t="shared" si="46"/>
        <v>Leer</v>
      </c>
      <c r="O147" s="445" t="str">
        <f t="shared" si="47"/>
        <v>Leer</v>
      </c>
      <c r="P147" s="445" t="str">
        <f>VLOOKUP($C147,{"29 -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7" s="445">
        <f t="shared" si="40"/>
        <v>0</v>
      </c>
      <c r="R147" s="445">
        <f t="shared" si="41"/>
        <v>0</v>
      </c>
      <c r="S147" s="445">
        <f t="shared" si="42"/>
        <v>0</v>
      </c>
      <c r="T147" s="445">
        <f t="shared" si="43"/>
        <v>0</v>
      </c>
      <c r="U147" s="445">
        <f t="shared" si="44"/>
        <v>0</v>
      </c>
      <c r="V147" s="445">
        <f t="shared" si="45"/>
        <v>0</v>
      </c>
    </row>
    <row r="148" spans="2:22" ht="15" customHeight="1" x14ac:dyDescent="0.3">
      <c r="B148" s="70" t="str">
        <f t="shared" si="39"/>
        <v>!!!</v>
      </c>
      <c r="C148" s="319"/>
      <c r="D148" s="347"/>
      <c r="E148" s="340"/>
      <c r="F148" s="233"/>
      <c r="G148" s="262"/>
      <c r="H148" s="306"/>
      <c r="I148" s="301"/>
      <c r="J148" s="301"/>
      <c r="K148" s="301"/>
      <c r="L148" s="302"/>
      <c r="N148" s="445" t="str">
        <f t="shared" si="46"/>
        <v>Leer</v>
      </c>
      <c r="O148" s="445" t="str">
        <f t="shared" si="47"/>
        <v>Leer</v>
      </c>
      <c r="P148" s="445" t="str">
        <f>VLOOKUP($C148,{"29 -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8" s="445">
        <f t="shared" si="40"/>
        <v>0</v>
      </c>
      <c r="R148" s="445">
        <f t="shared" si="41"/>
        <v>0</v>
      </c>
      <c r="S148" s="445">
        <f t="shared" si="42"/>
        <v>0</v>
      </c>
      <c r="T148" s="445">
        <f t="shared" si="43"/>
        <v>0</v>
      </c>
      <c r="U148" s="445">
        <f t="shared" si="44"/>
        <v>0</v>
      </c>
      <c r="V148" s="445">
        <f t="shared" si="45"/>
        <v>0</v>
      </c>
    </row>
    <row r="149" spans="2:22" ht="15" customHeight="1" x14ac:dyDescent="0.3">
      <c r="B149" s="70" t="str">
        <f t="shared" si="39"/>
        <v>!!!</v>
      </c>
      <c r="C149" s="319"/>
      <c r="D149" s="347"/>
      <c r="E149" s="340"/>
      <c r="F149" s="233"/>
      <c r="G149" s="262"/>
      <c r="H149" s="306"/>
      <c r="I149" s="301"/>
      <c r="J149" s="301"/>
      <c r="K149" s="301"/>
      <c r="L149" s="302"/>
      <c r="N149" s="445" t="str">
        <f t="shared" si="46"/>
        <v>Leer</v>
      </c>
      <c r="O149" s="445" t="str">
        <f t="shared" si="47"/>
        <v>Leer</v>
      </c>
      <c r="P149" s="445" t="str">
        <f>VLOOKUP($C149,{"29 -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9" s="445">
        <f t="shared" si="40"/>
        <v>0</v>
      </c>
      <c r="R149" s="445">
        <f t="shared" si="41"/>
        <v>0</v>
      </c>
      <c r="S149" s="445">
        <f t="shared" si="42"/>
        <v>0</v>
      </c>
      <c r="T149" s="445">
        <f t="shared" si="43"/>
        <v>0</v>
      </c>
      <c r="U149" s="445">
        <f t="shared" si="44"/>
        <v>0</v>
      </c>
      <c r="V149" s="445">
        <f t="shared" si="45"/>
        <v>0</v>
      </c>
    </row>
    <row r="150" spans="2:22" ht="15" customHeight="1" x14ac:dyDescent="0.3">
      <c r="B150" s="70" t="str">
        <f t="shared" si="39"/>
        <v>!!!</v>
      </c>
      <c r="C150" s="319"/>
      <c r="D150" s="347"/>
      <c r="E150" s="340"/>
      <c r="F150" s="233"/>
      <c r="G150" s="262"/>
      <c r="H150" s="306"/>
      <c r="I150" s="301"/>
      <c r="J150" s="301"/>
      <c r="K150" s="301"/>
      <c r="L150" s="302"/>
      <c r="N150" s="445" t="str">
        <f t="shared" si="46"/>
        <v>Leer</v>
      </c>
      <c r="O150" s="445" t="str">
        <f t="shared" si="47"/>
        <v>Leer</v>
      </c>
      <c r="P150" s="445" t="str">
        <f>VLOOKUP($C150,{"29 -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0" s="445">
        <f t="shared" si="40"/>
        <v>0</v>
      </c>
      <c r="R150" s="445">
        <f t="shared" si="41"/>
        <v>0</v>
      </c>
      <c r="S150" s="445">
        <f t="shared" si="42"/>
        <v>0</v>
      </c>
      <c r="T150" s="445">
        <f t="shared" si="43"/>
        <v>0</v>
      </c>
      <c r="U150" s="445">
        <f t="shared" si="44"/>
        <v>0</v>
      </c>
      <c r="V150" s="445">
        <f t="shared" si="45"/>
        <v>0</v>
      </c>
    </row>
    <row r="151" spans="2:22" ht="15" customHeight="1" x14ac:dyDescent="0.3">
      <c r="B151" s="70" t="str">
        <f t="shared" si="39"/>
        <v>!!!</v>
      </c>
      <c r="C151" s="319"/>
      <c r="D151" s="347"/>
      <c r="E151" s="340"/>
      <c r="F151" s="233"/>
      <c r="G151" s="262"/>
      <c r="H151" s="306"/>
      <c r="I151" s="301"/>
      <c r="J151" s="301"/>
      <c r="K151" s="301"/>
      <c r="L151" s="302"/>
      <c r="N151" s="445" t="str">
        <f t="shared" si="46"/>
        <v>Leer</v>
      </c>
      <c r="O151" s="445" t="str">
        <f t="shared" si="47"/>
        <v>Leer</v>
      </c>
      <c r="P151" s="445" t="str">
        <f>VLOOKUP($C151,{"29 -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1" s="445">
        <f t="shared" si="40"/>
        <v>0</v>
      </c>
      <c r="R151" s="445">
        <f t="shared" si="41"/>
        <v>0</v>
      </c>
      <c r="S151" s="445">
        <f t="shared" si="42"/>
        <v>0</v>
      </c>
      <c r="T151" s="445">
        <f t="shared" si="43"/>
        <v>0</v>
      </c>
      <c r="U151" s="445">
        <f t="shared" si="44"/>
        <v>0</v>
      </c>
      <c r="V151" s="445">
        <f t="shared" si="45"/>
        <v>0</v>
      </c>
    </row>
    <row r="152" spans="2:22" ht="15" customHeight="1" x14ac:dyDescent="0.3">
      <c r="B152" s="70" t="str">
        <f t="shared" si="39"/>
        <v>!!!</v>
      </c>
      <c r="C152" s="319"/>
      <c r="D152" s="347"/>
      <c r="E152" s="340"/>
      <c r="F152" s="233"/>
      <c r="G152" s="262"/>
      <c r="H152" s="306"/>
      <c r="I152" s="301"/>
      <c r="J152" s="301"/>
      <c r="K152" s="301"/>
      <c r="L152" s="302"/>
      <c r="N152" s="445" t="str">
        <f t="shared" si="46"/>
        <v>Leer</v>
      </c>
      <c r="O152" s="445" t="str">
        <f t="shared" si="47"/>
        <v>Leer</v>
      </c>
      <c r="P152" s="445" t="str">
        <f>VLOOKUP($C152,{"29 -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2" s="445">
        <f t="shared" si="40"/>
        <v>0</v>
      </c>
      <c r="R152" s="445">
        <f t="shared" si="41"/>
        <v>0</v>
      </c>
      <c r="S152" s="445">
        <f t="shared" si="42"/>
        <v>0</v>
      </c>
      <c r="T152" s="445">
        <f t="shared" si="43"/>
        <v>0</v>
      </c>
      <c r="U152" s="445">
        <f t="shared" si="44"/>
        <v>0</v>
      </c>
      <c r="V152" s="445">
        <f t="shared" si="45"/>
        <v>0</v>
      </c>
    </row>
    <row r="153" spans="2:22" ht="15" customHeight="1" x14ac:dyDescent="0.3">
      <c r="B153" s="70" t="str">
        <f t="shared" si="39"/>
        <v>!!!</v>
      </c>
      <c r="C153" s="319"/>
      <c r="D153" s="347"/>
      <c r="E153" s="340"/>
      <c r="F153" s="233"/>
      <c r="G153" s="262"/>
      <c r="H153" s="306"/>
      <c r="I153" s="301"/>
      <c r="J153" s="301"/>
      <c r="K153" s="301"/>
      <c r="L153" s="302"/>
      <c r="N153" s="445" t="str">
        <f t="shared" si="46"/>
        <v>Leer</v>
      </c>
      <c r="O153" s="445" t="str">
        <f t="shared" si="47"/>
        <v>Leer</v>
      </c>
      <c r="P153" s="445" t="str">
        <f>VLOOKUP($C153,{"29 -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3" s="445">
        <f t="shared" si="40"/>
        <v>0</v>
      </c>
      <c r="R153" s="445">
        <f t="shared" si="41"/>
        <v>0</v>
      </c>
      <c r="S153" s="445">
        <f t="shared" si="42"/>
        <v>0</v>
      </c>
      <c r="T153" s="445">
        <f t="shared" si="43"/>
        <v>0</v>
      </c>
      <c r="U153" s="445">
        <f t="shared" si="44"/>
        <v>0</v>
      </c>
      <c r="V153" s="445">
        <f t="shared" si="45"/>
        <v>0</v>
      </c>
    </row>
    <row r="154" spans="2:22" ht="15" customHeight="1" x14ac:dyDescent="0.3">
      <c r="B154" s="70" t="str">
        <f t="shared" si="39"/>
        <v>!!!</v>
      </c>
      <c r="C154" s="319"/>
      <c r="D154" s="347"/>
      <c r="E154" s="340"/>
      <c r="F154" s="233"/>
      <c r="G154" s="262"/>
      <c r="H154" s="306"/>
      <c r="I154" s="301"/>
      <c r="J154" s="301"/>
      <c r="K154" s="301"/>
      <c r="L154" s="302"/>
      <c r="N154" s="445" t="str">
        <f t="shared" si="46"/>
        <v>Leer</v>
      </c>
      <c r="O154" s="445" t="str">
        <f t="shared" si="47"/>
        <v>Leer</v>
      </c>
      <c r="P154" s="445" t="str">
        <f>VLOOKUP($C154,{"29 -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4" s="445">
        <f t="shared" si="40"/>
        <v>0</v>
      </c>
      <c r="R154" s="445">
        <f t="shared" si="41"/>
        <v>0</v>
      </c>
      <c r="S154" s="445">
        <f t="shared" si="42"/>
        <v>0</v>
      </c>
      <c r="T154" s="445">
        <f t="shared" si="43"/>
        <v>0</v>
      </c>
      <c r="U154" s="445">
        <f t="shared" si="44"/>
        <v>0</v>
      </c>
      <c r="V154" s="445">
        <f t="shared" si="45"/>
        <v>0</v>
      </c>
    </row>
    <row r="155" spans="2:22" ht="15" customHeight="1" x14ac:dyDescent="0.3">
      <c r="B155" s="70" t="str">
        <f t="shared" si="39"/>
        <v>!!!</v>
      </c>
      <c r="C155" s="319"/>
      <c r="D155" s="347"/>
      <c r="E155" s="340"/>
      <c r="F155" s="233"/>
      <c r="G155" s="262"/>
      <c r="H155" s="306"/>
      <c r="I155" s="301"/>
      <c r="J155" s="301"/>
      <c r="K155" s="301"/>
      <c r="L155" s="302"/>
      <c r="N155" s="445" t="str">
        <f t="shared" si="46"/>
        <v>Leer</v>
      </c>
      <c r="O155" s="445" t="str">
        <f t="shared" si="47"/>
        <v>Leer</v>
      </c>
      <c r="P155" s="445" t="str">
        <f>VLOOKUP($C155,{"29 -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5" s="445">
        <f t="shared" si="40"/>
        <v>0</v>
      </c>
      <c r="R155" s="445">
        <f t="shared" si="41"/>
        <v>0</v>
      </c>
      <c r="S155" s="445">
        <f t="shared" si="42"/>
        <v>0</v>
      </c>
      <c r="T155" s="445">
        <f t="shared" si="43"/>
        <v>0</v>
      </c>
      <c r="U155" s="445">
        <f t="shared" si="44"/>
        <v>0</v>
      </c>
      <c r="V155" s="445">
        <f t="shared" si="45"/>
        <v>0</v>
      </c>
    </row>
    <row r="156" spans="2:22" ht="15" customHeight="1" x14ac:dyDescent="0.3">
      <c r="B156" s="70" t="str">
        <f t="shared" si="39"/>
        <v>!!!</v>
      </c>
      <c r="C156" s="319"/>
      <c r="D156" s="347"/>
      <c r="E156" s="340"/>
      <c r="F156" s="233"/>
      <c r="G156" s="262"/>
      <c r="H156" s="306"/>
      <c r="I156" s="301"/>
      <c r="J156" s="301"/>
      <c r="K156" s="301"/>
      <c r="L156" s="302"/>
      <c r="N156" s="445" t="str">
        <f t="shared" si="46"/>
        <v>Leer</v>
      </c>
      <c r="O156" s="445" t="str">
        <f t="shared" si="47"/>
        <v>Leer</v>
      </c>
      <c r="P156" s="445" t="str">
        <f>VLOOKUP($C156,{"29 -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6" s="445">
        <f t="shared" si="40"/>
        <v>0</v>
      </c>
      <c r="R156" s="445">
        <f t="shared" si="41"/>
        <v>0</v>
      </c>
      <c r="S156" s="445">
        <f t="shared" si="42"/>
        <v>0</v>
      </c>
      <c r="T156" s="445">
        <f t="shared" si="43"/>
        <v>0</v>
      </c>
      <c r="U156" s="445">
        <f t="shared" si="44"/>
        <v>0</v>
      </c>
      <c r="V156" s="445">
        <f t="shared" si="45"/>
        <v>0</v>
      </c>
    </row>
    <row r="157" spans="2:22" ht="15" customHeight="1" x14ac:dyDescent="0.3">
      <c r="B157" s="70" t="str">
        <f t="shared" si="39"/>
        <v>!!!</v>
      </c>
      <c r="C157" s="319"/>
      <c r="D157" s="347"/>
      <c r="E157" s="340"/>
      <c r="F157" s="233"/>
      <c r="G157" s="262"/>
      <c r="H157" s="306"/>
      <c r="I157" s="301"/>
      <c r="J157" s="301"/>
      <c r="K157" s="301"/>
      <c r="L157" s="302"/>
      <c r="N157" s="445" t="str">
        <f t="shared" si="46"/>
        <v>Leer</v>
      </c>
      <c r="O157" s="445" t="str">
        <f t="shared" si="47"/>
        <v>Leer</v>
      </c>
      <c r="P157" s="445" t="str">
        <f>VLOOKUP($C157,{"29 -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7" s="445">
        <f t="shared" si="40"/>
        <v>0</v>
      </c>
      <c r="R157" s="445">
        <f t="shared" si="41"/>
        <v>0</v>
      </c>
      <c r="S157" s="445">
        <f t="shared" si="42"/>
        <v>0</v>
      </c>
      <c r="T157" s="445">
        <f t="shared" si="43"/>
        <v>0</v>
      </c>
      <c r="U157" s="445">
        <f t="shared" si="44"/>
        <v>0</v>
      </c>
      <c r="V157" s="445">
        <f t="shared" si="45"/>
        <v>0</v>
      </c>
    </row>
    <row r="158" spans="2:22" ht="15" customHeight="1" x14ac:dyDescent="0.3">
      <c r="B158" s="70" t="str">
        <f t="shared" si="39"/>
        <v>!!!</v>
      </c>
      <c r="C158" s="319"/>
      <c r="D158" s="347"/>
      <c r="E158" s="340"/>
      <c r="F158" s="233"/>
      <c r="G158" s="262"/>
      <c r="H158" s="306"/>
      <c r="I158" s="301"/>
      <c r="J158" s="301"/>
      <c r="K158" s="301"/>
      <c r="L158" s="302"/>
      <c r="N158" s="445" t="str">
        <f t="shared" si="46"/>
        <v>Leer</v>
      </c>
      <c r="O158" s="445" t="str">
        <f t="shared" si="47"/>
        <v>Leer</v>
      </c>
      <c r="P158" s="445" t="str">
        <f>VLOOKUP($C158,{"29 -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8" s="445">
        <f t="shared" si="40"/>
        <v>0</v>
      </c>
      <c r="R158" s="445">
        <f t="shared" si="41"/>
        <v>0</v>
      </c>
      <c r="S158" s="445">
        <f t="shared" si="42"/>
        <v>0</v>
      </c>
      <c r="T158" s="445">
        <f t="shared" si="43"/>
        <v>0</v>
      </c>
      <c r="U158" s="445">
        <f t="shared" si="44"/>
        <v>0</v>
      </c>
      <c r="V158" s="445">
        <f t="shared" si="45"/>
        <v>0</v>
      </c>
    </row>
    <row r="159" spans="2:22" ht="15" customHeight="1" x14ac:dyDescent="0.3">
      <c r="B159" s="70" t="str">
        <f t="shared" si="39"/>
        <v>!!!</v>
      </c>
      <c r="C159" s="319"/>
      <c r="D159" s="347"/>
      <c r="E159" s="340"/>
      <c r="F159" s="233"/>
      <c r="G159" s="262"/>
      <c r="H159" s="306"/>
      <c r="I159" s="301"/>
      <c r="J159" s="301"/>
      <c r="K159" s="301"/>
      <c r="L159" s="302"/>
      <c r="N159" s="445" t="str">
        <f t="shared" si="46"/>
        <v>Leer</v>
      </c>
      <c r="O159" s="445" t="str">
        <f t="shared" si="47"/>
        <v>Leer</v>
      </c>
      <c r="P159" s="445" t="str">
        <f>VLOOKUP($C159,{"29 -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9" s="445">
        <f t="shared" si="40"/>
        <v>0</v>
      </c>
      <c r="R159" s="445">
        <f t="shared" si="41"/>
        <v>0</v>
      </c>
      <c r="S159" s="445">
        <f t="shared" si="42"/>
        <v>0</v>
      </c>
      <c r="T159" s="445">
        <f t="shared" si="43"/>
        <v>0</v>
      </c>
      <c r="U159" s="445">
        <f t="shared" si="44"/>
        <v>0</v>
      </c>
      <c r="V159" s="445">
        <f t="shared" si="45"/>
        <v>0</v>
      </c>
    </row>
    <row r="160" spans="2:22" ht="15" customHeight="1" x14ac:dyDescent="0.3">
      <c r="B160" s="70" t="str">
        <f t="shared" si="39"/>
        <v>!!!</v>
      </c>
      <c r="C160" s="319"/>
      <c r="D160" s="347"/>
      <c r="E160" s="340"/>
      <c r="F160" s="233"/>
      <c r="G160" s="262"/>
      <c r="H160" s="306"/>
      <c r="I160" s="301"/>
      <c r="J160" s="301"/>
      <c r="K160" s="301"/>
      <c r="L160" s="302"/>
      <c r="N160" s="445" t="str">
        <f t="shared" si="46"/>
        <v>Leer</v>
      </c>
      <c r="O160" s="445" t="str">
        <f t="shared" si="47"/>
        <v>Leer</v>
      </c>
      <c r="P160" s="445" t="str">
        <f>VLOOKUP($C160,{"29 -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0" s="445">
        <f t="shared" si="40"/>
        <v>0</v>
      </c>
      <c r="R160" s="445">
        <f t="shared" si="41"/>
        <v>0</v>
      </c>
      <c r="S160" s="445">
        <f t="shared" si="42"/>
        <v>0</v>
      </c>
      <c r="T160" s="445">
        <f t="shared" si="43"/>
        <v>0</v>
      </c>
      <c r="U160" s="445">
        <f t="shared" si="44"/>
        <v>0</v>
      </c>
      <c r="V160" s="445">
        <f t="shared" si="45"/>
        <v>0</v>
      </c>
    </row>
    <row r="161" spans="2:22" ht="15" customHeight="1" x14ac:dyDescent="0.3">
      <c r="B161" s="70" t="str">
        <f t="shared" si="39"/>
        <v>!!!</v>
      </c>
      <c r="C161" s="319"/>
      <c r="D161" s="347"/>
      <c r="E161" s="340"/>
      <c r="F161" s="233"/>
      <c r="G161" s="262"/>
      <c r="H161" s="306"/>
      <c r="I161" s="301"/>
      <c r="J161" s="301"/>
      <c r="K161" s="301"/>
      <c r="L161" s="302"/>
      <c r="N161" s="445" t="str">
        <f t="shared" si="46"/>
        <v>Leer</v>
      </c>
      <c r="O161" s="445" t="str">
        <f t="shared" si="47"/>
        <v>Leer</v>
      </c>
      <c r="P161" s="445" t="str">
        <f>VLOOKUP($C161,{"29 -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1" s="445">
        <f t="shared" si="40"/>
        <v>0</v>
      </c>
      <c r="R161" s="445">
        <f t="shared" si="41"/>
        <v>0</v>
      </c>
      <c r="S161" s="445">
        <f t="shared" si="42"/>
        <v>0</v>
      </c>
      <c r="T161" s="445">
        <f t="shared" si="43"/>
        <v>0</v>
      </c>
      <c r="U161" s="445">
        <f t="shared" si="44"/>
        <v>0</v>
      </c>
      <c r="V161" s="445">
        <f t="shared" si="45"/>
        <v>0</v>
      </c>
    </row>
    <row r="162" spans="2:22" ht="15" customHeight="1" x14ac:dyDescent="0.3">
      <c r="B162" s="70" t="str">
        <f t="shared" si="39"/>
        <v>!!!</v>
      </c>
      <c r="C162" s="319"/>
      <c r="D162" s="347"/>
      <c r="E162" s="340"/>
      <c r="F162" s="233"/>
      <c r="G162" s="262"/>
      <c r="H162" s="306"/>
      <c r="I162" s="301"/>
      <c r="J162" s="301"/>
      <c r="K162" s="301"/>
      <c r="L162" s="302"/>
      <c r="N162" s="445" t="str">
        <f t="shared" si="46"/>
        <v>Leer</v>
      </c>
      <c r="O162" s="445" t="str">
        <f t="shared" si="47"/>
        <v>Leer</v>
      </c>
      <c r="P162" s="445" t="str">
        <f>VLOOKUP($C162,{"29 -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2" s="445">
        <f t="shared" si="40"/>
        <v>0</v>
      </c>
      <c r="R162" s="445">
        <f t="shared" si="41"/>
        <v>0</v>
      </c>
      <c r="S162" s="445">
        <f t="shared" si="42"/>
        <v>0</v>
      </c>
      <c r="T162" s="445">
        <f t="shared" si="43"/>
        <v>0</v>
      </c>
      <c r="U162" s="445">
        <f t="shared" si="44"/>
        <v>0</v>
      </c>
      <c r="V162" s="445">
        <f t="shared" si="45"/>
        <v>0</v>
      </c>
    </row>
    <row r="163" spans="2:22" ht="15" customHeight="1" x14ac:dyDescent="0.3">
      <c r="B163" s="70" t="str">
        <f t="shared" si="39"/>
        <v>!!!</v>
      </c>
      <c r="C163" s="319"/>
      <c r="D163" s="347"/>
      <c r="E163" s="340"/>
      <c r="F163" s="233"/>
      <c r="G163" s="262"/>
      <c r="H163" s="306"/>
      <c r="I163" s="301"/>
      <c r="J163" s="301"/>
      <c r="K163" s="301"/>
      <c r="L163" s="302"/>
      <c r="N163" s="445" t="str">
        <f t="shared" si="46"/>
        <v>Leer</v>
      </c>
      <c r="O163" s="445" t="str">
        <f t="shared" si="47"/>
        <v>Leer</v>
      </c>
      <c r="P163" s="445" t="str">
        <f>VLOOKUP($C163,{"29 -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3" s="445">
        <f t="shared" si="40"/>
        <v>0</v>
      </c>
      <c r="R163" s="445">
        <f t="shared" si="41"/>
        <v>0</v>
      </c>
      <c r="S163" s="445">
        <f t="shared" si="42"/>
        <v>0</v>
      </c>
      <c r="T163" s="445">
        <f t="shared" si="43"/>
        <v>0</v>
      </c>
      <c r="U163" s="445">
        <f t="shared" si="44"/>
        <v>0</v>
      </c>
      <c r="V163" s="445">
        <f t="shared" si="45"/>
        <v>0</v>
      </c>
    </row>
    <row r="164" spans="2:22" ht="15" customHeight="1" x14ac:dyDescent="0.3">
      <c r="B164" s="70" t="str">
        <f t="shared" si="39"/>
        <v>!!!</v>
      </c>
      <c r="C164" s="319"/>
      <c r="D164" s="347"/>
      <c r="E164" s="340"/>
      <c r="F164" s="233"/>
      <c r="G164" s="262"/>
      <c r="H164" s="306"/>
      <c r="I164" s="301"/>
      <c r="J164" s="301"/>
      <c r="K164" s="301"/>
      <c r="L164" s="302"/>
      <c r="N164" s="445" t="str">
        <f t="shared" si="46"/>
        <v>Leer</v>
      </c>
      <c r="O164" s="445" t="str">
        <f t="shared" si="47"/>
        <v>Leer</v>
      </c>
      <c r="P164" s="445" t="str">
        <f>VLOOKUP($C164,{"29 -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4" s="445">
        <f t="shared" si="40"/>
        <v>0</v>
      </c>
      <c r="R164" s="445">
        <f t="shared" si="41"/>
        <v>0</v>
      </c>
      <c r="S164" s="445">
        <f t="shared" si="42"/>
        <v>0</v>
      </c>
      <c r="T164" s="445">
        <f t="shared" si="43"/>
        <v>0</v>
      </c>
      <c r="U164" s="445">
        <f t="shared" si="44"/>
        <v>0</v>
      </c>
      <c r="V164" s="445">
        <f t="shared" si="45"/>
        <v>0</v>
      </c>
    </row>
    <row r="165" spans="2:22" ht="15" customHeight="1" x14ac:dyDescent="0.3">
      <c r="B165" s="70" t="str">
        <f t="shared" si="39"/>
        <v>!!!</v>
      </c>
      <c r="C165" s="319"/>
      <c r="D165" s="347"/>
      <c r="E165" s="340"/>
      <c r="F165" s="233"/>
      <c r="G165" s="262"/>
      <c r="H165" s="306"/>
      <c r="I165" s="301"/>
      <c r="J165" s="301"/>
      <c r="K165" s="301"/>
      <c r="L165" s="302"/>
      <c r="N165" s="445" t="str">
        <f t="shared" si="46"/>
        <v>Leer</v>
      </c>
      <c r="O165" s="445" t="str">
        <f t="shared" si="47"/>
        <v>Leer</v>
      </c>
      <c r="P165" s="445" t="str">
        <f>VLOOKUP($C165,{"29 -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5" s="445">
        <f t="shared" si="40"/>
        <v>0</v>
      </c>
      <c r="R165" s="445">
        <f t="shared" si="41"/>
        <v>0</v>
      </c>
      <c r="S165" s="445">
        <f t="shared" si="42"/>
        <v>0</v>
      </c>
      <c r="T165" s="445">
        <f t="shared" si="43"/>
        <v>0</v>
      </c>
      <c r="U165" s="445">
        <f t="shared" si="44"/>
        <v>0</v>
      </c>
      <c r="V165" s="445">
        <f t="shared" si="45"/>
        <v>0</v>
      </c>
    </row>
    <row r="166" spans="2:22" ht="15" customHeight="1" x14ac:dyDescent="0.3">
      <c r="B166" s="70" t="str">
        <f t="shared" si="39"/>
        <v>!!!</v>
      </c>
      <c r="C166" s="319"/>
      <c r="D166" s="347"/>
      <c r="E166" s="340"/>
      <c r="F166" s="233"/>
      <c r="G166" s="262"/>
      <c r="H166" s="306"/>
      <c r="I166" s="301"/>
      <c r="J166" s="301"/>
      <c r="K166" s="301"/>
      <c r="L166" s="302"/>
      <c r="N166" s="445" t="str">
        <f t="shared" si="46"/>
        <v>Leer</v>
      </c>
      <c r="O166" s="445" t="str">
        <f t="shared" si="47"/>
        <v>Leer</v>
      </c>
      <c r="P166" s="445" t="str">
        <f>VLOOKUP($C166,{"29 -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6" s="445">
        <f t="shared" si="40"/>
        <v>0</v>
      </c>
      <c r="R166" s="445">
        <f t="shared" si="41"/>
        <v>0</v>
      </c>
      <c r="S166" s="445">
        <f t="shared" si="42"/>
        <v>0</v>
      </c>
      <c r="T166" s="445">
        <f t="shared" si="43"/>
        <v>0</v>
      </c>
      <c r="U166" s="445">
        <f t="shared" si="44"/>
        <v>0</v>
      </c>
      <c r="V166" s="445">
        <f t="shared" si="45"/>
        <v>0</v>
      </c>
    </row>
    <row r="167" spans="2:22" ht="15" customHeight="1" x14ac:dyDescent="0.3">
      <c r="B167" s="70" t="str">
        <f t="shared" si="39"/>
        <v>!!!</v>
      </c>
      <c r="C167" s="319"/>
      <c r="D167" s="347"/>
      <c r="E167" s="340"/>
      <c r="F167" s="233"/>
      <c r="G167" s="262"/>
      <c r="H167" s="306"/>
      <c r="I167" s="301"/>
      <c r="J167" s="301"/>
      <c r="K167" s="301"/>
      <c r="L167" s="302"/>
      <c r="N167" s="445" t="str">
        <f t="shared" si="46"/>
        <v>Leer</v>
      </c>
      <c r="O167" s="445" t="str">
        <f t="shared" si="47"/>
        <v>Leer</v>
      </c>
      <c r="P167" s="445" t="str">
        <f>VLOOKUP($C167,{"29 -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7" s="445">
        <f t="shared" si="40"/>
        <v>0</v>
      </c>
      <c r="R167" s="445">
        <f t="shared" si="41"/>
        <v>0</v>
      </c>
      <c r="S167" s="445">
        <f t="shared" si="42"/>
        <v>0</v>
      </c>
      <c r="T167" s="445">
        <f t="shared" si="43"/>
        <v>0</v>
      </c>
      <c r="U167" s="445">
        <f t="shared" si="44"/>
        <v>0</v>
      </c>
      <c r="V167" s="445">
        <f t="shared" si="45"/>
        <v>0</v>
      </c>
    </row>
    <row r="168" spans="2:22" ht="15" customHeight="1" x14ac:dyDescent="0.3">
      <c r="B168" s="70" t="str">
        <f t="shared" si="39"/>
        <v>!!!</v>
      </c>
      <c r="C168" s="319"/>
      <c r="D168" s="347"/>
      <c r="E168" s="340"/>
      <c r="F168" s="233"/>
      <c r="G168" s="262"/>
      <c r="H168" s="306"/>
      <c r="I168" s="301"/>
      <c r="J168" s="301"/>
      <c r="K168" s="301"/>
      <c r="L168" s="302"/>
      <c r="N168" s="445" t="str">
        <f t="shared" si="46"/>
        <v>Leer</v>
      </c>
      <c r="O168" s="445" t="str">
        <f t="shared" si="47"/>
        <v>Leer</v>
      </c>
      <c r="P168" s="445" t="str">
        <f>VLOOKUP($C168,{"29 -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8" s="445">
        <f t="shared" si="40"/>
        <v>0</v>
      </c>
      <c r="R168" s="445">
        <f t="shared" si="41"/>
        <v>0</v>
      </c>
      <c r="S168" s="445">
        <f t="shared" si="42"/>
        <v>0</v>
      </c>
      <c r="T168" s="445">
        <f t="shared" si="43"/>
        <v>0</v>
      </c>
      <c r="U168" s="445">
        <f t="shared" si="44"/>
        <v>0</v>
      </c>
      <c r="V168" s="445">
        <f t="shared" si="45"/>
        <v>0</v>
      </c>
    </row>
    <row r="169" spans="2:22" ht="15" customHeight="1" x14ac:dyDescent="0.3">
      <c r="B169" s="70" t="str">
        <f t="shared" si="39"/>
        <v>!!!</v>
      </c>
      <c r="C169" s="319"/>
      <c r="D169" s="347"/>
      <c r="E169" s="340"/>
      <c r="F169" s="233"/>
      <c r="G169" s="262"/>
      <c r="H169" s="306"/>
      <c r="I169" s="301"/>
      <c r="J169" s="301"/>
      <c r="K169" s="301"/>
      <c r="L169" s="302"/>
      <c r="N169" s="445" t="str">
        <f t="shared" si="46"/>
        <v>Leer</v>
      </c>
      <c r="O169" s="445" t="str">
        <f t="shared" si="47"/>
        <v>Leer</v>
      </c>
      <c r="P169" s="445" t="str">
        <f>VLOOKUP($C169,{"29 -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9" s="445">
        <f t="shared" si="40"/>
        <v>0</v>
      </c>
      <c r="R169" s="445">
        <f t="shared" si="41"/>
        <v>0</v>
      </c>
      <c r="S169" s="445">
        <f t="shared" si="42"/>
        <v>0</v>
      </c>
      <c r="T169" s="445">
        <f t="shared" si="43"/>
        <v>0</v>
      </c>
      <c r="U169" s="445">
        <f t="shared" si="44"/>
        <v>0</v>
      </c>
      <c r="V169" s="445">
        <f t="shared" si="45"/>
        <v>0</v>
      </c>
    </row>
    <row r="170" spans="2:22" ht="15" customHeight="1" x14ac:dyDescent="0.3">
      <c r="B170" s="70" t="str">
        <f t="shared" si="39"/>
        <v>!!!</v>
      </c>
      <c r="C170" s="319"/>
      <c r="D170" s="347"/>
      <c r="E170" s="340"/>
      <c r="F170" s="233"/>
      <c r="G170" s="262"/>
      <c r="H170" s="306"/>
      <c r="I170" s="301"/>
      <c r="J170" s="301"/>
      <c r="K170" s="301"/>
      <c r="L170" s="302"/>
      <c r="N170" s="445" t="str">
        <f t="shared" si="46"/>
        <v>Leer</v>
      </c>
      <c r="O170" s="445" t="str">
        <f t="shared" si="47"/>
        <v>Leer</v>
      </c>
      <c r="P170" s="445" t="str">
        <f>VLOOKUP($C170,{"29 -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0" s="445">
        <f t="shared" si="40"/>
        <v>0</v>
      </c>
      <c r="R170" s="445">
        <f t="shared" si="41"/>
        <v>0</v>
      </c>
      <c r="S170" s="445">
        <f t="shared" si="42"/>
        <v>0</v>
      </c>
      <c r="T170" s="445">
        <f t="shared" si="43"/>
        <v>0</v>
      </c>
      <c r="U170" s="445">
        <f t="shared" si="44"/>
        <v>0</v>
      </c>
      <c r="V170" s="445">
        <f t="shared" si="45"/>
        <v>0</v>
      </c>
    </row>
    <row r="171" spans="2:22" ht="15" customHeight="1" x14ac:dyDescent="0.3">
      <c r="B171" s="70" t="str">
        <f t="shared" si="39"/>
        <v>!!!</v>
      </c>
      <c r="C171" s="319"/>
      <c r="D171" s="347"/>
      <c r="E171" s="340"/>
      <c r="F171" s="233"/>
      <c r="G171" s="262"/>
      <c r="H171" s="306"/>
      <c r="I171" s="301"/>
      <c r="J171" s="301"/>
      <c r="K171" s="301"/>
      <c r="L171" s="302"/>
      <c r="N171" s="445" t="str">
        <f t="shared" si="46"/>
        <v>Leer</v>
      </c>
      <c r="O171" s="445" t="str">
        <f t="shared" si="47"/>
        <v>Leer</v>
      </c>
      <c r="P171" s="445" t="str">
        <f>VLOOKUP($C171,{"29 -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1" s="445">
        <f t="shared" si="40"/>
        <v>0</v>
      </c>
      <c r="R171" s="445">
        <f t="shared" si="41"/>
        <v>0</v>
      </c>
      <c r="S171" s="445">
        <f t="shared" si="42"/>
        <v>0</v>
      </c>
      <c r="T171" s="445">
        <f t="shared" si="43"/>
        <v>0</v>
      </c>
      <c r="U171" s="445">
        <f t="shared" si="44"/>
        <v>0</v>
      </c>
      <c r="V171" s="445">
        <f t="shared" si="45"/>
        <v>0</v>
      </c>
    </row>
    <row r="172" spans="2:22" ht="15" customHeight="1" x14ac:dyDescent="0.3">
      <c r="B172" s="70" t="str">
        <f t="shared" si="39"/>
        <v>!!!</v>
      </c>
      <c r="C172" s="319"/>
      <c r="D172" s="347"/>
      <c r="E172" s="340"/>
      <c r="F172" s="233"/>
      <c r="G172" s="262"/>
      <c r="H172" s="306"/>
      <c r="I172" s="301"/>
      <c r="J172" s="301"/>
      <c r="K172" s="301"/>
      <c r="L172" s="302"/>
      <c r="N172" s="445" t="str">
        <f t="shared" si="46"/>
        <v>Leer</v>
      </c>
      <c r="O172" s="445" t="str">
        <f t="shared" si="47"/>
        <v>Leer</v>
      </c>
      <c r="P172" s="445" t="str">
        <f>VLOOKUP($C172,{"29 -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2" s="445">
        <f t="shared" si="40"/>
        <v>0</v>
      </c>
      <c r="R172" s="445">
        <f t="shared" si="41"/>
        <v>0</v>
      </c>
      <c r="S172" s="445">
        <f t="shared" si="42"/>
        <v>0</v>
      </c>
      <c r="T172" s="445">
        <f t="shared" si="43"/>
        <v>0</v>
      </c>
      <c r="U172" s="445">
        <f t="shared" si="44"/>
        <v>0</v>
      </c>
      <c r="V172" s="445">
        <f t="shared" si="45"/>
        <v>0</v>
      </c>
    </row>
    <row r="173" spans="2:22" ht="15" customHeight="1" x14ac:dyDescent="0.3">
      <c r="B173" s="70" t="str">
        <f t="shared" si="39"/>
        <v>!!!</v>
      </c>
      <c r="C173" s="319"/>
      <c r="D173" s="347"/>
      <c r="E173" s="340"/>
      <c r="F173" s="233"/>
      <c r="G173" s="262"/>
      <c r="H173" s="306"/>
      <c r="I173" s="301"/>
      <c r="J173" s="301"/>
      <c r="K173" s="301"/>
      <c r="L173" s="302"/>
      <c r="N173" s="445" t="str">
        <f t="shared" si="46"/>
        <v>Leer</v>
      </c>
      <c r="O173" s="445" t="str">
        <f t="shared" si="47"/>
        <v>Leer</v>
      </c>
      <c r="P173" s="445" t="str">
        <f>VLOOKUP($C173,{"29 -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3" s="445">
        <f t="shared" si="40"/>
        <v>0</v>
      </c>
      <c r="R173" s="445">
        <f t="shared" si="41"/>
        <v>0</v>
      </c>
      <c r="S173" s="445">
        <f t="shared" si="42"/>
        <v>0</v>
      </c>
      <c r="T173" s="445">
        <f t="shared" si="43"/>
        <v>0</v>
      </c>
      <c r="U173" s="445">
        <f t="shared" si="44"/>
        <v>0</v>
      </c>
      <c r="V173" s="445">
        <f t="shared" si="45"/>
        <v>0</v>
      </c>
    </row>
    <row r="174" spans="2:22" ht="15" customHeight="1" x14ac:dyDescent="0.3">
      <c r="B174" s="70" t="str">
        <f t="shared" si="39"/>
        <v>!!!</v>
      </c>
      <c r="C174" s="319"/>
      <c r="D174" s="347"/>
      <c r="E174" s="340"/>
      <c r="F174" s="233"/>
      <c r="G174" s="262"/>
      <c r="H174" s="306"/>
      <c r="I174" s="301"/>
      <c r="J174" s="301"/>
      <c r="K174" s="301"/>
      <c r="L174" s="302"/>
      <c r="N174" s="445" t="str">
        <f t="shared" si="46"/>
        <v>Leer</v>
      </c>
      <c r="O174" s="445" t="str">
        <f t="shared" si="47"/>
        <v>Leer</v>
      </c>
      <c r="P174" s="445" t="str">
        <f>VLOOKUP($C174,{"29 -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4" s="445">
        <f t="shared" si="40"/>
        <v>0</v>
      </c>
      <c r="R174" s="445">
        <f t="shared" si="41"/>
        <v>0</v>
      </c>
      <c r="S174" s="445">
        <f t="shared" si="42"/>
        <v>0</v>
      </c>
      <c r="T174" s="445">
        <f t="shared" si="43"/>
        <v>0</v>
      </c>
      <c r="U174" s="445">
        <f t="shared" si="44"/>
        <v>0</v>
      </c>
      <c r="V174" s="445">
        <f t="shared" si="45"/>
        <v>0</v>
      </c>
    </row>
    <row r="175" spans="2:22" ht="15" customHeight="1" x14ac:dyDescent="0.3">
      <c r="B175" s="70" t="str">
        <f t="shared" si="39"/>
        <v>!!!</v>
      </c>
      <c r="C175" s="319"/>
      <c r="D175" s="347"/>
      <c r="E175" s="340"/>
      <c r="F175" s="233"/>
      <c r="G175" s="262"/>
      <c r="H175" s="306"/>
      <c r="I175" s="301"/>
      <c r="J175" s="301"/>
      <c r="K175" s="301"/>
      <c r="L175" s="302"/>
      <c r="N175" s="445" t="str">
        <f t="shared" si="46"/>
        <v>Leer</v>
      </c>
      <c r="O175" s="445" t="str">
        <f t="shared" si="47"/>
        <v>Leer</v>
      </c>
      <c r="P175" s="445" t="str">
        <f>VLOOKUP($C175,{"29 -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5" s="445">
        <f t="shared" si="40"/>
        <v>0</v>
      </c>
      <c r="R175" s="445">
        <f t="shared" si="41"/>
        <v>0</v>
      </c>
      <c r="S175" s="445">
        <f t="shared" si="42"/>
        <v>0</v>
      </c>
      <c r="T175" s="445">
        <f t="shared" si="43"/>
        <v>0</v>
      </c>
      <c r="U175" s="445">
        <f t="shared" si="44"/>
        <v>0</v>
      </c>
      <c r="V175" s="445">
        <f t="shared" si="45"/>
        <v>0</v>
      </c>
    </row>
    <row r="176" spans="2:22" ht="15" customHeight="1" x14ac:dyDescent="0.3">
      <c r="B176" s="70" t="str">
        <f t="shared" si="39"/>
        <v>!!!</v>
      </c>
      <c r="C176" s="319"/>
      <c r="D176" s="347"/>
      <c r="E176" s="340"/>
      <c r="F176" s="233"/>
      <c r="G176" s="262"/>
      <c r="H176" s="306"/>
      <c r="I176" s="301"/>
      <c r="J176" s="301"/>
      <c r="K176" s="301"/>
      <c r="L176" s="302"/>
      <c r="N176" s="445" t="str">
        <f t="shared" si="46"/>
        <v>Leer</v>
      </c>
      <c r="O176" s="445" t="str">
        <f t="shared" si="47"/>
        <v>Leer</v>
      </c>
      <c r="P176" s="445" t="str">
        <f>VLOOKUP($C176,{"29 -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6" s="445">
        <f t="shared" si="40"/>
        <v>0</v>
      </c>
      <c r="R176" s="445">
        <f t="shared" si="41"/>
        <v>0</v>
      </c>
      <c r="S176" s="445">
        <f t="shared" si="42"/>
        <v>0</v>
      </c>
      <c r="T176" s="445">
        <f t="shared" si="43"/>
        <v>0</v>
      </c>
      <c r="U176" s="445">
        <f t="shared" si="44"/>
        <v>0</v>
      </c>
      <c r="V176" s="445">
        <f t="shared" si="45"/>
        <v>0</v>
      </c>
    </row>
    <row r="177" spans="2:22" ht="15" customHeight="1" x14ac:dyDescent="0.3">
      <c r="B177" s="70" t="str">
        <f t="shared" si="39"/>
        <v>!!!</v>
      </c>
      <c r="C177" s="319"/>
      <c r="D177" s="347"/>
      <c r="E177" s="340"/>
      <c r="F177" s="233"/>
      <c r="G177" s="262"/>
      <c r="H177" s="306"/>
      <c r="I177" s="301"/>
      <c r="J177" s="301"/>
      <c r="K177" s="301"/>
      <c r="L177" s="302"/>
      <c r="N177" s="445" t="str">
        <f t="shared" si="46"/>
        <v>Leer</v>
      </c>
      <c r="O177" s="445" t="str">
        <f t="shared" si="47"/>
        <v>Leer</v>
      </c>
      <c r="P177" s="445" t="str">
        <f>VLOOKUP($C177,{"29 -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7" s="445">
        <f t="shared" si="40"/>
        <v>0</v>
      </c>
      <c r="R177" s="445">
        <f t="shared" si="41"/>
        <v>0</v>
      </c>
      <c r="S177" s="445">
        <f t="shared" si="42"/>
        <v>0</v>
      </c>
      <c r="T177" s="445">
        <f t="shared" si="43"/>
        <v>0</v>
      </c>
      <c r="U177" s="445">
        <f t="shared" si="44"/>
        <v>0</v>
      </c>
      <c r="V177" s="445">
        <f t="shared" si="45"/>
        <v>0</v>
      </c>
    </row>
    <row r="178" spans="2:22" ht="15" customHeight="1" x14ac:dyDescent="0.3">
      <c r="B178" s="70" t="str">
        <f t="shared" si="39"/>
        <v>!!!</v>
      </c>
      <c r="C178" s="319"/>
      <c r="D178" s="347"/>
      <c r="E178" s="340"/>
      <c r="F178" s="233"/>
      <c r="G178" s="262"/>
      <c r="H178" s="306"/>
      <c r="I178" s="301"/>
      <c r="J178" s="301"/>
      <c r="K178" s="301"/>
      <c r="L178" s="302"/>
      <c r="N178" s="445" t="str">
        <f t="shared" si="46"/>
        <v>Leer</v>
      </c>
      <c r="O178" s="445" t="str">
        <f t="shared" si="47"/>
        <v>Leer</v>
      </c>
      <c r="P178" s="445" t="str">
        <f>VLOOKUP($C178,{"29 -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8" s="445">
        <f t="shared" si="40"/>
        <v>0</v>
      </c>
      <c r="R178" s="445">
        <f t="shared" si="41"/>
        <v>0</v>
      </c>
      <c r="S178" s="445">
        <f t="shared" si="42"/>
        <v>0</v>
      </c>
      <c r="T178" s="445">
        <f t="shared" si="43"/>
        <v>0</v>
      </c>
      <c r="U178" s="445">
        <f t="shared" si="44"/>
        <v>0</v>
      </c>
      <c r="V178" s="445">
        <f t="shared" si="45"/>
        <v>0</v>
      </c>
    </row>
    <row r="179" spans="2:22" ht="15" customHeight="1" x14ac:dyDescent="0.3">
      <c r="B179" s="70" t="str">
        <f t="shared" si="39"/>
        <v>!!!</v>
      </c>
      <c r="C179" s="319"/>
      <c r="D179" s="347"/>
      <c r="E179" s="340"/>
      <c r="F179" s="233"/>
      <c r="G179" s="262"/>
      <c r="H179" s="306"/>
      <c r="I179" s="301"/>
      <c r="J179" s="301"/>
      <c r="K179" s="301"/>
      <c r="L179" s="302"/>
      <c r="N179" s="445" t="str">
        <f t="shared" si="46"/>
        <v>Leer</v>
      </c>
      <c r="O179" s="445" t="str">
        <f t="shared" si="47"/>
        <v>Leer</v>
      </c>
      <c r="P179" s="445" t="str">
        <f>VLOOKUP($C179,{"29 -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9" s="445">
        <f t="shared" si="40"/>
        <v>0</v>
      </c>
      <c r="R179" s="445">
        <f t="shared" si="41"/>
        <v>0</v>
      </c>
      <c r="S179" s="445">
        <f t="shared" si="42"/>
        <v>0</v>
      </c>
      <c r="T179" s="445">
        <f t="shared" si="43"/>
        <v>0</v>
      </c>
      <c r="U179" s="445">
        <f t="shared" si="44"/>
        <v>0</v>
      </c>
      <c r="V179" s="445">
        <f t="shared" si="45"/>
        <v>0</v>
      </c>
    </row>
    <row r="180" spans="2:22" ht="15" customHeight="1" x14ac:dyDescent="0.3">
      <c r="B180" s="70" t="str">
        <f t="shared" si="39"/>
        <v>!!!</v>
      </c>
      <c r="C180" s="319"/>
      <c r="D180" s="347"/>
      <c r="E180" s="340"/>
      <c r="F180" s="233"/>
      <c r="G180" s="262"/>
      <c r="H180" s="306"/>
      <c r="I180" s="301"/>
      <c r="J180" s="301"/>
      <c r="K180" s="301"/>
      <c r="L180" s="302"/>
      <c r="N180" s="445" t="str">
        <f t="shared" si="46"/>
        <v>Leer</v>
      </c>
      <c r="O180" s="445" t="str">
        <f t="shared" si="47"/>
        <v>Leer</v>
      </c>
      <c r="P180" s="445" t="str">
        <f>VLOOKUP($C180,{"29 -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0" s="445">
        <f t="shared" si="40"/>
        <v>0</v>
      </c>
      <c r="R180" s="445">
        <f t="shared" si="41"/>
        <v>0</v>
      </c>
      <c r="S180" s="445">
        <f t="shared" si="42"/>
        <v>0</v>
      </c>
      <c r="T180" s="445">
        <f t="shared" si="43"/>
        <v>0</v>
      </c>
      <c r="U180" s="445">
        <f t="shared" si="44"/>
        <v>0</v>
      </c>
      <c r="V180" s="445">
        <f t="shared" si="45"/>
        <v>0</v>
      </c>
    </row>
    <row r="181" spans="2:22" ht="15" customHeight="1" x14ac:dyDescent="0.3">
      <c r="B181" s="70" t="str">
        <f t="shared" si="39"/>
        <v>!!!</v>
      </c>
      <c r="C181" s="319"/>
      <c r="D181" s="347"/>
      <c r="E181" s="340"/>
      <c r="F181" s="233"/>
      <c r="G181" s="262"/>
      <c r="H181" s="306"/>
      <c r="I181" s="301"/>
      <c r="J181" s="301"/>
      <c r="K181" s="301"/>
      <c r="L181" s="302"/>
      <c r="N181" s="445" t="str">
        <f t="shared" si="46"/>
        <v>Leer</v>
      </c>
      <c r="O181" s="445" t="str">
        <f t="shared" si="47"/>
        <v>Leer</v>
      </c>
      <c r="P181" s="445" t="str">
        <f>VLOOKUP($C181,{"29 -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1" s="445">
        <f t="shared" si="40"/>
        <v>0</v>
      </c>
      <c r="R181" s="445">
        <f t="shared" si="41"/>
        <v>0</v>
      </c>
      <c r="S181" s="445">
        <f t="shared" si="42"/>
        <v>0</v>
      </c>
      <c r="T181" s="445">
        <f t="shared" si="43"/>
        <v>0</v>
      </c>
      <c r="U181" s="445">
        <f t="shared" si="44"/>
        <v>0</v>
      </c>
      <c r="V181" s="445">
        <f t="shared" si="45"/>
        <v>0</v>
      </c>
    </row>
    <row r="182" spans="2:22" ht="15" customHeight="1" x14ac:dyDescent="0.3">
      <c r="B182" s="70" t="str">
        <f t="shared" si="39"/>
        <v>!!!</v>
      </c>
      <c r="C182" s="319"/>
      <c r="D182" s="347"/>
      <c r="E182" s="340"/>
      <c r="F182" s="233"/>
      <c r="G182" s="262"/>
      <c r="H182" s="306"/>
      <c r="I182" s="301"/>
      <c r="J182" s="301"/>
      <c r="K182" s="301"/>
      <c r="L182" s="302"/>
      <c r="N182" s="445" t="str">
        <f t="shared" si="46"/>
        <v>Leer</v>
      </c>
      <c r="O182" s="445" t="str">
        <f t="shared" si="47"/>
        <v>Leer</v>
      </c>
      <c r="P182" s="445" t="str">
        <f>VLOOKUP($C182,{"29 -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2" s="445">
        <f t="shared" si="40"/>
        <v>0</v>
      </c>
      <c r="R182" s="445">
        <f t="shared" si="41"/>
        <v>0</v>
      </c>
      <c r="S182" s="445">
        <f t="shared" si="42"/>
        <v>0</v>
      </c>
      <c r="T182" s="445">
        <f t="shared" si="43"/>
        <v>0</v>
      </c>
      <c r="U182" s="445">
        <f t="shared" si="44"/>
        <v>0</v>
      </c>
      <c r="V182" s="445">
        <f t="shared" si="45"/>
        <v>0</v>
      </c>
    </row>
    <row r="183" spans="2:22" ht="15" customHeight="1" x14ac:dyDescent="0.3">
      <c r="B183" s="70" t="str">
        <f t="shared" si="39"/>
        <v>!!!</v>
      </c>
      <c r="C183" s="319"/>
      <c r="D183" s="347"/>
      <c r="E183" s="340"/>
      <c r="F183" s="233"/>
      <c r="G183" s="262"/>
      <c r="H183" s="306"/>
      <c r="I183" s="301"/>
      <c r="J183" s="301"/>
      <c r="K183" s="301"/>
      <c r="L183" s="302"/>
      <c r="N183" s="445" t="str">
        <f t="shared" si="46"/>
        <v>Leer</v>
      </c>
      <c r="O183" s="445" t="str">
        <f t="shared" si="47"/>
        <v>Leer</v>
      </c>
      <c r="P183" s="445" t="str">
        <f>VLOOKUP($C183,{"29 -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3" s="445">
        <f t="shared" si="40"/>
        <v>0</v>
      </c>
      <c r="R183" s="445">
        <f t="shared" si="41"/>
        <v>0</v>
      </c>
      <c r="S183" s="445">
        <f t="shared" si="42"/>
        <v>0</v>
      </c>
      <c r="T183" s="445">
        <f t="shared" si="43"/>
        <v>0</v>
      </c>
      <c r="U183" s="445">
        <f t="shared" si="44"/>
        <v>0</v>
      </c>
      <c r="V183" s="445">
        <f t="shared" si="45"/>
        <v>0</v>
      </c>
    </row>
    <row r="184" spans="2:22" ht="15" customHeight="1" x14ac:dyDescent="0.3">
      <c r="B184" s="70" t="str">
        <f t="shared" si="39"/>
        <v>!!!</v>
      </c>
      <c r="C184" s="319"/>
      <c r="D184" s="347"/>
      <c r="E184" s="340"/>
      <c r="F184" s="233"/>
      <c r="G184" s="262"/>
      <c r="H184" s="306"/>
      <c r="I184" s="301"/>
      <c r="J184" s="301"/>
      <c r="K184" s="301"/>
      <c r="L184" s="302"/>
      <c r="N184" s="445" t="str">
        <f t="shared" si="46"/>
        <v>Leer</v>
      </c>
      <c r="O184" s="445" t="str">
        <f t="shared" si="47"/>
        <v>Leer</v>
      </c>
      <c r="P184" s="445" t="str">
        <f>VLOOKUP($C184,{"29 -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4" s="445">
        <f t="shared" si="40"/>
        <v>0</v>
      </c>
      <c r="R184" s="445">
        <f t="shared" si="41"/>
        <v>0</v>
      </c>
      <c r="S184" s="445">
        <f t="shared" si="42"/>
        <v>0</v>
      </c>
      <c r="T184" s="445">
        <f t="shared" si="43"/>
        <v>0</v>
      </c>
      <c r="U184" s="445">
        <f t="shared" si="44"/>
        <v>0</v>
      </c>
      <c r="V184" s="445">
        <f t="shared" si="45"/>
        <v>0</v>
      </c>
    </row>
    <row r="185" spans="2:22" ht="15" customHeight="1" x14ac:dyDescent="0.3">
      <c r="B185" s="70" t="str">
        <f t="shared" si="39"/>
        <v>!!!</v>
      </c>
      <c r="C185" s="319"/>
      <c r="D185" s="347"/>
      <c r="E185" s="340"/>
      <c r="F185" s="233"/>
      <c r="G185" s="262"/>
      <c r="H185" s="306"/>
      <c r="I185" s="301"/>
      <c r="J185" s="301"/>
      <c r="K185" s="301"/>
      <c r="L185" s="302"/>
      <c r="N185" s="445" t="str">
        <f t="shared" si="46"/>
        <v>Leer</v>
      </c>
      <c r="O185" s="445" t="str">
        <f t="shared" si="47"/>
        <v>Leer</v>
      </c>
      <c r="P185" s="445" t="str">
        <f>VLOOKUP($C185,{"29 -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5" s="445">
        <f t="shared" si="40"/>
        <v>0</v>
      </c>
      <c r="R185" s="445">
        <f t="shared" si="41"/>
        <v>0</v>
      </c>
      <c r="S185" s="445">
        <f t="shared" si="42"/>
        <v>0</v>
      </c>
      <c r="T185" s="445">
        <f t="shared" si="43"/>
        <v>0</v>
      </c>
      <c r="U185" s="445">
        <f t="shared" si="44"/>
        <v>0</v>
      </c>
      <c r="V185" s="445">
        <f t="shared" si="45"/>
        <v>0</v>
      </c>
    </row>
    <row r="186" spans="2:22" ht="15" customHeight="1" x14ac:dyDescent="0.3">
      <c r="B186" s="70" t="str">
        <f t="shared" ref="B186:B249" si="48">IF(SUM(Q186:U186)&lt;5,"!!!","")</f>
        <v>!!!</v>
      </c>
      <c r="C186" s="319"/>
      <c r="D186" s="347"/>
      <c r="E186" s="340"/>
      <c r="F186" s="233"/>
      <c r="G186" s="262"/>
      <c r="H186" s="306"/>
      <c r="I186" s="301"/>
      <c r="J186" s="301"/>
      <c r="K186" s="301"/>
      <c r="L186" s="302"/>
      <c r="N186" s="445" t="str">
        <f t="shared" si="46"/>
        <v>Leer</v>
      </c>
      <c r="O186" s="445" t="str">
        <f t="shared" si="47"/>
        <v>Leer</v>
      </c>
      <c r="P186" s="445" t="str">
        <f>VLOOKUP($C186,{"29 -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6" s="445">
        <f t="shared" ref="Q186:Q249" si="49">IF(LEN(C186)&gt;0,1,0)</f>
        <v>0</v>
      </c>
      <c r="R186" s="445">
        <f t="shared" ref="R186:R249" si="50">IF(LEN(D186)&gt;0,1,0)</f>
        <v>0</v>
      </c>
      <c r="S186" s="445">
        <f t="shared" ref="S186:S249" si="51">IF(LEN(E186)&gt;0,1,0)</f>
        <v>0</v>
      </c>
      <c r="T186" s="445">
        <f t="shared" ref="T186:T249" si="52">IF(LEN(F186)&gt;0,1,0)</f>
        <v>0</v>
      </c>
      <c r="U186" s="445">
        <f t="shared" ref="U186:U249" si="53">IF(LEN(G186)&gt;0,1,0)</f>
        <v>0</v>
      </c>
      <c r="V186" s="445">
        <f t="shared" ref="V186:V249" si="54">IF(LEN(H186)&gt;0,1,0)</f>
        <v>0</v>
      </c>
    </row>
    <row r="187" spans="2:22" ht="15" customHeight="1" x14ac:dyDescent="0.3">
      <c r="B187" s="70" t="str">
        <f t="shared" si="48"/>
        <v>!!!</v>
      </c>
      <c r="C187" s="319"/>
      <c r="D187" s="347"/>
      <c r="E187" s="340"/>
      <c r="F187" s="233"/>
      <c r="G187" s="262"/>
      <c r="H187" s="306"/>
      <c r="I187" s="301"/>
      <c r="J187" s="301"/>
      <c r="K187" s="301"/>
      <c r="L187" s="302"/>
      <c r="N187" s="445" t="str">
        <f t="shared" ref="N187:N250" si="55">IF(C186&lt;&gt;"","Einrichtungen","Leer")</f>
        <v>Leer</v>
      </c>
      <c r="O187" s="445" t="str">
        <f t="shared" ref="O187:O250" si="56">IF($C187&lt;&gt;"","Anrechnungstatbestand","Leer")</f>
        <v>Leer</v>
      </c>
      <c r="P187" s="445" t="str">
        <f>VLOOKUP($C187,{"29 -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7" s="445">
        <f t="shared" si="49"/>
        <v>0</v>
      </c>
      <c r="R187" s="445">
        <f t="shared" si="50"/>
        <v>0</v>
      </c>
      <c r="S187" s="445">
        <f t="shared" si="51"/>
        <v>0</v>
      </c>
      <c r="T187" s="445">
        <f t="shared" si="52"/>
        <v>0</v>
      </c>
      <c r="U187" s="445">
        <f t="shared" si="53"/>
        <v>0</v>
      </c>
      <c r="V187" s="445">
        <f t="shared" si="54"/>
        <v>0</v>
      </c>
    </row>
    <row r="188" spans="2:22" ht="15" customHeight="1" x14ac:dyDescent="0.3">
      <c r="B188" s="70" t="str">
        <f t="shared" si="48"/>
        <v>!!!</v>
      </c>
      <c r="C188" s="319"/>
      <c r="D188" s="347"/>
      <c r="E188" s="340"/>
      <c r="F188" s="233"/>
      <c r="G188" s="262"/>
      <c r="H188" s="306"/>
      <c r="I188" s="301"/>
      <c r="J188" s="301"/>
      <c r="K188" s="301"/>
      <c r="L188" s="302"/>
      <c r="N188" s="445" t="str">
        <f t="shared" si="55"/>
        <v>Leer</v>
      </c>
      <c r="O188" s="445" t="str">
        <f t="shared" si="56"/>
        <v>Leer</v>
      </c>
      <c r="P188" s="445" t="str">
        <f>VLOOKUP($C188,{"29 -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8" s="445">
        <f t="shared" si="49"/>
        <v>0</v>
      </c>
      <c r="R188" s="445">
        <f t="shared" si="50"/>
        <v>0</v>
      </c>
      <c r="S188" s="445">
        <f t="shared" si="51"/>
        <v>0</v>
      </c>
      <c r="T188" s="445">
        <f t="shared" si="52"/>
        <v>0</v>
      </c>
      <c r="U188" s="445">
        <f t="shared" si="53"/>
        <v>0</v>
      </c>
      <c r="V188" s="445">
        <f t="shared" si="54"/>
        <v>0</v>
      </c>
    </row>
    <row r="189" spans="2:22" ht="15" customHeight="1" x14ac:dyDescent="0.3">
      <c r="B189" s="70" t="str">
        <f t="shared" si="48"/>
        <v>!!!</v>
      </c>
      <c r="C189" s="319"/>
      <c r="D189" s="347"/>
      <c r="E189" s="340"/>
      <c r="F189" s="233"/>
      <c r="G189" s="262"/>
      <c r="H189" s="306"/>
      <c r="I189" s="301"/>
      <c r="J189" s="301"/>
      <c r="K189" s="301"/>
      <c r="L189" s="302"/>
      <c r="N189" s="445" t="str">
        <f t="shared" si="55"/>
        <v>Leer</v>
      </c>
      <c r="O189" s="445" t="str">
        <f t="shared" si="56"/>
        <v>Leer</v>
      </c>
      <c r="P189" s="445" t="str">
        <f>VLOOKUP($C189,{"29 -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9" s="445">
        <f t="shared" si="49"/>
        <v>0</v>
      </c>
      <c r="R189" s="445">
        <f t="shared" si="50"/>
        <v>0</v>
      </c>
      <c r="S189" s="445">
        <f t="shared" si="51"/>
        <v>0</v>
      </c>
      <c r="T189" s="445">
        <f t="shared" si="52"/>
        <v>0</v>
      </c>
      <c r="U189" s="445">
        <f t="shared" si="53"/>
        <v>0</v>
      </c>
      <c r="V189" s="445">
        <f t="shared" si="54"/>
        <v>0</v>
      </c>
    </row>
    <row r="190" spans="2:22" ht="15" customHeight="1" x14ac:dyDescent="0.3">
      <c r="B190" s="70" t="str">
        <f t="shared" si="48"/>
        <v>!!!</v>
      </c>
      <c r="C190" s="319"/>
      <c r="D190" s="347"/>
      <c r="E190" s="340"/>
      <c r="F190" s="233"/>
      <c r="G190" s="262"/>
      <c r="H190" s="306"/>
      <c r="I190" s="301"/>
      <c r="J190" s="301"/>
      <c r="K190" s="301"/>
      <c r="L190" s="302"/>
      <c r="N190" s="445" t="str">
        <f t="shared" si="55"/>
        <v>Leer</v>
      </c>
      <c r="O190" s="445" t="str">
        <f t="shared" si="56"/>
        <v>Leer</v>
      </c>
      <c r="P190" s="445" t="str">
        <f>VLOOKUP($C190,{"29 -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0" s="445">
        <f t="shared" si="49"/>
        <v>0</v>
      </c>
      <c r="R190" s="445">
        <f t="shared" si="50"/>
        <v>0</v>
      </c>
      <c r="S190" s="445">
        <f t="shared" si="51"/>
        <v>0</v>
      </c>
      <c r="T190" s="445">
        <f t="shared" si="52"/>
        <v>0</v>
      </c>
      <c r="U190" s="445">
        <f t="shared" si="53"/>
        <v>0</v>
      </c>
      <c r="V190" s="445">
        <f t="shared" si="54"/>
        <v>0</v>
      </c>
    </row>
    <row r="191" spans="2:22" ht="15" customHeight="1" x14ac:dyDescent="0.3">
      <c r="B191" s="70" t="str">
        <f t="shared" si="48"/>
        <v>!!!</v>
      </c>
      <c r="C191" s="319"/>
      <c r="D191" s="347"/>
      <c r="E191" s="340"/>
      <c r="F191" s="233"/>
      <c r="G191" s="262"/>
      <c r="H191" s="306"/>
      <c r="I191" s="301"/>
      <c r="J191" s="301"/>
      <c r="K191" s="301"/>
      <c r="L191" s="302"/>
      <c r="N191" s="445" t="str">
        <f t="shared" si="55"/>
        <v>Leer</v>
      </c>
      <c r="O191" s="445" t="str">
        <f t="shared" si="56"/>
        <v>Leer</v>
      </c>
      <c r="P191" s="445" t="str">
        <f>VLOOKUP($C191,{"29 -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1" s="445">
        <f t="shared" si="49"/>
        <v>0</v>
      </c>
      <c r="R191" s="445">
        <f t="shared" si="50"/>
        <v>0</v>
      </c>
      <c r="S191" s="445">
        <f t="shared" si="51"/>
        <v>0</v>
      </c>
      <c r="T191" s="445">
        <f t="shared" si="52"/>
        <v>0</v>
      </c>
      <c r="U191" s="445">
        <f t="shared" si="53"/>
        <v>0</v>
      </c>
      <c r="V191" s="445">
        <f t="shared" si="54"/>
        <v>0</v>
      </c>
    </row>
    <row r="192" spans="2:22" ht="15" customHeight="1" x14ac:dyDescent="0.3">
      <c r="B192" s="70" t="str">
        <f t="shared" si="48"/>
        <v>!!!</v>
      </c>
      <c r="C192" s="319"/>
      <c r="D192" s="347"/>
      <c r="E192" s="340"/>
      <c r="F192" s="233"/>
      <c r="G192" s="262"/>
      <c r="H192" s="306"/>
      <c r="I192" s="301"/>
      <c r="J192" s="301"/>
      <c r="K192" s="301"/>
      <c r="L192" s="302"/>
      <c r="N192" s="445" t="str">
        <f t="shared" si="55"/>
        <v>Leer</v>
      </c>
      <c r="O192" s="445" t="str">
        <f t="shared" si="56"/>
        <v>Leer</v>
      </c>
      <c r="P192" s="445" t="str">
        <f>VLOOKUP($C192,{"29 -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2" s="445">
        <f t="shared" si="49"/>
        <v>0</v>
      </c>
      <c r="R192" s="445">
        <f t="shared" si="50"/>
        <v>0</v>
      </c>
      <c r="S192" s="445">
        <f t="shared" si="51"/>
        <v>0</v>
      </c>
      <c r="T192" s="445">
        <f t="shared" si="52"/>
        <v>0</v>
      </c>
      <c r="U192" s="445">
        <f t="shared" si="53"/>
        <v>0</v>
      </c>
      <c r="V192" s="445">
        <f t="shared" si="54"/>
        <v>0</v>
      </c>
    </row>
    <row r="193" spans="2:22" ht="15" customHeight="1" x14ac:dyDescent="0.3">
      <c r="B193" s="70" t="str">
        <f t="shared" si="48"/>
        <v>!!!</v>
      </c>
      <c r="C193" s="319"/>
      <c r="D193" s="347"/>
      <c r="E193" s="340"/>
      <c r="F193" s="233"/>
      <c r="G193" s="262"/>
      <c r="H193" s="306"/>
      <c r="I193" s="301"/>
      <c r="J193" s="301"/>
      <c r="K193" s="301"/>
      <c r="L193" s="302"/>
      <c r="N193" s="445" t="str">
        <f t="shared" si="55"/>
        <v>Leer</v>
      </c>
      <c r="O193" s="445" t="str">
        <f t="shared" si="56"/>
        <v>Leer</v>
      </c>
      <c r="P193" s="445" t="str">
        <f>VLOOKUP($C193,{"29 -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3" s="445">
        <f t="shared" si="49"/>
        <v>0</v>
      </c>
      <c r="R193" s="445">
        <f t="shared" si="50"/>
        <v>0</v>
      </c>
      <c r="S193" s="445">
        <f t="shared" si="51"/>
        <v>0</v>
      </c>
      <c r="T193" s="445">
        <f t="shared" si="52"/>
        <v>0</v>
      </c>
      <c r="U193" s="445">
        <f t="shared" si="53"/>
        <v>0</v>
      </c>
      <c r="V193" s="445">
        <f t="shared" si="54"/>
        <v>0</v>
      </c>
    </row>
    <row r="194" spans="2:22" ht="15" customHeight="1" x14ac:dyDescent="0.3">
      <c r="B194" s="70" t="str">
        <f t="shared" si="48"/>
        <v>!!!</v>
      </c>
      <c r="C194" s="319"/>
      <c r="D194" s="347"/>
      <c r="E194" s="340"/>
      <c r="F194" s="233"/>
      <c r="G194" s="262"/>
      <c r="H194" s="306"/>
      <c r="I194" s="301"/>
      <c r="J194" s="301"/>
      <c r="K194" s="301"/>
      <c r="L194" s="302"/>
      <c r="N194" s="445" t="str">
        <f t="shared" si="55"/>
        <v>Leer</v>
      </c>
      <c r="O194" s="445" t="str">
        <f t="shared" si="56"/>
        <v>Leer</v>
      </c>
      <c r="P194" s="445" t="str">
        <f>VLOOKUP($C194,{"29 -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4" s="445">
        <f t="shared" si="49"/>
        <v>0</v>
      </c>
      <c r="R194" s="445">
        <f t="shared" si="50"/>
        <v>0</v>
      </c>
      <c r="S194" s="445">
        <f t="shared" si="51"/>
        <v>0</v>
      </c>
      <c r="T194" s="445">
        <f t="shared" si="52"/>
        <v>0</v>
      </c>
      <c r="U194" s="445">
        <f t="shared" si="53"/>
        <v>0</v>
      </c>
      <c r="V194" s="445">
        <f t="shared" si="54"/>
        <v>0</v>
      </c>
    </row>
    <row r="195" spans="2:22" ht="15" customHeight="1" x14ac:dyDescent="0.3">
      <c r="B195" s="70" t="str">
        <f t="shared" si="48"/>
        <v>!!!</v>
      </c>
      <c r="C195" s="319"/>
      <c r="D195" s="347"/>
      <c r="E195" s="340"/>
      <c r="F195" s="233"/>
      <c r="G195" s="262"/>
      <c r="H195" s="306"/>
      <c r="I195" s="301"/>
      <c r="J195" s="301"/>
      <c r="K195" s="301"/>
      <c r="L195" s="302"/>
      <c r="N195" s="445" t="str">
        <f t="shared" si="55"/>
        <v>Leer</v>
      </c>
      <c r="O195" s="445" t="str">
        <f t="shared" si="56"/>
        <v>Leer</v>
      </c>
      <c r="P195" s="445" t="str">
        <f>VLOOKUP($C195,{"29 -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5" s="445">
        <f t="shared" si="49"/>
        <v>0</v>
      </c>
      <c r="R195" s="445">
        <f t="shared" si="50"/>
        <v>0</v>
      </c>
      <c r="S195" s="445">
        <f t="shared" si="51"/>
        <v>0</v>
      </c>
      <c r="T195" s="445">
        <f t="shared" si="52"/>
        <v>0</v>
      </c>
      <c r="U195" s="445">
        <f t="shared" si="53"/>
        <v>0</v>
      </c>
      <c r="V195" s="445">
        <f t="shared" si="54"/>
        <v>0</v>
      </c>
    </row>
    <row r="196" spans="2:22" ht="15" customHeight="1" x14ac:dyDescent="0.3">
      <c r="B196" s="70" t="str">
        <f t="shared" si="48"/>
        <v>!!!</v>
      </c>
      <c r="C196" s="319"/>
      <c r="D196" s="347"/>
      <c r="E196" s="340"/>
      <c r="F196" s="233"/>
      <c r="G196" s="262"/>
      <c r="H196" s="306"/>
      <c r="I196" s="301"/>
      <c r="J196" s="301"/>
      <c r="K196" s="301"/>
      <c r="L196" s="302"/>
      <c r="N196" s="445" t="str">
        <f t="shared" si="55"/>
        <v>Leer</v>
      </c>
      <c r="O196" s="445" t="str">
        <f t="shared" si="56"/>
        <v>Leer</v>
      </c>
      <c r="P196" s="445" t="str">
        <f>VLOOKUP($C196,{"29 -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6" s="445">
        <f t="shared" si="49"/>
        <v>0</v>
      </c>
      <c r="R196" s="445">
        <f t="shared" si="50"/>
        <v>0</v>
      </c>
      <c r="S196" s="445">
        <f t="shared" si="51"/>
        <v>0</v>
      </c>
      <c r="T196" s="445">
        <f t="shared" si="52"/>
        <v>0</v>
      </c>
      <c r="U196" s="445">
        <f t="shared" si="53"/>
        <v>0</v>
      </c>
      <c r="V196" s="445">
        <f t="shared" si="54"/>
        <v>0</v>
      </c>
    </row>
    <row r="197" spans="2:22" ht="15" customHeight="1" x14ac:dyDescent="0.3">
      <c r="B197" s="70" t="str">
        <f t="shared" si="48"/>
        <v>!!!</v>
      </c>
      <c r="C197" s="319"/>
      <c r="D197" s="347"/>
      <c r="E197" s="340"/>
      <c r="F197" s="233"/>
      <c r="G197" s="262"/>
      <c r="H197" s="306"/>
      <c r="I197" s="301"/>
      <c r="J197" s="301"/>
      <c r="K197" s="301"/>
      <c r="L197" s="302"/>
      <c r="N197" s="445" t="str">
        <f t="shared" si="55"/>
        <v>Leer</v>
      </c>
      <c r="O197" s="445" t="str">
        <f t="shared" si="56"/>
        <v>Leer</v>
      </c>
      <c r="P197" s="445" t="str">
        <f>VLOOKUP($C197,{"29 -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7" s="445">
        <f t="shared" si="49"/>
        <v>0</v>
      </c>
      <c r="R197" s="445">
        <f t="shared" si="50"/>
        <v>0</v>
      </c>
      <c r="S197" s="445">
        <f t="shared" si="51"/>
        <v>0</v>
      </c>
      <c r="T197" s="445">
        <f t="shared" si="52"/>
        <v>0</v>
      </c>
      <c r="U197" s="445">
        <f t="shared" si="53"/>
        <v>0</v>
      </c>
      <c r="V197" s="445">
        <f t="shared" si="54"/>
        <v>0</v>
      </c>
    </row>
    <row r="198" spans="2:22" ht="15" customHeight="1" x14ac:dyDescent="0.3">
      <c r="B198" s="70" t="str">
        <f t="shared" si="48"/>
        <v>!!!</v>
      </c>
      <c r="C198" s="319"/>
      <c r="D198" s="347"/>
      <c r="E198" s="340"/>
      <c r="F198" s="233"/>
      <c r="G198" s="262"/>
      <c r="H198" s="306"/>
      <c r="I198" s="301"/>
      <c r="J198" s="301"/>
      <c r="K198" s="301"/>
      <c r="L198" s="302"/>
      <c r="N198" s="445" t="str">
        <f t="shared" si="55"/>
        <v>Leer</v>
      </c>
      <c r="O198" s="445" t="str">
        <f t="shared" si="56"/>
        <v>Leer</v>
      </c>
      <c r="P198" s="445" t="str">
        <f>VLOOKUP($C198,{"29 -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8" s="445">
        <f t="shared" si="49"/>
        <v>0</v>
      </c>
      <c r="R198" s="445">
        <f t="shared" si="50"/>
        <v>0</v>
      </c>
      <c r="S198" s="445">
        <f t="shared" si="51"/>
        <v>0</v>
      </c>
      <c r="T198" s="445">
        <f t="shared" si="52"/>
        <v>0</v>
      </c>
      <c r="U198" s="445">
        <f t="shared" si="53"/>
        <v>0</v>
      </c>
      <c r="V198" s="445">
        <f t="shared" si="54"/>
        <v>0</v>
      </c>
    </row>
    <row r="199" spans="2:22" ht="15" customHeight="1" x14ac:dyDescent="0.3">
      <c r="B199" s="70" t="str">
        <f t="shared" si="48"/>
        <v>!!!</v>
      </c>
      <c r="C199" s="319"/>
      <c r="D199" s="347"/>
      <c r="E199" s="340"/>
      <c r="F199" s="233"/>
      <c r="G199" s="262"/>
      <c r="H199" s="306"/>
      <c r="I199" s="301"/>
      <c r="J199" s="301"/>
      <c r="K199" s="301"/>
      <c r="L199" s="302"/>
      <c r="N199" s="445" t="str">
        <f t="shared" si="55"/>
        <v>Leer</v>
      </c>
      <c r="O199" s="445" t="str">
        <f t="shared" si="56"/>
        <v>Leer</v>
      </c>
      <c r="P199" s="445" t="str">
        <f>VLOOKUP($C199,{"29 -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9" s="445">
        <f t="shared" si="49"/>
        <v>0</v>
      </c>
      <c r="R199" s="445">
        <f t="shared" si="50"/>
        <v>0</v>
      </c>
      <c r="S199" s="445">
        <f t="shared" si="51"/>
        <v>0</v>
      </c>
      <c r="T199" s="445">
        <f t="shared" si="52"/>
        <v>0</v>
      </c>
      <c r="U199" s="445">
        <f t="shared" si="53"/>
        <v>0</v>
      </c>
      <c r="V199" s="445">
        <f t="shared" si="54"/>
        <v>0</v>
      </c>
    </row>
    <row r="200" spans="2:22" ht="15" customHeight="1" x14ac:dyDescent="0.3">
      <c r="B200" s="70" t="str">
        <f t="shared" si="48"/>
        <v>!!!</v>
      </c>
      <c r="C200" s="319"/>
      <c r="D200" s="347"/>
      <c r="E200" s="340"/>
      <c r="F200" s="233"/>
      <c r="G200" s="262"/>
      <c r="H200" s="306"/>
      <c r="I200" s="301"/>
      <c r="J200" s="301"/>
      <c r="K200" s="301"/>
      <c r="L200" s="302"/>
      <c r="N200" s="445" t="str">
        <f t="shared" si="55"/>
        <v>Leer</v>
      </c>
      <c r="O200" s="445" t="str">
        <f t="shared" si="56"/>
        <v>Leer</v>
      </c>
      <c r="P200" s="445" t="str">
        <f>VLOOKUP($C200,{"29 -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0" s="445">
        <f t="shared" si="49"/>
        <v>0</v>
      </c>
      <c r="R200" s="445">
        <f t="shared" si="50"/>
        <v>0</v>
      </c>
      <c r="S200" s="445">
        <f t="shared" si="51"/>
        <v>0</v>
      </c>
      <c r="T200" s="445">
        <f t="shared" si="52"/>
        <v>0</v>
      </c>
      <c r="U200" s="445">
        <f t="shared" si="53"/>
        <v>0</v>
      </c>
      <c r="V200" s="445">
        <f t="shared" si="54"/>
        <v>0</v>
      </c>
    </row>
    <row r="201" spans="2:22" ht="15" customHeight="1" x14ac:dyDescent="0.3">
      <c r="B201" s="70" t="str">
        <f t="shared" si="48"/>
        <v>!!!</v>
      </c>
      <c r="C201" s="319"/>
      <c r="D201" s="347"/>
      <c r="E201" s="340"/>
      <c r="F201" s="233"/>
      <c r="G201" s="262"/>
      <c r="H201" s="306"/>
      <c r="I201" s="301"/>
      <c r="J201" s="301"/>
      <c r="K201" s="301"/>
      <c r="L201" s="302"/>
      <c r="N201" s="445" t="str">
        <f t="shared" si="55"/>
        <v>Leer</v>
      </c>
      <c r="O201" s="445" t="str">
        <f t="shared" si="56"/>
        <v>Leer</v>
      </c>
      <c r="P201" s="445" t="str">
        <f>VLOOKUP($C201,{"29 -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1" s="445">
        <f t="shared" si="49"/>
        <v>0</v>
      </c>
      <c r="R201" s="445">
        <f t="shared" si="50"/>
        <v>0</v>
      </c>
      <c r="S201" s="445">
        <f t="shared" si="51"/>
        <v>0</v>
      </c>
      <c r="T201" s="445">
        <f t="shared" si="52"/>
        <v>0</v>
      </c>
      <c r="U201" s="445">
        <f t="shared" si="53"/>
        <v>0</v>
      </c>
      <c r="V201" s="445">
        <f t="shared" si="54"/>
        <v>0</v>
      </c>
    </row>
    <row r="202" spans="2:22" ht="15" customHeight="1" x14ac:dyDescent="0.3">
      <c r="B202" s="70" t="str">
        <f t="shared" si="48"/>
        <v>!!!</v>
      </c>
      <c r="C202" s="319"/>
      <c r="D202" s="347"/>
      <c r="E202" s="340"/>
      <c r="F202" s="233"/>
      <c r="G202" s="262"/>
      <c r="H202" s="306"/>
      <c r="I202" s="301"/>
      <c r="J202" s="301"/>
      <c r="K202" s="301"/>
      <c r="L202" s="302"/>
      <c r="N202" s="445" t="str">
        <f t="shared" si="55"/>
        <v>Leer</v>
      </c>
      <c r="O202" s="445" t="str">
        <f t="shared" si="56"/>
        <v>Leer</v>
      </c>
      <c r="P202" s="445" t="str">
        <f>VLOOKUP($C202,{"29 -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2" s="445">
        <f t="shared" si="49"/>
        <v>0</v>
      </c>
      <c r="R202" s="445">
        <f t="shared" si="50"/>
        <v>0</v>
      </c>
      <c r="S202" s="445">
        <f t="shared" si="51"/>
        <v>0</v>
      </c>
      <c r="T202" s="445">
        <f t="shared" si="52"/>
        <v>0</v>
      </c>
      <c r="U202" s="445">
        <f t="shared" si="53"/>
        <v>0</v>
      </c>
      <c r="V202" s="445">
        <f t="shared" si="54"/>
        <v>0</v>
      </c>
    </row>
    <row r="203" spans="2:22" ht="15" customHeight="1" x14ac:dyDescent="0.3">
      <c r="B203" s="70" t="str">
        <f t="shared" si="48"/>
        <v>!!!</v>
      </c>
      <c r="C203" s="319"/>
      <c r="D203" s="347"/>
      <c r="E203" s="340"/>
      <c r="F203" s="233"/>
      <c r="G203" s="262"/>
      <c r="H203" s="306"/>
      <c r="I203" s="301"/>
      <c r="J203" s="301"/>
      <c r="K203" s="301"/>
      <c r="L203" s="302"/>
      <c r="N203" s="445" t="str">
        <f t="shared" si="55"/>
        <v>Leer</v>
      </c>
      <c r="O203" s="445" t="str">
        <f t="shared" si="56"/>
        <v>Leer</v>
      </c>
      <c r="P203" s="445" t="str">
        <f>VLOOKUP($C203,{"29 -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3" s="445">
        <f t="shared" si="49"/>
        <v>0</v>
      </c>
      <c r="R203" s="445">
        <f t="shared" si="50"/>
        <v>0</v>
      </c>
      <c r="S203" s="445">
        <f t="shared" si="51"/>
        <v>0</v>
      </c>
      <c r="T203" s="445">
        <f t="shared" si="52"/>
        <v>0</v>
      </c>
      <c r="U203" s="445">
        <f t="shared" si="53"/>
        <v>0</v>
      </c>
      <c r="V203" s="445">
        <f t="shared" si="54"/>
        <v>0</v>
      </c>
    </row>
    <row r="204" spans="2:22" ht="15" customHeight="1" x14ac:dyDescent="0.3">
      <c r="B204" s="70" t="str">
        <f t="shared" si="48"/>
        <v>!!!</v>
      </c>
      <c r="C204" s="319"/>
      <c r="D204" s="347"/>
      <c r="E204" s="340"/>
      <c r="F204" s="233"/>
      <c r="G204" s="262"/>
      <c r="H204" s="306"/>
      <c r="I204" s="301"/>
      <c r="J204" s="301"/>
      <c r="K204" s="301"/>
      <c r="L204" s="302"/>
      <c r="N204" s="445" t="str">
        <f t="shared" si="55"/>
        <v>Leer</v>
      </c>
      <c r="O204" s="445" t="str">
        <f t="shared" si="56"/>
        <v>Leer</v>
      </c>
      <c r="P204" s="445" t="str">
        <f>VLOOKUP($C204,{"29 -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4" s="445">
        <f t="shared" si="49"/>
        <v>0</v>
      </c>
      <c r="R204" s="445">
        <f t="shared" si="50"/>
        <v>0</v>
      </c>
      <c r="S204" s="445">
        <f t="shared" si="51"/>
        <v>0</v>
      </c>
      <c r="T204" s="445">
        <f t="shared" si="52"/>
        <v>0</v>
      </c>
      <c r="U204" s="445">
        <f t="shared" si="53"/>
        <v>0</v>
      </c>
      <c r="V204" s="445">
        <f t="shared" si="54"/>
        <v>0</v>
      </c>
    </row>
    <row r="205" spans="2:22" ht="15" customHeight="1" x14ac:dyDescent="0.3">
      <c r="B205" s="70" t="str">
        <f t="shared" si="48"/>
        <v>!!!</v>
      </c>
      <c r="C205" s="319"/>
      <c r="D205" s="347"/>
      <c r="E205" s="340"/>
      <c r="F205" s="233"/>
      <c r="G205" s="262"/>
      <c r="H205" s="306"/>
      <c r="I205" s="301"/>
      <c r="J205" s="301"/>
      <c r="K205" s="301"/>
      <c r="L205" s="302"/>
      <c r="N205" s="445" t="str">
        <f t="shared" si="55"/>
        <v>Leer</v>
      </c>
      <c r="O205" s="445" t="str">
        <f t="shared" si="56"/>
        <v>Leer</v>
      </c>
      <c r="P205" s="445" t="str">
        <f>VLOOKUP($C205,{"29 -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5" s="445">
        <f t="shared" si="49"/>
        <v>0</v>
      </c>
      <c r="R205" s="445">
        <f t="shared" si="50"/>
        <v>0</v>
      </c>
      <c r="S205" s="445">
        <f t="shared" si="51"/>
        <v>0</v>
      </c>
      <c r="T205" s="445">
        <f t="shared" si="52"/>
        <v>0</v>
      </c>
      <c r="U205" s="445">
        <f t="shared" si="53"/>
        <v>0</v>
      </c>
      <c r="V205" s="445">
        <f t="shared" si="54"/>
        <v>0</v>
      </c>
    </row>
    <row r="206" spans="2:22" ht="15" customHeight="1" x14ac:dyDescent="0.3">
      <c r="B206" s="70" t="str">
        <f t="shared" si="48"/>
        <v>!!!</v>
      </c>
      <c r="C206" s="319"/>
      <c r="D206" s="347"/>
      <c r="E206" s="340"/>
      <c r="F206" s="233"/>
      <c r="G206" s="262"/>
      <c r="H206" s="306"/>
      <c r="I206" s="301"/>
      <c r="J206" s="301"/>
      <c r="K206" s="301"/>
      <c r="L206" s="302"/>
      <c r="N206" s="445" t="str">
        <f t="shared" si="55"/>
        <v>Leer</v>
      </c>
      <c r="O206" s="445" t="str">
        <f t="shared" si="56"/>
        <v>Leer</v>
      </c>
      <c r="P206" s="445" t="str">
        <f>VLOOKUP($C206,{"29 -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6" s="445">
        <f t="shared" si="49"/>
        <v>0</v>
      </c>
      <c r="R206" s="445">
        <f t="shared" si="50"/>
        <v>0</v>
      </c>
      <c r="S206" s="445">
        <f t="shared" si="51"/>
        <v>0</v>
      </c>
      <c r="T206" s="445">
        <f t="shared" si="52"/>
        <v>0</v>
      </c>
      <c r="U206" s="445">
        <f t="shared" si="53"/>
        <v>0</v>
      </c>
      <c r="V206" s="445">
        <f t="shared" si="54"/>
        <v>0</v>
      </c>
    </row>
    <row r="207" spans="2:22" ht="15" customHeight="1" x14ac:dyDescent="0.3">
      <c r="B207" s="70" t="str">
        <f t="shared" si="48"/>
        <v>!!!</v>
      </c>
      <c r="C207" s="319"/>
      <c r="D207" s="347"/>
      <c r="E207" s="340"/>
      <c r="F207" s="233"/>
      <c r="G207" s="262"/>
      <c r="H207" s="306"/>
      <c r="I207" s="301"/>
      <c r="J207" s="301"/>
      <c r="K207" s="301"/>
      <c r="L207" s="302"/>
      <c r="N207" s="445" t="str">
        <f t="shared" si="55"/>
        <v>Leer</v>
      </c>
      <c r="O207" s="445" t="str">
        <f t="shared" si="56"/>
        <v>Leer</v>
      </c>
      <c r="P207" s="445" t="str">
        <f>VLOOKUP($C207,{"29 -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7" s="445">
        <f t="shared" si="49"/>
        <v>0</v>
      </c>
      <c r="R207" s="445">
        <f t="shared" si="50"/>
        <v>0</v>
      </c>
      <c r="S207" s="445">
        <f t="shared" si="51"/>
        <v>0</v>
      </c>
      <c r="T207" s="445">
        <f t="shared" si="52"/>
        <v>0</v>
      </c>
      <c r="U207" s="445">
        <f t="shared" si="53"/>
        <v>0</v>
      </c>
      <c r="V207" s="445">
        <f t="shared" si="54"/>
        <v>0</v>
      </c>
    </row>
    <row r="208" spans="2:22" ht="15" customHeight="1" x14ac:dyDescent="0.3">
      <c r="B208" s="70" t="str">
        <f t="shared" si="48"/>
        <v>!!!</v>
      </c>
      <c r="C208" s="319"/>
      <c r="D208" s="347"/>
      <c r="E208" s="340"/>
      <c r="F208" s="233"/>
      <c r="G208" s="262"/>
      <c r="H208" s="306"/>
      <c r="I208" s="301"/>
      <c r="J208" s="301"/>
      <c r="K208" s="301"/>
      <c r="L208" s="302"/>
      <c r="N208" s="445" t="str">
        <f t="shared" si="55"/>
        <v>Leer</v>
      </c>
      <c r="O208" s="445" t="str">
        <f t="shared" si="56"/>
        <v>Leer</v>
      </c>
      <c r="P208" s="445" t="str">
        <f>VLOOKUP($C208,{"29 -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8" s="445">
        <f t="shared" si="49"/>
        <v>0</v>
      </c>
      <c r="R208" s="445">
        <f t="shared" si="50"/>
        <v>0</v>
      </c>
      <c r="S208" s="445">
        <f t="shared" si="51"/>
        <v>0</v>
      </c>
      <c r="T208" s="445">
        <f t="shared" si="52"/>
        <v>0</v>
      </c>
      <c r="U208" s="445">
        <f t="shared" si="53"/>
        <v>0</v>
      </c>
      <c r="V208" s="445">
        <f t="shared" si="54"/>
        <v>0</v>
      </c>
    </row>
    <row r="209" spans="2:22" ht="15" customHeight="1" x14ac:dyDescent="0.3">
      <c r="B209" s="70" t="str">
        <f t="shared" si="48"/>
        <v>!!!</v>
      </c>
      <c r="C209" s="319"/>
      <c r="D209" s="347"/>
      <c r="E209" s="340"/>
      <c r="F209" s="233"/>
      <c r="G209" s="262"/>
      <c r="H209" s="306"/>
      <c r="I209" s="301"/>
      <c r="J209" s="301"/>
      <c r="K209" s="301"/>
      <c r="L209" s="302"/>
      <c r="N209" s="445" t="str">
        <f t="shared" si="55"/>
        <v>Leer</v>
      </c>
      <c r="O209" s="445" t="str">
        <f t="shared" si="56"/>
        <v>Leer</v>
      </c>
      <c r="P209" s="445" t="str">
        <f>VLOOKUP($C209,{"29 -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9" s="445">
        <f t="shared" si="49"/>
        <v>0</v>
      </c>
      <c r="R209" s="445">
        <f t="shared" si="50"/>
        <v>0</v>
      </c>
      <c r="S209" s="445">
        <f t="shared" si="51"/>
        <v>0</v>
      </c>
      <c r="T209" s="445">
        <f t="shared" si="52"/>
        <v>0</v>
      </c>
      <c r="U209" s="445">
        <f t="shared" si="53"/>
        <v>0</v>
      </c>
      <c r="V209" s="445">
        <f t="shared" si="54"/>
        <v>0</v>
      </c>
    </row>
    <row r="210" spans="2:22" ht="15" customHeight="1" x14ac:dyDescent="0.3">
      <c r="B210" s="70" t="str">
        <f t="shared" si="48"/>
        <v>!!!</v>
      </c>
      <c r="C210" s="319"/>
      <c r="D210" s="347"/>
      <c r="E210" s="340"/>
      <c r="F210" s="233"/>
      <c r="G210" s="262"/>
      <c r="H210" s="306"/>
      <c r="I210" s="301"/>
      <c r="J210" s="301"/>
      <c r="K210" s="301"/>
      <c r="L210" s="302"/>
      <c r="N210" s="445" t="str">
        <f t="shared" si="55"/>
        <v>Leer</v>
      </c>
      <c r="O210" s="445" t="str">
        <f t="shared" si="56"/>
        <v>Leer</v>
      </c>
      <c r="P210" s="445" t="str">
        <f>VLOOKUP($C210,{"29 -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0" s="445">
        <f t="shared" si="49"/>
        <v>0</v>
      </c>
      <c r="R210" s="445">
        <f t="shared" si="50"/>
        <v>0</v>
      </c>
      <c r="S210" s="445">
        <f t="shared" si="51"/>
        <v>0</v>
      </c>
      <c r="T210" s="445">
        <f t="shared" si="52"/>
        <v>0</v>
      </c>
      <c r="U210" s="445">
        <f t="shared" si="53"/>
        <v>0</v>
      </c>
      <c r="V210" s="445">
        <f t="shared" si="54"/>
        <v>0</v>
      </c>
    </row>
    <row r="211" spans="2:22" ht="15" customHeight="1" x14ac:dyDescent="0.3">
      <c r="B211" s="70" t="str">
        <f t="shared" si="48"/>
        <v>!!!</v>
      </c>
      <c r="C211" s="319"/>
      <c r="D211" s="347"/>
      <c r="E211" s="340"/>
      <c r="F211" s="233"/>
      <c r="G211" s="262"/>
      <c r="H211" s="306"/>
      <c r="I211" s="301"/>
      <c r="J211" s="301"/>
      <c r="K211" s="301"/>
      <c r="L211" s="302"/>
      <c r="N211" s="445" t="str">
        <f t="shared" si="55"/>
        <v>Leer</v>
      </c>
      <c r="O211" s="445" t="str">
        <f t="shared" si="56"/>
        <v>Leer</v>
      </c>
      <c r="P211" s="445" t="str">
        <f>VLOOKUP($C211,{"29 -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1" s="445">
        <f t="shared" si="49"/>
        <v>0</v>
      </c>
      <c r="R211" s="445">
        <f t="shared" si="50"/>
        <v>0</v>
      </c>
      <c r="S211" s="445">
        <f t="shared" si="51"/>
        <v>0</v>
      </c>
      <c r="T211" s="445">
        <f t="shared" si="52"/>
        <v>0</v>
      </c>
      <c r="U211" s="445">
        <f t="shared" si="53"/>
        <v>0</v>
      </c>
      <c r="V211" s="445">
        <f t="shared" si="54"/>
        <v>0</v>
      </c>
    </row>
    <row r="212" spans="2:22" ht="15" customHeight="1" x14ac:dyDescent="0.3">
      <c r="B212" s="70" t="str">
        <f t="shared" si="48"/>
        <v>!!!</v>
      </c>
      <c r="C212" s="319"/>
      <c r="D212" s="347"/>
      <c r="E212" s="340"/>
      <c r="F212" s="233"/>
      <c r="G212" s="262"/>
      <c r="H212" s="306"/>
      <c r="I212" s="301"/>
      <c r="J212" s="301"/>
      <c r="K212" s="301"/>
      <c r="L212" s="302"/>
      <c r="N212" s="445" t="str">
        <f t="shared" si="55"/>
        <v>Leer</v>
      </c>
      <c r="O212" s="445" t="str">
        <f t="shared" si="56"/>
        <v>Leer</v>
      </c>
      <c r="P212" s="445" t="str">
        <f>VLOOKUP($C212,{"29 -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2" s="445">
        <f t="shared" si="49"/>
        <v>0</v>
      </c>
      <c r="R212" s="445">
        <f t="shared" si="50"/>
        <v>0</v>
      </c>
      <c r="S212" s="445">
        <f t="shared" si="51"/>
        <v>0</v>
      </c>
      <c r="T212" s="445">
        <f t="shared" si="52"/>
        <v>0</v>
      </c>
      <c r="U212" s="445">
        <f t="shared" si="53"/>
        <v>0</v>
      </c>
      <c r="V212" s="445">
        <f t="shared" si="54"/>
        <v>0</v>
      </c>
    </row>
    <row r="213" spans="2:22" ht="15" customHeight="1" x14ac:dyDescent="0.3">
      <c r="B213" s="70" t="str">
        <f t="shared" si="48"/>
        <v>!!!</v>
      </c>
      <c r="C213" s="319"/>
      <c r="D213" s="347"/>
      <c r="E213" s="340"/>
      <c r="F213" s="233"/>
      <c r="G213" s="262"/>
      <c r="H213" s="306"/>
      <c r="I213" s="301"/>
      <c r="J213" s="301"/>
      <c r="K213" s="301"/>
      <c r="L213" s="302"/>
      <c r="N213" s="445" t="str">
        <f t="shared" si="55"/>
        <v>Leer</v>
      </c>
      <c r="O213" s="445" t="str">
        <f t="shared" si="56"/>
        <v>Leer</v>
      </c>
      <c r="P213" s="445" t="str">
        <f>VLOOKUP($C213,{"29 -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3" s="445">
        <f t="shared" si="49"/>
        <v>0</v>
      </c>
      <c r="R213" s="445">
        <f t="shared" si="50"/>
        <v>0</v>
      </c>
      <c r="S213" s="445">
        <f t="shared" si="51"/>
        <v>0</v>
      </c>
      <c r="T213" s="445">
        <f t="shared" si="52"/>
        <v>0</v>
      </c>
      <c r="U213" s="445">
        <f t="shared" si="53"/>
        <v>0</v>
      </c>
      <c r="V213" s="445">
        <f t="shared" si="54"/>
        <v>0</v>
      </c>
    </row>
    <row r="214" spans="2:22" ht="15" customHeight="1" x14ac:dyDescent="0.3">
      <c r="B214" s="70" t="str">
        <f t="shared" si="48"/>
        <v>!!!</v>
      </c>
      <c r="C214" s="319"/>
      <c r="D214" s="347"/>
      <c r="E214" s="340"/>
      <c r="F214" s="233"/>
      <c r="G214" s="262"/>
      <c r="H214" s="306"/>
      <c r="I214" s="301"/>
      <c r="J214" s="301"/>
      <c r="K214" s="301"/>
      <c r="L214" s="302"/>
      <c r="N214" s="445" t="str">
        <f t="shared" si="55"/>
        <v>Leer</v>
      </c>
      <c r="O214" s="445" t="str">
        <f t="shared" si="56"/>
        <v>Leer</v>
      </c>
      <c r="P214" s="445" t="str">
        <f>VLOOKUP($C214,{"29 -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4" s="445">
        <f t="shared" si="49"/>
        <v>0</v>
      </c>
      <c r="R214" s="445">
        <f t="shared" si="50"/>
        <v>0</v>
      </c>
      <c r="S214" s="445">
        <f t="shared" si="51"/>
        <v>0</v>
      </c>
      <c r="T214" s="445">
        <f t="shared" si="52"/>
        <v>0</v>
      </c>
      <c r="U214" s="445">
        <f t="shared" si="53"/>
        <v>0</v>
      </c>
      <c r="V214" s="445">
        <f t="shared" si="54"/>
        <v>0</v>
      </c>
    </row>
    <row r="215" spans="2:22" ht="15" customHeight="1" x14ac:dyDescent="0.3">
      <c r="B215" s="70" t="str">
        <f t="shared" si="48"/>
        <v>!!!</v>
      </c>
      <c r="C215" s="319"/>
      <c r="D215" s="347"/>
      <c r="E215" s="340"/>
      <c r="F215" s="233"/>
      <c r="G215" s="262"/>
      <c r="H215" s="306"/>
      <c r="I215" s="301"/>
      <c r="J215" s="301"/>
      <c r="K215" s="301"/>
      <c r="L215" s="302"/>
      <c r="N215" s="445" t="str">
        <f t="shared" si="55"/>
        <v>Leer</v>
      </c>
      <c r="O215" s="445" t="str">
        <f t="shared" si="56"/>
        <v>Leer</v>
      </c>
      <c r="P215" s="445" t="str">
        <f>VLOOKUP($C215,{"29 -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5" s="445">
        <f t="shared" si="49"/>
        <v>0</v>
      </c>
      <c r="R215" s="445">
        <f t="shared" si="50"/>
        <v>0</v>
      </c>
      <c r="S215" s="445">
        <f t="shared" si="51"/>
        <v>0</v>
      </c>
      <c r="T215" s="445">
        <f t="shared" si="52"/>
        <v>0</v>
      </c>
      <c r="U215" s="445">
        <f t="shared" si="53"/>
        <v>0</v>
      </c>
      <c r="V215" s="445">
        <f t="shared" si="54"/>
        <v>0</v>
      </c>
    </row>
    <row r="216" spans="2:22" ht="15" customHeight="1" x14ac:dyDescent="0.3">
      <c r="B216" s="70" t="str">
        <f t="shared" si="48"/>
        <v>!!!</v>
      </c>
      <c r="C216" s="319"/>
      <c r="D216" s="347"/>
      <c r="E216" s="340"/>
      <c r="F216" s="233"/>
      <c r="G216" s="262"/>
      <c r="H216" s="306"/>
      <c r="I216" s="301"/>
      <c r="J216" s="301"/>
      <c r="K216" s="301"/>
      <c r="L216" s="302"/>
      <c r="N216" s="445" t="str">
        <f t="shared" si="55"/>
        <v>Leer</v>
      </c>
      <c r="O216" s="445" t="str">
        <f t="shared" si="56"/>
        <v>Leer</v>
      </c>
      <c r="P216" s="445" t="str">
        <f>VLOOKUP($C216,{"29 -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6" s="445">
        <f t="shared" si="49"/>
        <v>0</v>
      </c>
      <c r="R216" s="445">
        <f t="shared" si="50"/>
        <v>0</v>
      </c>
      <c r="S216" s="445">
        <f t="shared" si="51"/>
        <v>0</v>
      </c>
      <c r="T216" s="445">
        <f t="shared" si="52"/>
        <v>0</v>
      </c>
      <c r="U216" s="445">
        <f t="shared" si="53"/>
        <v>0</v>
      </c>
      <c r="V216" s="445">
        <f t="shared" si="54"/>
        <v>0</v>
      </c>
    </row>
    <row r="217" spans="2:22" ht="15" customHeight="1" x14ac:dyDescent="0.3">
      <c r="B217" s="70" t="str">
        <f t="shared" si="48"/>
        <v>!!!</v>
      </c>
      <c r="C217" s="319"/>
      <c r="D217" s="347"/>
      <c r="E217" s="340"/>
      <c r="F217" s="233"/>
      <c r="G217" s="262"/>
      <c r="H217" s="306"/>
      <c r="I217" s="301"/>
      <c r="J217" s="301"/>
      <c r="K217" s="301"/>
      <c r="L217" s="302"/>
      <c r="N217" s="445" t="str">
        <f t="shared" si="55"/>
        <v>Leer</v>
      </c>
      <c r="O217" s="445" t="str">
        <f t="shared" si="56"/>
        <v>Leer</v>
      </c>
      <c r="P217" s="445" t="str">
        <f>VLOOKUP($C217,{"29 -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7" s="445">
        <f t="shared" si="49"/>
        <v>0</v>
      </c>
      <c r="R217" s="445">
        <f t="shared" si="50"/>
        <v>0</v>
      </c>
      <c r="S217" s="445">
        <f t="shared" si="51"/>
        <v>0</v>
      </c>
      <c r="T217" s="445">
        <f t="shared" si="52"/>
        <v>0</v>
      </c>
      <c r="U217" s="445">
        <f t="shared" si="53"/>
        <v>0</v>
      </c>
      <c r="V217" s="445">
        <f t="shared" si="54"/>
        <v>0</v>
      </c>
    </row>
    <row r="218" spans="2:22" ht="15" customHeight="1" x14ac:dyDescent="0.3">
      <c r="B218" s="70" t="str">
        <f t="shared" si="48"/>
        <v>!!!</v>
      </c>
      <c r="C218" s="319"/>
      <c r="D218" s="347"/>
      <c r="E218" s="340"/>
      <c r="F218" s="233"/>
      <c r="G218" s="262"/>
      <c r="H218" s="306"/>
      <c r="I218" s="301"/>
      <c r="J218" s="301"/>
      <c r="K218" s="301"/>
      <c r="L218" s="302"/>
      <c r="N218" s="445" t="str">
        <f t="shared" si="55"/>
        <v>Leer</v>
      </c>
      <c r="O218" s="445" t="str">
        <f t="shared" si="56"/>
        <v>Leer</v>
      </c>
      <c r="P218" s="445" t="str">
        <f>VLOOKUP($C218,{"29 -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8" s="445">
        <f t="shared" si="49"/>
        <v>0</v>
      </c>
      <c r="R218" s="445">
        <f t="shared" si="50"/>
        <v>0</v>
      </c>
      <c r="S218" s="445">
        <f t="shared" si="51"/>
        <v>0</v>
      </c>
      <c r="T218" s="445">
        <f t="shared" si="52"/>
        <v>0</v>
      </c>
      <c r="U218" s="445">
        <f t="shared" si="53"/>
        <v>0</v>
      </c>
      <c r="V218" s="445">
        <f t="shared" si="54"/>
        <v>0</v>
      </c>
    </row>
    <row r="219" spans="2:22" ht="15" customHeight="1" x14ac:dyDescent="0.3">
      <c r="B219" s="70" t="str">
        <f t="shared" si="48"/>
        <v>!!!</v>
      </c>
      <c r="C219" s="319"/>
      <c r="D219" s="347"/>
      <c r="E219" s="340"/>
      <c r="F219" s="233"/>
      <c r="G219" s="262"/>
      <c r="H219" s="306"/>
      <c r="I219" s="301"/>
      <c r="J219" s="301"/>
      <c r="K219" s="301"/>
      <c r="L219" s="302"/>
      <c r="N219" s="445" t="str">
        <f t="shared" si="55"/>
        <v>Leer</v>
      </c>
      <c r="O219" s="445" t="str">
        <f t="shared" si="56"/>
        <v>Leer</v>
      </c>
      <c r="P219" s="445" t="str">
        <f>VLOOKUP($C219,{"29 -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9" s="445">
        <f t="shared" si="49"/>
        <v>0</v>
      </c>
      <c r="R219" s="445">
        <f t="shared" si="50"/>
        <v>0</v>
      </c>
      <c r="S219" s="445">
        <f t="shared" si="51"/>
        <v>0</v>
      </c>
      <c r="T219" s="445">
        <f t="shared" si="52"/>
        <v>0</v>
      </c>
      <c r="U219" s="445">
        <f t="shared" si="53"/>
        <v>0</v>
      </c>
      <c r="V219" s="445">
        <f t="shared" si="54"/>
        <v>0</v>
      </c>
    </row>
    <row r="220" spans="2:22" ht="15" customHeight="1" x14ac:dyDescent="0.3">
      <c r="B220" s="70" t="str">
        <f t="shared" si="48"/>
        <v>!!!</v>
      </c>
      <c r="C220" s="319"/>
      <c r="D220" s="347"/>
      <c r="E220" s="340"/>
      <c r="F220" s="233"/>
      <c r="G220" s="262"/>
      <c r="H220" s="306"/>
      <c r="I220" s="301"/>
      <c r="J220" s="301"/>
      <c r="K220" s="301"/>
      <c r="L220" s="302"/>
      <c r="N220" s="445" t="str">
        <f t="shared" si="55"/>
        <v>Leer</v>
      </c>
      <c r="O220" s="445" t="str">
        <f t="shared" si="56"/>
        <v>Leer</v>
      </c>
      <c r="P220" s="445" t="str">
        <f>VLOOKUP($C220,{"29 -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0" s="445">
        <f t="shared" si="49"/>
        <v>0</v>
      </c>
      <c r="R220" s="445">
        <f t="shared" si="50"/>
        <v>0</v>
      </c>
      <c r="S220" s="445">
        <f t="shared" si="51"/>
        <v>0</v>
      </c>
      <c r="T220" s="445">
        <f t="shared" si="52"/>
        <v>0</v>
      </c>
      <c r="U220" s="445">
        <f t="shared" si="53"/>
        <v>0</v>
      </c>
      <c r="V220" s="445">
        <f t="shared" si="54"/>
        <v>0</v>
      </c>
    </row>
    <row r="221" spans="2:22" ht="15" customHeight="1" x14ac:dyDescent="0.3">
      <c r="B221" s="70" t="str">
        <f t="shared" si="48"/>
        <v>!!!</v>
      </c>
      <c r="C221" s="319"/>
      <c r="D221" s="347"/>
      <c r="E221" s="340"/>
      <c r="F221" s="233"/>
      <c r="G221" s="262"/>
      <c r="H221" s="306"/>
      <c r="I221" s="301"/>
      <c r="J221" s="301"/>
      <c r="K221" s="301"/>
      <c r="L221" s="302"/>
      <c r="N221" s="445" t="str">
        <f t="shared" si="55"/>
        <v>Leer</v>
      </c>
      <c r="O221" s="445" t="str">
        <f t="shared" si="56"/>
        <v>Leer</v>
      </c>
      <c r="P221" s="445" t="str">
        <f>VLOOKUP($C221,{"29 -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1" s="445">
        <f t="shared" si="49"/>
        <v>0</v>
      </c>
      <c r="R221" s="445">
        <f t="shared" si="50"/>
        <v>0</v>
      </c>
      <c r="S221" s="445">
        <f t="shared" si="51"/>
        <v>0</v>
      </c>
      <c r="T221" s="445">
        <f t="shared" si="52"/>
        <v>0</v>
      </c>
      <c r="U221" s="445">
        <f t="shared" si="53"/>
        <v>0</v>
      </c>
      <c r="V221" s="445">
        <f t="shared" si="54"/>
        <v>0</v>
      </c>
    </row>
    <row r="222" spans="2:22" ht="15" customHeight="1" x14ac:dyDescent="0.3">
      <c r="B222" s="70" t="str">
        <f t="shared" si="48"/>
        <v>!!!</v>
      </c>
      <c r="C222" s="319"/>
      <c r="D222" s="347"/>
      <c r="E222" s="340"/>
      <c r="F222" s="233"/>
      <c r="G222" s="262"/>
      <c r="H222" s="306"/>
      <c r="I222" s="301"/>
      <c r="J222" s="301"/>
      <c r="K222" s="301"/>
      <c r="L222" s="302"/>
      <c r="N222" s="445" t="str">
        <f t="shared" si="55"/>
        <v>Leer</v>
      </c>
      <c r="O222" s="445" t="str">
        <f t="shared" si="56"/>
        <v>Leer</v>
      </c>
      <c r="P222" s="445" t="str">
        <f>VLOOKUP($C222,{"29 -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2" s="445">
        <f t="shared" si="49"/>
        <v>0</v>
      </c>
      <c r="R222" s="445">
        <f t="shared" si="50"/>
        <v>0</v>
      </c>
      <c r="S222" s="445">
        <f t="shared" si="51"/>
        <v>0</v>
      </c>
      <c r="T222" s="445">
        <f t="shared" si="52"/>
        <v>0</v>
      </c>
      <c r="U222" s="445">
        <f t="shared" si="53"/>
        <v>0</v>
      </c>
      <c r="V222" s="445">
        <f t="shared" si="54"/>
        <v>0</v>
      </c>
    </row>
    <row r="223" spans="2:22" ht="15" customHeight="1" x14ac:dyDescent="0.3">
      <c r="B223" s="70" t="str">
        <f t="shared" si="48"/>
        <v>!!!</v>
      </c>
      <c r="C223" s="319"/>
      <c r="D223" s="347"/>
      <c r="E223" s="340"/>
      <c r="F223" s="233"/>
      <c r="G223" s="262"/>
      <c r="H223" s="306"/>
      <c r="I223" s="301"/>
      <c r="J223" s="301"/>
      <c r="K223" s="301"/>
      <c r="L223" s="302"/>
      <c r="N223" s="445" t="str">
        <f t="shared" si="55"/>
        <v>Leer</v>
      </c>
      <c r="O223" s="445" t="str">
        <f t="shared" si="56"/>
        <v>Leer</v>
      </c>
      <c r="P223" s="445" t="str">
        <f>VLOOKUP($C223,{"29 -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3" s="445">
        <f t="shared" si="49"/>
        <v>0</v>
      </c>
      <c r="R223" s="445">
        <f t="shared" si="50"/>
        <v>0</v>
      </c>
      <c r="S223" s="445">
        <f t="shared" si="51"/>
        <v>0</v>
      </c>
      <c r="T223" s="445">
        <f t="shared" si="52"/>
        <v>0</v>
      </c>
      <c r="U223" s="445">
        <f t="shared" si="53"/>
        <v>0</v>
      </c>
      <c r="V223" s="445">
        <f t="shared" si="54"/>
        <v>0</v>
      </c>
    </row>
    <row r="224" spans="2:22" ht="15" customHeight="1" x14ac:dyDescent="0.3">
      <c r="B224" s="70" t="str">
        <f t="shared" si="48"/>
        <v>!!!</v>
      </c>
      <c r="C224" s="319"/>
      <c r="D224" s="347"/>
      <c r="E224" s="340"/>
      <c r="F224" s="233"/>
      <c r="G224" s="262"/>
      <c r="H224" s="306"/>
      <c r="I224" s="301"/>
      <c r="J224" s="301"/>
      <c r="K224" s="301"/>
      <c r="L224" s="302"/>
      <c r="N224" s="445" t="str">
        <f t="shared" si="55"/>
        <v>Leer</v>
      </c>
      <c r="O224" s="445" t="str">
        <f t="shared" si="56"/>
        <v>Leer</v>
      </c>
      <c r="P224" s="445" t="str">
        <f>VLOOKUP($C224,{"29 -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4" s="445">
        <f t="shared" si="49"/>
        <v>0</v>
      </c>
      <c r="R224" s="445">
        <f t="shared" si="50"/>
        <v>0</v>
      </c>
      <c r="S224" s="445">
        <f t="shared" si="51"/>
        <v>0</v>
      </c>
      <c r="T224" s="445">
        <f t="shared" si="52"/>
        <v>0</v>
      </c>
      <c r="U224" s="445">
        <f t="shared" si="53"/>
        <v>0</v>
      </c>
      <c r="V224" s="445">
        <f t="shared" si="54"/>
        <v>0</v>
      </c>
    </row>
    <row r="225" spans="2:22" ht="15" customHeight="1" x14ac:dyDescent="0.3">
      <c r="B225" s="70" t="str">
        <f t="shared" si="48"/>
        <v>!!!</v>
      </c>
      <c r="C225" s="319"/>
      <c r="D225" s="347"/>
      <c r="E225" s="340"/>
      <c r="F225" s="233"/>
      <c r="G225" s="262"/>
      <c r="H225" s="306"/>
      <c r="I225" s="301"/>
      <c r="J225" s="301"/>
      <c r="K225" s="301"/>
      <c r="L225" s="302"/>
      <c r="N225" s="445" t="str">
        <f t="shared" si="55"/>
        <v>Leer</v>
      </c>
      <c r="O225" s="445" t="str">
        <f t="shared" si="56"/>
        <v>Leer</v>
      </c>
      <c r="P225" s="445" t="str">
        <f>VLOOKUP($C225,{"29 -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5" s="445">
        <f t="shared" si="49"/>
        <v>0</v>
      </c>
      <c r="R225" s="445">
        <f t="shared" si="50"/>
        <v>0</v>
      </c>
      <c r="S225" s="445">
        <f t="shared" si="51"/>
        <v>0</v>
      </c>
      <c r="T225" s="445">
        <f t="shared" si="52"/>
        <v>0</v>
      </c>
      <c r="U225" s="445">
        <f t="shared" si="53"/>
        <v>0</v>
      </c>
      <c r="V225" s="445">
        <f t="shared" si="54"/>
        <v>0</v>
      </c>
    </row>
    <row r="226" spans="2:22" ht="15" customHeight="1" x14ac:dyDescent="0.3">
      <c r="B226" s="70" t="str">
        <f t="shared" si="48"/>
        <v>!!!</v>
      </c>
      <c r="C226" s="319"/>
      <c r="D226" s="347"/>
      <c r="E226" s="340"/>
      <c r="F226" s="233"/>
      <c r="G226" s="262"/>
      <c r="H226" s="306"/>
      <c r="I226" s="301"/>
      <c r="J226" s="301"/>
      <c r="K226" s="301"/>
      <c r="L226" s="302"/>
      <c r="N226" s="445" t="str">
        <f t="shared" si="55"/>
        <v>Leer</v>
      </c>
      <c r="O226" s="445" t="str">
        <f t="shared" si="56"/>
        <v>Leer</v>
      </c>
      <c r="P226" s="445" t="str">
        <f>VLOOKUP($C226,{"29 -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6" s="445">
        <f t="shared" si="49"/>
        <v>0</v>
      </c>
      <c r="R226" s="445">
        <f t="shared" si="50"/>
        <v>0</v>
      </c>
      <c r="S226" s="445">
        <f t="shared" si="51"/>
        <v>0</v>
      </c>
      <c r="T226" s="445">
        <f t="shared" si="52"/>
        <v>0</v>
      </c>
      <c r="U226" s="445">
        <f t="shared" si="53"/>
        <v>0</v>
      </c>
      <c r="V226" s="445">
        <f t="shared" si="54"/>
        <v>0</v>
      </c>
    </row>
    <row r="227" spans="2:22" ht="15" customHeight="1" x14ac:dyDescent="0.3">
      <c r="B227" s="70" t="str">
        <f t="shared" si="48"/>
        <v>!!!</v>
      </c>
      <c r="C227" s="319"/>
      <c r="D227" s="347"/>
      <c r="E227" s="340"/>
      <c r="F227" s="233"/>
      <c r="G227" s="262"/>
      <c r="H227" s="306"/>
      <c r="I227" s="301"/>
      <c r="J227" s="301"/>
      <c r="K227" s="301"/>
      <c r="L227" s="302"/>
      <c r="N227" s="445" t="str">
        <f t="shared" si="55"/>
        <v>Leer</v>
      </c>
      <c r="O227" s="445" t="str">
        <f t="shared" si="56"/>
        <v>Leer</v>
      </c>
      <c r="P227" s="445" t="str">
        <f>VLOOKUP($C227,{"29 -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7" s="445">
        <f t="shared" si="49"/>
        <v>0</v>
      </c>
      <c r="R227" s="445">
        <f t="shared" si="50"/>
        <v>0</v>
      </c>
      <c r="S227" s="445">
        <f t="shared" si="51"/>
        <v>0</v>
      </c>
      <c r="T227" s="445">
        <f t="shared" si="52"/>
        <v>0</v>
      </c>
      <c r="U227" s="445">
        <f t="shared" si="53"/>
        <v>0</v>
      </c>
      <c r="V227" s="445">
        <f t="shared" si="54"/>
        <v>0</v>
      </c>
    </row>
    <row r="228" spans="2:22" ht="15" customHeight="1" x14ac:dyDescent="0.3">
      <c r="B228" s="70" t="str">
        <f t="shared" si="48"/>
        <v>!!!</v>
      </c>
      <c r="C228" s="319"/>
      <c r="D228" s="347"/>
      <c r="E228" s="340"/>
      <c r="F228" s="233"/>
      <c r="G228" s="262"/>
      <c r="H228" s="306"/>
      <c r="I228" s="301"/>
      <c r="J228" s="301"/>
      <c r="K228" s="301"/>
      <c r="L228" s="302"/>
      <c r="N228" s="445" t="str">
        <f t="shared" si="55"/>
        <v>Leer</v>
      </c>
      <c r="O228" s="445" t="str">
        <f t="shared" si="56"/>
        <v>Leer</v>
      </c>
      <c r="P228" s="445" t="str">
        <f>VLOOKUP($C228,{"29 -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8" s="445">
        <f t="shared" si="49"/>
        <v>0</v>
      </c>
      <c r="R228" s="445">
        <f t="shared" si="50"/>
        <v>0</v>
      </c>
      <c r="S228" s="445">
        <f t="shared" si="51"/>
        <v>0</v>
      </c>
      <c r="T228" s="445">
        <f t="shared" si="52"/>
        <v>0</v>
      </c>
      <c r="U228" s="445">
        <f t="shared" si="53"/>
        <v>0</v>
      </c>
      <c r="V228" s="445">
        <f t="shared" si="54"/>
        <v>0</v>
      </c>
    </row>
    <row r="229" spans="2:22" ht="15" customHeight="1" x14ac:dyDescent="0.3">
      <c r="B229" s="70" t="str">
        <f t="shared" si="48"/>
        <v>!!!</v>
      </c>
      <c r="C229" s="319"/>
      <c r="D229" s="347"/>
      <c r="E229" s="340"/>
      <c r="F229" s="233"/>
      <c r="G229" s="262"/>
      <c r="H229" s="306"/>
      <c r="I229" s="301"/>
      <c r="J229" s="301"/>
      <c r="K229" s="301"/>
      <c r="L229" s="302"/>
      <c r="N229" s="445" t="str">
        <f t="shared" si="55"/>
        <v>Leer</v>
      </c>
      <c r="O229" s="445" t="str">
        <f t="shared" si="56"/>
        <v>Leer</v>
      </c>
      <c r="P229" s="445" t="str">
        <f>VLOOKUP($C229,{"29 -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9" s="445">
        <f t="shared" si="49"/>
        <v>0</v>
      </c>
      <c r="R229" s="445">
        <f t="shared" si="50"/>
        <v>0</v>
      </c>
      <c r="S229" s="445">
        <f t="shared" si="51"/>
        <v>0</v>
      </c>
      <c r="T229" s="445">
        <f t="shared" si="52"/>
        <v>0</v>
      </c>
      <c r="U229" s="445">
        <f t="shared" si="53"/>
        <v>0</v>
      </c>
      <c r="V229" s="445">
        <f t="shared" si="54"/>
        <v>0</v>
      </c>
    </row>
    <row r="230" spans="2:22" ht="15" customHeight="1" x14ac:dyDescent="0.3">
      <c r="B230" s="70" t="str">
        <f t="shared" si="48"/>
        <v>!!!</v>
      </c>
      <c r="C230" s="319"/>
      <c r="D230" s="347"/>
      <c r="E230" s="340"/>
      <c r="F230" s="233"/>
      <c r="G230" s="262"/>
      <c r="H230" s="306"/>
      <c r="I230" s="301"/>
      <c r="J230" s="301"/>
      <c r="K230" s="301"/>
      <c r="L230" s="302"/>
      <c r="N230" s="445" t="str">
        <f t="shared" si="55"/>
        <v>Leer</v>
      </c>
      <c r="O230" s="445" t="str">
        <f t="shared" si="56"/>
        <v>Leer</v>
      </c>
      <c r="P230" s="445" t="str">
        <f>VLOOKUP($C230,{"29 -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0" s="445">
        <f t="shared" si="49"/>
        <v>0</v>
      </c>
      <c r="R230" s="445">
        <f t="shared" si="50"/>
        <v>0</v>
      </c>
      <c r="S230" s="445">
        <f t="shared" si="51"/>
        <v>0</v>
      </c>
      <c r="T230" s="445">
        <f t="shared" si="52"/>
        <v>0</v>
      </c>
      <c r="U230" s="445">
        <f t="shared" si="53"/>
        <v>0</v>
      </c>
      <c r="V230" s="445">
        <f t="shared" si="54"/>
        <v>0</v>
      </c>
    </row>
    <row r="231" spans="2:22" ht="15" customHeight="1" x14ac:dyDescent="0.3">
      <c r="B231" s="70" t="str">
        <f t="shared" si="48"/>
        <v>!!!</v>
      </c>
      <c r="C231" s="319"/>
      <c r="D231" s="347"/>
      <c r="E231" s="340"/>
      <c r="F231" s="233"/>
      <c r="G231" s="262"/>
      <c r="H231" s="306"/>
      <c r="I231" s="301"/>
      <c r="J231" s="301"/>
      <c r="K231" s="301"/>
      <c r="L231" s="302"/>
      <c r="N231" s="445" t="str">
        <f t="shared" si="55"/>
        <v>Leer</v>
      </c>
      <c r="O231" s="445" t="str">
        <f t="shared" si="56"/>
        <v>Leer</v>
      </c>
      <c r="P231" s="445" t="str">
        <f>VLOOKUP($C231,{"29 -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1" s="445">
        <f t="shared" si="49"/>
        <v>0</v>
      </c>
      <c r="R231" s="445">
        <f t="shared" si="50"/>
        <v>0</v>
      </c>
      <c r="S231" s="445">
        <f t="shared" si="51"/>
        <v>0</v>
      </c>
      <c r="T231" s="445">
        <f t="shared" si="52"/>
        <v>0</v>
      </c>
      <c r="U231" s="445">
        <f t="shared" si="53"/>
        <v>0</v>
      </c>
      <c r="V231" s="445">
        <f t="shared" si="54"/>
        <v>0</v>
      </c>
    </row>
    <row r="232" spans="2:22" ht="15" customHeight="1" x14ac:dyDescent="0.3">
      <c r="B232" s="70" t="str">
        <f t="shared" si="48"/>
        <v>!!!</v>
      </c>
      <c r="C232" s="319"/>
      <c r="D232" s="347"/>
      <c r="E232" s="340"/>
      <c r="F232" s="233"/>
      <c r="G232" s="262"/>
      <c r="H232" s="306"/>
      <c r="I232" s="301"/>
      <c r="J232" s="301"/>
      <c r="K232" s="301"/>
      <c r="L232" s="302"/>
      <c r="N232" s="445" t="str">
        <f t="shared" si="55"/>
        <v>Leer</v>
      </c>
      <c r="O232" s="445" t="str">
        <f t="shared" si="56"/>
        <v>Leer</v>
      </c>
      <c r="P232" s="445" t="str">
        <f>VLOOKUP($C232,{"29 -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2" s="445">
        <f t="shared" si="49"/>
        <v>0</v>
      </c>
      <c r="R232" s="445">
        <f t="shared" si="50"/>
        <v>0</v>
      </c>
      <c r="S232" s="445">
        <f t="shared" si="51"/>
        <v>0</v>
      </c>
      <c r="T232" s="445">
        <f t="shared" si="52"/>
        <v>0</v>
      </c>
      <c r="U232" s="445">
        <f t="shared" si="53"/>
        <v>0</v>
      </c>
      <c r="V232" s="445">
        <f t="shared" si="54"/>
        <v>0</v>
      </c>
    </row>
    <row r="233" spans="2:22" ht="15" customHeight="1" x14ac:dyDescent="0.3">
      <c r="B233" s="70" t="str">
        <f t="shared" si="48"/>
        <v>!!!</v>
      </c>
      <c r="C233" s="319"/>
      <c r="D233" s="347"/>
      <c r="E233" s="340"/>
      <c r="F233" s="233"/>
      <c r="G233" s="262"/>
      <c r="H233" s="306"/>
      <c r="I233" s="301"/>
      <c r="J233" s="301"/>
      <c r="K233" s="301"/>
      <c r="L233" s="302"/>
      <c r="N233" s="445" t="str">
        <f t="shared" si="55"/>
        <v>Leer</v>
      </c>
      <c r="O233" s="445" t="str">
        <f t="shared" si="56"/>
        <v>Leer</v>
      </c>
      <c r="P233" s="445" t="str">
        <f>VLOOKUP($C233,{"29 -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3" s="445">
        <f t="shared" si="49"/>
        <v>0</v>
      </c>
      <c r="R233" s="445">
        <f t="shared" si="50"/>
        <v>0</v>
      </c>
      <c r="S233" s="445">
        <f t="shared" si="51"/>
        <v>0</v>
      </c>
      <c r="T233" s="445">
        <f t="shared" si="52"/>
        <v>0</v>
      </c>
      <c r="U233" s="445">
        <f t="shared" si="53"/>
        <v>0</v>
      </c>
      <c r="V233" s="445">
        <f t="shared" si="54"/>
        <v>0</v>
      </c>
    </row>
    <row r="234" spans="2:22" ht="15" customHeight="1" x14ac:dyDescent="0.3">
      <c r="B234" s="70" t="str">
        <f t="shared" si="48"/>
        <v>!!!</v>
      </c>
      <c r="C234" s="319"/>
      <c r="D234" s="347"/>
      <c r="E234" s="340"/>
      <c r="F234" s="233"/>
      <c r="G234" s="262"/>
      <c r="H234" s="306"/>
      <c r="I234" s="301"/>
      <c r="J234" s="301"/>
      <c r="K234" s="301"/>
      <c r="L234" s="302"/>
      <c r="N234" s="445" t="str">
        <f t="shared" si="55"/>
        <v>Leer</v>
      </c>
      <c r="O234" s="445" t="str">
        <f t="shared" si="56"/>
        <v>Leer</v>
      </c>
      <c r="P234" s="445" t="str">
        <f>VLOOKUP($C234,{"29 -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4" s="445">
        <f t="shared" si="49"/>
        <v>0</v>
      </c>
      <c r="R234" s="445">
        <f t="shared" si="50"/>
        <v>0</v>
      </c>
      <c r="S234" s="445">
        <f t="shared" si="51"/>
        <v>0</v>
      </c>
      <c r="T234" s="445">
        <f t="shared" si="52"/>
        <v>0</v>
      </c>
      <c r="U234" s="445">
        <f t="shared" si="53"/>
        <v>0</v>
      </c>
      <c r="V234" s="445">
        <f t="shared" si="54"/>
        <v>0</v>
      </c>
    </row>
    <row r="235" spans="2:22" ht="15" customHeight="1" x14ac:dyDescent="0.3">
      <c r="B235" s="70" t="str">
        <f t="shared" si="48"/>
        <v>!!!</v>
      </c>
      <c r="C235" s="319"/>
      <c r="D235" s="347"/>
      <c r="E235" s="340"/>
      <c r="F235" s="233"/>
      <c r="G235" s="262"/>
      <c r="H235" s="306"/>
      <c r="I235" s="301"/>
      <c r="J235" s="301"/>
      <c r="K235" s="301"/>
      <c r="L235" s="302"/>
      <c r="N235" s="445" t="str">
        <f t="shared" si="55"/>
        <v>Leer</v>
      </c>
      <c r="O235" s="445" t="str">
        <f t="shared" si="56"/>
        <v>Leer</v>
      </c>
      <c r="P235" s="445" t="str">
        <f>VLOOKUP($C235,{"29 -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5" s="445">
        <f t="shared" si="49"/>
        <v>0</v>
      </c>
      <c r="R235" s="445">
        <f t="shared" si="50"/>
        <v>0</v>
      </c>
      <c r="S235" s="445">
        <f t="shared" si="51"/>
        <v>0</v>
      </c>
      <c r="T235" s="445">
        <f t="shared" si="52"/>
        <v>0</v>
      </c>
      <c r="U235" s="445">
        <f t="shared" si="53"/>
        <v>0</v>
      </c>
      <c r="V235" s="445">
        <f t="shared" si="54"/>
        <v>0</v>
      </c>
    </row>
    <row r="236" spans="2:22" ht="15" customHeight="1" x14ac:dyDescent="0.3">
      <c r="B236" s="70" t="str">
        <f t="shared" si="48"/>
        <v>!!!</v>
      </c>
      <c r="C236" s="319"/>
      <c r="D236" s="347"/>
      <c r="E236" s="340"/>
      <c r="F236" s="233"/>
      <c r="G236" s="262"/>
      <c r="H236" s="306"/>
      <c r="I236" s="301"/>
      <c r="J236" s="301"/>
      <c r="K236" s="301"/>
      <c r="L236" s="302"/>
      <c r="N236" s="445" t="str">
        <f t="shared" si="55"/>
        <v>Leer</v>
      </c>
      <c r="O236" s="445" t="str">
        <f t="shared" si="56"/>
        <v>Leer</v>
      </c>
      <c r="P236" s="445" t="str">
        <f>VLOOKUP($C236,{"29 -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6" s="445">
        <f t="shared" si="49"/>
        <v>0</v>
      </c>
      <c r="R236" s="445">
        <f t="shared" si="50"/>
        <v>0</v>
      </c>
      <c r="S236" s="445">
        <f t="shared" si="51"/>
        <v>0</v>
      </c>
      <c r="T236" s="445">
        <f t="shared" si="52"/>
        <v>0</v>
      </c>
      <c r="U236" s="445">
        <f t="shared" si="53"/>
        <v>0</v>
      </c>
      <c r="V236" s="445">
        <f t="shared" si="54"/>
        <v>0</v>
      </c>
    </row>
    <row r="237" spans="2:22" ht="15" customHeight="1" x14ac:dyDescent="0.3">
      <c r="B237" s="70" t="str">
        <f t="shared" si="48"/>
        <v>!!!</v>
      </c>
      <c r="C237" s="319"/>
      <c r="D237" s="347"/>
      <c r="E237" s="340"/>
      <c r="F237" s="233"/>
      <c r="G237" s="262"/>
      <c r="H237" s="306"/>
      <c r="I237" s="301"/>
      <c r="J237" s="301"/>
      <c r="K237" s="301"/>
      <c r="L237" s="302"/>
      <c r="N237" s="445" t="str">
        <f t="shared" si="55"/>
        <v>Leer</v>
      </c>
      <c r="O237" s="445" t="str">
        <f t="shared" si="56"/>
        <v>Leer</v>
      </c>
      <c r="P237" s="445" t="str">
        <f>VLOOKUP($C237,{"29 -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7" s="445">
        <f t="shared" si="49"/>
        <v>0</v>
      </c>
      <c r="R237" s="445">
        <f t="shared" si="50"/>
        <v>0</v>
      </c>
      <c r="S237" s="445">
        <f t="shared" si="51"/>
        <v>0</v>
      </c>
      <c r="T237" s="445">
        <f t="shared" si="52"/>
        <v>0</v>
      </c>
      <c r="U237" s="445">
        <f t="shared" si="53"/>
        <v>0</v>
      </c>
      <c r="V237" s="445">
        <f t="shared" si="54"/>
        <v>0</v>
      </c>
    </row>
    <row r="238" spans="2:22" ht="15" customHeight="1" x14ac:dyDescent="0.3">
      <c r="B238" s="70" t="str">
        <f t="shared" si="48"/>
        <v>!!!</v>
      </c>
      <c r="C238" s="319"/>
      <c r="D238" s="347"/>
      <c r="E238" s="340"/>
      <c r="F238" s="233"/>
      <c r="G238" s="262"/>
      <c r="H238" s="306"/>
      <c r="I238" s="301"/>
      <c r="J238" s="301"/>
      <c r="K238" s="301"/>
      <c r="L238" s="302"/>
      <c r="N238" s="445" t="str">
        <f t="shared" si="55"/>
        <v>Leer</v>
      </c>
      <c r="O238" s="445" t="str">
        <f t="shared" si="56"/>
        <v>Leer</v>
      </c>
      <c r="P238" s="445" t="str">
        <f>VLOOKUP($C238,{"29 -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8" s="445">
        <f t="shared" si="49"/>
        <v>0</v>
      </c>
      <c r="R238" s="445">
        <f t="shared" si="50"/>
        <v>0</v>
      </c>
      <c r="S238" s="445">
        <f t="shared" si="51"/>
        <v>0</v>
      </c>
      <c r="T238" s="445">
        <f t="shared" si="52"/>
        <v>0</v>
      </c>
      <c r="U238" s="445">
        <f t="shared" si="53"/>
        <v>0</v>
      </c>
      <c r="V238" s="445">
        <f t="shared" si="54"/>
        <v>0</v>
      </c>
    </row>
    <row r="239" spans="2:22" ht="15" customHeight="1" x14ac:dyDescent="0.3">
      <c r="B239" s="70" t="str">
        <f t="shared" si="48"/>
        <v>!!!</v>
      </c>
      <c r="C239" s="319"/>
      <c r="D239" s="347"/>
      <c r="E239" s="340"/>
      <c r="F239" s="233"/>
      <c r="G239" s="262"/>
      <c r="H239" s="306"/>
      <c r="I239" s="301"/>
      <c r="J239" s="301"/>
      <c r="K239" s="301"/>
      <c r="L239" s="302"/>
      <c r="N239" s="445" t="str">
        <f t="shared" si="55"/>
        <v>Leer</v>
      </c>
      <c r="O239" s="445" t="str">
        <f t="shared" si="56"/>
        <v>Leer</v>
      </c>
      <c r="P239" s="445" t="str">
        <f>VLOOKUP($C239,{"29 -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9" s="445">
        <f t="shared" si="49"/>
        <v>0</v>
      </c>
      <c r="R239" s="445">
        <f t="shared" si="50"/>
        <v>0</v>
      </c>
      <c r="S239" s="445">
        <f t="shared" si="51"/>
        <v>0</v>
      </c>
      <c r="T239" s="445">
        <f t="shared" si="52"/>
        <v>0</v>
      </c>
      <c r="U239" s="445">
        <f t="shared" si="53"/>
        <v>0</v>
      </c>
      <c r="V239" s="445">
        <f t="shared" si="54"/>
        <v>0</v>
      </c>
    </row>
    <row r="240" spans="2:22" ht="15" customHeight="1" x14ac:dyDescent="0.3">
      <c r="B240" s="70" t="str">
        <f t="shared" si="48"/>
        <v>!!!</v>
      </c>
      <c r="C240" s="319"/>
      <c r="D240" s="347"/>
      <c r="E240" s="340"/>
      <c r="F240" s="233"/>
      <c r="G240" s="262"/>
      <c r="H240" s="306"/>
      <c r="I240" s="301"/>
      <c r="J240" s="301"/>
      <c r="K240" s="301"/>
      <c r="L240" s="302"/>
      <c r="N240" s="445" t="str">
        <f t="shared" si="55"/>
        <v>Leer</v>
      </c>
      <c r="O240" s="445" t="str">
        <f t="shared" si="56"/>
        <v>Leer</v>
      </c>
      <c r="P240" s="445" t="str">
        <f>VLOOKUP($C240,{"29 -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0" s="445">
        <f t="shared" si="49"/>
        <v>0</v>
      </c>
      <c r="R240" s="445">
        <f t="shared" si="50"/>
        <v>0</v>
      </c>
      <c r="S240" s="445">
        <f t="shared" si="51"/>
        <v>0</v>
      </c>
      <c r="T240" s="445">
        <f t="shared" si="52"/>
        <v>0</v>
      </c>
      <c r="U240" s="445">
        <f t="shared" si="53"/>
        <v>0</v>
      </c>
      <c r="V240" s="445">
        <f t="shared" si="54"/>
        <v>0</v>
      </c>
    </row>
    <row r="241" spans="2:22" ht="15" customHeight="1" x14ac:dyDescent="0.3">
      <c r="B241" s="70" t="str">
        <f t="shared" si="48"/>
        <v>!!!</v>
      </c>
      <c r="C241" s="319"/>
      <c r="D241" s="347"/>
      <c r="E241" s="340"/>
      <c r="F241" s="233"/>
      <c r="G241" s="262"/>
      <c r="H241" s="306"/>
      <c r="I241" s="301"/>
      <c r="J241" s="301"/>
      <c r="K241" s="301"/>
      <c r="L241" s="302"/>
      <c r="N241" s="445" t="str">
        <f t="shared" si="55"/>
        <v>Leer</v>
      </c>
      <c r="O241" s="445" t="str">
        <f t="shared" si="56"/>
        <v>Leer</v>
      </c>
      <c r="P241" s="445" t="str">
        <f>VLOOKUP($C241,{"29 -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1" s="445">
        <f t="shared" si="49"/>
        <v>0</v>
      </c>
      <c r="R241" s="445">
        <f t="shared" si="50"/>
        <v>0</v>
      </c>
      <c r="S241" s="445">
        <f t="shared" si="51"/>
        <v>0</v>
      </c>
      <c r="T241" s="445">
        <f t="shared" si="52"/>
        <v>0</v>
      </c>
      <c r="U241" s="445">
        <f t="shared" si="53"/>
        <v>0</v>
      </c>
      <c r="V241" s="445">
        <f t="shared" si="54"/>
        <v>0</v>
      </c>
    </row>
    <row r="242" spans="2:22" ht="15" customHeight="1" x14ac:dyDescent="0.3">
      <c r="B242" s="70" t="str">
        <f t="shared" si="48"/>
        <v>!!!</v>
      </c>
      <c r="C242" s="319"/>
      <c r="D242" s="347"/>
      <c r="E242" s="340"/>
      <c r="F242" s="233"/>
      <c r="G242" s="262"/>
      <c r="H242" s="306"/>
      <c r="I242" s="301"/>
      <c r="J242" s="301"/>
      <c r="K242" s="301"/>
      <c r="L242" s="302"/>
      <c r="N242" s="445" t="str">
        <f t="shared" si="55"/>
        <v>Leer</v>
      </c>
      <c r="O242" s="445" t="str">
        <f t="shared" si="56"/>
        <v>Leer</v>
      </c>
      <c r="P242" s="445" t="str">
        <f>VLOOKUP($C242,{"29 -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2" s="445">
        <f t="shared" si="49"/>
        <v>0</v>
      </c>
      <c r="R242" s="445">
        <f t="shared" si="50"/>
        <v>0</v>
      </c>
      <c r="S242" s="445">
        <f t="shared" si="51"/>
        <v>0</v>
      </c>
      <c r="T242" s="445">
        <f t="shared" si="52"/>
        <v>0</v>
      </c>
      <c r="U242" s="445">
        <f t="shared" si="53"/>
        <v>0</v>
      </c>
      <c r="V242" s="445">
        <f t="shared" si="54"/>
        <v>0</v>
      </c>
    </row>
    <row r="243" spans="2:22" ht="15" customHeight="1" x14ac:dyDescent="0.3">
      <c r="B243" s="70" t="str">
        <f t="shared" si="48"/>
        <v>!!!</v>
      </c>
      <c r="C243" s="319"/>
      <c r="D243" s="347"/>
      <c r="E243" s="340"/>
      <c r="F243" s="233"/>
      <c r="G243" s="262"/>
      <c r="H243" s="306"/>
      <c r="I243" s="301"/>
      <c r="J243" s="301"/>
      <c r="K243" s="301"/>
      <c r="L243" s="302"/>
      <c r="N243" s="445" t="str">
        <f t="shared" si="55"/>
        <v>Leer</v>
      </c>
      <c r="O243" s="445" t="str">
        <f t="shared" si="56"/>
        <v>Leer</v>
      </c>
      <c r="P243" s="445" t="str">
        <f>VLOOKUP($C243,{"29 -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3" s="445">
        <f t="shared" si="49"/>
        <v>0</v>
      </c>
      <c r="R243" s="445">
        <f t="shared" si="50"/>
        <v>0</v>
      </c>
      <c r="S243" s="445">
        <f t="shared" si="51"/>
        <v>0</v>
      </c>
      <c r="T243" s="445">
        <f t="shared" si="52"/>
        <v>0</v>
      </c>
      <c r="U243" s="445">
        <f t="shared" si="53"/>
        <v>0</v>
      </c>
      <c r="V243" s="445">
        <f t="shared" si="54"/>
        <v>0</v>
      </c>
    </row>
    <row r="244" spans="2:22" ht="15" customHeight="1" x14ac:dyDescent="0.3">
      <c r="B244" s="70" t="str">
        <f t="shared" si="48"/>
        <v>!!!</v>
      </c>
      <c r="C244" s="319"/>
      <c r="D244" s="347"/>
      <c r="E244" s="340"/>
      <c r="F244" s="233"/>
      <c r="G244" s="262"/>
      <c r="H244" s="306"/>
      <c r="I244" s="301"/>
      <c r="J244" s="301"/>
      <c r="K244" s="301"/>
      <c r="L244" s="302"/>
      <c r="N244" s="445" t="str">
        <f t="shared" si="55"/>
        <v>Leer</v>
      </c>
      <c r="O244" s="445" t="str">
        <f t="shared" si="56"/>
        <v>Leer</v>
      </c>
      <c r="P244" s="445" t="str">
        <f>VLOOKUP($C244,{"29 -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4" s="445">
        <f t="shared" si="49"/>
        <v>0</v>
      </c>
      <c r="R244" s="445">
        <f t="shared" si="50"/>
        <v>0</v>
      </c>
      <c r="S244" s="445">
        <f t="shared" si="51"/>
        <v>0</v>
      </c>
      <c r="T244" s="445">
        <f t="shared" si="52"/>
        <v>0</v>
      </c>
      <c r="U244" s="445">
        <f t="shared" si="53"/>
        <v>0</v>
      </c>
      <c r="V244" s="445">
        <f t="shared" si="54"/>
        <v>0</v>
      </c>
    </row>
    <row r="245" spans="2:22" ht="15" customHeight="1" x14ac:dyDescent="0.3">
      <c r="B245" s="70" t="str">
        <f t="shared" si="48"/>
        <v>!!!</v>
      </c>
      <c r="C245" s="319"/>
      <c r="D245" s="347"/>
      <c r="E245" s="340"/>
      <c r="F245" s="233"/>
      <c r="G245" s="262"/>
      <c r="H245" s="306"/>
      <c r="I245" s="301"/>
      <c r="J245" s="301"/>
      <c r="K245" s="301"/>
      <c r="L245" s="302"/>
      <c r="N245" s="445" t="str">
        <f t="shared" si="55"/>
        <v>Leer</v>
      </c>
      <c r="O245" s="445" t="str">
        <f t="shared" si="56"/>
        <v>Leer</v>
      </c>
      <c r="P245" s="445" t="str">
        <f>VLOOKUP($C245,{"29 -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5" s="445">
        <f t="shared" si="49"/>
        <v>0</v>
      </c>
      <c r="R245" s="445">
        <f t="shared" si="50"/>
        <v>0</v>
      </c>
      <c r="S245" s="445">
        <f t="shared" si="51"/>
        <v>0</v>
      </c>
      <c r="T245" s="445">
        <f t="shared" si="52"/>
        <v>0</v>
      </c>
      <c r="U245" s="445">
        <f t="shared" si="53"/>
        <v>0</v>
      </c>
      <c r="V245" s="445">
        <f t="shared" si="54"/>
        <v>0</v>
      </c>
    </row>
    <row r="246" spans="2:22" ht="15" customHeight="1" x14ac:dyDescent="0.3">
      <c r="B246" s="70" t="str">
        <f t="shared" si="48"/>
        <v>!!!</v>
      </c>
      <c r="C246" s="319"/>
      <c r="D246" s="347"/>
      <c r="E246" s="340"/>
      <c r="F246" s="233"/>
      <c r="G246" s="262"/>
      <c r="H246" s="306"/>
      <c r="I246" s="301"/>
      <c r="J246" s="301"/>
      <c r="K246" s="301"/>
      <c r="L246" s="302"/>
      <c r="N246" s="445" t="str">
        <f t="shared" si="55"/>
        <v>Leer</v>
      </c>
      <c r="O246" s="445" t="str">
        <f t="shared" si="56"/>
        <v>Leer</v>
      </c>
      <c r="P246" s="445" t="str">
        <f>VLOOKUP($C246,{"29 -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6" s="445">
        <f t="shared" si="49"/>
        <v>0</v>
      </c>
      <c r="R246" s="445">
        <f t="shared" si="50"/>
        <v>0</v>
      </c>
      <c r="S246" s="445">
        <f t="shared" si="51"/>
        <v>0</v>
      </c>
      <c r="T246" s="445">
        <f t="shared" si="52"/>
        <v>0</v>
      </c>
      <c r="U246" s="445">
        <f t="shared" si="53"/>
        <v>0</v>
      </c>
      <c r="V246" s="445">
        <f t="shared" si="54"/>
        <v>0</v>
      </c>
    </row>
    <row r="247" spans="2:22" ht="15" customHeight="1" x14ac:dyDescent="0.3">
      <c r="B247" s="70" t="str">
        <f t="shared" si="48"/>
        <v>!!!</v>
      </c>
      <c r="C247" s="319"/>
      <c r="D247" s="347"/>
      <c r="E247" s="340"/>
      <c r="F247" s="233"/>
      <c r="G247" s="262"/>
      <c r="H247" s="306"/>
      <c r="I247" s="301"/>
      <c r="J247" s="301"/>
      <c r="K247" s="301"/>
      <c r="L247" s="302"/>
      <c r="N247" s="445" t="str">
        <f t="shared" si="55"/>
        <v>Leer</v>
      </c>
      <c r="O247" s="445" t="str">
        <f t="shared" si="56"/>
        <v>Leer</v>
      </c>
      <c r="P247" s="445" t="str">
        <f>VLOOKUP($C247,{"29 -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7" s="445">
        <f t="shared" si="49"/>
        <v>0</v>
      </c>
      <c r="R247" s="445">
        <f t="shared" si="50"/>
        <v>0</v>
      </c>
      <c r="S247" s="445">
        <f t="shared" si="51"/>
        <v>0</v>
      </c>
      <c r="T247" s="445">
        <f t="shared" si="52"/>
        <v>0</v>
      </c>
      <c r="U247" s="445">
        <f t="shared" si="53"/>
        <v>0</v>
      </c>
      <c r="V247" s="445">
        <f t="shared" si="54"/>
        <v>0</v>
      </c>
    </row>
    <row r="248" spans="2:22" ht="15" customHeight="1" x14ac:dyDescent="0.3">
      <c r="B248" s="70" t="str">
        <f t="shared" si="48"/>
        <v>!!!</v>
      </c>
      <c r="C248" s="319"/>
      <c r="D248" s="347"/>
      <c r="E248" s="340"/>
      <c r="F248" s="233"/>
      <c r="G248" s="262"/>
      <c r="H248" s="306"/>
      <c r="I248" s="301"/>
      <c r="J248" s="301"/>
      <c r="K248" s="301"/>
      <c r="L248" s="302"/>
      <c r="N248" s="445" t="str">
        <f t="shared" si="55"/>
        <v>Leer</v>
      </c>
      <c r="O248" s="445" t="str">
        <f t="shared" si="56"/>
        <v>Leer</v>
      </c>
      <c r="P248" s="445" t="str">
        <f>VLOOKUP($C248,{"29 -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8" s="445">
        <f t="shared" si="49"/>
        <v>0</v>
      </c>
      <c r="R248" s="445">
        <f t="shared" si="50"/>
        <v>0</v>
      </c>
      <c r="S248" s="445">
        <f t="shared" si="51"/>
        <v>0</v>
      </c>
      <c r="T248" s="445">
        <f t="shared" si="52"/>
        <v>0</v>
      </c>
      <c r="U248" s="445">
        <f t="shared" si="53"/>
        <v>0</v>
      </c>
      <c r="V248" s="445">
        <f t="shared" si="54"/>
        <v>0</v>
      </c>
    </row>
    <row r="249" spans="2:22" ht="15" customHeight="1" x14ac:dyDescent="0.3">
      <c r="B249" s="70" t="str">
        <f t="shared" si="48"/>
        <v>!!!</v>
      </c>
      <c r="C249" s="319"/>
      <c r="D249" s="347"/>
      <c r="E249" s="340"/>
      <c r="F249" s="233"/>
      <c r="G249" s="262"/>
      <c r="H249" s="306"/>
      <c r="I249" s="301"/>
      <c r="J249" s="301"/>
      <c r="K249" s="301"/>
      <c r="L249" s="302"/>
      <c r="N249" s="445" t="str">
        <f t="shared" si="55"/>
        <v>Leer</v>
      </c>
      <c r="O249" s="445" t="str">
        <f t="shared" si="56"/>
        <v>Leer</v>
      </c>
      <c r="P249" s="445" t="str">
        <f>VLOOKUP($C249,{"29 -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9" s="445">
        <f t="shared" si="49"/>
        <v>0</v>
      </c>
      <c r="R249" s="445">
        <f t="shared" si="50"/>
        <v>0</v>
      </c>
      <c r="S249" s="445">
        <f t="shared" si="51"/>
        <v>0</v>
      </c>
      <c r="T249" s="445">
        <f t="shared" si="52"/>
        <v>0</v>
      </c>
      <c r="U249" s="445">
        <f t="shared" si="53"/>
        <v>0</v>
      </c>
      <c r="V249" s="445">
        <f t="shared" si="54"/>
        <v>0</v>
      </c>
    </row>
    <row r="250" spans="2:22" ht="15" customHeight="1" x14ac:dyDescent="0.3">
      <c r="B250" s="70" t="str">
        <f t="shared" ref="B250:B313" si="57">IF(SUM(Q250:U250)&lt;5,"!!!","")</f>
        <v>!!!</v>
      </c>
      <c r="C250" s="319"/>
      <c r="D250" s="347"/>
      <c r="E250" s="340"/>
      <c r="F250" s="233"/>
      <c r="G250" s="262"/>
      <c r="H250" s="306"/>
      <c r="I250" s="301"/>
      <c r="J250" s="301"/>
      <c r="K250" s="301"/>
      <c r="L250" s="302"/>
      <c r="N250" s="445" t="str">
        <f t="shared" si="55"/>
        <v>Leer</v>
      </c>
      <c r="O250" s="445" t="str">
        <f t="shared" si="56"/>
        <v>Leer</v>
      </c>
      <c r="P250" s="445" t="str">
        <f>VLOOKUP($C250,{"29 -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0" s="445">
        <f t="shared" ref="Q250:Q313" si="58">IF(LEN(C250)&gt;0,1,0)</f>
        <v>0</v>
      </c>
      <c r="R250" s="445">
        <f t="shared" ref="R250:R313" si="59">IF(LEN(D250)&gt;0,1,0)</f>
        <v>0</v>
      </c>
      <c r="S250" s="445">
        <f t="shared" ref="S250:S313" si="60">IF(LEN(E250)&gt;0,1,0)</f>
        <v>0</v>
      </c>
      <c r="T250" s="445">
        <f t="shared" ref="T250:T313" si="61">IF(LEN(F250)&gt;0,1,0)</f>
        <v>0</v>
      </c>
      <c r="U250" s="445">
        <f t="shared" ref="U250:U313" si="62">IF(LEN(G250)&gt;0,1,0)</f>
        <v>0</v>
      </c>
      <c r="V250" s="445">
        <f t="shared" ref="V250:V313" si="63">IF(LEN(H250)&gt;0,1,0)</f>
        <v>0</v>
      </c>
    </row>
    <row r="251" spans="2:22" ht="15" customHeight="1" x14ac:dyDescent="0.3">
      <c r="B251" s="70" t="str">
        <f t="shared" si="57"/>
        <v>!!!</v>
      </c>
      <c r="C251" s="319"/>
      <c r="D251" s="347"/>
      <c r="E251" s="340"/>
      <c r="F251" s="233"/>
      <c r="G251" s="262"/>
      <c r="H251" s="306"/>
      <c r="I251" s="301"/>
      <c r="J251" s="301"/>
      <c r="K251" s="301"/>
      <c r="L251" s="302"/>
      <c r="N251" s="445" t="str">
        <f t="shared" ref="N251:N314" si="64">IF(C250&lt;&gt;"","Einrichtungen","Leer")</f>
        <v>Leer</v>
      </c>
      <c r="O251" s="445" t="str">
        <f t="shared" ref="O251:O314" si="65">IF($C251&lt;&gt;"","Anrechnungstatbestand","Leer")</f>
        <v>Leer</v>
      </c>
      <c r="P251" s="445" t="str">
        <f>VLOOKUP($C251,{"29 -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1" s="445">
        <f t="shared" si="58"/>
        <v>0</v>
      </c>
      <c r="R251" s="445">
        <f t="shared" si="59"/>
        <v>0</v>
      </c>
      <c r="S251" s="445">
        <f t="shared" si="60"/>
        <v>0</v>
      </c>
      <c r="T251" s="445">
        <f t="shared" si="61"/>
        <v>0</v>
      </c>
      <c r="U251" s="445">
        <f t="shared" si="62"/>
        <v>0</v>
      </c>
      <c r="V251" s="445">
        <f t="shared" si="63"/>
        <v>0</v>
      </c>
    </row>
    <row r="252" spans="2:22" ht="15" customHeight="1" x14ac:dyDescent="0.3">
      <c r="B252" s="70" t="str">
        <f t="shared" si="57"/>
        <v>!!!</v>
      </c>
      <c r="C252" s="319"/>
      <c r="D252" s="347"/>
      <c r="E252" s="340"/>
      <c r="F252" s="233"/>
      <c r="G252" s="262"/>
      <c r="H252" s="306"/>
      <c r="I252" s="301"/>
      <c r="J252" s="301"/>
      <c r="K252" s="301"/>
      <c r="L252" s="302"/>
      <c r="N252" s="445" t="str">
        <f t="shared" si="64"/>
        <v>Leer</v>
      </c>
      <c r="O252" s="445" t="str">
        <f t="shared" si="65"/>
        <v>Leer</v>
      </c>
      <c r="P252" s="445" t="str">
        <f>VLOOKUP($C252,{"29 -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2" s="445">
        <f t="shared" si="58"/>
        <v>0</v>
      </c>
      <c r="R252" s="445">
        <f t="shared" si="59"/>
        <v>0</v>
      </c>
      <c r="S252" s="445">
        <f t="shared" si="60"/>
        <v>0</v>
      </c>
      <c r="T252" s="445">
        <f t="shared" si="61"/>
        <v>0</v>
      </c>
      <c r="U252" s="445">
        <f t="shared" si="62"/>
        <v>0</v>
      </c>
      <c r="V252" s="445">
        <f t="shared" si="63"/>
        <v>0</v>
      </c>
    </row>
    <row r="253" spans="2:22" ht="15" customHeight="1" x14ac:dyDescent="0.3">
      <c r="B253" s="70" t="str">
        <f t="shared" si="57"/>
        <v>!!!</v>
      </c>
      <c r="C253" s="319"/>
      <c r="D253" s="347"/>
      <c r="E253" s="340"/>
      <c r="F253" s="233"/>
      <c r="G253" s="262"/>
      <c r="H253" s="306"/>
      <c r="I253" s="301"/>
      <c r="J253" s="301"/>
      <c r="K253" s="301"/>
      <c r="L253" s="302"/>
      <c r="N253" s="445" t="str">
        <f t="shared" si="64"/>
        <v>Leer</v>
      </c>
      <c r="O253" s="445" t="str">
        <f t="shared" si="65"/>
        <v>Leer</v>
      </c>
      <c r="P253" s="445" t="str">
        <f>VLOOKUP($C253,{"29 -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3" s="445">
        <f t="shared" si="58"/>
        <v>0</v>
      </c>
      <c r="R253" s="445">
        <f t="shared" si="59"/>
        <v>0</v>
      </c>
      <c r="S253" s="445">
        <f t="shared" si="60"/>
        <v>0</v>
      </c>
      <c r="T253" s="445">
        <f t="shared" si="61"/>
        <v>0</v>
      </c>
      <c r="U253" s="445">
        <f t="shared" si="62"/>
        <v>0</v>
      </c>
      <c r="V253" s="445">
        <f t="shared" si="63"/>
        <v>0</v>
      </c>
    </row>
    <row r="254" spans="2:22" ht="15" customHeight="1" x14ac:dyDescent="0.3">
      <c r="B254" s="70" t="str">
        <f t="shared" si="57"/>
        <v>!!!</v>
      </c>
      <c r="C254" s="319"/>
      <c r="D254" s="347"/>
      <c r="E254" s="340"/>
      <c r="F254" s="233"/>
      <c r="G254" s="262"/>
      <c r="H254" s="306"/>
      <c r="I254" s="301"/>
      <c r="J254" s="301"/>
      <c r="K254" s="301"/>
      <c r="L254" s="302"/>
      <c r="N254" s="445" t="str">
        <f t="shared" si="64"/>
        <v>Leer</v>
      </c>
      <c r="O254" s="445" t="str">
        <f t="shared" si="65"/>
        <v>Leer</v>
      </c>
      <c r="P254" s="445" t="str">
        <f>VLOOKUP($C254,{"29 -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4" s="445">
        <f t="shared" si="58"/>
        <v>0</v>
      </c>
      <c r="R254" s="445">
        <f t="shared" si="59"/>
        <v>0</v>
      </c>
      <c r="S254" s="445">
        <f t="shared" si="60"/>
        <v>0</v>
      </c>
      <c r="T254" s="445">
        <f t="shared" si="61"/>
        <v>0</v>
      </c>
      <c r="U254" s="445">
        <f t="shared" si="62"/>
        <v>0</v>
      </c>
      <c r="V254" s="445">
        <f t="shared" si="63"/>
        <v>0</v>
      </c>
    </row>
    <row r="255" spans="2:22" ht="15" customHeight="1" x14ac:dyDescent="0.3">
      <c r="B255" s="70" t="str">
        <f t="shared" si="57"/>
        <v>!!!</v>
      </c>
      <c r="C255" s="319"/>
      <c r="D255" s="347"/>
      <c r="E255" s="340"/>
      <c r="F255" s="233"/>
      <c r="G255" s="262"/>
      <c r="H255" s="306"/>
      <c r="I255" s="301"/>
      <c r="J255" s="301"/>
      <c r="K255" s="301"/>
      <c r="L255" s="302"/>
      <c r="N255" s="445" t="str">
        <f t="shared" si="64"/>
        <v>Leer</v>
      </c>
      <c r="O255" s="445" t="str">
        <f t="shared" si="65"/>
        <v>Leer</v>
      </c>
      <c r="P255" s="445" t="str">
        <f>VLOOKUP($C255,{"29 -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5" s="445">
        <f t="shared" si="58"/>
        <v>0</v>
      </c>
      <c r="R255" s="445">
        <f t="shared" si="59"/>
        <v>0</v>
      </c>
      <c r="S255" s="445">
        <f t="shared" si="60"/>
        <v>0</v>
      </c>
      <c r="T255" s="445">
        <f t="shared" si="61"/>
        <v>0</v>
      </c>
      <c r="U255" s="445">
        <f t="shared" si="62"/>
        <v>0</v>
      </c>
      <c r="V255" s="445">
        <f t="shared" si="63"/>
        <v>0</v>
      </c>
    </row>
    <row r="256" spans="2:22" ht="15" customHeight="1" x14ac:dyDescent="0.3">
      <c r="B256" s="70" t="str">
        <f t="shared" si="57"/>
        <v>!!!</v>
      </c>
      <c r="C256" s="319"/>
      <c r="D256" s="347"/>
      <c r="E256" s="340"/>
      <c r="F256" s="233"/>
      <c r="G256" s="262"/>
      <c r="H256" s="306"/>
      <c r="I256" s="301"/>
      <c r="J256" s="301"/>
      <c r="K256" s="301"/>
      <c r="L256" s="302"/>
      <c r="N256" s="445" t="str">
        <f t="shared" si="64"/>
        <v>Leer</v>
      </c>
      <c r="O256" s="445" t="str">
        <f t="shared" si="65"/>
        <v>Leer</v>
      </c>
      <c r="P256" s="445" t="str">
        <f>VLOOKUP($C256,{"29 -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6" s="445">
        <f t="shared" si="58"/>
        <v>0</v>
      </c>
      <c r="R256" s="445">
        <f t="shared" si="59"/>
        <v>0</v>
      </c>
      <c r="S256" s="445">
        <f t="shared" si="60"/>
        <v>0</v>
      </c>
      <c r="T256" s="445">
        <f t="shared" si="61"/>
        <v>0</v>
      </c>
      <c r="U256" s="445">
        <f t="shared" si="62"/>
        <v>0</v>
      </c>
      <c r="V256" s="445">
        <f t="shared" si="63"/>
        <v>0</v>
      </c>
    </row>
    <row r="257" spans="2:22" ht="15" customHeight="1" x14ac:dyDescent="0.3">
      <c r="B257" s="70" t="str">
        <f t="shared" si="57"/>
        <v>!!!</v>
      </c>
      <c r="C257" s="319"/>
      <c r="D257" s="347"/>
      <c r="E257" s="340"/>
      <c r="F257" s="233"/>
      <c r="G257" s="262"/>
      <c r="H257" s="306"/>
      <c r="I257" s="301"/>
      <c r="J257" s="301"/>
      <c r="K257" s="301"/>
      <c r="L257" s="302"/>
      <c r="N257" s="445" t="str">
        <f t="shared" si="64"/>
        <v>Leer</v>
      </c>
      <c r="O257" s="445" t="str">
        <f t="shared" si="65"/>
        <v>Leer</v>
      </c>
      <c r="P257" s="445" t="str">
        <f>VLOOKUP($C257,{"29 -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7" s="445">
        <f t="shared" si="58"/>
        <v>0</v>
      </c>
      <c r="R257" s="445">
        <f t="shared" si="59"/>
        <v>0</v>
      </c>
      <c r="S257" s="445">
        <f t="shared" si="60"/>
        <v>0</v>
      </c>
      <c r="T257" s="445">
        <f t="shared" si="61"/>
        <v>0</v>
      </c>
      <c r="U257" s="445">
        <f t="shared" si="62"/>
        <v>0</v>
      </c>
      <c r="V257" s="445">
        <f t="shared" si="63"/>
        <v>0</v>
      </c>
    </row>
    <row r="258" spans="2:22" ht="15" customHeight="1" x14ac:dyDescent="0.3">
      <c r="B258" s="70" t="str">
        <f t="shared" si="57"/>
        <v>!!!</v>
      </c>
      <c r="C258" s="319"/>
      <c r="D258" s="347"/>
      <c r="E258" s="340"/>
      <c r="F258" s="233"/>
      <c r="G258" s="262"/>
      <c r="H258" s="306"/>
      <c r="I258" s="301"/>
      <c r="J258" s="301"/>
      <c r="K258" s="301"/>
      <c r="L258" s="302"/>
      <c r="N258" s="445" t="str">
        <f t="shared" si="64"/>
        <v>Leer</v>
      </c>
      <c r="O258" s="445" t="str">
        <f t="shared" si="65"/>
        <v>Leer</v>
      </c>
      <c r="P258" s="445" t="str">
        <f>VLOOKUP($C258,{"29 -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8" s="445">
        <f t="shared" si="58"/>
        <v>0</v>
      </c>
      <c r="R258" s="445">
        <f t="shared" si="59"/>
        <v>0</v>
      </c>
      <c r="S258" s="445">
        <f t="shared" si="60"/>
        <v>0</v>
      </c>
      <c r="T258" s="445">
        <f t="shared" si="61"/>
        <v>0</v>
      </c>
      <c r="U258" s="445">
        <f t="shared" si="62"/>
        <v>0</v>
      </c>
      <c r="V258" s="445">
        <f t="shared" si="63"/>
        <v>0</v>
      </c>
    </row>
    <row r="259" spans="2:22" ht="15" customHeight="1" x14ac:dyDescent="0.3">
      <c r="B259" s="70" t="str">
        <f t="shared" si="57"/>
        <v>!!!</v>
      </c>
      <c r="C259" s="319"/>
      <c r="D259" s="347"/>
      <c r="E259" s="340"/>
      <c r="F259" s="233"/>
      <c r="G259" s="262"/>
      <c r="H259" s="306"/>
      <c r="I259" s="301"/>
      <c r="J259" s="301"/>
      <c r="K259" s="301"/>
      <c r="L259" s="302"/>
      <c r="N259" s="445" t="str">
        <f t="shared" si="64"/>
        <v>Leer</v>
      </c>
      <c r="O259" s="445" t="str">
        <f t="shared" si="65"/>
        <v>Leer</v>
      </c>
      <c r="P259" s="445" t="str">
        <f>VLOOKUP($C259,{"29 -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9" s="445">
        <f t="shared" si="58"/>
        <v>0</v>
      </c>
      <c r="R259" s="445">
        <f t="shared" si="59"/>
        <v>0</v>
      </c>
      <c r="S259" s="445">
        <f t="shared" si="60"/>
        <v>0</v>
      </c>
      <c r="T259" s="445">
        <f t="shared" si="61"/>
        <v>0</v>
      </c>
      <c r="U259" s="445">
        <f t="shared" si="62"/>
        <v>0</v>
      </c>
      <c r="V259" s="445">
        <f t="shared" si="63"/>
        <v>0</v>
      </c>
    </row>
    <row r="260" spans="2:22" ht="15" customHeight="1" x14ac:dyDescent="0.3">
      <c r="B260" s="70" t="str">
        <f t="shared" si="57"/>
        <v>!!!</v>
      </c>
      <c r="C260" s="319"/>
      <c r="D260" s="347"/>
      <c r="E260" s="340"/>
      <c r="F260" s="233"/>
      <c r="G260" s="262"/>
      <c r="H260" s="306"/>
      <c r="I260" s="301"/>
      <c r="J260" s="301"/>
      <c r="K260" s="301"/>
      <c r="L260" s="302"/>
      <c r="N260" s="445" t="str">
        <f t="shared" si="64"/>
        <v>Leer</v>
      </c>
      <c r="O260" s="445" t="str">
        <f t="shared" si="65"/>
        <v>Leer</v>
      </c>
      <c r="P260" s="445" t="str">
        <f>VLOOKUP($C260,{"29 -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0" s="445">
        <f t="shared" si="58"/>
        <v>0</v>
      </c>
      <c r="R260" s="445">
        <f t="shared" si="59"/>
        <v>0</v>
      </c>
      <c r="S260" s="445">
        <f t="shared" si="60"/>
        <v>0</v>
      </c>
      <c r="T260" s="445">
        <f t="shared" si="61"/>
        <v>0</v>
      </c>
      <c r="U260" s="445">
        <f t="shared" si="62"/>
        <v>0</v>
      </c>
      <c r="V260" s="445">
        <f t="shared" si="63"/>
        <v>0</v>
      </c>
    </row>
    <row r="261" spans="2:22" ht="15" customHeight="1" x14ac:dyDescent="0.3">
      <c r="B261" s="70" t="str">
        <f t="shared" si="57"/>
        <v>!!!</v>
      </c>
      <c r="C261" s="319"/>
      <c r="D261" s="347"/>
      <c r="E261" s="340"/>
      <c r="F261" s="233"/>
      <c r="G261" s="262"/>
      <c r="H261" s="306"/>
      <c r="I261" s="301"/>
      <c r="J261" s="301"/>
      <c r="K261" s="301"/>
      <c r="L261" s="302"/>
      <c r="N261" s="445" t="str">
        <f t="shared" si="64"/>
        <v>Leer</v>
      </c>
      <c r="O261" s="445" t="str">
        <f t="shared" si="65"/>
        <v>Leer</v>
      </c>
      <c r="P261" s="445" t="str">
        <f>VLOOKUP($C261,{"29 -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1" s="445">
        <f t="shared" si="58"/>
        <v>0</v>
      </c>
      <c r="R261" s="445">
        <f t="shared" si="59"/>
        <v>0</v>
      </c>
      <c r="S261" s="445">
        <f t="shared" si="60"/>
        <v>0</v>
      </c>
      <c r="T261" s="445">
        <f t="shared" si="61"/>
        <v>0</v>
      </c>
      <c r="U261" s="445">
        <f t="shared" si="62"/>
        <v>0</v>
      </c>
      <c r="V261" s="445">
        <f t="shared" si="63"/>
        <v>0</v>
      </c>
    </row>
    <row r="262" spans="2:22" ht="15" customHeight="1" x14ac:dyDescent="0.3">
      <c r="B262" s="70" t="str">
        <f t="shared" si="57"/>
        <v>!!!</v>
      </c>
      <c r="C262" s="319"/>
      <c r="D262" s="347"/>
      <c r="E262" s="340"/>
      <c r="F262" s="233"/>
      <c r="G262" s="262"/>
      <c r="H262" s="306"/>
      <c r="I262" s="301"/>
      <c r="J262" s="301"/>
      <c r="K262" s="301"/>
      <c r="L262" s="302"/>
      <c r="N262" s="445" t="str">
        <f t="shared" si="64"/>
        <v>Leer</v>
      </c>
      <c r="O262" s="445" t="str">
        <f t="shared" si="65"/>
        <v>Leer</v>
      </c>
      <c r="P262" s="445" t="str">
        <f>VLOOKUP($C262,{"29 -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2" s="445">
        <f t="shared" si="58"/>
        <v>0</v>
      </c>
      <c r="R262" s="445">
        <f t="shared" si="59"/>
        <v>0</v>
      </c>
      <c r="S262" s="445">
        <f t="shared" si="60"/>
        <v>0</v>
      </c>
      <c r="T262" s="445">
        <f t="shared" si="61"/>
        <v>0</v>
      </c>
      <c r="U262" s="445">
        <f t="shared" si="62"/>
        <v>0</v>
      </c>
      <c r="V262" s="445">
        <f t="shared" si="63"/>
        <v>0</v>
      </c>
    </row>
    <row r="263" spans="2:22" ht="15" customHeight="1" x14ac:dyDescent="0.3">
      <c r="B263" s="70" t="str">
        <f t="shared" si="57"/>
        <v>!!!</v>
      </c>
      <c r="C263" s="319"/>
      <c r="D263" s="347"/>
      <c r="E263" s="340"/>
      <c r="F263" s="233"/>
      <c r="G263" s="262"/>
      <c r="H263" s="306"/>
      <c r="I263" s="301"/>
      <c r="J263" s="301"/>
      <c r="K263" s="301"/>
      <c r="L263" s="302"/>
      <c r="N263" s="445" t="str">
        <f t="shared" si="64"/>
        <v>Leer</v>
      </c>
      <c r="O263" s="445" t="str">
        <f t="shared" si="65"/>
        <v>Leer</v>
      </c>
      <c r="P263" s="445" t="str">
        <f>VLOOKUP($C263,{"29 -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3" s="445">
        <f t="shared" si="58"/>
        <v>0</v>
      </c>
      <c r="R263" s="445">
        <f t="shared" si="59"/>
        <v>0</v>
      </c>
      <c r="S263" s="445">
        <f t="shared" si="60"/>
        <v>0</v>
      </c>
      <c r="T263" s="445">
        <f t="shared" si="61"/>
        <v>0</v>
      </c>
      <c r="U263" s="445">
        <f t="shared" si="62"/>
        <v>0</v>
      </c>
      <c r="V263" s="445">
        <f t="shared" si="63"/>
        <v>0</v>
      </c>
    </row>
    <row r="264" spans="2:22" ht="15" customHeight="1" x14ac:dyDescent="0.3">
      <c r="B264" s="70" t="str">
        <f t="shared" si="57"/>
        <v>!!!</v>
      </c>
      <c r="C264" s="319"/>
      <c r="D264" s="347"/>
      <c r="E264" s="340"/>
      <c r="F264" s="233"/>
      <c r="G264" s="262"/>
      <c r="H264" s="306"/>
      <c r="I264" s="301"/>
      <c r="J264" s="301"/>
      <c r="K264" s="301"/>
      <c r="L264" s="302"/>
      <c r="N264" s="445" t="str">
        <f t="shared" si="64"/>
        <v>Leer</v>
      </c>
      <c r="O264" s="445" t="str">
        <f t="shared" si="65"/>
        <v>Leer</v>
      </c>
      <c r="P264" s="445" t="str">
        <f>VLOOKUP($C264,{"29 -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4" s="445">
        <f t="shared" si="58"/>
        <v>0</v>
      </c>
      <c r="R264" s="445">
        <f t="shared" si="59"/>
        <v>0</v>
      </c>
      <c r="S264" s="445">
        <f t="shared" si="60"/>
        <v>0</v>
      </c>
      <c r="T264" s="445">
        <f t="shared" si="61"/>
        <v>0</v>
      </c>
      <c r="U264" s="445">
        <f t="shared" si="62"/>
        <v>0</v>
      </c>
      <c r="V264" s="445">
        <f t="shared" si="63"/>
        <v>0</v>
      </c>
    </row>
    <row r="265" spans="2:22" ht="15" customHeight="1" x14ac:dyDescent="0.3">
      <c r="B265" s="70" t="str">
        <f t="shared" si="57"/>
        <v>!!!</v>
      </c>
      <c r="C265" s="319"/>
      <c r="D265" s="347"/>
      <c r="E265" s="340"/>
      <c r="F265" s="233"/>
      <c r="G265" s="262"/>
      <c r="H265" s="306"/>
      <c r="I265" s="301"/>
      <c r="J265" s="301"/>
      <c r="K265" s="301"/>
      <c r="L265" s="302"/>
      <c r="N265" s="445" t="str">
        <f t="shared" si="64"/>
        <v>Leer</v>
      </c>
      <c r="O265" s="445" t="str">
        <f t="shared" si="65"/>
        <v>Leer</v>
      </c>
      <c r="P265" s="445" t="str">
        <f>VLOOKUP($C265,{"29 -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5" s="445">
        <f t="shared" si="58"/>
        <v>0</v>
      </c>
      <c r="R265" s="445">
        <f t="shared" si="59"/>
        <v>0</v>
      </c>
      <c r="S265" s="445">
        <f t="shared" si="60"/>
        <v>0</v>
      </c>
      <c r="T265" s="445">
        <f t="shared" si="61"/>
        <v>0</v>
      </c>
      <c r="U265" s="445">
        <f t="shared" si="62"/>
        <v>0</v>
      </c>
      <c r="V265" s="445">
        <f t="shared" si="63"/>
        <v>0</v>
      </c>
    </row>
    <row r="266" spans="2:22" ht="15" customHeight="1" x14ac:dyDescent="0.3">
      <c r="B266" s="70" t="str">
        <f t="shared" si="57"/>
        <v>!!!</v>
      </c>
      <c r="C266" s="319"/>
      <c r="D266" s="347"/>
      <c r="E266" s="340"/>
      <c r="F266" s="233"/>
      <c r="G266" s="262"/>
      <c r="H266" s="306"/>
      <c r="I266" s="301"/>
      <c r="J266" s="301"/>
      <c r="K266" s="301"/>
      <c r="L266" s="302"/>
      <c r="N266" s="445" t="str">
        <f t="shared" si="64"/>
        <v>Leer</v>
      </c>
      <c r="O266" s="445" t="str">
        <f t="shared" si="65"/>
        <v>Leer</v>
      </c>
      <c r="P266" s="445" t="str">
        <f>VLOOKUP($C266,{"29 -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6" s="445">
        <f t="shared" si="58"/>
        <v>0</v>
      </c>
      <c r="R266" s="445">
        <f t="shared" si="59"/>
        <v>0</v>
      </c>
      <c r="S266" s="445">
        <f t="shared" si="60"/>
        <v>0</v>
      </c>
      <c r="T266" s="445">
        <f t="shared" si="61"/>
        <v>0</v>
      </c>
      <c r="U266" s="445">
        <f t="shared" si="62"/>
        <v>0</v>
      </c>
      <c r="V266" s="445">
        <f t="shared" si="63"/>
        <v>0</v>
      </c>
    </row>
    <row r="267" spans="2:22" ht="15" customHeight="1" x14ac:dyDescent="0.3">
      <c r="B267" s="70" t="str">
        <f t="shared" si="57"/>
        <v>!!!</v>
      </c>
      <c r="C267" s="319"/>
      <c r="D267" s="347"/>
      <c r="E267" s="340"/>
      <c r="F267" s="233"/>
      <c r="G267" s="262"/>
      <c r="H267" s="306"/>
      <c r="I267" s="301"/>
      <c r="J267" s="301"/>
      <c r="K267" s="301"/>
      <c r="L267" s="302"/>
      <c r="N267" s="445" t="str">
        <f t="shared" si="64"/>
        <v>Leer</v>
      </c>
      <c r="O267" s="445" t="str">
        <f t="shared" si="65"/>
        <v>Leer</v>
      </c>
      <c r="P267" s="445" t="str">
        <f>VLOOKUP($C267,{"29 -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7" s="445">
        <f t="shared" si="58"/>
        <v>0</v>
      </c>
      <c r="R267" s="445">
        <f t="shared" si="59"/>
        <v>0</v>
      </c>
      <c r="S267" s="445">
        <f t="shared" si="60"/>
        <v>0</v>
      </c>
      <c r="T267" s="445">
        <f t="shared" si="61"/>
        <v>0</v>
      </c>
      <c r="U267" s="445">
        <f t="shared" si="62"/>
        <v>0</v>
      </c>
      <c r="V267" s="445">
        <f t="shared" si="63"/>
        <v>0</v>
      </c>
    </row>
    <row r="268" spans="2:22" ht="15" customHeight="1" x14ac:dyDescent="0.3">
      <c r="B268" s="70" t="str">
        <f t="shared" si="57"/>
        <v>!!!</v>
      </c>
      <c r="C268" s="319"/>
      <c r="D268" s="347"/>
      <c r="E268" s="340"/>
      <c r="F268" s="233"/>
      <c r="G268" s="262"/>
      <c r="H268" s="306"/>
      <c r="I268" s="301"/>
      <c r="J268" s="301"/>
      <c r="K268" s="301"/>
      <c r="L268" s="302"/>
      <c r="N268" s="445" t="str">
        <f t="shared" si="64"/>
        <v>Leer</v>
      </c>
      <c r="O268" s="445" t="str">
        <f t="shared" si="65"/>
        <v>Leer</v>
      </c>
      <c r="P268" s="445" t="str">
        <f>VLOOKUP($C268,{"29 -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8" s="445">
        <f t="shared" si="58"/>
        <v>0</v>
      </c>
      <c r="R268" s="445">
        <f t="shared" si="59"/>
        <v>0</v>
      </c>
      <c r="S268" s="445">
        <f t="shared" si="60"/>
        <v>0</v>
      </c>
      <c r="T268" s="445">
        <f t="shared" si="61"/>
        <v>0</v>
      </c>
      <c r="U268" s="445">
        <f t="shared" si="62"/>
        <v>0</v>
      </c>
      <c r="V268" s="445">
        <f t="shared" si="63"/>
        <v>0</v>
      </c>
    </row>
    <row r="269" spans="2:22" ht="15" customHeight="1" x14ac:dyDescent="0.3">
      <c r="B269" s="70" t="str">
        <f t="shared" si="57"/>
        <v>!!!</v>
      </c>
      <c r="C269" s="319"/>
      <c r="D269" s="347"/>
      <c r="E269" s="340"/>
      <c r="F269" s="233"/>
      <c r="G269" s="262"/>
      <c r="H269" s="306"/>
      <c r="I269" s="301"/>
      <c r="J269" s="301"/>
      <c r="K269" s="301"/>
      <c r="L269" s="302"/>
      <c r="N269" s="445" t="str">
        <f t="shared" si="64"/>
        <v>Leer</v>
      </c>
      <c r="O269" s="445" t="str">
        <f t="shared" si="65"/>
        <v>Leer</v>
      </c>
      <c r="P269" s="445" t="str">
        <f>VLOOKUP($C269,{"29 -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9" s="445">
        <f t="shared" si="58"/>
        <v>0</v>
      </c>
      <c r="R269" s="445">
        <f t="shared" si="59"/>
        <v>0</v>
      </c>
      <c r="S269" s="445">
        <f t="shared" si="60"/>
        <v>0</v>
      </c>
      <c r="T269" s="445">
        <f t="shared" si="61"/>
        <v>0</v>
      </c>
      <c r="U269" s="445">
        <f t="shared" si="62"/>
        <v>0</v>
      </c>
      <c r="V269" s="445">
        <f t="shared" si="63"/>
        <v>0</v>
      </c>
    </row>
    <row r="270" spans="2:22" ht="15" customHeight="1" x14ac:dyDescent="0.3">
      <c r="B270" s="70" t="str">
        <f t="shared" si="57"/>
        <v>!!!</v>
      </c>
      <c r="C270" s="319"/>
      <c r="D270" s="347"/>
      <c r="E270" s="340"/>
      <c r="F270" s="233"/>
      <c r="G270" s="262"/>
      <c r="H270" s="306"/>
      <c r="I270" s="301"/>
      <c r="J270" s="301"/>
      <c r="K270" s="301"/>
      <c r="L270" s="302"/>
      <c r="N270" s="445" t="str">
        <f t="shared" si="64"/>
        <v>Leer</v>
      </c>
      <c r="O270" s="445" t="str">
        <f t="shared" si="65"/>
        <v>Leer</v>
      </c>
      <c r="P270" s="445" t="str">
        <f>VLOOKUP($C270,{"29 -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0" s="445">
        <f t="shared" si="58"/>
        <v>0</v>
      </c>
      <c r="R270" s="445">
        <f t="shared" si="59"/>
        <v>0</v>
      </c>
      <c r="S270" s="445">
        <f t="shared" si="60"/>
        <v>0</v>
      </c>
      <c r="T270" s="445">
        <f t="shared" si="61"/>
        <v>0</v>
      </c>
      <c r="U270" s="445">
        <f t="shared" si="62"/>
        <v>0</v>
      </c>
      <c r="V270" s="445">
        <f t="shared" si="63"/>
        <v>0</v>
      </c>
    </row>
    <row r="271" spans="2:22" ht="15" customHeight="1" x14ac:dyDescent="0.3">
      <c r="B271" s="70" t="str">
        <f t="shared" si="57"/>
        <v>!!!</v>
      </c>
      <c r="C271" s="319"/>
      <c r="D271" s="347"/>
      <c r="E271" s="340"/>
      <c r="F271" s="233"/>
      <c r="G271" s="262"/>
      <c r="H271" s="306"/>
      <c r="I271" s="301"/>
      <c r="J271" s="301"/>
      <c r="K271" s="301"/>
      <c r="L271" s="302"/>
      <c r="N271" s="445" t="str">
        <f t="shared" si="64"/>
        <v>Leer</v>
      </c>
      <c r="O271" s="445" t="str">
        <f t="shared" si="65"/>
        <v>Leer</v>
      </c>
      <c r="P271" s="445" t="str">
        <f>VLOOKUP($C271,{"29 -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1" s="445">
        <f t="shared" si="58"/>
        <v>0</v>
      </c>
      <c r="R271" s="445">
        <f t="shared" si="59"/>
        <v>0</v>
      </c>
      <c r="S271" s="445">
        <f t="shared" si="60"/>
        <v>0</v>
      </c>
      <c r="T271" s="445">
        <f t="shared" si="61"/>
        <v>0</v>
      </c>
      <c r="U271" s="445">
        <f t="shared" si="62"/>
        <v>0</v>
      </c>
      <c r="V271" s="445">
        <f t="shared" si="63"/>
        <v>0</v>
      </c>
    </row>
    <row r="272" spans="2:22" ht="15" customHeight="1" x14ac:dyDescent="0.3">
      <c r="B272" s="70" t="str">
        <f t="shared" si="57"/>
        <v>!!!</v>
      </c>
      <c r="C272" s="319"/>
      <c r="D272" s="347"/>
      <c r="E272" s="340"/>
      <c r="F272" s="233"/>
      <c r="G272" s="262"/>
      <c r="H272" s="306"/>
      <c r="I272" s="301"/>
      <c r="J272" s="301"/>
      <c r="K272" s="301"/>
      <c r="L272" s="302"/>
      <c r="N272" s="445" t="str">
        <f t="shared" si="64"/>
        <v>Leer</v>
      </c>
      <c r="O272" s="445" t="str">
        <f t="shared" si="65"/>
        <v>Leer</v>
      </c>
      <c r="P272" s="445" t="str">
        <f>VLOOKUP($C272,{"29 -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2" s="445">
        <f t="shared" si="58"/>
        <v>0</v>
      </c>
      <c r="R272" s="445">
        <f t="shared" si="59"/>
        <v>0</v>
      </c>
      <c r="S272" s="445">
        <f t="shared" si="60"/>
        <v>0</v>
      </c>
      <c r="T272" s="445">
        <f t="shared" si="61"/>
        <v>0</v>
      </c>
      <c r="U272" s="445">
        <f t="shared" si="62"/>
        <v>0</v>
      </c>
      <c r="V272" s="445">
        <f t="shared" si="63"/>
        <v>0</v>
      </c>
    </row>
    <row r="273" spans="2:22" ht="15" customHeight="1" x14ac:dyDescent="0.3">
      <c r="B273" s="70" t="str">
        <f t="shared" si="57"/>
        <v>!!!</v>
      </c>
      <c r="C273" s="319"/>
      <c r="D273" s="347"/>
      <c r="E273" s="340"/>
      <c r="F273" s="233"/>
      <c r="G273" s="262"/>
      <c r="H273" s="306"/>
      <c r="I273" s="301"/>
      <c r="J273" s="301"/>
      <c r="K273" s="301"/>
      <c r="L273" s="302"/>
      <c r="N273" s="445" t="str">
        <f t="shared" si="64"/>
        <v>Leer</v>
      </c>
      <c r="O273" s="445" t="str">
        <f t="shared" si="65"/>
        <v>Leer</v>
      </c>
      <c r="P273" s="445" t="str">
        <f>VLOOKUP($C273,{"29 -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3" s="445">
        <f t="shared" si="58"/>
        <v>0</v>
      </c>
      <c r="R273" s="445">
        <f t="shared" si="59"/>
        <v>0</v>
      </c>
      <c r="S273" s="445">
        <f t="shared" si="60"/>
        <v>0</v>
      </c>
      <c r="T273" s="445">
        <f t="shared" si="61"/>
        <v>0</v>
      </c>
      <c r="U273" s="445">
        <f t="shared" si="62"/>
        <v>0</v>
      </c>
      <c r="V273" s="445">
        <f t="shared" si="63"/>
        <v>0</v>
      </c>
    </row>
    <row r="274" spans="2:22" ht="15" customHeight="1" x14ac:dyDescent="0.3">
      <c r="B274" s="70" t="str">
        <f t="shared" si="57"/>
        <v>!!!</v>
      </c>
      <c r="C274" s="319"/>
      <c r="D274" s="347"/>
      <c r="E274" s="340"/>
      <c r="F274" s="233"/>
      <c r="G274" s="262"/>
      <c r="H274" s="306"/>
      <c r="I274" s="301"/>
      <c r="J274" s="301"/>
      <c r="K274" s="301"/>
      <c r="L274" s="302"/>
      <c r="N274" s="445" t="str">
        <f t="shared" si="64"/>
        <v>Leer</v>
      </c>
      <c r="O274" s="445" t="str">
        <f t="shared" si="65"/>
        <v>Leer</v>
      </c>
      <c r="P274" s="445" t="str">
        <f>VLOOKUP($C274,{"29 -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4" s="445">
        <f t="shared" si="58"/>
        <v>0</v>
      </c>
      <c r="R274" s="445">
        <f t="shared" si="59"/>
        <v>0</v>
      </c>
      <c r="S274" s="445">
        <f t="shared" si="60"/>
        <v>0</v>
      </c>
      <c r="T274" s="445">
        <f t="shared" si="61"/>
        <v>0</v>
      </c>
      <c r="U274" s="445">
        <f t="shared" si="62"/>
        <v>0</v>
      </c>
      <c r="V274" s="445">
        <f t="shared" si="63"/>
        <v>0</v>
      </c>
    </row>
    <row r="275" spans="2:22" ht="15" customHeight="1" x14ac:dyDescent="0.3">
      <c r="B275" s="70" t="str">
        <f t="shared" si="57"/>
        <v>!!!</v>
      </c>
      <c r="C275" s="319"/>
      <c r="D275" s="347"/>
      <c r="E275" s="340"/>
      <c r="F275" s="233"/>
      <c r="G275" s="262"/>
      <c r="H275" s="306"/>
      <c r="I275" s="301"/>
      <c r="J275" s="301"/>
      <c r="K275" s="301"/>
      <c r="L275" s="302"/>
      <c r="N275" s="445" t="str">
        <f t="shared" si="64"/>
        <v>Leer</v>
      </c>
      <c r="O275" s="445" t="str">
        <f t="shared" si="65"/>
        <v>Leer</v>
      </c>
      <c r="P275" s="445" t="str">
        <f>VLOOKUP($C275,{"29 -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5" s="445">
        <f t="shared" si="58"/>
        <v>0</v>
      </c>
      <c r="R275" s="445">
        <f t="shared" si="59"/>
        <v>0</v>
      </c>
      <c r="S275" s="445">
        <f t="shared" si="60"/>
        <v>0</v>
      </c>
      <c r="T275" s="445">
        <f t="shared" si="61"/>
        <v>0</v>
      </c>
      <c r="U275" s="445">
        <f t="shared" si="62"/>
        <v>0</v>
      </c>
      <c r="V275" s="445">
        <f t="shared" si="63"/>
        <v>0</v>
      </c>
    </row>
    <row r="276" spans="2:22" ht="15" customHeight="1" x14ac:dyDescent="0.3">
      <c r="B276" s="70" t="str">
        <f t="shared" si="57"/>
        <v>!!!</v>
      </c>
      <c r="C276" s="319"/>
      <c r="D276" s="347"/>
      <c r="E276" s="340"/>
      <c r="F276" s="233"/>
      <c r="G276" s="262"/>
      <c r="H276" s="306"/>
      <c r="I276" s="301"/>
      <c r="J276" s="301"/>
      <c r="K276" s="301"/>
      <c r="L276" s="302"/>
      <c r="N276" s="445" t="str">
        <f t="shared" si="64"/>
        <v>Leer</v>
      </c>
      <c r="O276" s="445" t="str">
        <f t="shared" si="65"/>
        <v>Leer</v>
      </c>
      <c r="P276" s="445" t="str">
        <f>VLOOKUP($C276,{"29 -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6" s="445">
        <f t="shared" si="58"/>
        <v>0</v>
      </c>
      <c r="R276" s="445">
        <f t="shared" si="59"/>
        <v>0</v>
      </c>
      <c r="S276" s="445">
        <f t="shared" si="60"/>
        <v>0</v>
      </c>
      <c r="T276" s="445">
        <f t="shared" si="61"/>
        <v>0</v>
      </c>
      <c r="U276" s="445">
        <f t="shared" si="62"/>
        <v>0</v>
      </c>
      <c r="V276" s="445">
        <f t="shared" si="63"/>
        <v>0</v>
      </c>
    </row>
    <row r="277" spans="2:22" ht="15" customHeight="1" x14ac:dyDescent="0.3">
      <c r="B277" s="70" t="str">
        <f t="shared" si="57"/>
        <v>!!!</v>
      </c>
      <c r="C277" s="319"/>
      <c r="D277" s="347"/>
      <c r="E277" s="340"/>
      <c r="F277" s="233"/>
      <c r="G277" s="262"/>
      <c r="H277" s="306"/>
      <c r="I277" s="301"/>
      <c r="J277" s="301"/>
      <c r="K277" s="301"/>
      <c r="L277" s="302"/>
      <c r="N277" s="445" t="str">
        <f t="shared" si="64"/>
        <v>Leer</v>
      </c>
      <c r="O277" s="445" t="str">
        <f t="shared" si="65"/>
        <v>Leer</v>
      </c>
      <c r="P277" s="445" t="str">
        <f>VLOOKUP($C277,{"29 -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7" s="445">
        <f t="shared" si="58"/>
        <v>0</v>
      </c>
      <c r="R277" s="445">
        <f t="shared" si="59"/>
        <v>0</v>
      </c>
      <c r="S277" s="445">
        <f t="shared" si="60"/>
        <v>0</v>
      </c>
      <c r="T277" s="445">
        <f t="shared" si="61"/>
        <v>0</v>
      </c>
      <c r="U277" s="445">
        <f t="shared" si="62"/>
        <v>0</v>
      </c>
      <c r="V277" s="445">
        <f t="shared" si="63"/>
        <v>0</v>
      </c>
    </row>
    <row r="278" spans="2:22" ht="15" customHeight="1" x14ac:dyDescent="0.3">
      <c r="B278" s="70" t="str">
        <f t="shared" si="57"/>
        <v>!!!</v>
      </c>
      <c r="C278" s="319"/>
      <c r="D278" s="347"/>
      <c r="E278" s="340"/>
      <c r="F278" s="233"/>
      <c r="G278" s="262"/>
      <c r="H278" s="306"/>
      <c r="I278" s="301"/>
      <c r="J278" s="301"/>
      <c r="K278" s="301"/>
      <c r="L278" s="302"/>
      <c r="N278" s="445" t="str">
        <f t="shared" si="64"/>
        <v>Leer</v>
      </c>
      <c r="O278" s="445" t="str">
        <f t="shared" si="65"/>
        <v>Leer</v>
      </c>
      <c r="P278" s="445" t="str">
        <f>VLOOKUP($C278,{"29 -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8" s="445">
        <f t="shared" si="58"/>
        <v>0</v>
      </c>
      <c r="R278" s="445">
        <f t="shared" si="59"/>
        <v>0</v>
      </c>
      <c r="S278" s="445">
        <f t="shared" si="60"/>
        <v>0</v>
      </c>
      <c r="T278" s="445">
        <f t="shared" si="61"/>
        <v>0</v>
      </c>
      <c r="U278" s="445">
        <f t="shared" si="62"/>
        <v>0</v>
      </c>
      <c r="V278" s="445">
        <f t="shared" si="63"/>
        <v>0</v>
      </c>
    </row>
    <row r="279" spans="2:22" ht="15" customHeight="1" x14ac:dyDescent="0.3">
      <c r="B279" s="70" t="str">
        <f t="shared" si="57"/>
        <v>!!!</v>
      </c>
      <c r="C279" s="319"/>
      <c r="D279" s="347"/>
      <c r="E279" s="340"/>
      <c r="F279" s="233"/>
      <c r="G279" s="262"/>
      <c r="H279" s="306"/>
      <c r="I279" s="301"/>
      <c r="J279" s="301"/>
      <c r="K279" s="301"/>
      <c r="L279" s="302"/>
      <c r="N279" s="445" t="str">
        <f t="shared" si="64"/>
        <v>Leer</v>
      </c>
      <c r="O279" s="445" t="str">
        <f t="shared" si="65"/>
        <v>Leer</v>
      </c>
      <c r="P279" s="445" t="str">
        <f>VLOOKUP($C279,{"29 -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9" s="445">
        <f t="shared" si="58"/>
        <v>0</v>
      </c>
      <c r="R279" s="445">
        <f t="shared" si="59"/>
        <v>0</v>
      </c>
      <c r="S279" s="445">
        <f t="shared" si="60"/>
        <v>0</v>
      </c>
      <c r="T279" s="445">
        <f t="shared" si="61"/>
        <v>0</v>
      </c>
      <c r="U279" s="445">
        <f t="shared" si="62"/>
        <v>0</v>
      </c>
      <c r="V279" s="445">
        <f t="shared" si="63"/>
        <v>0</v>
      </c>
    </row>
    <row r="280" spans="2:22" ht="15" customHeight="1" x14ac:dyDescent="0.3">
      <c r="B280" s="70" t="str">
        <f t="shared" si="57"/>
        <v>!!!</v>
      </c>
      <c r="C280" s="319"/>
      <c r="D280" s="347"/>
      <c r="E280" s="340"/>
      <c r="F280" s="233"/>
      <c r="G280" s="262"/>
      <c r="H280" s="306"/>
      <c r="I280" s="301"/>
      <c r="J280" s="301"/>
      <c r="K280" s="301"/>
      <c r="L280" s="302"/>
      <c r="N280" s="445" t="str">
        <f t="shared" si="64"/>
        <v>Leer</v>
      </c>
      <c r="O280" s="445" t="str">
        <f t="shared" si="65"/>
        <v>Leer</v>
      </c>
      <c r="P280" s="445" t="str">
        <f>VLOOKUP($C280,{"29 -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0" s="445">
        <f t="shared" si="58"/>
        <v>0</v>
      </c>
      <c r="R280" s="445">
        <f t="shared" si="59"/>
        <v>0</v>
      </c>
      <c r="S280" s="445">
        <f t="shared" si="60"/>
        <v>0</v>
      </c>
      <c r="T280" s="445">
        <f t="shared" si="61"/>
        <v>0</v>
      </c>
      <c r="U280" s="445">
        <f t="shared" si="62"/>
        <v>0</v>
      </c>
      <c r="V280" s="445">
        <f t="shared" si="63"/>
        <v>0</v>
      </c>
    </row>
    <row r="281" spans="2:22" ht="15" customHeight="1" x14ac:dyDescent="0.3">
      <c r="B281" s="70" t="str">
        <f t="shared" si="57"/>
        <v>!!!</v>
      </c>
      <c r="C281" s="319"/>
      <c r="D281" s="347"/>
      <c r="E281" s="340"/>
      <c r="F281" s="233"/>
      <c r="G281" s="262"/>
      <c r="H281" s="306"/>
      <c r="I281" s="301"/>
      <c r="J281" s="301"/>
      <c r="K281" s="301"/>
      <c r="L281" s="302"/>
      <c r="N281" s="445" t="str">
        <f t="shared" si="64"/>
        <v>Leer</v>
      </c>
      <c r="O281" s="445" t="str">
        <f t="shared" si="65"/>
        <v>Leer</v>
      </c>
      <c r="P281" s="445" t="str">
        <f>VLOOKUP($C281,{"29 -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1" s="445">
        <f t="shared" si="58"/>
        <v>0</v>
      </c>
      <c r="R281" s="445">
        <f t="shared" si="59"/>
        <v>0</v>
      </c>
      <c r="S281" s="445">
        <f t="shared" si="60"/>
        <v>0</v>
      </c>
      <c r="T281" s="445">
        <f t="shared" si="61"/>
        <v>0</v>
      </c>
      <c r="U281" s="445">
        <f t="shared" si="62"/>
        <v>0</v>
      </c>
      <c r="V281" s="445">
        <f t="shared" si="63"/>
        <v>0</v>
      </c>
    </row>
    <row r="282" spans="2:22" ht="15" customHeight="1" x14ac:dyDescent="0.3">
      <c r="B282" s="70" t="str">
        <f t="shared" si="57"/>
        <v>!!!</v>
      </c>
      <c r="C282" s="319"/>
      <c r="D282" s="347"/>
      <c r="E282" s="340"/>
      <c r="F282" s="233"/>
      <c r="G282" s="262"/>
      <c r="H282" s="306"/>
      <c r="I282" s="301"/>
      <c r="J282" s="301"/>
      <c r="K282" s="301"/>
      <c r="L282" s="302"/>
      <c r="N282" s="445" t="str">
        <f t="shared" si="64"/>
        <v>Leer</v>
      </c>
      <c r="O282" s="445" t="str">
        <f t="shared" si="65"/>
        <v>Leer</v>
      </c>
      <c r="P282" s="445" t="str">
        <f>VLOOKUP($C282,{"29 -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2" s="445">
        <f t="shared" si="58"/>
        <v>0</v>
      </c>
      <c r="R282" s="445">
        <f t="shared" si="59"/>
        <v>0</v>
      </c>
      <c r="S282" s="445">
        <f t="shared" si="60"/>
        <v>0</v>
      </c>
      <c r="T282" s="445">
        <f t="shared" si="61"/>
        <v>0</v>
      </c>
      <c r="U282" s="445">
        <f t="shared" si="62"/>
        <v>0</v>
      </c>
      <c r="V282" s="445">
        <f t="shared" si="63"/>
        <v>0</v>
      </c>
    </row>
    <row r="283" spans="2:22" ht="15" customHeight="1" x14ac:dyDescent="0.3">
      <c r="B283" s="70" t="str">
        <f t="shared" si="57"/>
        <v>!!!</v>
      </c>
      <c r="C283" s="319"/>
      <c r="D283" s="347"/>
      <c r="E283" s="340"/>
      <c r="F283" s="233"/>
      <c r="G283" s="262"/>
      <c r="H283" s="306"/>
      <c r="I283" s="301"/>
      <c r="J283" s="301"/>
      <c r="K283" s="301"/>
      <c r="L283" s="302"/>
      <c r="N283" s="445" t="str">
        <f t="shared" si="64"/>
        <v>Leer</v>
      </c>
      <c r="O283" s="445" t="str">
        <f t="shared" si="65"/>
        <v>Leer</v>
      </c>
      <c r="P283" s="445" t="str">
        <f>VLOOKUP($C283,{"29 -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3" s="445">
        <f t="shared" si="58"/>
        <v>0</v>
      </c>
      <c r="R283" s="445">
        <f t="shared" si="59"/>
        <v>0</v>
      </c>
      <c r="S283" s="445">
        <f t="shared" si="60"/>
        <v>0</v>
      </c>
      <c r="T283" s="445">
        <f t="shared" si="61"/>
        <v>0</v>
      </c>
      <c r="U283" s="445">
        <f t="shared" si="62"/>
        <v>0</v>
      </c>
      <c r="V283" s="445">
        <f t="shared" si="63"/>
        <v>0</v>
      </c>
    </row>
    <row r="284" spans="2:22" ht="15" customHeight="1" x14ac:dyDescent="0.3">
      <c r="B284" s="70" t="str">
        <f t="shared" si="57"/>
        <v>!!!</v>
      </c>
      <c r="C284" s="319"/>
      <c r="D284" s="347"/>
      <c r="E284" s="340"/>
      <c r="F284" s="233"/>
      <c r="G284" s="262"/>
      <c r="H284" s="306"/>
      <c r="I284" s="301"/>
      <c r="J284" s="301"/>
      <c r="K284" s="301"/>
      <c r="L284" s="302"/>
      <c r="N284" s="445" t="str">
        <f t="shared" si="64"/>
        <v>Leer</v>
      </c>
      <c r="O284" s="445" t="str">
        <f t="shared" si="65"/>
        <v>Leer</v>
      </c>
      <c r="P284" s="445" t="str">
        <f>VLOOKUP($C284,{"29 -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4" s="445">
        <f t="shared" si="58"/>
        <v>0</v>
      </c>
      <c r="R284" s="445">
        <f t="shared" si="59"/>
        <v>0</v>
      </c>
      <c r="S284" s="445">
        <f t="shared" si="60"/>
        <v>0</v>
      </c>
      <c r="T284" s="445">
        <f t="shared" si="61"/>
        <v>0</v>
      </c>
      <c r="U284" s="445">
        <f t="shared" si="62"/>
        <v>0</v>
      </c>
      <c r="V284" s="445">
        <f t="shared" si="63"/>
        <v>0</v>
      </c>
    </row>
    <row r="285" spans="2:22" ht="15" customHeight="1" x14ac:dyDescent="0.3">
      <c r="B285" s="70" t="str">
        <f t="shared" si="57"/>
        <v>!!!</v>
      </c>
      <c r="C285" s="319"/>
      <c r="D285" s="347"/>
      <c r="E285" s="340"/>
      <c r="F285" s="233"/>
      <c r="G285" s="262"/>
      <c r="H285" s="306"/>
      <c r="I285" s="301"/>
      <c r="J285" s="301"/>
      <c r="K285" s="301"/>
      <c r="L285" s="302"/>
      <c r="N285" s="445" t="str">
        <f t="shared" si="64"/>
        <v>Leer</v>
      </c>
      <c r="O285" s="445" t="str">
        <f t="shared" si="65"/>
        <v>Leer</v>
      </c>
      <c r="P285" s="445" t="str">
        <f>VLOOKUP($C285,{"29 -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5" s="445">
        <f t="shared" si="58"/>
        <v>0</v>
      </c>
      <c r="R285" s="445">
        <f t="shared" si="59"/>
        <v>0</v>
      </c>
      <c r="S285" s="445">
        <f t="shared" si="60"/>
        <v>0</v>
      </c>
      <c r="T285" s="445">
        <f t="shared" si="61"/>
        <v>0</v>
      </c>
      <c r="U285" s="445">
        <f t="shared" si="62"/>
        <v>0</v>
      </c>
      <c r="V285" s="445">
        <f t="shared" si="63"/>
        <v>0</v>
      </c>
    </row>
    <row r="286" spans="2:22" ht="15" customHeight="1" x14ac:dyDescent="0.3">
      <c r="B286" s="70" t="str">
        <f t="shared" si="57"/>
        <v>!!!</v>
      </c>
      <c r="C286" s="319"/>
      <c r="D286" s="347"/>
      <c r="E286" s="340"/>
      <c r="F286" s="233"/>
      <c r="G286" s="262"/>
      <c r="H286" s="306"/>
      <c r="I286" s="301"/>
      <c r="J286" s="301"/>
      <c r="K286" s="301"/>
      <c r="L286" s="302"/>
      <c r="N286" s="445" t="str">
        <f t="shared" si="64"/>
        <v>Leer</v>
      </c>
      <c r="O286" s="445" t="str">
        <f t="shared" si="65"/>
        <v>Leer</v>
      </c>
      <c r="P286" s="445" t="str">
        <f>VLOOKUP($C286,{"29 -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6" s="445">
        <f t="shared" si="58"/>
        <v>0</v>
      </c>
      <c r="R286" s="445">
        <f t="shared" si="59"/>
        <v>0</v>
      </c>
      <c r="S286" s="445">
        <f t="shared" si="60"/>
        <v>0</v>
      </c>
      <c r="T286" s="445">
        <f t="shared" si="61"/>
        <v>0</v>
      </c>
      <c r="U286" s="445">
        <f t="shared" si="62"/>
        <v>0</v>
      </c>
      <c r="V286" s="445">
        <f t="shared" si="63"/>
        <v>0</v>
      </c>
    </row>
    <row r="287" spans="2:22" ht="15" customHeight="1" x14ac:dyDescent="0.3">
      <c r="B287" s="70" t="str">
        <f t="shared" si="57"/>
        <v>!!!</v>
      </c>
      <c r="C287" s="319"/>
      <c r="D287" s="347"/>
      <c r="E287" s="340"/>
      <c r="F287" s="233"/>
      <c r="G287" s="262"/>
      <c r="H287" s="306"/>
      <c r="I287" s="301"/>
      <c r="J287" s="301"/>
      <c r="K287" s="301"/>
      <c r="L287" s="302"/>
      <c r="N287" s="445" t="str">
        <f t="shared" si="64"/>
        <v>Leer</v>
      </c>
      <c r="O287" s="445" t="str">
        <f t="shared" si="65"/>
        <v>Leer</v>
      </c>
      <c r="P287" s="445" t="str">
        <f>VLOOKUP($C287,{"29 -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7" s="445">
        <f t="shared" si="58"/>
        <v>0</v>
      </c>
      <c r="R287" s="445">
        <f t="shared" si="59"/>
        <v>0</v>
      </c>
      <c r="S287" s="445">
        <f t="shared" si="60"/>
        <v>0</v>
      </c>
      <c r="T287" s="445">
        <f t="shared" si="61"/>
        <v>0</v>
      </c>
      <c r="U287" s="445">
        <f t="shared" si="62"/>
        <v>0</v>
      </c>
      <c r="V287" s="445">
        <f t="shared" si="63"/>
        <v>0</v>
      </c>
    </row>
    <row r="288" spans="2:22" ht="15" customHeight="1" x14ac:dyDescent="0.3">
      <c r="B288" s="70" t="str">
        <f t="shared" si="57"/>
        <v>!!!</v>
      </c>
      <c r="C288" s="319"/>
      <c r="D288" s="347"/>
      <c r="E288" s="340"/>
      <c r="F288" s="233"/>
      <c r="G288" s="262"/>
      <c r="H288" s="306"/>
      <c r="I288" s="301"/>
      <c r="J288" s="301"/>
      <c r="K288" s="301"/>
      <c r="L288" s="302"/>
      <c r="N288" s="445" t="str">
        <f t="shared" si="64"/>
        <v>Leer</v>
      </c>
      <c r="O288" s="445" t="str">
        <f t="shared" si="65"/>
        <v>Leer</v>
      </c>
      <c r="P288" s="445" t="str">
        <f>VLOOKUP($C288,{"29 -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8" s="445">
        <f t="shared" si="58"/>
        <v>0</v>
      </c>
      <c r="R288" s="445">
        <f t="shared" si="59"/>
        <v>0</v>
      </c>
      <c r="S288" s="445">
        <f t="shared" si="60"/>
        <v>0</v>
      </c>
      <c r="T288" s="445">
        <f t="shared" si="61"/>
        <v>0</v>
      </c>
      <c r="U288" s="445">
        <f t="shared" si="62"/>
        <v>0</v>
      </c>
      <c r="V288" s="445">
        <f t="shared" si="63"/>
        <v>0</v>
      </c>
    </row>
    <row r="289" spans="2:22" ht="15" customHeight="1" x14ac:dyDescent="0.3">
      <c r="B289" s="70" t="str">
        <f t="shared" si="57"/>
        <v>!!!</v>
      </c>
      <c r="C289" s="319"/>
      <c r="D289" s="347"/>
      <c r="E289" s="340"/>
      <c r="F289" s="233"/>
      <c r="G289" s="262"/>
      <c r="H289" s="306"/>
      <c r="I289" s="301"/>
      <c r="J289" s="301"/>
      <c r="K289" s="301"/>
      <c r="L289" s="302"/>
      <c r="N289" s="445" t="str">
        <f t="shared" si="64"/>
        <v>Leer</v>
      </c>
      <c r="O289" s="445" t="str">
        <f t="shared" si="65"/>
        <v>Leer</v>
      </c>
      <c r="P289" s="445" t="str">
        <f>VLOOKUP($C289,{"29 -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9" s="445">
        <f t="shared" si="58"/>
        <v>0</v>
      </c>
      <c r="R289" s="445">
        <f t="shared" si="59"/>
        <v>0</v>
      </c>
      <c r="S289" s="445">
        <f t="shared" si="60"/>
        <v>0</v>
      </c>
      <c r="T289" s="445">
        <f t="shared" si="61"/>
        <v>0</v>
      </c>
      <c r="U289" s="445">
        <f t="shared" si="62"/>
        <v>0</v>
      </c>
      <c r="V289" s="445">
        <f t="shared" si="63"/>
        <v>0</v>
      </c>
    </row>
    <row r="290" spans="2:22" ht="15" customHeight="1" x14ac:dyDescent="0.3">
      <c r="B290" s="70" t="str">
        <f t="shared" si="57"/>
        <v>!!!</v>
      </c>
      <c r="C290" s="319"/>
      <c r="D290" s="347"/>
      <c r="E290" s="340"/>
      <c r="F290" s="233"/>
      <c r="G290" s="262"/>
      <c r="H290" s="306"/>
      <c r="I290" s="301"/>
      <c r="J290" s="301"/>
      <c r="K290" s="301"/>
      <c r="L290" s="302"/>
      <c r="N290" s="445" t="str">
        <f t="shared" si="64"/>
        <v>Leer</v>
      </c>
      <c r="O290" s="445" t="str">
        <f t="shared" si="65"/>
        <v>Leer</v>
      </c>
      <c r="P290" s="445" t="str">
        <f>VLOOKUP($C290,{"29 -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0" s="445">
        <f t="shared" si="58"/>
        <v>0</v>
      </c>
      <c r="R290" s="445">
        <f t="shared" si="59"/>
        <v>0</v>
      </c>
      <c r="S290" s="445">
        <f t="shared" si="60"/>
        <v>0</v>
      </c>
      <c r="T290" s="445">
        <f t="shared" si="61"/>
        <v>0</v>
      </c>
      <c r="U290" s="445">
        <f t="shared" si="62"/>
        <v>0</v>
      </c>
      <c r="V290" s="445">
        <f t="shared" si="63"/>
        <v>0</v>
      </c>
    </row>
    <row r="291" spans="2:22" ht="15" customHeight="1" x14ac:dyDescent="0.3">
      <c r="B291" s="70" t="str">
        <f t="shared" si="57"/>
        <v>!!!</v>
      </c>
      <c r="C291" s="319"/>
      <c r="D291" s="347"/>
      <c r="E291" s="340"/>
      <c r="F291" s="233"/>
      <c r="G291" s="262"/>
      <c r="H291" s="306"/>
      <c r="I291" s="301"/>
      <c r="J291" s="301"/>
      <c r="K291" s="301"/>
      <c r="L291" s="302"/>
      <c r="N291" s="445" t="str">
        <f t="shared" si="64"/>
        <v>Leer</v>
      </c>
      <c r="O291" s="445" t="str">
        <f t="shared" si="65"/>
        <v>Leer</v>
      </c>
      <c r="P291" s="445" t="str">
        <f>VLOOKUP($C291,{"29 -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1" s="445">
        <f t="shared" si="58"/>
        <v>0</v>
      </c>
      <c r="R291" s="445">
        <f t="shared" si="59"/>
        <v>0</v>
      </c>
      <c r="S291" s="445">
        <f t="shared" si="60"/>
        <v>0</v>
      </c>
      <c r="T291" s="445">
        <f t="shared" si="61"/>
        <v>0</v>
      </c>
      <c r="U291" s="445">
        <f t="shared" si="62"/>
        <v>0</v>
      </c>
      <c r="V291" s="445">
        <f t="shared" si="63"/>
        <v>0</v>
      </c>
    </row>
    <row r="292" spans="2:22" ht="15" customHeight="1" x14ac:dyDescent="0.3">
      <c r="B292" s="70" t="str">
        <f t="shared" si="57"/>
        <v>!!!</v>
      </c>
      <c r="C292" s="319"/>
      <c r="D292" s="347"/>
      <c r="E292" s="340"/>
      <c r="F292" s="233"/>
      <c r="G292" s="262"/>
      <c r="H292" s="306"/>
      <c r="I292" s="301"/>
      <c r="J292" s="301"/>
      <c r="K292" s="301"/>
      <c r="L292" s="302"/>
      <c r="N292" s="445" t="str">
        <f t="shared" si="64"/>
        <v>Leer</v>
      </c>
      <c r="O292" s="445" t="str">
        <f t="shared" si="65"/>
        <v>Leer</v>
      </c>
      <c r="P292" s="445" t="str">
        <f>VLOOKUP($C292,{"29 -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2" s="445">
        <f t="shared" si="58"/>
        <v>0</v>
      </c>
      <c r="R292" s="445">
        <f t="shared" si="59"/>
        <v>0</v>
      </c>
      <c r="S292" s="445">
        <f t="shared" si="60"/>
        <v>0</v>
      </c>
      <c r="T292" s="445">
        <f t="shared" si="61"/>
        <v>0</v>
      </c>
      <c r="U292" s="445">
        <f t="shared" si="62"/>
        <v>0</v>
      </c>
      <c r="V292" s="445">
        <f t="shared" si="63"/>
        <v>0</v>
      </c>
    </row>
    <row r="293" spans="2:22" ht="15" customHeight="1" x14ac:dyDescent="0.3">
      <c r="B293" s="70" t="str">
        <f t="shared" si="57"/>
        <v>!!!</v>
      </c>
      <c r="C293" s="319"/>
      <c r="D293" s="347"/>
      <c r="E293" s="340"/>
      <c r="F293" s="233"/>
      <c r="G293" s="262"/>
      <c r="H293" s="306"/>
      <c r="I293" s="301"/>
      <c r="J293" s="301"/>
      <c r="K293" s="301"/>
      <c r="L293" s="302"/>
      <c r="N293" s="445" t="str">
        <f t="shared" si="64"/>
        <v>Leer</v>
      </c>
      <c r="O293" s="445" t="str">
        <f t="shared" si="65"/>
        <v>Leer</v>
      </c>
      <c r="P293" s="445" t="str">
        <f>VLOOKUP($C293,{"29 -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3" s="445">
        <f t="shared" si="58"/>
        <v>0</v>
      </c>
      <c r="R293" s="445">
        <f t="shared" si="59"/>
        <v>0</v>
      </c>
      <c r="S293" s="445">
        <f t="shared" si="60"/>
        <v>0</v>
      </c>
      <c r="T293" s="445">
        <f t="shared" si="61"/>
        <v>0</v>
      </c>
      <c r="U293" s="445">
        <f t="shared" si="62"/>
        <v>0</v>
      </c>
      <c r="V293" s="445">
        <f t="shared" si="63"/>
        <v>0</v>
      </c>
    </row>
    <row r="294" spans="2:22" ht="15" customHeight="1" x14ac:dyDescent="0.3">
      <c r="B294" s="70" t="str">
        <f t="shared" si="57"/>
        <v>!!!</v>
      </c>
      <c r="C294" s="319"/>
      <c r="D294" s="347"/>
      <c r="E294" s="340"/>
      <c r="F294" s="233"/>
      <c r="G294" s="262"/>
      <c r="H294" s="306"/>
      <c r="I294" s="301"/>
      <c r="J294" s="301"/>
      <c r="K294" s="301"/>
      <c r="L294" s="302"/>
      <c r="N294" s="445" t="str">
        <f t="shared" si="64"/>
        <v>Leer</v>
      </c>
      <c r="O294" s="445" t="str">
        <f t="shared" si="65"/>
        <v>Leer</v>
      </c>
      <c r="P294" s="445" t="str">
        <f>VLOOKUP($C294,{"29 -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4" s="445">
        <f t="shared" si="58"/>
        <v>0</v>
      </c>
      <c r="R294" s="445">
        <f t="shared" si="59"/>
        <v>0</v>
      </c>
      <c r="S294" s="445">
        <f t="shared" si="60"/>
        <v>0</v>
      </c>
      <c r="T294" s="445">
        <f t="shared" si="61"/>
        <v>0</v>
      </c>
      <c r="U294" s="445">
        <f t="shared" si="62"/>
        <v>0</v>
      </c>
      <c r="V294" s="445">
        <f t="shared" si="63"/>
        <v>0</v>
      </c>
    </row>
    <row r="295" spans="2:22" ht="15" customHeight="1" x14ac:dyDescent="0.3">
      <c r="B295" s="70" t="str">
        <f t="shared" si="57"/>
        <v>!!!</v>
      </c>
      <c r="C295" s="319"/>
      <c r="D295" s="347"/>
      <c r="E295" s="340"/>
      <c r="F295" s="233"/>
      <c r="G295" s="262"/>
      <c r="H295" s="306"/>
      <c r="I295" s="301"/>
      <c r="J295" s="301"/>
      <c r="K295" s="301"/>
      <c r="L295" s="302"/>
      <c r="N295" s="445" t="str">
        <f t="shared" si="64"/>
        <v>Leer</v>
      </c>
      <c r="O295" s="445" t="str">
        <f t="shared" si="65"/>
        <v>Leer</v>
      </c>
      <c r="P295" s="445" t="str">
        <f>VLOOKUP($C295,{"29 -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5" s="445">
        <f t="shared" si="58"/>
        <v>0</v>
      </c>
      <c r="R295" s="445">
        <f t="shared" si="59"/>
        <v>0</v>
      </c>
      <c r="S295" s="445">
        <f t="shared" si="60"/>
        <v>0</v>
      </c>
      <c r="T295" s="445">
        <f t="shared" si="61"/>
        <v>0</v>
      </c>
      <c r="U295" s="445">
        <f t="shared" si="62"/>
        <v>0</v>
      </c>
      <c r="V295" s="445">
        <f t="shared" si="63"/>
        <v>0</v>
      </c>
    </row>
    <row r="296" spans="2:22" ht="15" customHeight="1" x14ac:dyDescent="0.3">
      <c r="B296" s="70" t="str">
        <f t="shared" si="57"/>
        <v>!!!</v>
      </c>
      <c r="C296" s="319"/>
      <c r="D296" s="347"/>
      <c r="E296" s="340"/>
      <c r="F296" s="233"/>
      <c r="G296" s="262"/>
      <c r="H296" s="306"/>
      <c r="I296" s="301"/>
      <c r="J296" s="301"/>
      <c r="K296" s="301"/>
      <c r="L296" s="302"/>
      <c r="N296" s="445" t="str">
        <f t="shared" si="64"/>
        <v>Leer</v>
      </c>
      <c r="O296" s="445" t="str">
        <f t="shared" si="65"/>
        <v>Leer</v>
      </c>
      <c r="P296" s="445" t="str">
        <f>VLOOKUP($C296,{"29 -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6" s="445">
        <f t="shared" si="58"/>
        <v>0</v>
      </c>
      <c r="R296" s="445">
        <f t="shared" si="59"/>
        <v>0</v>
      </c>
      <c r="S296" s="445">
        <f t="shared" si="60"/>
        <v>0</v>
      </c>
      <c r="T296" s="445">
        <f t="shared" si="61"/>
        <v>0</v>
      </c>
      <c r="U296" s="445">
        <f t="shared" si="62"/>
        <v>0</v>
      </c>
      <c r="V296" s="445">
        <f t="shared" si="63"/>
        <v>0</v>
      </c>
    </row>
    <row r="297" spans="2:22" ht="15" customHeight="1" x14ac:dyDescent="0.3">
      <c r="B297" s="70" t="str">
        <f t="shared" si="57"/>
        <v>!!!</v>
      </c>
      <c r="C297" s="319"/>
      <c r="D297" s="347"/>
      <c r="E297" s="340"/>
      <c r="F297" s="233"/>
      <c r="G297" s="262"/>
      <c r="H297" s="306"/>
      <c r="I297" s="301"/>
      <c r="J297" s="301"/>
      <c r="K297" s="301"/>
      <c r="L297" s="302"/>
      <c r="N297" s="445" t="str">
        <f t="shared" si="64"/>
        <v>Leer</v>
      </c>
      <c r="O297" s="445" t="str">
        <f t="shared" si="65"/>
        <v>Leer</v>
      </c>
      <c r="P297" s="445" t="str">
        <f>VLOOKUP($C297,{"29 -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7" s="445">
        <f t="shared" si="58"/>
        <v>0</v>
      </c>
      <c r="R297" s="445">
        <f t="shared" si="59"/>
        <v>0</v>
      </c>
      <c r="S297" s="445">
        <f t="shared" si="60"/>
        <v>0</v>
      </c>
      <c r="T297" s="445">
        <f t="shared" si="61"/>
        <v>0</v>
      </c>
      <c r="U297" s="445">
        <f t="shared" si="62"/>
        <v>0</v>
      </c>
      <c r="V297" s="445">
        <f t="shared" si="63"/>
        <v>0</v>
      </c>
    </row>
    <row r="298" spans="2:22" ht="15" customHeight="1" x14ac:dyDescent="0.3">
      <c r="B298" s="70" t="str">
        <f t="shared" si="57"/>
        <v>!!!</v>
      </c>
      <c r="C298" s="319"/>
      <c r="D298" s="347"/>
      <c r="E298" s="340"/>
      <c r="F298" s="233"/>
      <c r="G298" s="262"/>
      <c r="H298" s="306"/>
      <c r="I298" s="301"/>
      <c r="J298" s="301"/>
      <c r="K298" s="301"/>
      <c r="L298" s="302"/>
      <c r="N298" s="445" t="str">
        <f t="shared" si="64"/>
        <v>Leer</v>
      </c>
      <c r="O298" s="445" t="str">
        <f t="shared" si="65"/>
        <v>Leer</v>
      </c>
      <c r="P298" s="445" t="str">
        <f>VLOOKUP($C298,{"29 -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8" s="445">
        <f t="shared" si="58"/>
        <v>0</v>
      </c>
      <c r="R298" s="445">
        <f t="shared" si="59"/>
        <v>0</v>
      </c>
      <c r="S298" s="445">
        <f t="shared" si="60"/>
        <v>0</v>
      </c>
      <c r="T298" s="445">
        <f t="shared" si="61"/>
        <v>0</v>
      </c>
      <c r="U298" s="445">
        <f t="shared" si="62"/>
        <v>0</v>
      </c>
      <c r="V298" s="445">
        <f t="shared" si="63"/>
        <v>0</v>
      </c>
    </row>
    <row r="299" spans="2:22" ht="15" customHeight="1" x14ac:dyDescent="0.3">
      <c r="B299" s="70" t="str">
        <f t="shared" si="57"/>
        <v>!!!</v>
      </c>
      <c r="C299" s="319"/>
      <c r="D299" s="347"/>
      <c r="E299" s="340"/>
      <c r="F299" s="233"/>
      <c r="G299" s="262"/>
      <c r="H299" s="306"/>
      <c r="I299" s="301"/>
      <c r="J299" s="301"/>
      <c r="K299" s="301"/>
      <c r="L299" s="302"/>
      <c r="N299" s="445" t="str">
        <f t="shared" si="64"/>
        <v>Leer</v>
      </c>
      <c r="O299" s="445" t="str">
        <f t="shared" si="65"/>
        <v>Leer</v>
      </c>
      <c r="P299" s="445" t="str">
        <f>VLOOKUP($C299,{"29 -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9" s="445">
        <f t="shared" si="58"/>
        <v>0</v>
      </c>
      <c r="R299" s="445">
        <f t="shared" si="59"/>
        <v>0</v>
      </c>
      <c r="S299" s="445">
        <f t="shared" si="60"/>
        <v>0</v>
      </c>
      <c r="T299" s="445">
        <f t="shared" si="61"/>
        <v>0</v>
      </c>
      <c r="U299" s="445">
        <f t="shared" si="62"/>
        <v>0</v>
      </c>
      <c r="V299" s="445">
        <f t="shared" si="63"/>
        <v>0</v>
      </c>
    </row>
    <row r="300" spans="2:22" ht="15" customHeight="1" x14ac:dyDescent="0.3">
      <c r="B300" s="70" t="str">
        <f t="shared" si="57"/>
        <v>!!!</v>
      </c>
      <c r="C300" s="319"/>
      <c r="D300" s="347"/>
      <c r="E300" s="340"/>
      <c r="F300" s="233"/>
      <c r="G300" s="262"/>
      <c r="H300" s="306"/>
      <c r="I300" s="301"/>
      <c r="J300" s="301"/>
      <c r="K300" s="301"/>
      <c r="L300" s="302"/>
      <c r="N300" s="445" t="str">
        <f t="shared" si="64"/>
        <v>Leer</v>
      </c>
      <c r="O300" s="445" t="str">
        <f t="shared" si="65"/>
        <v>Leer</v>
      </c>
      <c r="P300" s="445" t="str">
        <f>VLOOKUP($C300,{"29 -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0" s="445">
        <f t="shared" si="58"/>
        <v>0</v>
      </c>
      <c r="R300" s="445">
        <f t="shared" si="59"/>
        <v>0</v>
      </c>
      <c r="S300" s="445">
        <f t="shared" si="60"/>
        <v>0</v>
      </c>
      <c r="T300" s="445">
        <f t="shared" si="61"/>
        <v>0</v>
      </c>
      <c r="U300" s="445">
        <f t="shared" si="62"/>
        <v>0</v>
      </c>
      <c r="V300" s="445">
        <f t="shared" si="63"/>
        <v>0</v>
      </c>
    </row>
    <row r="301" spans="2:22" ht="15" customHeight="1" x14ac:dyDescent="0.3">
      <c r="B301" s="70" t="str">
        <f t="shared" si="57"/>
        <v>!!!</v>
      </c>
      <c r="C301" s="319"/>
      <c r="D301" s="347"/>
      <c r="E301" s="340"/>
      <c r="F301" s="233"/>
      <c r="G301" s="262"/>
      <c r="H301" s="306"/>
      <c r="I301" s="301"/>
      <c r="J301" s="301"/>
      <c r="K301" s="301"/>
      <c r="L301" s="302"/>
      <c r="N301" s="445" t="str">
        <f t="shared" si="64"/>
        <v>Leer</v>
      </c>
      <c r="O301" s="445" t="str">
        <f t="shared" si="65"/>
        <v>Leer</v>
      </c>
      <c r="P301" s="445" t="str">
        <f>VLOOKUP($C301,{"29 -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1" s="445">
        <f t="shared" si="58"/>
        <v>0</v>
      </c>
      <c r="R301" s="445">
        <f t="shared" si="59"/>
        <v>0</v>
      </c>
      <c r="S301" s="445">
        <f t="shared" si="60"/>
        <v>0</v>
      </c>
      <c r="T301" s="445">
        <f t="shared" si="61"/>
        <v>0</v>
      </c>
      <c r="U301" s="445">
        <f t="shared" si="62"/>
        <v>0</v>
      </c>
      <c r="V301" s="445">
        <f t="shared" si="63"/>
        <v>0</v>
      </c>
    </row>
    <row r="302" spans="2:22" ht="15" customHeight="1" x14ac:dyDescent="0.3">
      <c r="B302" s="70" t="str">
        <f t="shared" si="57"/>
        <v>!!!</v>
      </c>
      <c r="C302" s="319"/>
      <c r="D302" s="347"/>
      <c r="E302" s="340"/>
      <c r="F302" s="233"/>
      <c r="G302" s="262"/>
      <c r="H302" s="306"/>
      <c r="I302" s="301"/>
      <c r="J302" s="301"/>
      <c r="K302" s="301"/>
      <c r="L302" s="302"/>
      <c r="N302" s="445" t="str">
        <f t="shared" si="64"/>
        <v>Leer</v>
      </c>
      <c r="O302" s="445" t="str">
        <f t="shared" si="65"/>
        <v>Leer</v>
      </c>
      <c r="P302" s="445" t="str">
        <f>VLOOKUP($C302,{"29 -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2" s="445">
        <f t="shared" si="58"/>
        <v>0</v>
      </c>
      <c r="R302" s="445">
        <f t="shared" si="59"/>
        <v>0</v>
      </c>
      <c r="S302" s="445">
        <f t="shared" si="60"/>
        <v>0</v>
      </c>
      <c r="T302" s="445">
        <f t="shared" si="61"/>
        <v>0</v>
      </c>
      <c r="U302" s="445">
        <f t="shared" si="62"/>
        <v>0</v>
      </c>
      <c r="V302" s="445">
        <f t="shared" si="63"/>
        <v>0</v>
      </c>
    </row>
    <row r="303" spans="2:22" ht="15" customHeight="1" x14ac:dyDescent="0.3">
      <c r="B303" s="70" t="str">
        <f t="shared" si="57"/>
        <v>!!!</v>
      </c>
      <c r="C303" s="319"/>
      <c r="D303" s="347"/>
      <c r="E303" s="340"/>
      <c r="F303" s="233"/>
      <c r="G303" s="262"/>
      <c r="H303" s="306"/>
      <c r="I303" s="301"/>
      <c r="J303" s="301"/>
      <c r="K303" s="301"/>
      <c r="L303" s="302"/>
      <c r="N303" s="445" t="str">
        <f t="shared" si="64"/>
        <v>Leer</v>
      </c>
      <c r="O303" s="445" t="str">
        <f t="shared" si="65"/>
        <v>Leer</v>
      </c>
      <c r="P303" s="445" t="str">
        <f>VLOOKUP($C303,{"29 -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3" s="445">
        <f t="shared" si="58"/>
        <v>0</v>
      </c>
      <c r="R303" s="445">
        <f t="shared" si="59"/>
        <v>0</v>
      </c>
      <c r="S303" s="445">
        <f t="shared" si="60"/>
        <v>0</v>
      </c>
      <c r="T303" s="445">
        <f t="shared" si="61"/>
        <v>0</v>
      </c>
      <c r="U303" s="445">
        <f t="shared" si="62"/>
        <v>0</v>
      </c>
      <c r="V303" s="445">
        <f t="shared" si="63"/>
        <v>0</v>
      </c>
    </row>
    <row r="304" spans="2:22" ht="15" customHeight="1" x14ac:dyDescent="0.3">
      <c r="B304" s="70" t="str">
        <f t="shared" si="57"/>
        <v>!!!</v>
      </c>
      <c r="C304" s="319"/>
      <c r="D304" s="347"/>
      <c r="E304" s="340"/>
      <c r="F304" s="233"/>
      <c r="G304" s="262"/>
      <c r="H304" s="306"/>
      <c r="I304" s="301"/>
      <c r="J304" s="301"/>
      <c r="K304" s="301"/>
      <c r="L304" s="302"/>
      <c r="N304" s="445" t="str">
        <f t="shared" si="64"/>
        <v>Leer</v>
      </c>
      <c r="O304" s="445" t="str">
        <f t="shared" si="65"/>
        <v>Leer</v>
      </c>
      <c r="P304" s="445" t="str">
        <f>VLOOKUP($C304,{"29 -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4" s="445">
        <f t="shared" si="58"/>
        <v>0</v>
      </c>
      <c r="R304" s="445">
        <f t="shared" si="59"/>
        <v>0</v>
      </c>
      <c r="S304" s="445">
        <f t="shared" si="60"/>
        <v>0</v>
      </c>
      <c r="T304" s="445">
        <f t="shared" si="61"/>
        <v>0</v>
      </c>
      <c r="U304" s="445">
        <f t="shared" si="62"/>
        <v>0</v>
      </c>
      <c r="V304" s="445">
        <f t="shared" si="63"/>
        <v>0</v>
      </c>
    </row>
    <row r="305" spans="2:22" ht="15" customHeight="1" x14ac:dyDescent="0.3">
      <c r="B305" s="70" t="str">
        <f t="shared" si="57"/>
        <v>!!!</v>
      </c>
      <c r="C305" s="319"/>
      <c r="D305" s="347"/>
      <c r="E305" s="340"/>
      <c r="F305" s="233"/>
      <c r="G305" s="262"/>
      <c r="H305" s="306"/>
      <c r="I305" s="301"/>
      <c r="J305" s="301"/>
      <c r="K305" s="301"/>
      <c r="L305" s="302"/>
      <c r="N305" s="445" t="str">
        <f t="shared" si="64"/>
        <v>Leer</v>
      </c>
      <c r="O305" s="445" t="str">
        <f t="shared" si="65"/>
        <v>Leer</v>
      </c>
      <c r="P305" s="445" t="str">
        <f>VLOOKUP($C305,{"29 -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5" s="445">
        <f t="shared" si="58"/>
        <v>0</v>
      </c>
      <c r="R305" s="445">
        <f t="shared" si="59"/>
        <v>0</v>
      </c>
      <c r="S305" s="445">
        <f t="shared" si="60"/>
        <v>0</v>
      </c>
      <c r="T305" s="445">
        <f t="shared" si="61"/>
        <v>0</v>
      </c>
      <c r="U305" s="445">
        <f t="shared" si="62"/>
        <v>0</v>
      </c>
      <c r="V305" s="445">
        <f t="shared" si="63"/>
        <v>0</v>
      </c>
    </row>
    <row r="306" spans="2:22" ht="15" customHeight="1" x14ac:dyDescent="0.3">
      <c r="B306" s="70" t="str">
        <f t="shared" si="57"/>
        <v>!!!</v>
      </c>
      <c r="C306" s="319"/>
      <c r="D306" s="347"/>
      <c r="E306" s="340"/>
      <c r="F306" s="233"/>
      <c r="G306" s="262"/>
      <c r="H306" s="306"/>
      <c r="I306" s="301"/>
      <c r="J306" s="301"/>
      <c r="K306" s="301"/>
      <c r="L306" s="302"/>
      <c r="N306" s="445" t="str">
        <f t="shared" si="64"/>
        <v>Leer</v>
      </c>
      <c r="O306" s="445" t="str">
        <f t="shared" si="65"/>
        <v>Leer</v>
      </c>
      <c r="P306" s="445" t="str">
        <f>VLOOKUP($C306,{"29 -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6" s="445">
        <f t="shared" si="58"/>
        <v>0</v>
      </c>
      <c r="R306" s="445">
        <f t="shared" si="59"/>
        <v>0</v>
      </c>
      <c r="S306" s="445">
        <f t="shared" si="60"/>
        <v>0</v>
      </c>
      <c r="T306" s="445">
        <f t="shared" si="61"/>
        <v>0</v>
      </c>
      <c r="U306" s="445">
        <f t="shared" si="62"/>
        <v>0</v>
      </c>
      <c r="V306" s="445">
        <f t="shared" si="63"/>
        <v>0</v>
      </c>
    </row>
    <row r="307" spans="2:22" ht="15" customHeight="1" x14ac:dyDescent="0.3">
      <c r="B307" s="70" t="str">
        <f t="shared" si="57"/>
        <v>!!!</v>
      </c>
      <c r="C307" s="319"/>
      <c r="D307" s="347"/>
      <c r="E307" s="340"/>
      <c r="F307" s="233"/>
      <c r="G307" s="262"/>
      <c r="H307" s="306"/>
      <c r="I307" s="301"/>
      <c r="J307" s="301"/>
      <c r="K307" s="301"/>
      <c r="L307" s="302"/>
      <c r="N307" s="445" t="str">
        <f t="shared" si="64"/>
        <v>Leer</v>
      </c>
      <c r="O307" s="445" t="str">
        <f t="shared" si="65"/>
        <v>Leer</v>
      </c>
      <c r="P307" s="445" t="str">
        <f>VLOOKUP($C307,{"29 -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7" s="445">
        <f t="shared" si="58"/>
        <v>0</v>
      </c>
      <c r="R307" s="445">
        <f t="shared" si="59"/>
        <v>0</v>
      </c>
      <c r="S307" s="445">
        <f t="shared" si="60"/>
        <v>0</v>
      </c>
      <c r="T307" s="445">
        <f t="shared" si="61"/>
        <v>0</v>
      </c>
      <c r="U307" s="445">
        <f t="shared" si="62"/>
        <v>0</v>
      </c>
      <c r="V307" s="445">
        <f t="shared" si="63"/>
        <v>0</v>
      </c>
    </row>
    <row r="308" spans="2:22" ht="15" customHeight="1" x14ac:dyDescent="0.3">
      <c r="B308" s="70" t="str">
        <f t="shared" si="57"/>
        <v>!!!</v>
      </c>
      <c r="C308" s="319"/>
      <c r="D308" s="347"/>
      <c r="E308" s="340"/>
      <c r="F308" s="233"/>
      <c r="G308" s="262"/>
      <c r="H308" s="306"/>
      <c r="I308" s="301"/>
      <c r="J308" s="301"/>
      <c r="K308" s="301"/>
      <c r="L308" s="302"/>
      <c r="N308" s="445" t="str">
        <f t="shared" si="64"/>
        <v>Leer</v>
      </c>
      <c r="O308" s="445" t="str">
        <f t="shared" si="65"/>
        <v>Leer</v>
      </c>
      <c r="P308" s="445" t="str">
        <f>VLOOKUP($C308,{"29 -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8" s="445">
        <f t="shared" si="58"/>
        <v>0</v>
      </c>
      <c r="R308" s="445">
        <f t="shared" si="59"/>
        <v>0</v>
      </c>
      <c r="S308" s="445">
        <f t="shared" si="60"/>
        <v>0</v>
      </c>
      <c r="T308" s="445">
        <f t="shared" si="61"/>
        <v>0</v>
      </c>
      <c r="U308" s="445">
        <f t="shared" si="62"/>
        <v>0</v>
      </c>
      <c r="V308" s="445">
        <f t="shared" si="63"/>
        <v>0</v>
      </c>
    </row>
    <row r="309" spans="2:22" ht="15" customHeight="1" x14ac:dyDescent="0.3">
      <c r="B309" s="70" t="str">
        <f t="shared" si="57"/>
        <v>!!!</v>
      </c>
      <c r="C309" s="319"/>
      <c r="D309" s="347"/>
      <c r="E309" s="340"/>
      <c r="F309" s="233"/>
      <c r="G309" s="262"/>
      <c r="H309" s="306"/>
      <c r="I309" s="301"/>
      <c r="J309" s="301"/>
      <c r="K309" s="301"/>
      <c r="L309" s="302"/>
      <c r="N309" s="445" t="str">
        <f t="shared" si="64"/>
        <v>Leer</v>
      </c>
      <c r="O309" s="445" t="str">
        <f t="shared" si="65"/>
        <v>Leer</v>
      </c>
      <c r="P309" s="445" t="str">
        <f>VLOOKUP($C309,{"29 -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9" s="445">
        <f t="shared" si="58"/>
        <v>0</v>
      </c>
      <c r="R309" s="445">
        <f t="shared" si="59"/>
        <v>0</v>
      </c>
      <c r="S309" s="445">
        <f t="shared" si="60"/>
        <v>0</v>
      </c>
      <c r="T309" s="445">
        <f t="shared" si="61"/>
        <v>0</v>
      </c>
      <c r="U309" s="445">
        <f t="shared" si="62"/>
        <v>0</v>
      </c>
      <c r="V309" s="445">
        <f t="shared" si="63"/>
        <v>0</v>
      </c>
    </row>
    <row r="310" spans="2:22" ht="15" customHeight="1" x14ac:dyDescent="0.3">
      <c r="B310" s="70" t="str">
        <f t="shared" si="57"/>
        <v>!!!</v>
      </c>
      <c r="C310" s="319"/>
      <c r="D310" s="347"/>
      <c r="E310" s="340"/>
      <c r="F310" s="233"/>
      <c r="G310" s="262"/>
      <c r="H310" s="306"/>
      <c r="I310" s="301"/>
      <c r="J310" s="301"/>
      <c r="K310" s="301"/>
      <c r="L310" s="302"/>
      <c r="N310" s="445" t="str">
        <f t="shared" si="64"/>
        <v>Leer</v>
      </c>
      <c r="O310" s="445" t="str">
        <f t="shared" si="65"/>
        <v>Leer</v>
      </c>
      <c r="P310" s="445" t="str">
        <f>VLOOKUP($C310,{"29 -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10" s="445">
        <f t="shared" si="58"/>
        <v>0</v>
      </c>
      <c r="R310" s="445">
        <f t="shared" si="59"/>
        <v>0</v>
      </c>
      <c r="S310" s="445">
        <f t="shared" si="60"/>
        <v>0</v>
      </c>
      <c r="T310" s="445">
        <f t="shared" si="61"/>
        <v>0</v>
      </c>
      <c r="U310" s="445">
        <f t="shared" si="62"/>
        <v>0</v>
      </c>
      <c r="V310" s="445">
        <f t="shared" si="63"/>
        <v>0</v>
      </c>
    </row>
    <row r="311" spans="2:22" ht="15" customHeight="1" x14ac:dyDescent="0.3">
      <c r="B311" s="70" t="str">
        <f t="shared" si="57"/>
        <v>!!!</v>
      </c>
      <c r="C311" s="319"/>
      <c r="D311" s="347"/>
      <c r="E311" s="340"/>
      <c r="F311" s="233"/>
      <c r="G311" s="262"/>
      <c r="H311" s="306"/>
      <c r="I311" s="301"/>
      <c r="J311" s="301"/>
      <c r="K311" s="301"/>
      <c r="L311" s="302"/>
      <c r="N311" s="445" t="str">
        <f t="shared" si="64"/>
        <v>Leer</v>
      </c>
      <c r="O311" s="445" t="str">
        <f t="shared" si="65"/>
        <v>Leer</v>
      </c>
      <c r="P311" s="445" t="str">
        <f>VLOOKUP($C311,{"29 -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11" s="445">
        <f t="shared" si="58"/>
        <v>0</v>
      </c>
      <c r="R311" s="445">
        <f t="shared" si="59"/>
        <v>0</v>
      </c>
      <c r="S311" s="445">
        <f t="shared" si="60"/>
        <v>0</v>
      </c>
      <c r="T311" s="445">
        <f t="shared" si="61"/>
        <v>0</v>
      </c>
      <c r="U311" s="445">
        <f t="shared" si="62"/>
        <v>0</v>
      </c>
      <c r="V311" s="445">
        <f t="shared" si="63"/>
        <v>0</v>
      </c>
    </row>
    <row r="312" spans="2:22" ht="15" customHeight="1" x14ac:dyDescent="0.3">
      <c r="B312" s="70" t="str">
        <f t="shared" si="57"/>
        <v>!!!</v>
      </c>
      <c r="C312" s="319"/>
      <c r="D312" s="347"/>
      <c r="E312" s="340"/>
      <c r="F312" s="233"/>
      <c r="G312" s="262"/>
      <c r="H312" s="306"/>
      <c r="I312" s="301"/>
      <c r="J312" s="301"/>
      <c r="K312" s="301"/>
      <c r="L312" s="302"/>
      <c r="N312" s="445" t="str">
        <f t="shared" si="64"/>
        <v>Leer</v>
      </c>
      <c r="O312" s="445" t="str">
        <f t="shared" si="65"/>
        <v>Leer</v>
      </c>
      <c r="P312" s="445" t="str">
        <f>VLOOKUP($C312,{"29 -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12" s="445">
        <f t="shared" si="58"/>
        <v>0</v>
      </c>
      <c r="R312" s="445">
        <f t="shared" si="59"/>
        <v>0</v>
      </c>
      <c r="S312" s="445">
        <f t="shared" si="60"/>
        <v>0</v>
      </c>
      <c r="T312" s="445">
        <f t="shared" si="61"/>
        <v>0</v>
      </c>
      <c r="U312" s="445">
        <f t="shared" si="62"/>
        <v>0</v>
      </c>
      <c r="V312" s="445">
        <f t="shared" si="63"/>
        <v>0</v>
      </c>
    </row>
    <row r="313" spans="2:22" ht="15" customHeight="1" x14ac:dyDescent="0.3">
      <c r="B313" s="70" t="str">
        <f t="shared" si="57"/>
        <v>!!!</v>
      </c>
      <c r="C313" s="319"/>
      <c r="D313" s="347"/>
      <c r="E313" s="340"/>
      <c r="F313" s="233"/>
      <c r="G313" s="262"/>
      <c r="H313" s="306"/>
      <c r="I313" s="301"/>
      <c r="J313" s="301"/>
      <c r="K313" s="301"/>
      <c r="L313" s="302"/>
      <c r="N313" s="445" t="str">
        <f t="shared" si="64"/>
        <v>Leer</v>
      </c>
      <c r="O313" s="445" t="str">
        <f t="shared" si="65"/>
        <v>Leer</v>
      </c>
      <c r="P313" s="445" t="str">
        <f>VLOOKUP($C313,{"29 -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13" s="445">
        <f t="shared" si="58"/>
        <v>0</v>
      </c>
      <c r="R313" s="445">
        <f t="shared" si="59"/>
        <v>0</v>
      </c>
      <c r="S313" s="445">
        <f t="shared" si="60"/>
        <v>0</v>
      </c>
      <c r="T313" s="445">
        <f t="shared" si="61"/>
        <v>0</v>
      </c>
      <c r="U313" s="445">
        <f t="shared" si="62"/>
        <v>0</v>
      </c>
      <c r="V313" s="445">
        <f t="shared" si="63"/>
        <v>0</v>
      </c>
    </row>
    <row r="314" spans="2:22" ht="15" customHeight="1" x14ac:dyDescent="0.3">
      <c r="B314" s="70" t="str">
        <f t="shared" ref="B314:B321" si="66">IF(SUM(Q314:U314)&lt;5,"!!!","")</f>
        <v>!!!</v>
      </c>
      <c r="C314" s="319"/>
      <c r="D314" s="347"/>
      <c r="E314" s="340"/>
      <c r="F314" s="233"/>
      <c r="G314" s="262"/>
      <c r="H314" s="306"/>
      <c r="I314" s="301"/>
      <c r="J314" s="301"/>
      <c r="K314" s="301"/>
      <c r="L314" s="302"/>
      <c r="N314" s="445" t="str">
        <f t="shared" si="64"/>
        <v>Leer</v>
      </c>
      <c r="O314" s="445" t="str">
        <f t="shared" si="65"/>
        <v>Leer</v>
      </c>
      <c r="P314" s="445" t="str">
        <f>VLOOKUP($C314,{"29 -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14" s="445">
        <f t="shared" ref="Q314:Q321" si="67">IF(LEN(C314)&gt;0,1,0)</f>
        <v>0</v>
      </c>
      <c r="R314" s="445">
        <f t="shared" ref="R314:R321" si="68">IF(LEN(D314)&gt;0,1,0)</f>
        <v>0</v>
      </c>
      <c r="S314" s="445">
        <f t="shared" ref="S314:S321" si="69">IF(LEN(E314)&gt;0,1,0)</f>
        <v>0</v>
      </c>
      <c r="T314" s="445">
        <f t="shared" ref="T314:T321" si="70">IF(LEN(F314)&gt;0,1,0)</f>
        <v>0</v>
      </c>
      <c r="U314" s="445">
        <f t="shared" ref="U314:U321" si="71">IF(LEN(G314)&gt;0,1,0)</f>
        <v>0</v>
      </c>
      <c r="V314" s="445">
        <f t="shared" ref="V314:V321" si="72">IF(LEN(H314)&gt;0,1,0)</f>
        <v>0</v>
      </c>
    </row>
    <row r="315" spans="2:22" ht="15" customHeight="1" x14ac:dyDescent="0.3">
      <c r="B315" s="70" t="str">
        <f t="shared" si="66"/>
        <v>!!!</v>
      </c>
      <c r="C315" s="319"/>
      <c r="D315" s="347"/>
      <c r="E315" s="340"/>
      <c r="F315" s="233"/>
      <c r="G315" s="262"/>
      <c r="H315" s="306"/>
      <c r="I315" s="301"/>
      <c r="J315" s="301"/>
      <c r="K315" s="301"/>
      <c r="L315" s="302"/>
      <c r="N315" s="445" t="str">
        <f t="shared" ref="N315:N321" si="73">IF(C314&lt;&gt;"","Einrichtungen","Leer")</f>
        <v>Leer</v>
      </c>
      <c r="O315" s="445" t="str">
        <f t="shared" ref="O315:O321" si="74">IF($C315&lt;&gt;"","Anrechnungstatbestand","Leer")</f>
        <v>Leer</v>
      </c>
      <c r="P315" s="445" t="str">
        <f>VLOOKUP($C315,{"29 -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15" s="445">
        <f t="shared" si="67"/>
        <v>0</v>
      </c>
      <c r="R315" s="445">
        <f t="shared" si="68"/>
        <v>0</v>
      </c>
      <c r="S315" s="445">
        <f t="shared" si="69"/>
        <v>0</v>
      </c>
      <c r="T315" s="445">
        <f t="shared" si="70"/>
        <v>0</v>
      </c>
      <c r="U315" s="445">
        <f t="shared" si="71"/>
        <v>0</v>
      </c>
      <c r="V315" s="445">
        <f t="shared" si="72"/>
        <v>0</v>
      </c>
    </row>
    <row r="316" spans="2:22" ht="15" customHeight="1" x14ac:dyDescent="0.3">
      <c r="B316" s="70" t="str">
        <f t="shared" si="66"/>
        <v>!!!</v>
      </c>
      <c r="C316" s="319"/>
      <c r="D316" s="347"/>
      <c r="E316" s="340"/>
      <c r="F316" s="233"/>
      <c r="G316" s="262"/>
      <c r="H316" s="306"/>
      <c r="I316" s="301"/>
      <c r="J316" s="301"/>
      <c r="K316" s="301"/>
      <c r="L316" s="302"/>
      <c r="N316" s="445" t="str">
        <f t="shared" si="73"/>
        <v>Leer</v>
      </c>
      <c r="O316" s="445" t="str">
        <f t="shared" si="74"/>
        <v>Leer</v>
      </c>
      <c r="P316" s="445" t="str">
        <f>VLOOKUP($C316,{"29 -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16" s="445">
        <f t="shared" si="67"/>
        <v>0</v>
      </c>
      <c r="R316" s="445">
        <f t="shared" si="68"/>
        <v>0</v>
      </c>
      <c r="S316" s="445">
        <f t="shared" si="69"/>
        <v>0</v>
      </c>
      <c r="T316" s="445">
        <f t="shared" si="70"/>
        <v>0</v>
      </c>
      <c r="U316" s="445">
        <f t="shared" si="71"/>
        <v>0</v>
      </c>
      <c r="V316" s="445">
        <f t="shared" si="72"/>
        <v>0</v>
      </c>
    </row>
    <row r="317" spans="2:22" ht="15" customHeight="1" x14ac:dyDescent="0.3">
      <c r="B317" s="70" t="str">
        <f t="shared" si="66"/>
        <v>!!!</v>
      </c>
      <c r="C317" s="319"/>
      <c r="D317" s="347"/>
      <c r="E317" s="340"/>
      <c r="F317" s="233"/>
      <c r="G317" s="262"/>
      <c r="H317" s="306"/>
      <c r="I317" s="301"/>
      <c r="J317" s="301"/>
      <c r="K317" s="301"/>
      <c r="L317" s="302"/>
      <c r="N317" s="445" t="str">
        <f t="shared" si="73"/>
        <v>Leer</v>
      </c>
      <c r="O317" s="445" t="str">
        <f t="shared" si="74"/>
        <v>Leer</v>
      </c>
      <c r="P317" s="445" t="str">
        <f>VLOOKUP($C317,{"29 -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17" s="445">
        <f t="shared" si="67"/>
        <v>0</v>
      </c>
      <c r="R317" s="445">
        <f t="shared" si="68"/>
        <v>0</v>
      </c>
      <c r="S317" s="445">
        <f t="shared" si="69"/>
        <v>0</v>
      </c>
      <c r="T317" s="445">
        <f t="shared" si="70"/>
        <v>0</v>
      </c>
      <c r="U317" s="445">
        <f t="shared" si="71"/>
        <v>0</v>
      </c>
      <c r="V317" s="445">
        <f t="shared" si="72"/>
        <v>0</v>
      </c>
    </row>
    <row r="318" spans="2:22" ht="15" customHeight="1" x14ac:dyDescent="0.3">
      <c r="B318" s="70" t="str">
        <f t="shared" si="66"/>
        <v>!!!</v>
      </c>
      <c r="C318" s="319"/>
      <c r="D318" s="347"/>
      <c r="E318" s="340"/>
      <c r="F318" s="233"/>
      <c r="G318" s="262"/>
      <c r="H318" s="306"/>
      <c r="I318" s="301"/>
      <c r="J318" s="301"/>
      <c r="K318" s="301"/>
      <c r="L318" s="302"/>
      <c r="N318" s="445" t="str">
        <f t="shared" si="73"/>
        <v>Leer</v>
      </c>
      <c r="O318" s="445" t="str">
        <f t="shared" si="74"/>
        <v>Leer</v>
      </c>
      <c r="P318" s="445" t="str">
        <f>VLOOKUP($C318,{"29 -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18" s="445">
        <f t="shared" si="67"/>
        <v>0</v>
      </c>
      <c r="R318" s="445">
        <f t="shared" si="68"/>
        <v>0</v>
      </c>
      <c r="S318" s="445">
        <f t="shared" si="69"/>
        <v>0</v>
      </c>
      <c r="T318" s="445">
        <f t="shared" si="70"/>
        <v>0</v>
      </c>
      <c r="U318" s="445">
        <f t="shared" si="71"/>
        <v>0</v>
      </c>
      <c r="V318" s="445">
        <f t="shared" si="72"/>
        <v>0</v>
      </c>
    </row>
    <row r="319" spans="2:22" ht="15" customHeight="1" x14ac:dyDescent="0.3">
      <c r="B319" s="70" t="str">
        <f t="shared" si="66"/>
        <v>!!!</v>
      </c>
      <c r="C319" s="319"/>
      <c r="D319" s="347"/>
      <c r="E319" s="340"/>
      <c r="F319" s="233"/>
      <c r="G319" s="262"/>
      <c r="H319" s="306"/>
      <c r="I319" s="301"/>
      <c r="J319" s="301"/>
      <c r="K319" s="301"/>
      <c r="L319" s="302"/>
      <c r="N319" s="445" t="str">
        <f t="shared" si="73"/>
        <v>Leer</v>
      </c>
      <c r="O319" s="445" t="str">
        <f t="shared" si="74"/>
        <v>Leer</v>
      </c>
      <c r="P319" s="445" t="str">
        <f>VLOOKUP($C319,{"29 -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19" s="445">
        <f t="shared" si="67"/>
        <v>0</v>
      </c>
      <c r="R319" s="445">
        <f t="shared" si="68"/>
        <v>0</v>
      </c>
      <c r="S319" s="445">
        <f t="shared" si="69"/>
        <v>0</v>
      </c>
      <c r="T319" s="445">
        <f t="shared" si="70"/>
        <v>0</v>
      </c>
      <c r="U319" s="445">
        <f t="shared" si="71"/>
        <v>0</v>
      </c>
      <c r="V319" s="445">
        <f t="shared" si="72"/>
        <v>0</v>
      </c>
    </row>
    <row r="320" spans="2:22" ht="15" customHeight="1" x14ac:dyDescent="0.3">
      <c r="B320" s="70" t="str">
        <f t="shared" si="66"/>
        <v>!!!</v>
      </c>
      <c r="C320" s="319"/>
      <c r="D320" s="347"/>
      <c r="E320" s="340"/>
      <c r="F320" s="233"/>
      <c r="G320" s="262"/>
      <c r="H320" s="306"/>
      <c r="I320" s="301"/>
      <c r="J320" s="301"/>
      <c r="K320" s="301"/>
      <c r="L320" s="302"/>
      <c r="N320" s="445" t="str">
        <f t="shared" si="73"/>
        <v>Leer</v>
      </c>
      <c r="O320" s="445" t="str">
        <f t="shared" si="74"/>
        <v>Leer</v>
      </c>
      <c r="P320" s="445" t="str">
        <f>VLOOKUP($C320,{"29 -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20" s="445">
        <f t="shared" si="67"/>
        <v>0</v>
      </c>
      <c r="R320" s="445">
        <f t="shared" si="68"/>
        <v>0</v>
      </c>
      <c r="S320" s="445">
        <f t="shared" si="69"/>
        <v>0</v>
      </c>
      <c r="T320" s="445">
        <f t="shared" si="70"/>
        <v>0</v>
      </c>
      <c r="U320" s="445">
        <f t="shared" si="71"/>
        <v>0</v>
      </c>
      <c r="V320" s="445">
        <f t="shared" si="72"/>
        <v>0</v>
      </c>
    </row>
    <row r="321" spans="2:22" ht="15" customHeight="1" x14ac:dyDescent="0.3">
      <c r="B321" s="70" t="str">
        <f t="shared" si="66"/>
        <v>!!!</v>
      </c>
      <c r="C321" s="319"/>
      <c r="D321" s="347"/>
      <c r="E321" s="340"/>
      <c r="F321" s="233"/>
      <c r="G321" s="262"/>
      <c r="H321" s="306"/>
      <c r="I321" s="301"/>
      <c r="J321" s="301"/>
      <c r="K321" s="301"/>
      <c r="L321" s="302"/>
      <c r="N321" s="445" t="str">
        <f t="shared" si="73"/>
        <v>Leer</v>
      </c>
      <c r="O321" s="445" t="str">
        <f t="shared" si="74"/>
        <v>Leer</v>
      </c>
      <c r="P321" s="445" t="str">
        <f>VLOOKUP($C321,{"29 -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21" s="445">
        <f t="shared" si="67"/>
        <v>0</v>
      </c>
      <c r="R321" s="445">
        <f t="shared" si="68"/>
        <v>0</v>
      </c>
      <c r="S321" s="445">
        <f t="shared" si="69"/>
        <v>0</v>
      </c>
      <c r="T321" s="445">
        <f t="shared" si="70"/>
        <v>0</v>
      </c>
      <c r="U321" s="445">
        <f t="shared" si="71"/>
        <v>0</v>
      </c>
      <c r="V321" s="445">
        <f t="shared" si="72"/>
        <v>0</v>
      </c>
    </row>
    <row r="322" spans="2:22" x14ac:dyDescent="0.3">
      <c r="B322" s="305" t="str">
        <f>IF(SUM(Q322:R322)&lt;2,"!!!","")</f>
        <v>!!!</v>
      </c>
      <c r="C322" s="133"/>
      <c r="D322" s="133"/>
      <c r="E322" s="133"/>
      <c r="F322" s="133"/>
      <c r="G322" s="133"/>
      <c r="H322" s="133"/>
      <c r="I322" s="303"/>
      <c r="J322" s="303"/>
      <c r="K322" s="303"/>
      <c r="L322" s="304"/>
    </row>
  </sheetData>
  <sheetProtection algorithmName="SHA-512" hashValue="7P9NOSCu94YRURuO8zkMcYa+QLhVHKGB8mfGMjWYTkIhAkDNhNrHwSpP2l8Wng3ItkMeyytCsZTtTWsZ4+b1Bg==" saltValue="pQeqKHEgI3/mDG1xrVk+8Q==" spinCount="100000" sheet="1" objects="1" scenarios="1" selectLockedCells="1" autoFilter="0"/>
  <mergeCells count="64">
    <mergeCell ref="G40:J40"/>
    <mergeCell ref="G41:J41"/>
    <mergeCell ref="G39:J39"/>
    <mergeCell ref="H28:J28"/>
    <mergeCell ref="H29:J29"/>
    <mergeCell ref="C36:C38"/>
    <mergeCell ref="D36:D38"/>
    <mergeCell ref="E36:E38"/>
    <mergeCell ref="F36:F38"/>
    <mergeCell ref="K9:L9"/>
    <mergeCell ref="K10:L10"/>
    <mergeCell ref="C9:J10"/>
    <mergeCell ref="C25:C26"/>
    <mergeCell ref="D25:D26"/>
    <mergeCell ref="E25:E26"/>
    <mergeCell ref="F25:F26"/>
    <mergeCell ref="G25:G26"/>
    <mergeCell ref="H21:J21"/>
    <mergeCell ref="H25:J26"/>
    <mergeCell ref="H20:J20"/>
    <mergeCell ref="C14:C15"/>
    <mergeCell ref="D14:D15"/>
    <mergeCell ref="E14:E15"/>
    <mergeCell ref="F14:F15"/>
    <mergeCell ref="G14:G15"/>
    <mergeCell ref="H14:J15"/>
    <mergeCell ref="H16:J16"/>
    <mergeCell ref="N14:N15"/>
    <mergeCell ref="N25:N26"/>
    <mergeCell ref="N36:N38"/>
    <mergeCell ref="H17:J17"/>
    <mergeCell ref="H18:J18"/>
    <mergeCell ref="H19:J19"/>
    <mergeCell ref="H27:J27"/>
    <mergeCell ref="H30:J30"/>
    <mergeCell ref="H31:J31"/>
    <mergeCell ref="H32:J32"/>
    <mergeCell ref="G36:J38"/>
    <mergeCell ref="N118:N120"/>
    <mergeCell ref="C64:H65"/>
    <mergeCell ref="C83:E83"/>
    <mergeCell ref="F83:F84"/>
    <mergeCell ref="G83:I83"/>
    <mergeCell ref="C69:C70"/>
    <mergeCell ref="D69:D70"/>
    <mergeCell ref="C78:K79"/>
    <mergeCell ref="N68:N70"/>
    <mergeCell ref="N53:N55"/>
    <mergeCell ref="H61:K61"/>
    <mergeCell ref="H56:K56"/>
    <mergeCell ref="H57:K57"/>
    <mergeCell ref="H58:K58"/>
    <mergeCell ref="H59:K59"/>
    <mergeCell ref="H60:K60"/>
    <mergeCell ref="H53:K55"/>
    <mergeCell ref="D53:D55"/>
    <mergeCell ref="E53:E55"/>
    <mergeCell ref="G53:G55"/>
    <mergeCell ref="C47:G52"/>
    <mergeCell ref="G42:J42"/>
    <mergeCell ref="G43:J43"/>
    <mergeCell ref="G44:J44"/>
    <mergeCell ref="F53:F55"/>
    <mergeCell ref="C53:C55"/>
  </mergeCells>
  <phoneticPr fontId="53" type="noConversion"/>
  <conditionalFormatting sqref="B22 B62">
    <cfRule type="expression" dxfId="144" priority="168">
      <formula>C22=""</formula>
    </cfRule>
  </conditionalFormatting>
  <conditionalFormatting sqref="B33">
    <cfRule type="expression" dxfId="143" priority="155">
      <formula>C33=""</formula>
    </cfRule>
  </conditionalFormatting>
  <conditionalFormatting sqref="B45">
    <cfRule type="expression" dxfId="142" priority="149">
      <formula>C45=""</formula>
    </cfRule>
  </conditionalFormatting>
  <conditionalFormatting sqref="B16:B21">
    <cfRule type="expression" dxfId="141" priority="144">
      <formula>C16=""</formula>
    </cfRule>
  </conditionalFormatting>
  <conditionalFormatting sqref="B39:B44">
    <cfRule type="expression" dxfId="140" priority="142">
      <formula>C39=""</formula>
    </cfRule>
  </conditionalFormatting>
  <conditionalFormatting sqref="B71:B80">
    <cfRule type="expression" dxfId="139" priority="141">
      <formula>C71=""</formula>
    </cfRule>
  </conditionalFormatting>
  <conditionalFormatting sqref="D16:D21">
    <cfRule type="expression" dxfId="138" priority="136">
      <formula>C16=""</formula>
    </cfRule>
  </conditionalFormatting>
  <conditionalFormatting sqref="E16:E21">
    <cfRule type="expression" dxfId="137" priority="135">
      <formula>C16=""</formula>
    </cfRule>
  </conditionalFormatting>
  <conditionalFormatting sqref="G16:G21">
    <cfRule type="expression" dxfId="136" priority="134">
      <formula>C16=""</formula>
    </cfRule>
  </conditionalFormatting>
  <conditionalFormatting sqref="H16:H21">
    <cfRule type="expression" dxfId="135" priority="133">
      <formula>C16=""</formula>
    </cfRule>
  </conditionalFormatting>
  <conditionalFormatting sqref="F16:F21">
    <cfRule type="expression" dxfId="134" priority="132">
      <formula>C16=""</formula>
    </cfRule>
  </conditionalFormatting>
  <conditionalFormatting sqref="D27:D32">
    <cfRule type="expression" dxfId="133" priority="131">
      <formula>C27=""</formula>
    </cfRule>
  </conditionalFormatting>
  <conditionalFormatting sqref="D71:D76">
    <cfRule type="expression" dxfId="132" priority="130">
      <formula>C71=""</formula>
    </cfRule>
  </conditionalFormatting>
  <conditionalFormatting sqref="D39:D44">
    <cfRule type="expression" dxfId="131" priority="129">
      <formula>C39=""</formula>
    </cfRule>
  </conditionalFormatting>
  <conditionalFormatting sqref="E39:E44">
    <cfRule type="expression" dxfId="130" priority="128">
      <formula>C39=""</formula>
    </cfRule>
  </conditionalFormatting>
  <conditionalFormatting sqref="F39:F44">
    <cfRule type="expression" dxfId="129" priority="127">
      <formula>C39=""</formula>
    </cfRule>
  </conditionalFormatting>
  <conditionalFormatting sqref="G39:G44">
    <cfRule type="expression" dxfId="128" priority="126">
      <formula>C39=""</formula>
    </cfRule>
  </conditionalFormatting>
  <conditionalFormatting sqref="E27:E32">
    <cfRule type="expression" dxfId="127" priority="125">
      <formula>C27=""</formula>
    </cfRule>
  </conditionalFormatting>
  <conditionalFormatting sqref="F27:F32">
    <cfRule type="expression" dxfId="126" priority="124">
      <formula>C27=""</formula>
    </cfRule>
  </conditionalFormatting>
  <conditionalFormatting sqref="G27:G32">
    <cfRule type="expression" dxfId="125" priority="123">
      <formula>C27=""</formula>
    </cfRule>
  </conditionalFormatting>
  <conditionalFormatting sqref="D85:D109">
    <cfRule type="expression" dxfId="124" priority="111">
      <formula>C85="00 - Bitte eine Fachabteilung auswählen"</formula>
    </cfRule>
    <cfRule type="expression" dxfId="123" priority="112">
      <formula>C85=""</formula>
    </cfRule>
  </conditionalFormatting>
  <conditionalFormatting sqref="K85:K109">
    <cfRule type="expression" dxfId="122" priority="99">
      <formula>$C85=""</formula>
    </cfRule>
    <cfRule type="expression" dxfId="121" priority="100">
      <formula>C85="00 - Bitte eine Fachabteilung auswählen"</formula>
    </cfRule>
  </conditionalFormatting>
  <conditionalFormatting sqref="C83:E83">
    <cfRule type="expression" dxfId="120" priority="98">
      <formula>C83&lt;&gt;""</formula>
    </cfRule>
  </conditionalFormatting>
  <conditionalFormatting sqref="D85:D109">
    <cfRule type="expression" dxfId="119" priority="94">
      <formula>C85="00 - Bitte eine Fachabteilung auswählen"</formula>
    </cfRule>
    <cfRule type="expression" dxfId="118" priority="95">
      <formula>C85=""</formula>
    </cfRule>
  </conditionalFormatting>
  <conditionalFormatting sqref="K85:K109">
    <cfRule type="expression" dxfId="117" priority="82">
      <formula>$C85=""</formula>
    </cfRule>
    <cfRule type="expression" dxfId="116" priority="83">
      <formula>C85="00 - Bitte eine Fachabteilung auswählen"</formula>
    </cfRule>
  </conditionalFormatting>
  <conditionalFormatting sqref="D121:D321">
    <cfRule type="expression" dxfId="115" priority="72">
      <formula>C121="00 - Bitte eine Fachabteilung auswählen"</formula>
    </cfRule>
  </conditionalFormatting>
  <conditionalFormatting sqref="D121:D321">
    <cfRule type="expression" dxfId="114" priority="71">
      <formula>C121=""</formula>
    </cfRule>
  </conditionalFormatting>
  <conditionalFormatting sqref="F121:F321">
    <cfRule type="expression" dxfId="113" priority="75">
      <formula>C121=""</formula>
    </cfRule>
  </conditionalFormatting>
  <conditionalFormatting sqref="F121:F321">
    <cfRule type="expression" dxfId="112" priority="76">
      <formula>C121="00 - Bitte eine Fachabteilung auswählen"</formula>
    </cfRule>
  </conditionalFormatting>
  <conditionalFormatting sqref="H121:H321">
    <cfRule type="expression" dxfId="111" priority="67">
      <formula>C121="00 - Bitte eine Fachabteilung auswählen"</formula>
    </cfRule>
    <cfRule type="expression" dxfId="110" priority="68">
      <formula>C121=""</formula>
    </cfRule>
  </conditionalFormatting>
  <conditionalFormatting sqref="B110">
    <cfRule type="expression" dxfId="109" priority="55">
      <formula>C110=""</formula>
    </cfRule>
  </conditionalFormatting>
  <conditionalFormatting sqref="B113:B117">
    <cfRule type="expression" dxfId="108" priority="54">
      <formula>C113=""</formula>
    </cfRule>
  </conditionalFormatting>
  <conditionalFormatting sqref="B120:B322">
    <cfRule type="expression" dxfId="107" priority="53">
      <formula>C120=""</formula>
    </cfRule>
  </conditionalFormatting>
  <conditionalFormatting sqref="E114:E116">
    <cfRule type="expression" dxfId="106" priority="51" stopIfTrue="1">
      <formula>C114=""</formula>
    </cfRule>
  </conditionalFormatting>
  <conditionalFormatting sqref="D114:D116">
    <cfRule type="expression" dxfId="105" priority="52" stopIfTrue="1">
      <formula>C114=""</formula>
    </cfRule>
  </conditionalFormatting>
  <conditionalFormatting sqref="F114:F116">
    <cfRule type="expression" dxfId="104" priority="50" stopIfTrue="1">
      <formula>C114=""</formula>
    </cfRule>
  </conditionalFormatting>
  <conditionalFormatting sqref="B85:B109">
    <cfRule type="expression" dxfId="103" priority="49">
      <formula>C85=""</formula>
    </cfRule>
  </conditionalFormatting>
  <conditionalFormatting sqref="B27:B32">
    <cfRule type="expression" dxfId="102" priority="48">
      <formula>C27=""</formula>
    </cfRule>
  </conditionalFormatting>
  <conditionalFormatting sqref="H27:H32">
    <cfRule type="expression" dxfId="101" priority="43">
      <formula>C27=""</formula>
    </cfRule>
  </conditionalFormatting>
  <conditionalFormatting sqref="E121:E321">
    <cfRule type="expression" dxfId="100" priority="41">
      <formula>C121=""</formula>
    </cfRule>
  </conditionalFormatting>
  <conditionalFormatting sqref="E121:E321">
    <cfRule type="expression" dxfId="99" priority="42">
      <formula>C121="00 - Bitte eine Fachabteilung auswählen"</formula>
    </cfRule>
  </conditionalFormatting>
  <conditionalFormatting sqref="G121:G321">
    <cfRule type="expression" dxfId="98" priority="39">
      <formula>C121="00 - Bitte eine Fachabteilung auswählen"</formula>
    </cfRule>
    <cfRule type="expression" dxfId="97" priority="40">
      <formula>C121=""</formula>
    </cfRule>
  </conditionalFormatting>
  <conditionalFormatting sqref="E85:E109">
    <cfRule type="expression" dxfId="96" priority="37">
      <formula>C85=""</formula>
    </cfRule>
    <cfRule type="expression" dxfId="95" priority="38">
      <formula>C85="00 - Bitte eine Fachabteilung auswählen"</formula>
    </cfRule>
  </conditionalFormatting>
  <conditionalFormatting sqref="F85:F109">
    <cfRule type="expression" dxfId="94" priority="35">
      <formula>C85=""</formula>
    </cfRule>
    <cfRule type="expression" dxfId="93" priority="36">
      <formula>C85="00 - Bitte eine Fachabteilung auswählen"</formula>
    </cfRule>
  </conditionalFormatting>
  <conditionalFormatting sqref="G85:G109">
    <cfRule type="expression" dxfId="92" priority="33">
      <formula>C85=""</formula>
    </cfRule>
    <cfRule type="expression" dxfId="91" priority="34">
      <formula>C85="00 - Bitte eine Fachabteilung auswählen"</formula>
    </cfRule>
  </conditionalFormatting>
  <conditionalFormatting sqref="H85:H109">
    <cfRule type="expression" dxfId="90" priority="31">
      <formula>$C85=""</formula>
    </cfRule>
    <cfRule type="expression" dxfId="89" priority="32">
      <formula>C85="00 - Bitte eine Fachabteilung auswählen"</formula>
    </cfRule>
  </conditionalFormatting>
  <conditionalFormatting sqref="I85:I109">
    <cfRule type="expression" dxfId="88" priority="27">
      <formula>$C85=""</formula>
    </cfRule>
    <cfRule type="expression" dxfId="87" priority="28">
      <formula>C85="00 - Bitte eine Fachabteilung auswählen"</formula>
    </cfRule>
  </conditionalFormatting>
  <conditionalFormatting sqref="E85:E109">
    <cfRule type="expression" dxfId="86" priority="25">
      <formula>C85=""</formula>
    </cfRule>
    <cfRule type="expression" dxfId="85" priority="26">
      <formula>C85="00 - Bitte eine Fachabteilung auswählen"</formula>
    </cfRule>
  </conditionalFormatting>
  <conditionalFormatting sqref="F85:F109">
    <cfRule type="expression" dxfId="84" priority="23">
      <formula>C85=""</formula>
    </cfRule>
    <cfRule type="expression" dxfId="83" priority="24">
      <formula>C85="00 - Bitte eine Fachabteilung auswählen"</formula>
    </cfRule>
  </conditionalFormatting>
  <conditionalFormatting sqref="G85:G109">
    <cfRule type="expression" dxfId="82" priority="21">
      <formula>C85=""</formula>
    </cfRule>
    <cfRule type="expression" dxfId="81" priority="22">
      <formula>C85="00 - Bitte eine Fachabteilung auswählen"</formula>
    </cfRule>
  </conditionalFormatting>
  <conditionalFormatting sqref="H85:H109">
    <cfRule type="expression" dxfId="80" priority="19">
      <formula>$C85=""</formula>
    </cfRule>
    <cfRule type="expression" dxfId="79" priority="20">
      <formula>C85="00 - Bitte eine Fachabteilung auswählen"</formula>
    </cfRule>
  </conditionalFormatting>
  <conditionalFormatting sqref="I85:I109">
    <cfRule type="expression" dxfId="78" priority="15">
      <formula>$C85=""</formula>
    </cfRule>
    <cfRule type="expression" dxfId="77" priority="16">
      <formula>C85="00 - Bitte eine Fachabteilung auswählen"</formula>
    </cfRule>
  </conditionalFormatting>
  <conditionalFormatting sqref="J85:J109">
    <cfRule type="expression" dxfId="76" priority="12">
      <formula>$C85=""</formula>
    </cfRule>
  </conditionalFormatting>
  <conditionalFormatting sqref="J85:J109">
    <cfRule type="expression" dxfId="75" priority="7">
      <formula>VALUE(J85)&gt;1.1</formula>
    </cfRule>
  </conditionalFormatting>
  <conditionalFormatting sqref="D56:D61">
    <cfRule type="expression" dxfId="74" priority="6">
      <formula>C56=""</formula>
    </cfRule>
  </conditionalFormatting>
  <conditionalFormatting sqref="E56:E61">
    <cfRule type="expression" dxfId="73" priority="5">
      <formula>C56=""</formula>
    </cfRule>
  </conditionalFormatting>
  <conditionalFormatting sqref="G56:G61">
    <cfRule type="expression" dxfId="72" priority="4">
      <formula>C56=""</formula>
    </cfRule>
  </conditionalFormatting>
  <conditionalFormatting sqref="H56:H61">
    <cfRule type="expression" dxfId="71" priority="3">
      <formula>C56=""</formula>
    </cfRule>
  </conditionalFormatting>
  <conditionalFormatting sqref="B56:B61">
    <cfRule type="expression" dxfId="70" priority="2">
      <formula>C56=""</formula>
    </cfRule>
  </conditionalFormatting>
  <conditionalFormatting sqref="F56:F61">
    <cfRule type="expression" dxfId="69" priority="1">
      <formula>C56=""</formula>
    </cfRule>
  </conditionalFormatting>
  <dataValidations count="21">
    <dataValidation type="whole" allowBlank="1" showErrorMessage="1" errorTitle="ACHTUNG" error="Zulässige Werte liegen im Bereich von 0 bis 999999" sqref="E85:I109">
      <formula1>0</formula1>
      <formula2>999999</formula2>
    </dataValidation>
    <dataValidation type="decimal" allowBlank="1" showErrorMessage="1" errorTitle="Achtung" error="Der zulässige Wertebereich ist 0 bis 999,99" sqref="J85:J109">
      <formula1>0</formula1>
      <formula2>999.99</formula2>
    </dataValidation>
    <dataValidation type="list" allowBlank="1" showInputMessage="1" showErrorMessage="1" sqref="C16:C21 C27:C32 C39:C44 C71:C76 C121:D321 C114:C116 C85:C109 C56:C61">
      <formula1>INDIRECT(N16)</formula1>
    </dataValidation>
    <dataValidation type="list" allowBlank="1" showErrorMessage="1" errorTitle="ACHTUNG" error="Bitte wählen Sie einen Eintrag aus der Liste aus" sqref="K85:K109">
      <formula1>INDIRECT(P85)</formula1>
    </dataValidation>
    <dataValidation type="list" allowBlank="1" showInputMessage="1" showErrorMessage="1" sqref="F114:F116">
      <formula1>INDIRECT(P114)</formula1>
    </dataValidation>
    <dataValidation type="list" allowBlank="1" showErrorMessage="1" errorTitle="ACHTUNG: " error="Zulässige Eingaben: _x000a_29 - Psychiatrie (Erwachsene): a-f_x000a_30 - Kinder- und Jugendpsychiatrie: a-f_x000a_31 - Psychosomatik: a-f_x000a__x000a_Eine Anrechnung von Fachkräften in Nicht-PPP-RL Berufsgruppen ist nicht für Berufsgruppe a möglich!" sqref="F121:F321">
      <formula1>INDIRECT(P121)</formula1>
    </dataValidation>
    <dataValidation type="textLength" operator="lessThanOrEqual" allowBlank="1" showInputMessage="1" showErrorMessage="1" errorTitle="Achtung" error="Die zulässige Zeichenanzahl beträgt 999" sqref="H16:J21 H27:J32 G39:J44 H56:K61">
      <formula1>999</formula1>
    </dataValidation>
    <dataValidation type="textLength" operator="lessThanOrEqual" allowBlank="1" showInputMessage="1" showErrorMessage="1" error="Die zulässige Zeichenanzahl beträgt 999" sqref="E39:F44">
      <formula1>999</formula1>
    </dataValidation>
    <dataValidation type="list" allowBlank="1" showInputMessage="1" showErrorMessage="1" errorTitle="ACHTUNG: " error="Zulässige Eingaben: _x000a_29 - Psychiatrie (Erwachsene): a-f_x000a_30 - Kinder- und Jugendpsychiatrie: a-f_x000a_31 - Psychosomatik: a-f_x000a_" promptTitle="Hinweis" prompt="Bitte wählen Sie einen Wert aus der Liste aus." sqref="D85:D109">
      <formula1>INDIRECT(O85)</formula1>
    </dataValidation>
    <dataValidation type="whole" allowBlank="1" showInputMessage="1" showErrorMessage="1" errorTitle="Achtung" error="Bitte geben Sie einen Wert zwischen 0 und 999999 ein" sqref="E16:F21">
      <formula1>0</formula1>
      <formula2>999999</formula2>
    </dataValidation>
    <dataValidation type="decimal" allowBlank="1" showInputMessage="1" showErrorMessage="1" errorTitle="ACHTUNG" error="Zulässige Angaben liegen im Wertebereich zwischen 0 und 999,99" sqref="E114:E116">
      <formula1>0</formula1>
      <formula2>999.99</formula2>
    </dataValidation>
    <dataValidation type="decimal" allowBlank="1" showInputMessage="1" showErrorMessage="1" errorTitle="Achtung" error="Geben Sie einen Wert zwischen 0 und 999,99 ein." sqref="G16:G21">
      <formula1>0</formula1>
      <formula2>999.99</formula2>
    </dataValidation>
    <dataValidation type="decimal" allowBlank="1" showInputMessage="1" showErrorMessage="1" error="Geben Sie einen Wert zwischen 0 und 999,99 ein." sqref="G27:G32">
      <formula1>0</formula1>
      <formula2>999.99</formula2>
    </dataValidation>
    <dataValidation type="decimal" allowBlank="1" showInputMessage="1" showErrorMessage="1" error="Geben Sie einen Wert zwischen 0 und 999.999 ein." sqref="E27:F32">
      <formula1>0</formula1>
      <formula2>999999</formula2>
    </dataValidation>
    <dataValidation type="textLength" operator="lessThanOrEqual" allowBlank="1" showErrorMessage="1" errorTitle="ACHTUNG: " error="Der Freitext darf bis zu 150 Zeichen lang sein." sqref="E121:E321">
      <formula1>150</formula1>
    </dataValidation>
    <dataValidation type="decimal" allowBlank="1" showInputMessage="1" showErrorMessage="1" errorTitle="ACHTUNG" error="Der zulässige Wertebereich beträgt 0,00 - 99999,99" sqref="G121:G321">
      <formula1>0</formula1>
      <formula2>99999.99</formula2>
    </dataValidation>
    <dataValidation type="textLength" operator="lessThanOrEqual" allowBlank="1" showErrorMessage="1" errorTitle="Achtung" error="Die zulässige Zeichenanzahl beträgt 2000" sqref="H121:H321">
      <formula1>2000</formula1>
    </dataValidation>
    <dataValidation type="list" allowBlank="1" showInputMessage="1" showErrorMessage="1" errorTitle="ACHTUNG" error="Zulässige Einträge sind &quot;Ja&quot; oder &quot;Nein&quot;" sqref="F56:F61">
      <formula1>INDIRECT(O56)</formula1>
    </dataValidation>
    <dataValidation type="list" allowBlank="1" showInputMessage="1" showErrorMessage="1" errorTitle="ACHTUNG" error="Zulässige Einträge sind &quot;Ja&quot; oder &quot;Nein&quot;" sqref="D56:D61">
      <formula1>INDIRECT(O56)</formula1>
    </dataValidation>
    <dataValidation type="list" allowBlank="1" showInputMessage="1" showErrorMessage="1" errorTitle="ACHTUNG:" error="Zulässige Einträge sind &quot;Ja&quot; oder &quot;Nein&quot;" sqref="E56:E61">
      <formula1>INDIRECT(O56)</formula1>
    </dataValidation>
    <dataValidation type="list" allowBlank="1" showInputMessage="1" showErrorMessage="1" errorTitle="ACHTUNG" error="Zulässige Einträge sind &quot;Ja&quot; oder &quot;Nein&quot;" sqref="G56:G61">
      <formula1>INDIRECT(O56)</formula1>
    </dataValidation>
  </dataValidations>
  <hyperlinks>
    <hyperlink ref="J2" location="'A7'!A1" display="A7 &gt;&gt;"/>
    <hyperlink ref="I2" location="A5.4!A1" display="&lt;&lt; A5.4"/>
  </hyperlinks>
  <pageMargins left="0.25" right="0.25" top="0.75" bottom="0.75" header="0.3" footer="0.3"/>
  <pageSetup paperSize="9" scale="61" orientation="landscape" r:id="rId1"/>
  <rowBreaks count="2" manualBreakCount="2">
    <brk id="62" max="11" man="1"/>
    <brk id="110" max="11"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ACHTUNG" error="Zulässig sind nur die Jahre 2022 und 2021">
          <x14:formula1>
            <xm:f>Auswahldaten!$C$23:$C$24</xm:f>
          </x14:formula1>
          <xm:sqref>D114:D116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M31"/>
  <sheetViews>
    <sheetView showGridLines="0" zoomScaleNormal="100" workbookViewId="0">
      <selection activeCell="J2" sqref="J2"/>
    </sheetView>
  </sheetViews>
  <sheetFormatPr baseColWidth="10" defaultColWidth="11.44140625" defaultRowHeight="14.4" x14ac:dyDescent="0.3"/>
  <cols>
    <col min="1" max="1" width="4.33203125" style="6" customWidth="1"/>
    <col min="2" max="2" width="11.44140625" style="6"/>
    <col min="3" max="3" width="35.6640625" style="6" customWidth="1"/>
    <col min="4" max="4" width="21.88671875" style="6" customWidth="1"/>
    <col min="5" max="5" width="22.5546875" style="6" customWidth="1"/>
    <col min="6" max="6" width="28.44140625" style="6" customWidth="1"/>
    <col min="7" max="7" width="15.5546875" style="6" customWidth="1"/>
    <col min="8" max="8" width="14.44140625" style="6" customWidth="1"/>
    <col min="9" max="9" width="13.44140625" style="7" customWidth="1"/>
    <col min="10" max="10" width="13" style="7" customWidth="1"/>
    <col min="11" max="11" width="12.6640625" style="7" customWidth="1"/>
    <col min="12" max="12" width="11.44140625" style="7"/>
    <col min="13" max="13" width="11.44140625" style="25"/>
    <col min="14" max="16384" width="11.44140625" style="6"/>
  </cols>
  <sheetData>
    <row r="1" spans="1:13" x14ac:dyDescent="0.3">
      <c r="A1" s="6" t="s">
        <v>0</v>
      </c>
    </row>
    <row r="2" spans="1:13" s="49" customFormat="1" ht="30" customHeight="1" x14ac:dyDescent="0.45">
      <c r="A2" s="39"/>
      <c r="B2" s="50" t="s">
        <v>39</v>
      </c>
      <c r="C2" s="40" t="s">
        <v>457</v>
      </c>
      <c r="D2" s="44"/>
      <c r="E2" s="45"/>
      <c r="F2" s="45"/>
      <c r="G2" s="338"/>
      <c r="H2" s="329" t="s">
        <v>455</v>
      </c>
      <c r="I2" s="296"/>
      <c r="J2" s="329" t="s">
        <v>543</v>
      </c>
      <c r="K2" s="296"/>
      <c r="L2" s="139"/>
    </row>
    <row r="3" spans="1:13" ht="15" customHeight="1" x14ac:dyDescent="0.3">
      <c r="A3" s="18"/>
      <c r="B3" s="18"/>
      <c r="C3" s="18"/>
      <c r="D3" s="18"/>
      <c r="E3" s="18"/>
      <c r="F3" s="18"/>
      <c r="G3" s="18"/>
      <c r="H3" s="18"/>
    </row>
    <row r="4" spans="1:13" ht="15" customHeight="1" x14ac:dyDescent="0.3">
      <c r="A4" s="18"/>
      <c r="B4" s="115"/>
      <c r="C4" s="144" t="str">
        <f ca="1">"Haupt-IK: " &amp; CELL("inhalt",'Angaben KH-Standort'!$D$25)</f>
        <v xml:space="preserve">Haupt-IK: </v>
      </c>
      <c r="D4" s="77"/>
      <c r="E4" s="144" t="str">
        <f ca="1">"Jahr: " &amp; CELL("inhalt",'Angaben KH-Standort'!$D$12)</f>
        <v>Jahr: 2023</v>
      </c>
      <c r="F4" s="54"/>
      <c r="G4" s="54"/>
      <c r="H4" s="54"/>
      <c r="I4" s="54"/>
      <c r="J4" s="54"/>
      <c r="K4" s="54"/>
      <c r="L4" s="55"/>
    </row>
    <row r="5" spans="1:13" ht="15" customHeight="1" x14ac:dyDescent="0.3">
      <c r="A5" s="18"/>
      <c r="B5" s="116"/>
      <c r="C5" s="145" t="str">
        <f ca="1" xml:space="preserve"> "Standort-ID: " &amp; CELL("inhalt",'Angaben KH-Standort'!$D$26)</f>
        <v xml:space="preserve">Standort-ID: </v>
      </c>
      <c r="D5" s="79"/>
      <c r="E5" s="145" t="str">
        <f ca="1">CELL("inhalt",'A1'!$F$14) &amp; ". Quartal"</f>
        <v>0. Quartal</v>
      </c>
      <c r="F5" s="57"/>
      <c r="G5" s="57"/>
      <c r="H5" s="57"/>
      <c r="I5" s="57"/>
      <c r="J5" s="57"/>
      <c r="K5" s="57"/>
      <c r="L5" s="58"/>
    </row>
    <row r="6" spans="1:13" ht="15" customHeight="1" x14ac:dyDescent="0.3">
      <c r="A6" s="18"/>
      <c r="B6" s="18"/>
      <c r="C6" s="18"/>
      <c r="D6" s="18"/>
      <c r="E6" s="18"/>
      <c r="F6" s="18"/>
      <c r="G6" s="18"/>
      <c r="H6" s="18"/>
    </row>
    <row r="7" spans="1:13" ht="15" customHeight="1" thickBot="1" x14ac:dyDescent="0.35">
      <c r="B7" s="61"/>
      <c r="C7" s="59"/>
      <c r="D7" s="59"/>
      <c r="E7" s="59"/>
      <c r="F7" s="59"/>
      <c r="G7" s="59"/>
      <c r="H7" s="59"/>
      <c r="I7" s="297"/>
      <c r="J7" s="297"/>
      <c r="K7" s="297"/>
      <c r="L7" s="277"/>
    </row>
    <row r="8" spans="1:13" s="7" customFormat="1" ht="15" customHeight="1" x14ac:dyDescent="0.3">
      <c r="A8" s="6"/>
      <c r="B8" s="268"/>
      <c r="C8" s="541"/>
      <c r="D8" s="542"/>
      <c r="E8" s="542"/>
      <c r="F8" s="542"/>
      <c r="G8" s="542"/>
      <c r="H8" s="542"/>
      <c r="I8" s="542"/>
      <c r="J8" s="543"/>
      <c r="K8" s="298"/>
      <c r="L8" s="278"/>
      <c r="M8" s="25"/>
    </row>
    <row r="9" spans="1:13" s="7" customFormat="1" ht="15" customHeight="1" x14ac:dyDescent="0.3">
      <c r="A9" s="6"/>
      <c r="B9" s="268"/>
      <c r="C9" s="544"/>
      <c r="D9" s="485"/>
      <c r="E9" s="485"/>
      <c r="F9" s="485"/>
      <c r="G9" s="485"/>
      <c r="H9" s="485"/>
      <c r="I9" s="485"/>
      <c r="J9" s="545"/>
      <c r="K9" s="298"/>
      <c r="L9" s="278"/>
      <c r="M9" s="25"/>
    </row>
    <row r="10" spans="1:13" s="7" customFormat="1" ht="15" customHeight="1" x14ac:dyDescent="0.3">
      <c r="A10" s="6"/>
      <c r="B10" s="63"/>
      <c r="C10" s="546"/>
      <c r="D10" s="470"/>
      <c r="E10" s="470"/>
      <c r="F10" s="470"/>
      <c r="G10" s="470"/>
      <c r="H10" s="470"/>
      <c r="I10" s="470"/>
      <c r="J10" s="547"/>
      <c r="K10" s="298"/>
      <c r="L10" s="278"/>
      <c r="M10" s="25"/>
    </row>
    <row r="11" spans="1:13" s="7" customFormat="1" ht="15" customHeight="1" x14ac:dyDescent="0.3">
      <c r="A11" s="6"/>
      <c r="B11" s="63"/>
      <c r="C11" s="546"/>
      <c r="D11" s="470"/>
      <c r="E11" s="470"/>
      <c r="F11" s="470"/>
      <c r="G11" s="470"/>
      <c r="H11" s="470"/>
      <c r="I11" s="470"/>
      <c r="J11" s="547"/>
      <c r="K11" s="298"/>
      <c r="L11" s="278"/>
      <c r="M11" s="25"/>
    </row>
    <row r="12" spans="1:13" s="7" customFormat="1" ht="15" customHeight="1" x14ac:dyDescent="0.3">
      <c r="A12" s="6"/>
      <c r="B12" s="70"/>
      <c r="C12" s="546"/>
      <c r="D12" s="470"/>
      <c r="E12" s="470"/>
      <c r="F12" s="470"/>
      <c r="G12" s="470"/>
      <c r="H12" s="470"/>
      <c r="I12" s="470"/>
      <c r="J12" s="547"/>
      <c r="K12" s="298"/>
      <c r="L12" s="278"/>
      <c r="M12" s="25"/>
    </row>
    <row r="13" spans="1:13" s="7" customFormat="1" ht="15" customHeight="1" x14ac:dyDescent="0.3">
      <c r="A13" s="6"/>
      <c r="B13" s="70"/>
      <c r="C13" s="546"/>
      <c r="D13" s="470"/>
      <c r="E13" s="470"/>
      <c r="F13" s="470"/>
      <c r="G13" s="470"/>
      <c r="H13" s="470"/>
      <c r="I13" s="470"/>
      <c r="J13" s="547"/>
      <c r="K13" s="298"/>
      <c r="L13" s="278"/>
      <c r="M13" s="25"/>
    </row>
    <row r="14" spans="1:13" s="7" customFormat="1" ht="15" customHeight="1" x14ac:dyDescent="0.3">
      <c r="A14" s="6"/>
      <c r="B14" s="70"/>
      <c r="C14" s="546"/>
      <c r="D14" s="470"/>
      <c r="E14" s="470"/>
      <c r="F14" s="470"/>
      <c r="G14" s="470"/>
      <c r="H14" s="470"/>
      <c r="I14" s="470"/>
      <c r="J14" s="547"/>
      <c r="K14" s="298"/>
      <c r="L14" s="278"/>
      <c r="M14" s="25"/>
    </row>
    <row r="15" spans="1:13" s="7" customFormat="1" ht="15" customHeight="1" x14ac:dyDescent="0.3">
      <c r="A15" s="6"/>
      <c r="B15" s="70"/>
      <c r="C15" s="546"/>
      <c r="D15" s="470"/>
      <c r="E15" s="470"/>
      <c r="F15" s="470"/>
      <c r="G15" s="470"/>
      <c r="H15" s="470"/>
      <c r="I15" s="470"/>
      <c r="J15" s="547"/>
      <c r="K15" s="298"/>
      <c r="L15" s="278"/>
      <c r="M15" s="25"/>
    </row>
    <row r="16" spans="1:13" s="7" customFormat="1" ht="15" customHeight="1" x14ac:dyDescent="0.3">
      <c r="A16" s="6"/>
      <c r="B16" s="70"/>
      <c r="C16" s="546"/>
      <c r="D16" s="470"/>
      <c r="E16" s="470"/>
      <c r="F16" s="470"/>
      <c r="G16" s="470"/>
      <c r="H16" s="470"/>
      <c r="I16" s="470"/>
      <c r="J16" s="547"/>
      <c r="K16" s="298"/>
      <c r="L16" s="278"/>
      <c r="M16" s="25"/>
    </row>
    <row r="17" spans="1:13" s="7" customFormat="1" ht="15" customHeight="1" x14ac:dyDescent="0.3">
      <c r="A17" s="6"/>
      <c r="B17" s="70"/>
      <c r="C17" s="546"/>
      <c r="D17" s="470"/>
      <c r="E17" s="470"/>
      <c r="F17" s="470"/>
      <c r="G17" s="470"/>
      <c r="H17" s="470"/>
      <c r="I17" s="470"/>
      <c r="J17" s="547"/>
      <c r="K17" s="298"/>
      <c r="L17" s="278"/>
      <c r="M17" s="25"/>
    </row>
    <row r="18" spans="1:13" s="7" customFormat="1" ht="15" customHeight="1" x14ac:dyDescent="0.3">
      <c r="A18" s="6"/>
      <c r="B18" s="70"/>
      <c r="C18" s="546"/>
      <c r="D18" s="470"/>
      <c r="E18" s="470"/>
      <c r="F18" s="470"/>
      <c r="G18" s="470"/>
      <c r="H18" s="470"/>
      <c r="I18" s="470"/>
      <c r="J18" s="547"/>
      <c r="K18" s="298"/>
      <c r="L18" s="278"/>
      <c r="M18" s="25"/>
    </row>
    <row r="19" spans="1:13" s="7" customFormat="1" ht="15" customHeight="1" x14ac:dyDescent="0.3">
      <c r="A19" s="6"/>
      <c r="B19" s="70"/>
      <c r="C19" s="546"/>
      <c r="D19" s="470"/>
      <c r="E19" s="470"/>
      <c r="F19" s="470"/>
      <c r="G19" s="470"/>
      <c r="H19" s="470"/>
      <c r="I19" s="470"/>
      <c r="J19" s="547"/>
      <c r="K19" s="298"/>
      <c r="L19" s="278"/>
      <c r="M19" s="25"/>
    </row>
    <row r="20" spans="1:13" s="7" customFormat="1" ht="15" customHeight="1" x14ac:dyDescent="0.3">
      <c r="A20" s="6"/>
      <c r="B20" s="70"/>
      <c r="C20" s="546"/>
      <c r="D20" s="470"/>
      <c r="E20" s="470"/>
      <c r="F20" s="470"/>
      <c r="G20" s="470"/>
      <c r="H20" s="470"/>
      <c r="I20" s="470"/>
      <c r="J20" s="547"/>
      <c r="K20" s="298"/>
      <c r="L20" s="278"/>
      <c r="M20" s="25"/>
    </row>
    <row r="21" spans="1:13" s="7" customFormat="1" ht="15" customHeight="1" x14ac:dyDescent="0.3">
      <c r="A21" s="6"/>
      <c r="B21" s="70"/>
      <c r="C21" s="546"/>
      <c r="D21" s="470"/>
      <c r="E21" s="470"/>
      <c r="F21" s="470"/>
      <c r="G21" s="470"/>
      <c r="H21" s="470"/>
      <c r="I21" s="470"/>
      <c r="J21" s="547"/>
      <c r="K21" s="298"/>
      <c r="L21" s="278"/>
      <c r="M21" s="25"/>
    </row>
    <row r="22" spans="1:13" s="7" customFormat="1" ht="15" customHeight="1" x14ac:dyDescent="0.3">
      <c r="A22" s="6"/>
      <c r="B22" s="70"/>
      <c r="C22" s="546"/>
      <c r="D22" s="470"/>
      <c r="E22" s="470"/>
      <c r="F22" s="470"/>
      <c r="G22" s="470"/>
      <c r="H22" s="470"/>
      <c r="I22" s="470"/>
      <c r="J22" s="547"/>
      <c r="K22" s="298"/>
      <c r="L22" s="278"/>
      <c r="M22" s="25"/>
    </row>
    <row r="23" spans="1:13" s="7" customFormat="1" ht="15" customHeight="1" x14ac:dyDescent="0.3">
      <c r="A23" s="6"/>
      <c r="B23" s="70"/>
      <c r="C23" s="546"/>
      <c r="D23" s="470"/>
      <c r="E23" s="470"/>
      <c r="F23" s="470"/>
      <c r="G23" s="470"/>
      <c r="H23" s="470"/>
      <c r="I23" s="470"/>
      <c r="J23" s="547"/>
      <c r="K23" s="298"/>
      <c r="L23" s="278"/>
      <c r="M23" s="25"/>
    </row>
    <row r="24" spans="1:13" s="7" customFormat="1" ht="15" customHeight="1" x14ac:dyDescent="0.3">
      <c r="A24" s="6"/>
      <c r="B24" s="70"/>
      <c r="C24" s="546"/>
      <c r="D24" s="470"/>
      <c r="E24" s="470"/>
      <c r="F24" s="470"/>
      <c r="G24" s="470"/>
      <c r="H24" s="470"/>
      <c r="I24" s="470"/>
      <c r="J24" s="547"/>
      <c r="K24" s="298"/>
      <c r="L24" s="278"/>
      <c r="M24" s="25"/>
    </row>
    <row r="25" spans="1:13" s="7" customFormat="1" ht="15" customHeight="1" x14ac:dyDescent="0.3">
      <c r="A25" s="6"/>
      <c r="B25" s="70"/>
      <c r="C25" s="546"/>
      <c r="D25" s="470"/>
      <c r="E25" s="470"/>
      <c r="F25" s="470"/>
      <c r="G25" s="470"/>
      <c r="H25" s="470"/>
      <c r="I25" s="470"/>
      <c r="J25" s="547"/>
      <c r="K25" s="298"/>
      <c r="L25" s="278"/>
      <c r="M25" s="25"/>
    </row>
    <row r="26" spans="1:13" s="7" customFormat="1" ht="15" customHeight="1" x14ac:dyDescent="0.3">
      <c r="A26" s="6"/>
      <c r="B26" s="70"/>
      <c r="C26" s="546"/>
      <c r="D26" s="470"/>
      <c r="E26" s="470"/>
      <c r="F26" s="470"/>
      <c r="G26" s="470"/>
      <c r="H26" s="470"/>
      <c r="I26" s="470"/>
      <c r="J26" s="547"/>
      <c r="K26" s="298"/>
      <c r="L26" s="278"/>
      <c r="M26" s="25"/>
    </row>
    <row r="27" spans="1:13" s="7" customFormat="1" ht="15" customHeight="1" x14ac:dyDescent="0.3">
      <c r="A27" s="6"/>
      <c r="B27" s="70"/>
      <c r="C27" s="546"/>
      <c r="D27" s="470"/>
      <c r="E27" s="470"/>
      <c r="F27" s="470"/>
      <c r="G27" s="470"/>
      <c r="H27" s="470"/>
      <c r="I27" s="470"/>
      <c r="J27" s="547"/>
      <c r="K27" s="298"/>
      <c r="L27" s="278"/>
      <c r="M27" s="25"/>
    </row>
    <row r="28" spans="1:13" s="7" customFormat="1" ht="15" customHeight="1" x14ac:dyDescent="0.3">
      <c r="A28" s="6"/>
      <c r="B28" s="70"/>
      <c r="C28" s="546"/>
      <c r="D28" s="470"/>
      <c r="E28" s="470"/>
      <c r="F28" s="470"/>
      <c r="G28" s="470"/>
      <c r="H28" s="470"/>
      <c r="I28" s="470"/>
      <c r="J28" s="547"/>
      <c r="K28" s="298"/>
      <c r="L28" s="278"/>
      <c r="M28" s="25"/>
    </row>
    <row r="29" spans="1:13" s="7" customFormat="1" ht="15" customHeight="1" x14ac:dyDescent="0.3">
      <c r="A29" s="6"/>
      <c r="B29" s="70"/>
      <c r="C29" s="546"/>
      <c r="D29" s="470"/>
      <c r="E29" s="470"/>
      <c r="F29" s="470"/>
      <c r="G29" s="470"/>
      <c r="H29" s="470"/>
      <c r="I29" s="470"/>
      <c r="J29" s="547"/>
      <c r="K29" s="298"/>
      <c r="L29" s="278"/>
      <c r="M29" s="25"/>
    </row>
    <row r="30" spans="1:13" s="7" customFormat="1" ht="15" customHeight="1" thickBot="1" x14ac:dyDescent="0.35">
      <c r="A30" s="6"/>
      <c r="B30" s="70"/>
      <c r="C30" s="548"/>
      <c r="D30" s="549"/>
      <c r="E30" s="549"/>
      <c r="F30" s="549"/>
      <c r="G30" s="549"/>
      <c r="H30" s="549"/>
      <c r="I30" s="549"/>
      <c r="J30" s="550"/>
      <c r="K30" s="342"/>
      <c r="L30" s="278"/>
      <c r="M30" s="25"/>
    </row>
    <row r="31" spans="1:13" s="25" customFormat="1" x14ac:dyDescent="0.3">
      <c r="A31" s="6"/>
      <c r="B31" s="305" t="e">
        <f>IF(SUM(#REF!)&lt;2,"!!!","")</f>
        <v>#REF!</v>
      </c>
      <c r="C31" s="133"/>
      <c r="D31" s="133"/>
      <c r="E31" s="133"/>
      <c r="F31" s="133"/>
      <c r="G31" s="133"/>
      <c r="H31" s="133"/>
      <c r="I31" s="303"/>
      <c r="J31" s="303"/>
      <c r="K31" s="303"/>
      <c r="L31" s="304"/>
    </row>
  </sheetData>
  <sheetProtection algorithmName="SHA-512" hashValue="Z0pWkYesNLnESI1AXBd83Vn4VnszO7g+tgXSvsEiw4R44D4txPoJXxn+nU/qSsB51Zlwhld6gCR8fTNmyWUQlw==" saltValue="YF0X+NkEF7DZW84HybyeHQ==" spinCount="100000" sheet="1" objects="1" scenarios="1" selectLockedCells="1" autoFilter="0"/>
  <mergeCells count="1">
    <mergeCell ref="C8:J30"/>
  </mergeCells>
  <conditionalFormatting sqref="B31">
    <cfRule type="expression" dxfId="68" priority="77">
      <formula>C31=""</formula>
    </cfRule>
  </conditionalFormatting>
  <conditionalFormatting sqref="B12:B30">
    <cfRule type="expression" dxfId="67" priority="74">
      <formula>C12=""</formula>
    </cfRule>
  </conditionalFormatting>
  <dataValidations count="2">
    <dataValidation type="textLength" allowBlank="1" showInputMessage="1" showErrorMessage="1" error="Der Freitext darf bis zu 3.500 Zeichen lang sein." sqref="C8:J30">
      <formula1>0</formula1>
      <formula2>3500</formula2>
    </dataValidation>
    <dataValidation type="textLength" operator="lessThan" allowBlank="1" showInputMessage="1" showErrorMessage="1" errorTitle="Fehler" error="In diesem Feld sind keine Eingaben zulässig_x000a_" sqref="K30">
      <formula1>1</formula1>
    </dataValidation>
  </dataValidations>
  <hyperlinks>
    <hyperlink ref="J2" location="'A8'!A1" display="A8 &gt;&gt;"/>
    <hyperlink ref="H2" location="'A6'!A1" display="&lt;&lt; A6"/>
  </hyperlinks>
  <pageMargins left="0.25" right="0.25" top="0.75" bottom="0.75" header="0.3" footer="0.3"/>
  <pageSetup paperSize="9" scale="61"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dimension ref="A1:AZ127"/>
  <sheetViews>
    <sheetView showGridLines="0" zoomScaleNormal="100" workbookViewId="0">
      <selection activeCell="C27" sqref="C27"/>
    </sheetView>
  </sheetViews>
  <sheetFormatPr baseColWidth="10" defaultColWidth="11.44140625" defaultRowHeight="14.4" x14ac:dyDescent="0.3"/>
  <cols>
    <col min="1" max="1" width="4.33203125" style="6" customWidth="1"/>
    <col min="2" max="2" width="11.44140625" style="6" customWidth="1"/>
    <col min="3" max="3" width="37.109375" style="6" customWidth="1"/>
    <col min="4" max="6" width="22.88671875" style="6" customWidth="1"/>
    <col min="7" max="7" width="23.6640625" style="25" customWidth="1"/>
    <col min="8" max="8" width="11.44140625" style="25"/>
    <col min="9" max="9" width="15.6640625" style="445" bestFit="1" customWidth="1"/>
    <col min="10" max="10" width="11.44140625" style="445"/>
    <col min="11" max="11" width="14.33203125" style="445" customWidth="1"/>
    <col min="12" max="20" width="11.44140625" style="445"/>
    <col min="21" max="52" width="11.44140625" style="378"/>
    <col min="53" max="16384" width="11.44140625" style="6"/>
  </cols>
  <sheetData>
    <row r="1" spans="1:52" x14ac:dyDescent="0.3">
      <c r="G1" s="6"/>
    </row>
    <row r="2" spans="1:52" s="49" customFormat="1" ht="30" customHeight="1" x14ac:dyDescent="0.45">
      <c r="B2" s="50" t="s">
        <v>448</v>
      </c>
      <c r="C2" s="40" t="s">
        <v>495</v>
      </c>
      <c r="D2" s="42"/>
      <c r="E2" s="42"/>
      <c r="F2" s="320" t="s">
        <v>459</v>
      </c>
      <c r="G2" s="320" t="s">
        <v>122</v>
      </c>
      <c r="H2" s="120"/>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row>
    <row r="3" spans="1:52" ht="15" customHeight="1" x14ac:dyDescent="0.3">
      <c r="B3" s="18"/>
      <c r="C3" s="18"/>
      <c r="D3" s="18"/>
      <c r="E3" s="18"/>
      <c r="F3" s="18"/>
      <c r="G3" s="18"/>
      <c r="H3" s="18"/>
    </row>
    <row r="4" spans="1:52" ht="15" customHeight="1" x14ac:dyDescent="0.3">
      <c r="B4" s="115"/>
      <c r="C4" s="144" t="str">
        <f ca="1">"Haupt-IK: " &amp; CELL("inhalt",'Angaben KH-Standort'!D25)</f>
        <v xml:space="preserve">Haupt-IK: </v>
      </c>
      <c r="D4" s="77"/>
      <c r="E4" s="144" t="str">
        <f>IF('Angaben KH-Standort'!$D$12&lt;&gt;"","Jahr: " &amp; 'Angaben KH-Standort'!$D$12,"Kein Jahr angegeben")</f>
        <v>Jahr: 2023</v>
      </c>
      <c r="F4" s="54"/>
      <c r="G4" s="55"/>
    </row>
    <row r="5" spans="1:52" ht="15" customHeight="1" x14ac:dyDescent="0.45">
      <c r="B5" s="116"/>
      <c r="C5" s="145" t="str">
        <f ca="1" xml:space="preserve"> "Standort-ID: " &amp; CELL("inhalt",'Angaben KH-Standort'!D26)</f>
        <v xml:space="preserve">Standort-ID: </v>
      </c>
      <c r="D5" s="79"/>
      <c r="E5" s="145" t="str">
        <f>IF('Angaben KH-Standort'!$D$13&lt;&gt;"",'Angaben KH-Standort'!$D$13 &amp;". Quartal","Kein Quartal angegeben")</f>
        <v>Kein Quartal angegeben</v>
      </c>
      <c r="F5" s="79"/>
      <c r="G5" s="58"/>
      <c r="H5" s="49"/>
    </row>
    <row r="6" spans="1:52" s="25" customFormat="1" ht="15" customHeight="1" x14ac:dyDescent="0.3">
      <c r="A6" s="6"/>
      <c r="B6" s="18"/>
      <c r="C6" s="18"/>
      <c r="D6" s="18"/>
      <c r="E6" s="18"/>
      <c r="F6" s="18"/>
      <c r="G6" s="18"/>
      <c r="H6" s="18"/>
      <c r="I6" s="445"/>
      <c r="J6" s="445"/>
      <c r="K6" s="445"/>
      <c r="L6" s="445"/>
      <c r="M6" s="445"/>
      <c r="N6" s="445"/>
      <c r="O6" s="445"/>
      <c r="P6" s="445"/>
      <c r="Q6" s="445"/>
      <c r="R6" s="445"/>
      <c r="S6" s="445"/>
      <c r="T6" s="445"/>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row>
    <row r="7" spans="1:52" s="25" customFormat="1" ht="15" customHeight="1" x14ac:dyDescent="0.3">
      <c r="A7" s="6"/>
      <c r="B7" s="61"/>
      <c r="C7" s="59"/>
      <c r="D7" s="59"/>
      <c r="E7" s="59"/>
      <c r="F7" s="59"/>
      <c r="G7" s="59"/>
      <c r="H7" s="286"/>
      <c r="I7" s="445"/>
      <c r="J7" s="445"/>
      <c r="K7" s="445"/>
      <c r="L7" s="445"/>
      <c r="M7" s="445"/>
      <c r="N7" s="445"/>
      <c r="O7" s="445"/>
      <c r="P7" s="445"/>
      <c r="Q7" s="445"/>
      <c r="R7" s="445"/>
      <c r="S7" s="445"/>
      <c r="T7" s="445"/>
      <c r="U7" s="378"/>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row>
    <row r="8" spans="1:52" s="25" customFormat="1" ht="15" customHeight="1" x14ac:dyDescent="0.3">
      <c r="A8" s="6"/>
      <c r="B8" s="63"/>
      <c r="C8" s="558" t="s">
        <v>634</v>
      </c>
      <c r="D8" s="558"/>
      <c r="E8" s="558"/>
      <c r="F8" s="558"/>
      <c r="G8" s="38"/>
      <c r="H8" s="286"/>
      <c r="I8" s="445"/>
      <c r="J8" s="445"/>
      <c r="K8" s="445"/>
      <c r="L8" s="445"/>
      <c r="M8" s="445"/>
      <c r="N8" s="445"/>
      <c r="O8" s="445"/>
      <c r="P8" s="445"/>
      <c r="Q8" s="445"/>
      <c r="R8" s="445"/>
      <c r="S8" s="445"/>
      <c r="T8" s="445"/>
      <c r="U8" s="378"/>
      <c r="V8" s="378"/>
      <c r="W8" s="378"/>
      <c r="X8" s="378"/>
      <c r="Y8" s="378"/>
      <c r="Z8" s="378"/>
      <c r="AA8" s="378"/>
      <c r="AB8" s="378"/>
      <c r="AC8" s="378"/>
      <c r="AD8" s="378"/>
      <c r="AE8" s="378"/>
      <c r="AF8" s="378"/>
      <c r="AG8" s="378"/>
      <c r="AH8" s="378"/>
      <c r="AI8" s="378"/>
      <c r="AJ8" s="378"/>
      <c r="AK8" s="378"/>
      <c r="AL8" s="378"/>
      <c r="AM8" s="378"/>
      <c r="AN8" s="378"/>
      <c r="AO8" s="378"/>
      <c r="AP8" s="378"/>
      <c r="AQ8" s="378"/>
      <c r="AR8" s="378"/>
      <c r="AS8" s="378"/>
      <c r="AT8" s="378"/>
      <c r="AU8" s="378"/>
      <c r="AV8" s="378"/>
      <c r="AW8" s="378"/>
      <c r="AX8" s="378"/>
      <c r="AY8" s="378"/>
      <c r="AZ8" s="378"/>
    </row>
    <row r="9" spans="1:52" s="25" customFormat="1" ht="15" customHeight="1" x14ac:dyDescent="0.3">
      <c r="A9" s="6"/>
      <c r="B9" s="63"/>
      <c r="C9" s="558"/>
      <c r="D9" s="558"/>
      <c r="E9" s="558"/>
      <c r="F9" s="558"/>
      <c r="G9" s="38"/>
      <c r="H9" s="286"/>
      <c r="I9" s="445"/>
      <c r="J9" s="445"/>
      <c r="K9" s="445"/>
      <c r="L9" s="445"/>
      <c r="M9" s="445"/>
      <c r="N9" s="445"/>
      <c r="O9" s="445"/>
      <c r="P9" s="445"/>
      <c r="Q9" s="445"/>
      <c r="R9" s="445"/>
      <c r="S9" s="445"/>
      <c r="T9" s="445"/>
      <c r="U9" s="378"/>
      <c r="V9" s="378"/>
      <c r="W9" s="378"/>
      <c r="X9" s="378"/>
      <c r="Y9" s="378"/>
      <c r="Z9" s="378"/>
      <c r="AA9" s="378"/>
      <c r="AB9" s="378"/>
      <c r="AC9" s="378"/>
      <c r="AD9" s="378"/>
      <c r="AE9" s="378"/>
      <c r="AF9" s="378"/>
      <c r="AG9" s="378"/>
      <c r="AH9" s="378"/>
      <c r="AI9" s="378"/>
      <c r="AJ9" s="378"/>
      <c r="AK9" s="378"/>
      <c r="AL9" s="378"/>
      <c r="AM9" s="378"/>
      <c r="AN9" s="378"/>
      <c r="AO9" s="378"/>
      <c r="AP9" s="378"/>
      <c r="AQ9" s="378"/>
      <c r="AR9" s="378"/>
      <c r="AS9" s="378"/>
      <c r="AT9" s="378"/>
      <c r="AU9" s="378"/>
      <c r="AV9" s="378"/>
      <c r="AW9" s="378"/>
      <c r="AX9" s="378"/>
      <c r="AY9" s="378"/>
      <c r="AZ9" s="378"/>
    </row>
    <row r="10" spans="1:52" s="25" customFormat="1" ht="15" customHeight="1" x14ac:dyDescent="0.3">
      <c r="A10" s="6"/>
      <c r="B10" s="63"/>
      <c r="C10" s="558"/>
      <c r="D10" s="558"/>
      <c r="E10" s="558"/>
      <c r="F10" s="558"/>
      <c r="G10" s="38"/>
      <c r="H10" s="286"/>
      <c r="I10" s="445"/>
      <c r="J10" s="445"/>
      <c r="K10" s="445"/>
      <c r="L10" s="445"/>
      <c r="M10" s="445"/>
      <c r="N10" s="445"/>
      <c r="O10" s="445"/>
      <c r="P10" s="445"/>
      <c r="Q10" s="445"/>
      <c r="R10" s="445"/>
      <c r="S10" s="445"/>
      <c r="T10" s="445"/>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row>
    <row r="11" spans="1:52" s="25" customFormat="1" ht="15" customHeight="1" x14ac:dyDescent="0.3">
      <c r="A11" s="6"/>
      <c r="B11" s="63"/>
      <c r="C11" s="558"/>
      <c r="D11" s="558"/>
      <c r="E11" s="558"/>
      <c r="F11" s="558"/>
      <c r="G11" s="38"/>
      <c r="H11" s="286"/>
      <c r="I11" s="445"/>
      <c r="J11" s="445"/>
      <c r="K11" s="445"/>
      <c r="L11" s="445"/>
      <c r="M11" s="445"/>
      <c r="N11" s="445"/>
      <c r="O11" s="445"/>
      <c r="P11" s="445"/>
      <c r="Q11" s="445"/>
      <c r="R11" s="445"/>
      <c r="S11" s="445"/>
      <c r="T11" s="445"/>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row>
    <row r="12" spans="1:52" s="25" customFormat="1" ht="15" customHeight="1" x14ac:dyDescent="0.3">
      <c r="A12" s="6"/>
      <c r="B12" s="63"/>
      <c r="C12" s="558"/>
      <c r="D12" s="558"/>
      <c r="E12" s="558"/>
      <c r="F12" s="558"/>
      <c r="G12" s="38"/>
      <c r="H12" s="286"/>
      <c r="I12" s="445"/>
      <c r="J12" s="445"/>
      <c r="K12" s="445"/>
      <c r="L12" s="445"/>
      <c r="M12" s="445"/>
      <c r="N12" s="445"/>
      <c r="O12" s="445"/>
      <c r="P12" s="445"/>
      <c r="Q12" s="445"/>
      <c r="R12" s="445"/>
      <c r="S12" s="445"/>
      <c r="T12" s="445"/>
      <c r="U12" s="378"/>
      <c r="V12" s="378"/>
      <c r="W12" s="378"/>
      <c r="X12" s="378"/>
      <c r="Y12" s="378"/>
      <c r="Z12" s="378"/>
      <c r="AA12" s="378"/>
      <c r="AB12" s="378"/>
      <c r="AC12" s="378"/>
      <c r="AD12" s="378"/>
      <c r="AE12" s="378"/>
      <c r="AF12" s="378"/>
      <c r="AG12" s="378"/>
      <c r="AH12" s="378"/>
      <c r="AI12" s="378"/>
      <c r="AJ12" s="378"/>
      <c r="AK12" s="378"/>
      <c r="AL12" s="378"/>
      <c r="AM12" s="378"/>
      <c r="AN12" s="378"/>
      <c r="AO12" s="378"/>
      <c r="AP12" s="378"/>
      <c r="AQ12" s="378"/>
      <c r="AR12" s="378"/>
      <c r="AS12" s="378"/>
      <c r="AT12" s="378"/>
      <c r="AU12" s="378"/>
      <c r="AV12" s="378"/>
      <c r="AW12" s="378"/>
      <c r="AX12" s="378"/>
      <c r="AY12" s="378"/>
      <c r="AZ12" s="378"/>
    </row>
    <row r="13" spans="1:52" s="25" customFormat="1" ht="15" customHeight="1" x14ac:dyDescent="0.3">
      <c r="A13" s="6"/>
      <c r="B13" s="63"/>
      <c r="C13" s="558"/>
      <c r="D13" s="558"/>
      <c r="E13" s="558"/>
      <c r="F13" s="558"/>
      <c r="G13" s="142"/>
      <c r="H13" s="364"/>
      <c r="I13" s="445"/>
      <c r="J13" s="445"/>
      <c r="K13" s="445"/>
      <c r="L13" s="445"/>
      <c r="M13" s="445"/>
      <c r="N13" s="445"/>
      <c r="O13" s="445"/>
      <c r="P13" s="445"/>
      <c r="Q13" s="445"/>
      <c r="R13" s="445"/>
      <c r="S13" s="445"/>
      <c r="T13" s="445"/>
      <c r="U13" s="378"/>
      <c r="V13" s="378"/>
      <c r="W13" s="378"/>
      <c r="X13" s="378"/>
      <c r="Y13" s="378"/>
      <c r="Z13" s="378"/>
      <c r="AA13" s="378"/>
      <c r="AB13" s="378"/>
      <c r="AC13" s="378"/>
      <c r="AD13" s="378"/>
      <c r="AE13" s="378"/>
      <c r="AF13" s="378"/>
      <c r="AG13" s="378"/>
      <c r="AH13" s="378"/>
      <c r="AI13" s="378"/>
      <c r="AJ13" s="378"/>
      <c r="AK13" s="378"/>
      <c r="AL13" s="378"/>
      <c r="AM13" s="378"/>
      <c r="AN13" s="378"/>
      <c r="AO13" s="378"/>
      <c r="AP13" s="378"/>
      <c r="AQ13" s="378"/>
      <c r="AR13" s="378"/>
      <c r="AS13" s="378"/>
      <c r="AT13" s="378"/>
      <c r="AU13" s="378"/>
      <c r="AV13" s="378"/>
      <c r="AW13" s="378"/>
      <c r="AX13" s="378"/>
      <c r="AY13" s="378"/>
      <c r="AZ13" s="378"/>
    </row>
    <row r="14" spans="1:52" s="25" customFormat="1" ht="15" customHeight="1" x14ac:dyDescent="0.3">
      <c r="A14" s="6"/>
      <c r="B14" s="63"/>
      <c r="C14" s="485" t="s">
        <v>625</v>
      </c>
      <c r="D14" s="485"/>
      <c r="E14" s="485"/>
      <c r="F14" s="485"/>
      <c r="G14" s="321" t="s">
        <v>169</v>
      </c>
      <c r="H14" s="286"/>
      <c r="I14" s="445"/>
      <c r="J14" s="445"/>
      <c r="K14" s="445"/>
      <c r="L14" s="445"/>
      <c r="M14" s="445"/>
      <c r="N14" s="445"/>
      <c r="O14" s="445"/>
      <c r="P14" s="445"/>
      <c r="Q14" s="445"/>
      <c r="R14" s="445"/>
      <c r="S14" s="445"/>
      <c r="T14" s="445"/>
      <c r="U14" s="378"/>
      <c r="V14" s="378"/>
      <c r="W14" s="378"/>
      <c r="X14" s="378"/>
      <c r="Y14" s="378"/>
      <c r="Z14" s="378"/>
      <c r="AA14" s="378"/>
      <c r="AB14" s="378"/>
      <c r="AC14" s="378"/>
      <c r="AD14" s="378"/>
      <c r="AE14" s="378"/>
      <c r="AF14" s="378"/>
      <c r="AG14" s="378"/>
      <c r="AH14" s="378"/>
      <c r="AI14" s="378"/>
      <c r="AJ14" s="378"/>
      <c r="AK14" s="378"/>
      <c r="AL14" s="378"/>
      <c r="AM14" s="378"/>
      <c r="AN14" s="378"/>
      <c r="AO14" s="378"/>
      <c r="AP14" s="378"/>
      <c r="AQ14" s="378"/>
      <c r="AR14" s="378"/>
      <c r="AS14" s="378"/>
      <c r="AT14" s="378"/>
      <c r="AU14" s="378"/>
      <c r="AV14" s="378"/>
      <c r="AW14" s="378"/>
      <c r="AX14" s="378"/>
      <c r="AY14" s="378"/>
      <c r="AZ14" s="378"/>
    </row>
    <row r="15" spans="1:52" s="25" customFormat="1" ht="15" customHeight="1" x14ac:dyDescent="0.3">
      <c r="A15" s="6"/>
      <c r="B15" s="63"/>
      <c r="C15" s="485"/>
      <c r="D15" s="485"/>
      <c r="E15" s="485"/>
      <c r="F15" s="485"/>
      <c r="G15" s="358" t="s">
        <v>190</v>
      </c>
      <c r="H15" s="286"/>
      <c r="I15" s="445"/>
      <c r="J15" s="445"/>
      <c r="K15" s="445"/>
      <c r="L15" s="445"/>
      <c r="M15" s="445"/>
      <c r="N15" s="445"/>
      <c r="O15" s="445"/>
      <c r="P15" s="445"/>
      <c r="Q15" s="445"/>
      <c r="R15" s="445"/>
      <c r="S15" s="445"/>
      <c r="T15" s="445"/>
      <c r="U15" s="378"/>
      <c r="V15" s="378"/>
      <c r="W15" s="378"/>
      <c r="X15" s="378"/>
      <c r="Y15" s="378"/>
      <c r="Z15" s="378"/>
      <c r="AA15" s="378"/>
      <c r="AB15" s="378"/>
      <c r="AC15" s="378"/>
      <c r="AD15" s="378"/>
      <c r="AE15" s="378"/>
      <c r="AF15" s="378"/>
      <c r="AG15" s="378"/>
      <c r="AH15" s="378"/>
      <c r="AI15" s="378"/>
      <c r="AJ15" s="378"/>
      <c r="AK15" s="378"/>
      <c r="AL15" s="378"/>
      <c r="AM15" s="378"/>
      <c r="AN15" s="378"/>
      <c r="AO15" s="378"/>
      <c r="AP15" s="378"/>
      <c r="AQ15" s="378"/>
      <c r="AR15" s="378"/>
      <c r="AS15" s="378"/>
      <c r="AT15" s="378"/>
      <c r="AU15" s="378"/>
      <c r="AV15" s="378"/>
      <c r="AW15" s="378"/>
      <c r="AX15" s="378"/>
      <c r="AY15" s="378"/>
      <c r="AZ15" s="378"/>
    </row>
    <row r="16" spans="1:52" s="25" customFormat="1" ht="15" customHeight="1" x14ac:dyDescent="0.3">
      <c r="A16" s="6"/>
      <c r="B16" s="63"/>
      <c r="C16" s="485"/>
      <c r="D16" s="485"/>
      <c r="E16" s="485"/>
      <c r="F16" s="485"/>
      <c r="G16" s="357" t="s">
        <v>170</v>
      </c>
      <c r="H16" s="286"/>
      <c r="I16" s="445"/>
      <c r="J16" s="445"/>
      <c r="K16" s="445"/>
      <c r="L16" s="445"/>
      <c r="M16" s="445"/>
      <c r="N16" s="445"/>
      <c r="O16" s="445"/>
      <c r="P16" s="445"/>
      <c r="Q16" s="445"/>
      <c r="R16" s="445"/>
      <c r="S16" s="445"/>
      <c r="T16" s="445"/>
      <c r="U16" s="378"/>
      <c r="V16" s="378"/>
      <c r="W16" s="378"/>
      <c r="X16" s="378"/>
      <c r="Y16" s="378"/>
      <c r="Z16" s="378"/>
      <c r="AA16" s="378"/>
      <c r="AB16" s="378"/>
      <c r="AC16" s="378"/>
      <c r="AD16" s="378"/>
      <c r="AE16" s="378"/>
      <c r="AF16" s="378"/>
      <c r="AG16" s="378"/>
      <c r="AH16" s="378"/>
      <c r="AI16" s="378"/>
      <c r="AJ16" s="378"/>
      <c r="AK16" s="378"/>
      <c r="AL16" s="378"/>
      <c r="AM16" s="378"/>
      <c r="AN16" s="378"/>
      <c r="AO16" s="378"/>
      <c r="AP16" s="378"/>
      <c r="AQ16" s="378"/>
      <c r="AR16" s="378"/>
      <c r="AS16" s="378"/>
      <c r="AT16" s="378"/>
      <c r="AU16" s="378"/>
      <c r="AV16" s="378"/>
      <c r="AW16" s="378"/>
      <c r="AX16" s="378"/>
      <c r="AY16" s="378"/>
      <c r="AZ16" s="378"/>
    </row>
    <row r="17" spans="1:52" s="25" customFormat="1" ht="15" customHeight="1" x14ac:dyDescent="0.3">
      <c r="A17" s="6"/>
      <c r="B17" s="63"/>
      <c r="C17" s="485"/>
      <c r="D17" s="485"/>
      <c r="E17" s="485"/>
      <c r="F17" s="485"/>
      <c r="G17" s="387" t="s">
        <v>586</v>
      </c>
      <c r="I17" s="445"/>
      <c r="J17" s="445"/>
      <c r="K17" s="445"/>
      <c r="L17" s="445"/>
      <c r="M17" s="445"/>
      <c r="N17" s="445"/>
      <c r="O17" s="445"/>
      <c r="P17" s="445"/>
      <c r="Q17" s="445"/>
      <c r="R17" s="445"/>
      <c r="S17" s="445"/>
      <c r="T17" s="445"/>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78"/>
      <c r="AS17" s="378"/>
      <c r="AT17" s="378"/>
      <c r="AU17" s="378"/>
      <c r="AV17" s="378"/>
      <c r="AW17" s="378"/>
      <c r="AX17" s="378"/>
      <c r="AY17" s="378"/>
      <c r="AZ17" s="378"/>
    </row>
    <row r="18" spans="1:52" s="25" customFormat="1" ht="15" customHeight="1" x14ac:dyDescent="0.3">
      <c r="A18" s="6"/>
      <c r="B18" s="63"/>
      <c r="C18" s="485"/>
      <c r="D18" s="485"/>
      <c r="E18" s="485"/>
      <c r="F18" s="485"/>
      <c r="G18" s="375"/>
      <c r="I18" s="445"/>
      <c r="J18" s="445"/>
      <c r="K18" s="445"/>
      <c r="L18" s="445"/>
      <c r="M18" s="445"/>
      <c r="N18" s="445"/>
      <c r="O18" s="445"/>
      <c r="P18" s="445"/>
      <c r="Q18" s="445"/>
      <c r="R18" s="445"/>
      <c r="S18" s="445"/>
      <c r="T18" s="445"/>
      <c r="U18" s="407"/>
      <c r="V18" s="407"/>
      <c r="W18" s="407"/>
      <c r="X18" s="407"/>
      <c r="Y18" s="407"/>
      <c r="Z18" s="407"/>
      <c r="AA18" s="407"/>
      <c r="AB18" s="407"/>
      <c r="AC18" s="407"/>
      <c r="AD18" s="407"/>
      <c r="AE18" s="407"/>
      <c r="AF18" s="407"/>
      <c r="AG18" s="407"/>
      <c r="AH18" s="407"/>
      <c r="AI18" s="407"/>
      <c r="AJ18" s="407"/>
      <c r="AK18" s="407"/>
      <c r="AL18" s="407"/>
      <c r="AM18" s="407"/>
      <c r="AN18" s="407"/>
      <c r="AO18" s="407"/>
      <c r="AP18" s="407"/>
      <c r="AQ18" s="407"/>
      <c r="AR18" s="407"/>
      <c r="AS18" s="407"/>
      <c r="AT18" s="407"/>
      <c r="AU18" s="407"/>
      <c r="AV18" s="407"/>
      <c r="AW18" s="407"/>
      <c r="AX18" s="407"/>
      <c r="AY18" s="407"/>
      <c r="AZ18" s="407"/>
    </row>
    <row r="19" spans="1:52" s="25" customFormat="1" ht="15" customHeight="1" x14ac:dyDescent="0.3">
      <c r="A19" s="6"/>
      <c r="B19" s="63"/>
      <c r="C19" s="485"/>
      <c r="D19" s="485"/>
      <c r="E19" s="485"/>
      <c r="F19" s="485"/>
      <c r="G19" s="375"/>
      <c r="I19" s="445"/>
      <c r="J19" s="445"/>
      <c r="K19" s="445"/>
      <c r="L19" s="445"/>
      <c r="M19" s="445"/>
      <c r="N19" s="445"/>
      <c r="O19" s="445"/>
      <c r="P19" s="445"/>
      <c r="Q19" s="445"/>
      <c r="R19" s="445"/>
      <c r="S19" s="445"/>
      <c r="T19" s="445"/>
      <c r="U19" s="407"/>
      <c r="V19" s="407"/>
      <c r="W19" s="407"/>
      <c r="X19" s="407"/>
      <c r="Y19" s="407"/>
      <c r="Z19" s="407"/>
      <c r="AA19" s="407"/>
      <c r="AB19" s="407"/>
      <c r="AC19" s="407"/>
      <c r="AD19" s="407"/>
      <c r="AE19" s="407"/>
      <c r="AF19" s="407"/>
      <c r="AG19" s="407"/>
      <c r="AH19" s="407"/>
      <c r="AI19" s="407"/>
      <c r="AJ19" s="407"/>
      <c r="AK19" s="407"/>
      <c r="AL19" s="407"/>
      <c r="AM19" s="407"/>
      <c r="AN19" s="407"/>
      <c r="AO19" s="407"/>
      <c r="AP19" s="407"/>
      <c r="AQ19" s="407"/>
      <c r="AR19" s="407"/>
      <c r="AS19" s="407"/>
      <c r="AT19" s="407"/>
      <c r="AU19" s="407"/>
      <c r="AV19" s="407"/>
      <c r="AW19" s="407"/>
      <c r="AX19" s="407"/>
      <c r="AY19" s="407"/>
      <c r="AZ19" s="407"/>
    </row>
    <row r="20" spans="1:52" s="25" customFormat="1" ht="15" customHeight="1" x14ac:dyDescent="0.3">
      <c r="A20" s="6"/>
      <c r="B20" s="63"/>
      <c r="C20" s="485"/>
      <c r="D20" s="485"/>
      <c r="E20" s="485"/>
      <c r="F20" s="485"/>
      <c r="G20" s="375"/>
      <c r="I20" s="445"/>
      <c r="J20" s="445"/>
      <c r="K20" s="445"/>
      <c r="L20" s="445"/>
      <c r="M20" s="445"/>
      <c r="N20" s="445"/>
      <c r="O20" s="445"/>
      <c r="P20" s="445"/>
      <c r="Q20" s="445"/>
      <c r="R20" s="445"/>
      <c r="S20" s="445"/>
      <c r="T20" s="445"/>
      <c r="U20" s="407"/>
      <c r="V20" s="407"/>
      <c r="W20" s="407"/>
      <c r="X20" s="407"/>
      <c r="Y20" s="407"/>
      <c r="Z20" s="407"/>
      <c r="AA20" s="407"/>
      <c r="AB20" s="407"/>
      <c r="AC20" s="407"/>
      <c r="AD20" s="407"/>
      <c r="AE20" s="407"/>
      <c r="AF20" s="407"/>
      <c r="AG20" s="407"/>
      <c r="AH20" s="407"/>
      <c r="AI20" s="407"/>
      <c r="AJ20" s="407"/>
      <c r="AK20" s="407"/>
      <c r="AL20" s="407"/>
      <c r="AM20" s="407"/>
      <c r="AN20" s="407"/>
      <c r="AO20" s="407"/>
      <c r="AP20" s="407"/>
      <c r="AQ20" s="407"/>
      <c r="AR20" s="407"/>
      <c r="AS20" s="407"/>
      <c r="AT20" s="407"/>
      <c r="AU20" s="407"/>
      <c r="AV20" s="407"/>
      <c r="AW20" s="407"/>
      <c r="AX20" s="407"/>
      <c r="AY20" s="407"/>
      <c r="AZ20" s="407"/>
    </row>
    <row r="21" spans="1:52" s="25" customFormat="1" ht="15" customHeight="1" x14ac:dyDescent="0.3">
      <c r="A21" s="6"/>
      <c r="B21" s="63"/>
      <c r="C21" s="485"/>
      <c r="D21" s="485"/>
      <c r="E21" s="485"/>
      <c r="F21" s="485"/>
      <c r="G21" s="375"/>
      <c r="H21" s="286"/>
      <c r="I21" s="445"/>
      <c r="J21" s="445"/>
      <c r="K21" s="445"/>
      <c r="L21" s="445"/>
      <c r="M21" s="445"/>
      <c r="N21" s="445"/>
      <c r="O21" s="445"/>
      <c r="P21" s="445"/>
      <c r="Q21" s="445"/>
      <c r="R21" s="445"/>
      <c r="S21" s="445"/>
      <c r="T21" s="445"/>
      <c r="U21" s="378"/>
      <c r="V21" s="378"/>
      <c r="W21" s="378"/>
      <c r="X21" s="378"/>
      <c r="Y21" s="378"/>
      <c r="Z21" s="378"/>
      <c r="AA21" s="378"/>
      <c r="AB21" s="378"/>
      <c r="AC21" s="378"/>
      <c r="AD21" s="378"/>
      <c r="AE21" s="378"/>
      <c r="AF21" s="378"/>
      <c r="AG21" s="378"/>
      <c r="AH21" s="378"/>
      <c r="AI21" s="378"/>
      <c r="AJ21" s="378"/>
      <c r="AK21" s="378"/>
      <c r="AL21" s="378"/>
      <c r="AM21" s="378"/>
      <c r="AN21" s="378"/>
      <c r="AO21" s="378"/>
      <c r="AP21" s="378"/>
      <c r="AQ21" s="378"/>
      <c r="AR21" s="378"/>
      <c r="AS21" s="378"/>
      <c r="AT21" s="378"/>
      <c r="AU21" s="378"/>
      <c r="AV21" s="378"/>
      <c r="AW21" s="378"/>
      <c r="AX21" s="378"/>
      <c r="AY21" s="378"/>
      <c r="AZ21" s="378"/>
    </row>
    <row r="22" spans="1:52" s="25" customFormat="1" ht="15" customHeight="1" x14ac:dyDescent="0.3">
      <c r="A22" s="6"/>
      <c r="B22" s="63"/>
      <c r="C22" s="373"/>
      <c r="D22" s="373"/>
      <c r="E22" s="373"/>
      <c r="F22" s="373"/>
      <c r="G22" s="375"/>
      <c r="H22" s="286"/>
      <c r="I22" s="445"/>
      <c r="J22" s="445"/>
      <c r="K22" s="445"/>
      <c r="L22" s="445"/>
      <c r="M22" s="445"/>
      <c r="N22" s="445"/>
      <c r="O22" s="445"/>
      <c r="P22" s="445"/>
      <c r="Q22" s="445"/>
      <c r="R22" s="445"/>
      <c r="S22" s="445"/>
      <c r="T22" s="445"/>
      <c r="U22" s="378"/>
      <c r="V22" s="378"/>
      <c r="W22" s="378"/>
      <c r="X22" s="378"/>
      <c r="Y22" s="378"/>
      <c r="Z22" s="378"/>
      <c r="AA22" s="378"/>
      <c r="AB22" s="378"/>
      <c r="AC22" s="378"/>
      <c r="AD22" s="378"/>
      <c r="AE22" s="378"/>
      <c r="AF22" s="378"/>
      <c r="AG22" s="378"/>
      <c r="AH22" s="378"/>
      <c r="AI22" s="378"/>
      <c r="AJ22" s="378"/>
      <c r="AK22" s="378"/>
      <c r="AL22" s="378"/>
      <c r="AM22" s="378"/>
      <c r="AN22" s="378"/>
      <c r="AO22" s="378"/>
      <c r="AP22" s="378"/>
      <c r="AQ22" s="378"/>
      <c r="AR22" s="378"/>
      <c r="AS22" s="378"/>
      <c r="AT22" s="378"/>
      <c r="AU22" s="378"/>
      <c r="AV22" s="378"/>
      <c r="AW22" s="378"/>
      <c r="AX22" s="378"/>
      <c r="AY22" s="378"/>
      <c r="AZ22" s="378"/>
    </row>
    <row r="23" spans="1:52" s="25" customFormat="1" ht="15" customHeight="1" x14ac:dyDescent="0.3">
      <c r="A23" s="6"/>
      <c r="B23" s="63"/>
      <c r="C23" s="552" t="str">
        <f>IF(Q25&gt;0,"Es wurde ein Einrichtungstyp ausgewählt, für den in Angaben KH-Standort ein 'Ja' bei Teilnahme an Stichprobe gesetzt wurde. Diese Auswahl ist nicht zulässig und muss korrigiert oder entfernt werden","")</f>
        <v/>
      </c>
      <c r="D23" s="553"/>
      <c r="E23" s="553"/>
      <c r="F23" s="554"/>
      <c r="G23" s="375"/>
      <c r="H23" s="286"/>
      <c r="I23" s="445"/>
      <c r="J23" s="445"/>
      <c r="K23" s="445"/>
      <c r="L23" s="445"/>
      <c r="M23" s="445"/>
      <c r="N23" s="445"/>
      <c r="O23" s="445"/>
      <c r="P23" s="445"/>
      <c r="Q23" s="445"/>
      <c r="R23" s="445"/>
      <c r="S23" s="445"/>
      <c r="T23" s="445"/>
      <c r="U23" s="378"/>
      <c r="V23" s="378"/>
      <c r="W23" s="378"/>
      <c r="X23" s="378"/>
      <c r="Y23" s="378"/>
      <c r="Z23" s="378"/>
      <c r="AA23" s="378"/>
      <c r="AB23" s="378"/>
      <c r="AC23" s="378"/>
      <c r="AD23" s="378"/>
      <c r="AE23" s="378"/>
      <c r="AF23" s="378"/>
      <c r="AG23" s="378"/>
      <c r="AH23" s="378"/>
      <c r="AI23" s="378"/>
      <c r="AJ23" s="378"/>
      <c r="AK23" s="378"/>
      <c r="AL23" s="378"/>
      <c r="AM23" s="378"/>
      <c r="AN23" s="378"/>
      <c r="AO23" s="378"/>
      <c r="AP23" s="378"/>
      <c r="AQ23" s="378"/>
      <c r="AR23" s="378"/>
      <c r="AS23" s="378"/>
      <c r="AT23" s="378"/>
      <c r="AU23" s="378"/>
      <c r="AV23" s="378"/>
      <c r="AW23" s="378"/>
      <c r="AX23" s="378"/>
      <c r="AY23" s="378"/>
      <c r="AZ23" s="378"/>
    </row>
    <row r="24" spans="1:52" s="25" customFormat="1" ht="15" customHeight="1" x14ac:dyDescent="0.3">
      <c r="A24" s="6"/>
      <c r="B24" s="63"/>
      <c r="C24" s="555"/>
      <c r="D24" s="556"/>
      <c r="E24" s="556"/>
      <c r="F24" s="557"/>
      <c r="G24" s="375"/>
      <c r="H24" s="286"/>
      <c r="I24" s="445"/>
      <c r="J24" s="445"/>
      <c r="K24" s="445"/>
      <c r="L24" s="445"/>
      <c r="M24" s="445"/>
      <c r="N24" s="445"/>
      <c r="O24" s="445"/>
      <c r="P24" s="445"/>
      <c r="Q24" s="445"/>
      <c r="R24" s="445"/>
      <c r="S24" s="445"/>
      <c r="T24" s="445"/>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c r="AT24" s="378"/>
      <c r="AU24" s="378"/>
      <c r="AV24" s="378"/>
      <c r="AW24" s="378"/>
      <c r="AX24" s="378"/>
      <c r="AY24" s="378"/>
      <c r="AZ24" s="378"/>
    </row>
    <row r="25" spans="1:52" s="25" customFormat="1" ht="15" customHeight="1" x14ac:dyDescent="0.3">
      <c r="A25" s="6"/>
      <c r="B25" s="362" t="str">
        <f>IF(M25-L25&gt;0,"!!!","")</f>
        <v/>
      </c>
      <c r="C25" s="551" t="str">
        <f>IF(M25-L25&gt;0,IF(I23="Nicht ausfüllen","Es liegen nicht benötigte Angaben vor, bitte entfernen!!!","Es fehlen noch MUSS-ANGABEN in den mit !!! gekennzeichneten Zeilen"),"")</f>
        <v/>
      </c>
      <c r="D25" s="551"/>
      <c r="E25" s="551"/>
      <c r="F25" s="551"/>
      <c r="G25" s="38"/>
      <c r="H25" s="286"/>
      <c r="I25" s="445"/>
      <c r="J25" s="445"/>
      <c r="K25" s="445"/>
      <c r="L25" s="445">
        <f>SUM(L27:L125)</f>
        <v>0</v>
      </c>
      <c r="M25" s="445">
        <f>SUM(M27:M125)</f>
        <v>0</v>
      </c>
      <c r="N25" s="445">
        <f t="shared" ref="N25:P25" si="0">SUM(N27:N125)</f>
        <v>0</v>
      </c>
      <c r="O25" s="445">
        <f t="shared" si="0"/>
        <v>0</v>
      </c>
      <c r="P25" s="445">
        <f t="shared" si="0"/>
        <v>0</v>
      </c>
      <c r="Q25" s="445">
        <f>COUNTIF(Q27:Q126,"Ja")</f>
        <v>0</v>
      </c>
      <c r="R25" s="445"/>
      <c r="S25" s="445"/>
      <c r="T25" s="445"/>
      <c r="U25" s="378"/>
      <c r="V25" s="378"/>
      <c r="W25" s="378"/>
      <c r="X25" s="378"/>
      <c r="Y25" s="378"/>
      <c r="Z25" s="378"/>
      <c r="AA25" s="378"/>
      <c r="AB25" s="378"/>
      <c r="AC25" s="378"/>
      <c r="AD25" s="378"/>
      <c r="AE25" s="378"/>
      <c r="AF25" s="378"/>
      <c r="AG25" s="378"/>
      <c r="AH25" s="378"/>
      <c r="AI25" s="378"/>
      <c r="AJ25" s="378"/>
      <c r="AK25" s="378"/>
      <c r="AL25" s="378"/>
      <c r="AM25" s="378"/>
      <c r="AN25" s="378"/>
      <c r="AO25" s="378"/>
      <c r="AP25" s="378"/>
      <c r="AQ25" s="378"/>
      <c r="AR25" s="378"/>
      <c r="AS25" s="378"/>
      <c r="AT25" s="378"/>
      <c r="AU25" s="378"/>
      <c r="AV25" s="378"/>
      <c r="AW25" s="378"/>
      <c r="AX25" s="378"/>
      <c r="AY25" s="378"/>
      <c r="AZ25" s="378"/>
    </row>
    <row r="26" spans="1:52" s="25" customFormat="1" ht="66" customHeight="1" x14ac:dyDescent="0.3">
      <c r="A26" s="6"/>
      <c r="B26" s="63"/>
      <c r="C26" s="190" t="s">
        <v>443</v>
      </c>
      <c r="D26" s="355" t="s">
        <v>424</v>
      </c>
      <c r="E26" s="190" t="s">
        <v>496</v>
      </c>
      <c r="F26" s="356" t="s">
        <v>617</v>
      </c>
      <c r="G26" s="114"/>
      <c r="H26" s="286"/>
      <c r="I26" s="445" t="s">
        <v>570</v>
      </c>
      <c r="J26" s="445" t="s">
        <v>563</v>
      </c>
      <c r="K26" s="445" t="s">
        <v>579</v>
      </c>
      <c r="L26" s="414" t="s">
        <v>572</v>
      </c>
      <c r="M26" s="414" t="s">
        <v>573</v>
      </c>
      <c r="N26" s="414" t="s">
        <v>555</v>
      </c>
      <c r="O26" s="414" t="s">
        <v>556</v>
      </c>
      <c r="P26" s="414" t="s">
        <v>557</v>
      </c>
      <c r="Q26" s="414" t="s">
        <v>585</v>
      </c>
      <c r="R26" s="447" t="s">
        <v>636</v>
      </c>
      <c r="S26" s="447" t="s">
        <v>637</v>
      </c>
      <c r="T26" s="447" t="s">
        <v>638</v>
      </c>
      <c r="U26" s="378"/>
      <c r="V26" s="378"/>
      <c r="W26" s="378"/>
      <c r="X26" s="378"/>
      <c r="Y26" s="378"/>
      <c r="Z26" s="378"/>
      <c r="AA26" s="378"/>
      <c r="AB26" s="378"/>
      <c r="AC26" s="378"/>
      <c r="AD26" s="378"/>
      <c r="AE26" s="378"/>
      <c r="AF26" s="378"/>
      <c r="AG26" s="378"/>
      <c r="AH26" s="378"/>
      <c r="AI26" s="378"/>
      <c r="AJ26" s="378"/>
      <c r="AK26" s="378"/>
      <c r="AL26" s="378"/>
      <c r="AM26" s="378"/>
      <c r="AN26" s="378"/>
      <c r="AO26" s="378"/>
      <c r="AP26" s="378"/>
      <c r="AQ26" s="378"/>
      <c r="AR26" s="378"/>
      <c r="AS26" s="378"/>
      <c r="AT26" s="378"/>
      <c r="AU26" s="378"/>
      <c r="AV26" s="378"/>
      <c r="AW26" s="378"/>
      <c r="AX26" s="378"/>
      <c r="AY26" s="378"/>
      <c r="AZ26" s="378"/>
    </row>
    <row r="27" spans="1:52" s="25" customFormat="1" ht="15" customHeight="1" x14ac:dyDescent="0.3">
      <c r="A27" s="6"/>
      <c r="B27" s="70" t="str">
        <f>IF(Q27&lt;&gt;"Ja",IF(SUM(M27:P27)&lt;4,"!!!",""),"")</f>
        <v>!!!</v>
      </c>
      <c r="C27" s="324"/>
      <c r="D27" s="221"/>
      <c r="E27" s="363"/>
      <c r="F27" s="221"/>
      <c r="G27" s="114"/>
      <c r="H27" s="286"/>
      <c r="I27" s="445" t="s">
        <v>89</v>
      </c>
      <c r="J27" s="445" t="str">
        <f>VLOOKUP($C27,{"29 - Psychiatrie (Erwachsene)","BGIII";"30 - Kinder- und Jugendpsychiatrie","BGII";"31 - Psychosomatik","BGIII";0,"Leer"},2,0)</f>
        <v>Leer</v>
      </c>
      <c r="K27" s="445" t="str">
        <f>VLOOKUP($C27,{"29 - Psychiatrie (Erwachsene)","Teilgruppe";"30 - Kinder- und Jugendpsychiatrie","TeilgruppeKJP";"31 - Psychosomatik","Teilgruppe";0,"Leer"},2,0)</f>
        <v>Leer</v>
      </c>
      <c r="L27" s="445">
        <f t="shared" ref="L27:L58" si="1">IF(LEN(B27)&gt;0,0,1)</f>
        <v>0</v>
      </c>
      <c r="M27" s="445">
        <f>IF($C27&lt;&gt;"",1,0)</f>
        <v>0</v>
      </c>
      <c r="N27" s="445">
        <f t="shared" ref="N27:N58" si="2">IF(LEN(D27)&gt;0,1,0)</f>
        <v>0</v>
      </c>
      <c r="O27" s="445">
        <f t="shared" ref="O27:O58" si="3">IF(LEN(E27)&gt;0,1,0)</f>
        <v>0</v>
      </c>
      <c r="P27" s="445">
        <f t="shared" ref="P27:P58" si="4">IF(LEN(F27)&gt;0,1,0)</f>
        <v>0</v>
      </c>
      <c r="Q27" s="415" t="str">
        <f>IF(SUM(R27:T27)&gt;0,"Ja","Nein")</f>
        <v>Nein</v>
      </c>
      <c r="R27" s="445">
        <f>IF('Angaben KH-Standort'!D$29='A8'!C27,IF('Angaben KH-Standort'!E$29="Ja",1,0),0)</f>
        <v>0</v>
      </c>
      <c r="S27" s="445">
        <f>IF('Angaben KH-Standort'!D$30='A8'!C27,IF('Angaben KH-Standort'!E$30="Ja",1,0),0)</f>
        <v>0</v>
      </c>
      <c r="T27" s="445">
        <f>IF('Angaben KH-Standort'!D$31='A8'!C27,IF('Angaben KH-Standort'!E$31="Ja",1,0),0)</f>
        <v>0</v>
      </c>
      <c r="X27" s="378"/>
      <c r="Y27" s="378"/>
      <c r="Z27" s="378"/>
      <c r="AA27" s="378"/>
      <c r="AB27" s="378"/>
      <c r="AC27" s="378"/>
      <c r="AD27" s="378"/>
      <c r="AE27" s="378"/>
      <c r="AF27" s="378"/>
      <c r="AG27" s="378"/>
      <c r="AH27" s="378"/>
      <c r="AI27" s="378"/>
      <c r="AJ27" s="378"/>
      <c r="AK27" s="378"/>
      <c r="AL27" s="378"/>
      <c r="AM27" s="378"/>
      <c r="AN27" s="378"/>
      <c r="AO27" s="378"/>
      <c r="AP27" s="378"/>
      <c r="AQ27" s="378"/>
      <c r="AR27" s="378"/>
      <c r="AS27" s="378"/>
      <c r="AT27" s="378"/>
      <c r="AU27" s="378"/>
      <c r="AV27" s="378"/>
      <c r="AW27" s="378"/>
      <c r="AX27" s="378"/>
      <c r="AY27" s="378"/>
      <c r="AZ27" s="378"/>
    </row>
    <row r="28" spans="1:52" s="25" customFormat="1" ht="15" customHeight="1" x14ac:dyDescent="0.3">
      <c r="A28" s="6"/>
      <c r="B28" s="70" t="str">
        <f>IF(Q28&lt;&gt;"Ja",IF(SUM(M28:P28)&lt;4,"!!!",""),"")</f>
        <v>!!!</v>
      </c>
      <c r="C28" s="324"/>
      <c r="D28" s="221"/>
      <c r="E28" s="363"/>
      <c r="F28" s="221"/>
      <c r="G28" s="114"/>
      <c r="H28" s="286"/>
      <c r="I28" s="445" t="str">
        <f>IF(C27&lt;&gt;"","Einrichtungen","Leer")</f>
        <v>Leer</v>
      </c>
      <c r="J28" s="445" t="str">
        <f>VLOOKUP($C28,{"29 - Psychiatrie (Erwachsene)","BGIII";"30 - Kinder- und Jugendpsychiatrie","BGII";"31 - Psychosomatik","BGIII";0,"Leer"},2,0)</f>
        <v>Leer</v>
      </c>
      <c r="K28" s="445" t="str">
        <f>VLOOKUP($C28,{"29 - Psychiatrie (Erwachsene)","Teilgruppe";"30 - Kinder- und Jugendpsychiatrie","TeilgruppeKJP";"31 - Psychosomatik","Teilgruppe";0,"Leer"},2,0)</f>
        <v>Leer</v>
      </c>
      <c r="L28" s="445">
        <f>IF(LEN(B28)&gt;0,0,1)</f>
        <v>0</v>
      </c>
      <c r="M28" s="445">
        <f t="shared" ref="M28:M91" si="5">IF($C28&lt;&gt;"",1,0)</f>
        <v>0</v>
      </c>
      <c r="N28" s="445">
        <f t="shared" si="2"/>
        <v>0</v>
      </c>
      <c r="O28" s="445">
        <f t="shared" si="3"/>
        <v>0</v>
      </c>
      <c r="P28" s="445">
        <f t="shared" si="4"/>
        <v>0</v>
      </c>
      <c r="Q28" s="415" t="str">
        <f t="shared" ref="Q28:Q91" si="6">IF(SUM(R28:T28)&gt;0,"Ja","Nein")</f>
        <v>Nein</v>
      </c>
      <c r="R28" s="445">
        <f>IF('Angaben KH-Standort'!D$29='A8'!C28,IF('Angaben KH-Standort'!E$29="Ja",1,0),0)</f>
        <v>0</v>
      </c>
      <c r="S28" s="445">
        <f>IF('Angaben KH-Standort'!D$30='A8'!C28,IF('Angaben KH-Standort'!E$30="Ja",1,0),0)</f>
        <v>0</v>
      </c>
      <c r="T28" s="445">
        <f>IF('Angaben KH-Standort'!D$31='A8'!C28,IF('Angaben KH-Standort'!E$31="Ja",1,0),0)</f>
        <v>0</v>
      </c>
      <c r="U28" s="378"/>
      <c r="V28" s="378"/>
      <c r="W28" s="378"/>
      <c r="X28" s="378"/>
      <c r="Y28" s="378"/>
      <c r="Z28" s="378"/>
      <c r="AA28" s="378"/>
      <c r="AB28" s="378"/>
      <c r="AC28" s="378"/>
      <c r="AD28" s="378"/>
      <c r="AE28" s="378"/>
      <c r="AF28" s="378"/>
      <c r="AG28" s="378"/>
      <c r="AH28" s="378"/>
      <c r="AI28" s="378"/>
      <c r="AJ28" s="378"/>
      <c r="AK28" s="378"/>
      <c r="AL28" s="378"/>
      <c r="AM28" s="378"/>
      <c r="AN28" s="378"/>
      <c r="AO28" s="378"/>
      <c r="AP28" s="378"/>
      <c r="AQ28" s="378"/>
      <c r="AR28" s="378"/>
      <c r="AS28" s="378"/>
      <c r="AT28" s="378"/>
      <c r="AU28" s="378"/>
      <c r="AV28" s="378"/>
      <c r="AW28" s="378"/>
      <c r="AX28" s="378"/>
      <c r="AY28" s="378"/>
      <c r="AZ28" s="378"/>
    </row>
    <row r="29" spans="1:52" s="25" customFormat="1" ht="15" customHeight="1" x14ac:dyDescent="0.3">
      <c r="A29" s="6"/>
      <c r="B29" s="70" t="str">
        <f>IF(Q29&lt;&gt;"Ja",IF(SUM(M29:P29)&lt;4,"!!!",""),"")</f>
        <v>!!!</v>
      </c>
      <c r="C29" s="324"/>
      <c r="D29" s="221"/>
      <c r="E29" s="363"/>
      <c r="F29" s="221"/>
      <c r="G29" s="114"/>
      <c r="H29" s="286"/>
      <c r="I29" s="445" t="str">
        <f t="shared" ref="I29:I92" si="7">IF(C28&lt;&gt;"","Einrichtungen","Leer")</f>
        <v>Leer</v>
      </c>
      <c r="J29" s="445" t="str">
        <f>VLOOKUP($C29,{"29 - Psychiatrie (Erwachsene)","BGIII";"30 - Kinder- und Jugendpsychiatrie","BGII";"31 - Psychosomatik","BGIII";0,"Leer"},2,0)</f>
        <v>Leer</v>
      </c>
      <c r="K29" s="445" t="str">
        <f>VLOOKUP($C29,{"29 - Psychiatrie (Erwachsene)","Teilgruppe";"30 - Kinder- und Jugendpsychiatrie","TeilgruppeKJP";"31 - Psychosomatik","Teilgruppe";0,"Leer"},2,0)</f>
        <v>Leer</v>
      </c>
      <c r="L29" s="445">
        <f t="shared" si="1"/>
        <v>0</v>
      </c>
      <c r="M29" s="445">
        <f t="shared" si="5"/>
        <v>0</v>
      </c>
      <c r="N29" s="445">
        <f t="shared" si="2"/>
        <v>0</v>
      </c>
      <c r="O29" s="445">
        <f t="shared" si="3"/>
        <v>0</v>
      </c>
      <c r="P29" s="445">
        <f t="shared" si="4"/>
        <v>0</v>
      </c>
      <c r="Q29" s="415" t="str">
        <f t="shared" si="6"/>
        <v>Nein</v>
      </c>
      <c r="R29" s="445">
        <f>IF('Angaben KH-Standort'!D$29='A8'!C29,IF('Angaben KH-Standort'!E$29="Ja",1,0),0)</f>
        <v>0</v>
      </c>
      <c r="S29" s="445">
        <f>IF('Angaben KH-Standort'!D$30='A8'!C29,IF('Angaben KH-Standort'!E$30="Ja",1,0),0)</f>
        <v>0</v>
      </c>
      <c r="T29" s="445">
        <f>IF('Angaben KH-Standort'!D$31='A8'!C29,IF('Angaben KH-Standort'!E$31="Ja",1,0),0)</f>
        <v>0</v>
      </c>
      <c r="U29" s="378"/>
      <c r="V29" s="378"/>
      <c r="W29" s="378"/>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c r="AT29" s="378"/>
      <c r="AU29" s="378"/>
      <c r="AV29" s="378"/>
      <c r="AW29" s="378"/>
      <c r="AX29" s="378"/>
      <c r="AY29" s="378"/>
      <c r="AZ29" s="378"/>
    </row>
    <row r="30" spans="1:52" s="25" customFormat="1" ht="15" customHeight="1" x14ac:dyDescent="0.3">
      <c r="A30" s="6"/>
      <c r="B30" s="70" t="str">
        <f t="shared" ref="B30:B93" si="8">IF(Q30&lt;&gt;"Ja",IF(SUM(M30:P30)&lt;4,"!!!",""),"")</f>
        <v>!!!</v>
      </c>
      <c r="C30" s="324"/>
      <c r="D30" s="221"/>
      <c r="E30" s="363"/>
      <c r="F30" s="221"/>
      <c r="G30" s="114"/>
      <c r="H30" s="286"/>
      <c r="I30" s="445" t="str">
        <f t="shared" si="7"/>
        <v>Leer</v>
      </c>
      <c r="J30" s="445" t="str">
        <f>VLOOKUP($C30,{"29 - Psychiatrie (Erwachsene)","BGIII";"30 - Kinder- und Jugendpsychiatrie","BGII";"31 - Psychosomatik","BGIII";0,"Leer"},2,0)</f>
        <v>Leer</v>
      </c>
      <c r="K30" s="445" t="str">
        <f>VLOOKUP($C30,{"29 - Psychiatrie (Erwachsene)","Teilgruppe";"30 - Kinder- und Jugendpsychiatrie","TeilgruppeKJP";"31 - Psychosomatik","Teilgruppe";0,"Leer"},2,0)</f>
        <v>Leer</v>
      </c>
      <c r="L30" s="445">
        <f t="shared" si="1"/>
        <v>0</v>
      </c>
      <c r="M30" s="445">
        <f t="shared" si="5"/>
        <v>0</v>
      </c>
      <c r="N30" s="445">
        <f t="shared" si="2"/>
        <v>0</v>
      </c>
      <c r="O30" s="445">
        <f t="shared" si="3"/>
        <v>0</v>
      </c>
      <c r="P30" s="445">
        <f t="shared" si="4"/>
        <v>0</v>
      </c>
      <c r="Q30" s="415" t="str">
        <f t="shared" si="6"/>
        <v>Nein</v>
      </c>
      <c r="R30" s="445">
        <f>IF('Angaben KH-Standort'!D$29='A8'!C30,IF('Angaben KH-Standort'!E$29="Ja",1,0),0)</f>
        <v>0</v>
      </c>
      <c r="S30" s="445">
        <f>IF('Angaben KH-Standort'!D$30='A8'!C30,IF('Angaben KH-Standort'!E$30="Ja",1,0),0)</f>
        <v>0</v>
      </c>
      <c r="T30" s="445">
        <f>IF('Angaben KH-Standort'!D$31='A8'!C30,IF('Angaben KH-Standort'!E$31="Ja",1,0),0)</f>
        <v>0</v>
      </c>
      <c r="U30" s="378"/>
      <c r="V30" s="378"/>
      <c r="W30" s="378"/>
      <c r="X30" s="378"/>
      <c r="Y30" s="378"/>
      <c r="Z30" s="378"/>
      <c r="AA30" s="378"/>
      <c r="AB30" s="378"/>
      <c r="AC30" s="378"/>
      <c r="AD30" s="378"/>
      <c r="AE30" s="378"/>
      <c r="AF30" s="378"/>
      <c r="AG30" s="378"/>
      <c r="AH30" s="378"/>
      <c r="AI30" s="378"/>
      <c r="AJ30" s="378"/>
      <c r="AK30" s="378"/>
      <c r="AL30" s="378"/>
      <c r="AM30" s="378"/>
      <c r="AN30" s="378"/>
      <c r="AO30" s="378"/>
      <c r="AP30" s="378"/>
      <c r="AQ30" s="378"/>
      <c r="AR30" s="378"/>
      <c r="AS30" s="378"/>
      <c r="AT30" s="378"/>
      <c r="AU30" s="378"/>
      <c r="AV30" s="378"/>
      <c r="AW30" s="378"/>
      <c r="AX30" s="378"/>
      <c r="AY30" s="378"/>
      <c r="AZ30" s="378"/>
    </row>
    <row r="31" spans="1:52" s="25" customFormat="1" ht="15" customHeight="1" x14ac:dyDescent="0.3">
      <c r="A31" s="6"/>
      <c r="B31" s="70" t="str">
        <f t="shared" si="8"/>
        <v>!!!</v>
      </c>
      <c r="C31" s="324"/>
      <c r="D31" s="221"/>
      <c r="E31" s="363"/>
      <c r="F31" s="221"/>
      <c r="G31" s="114"/>
      <c r="H31" s="286"/>
      <c r="I31" s="445" t="str">
        <f t="shared" si="7"/>
        <v>Leer</v>
      </c>
      <c r="J31" s="445" t="str">
        <f>VLOOKUP($C31,{"29 - Psychiatrie (Erwachsene)","BGIII";"30 - Kinder- und Jugendpsychiatrie","BGII";"31 - Psychosomatik","BGIII";0,"Leer"},2,0)</f>
        <v>Leer</v>
      </c>
      <c r="K31" s="445" t="str">
        <f>VLOOKUP($C31,{"29 - Psychiatrie (Erwachsene)","Teilgruppe";"30 - Kinder- und Jugendpsychiatrie","TeilgruppeKJP";"31 - Psychosomatik","Teilgruppe";0,"Leer"},2,0)</f>
        <v>Leer</v>
      </c>
      <c r="L31" s="445">
        <f t="shared" si="1"/>
        <v>0</v>
      </c>
      <c r="M31" s="445">
        <f t="shared" si="5"/>
        <v>0</v>
      </c>
      <c r="N31" s="445">
        <f t="shared" si="2"/>
        <v>0</v>
      </c>
      <c r="O31" s="445">
        <f t="shared" si="3"/>
        <v>0</v>
      </c>
      <c r="P31" s="445">
        <f t="shared" si="4"/>
        <v>0</v>
      </c>
      <c r="Q31" s="415" t="str">
        <f t="shared" si="6"/>
        <v>Nein</v>
      </c>
      <c r="R31" s="445">
        <f>IF('Angaben KH-Standort'!D$29='A8'!C31,IF('Angaben KH-Standort'!E$29="Ja",1,0),0)</f>
        <v>0</v>
      </c>
      <c r="S31" s="445">
        <f>IF('Angaben KH-Standort'!D$30='A8'!C31,IF('Angaben KH-Standort'!E$30="Ja",1,0),0)</f>
        <v>0</v>
      </c>
      <c r="T31" s="445">
        <f>IF('Angaben KH-Standort'!D$31='A8'!C31,IF('Angaben KH-Standort'!E$31="Ja",1,0),0)</f>
        <v>0</v>
      </c>
      <c r="U31" s="378"/>
      <c r="V31" s="378"/>
      <c r="W31" s="378"/>
      <c r="X31" s="378"/>
      <c r="Y31" s="378"/>
      <c r="Z31" s="378"/>
      <c r="AA31" s="378"/>
      <c r="AB31" s="378"/>
      <c r="AC31" s="378"/>
      <c r="AD31" s="378"/>
      <c r="AE31" s="378"/>
      <c r="AF31" s="378"/>
      <c r="AG31" s="378"/>
      <c r="AH31" s="378"/>
      <c r="AI31" s="378"/>
      <c r="AJ31" s="378"/>
      <c r="AK31" s="378"/>
      <c r="AL31" s="378"/>
      <c r="AM31" s="378"/>
      <c r="AN31" s="378"/>
      <c r="AO31" s="378"/>
      <c r="AP31" s="378"/>
      <c r="AQ31" s="378"/>
      <c r="AR31" s="378"/>
      <c r="AS31" s="378"/>
      <c r="AT31" s="378"/>
      <c r="AU31" s="378"/>
      <c r="AV31" s="378"/>
      <c r="AW31" s="378"/>
      <c r="AX31" s="378"/>
      <c r="AY31" s="378"/>
      <c r="AZ31" s="378"/>
    </row>
    <row r="32" spans="1:52" s="25" customFormat="1" ht="15" customHeight="1" x14ac:dyDescent="0.3">
      <c r="A32" s="6"/>
      <c r="B32" s="70" t="str">
        <f t="shared" si="8"/>
        <v>!!!</v>
      </c>
      <c r="C32" s="324"/>
      <c r="D32" s="221"/>
      <c r="E32" s="363"/>
      <c r="F32" s="221"/>
      <c r="G32" s="114"/>
      <c r="H32" s="286"/>
      <c r="I32" s="445" t="str">
        <f t="shared" si="7"/>
        <v>Leer</v>
      </c>
      <c r="J32" s="445" t="str">
        <f>VLOOKUP($C32,{"29 - Psychiatrie (Erwachsene)","BGIII";"30 - Kinder- und Jugendpsychiatrie","BGII";"31 - Psychosomatik","BGIII";0,"Leer"},2,0)</f>
        <v>Leer</v>
      </c>
      <c r="K32" s="445" t="str">
        <f>VLOOKUP($C32,{"29 - Psychiatrie (Erwachsene)","Teilgruppe";"30 - Kinder- und Jugendpsychiatrie","TeilgruppeKJP";"31 - Psychosomatik","Teilgruppe";0,"Leer"},2,0)</f>
        <v>Leer</v>
      </c>
      <c r="L32" s="445">
        <f t="shared" si="1"/>
        <v>0</v>
      </c>
      <c r="M32" s="445">
        <f t="shared" si="5"/>
        <v>0</v>
      </c>
      <c r="N32" s="445">
        <f t="shared" si="2"/>
        <v>0</v>
      </c>
      <c r="O32" s="445">
        <f t="shared" si="3"/>
        <v>0</v>
      </c>
      <c r="P32" s="445">
        <f t="shared" si="4"/>
        <v>0</v>
      </c>
      <c r="Q32" s="415" t="str">
        <f t="shared" si="6"/>
        <v>Nein</v>
      </c>
      <c r="R32" s="445">
        <f>IF('Angaben KH-Standort'!D$29='A8'!C32,IF('Angaben KH-Standort'!E$29="Ja",1,0),0)</f>
        <v>0</v>
      </c>
      <c r="S32" s="445">
        <f>IF('Angaben KH-Standort'!D$30='A8'!C32,IF('Angaben KH-Standort'!E$30="Ja",1,0),0)</f>
        <v>0</v>
      </c>
      <c r="T32" s="445">
        <f>IF('Angaben KH-Standort'!D$31='A8'!C32,IF('Angaben KH-Standort'!E$31="Ja",1,0),0)</f>
        <v>0</v>
      </c>
      <c r="U32" s="378"/>
      <c r="V32" s="378"/>
      <c r="W32" s="378"/>
      <c r="X32" s="378"/>
      <c r="Y32" s="378"/>
      <c r="Z32" s="378"/>
      <c r="AA32" s="378"/>
      <c r="AB32" s="378"/>
      <c r="AC32" s="378"/>
      <c r="AD32" s="378"/>
      <c r="AE32" s="378"/>
      <c r="AF32" s="378"/>
      <c r="AG32" s="378"/>
      <c r="AH32" s="378"/>
      <c r="AI32" s="378"/>
      <c r="AJ32" s="378"/>
      <c r="AK32" s="378"/>
      <c r="AL32" s="378"/>
      <c r="AM32" s="378"/>
      <c r="AN32" s="378"/>
      <c r="AO32" s="378"/>
      <c r="AP32" s="378"/>
      <c r="AQ32" s="378"/>
      <c r="AR32" s="378"/>
      <c r="AS32" s="378"/>
      <c r="AT32" s="378"/>
      <c r="AU32" s="378"/>
      <c r="AV32" s="378"/>
      <c r="AW32" s="378"/>
      <c r="AX32" s="378"/>
      <c r="AY32" s="378"/>
      <c r="AZ32" s="378"/>
    </row>
    <row r="33" spans="1:52" s="25" customFormat="1" ht="15" customHeight="1" x14ac:dyDescent="0.3">
      <c r="A33" s="6"/>
      <c r="B33" s="70" t="str">
        <f t="shared" si="8"/>
        <v>!!!</v>
      </c>
      <c r="C33" s="324"/>
      <c r="D33" s="221"/>
      <c r="E33" s="363"/>
      <c r="F33" s="221"/>
      <c r="G33" s="114"/>
      <c r="H33" s="286"/>
      <c r="I33" s="445" t="str">
        <f t="shared" si="7"/>
        <v>Leer</v>
      </c>
      <c r="J33" s="445" t="str">
        <f>VLOOKUP($C33,{"29 - Psychiatrie (Erwachsene)","BGIII";"30 - Kinder- und Jugendpsychiatrie","BGII";"31 - Psychosomatik","BGIII";0,"Leer"},2,0)</f>
        <v>Leer</v>
      </c>
      <c r="K33" s="445" t="str">
        <f>VLOOKUP($C33,{"29 - Psychiatrie (Erwachsene)","Teilgruppe";"30 - Kinder- und Jugendpsychiatrie","TeilgruppeKJP";"31 - Psychosomatik","Teilgruppe";0,"Leer"},2,0)</f>
        <v>Leer</v>
      </c>
      <c r="L33" s="445">
        <f t="shared" si="1"/>
        <v>0</v>
      </c>
      <c r="M33" s="445">
        <f t="shared" si="5"/>
        <v>0</v>
      </c>
      <c r="N33" s="445">
        <f t="shared" si="2"/>
        <v>0</v>
      </c>
      <c r="O33" s="445">
        <f t="shared" si="3"/>
        <v>0</v>
      </c>
      <c r="P33" s="445">
        <f t="shared" si="4"/>
        <v>0</v>
      </c>
      <c r="Q33" s="415" t="str">
        <f t="shared" si="6"/>
        <v>Nein</v>
      </c>
      <c r="R33" s="445">
        <f>IF('Angaben KH-Standort'!D$29='A8'!C33,IF('Angaben KH-Standort'!E$29="Ja",1,0),0)</f>
        <v>0</v>
      </c>
      <c r="S33" s="445">
        <f>IF('Angaben KH-Standort'!D$30='A8'!C33,IF('Angaben KH-Standort'!E$30="Ja",1,0),0)</f>
        <v>0</v>
      </c>
      <c r="T33" s="445">
        <f>IF('Angaben KH-Standort'!D$31='A8'!C33,IF('Angaben KH-Standort'!E$31="Ja",1,0),0)</f>
        <v>0</v>
      </c>
      <c r="U33" s="378"/>
      <c r="V33" s="378"/>
      <c r="W33" s="378"/>
      <c r="X33" s="378"/>
      <c r="Y33" s="378"/>
      <c r="Z33" s="378"/>
      <c r="AA33" s="378"/>
      <c r="AB33" s="378"/>
      <c r="AC33" s="378"/>
      <c r="AD33" s="378"/>
      <c r="AE33" s="378"/>
      <c r="AF33" s="378"/>
      <c r="AG33" s="378"/>
      <c r="AH33" s="378"/>
      <c r="AI33" s="378"/>
      <c r="AJ33" s="378"/>
      <c r="AK33" s="378"/>
      <c r="AL33" s="378"/>
      <c r="AM33" s="378"/>
      <c r="AN33" s="378"/>
      <c r="AO33" s="378"/>
      <c r="AP33" s="378"/>
      <c r="AQ33" s="378"/>
      <c r="AR33" s="378"/>
      <c r="AS33" s="378"/>
      <c r="AT33" s="378"/>
      <c r="AU33" s="378"/>
      <c r="AV33" s="378"/>
      <c r="AW33" s="378"/>
      <c r="AX33" s="378"/>
      <c r="AY33" s="378"/>
      <c r="AZ33" s="378"/>
    </row>
    <row r="34" spans="1:52" s="25" customFormat="1" ht="15" customHeight="1" x14ac:dyDescent="0.3">
      <c r="A34" s="6"/>
      <c r="B34" s="70" t="str">
        <f t="shared" si="8"/>
        <v>!!!</v>
      </c>
      <c r="C34" s="324"/>
      <c r="D34" s="221"/>
      <c r="E34" s="363"/>
      <c r="F34" s="221"/>
      <c r="G34" s="114"/>
      <c r="H34" s="286"/>
      <c r="I34" s="445" t="str">
        <f t="shared" si="7"/>
        <v>Leer</v>
      </c>
      <c r="J34" s="445" t="str">
        <f>VLOOKUP($C34,{"29 - Psychiatrie (Erwachsene)","BGIII";"30 - Kinder- und Jugendpsychiatrie","BGII";"31 - Psychosomatik","BGIII";0,"Leer"},2,0)</f>
        <v>Leer</v>
      </c>
      <c r="K34" s="445" t="str">
        <f>VLOOKUP($C34,{"29 - Psychiatrie (Erwachsene)","Teilgruppe";"30 - Kinder- und Jugendpsychiatrie","TeilgruppeKJP";"31 - Psychosomatik","Teilgruppe";0,"Leer"},2,0)</f>
        <v>Leer</v>
      </c>
      <c r="L34" s="445">
        <f t="shared" si="1"/>
        <v>0</v>
      </c>
      <c r="M34" s="445">
        <f t="shared" si="5"/>
        <v>0</v>
      </c>
      <c r="N34" s="445">
        <f t="shared" si="2"/>
        <v>0</v>
      </c>
      <c r="O34" s="445">
        <f t="shared" si="3"/>
        <v>0</v>
      </c>
      <c r="P34" s="445">
        <f t="shared" si="4"/>
        <v>0</v>
      </c>
      <c r="Q34" s="415" t="str">
        <f>IF(SUM(R34:T34)&gt;0,"Ja","Nein")</f>
        <v>Nein</v>
      </c>
      <c r="R34" s="445">
        <f>IF('Angaben KH-Standort'!D$29='A8'!C34,IF('Angaben KH-Standort'!E$29="Ja",1,0),0)</f>
        <v>0</v>
      </c>
      <c r="S34" s="445">
        <f>IF('Angaben KH-Standort'!D$30='A8'!C34,IF('Angaben KH-Standort'!E$30="Ja",1,0),0)</f>
        <v>0</v>
      </c>
      <c r="T34" s="445">
        <f>IF('Angaben KH-Standort'!D$31='A8'!C34,IF('Angaben KH-Standort'!E$31="Ja",1,0),0)</f>
        <v>0</v>
      </c>
      <c r="U34" s="378"/>
      <c r="V34" s="378"/>
      <c r="W34" s="378"/>
      <c r="X34" s="378"/>
      <c r="Y34" s="378"/>
      <c r="Z34" s="378"/>
      <c r="AA34" s="378"/>
      <c r="AB34" s="378"/>
      <c r="AC34" s="378"/>
      <c r="AD34" s="378"/>
      <c r="AE34" s="378"/>
      <c r="AF34" s="378"/>
      <c r="AG34" s="378"/>
      <c r="AH34" s="378"/>
      <c r="AI34" s="378"/>
      <c r="AJ34" s="378"/>
      <c r="AK34" s="378"/>
      <c r="AL34" s="378"/>
      <c r="AM34" s="378"/>
      <c r="AN34" s="378"/>
      <c r="AO34" s="378"/>
      <c r="AP34" s="378"/>
      <c r="AQ34" s="378"/>
      <c r="AR34" s="378"/>
      <c r="AS34" s="378"/>
      <c r="AT34" s="378"/>
      <c r="AU34" s="378"/>
      <c r="AV34" s="378"/>
      <c r="AW34" s="378"/>
      <c r="AX34" s="378"/>
      <c r="AY34" s="378"/>
      <c r="AZ34" s="378"/>
    </row>
    <row r="35" spans="1:52" s="25" customFormat="1" ht="15" customHeight="1" x14ac:dyDescent="0.3">
      <c r="A35" s="6"/>
      <c r="B35" s="70" t="str">
        <f t="shared" si="8"/>
        <v>!!!</v>
      </c>
      <c r="C35" s="324"/>
      <c r="D35" s="221"/>
      <c r="E35" s="363"/>
      <c r="F35" s="221"/>
      <c r="G35" s="114"/>
      <c r="H35" s="286"/>
      <c r="I35" s="445" t="str">
        <f t="shared" si="7"/>
        <v>Leer</v>
      </c>
      <c r="J35" s="445" t="str">
        <f>VLOOKUP($C35,{"29 - Psychiatrie (Erwachsene)","BGIII";"30 - Kinder- und Jugendpsychiatrie","BGII";"31 - Psychosomatik","BGIII";0,"Leer"},2,0)</f>
        <v>Leer</v>
      </c>
      <c r="K35" s="445" t="str">
        <f>VLOOKUP($C35,{"29 - Psychiatrie (Erwachsene)","Teilgruppe";"30 - Kinder- und Jugendpsychiatrie","TeilgruppeKJP";"31 - Psychosomatik","Teilgruppe";0,"Leer"},2,0)</f>
        <v>Leer</v>
      </c>
      <c r="L35" s="445">
        <f t="shared" si="1"/>
        <v>0</v>
      </c>
      <c r="M35" s="445">
        <f t="shared" si="5"/>
        <v>0</v>
      </c>
      <c r="N35" s="445">
        <f t="shared" si="2"/>
        <v>0</v>
      </c>
      <c r="O35" s="445">
        <f t="shared" si="3"/>
        <v>0</v>
      </c>
      <c r="P35" s="445">
        <f t="shared" si="4"/>
        <v>0</v>
      </c>
      <c r="Q35" s="415" t="str">
        <f t="shared" si="6"/>
        <v>Nein</v>
      </c>
      <c r="R35" s="445">
        <f>IF('Angaben KH-Standort'!D$29='A8'!C35,IF('Angaben KH-Standort'!E$29="Ja",1,0),0)</f>
        <v>0</v>
      </c>
      <c r="S35" s="445">
        <f>IF('Angaben KH-Standort'!D$30='A8'!C35,IF('Angaben KH-Standort'!E$30="Ja",1,0),0)</f>
        <v>0</v>
      </c>
      <c r="T35" s="445">
        <f>IF('Angaben KH-Standort'!D$31='A8'!C35,IF('Angaben KH-Standort'!E$31="Ja",1,0),0)</f>
        <v>0</v>
      </c>
      <c r="U35" s="378"/>
      <c r="V35" s="378"/>
      <c r="W35" s="378"/>
      <c r="X35" s="378"/>
      <c r="Y35" s="378"/>
      <c r="Z35" s="378"/>
      <c r="AA35" s="378"/>
      <c r="AB35" s="378"/>
      <c r="AC35" s="378"/>
      <c r="AD35" s="378"/>
      <c r="AE35" s="378"/>
      <c r="AF35" s="378"/>
      <c r="AG35" s="378"/>
      <c r="AH35" s="378"/>
      <c r="AI35" s="378"/>
      <c r="AJ35" s="378"/>
      <c r="AK35" s="378"/>
      <c r="AL35" s="378"/>
      <c r="AM35" s="378"/>
      <c r="AN35" s="378"/>
      <c r="AO35" s="378"/>
      <c r="AP35" s="378"/>
      <c r="AQ35" s="378"/>
      <c r="AR35" s="378"/>
      <c r="AS35" s="378"/>
      <c r="AT35" s="378"/>
      <c r="AU35" s="378"/>
      <c r="AV35" s="378"/>
      <c r="AW35" s="378"/>
      <c r="AX35" s="378"/>
      <c r="AY35" s="378"/>
      <c r="AZ35" s="378"/>
    </row>
    <row r="36" spans="1:52" s="25" customFormat="1" ht="15" customHeight="1" x14ac:dyDescent="0.3">
      <c r="A36" s="6"/>
      <c r="B36" s="70" t="str">
        <f t="shared" si="8"/>
        <v>!!!</v>
      </c>
      <c r="C36" s="324"/>
      <c r="D36" s="221"/>
      <c r="E36" s="363"/>
      <c r="F36" s="221"/>
      <c r="G36" s="114"/>
      <c r="H36" s="286"/>
      <c r="I36" s="445" t="str">
        <f t="shared" si="7"/>
        <v>Leer</v>
      </c>
      <c r="J36" s="445" t="str">
        <f>VLOOKUP($C36,{"29 - Psychiatrie (Erwachsene)","BGIII";"30 - Kinder- und Jugendpsychiatrie","BGII";"31 - Psychosomatik","BGIII";0,"Leer"},2,0)</f>
        <v>Leer</v>
      </c>
      <c r="K36" s="445" t="str">
        <f>VLOOKUP($C36,{"29 - Psychiatrie (Erwachsene)","Teilgruppe";"30 - Kinder- und Jugendpsychiatrie","TeilgruppeKJP";"31 - Psychosomatik","Teilgruppe";0,"Leer"},2,0)</f>
        <v>Leer</v>
      </c>
      <c r="L36" s="445">
        <f t="shared" si="1"/>
        <v>0</v>
      </c>
      <c r="M36" s="445">
        <f t="shared" si="5"/>
        <v>0</v>
      </c>
      <c r="N36" s="445">
        <f t="shared" si="2"/>
        <v>0</v>
      </c>
      <c r="O36" s="445">
        <f t="shared" si="3"/>
        <v>0</v>
      </c>
      <c r="P36" s="445">
        <f t="shared" si="4"/>
        <v>0</v>
      </c>
      <c r="Q36" s="415" t="str">
        <f t="shared" si="6"/>
        <v>Nein</v>
      </c>
      <c r="R36" s="445">
        <f>IF('Angaben KH-Standort'!D$29='A8'!C36,IF('Angaben KH-Standort'!E$29="Ja",1,0),0)</f>
        <v>0</v>
      </c>
      <c r="S36" s="445">
        <f>IF('Angaben KH-Standort'!D$30='A8'!C36,IF('Angaben KH-Standort'!E$30="Ja",1,0),0)</f>
        <v>0</v>
      </c>
      <c r="T36" s="445">
        <f>IF('Angaben KH-Standort'!D$31='A8'!C36,IF('Angaben KH-Standort'!E$31="Ja",1,0),0)</f>
        <v>0</v>
      </c>
      <c r="U36" s="378"/>
      <c r="V36" s="378"/>
      <c r="W36" s="378"/>
      <c r="X36" s="378"/>
      <c r="Y36" s="378"/>
      <c r="Z36" s="378"/>
      <c r="AA36" s="378"/>
      <c r="AB36" s="378"/>
      <c r="AC36" s="378"/>
      <c r="AD36" s="378"/>
      <c r="AE36" s="378"/>
      <c r="AF36" s="378"/>
      <c r="AG36" s="378"/>
      <c r="AH36" s="378"/>
      <c r="AI36" s="378"/>
      <c r="AJ36" s="378"/>
      <c r="AK36" s="378"/>
      <c r="AL36" s="378"/>
      <c r="AM36" s="378"/>
      <c r="AN36" s="378"/>
      <c r="AO36" s="378"/>
      <c r="AP36" s="378"/>
      <c r="AQ36" s="378"/>
      <c r="AR36" s="378"/>
      <c r="AS36" s="378"/>
      <c r="AT36" s="378"/>
      <c r="AU36" s="378"/>
      <c r="AV36" s="378"/>
      <c r="AW36" s="378"/>
      <c r="AX36" s="378"/>
      <c r="AY36" s="378"/>
      <c r="AZ36" s="378"/>
    </row>
    <row r="37" spans="1:52" s="25" customFormat="1" ht="15" customHeight="1" x14ac:dyDescent="0.3">
      <c r="A37" s="6"/>
      <c r="B37" s="70" t="str">
        <f t="shared" si="8"/>
        <v>!!!</v>
      </c>
      <c r="C37" s="324"/>
      <c r="D37" s="221"/>
      <c r="E37" s="363"/>
      <c r="F37" s="221"/>
      <c r="G37" s="114"/>
      <c r="H37" s="286"/>
      <c r="I37" s="445" t="str">
        <f t="shared" si="7"/>
        <v>Leer</v>
      </c>
      <c r="J37" s="445" t="str">
        <f>VLOOKUP($C37,{"29 - Psychiatrie (Erwachsene)","BGIII";"30 - Kinder- und Jugendpsychiatrie","BGII";"31 - Psychosomatik","BGIII";0,"Leer"},2,0)</f>
        <v>Leer</v>
      </c>
      <c r="K37" s="445" t="str">
        <f>VLOOKUP($C37,{"29 - Psychiatrie (Erwachsene)","Teilgruppe";"30 - Kinder- und Jugendpsychiatrie","TeilgruppeKJP";"31 - Psychosomatik","Teilgruppe";0,"Leer"},2,0)</f>
        <v>Leer</v>
      </c>
      <c r="L37" s="445">
        <f t="shared" si="1"/>
        <v>0</v>
      </c>
      <c r="M37" s="445">
        <f t="shared" si="5"/>
        <v>0</v>
      </c>
      <c r="N37" s="445">
        <f t="shared" si="2"/>
        <v>0</v>
      </c>
      <c r="O37" s="445">
        <f t="shared" si="3"/>
        <v>0</v>
      </c>
      <c r="P37" s="445">
        <f t="shared" si="4"/>
        <v>0</v>
      </c>
      <c r="Q37" s="415" t="str">
        <f t="shared" si="6"/>
        <v>Nein</v>
      </c>
      <c r="R37" s="445">
        <f>IF('Angaben KH-Standort'!D$29='A8'!C37,IF('Angaben KH-Standort'!E$29="Ja",1,0),0)</f>
        <v>0</v>
      </c>
      <c r="S37" s="445">
        <f>IF('Angaben KH-Standort'!D$30='A8'!C37,IF('Angaben KH-Standort'!E$30="Ja",1,0),0)</f>
        <v>0</v>
      </c>
      <c r="T37" s="445">
        <f>IF('Angaben KH-Standort'!D$31='A8'!C37,IF('Angaben KH-Standort'!E$31="Ja",1,0),0)</f>
        <v>0</v>
      </c>
      <c r="U37" s="378"/>
      <c r="V37" s="378"/>
      <c r="W37" s="378"/>
      <c r="X37" s="378"/>
      <c r="Y37" s="378"/>
      <c r="Z37" s="378"/>
      <c r="AA37" s="378"/>
      <c r="AB37" s="378"/>
      <c r="AC37" s="378"/>
      <c r="AD37" s="378"/>
      <c r="AE37" s="378"/>
      <c r="AF37" s="378"/>
      <c r="AG37" s="378"/>
      <c r="AH37" s="378"/>
      <c r="AI37" s="378"/>
      <c r="AJ37" s="378"/>
      <c r="AK37" s="378"/>
      <c r="AL37" s="378"/>
      <c r="AM37" s="378"/>
      <c r="AN37" s="378"/>
      <c r="AO37" s="378"/>
      <c r="AP37" s="378"/>
      <c r="AQ37" s="378"/>
      <c r="AR37" s="378"/>
      <c r="AS37" s="378"/>
      <c r="AT37" s="378"/>
      <c r="AU37" s="378"/>
      <c r="AV37" s="378"/>
      <c r="AW37" s="378"/>
      <c r="AX37" s="378"/>
      <c r="AY37" s="378"/>
      <c r="AZ37" s="378"/>
    </row>
    <row r="38" spans="1:52" s="25" customFormat="1" ht="15" customHeight="1" x14ac:dyDescent="0.3">
      <c r="A38" s="6"/>
      <c r="B38" s="70" t="str">
        <f t="shared" si="8"/>
        <v>!!!</v>
      </c>
      <c r="C38" s="324"/>
      <c r="D38" s="221"/>
      <c r="E38" s="363"/>
      <c r="F38" s="221"/>
      <c r="G38" s="114"/>
      <c r="H38" s="286"/>
      <c r="I38" s="445" t="str">
        <f t="shared" si="7"/>
        <v>Leer</v>
      </c>
      <c r="J38" s="445" t="str">
        <f>VLOOKUP($C38,{"29 - Psychiatrie (Erwachsene)","BGIII";"30 - Kinder- und Jugendpsychiatrie","BGII";"31 - Psychosomatik","BGIII";0,"Leer"},2,0)</f>
        <v>Leer</v>
      </c>
      <c r="K38" s="445" t="str">
        <f>VLOOKUP($C38,{"29 - Psychiatrie (Erwachsene)","Teilgruppe";"30 - Kinder- und Jugendpsychiatrie","TeilgruppeKJP";"31 - Psychosomatik","Teilgruppe";0,"Leer"},2,0)</f>
        <v>Leer</v>
      </c>
      <c r="L38" s="445">
        <f t="shared" si="1"/>
        <v>0</v>
      </c>
      <c r="M38" s="445">
        <f t="shared" si="5"/>
        <v>0</v>
      </c>
      <c r="N38" s="445">
        <f t="shared" si="2"/>
        <v>0</v>
      </c>
      <c r="O38" s="445">
        <f t="shared" si="3"/>
        <v>0</v>
      </c>
      <c r="P38" s="445">
        <f t="shared" si="4"/>
        <v>0</v>
      </c>
      <c r="Q38" s="415" t="str">
        <f t="shared" si="6"/>
        <v>Nein</v>
      </c>
      <c r="R38" s="445">
        <f>IF('Angaben KH-Standort'!D$29='A8'!C38,IF('Angaben KH-Standort'!E$29="Ja",1,0),0)</f>
        <v>0</v>
      </c>
      <c r="S38" s="445">
        <f>IF('Angaben KH-Standort'!D$30='A8'!C38,IF('Angaben KH-Standort'!E$30="Ja",1,0),0)</f>
        <v>0</v>
      </c>
      <c r="T38" s="445">
        <f>IF('Angaben KH-Standort'!D$31='A8'!C38,IF('Angaben KH-Standort'!E$31="Ja",1,0),0)</f>
        <v>0</v>
      </c>
      <c r="U38" s="378"/>
      <c r="V38" s="378"/>
      <c r="W38" s="378"/>
      <c r="X38" s="378"/>
      <c r="Y38" s="378"/>
      <c r="Z38" s="378"/>
      <c r="AA38" s="378"/>
      <c r="AB38" s="378"/>
      <c r="AC38" s="378"/>
      <c r="AD38" s="378"/>
      <c r="AE38" s="378"/>
      <c r="AF38" s="378"/>
      <c r="AG38" s="378"/>
      <c r="AH38" s="378"/>
      <c r="AI38" s="378"/>
      <c r="AJ38" s="378"/>
      <c r="AK38" s="378"/>
      <c r="AL38" s="378"/>
      <c r="AM38" s="378"/>
      <c r="AN38" s="378"/>
      <c r="AO38" s="378"/>
      <c r="AP38" s="378"/>
      <c r="AQ38" s="378"/>
      <c r="AR38" s="378"/>
      <c r="AS38" s="378"/>
      <c r="AT38" s="378"/>
      <c r="AU38" s="378"/>
      <c r="AV38" s="378"/>
      <c r="AW38" s="378"/>
      <c r="AX38" s="378"/>
      <c r="AY38" s="378"/>
      <c r="AZ38" s="378"/>
    </row>
    <row r="39" spans="1:52" s="25" customFormat="1" ht="15" customHeight="1" x14ac:dyDescent="0.3">
      <c r="A39" s="6"/>
      <c r="B39" s="70" t="str">
        <f t="shared" si="8"/>
        <v>!!!</v>
      </c>
      <c r="C39" s="324"/>
      <c r="D39" s="221"/>
      <c r="E39" s="363"/>
      <c r="F39" s="221"/>
      <c r="G39" s="114"/>
      <c r="H39" s="286"/>
      <c r="I39" s="445" t="str">
        <f t="shared" si="7"/>
        <v>Leer</v>
      </c>
      <c r="J39" s="445" t="str">
        <f>VLOOKUP($C39,{"29 - Psychiatrie (Erwachsene)","BGIII";"30 - Kinder- und Jugendpsychiatrie","BGII";"31 - Psychosomatik","BGIII";0,"Leer"},2,0)</f>
        <v>Leer</v>
      </c>
      <c r="K39" s="445" t="str">
        <f>VLOOKUP($C39,{"29 - Psychiatrie (Erwachsene)","Teilgruppe";"30 - Kinder- und Jugendpsychiatrie","TeilgruppeKJP";"31 - Psychosomatik","Teilgruppe";0,"Leer"},2,0)</f>
        <v>Leer</v>
      </c>
      <c r="L39" s="445">
        <f t="shared" si="1"/>
        <v>0</v>
      </c>
      <c r="M39" s="445">
        <f t="shared" si="5"/>
        <v>0</v>
      </c>
      <c r="N39" s="445">
        <f t="shared" si="2"/>
        <v>0</v>
      </c>
      <c r="O39" s="445">
        <f t="shared" si="3"/>
        <v>0</v>
      </c>
      <c r="P39" s="445">
        <f t="shared" si="4"/>
        <v>0</v>
      </c>
      <c r="Q39" s="415" t="str">
        <f t="shared" si="6"/>
        <v>Nein</v>
      </c>
      <c r="R39" s="445">
        <f>IF('Angaben KH-Standort'!D$29='A8'!C39,IF('Angaben KH-Standort'!E$29="Ja",1,0),0)</f>
        <v>0</v>
      </c>
      <c r="S39" s="445">
        <f>IF('Angaben KH-Standort'!D$30='A8'!C39,IF('Angaben KH-Standort'!E$30="Ja",1,0),0)</f>
        <v>0</v>
      </c>
      <c r="T39" s="445">
        <f>IF('Angaben KH-Standort'!D$31='A8'!C39,IF('Angaben KH-Standort'!E$31="Ja",1,0),0)</f>
        <v>0</v>
      </c>
      <c r="U39" s="378"/>
      <c r="V39" s="378"/>
      <c r="W39" s="378"/>
      <c r="X39" s="378"/>
      <c r="Y39" s="378"/>
      <c r="Z39" s="378"/>
      <c r="AA39" s="378"/>
      <c r="AB39" s="378"/>
      <c r="AC39" s="378"/>
      <c r="AD39" s="378"/>
      <c r="AE39" s="378"/>
      <c r="AF39" s="378"/>
      <c r="AG39" s="378"/>
      <c r="AH39" s="378"/>
      <c r="AI39" s="378"/>
      <c r="AJ39" s="378"/>
      <c r="AK39" s="378"/>
      <c r="AL39" s="378"/>
      <c r="AM39" s="378"/>
      <c r="AN39" s="378"/>
      <c r="AO39" s="378"/>
      <c r="AP39" s="378"/>
      <c r="AQ39" s="378"/>
      <c r="AR39" s="378"/>
      <c r="AS39" s="378"/>
      <c r="AT39" s="378"/>
      <c r="AU39" s="378"/>
      <c r="AV39" s="378"/>
      <c r="AW39" s="378"/>
      <c r="AX39" s="378"/>
      <c r="AY39" s="378"/>
      <c r="AZ39" s="378"/>
    </row>
    <row r="40" spans="1:52" s="25" customFormat="1" ht="15" customHeight="1" x14ac:dyDescent="0.3">
      <c r="A40" s="6"/>
      <c r="B40" s="70" t="str">
        <f t="shared" si="8"/>
        <v>!!!</v>
      </c>
      <c r="C40" s="324"/>
      <c r="D40" s="221"/>
      <c r="E40" s="363"/>
      <c r="F40" s="221"/>
      <c r="G40" s="114"/>
      <c r="H40" s="286"/>
      <c r="I40" s="445" t="str">
        <f t="shared" si="7"/>
        <v>Leer</v>
      </c>
      <c r="J40" s="445" t="str">
        <f>VLOOKUP($C40,{"29 - Psychiatrie (Erwachsene)","BGIII";"30 - Kinder- und Jugendpsychiatrie","BGII";"31 - Psychosomatik","BGIII";0,"Leer"},2,0)</f>
        <v>Leer</v>
      </c>
      <c r="K40" s="445" t="str">
        <f>VLOOKUP($C40,{"29 - Psychiatrie (Erwachsene)","Teilgruppe";"30 - Kinder- und Jugendpsychiatrie","TeilgruppeKJP";"31 - Psychosomatik","Teilgruppe";0,"Leer"},2,0)</f>
        <v>Leer</v>
      </c>
      <c r="L40" s="445">
        <f t="shared" si="1"/>
        <v>0</v>
      </c>
      <c r="M40" s="445">
        <f t="shared" si="5"/>
        <v>0</v>
      </c>
      <c r="N40" s="445">
        <f t="shared" si="2"/>
        <v>0</v>
      </c>
      <c r="O40" s="445">
        <f t="shared" si="3"/>
        <v>0</v>
      </c>
      <c r="P40" s="445">
        <f t="shared" si="4"/>
        <v>0</v>
      </c>
      <c r="Q40" s="415" t="str">
        <f t="shared" si="6"/>
        <v>Nein</v>
      </c>
      <c r="R40" s="445">
        <f>IF('Angaben KH-Standort'!D$29='A8'!C40,IF('Angaben KH-Standort'!E$29="Ja",1,0),0)</f>
        <v>0</v>
      </c>
      <c r="S40" s="445">
        <f>IF('Angaben KH-Standort'!D$30='A8'!C40,IF('Angaben KH-Standort'!E$30="Ja",1,0),0)</f>
        <v>0</v>
      </c>
      <c r="T40" s="445">
        <f>IF('Angaben KH-Standort'!D$31='A8'!C40,IF('Angaben KH-Standort'!E$31="Ja",1,0),0)</f>
        <v>0</v>
      </c>
      <c r="U40" s="378"/>
      <c r="V40" s="378"/>
      <c r="W40" s="378"/>
      <c r="X40" s="378"/>
      <c r="Y40" s="378"/>
      <c r="Z40" s="378"/>
      <c r="AA40" s="378"/>
      <c r="AB40" s="378"/>
      <c r="AC40" s="378"/>
      <c r="AD40" s="378"/>
      <c r="AE40" s="378"/>
      <c r="AF40" s="378"/>
      <c r="AG40" s="378"/>
      <c r="AH40" s="378"/>
      <c r="AI40" s="378"/>
      <c r="AJ40" s="378"/>
      <c r="AK40" s="378"/>
      <c r="AL40" s="378"/>
      <c r="AM40" s="378"/>
      <c r="AN40" s="378"/>
      <c r="AO40" s="378"/>
      <c r="AP40" s="378"/>
      <c r="AQ40" s="378"/>
      <c r="AR40" s="378"/>
      <c r="AS40" s="378"/>
      <c r="AT40" s="378"/>
      <c r="AU40" s="378"/>
      <c r="AV40" s="378"/>
      <c r="AW40" s="378"/>
      <c r="AX40" s="378"/>
      <c r="AY40" s="378"/>
      <c r="AZ40" s="378"/>
    </row>
    <row r="41" spans="1:52" s="25" customFormat="1" ht="15" customHeight="1" x14ac:dyDescent="0.3">
      <c r="A41" s="6"/>
      <c r="B41" s="70" t="str">
        <f t="shared" si="8"/>
        <v>!!!</v>
      </c>
      <c r="C41" s="324"/>
      <c r="D41" s="221"/>
      <c r="E41" s="363"/>
      <c r="F41" s="221"/>
      <c r="G41" s="114"/>
      <c r="H41" s="286"/>
      <c r="I41" s="445" t="str">
        <f t="shared" si="7"/>
        <v>Leer</v>
      </c>
      <c r="J41" s="445" t="str">
        <f>VLOOKUP($C41,{"29 - Psychiatrie (Erwachsene)","BGIII";"30 - Kinder- und Jugendpsychiatrie","BGII";"31 - Psychosomatik","BGIII";0,"Leer"},2,0)</f>
        <v>Leer</v>
      </c>
      <c r="K41" s="445" t="str">
        <f>VLOOKUP($C41,{"29 - Psychiatrie (Erwachsene)","Teilgruppe";"30 - Kinder- und Jugendpsychiatrie","TeilgruppeKJP";"31 - Psychosomatik","Teilgruppe";0,"Leer"},2,0)</f>
        <v>Leer</v>
      </c>
      <c r="L41" s="445">
        <f t="shared" si="1"/>
        <v>0</v>
      </c>
      <c r="M41" s="445">
        <f t="shared" si="5"/>
        <v>0</v>
      </c>
      <c r="N41" s="445">
        <f t="shared" si="2"/>
        <v>0</v>
      </c>
      <c r="O41" s="445">
        <f t="shared" si="3"/>
        <v>0</v>
      </c>
      <c r="P41" s="445">
        <f t="shared" si="4"/>
        <v>0</v>
      </c>
      <c r="Q41" s="415" t="str">
        <f t="shared" si="6"/>
        <v>Nein</v>
      </c>
      <c r="R41" s="445">
        <f>IF('Angaben KH-Standort'!D$29='A8'!C41,IF('Angaben KH-Standort'!E$29="Ja",1,0),0)</f>
        <v>0</v>
      </c>
      <c r="S41" s="445">
        <f>IF('Angaben KH-Standort'!D$30='A8'!C41,IF('Angaben KH-Standort'!E$30="Ja",1,0),0)</f>
        <v>0</v>
      </c>
      <c r="T41" s="445">
        <f>IF('Angaben KH-Standort'!D$31='A8'!C41,IF('Angaben KH-Standort'!E$31="Ja",1,0),0)</f>
        <v>0</v>
      </c>
      <c r="U41" s="378"/>
      <c r="V41" s="378"/>
      <c r="W41" s="378"/>
      <c r="X41" s="378"/>
      <c r="Y41" s="378"/>
      <c r="Z41" s="378"/>
      <c r="AA41" s="378"/>
      <c r="AB41" s="378"/>
      <c r="AC41" s="378"/>
      <c r="AD41" s="378"/>
      <c r="AE41" s="378"/>
      <c r="AF41" s="378"/>
      <c r="AG41" s="378"/>
      <c r="AH41" s="378"/>
      <c r="AI41" s="378"/>
      <c r="AJ41" s="378"/>
      <c r="AK41" s="378"/>
      <c r="AL41" s="378"/>
      <c r="AM41" s="378"/>
      <c r="AN41" s="378"/>
      <c r="AO41" s="378"/>
      <c r="AP41" s="378"/>
      <c r="AQ41" s="378"/>
      <c r="AR41" s="378"/>
      <c r="AS41" s="378"/>
      <c r="AT41" s="378"/>
      <c r="AU41" s="378"/>
      <c r="AV41" s="378"/>
      <c r="AW41" s="378"/>
      <c r="AX41" s="378"/>
      <c r="AY41" s="378"/>
      <c r="AZ41" s="378"/>
    </row>
    <row r="42" spans="1:52" s="25" customFormat="1" ht="15" customHeight="1" x14ac:dyDescent="0.3">
      <c r="A42" s="6"/>
      <c r="B42" s="70" t="str">
        <f t="shared" si="8"/>
        <v>!!!</v>
      </c>
      <c r="C42" s="324"/>
      <c r="D42" s="221"/>
      <c r="E42" s="363"/>
      <c r="F42" s="221"/>
      <c r="G42" s="114"/>
      <c r="H42" s="286"/>
      <c r="I42" s="445" t="str">
        <f t="shared" si="7"/>
        <v>Leer</v>
      </c>
      <c r="J42" s="445" t="str">
        <f>VLOOKUP($C42,{"29 - Psychiatrie (Erwachsene)","BGIII";"30 - Kinder- und Jugendpsychiatrie","BGII";"31 - Psychosomatik","BGIII";0,"Leer"},2,0)</f>
        <v>Leer</v>
      </c>
      <c r="K42" s="445" t="str">
        <f>VLOOKUP($C42,{"29 - Psychiatrie (Erwachsene)","Teilgruppe";"30 - Kinder- und Jugendpsychiatrie","TeilgruppeKJP";"31 - Psychosomatik","Teilgruppe";0,"Leer"},2,0)</f>
        <v>Leer</v>
      </c>
      <c r="L42" s="445">
        <f t="shared" si="1"/>
        <v>0</v>
      </c>
      <c r="M42" s="445">
        <f t="shared" si="5"/>
        <v>0</v>
      </c>
      <c r="N42" s="445">
        <f t="shared" si="2"/>
        <v>0</v>
      </c>
      <c r="O42" s="445">
        <f t="shared" si="3"/>
        <v>0</v>
      </c>
      <c r="P42" s="445">
        <f t="shared" si="4"/>
        <v>0</v>
      </c>
      <c r="Q42" s="415" t="str">
        <f t="shared" si="6"/>
        <v>Nein</v>
      </c>
      <c r="R42" s="445">
        <f>IF('Angaben KH-Standort'!D$29='A8'!C42,IF('Angaben KH-Standort'!E$29="Ja",1,0),0)</f>
        <v>0</v>
      </c>
      <c r="S42" s="445">
        <f>IF('Angaben KH-Standort'!D$30='A8'!C42,IF('Angaben KH-Standort'!E$30="Ja",1,0),0)</f>
        <v>0</v>
      </c>
      <c r="T42" s="445">
        <f>IF('Angaben KH-Standort'!D$31='A8'!C42,IF('Angaben KH-Standort'!E$31="Ja",1,0),0)</f>
        <v>0</v>
      </c>
      <c r="U42" s="378"/>
      <c r="V42" s="378"/>
      <c r="W42" s="378"/>
      <c r="X42" s="378"/>
      <c r="Y42" s="378"/>
      <c r="Z42" s="378"/>
      <c r="AA42" s="378"/>
      <c r="AB42" s="378"/>
      <c r="AC42" s="378"/>
      <c r="AD42" s="378"/>
      <c r="AE42" s="378"/>
      <c r="AF42" s="378"/>
      <c r="AG42" s="378"/>
      <c r="AH42" s="378"/>
      <c r="AI42" s="378"/>
      <c r="AJ42" s="378"/>
      <c r="AK42" s="378"/>
      <c r="AL42" s="378"/>
      <c r="AM42" s="378"/>
      <c r="AN42" s="378"/>
      <c r="AO42" s="378"/>
      <c r="AP42" s="378"/>
      <c r="AQ42" s="378"/>
      <c r="AR42" s="378"/>
      <c r="AS42" s="378"/>
      <c r="AT42" s="378"/>
      <c r="AU42" s="378"/>
      <c r="AV42" s="378"/>
      <c r="AW42" s="378"/>
      <c r="AX42" s="378"/>
      <c r="AY42" s="378"/>
      <c r="AZ42" s="378"/>
    </row>
    <row r="43" spans="1:52" s="25" customFormat="1" ht="15" customHeight="1" x14ac:dyDescent="0.3">
      <c r="A43" s="6"/>
      <c r="B43" s="70" t="str">
        <f t="shared" si="8"/>
        <v>!!!</v>
      </c>
      <c r="C43" s="324"/>
      <c r="D43" s="221"/>
      <c r="E43" s="363"/>
      <c r="F43" s="221"/>
      <c r="G43" s="114"/>
      <c r="H43" s="286"/>
      <c r="I43" s="445" t="str">
        <f t="shared" si="7"/>
        <v>Leer</v>
      </c>
      <c r="J43" s="445" t="str">
        <f>VLOOKUP($C43,{"29 - Psychiatrie (Erwachsene)","BGIII";"30 - Kinder- und Jugendpsychiatrie","BGII";"31 - Psychosomatik","BGIII";0,"Leer"},2,0)</f>
        <v>Leer</v>
      </c>
      <c r="K43" s="445" t="str">
        <f>VLOOKUP($C43,{"29 - Psychiatrie (Erwachsene)","Teilgruppe";"30 - Kinder- und Jugendpsychiatrie","TeilgruppeKJP";"31 - Psychosomatik","Teilgruppe";0,"Leer"},2,0)</f>
        <v>Leer</v>
      </c>
      <c r="L43" s="445">
        <f t="shared" si="1"/>
        <v>0</v>
      </c>
      <c r="M43" s="445">
        <f t="shared" si="5"/>
        <v>0</v>
      </c>
      <c r="N43" s="445">
        <f t="shared" si="2"/>
        <v>0</v>
      </c>
      <c r="O43" s="445">
        <f t="shared" si="3"/>
        <v>0</v>
      </c>
      <c r="P43" s="445">
        <f t="shared" si="4"/>
        <v>0</v>
      </c>
      <c r="Q43" s="415" t="str">
        <f t="shared" si="6"/>
        <v>Nein</v>
      </c>
      <c r="R43" s="445">
        <f>IF('Angaben KH-Standort'!D$29='A8'!C43,IF('Angaben KH-Standort'!E$29="Ja",1,0),0)</f>
        <v>0</v>
      </c>
      <c r="S43" s="445">
        <f>IF('Angaben KH-Standort'!D$30='A8'!C43,IF('Angaben KH-Standort'!E$30="Ja",1,0),0)</f>
        <v>0</v>
      </c>
      <c r="T43" s="445">
        <f>IF('Angaben KH-Standort'!D$31='A8'!C43,IF('Angaben KH-Standort'!E$31="Ja",1,0),0)</f>
        <v>0</v>
      </c>
      <c r="U43" s="378"/>
      <c r="V43" s="378"/>
      <c r="W43" s="378"/>
      <c r="X43" s="378"/>
      <c r="Y43" s="378"/>
      <c r="Z43" s="378"/>
      <c r="AA43" s="378"/>
      <c r="AB43" s="378"/>
      <c r="AC43" s="378"/>
      <c r="AD43" s="378"/>
      <c r="AE43" s="378"/>
      <c r="AF43" s="378"/>
      <c r="AG43" s="378"/>
      <c r="AH43" s="378"/>
      <c r="AI43" s="378"/>
      <c r="AJ43" s="378"/>
      <c r="AK43" s="378"/>
      <c r="AL43" s="378"/>
      <c r="AM43" s="378"/>
      <c r="AN43" s="378"/>
      <c r="AO43" s="378"/>
      <c r="AP43" s="378"/>
      <c r="AQ43" s="378"/>
      <c r="AR43" s="378"/>
      <c r="AS43" s="378"/>
      <c r="AT43" s="378"/>
      <c r="AU43" s="378"/>
      <c r="AV43" s="378"/>
      <c r="AW43" s="378"/>
      <c r="AX43" s="378"/>
      <c r="AY43" s="378"/>
      <c r="AZ43" s="378"/>
    </row>
    <row r="44" spans="1:52" s="25" customFormat="1" ht="15" customHeight="1" x14ac:dyDescent="0.3">
      <c r="A44" s="6"/>
      <c r="B44" s="70" t="str">
        <f t="shared" si="8"/>
        <v>!!!</v>
      </c>
      <c r="C44" s="324"/>
      <c r="D44" s="221"/>
      <c r="E44" s="363"/>
      <c r="F44" s="221"/>
      <c r="G44" s="114"/>
      <c r="H44" s="286"/>
      <c r="I44" s="445" t="str">
        <f t="shared" si="7"/>
        <v>Leer</v>
      </c>
      <c r="J44" s="445" t="str">
        <f>VLOOKUP($C44,{"29 - Psychiatrie (Erwachsene)","BGIII";"30 - Kinder- und Jugendpsychiatrie","BGII";"31 - Psychosomatik","BGIII";0,"Leer"},2,0)</f>
        <v>Leer</v>
      </c>
      <c r="K44" s="445" t="str">
        <f>VLOOKUP($C44,{"29 - Psychiatrie (Erwachsene)","Teilgruppe";"30 - Kinder- und Jugendpsychiatrie","TeilgruppeKJP";"31 - Psychosomatik","Teilgruppe";0,"Leer"},2,0)</f>
        <v>Leer</v>
      </c>
      <c r="L44" s="445">
        <f t="shared" si="1"/>
        <v>0</v>
      </c>
      <c r="M44" s="445">
        <f t="shared" si="5"/>
        <v>0</v>
      </c>
      <c r="N44" s="445">
        <f t="shared" si="2"/>
        <v>0</v>
      </c>
      <c r="O44" s="445">
        <f t="shared" si="3"/>
        <v>0</v>
      </c>
      <c r="P44" s="445">
        <f t="shared" si="4"/>
        <v>0</v>
      </c>
      <c r="Q44" s="415" t="str">
        <f t="shared" si="6"/>
        <v>Nein</v>
      </c>
      <c r="R44" s="445">
        <f>IF('Angaben KH-Standort'!D$29='A8'!C44,IF('Angaben KH-Standort'!E$29="Ja",1,0),0)</f>
        <v>0</v>
      </c>
      <c r="S44" s="445">
        <f>IF('Angaben KH-Standort'!D$30='A8'!C44,IF('Angaben KH-Standort'!E$30="Ja",1,0),0)</f>
        <v>0</v>
      </c>
      <c r="T44" s="445">
        <f>IF('Angaben KH-Standort'!D$31='A8'!C44,IF('Angaben KH-Standort'!E$31="Ja",1,0),0)</f>
        <v>0</v>
      </c>
      <c r="U44" s="378"/>
      <c r="V44" s="378"/>
      <c r="W44" s="378"/>
      <c r="X44" s="378"/>
      <c r="Y44" s="378"/>
      <c r="Z44" s="378"/>
      <c r="AA44" s="378"/>
      <c r="AB44" s="378"/>
      <c r="AC44" s="378"/>
      <c r="AD44" s="378"/>
      <c r="AE44" s="378"/>
      <c r="AF44" s="378"/>
      <c r="AG44" s="378"/>
      <c r="AH44" s="378"/>
      <c r="AI44" s="378"/>
      <c r="AJ44" s="378"/>
      <c r="AK44" s="378"/>
      <c r="AL44" s="378"/>
      <c r="AM44" s="378"/>
      <c r="AN44" s="378"/>
      <c r="AO44" s="378"/>
      <c r="AP44" s="378"/>
      <c r="AQ44" s="378"/>
      <c r="AR44" s="378"/>
      <c r="AS44" s="378"/>
      <c r="AT44" s="378"/>
      <c r="AU44" s="378"/>
      <c r="AV44" s="378"/>
      <c r="AW44" s="378"/>
      <c r="AX44" s="378"/>
      <c r="AY44" s="378"/>
      <c r="AZ44" s="378"/>
    </row>
    <row r="45" spans="1:52" s="25" customFormat="1" ht="15" customHeight="1" x14ac:dyDescent="0.3">
      <c r="A45" s="6"/>
      <c r="B45" s="70" t="str">
        <f t="shared" si="8"/>
        <v>!!!</v>
      </c>
      <c r="C45" s="324"/>
      <c r="D45" s="221"/>
      <c r="E45" s="363"/>
      <c r="F45" s="221"/>
      <c r="G45" s="114"/>
      <c r="H45" s="286"/>
      <c r="I45" s="445" t="str">
        <f t="shared" si="7"/>
        <v>Leer</v>
      </c>
      <c r="J45" s="445" t="str">
        <f>VLOOKUP($C45,{"29 - Psychiatrie (Erwachsene)","BGIII";"30 - Kinder- und Jugendpsychiatrie","BGII";"31 - Psychosomatik","BGIII";0,"Leer"},2,0)</f>
        <v>Leer</v>
      </c>
      <c r="K45" s="445" t="str">
        <f>VLOOKUP($C45,{"29 - Psychiatrie (Erwachsene)","Teilgruppe";"30 - Kinder- und Jugendpsychiatrie","TeilgruppeKJP";"31 - Psychosomatik","Teilgruppe";0,"Leer"},2,0)</f>
        <v>Leer</v>
      </c>
      <c r="L45" s="445">
        <f t="shared" si="1"/>
        <v>0</v>
      </c>
      <c r="M45" s="445">
        <f t="shared" si="5"/>
        <v>0</v>
      </c>
      <c r="N45" s="445">
        <f t="shared" si="2"/>
        <v>0</v>
      </c>
      <c r="O45" s="445">
        <f t="shared" si="3"/>
        <v>0</v>
      </c>
      <c r="P45" s="445">
        <f t="shared" si="4"/>
        <v>0</v>
      </c>
      <c r="Q45" s="415" t="str">
        <f t="shared" si="6"/>
        <v>Nein</v>
      </c>
      <c r="R45" s="445">
        <f>IF('Angaben KH-Standort'!D$29='A8'!C45,IF('Angaben KH-Standort'!E$29="Ja",1,0),0)</f>
        <v>0</v>
      </c>
      <c r="S45" s="445">
        <f>IF('Angaben KH-Standort'!D$30='A8'!C45,IF('Angaben KH-Standort'!E$30="Ja",1,0),0)</f>
        <v>0</v>
      </c>
      <c r="T45" s="445">
        <f>IF('Angaben KH-Standort'!D$31='A8'!C45,IF('Angaben KH-Standort'!E$31="Ja",1,0),0)</f>
        <v>0</v>
      </c>
      <c r="U45" s="378"/>
      <c r="V45" s="378"/>
      <c r="W45" s="378"/>
      <c r="X45" s="378"/>
      <c r="Y45" s="378"/>
      <c r="Z45" s="378"/>
      <c r="AA45" s="378"/>
      <c r="AB45" s="378"/>
      <c r="AC45" s="378"/>
      <c r="AD45" s="378"/>
      <c r="AE45" s="378"/>
      <c r="AF45" s="378"/>
      <c r="AG45" s="378"/>
      <c r="AH45" s="378"/>
      <c r="AI45" s="378"/>
      <c r="AJ45" s="378"/>
      <c r="AK45" s="378"/>
      <c r="AL45" s="378"/>
      <c r="AM45" s="378"/>
      <c r="AN45" s="378"/>
      <c r="AO45" s="378"/>
      <c r="AP45" s="378"/>
      <c r="AQ45" s="378"/>
      <c r="AR45" s="378"/>
      <c r="AS45" s="378"/>
      <c r="AT45" s="378"/>
      <c r="AU45" s="378"/>
      <c r="AV45" s="378"/>
      <c r="AW45" s="378"/>
      <c r="AX45" s="378"/>
      <c r="AY45" s="378"/>
      <c r="AZ45" s="378"/>
    </row>
    <row r="46" spans="1:52" s="25" customFormat="1" ht="15" customHeight="1" x14ac:dyDescent="0.3">
      <c r="A46" s="6"/>
      <c r="B46" s="70" t="str">
        <f t="shared" si="8"/>
        <v>!!!</v>
      </c>
      <c r="C46" s="324"/>
      <c r="D46" s="221"/>
      <c r="E46" s="363"/>
      <c r="F46" s="221"/>
      <c r="G46" s="114"/>
      <c r="H46" s="286"/>
      <c r="I46" s="445" t="str">
        <f t="shared" si="7"/>
        <v>Leer</v>
      </c>
      <c r="J46" s="445" t="str">
        <f>VLOOKUP($C46,{"29 - Psychiatrie (Erwachsene)","BGIII";"30 - Kinder- und Jugendpsychiatrie","BGII";"31 - Psychosomatik","BGIII";0,"Leer"},2,0)</f>
        <v>Leer</v>
      </c>
      <c r="K46" s="445" t="str">
        <f>VLOOKUP($C46,{"29 - Psychiatrie (Erwachsene)","Teilgruppe";"30 - Kinder- und Jugendpsychiatrie","TeilgruppeKJP";"31 - Psychosomatik","Teilgruppe";0,"Leer"},2,0)</f>
        <v>Leer</v>
      </c>
      <c r="L46" s="445">
        <f t="shared" si="1"/>
        <v>0</v>
      </c>
      <c r="M46" s="445">
        <f t="shared" si="5"/>
        <v>0</v>
      </c>
      <c r="N46" s="445">
        <f t="shared" si="2"/>
        <v>0</v>
      </c>
      <c r="O46" s="445">
        <f t="shared" si="3"/>
        <v>0</v>
      </c>
      <c r="P46" s="445">
        <f t="shared" si="4"/>
        <v>0</v>
      </c>
      <c r="Q46" s="415" t="str">
        <f t="shared" si="6"/>
        <v>Nein</v>
      </c>
      <c r="R46" s="445">
        <f>IF('Angaben KH-Standort'!D$29='A8'!C46,IF('Angaben KH-Standort'!E$29="Ja",1,0),0)</f>
        <v>0</v>
      </c>
      <c r="S46" s="445">
        <f>IF('Angaben KH-Standort'!D$30='A8'!C46,IF('Angaben KH-Standort'!E$30="Ja",1,0),0)</f>
        <v>0</v>
      </c>
      <c r="T46" s="445">
        <f>IF('Angaben KH-Standort'!D$31='A8'!C46,IF('Angaben KH-Standort'!E$31="Ja",1,0),0)</f>
        <v>0</v>
      </c>
      <c r="U46" s="378"/>
      <c r="V46" s="378"/>
      <c r="W46" s="378"/>
      <c r="X46" s="378"/>
      <c r="Y46" s="378"/>
      <c r="Z46" s="378"/>
      <c r="AA46" s="378"/>
      <c r="AB46" s="378"/>
      <c r="AC46" s="378"/>
      <c r="AD46" s="378"/>
      <c r="AE46" s="378"/>
      <c r="AF46" s="378"/>
      <c r="AG46" s="378"/>
      <c r="AH46" s="378"/>
      <c r="AI46" s="378"/>
      <c r="AJ46" s="378"/>
      <c r="AK46" s="378"/>
      <c r="AL46" s="378"/>
      <c r="AM46" s="378"/>
      <c r="AN46" s="378"/>
      <c r="AO46" s="378"/>
      <c r="AP46" s="378"/>
      <c r="AQ46" s="378"/>
      <c r="AR46" s="378"/>
      <c r="AS46" s="378"/>
      <c r="AT46" s="378"/>
      <c r="AU46" s="378"/>
      <c r="AV46" s="378"/>
      <c r="AW46" s="378"/>
      <c r="AX46" s="378"/>
      <c r="AY46" s="378"/>
      <c r="AZ46" s="378"/>
    </row>
    <row r="47" spans="1:52" s="25" customFormat="1" ht="15" customHeight="1" x14ac:dyDescent="0.3">
      <c r="A47" s="6"/>
      <c r="B47" s="70" t="str">
        <f t="shared" si="8"/>
        <v>!!!</v>
      </c>
      <c r="C47" s="324"/>
      <c r="D47" s="221"/>
      <c r="E47" s="363"/>
      <c r="F47" s="221"/>
      <c r="G47" s="114"/>
      <c r="H47" s="286"/>
      <c r="I47" s="445" t="str">
        <f t="shared" si="7"/>
        <v>Leer</v>
      </c>
      <c r="J47" s="445" t="str">
        <f>VLOOKUP($C47,{"29 - Psychiatrie (Erwachsene)","BGIII";"30 - Kinder- und Jugendpsychiatrie","BGII";"31 - Psychosomatik","BGIII";0,"Leer"},2,0)</f>
        <v>Leer</v>
      </c>
      <c r="K47" s="445" t="str">
        <f>VLOOKUP($C47,{"29 - Psychiatrie (Erwachsene)","Teilgruppe";"30 - Kinder- und Jugendpsychiatrie","TeilgruppeKJP";"31 - Psychosomatik","Teilgruppe";0,"Leer"},2,0)</f>
        <v>Leer</v>
      </c>
      <c r="L47" s="445">
        <f t="shared" si="1"/>
        <v>0</v>
      </c>
      <c r="M47" s="445">
        <f t="shared" si="5"/>
        <v>0</v>
      </c>
      <c r="N47" s="445">
        <f t="shared" si="2"/>
        <v>0</v>
      </c>
      <c r="O47" s="445">
        <f t="shared" si="3"/>
        <v>0</v>
      </c>
      <c r="P47" s="445">
        <f t="shared" si="4"/>
        <v>0</v>
      </c>
      <c r="Q47" s="415" t="str">
        <f t="shared" si="6"/>
        <v>Nein</v>
      </c>
      <c r="R47" s="445">
        <f>IF('Angaben KH-Standort'!D$29='A8'!C47,IF('Angaben KH-Standort'!E$29="Ja",1,0),0)</f>
        <v>0</v>
      </c>
      <c r="S47" s="445">
        <f>IF('Angaben KH-Standort'!D$30='A8'!C47,IF('Angaben KH-Standort'!E$30="Ja",1,0),0)</f>
        <v>0</v>
      </c>
      <c r="T47" s="445">
        <f>IF('Angaben KH-Standort'!D$31='A8'!C47,IF('Angaben KH-Standort'!E$31="Ja",1,0),0)</f>
        <v>0</v>
      </c>
      <c r="U47" s="378"/>
      <c r="V47" s="378"/>
      <c r="W47" s="378"/>
      <c r="X47" s="378"/>
      <c r="Y47" s="378"/>
      <c r="Z47" s="378"/>
      <c r="AA47" s="378"/>
      <c r="AB47" s="378"/>
      <c r="AC47" s="378"/>
      <c r="AD47" s="378"/>
      <c r="AE47" s="378"/>
      <c r="AF47" s="378"/>
      <c r="AG47" s="378"/>
      <c r="AH47" s="378"/>
      <c r="AI47" s="378"/>
      <c r="AJ47" s="378"/>
      <c r="AK47" s="378"/>
      <c r="AL47" s="378"/>
      <c r="AM47" s="378"/>
      <c r="AN47" s="378"/>
      <c r="AO47" s="378"/>
      <c r="AP47" s="378"/>
      <c r="AQ47" s="378"/>
      <c r="AR47" s="378"/>
      <c r="AS47" s="378"/>
      <c r="AT47" s="378"/>
      <c r="AU47" s="378"/>
      <c r="AV47" s="378"/>
      <c r="AW47" s="378"/>
      <c r="AX47" s="378"/>
      <c r="AY47" s="378"/>
      <c r="AZ47" s="378"/>
    </row>
    <row r="48" spans="1:52" s="25" customFormat="1" ht="15" customHeight="1" x14ac:dyDescent="0.3">
      <c r="A48" s="6"/>
      <c r="B48" s="70" t="str">
        <f t="shared" si="8"/>
        <v>!!!</v>
      </c>
      <c r="C48" s="324"/>
      <c r="D48" s="221"/>
      <c r="E48" s="363"/>
      <c r="F48" s="221"/>
      <c r="G48" s="114"/>
      <c r="H48" s="286"/>
      <c r="I48" s="445" t="str">
        <f t="shared" si="7"/>
        <v>Leer</v>
      </c>
      <c r="J48" s="445" t="str">
        <f>VLOOKUP($C48,{"29 - Psychiatrie (Erwachsene)","BGIII";"30 - Kinder- und Jugendpsychiatrie","BGII";"31 - Psychosomatik","BGIII";0,"Leer"},2,0)</f>
        <v>Leer</v>
      </c>
      <c r="K48" s="445" t="str">
        <f>VLOOKUP($C48,{"29 - Psychiatrie (Erwachsene)","Teilgruppe";"30 - Kinder- und Jugendpsychiatrie","TeilgruppeKJP";"31 - Psychosomatik","Teilgruppe";0,"Leer"},2,0)</f>
        <v>Leer</v>
      </c>
      <c r="L48" s="445">
        <f t="shared" si="1"/>
        <v>0</v>
      </c>
      <c r="M48" s="445">
        <f t="shared" si="5"/>
        <v>0</v>
      </c>
      <c r="N48" s="445">
        <f t="shared" si="2"/>
        <v>0</v>
      </c>
      <c r="O48" s="445">
        <f t="shared" si="3"/>
        <v>0</v>
      </c>
      <c r="P48" s="445">
        <f t="shared" si="4"/>
        <v>0</v>
      </c>
      <c r="Q48" s="415" t="str">
        <f t="shared" si="6"/>
        <v>Nein</v>
      </c>
      <c r="R48" s="445">
        <f>IF('Angaben KH-Standort'!D$29='A8'!C48,IF('Angaben KH-Standort'!E$29="Ja",1,0),0)</f>
        <v>0</v>
      </c>
      <c r="S48" s="445">
        <f>IF('Angaben KH-Standort'!D$30='A8'!C48,IF('Angaben KH-Standort'!E$30="Ja",1,0),0)</f>
        <v>0</v>
      </c>
      <c r="T48" s="445">
        <f>IF('Angaben KH-Standort'!D$31='A8'!C48,IF('Angaben KH-Standort'!E$31="Ja",1,0),0)</f>
        <v>0</v>
      </c>
      <c r="U48" s="378"/>
      <c r="V48" s="378"/>
      <c r="W48" s="378"/>
      <c r="X48" s="378"/>
      <c r="Y48" s="378"/>
      <c r="Z48" s="378"/>
      <c r="AA48" s="378"/>
      <c r="AB48" s="378"/>
      <c r="AC48" s="378"/>
      <c r="AD48" s="378"/>
      <c r="AE48" s="378"/>
      <c r="AF48" s="378"/>
      <c r="AG48" s="378"/>
      <c r="AH48" s="378"/>
      <c r="AI48" s="378"/>
      <c r="AJ48" s="378"/>
      <c r="AK48" s="378"/>
      <c r="AL48" s="378"/>
      <c r="AM48" s="378"/>
      <c r="AN48" s="378"/>
      <c r="AO48" s="378"/>
      <c r="AP48" s="378"/>
      <c r="AQ48" s="378"/>
      <c r="AR48" s="378"/>
      <c r="AS48" s="378"/>
      <c r="AT48" s="378"/>
      <c r="AU48" s="378"/>
      <c r="AV48" s="378"/>
      <c r="AW48" s="378"/>
      <c r="AX48" s="378"/>
      <c r="AY48" s="378"/>
      <c r="AZ48" s="378"/>
    </row>
    <row r="49" spans="1:52" s="25" customFormat="1" ht="15" customHeight="1" x14ac:dyDescent="0.3">
      <c r="A49" s="6"/>
      <c r="B49" s="70" t="str">
        <f t="shared" si="8"/>
        <v>!!!</v>
      </c>
      <c r="C49" s="324"/>
      <c r="D49" s="221"/>
      <c r="E49" s="363"/>
      <c r="F49" s="221"/>
      <c r="G49" s="114"/>
      <c r="H49" s="286"/>
      <c r="I49" s="445" t="str">
        <f t="shared" si="7"/>
        <v>Leer</v>
      </c>
      <c r="J49" s="445" t="str">
        <f>VLOOKUP($C49,{"29 - Psychiatrie (Erwachsene)","BGIII";"30 - Kinder- und Jugendpsychiatrie","BGII";"31 - Psychosomatik","BGIII";0,"Leer"},2,0)</f>
        <v>Leer</v>
      </c>
      <c r="K49" s="445" t="str">
        <f>VLOOKUP($C49,{"29 - Psychiatrie (Erwachsene)","Teilgruppe";"30 - Kinder- und Jugendpsychiatrie","TeilgruppeKJP";"31 - Psychosomatik","Teilgruppe";0,"Leer"},2,0)</f>
        <v>Leer</v>
      </c>
      <c r="L49" s="445">
        <f t="shared" si="1"/>
        <v>0</v>
      </c>
      <c r="M49" s="445">
        <f t="shared" si="5"/>
        <v>0</v>
      </c>
      <c r="N49" s="445">
        <f t="shared" si="2"/>
        <v>0</v>
      </c>
      <c r="O49" s="445">
        <f t="shared" si="3"/>
        <v>0</v>
      </c>
      <c r="P49" s="445">
        <f t="shared" si="4"/>
        <v>0</v>
      </c>
      <c r="Q49" s="415" t="str">
        <f t="shared" si="6"/>
        <v>Nein</v>
      </c>
      <c r="R49" s="445">
        <f>IF('Angaben KH-Standort'!D$29='A8'!C49,IF('Angaben KH-Standort'!E$29="Ja",1,0),0)</f>
        <v>0</v>
      </c>
      <c r="S49" s="445">
        <f>IF('Angaben KH-Standort'!D$30='A8'!C49,IF('Angaben KH-Standort'!E$30="Ja",1,0),0)</f>
        <v>0</v>
      </c>
      <c r="T49" s="445">
        <f>IF('Angaben KH-Standort'!D$31='A8'!C49,IF('Angaben KH-Standort'!E$31="Ja",1,0),0)</f>
        <v>0</v>
      </c>
      <c r="U49" s="378"/>
      <c r="V49" s="378"/>
      <c r="W49" s="378"/>
      <c r="X49" s="378"/>
      <c r="Y49" s="378"/>
      <c r="Z49" s="378"/>
      <c r="AA49" s="378"/>
      <c r="AB49" s="378"/>
      <c r="AC49" s="378"/>
      <c r="AD49" s="378"/>
      <c r="AE49" s="378"/>
      <c r="AF49" s="378"/>
      <c r="AG49" s="378"/>
      <c r="AH49" s="378"/>
      <c r="AI49" s="378"/>
      <c r="AJ49" s="378"/>
      <c r="AK49" s="378"/>
      <c r="AL49" s="378"/>
      <c r="AM49" s="378"/>
      <c r="AN49" s="378"/>
      <c r="AO49" s="378"/>
      <c r="AP49" s="378"/>
      <c r="AQ49" s="378"/>
      <c r="AR49" s="378"/>
      <c r="AS49" s="378"/>
      <c r="AT49" s="378"/>
      <c r="AU49" s="378"/>
      <c r="AV49" s="378"/>
      <c r="AW49" s="378"/>
      <c r="AX49" s="378"/>
      <c r="AY49" s="378"/>
      <c r="AZ49" s="378"/>
    </row>
    <row r="50" spans="1:52" s="25" customFormat="1" ht="15" customHeight="1" x14ac:dyDescent="0.3">
      <c r="A50" s="6"/>
      <c r="B50" s="70" t="str">
        <f t="shared" si="8"/>
        <v>!!!</v>
      </c>
      <c r="C50" s="324"/>
      <c r="D50" s="221"/>
      <c r="E50" s="363"/>
      <c r="F50" s="221"/>
      <c r="G50" s="114"/>
      <c r="H50" s="286"/>
      <c r="I50" s="445" t="str">
        <f t="shared" si="7"/>
        <v>Leer</v>
      </c>
      <c r="J50" s="445" t="str">
        <f>VLOOKUP($C50,{"29 - Psychiatrie (Erwachsene)","BGIII";"30 - Kinder- und Jugendpsychiatrie","BGII";"31 - Psychosomatik","BGIII";0,"Leer"},2,0)</f>
        <v>Leer</v>
      </c>
      <c r="K50" s="445" t="str">
        <f>VLOOKUP($C50,{"29 - Psychiatrie (Erwachsene)","Teilgruppe";"30 - Kinder- und Jugendpsychiatrie","TeilgruppeKJP";"31 - Psychosomatik","Teilgruppe";0,"Leer"},2,0)</f>
        <v>Leer</v>
      </c>
      <c r="L50" s="445">
        <f t="shared" si="1"/>
        <v>0</v>
      </c>
      <c r="M50" s="445">
        <f t="shared" si="5"/>
        <v>0</v>
      </c>
      <c r="N50" s="445">
        <f t="shared" si="2"/>
        <v>0</v>
      </c>
      <c r="O50" s="445">
        <f t="shared" si="3"/>
        <v>0</v>
      </c>
      <c r="P50" s="445">
        <f t="shared" si="4"/>
        <v>0</v>
      </c>
      <c r="Q50" s="415" t="str">
        <f t="shared" si="6"/>
        <v>Nein</v>
      </c>
      <c r="R50" s="445">
        <f>IF('Angaben KH-Standort'!D$29='A8'!C50,IF('Angaben KH-Standort'!E$29="Ja",1,0),0)</f>
        <v>0</v>
      </c>
      <c r="S50" s="445">
        <f>IF('Angaben KH-Standort'!D$30='A8'!C50,IF('Angaben KH-Standort'!E$30="Ja",1,0),0)</f>
        <v>0</v>
      </c>
      <c r="T50" s="445">
        <f>IF('Angaben KH-Standort'!D$31='A8'!C50,IF('Angaben KH-Standort'!E$31="Ja",1,0),0)</f>
        <v>0</v>
      </c>
      <c r="U50" s="378"/>
      <c r="V50" s="378"/>
      <c r="W50" s="378"/>
      <c r="X50" s="378"/>
      <c r="Y50" s="378"/>
      <c r="Z50" s="378"/>
      <c r="AA50" s="378"/>
      <c r="AB50" s="378"/>
      <c r="AC50" s="378"/>
      <c r="AD50" s="378"/>
      <c r="AE50" s="378"/>
      <c r="AF50" s="378"/>
      <c r="AG50" s="378"/>
      <c r="AH50" s="378"/>
      <c r="AI50" s="378"/>
      <c r="AJ50" s="378"/>
      <c r="AK50" s="378"/>
      <c r="AL50" s="378"/>
      <c r="AM50" s="378"/>
      <c r="AN50" s="378"/>
      <c r="AO50" s="378"/>
      <c r="AP50" s="378"/>
      <c r="AQ50" s="378"/>
      <c r="AR50" s="378"/>
      <c r="AS50" s="378"/>
      <c r="AT50" s="378"/>
      <c r="AU50" s="378"/>
      <c r="AV50" s="378"/>
      <c r="AW50" s="378"/>
      <c r="AX50" s="378"/>
      <c r="AY50" s="378"/>
      <c r="AZ50" s="378"/>
    </row>
    <row r="51" spans="1:52" s="25" customFormat="1" ht="15" customHeight="1" x14ac:dyDescent="0.3">
      <c r="A51" s="6"/>
      <c r="B51" s="70" t="str">
        <f t="shared" si="8"/>
        <v>!!!</v>
      </c>
      <c r="C51" s="324"/>
      <c r="D51" s="221"/>
      <c r="E51" s="363"/>
      <c r="F51" s="221"/>
      <c r="G51" s="114"/>
      <c r="H51" s="286"/>
      <c r="I51" s="445" t="str">
        <f t="shared" si="7"/>
        <v>Leer</v>
      </c>
      <c r="J51" s="445" t="str">
        <f>VLOOKUP($C51,{"29 - Psychiatrie (Erwachsene)","BGIII";"30 - Kinder- und Jugendpsychiatrie","BGII";"31 - Psychosomatik","BGIII";0,"Leer"},2,0)</f>
        <v>Leer</v>
      </c>
      <c r="K51" s="445" t="str">
        <f>VLOOKUP($C51,{"29 - Psychiatrie (Erwachsene)","Teilgruppe";"30 - Kinder- und Jugendpsychiatrie","TeilgruppeKJP";"31 - Psychosomatik","Teilgruppe";0,"Leer"},2,0)</f>
        <v>Leer</v>
      </c>
      <c r="L51" s="445">
        <f t="shared" si="1"/>
        <v>0</v>
      </c>
      <c r="M51" s="445">
        <f t="shared" si="5"/>
        <v>0</v>
      </c>
      <c r="N51" s="445">
        <f t="shared" si="2"/>
        <v>0</v>
      </c>
      <c r="O51" s="445">
        <f t="shared" si="3"/>
        <v>0</v>
      </c>
      <c r="P51" s="445">
        <f t="shared" si="4"/>
        <v>0</v>
      </c>
      <c r="Q51" s="415" t="str">
        <f t="shared" si="6"/>
        <v>Nein</v>
      </c>
      <c r="R51" s="445">
        <f>IF('Angaben KH-Standort'!D$29='A8'!C51,IF('Angaben KH-Standort'!E$29="Ja",1,0),0)</f>
        <v>0</v>
      </c>
      <c r="S51" s="445">
        <f>IF('Angaben KH-Standort'!D$30='A8'!C51,IF('Angaben KH-Standort'!E$30="Ja",1,0),0)</f>
        <v>0</v>
      </c>
      <c r="T51" s="445">
        <f>IF('Angaben KH-Standort'!D$31='A8'!C51,IF('Angaben KH-Standort'!E$31="Ja",1,0),0)</f>
        <v>0</v>
      </c>
      <c r="U51" s="378"/>
      <c r="V51" s="378"/>
      <c r="W51" s="378"/>
      <c r="X51" s="378"/>
      <c r="Y51" s="378"/>
      <c r="Z51" s="378"/>
      <c r="AA51" s="378"/>
      <c r="AB51" s="378"/>
      <c r="AC51" s="378"/>
      <c r="AD51" s="378"/>
      <c r="AE51" s="378"/>
      <c r="AF51" s="378"/>
      <c r="AG51" s="378"/>
      <c r="AH51" s="378"/>
      <c r="AI51" s="378"/>
      <c r="AJ51" s="378"/>
      <c r="AK51" s="378"/>
      <c r="AL51" s="378"/>
      <c r="AM51" s="378"/>
      <c r="AN51" s="378"/>
      <c r="AO51" s="378"/>
      <c r="AP51" s="378"/>
      <c r="AQ51" s="378"/>
      <c r="AR51" s="378"/>
      <c r="AS51" s="378"/>
      <c r="AT51" s="378"/>
      <c r="AU51" s="378"/>
      <c r="AV51" s="378"/>
      <c r="AW51" s="378"/>
      <c r="AX51" s="378"/>
      <c r="AY51" s="378"/>
      <c r="AZ51" s="378"/>
    </row>
    <row r="52" spans="1:52" s="25" customFormat="1" ht="15" customHeight="1" x14ac:dyDescent="0.3">
      <c r="A52" s="6"/>
      <c r="B52" s="70" t="str">
        <f t="shared" si="8"/>
        <v>!!!</v>
      </c>
      <c r="C52" s="324"/>
      <c r="D52" s="221"/>
      <c r="E52" s="363"/>
      <c r="F52" s="221"/>
      <c r="G52" s="114"/>
      <c r="H52" s="286"/>
      <c r="I52" s="445" t="str">
        <f t="shared" si="7"/>
        <v>Leer</v>
      </c>
      <c r="J52" s="445" t="str">
        <f>VLOOKUP($C52,{"29 - Psychiatrie (Erwachsene)","BGIII";"30 - Kinder- und Jugendpsychiatrie","BGII";"31 - Psychosomatik","BGIII";0,"Leer"},2,0)</f>
        <v>Leer</v>
      </c>
      <c r="K52" s="445" t="str">
        <f>VLOOKUP($C52,{"29 - Psychiatrie (Erwachsene)","Teilgruppe";"30 - Kinder- und Jugendpsychiatrie","TeilgruppeKJP";"31 - Psychosomatik","Teilgruppe";0,"Leer"},2,0)</f>
        <v>Leer</v>
      </c>
      <c r="L52" s="445">
        <f t="shared" si="1"/>
        <v>0</v>
      </c>
      <c r="M52" s="445">
        <f t="shared" si="5"/>
        <v>0</v>
      </c>
      <c r="N52" s="445">
        <f t="shared" si="2"/>
        <v>0</v>
      </c>
      <c r="O52" s="445">
        <f t="shared" si="3"/>
        <v>0</v>
      </c>
      <c r="P52" s="445">
        <f t="shared" si="4"/>
        <v>0</v>
      </c>
      <c r="Q52" s="415" t="str">
        <f t="shared" si="6"/>
        <v>Nein</v>
      </c>
      <c r="R52" s="445">
        <f>IF('Angaben KH-Standort'!D$29='A8'!C52,IF('Angaben KH-Standort'!E$29="Ja",1,0),0)</f>
        <v>0</v>
      </c>
      <c r="S52" s="445">
        <f>IF('Angaben KH-Standort'!D$30='A8'!C52,IF('Angaben KH-Standort'!E$30="Ja",1,0),0)</f>
        <v>0</v>
      </c>
      <c r="T52" s="445">
        <f>IF('Angaben KH-Standort'!D$31='A8'!C52,IF('Angaben KH-Standort'!E$31="Ja",1,0),0)</f>
        <v>0</v>
      </c>
      <c r="U52" s="378"/>
      <c r="V52" s="378"/>
      <c r="W52" s="378"/>
      <c r="X52" s="378"/>
      <c r="Y52" s="378"/>
      <c r="Z52" s="378"/>
      <c r="AA52" s="378"/>
      <c r="AB52" s="378"/>
      <c r="AC52" s="378"/>
      <c r="AD52" s="378"/>
      <c r="AE52" s="378"/>
      <c r="AF52" s="378"/>
      <c r="AG52" s="378"/>
      <c r="AH52" s="378"/>
      <c r="AI52" s="378"/>
      <c r="AJ52" s="378"/>
      <c r="AK52" s="378"/>
      <c r="AL52" s="378"/>
      <c r="AM52" s="378"/>
      <c r="AN52" s="378"/>
      <c r="AO52" s="378"/>
      <c r="AP52" s="378"/>
      <c r="AQ52" s="378"/>
      <c r="AR52" s="378"/>
      <c r="AS52" s="378"/>
      <c r="AT52" s="378"/>
      <c r="AU52" s="378"/>
      <c r="AV52" s="378"/>
      <c r="AW52" s="378"/>
      <c r="AX52" s="378"/>
      <c r="AY52" s="378"/>
      <c r="AZ52" s="378"/>
    </row>
    <row r="53" spans="1:52" s="25" customFormat="1" ht="15" customHeight="1" x14ac:dyDescent="0.3">
      <c r="A53" s="6"/>
      <c r="B53" s="70" t="str">
        <f t="shared" si="8"/>
        <v>!!!</v>
      </c>
      <c r="C53" s="324"/>
      <c r="D53" s="221"/>
      <c r="E53" s="363"/>
      <c r="F53" s="221"/>
      <c r="G53" s="114"/>
      <c r="H53" s="286"/>
      <c r="I53" s="445" t="str">
        <f t="shared" si="7"/>
        <v>Leer</v>
      </c>
      <c r="J53" s="445" t="str">
        <f>VLOOKUP($C53,{"29 - Psychiatrie (Erwachsene)","BGIII";"30 - Kinder- und Jugendpsychiatrie","BGII";"31 - Psychosomatik","BGIII";0,"Leer"},2,0)</f>
        <v>Leer</v>
      </c>
      <c r="K53" s="445" t="str">
        <f>VLOOKUP($C53,{"29 - Psychiatrie (Erwachsene)","Teilgruppe";"30 - Kinder- und Jugendpsychiatrie","TeilgruppeKJP";"31 - Psychosomatik","Teilgruppe";0,"Leer"},2,0)</f>
        <v>Leer</v>
      </c>
      <c r="L53" s="445">
        <f t="shared" si="1"/>
        <v>0</v>
      </c>
      <c r="M53" s="445">
        <f t="shared" si="5"/>
        <v>0</v>
      </c>
      <c r="N53" s="445">
        <f t="shared" si="2"/>
        <v>0</v>
      </c>
      <c r="O53" s="445">
        <f t="shared" si="3"/>
        <v>0</v>
      </c>
      <c r="P53" s="445">
        <f t="shared" si="4"/>
        <v>0</v>
      </c>
      <c r="Q53" s="415" t="str">
        <f t="shared" si="6"/>
        <v>Nein</v>
      </c>
      <c r="R53" s="445">
        <f>IF('Angaben KH-Standort'!D$29='A8'!C53,IF('Angaben KH-Standort'!E$29="Ja",1,0),0)</f>
        <v>0</v>
      </c>
      <c r="S53" s="445">
        <f>IF('Angaben KH-Standort'!D$30='A8'!C53,IF('Angaben KH-Standort'!E$30="Ja",1,0),0)</f>
        <v>0</v>
      </c>
      <c r="T53" s="445">
        <f>IF('Angaben KH-Standort'!D$31='A8'!C53,IF('Angaben KH-Standort'!E$31="Ja",1,0),0)</f>
        <v>0</v>
      </c>
      <c r="U53" s="378"/>
      <c r="V53" s="378"/>
      <c r="W53" s="378"/>
      <c r="X53" s="378"/>
      <c r="Y53" s="378"/>
      <c r="Z53" s="378"/>
      <c r="AA53" s="378"/>
      <c r="AB53" s="378"/>
      <c r="AC53" s="378"/>
      <c r="AD53" s="378"/>
      <c r="AE53" s="378"/>
      <c r="AF53" s="378"/>
      <c r="AG53" s="378"/>
      <c r="AH53" s="378"/>
      <c r="AI53" s="378"/>
      <c r="AJ53" s="378"/>
      <c r="AK53" s="378"/>
      <c r="AL53" s="378"/>
      <c r="AM53" s="378"/>
      <c r="AN53" s="378"/>
      <c r="AO53" s="378"/>
      <c r="AP53" s="378"/>
      <c r="AQ53" s="378"/>
      <c r="AR53" s="378"/>
      <c r="AS53" s="378"/>
      <c r="AT53" s="378"/>
      <c r="AU53" s="378"/>
      <c r="AV53" s="378"/>
      <c r="AW53" s="378"/>
      <c r="AX53" s="378"/>
      <c r="AY53" s="378"/>
      <c r="AZ53" s="378"/>
    </row>
    <row r="54" spans="1:52" s="25" customFormat="1" ht="15" customHeight="1" x14ac:dyDescent="0.3">
      <c r="A54" s="6"/>
      <c r="B54" s="70" t="str">
        <f t="shared" si="8"/>
        <v>!!!</v>
      </c>
      <c r="C54" s="324"/>
      <c r="D54" s="221"/>
      <c r="E54" s="363"/>
      <c r="F54" s="221"/>
      <c r="G54" s="114"/>
      <c r="H54" s="286"/>
      <c r="I54" s="445" t="str">
        <f t="shared" si="7"/>
        <v>Leer</v>
      </c>
      <c r="J54" s="445" t="str">
        <f>VLOOKUP($C54,{"29 - Psychiatrie (Erwachsene)","BGIII";"30 - Kinder- und Jugendpsychiatrie","BGII";"31 - Psychosomatik","BGIII";0,"Leer"},2,0)</f>
        <v>Leer</v>
      </c>
      <c r="K54" s="445" t="str">
        <f>VLOOKUP($C54,{"29 - Psychiatrie (Erwachsene)","Teilgruppe";"30 - Kinder- und Jugendpsychiatrie","TeilgruppeKJP";"31 - Psychosomatik","Teilgruppe";0,"Leer"},2,0)</f>
        <v>Leer</v>
      </c>
      <c r="L54" s="445">
        <f t="shared" si="1"/>
        <v>0</v>
      </c>
      <c r="M54" s="445">
        <f t="shared" si="5"/>
        <v>0</v>
      </c>
      <c r="N54" s="445">
        <f t="shared" si="2"/>
        <v>0</v>
      </c>
      <c r="O54" s="445">
        <f t="shared" si="3"/>
        <v>0</v>
      </c>
      <c r="P54" s="445">
        <f t="shared" si="4"/>
        <v>0</v>
      </c>
      <c r="Q54" s="415" t="str">
        <f t="shared" si="6"/>
        <v>Nein</v>
      </c>
      <c r="R54" s="445">
        <f>IF('Angaben KH-Standort'!D$29='A8'!C54,IF('Angaben KH-Standort'!E$29="Ja",1,0),0)</f>
        <v>0</v>
      </c>
      <c r="S54" s="445">
        <f>IF('Angaben KH-Standort'!D$30='A8'!C54,IF('Angaben KH-Standort'!E$30="Ja",1,0),0)</f>
        <v>0</v>
      </c>
      <c r="T54" s="445">
        <f>IF('Angaben KH-Standort'!D$31='A8'!C54,IF('Angaben KH-Standort'!E$31="Ja",1,0),0)</f>
        <v>0</v>
      </c>
      <c r="U54" s="378"/>
      <c r="V54" s="378"/>
      <c r="W54" s="378"/>
      <c r="X54" s="378"/>
      <c r="Y54" s="378"/>
      <c r="Z54" s="378"/>
      <c r="AA54" s="378"/>
      <c r="AB54" s="378"/>
      <c r="AC54" s="378"/>
      <c r="AD54" s="378"/>
      <c r="AE54" s="378"/>
      <c r="AF54" s="378"/>
      <c r="AG54" s="378"/>
      <c r="AH54" s="378"/>
      <c r="AI54" s="378"/>
      <c r="AJ54" s="378"/>
      <c r="AK54" s="378"/>
      <c r="AL54" s="378"/>
      <c r="AM54" s="378"/>
      <c r="AN54" s="378"/>
      <c r="AO54" s="378"/>
      <c r="AP54" s="378"/>
      <c r="AQ54" s="378"/>
      <c r="AR54" s="378"/>
      <c r="AS54" s="378"/>
      <c r="AT54" s="378"/>
      <c r="AU54" s="378"/>
      <c r="AV54" s="378"/>
      <c r="AW54" s="378"/>
      <c r="AX54" s="378"/>
      <c r="AY54" s="378"/>
      <c r="AZ54" s="378"/>
    </row>
    <row r="55" spans="1:52" s="25" customFormat="1" ht="15" customHeight="1" x14ac:dyDescent="0.3">
      <c r="A55" s="6"/>
      <c r="B55" s="70" t="str">
        <f t="shared" si="8"/>
        <v>!!!</v>
      </c>
      <c r="C55" s="324"/>
      <c r="D55" s="221"/>
      <c r="E55" s="363"/>
      <c r="F55" s="221"/>
      <c r="G55" s="114"/>
      <c r="H55" s="286"/>
      <c r="I55" s="445" t="str">
        <f t="shared" si="7"/>
        <v>Leer</v>
      </c>
      <c r="J55" s="445" t="str">
        <f>VLOOKUP($C55,{"29 - Psychiatrie (Erwachsene)","BGIII";"30 - Kinder- und Jugendpsychiatrie","BGII";"31 - Psychosomatik","BGIII";0,"Leer"},2,0)</f>
        <v>Leer</v>
      </c>
      <c r="K55" s="445" t="str">
        <f>VLOOKUP($C55,{"29 - Psychiatrie (Erwachsene)","Teilgruppe";"30 - Kinder- und Jugendpsychiatrie","TeilgruppeKJP";"31 - Psychosomatik","Teilgruppe";0,"Leer"},2,0)</f>
        <v>Leer</v>
      </c>
      <c r="L55" s="445">
        <f t="shared" si="1"/>
        <v>0</v>
      </c>
      <c r="M55" s="445">
        <f t="shared" si="5"/>
        <v>0</v>
      </c>
      <c r="N55" s="445">
        <f t="shared" si="2"/>
        <v>0</v>
      </c>
      <c r="O55" s="445">
        <f t="shared" si="3"/>
        <v>0</v>
      </c>
      <c r="P55" s="445">
        <f t="shared" si="4"/>
        <v>0</v>
      </c>
      <c r="Q55" s="415" t="str">
        <f t="shared" si="6"/>
        <v>Nein</v>
      </c>
      <c r="R55" s="445">
        <f>IF('Angaben KH-Standort'!D$29='A8'!C55,IF('Angaben KH-Standort'!E$29="Ja",1,0),0)</f>
        <v>0</v>
      </c>
      <c r="S55" s="445">
        <f>IF('Angaben KH-Standort'!D$30='A8'!C55,IF('Angaben KH-Standort'!E$30="Ja",1,0),0)</f>
        <v>0</v>
      </c>
      <c r="T55" s="445">
        <f>IF('Angaben KH-Standort'!D$31='A8'!C55,IF('Angaben KH-Standort'!E$31="Ja",1,0),0)</f>
        <v>0</v>
      </c>
      <c r="U55" s="378"/>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c r="AT55" s="378"/>
      <c r="AU55" s="378"/>
      <c r="AV55" s="378"/>
      <c r="AW55" s="378"/>
      <c r="AX55" s="378"/>
      <c r="AY55" s="378"/>
      <c r="AZ55" s="378"/>
    </row>
    <row r="56" spans="1:52" s="25" customFormat="1" ht="15" customHeight="1" x14ac:dyDescent="0.3">
      <c r="A56" s="6"/>
      <c r="B56" s="70" t="str">
        <f t="shared" si="8"/>
        <v>!!!</v>
      </c>
      <c r="C56" s="324"/>
      <c r="D56" s="221"/>
      <c r="E56" s="363"/>
      <c r="F56" s="221"/>
      <c r="G56" s="114"/>
      <c r="H56" s="286"/>
      <c r="I56" s="445" t="str">
        <f t="shared" si="7"/>
        <v>Leer</v>
      </c>
      <c r="J56" s="445" t="str">
        <f>VLOOKUP($C56,{"29 - Psychiatrie (Erwachsene)","BGIII";"30 - Kinder- und Jugendpsychiatrie","BGII";"31 - Psychosomatik","BGIII";0,"Leer"},2,0)</f>
        <v>Leer</v>
      </c>
      <c r="K56" s="445" t="str">
        <f>VLOOKUP($C56,{"29 - Psychiatrie (Erwachsene)","Teilgruppe";"30 - Kinder- und Jugendpsychiatrie","TeilgruppeKJP";"31 - Psychosomatik","Teilgruppe";0,"Leer"},2,0)</f>
        <v>Leer</v>
      </c>
      <c r="L56" s="445">
        <f t="shared" si="1"/>
        <v>0</v>
      </c>
      <c r="M56" s="445">
        <f t="shared" si="5"/>
        <v>0</v>
      </c>
      <c r="N56" s="445">
        <f t="shared" si="2"/>
        <v>0</v>
      </c>
      <c r="O56" s="445">
        <f t="shared" si="3"/>
        <v>0</v>
      </c>
      <c r="P56" s="445">
        <f t="shared" si="4"/>
        <v>0</v>
      </c>
      <c r="Q56" s="415" t="str">
        <f t="shared" si="6"/>
        <v>Nein</v>
      </c>
      <c r="R56" s="445">
        <f>IF('Angaben KH-Standort'!D$29='A8'!C56,IF('Angaben KH-Standort'!E$29="Ja",1,0),0)</f>
        <v>0</v>
      </c>
      <c r="S56" s="445">
        <f>IF('Angaben KH-Standort'!D$30='A8'!C56,IF('Angaben KH-Standort'!E$30="Ja",1,0),0)</f>
        <v>0</v>
      </c>
      <c r="T56" s="445">
        <f>IF('Angaben KH-Standort'!D$31='A8'!C56,IF('Angaben KH-Standort'!E$31="Ja",1,0),0)</f>
        <v>0</v>
      </c>
      <c r="U56" s="378"/>
      <c r="V56" s="378"/>
      <c r="W56" s="378"/>
      <c r="X56" s="378"/>
      <c r="Y56" s="378"/>
      <c r="Z56" s="378"/>
      <c r="AA56" s="378"/>
      <c r="AB56" s="378"/>
      <c r="AC56" s="378"/>
      <c r="AD56" s="378"/>
      <c r="AE56" s="378"/>
      <c r="AF56" s="378"/>
      <c r="AG56" s="378"/>
      <c r="AH56" s="378"/>
      <c r="AI56" s="378"/>
      <c r="AJ56" s="378"/>
      <c r="AK56" s="378"/>
      <c r="AL56" s="378"/>
      <c r="AM56" s="378"/>
      <c r="AN56" s="378"/>
      <c r="AO56" s="378"/>
      <c r="AP56" s="378"/>
      <c r="AQ56" s="378"/>
      <c r="AR56" s="378"/>
      <c r="AS56" s="378"/>
      <c r="AT56" s="378"/>
      <c r="AU56" s="378"/>
      <c r="AV56" s="378"/>
      <c r="AW56" s="378"/>
      <c r="AX56" s="378"/>
      <c r="AY56" s="378"/>
      <c r="AZ56" s="378"/>
    </row>
    <row r="57" spans="1:52" s="25" customFormat="1" ht="15" customHeight="1" x14ac:dyDescent="0.3">
      <c r="A57" s="6"/>
      <c r="B57" s="70" t="str">
        <f t="shared" si="8"/>
        <v>!!!</v>
      </c>
      <c r="C57" s="324"/>
      <c r="D57" s="221"/>
      <c r="E57" s="363"/>
      <c r="F57" s="221"/>
      <c r="G57" s="114"/>
      <c r="H57" s="286"/>
      <c r="I57" s="445" t="str">
        <f t="shared" si="7"/>
        <v>Leer</v>
      </c>
      <c r="J57" s="445" t="str">
        <f>VLOOKUP($C57,{"29 - Psychiatrie (Erwachsene)","BGIII";"30 - Kinder- und Jugendpsychiatrie","BGII";"31 - Psychosomatik","BGIII";0,"Leer"},2,0)</f>
        <v>Leer</v>
      </c>
      <c r="K57" s="445" t="str">
        <f>VLOOKUP($C57,{"29 - Psychiatrie (Erwachsene)","Teilgruppe";"30 - Kinder- und Jugendpsychiatrie","TeilgruppeKJP";"31 - Psychosomatik","Teilgruppe";0,"Leer"},2,0)</f>
        <v>Leer</v>
      </c>
      <c r="L57" s="445">
        <f t="shared" si="1"/>
        <v>0</v>
      </c>
      <c r="M57" s="445">
        <f t="shared" si="5"/>
        <v>0</v>
      </c>
      <c r="N57" s="445">
        <f t="shared" si="2"/>
        <v>0</v>
      </c>
      <c r="O57" s="445">
        <f t="shared" si="3"/>
        <v>0</v>
      </c>
      <c r="P57" s="445">
        <f t="shared" si="4"/>
        <v>0</v>
      </c>
      <c r="Q57" s="415" t="str">
        <f t="shared" si="6"/>
        <v>Nein</v>
      </c>
      <c r="R57" s="445">
        <f>IF('Angaben KH-Standort'!D$29='A8'!C57,IF('Angaben KH-Standort'!E$29="Ja",1,0),0)</f>
        <v>0</v>
      </c>
      <c r="S57" s="445">
        <f>IF('Angaben KH-Standort'!D$30='A8'!C57,IF('Angaben KH-Standort'!E$30="Ja",1,0),0)</f>
        <v>0</v>
      </c>
      <c r="T57" s="445">
        <f>IF('Angaben KH-Standort'!D$31='A8'!C57,IF('Angaben KH-Standort'!E$31="Ja",1,0),0)</f>
        <v>0</v>
      </c>
      <c r="U57" s="378"/>
      <c r="V57" s="378"/>
      <c r="W57" s="378"/>
      <c r="X57" s="378"/>
      <c r="Y57" s="378"/>
      <c r="Z57" s="378"/>
      <c r="AA57" s="378"/>
      <c r="AB57" s="378"/>
      <c r="AC57" s="378"/>
      <c r="AD57" s="378"/>
      <c r="AE57" s="378"/>
      <c r="AF57" s="378"/>
      <c r="AG57" s="378"/>
      <c r="AH57" s="378"/>
      <c r="AI57" s="378"/>
      <c r="AJ57" s="378"/>
      <c r="AK57" s="378"/>
      <c r="AL57" s="378"/>
      <c r="AM57" s="378"/>
      <c r="AN57" s="378"/>
      <c r="AO57" s="378"/>
      <c r="AP57" s="378"/>
      <c r="AQ57" s="378"/>
      <c r="AR57" s="378"/>
      <c r="AS57" s="378"/>
      <c r="AT57" s="378"/>
      <c r="AU57" s="378"/>
      <c r="AV57" s="378"/>
      <c r="AW57" s="378"/>
      <c r="AX57" s="378"/>
      <c r="AY57" s="378"/>
      <c r="AZ57" s="378"/>
    </row>
    <row r="58" spans="1:52" s="25" customFormat="1" ht="15" customHeight="1" x14ac:dyDescent="0.3">
      <c r="A58" s="6"/>
      <c r="B58" s="70" t="str">
        <f t="shared" si="8"/>
        <v>!!!</v>
      </c>
      <c r="C58" s="324"/>
      <c r="D58" s="221"/>
      <c r="E58" s="363"/>
      <c r="F58" s="221"/>
      <c r="G58" s="114"/>
      <c r="H58" s="286"/>
      <c r="I58" s="445" t="str">
        <f t="shared" si="7"/>
        <v>Leer</v>
      </c>
      <c r="J58" s="445" t="str">
        <f>VLOOKUP($C58,{"29 - Psychiatrie (Erwachsene)","BGIII";"30 - Kinder- und Jugendpsychiatrie","BGII";"31 - Psychosomatik","BGIII";0,"Leer"},2,0)</f>
        <v>Leer</v>
      </c>
      <c r="K58" s="445" t="str">
        <f>VLOOKUP($C58,{"29 - Psychiatrie (Erwachsene)","Teilgruppe";"30 - Kinder- und Jugendpsychiatrie","TeilgruppeKJP";"31 - Psychosomatik","Teilgruppe";0,"Leer"},2,0)</f>
        <v>Leer</v>
      </c>
      <c r="L58" s="445">
        <f t="shared" si="1"/>
        <v>0</v>
      </c>
      <c r="M58" s="445">
        <f t="shared" si="5"/>
        <v>0</v>
      </c>
      <c r="N58" s="445">
        <f t="shared" si="2"/>
        <v>0</v>
      </c>
      <c r="O58" s="445">
        <f t="shared" si="3"/>
        <v>0</v>
      </c>
      <c r="P58" s="445">
        <f t="shared" si="4"/>
        <v>0</v>
      </c>
      <c r="Q58" s="415" t="str">
        <f t="shared" si="6"/>
        <v>Nein</v>
      </c>
      <c r="R58" s="445">
        <f>IF('Angaben KH-Standort'!D$29='A8'!C58,IF('Angaben KH-Standort'!E$29="Ja",1,0),0)</f>
        <v>0</v>
      </c>
      <c r="S58" s="445">
        <f>IF('Angaben KH-Standort'!D$30='A8'!C58,IF('Angaben KH-Standort'!E$30="Ja",1,0),0)</f>
        <v>0</v>
      </c>
      <c r="T58" s="445">
        <f>IF('Angaben KH-Standort'!D$31='A8'!C58,IF('Angaben KH-Standort'!E$31="Ja",1,0),0)</f>
        <v>0</v>
      </c>
      <c r="U58" s="378"/>
      <c r="V58" s="378"/>
      <c r="W58" s="378"/>
      <c r="X58" s="378"/>
      <c r="Y58" s="378"/>
      <c r="Z58" s="378"/>
      <c r="AA58" s="378"/>
      <c r="AB58" s="378"/>
      <c r="AC58" s="378"/>
      <c r="AD58" s="378"/>
      <c r="AE58" s="378"/>
      <c r="AF58" s="378"/>
      <c r="AG58" s="378"/>
      <c r="AH58" s="378"/>
      <c r="AI58" s="378"/>
      <c r="AJ58" s="378"/>
      <c r="AK58" s="378"/>
      <c r="AL58" s="378"/>
      <c r="AM58" s="378"/>
      <c r="AN58" s="378"/>
      <c r="AO58" s="378"/>
      <c r="AP58" s="378"/>
      <c r="AQ58" s="378"/>
      <c r="AR58" s="378"/>
      <c r="AS58" s="378"/>
      <c r="AT58" s="378"/>
      <c r="AU58" s="378"/>
      <c r="AV58" s="378"/>
      <c r="AW58" s="378"/>
      <c r="AX58" s="378"/>
      <c r="AY58" s="378"/>
      <c r="AZ58" s="378"/>
    </row>
    <row r="59" spans="1:52" s="25" customFormat="1" ht="15" customHeight="1" x14ac:dyDescent="0.3">
      <c r="A59" s="6"/>
      <c r="B59" s="70" t="str">
        <f t="shared" si="8"/>
        <v>!!!</v>
      </c>
      <c r="C59" s="324"/>
      <c r="D59" s="221"/>
      <c r="E59" s="363"/>
      <c r="F59" s="221"/>
      <c r="G59" s="114"/>
      <c r="H59" s="286"/>
      <c r="I59" s="445" t="str">
        <f t="shared" si="7"/>
        <v>Leer</v>
      </c>
      <c r="J59" s="445" t="str">
        <f>VLOOKUP($C59,{"29 - Psychiatrie (Erwachsene)","BGIII";"30 - Kinder- und Jugendpsychiatrie","BGII";"31 - Psychosomatik","BGIII";0,"Leer"},2,0)</f>
        <v>Leer</v>
      </c>
      <c r="K59" s="445" t="str">
        <f>VLOOKUP($C59,{"29 - Psychiatrie (Erwachsene)","Teilgruppe";"30 - Kinder- und Jugendpsychiatrie","TeilgruppeKJP";"31 - Psychosomatik","Teilgruppe";0,"Leer"},2,0)</f>
        <v>Leer</v>
      </c>
      <c r="L59" s="445">
        <f t="shared" ref="L59:L90" si="9">IF(LEN(B59)&gt;0,0,1)</f>
        <v>0</v>
      </c>
      <c r="M59" s="445">
        <f t="shared" si="5"/>
        <v>0</v>
      </c>
      <c r="N59" s="445">
        <f t="shared" ref="N59:N90" si="10">IF(LEN(D59)&gt;0,1,0)</f>
        <v>0</v>
      </c>
      <c r="O59" s="445">
        <f t="shared" ref="O59:O90" si="11">IF(LEN(E59)&gt;0,1,0)</f>
        <v>0</v>
      </c>
      <c r="P59" s="445">
        <f t="shared" ref="P59:P90" si="12">IF(LEN(F59)&gt;0,1,0)</f>
        <v>0</v>
      </c>
      <c r="Q59" s="415" t="str">
        <f t="shared" si="6"/>
        <v>Nein</v>
      </c>
      <c r="R59" s="445">
        <f>IF('Angaben KH-Standort'!D$29='A8'!C59,IF('Angaben KH-Standort'!E$29="Ja",1,0),0)</f>
        <v>0</v>
      </c>
      <c r="S59" s="445">
        <f>IF('Angaben KH-Standort'!D$30='A8'!C59,IF('Angaben KH-Standort'!E$30="Ja",1,0),0)</f>
        <v>0</v>
      </c>
      <c r="T59" s="445">
        <f>IF('Angaben KH-Standort'!D$31='A8'!C59,IF('Angaben KH-Standort'!E$31="Ja",1,0),0)</f>
        <v>0</v>
      </c>
      <c r="U59" s="378"/>
      <c r="V59" s="378"/>
      <c r="W59" s="378"/>
      <c r="X59" s="378"/>
      <c r="Y59" s="378"/>
      <c r="Z59" s="378"/>
      <c r="AA59" s="378"/>
      <c r="AB59" s="378"/>
      <c r="AC59" s="378"/>
      <c r="AD59" s="378"/>
      <c r="AE59" s="378"/>
      <c r="AF59" s="378"/>
      <c r="AG59" s="378"/>
      <c r="AH59" s="378"/>
      <c r="AI59" s="378"/>
      <c r="AJ59" s="378"/>
      <c r="AK59" s="378"/>
      <c r="AL59" s="378"/>
      <c r="AM59" s="378"/>
      <c r="AN59" s="378"/>
      <c r="AO59" s="378"/>
      <c r="AP59" s="378"/>
      <c r="AQ59" s="378"/>
      <c r="AR59" s="378"/>
      <c r="AS59" s="378"/>
      <c r="AT59" s="378"/>
      <c r="AU59" s="378"/>
      <c r="AV59" s="378"/>
      <c r="AW59" s="378"/>
      <c r="AX59" s="378"/>
      <c r="AY59" s="378"/>
      <c r="AZ59" s="378"/>
    </row>
    <row r="60" spans="1:52" s="25" customFormat="1" ht="15" customHeight="1" x14ac:dyDescent="0.3">
      <c r="A60" s="6"/>
      <c r="B60" s="70" t="str">
        <f t="shared" si="8"/>
        <v>!!!</v>
      </c>
      <c r="C60" s="324"/>
      <c r="D60" s="221"/>
      <c r="E60" s="363"/>
      <c r="F60" s="221"/>
      <c r="G60" s="114"/>
      <c r="H60" s="286"/>
      <c r="I60" s="445" t="str">
        <f t="shared" si="7"/>
        <v>Leer</v>
      </c>
      <c r="J60" s="445" t="str">
        <f>VLOOKUP($C60,{"29 - Psychiatrie (Erwachsene)","BGIII";"30 - Kinder- und Jugendpsychiatrie","BGII";"31 - Psychosomatik","BGIII";0,"Leer"},2,0)</f>
        <v>Leer</v>
      </c>
      <c r="K60" s="445" t="str">
        <f>VLOOKUP($C60,{"29 - Psychiatrie (Erwachsene)","Teilgruppe";"30 - Kinder- und Jugendpsychiatrie","TeilgruppeKJP";"31 - Psychosomatik","Teilgruppe";0,"Leer"},2,0)</f>
        <v>Leer</v>
      </c>
      <c r="L60" s="445">
        <f t="shared" si="9"/>
        <v>0</v>
      </c>
      <c r="M60" s="445">
        <f t="shared" si="5"/>
        <v>0</v>
      </c>
      <c r="N60" s="445">
        <f t="shared" si="10"/>
        <v>0</v>
      </c>
      <c r="O60" s="445">
        <f t="shared" si="11"/>
        <v>0</v>
      </c>
      <c r="P60" s="445">
        <f t="shared" si="12"/>
        <v>0</v>
      </c>
      <c r="Q60" s="415" t="str">
        <f t="shared" si="6"/>
        <v>Nein</v>
      </c>
      <c r="R60" s="445">
        <f>IF('Angaben KH-Standort'!D$29='A8'!C60,IF('Angaben KH-Standort'!E$29="Ja",1,0),0)</f>
        <v>0</v>
      </c>
      <c r="S60" s="445">
        <f>IF('Angaben KH-Standort'!D$30='A8'!C60,IF('Angaben KH-Standort'!E$30="Ja",1,0),0)</f>
        <v>0</v>
      </c>
      <c r="T60" s="445">
        <f>IF('Angaben KH-Standort'!D$31='A8'!C60,IF('Angaben KH-Standort'!E$31="Ja",1,0),0)</f>
        <v>0</v>
      </c>
      <c r="U60" s="378"/>
      <c r="V60" s="378"/>
      <c r="W60" s="378"/>
      <c r="X60" s="378"/>
      <c r="Y60" s="378"/>
      <c r="Z60" s="378"/>
      <c r="AA60" s="378"/>
      <c r="AB60" s="378"/>
      <c r="AC60" s="378"/>
      <c r="AD60" s="378"/>
      <c r="AE60" s="378"/>
      <c r="AF60" s="378"/>
      <c r="AG60" s="378"/>
      <c r="AH60" s="378"/>
      <c r="AI60" s="378"/>
      <c r="AJ60" s="378"/>
      <c r="AK60" s="378"/>
      <c r="AL60" s="378"/>
      <c r="AM60" s="378"/>
      <c r="AN60" s="378"/>
      <c r="AO60" s="378"/>
      <c r="AP60" s="378"/>
      <c r="AQ60" s="378"/>
      <c r="AR60" s="378"/>
      <c r="AS60" s="378"/>
      <c r="AT60" s="378"/>
      <c r="AU60" s="378"/>
      <c r="AV60" s="378"/>
      <c r="AW60" s="378"/>
      <c r="AX60" s="378"/>
      <c r="AY60" s="378"/>
      <c r="AZ60" s="378"/>
    </row>
    <row r="61" spans="1:52" s="25" customFormat="1" ht="15" customHeight="1" x14ac:dyDescent="0.3">
      <c r="A61" s="6"/>
      <c r="B61" s="70" t="str">
        <f t="shared" si="8"/>
        <v>!!!</v>
      </c>
      <c r="C61" s="324"/>
      <c r="D61" s="221"/>
      <c r="E61" s="363"/>
      <c r="F61" s="221"/>
      <c r="G61" s="114"/>
      <c r="H61" s="286"/>
      <c r="I61" s="445" t="str">
        <f t="shared" si="7"/>
        <v>Leer</v>
      </c>
      <c r="J61" s="445" t="str">
        <f>VLOOKUP($C61,{"29 - Psychiatrie (Erwachsene)","BGIII";"30 - Kinder- und Jugendpsychiatrie","BGII";"31 - Psychosomatik","BGIII";0,"Leer"},2,0)</f>
        <v>Leer</v>
      </c>
      <c r="K61" s="445" t="str">
        <f>VLOOKUP($C61,{"29 - Psychiatrie (Erwachsene)","Teilgruppe";"30 - Kinder- und Jugendpsychiatrie","TeilgruppeKJP";"31 - Psychosomatik","Teilgruppe";0,"Leer"},2,0)</f>
        <v>Leer</v>
      </c>
      <c r="L61" s="445">
        <f t="shared" si="9"/>
        <v>0</v>
      </c>
      <c r="M61" s="445">
        <f t="shared" si="5"/>
        <v>0</v>
      </c>
      <c r="N61" s="445">
        <f t="shared" si="10"/>
        <v>0</v>
      </c>
      <c r="O61" s="445">
        <f t="shared" si="11"/>
        <v>0</v>
      </c>
      <c r="P61" s="445">
        <f t="shared" si="12"/>
        <v>0</v>
      </c>
      <c r="Q61" s="415" t="str">
        <f t="shared" si="6"/>
        <v>Nein</v>
      </c>
      <c r="R61" s="445">
        <f>IF('Angaben KH-Standort'!D$29='A8'!C61,IF('Angaben KH-Standort'!E$29="Ja",1,0),0)</f>
        <v>0</v>
      </c>
      <c r="S61" s="445">
        <f>IF('Angaben KH-Standort'!D$30='A8'!C61,IF('Angaben KH-Standort'!E$30="Ja",1,0),0)</f>
        <v>0</v>
      </c>
      <c r="T61" s="445">
        <f>IF('Angaben KH-Standort'!D$31='A8'!C61,IF('Angaben KH-Standort'!E$31="Ja",1,0),0)</f>
        <v>0</v>
      </c>
      <c r="U61" s="378"/>
      <c r="V61" s="378"/>
      <c r="W61" s="378"/>
      <c r="X61" s="378"/>
      <c r="Y61" s="378"/>
      <c r="Z61" s="378"/>
      <c r="AA61" s="378"/>
      <c r="AB61" s="378"/>
      <c r="AC61" s="378"/>
      <c r="AD61" s="378"/>
      <c r="AE61" s="378"/>
      <c r="AF61" s="378"/>
      <c r="AG61" s="378"/>
      <c r="AH61" s="378"/>
      <c r="AI61" s="378"/>
      <c r="AJ61" s="378"/>
      <c r="AK61" s="378"/>
      <c r="AL61" s="378"/>
      <c r="AM61" s="378"/>
      <c r="AN61" s="378"/>
      <c r="AO61" s="378"/>
      <c r="AP61" s="378"/>
      <c r="AQ61" s="378"/>
      <c r="AR61" s="378"/>
      <c r="AS61" s="378"/>
      <c r="AT61" s="378"/>
      <c r="AU61" s="378"/>
      <c r="AV61" s="378"/>
      <c r="AW61" s="378"/>
      <c r="AX61" s="378"/>
      <c r="AY61" s="378"/>
      <c r="AZ61" s="378"/>
    </row>
    <row r="62" spans="1:52" s="25" customFormat="1" ht="15" customHeight="1" x14ac:dyDescent="0.3">
      <c r="A62" s="6"/>
      <c r="B62" s="70" t="str">
        <f t="shared" si="8"/>
        <v>!!!</v>
      </c>
      <c r="C62" s="324"/>
      <c r="D62" s="221"/>
      <c r="E62" s="363"/>
      <c r="F62" s="221"/>
      <c r="G62" s="114"/>
      <c r="H62" s="286"/>
      <c r="I62" s="445" t="str">
        <f t="shared" si="7"/>
        <v>Leer</v>
      </c>
      <c r="J62" s="445" t="str">
        <f>VLOOKUP($C62,{"29 - Psychiatrie (Erwachsene)","BGIII";"30 - Kinder- und Jugendpsychiatrie","BGII";"31 - Psychosomatik","BGIII";0,"Leer"},2,0)</f>
        <v>Leer</v>
      </c>
      <c r="K62" s="445" t="str">
        <f>VLOOKUP($C62,{"29 - Psychiatrie (Erwachsene)","Teilgruppe";"30 - Kinder- und Jugendpsychiatrie","TeilgruppeKJP";"31 - Psychosomatik","Teilgruppe";0,"Leer"},2,0)</f>
        <v>Leer</v>
      </c>
      <c r="L62" s="445">
        <f t="shared" si="9"/>
        <v>0</v>
      </c>
      <c r="M62" s="445">
        <f t="shared" si="5"/>
        <v>0</v>
      </c>
      <c r="N62" s="445">
        <f t="shared" si="10"/>
        <v>0</v>
      </c>
      <c r="O62" s="445">
        <f t="shared" si="11"/>
        <v>0</v>
      </c>
      <c r="P62" s="445">
        <f t="shared" si="12"/>
        <v>0</v>
      </c>
      <c r="Q62" s="415" t="str">
        <f t="shared" si="6"/>
        <v>Nein</v>
      </c>
      <c r="R62" s="445">
        <f>IF('Angaben KH-Standort'!D$29='A8'!C62,IF('Angaben KH-Standort'!E$29="Ja",1,0),0)</f>
        <v>0</v>
      </c>
      <c r="S62" s="445">
        <f>IF('Angaben KH-Standort'!D$30='A8'!C62,IF('Angaben KH-Standort'!E$30="Ja",1,0),0)</f>
        <v>0</v>
      </c>
      <c r="T62" s="445">
        <f>IF('Angaben KH-Standort'!D$31='A8'!C62,IF('Angaben KH-Standort'!E$31="Ja",1,0),0)</f>
        <v>0</v>
      </c>
      <c r="U62" s="378"/>
      <c r="V62" s="378"/>
      <c r="W62" s="378"/>
      <c r="X62" s="378"/>
      <c r="Y62" s="378"/>
      <c r="Z62" s="378"/>
      <c r="AA62" s="378"/>
      <c r="AB62" s="378"/>
      <c r="AC62" s="378"/>
      <c r="AD62" s="378"/>
      <c r="AE62" s="378"/>
      <c r="AF62" s="378"/>
      <c r="AG62" s="378"/>
      <c r="AH62" s="378"/>
      <c r="AI62" s="378"/>
      <c r="AJ62" s="378"/>
      <c r="AK62" s="378"/>
      <c r="AL62" s="378"/>
      <c r="AM62" s="378"/>
      <c r="AN62" s="378"/>
      <c r="AO62" s="378"/>
      <c r="AP62" s="378"/>
      <c r="AQ62" s="378"/>
      <c r="AR62" s="378"/>
      <c r="AS62" s="378"/>
      <c r="AT62" s="378"/>
      <c r="AU62" s="378"/>
      <c r="AV62" s="378"/>
      <c r="AW62" s="378"/>
      <c r="AX62" s="378"/>
      <c r="AY62" s="378"/>
      <c r="AZ62" s="378"/>
    </row>
    <row r="63" spans="1:52" s="25" customFormat="1" ht="15" customHeight="1" x14ac:dyDescent="0.3">
      <c r="A63" s="6"/>
      <c r="B63" s="70" t="str">
        <f t="shared" si="8"/>
        <v>!!!</v>
      </c>
      <c r="C63" s="324"/>
      <c r="D63" s="221"/>
      <c r="E63" s="363"/>
      <c r="F63" s="221"/>
      <c r="G63" s="114"/>
      <c r="H63" s="286"/>
      <c r="I63" s="445" t="str">
        <f t="shared" si="7"/>
        <v>Leer</v>
      </c>
      <c r="J63" s="445" t="str">
        <f>VLOOKUP($C63,{"29 - Psychiatrie (Erwachsene)","BGIII";"30 - Kinder- und Jugendpsychiatrie","BGII";"31 - Psychosomatik","BGIII";0,"Leer"},2,0)</f>
        <v>Leer</v>
      </c>
      <c r="K63" s="445" t="str">
        <f>VLOOKUP($C63,{"29 - Psychiatrie (Erwachsene)","Teilgruppe";"30 - Kinder- und Jugendpsychiatrie","TeilgruppeKJP";"31 - Psychosomatik","Teilgruppe";0,"Leer"},2,0)</f>
        <v>Leer</v>
      </c>
      <c r="L63" s="445">
        <f t="shared" si="9"/>
        <v>0</v>
      </c>
      <c r="M63" s="445">
        <f t="shared" si="5"/>
        <v>0</v>
      </c>
      <c r="N63" s="445">
        <f t="shared" si="10"/>
        <v>0</v>
      </c>
      <c r="O63" s="445">
        <f t="shared" si="11"/>
        <v>0</v>
      </c>
      <c r="P63" s="445">
        <f t="shared" si="12"/>
        <v>0</v>
      </c>
      <c r="Q63" s="415" t="str">
        <f t="shared" si="6"/>
        <v>Nein</v>
      </c>
      <c r="R63" s="445">
        <f>IF('Angaben KH-Standort'!D$29='A8'!C63,IF('Angaben KH-Standort'!E$29="Ja",1,0),0)</f>
        <v>0</v>
      </c>
      <c r="S63" s="445">
        <f>IF('Angaben KH-Standort'!D$30='A8'!C63,IF('Angaben KH-Standort'!E$30="Ja",1,0),0)</f>
        <v>0</v>
      </c>
      <c r="T63" s="445">
        <f>IF('Angaben KH-Standort'!D$31='A8'!C63,IF('Angaben KH-Standort'!E$31="Ja",1,0),0)</f>
        <v>0</v>
      </c>
      <c r="U63" s="378"/>
      <c r="V63" s="378"/>
      <c r="W63" s="378"/>
      <c r="X63" s="378"/>
      <c r="Y63" s="378"/>
      <c r="Z63" s="378"/>
      <c r="AA63" s="378"/>
      <c r="AB63" s="378"/>
      <c r="AC63" s="378"/>
      <c r="AD63" s="378"/>
      <c r="AE63" s="378"/>
      <c r="AF63" s="378"/>
      <c r="AG63" s="378"/>
      <c r="AH63" s="378"/>
      <c r="AI63" s="378"/>
      <c r="AJ63" s="378"/>
      <c r="AK63" s="378"/>
      <c r="AL63" s="378"/>
      <c r="AM63" s="378"/>
      <c r="AN63" s="378"/>
      <c r="AO63" s="378"/>
      <c r="AP63" s="378"/>
      <c r="AQ63" s="378"/>
      <c r="AR63" s="378"/>
      <c r="AS63" s="378"/>
      <c r="AT63" s="378"/>
      <c r="AU63" s="378"/>
      <c r="AV63" s="378"/>
      <c r="AW63" s="378"/>
      <c r="AX63" s="378"/>
      <c r="AY63" s="378"/>
      <c r="AZ63" s="378"/>
    </row>
    <row r="64" spans="1:52" s="25" customFormat="1" ht="15" customHeight="1" x14ac:dyDescent="0.3">
      <c r="A64" s="6"/>
      <c r="B64" s="70" t="str">
        <f t="shared" si="8"/>
        <v>!!!</v>
      </c>
      <c r="C64" s="324"/>
      <c r="D64" s="221"/>
      <c r="E64" s="363"/>
      <c r="F64" s="221"/>
      <c r="G64" s="114"/>
      <c r="H64" s="286"/>
      <c r="I64" s="445" t="str">
        <f t="shared" si="7"/>
        <v>Leer</v>
      </c>
      <c r="J64" s="445" t="str">
        <f>VLOOKUP($C64,{"29 - Psychiatrie (Erwachsene)","BGIII";"30 - Kinder- und Jugendpsychiatrie","BGII";"31 - Psychosomatik","BGIII";0,"Leer"},2,0)</f>
        <v>Leer</v>
      </c>
      <c r="K64" s="445" t="str">
        <f>VLOOKUP($C64,{"29 - Psychiatrie (Erwachsene)","Teilgruppe";"30 - Kinder- und Jugendpsychiatrie","TeilgruppeKJP";"31 - Psychosomatik","Teilgruppe";0,"Leer"},2,0)</f>
        <v>Leer</v>
      </c>
      <c r="L64" s="445">
        <f t="shared" si="9"/>
        <v>0</v>
      </c>
      <c r="M64" s="445">
        <f t="shared" si="5"/>
        <v>0</v>
      </c>
      <c r="N64" s="445">
        <f t="shared" si="10"/>
        <v>0</v>
      </c>
      <c r="O64" s="445">
        <f t="shared" si="11"/>
        <v>0</v>
      </c>
      <c r="P64" s="445">
        <f t="shared" si="12"/>
        <v>0</v>
      </c>
      <c r="Q64" s="415" t="str">
        <f t="shared" si="6"/>
        <v>Nein</v>
      </c>
      <c r="R64" s="445">
        <f>IF('Angaben KH-Standort'!D$29='A8'!C64,IF('Angaben KH-Standort'!E$29="Ja",1,0),0)</f>
        <v>0</v>
      </c>
      <c r="S64" s="445">
        <f>IF('Angaben KH-Standort'!D$30='A8'!C64,IF('Angaben KH-Standort'!E$30="Ja",1,0),0)</f>
        <v>0</v>
      </c>
      <c r="T64" s="445">
        <f>IF('Angaben KH-Standort'!D$31='A8'!C64,IF('Angaben KH-Standort'!E$31="Ja",1,0),0)</f>
        <v>0</v>
      </c>
      <c r="U64" s="378"/>
      <c r="V64" s="378"/>
      <c r="W64" s="378"/>
      <c r="X64" s="378"/>
      <c r="Y64" s="378"/>
      <c r="Z64" s="378"/>
      <c r="AA64" s="378"/>
      <c r="AB64" s="378"/>
      <c r="AC64" s="378"/>
      <c r="AD64" s="378"/>
      <c r="AE64" s="378"/>
      <c r="AF64" s="378"/>
      <c r="AG64" s="378"/>
      <c r="AH64" s="378"/>
      <c r="AI64" s="378"/>
      <c r="AJ64" s="378"/>
      <c r="AK64" s="378"/>
      <c r="AL64" s="378"/>
      <c r="AM64" s="378"/>
      <c r="AN64" s="378"/>
      <c r="AO64" s="378"/>
      <c r="AP64" s="378"/>
      <c r="AQ64" s="378"/>
      <c r="AR64" s="378"/>
      <c r="AS64" s="378"/>
      <c r="AT64" s="378"/>
      <c r="AU64" s="378"/>
      <c r="AV64" s="378"/>
      <c r="AW64" s="378"/>
      <c r="AX64" s="378"/>
      <c r="AY64" s="378"/>
      <c r="AZ64" s="378"/>
    </row>
    <row r="65" spans="1:52" s="25" customFormat="1" ht="15" customHeight="1" x14ac:dyDescent="0.3">
      <c r="A65" s="6"/>
      <c r="B65" s="70" t="str">
        <f t="shared" si="8"/>
        <v>!!!</v>
      </c>
      <c r="C65" s="324"/>
      <c r="D65" s="221"/>
      <c r="E65" s="363"/>
      <c r="F65" s="221"/>
      <c r="G65" s="114"/>
      <c r="H65" s="286"/>
      <c r="I65" s="445" t="str">
        <f t="shared" si="7"/>
        <v>Leer</v>
      </c>
      <c r="J65" s="445" t="str">
        <f>VLOOKUP($C65,{"29 - Psychiatrie (Erwachsene)","BGIII";"30 - Kinder- und Jugendpsychiatrie","BGII";"31 - Psychosomatik","BGIII";0,"Leer"},2,0)</f>
        <v>Leer</v>
      </c>
      <c r="K65" s="445" t="str">
        <f>VLOOKUP($C65,{"29 - Psychiatrie (Erwachsene)","Teilgruppe";"30 - Kinder- und Jugendpsychiatrie","TeilgruppeKJP";"31 - Psychosomatik","Teilgruppe";0,"Leer"},2,0)</f>
        <v>Leer</v>
      </c>
      <c r="L65" s="445">
        <f t="shared" si="9"/>
        <v>0</v>
      </c>
      <c r="M65" s="445">
        <f t="shared" si="5"/>
        <v>0</v>
      </c>
      <c r="N65" s="445">
        <f t="shared" si="10"/>
        <v>0</v>
      </c>
      <c r="O65" s="445">
        <f t="shared" si="11"/>
        <v>0</v>
      </c>
      <c r="P65" s="445">
        <f t="shared" si="12"/>
        <v>0</v>
      </c>
      <c r="Q65" s="415" t="str">
        <f t="shared" si="6"/>
        <v>Nein</v>
      </c>
      <c r="R65" s="445">
        <f>IF('Angaben KH-Standort'!D$29='A8'!C65,IF('Angaben KH-Standort'!E$29="Ja",1,0),0)</f>
        <v>0</v>
      </c>
      <c r="S65" s="445">
        <f>IF('Angaben KH-Standort'!D$30='A8'!C65,IF('Angaben KH-Standort'!E$30="Ja",1,0),0)</f>
        <v>0</v>
      </c>
      <c r="T65" s="445">
        <f>IF('Angaben KH-Standort'!D$31='A8'!C65,IF('Angaben KH-Standort'!E$31="Ja",1,0),0)</f>
        <v>0</v>
      </c>
      <c r="U65" s="378"/>
      <c r="V65" s="378"/>
      <c r="W65" s="378"/>
      <c r="X65" s="378"/>
      <c r="Y65" s="378"/>
      <c r="Z65" s="378"/>
      <c r="AA65" s="378"/>
      <c r="AB65" s="378"/>
      <c r="AC65" s="378"/>
      <c r="AD65" s="378"/>
      <c r="AE65" s="378"/>
      <c r="AF65" s="378"/>
      <c r="AG65" s="378"/>
      <c r="AH65" s="378"/>
      <c r="AI65" s="378"/>
      <c r="AJ65" s="378"/>
      <c r="AK65" s="378"/>
      <c r="AL65" s="378"/>
      <c r="AM65" s="378"/>
      <c r="AN65" s="378"/>
      <c r="AO65" s="378"/>
      <c r="AP65" s="378"/>
      <c r="AQ65" s="378"/>
      <c r="AR65" s="378"/>
      <c r="AS65" s="378"/>
      <c r="AT65" s="378"/>
      <c r="AU65" s="378"/>
      <c r="AV65" s="378"/>
      <c r="AW65" s="378"/>
      <c r="AX65" s="378"/>
      <c r="AY65" s="378"/>
      <c r="AZ65" s="378"/>
    </row>
    <row r="66" spans="1:52" s="25" customFormat="1" ht="15" customHeight="1" x14ac:dyDescent="0.3">
      <c r="A66" s="6"/>
      <c r="B66" s="70" t="str">
        <f t="shared" si="8"/>
        <v>!!!</v>
      </c>
      <c r="C66" s="324"/>
      <c r="D66" s="221"/>
      <c r="E66" s="363"/>
      <c r="F66" s="221"/>
      <c r="G66" s="114"/>
      <c r="H66" s="286"/>
      <c r="I66" s="445" t="str">
        <f t="shared" si="7"/>
        <v>Leer</v>
      </c>
      <c r="J66" s="445" t="str">
        <f>VLOOKUP($C66,{"29 - Psychiatrie (Erwachsene)","BGIII";"30 - Kinder- und Jugendpsychiatrie","BGII";"31 - Psychosomatik","BGIII";0,"Leer"},2,0)</f>
        <v>Leer</v>
      </c>
      <c r="K66" s="445" t="str">
        <f>VLOOKUP($C66,{"29 - Psychiatrie (Erwachsene)","Teilgruppe";"30 - Kinder- und Jugendpsychiatrie","TeilgruppeKJP";"31 - Psychosomatik","Teilgruppe";0,"Leer"},2,0)</f>
        <v>Leer</v>
      </c>
      <c r="L66" s="445">
        <f t="shared" si="9"/>
        <v>0</v>
      </c>
      <c r="M66" s="445">
        <f t="shared" si="5"/>
        <v>0</v>
      </c>
      <c r="N66" s="445">
        <f t="shared" si="10"/>
        <v>0</v>
      </c>
      <c r="O66" s="445">
        <f t="shared" si="11"/>
        <v>0</v>
      </c>
      <c r="P66" s="445">
        <f t="shared" si="12"/>
        <v>0</v>
      </c>
      <c r="Q66" s="415" t="str">
        <f t="shared" si="6"/>
        <v>Nein</v>
      </c>
      <c r="R66" s="445">
        <f>IF('Angaben KH-Standort'!D$29='A8'!C66,IF('Angaben KH-Standort'!E$29="Ja",1,0),0)</f>
        <v>0</v>
      </c>
      <c r="S66" s="445">
        <f>IF('Angaben KH-Standort'!D$30='A8'!C66,IF('Angaben KH-Standort'!E$30="Ja",1,0),0)</f>
        <v>0</v>
      </c>
      <c r="T66" s="445">
        <f>IF('Angaben KH-Standort'!D$31='A8'!C66,IF('Angaben KH-Standort'!E$31="Ja",1,0),0)</f>
        <v>0</v>
      </c>
      <c r="U66" s="378"/>
      <c r="V66" s="378"/>
      <c r="W66" s="378"/>
      <c r="X66" s="378"/>
      <c r="Y66" s="378"/>
      <c r="Z66" s="378"/>
      <c r="AA66" s="378"/>
      <c r="AB66" s="378"/>
      <c r="AC66" s="378"/>
      <c r="AD66" s="378"/>
      <c r="AE66" s="378"/>
      <c r="AF66" s="378"/>
      <c r="AG66" s="378"/>
      <c r="AH66" s="378"/>
      <c r="AI66" s="378"/>
      <c r="AJ66" s="378"/>
      <c r="AK66" s="378"/>
      <c r="AL66" s="378"/>
      <c r="AM66" s="378"/>
      <c r="AN66" s="378"/>
      <c r="AO66" s="378"/>
      <c r="AP66" s="378"/>
      <c r="AQ66" s="378"/>
      <c r="AR66" s="378"/>
      <c r="AS66" s="378"/>
      <c r="AT66" s="378"/>
      <c r="AU66" s="378"/>
      <c r="AV66" s="378"/>
      <c r="AW66" s="378"/>
      <c r="AX66" s="378"/>
      <c r="AY66" s="378"/>
      <c r="AZ66" s="378"/>
    </row>
    <row r="67" spans="1:52" s="25" customFormat="1" ht="15" customHeight="1" x14ac:dyDescent="0.3">
      <c r="A67" s="6"/>
      <c r="B67" s="70" t="str">
        <f t="shared" si="8"/>
        <v>!!!</v>
      </c>
      <c r="C67" s="324"/>
      <c r="D67" s="221"/>
      <c r="E67" s="363"/>
      <c r="F67" s="221"/>
      <c r="G67" s="114"/>
      <c r="H67" s="286"/>
      <c r="I67" s="445" t="str">
        <f t="shared" si="7"/>
        <v>Leer</v>
      </c>
      <c r="J67" s="445" t="str">
        <f>VLOOKUP($C67,{"29 - Psychiatrie (Erwachsene)","BGIII";"30 - Kinder- und Jugendpsychiatrie","BGII";"31 - Psychosomatik","BGIII";0,"Leer"},2,0)</f>
        <v>Leer</v>
      </c>
      <c r="K67" s="445" t="str">
        <f>VLOOKUP($C67,{"29 - Psychiatrie (Erwachsene)","Teilgruppe";"30 - Kinder- und Jugendpsychiatrie","TeilgruppeKJP";"31 - Psychosomatik","Teilgruppe";0,"Leer"},2,0)</f>
        <v>Leer</v>
      </c>
      <c r="L67" s="445">
        <f t="shared" si="9"/>
        <v>0</v>
      </c>
      <c r="M67" s="445">
        <f t="shared" si="5"/>
        <v>0</v>
      </c>
      <c r="N67" s="445">
        <f t="shared" si="10"/>
        <v>0</v>
      </c>
      <c r="O67" s="445">
        <f t="shared" si="11"/>
        <v>0</v>
      </c>
      <c r="P67" s="445">
        <f t="shared" si="12"/>
        <v>0</v>
      </c>
      <c r="Q67" s="415" t="str">
        <f t="shared" si="6"/>
        <v>Nein</v>
      </c>
      <c r="R67" s="445">
        <f>IF('Angaben KH-Standort'!D$29='A8'!C67,IF('Angaben KH-Standort'!E$29="Ja",1,0),0)</f>
        <v>0</v>
      </c>
      <c r="S67" s="445">
        <f>IF('Angaben KH-Standort'!D$30='A8'!C67,IF('Angaben KH-Standort'!E$30="Ja",1,0),0)</f>
        <v>0</v>
      </c>
      <c r="T67" s="445">
        <f>IF('Angaben KH-Standort'!D$31='A8'!C67,IF('Angaben KH-Standort'!E$31="Ja",1,0),0)</f>
        <v>0</v>
      </c>
      <c r="U67" s="378"/>
      <c r="V67" s="378"/>
      <c r="W67" s="378"/>
      <c r="X67" s="378"/>
      <c r="Y67" s="378"/>
      <c r="Z67" s="378"/>
      <c r="AA67" s="378"/>
      <c r="AB67" s="378"/>
      <c r="AC67" s="378"/>
      <c r="AD67" s="378"/>
      <c r="AE67" s="378"/>
      <c r="AF67" s="378"/>
      <c r="AG67" s="378"/>
      <c r="AH67" s="378"/>
      <c r="AI67" s="378"/>
      <c r="AJ67" s="378"/>
      <c r="AK67" s="378"/>
      <c r="AL67" s="378"/>
      <c r="AM67" s="378"/>
      <c r="AN67" s="378"/>
      <c r="AO67" s="378"/>
      <c r="AP67" s="378"/>
      <c r="AQ67" s="378"/>
      <c r="AR67" s="378"/>
      <c r="AS67" s="378"/>
      <c r="AT67" s="378"/>
      <c r="AU67" s="378"/>
      <c r="AV67" s="378"/>
      <c r="AW67" s="378"/>
      <c r="AX67" s="378"/>
      <c r="AY67" s="378"/>
      <c r="AZ67" s="378"/>
    </row>
    <row r="68" spans="1:52" s="25" customFormat="1" ht="15" customHeight="1" x14ac:dyDescent="0.3">
      <c r="A68" s="6"/>
      <c r="B68" s="70" t="str">
        <f t="shared" si="8"/>
        <v>!!!</v>
      </c>
      <c r="C68" s="324"/>
      <c r="D68" s="221"/>
      <c r="E68" s="363"/>
      <c r="F68" s="221"/>
      <c r="G68" s="114"/>
      <c r="H68" s="286"/>
      <c r="I68" s="445" t="str">
        <f t="shared" si="7"/>
        <v>Leer</v>
      </c>
      <c r="J68" s="445" t="str">
        <f>VLOOKUP($C68,{"29 - Psychiatrie (Erwachsene)","BGIII";"30 - Kinder- und Jugendpsychiatrie","BGII";"31 - Psychosomatik","BGIII";0,"Leer"},2,0)</f>
        <v>Leer</v>
      </c>
      <c r="K68" s="445" t="str">
        <f>VLOOKUP($C68,{"29 - Psychiatrie (Erwachsene)","Teilgruppe";"30 - Kinder- und Jugendpsychiatrie","TeilgruppeKJP";"31 - Psychosomatik","Teilgruppe";0,"Leer"},2,0)</f>
        <v>Leer</v>
      </c>
      <c r="L68" s="445">
        <f t="shared" si="9"/>
        <v>0</v>
      </c>
      <c r="M68" s="445">
        <f t="shared" si="5"/>
        <v>0</v>
      </c>
      <c r="N68" s="445">
        <f t="shared" si="10"/>
        <v>0</v>
      </c>
      <c r="O68" s="445">
        <f t="shared" si="11"/>
        <v>0</v>
      </c>
      <c r="P68" s="445">
        <f t="shared" si="12"/>
        <v>0</v>
      </c>
      <c r="Q68" s="415" t="str">
        <f t="shared" si="6"/>
        <v>Nein</v>
      </c>
      <c r="R68" s="445">
        <f>IF('Angaben KH-Standort'!D$29='A8'!C68,IF('Angaben KH-Standort'!E$29="Ja",1,0),0)</f>
        <v>0</v>
      </c>
      <c r="S68" s="445">
        <f>IF('Angaben KH-Standort'!D$30='A8'!C68,IF('Angaben KH-Standort'!E$30="Ja",1,0),0)</f>
        <v>0</v>
      </c>
      <c r="T68" s="445">
        <f>IF('Angaben KH-Standort'!D$31='A8'!C68,IF('Angaben KH-Standort'!E$31="Ja",1,0),0)</f>
        <v>0</v>
      </c>
      <c r="U68" s="378"/>
      <c r="V68" s="378"/>
      <c r="W68" s="378"/>
      <c r="X68" s="378"/>
      <c r="Y68" s="378"/>
      <c r="Z68" s="378"/>
      <c r="AA68" s="378"/>
      <c r="AB68" s="378"/>
      <c r="AC68" s="378"/>
      <c r="AD68" s="378"/>
      <c r="AE68" s="378"/>
      <c r="AF68" s="378"/>
      <c r="AG68" s="378"/>
      <c r="AH68" s="378"/>
      <c r="AI68" s="378"/>
      <c r="AJ68" s="378"/>
      <c r="AK68" s="378"/>
      <c r="AL68" s="378"/>
      <c r="AM68" s="378"/>
      <c r="AN68" s="378"/>
      <c r="AO68" s="378"/>
      <c r="AP68" s="378"/>
      <c r="AQ68" s="378"/>
      <c r="AR68" s="378"/>
      <c r="AS68" s="378"/>
      <c r="AT68" s="378"/>
      <c r="AU68" s="378"/>
      <c r="AV68" s="378"/>
      <c r="AW68" s="378"/>
      <c r="AX68" s="378"/>
      <c r="AY68" s="378"/>
      <c r="AZ68" s="378"/>
    </row>
    <row r="69" spans="1:52" s="25" customFormat="1" ht="15" customHeight="1" x14ac:dyDescent="0.3">
      <c r="A69" s="6"/>
      <c r="B69" s="70" t="str">
        <f t="shared" si="8"/>
        <v>!!!</v>
      </c>
      <c r="C69" s="324"/>
      <c r="D69" s="221"/>
      <c r="E69" s="363"/>
      <c r="F69" s="221"/>
      <c r="G69" s="114"/>
      <c r="H69" s="286"/>
      <c r="I69" s="445" t="str">
        <f t="shared" si="7"/>
        <v>Leer</v>
      </c>
      <c r="J69" s="445" t="str">
        <f>VLOOKUP($C69,{"29 - Psychiatrie (Erwachsene)","BGIII";"30 - Kinder- und Jugendpsychiatrie","BGII";"31 - Psychosomatik","BGIII";0,"Leer"},2,0)</f>
        <v>Leer</v>
      </c>
      <c r="K69" s="445" t="str">
        <f>VLOOKUP($C69,{"29 - Psychiatrie (Erwachsene)","Teilgruppe";"30 - Kinder- und Jugendpsychiatrie","TeilgruppeKJP";"31 - Psychosomatik","Teilgruppe";0,"Leer"},2,0)</f>
        <v>Leer</v>
      </c>
      <c r="L69" s="445">
        <f t="shared" si="9"/>
        <v>0</v>
      </c>
      <c r="M69" s="445">
        <f t="shared" si="5"/>
        <v>0</v>
      </c>
      <c r="N69" s="445">
        <f t="shared" si="10"/>
        <v>0</v>
      </c>
      <c r="O69" s="445">
        <f t="shared" si="11"/>
        <v>0</v>
      </c>
      <c r="P69" s="445">
        <f t="shared" si="12"/>
        <v>0</v>
      </c>
      <c r="Q69" s="415" t="str">
        <f t="shared" si="6"/>
        <v>Nein</v>
      </c>
      <c r="R69" s="445">
        <f>IF('Angaben KH-Standort'!D$29='A8'!C69,IF('Angaben KH-Standort'!E$29="Ja",1,0),0)</f>
        <v>0</v>
      </c>
      <c r="S69" s="445">
        <f>IF('Angaben KH-Standort'!D$30='A8'!C69,IF('Angaben KH-Standort'!E$30="Ja",1,0),0)</f>
        <v>0</v>
      </c>
      <c r="T69" s="445">
        <f>IF('Angaben KH-Standort'!D$31='A8'!C69,IF('Angaben KH-Standort'!E$31="Ja",1,0),0)</f>
        <v>0</v>
      </c>
      <c r="U69" s="378"/>
      <c r="V69" s="378"/>
      <c r="W69" s="378"/>
      <c r="X69" s="378"/>
      <c r="Y69" s="378"/>
      <c r="Z69" s="378"/>
      <c r="AA69" s="378"/>
      <c r="AB69" s="378"/>
      <c r="AC69" s="378"/>
      <c r="AD69" s="378"/>
      <c r="AE69" s="378"/>
      <c r="AF69" s="378"/>
      <c r="AG69" s="378"/>
      <c r="AH69" s="378"/>
      <c r="AI69" s="378"/>
      <c r="AJ69" s="378"/>
      <c r="AK69" s="378"/>
      <c r="AL69" s="378"/>
      <c r="AM69" s="378"/>
      <c r="AN69" s="378"/>
      <c r="AO69" s="378"/>
      <c r="AP69" s="378"/>
      <c r="AQ69" s="378"/>
      <c r="AR69" s="378"/>
      <c r="AS69" s="378"/>
      <c r="AT69" s="378"/>
      <c r="AU69" s="378"/>
      <c r="AV69" s="378"/>
      <c r="AW69" s="378"/>
      <c r="AX69" s="378"/>
      <c r="AY69" s="378"/>
      <c r="AZ69" s="378"/>
    </row>
    <row r="70" spans="1:52" s="25" customFormat="1" ht="15" customHeight="1" x14ac:dyDescent="0.3">
      <c r="A70" s="6"/>
      <c r="B70" s="70" t="str">
        <f t="shared" si="8"/>
        <v>!!!</v>
      </c>
      <c r="C70" s="324"/>
      <c r="D70" s="221"/>
      <c r="E70" s="363"/>
      <c r="F70" s="221"/>
      <c r="G70" s="114"/>
      <c r="H70" s="286"/>
      <c r="I70" s="445" t="str">
        <f t="shared" si="7"/>
        <v>Leer</v>
      </c>
      <c r="J70" s="445" t="str">
        <f>VLOOKUP($C70,{"29 - Psychiatrie (Erwachsene)","BGIII";"30 - Kinder- und Jugendpsychiatrie","BGII";"31 - Psychosomatik","BGIII";0,"Leer"},2,0)</f>
        <v>Leer</v>
      </c>
      <c r="K70" s="445" t="str">
        <f>VLOOKUP($C70,{"29 - Psychiatrie (Erwachsene)","Teilgruppe";"30 - Kinder- und Jugendpsychiatrie","TeilgruppeKJP";"31 - Psychosomatik","Teilgruppe";0,"Leer"},2,0)</f>
        <v>Leer</v>
      </c>
      <c r="L70" s="445">
        <f t="shared" si="9"/>
        <v>0</v>
      </c>
      <c r="M70" s="445">
        <f t="shared" si="5"/>
        <v>0</v>
      </c>
      <c r="N70" s="445">
        <f t="shared" si="10"/>
        <v>0</v>
      </c>
      <c r="O70" s="445">
        <f t="shared" si="11"/>
        <v>0</v>
      </c>
      <c r="P70" s="445">
        <f t="shared" si="12"/>
        <v>0</v>
      </c>
      <c r="Q70" s="415" t="str">
        <f t="shared" si="6"/>
        <v>Nein</v>
      </c>
      <c r="R70" s="445">
        <f>IF('Angaben KH-Standort'!D$29='A8'!C70,IF('Angaben KH-Standort'!E$29="Ja",1,0),0)</f>
        <v>0</v>
      </c>
      <c r="S70" s="445">
        <f>IF('Angaben KH-Standort'!D$30='A8'!C70,IF('Angaben KH-Standort'!E$30="Ja",1,0),0)</f>
        <v>0</v>
      </c>
      <c r="T70" s="445">
        <f>IF('Angaben KH-Standort'!D$31='A8'!C70,IF('Angaben KH-Standort'!E$31="Ja",1,0),0)</f>
        <v>0</v>
      </c>
      <c r="U70" s="378"/>
      <c r="V70" s="378"/>
      <c r="W70" s="378"/>
      <c r="X70" s="378"/>
      <c r="Y70" s="378"/>
      <c r="Z70" s="378"/>
      <c r="AA70" s="378"/>
      <c r="AB70" s="378"/>
      <c r="AC70" s="378"/>
      <c r="AD70" s="378"/>
      <c r="AE70" s="378"/>
      <c r="AF70" s="378"/>
      <c r="AG70" s="378"/>
      <c r="AH70" s="378"/>
      <c r="AI70" s="378"/>
      <c r="AJ70" s="378"/>
      <c r="AK70" s="378"/>
      <c r="AL70" s="378"/>
      <c r="AM70" s="378"/>
      <c r="AN70" s="378"/>
      <c r="AO70" s="378"/>
      <c r="AP70" s="378"/>
      <c r="AQ70" s="378"/>
      <c r="AR70" s="378"/>
      <c r="AS70" s="378"/>
      <c r="AT70" s="378"/>
      <c r="AU70" s="378"/>
      <c r="AV70" s="378"/>
      <c r="AW70" s="378"/>
      <c r="AX70" s="378"/>
      <c r="AY70" s="378"/>
      <c r="AZ70" s="378"/>
    </row>
    <row r="71" spans="1:52" s="25" customFormat="1" ht="15" customHeight="1" x14ac:dyDescent="0.3">
      <c r="A71" s="6"/>
      <c r="B71" s="70" t="str">
        <f t="shared" si="8"/>
        <v>!!!</v>
      </c>
      <c r="C71" s="324"/>
      <c r="D71" s="221"/>
      <c r="E71" s="363"/>
      <c r="F71" s="221"/>
      <c r="G71" s="114"/>
      <c r="H71" s="286"/>
      <c r="I71" s="445" t="str">
        <f t="shared" si="7"/>
        <v>Leer</v>
      </c>
      <c r="J71" s="445" t="str">
        <f>VLOOKUP($C71,{"29 - Psychiatrie (Erwachsene)","BGIII";"30 - Kinder- und Jugendpsychiatrie","BGII";"31 - Psychosomatik","BGIII";0,"Leer"},2,0)</f>
        <v>Leer</v>
      </c>
      <c r="K71" s="445" t="str">
        <f>VLOOKUP($C71,{"29 - Psychiatrie (Erwachsene)","Teilgruppe";"30 - Kinder- und Jugendpsychiatrie","TeilgruppeKJP";"31 - Psychosomatik","Teilgruppe";0,"Leer"},2,0)</f>
        <v>Leer</v>
      </c>
      <c r="L71" s="445">
        <f t="shared" si="9"/>
        <v>0</v>
      </c>
      <c r="M71" s="445">
        <f t="shared" si="5"/>
        <v>0</v>
      </c>
      <c r="N71" s="445">
        <f t="shared" si="10"/>
        <v>0</v>
      </c>
      <c r="O71" s="445">
        <f t="shared" si="11"/>
        <v>0</v>
      </c>
      <c r="P71" s="445">
        <f t="shared" si="12"/>
        <v>0</v>
      </c>
      <c r="Q71" s="415" t="str">
        <f t="shared" si="6"/>
        <v>Nein</v>
      </c>
      <c r="R71" s="445">
        <f>IF('Angaben KH-Standort'!D$29='A8'!C71,IF('Angaben KH-Standort'!E$29="Ja",1,0),0)</f>
        <v>0</v>
      </c>
      <c r="S71" s="445">
        <f>IF('Angaben KH-Standort'!D$30='A8'!C71,IF('Angaben KH-Standort'!E$30="Ja",1,0),0)</f>
        <v>0</v>
      </c>
      <c r="T71" s="445">
        <f>IF('Angaben KH-Standort'!D$31='A8'!C71,IF('Angaben KH-Standort'!E$31="Ja",1,0),0)</f>
        <v>0</v>
      </c>
      <c r="U71" s="378"/>
      <c r="V71" s="378"/>
      <c r="W71" s="378"/>
      <c r="X71" s="378"/>
      <c r="Y71" s="378"/>
      <c r="Z71" s="378"/>
      <c r="AA71" s="378"/>
      <c r="AB71" s="378"/>
      <c r="AC71" s="378"/>
      <c r="AD71" s="378"/>
      <c r="AE71" s="378"/>
      <c r="AF71" s="378"/>
      <c r="AG71" s="378"/>
      <c r="AH71" s="378"/>
      <c r="AI71" s="378"/>
      <c r="AJ71" s="378"/>
      <c r="AK71" s="378"/>
      <c r="AL71" s="378"/>
      <c r="AM71" s="378"/>
      <c r="AN71" s="378"/>
      <c r="AO71" s="378"/>
      <c r="AP71" s="378"/>
      <c r="AQ71" s="378"/>
      <c r="AR71" s="378"/>
      <c r="AS71" s="378"/>
      <c r="AT71" s="378"/>
      <c r="AU71" s="378"/>
      <c r="AV71" s="378"/>
      <c r="AW71" s="378"/>
      <c r="AX71" s="378"/>
      <c r="AY71" s="378"/>
      <c r="AZ71" s="378"/>
    </row>
    <row r="72" spans="1:52" s="25" customFormat="1" ht="15" customHeight="1" x14ac:dyDescent="0.3">
      <c r="A72" s="6"/>
      <c r="B72" s="70" t="str">
        <f t="shared" si="8"/>
        <v>!!!</v>
      </c>
      <c r="C72" s="324"/>
      <c r="D72" s="221"/>
      <c r="E72" s="363"/>
      <c r="F72" s="221"/>
      <c r="G72" s="114"/>
      <c r="H72" s="286"/>
      <c r="I72" s="445" t="str">
        <f t="shared" si="7"/>
        <v>Leer</v>
      </c>
      <c r="J72" s="445" t="str">
        <f>VLOOKUP($C72,{"29 - Psychiatrie (Erwachsene)","BGIII";"30 - Kinder- und Jugendpsychiatrie","BGII";"31 - Psychosomatik","BGIII";0,"Leer"},2,0)</f>
        <v>Leer</v>
      </c>
      <c r="K72" s="445" t="str">
        <f>VLOOKUP($C72,{"29 - Psychiatrie (Erwachsene)","Teilgruppe";"30 - Kinder- und Jugendpsychiatrie","TeilgruppeKJP";"31 - Psychosomatik","Teilgruppe";0,"Leer"},2,0)</f>
        <v>Leer</v>
      </c>
      <c r="L72" s="445">
        <f t="shared" si="9"/>
        <v>0</v>
      </c>
      <c r="M72" s="445">
        <f t="shared" si="5"/>
        <v>0</v>
      </c>
      <c r="N72" s="445">
        <f t="shared" si="10"/>
        <v>0</v>
      </c>
      <c r="O72" s="445">
        <f t="shared" si="11"/>
        <v>0</v>
      </c>
      <c r="P72" s="445">
        <f t="shared" si="12"/>
        <v>0</v>
      </c>
      <c r="Q72" s="415" t="str">
        <f t="shared" si="6"/>
        <v>Nein</v>
      </c>
      <c r="R72" s="445">
        <f>IF('Angaben KH-Standort'!D$29='A8'!C72,IF('Angaben KH-Standort'!E$29="Ja",1,0),0)</f>
        <v>0</v>
      </c>
      <c r="S72" s="445">
        <f>IF('Angaben KH-Standort'!D$30='A8'!C72,IF('Angaben KH-Standort'!E$30="Ja",1,0),0)</f>
        <v>0</v>
      </c>
      <c r="T72" s="445">
        <f>IF('Angaben KH-Standort'!D$31='A8'!C72,IF('Angaben KH-Standort'!E$31="Ja",1,0),0)</f>
        <v>0</v>
      </c>
      <c r="U72" s="378"/>
      <c r="V72" s="378"/>
      <c r="W72" s="378"/>
      <c r="X72" s="378"/>
      <c r="Y72" s="378"/>
      <c r="Z72" s="378"/>
      <c r="AA72" s="378"/>
      <c r="AB72" s="378"/>
      <c r="AC72" s="378"/>
      <c r="AD72" s="378"/>
      <c r="AE72" s="378"/>
      <c r="AF72" s="378"/>
      <c r="AG72" s="378"/>
      <c r="AH72" s="378"/>
      <c r="AI72" s="378"/>
      <c r="AJ72" s="378"/>
      <c r="AK72" s="378"/>
      <c r="AL72" s="378"/>
      <c r="AM72" s="378"/>
      <c r="AN72" s="378"/>
      <c r="AO72" s="378"/>
      <c r="AP72" s="378"/>
      <c r="AQ72" s="378"/>
      <c r="AR72" s="378"/>
      <c r="AS72" s="378"/>
      <c r="AT72" s="378"/>
      <c r="AU72" s="378"/>
      <c r="AV72" s="378"/>
      <c r="AW72" s="378"/>
      <c r="AX72" s="378"/>
      <c r="AY72" s="378"/>
      <c r="AZ72" s="378"/>
    </row>
    <row r="73" spans="1:52" s="25" customFormat="1" ht="15" customHeight="1" x14ac:dyDescent="0.3">
      <c r="A73" s="6"/>
      <c r="B73" s="70" t="str">
        <f t="shared" si="8"/>
        <v>!!!</v>
      </c>
      <c r="C73" s="324"/>
      <c r="D73" s="221"/>
      <c r="E73" s="363"/>
      <c r="F73" s="221"/>
      <c r="G73" s="114"/>
      <c r="H73" s="286"/>
      <c r="I73" s="445" t="str">
        <f t="shared" si="7"/>
        <v>Leer</v>
      </c>
      <c r="J73" s="445" t="str">
        <f>VLOOKUP($C73,{"29 - Psychiatrie (Erwachsene)","BGIII";"30 - Kinder- und Jugendpsychiatrie","BGII";"31 - Psychosomatik","BGIII";0,"Leer"},2,0)</f>
        <v>Leer</v>
      </c>
      <c r="K73" s="445" t="str">
        <f>VLOOKUP($C73,{"29 - Psychiatrie (Erwachsene)","Teilgruppe";"30 - Kinder- und Jugendpsychiatrie","TeilgruppeKJP";"31 - Psychosomatik","Teilgruppe";0,"Leer"},2,0)</f>
        <v>Leer</v>
      </c>
      <c r="L73" s="445">
        <f t="shared" si="9"/>
        <v>0</v>
      </c>
      <c r="M73" s="445">
        <f t="shared" si="5"/>
        <v>0</v>
      </c>
      <c r="N73" s="445">
        <f t="shared" si="10"/>
        <v>0</v>
      </c>
      <c r="O73" s="445">
        <f t="shared" si="11"/>
        <v>0</v>
      </c>
      <c r="P73" s="445">
        <f t="shared" si="12"/>
        <v>0</v>
      </c>
      <c r="Q73" s="415" t="str">
        <f t="shared" si="6"/>
        <v>Nein</v>
      </c>
      <c r="R73" s="445">
        <f>IF('Angaben KH-Standort'!D$29='A8'!C73,IF('Angaben KH-Standort'!E$29="Ja",1,0),0)</f>
        <v>0</v>
      </c>
      <c r="S73" s="445">
        <f>IF('Angaben KH-Standort'!D$30='A8'!C73,IF('Angaben KH-Standort'!E$30="Ja",1,0),0)</f>
        <v>0</v>
      </c>
      <c r="T73" s="445">
        <f>IF('Angaben KH-Standort'!D$31='A8'!C73,IF('Angaben KH-Standort'!E$31="Ja",1,0),0)</f>
        <v>0</v>
      </c>
      <c r="U73" s="378"/>
      <c r="V73" s="378"/>
      <c r="W73" s="378"/>
      <c r="X73" s="378"/>
      <c r="Y73" s="378"/>
      <c r="Z73" s="378"/>
      <c r="AA73" s="378"/>
      <c r="AB73" s="378"/>
      <c r="AC73" s="378"/>
      <c r="AD73" s="378"/>
      <c r="AE73" s="378"/>
      <c r="AF73" s="378"/>
      <c r="AG73" s="378"/>
      <c r="AH73" s="378"/>
      <c r="AI73" s="378"/>
      <c r="AJ73" s="378"/>
      <c r="AK73" s="378"/>
      <c r="AL73" s="378"/>
      <c r="AM73" s="378"/>
      <c r="AN73" s="378"/>
      <c r="AO73" s="378"/>
      <c r="AP73" s="378"/>
      <c r="AQ73" s="378"/>
      <c r="AR73" s="378"/>
      <c r="AS73" s="378"/>
      <c r="AT73" s="378"/>
      <c r="AU73" s="378"/>
      <c r="AV73" s="378"/>
      <c r="AW73" s="378"/>
      <c r="AX73" s="378"/>
      <c r="AY73" s="378"/>
      <c r="AZ73" s="378"/>
    </row>
    <row r="74" spans="1:52" s="25" customFormat="1" ht="15" customHeight="1" x14ac:dyDescent="0.3">
      <c r="A74" s="6"/>
      <c r="B74" s="70" t="str">
        <f t="shared" si="8"/>
        <v>!!!</v>
      </c>
      <c r="C74" s="324"/>
      <c r="D74" s="221"/>
      <c r="E74" s="363"/>
      <c r="F74" s="221"/>
      <c r="G74" s="114"/>
      <c r="H74" s="286"/>
      <c r="I74" s="445" t="str">
        <f t="shared" si="7"/>
        <v>Leer</v>
      </c>
      <c r="J74" s="445" t="str">
        <f>VLOOKUP($C74,{"29 - Psychiatrie (Erwachsene)","BGIII";"30 - Kinder- und Jugendpsychiatrie","BGII";"31 - Psychosomatik","BGIII";0,"Leer"},2,0)</f>
        <v>Leer</v>
      </c>
      <c r="K74" s="445" t="str">
        <f>VLOOKUP($C74,{"29 - Psychiatrie (Erwachsene)","Teilgruppe";"30 - Kinder- und Jugendpsychiatrie","TeilgruppeKJP";"31 - Psychosomatik","Teilgruppe";0,"Leer"},2,0)</f>
        <v>Leer</v>
      </c>
      <c r="L74" s="445">
        <f t="shared" si="9"/>
        <v>0</v>
      </c>
      <c r="M74" s="445">
        <f t="shared" si="5"/>
        <v>0</v>
      </c>
      <c r="N74" s="445">
        <f t="shared" si="10"/>
        <v>0</v>
      </c>
      <c r="O74" s="445">
        <f t="shared" si="11"/>
        <v>0</v>
      </c>
      <c r="P74" s="445">
        <f t="shared" si="12"/>
        <v>0</v>
      </c>
      <c r="Q74" s="415" t="str">
        <f t="shared" si="6"/>
        <v>Nein</v>
      </c>
      <c r="R74" s="445">
        <f>IF('Angaben KH-Standort'!D$29='A8'!C74,IF('Angaben KH-Standort'!E$29="Ja",1,0),0)</f>
        <v>0</v>
      </c>
      <c r="S74" s="445">
        <f>IF('Angaben KH-Standort'!D$30='A8'!C74,IF('Angaben KH-Standort'!E$30="Ja",1,0),0)</f>
        <v>0</v>
      </c>
      <c r="T74" s="445">
        <f>IF('Angaben KH-Standort'!D$31='A8'!C74,IF('Angaben KH-Standort'!E$31="Ja",1,0),0)</f>
        <v>0</v>
      </c>
      <c r="U74" s="378"/>
      <c r="V74" s="378"/>
      <c r="W74" s="378"/>
      <c r="X74" s="378"/>
      <c r="Y74" s="378"/>
      <c r="Z74" s="378"/>
      <c r="AA74" s="378"/>
      <c r="AB74" s="378"/>
      <c r="AC74" s="378"/>
      <c r="AD74" s="378"/>
      <c r="AE74" s="378"/>
      <c r="AF74" s="378"/>
      <c r="AG74" s="378"/>
      <c r="AH74" s="378"/>
      <c r="AI74" s="378"/>
      <c r="AJ74" s="378"/>
      <c r="AK74" s="378"/>
      <c r="AL74" s="378"/>
      <c r="AM74" s="378"/>
      <c r="AN74" s="378"/>
      <c r="AO74" s="378"/>
      <c r="AP74" s="378"/>
      <c r="AQ74" s="378"/>
      <c r="AR74" s="378"/>
      <c r="AS74" s="378"/>
      <c r="AT74" s="378"/>
      <c r="AU74" s="378"/>
      <c r="AV74" s="378"/>
      <c r="AW74" s="378"/>
      <c r="AX74" s="378"/>
      <c r="AY74" s="378"/>
      <c r="AZ74" s="378"/>
    </row>
    <row r="75" spans="1:52" s="25" customFormat="1" ht="15" customHeight="1" x14ac:dyDescent="0.3">
      <c r="A75" s="6"/>
      <c r="B75" s="70" t="str">
        <f t="shared" si="8"/>
        <v>!!!</v>
      </c>
      <c r="C75" s="324"/>
      <c r="D75" s="221"/>
      <c r="E75" s="363"/>
      <c r="F75" s="221"/>
      <c r="G75" s="114"/>
      <c r="H75" s="286"/>
      <c r="I75" s="445" t="str">
        <f t="shared" si="7"/>
        <v>Leer</v>
      </c>
      <c r="J75" s="445" t="str">
        <f>VLOOKUP($C75,{"29 - Psychiatrie (Erwachsene)","BGIII";"30 - Kinder- und Jugendpsychiatrie","BGII";"31 - Psychosomatik","BGIII";0,"Leer"},2,0)</f>
        <v>Leer</v>
      </c>
      <c r="K75" s="445" t="str">
        <f>VLOOKUP($C75,{"29 - Psychiatrie (Erwachsene)","Teilgruppe";"30 - Kinder- und Jugendpsychiatrie","TeilgruppeKJP";"31 - Psychosomatik","Teilgruppe";0,"Leer"},2,0)</f>
        <v>Leer</v>
      </c>
      <c r="L75" s="445">
        <f t="shared" si="9"/>
        <v>0</v>
      </c>
      <c r="M75" s="445">
        <f t="shared" si="5"/>
        <v>0</v>
      </c>
      <c r="N75" s="445">
        <f t="shared" si="10"/>
        <v>0</v>
      </c>
      <c r="O75" s="445">
        <f t="shared" si="11"/>
        <v>0</v>
      </c>
      <c r="P75" s="445">
        <f t="shared" si="12"/>
        <v>0</v>
      </c>
      <c r="Q75" s="415" t="str">
        <f t="shared" si="6"/>
        <v>Nein</v>
      </c>
      <c r="R75" s="445">
        <f>IF('Angaben KH-Standort'!D$29='A8'!C75,IF('Angaben KH-Standort'!E$29="Ja",1,0),0)</f>
        <v>0</v>
      </c>
      <c r="S75" s="445">
        <f>IF('Angaben KH-Standort'!D$30='A8'!C75,IF('Angaben KH-Standort'!E$30="Ja",1,0),0)</f>
        <v>0</v>
      </c>
      <c r="T75" s="445">
        <f>IF('Angaben KH-Standort'!D$31='A8'!C75,IF('Angaben KH-Standort'!E$31="Ja",1,0),0)</f>
        <v>0</v>
      </c>
      <c r="U75" s="378"/>
      <c r="V75" s="378"/>
      <c r="W75" s="378"/>
      <c r="X75" s="378"/>
      <c r="Y75" s="378"/>
      <c r="Z75" s="378"/>
      <c r="AA75" s="378"/>
      <c r="AB75" s="378"/>
      <c r="AC75" s="378"/>
      <c r="AD75" s="378"/>
      <c r="AE75" s="378"/>
      <c r="AF75" s="378"/>
      <c r="AG75" s="378"/>
      <c r="AH75" s="378"/>
      <c r="AI75" s="378"/>
      <c r="AJ75" s="378"/>
      <c r="AK75" s="378"/>
      <c r="AL75" s="378"/>
      <c r="AM75" s="378"/>
      <c r="AN75" s="378"/>
      <c r="AO75" s="378"/>
      <c r="AP75" s="378"/>
      <c r="AQ75" s="378"/>
      <c r="AR75" s="378"/>
      <c r="AS75" s="378"/>
      <c r="AT75" s="378"/>
      <c r="AU75" s="378"/>
      <c r="AV75" s="378"/>
      <c r="AW75" s="378"/>
      <c r="AX75" s="378"/>
      <c r="AY75" s="378"/>
      <c r="AZ75" s="378"/>
    </row>
    <row r="76" spans="1:52" s="25" customFormat="1" ht="15" customHeight="1" x14ac:dyDescent="0.3">
      <c r="A76" s="6"/>
      <c r="B76" s="70" t="str">
        <f t="shared" si="8"/>
        <v>!!!</v>
      </c>
      <c r="C76" s="324"/>
      <c r="D76" s="221"/>
      <c r="E76" s="363"/>
      <c r="F76" s="221"/>
      <c r="G76" s="114"/>
      <c r="H76" s="286"/>
      <c r="I76" s="445" t="str">
        <f t="shared" si="7"/>
        <v>Leer</v>
      </c>
      <c r="J76" s="445" t="str">
        <f>VLOOKUP($C76,{"29 - Psychiatrie (Erwachsene)","BGIII";"30 - Kinder- und Jugendpsychiatrie","BGII";"31 - Psychosomatik","BGIII";0,"Leer"},2,0)</f>
        <v>Leer</v>
      </c>
      <c r="K76" s="445" t="str">
        <f>VLOOKUP($C76,{"29 - Psychiatrie (Erwachsene)","Teilgruppe";"30 - Kinder- und Jugendpsychiatrie","TeilgruppeKJP";"31 - Psychosomatik","Teilgruppe";0,"Leer"},2,0)</f>
        <v>Leer</v>
      </c>
      <c r="L76" s="445">
        <f t="shared" si="9"/>
        <v>0</v>
      </c>
      <c r="M76" s="445">
        <f t="shared" si="5"/>
        <v>0</v>
      </c>
      <c r="N76" s="445">
        <f t="shared" si="10"/>
        <v>0</v>
      </c>
      <c r="O76" s="445">
        <f t="shared" si="11"/>
        <v>0</v>
      </c>
      <c r="P76" s="445">
        <f t="shared" si="12"/>
        <v>0</v>
      </c>
      <c r="Q76" s="415" t="str">
        <f t="shared" si="6"/>
        <v>Nein</v>
      </c>
      <c r="R76" s="445">
        <f>IF('Angaben KH-Standort'!D$29='A8'!C76,IF('Angaben KH-Standort'!E$29="Ja",1,0),0)</f>
        <v>0</v>
      </c>
      <c r="S76" s="445">
        <f>IF('Angaben KH-Standort'!D$30='A8'!C76,IF('Angaben KH-Standort'!E$30="Ja",1,0),0)</f>
        <v>0</v>
      </c>
      <c r="T76" s="445">
        <f>IF('Angaben KH-Standort'!D$31='A8'!C76,IF('Angaben KH-Standort'!E$31="Ja",1,0),0)</f>
        <v>0</v>
      </c>
      <c r="U76" s="378"/>
      <c r="V76" s="378"/>
      <c r="W76" s="378"/>
      <c r="X76" s="378"/>
      <c r="Y76" s="378"/>
      <c r="Z76" s="378"/>
      <c r="AA76" s="378"/>
      <c r="AB76" s="378"/>
      <c r="AC76" s="378"/>
      <c r="AD76" s="378"/>
      <c r="AE76" s="378"/>
      <c r="AF76" s="378"/>
      <c r="AG76" s="378"/>
      <c r="AH76" s="378"/>
      <c r="AI76" s="378"/>
      <c r="AJ76" s="378"/>
      <c r="AK76" s="378"/>
      <c r="AL76" s="378"/>
      <c r="AM76" s="378"/>
      <c r="AN76" s="378"/>
      <c r="AO76" s="378"/>
      <c r="AP76" s="378"/>
      <c r="AQ76" s="378"/>
      <c r="AR76" s="378"/>
      <c r="AS76" s="378"/>
      <c r="AT76" s="378"/>
      <c r="AU76" s="378"/>
      <c r="AV76" s="378"/>
      <c r="AW76" s="378"/>
      <c r="AX76" s="378"/>
      <c r="AY76" s="378"/>
      <c r="AZ76" s="378"/>
    </row>
    <row r="77" spans="1:52" s="25" customFormat="1" ht="15" customHeight="1" x14ac:dyDescent="0.3">
      <c r="A77" s="6"/>
      <c r="B77" s="70" t="str">
        <f t="shared" si="8"/>
        <v>!!!</v>
      </c>
      <c r="C77" s="324"/>
      <c r="D77" s="221"/>
      <c r="E77" s="363"/>
      <c r="F77" s="221"/>
      <c r="G77" s="114"/>
      <c r="H77" s="286"/>
      <c r="I77" s="445" t="str">
        <f t="shared" si="7"/>
        <v>Leer</v>
      </c>
      <c r="J77" s="445" t="str">
        <f>VLOOKUP($C77,{"29 - Psychiatrie (Erwachsene)","BGIII";"30 - Kinder- und Jugendpsychiatrie","BGII";"31 - Psychosomatik","BGIII";0,"Leer"},2,0)</f>
        <v>Leer</v>
      </c>
      <c r="K77" s="445" t="str">
        <f>VLOOKUP($C77,{"29 - Psychiatrie (Erwachsene)","Teilgruppe";"30 - Kinder- und Jugendpsychiatrie","TeilgruppeKJP";"31 - Psychosomatik","Teilgruppe";0,"Leer"},2,0)</f>
        <v>Leer</v>
      </c>
      <c r="L77" s="445">
        <f t="shared" si="9"/>
        <v>0</v>
      </c>
      <c r="M77" s="445">
        <f t="shared" si="5"/>
        <v>0</v>
      </c>
      <c r="N77" s="445">
        <f t="shared" si="10"/>
        <v>0</v>
      </c>
      <c r="O77" s="445">
        <f t="shared" si="11"/>
        <v>0</v>
      </c>
      <c r="P77" s="445">
        <f t="shared" si="12"/>
        <v>0</v>
      </c>
      <c r="Q77" s="415" t="str">
        <f t="shared" si="6"/>
        <v>Nein</v>
      </c>
      <c r="R77" s="445">
        <f>IF('Angaben KH-Standort'!D$29='A8'!C77,IF('Angaben KH-Standort'!E$29="Ja",1,0),0)</f>
        <v>0</v>
      </c>
      <c r="S77" s="445">
        <f>IF('Angaben KH-Standort'!D$30='A8'!C77,IF('Angaben KH-Standort'!E$30="Ja",1,0),0)</f>
        <v>0</v>
      </c>
      <c r="T77" s="445">
        <f>IF('Angaben KH-Standort'!D$31='A8'!C77,IF('Angaben KH-Standort'!E$31="Ja",1,0),0)</f>
        <v>0</v>
      </c>
      <c r="U77" s="378"/>
      <c r="V77" s="378"/>
      <c r="W77" s="378"/>
      <c r="X77" s="378"/>
      <c r="Y77" s="378"/>
      <c r="Z77" s="378"/>
      <c r="AA77" s="378"/>
      <c r="AB77" s="378"/>
      <c r="AC77" s="378"/>
      <c r="AD77" s="378"/>
      <c r="AE77" s="378"/>
      <c r="AF77" s="378"/>
      <c r="AG77" s="378"/>
      <c r="AH77" s="378"/>
      <c r="AI77" s="378"/>
      <c r="AJ77" s="378"/>
      <c r="AK77" s="378"/>
      <c r="AL77" s="378"/>
      <c r="AM77" s="378"/>
      <c r="AN77" s="378"/>
      <c r="AO77" s="378"/>
      <c r="AP77" s="378"/>
      <c r="AQ77" s="378"/>
      <c r="AR77" s="378"/>
      <c r="AS77" s="378"/>
      <c r="AT77" s="378"/>
      <c r="AU77" s="378"/>
      <c r="AV77" s="378"/>
      <c r="AW77" s="378"/>
      <c r="AX77" s="378"/>
      <c r="AY77" s="378"/>
      <c r="AZ77" s="378"/>
    </row>
    <row r="78" spans="1:52" s="25" customFormat="1" ht="15" customHeight="1" x14ac:dyDescent="0.3">
      <c r="A78" s="6"/>
      <c r="B78" s="70" t="str">
        <f t="shared" si="8"/>
        <v>!!!</v>
      </c>
      <c r="C78" s="324"/>
      <c r="D78" s="221"/>
      <c r="E78" s="363"/>
      <c r="F78" s="221"/>
      <c r="G78" s="114"/>
      <c r="H78" s="286"/>
      <c r="I78" s="445" t="str">
        <f t="shared" si="7"/>
        <v>Leer</v>
      </c>
      <c r="J78" s="445" t="str">
        <f>VLOOKUP($C78,{"29 - Psychiatrie (Erwachsene)","BGIII";"30 - Kinder- und Jugendpsychiatrie","BGII";"31 - Psychosomatik","BGIII";0,"Leer"},2,0)</f>
        <v>Leer</v>
      </c>
      <c r="K78" s="445" t="str">
        <f>VLOOKUP($C78,{"29 - Psychiatrie (Erwachsene)","Teilgruppe";"30 - Kinder- und Jugendpsychiatrie","TeilgruppeKJP";"31 - Psychosomatik","Teilgruppe";0,"Leer"},2,0)</f>
        <v>Leer</v>
      </c>
      <c r="L78" s="445">
        <f t="shared" si="9"/>
        <v>0</v>
      </c>
      <c r="M78" s="445">
        <f t="shared" si="5"/>
        <v>0</v>
      </c>
      <c r="N78" s="445">
        <f t="shared" si="10"/>
        <v>0</v>
      </c>
      <c r="O78" s="445">
        <f t="shared" si="11"/>
        <v>0</v>
      </c>
      <c r="P78" s="445">
        <f t="shared" si="12"/>
        <v>0</v>
      </c>
      <c r="Q78" s="415" t="str">
        <f t="shared" si="6"/>
        <v>Nein</v>
      </c>
      <c r="R78" s="445">
        <f>IF('Angaben KH-Standort'!D$29='A8'!C78,IF('Angaben KH-Standort'!E$29="Ja",1,0),0)</f>
        <v>0</v>
      </c>
      <c r="S78" s="445">
        <f>IF('Angaben KH-Standort'!D$30='A8'!C78,IF('Angaben KH-Standort'!E$30="Ja",1,0),0)</f>
        <v>0</v>
      </c>
      <c r="T78" s="445">
        <f>IF('Angaben KH-Standort'!D$31='A8'!C78,IF('Angaben KH-Standort'!E$31="Ja",1,0),0)</f>
        <v>0</v>
      </c>
      <c r="U78" s="378"/>
      <c r="V78" s="378"/>
      <c r="W78" s="378"/>
      <c r="X78" s="378"/>
      <c r="Y78" s="378"/>
      <c r="Z78" s="378"/>
      <c r="AA78" s="378"/>
      <c r="AB78" s="378"/>
      <c r="AC78" s="378"/>
      <c r="AD78" s="378"/>
      <c r="AE78" s="378"/>
      <c r="AF78" s="378"/>
      <c r="AG78" s="378"/>
      <c r="AH78" s="378"/>
      <c r="AI78" s="378"/>
      <c r="AJ78" s="378"/>
      <c r="AK78" s="378"/>
      <c r="AL78" s="378"/>
      <c r="AM78" s="378"/>
      <c r="AN78" s="378"/>
      <c r="AO78" s="378"/>
      <c r="AP78" s="378"/>
      <c r="AQ78" s="378"/>
      <c r="AR78" s="378"/>
      <c r="AS78" s="378"/>
      <c r="AT78" s="378"/>
      <c r="AU78" s="378"/>
      <c r="AV78" s="378"/>
      <c r="AW78" s="378"/>
      <c r="AX78" s="378"/>
      <c r="AY78" s="378"/>
      <c r="AZ78" s="378"/>
    </row>
    <row r="79" spans="1:52" s="25" customFormat="1" ht="15" customHeight="1" x14ac:dyDescent="0.3">
      <c r="A79" s="6"/>
      <c r="B79" s="70" t="str">
        <f t="shared" si="8"/>
        <v>!!!</v>
      </c>
      <c r="C79" s="324"/>
      <c r="D79" s="221"/>
      <c r="E79" s="363"/>
      <c r="F79" s="221"/>
      <c r="G79" s="114"/>
      <c r="H79" s="286"/>
      <c r="I79" s="445" t="str">
        <f t="shared" si="7"/>
        <v>Leer</v>
      </c>
      <c r="J79" s="445" t="str">
        <f>VLOOKUP($C79,{"29 - Psychiatrie (Erwachsene)","BGIII";"30 - Kinder- und Jugendpsychiatrie","BGII";"31 - Psychosomatik","BGIII";0,"Leer"},2,0)</f>
        <v>Leer</v>
      </c>
      <c r="K79" s="445" t="str">
        <f>VLOOKUP($C79,{"29 - Psychiatrie (Erwachsene)","Teilgruppe";"30 - Kinder- und Jugendpsychiatrie","TeilgruppeKJP";"31 - Psychosomatik","Teilgruppe";0,"Leer"},2,0)</f>
        <v>Leer</v>
      </c>
      <c r="L79" s="445">
        <f t="shared" si="9"/>
        <v>0</v>
      </c>
      <c r="M79" s="445">
        <f t="shared" si="5"/>
        <v>0</v>
      </c>
      <c r="N79" s="445">
        <f t="shared" si="10"/>
        <v>0</v>
      </c>
      <c r="O79" s="445">
        <f t="shared" si="11"/>
        <v>0</v>
      </c>
      <c r="P79" s="445">
        <f t="shared" si="12"/>
        <v>0</v>
      </c>
      <c r="Q79" s="415" t="str">
        <f t="shared" si="6"/>
        <v>Nein</v>
      </c>
      <c r="R79" s="445">
        <f>IF('Angaben KH-Standort'!D$29='A8'!C79,IF('Angaben KH-Standort'!E$29="Ja",1,0),0)</f>
        <v>0</v>
      </c>
      <c r="S79" s="445">
        <f>IF('Angaben KH-Standort'!D$30='A8'!C79,IF('Angaben KH-Standort'!E$30="Ja",1,0),0)</f>
        <v>0</v>
      </c>
      <c r="T79" s="445">
        <f>IF('Angaben KH-Standort'!D$31='A8'!C79,IF('Angaben KH-Standort'!E$31="Ja",1,0),0)</f>
        <v>0</v>
      </c>
      <c r="U79" s="378"/>
      <c r="V79" s="378"/>
      <c r="W79" s="378"/>
      <c r="X79" s="378"/>
      <c r="Y79" s="378"/>
      <c r="Z79" s="378"/>
      <c r="AA79" s="378"/>
      <c r="AB79" s="378"/>
      <c r="AC79" s="378"/>
      <c r="AD79" s="378"/>
      <c r="AE79" s="378"/>
      <c r="AF79" s="378"/>
      <c r="AG79" s="378"/>
      <c r="AH79" s="378"/>
      <c r="AI79" s="378"/>
      <c r="AJ79" s="378"/>
      <c r="AK79" s="378"/>
      <c r="AL79" s="378"/>
      <c r="AM79" s="378"/>
      <c r="AN79" s="378"/>
      <c r="AO79" s="378"/>
      <c r="AP79" s="378"/>
      <c r="AQ79" s="378"/>
      <c r="AR79" s="378"/>
      <c r="AS79" s="378"/>
      <c r="AT79" s="378"/>
      <c r="AU79" s="378"/>
      <c r="AV79" s="378"/>
      <c r="AW79" s="378"/>
      <c r="AX79" s="378"/>
      <c r="AY79" s="378"/>
      <c r="AZ79" s="378"/>
    </row>
    <row r="80" spans="1:52" s="25" customFormat="1" ht="15" customHeight="1" x14ac:dyDescent="0.3">
      <c r="A80" s="6"/>
      <c r="B80" s="70" t="str">
        <f t="shared" si="8"/>
        <v>!!!</v>
      </c>
      <c r="C80" s="324"/>
      <c r="D80" s="221"/>
      <c r="E80" s="363"/>
      <c r="F80" s="221"/>
      <c r="G80" s="114"/>
      <c r="H80" s="286"/>
      <c r="I80" s="445" t="str">
        <f t="shared" si="7"/>
        <v>Leer</v>
      </c>
      <c r="J80" s="445" t="str">
        <f>VLOOKUP($C80,{"29 - Psychiatrie (Erwachsene)","BGIII";"30 - Kinder- und Jugendpsychiatrie","BGII";"31 - Psychosomatik","BGIII";0,"Leer"},2,0)</f>
        <v>Leer</v>
      </c>
      <c r="K80" s="445" t="str">
        <f>VLOOKUP($C80,{"29 - Psychiatrie (Erwachsene)","Teilgruppe";"30 - Kinder- und Jugendpsychiatrie","TeilgruppeKJP";"31 - Psychosomatik","Teilgruppe";0,"Leer"},2,0)</f>
        <v>Leer</v>
      </c>
      <c r="L80" s="445">
        <f t="shared" si="9"/>
        <v>0</v>
      </c>
      <c r="M80" s="445">
        <f t="shared" si="5"/>
        <v>0</v>
      </c>
      <c r="N80" s="445">
        <f t="shared" si="10"/>
        <v>0</v>
      </c>
      <c r="O80" s="445">
        <f t="shared" si="11"/>
        <v>0</v>
      </c>
      <c r="P80" s="445">
        <f t="shared" si="12"/>
        <v>0</v>
      </c>
      <c r="Q80" s="415" t="str">
        <f t="shared" si="6"/>
        <v>Nein</v>
      </c>
      <c r="R80" s="445">
        <f>IF('Angaben KH-Standort'!D$29='A8'!C80,IF('Angaben KH-Standort'!E$29="Ja",1,0),0)</f>
        <v>0</v>
      </c>
      <c r="S80" s="445">
        <f>IF('Angaben KH-Standort'!D$30='A8'!C80,IF('Angaben KH-Standort'!E$30="Ja",1,0),0)</f>
        <v>0</v>
      </c>
      <c r="T80" s="445">
        <f>IF('Angaben KH-Standort'!D$31='A8'!C80,IF('Angaben KH-Standort'!E$31="Ja",1,0),0)</f>
        <v>0</v>
      </c>
      <c r="U80" s="378"/>
      <c r="V80" s="378"/>
      <c r="W80" s="378"/>
      <c r="X80" s="378"/>
      <c r="Y80" s="378"/>
      <c r="Z80" s="378"/>
      <c r="AA80" s="378"/>
      <c r="AB80" s="378"/>
      <c r="AC80" s="378"/>
      <c r="AD80" s="378"/>
      <c r="AE80" s="378"/>
      <c r="AF80" s="378"/>
      <c r="AG80" s="378"/>
      <c r="AH80" s="378"/>
      <c r="AI80" s="378"/>
      <c r="AJ80" s="378"/>
      <c r="AK80" s="378"/>
      <c r="AL80" s="378"/>
      <c r="AM80" s="378"/>
      <c r="AN80" s="378"/>
      <c r="AO80" s="378"/>
      <c r="AP80" s="378"/>
      <c r="AQ80" s="378"/>
      <c r="AR80" s="378"/>
      <c r="AS80" s="378"/>
      <c r="AT80" s="378"/>
      <c r="AU80" s="378"/>
      <c r="AV80" s="378"/>
      <c r="AW80" s="378"/>
      <c r="AX80" s="378"/>
      <c r="AY80" s="378"/>
      <c r="AZ80" s="378"/>
    </row>
    <row r="81" spans="1:52" s="25" customFormat="1" ht="15" customHeight="1" x14ac:dyDescent="0.3">
      <c r="A81" s="6"/>
      <c r="B81" s="70" t="str">
        <f t="shared" si="8"/>
        <v>!!!</v>
      </c>
      <c r="C81" s="324"/>
      <c r="D81" s="221"/>
      <c r="E81" s="363"/>
      <c r="F81" s="221"/>
      <c r="G81" s="114"/>
      <c r="H81" s="286"/>
      <c r="I81" s="445" t="str">
        <f t="shared" si="7"/>
        <v>Leer</v>
      </c>
      <c r="J81" s="445" t="str">
        <f>VLOOKUP($C81,{"29 - Psychiatrie (Erwachsene)","BGIII";"30 - Kinder- und Jugendpsychiatrie","BGII";"31 - Psychosomatik","BGIII";0,"Leer"},2,0)</f>
        <v>Leer</v>
      </c>
      <c r="K81" s="445" t="str">
        <f>VLOOKUP($C81,{"29 - Psychiatrie (Erwachsene)","Teilgruppe";"30 - Kinder- und Jugendpsychiatrie","TeilgruppeKJP";"31 - Psychosomatik","Teilgruppe";0,"Leer"},2,0)</f>
        <v>Leer</v>
      </c>
      <c r="L81" s="445">
        <f t="shared" si="9"/>
        <v>0</v>
      </c>
      <c r="M81" s="445">
        <f t="shared" si="5"/>
        <v>0</v>
      </c>
      <c r="N81" s="445">
        <f t="shared" si="10"/>
        <v>0</v>
      </c>
      <c r="O81" s="445">
        <f t="shared" si="11"/>
        <v>0</v>
      </c>
      <c r="P81" s="445">
        <f t="shared" si="12"/>
        <v>0</v>
      </c>
      <c r="Q81" s="415" t="str">
        <f t="shared" si="6"/>
        <v>Nein</v>
      </c>
      <c r="R81" s="445">
        <f>IF('Angaben KH-Standort'!D$29='A8'!C81,IF('Angaben KH-Standort'!E$29="Ja",1,0),0)</f>
        <v>0</v>
      </c>
      <c r="S81" s="445">
        <f>IF('Angaben KH-Standort'!D$30='A8'!C81,IF('Angaben KH-Standort'!E$30="Ja",1,0),0)</f>
        <v>0</v>
      </c>
      <c r="T81" s="445">
        <f>IF('Angaben KH-Standort'!D$31='A8'!C81,IF('Angaben KH-Standort'!E$31="Ja",1,0),0)</f>
        <v>0</v>
      </c>
      <c r="U81" s="378"/>
      <c r="V81" s="378"/>
      <c r="W81" s="378"/>
      <c r="X81" s="378"/>
      <c r="Y81" s="378"/>
      <c r="Z81" s="378"/>
      <c r="AA81" s="378"/>
      <c r="AB81" s="378"/>
      <c r="AC81" s="378"/>
      <c r="AD81" s="378"/>
      <c r="AE81" s="378"/>
      <c r="AF81" s="378"/>
      <c r="AG81" s="378"/>
      <c r="AH81" s="378"/>
      <c r="AI81" s="378"/>
      <c r="AJ81" s="378"/>
      <c r="AK81" s="378"/>
      <c r="AL81" s="378"/>
      <c r="AM81" s="378"/>
      <c r="AN81" s="378"/>
      <c r="AO81" s="378"/>
      <c r="AP81" s="378"/>
      <c r="AQ81" s="378"/>
      <c r="AR81" s="378"/>
      <c r="AS81" s="378"/>
      <c r="AT81" s="378"/>
      <c r="AU81" s="378"/>
      <c r="AV81" s="378"/>
      <c r="AW81" s="378"/>
      <c r="AX81" s="378"/>
      <c r="AY81" s="378"/>
      <c r="AZ81" s="378"/>
    </row>
    <row r="82" spans="1:52" s="25" customFormat="1" ht="15" customHeight="1" x14ac:dyDescent="0.3">
      <c r="A82" s="6"/>
      <c r="B82" s="70" t="str">
        <f t="shared" si="8"/>
        <v>!!!</v>
      </c>
      <c r="C82" s="324"/>
      <c r="D82" s="221"/>
      <c r="E82" s="363"/>
      <c r="F82" s="221"/>
      <c r="G82" s="114"/>
      <c r="H82" s="286"/>
      <c r="I82" s="445" t="str">
        <f t="shared" si="7"/>
        <v>Leer</v>
      </c>
      <c r="J82" s="445" t="str">
        <f>VLOOKUP($C82,{"29 - Psychiatrie (Erwachsene)","BGIII";"30 - Kinder- und Jugendpsychiatrie","BGII";"31 - Psychosomatik","BGIII";0,"Leer"},2,0)</f>
        <v>Leer</v>
      </c>
      <c r="K82" s="445" t="str">
        <f>VLOOKUP($C82,{"29 - Psychiatrie (Erwachsene)","Teilgruppe";"30 - Kinder- und Jugendpsychiatrie","TeilgruppeKJP";"31 - Psychosomatik","Teilgruppe";0,"Leer"},2,0)</f>
        <v>Leer</v>
      </c>
      <c r="L82" s="445">
        <f t="shared" si="9"/>
        <v>0</v>
      </c>
      <c r="M82" s="445">
        <f t="shared" si="5"/>
        <v>0</v>
      </c>
      <c r="N82" s="445">
        <f t="shared" si="10"/>
        <v>0</v>
      </c>
      <c r="O82" s="445">
        <f t="shared" si="11"/>
        <v>0</v>
      </c>
      <c r="P82" s="445">
        <f t="shared" si="12"/>
        <v>0</v>
      </c>
      <c r="Q82" s="415" t="str">
        <f t="shared" si="6"/>
        <v>Nein</v>
      </c>
      <c r="R82" s="445">
        <f>IF('Angaben KH-Standort'!D$29='A8'!C82,IF('Angaben KH-Standort'!E$29="Ja",1,0),0)</f>
        <v>0</v>
      </c>
      <c r="S82" s="445">
        <f>IF('Angaben KH-Standort'!D$30='A8'!C82,IF('Angaben KH-Standort'!E$30="Ja",1,0),0)</f>
        <v>0</v>
      </c>
      <c r="T82" s="445">
        <f>IF('Angaben KH-Standort'!D$31='A8'!C82,IF('Angaben KH-Standort'!E$31="Ja",1,0),0)</f>
        <v>0</v>
      </c>
      <c r="U82" s="378"/>
      <c r="V82" s="378"/>
      <c r="W82" s="378"/>
      <c r="X82" s="378"/>
      <c r="Y82" s="378"/>
      <c r="Z82" s="378"/>
      <c r="AA82" s="378"/>
      <c r="AB82" s="378"/>
      <c r="AC82" s="378"/>
      <c r="AD82" s="378"/>
      <c r="AE82" s="378"/>
      <c r="AF82" s="378"/>
      <c r="AG82" s="378"/>
      <c r="AH82" s="378"/>
      <c r="AI82" s="378"/>
      <c r="AJ82" s="378"/>
      <c r="AK82" s="378"/>
      <c r="AL82" s="378"/>
      <c r="AM82" s="378"/>
      <c r="AN82" s="378"/>
      <c r="AO82" s="378"/>
      <c r="AP82" s="378"/>
      <c r="AQ82" s="378"/>
      <c r="AR82" s="378"/>
      <c r="AS82" s="378"/>
      <c r="AT82" s="378"/>
      <c r="AU82" s="378"/>
      <c r="AV82" s="378"/>
      <c r="AW82" s="378"/>
      <c r="AX82" s="378"/>
      <c r="AY82" s="378"/>
      <c r="AZ82" s="378"/>
    </row>
    <row r="83" spans="1:52" s="25" customFormat="1" ht="15" customHeight="1" x14ac:dyDescent="0.3">
      <c r="A83" s="6"/>
      <c r="B83" s="70" t="str">
        <f t="shared" si="8"/>
        <v>!!!</v>
      </c>
      <c r="C83" s="324"/>
      <c r="D83" s="221"/>
      <c r="E83" s="363"/>
      <c r="F83" s="221"/>
      <c r="G83" s="114"/>
      <c r="H83" s="286"/>
      <c r="I83" s="445" t="str">
        <f t="shared" si="7"/>
        <v>Leer</v>
      </c>
      <c r="J83" s="445" t="str">
        <f>VLOOKUP($C83,{"29 - Psychiatrie (Erwachsene)","BGIII";"30 - Kinder- und Jugendpsychiatrie","BGII";"31 - Psychosomatik","BGIII";0,"Leer"},2,0)</f>
        <v>Leer</v>
      </c>
      <c r="K83" s="445" t="str">
        <f>VLOOKUP($C83,{"29 - Psychiatrie (Erwachsene)","Teilgruppe";"30 - Kinder- und Jugendpsychiatrie","TeilgruppeKJP";"31 - Psychosomatik","Teilgruppe";0,"Leer"},2,0)</f>
        <v>Leer</v>
      </c>
      <c r="L83" s="445">
        <f t="shared" si="9"/>
        <v>0</v>
      </c>
      <c r="M83" s="445">
        <f t="shared" si="5"/>
        <v>0</v>
      </c>
      <c r="N83" s="445">
        <f t="shared" si="10"/>
        <v>0</v>
      </c>
      <c r="O83" s="445">
        <f t="shared" si="11"/>
        <v>0</v>
      </c>
      <c r="P83" s="445">
        <f t="shared" si="12"/>
        <v>0</v>
      </c>
      <c r="Q83" s="415" t="str">
        <f t="shared" si="6"/>
        <v>Nein</v>
      </c>
      <c r="R83" s="445">
        <f>IF('Angaben KH-Standort'!D$29='A8'!C83,IF('Angaben KH-Standort'!E$29="Ja",1,0),0)</f>
        <v>0</v>
      </c>
      <c r="S83" s="445">
        <f>IF('Angaben KH-Standort'!D$30='A8'!C83,IF('Angaben KH-Standort'!E$30="Ja",1,0),0)</f>
        <v>0</v>
      </c>
      <c r="T83" s="445">
        <f>IF('Angaben KH-Standort'!D$31='A8'!C83,IF('Angaben KH-Standort'!E$31="Ja",1,0),0)</f>
        <v>0</v>
      </c>
      <c r="U83" s="378"/>
      <c r="V83" s="378"/>
      <c r="W83" s="378"/>
      <c r="X83" s="378"/>
      <c r="Y83" s="378"/>
      <c r="Z83" s="378"/>
      <c r="AA83" s="378"/>
      <c r="AB83" s="378"/>
      <c r="AC83" s="378"/>
      <c r="AD83" s="378"/>
      <c r="AE83" s="378"/>
      <c r="AF83" s="378"/>
      <c r="AG83" s="378"/>
      <c r="AH83" s="378"/>
      <c r="AI83" s="378"/>
      <c r="AJ83" s="378"/>
      <c r="AK83" s="378"/>
      <c r="AL83" s="378"/>
      <c r="AM83" s="378"/>
      <c r="AN83" s="378"/>
      <c r="AO83" s="378"/>
      <c r="AP83" s="378"/>
      <c r="AQ83" s="378"/>
      <c r="AR83" s="378"/>
      <c r="AS83" s="378"/>
      <c r="AT83" s="378"/>
      <c r="AU83" s="378"/>
      <c r="AV83" s="378"/>
      <c r="AW83" s="378"/>
      <c r="AX83" s="378"/>
      <c r="AY83" s="378"/>
      <c r="AZ83" s="378"/>
    </row>
    <row r="84" spans="1:52" s="25" customFormat="1" ht="15" customHeight="1" x14ac:dyDescent="0.3">
      <c r="A84" s="6"/>
      <c r="B84" s="70" t="str">
        <f t="shared" si="8"/>
        <v>!!!</v>
      </c>
      <c r="C84" s="324"/>
      <c r="D84" s="221"/>
      <c r="E84" s="363"/>
      <c r="F84" s="221"/>
      <c r="G84" s="114"/>
      <c r="H84" s="286"/>
      <c r="I84" s="445" t="str">
        <f t="shared" si="7"/>
        <v>Leer</v>
      </c>
      <c r="J84" s="445" t="str">
        <f>VLOOKUP($C84,{"29 - Psychiatrie (Erwachsene)","BGIII";"30 - Kinder- und Jugendpsychiatrie","BGII";"31 - Psychosomatik","BGIII";0,"Leer"},2,0)</f>
        <v>Leer</v>
      </c>
      <c r="K84" s="445" t="str">
        <f>VLOOKUP($C84,{"29 - Psychiatrie (Erwachsene)","Teilgruppe";"30 - Kinder- und Jugendpsychiatrie","TeilgruppeKJP";"31 - Psychosomatik","Teilgruppe";0,"Leer"},2,0)</f>
        <v>Leer</v>
      </c>
      <c r="L84" s="445">
        <f t="shared" si="9"/>
        <v>0</v>
      </c>
      <c r="M84" s="445">
        <f t="shared" si="5"/>
        <v>0</v>
      </c>
      <c r="N84" s="445">
        <f t="shared" si="10"/>
        <v>0</v>
      </c>
      <c r="O84" s="445">
        <f t="shared" si="11"/>
        <v>0</v>
      </c>
      <c r="P84" s="445">
        <f t="shared" si="12"/>
        <v>0</v>
      </c>
      <c r="Q84" s="415" t="str">
        <f t="shared" si="6"/>
        <v>Nein</v>
      </c>
      <c r="R84" s="445">
        <f>IF('Angaben KH-Standort'!D$29='A8'!C84,IF('Angaben KH-Standort'!E$29="Ja",1,0),0)</f>
        <v>0</v>
      </c>
      <c r="S84" s="445">
        <f>IF('Angaben KH-Standort'!D$30='A8'!C84,IF('Angaben KH-Standort'!E$30="Ja",1,0),0)</f>
        <v>0</v>
      </c>
      <c r="T84" s="445">
        <f>IF('Angaben KH-Standort'!D$31='A8'!C84,IF('Angaben KH-Standort'!E$31="Ja",1,0),0)</f>
        <v>0</v>
      </c>
      <c r="U84" s="378"/>
      <c r="V84" s="378"/>
      <c r="W84" s="378"/>
      <c r="X84" s="378"/>
      <c r="Y84" s="378"/>
      <c r="Z84" s="378"/>
      <c r="AA84" s="378"/>
      <c r="AB84" s="378"/>
      <c r="AC84" s="378"/>
      <c r="AD84" s="378"/>
      <c r="AE84" s="378"/>
      <c r="AF84" s="378"/>
      <c r="AG84" s="378"/>
      <c r="AH84" s="378"/>
      <c r="AI84" s="378"/>
      <c r="AJ84" s="378"/>
      <c r="AK84" s="378"/>
      <c r="AL84" s="378"/>
      <c r="AM84" s="378"/>
      <c r="AN84" s="378"/>
      <c r="AO84" s="378"/>
      <c r="AP84" s="378"/>
      <c r="AQ84" s="378"/>
      <c r="AR84" s="378"/>
      <c r="AS84" s="378"/>
      <c r="AT84" s="378"/>
      <c r="AU84" s="378"/>
      <c r="AV84" s="378"/>
      <c r="AW84" s="378"/>
      <c r="AX84" s="378"/>
      <c r="AY84" s="378"/>
      <c r="AZ84" s="378"/>
    </row>
    <row r="85" spans="1:52" s="25" customFormat="1" ht="15" customHeight="1" x14ac:dyDescent="0.3">
      <c r="A85" s="6"/>
      <c r="B85" s="70" t="str">
        <f t="shared" si="8"/>
        <v>!!!</v>
      </c>
      <c r="C85" s="324"/>
      <c r="D85" s="221"/>
      <c r="E85" s="363"/>
      <c r="F85" s="221"/>
      <c r="G85" s="114"/>
      <c r="H85" s="286"/>
      <c r="I85" s="445" t="str">
        <f t="shared" si="7"/>
        <v>Leer</v>
      </c>
      <c r="J85" s="445" t="str">
        <f>VLOOKUP($C85,{"29 - Psychiatrie (Erwachsene)","BGIII";"30 - Kinder- und Jugendpsychiatrie","BGII";"31 - Psychosomatik","BGIII";0,"Leer"},2,0)</f>
        <v>Leer</v>
      </c>
      <c r="K85" s="445" t="str">
        <f>VLOOKUP($C85,{"29 - Psychiatrie (Erwachsene)","Teilgruppe";"30 - Kinder- und Jugendpsychiatrie","TeilgruppeKJP";"31 - Psychosomatik","Teilgruppe";0,"Leer"},2,0)</f>
        <v>Leer</v>
      </c>
      <c r="L85" s="445">
        <f t="shared" si="9"/>
        <v>0</v>
      </c>
      <c r="M85" s="445">
        <f t="shared" si="5"/>
        <v>0</v>
      </c>
      <c r="N85" s="445">
        <f t="shared" si="10"/>
        <v>0</v>
      </c>
      <c r="O85" s="445">
        <f t="shared" si="11"/>
        <v>0</v>
      </c>
      <c r="P85" s="445">
        <f t="shared" si="12"/>
        <v>0</v>
      </c>
      <c r="Q85" s="415" t="str">
        <f t="shared" si="6"/>
        <v>Nein</v>
      </c>
      <c r="R85" s="445">
        <f>IF('Angaben KH-Standort'!D$29='A8'!C85,IF('Angaben KH-Standort'!E$29="Ja",1,0),0)</f>
        <v>0</v>
      </c>
      <c r="S85" s="445">
        <f>IF('Angaben KH-Standort'!D$30='A8'!C85,IF('Angaben KH-Standort'!E$30="Ja",1,0),0)</f>
        <v>0</v>
      </c>
      <c r="T85" s="445">
        <f>IF('Angaben KH-Standort'!D$31='A8'!C85,IF('Angaben KH-Standort'!E$31="Ja",1,0),0)</f>
        <v>0</v>
      </c>
      <c r="U85" s="378"/>
      <c r="V85" s="378"/>
      <c r="W85" s="378"/>
      <c r="X85" s="378"/>
      <c r="Y85" s="378"/>
      <c r="Z85" s="378"/>
      <c r="AA85" s="378"/>
      <c r="AB85" s="378"/>
      <c r="AC85" s="378"/>
      <c r="AD85" s="378"/>
      <c r="AE85" s="378"/>
      <c r="AF85" s="378"/>
      <c r="AG85" s="378"/>
      <c r="AH85" s="378"/>
      <c r="AI85" s="378"/>
      <c r="AJ85" s="378"/>
      <c r="AK85" s="378"/>
      <c r="AL85" s="378"/>
      <c r="AM85" s="378"/>
      <c r="AN85" s="378"/>
      <c r="AO85" s="378"/>
      <c r="AP85" s="378"/>
      <c r="AQ85" s="378"/>
      <c r="AR85" s="378"/>
      <c r="AS85" s="378"/>
      <c r="AT85" s="378"/>
      <c r="AU85" s="378"/>
      <c r="AV85" s="378"/>
      <c r="AW85" s="378"/>
      <c r="AX85" s="378"/>
      <c r="AY85" s="378"/>
      <c r="AZ85" s="378"/>
    </row>
    <row r="86" spans="1:52" s="25" customFormat="1" ht="15" customHeight="1" x14ac:dyDescent="0.3">
      <c r="A86" s="6"/>
      <c r="B86" s="70" t="str">
        <f t="shared" si="8"/>
        <v>!!!</v>
      </c>
      <c r="C86" s="324"/>
      <c r="D86" s="221"/>
      <c r="E86" s="363"/>
      <c r="F86" s="221"/>
      <c r="G86" s="114"/>
      <c r="H86" s="286"/>
      <c r="I86" s="445" t="str">
        <f t="shared" si="7"/>
        <v>Leer</v>
      </c>
      <c r="J86" s="445" t="str">
        <f>VLOOKUP($C86,{"29 - Psychiatrie (Erwachsene)","BGIII";"30 - Kinder- und Jugendpsychiatrie","BGII";"31 - Psychosomatik","BGIII";0,"Leer"},2,0)</f>
        <v>Leer</v>
      </c>
      <c r="K86" s="445" t="str">
        <f>VLOOKUP($C86,{"29 - Psychiatrie (Erwachsene)","Teilgruppe";"30 - Kinder- und Jugendpsychiatrie","TeilgruppeKJP";"31 - Psychosomatik","Teilgruppe";0,"Leer"},2,0)</f>
        <v>Leer</v>
      </c>
      <c r="L86" s="445">
        <f t="shared" si="9"/>
        <v>0</v>
      </c>
      <c r="M86" s="445">
        <f t="shared" si="5"/>
        <v>0</v>
      </c>
      <c r="N86" s="445">
        <f t="shared" si="10"/>
        <v>0</v>
      </c>
      <c r="O86" s="445">
        <f t="shared" si="11"/>
        <v>0</v>
      </c>
      <c r="P86" s="445">
        <f t="shared" si="12"/>
        <v>0</v>
      </c>
      <c r="Q86" s="415" t="str">
        <f t="shared" si="6"/>
        <v>Nein</v>
      </c>
      <c r="R86" s="445">
        <f>IF('Angaben KH-Standort'!D$29='A8'!C86,IF('Angaben KH-Standort'!E$29="Ja",1,0),0)</f>
        <v>0</v>
      </c>
      <c r="S86" s="445">
        <f>IF('Angaben KH-Standort'!D$30='A8'!C86,IF('Angaben KH-Standort'!E$30="Ja",1,0),0)</f>
        <v>0</v>
      </c>
      <c r="T86" s="445">
        <f>IF('Angaben KH-Standort'!D$31='A8'!C86,IF('Angaben KH-Standort'!E$31="Ja",1,0),0)</f>
        <v>0</v>
      </c>
      <c r="U86" s="378"/>
      <c r="V86" s="378"/>
      <c r="W86" s="378"/>
      <c r="X86" s="378"/>
      <c r="Y86" s="378"/>
      <c r="Z86" s="378"/>
      <c r="AA86" s="378"/>
      <c r="AB86" s="378"/>
      <c r="AC86" s="378"/>
      <c r="AD86" s="378"/>
      <c r="AE86" s="378"/>
      <c r="AF86" s="378"/>
      <c r="AG86" s="378"/>
      <c r="AH86" s="378"/>
      <c r="AI86" s="378"/>
      <c r="AJ86" s="378"/>
      <c r="AK86" s="378"/>
      <c r="AL86" s="378"/>
      <c r="AM86" s="378"/>
      <c r="AN86" s="378"/>
      <c r="AO86" s="378"/>
      <c r="AP86" s="378"/>
      <c r="AQ86" s="378"/>
      <c r="AR86" s="378"/>
      <c r="AS86" s="378"/>
      <c r="AT86" s="378"/>
      <c r="AU86" s="378"/>
      <c r="AV86" s="378"/>
      <c r="AW86" s="378"/>
      <c r="AX86" s="378"/>
      <c r="AY86" s="378"/>
      <c r="AZ86" s="378"/>
    </row>
    <row r="87" spans="1:52" s="25" customFormat="1" ht="15" customHeight="1" x14ac:dyDescent="0.3">
      <c r="A87" s="6"/>
      <c r="B87" s="70" t="str">
        <f t="shared" si="8"/>
        <v>!!!</v>
      </c>
      <c r="C87" s="324"/>
      <c r="D87" s="221"/>
      <c r="E87" s="363"/>
      <c r="F87" s="221"/>
      <c r="G87" s="114"/>
      <c r="H87" s="286"/>
      <c r="I87" s="445" t="str">
        <f t="shared" si="7"/>
        <v>Leer</v>
      </c>
      <c r="J87" s="445" t="str">
        <f>VLOOKUP($C87,{"29 - Psychiatrie (Erwachsene)","BGIII";"30 - Kinder- und Jugendpsychiatrie","BGII";"31 - Psychosomatik","BGIII";0,"Leer"},2,0)</f>
        <v>Leer</v>
      </c>
      <c r="K87" s="445" t="str">
        <f>VLOOKUP($C87,{"29 - Psychiatrie (Erwachsene)","Teilgruppe";"30 - Kinder- und Jugendpsychiatrie","TeilgruppeKJP";"31 - Psychosomatik","Teilgruppe";0,"Leer"},2,0)</f>
        <v>Leer</v>
      </c>
      <c r="L87" s="445">
        <f t="shared" si="9"/>
        <v>0</v>
      </c>
      <c r="M87" s="445">
        <f t="shared" si="5"/>
        <v>0</v>
      </c>
      <c r="N87" s="445">
        <f t="shared" si="10"/>
        <v>0</v>
      </c>
      <c r="O87" s="445">
        <f t="shared" si="11"/>
        <v>0</v>
      </c>
      <c r="P87" s="445">
        <f t="shared" si="12"/>
        <v>0</v>
      </c>
      <c r="Q87" s="415" t="str">
        <f t="shared" si="6"/>
        <v>Nein</v>
      </c>
      <c r="R87" s="445">
        <f>IF('Angaben KH-Standort'!D$29='A8'!C87,IF('Angaben KH-Standort'!E$29="Ja",1,0),0)</f>
        <v>0</v>
      </c>
      <c r="S87" s="445">
        <f>IF('Angaben KH-Standort'!D$30='A8'!C87,IF('Angaben KH-Standort'!E$30="Ja",1,0),0)</f>
        <v>0</v>
      </c>
      <c r="T87" s="445">
        <f>IF('Angaben KH-Standort'!D$31='A8'!C87,IF('Angaben KH-Standort'!E$31="Ja",1,0),0)</f>
        <v>0</v>
      </c>
      <c r="U87" s="378"/>
      <c r="V87" s="378"/>
      <c r="W87" s="378"/>
      <c r="X87" s="378"/>
      <c r="Y87" s="378"/>
      <c r="Z87" s="378"/>
      <c r="AA87" s="378"/>
      <c r="AB87" s="378"/>
      <c r="AC87" s="378"/>
      <c r="AD87" s="378"/>
      <c r="AE87" s="378"/>
      <c r="AF87" s="378"/>
      <c r="AG87" s="378"/>
      <c r="AH87" s="378"/>
      <c r="AI87" s="378"/>
      <c r="AJ87" s="378"/>
      <c r="AK87" s="378"/>
      <c r="AL87" s="378"/>
      <c r="AM87" s="378"/>
      <c r="AN87" s="378"/>
      <c r="AO87" s="378"/>
      <c r="AP87" s="378"/>
      <c r="AQ87" s="378"/>
      <c r="AR87" s="378"/>
      <c r="AS87" s="378"/>
      <c r="AT87" s="378"/>
      <c r="AU87" s="378"/>
      <c r="AV87" s="378"/>
      <c r="AW87" s="378"/>
      <c r="AX87" s="378"/>
      <c r="AY87" s="378"/>
      <c r="AZ87" s="378"/>
    </row>
    <row r="88" spans="1:52" s="25" customFormat="1" ht="15" customHeight="1" x14ac:dyDescent="0.3">
      <c r="A88" s="6"/>
      <c r="B88" s="70" t="str">
        <f t="shared" si="8"/>
        <v>!!!</v>
      </c>
      <c r="C88" s="324"/>
      <c r="D88" s="221"/>
      <c r="E88" s="363"/>
      <c r="F88" s="221"/>
      <c r="G88" s="114"/>
      <c r="H88" s="286"/>
      <c r="I88" s="445" t="str">
        <f t="shared" si="7"/>
        <v>Leer</v>
      </c>
      <c r="J88" s="445" t="str">
        <f>VLOOKUP($C88,{"29 - Psychiatrie (Erwachsene)","BGIII";"30 - Kinder- und Jugendpsychiatrie","BGII";"31 - Psychosomatik","BGIII";0,"Leer"},2,0)</f>
        <v>Leer</v>
      </c>
      <c r="K88" s="445" t="str">
        <f>VLOOKUP($C88,{"29 - Psychiatrie (Erwachsene)","Teilgruppe";"30 - Kinder- und Jugendpsychiatrie","TeilgruppeKJP";"31 - Psychosomatik","Teilgruppe";0,"Leer"},2,0)</f>
        <v>Leer</v>
      </c>
      <c r="L88" s="445">
        <f t="shared" si="9"/>
        <v>0</v>
      </c>
      <c r="M88" s="445">
        <f t="shared" si="5"/>
        <v>0</v>
      </c>
      <c r="N88" s="445">
        <f t="shared" si="10"/>
        <v>0</v>
      </c>
      <c r="O88" s="445">
        <f t="shared" si="11"/>
        <v>0</v>
      </c>
      <c r="P88" s="445">
        <f t="shared" si="12"/>
        <v>0</v>
      </c>
      <c r="Q88" s="415" t="str">
        <f t="shared" si="6"/>
        <v>Nein</v>
      </c>
      <c r="R88" s="445">
        <f>IF('Angaben KH-Standort'!D$29='A8'!C88,IF('Angaben KH-Standort'!E$29="Ja",1,0),0)</f>
        <v>0</v>
      </c>
      <c r="S88" s="445">
        <f>IF('Angaben KH-Standort'!D$30='A8'!C88,IF('Angaben KH-Standort'!E$30="Ja",1,0),0)</f>
        <v>0</v>
      </c>
      <c r="T88" s="445">
        <f>IF('Angaben KH-Standort'!D$31='A8'!C88,IF('Angaben KH-Standort'!E$31="Ja",1,0),0)</f>
        <v>0</v>
      </c>
      <c r="U88" s="378"/>
      <c r="V88" s="378"/>
      <c r="W88" s="378"/>
      <c r="X88" s="378"/>
      <c r="Y88" s="378"/>
      <c r="Z88" s="378"/>
      <c r="AA88" s="378"/>
      <c r="AB88" s="378"/>
      <c r="AC88" s="378"/>
      <c r="AD88" s="378"/>
      <c r="AE88" s="378"/>
      <c r="AF88" s="378"/>
      <c r="AG88" s="378"/>
      <c r="AH88" s="378"/>
      <c r="AI88" s="378"/>
      <c r="AJ88" s="378"/>
      <c r="AK88" s="378"/>
      <c r="AL88" s="378"/>
      <c r="AM88" s="378"/>
      <c r="AN88" s="378"/>
      <c r="AO88" s="378"/>
      <c r="AP88" s="378"/>
      <c r="AQ88" s="378"/>
      <c r="AR88" s="378"/>
      <c r="AS88" s="378"/>
      <c r="AT88" s="378"/>
      <c r="AU88" s="378"/>
      <c r="AV88" s="378"/>
      <c r="AW88" s="378"/>
      <c r="AX88" s="378"/>
      <c r="AY88" s="378"/>
      <c r="AZ88" s="378"/>
    </row>
    <row r="89" spans="1:52" s="25" customFormat="1" ht="15" customHeight="1" x14ac:dyDescent="0.3">
      <c r="A89" s="6"/>
      <c r="B89" s="70" t="str">
        <f t="shared" si="8"/>
        <v>!!!</v>
      </c>
      <c r="C89" s="324"/>
      <c r="D89" s="221"/>
      <c r="E89" s="363"/>
      <c r="F89" s="221"/>
      <c r="G89" s="114"/>
      <c r="H89" s="286"/>
      <c r="I89" s="445" t="str">
        <f t="shared" si="7"/>
        <v>Leer</v>
      </c>
      <c r="J89" s="445" t="str">
        <f>VLOOKUP($C89,{"29 - Psychiatrie (Erwachsene)","BGIII";"30 - Kinder- und Jugendpsychiatrie","BGII";"31 - Psychosomatik","BGIII";0,"Leer"},2,0)</f>
        <v>Leer</v>
      </c>
      <c r="K89" s="445" t="str">
        <f>VLOOKUP($C89,{"29 - Psychiatrie (Erwachsene)","Teilgruppe";"30 - Kinder- und Jugendpsychiatrie","TeilgruppeKJP";"31 - Psychosomatik","Teilgruppe";0,"Leer"},2,0)</f>
        <v>Leer</v>
      </c>
      <c r="L89" s="445">
        <f t="shared" si="9"/>
        <v>0</v>
      </c>
      <c r="M89" s="445">
        <f t="shared" si="5"/>
        <v>0</v>
      </c>
      <c r="N89" s="445">
        <f t="shared" si="10"/>
        <v>0</v>
      </c>
      <c r="O89" s="445">
        <f t="shared" si="11"/>
        <v>0</v>
      </c>
      <c r="P89" s="445">
        <f t="shared" si="12"/>
        <v>0</v>
      </c>
      <c r="Q89" s="415" t="str">
        <f t="shared" si="6"/>
        <v>Nein</v>
      </c>
      <c r="R89" s="445">
        <f>IF('Angaben KH-Standort'!D$29='A8'!C89,IF('Angaben KH-Standort'!E$29="Ja",1,0),0)</f>
        <v>0</v>
      </c>
      <c r="S89" s="445">
        <f>IF('Angaben KH-Standort'!D$30='A8'!C89,IF('Angaben KH-Standort'!E$30="Ja",1,0),0)</f>
        <v>0</v>
      </c>
      <c r="T89" s="445">
        <f>IF('Angaben KH-Standort'!D$31='A8'!C89,IF('Angaben KH-Standort'!E$31="Ja",1,0),0)</f>
        <v>0</v>
      </c>
      <c r="U89" s="378"/>
      <c r="V89" s="378"/>
      <c r="W89" s="378"/>
      <c r="X89" s="378"/>
      <c r="Y89" s="378"/>
      <c r="Z89" s="378"/>
      <c r="AA89" s="378"/>
      <c r="AB89" s="378"/>
      <c r="AC89" s="378"/>
      <c r="AD89" s="378"/>
      <c r="AE89" s="378"/>
      <c r="AF89" s="378"/>
      <c r="AG89" s="378"/>
      <c r="AH89" s="378"/>
      <c r="AI89" s="378"/>
      <c r="AJ89" s="378"/>
      <c r="AK89" s="378"/>
      <c r="AL89" s="378"/>
      <c r="AM89" s="378"/>
      <c r="AN89" s="378"/>
      <c r="AO89" s="378"/>
      <c r="AP89" s="378"/>
      <c r="AQ89" s="378"/>
      <c r="AR89" s="378"/>
      <c r="AS89" s="378"/>
      <c r="AT89" s="378"/>
      <c r="AU89" s="378"/>
      <c r="AV89" s="378"/>
      <c r="AW89" s="378"/>
      <c r="AX89" s="378"/>
      <c r="AY89" s="378"/>
      <c r="AZ89" s="378"/>
    </row>
    <row r="90" spans="1:52" s="25" customFormat="1" ht="15" customHeight="1" x14ac:dyDescent="0.3">
      <c r="A90" s="6"/>
      <c r="B90" s="70" t="str">
        <f t="shared" si="8"/>
        <v>!!!</v>
      </c>
      <c r="C90" s="324"/>
      <c r="D90" s="221"/>
      <c r="E90" s="363"/>
      <c r="F90" s="221"/>
      <c r="G90" s="114"/>
      <c r="H90" s="286"/>
      <c r="I90" s="445" t="str">
        <f t="shared" si="7"/>
        <v>Leer</v>
      </c>
      <c r="J90" s="445" t="str">
        <f>VLOOKUP($C90,{"29 - Psychiatrie (Erwachsene)","BGIII";"30 - Kinder- und Jugendpsychiatrie","BGII";"31 - Psychosomatik","BGIII";0,"Leer"},2,0)</f>
        <v>Leer</v>
      </c>
      <c r="K90" s="445" t="str">
        <f>VLOOKUP($C90,{"29 - Psychiatrie (Erwachsene)","Teilgruppe";"30 - Kinder- und Jugendpsychiatrie","TeilgruppeKJP";"31 - Psychosomatik","Teilgruppe";0,"Leer"},2,0)</f>
        <v>Leer</v>
      </c>
      <c r="L90" s="445">
        <f t="shared" si="9"/>
        <v>0</v>
      </c>
      <c r="M90" s="445">
        <f t="shared" si="5"/>
        <v>0</v>
      </c>
      <c r="N90" s="445">
        <f t="shared" si="10"/>
        <v>0</v>
      </c>
      <c r="O90" s="445">
        <f t="shared" si="11"/>
        <v>0</v>
      </c>
      <c r="P90" s="445">
        <f t="shared" si="12"/>
        <v>0</v>
      </c>
      <c r="Q90" s="415" t="str">
        <f t="shared" si="6"/>
        <v>Nein</v>
      </c>
      <c r="R90" s="445">
        <f>IF('Angaben KH-Standort'!D$29='A8'!C90,IF('Angaben KH-Standort'!E$29="Ja",1,0),0)</f>
        <v>0</v>
      </c>
      <c r="S90" s="445">
        <f>IF('Angaben KH-Standort'!D$30='A8'!C90,IF('Angaben KH-Standort'!E$30="Ja",1,0),0)</f>
        <v>0</v>
      </c>
      <c r="T90" s="445">
        <f>IF('Angaben KH-Standort'!D$31='A8'!C90,IF('Angaben KH-Standort'!E$31="Ja",1,0),0)</f>
        <v>0</v>
      </c>
      <c r="U90" s="378"/>
      <c r="V90" s="378"/>
      <c r="W90" s="378"/>
      <c r="X90" s="378"/>
      <c r="Y90" s="378"/>
      <c r="Z90" s="378"/>
      <c r="AA90" s="378"/>
      <c r="AB90" s="378"/>
      <c r="AC90" s="378"/>
      <c r="AD90" s="378"/>
      <c r="AE90" s="378"/>
      <c r="AF90" s="378"/>
      <c r="AG90" s="378"/>
      <c r="AH90" s="378"/>
      <c r="AI90" s="378"/>
      <c r="AJ90" s="378"/>
      <c r="AK90" s="378"/>
      <c r="AL90" s="378"/>
      <c r="AM90" s="378"/>
      <c r="AN90" s="378"/>
      <c r="AO90" s="378"/>
      <c r="AP90" s="378"/>
      <c r="AQ90" s="378"/>
      <c r="AR90" s="378"/>
      <c r="AS90" s="378"/>
      <c r="AT90" s="378"/>
      <c r="AU90" s="378"/>
      <c r="AV90" s="378"/>
      <c r="AW90" s="378"/>
      <c r="AX90" s="378"/>
      <c r="AY90" s="378"/>
      <c r="AZ90" s="378"/>
    </row>
    <row r="91" spans="1:52" s="25" customFormat="1" ht="15" customHeight="1" x14ac:dyDescent="0.3">
      <c r="A91" s="6"/>
      <c r="B91" s="70" t="str">
        <f t="shared" si="8"/>
        <v>!!!</v>
      </c>
      <c r="C91" s="324"/>
      <c r="D91" s="221"/>
      <c r="E91" s="363"/>
      <c r="F91" s="221"/>
      <c r="G91" s="114"/>
      <c r="H91" s="286"/>
      <c r="I91" s="445" t="str">
        <f t="shared" si="7"/>
        <v>Leer</v>
      </c>
      <c r="J91" s="445" t="str">
        <f>VLOOKUP($C91,{"29 - Psychiatrie (Erwachsene)","BGIII";"30 - Kinder- und Jugendpsychiatrie","BGII";"31 - Psychosomatik","BGIII";0,"Leer"},2,0)</f>
        <v>Leer</v>
      </c>
      <c r="K91" s="445" t="str">
        <f>VLOOKUP($C91,{"29 - Psychiatrie (Erwachsene)","Teilgruppe";"30 - Kinder- und Jugendpsychiatrie","TeilgruppeKJP";"31 - Psychosomatik","Teilgruppe";0,"Leer"},2,0)</f>
        <v>Leer</v>
      </c>
      <c r="L91" s="445">
        <f t="shared" ref="L91:L126" si="13">IF(LEN(B91)&gt;0,0,1)</f>
        <v>0</v>
      </c>
      <c r="M91" s="445">
        <f t="shared" si="5"/>
        <v>0</v>
      </c>
      <c r="N91" s="445">
        <f t="shared" ref="N91:N126" si="14">IF(LEN(D91)&gt;0,1,0)</f>
        <v>0</v>
      </c>
      <c r="O91" s="445">
        <f t="shared" ref="O91:O126" si="15">IF(LEN(E91)&gt;0,1,0)</f>
        <v>0</v>
      </c>
      <c r="P91" s="445">
        <f t="shared" ref="P91:P126" si="16">IF(LEN(F91)&gt;0,1,0)</f>
        <v>0</v>
      </c>
      <c r="Q91" s="415" t="str">
        <f t="shared" si="6"/>
        <v>Nein</v>
      </c>
      <c r="R91" s="445">
        <f>IF('Angaben KH-Standort'!D$29='A8'!C91,IF('Angaben KH-Standort'!E$29="Ja",1,0),0)</f>
        <v>0</v>
      </c>
      <c r="S91" s="445">
        <f>IF('Angaben KH-Standort'!D$30='A8'!C91,IF('Angaben KH-Standort'!E$30="Ja",1,0),0)</f>
        <v>0</v>
      </c>
      <c r="T91" s="445">
        <f>IF('Angaben KH-Standort'!D$31='A8'!C91,IF('Angaben KH-Standort'!E$31="Ja",1,0),0)</f>
        <v>0</v>
      </c>
      <c r="U91" s="378"/>
      <c r="V91" s="378"/>
      <c r="W91" s="378"/>
      <c r="X91" s="378"/>
      <c r="Y91" s="378"/>
      <c r="Z91" s="378"/>
      <c r="AA91" s="378"/>
      <c r="AB91" s="378"/>
      <c r="AC91" s="378"/>
      <c r="AD91" s="378"/>
      <c r="AE91" s="378"/>
      <c r="AF91" s="378"/>
      <c r="AG91" s="378"/>
      <c r="AH91" s="378"/>
      <c r="AI91" s="378"/>
      <c r="AJ91" s="378"/>
      <c r="AK91" s="378"/>
      <c r="AL91" s="378"/>
      <c r="AM91" s="378"/>
      <c r="AN91" s="378"/>
      <c r="AO91" s="378"/>
      <c r="AP91" s="378"/>
      <c r="AQ91" s="378"/>
      <c r="AR91" s="378"/>
      <c r="AS91" s="378"/>
      <c r="AT91" s="378"/>
      <c r="AU91" s="378"/>
      <c r="AV91" s="378"/>
      <c r="AW91" s="378"/>
      <c r="AX91" s="378"/>
      <c r="AY91" s="378"/>
      <c r="AZ91" s="378"/>
    </row>
    <row r="92" spans="1:52" s="25" customFormat="1" ht="15" customHeight="1" x14ac:dyDescent="0.3">
      <c r="A92" s="6"/>
      <c r="B92" s="70" t="str">
        <f t="shared" si="8"/>
        <v>!!!</v>
      </c>
      <c r="C92" s="324"/>
      <c r="D92" s="221"/>
      <c r="E92" s="363"/>
      <c r="F92" s="221"/>
      <c r="G92" s="114"/>
      <c r="H92" s="286"/>
      <c r="I92" s="445" t="str">
        <f t="shared" si="7"/>
        <v>Leer</v>
      </c>
      <c r="J92" s="445" t="str">
        <f>VLOOKUP($C92,{"29 - Psychiatrie (Erwachsene)","BGIII";"30 - Kinder- und Jugendpsychiatrie","BGII";"31 - Psychosomatik","BGIII";0,"Leer"},2,0)</f>
        <v>Leer</v>
      </c>
      <c r="K92" s="445" t="str">
        <f>VLOOKUP($C92,{"29 - Psychiatrie (Erwachsene)","Teilgruppe";"30 - Kinder- und Jugendpsychiatrie","TeilgruppeKJP";"31 - Psychosomatik","Teilgruppe";0,"Leer"},2,0)</f>
        <v>Leer</v>
      </c>
      <c r="L92" s="445">
        <f t="shared" si="13"/>
        <v>0</v>
      </c>
      <c r="M92" s="445">
        <f t="shared" ref="M92:M126" si="17">IF($C92&lt;&gt;"",1,0)</f>
        <v>0</v>
      </c>
      <c r="N92" s="445">
        <f t="shared" si="14"/>
        <v>0</v>
      </c>
      <c r="O92" s="445">
        <f t="shared" si="15"/>
        <v>0</v>
      </c>
      <c r="P92" s="445">
        <f t="shared" si="16"/>
        <v>0</v>
      </c>
      <c r="Q92" s="415" t="str">
        <f t="shared" ref="Q92:Q126" si="18">IF(SUM(R92:T92)&gt;0,"Ja","Nein")</f>
        <v>Nein</v>
      </c>
      <c r="R92" s="445">
        <f>IF('Angaben KH-Standort'!D$29='A8'!C92,IF('Angaben KH-Standort'!E$29="Ja",1,0),0)</f>
        <v>0</v>
      </c>
      <c r="S92" s="445">
        <f>IF('Angaben KH-Standort'!D$30='A8'!C92,IF('Angaben KH-Standort'!E$30="Ja",1,0),0)</f>
        <v>0</v>
      </c>
      <c r="T92" s="445">
        <f>IF('Angaben KH-Standort'!D$31='A8'!C92,IF('Angaben KH-Standort'!E$31="Ja",1,0),0)</f>
        <v>0</v>
      </c>
      <c r="U92" s="378"/>
      <c r="V92" s="378"/>
      <c r="W92" s="378"/>
      <c r="X92" s="378"/>
      <c r="Y92" s="378"/>
      <c r="Z92" s="378"/>
      <c r="AA92" s="378"/>
      <c r="AB92" s="378"/>
      <c r="AC92" s="378"/>
      <c r="AD92" s="378"/>
      <c r="AE92" s="378"/>
      <c r="AF92" s="378"/>
      <c r="AG92" s="378"/>
      <c r="AH92" s="378"/>
      <c r="AI92" s="378"/>
      <c r="AJ92" s="378"/>
      <c r="AK92" s="378"/>
      <c r="AL92" s="378"/>
      <c r="AM92" s="378"/>
      <c r="AN92" s="378"/>
      <c r="AO92" s="378"/>
      <c r="AP92" s="378"/>
      <c r="AQ92" s="378"/>
      <c r="AR92" s="378"/>
      <c r="AS92" s="378"/>
      <c r="AT92" s="378"/>
      <c r="AU92" s="378"/>
      <c r="AV92" s="378"/>
      <c r="AW92" s="378"/>
      <c r="AX92" s="378"/>
      <c r="AY92" s="378"/>
      <c r="AZ92" s="378"/>
    </row>
    <row r="93" spans="1:52" s="25" customFormat="1" ht="15" customHeight="1" x14ac:dyDescent="0.3">
      <c r="A93" s="6"/>
      <c r="B93" s="70" t="str">
        <f t="shared" si="8"/>
        <v>!!!</v>
      </c>
      <c r="C93" s="324"/>
      <c r="D93" s="221"/>
      <c r="E93" s="363"/>
      <c r="F93" s="221"/>
      <c r="G93" s="114"/>
      <c r="H93" s="286"/>
      <c r="I93" s="445" t="str">
        <f t="shared" ref="I93:I126" si="19">IF(C92&lt;&gt;"","Einrichtungen","Leer")</f>
        <v>Leer</v>
      </c>
      <c r="J93" s="445" t="str">
        <f>VLOOKUP($C93,{"29 - Psychiatrie (Erwachsene)","BGIII";"30 - Kinder- und Jugendpsychiatrie","BGII";"31 - Psychosomatik","BGIII";0,"Leer"},2,0)</f>
        <v>Leer</v>
      </c>
      <c r="K93" s="445" t="str">
        <f>VLOOKUP($C93,{"29 - Psychiatrie (Erwachsene)","Teilgruppe";"30 - Kinder- und Jugendpsychiatrie","TeilgruppeKJP";"31 - Psychosomatik","Teilgruppe";0,"Leer"},2,0)</f>
        <v>Leer</v>
      </c>
      <c r="L93" s="445">
        <f t="shared" si="13"/>
        <v>0</v>
      </c>
      <c r="M93" s="445">
        <f t="shared" si="17"/>
        <v>0</v>
      </c>
      <c r="N93" s="445">
        <f t="shared" si="14"/>
        <v>0</v>
      </c>
      <c r="O93" s="445">
        <f t="shared" si="15"/>
        <v>0</v>
      </c>
      <c r="P93" s="445">
        <f t="shared" si="16"/>
        <v>0</v>
      </c>
      <c r="Q93" s="415" t="str">
        <f t="shared" si="18"/>
        <v>Nein</v>
      </c>
      <c r="R93" s="445">
        <f>IF('Angaben KH-Standort'!D$29='A8'!C93,IF('Angaben KH-Standort'!E$29="Ja",1,0),0)</f>
        <v>0</v>
      </c>
      <c r="S93" s="445">
        <f>IF('Angaben KH-Standort'!D$30='A8'!C93,IF('Angaben KH-Standort'!E$30="Ja",1,0),0)</f>
        <v>0</v>
      </c>
      <c r="T93" s="445">
        <f>IF('Angaben KH-Standort'!D$31='A8'!C93,IF('Angaben KH-Standort'!E$31="Ja",1,0),0)</f>
        <v>0</v>
      </c>
      <c r="U93" s="378"/>
      <c r="V93" s="378"/>
      <c r="W93" s="378"/>
      <c r="X93" s="378"/>
      <c r="Y93" s="378"/>
      <c r="Z93" s="378"/>
      <c r="AA93" s="378"/>
      <c r="AB93" s="378"/>
      <c r="AC93" s="378"/>
      <c r="AD93" s="378"/>
      <c r="AE93" s="378"/>
      <c r="AF93" s="378"/>
      <c r="AG93" s="378"/>
      <c r="AH93" s="378"/>
      <c r="AI93" s="378"/>
      <c r="AJ93" s="378"/>
      <c r="AK93" s="378"/>
      <c r="AL93" s="378"/>
      <c r="AM93" s="378"/>
      <c r="AN93" s="378"/>
      <c r="AO93" s="378"/>
      <c r="AP93" s="378"/>
      <c r="AQ93" s="378"/>
      <c r="AR93" s="378"/>
      <c r="AS93" s="378"/>
      <c r="AT93" s="378"/>
      <c r="AU93" s="378"/>
      <c r="AV93" s="378"/>
      <c r="AW93" s="378"/>
      <c r="AX93" s="378"/>
      <c r="AY93" s="378"/>
      <c r="AZ93" s="378"/>
    </row>
    <row r="94" spans="1:52" s="25" customFormat="1" ht="15" customHeight="1" x14ac:dyDescent="0.3">
      <c r="A94" s="6"/>
      <c r="B94" s="70" t="str">
        <f t="shared" ref="B94:B126" si="20">IF(Q94&lt;&gt;"Ja",IF(SUM(M94:P94)&lt;4,"!!!",""),"")</f>
        <v>!!!</v>
      </c>
      <c r="C94" s="324"/>
      <c r="D94" s="221"/>
      <c r="E94" s="363"/>
      <c r="F94" s="221"/>
      <c r="G94" s="114"/>
      <c r="H94" s="286"/>
      <c r="I94" s="445" t="str">
        <f t="shared" si="19"/>
        <v>Leer</v>
      </c>
      <c r="J94" s="445" t="str">
        <f>VLOOKUP($C94,{"29 - Psychiatrie (Erwachsene)","BGIII";"30 - Kinder- und Jugendpsychiatrie","BGII";"31 - Psychosomatik","BGIII";0,"Leer"},2,0)</f>
        <v>Leer</v>
      </c>
      <c r="K94" s="445" t="str">
        <f>VLOOKUP($C94,{"29 - Psychiatrie (Erwachsene)","Teilgruppe";"30 - Kinder- und Jugendpsychiatrie","TeilgruppeKJP";"31 - Psychosomatik","Teilgruppe";0,"Leer"},2,0)</f>
        <v>Leer</v>
      </c>
      <c r="L94" s="445">
        <f t="shared" si="13"/>
        <v>0</v>
      </c>
      <c r="M94" s="445">
        <f t="shared" si="17"/>
        <v>0</v>
      </c>
      <c r="N94" s="445">
        <f t="shared" si="14"/>
        <v>0</v>
      </c>
      <c r="O94" s="445">
        <f t="shared" si="15"/>
        <v>0</v>
      </c>
      <c r="P94" s="445">
        <f t="shared" si="16"/>
        <v>0</v>
      </c>
      <c r="Q94" s="415" t="str">
        <f t="shared" si="18"/>
        <v>Nein</v>
      </c>
      <c r="R94" s="445">
        <f>IF('Angaben KH-Standort'!D$29='A8'!C94,IF('Angaben KH-Standort'!E$29="Ja",1,0),0)</f>
        <v>0</v>
      </c>
      <c r="S94" s="445">
        <f>IF('Angaben KH-Standort'!D$30='A8'!C94,IF('Angaben KH-Standort'!E$30="Ja",1,0),0)</f>
        <v>0</v>
      </c>
      <c r="T94" s="445">
        <f>IF('Angaben KH-Standort'!D$31='A8'!C94,IF('Angaben KH-Standort'!E$31="Ja",1,0),0)</f>
        <v>0</v>
      </c>
      <c r="U94" s="378"/>
      <c r="V94" s="378"/>
      <c r="W94" s="378"/>
      <c r="X94" s="378"/>
      <c r="Y94" s="378"/>
      <c r="Z94" s="378"/>
      <c r="AA94" s="378"/>
      <c r="AB94" s="378"/>
      <c r="AC94" s="378"/>
      <c r="AD94" s="378"/>
      <c r="AE94" s="378"/>
      <c r="AF94" s="378"/>
      <c r="AG94" s="378"/>
      <c r="AH94" s="378"/>
      <c r="AI94" s="378"/>
      <c r="AJ94" s="378"/>
      <c r="AK94" s="378"/>
      <c r="AL94" s="378"/>
      <c r="AM94" s="378"/>
      <c r="AN94" s="378"/>
      <c r="AO94" s="378"/>
      <c r="AP94" s="378"/>
      <c r="AQ94" s="378"/>
      <c r="AR94" s="378"/>
      <c r="AS94" s="378"/>
      <c r="AT94" s="378"/>
      <c r="AU94" s="378"/>
      <c r="AV94" s="378"/>
      <c r="AW94" s="378"/>
      <c r="AX94" s="378"/>
      <c r="AY94" s="378"/>
      <c r="AZ94" s="378"/>
    </row>
    <row r="95" spans="1:52" s="25" customFormat="1" ht="15" customHeight="1" x14ac:dyDescent="0.3">
      <c r="A95" s="6"/>
      <c r="B95" s="70" t="str">
        <f t="shared" si="20"/>
        <v>!!!</v>
      </c>
      <c r="C95" s="324"/>
      <c r="D95" s="221"/>
      <c r="E95" s="363"/>
      <c r="F95" s="221"/>
      <c r="G95" s="114"/>
      <c r="H95" s="286"/>
      <c r="I95" s="445" t="str">
        <f t="shared" si="19"/>
        <v>Leer</v>
      </c>
      <c r="J95" s="445" t="str">
        <f>VLOOKUP($C95,{"29 - Psychiatrie (Erwachsene)","BGIII";"30 - Kinder- und Jugendpsychiatrie","BGII";"31 - Psychosomatik","BGIII";0,"Leer"},2,0)</f>
        <v>Leer</v>
      </c>
      <c r="K95" s="445" t="str">
        <f>VLOOKUP($C95,{"29 - Psychiatrie (Erwachsene)","Teilgruppe";"30 - Kinder- und Jugendpsychiatrie","TeilgruppeKJP";"31 - Psychosomatik","Teilgruppe";0,"Leer"},2,0)</f>
        <v>Leer</v>
      </c>
      <c r="L95" s="445">
        <f t="shared" si="13"/>
        <v>0</v>
      </c>
      <c r="M95" s="445">
        <f t="shared" si="17"/>
        <v>0</v>
      </c>
      <c r="N95" s="445">
        <f t="shared" si="14"/>
        <v>0</v>
      </c>
      <c r="O95" s="445">
        <f t="shared" si="15"/>
        <v>0</v>
      </c>
      <c r="P95" s="445">
        <f t="shared" si="16"/>
        <v>0</v>
      </c>
      <c r="Q95" s="415" t="str">
        <f t="shared" si="18"/>
        <v>Nein</v>
      </c>
      <c r="R95" s="445">
        <f>IF('Angaben KH-Standort'!D$29='A8'!C95,IF('Angaben KH-Standort'!E$29="Ja",1,0),0)</f>
        <v>0</v>
      </c>
      <c r="S95" s="445">
        <f>IF('Angaben KH-Standort'!D$30='A8'!C95,IF('Angaben KH-Standort'!E$30="Ja",1,0),0)</f>
        <v>0</v>
      </c>
      <c r="T95" s="445">
        <f>IF('Angaben KH-Standort'!D$31='A8'!C95,IF('Angaben KH-Standort'!E$31="Ja",1,0),0)</f>
        <v>0</v>
      </c>
      <c r="U95" s="378"/>
      <c r="V95" s="378"/>
      <c r="W95" s="378"/>
      <c r="X95" s="378"/>
      <c r="Y95" s="378"/>
      <c r="Z95" s="378"/>
      <c r="AA95" s="378"/>
      <c r="AB95" s="378"/>
      <c r="AC95" s="378"/>
      <c r="AD95" s="378"/>
      <c r="AE95" s="378"/>
      <c r="AF95" s="378"/>
      <c r="AG95" s="378"/>
      <c r="AH95" s="378"/>
      <c r="AI95" s="378"/>
      <c r="AJ95" s="378"/>
      <c r="AK95" s="378"/>
      <c r="AL95" s="378"/>
      <c r="AM95" s="378"/>
      <c r="AN95" s="378"/>
      <c r="AO95" s="378"/>
      <c r="AP95" s="378"/>
      <c r="AQ95" s="378"/>
      <c r="AR95" s="378"/>
      <c r="AS95" s="378"/>
      <c r="AT95" s="378"/>
      <c r="AU95" s="378"/>
      <c r="AV95" s="378"/>
      <c r="AW95" s="378"/>
      <c r="AX95" s="378"/>
      <c r="AY95" s="378"/>
      <c r="AZ95" s="378"/>
    </row>
    <row r="96" spans="1:52" s="25" customFormat="1" ht="15" customHeight="1" x14ac:dyDescent="0.3">
      <c r="A96" s="6"/>
      <c r="B96" s="70" t="str">
        <f t="shared" si="20"/>
        <v>!!!</v>
      </c>
      <c r="C96" s="324"/>
      <c r="D96" s="221"/>
      <c r="E96" s="363"/>
      <c r="F96" s="221"/>
      <c r="G96" s="114"/>
      <c r="H96" s="286"/>
      <c r="I96" s="445" t="str">
        <f t="shared" si="19"/>
        <v>Leer</v>
      </c>
      <c r="J96" s="445" t="str">
        <f>VLOOKUP($C96,{"29 - Psychiatrie (Erwachsene)","BGIII";"30 - Kinder- und Jugendpsychiatrie","BGII";"31 - Psychosomatik","BGIII";0,"Leer"},2,0)</f>
        <v>Leer</v>
      </c>
      <c r="K96" s="445" t="str">
        <f>VLOOKUP($C96,{"29 - Psychiatrie (Erwachsene)","Teilgruppe";"30 - Kinder- und Jugendpsychiatrie","TeilgruppeKJP";"31 - Psychosomatik","Teilgruppe";0,"Leer"},2,0)</f>
        <v>Leer</v>
      </c>
      <c r="L96" s="445">
        <f t="shared" si="13"/>
        <v>0</v>
      </c>
      <c r="M96" s="445">
        <f t="shared" si="17"/>
        <v>0</v>
      </c>
      <c r="N96" s="445">
        <f t="shared" si="14"/>
        <v>0</v>
      </c>
      <c r="O96" s="445">
        <f t="shared" si="15"/>
        <v>0</v>
      </c>
      <c r="P96" s="445">
        <f t="shared" si="16"/>
        <v>0</v>
      </c>
      <c r="Q96" s="415" t="str">
        <f t="shared" si="18"/>
        <v>Nein</v>
      </c>
      <c r="R96" s="445">
        <f>IF('Angaben KH-Standort'!D$29='A8'!C96,IF('Angaben KH-Standort'!E$29="Ja",1,0),0)</f>
        <v>0</v>
      </c>
      <c r="S96" s="445">
        <f>IF('Angaben KH-Standort'!D$30='A8'!C96,IF('Angaben KH-Standort'!E$30="Ja",1,0),0)</f>
        <v>0</v>
      </c>
      <c r="T96" s="445">
        <f>IF('Angaben KH-Standort'!D$31='A8'!C96,IF('Angaben KH-Standort'!E$31="Ja",1,0),0)</f>
        <v>0</v>
      </c>
      <c r="U96" s="378"/>
      <c r="V96" s="378"/>
      <c r="W96" s="378"/>
      <c r="X96" s="378"/>
      <c r="Y96" s="378"/>
      <c r="Z96" s="378"/>
      <c r="AA96" s="378"/>
      <c r="AB96" s="378"/>
      <c r="AC96" s="378"/>
      <c r="AD96" s="378"/>
      <c r="AE96" s="378"/>
      <c r="AF96" s="378"/>
      <c r="AG96" s="378"/>
      <c r="AH96" s="378"/>
      <c r="AI96" s="378"/>
      <c r="AJ96" s="378"/>
      <c r="AK96" s="378"/>
      <c r="AL96" s="378"/>
      <c r="AM96" s="378"/>
      <c r="AN96" s="378"/>
      <c r="AO96" s="378"/>
      <c r="AP96" s="378"/>
      <c r="AQ96" s="378"/>
      <c r="AR96" s="378"/>
      <c r="AS96" s="378"/>
      <c r="AT96" s="378"/>
      <c r="AU96" s="378"/>
      <c r="AV96" s="378"/>
      <c r="AW96" s="378"/>
      <c r="AX96" s="378"/>
      <c r="AY96" s="378"/>
      <c r="AZ96" s="378"/>
    </row>
    <row r="97" spans="1:52" s="25" customFormat="1" ht="15" customHeight="1" x14ac:dyDescent="0.3">
      <c r="A97" s="6"/>
      <c r="B97" s="70" t="str">
        <f t="shared" si="20"/>
        <v>!!!</v>
      </c>
      <c r="C97" s="324"/>
      <c r="D97" s="221"/>
      <c r="E97" s="363"/>
      <c r="F97" s="221"/>
      <c r="G97" s="114"/>
      <c r="H97" s="286"/>
      <c r="I97" s="445" t="str">
        <f t="shared" si="19"/>
        <v>Leer</v>
      </c>
      <c r="J97" s="445" t="str">
        <f>VLOOKUP($C97,{"29 - Psychiatrie (Erwachsene)","BGIII";"30 - Kinder- und Jugendpsychiatrie","BGII";"31 - Psychosomatik","BGIII";0,"Leer"},2,0)</f>
        <v>Leer</v>
      </c>
      <c r="K97" s="445" t="str">
        <f>VLOOKUP($C97,{"29 - Psychiatrie (Erwachsene)","Teilgruppe";"30 - Kinder- und Jugendpsychiatrie","TeilgruppeKJP";"31 - Psychosomatik","Teilgruppe";0,"Leer"},2,0)</f>
        <v>Leer</v>
      </c>
      <c r="L97" s="445">
        <f t="shared" si="13"/>
        <v>0</v>
      </c>
      <c r="M97" s="445">
        <f t="shared" si="17"/>
        <v>0</v>
      </c>
      <c r="N97" s="445">
        <f t="shared" si="14"/>
        <v>0</v>
      </c>
      <c r="O97" s="445">
        <f t="shared" si="15"/>
        <v>0</v>
      </c>
      <c r="P97" s="445">
        <f t="shared" si="16"/>
        <v>0</v>
      </c>
      <c r="Q97" s="415" t="str">
        <f t="shared" si="18"/>
        <v>Nein</v>
      </c>
      <c r="R97" s="445">
        <f>IF('Angaben KH-Standort'!D$29='A8'!C97,IF('Angaben KH-Standort'!E$29="Ja",1,0),0)</f>
        <v>0</v>
      </c>
      <c r="S97" s="445">
        <f>IF('Angaben KH-Standort'!D$30='A8'!C97,IF('Angaben KH-Standort'!E$30="Ja",1,0),0)</f>
        <v>0</v>
      </c>
      <c r="T97" s="445">
        <f>IF('Angaben KH-Standort'!D$31='A8'!C97,IF('Angaben KH-Standort'!E$31="Ja",1,0),0)</f>
        <v>0</v>
      </c>
      <c r="U97" s="378"/>
      <c r="V97" s="378"/>
      <c r="W97" s="378"/>
      <c r="X97" s="378"/>
      <c r="Y97" s="378"/>
      <c r="Z97" s="378"/>
      <c r="AA97" s="378"/>
      <c r="AB97" s="378"/>
      <c r="AC97" s="378"/>
      <c r="AD97" s="378"/>
      <c r="AE97" s="378"/>
      <c r="AF97" s="378"/>
      <c r="AG97" s="378"/>
      <c r="AH97" s="378"/>
      <c r="AI97" s="378"/>
      <c r="AJ97" s="378"/>
      <c r="AK97" s="378"/>
      <c r="AL97" s="378"/>
      <c r="AM97" s="378"/>
      <c r="AN97" s="378"/>
      <c r="AO97" s="378"/>
      <c r="AP97" s="378"/>
      <c r="AQ97" s="378"/>
      <c r="AR97" s="378"/>
      <c r="AS97" s="378"/>
      <c r="AT97" s="378"/>
      <c r="AU97" s="378"/>
      <c r="AV97" s="378"/>
      <c r="AW97" s="378"/>
      <c r="AX97" s="378"/>
      <c r="AY97" s="378"/>
      <c r="AZ97" s="378"/>
    </row>
    <row r="98" spans="1:52" s="25" customFormat="1" ht="15" customHeight="1" x14ac:dyDescent="0.3">
      <c r="A98" s="6"/>
      <c r="B98" s="70" t="str">
        <f t="shared" si="20"/>
        <v>!!!</v>
      </c>
      <c r="C98" s="324"/>
      <c r="D98" s="221"/>
      <c r="E98" s="363"/>
      <c r="F98" s="221"/>
      <c r="G98" s="114"/>
      <c r="H98" s="286"/>
      <c r="I98" s="445" t="str">
        <f t="shared" si="19"/>
        <v>Leer</v>
      </c>
      <c r="J98" s="445" t="str">
        <f>VLOOKUP($C98,{"29 - Psychiatrie (Erwachsene)","BGIII";"30 - Kinder- und Jugendpsychiatrie","BGII";"31 - Psychosomatik","BGIII";0,"Leer"},2,0)</f>
        <v>Leer</v>
      </c>
      <c r="K98" s="445" t="str">
        <f>VLOOKUP($C98,{"29 - Psychiatrie (Erwachsene)","Teilgruppe";"30 - Kinder- und Jugendpsychiatrie","TeilgruppeKJP";"31 - Psychosomatik","Teilgruppe";0,"Leer"},2,0)</f>
        <v>Leer</v>
      </c>
      <c r="L98" s="445">
        <f t="shared" si="13"/>
        <v>0</v>
      </c>
      <c r="M98" s="445">
        <f t="shared" si="17"/>
        <v>0</v>
      </c>
      <c r="N98" s="445">
        <f t="shared" si="14"/>
        <v>0</v>
      </c>
      <c r="O98" s="445">
        <f t="shared" si="15"/>
        <v>0</v>
      </c>
      <c r="P98" s="445">
        <f t="shared" si="16"/>
        <v>0</v>
      </c>
      <c r="Q98" s="415" t="str">
        <f t="shared" si="18"/>
        <v>Nein</v>
      </c>
      <c r="R98" s="445">
        <f>IF('Angaben KH-Standort'!D$29='A8'!C98,IF('Angaben KH-Standort'!E$29="Ja",1,0),0)</f>
        <v>0</v>
      </c>
      <c r="S98" s="445">
        <f>IF('Angaben KH-Standort'!D$30='A8'!C98,IF('Angaben KH-Standort'!E$30="Ja",1,0),0)</f>
        <v>0</v>
      </c>
      <c r="T98" s="445">
        <f>IF('Angaben KH-Standort'!D$31='A8'!C98,IF('Angaben KH-Standort'!E$31="Ja",1,0),0)</f>
        <v>0</v>
      </c>
      <c r="U98" s="378"/>
      <c r="V98" s="378"/>
      <c r="W98" s="378"/>
      <c r="X98" s="378"/>
      <c r="Y98" s="378"/>
      <c r="Z98" s="378"/>
      <c r="AA98" s="378"/>
      <c r="AB98" s="378"/>
      <c r="AC98" s="378"/>
      <c r="AD98" s="378"/>
      <c r="AE98" s="378"/>
      <c r="AF98" s="378"/>
      <c r="AG98" s="378"/>
      <c r="AH98" s="378"/>
      <c r="AI98" s="378"/>
      <c r="AJ98" s="378"/>
      <c r="AK98" s="378"/>
      <c r="AL98" s="378"/>
      <c r="AM98" s="378"/>
      <c r="AN98" s="378"/>
      <c r="AO98" s="378"/>
      <c r="AP98" s="378"/>
      <c r="AQ98" s="378"/>
      <c r="AR98" s="378"/>
      <c r="AS98" s="378"/>
      <c r="AT98" s="378"/>
      <c r="AU98" s="378"/>
      <c r="AV98" s="378"/>
      <c r="AW98" s="378"/>
      <c r="AX98" s="378"/>
      <c r="AY98" s="378"/>
      <c r="AZ98" s="378"/>
    </row>
    <row r="99" spans="1:52" s="25" customFormat="1" ht="15" customHeight="1" x14ac:dyDescent="0.3">
      <c r="A99" s="6"/>
      <c r="B99" s="70" t="str">
        <f t="shared" si="20"/>
        <v>!!!</v>
      </c>
      <c r="C99" s="324"/>
      <c r="D99" s="221"/>
      <c r="E99" s="363"/>
      <c r="F99" s="221"/>
      <c r="G99" s="114"/>
      <c r="H99" s="286"/>
      <c r="I99" s="445" t="str">
        <f t="shared" si="19"/>
        <v>Leer</v>
      </c>
      <c r="J99" s="445" t="str">
        <f>VLOOKUP($C99,{"29 - Psychiatrie (Erwachsene)","BGIII";"30 - Kinder- und Jugendpsychiatrie","BGII";"31 - Psychosomatik","BGIII";0,"Leer"},2,0)</f>
        <v>Leer</v>
      </c>
      <c r="K99" s="445" t="str">
        <f>VLOOKUP($C99,{"29 - Psychiatrie (Erwachsene)","Teilgruppe";"30 - Kinder- und Jugendpsychiatrie","TeilgruppeKJP";"31 - Psychosomatik","Teilgruppe";0,"Leer"},2,0)</f>
        <v>Leer</v>
      </c>
      <c r="L99" s="445">
        <f t="shared" si="13"/>
        <v>0</v>
      </c>
      <c r="M99" s="445">
        <f t="shared" si="17"/>
        <v>0</v>
      </c>
      <c r="N99" s="445">
        <f t="shared" si="14"/>
        <v>0</v>
      </c>
      <c r="O99" s="445">
        <f t="shared" si="15"/>
        <v>0</v>
      </c>
      <c r="P99" s="445">
        <f t="shared" si="16"/>
        <v>0</v>
      </c>
      <c r="Q99" s="415" t="str">
        <f t="shared" si="18"/>
        <v>Nein</v>
      </c>
      <c r="R99" s="445">
        <f>IF('Angaben KH-Standort'!D$29='A8'!C99,IF('Angaben KH-Standort'!E$29="Ja",1,0),0)</f>
        <v>0</v>
      </c>
      <c r="S99" s="445">
        <f>IF('Angaben KH-Standort'!D$30='A8'!C99,IF('Angaben KH-Standort'!E$30="Ja",1,0),0)</f>
        <v>0</v>
      </c>
      <c r="T99" s="445">
        <f>IF('Angaben KH-Standort'!D$31='A8'!C99,IF('Angaben KH-Standort'!E$31="Ja",1,0),0)</f>
        <v>0</v>
      </c>
      <c r="U99" s="378"/>
      <c r="V99" s="378"/>
      <c r="W99" s="378"/>
      <c r="X99" s="378"/>
      <c r="Y99" s="378"/>
      <c r="Z99" s="378"/>
      <c r="AA99" s="378"/>
      <c r="AB99" s="378"/>
      <c r="AC99" s="378"/>
      <c r="AD99" s="378"/>
      <c r="AE99" s="378"/>
      <c r="AF99" s="378"/>
      <c r="AG99" s="378"/>
      <c r="AH99" s="378"/>
      <c r="AI99" s="378"/>
      <c r="AJ99" s="378"/>
      <c r="AK99" s="378"/>
      <c r="AL99" s="378"/>
      <c r="AM99" s="378"/>
      <c r="AN99" s="378"/>
      <c r="AO99" s="378"/>
      <c r="AP99" s="378"/>
      <c r="AQ99" s="378"/>
      <c r="AR99" s="378"/>
      <c r="AS99" s="378"/>
      <c r="AT99" s="378"/>
      <c r="AU99" s="378"/>
      <c r="AV99" s="378"/>
      <c r="AW99" s="378"/>
      <c r="AX99" s="378"/>
      <c r="AY99" s="378"/>
      <c r="AZ99" s="378"/>
    </row>
    <row r="100" spans="1:52" s="25" customFormat="1" ht="15" customHeight="1" x14ac:dyDescent="0.3">
      <c r="A100" s="6"/>
      <c r="B100" s="70" t="str">
        <f t="shared" si="20"/>
        <v>!!!</v>
      </c>
      <c r="C100" s="324"/>
      <c r="D100" s="221"/>
      <c r="E100" s="363"/>
      <c r="F100" s="221"/>
      <c r="G100" s="114"/>
      <c r="H100" s="286"/>
      <c r="I100" s="445" t="str">
        <f t="shared" si="19"/>
        <v>Leer</v>
      </c>
      <c r="J100" s="445" t="str">
        <f>VLOOKUP($C100,{"29 - Psychiatrie (Erwachsene)","BGIII";"30 - Kinder- und Jugendpsychiatrie","BGII";"31 - Psychosomatik","BGIII";0,"Leer"},2,0)</f>
        <v>Leer</v>
      </c>
      <c r="K100" s="445" t="str">
        <f>VLOOKUP($C100,{"29 - Psychiatrie (Erwachsene)","Teilgruppe";"30 - Kinder- und Jugendpsychiatrie","TeilgruppeKJP";"31 - Psychosomatik","Teilgruppe";0,"Leer"},2,0)</f>
        <v>Leer</v>
      </c>
      <c r="L100" s="445">
        <f t="shared" si="13"/>
        <v>0</v>
      </c>
      <c r="M100" s="445">
        <f t="shared" si="17"/>
        <v>0</v>
      </c>
      <c r="N100" s="445">
        <f t="shared" si="14"/>
        <v>0</v>
      </c>
      <c r="O100" s="445">
        <f t="shared" si="15"/>
        <v>0</v>
      </c>
      <c r="P100" s="445">
        <f t="shared" si="16"/>
        <v>0</v>
      </c>
      <c r="Q100" s="415" t="str">
        <f t="shared" si="18"/>
        <v>Nein</v>
      </c>
      <c r="R100" s="445">
        <f>IF('Angaben KH-Standort'!D$29='A8'!C100,IF('Angaben KH-Standort'!E$29="Ja",1,0),0)</f>
        <v>0</v>
      </c>
      <c r="S100" s="445">
        <f>IF('Angaben KH-Standort'!D$30='A8'!C100,IF('Angaben KH-Standort'!E$30="Ja",1,0),0)</f>
        <v>0</v>
      </c>
      <c r="T100" s="445">
        <f>IF('Angaben KH-Standort'!D$31='A8'!C100,IF('Angaben KH-Standort'!E$31="Ja",1,0),0)</f>
        <v>0</v>
      </c>
      <c r="U100" s="378"/>
      <c r="V100" s="378"/>
      <c r="W100" s="378"/>
      <c r="X100" s="378"/>
      <c r="Y100" s="378"/>
      <c r="Z100" s="378"/>
      <c r="AA100" s="378"/>
      <c r="AB100" s="378"/>
      <c r="AC100" s="378"/>
      <c r="AD100" s="378"/>
      <c r="AE100" s="378"/>
      <c r="AF100" s="378"/>
      <c r="AG100" s="378"/>
      <c r="AH100" s="378"/>
      <c r="AI100" s="378"/>
      <c r="AJ100" s="378"/>
      <c r="AK100" s="378"/>
      <c r="AL100" s="378"/>
      <c r="AM100" s="378"/>
      <c r="AN100" s="378"/>
      <c r="AO100" s="378"/>
      <c r="AP100" s="378"/>
      <c r="AQ100" s="378"/>
      <c r="AR100" s="378"/>
      <c r="AS100" s="378"/>
      <c r="AT100" s="378"/>
      <c r="AU100" s="378"/>
      <c r="AV100" s="378"/>
      <c r="AW100" s="378"/>
      <c r="AX100" s="378"/>
      <c r="AY100" s="378"/>
      <c r="AZ100" s="378"/>
    </row>
    <row r="101" spans="1:52" s="25" customFormat="1" ht="15" customHeight="1" x14ac:dyDescent="0.3">
      <c r="A101" s="6"/>
      <c r="B101" s="70" t="str">
        <f t="shared" si="20"/>
        <v>!!!</v>
      </c>
      <c r="C101" s="324"/>
      <c r="D101" s="221"/>
      <c r="E101" s="363"/>
      <c r="F101" s="221"/>
      <c r="G101" s="114"/>
      <c r="H101" s="286"/>
      <c r="I101" s="445" t="str">
        <f t="shared" si="19"/>
        <v>Leer</v>
      </c>
      <c r="J101" s="445" t="str">
        <f>VLOOKUP($C101,{"29 - Psychiatrie (Erwachsene)","BGIII";"30 - Kinder- und Jugendpsychiatrie","BGII";"31 - Psychosomatik","BGIII";0,"Leer"},2,0)</f>
        <v>Leer</v>
      </c>
      <c r="K101" s="445" t="str">
        <f>VLOOKUP($C101,{"29 - Psychiatrie (Erwachsene)","Teilgruppe";"30 - Kinder- und Jugendpsychiatrie","TeilgruppeKJP";"31 - Psychosomatik","Teilgruppe";0,"Leer"},2,0)</f>
        <v>Leer</v>
      </c>
      <c r="L101" s="445">
        <f t="shared" si="13"/>
        <v>0</v>
      </c>
      <c r="M101" s="445">
        <f t="shared" si="17"/>
        <v>0</v>
      </c>
      <c r="N101" s="445">
        <f t="shared" si="14"/>
        <v>0</v>
      </c>
      <c r="O101" s="445">
        <f t="shared" si="15"/>
        <v>0</v>
      </c>
      <c r="P101" s="445">
        <f t="shared" si="16"/>
        <v>0</v>
      </c>
      <c r="Q101" s="415" t="str">
        <f t="shared" si="18"/>
        <v>Nein</v>
      </c>
      <c r="R101" s="445">
        <f>IF('Angaben KH-Standort'!D$29='A8'!C101,IF('Angaben KH-Standort'!E$29="Ja",1,0),0)</f>
        <v>0</v>
      </c>
      <c r="S101" s="445">
        <f>IF('Angaben KH-Standort'!D$30='A8'!C101,IF('Angaben KH-Standort'!E$30="Ja",1,0),0)</f>
        <v>0</v>
      </c>
      <c r="T101" s="445">
        <f>IF('Angaben KH-Standort'!D$31='A8'!C101,IF('Angaben KH-Standort'!E$31="Ja",1,0),0)</f>
        <v>0</v>
      </c>
      <c r="U101" s="378"/>
      <c r="V101" s="378"/>
      <c r="W101" s="378"/>
      <c r="X101" s="378"/>
      <c r="Y101" s="378"/>
      <c r="Z101" s="378"/>
      <c r="AA101" s="378"/>
      <c r="AB101" s="378"/>
      <c r="AC101" s="378"/>
      <c r="AD101" s="378"/>
      <c r="AE101" s="378"/>
      <c r="AF101" s="378"/>
      <c r="AG101" s="378"/>
      <c r="AH101" s="378"/>
      <c r="AI101" s="378"/>
      <c r="AJ101" s="378"/>
      <c r="AK101" s="378"/>
      <c r="AL101" s="378"/>
      <c r="AM101" s="378"/>
      <c r="AN101" s="378"/>
      <c r="AO101" s="378"/>
      <c r="AP101" s="378"/>
      <c r="AQ101" s="378"/>
      <c r="AR101" s="378"/>
      <c r="AS101" s="378"/>
      <c r="AT101" s="378"/>
      <c r="AU101" s="378"/>
      <c r="AV101" s="378"/>
      <c r="AW101" s="378"/>
      <c r="AX101" s="378"/>
      <c r="AY101" s="378"/>
      <c r="AZ101" s="378"/>
    </row>
    <row r="102" spans="1:52" s="25" customFormat="1" ht="15" customHeight="1" x14ac:dyDescent="0.3">
      <c r="A102" s="6"/>
      <c r="B102" s="70" t="str">
        <f t="shared" si="20"/>
        <v>!!!</v>
      </c>
      <c r="C102" s="324"/>
      <c r="D102" s="221"/>
      <c r="E102" s="363"/>
      <c r="F102" s="221"/>
      <c r="G102" s="114"/>
      <c r="H102" s="286"/>
      <c r="I102" s="445" t="str">
        <f t="shared" si="19"/>
        <v>Leer</v>
      </c>
      <c r="J102" s="445" t="str">
        <f>VLOOKUP($C102,{"29 - Psychiatrie (Erwachsene)","BGIII";"30 - Kinder- und Jugendpsychiatrie","BGII";"31 - Psychosomatik","BGIII";0,"Leer"},2,0)</f>
        <v>Leer</v>
      </c>
      <c r="K102" s="445" t="str">
        <f>VLOOKUP($C102,{"29 - Psychiatrie (Erwachsene)","Teilgruppe";"30 - Kinder- und Jugendpsychiatrie","TeilgruppeKJP";"31 - Psychosomatik","Teilgruppe";0,"Leer"},2,0)</f>
        <v>Leer</v>
      </c>
      <c r="L102" s="445">
        <f t="shared" si="13"/>
        <v>0</v>
      </c>
      <c r="M102" s="445">
        <f t="shared" si="17"/>
        <v>0</v>
      </c>
      <c r="N102" s="445">
        <f t="shared" si="14"/>
        <v>0</v>
      </c>
      <c r="O102" s="445">
        <f t="shared" si="15"/>
        <v>0</v>
      </c>
      <c r="P102" s="445">
        <f t="shared" si="16"/>
        <v>0</v>
      </c>
      <c r="Q102" s="415" t="str">
        <f t="shared" si="18"/>
        <v>Nein</v>
      </c>
      <c r="R102" s="445">
        <f>IF('Angaben KH-Standort'!D$29='A8'!C102,IF('Angaben KH-Standort'!E$29="Ja",1,0),0)</f>
        <v>0</v>
      </c>
      <c r="S102" s="445">
        <f>IF('Angaben KH-Standort'!D$30='A8'!C102,IF('Angaben KH-Standort'!E$30="Ja",1,0),0)</f>
        <v>0</v>
      </c>
      <c r="T102" s="445">
        <f>IF('Angaben KH-Standort'!D$31='A8'!C102,IF('Angaben KH-Standort'!E$31="Ja",1,0),0)</f>
        <v>0</v>
      </c>
      <c r="U102" s="378"/>
      <c r="V102" s="378"/>
      <c r="W102" s="378"/>
      <c r="X102" s="378"/>
      <c r="Y102" s="378"/>
      <c r="Z102" s="378"/>
      <c r="AA102" s="378"/>
      <c r="AB102" s="378"/>
      <c r="AC102" s="378"/>
      <c r="AD102" s="378"/>
      <c r="AE102" s="378"/>
      <c r="AF102" s="378"/>
      <c r="AG102" s="378"/>
      <c r="AH102" s="378"/>
      <c r="AI102" s="378"/>
      <c r="AJ102" s="378"/>
      <c r="AK102" s="378"/>
      <c r="AL102" s="378"/>
      <c r="AM102" s="378"/>
      <c r="AN102" s="378"/>
      <c r="AO102" s="378"/>
      <c r="AP102" s="378"/>
      <c r="AQ102" s="378"/>
      <c r="AR102" s="378"/>
      <c r="AS102" s="378"/>
      <c r="AT102" s="378"/>
      <c r="AU102" s="378"/>
      <c r="AV102" s="378"/>
      <c r="AW102" s="378"/>
      <c r="AX102" s="378"/>
      <c r="AY102" s="378"/>
      <c r="AZ102" s="378"/>
    </row>
    <row r="103" spans="1:52" s="25" customFormat="1" ht="15" customHeight="1" x14ac:dyDescent="0.3">
      <c r="A103" s="6"/>
      <c r="B103" s="70" t="str">
        <f t="shared" si="20"/>
        <v>!!!</v>
      </c>
      <c r="C103" s="324"/>
      <c r="D103" s="221"/>
      <c r="E103" s="363"/>
      <c r="F103" s="221"/>
      <c r="G103" s="114"/>
      <c r="H103" s="286"/>
      <c r="I103" s="445" t="str">
        <f t="shared" si="19"/>
        <v>Leer</v>
      </c>
      <c r="J103" s="445" t="str">
        <f>VLOOKUP($C103,{"29 - Psychiatrie (Erwachsene)","BGIII";"30 - Kinder- und Jugendpsychiatrie","BGII";"31 - Psychosomatik","BGIII";0,"Leer"},2,0)</f>
        <v>Leer</v>
      </c>
      <c r="K103" s="445" t="str">
        <f>VLOOKUP($C103,{"29 - Psychiatrie (Erwachsene)","Teilgruppe";"30 - Kinder- und Jugendpsychiatrie","TeilgruppeKJP";"31 - Psychosomatik","Teilgruppe";0,"Leer"},2,0)</f>
        <v>Leer</v>
      </c>
      <c r="L103" s="445">
        <f t="shared" si="13"/>
        <v>0</v>
      </c>
      <c r="M103" s="445">
        <f t="shared" si="17"/>
        <v>0</v>
      </c>
      <c r="N103" s="445">
        <f t="shared" si="14"/>
        <v>0</v>
      </c>
      <c r="O103" s="445">
        <f t="shared" si="15"/>
        <v>0</v>
      </c>
      <c r="P103" s="445">
        <f t="shared" si="16"/>
        <v>0</v>
      </c>
      <c r="Q103" s="415" t="str">
        <f t="shared" si="18"/>
        <v>Nein</v>
      </c>
      <c r="R103" s="445">
        <f>IF('Angaben KH-Standort'!D$29='A8'!C103,IF('Angaben KH-Standort'!E$29="Ja",1,0),0)</f>
        <v>0</v>
      </c>
      <c r="S103" s="445">
        <f>IF('Angaben KH-Standort'!D$30='A8'!C103,IF('Angaben KH-Standort'!E$30="Ja",1,0),0)</f>
        <v>0</v>
      </c>
      <c r="T103" s="445">
        <f>IF('Angaben KH-Standort'!D$31='A8'!C103,IF('Angaben KH-Standort'!E$31="Ja",1,0),0)</f>
        <v>0</v>
      </c>
      <c r="U103" s="378"/>
      <c r="V103" s="378"/>
      <c r="W103" s="378"/>
      <c r="X103" s="378"/>
      <c r="Y103" s="378"/>
      <c r="Z103" s="378"/>
      <c r="AA103" s="378"/>
      <c r="AB103" s="378"/>
      <c r="AC103" s="378"/>
      <c r="AD103" s="378"/>
      <c r="AE103" s="378"/>
      <c r="AF103" s="378"/>
      <c r="AG103" s="378"/>
      <c r="AH103" s="378"/>
      <c r="AI103" s="378"/>
      <c r="AJ103" s="378"/>
      <c r="AK103" s="378"/>
      <c r="AL103" s="378"/>
      <c r="AM103" s="378"/>
      <c r="AN103" s="378"/>
      <c r="AO103" s="378"/>
      <c r="AP103" s="378"/>
      <c r="AQ103" s="378"/>
      <c r="AR103" s="378"/>
      <c r="AS103" s="378"/>
      <c r="AT103" s="378"/>
      <c r="AU103" s="378"/>
      <c r="AV103" s="378"/>
      <c r="AW103" s="378"/>
      <c r="AX103" s="378"/>
      <c r="AY103" s="378"/>
      <c r="AZ103" s="378"/>
    </row>
    <row r="104" spans="1:52" s="25" customFormat="1" ht="15" customHeight="1" x14ac:dyDescent="0.3">
      <c r="A104" s="6"/>
      <c r="B104" s="70" t="str">
        <f t="shared" si="20"/>
        <v>!!!</v>
      </c>
      <c r="C104" s="324"/>
      <c r="D104" s="221"/>
      <c r="E104" s="363"/>
      <c r="F104" s="221"/>
      <c r="G104" s="114"/>
      <c r="H104" s="286"/>
      <c r="I104" s="445" t="str">
        <f t="shared" si="19"/>
        <v>Leer</v>
      </c>
      <c r="J104" s="445" t="str">
        <f>VLOOKUP($C104,{"29 - Psychiatrie (Erwachsene)","BGIII";"30 - Kinder- und Jugendpsychiatrie","BGII";"31 - Psychosomatik","BGIII";0,"Leer"},2,0)</f>
        <v>Leer</v>
      </c>
      <c r="K104" s="445" t="str">
        <f>VLOOKUP($C104,{"29 - Psychiatrie (Erwachsene)","Teilgruppe";"30 - Kinder- und Jugendpsychiatrie","TeilgruppeKJP";"31 - Psychosomatik","Teilgruppe";0,"Leer"},2,0)</f>
        <v>Leer</v>
      </c>
      <c r="L104" s="445">
        <f t="shared" si="13"/>
        <v>0</v>
      </c>
      <c r="M104" s="445">
        <f t="shared" si="17"/>
        <v>0</v>
      </c>
      <c r="N104" s="445">
        <f t="shared" si="14"/>
        <v>0</v>
      </c>
      <c r="O104" s="445">
        <f t="shared" si="15"/>
        <v>0</v>
      </c>
      <c r="P104" s="445">
        <f t="shared" si="16"/>
        <v>0</v>
      </c>
      <c r="Q104" s="415" t="str">
        <f t="shared" si="18"/>
        <v>Nein</v>
      </c>
      <c r="R104" s="445">
        <f>IF('Angaben KH-Standort'!D$29='A8'!C104,IF('Angaben KH-Standort'!E$29="Ja",1,0),0)</f>
        <v>0</v>
      </c>
      <c r="S104" s="445">
        <f>IF('Angaben KH-Standort'!D$30='A8'!C104,IF('Angaben KH-Standort'!E$30="Ja",1,0),0)</f>
        <v>0</v>
      </c>
      <c r="T104" s="445">
        <f>IF('Angaben KH-Standort'!D$31='A8'!C104,IF('Angaben KH-Standort'!E$31="Ja",1,0),0)</f>
        <v>0</v>
      </c>
      <c r="U104" s="378"/>
      <c r="V104" s="378"/>
      <c r="W104" s="378"/>
      <c r="X104" s="378"/>
      <c r="Y104" s="378"/>
      <c r="Z104" s="378"/>
      <c r="AA104" s="378"/>
      <c r="AB104" s="378"/>
      <c r="AC104" s="378"/>
      <c r="AD104" s="378"/>
      <c r="AE104" s="378"/>
      <c r="AF104" s="378"/>
      <c r="AG104" s="378"/>
      <c r="AH104" s="378"/>
      <c r="AI104" s="378"/>
      <c r="AJ104" s="378"/>
      <c r="AK104" s="378"/>
      <c r="AL104" s="378"/>
      <c r="AM104" s="378"/>
      <c r="AN104" s="378"/>
      <c r="AO104" s="378"/>
      <c r="AP104" s="378"/>
      <c r="AQ104" s="378"/>
      <c r="AR104" s="378"/>
      <c r="AS104" s="378"/>
      <c r="AT104" s="378"/>
      <c r="AU104" s="378"/>
      <c r="AV104" s="378"/>
      <c r="AW104" s="378"/>
      <c r="AX104" s="378"/>
      <c r="AY104" s="378"/>
      <c r="AZ104" s="378"/>
    </row>
    <row r="105" spans="1:52" s="25" customFormat="1" ht="15" customHeight="1" x14ac:dyDescent="0.3">
      <c r="A105" s="6"/>
      <c r="B105" s="70" t="str">
        <f t="shared" si="20"/>
        <v>!!!</v>
      </c>
      <c r="C105" s="324"/>
      <c r="D105" s="221"/>
      <c r="E105" s="363"/>
      <c r="F105" s="221"/>
      <c r="G105" s="114"/>
      <c r="H105" s="286"/>
      <c r="I105" s="445" t="str">
        <f t="shared" si="19"/>
        <v>Leer</v>
      </c>
      <c r="J105" s="445" t="str">
        <f>VLOOKUP($C105,{"29 - Psychiatrie (Erwachsene)","BGIII";"30 - Kinder- und Jugendpsychiatrie","BGII";"31 - Psychosomatik","BGIII";0,"Leer"},2,0)</f>
        <v>Leer</v>
      </c>
      <c r="K105" s="445" t="str">
        <f>VLOOKUP($C105,{"29 - Psychiatrie (Erwachsene)","Teilgruppe";"30 - Kinder- und Jugendpsychiatrie","TeilgruppeKJP";"31 - Psychosomatik","Teilgruppe";0,"Leer"},2,0)</f>
        <v>Leer</v>
      </c>
      <c r="L105" s="445">
        <f t="shared" si="13"/>
        <v>0</v>
      </c>
      <c r="M105" s="445">
        <f t="shared" si="17"/>
        <v>0</v>
      </c>
      <c r="N105" s="445">
        <f t="shared" si="14"/>
        <v>0</v>
      </c>
      <c r="O105" s="445">
        <f t="shared" si="15"/>
        <v>0</v>
      </c>
      <c r="P105" s="445">
        <f t="shared" si="16"/>
        <v>0</v>
      </c>
      <c r="Q105" s="415" t="str">
        <f t="shared" si="18"/>
        <v>Nein</v>
      </c>
      <c r="R105" s="445">
        <f>IF('Angaben KH-Standort'!D$29='A8'!C105,IF('Angaben KH-Standort'!E$29="Ja",1,0),0)</f>
        <v>0</v>
      </c>
      <c r="S105" s="445">
        <f>IF('Angaben KH-Standort'!D$30='A8'!C105,IF('Angaben KH-Standort'!E$30="Ja",1,0),0)</f>
        <v>0</v>
      </c>
      <c r="T105" s="445">
        <f>IF('Angaben KH-Standort'!D$31='A8'!C105,IF('Angaben KH-Standort'!E$31="Ja",1,0),0)</f>
        <v>0</v>
      </c>
      <c r="U105" s="378"/>
      <c r="V105" s="378"/>
      <c r="W105" s="378"/>
      <c r="X105" s="378"/>
      <c r="Y105" s="378"/>
      <c r="Z105" s="378"/>
      <c r="AA105" s="378"/>
      <c r="AB105" s="378"/>
      <c r="AC105" s="378"/>
      <c r="AD105" s="378"/>
      <c r="AE105" s="378"/>
      <c r="AF105" s="378"/>
      <c r="AG105" s="378"/>
      <c r="AH105" s="378"/>
      <c r="AI105" s="378"/>
      <c r="AJ105" s="378"/>
      <c r="AK105" s="378"/>
      <c r="AL105" s="378"/>
      <c r="AM105" s="378"/>
      <c r="AN105" s="378"/>
      <c r="AO105" s="378"/>
      <c r="AP105" s="378"/>
      <c r="AQ105" s="378"/>
      <c r="AR105" s="378"/>
      <c r="AS105" s="378"/>
      <c r="AT105" s="378"/>
      <c r="AU105" s="378"/>
      <c r="AV105" s="378"/>
      <c r="AW105" s="378"/>
      <c r="AX105" s="378"/>
      <c r="AY105" s="378"/>
      <c r="AZ105" s="378"/>
    </row>
    <row r="106" spans="1:52" s="25" customFormat="1" ht="15" customHeight="1" x14ac:dyDescent="0.3">
      <c r="A106" s="6"/>
      <c r="B106" s="70" t="str">
        <f t="shared" si="20"/>
        <v>!!!</v>
      </c>
      <c r="C106" s="324"/>
      <c r="D106" s="221"/>
      <c r="E106" s="363"/>
      <c r="F106" s="221"/>
      <c r="G106" s="114"/>
      <c r="H106" s="286"/>
      <c r="I106" s="445" t="str">
        <f t="shared" si="19"/>
        <v>Leer</v>
      </c>
      <c r="J106" s="445" t="str">
        <f>VLOOKUP($C106,{"29 - Psychiatrie (Erwachsene)","BGIII";"30 - Kinder- und Jugendpsychiatrie","BGII";"31 - Psychosomatik","BGIII";0,"Leer"},2,0)</f>
        <v>Leer</v>
      </c>
      <c r="K106" s="445" t="str">
        <f>VLOOKUP($C106,{"29 - Psychiatrie (Erwachsene)","Teilgruppe";"30 - Kinder- und Jugendpsychiatrie","TeilgruppeKJP";"31 - Psychosomatik","Teilgruppe";0,"Leer"},2,0)</f>
        <v>Leer</v>
      </c>
      <c r="L106" s="445">
        <f t="shared" si="13"/>
        <v>0</v>
      </c>
      <c r="M106" s="445">
        <f t="shared" si="17"/>
        <v>0</v>
      </c>
      <c r="N106" s="445">
        <f t="shared" si="14"/>
        <v>0</v>
      </c>
      <c r="O106" s="445">
        <f t="shared" si="15"/>
        <v>0</v>
      </c>
      <c r="P106" s="445">
        <f t="shared" si="16"/>
        <v>0</v>
      </c>
      <c r="Q106" s="415" t="str">
        <f t="shared" si="18"/>
        <v>Nein</v>
      </c>
      <c r="R106" s="445">
        <f>IF('Angaben KH-Standort'!D$29='A8'!C106,IF('Angaben KH-Standort'!E$29="Ja",1,0),0)</f>
        <v>0</v>
      </c>
      <c r="S106" s="445">
        <f>IF('Angaben KH-Standort'!D$30='A8'!C106,IF('Angaben KH-Standort'!E$30="Ja",1,0),0)</f>
        <v>0</v>
      </c>
      <c r="T106" s="445">
        <f>IF('Angaben KH-Standort'!D$31='A8'!C106,IF('Angaben KH-Standort'!E$31="Ja",1,0),0)</f>
        <v>0</v>
      </c>
      <c r="U106" s="378"/>
      <c r="V106" s="378"/>
      <c r="W106" s="378"/>
      <c r="X106" s="378"/>
      <c r="Y106" s="378"/>
      <c r="Z106" s="378"/>
      <c r="AA106" s="378"/>
      <c r="AB106" s="378"/>
      <c r="AC106" s="378"/>
      <c r="AD106" s="378"/>
      <c r="AE106" s="378"/>
      <c r="AF106" s="378"/>
      <c r="AG106" s="378"/>
      <c r="AH106" s="378"/>
      <c r="AI106" s="378"/>
      <c r="AJ106" s="378"/>
      <c r="AK106" s="378"/>
      <c r="AL106" s="378"/>
      <c r="AM106" s="378"/>
      <c r="AN106" s="378"/>
      <c r="AO106" s="378"/>
      <c r="AP106" s="378"/>
      <c r="AQ106" s="378"/>
      <c r="AR106" s="378"/>
      <c r="AS106" s="378"/>
      <c r="AT106" s="378"/>
      <c r="AU106" s="378"/>
      <c r="AV106" s="378"/>
      <c r="AW106" s="378"/>
      <c r="AX106" s="378"/>
      <c r="AY106" s="378"/>
      <c r="AZ106" s="378"/>
    </row>
    <row r="107" spans="1:52" s="25" customFormat="1" ht="15" customHeight="1" x14ac:dyDescent="0.3">
      <c r="A107" s="6"/>
      <c r="B107" s="70" t="str">
        <f t="shared" si="20"/>
        <v>!!!</v>
      </c>
      <c r="C107" s="324"/>
      <c r="D107" s="221"/>
      <c r="E107" s="363"/>
      <c r="F107" s="221"/>
      <c r="G107" s="114"/>
      <c r="H107" s="286"/>
      <c r="I107" s="445" t="str">
        <f t="shared" si="19"/>
        <v>Leer</v>
      </c>
      <c r="J107" s="445" t="str">
        <f>VLOOKUP($C107,{"29 - Psychiatrie (Erwachsene)","BGIII";"30 - Kinder- und Jugendpsychiatrie","BGII";"31 - Psychosomatik","BGIII";0,"Leer"},2,0)</f>
        <v>Leer</v>
      </c>
      <c r="K107" s="445" t="str">
        <f>VLOOKUP($C107,{"29 - Psychiatrie (Erwachsene)","Teilgruppe";"30 - Kinder- und Jugendpsychiatrie","TeilgruppeKJP";"31 - Psychosomatik","Teilgruppe";0,"Leer"},2,0)</f>
        <v>Leer</v>
      </c>
      <c r="L107" s="445">
        <f t="shared" si="13"/>
        <v>0</v>
      </c>
      <c r="M107" s="445">
        <f t="shared" si="17"/>
        <v>0</v>
      </c>
      <c r="N107" s="445">
        <f t="shared" si="14"/>
        <v>0</v>
      </c>
      <c r="O107" s="445">
        <f t="shared" si="15"/>
        <v>0</v>
      </c>
      <c r="P107" s="445">
        <f t="shared" si="16"/>
        <v>0</v>
      </c>
      <c r="Q107" s="415" t="str">
        <f t="shared" si="18"/>
        <v>Nein</v>
      </c>
      <c r="R107" s="445">
        <f>IF('Angaben KH-Standort'!D$29='A8'!C107,IF('Angaben KH-Standort'!E$29="Ja",1,0),0)</f>
        <v>0</v>
      </c>
      <c r="S107" s="445">
        <f>IF('Angaben KH-Standort'!D$30='A8'!C107,IF('Angaben KH-Standort'!E$30="Ja",1,0),0)</f>
        <v>0</v>
      </c>
      <c r="T107" s="445">
        <f>IF('Angaben KH-Standort'!D$31='A8'!C107,IF('Angaben KH-Standort'!E$31="Ja",1,0),0)</f>
        <v>0</v>
      </c>
      <c r="U107" s="378"/>
      <c r="V107" s="378"/>
      <c r="W107" s="378"/>
      <c r="X107" s="378"/>
      <c r="Y107" s="378"/>
      <c r="Z107" s="378"/>
      <c r="AA107" s="378"/>
      <c r="AB107" s="378"/>
      <c r="AC107" s="378"/>
      <c r="AD107" s="378"/>
      <c r="AE107" s="378"/>
      <c r="AF107" s="378"/>
      <c r="AG107" s="378"/>
      <c r="AH107" s="378"/>
      <c r="AI107" s="378"/>
      <c r="AJ107" s="378"/>
      <c r="AK107" s="378"/>
      <c r="AL107" s="378"/>
      <c r="AM107" s="378"/>
      <c r="AN107" s="378"/>
      <c r="AO107" s="378"/>
      <c r="AP107" s="378"/>
      <c r="AQ107" s="378"/>
      <c r="AR107" s="378"/>
      <c r="AS107" s="378"/>
      <c r="AT107" s="378"/>
      <c r="AU107" s="378"/>
      <c r="AV107" s="378"/>
      <c r="AW107" s="378"/>
      <c r="AX107" s="378"/>
      <c r="AY107" s="378"/>
      <c r="AZ107" s="378"/>
    </row>
    <row r="108" spans="1:52" s="25" customFormat="1" ht="15" customHeight="1" x14ac:dyDescent="0.3">
      <c r="A108" s="6"/>
      <c r="B108" s="70" t="str">
        <f t="shared" si="20"/>
        <v>!!!</v>
      </c>
      <c r="C108" s="324"/>
      <c r="D108" s="221"/>
      <c r="E108" s="363"/>
      <c r="F108" s="221"/>
      <c r="G108" s="114"/>
      <c r="H108" s="286"/>
      <c r="I108" s="445" t="str">
        <f t="shared" si="19"/>
        <v>Leer</v>
      </c>
      <c r="J108" s="445" t="str">
        <f>VLOOKUP($C108,{"29 - Psychiatrie (Erwachsene)","BGIII";"30 - Kinder- und Jugendpsychiatrie","BGII";"31 - Psychosomatik","BGIII";0,"Leer"},2,0)</f>
        <v>Leer</v>
      </c>
      <c r="K108" s="445" t="str">
        <f>VLOOKUP($C108,{"29 - Psychiatrie (Erwachsene)","Teilgruppe";"30 - Kinder- und Jugendpsychiatrie","TeilgruppeKJP";"31 - Psychosomatik","Teilgruppe";0,"Leer"},2,0)</f>
        <v>Leer</v>
      </c>
      <c r="L108" s="445">
        <f t="shared" si="13"/>
        <v>0</v>
      </c>
      <c r="M108" s="445">
        <f t="shared" si="17"/>
        <v>0</v>
      </c>
      <c r="N108" s="445">
        <f t="shared" si="14"/>
        <v>0</v>
      </c>
      <c r="O108" s="445">
        <f t="shared" si="15"/>
        <v>0</v>
      </c>
      <c r="P108" s="445">
        <f t="shared" si="16"/>
        <v>0</v>
      </c>
      <c r="Q108" s="415" t="str">
        <f t="shared" si="18"/>
        <v>Nein</v>
      </c>
      <c r="R108" s="445">
        <f>IF('Angaben KH-Standort'!D$29='A8'!C108,IF('Angaben KH-Standort'!E$29="Ja",1,0),0)</f>
        <v>0</v>
      </c>
      <c r="S108" s="445">
        <f>IF('Angaben KH-Standort'!D$30='A8'!C108,IF('Angaben KH-Standort'!E$30="Ja",1,0),0)</f>
        <v>0</v>
      </c>
      <c r="T108" s="445">
        <f>IF('Angaben KH-Standort'!D$31='A8'!C108,IF('Angaben KH-Standort'!E$31="Ja",1,0),0)</f>
        <v>0</v>
      </c>
      <c r="U108" s="378"/>
      <c r="V108" s="378"/>
      <c r="W108" s="378"/>
      <c r="X108" s="378"/>
      <c r="Y108" s="378"/>
      <c r="Z108" s="378"/>
      <c r="AA108" s="378"/>
      <c r="AB108" s="378"/>
      <c r="AC108" s="378"/>
      <c r="AD108" s="378"/>
      <c r="AE108" s="378"/>
      <c r="AF108" s="378"/>
      <c r="AG108" s="378"/>
      <c r="AH108" s="378"/>
      <c r="AI108" s="378"/>
      <c r="AJ108" s="378"/>
      <c r="AK108" s="378"/>
      <c r="AL108" s="378"/>
      <c r="AM108" s="378"/>
      <c r="AN108" s="378"/>
      <c r="AO108" s="378"/>
      <c r="AP108" s="378"/>
      <c r="AQ108" s="378"/>
      <c r="AR108" s="378"/>
      <c r="AS108" s="378"/>
      <c r="AT108" s="378"/>
      <c r="AU108" s="378"/>
      <c r="AV108" s="378"/>
      <c r="AW108" s="378"/>
      <c r="AX108" s="378"/>
      <c r="AY108" s="378"/>
      <c r="AZ108" s="378"/>
    </row>
    <row r="109" spans="1:52" s="25" customFormat="1" ht="15" customHeight="1" x14ac:dyDescent="0.3">
      <c r="A109" s="6"/>
      <c r="B109" s="70" t="str">
        <f t="shared" si="20"/>
        <v>!!!</v>
      </c>
      <c r="C109" s="324"/>
      <c r="D109" s="221"/>
      <c r="E109" s="363"/>
      <c r="F109" s="221"/>
      <c r="G109" s="114"/>
      <c r="H109" s="286"/>
      <c r="I109" s="445" t="str">
        <f t="shared" si="19"/>
        <v>Leer</v>
      </c>
      <c r="J109" s="445" t="str">
        <f>VLOOKUP($C109,{"29 - Psychiatrie (Erwachsene)","BGIII";"30 - Kinder- und Jugendpsychiatrie","BGII";"31 - Psychosomatik","BGIII";0,"Leer"},2,0)</f>
        <v>Leer</v>
      </c>
      <c r="K109" s="445" t="str">
        <f>VLOOKUP($C109,{"29 - Psychiatrie (Erwachsene)","Teilgruppe";"30 - Kinder- und Jugendpsychiatrie","TeilgruppeKJP";"31 - Psychosomatik","Teilgruppe";0,"Leer"},2,0)</f>
        <v>Leer</v>
      </c>
      <c r="L109" s="445">
        <f t="shared" si="13"/>
        <v>0</v>
      </c>
      <c r="M109" s="445">
        <f t="shared" si="17"/>
        <v>0</v>
      </c>
      <c r="N109" s="445">
        <f t="shared" si="14"/>
        <v>0</v>
      </c>
      <c r="O109" s="445">
        <f t="shared" si="15"/>
        <v>0</v>
      </c>
      <c r="P109" s="445">
        <f t="shared" si="16"/>
        <v>0</v>
      </c>
      <c r="Q109" s="415" t="str">
        <f t="shared" si="18"/>
        <v>Nein</v>
      </c>
      <c r="R109" s="445">
        <f>IF('Angaben KH-Standort'!D$29='A8'!C109,IF('Angaben KH-Standort'!E$29="Ja",1,0),0)</f>
        <v>0</v>
      </c>
      <c r="S109" s="445">
        <f>IF('Angaben KH-Standort'!D$30='A8'!C109,IF('Angaben KH-Standort'!E$30="Ja",1,0),0)</f>
        <v>0</v>
      </c>
      <c r="T109" s="445">
        <f>IF('Angaben KH-Standort'!D$31='A8'!C109,IF('Angaben KH-Standort'!E$31="Ja",1,0),0)</f>
        <v>0</v>
      </c>
      <c r="U109" s="378"/>
      <c r="V109" s="378"/>
      <c r="W109" s="378"/>
      <c r="X109" s="378"/>
      <c r="Y109" s="378"/>
      <c r="Z109" s="378"/>
      <c r="AA109" s="378"/>
      <c r="AB109" s="378"/>
      <c r="AC109" s="378"/>
      <c r="AD109" s="378"/>
      <c r="AE109" s="378"/>
      <c r="AF109" s="378"/>
      <c r="AG109" s="378"/>
      <c r="AH109" s="378"/>
      <c r="AI109" s="378"/>
      <c r="AJ109" s="378"/>
      <c r="AK109" s="378"/>
      <c r="AL109" s="378"/>
      <c r="AM109" s="378"/>
      <c r="AN109" s="378"/>
      <c r="AO109" s="378"/>
      <c r="AP109" s="378"/>
      <c r="AQ109" s="378"/>
      <c r="AR109" s="378"/>
      <c r="AS109" s="378"/>
      <c r="AT109" s="378"/>
      <c r="AU109" s="378"/>
      <c r="AV109" s="378"/>
      <c r="AW109" s="378"/>
      <c r="AX109" s="378"/>
      <c r="AY109" s="378"/>
      <c r="AZ109" s="378"/>
    </row>
    <row r="110" spans="1:52" s="25" customFormat="1" ht="15" customHeight="1" x14ac:dyDescent="0.3">
      <c r="A110" s="6"/>
      <c r="B110" s="70" t="str">
        <f t="shared" si="20"/>
        <v>!!!</v>
      </c>
      <c r="C110" s="324"/>
      <c r="D110" s="221"/>
      <c r="E110" s="363"/>
      <c r="F110" s="221"/>
      <c r="G110" s="114"/>
      <c r="H110" s="286"/>
      <c r="I110" s="445" t="str">
        <f t="shared" si="19"/>
        <v>Leer</v>
      </c>
      <c r="J110" s="445" t="str">
        <f>VLOOKUP($C110,{"29 - Psychiatrie (Erwachsene)","BGIII";"30 - Kinder- und Jugendpsychiatrie","BGII";"31 - Psychosomatik","BGIII";0,"Leer"},2,0)</f>
        <v>Leer</v>
      </c>
      <c r="K110" s="445" t="str">
        <f>VLOOKUP($C110,{"29 - Psychiatrie (Erwachsene)","Teilgruppe";"30 - Kinder- und Jugendpsychiatrie","TeilgruppeKJP";"31 - Psychosomatik","Teilgruppe";0,"Leer"},2,0)</f>
        <v>Leer</v>
      </c>
      <c r="L110" s="445">
        <f t="shared" si="13"/>
        <v>0</v>
      </c>
      <c r="M110" s="445">
        <f t="shared" si="17"/>
        <v>0</v>
      </c>
      <c r="N110" s="445">
        <f t="shared" si="14"/>
        <v>0</v>
      </c>
      <c r="O110" s="445">
        <f t="shared" si="15"/>
        <v>0</v>
      </c>
      <c r="P110" s="445">
        <f t="shared" si="16"/>
        <v>0</v>
      </c>
      <c r="Q110" s="415" t="str">
        <f t="shared" si="18"/>
        <v>Nein</v>
      </c>
      <c r="R110" s="445">
        <f>IF('Angaben KH-Standort'!D$29='A8'!C110,IF('Angaben KH-Standort'!E$29="Ja",1,0),0)</f>
        <v>0</v>
      </c>
      <c r="S110" s="445">
        <f>IF('Angaben KH-Standort'!D$30='A8'!C110,IF('Angaben KH-Standort'!E$30="Ja",1,0),0)</f>
        <v>0</v>
      </c>
      <c r="T110" s="445">
        <f>IF('Angaben KH-Standort'!D$31='A8'!C110,IF('Angaben KH-Standort'!E$31="Ja",1,0),0)</f>
        <v>0</v>
      </c>
      <c r="U110" s="378"/>
      <c r="V110" s="378"/>
      <c r="W110" s="378"/>
      <c r="X110" s="378"/>
      <c r="Y110" s="378"/>
      <c r="Z110" s="378"/>
      <c r="AA110" s="378"/>
      <c r="AB110" s="378"/>
      <c r="AC110" s="378"/>
      <c r="AD110" s="378"/>
      <c r="AE110" s="378"/>
      <c r="AF110" s="378"/>
      <c r="AG110" s="378"/>
      <c r="AH110" s="378"/>
      <c r="AI110" s="378"/>
      <c r="AJ110" s="378"/>
      <c r="AK110" s="378"/>
      <c r="AL110" s="378"/>
      <c r="AM110" s="378"/>
      <c r="AN110" s="378"/>
      <c r="AO110" s="378"/>
      <c r="AP110" s="378"/>
      <c r="AQ110" s="378"/>
      <c r="AR110" s="378"/>
      <c r="AS110" s="378"/>
      <c r="AT110" s="378"/>
      <c r="AU110" s="378"/>
      <c r="AV110" s="378"/>
      <c r="AW110" s="378"/>
      <c r="AX110" s="378"/>
      <c r="AY110" s="378"/>
      <c r="AZ110" s="378"/>
    </row>
    <row r="111" spans="1:52" s="25" customFormat="1" ht="15" customHeight="1" x14ac:dyDescent="0.3">
      <c r="A111" s="6"/>
      <c r="B111" s="70" t="str">
        <f t="shared" si="20"/>
        <v>!!!</v>
      </c>
      <c r="C111" s="324"/>
      <c r="D111" s="221"/>
      <c r="E111" s="363"/>
      <c r="F111" s="221"/>
      <c r="G111" s="114"/>
      <c r="H111" s="286"/>
      <c r="I111" s="445" t="str">
        <f t="shared" si="19"/>
        <v>Leer</v>
      </c>
      <c r="J111" s="445" t="str">
        <f>VLOOKUP($C111,{"29 - Psychiatrie (Erwachsene)","BGIII";"30 - Kinder- und Jugendpsychiatrie","BGII";"31 - Psychosomatik","BGIII";0,"Leer"},2,0)</f>
        <v>Leer</v>
      </c>
      <c r="K111" s="445" t="str">
        <f>VLOOKUP($C111,{"29 - Psychiatrie (Erwachsene)","Teilgruppe";"30 - Kinder- und Jugendpsychiatrie","TeilgruppeKJP";"31 - Psychosomatik","Teilgruppe";0,"Leer"},2,0)</f>
        <v>Leer</v>
      </c>
      <c r="L111" s="445">
        <f t="shared" si="13"/>
        <v>0</v>
      </c>
      <c r="M111" s="445">
        <f t="shared" si="17"/>
        <v>0</v>
      </c>
      <c r="N111" s="445">
        <f t="shared" si="14"/>
        <v>0</v>
      </c>
      <c r="O111" s="445">
        <f t="shared" si="15"/>
        <v>0</v>
      </c>
      <c r="P111" s="445">
        <f t="shared" si="16"/>
        <v>0</v>
      </c>
      <c r="Q111" s="415" t="str">
        <f t="shared" si="18"/>
        <v>Nein</v>
      </c>
      <c r="R111" s="445">
        <f>IF('Angaben KH-Standort'!D$29='A8'!C111,IF('Angaben KH-Standort'!E$29="Ja",1,0),0)</f>
        <v>0</v>
      </c>
      <c r="S111" s="445">
        <f>IF('Angaben KH-Standort'!D$30='A8'!C111,IF('Angaben KH-Standort'!E$30="Ja",1,0),0)</f>
        <v>0</v>
      </c>
      <c r="T111" s="445">
        <f>IF('Angaben KH-Standort'!D$31='A8'!C111,IF('Angaben KH-Standort'!E$31="Ja",1,0),0)</f>
        <v>0</v>
      </c>
      <c r="U111" s="378"/>
      <c r="V111" s="378"/>
      <c r="W111" s="378"/>
      <c r="X111" s="378"/>
      <c r="Y111" s="378"/>
      <c r="Z111" s="378"/>
      <c r="AA111" s="378"/>
      <c r="AB111" s="378"/>
      <c r="AC111" s="378"/>
      <c r="AD111" s="378"/>
      <c r="AE111" s="378"/>
      <c r="AF111" s="378"/>
      <c r="AG111" s="378"/>
      <c r="AH111" s="378"/>
      <c r="AI111" s="378"/>
      <c r="AJ111" s="378"/>
      <c r="AK111" s="378"/>
      <c r="AL111" s="378"/>
      <c r="AM111" s="378"/>
      <c r="AN111" s="378"/>
      <c r="AO111" s="378"/>
      <c r="AP111" s="378"/>
      <c r="AQ111" s="378"/>
      <c r="AR111" s="378"/>
      <c r="AS111" s="378"/>
      <c r="AT111" s="378"/>
      <c r="AU111" s="378"/>
      <c r="AV111" s="378"/>
      <c r="AW111" s="378"/>
      <c r="AX111" s="378"/>
      <c r="AY111" s="378"/>
      <c r="AZ111" s="378"/>
    </row>
    <row r="112" spans="1:52" s="25" customFormat="1" ht="15" customHeight="1" x14ac:dyDescent="0.3">
      <c r="A112" s="6"/>
      <c r="B112" s="70" t="str">
        <f t="shared" si="20"/>
        <v>!!!</v>
      </c>
      <c r="C112" s="324"/>
      <c r="D112" s="221"/>
      <c r="E112" s="363"/>
      <c r="F112" s="221"/>
      <c r="G112" s="114"/>
      <c r="H112" s="286"/>
      <c r="I112" s="445" t="str">
        <f t="shared" si="19"/>
        <v>Leer</v>
      </c>
      <c r="J112" s="445" t="str">
        <f>VLOOKUP($C112,{"29 - Psychiatrie (Erwachsene)","BGIII";"30 - Kinder- und Jugendpsychiatrie","BGII";"31 - Psychosomatik","BGIII";0,"Leer"},2,0)</f>
        <v>Leer</v>
      </c>
      <c r="K112" s="445" t="str">
        <f>VLOOKUP($C112,{"29 - Psychiatrie (Erwachsene)","Teilgruppe";"30 - Kinder- und Jugendpsychiatrie","TeilgruppeKJP";"31 - Psychosomatik","Teilgruppe";0,"Leer"},2,0)</f>
        <v>Leer</v>
      </c>
      <c r="L112" s="445">
        <f t="shared" si="13"/>
        <v>0</v>
      </c>
      <c r="M112" s="445">
        <f t="shared" si="17"/>
        <v>0</v>
      </c>
      <c r="N112" s="445">
        <f t="shared" si="14"/>
        <v>0</v>
      </c>
      <c r="O112" s="445">
        <f t="shared" si="15"/>
        <v>0</v>
      </c>
      <c r="P112" s="445">
        <f t="shared" si="16"/>
        <v>0</v>
      </c>
      <c r="Q112" s="415" t="str">
        <f t="shared" si="18"/>
        <v>Nein</v>
      </c>
      <c r="R112" s="445">
        <f>IF('Angaben KH-Standort'!D$29='A8'!C112,IF('Angaben KH-Standort'!E$29="Ja",1,0),0)</f>
        <v>0</v>
      </c>
      <c r="S112" s="445">
        <f>IF('Angaben KH-Standort'!D$30='A8'!C112,IF('Angaben KH-Standort'!E$30="Ja",1,0),0)</f>
        <v>0</v>
      </c>
      <c r="T112" s="445">
        <f>IF('Angaben KH-Standort'!D$31='A8'!C112,IF('Angaben KH-Standort'!E$31="Ja",1,0),0)</f>
        <v>0</v>
      </c>
      <c r="U112" s="378"/>
      <c r="V112" s="378"/>
      <c r="W112" s="378"/>
      <c r="X112" s="378"/>
      <c r="Y112" s="378"/>
      <c r="Z112" s="378"/>
      <c r="AA112" s="378"/>
      <c r="AB112" s="378"/>
      <c r="AC112" s="378"/>
      <c r="AD112" s="378"/>
      <c r="AE112" s="378"/>
      <c r="AF112" s="378"/>
      <c r="AG112" s="378"/>
      <c r="AH112" s="378"/>
      <c r="AI112" s="378"/>
      <c r="AJ112" s="378"/>
      <c r="AK112" s="378"/>
      <c r="AL112" s="378"/>
      <c r="AM112" s="378"/>
      <c r="AN112" s="378"/>
      <c r="AO112" s="378"/>
      <c r="AP112" s="378"/>
      <c r="AQ112" s="378"/>
      <c r="AR112" s="378"/>
      <c r="AS112" s="378"/>
      <c r="AT112" s="378"/>
      <c r="AU112" s="378"/>
      <c r="AV112" s="378"/>
      <c r="AW112" s="378"/>
      <c r="AX112" s="378"/>
      <c r="AY112" s="378"/>
      <c r="AZ112" s="378"/>
    </row>
    <row r="113" spans="1:52" s="25" customFormat="1" ht="15" customHeight="1" x14ac:dyDescent="0.3">
      <c r="A113" s="6"/>
      <c r="B113" s="70" t="str">
        <f t="shared" si="20"/>
        <v>!!!</v>
      </c>
      <c r="C113" s="324"/>
      <c r="D113" s="221"/>
      <c r="E113" s="363"/>
      <c r="F113" s="221"/>
      <c r="G113" s="114"/>
      <c r="H113" s="286"/>
      <c r="I113" s="445" t="str">
        <f t="shared" si="19"/>
        <v>Leer</v>
      </c>
      <c r="J113" s="445" t="str">
        <f>VLOOKUP($C113,{"29 - Psychiatrie (Erwachsene)","BGIII";"30 - Kinder- und Jugendpsychiatrie","BGII";"31 - Psychosomatik","BGIII";0,"Leer"},2,0)</f>
        <v>Leer</v>
      </c>
      <c r="K113" s="445" t="str">
        <f>VLOOKUP($C113,{"29 - Psychiatrie (Erwachsene)","Teilgruppe";"30 - Kinder- und Jugendpsychiatrie","TeilgruppeKJP";"31 - Psychosomatik","Teilgruppe";0,"Leer"},2,0)</f>
        <v>Leer</v>
      </c>
      <c r="L113" s="445">
        <f t="shared" si="13"/>
        <v>0</v>
      </c>
      <c r="M113" s="445">
        <f t="shared" si="17"/>
        <v>0</v>
      </c>
      <c r="N113" s="445">
        <f t="shared" si="14"/>
        <v>0</v>
      </c>
      <c r="O113" s="445">
        <f t="shared" si="15"/>
        <v>0</v>
      </c>
      <c r="P113" s="445">
        <f t="shared" si="16"/>
        <v>0</v>
      </c>
      <c r="Q113" s="415" t="str">
        <f t="shared" si="18"/>
        <v>Nein</v>
      </c>
      <c r="R113" s="445">
        <f>IF('Angaben KH-Standort'!D$29='A8'!C113,IF('Angaben KH-Standort'!E$29="Ja",1,0),0)</f>
        <v>0</v>
      </c>
      <c r="S113" s="445">
        <f>IF('Angaben KH-Standort'!D$30='A8'!C113,IF('Angaben KH-Standort'!E$30="Ja",1,0),0)</f>
        <v>0</v>
      </c>
      <c r="T113" s="445">
        <f>IF('Angaben KH-Standort'!D$31='A8'!C113,IF('Angaben KH-Standort'!E$31="Ja",1,0),0)</f>
        <v>0</v>
      </c>
      <c r="U113" s="378"/>
      <c r="V113" s="378"/>
      <c r="W113" s="378"/>
      <c r="X113" s="378"/>
      <c r="Y113" s="378"/>
      <c r="Z113" s="378"/>
      <c r="AA113" s="378"/>
      <c r="AB113" s="378"/>
      <c r="AC113" s="378"/>
      <c r="AD113" s="378"/>
      <c r="AE113" s="378"/>
      <c r="AF113" s="378"/>
      <c r="AG113" s="378"/>
      <c r="AH113" s="378"/>
      <c r="AI113" s="378"/>
      <c r="AJ113" s="378"/>
      <c r="AK113" s="378"/>
      <c r="AL113" s="378"/>
      <c r="AM113" s="378"/>
      <c r="AN113" s="378"/>
      <c r="AO113" s="378"/>
      <c r="AP113" s="378"/>
      <c r="AQ113" s="378"/>
      <c r="AR113" s="378"/>
      <c r="AS113" s="378"/>
      <c r="AT113" s="378"/>
      <c r="AU113" s="378"/>
      <c r="AV113" s="378"/>
      <c r="AW113" s="378"/>
      <c r="AX113" s="378"/>
      <c r="AY113" s="378"/>
      <c r="AZ113" s="378"/>
    </row>
    <row r="114" spans="1:52" s="25" customFormat="1" ht="15" customHeight="1" x14ac:dyDescent="0.3">
      <c r="A114" s="6"/>
      <c r="B114" s="70" t="str">
        <f t="shared" si="20"/>
        <v>!!!</v>
      </c>
      <c r="C114" s="324"/>
      <c r="D114" s="221"/>
      <c r="E114" s="363"/>
      <c r="F114" s="221"/>
      <c r="G114" s="114"/>
      <c r="H114" s="286"/>
      <c r="I114" s="445" t="str">
        <f t="shared" si="19"/>
        <v>Leer</v>
      </c>
      <c r="J114" s="445" t="str">
        <f>VLOOKUP($C114,{"29 - Psychiatrie (Erwachsene)","BGIII";"30 - Kinder- und Jugendpsychiatrie","BGII";"31 - Psychosomatik","BGIII";0,"Leer"},2,0)</f>
        <v>Leer</v>
      </c>
      <c r="K114" s="445" t="str">
        <f>VLOOKUP($C114,{"29 - Psychiatrie (Erwachsene)","Teilgruppe";"30 - Kinder- und Jugendpsychiatrie","TeilgruppeKJP";"31 - Psychosomatik","Teilgruppe";0,"Leer"},2,0)</f>
        <v>Leer</v>
      </c>
      <c r="L114" s="445">
        <f t="shared" si="13"/>
        <v>0</v>
      </c>
      <c r="M114" s="445">
        <f t="shared" si="17"/>
        <v>0</v>
      </c>
      <c r="N114" s="445">
        <f t="shared" si="14"/>
        <v>0</v>
      </c>
      <c r="O114" s="445">
        <f t="shared" si="15"/>
        <v>0</v>
      </c>
      <c r="P114" s="445">
        <f t="shared" si="16"/>
        <v>0</v>
      </c>
      <c r="Q114" s="415" t="str">
        <f t="shared" si="18"/>
        <v>Nein</v>
      </c>
      <c r="R114" s="445">
        <f>IF('Angaben KH-Standort'!D$29='A8'!C114,IF('Angaben KH-Standort'!E$29="Ja",1,0),0)</f>
        <v>0</v>
      </c>
      <c r="S114" s="445">
        <f>IF('Angaben KH-Standort'!D$30='A8'!C114,IF('Angaben KH-Standort'!E$30="Ja",1,0),0)</f>
        <v>0</v>
      </c>
      <c r="T114" s="445">
        <f>IF('Angaben KH-Standort'!D$31='A8'!C114,IF('Angaben KH-Standort'!E$31="Ja",1,0),0)</f>
        <v>0</v>
      </c>
      <c r="U114" s="378"/>
      <c r="V114" s="378"/>
      <c r="W114" s="378"/>
      <c r="X114" s="378"/>
      <c r="Y114" s="378"/>
      <c r="Z114" s="378"/>
      <c r="AA114" s="378"/>
      <c r="AB114" s="378"/>
      <c r="AC114" s="378"/>
      <c r="AD114" s="378"/>
      <c r="AE114" s="378"/>
      <c r="AF114" s="378"/>
      <c r="AG114" s="378"/>
      <c r="AH114" s="378"/>
      <c r="AI114" s="378"/>
      <c r="AJ114" s="378"/>
      <c r="AK114" s="378"/>
      <c r="AL114" s="378"/>
      <c r="AM114" s="378"/>
      <c r="AN114" s="378"/>
      <c r="AO114" s="378"/>
      <c r="AP114" s="378"/>
      <c r="AQ114" s="378"/>
      <c r="AR114" s="378"/>
      <c r="AS114" s="378"/>
      <c r="AT114" s="378"/>
      <c r="AU114" s="378"/>
      <c r="AV114" s="378"/>
      <c r="AW114" s="378"/>
      <c r="AX114" s="378"/>
      <c r="AY114" s="378"/>
      <c r="AZ114" s="378"/>
    </row>
    <row r="115" spans="1:52" s="25" customFormat="1" ht="15" customHeight="1" x14ac:dyDescent="0.3">
      <c r="A115" s="6"/>
      <c r="B115" s="70" t="str">
        <f t="shared" si="20"/>
        <v>!!!</v>
      </c>
      <c r="C115" s="324"/>
      <c r="D115" s="221"/>
      <c r="E115" s="363"/>
      <c r="F115" s="221"/>
      <c r="G115" s="114"/>
      <c r="H115" s="286"/>
      <c r="I115" s="445" t="str">
        <f t="shared" si="19"/>
        <v>Leer</v>
      </c>
      <c r="J115" s="445" t="str">
        <f>VLOOKUP($C115,{"29 - Psychiatrie (Erwachsene)","BGIII";"30 - Kinder- und Jugendpsychiatrie","BGII";"31 - Psychosomatik","BGIII";0,"Leer"},2,0)</f>
        <v>Leer</v>
      </c>
      <c r="K115" s="445" t="str">
        <f>VLOOKUP($C115,{"29 - Psychiatrie (Erwachsene)","Teilgruppe";"30 - Kinder- und Jugendpsychiatrie","TeilgruppeKJP";"31 - Psychosomatik","Teilgruppe";0,"Leer"},2,0)</f>
        <v>Leer</v>
      </c>
      <c r="L115" s="445">
        <f t="shared" si="13"/>
        <v>0</v>
      </c>
      <c r="M115" s="445">
        <f t="shared" si="17"/>
        <v>0</v>
      </c>
      <c r="N115" s="445">
        <f t="shared" si="14"/>
        <v>0</v>
      </c>
      <c r="O115" s="445">
        <f t="shared" si="15"/>
        <v>0</v>
      </c>
      <c r="P115" s="445">
        <f t="shared" si="16"/>
        <v>0</v>
      </c>
      <c r="Q115" s="415" t="str">
        <f t="shared" si="18"/>
        <v>Nein</v>
      </c>
      <c r="R115" s="445">
        <f>IF('Angaben KH-Standort'!D$29='A8'!C115,IF('Angaben KH-Standort'!E$29="Ja",1,0),0)</f>
        <v>0</v>
      </c>
      <c r="S115" s="445">
        <f>IF('Angaben KH-Standort'!D$30='A8'!C115,IF('Angaben KH-Standort'!E$30="Ja",1,0),0)</f>
        <v>0</v>
      </c>
      <c r="T115" s="445">
        <f>IF('Angaben KH-Standort'!D$31='A8'!C115,IF('Angaben KH-Standort'!E$31="Ja",1,0),0)</f>
        <v>0</v>
      </c>
      <c r="U115" s="378"/>
      <c r="V115" s="378"/>
      <c r="W115" s="378"/>
      <c r="X115" s="378"/>
      <c r="Y115" s="378"/>
      <c r="Z115" s="378"/>
      <c r="AA115" s="378"/>
      <c r="AB115" s="378"/>
      <c r="AC115" s="378"/>
      <c r="AD115" s="378"/>
      <c r="AE115" s="378"/>
      <c r="AF115" s="378"/>
      <c r="AG115" s="378"/>
      <c r="AH115" s="378"/>
      <c r="AI115" s="378"/>
      <c r="AJ115" s="378"/>
      <c r="AK115" s="378"/>
      <c r="AL115" s="378"/>
      <c r="AM115" s="378"/>
      <c r="AN115" s="378"/>
      <c r="AO115" s="378"/>
      <c r="AP115" s="378"/>
      <c r="AQ115" s="378"/>
      <c r="AR115" s="378"/>
      <c r="AS115" s="378"/>
      <c r="AT115" s="378"/>
      <c r="AU115" s="378"/>
      <c r="AV115" s="378"/>
      <c r="AW115" s="378"/>
      <c r="AX115" s="378"/>
      <c r="AY115" s="378"/>
      <c r="AZ115" s="378"/>
    </row>
    <row r="116" spans="1:52" s="25" customFormat="1" ht="15" customHeight="1" x14ac:dyDescent="0.3">
      <c r="A116" s="6"/>
      <c r="B116" s="70" t="str">
        <f t="shared" si="20"/>
        <v>!!!</v>
      </c>
      <c r="C116" s="324"/>
      <c r="D116" s="221"/>
      <c r="E116" s="363"/>
      <c r="F116" s="221"/>
      <c r="G116" s="114"/>
      <c r="H116" s="286"/>
      <c r="I116" s="445" t="str">
        <f t="shared" si="19"/>
        <v>Leer</v>
      </c>
      <c r="J116" s="445" t="str">
        <f>VLOOKUP($C116,{"29 - Psychiatrie (Erwachsene)","BGIII";"30 - Kinder- und Jugendpsychiatrie","BGII";"31 - Psychosomatik","BGIII";0,"Leer"},2,0)</f>
        <v>Leer</v>
      </c>
      <c r="K116" s="445" t="str">
        <f>VLOOKUP($C116,{"29 - Psychiatrie (Erwachsene)","Teilgruppe";"30 - Kinder- und Jugendpsychiatrie","TeilgruppeKJP";"31 - Psychosomatik","Teilgruppe";0,"Leer"},2,0)</f>
        <v>Leer</v>
      </c>
      <c r="L116" s="445">
        <f t="shared" si="13"/>
        <v>0</v>
      </c>
      <c r="M116" s="445">
        <f t="shared" si="17"/>
        <v>0</v>
      </c>
      <c r="N116" s="445">
        <f t="shared" si="14"/>
        <v>0</v>
      </c>
      <c r="O116" s="445">
        <f t="shared" si="15"/>
        <v>0</v>
      </c>
      <c r="P116" s="445">
        <f t="shared" si="16"/>
        <v>0</v>
      </c>
      <c r="Q116" s="415" t="str">
        <f t="shared" si="18"/>
        <v>Nein</v>
      </c>
      <c r="R116" s="445">
        <f>IF('Angaben KH-Standort'!D$29='A8'!C116,IF('Angaben KH-Standort'!E$29="Ja",1,0),0)</f>
        <v>0</v>
      </c>
      <c r="S116" s="445">
        <f>IF('Angaben KH-Standort'!D$30='A8'!C116,IF('Angaben KH-Standort'!E$30="Ja",1,0),0)</f>
        <v>0</v>
      </c>
      <c r="T116" s="445">
        <f>IF('Angaben KH-Standort'!D$31='A8'!C116,IF('Angaben KH-Standort'!E$31="Ja",1,0),0)</f>
        <v>0</v>
      </c>
      <c r="U116" s="378"/>
      <c r="V116" s="378"/>
      <c r="W116" s="378"/>
      <c r="X116" s="378"/>
      <c r="Y116" s="378"/>
      <c r="Z116" s="378"/>
      <c r="AA116" s="378"/>
      <c r="AB116" s="378"/>
      <c r="AC116" s="378"/>
      <c r="AD116" s="378"/>
      <c r="AE116" s="378"/>
      <c r="AF116" s="378"/>
      <c r="AG116" s="378"/>
      <c r="AH116" s="378"/>
      <c r="AI116" s="378"/>
      <c r="AJ116" s="378"/>
      <c r="AK116" s="378"/>
      <c r="AL116" s="378"/>
      <c r="AM116" s="378"/>
      <c r="AN116" s="378"/>
      <c r="AO116" s="378"/>
      <c r="AP116" s="378"/>
      <c r="AQ116" s="378"/>
      <c r="AR116" s="378"/>
      <c r="AS116" s="378"/>
      <c r="AT116" s="378"/>
      <c r="AU116" s="378"/>
      <c r="AV116" s="378"/>
      <c r="AW116" s="378"/>
      <c r="AX116" s="378"/>
      <c r="AY116" s="378"/>
      <c r="AZ116" s="378"/>
    </row>
    <row r="117" spans="1:52" s="25" customFormat="1" ht="15" customHeight="1" x14ac:dyDescent="0.3">
      <c r="A117" s="6"/>
      <c r="B117" s="70" t="str">
        <f t="shared" si="20"/>
        <v>!!!</v>
      </c>
      <c r="C117" s="324"/>
      <c r="D117" s="221"/>
      <c r="E117" s="363"/>
      <c r="F117" s="221"/>
      <c r="G117" s="114"/>
      <c r="H117" s="286"/>
      <c r="I117" s="445" t="str">
        <f t="shared" si="19"/>
        <v>Leer</v>
      </c>
      <c r="J117" s="445" t="str">
        <f>VLOOKUP($C117,{"29 - Psychiatrie (Erwachsene)","BGIII";"30 - Kinder- und Jugendpsychiatrie","BGII";"31 - Psychosomatik","BGIII";0,"Leer"},2,0)</f>
        <v>Leer</v>
      </c>
      <c r="K117" s="445" t="str">
        <f>VLOOKUP($C117,{"29 - Psychiatrie (Erwachsene)","Teilgruppe";"30 - Kinder- und Jugendpsychiatrie","TeilgruppeKJP";"31 - Psychosomatik","Teilgruppe";0,"Leer"},2,0)</f>
        <v>Leer</v>
      </c>
      <c r="L117" s="445">
        <f t="shared" si="13"/>
        <v>0</v>
      </c>
      <c r="M117" s="445">
        <f t="shared" si="17"/>
        <v>0</v>
      </c>
      <c r="N117" s="445">
        <f t="shared" si="14"/>
        <v>0</v>
      </c>
      <c r="O117" s="445">
        <f t="shared" si="15"/>
        <v>0</v>
      </c>
      <c r="P117" s="445">
        <f t="shared" si="16"/>
        <v>0</v>
      </c>
      <c r="Q117" s="415" t="str">
        <f t="shared" si="18"/>
        <v>Nein</v>
      </c>
      <c r="R117" s="445">
        <f>IF('Angaben KH-Standort'!D$29='A8'!C117,IF('Angaben KH-Standort'!E$29="Ja",1,0),0)</f>
        <v>0</v>
      </c>
      <c r="S117" s="445">
        <f>IF('Angaben KH-Standort'!D$30='A8'!C117,IF('Angaben KH-Standort'!E$30="Ja",1,0),0)</f>
        <v>0</v>
      </c>
      <c r="T117" s="445">
        <f>IF('Angaben KH-Standort'!D$31='A8'!C117,IF('Angaben KH-Standort'!E$31="Ja",1,0),0)</f>
        <v>0</v>
      </c>
      <c r="U117" s="378"/>
      <c r="V117" s="378"/>
      <c r="W117" s="378"/>
      <c r="X117" s="378"/>
      <c r="Y117" s="378"/>
      <c r="Z117" s="378"/>
      <c r="AA117" s="378"/>
      <c r="AB117" s="378"/>
      <c r="AC117" s="378"/>
      <c r="AD117" s="378"/>
      <c r="AE117" s="378"/>
      <c r="AF117" s="378"/>
      <c r="AG117" s="378"/>
      <c r="AH117" s="378"/>
      <c r="AI117" s="378"/>
      <c r="AJ117" s="378"/>
      <c r="AK117" s="378"/>
      <c r="AL117" s="378"/>
      <c r="AM117" s="378"/>
      <c r="AN117" s="378"/>
      <c r="AO117" s="378"/>
      <c r="AP117" s="378"/>
      <c r="AQ117" s="378"/>
      <c r="AR117" s="378"/>
      <c r="AS117" s="378"/>
      <c r="AT117" s="378"/>
      <c r="AU117" s="378"/>
      <c r="AV117" s="378"/>
      <c r="AW117" s="378"/>
      <c r="AX117" s="378"/>
      <c r="AY117" s="378"/>
      <c r="AZ117" s="378"/>
    </row>
    <row r="118" spans="1:52" s="25" customFormat="1" ht="15" customHeight="1" x14ac:dyDescent="0.3">
      <c r="A118" s="6"/>
      <c r="B118" s="70" t="str">
        <f t="shared" si="20"/>
        <v>!!!</v>
      </c>
      <c r="C118" s="324"/>
      <c r="D118" s="221"/>
      <c r="E118" s="363"/>
      <c r="F118" s="221"/>
      <c r="G118" s="114"/>
      <c r="H118" s="286"/>
      <c r="I118" s="445" t="str">
        <f t="shared" si="19"/>
        <v>Leer</v>
      </c>
      <c r="J118" s="445" t="str">
        <f>VLOOKUP($C118,{"29 - Psychiatrie (Erwachsene)","BGIII";"30 - Kinder- und Jugendpsychiatrie","BGII";"31 - Psychosomatik","BGIII";0,"Leer"},2,0)</f>
        <v>Leer</v>
      </c>
      <c r="K118" s="445" t="str">
        <f>VLOOKUP($C118,{"29 - Psychiatrie (Erwachsene)","Teilgruppe";"30 - Kinder- und Jugendpsychiatrie","TeilgruppeKJP";"31 - Psychosomatik","Teilgruppe";0,"Leer"},2,0)</f>
        <v>Leer</v>
      </c>
      <c r="L118" s="445">
        <f t="shared" si="13"/>
        <v>0</v>
      </c>
      <c r="M118" s="445">
        <f t="shared" si="17"/>
        <v>0</v>
      </c>
      <c r="N118" s="445">
        <f t="shared" si="14"/>
        <v>0</v>
      </c>
      <c r="O118" s="445">
        <f t="shared" si="15"/>
        <v>0</v>
      </c>
      <c r="P118" s="445">
        <f t="shared" si="16"/>
        <v>0</v>
      </c>
      <c r="Q118" s="415" t="str">
        <f t="shared" si="18"/>
        <v>Nein</v>
      </c>
      <c r="R118" s="445">
        <f>IF('Angaben KH-Standort'!D$29='A8'!C118,IF('Angaben KH-Standort'!E$29="Ja",1,0),0)</f>
        <v>0</v>
      </c>
      <c r="S118" s="445">
        <f>IF('Angaben KH-Standort'!D$30='A8'!C118,IF('Angaben KH-Standort'!E$30="Ja",1,0),0)</f>
        <v>0</v>
      </c>
      <c r="T118" s="445">
        <f>IF('Angaben KH-Standort'!D$31='A8'!C118,IF('Angaben KH-Standort'!E$31="Ja",1,0),0)</f>
        <v>0</v>
      </c>
      <c r="U118" s="378"/>
      <c r="V118" s="378"/>
      <c r="W118" s="378"/>
      <c r="X118" s="378"/>
      <c r="Y118" s="378"/>
      <c r="Z118" s="378"/>
      <c r="AA118" s="378"/>
      <c r="AB118" s="378"/>
      <c r="AC118" s="378"/>
      <c r="AD118" s="378"/>
      <c r="AE118" s="378"/>
      <c r="AF118" s="378"/>
      <c r="AG118" s="378"/>
      <c r="AH118" s="378"/>
      <c r="AI118" s="378"/>
      <c r="AJ118" s="378"/>
      <c r="AK118" s="378"/>
      <c r="AL118" s="378"/>
      <c r="AM118" s="378"/>
      <c r="AN118" s="378"/>
      <c r="AO118" s="378"/>
      <c r="AP118" s="378"/>
      <c r="AQ118" s="378"/>
      <c r="AR118" s="378"/>
      <c r="AS118" s="378"/>
      <c r="AT118" s="378"/>
      <c r="AU118" s="378"/>
      <c r="AV118" s="378"/>
      <c r="AW118" s="378"/>
      <c r="AX118" s="378"/>
      <c r="AY118" s="378"/>
      <c r="AZ118" s="378"/>
    </row>
    <row r="119" spans="1:52" s="25" customFormat="1" ht="15" customHeight="1" x14ac:dyDescent="0.3">
      <c r="A119" s="6"/>
      <c r="B119" s="70" t="str">
        <f t="shared" si="20"/>
        <v>!!!</v>
      </c>
      <c r="C119" s="324"/>
      <c r="D119" s="221"/>
      <c r="E119" s="363"/>
      <c r="F119" s="221"/>
      <c r="G119" s="114"/>
      <c r="H119" s="286"/>
      <c r="I119" s="445" t="str">
        <f t="shared" si="19"/>
        <v>Leer</v>
      </c>
      <c r="J119" s="445" t="str">
        <f>VLOOKUP($C119,{"29 - Psychiatrie (Erwachsene)","BGIII";"30 - Kinder- und Jugendpsychiatrie","BGII";"31 - Psychosomatik","BGIII";0,"Leer"},2,0)</f>
        <v>Leer</v>
      </c>
      <c r="K119" s="445" t="str">
        <f>VLOOKUP($C119,{"29 - Psychiatrie (Erwachsene)","Teilgruppe";"30 - Kinder- und Jugendpsychiatrie","TeilgruppeKJP";"31 - Psychosomatik","Teilgruppe";0,"Leer"},2,0)</f>
        <v>Leer</v>
      </c>
      <c r="L119" s="445">
        <f t="shared" si="13"/>
        <v>0</v>
      </c>
      <c r="M119" s="445">
        <f t="shared" si="17"/>
        <v>0</v>
      </c>
      <c r="N119" s="445">
        <f t="shared" si="14"/>
        <v>0</v>
      </c>
      <c r="O119" s="445">
        <f t="shared" si="15"/>
        <v>0</v>
      </c>
      <c r="P119" s="445">
        <f t="shared" si="16"/>
        <v>0</v>
      </c>
      <c r="Q119" s="415" t="str">
        <f t="shared" si="18"/>
        <v>Nein</v>
      </c>
      <c r="R119" s="445">
        <f>IF('Angaben KH-Standort'!D$29='A8'!C119,IF('Angaben KH-Standort'!E$29="Ja",1,0),0)</f>
        <v>0</v>
      </c>
      <c r="S119" s="445">
        <f>IF('Angaben KH-Standort'!D$30='A8'!C119,IF('Angaben KH-Standort'!E$30="Ja",1,0),0)</f>
        <v>0</v>
      </c>
      <c r="T119" s="445">
        <f>IF('Angaben KH-Standort'!D$31='A8'!C119,IF('Angaben KH-Standort'!E$31="Ja",1,0),0)</f>
        <v>0</v>
      </c>
      <c r="U119" s="378"/>
      <c r="V119" s="378"/>
      <c r="W119" s="378"/>
      <c r="X119" s="378"/>
      <c r="Y119" s="378"/>
      <c r="Z119" s="378"/>
      <c r="AA119" s="378"/>
      <c r="AB119" s="378"/>
      <c r="AC119" s="378"/>
      <c r="AD119" s="378"/>
      <c r="AE119" s="378"/>
      <c r="AF119" s="378"/>
      <c r="AG119" s="378"/>
      <c r="AH119" s="378"/>
      <c r="AI119" s="378"/>
      <c r="AJ119" s="378"/>
      <c r="AK119" s="378"/>
      <c r="AL119" s="378"/>
      <c r="AM119" s="378"/>
      <c r="AN119" s="378"/>
      <c r="AO119" s="378"/>
      <c r="AP119" s="378"/>
      <c r="AQ119" s="378"/>
      <c r="AR119" s="378"/>
      <c r="AS119" s="378"/>
      <c r="AT119" s="378"/>
      <c r="AU119" s="378"/>
      <c r="AV119" s="378"/>
      <c r="AW119" s="378"/>
      <c r="AX119" s="378"/>
      <c r="AY119" s="378"/>
      <c r="AZ119" s="378"/>
    </row>
    <row r="120" spans="1:52" s="25" customFormat="1" ht="15" customHeight="1" x14ac:dyDescent="0.3">
      <c r="A120" s="6"/>
      <c r="B120" s="70" t="str">
        <f t="shared" si="20"/>
        <v>!!!</v>
      </c>
      <c r="C120" s="324"/>
      <c r="D120" s="221"/>
      <c r="E120" s="363"/>
      <c r="F120" s="221"/>
      <c r="G120" s="114"/>
      <c r="H120" s="286"/>
      <c r="I120" s="445" t="str">
        <f t="shared" si="19"/>
        <v>Leer</v>
      </c>
      <c r="J120" s="445" t="str">
        <f>VLOOKUP($C120,{"29 - Psychiatrie (Erwachsene)","BGIII";"30 - Kinder- und Jugendpsychiatrie","BGII";"31 - Psychosomatik","BGIII";0,"Leer"},2,0)</f>
        <v>Leer</v>
      </c>
      <c r="K120" s="445" t="str">
        <f>VLOOKUP($C120,{"29 - Psychiatrie (Erwachsene)","Teilgruppe";"30 - Kinder- und Jugendpsychiatrie","TeilgruppeKJP";"31 - Psychosomatik","Teilgruppe";0,"Leer"},2,0)</f>
        <v>Leer</v>
      </c>
      <c r="L120" s="445">
        <f t="shared" si="13"/>
        <v>0</v>
      </c>
      <c r="M120" s="445">
        <f t="shared" si="17"/>
        <v>0</v>
      </c>
      <c r="N120" s="445">
        <f t="shared" si="14"/>
        <v>0</v>
      </c>
      <c r="O120" s="445">
        <f t="shared" si="15"/>
        <v>0</v>
      </c>
      <c r="P120" s="445">
        <f t="shared" si="16"/>
        <v>0</v>
      </c>
      <c r="Q120" s="415" t="str">
        <f t="shared" si="18"/>
        <v>Nein</v>
      </c>
      <c r="R120" s="445">
        <f>IF('Angaben KH-Standort'!D$29='A8'!C120,IF('Angaben KH-Standort'!E$29="Ja",1,0),0)</f>
        <v>0</v>
      </c>
      <c r="S120" s="445">
        <f>IF('Angaben KH-Standort'!D$30='A8'!C120,IF('Angaben KH-Standort'!E$30="Ja",1,0),0)</f>
        <v>0</v>
      </c>
      <c r="T120" s="445">
        <f>IF('Angaben KH-Standort'!D$31='A8'!C120,IF('Angaben KH-Standort'!E$31="Ja",1,0),0)</f>
        <v>0</v>
      </c>
      <c r="U120" s="378"/>
      <c r="V120" s="378"/>
      <c r="W120" s="378"/>
      <c r="X120" s="378"/>
      <c r="Y120" s="378"/>
      <c r="Z120" s="378"/>
      <c r="AA120" s="378"/>
      <c r="AB120" s="378"/>
      <c r="AC120" s="378"/>
      <c r="AD120" s="378"/>
      <c r="AE120" s="378"/>
      <c r="AF120" s="378"/>
      <c r="AG120" s="378"/>
      <c r="AH120" s="378"/>
      <c r="AI120" s="378"/>
      <c r="AJ120" s="378"/>
      <c r="AK120" s="378"/>
      <c r="AL120" s="378"/>
      <c r="AM120" s="378"/>
      <c r="AN120" s="378"/>
      <c r="AO120" s="378"/>
      <c r="AP120" s="378"/>
      <c r="AQ120" s="378"/>
      <c r="AR120" s="378"/>
      <c r="AS120" s="378"/>
      <c r="AT120" s="378"/>
      <c r="AU120" s="378"/>
      <c r="AV120" s="378"/>
      <c r="AW120" s="378"/>
      <c r="AX120" s="378"/>
      <c r="AY120" s="378"/>
      <c r="AZ120" s="378"/>
    </row>
    <row r="121" spans="1:52" s="25" customFormat="1" ht="15" customHeight="1" x14ac:dyDescent="0.3">
      <c r="A121" s="6"/>
      <c r="B121" s="70" t="str">
        <f t="shared" si="20"/>
        <v>!!!</v>
      </c>
      <c r="C121" s="324"/>
      <c r="D121" s="221"/>
      <c r="E121" s="363"/>
      <c r="F121" s="221"/>
      <c r="G121" s="114"/>
      <c r="H121" s="286"/>
      <c r="I121" s="445" t="str">
        <f t="shared" si="19"/>
        <v>Leer</v>
      </c>
      <c r="J121" s="445" t="str">
        <f>VLOOKUP($C121,{"29 - Psychiatrie (Erwachsene)","BGIII";"30 - Kinder- und Jugendpsychiatrie","BGII";"31 - Psychosomatik","BGIII";0,"Leer"},2,0)</f>
        <v>Leer</v>
      </c>
      <c r="K121" s="445" t="str">
        <f>VLOOKUP($C121,{"29 - Psychiatrie (Erwachsene)","Teilgruppe";"30 - Kinder- und Jugendpsychiatrie","TeilgruppeKJP";"31 - Psychosomatik","Teilgruppe";0,"Leer"},2,0)</f>
        <v>Leer</v>
      </c>
      <c r="L121" s="445">
        <f t="shared" si="13"/>
        <v>0</v>
      </c>
      <c r="M121" s="445">
        <f t="shared" si="17"/>
        <v>0</v>
      </c>
      <c r="N121" s="445">
        <f t="shared" si="14"/>
        <v>0</v>
      </c>
      <c r="O121" s="445">
        <f t="shared" si="15"/>
        <v>0</v>
      </c>
      <c r="P121" s="445">
        <f t="shared" si="16"/>
        <v>0</v>
      </c>
      <c r="Q121" s="415" t="str">
        <f t="shared" si="18"/>
        <v>Nein</v>
      </c>
      <c r="R121" s="445">
        <f>IF('Angaben KH-Standort'!D$29='A8'!C121,IF('Angaben KH-Standort'!E$29="Ja",1,0),0)</f>
        <v>0</v>
      </c>
      <c r="S121" s="445">
        <f>IF('Angaben KH-Standort'!D$30='A8'!C121,IF('Angaben KH-Standort'!E$30="Ja",1,0),0)</f>
        <v>0</v>
      </c>
      <c r="T121" s="445">
        <f>IF('Angaben KH-Standort'!D$31='A8'!C121,IF('Angaben KH-Standort'!E$31="Ja",1,0),0)</f>
        <v>0</v>
      </c>
      <c r="U121" s="378"/>
      <c r="V121" s="378"/>
      <c r="W121" s="378"/>
      <c r="X121" s="378"/>
      <c r="Y121" s="378"/>
      <c r="Z121" s="378"/>
      <c r="AA121" s="378"/>
      <c r="AB121" s="378"/>
      <c r="AC121" s="378"/>
      <c r="AD121" s="378"/>
      <c r="AE121" s="378"/>
      <c r="AF121" s="378"/>
      <c r="AG121" s="378"/>
      <c r="AH121" s="378"/>
      <c r="AI121" s="378"/>
      <c r="AJ121" s="378"/>
      <c r="AK121" s="378"/>
      <c r="AL121" s="378"/>
      <c r="AM121" s="378"/>
      <c r="AN121" s="378"/>
      <c r="AO121" s="378"/>
      <c r="AP121" s="378"/>
      <c r="AQ121" s="378"/>
      <c r="AR121" s="378"/>
      <c r="AS121" s="378"/>
      <c r="AT121" s="378"/>
      <c r="AU121" s="378"/>
      <c r="AV121" s="378"/>
      <c r="AW121" s="378"/>
      <c r="AX121" s="378"/>
      <c r="AY121" s="378"/>
      <c r="AZ121" s="378"/>
    </row>
    <row r="122" spans="1:52" s="25" customFormat="1" ht="15" customHeight="1" x14ac:dyDescent="0.3">
      <c r="A122" s="6"/>
      <c r="B122" s="70" t="str">
        <f t="shared" si="20"/>
        <v>!!!</v>
      </c>
      <c r="C122" s="324"/>
      <c r="D122" s="221"/>
      <c r="E122" s="363"/>
      <c r="F122" s="221"/>
      <c r="G122" s="114"/>
      <c r="H122" s="286"/>
      <c r="I122" s="445" t="str">
        <f t="shared" si="19"/>
        <v>Leer</v>
      </c>
      <c r="J122" s="445" t="str">
        <f>VLOOKUP($C122,{"29 - Psychiatrie (Erwachsene)","BGIII";"30 - Kinder- und Jugendpsychiatrie","BGII";"31 - Psychosomatik","BGIII";0,"Leer"},2,0)</f>
        <v>Leer</v>
      </c>
      <c r="K122" s="445" t="str">
        <f>VLOOKUP($C122,{"29 - Psychiatrie (Erwachsene)","Teilgruppe";"30 - Kinder- und Jugendpsychiatrie","TeilgruppeKJP";"31 - Psychosomatik","Teilgruppe";0,"Leer"},2,0)</f>
        <v>Leer</v>
      </c>
      <c r="L122" s="445">
        <f t="shared" si="13"/>
        <v>0</v>
      </c>
      <c r="M122" s="445">
        <f t="shared" si="17"/>
        <v>0</v>
      </c>
      <c r="N122" s="445">
        <f t="shared" si="14"/>
        <v>0</v>
      </c>
      <c r="O122" s="445">
        <f t="shared" si="15"/>
        <v>0</v>
      </c>
      <c r="P122" s="445">
        <f t="shared" si="16"/>
        <v>0</v>
      </c>
      <c r="Q122" s="415" t="str">
        <f t="shared" si="18"/>
        <v>Nein</v>
      </c>
      <c r="R122" s="445">
        <f>IF('Angaben KH-Standort'!D$29='A8'!C122,IF('Angaben KH-Standort'!E$29="Ja",1,0),0)</f>
        <v>0</v>
      </c>
      <c r="S122" s="445">
        <f>IF('Angaben KH-Standort'!D$30='A8'!C122,IF('Angaben KH-Standort'!E$30="Ja",1,0),0)</f>
        <v>0</v>
      </c>
      <c r="T122" s="445">
        <f>IF('Angaben KH-Standort'!D$31='A8'!C122,IF('Angaben KH-Standort'!E$31="Ja",1,0),0)</f>
        <v>0</v>
      </c>
      <c r="U122" s="378"/>
      <c r="V122" s="378"/>
      <c r="W122" s="378"/>
      <c r="X122" s="378"/>
      <c r="Y122" s="378"/>
      <c r="Z122" s="378"/>
      <c r="AA122" s="378"/>
      <c r="AB122" s="378"/>
      <c r="AC122" s="378"/>
      <c r="AD122" s="378"/>
      <c r="AE122" s="378"/>
      <c r="AF122" s="378"/>
      <c r="AG122" s="378"/>
      <c r="AH122" s="378"/>
      <c r="AI122" s="378"/>
      <c r="AJ122" s="378"/>
      <c r="AK122" s="378"/>
      <c r="AL122" s="378"/>
      <c r="AM122" s="378"/>
      <c r="AN122" s="378"/>
      <c r="AO122" s="378"/>
      <c r="AP122" s="378"/>
      <c r="AQ122" s="378"/>
      <c r="AR122" s="378"/>
      <c r="AS122" s="378"/>
      <c r="AT122" s="378"/>
      <c r="AU122" s="378"/>
      <c r="AV122" s="378"/>
      <c r="AW122" s="378"/>
      <c r="AX122" s="378"/>
      <c r="AY122" s="378"/>
      <c r="AZ122" s="378"/>
    </row>
    <row r="123" spans="1:52" s="25" customFormat="1" ht="15" customHeight="1" x14ac:dyDescent="0.3">
      <c r="A123" s="6"/>
      <c r="B123" s="70" t="str">
        <f t="shared" si="20"/>
        <v>!!!</v>
      </c>
      <c r="C123" s="324"/>
      <c r="D123" s="221"/>
      <c r="E123" s="363"/>
      <c r="F123" s="221"/>
      <c r="G123" s="114"/>
      <c r="H123" s="286"/>
      <c r="I123" s="445" t="str">
        <f t="shared" si="19"/>
        <v>Leer</v>
      </c>
      <c r="J123" s="445" t="str">
        <f>VLOOKUP($C123,{"29 - Psychiatrie (Erwachsene)","BGIII";"30 - Kinder- und Jugendpsychiatrie","BGII";"31 - Psychosomatik","BGIII";0,"Leer"},2,0)</f>
        <v>Leer</v>
      </c>
      <c r="K123" s="445" t="str">
        <f>VLOOKUP($C123,{"29 - Psychiatrie (Erwachsene)","Teilgruppe";"30 - Kinder- und Jugendpsychiatrie","TeilgruppeKJP";"31 - Psychosomatik","Teilgruppe";0,"Leer"},2,0)</f>
        <v>Leer</v>
      </c>
      <c r="L123" s="445">
        <f t="shared" si="13"/>
        <v>0</v>
      </c>
      <c r="M123" s="445">
        <f t="shared" si="17"/>
        <v>0</v>
      </c>
      <c r="N123" s="445">
        <f t="shared" si="14"/>
        <v>0</v>
      </c>
      <c r="O123" s="445">
        <f t="shared" si="15"/>
        <v>0</v>
      </c>
      <c r="P123" s="445">
        <f t="shared" si="16"/>
        <v>0</v>
      </c>
      <c r="Q123" s="415" t="str">
        <f t="shared" si="18"/>
        <v>Nein</v>
      </c>
      <c r="R123" s="445">
        <f>IF('Angaben KH-Standort'!D$29='A8'!C123,IF('Angaben KH-Standort'!E$29="Ja",1,0),0)</f>
        <v>0</v>
      </c>
      <c r="S123" s="445">
        <f>IF('Angaben KH-Standort'!D$30='A8'!C123,IF('Angaben KH-Standort'!E$30="Ja",1,0),0)</f>
        <v>0</v>
      </c>
      <c r="T123" s="445">
        <f>IF('Angaben KH-Standort'!D$31='A8'!C123,IF('Angaben KH-Standort'!E$31="Ja",1,0),0)</f>
        <v>0</v>
      </c>
      <c r="U123" s="378"/>
      <c r="V123" s="378"/>
      <c r="W123" s="378"/>
      <c r="X123" s="378"/>
      <c r="Y123" s="378"/>
      <c r="Z123" s="378"/>
      <c r="AA123" s="378"/>
      <c r="AB123" s="378"/>
      <c r="AC123" s="378"/>
      <c r="AD123" s="378"/>
      <c r="AE123" s="378"/>
      <c r="AF123" s="378"/>
      <c r="AG123" s="378"/>
      <c r="AH123" s="378"/>
      <c r="AI123" s="378"/>
      <c r="AJ123" s="378"/>
      <c r="AK123" s="378"/>
      <c r="AL123" s="378"/>
      <c r="AM123" s="378"/>
      <c r="AN123" s="378"/>
      <c r="AO123" s="378"/>
      <c r="AP123" s="378"/>
      <c r="AQ123" s="378"/>
      <c r="AR123" s="378"/>
      <c r="AS123" s="378"/>
      <c r="AT123" s="378"/>
      <c r="AU123" s="378"/>
      <c r="AV123" s="378"/>
      <c r="AW123" s="378"/>
      <c r="AX123" s="378"/>
      <c r="AY123" s="378"/>
      <c r="AZ123" s="378"/>
    </row>
    <row r="124" spans="1:52" s="25" customFormat="1" ht="15" customHeight="1" x14ac:dyDescent="0.3">
      <c r="A124" s="6"/>
      <c r="B124" s="70" t="str">
        <f t="shared" si="20"/>
        <v>!!!</v>
      </c>
      <c r="C124" s="324"/>
      <c r="D124" s="221"/>
      <c r="E124" s="363"/>
      <c r="F124" s="221"/>
      <c r="G124" s="114"/>
      <c r="H124" s="286"/>
      <c r="I124" s="445" t="str">
        <f t="shared" si="19"/>
        <v>Leer</v>
      </c>
      <c r="J124" s="445" t="str">
        <f>VLOOKUP($C124,{"29 - Psychiatrie (Erwachsene)","BGIII";"30 - Kinder- und Jugendpsychiatrie","BGII";"31 - Psychosomatik","BGIII";0,"Leer"},2,0)</f>
        <v>Leer</v>
      </c>
      <c r="K124" s="445" t="str">
        <f>VLOOKUP($C124,{"29 - Psychiatrie (Erwachsene)","Teilgruppe";"30 - Kinder- und Jugendpsychiatrie","TeilgruppeKJP";"31 - Psychosomatik","Teilgruppe";0,"Leer"},2,0)</f>
        <v>Leer</v>
      </c>
      <c r="L124" s="445">
        <f t="shared" si="13"/>
        <v>0</v>
      </c>
      <c r="M124" s="445">
        <f t="shared" si="17"/>
        <v>0</v>
      </c>
      <c r="N124" s="445">
        <f t="shared" si="14"/>
        <v>0</v>
      </c>
      <c r="O124" s="445">
        <f t="shared" si="15"/>
        <v>0</v>
      </c>
      <c r="P124" s="445">
        <f t="shared" si="16"/>
        <v>0</v>
      </c>
      <c r="Q124" s="415" t="str">
        <f t="shared" si="18"/>
        <v>Nein</v>
      </c>
      <c r="R124" s="445">
        <f>IF('Angaben KH-Standort'!D$29='A8'!C124,IF('Angaben KH-Standort'!E$29="Ja",1,0),0)</f>
        <v>0</v>
      </c>
      <c r="S124" s="445">
        <f>IF('Angaben KH-Standort'!D$30='A8'!C124,IF('Angaben KH-Standort'!E$30="Ja",1,0),0)</f>
        <v>0</v>
      </c>
      <c r="T124" s="445">
        <f>IF('Angaben KH-Standort'!D$31='A8'!C124,IF('Angaben KH-Standort'!E$31="Ja",1,0),0)</f>
        <v>0</v>
      </c>
      <c r="U124" s="378"/>
      <c r="V124" s="378"/>
      <c r="W124" s="378"/>
      <c r="X124" s="378"/>
      <c r="Y124" s="378"/>
      <c r="Z124" s="378"/>
      <c r="AA124" s="378"/>
      <c r="AB124" s="378"/>
      <c r="AC124" s="378"/>
      <c r="AD124" s="378"/>
      <c r="AE124" s="378"/>
      <c r="AF124" s="378"/>
      <c r="AG124" s="378"/>
      <c r="AH124" s="378"/>
      <c r="AI124" s="378"/>
      <c r="AJ124" s="378"/>
      <c r="AK124" s="378"/>
      <c r="AL124" s="378"/>
      <c r="AM124" s="378"/>
      <c r="AN124" s="378"/>
      <c r="AO124" s="378"/>
      <c r="AP124" s="378"/>
      <c r="AQ124" s="378"/>
      <c r="AR124" s="378"/>
      <c r="AS124" s="378"/>
      <c r="AT124" s="378"/>
      <c r="AU124" s="378"/>
      <c r="AV124" s="378"/>
      <c r="AW124" s="378"/>
      <c r="AX124" s="378"/>
      <c r="AY124" s="378"/>
      <c r="AZ124" s="378"/>
    </row>
    <row r="125" spans="1:52" s="25" customFormat="1" ht="15" customHeight="1" x14ac:dyDescent="0.3">
      <c r="A125" s="6"/>
      <c r="B125" s="70" t="str">
        <f t="shared" si="20"/>
        <v>!!!</v>
      </c>
      <c r="C125" s="324"/>
      <c r="D125" s="221"/>
      <c r="E125" s="363"/>
      <c r="F125" s="221"/>
      <c r="G125" s="114"/>
      <c r="H125" s="286"/>
      <c r="I125" s="445" t="str">
        <f t="shared" si="19"/>
        <v>Leer</v>
      </c>
      <c r="J125" s="445" t="str">
        <f>VLOOKUP($C125,{"29 - Psychiatrie (Erwachsene)","BGIII";"30 - Kinder- und Jugendpsychiatrie","BGII";"31 - Psychosomatik","BGIII";0,"Leer"},2,0)</f>
        <v>Leer</v>
      </c>
      <c r="K125" s="445" t="str">
        <f>VLOOKUP($C125,{"29 - Psychiatrie (Erwachsene)","Teilgruppe";"30 - Kinder- und Jugendpsychiatrie","TeilgruppeKJP";"31 - Psychosomatik","Teilgruppe";0,"Leer"},2,0)</f>
        <v>Leer</v>
      </c>
      <c r="L125" s="445">
        <f t="shared" si="13"/>
        <v>0</v>
      </c>
      <c r="M125" s="445">
        <f t="shared" si="17"/>
        <v>0</v>
      </c>
      <c r="N125" s="445">
        <f t="shared" si="14"/>
        <v>0</v>
      </c>
      <c r="O125" s="445">
        <f t="shared" si="15"/>
        <v>0</v>
      </c>
      <c r="P125" s="445">
        <f t="shared" si="16"/>
        <v>0</v>
      </c>
      <c r="Q125" s="415" t="str">
        <f t="shared" si="18"/>
        <v>Nein</v>
      </c>
      <c r="R125" s="445">
        <f>IF('Angaben KH-Standort'!D$29='A8'!C125,IF('Angaben KH-Standort'!E$29="Ja",1,0),0)</f>
        <v>0</v>
      </c>
      <c r="S125" s="445">
        <f>IF('Angaben KH-Standort'!D$30='A8'!C125,IF('Angaben KH-Standort'!E$30="Ja",1,0),0)</f>
        <v>0</v>
      </c>
      <c r="T125" s="445">
        <f>IF('Angaben KH-Standort'!D$31='A8'!C125,IF('Angaben KH-Standort'!E$31="Ja",1,0),0)</f>
        <v>0</v>
      </c>
      <c r="U125" s="378"/>
      <c r="V125" s="378"/>
      <c r="W125" s="378"/>
      <c r="X125" s="378"/>
      <c r="Y125" s="378"/>
      <c r="Z125" s="378"/>
      <c r="AA125" s="378"/>
      <c r="AB125" s="378"/>
      <c r="AC125" s="378"/>
      <c r="AD125" s="378"/>
      <c r="AE125" s="378"/>
      <c r="AF125" s="378"/>
      <c r="AG125" s="378"/>
      <c r="AH125" s="378"/>
      <c r="AI125" s="378"/>
      <c r="AJ125" s="378"/>
      <c r="AK125" s="378"/>
      <c r="AL125" s="378"/>
      <c r="AM125" s="378"/>
      <c r="AN125" s="378"/>
      <c r="AO125" s="378"/>
      <c r="AP125" s="378"/>
      <c r="AQ125" s="378"/>
      <c r="AR125" s="378"/>
      <c r="AS125" s="378"/>
      <c r="AT125" s="378"/>
      <c r="AU125" s="378"/>
      <c r="AV125" s="378"/>
      <c r="AW125" s="378"/>
      <c r="AX125" s="378"/>
      <c r="AY125" s="378"/>
      <c r="AZ125" s="378"/>
    </row>
    <row r="126" spans="1:52" x14ac:dyDescent="0.3">
      <c r="B126" s="70" t="str">
        <f t="shared" si="20"/>
        <v>!!!</v>
      </c>
      <c r="C126" s="324"/>
      <c r="D126" s="221"/>
      <c r="E126" s="363"/>
      <c r="F126" s="221"/>
      <c r="G126" s="114"/>
      <c r="H126" s="286"/>
      <c r="I126" s="445" t="str">
        <f t="shared" si="19"/>
        <v>Leer</v>
      </c>
      <c r="J126" s="445" t="str">
        <f>VLOOKUP($C126,{"29 - Psychiatrie (Erwachsene)","BGIII";"30 - Kinder- und Jugendpsychiatrie","BGII";"31 - Psychosomatik","BGIII";0,"Leer"},2,0)</f>
        <v>Leer</v>
      </c>
      <c r="K126" s="445" t="str">
        <f>VLOOKUP($C126,{"29 - Psychiatrie (Erwachsene)","Teilgruppe";"30 - Kinder- und Jugendpsychiatrie","TeilgruppeKJP";"31 - Psychosomatik","Teilgruppe";0,"Leer"},2,0)</f>
        <v>Leer</v>
      </c>
      <c r="L126" s="445">
        <f t="shared" si="13"/>
        <v>0</v>
      </c>
      <c r="M126" s="445">
        <f t="shared" si="17"/>
        <v>0</v>
      </c>
      <c r="N126" s="445">
        <f t="shared" si="14"/>
        <v>0</v>
      </c>
      <c r="O126" s="445">
        <f t="shared" si="15"/>
        <v>0</v>
      </c>
      <c r="P126" s="445">
        <f t="shared" si="16"/>
        <v>0</v>
      </c>
      <c r="Q126" s="415" t="str">
        <f t="shared" si="18"/>
        <v>Nein</v>
      </c>
      <c r="R126" s="445">
        <f>IF('Angaben KH-Standort'!D$29='A8'!C126,IF('Angaben KH-Standort'!E$29="Ja",1,0),0)</f>
        <v>0</v>
      </c>
      <c r="S126" s="445">
        <f>IF('Angaben KH-Standort'!D$30='A8'!C126,IF('Angaben KH-Standort'!E$30="Ja",1,0),0)</f>
        <v>0</v>
      </c>
      <c r="T126" s="445">
        <f>IF('Angaben KH-Standort'!D$31='A8'!C126,IF('Angaben KH-Standort'!E$31="Ja",1,0),0)</f>
        <v>0</v>
      </c>
    </row>
    <row r="127" spans="1:52" x14ac:dyDescent="0.3">
      <c r="B127" s="71"/>
      <c r="C127" s="60"/>
      <c r="D127" s="60"/>
      <c r="E127" s="264"/>
      <c r="F127" s="60"/>
      <c r="G127" s="81"/>
      <c r="H127" s="286"/>
    </row>
  </sheetData>
  <sheetProtection algorithmName="SHA-512" hashValue="UFEONrZ7yzBSNPw4WVvQJatg2Eh0hkN6w+7T71YXgfLJgCZCYrWF1WPv7mQ/jBHPq9ypjZvb5naQ+EUdFlNrQA==" saltValue="VHQhYWcLwZxVwHfvnNNzSw==" spinCount="100000" sheet="1" objects="1" scenarios="1" selectLockedCells="1" autoFilter="0"/>
  <autoFilter ref="C26:D125"/>
  <mergeCells count="4">
    <mergeCell ref="C25:F25"/>
    <mergeCell ref="C14:F21"/>
    <mergeCell ref="C23:F24"/>
    <mergeCell ref="C8:F13"/>
  </mergeCells>
  <phoneticPr fontId="53" type="noConversion"/>
  <conditionalFormatting sqref="B27:B126">
    <cfRule type="expression" dxfId="66" priority="15">
      <formula>C27=""</formula>
    </cfRule>
  </conditionalFormatting>
  <conditionalFormatting sqref="C25:F25">
    <cfRule type="expression" dxfId="65" priority="14">
      <formula>C25&lt;&gt;""</formula>
    </cfRule>
  </conditionalFormatting>
  <conditionalFormatting sqref="B25">
    <cfRule type="expression" dxfId="64" priority="13">
      <formula>B25&lt;&gt;""</formula>
    </cfRule>
  </conditionalFormatting>
  <conditionalFormatting sqref="E27:E126">
    <cfRule type="expression" dxfId="63" priority="10">
      <formula>C27=""</formula>
    </cfRule>
  </conditionalFormatting>
  <conditionalFormatting sqref="D27:D126">
    <cfRule type="expression" dxfId="62" priority="9">
      <formula>C27=""</formula>
    </cfRule>
  </conditionalFormatting>
  <conditionalFormatting sqref="F27:F126">
    <cfRule type="expression" dxfId="61" priority="6">
      <formula>C27=""</formula>
    </cfRule>
  </conditionalFormatting>
  <conditionalFormatting sqref="C27:C126">
    <cfRule type="expression" dxfId="60" priority="5">
      <formula>C27=0</formula>
    </cfRule>
  </conditionalFormatting>
  <conditionalFormatting sqref="C27:C126">
    <cfRule type="expression" dxfId="59" priority="12">
      <formula>Q27="Ja"</formula>
    </cfRule>
  </conditionalFormatting>
  <conditionalFormatting sqref="C23">
    <cfRule type="expression" dxfId="58" priority="2">
      <formula>C23&lt;&gt;""</formula>
    </cfRule>
  </conditionalFormatting>
  <conditionalFormatting sqref="C23:F24">
    <cfRule type="expression" dxfId="57" priority="1">
      <formula>I23="Ausfüllen"</formula>
    </cfRule>
  </conditionalFormatting>
  <dataValidations count="4">
    <dataValidation type="list" operator="lessThanOrEqual" allowBlank="1" showErrorMessage="1" errorTitle="ACHTUNG" error="Bitte wählen Sie einen Eintrag aus der Liste aus, es sind nur Werte zulässig, die in der Auswahlliste enthalten sind." sqref="E27:E126">
      <formula1>INDIRECT(K27)</formula1>
    </dataValidation>
    <dataValidation type="list" allowBlank="1" showInputMessage="1" showErrorMessage="1" errorTitle="ACHTUNG: " error="Zulässige Eingaben: _x000a_29 - Psychiatrie (Erwachsene): a-f oder h_x000a_30 - Kinder- und Jugendpsychiatrie: a-f_x000a_31 - Psychosomatik: a-f oder h_x000a_" promptTitle="Hinweis" sqref="D27:D126">
      <formula1>INDIRECT(J27)</formula1>
    </dataValidation>
    <dataValidation type="whole" allowBlank="1" showErrorMessage="1" errorTitle="ACHTUNG" error="Zulässige Werte liegen im Bereich von 0 bis 999999" sqref="F27:F126">
      <formula1>0</formula1>
      <formula2>999999</formula2>
    </dataValidation>
    <dataValidation type="list" allowBlank="1" showInputMessage="1" showErrorMessage="1" sqref="C27:C126">
      <formula1>INDIRECT(I27)</formula1>
    </dataValidation>
  </dataValidations>
  <hyperlinks>
    <hyperlink ref="F2" location="'A7'!A1" display="&lt;&lt; A7"/>
    <hyperlink ref="G2" location="Unterschriften!A1" display="Unterschriften &gt;&gt;"/>
  </hyperlinks>
  <pageMargins left="0.25" right="0.25" top="0.75" bottom="0.75" header="0.3" footer="0.3"/>
  <pageSetup paperSize="9" scale="98"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7"/>
  <dimension ref="A1:W34"/>
  <sheetViews>
    <sheetView showGridLines="0" zoomScaleNormal="100" workbookViewId="0">
      <selection activeCell="J2" sqref="J2"/>
    </sheetView>
  </sheetViews>
  <sheetFormatPr baseColWidth="10" defaultColWidth="11.44140625" defaultRowHeight="14.4" x14ac:dyDescent="0.3"/>
  <cols>
    <col min="1" max="1" width="4.33203125" style="6" customWidth="1"/>
    <col min="2" max="3" width="11.44140625" style="6"/>
    <col min="4" max="4" width="22.33203125" style="6" customWidth="1"/>
    <col min="5" max="5" width="11.44140625" style="6"/>
    <col min="6" max="6" width="34.33203125" style="6" customWidth="1"/>
    <col min="7" max="7" width="11.44140625" style="6" customWidth="1"/>
    <col min="8" max="8" width="34.33203125" style="6" customWidth="1"/>
    <col min="9" max="9" width="11.44140625" style="6" customWidth="1"/>
    <col min="10" max="10" width="45.6640625" style="6" customWidth="1"/>
    <col min="11" max="11" width="8.5546875" style="6" customWidth="1"/>
    <col min="12" max="12" width="2.88671875" style="6" customWidth="1"/>
    <col min="13" max="14" width="11.44140625" style="6"/>
    <col min="15" max="15" width="11.44140625" style="272"/>
    <col min="16" max="16384" width="11.44140625" style="6"/>
  </cols>
  <sheetData>
    <row r="1" spans="1:23" ht="15" customHeight="1" x14ac:dyDescent="0.3">
      <c r="A1" s="6" t="s">
        <v>0</v>
      </c>
    </row>
    <row r="2" spans="1:23" s="49" customFormat="1" ht="30" customHeight="1" x14ac:dyDescent="0.45">
      <c r="A2" s="39"/>
      <c r="B2" s="50"/>
      <c r="C2" s="40" t="s">
        <v>110</v>
      </c>
      <c r="D2" s="41"/>
      <c r="E2" s="41"/>
      <c r="F2" s="42"/>
      <c r="G2" s="42"/>
      <c r="H2" s="45"/>
      <c r="I2" s="45"/>
      <c r="J2" s="329" t="s">
        <v>544</v>
      </c>
      <c r="K2" s="151"/>
      <c r="L2" s="52"/>
      <c r="N2" s="48"/>
      <c r="O2" s="273"/>
      <c r="R2" s="51"/>
      <c r="S2" s="51"/>
      <c r="T2" s="51"/>
      <c r="U2" s="51"/>
      <c r="V2" s="51"/>
      <c r="W2" s="51"/>
    </row>
    <row r="3" spans="1:23" ht="15" customHeight="1" x14ac:dyDescent="0.3">
      <c r="A3" s="18"/>
      <c r="B3" s="18"/>
      <c r="C3" s="18"/>
      <c r="D3" s="18"/>
      <c r="E3" s="18"/>
      <c r="F3" s="18"/>
      <c r="G3" s="18"/>
      <c r="H3" s="18"/>
      <c r="I3" s="18"/>
      <c r="J3" s="18"/>
      <c r="K3" s="18"/>
      <c r="L3" s="18"/>
      <c r="N3" s="7"/>
      <c r="R3" s="30"/>
      <c r="S3" s="30"/>
      <c r="T3" s="30"/>
      <c r="U3" s="30"/>
      <c r="V3" s="30"/>
      <c r="W3" s="30"/>
    </row>
    <row r="4" spans="1:23" ht="15" customHeight="1" x14ac:dyDescent="0.3">
      <c r="A4" s="18"/>
      <c r="B4" s="53"/>
      <c r="C4" s="77"/>
      <c r="D4" s="167" t="str">
        <f ca="1">"Haupt-IK: " &amp; CELL("inhalt",'Angaben KH-Standort'!$D$25)</f>
        <v xml:space="preserve">Haupt-IK: </v>
      </c>
      <c r="E4" s="78"/>
      <c r="F4" s="167" t="str">
        <f ca="1">"Jahr: " &amp; CELL("inhalt",'Angaben KH-Standort'!$D$12)</f>
        <v>Jahr: 2023</v>
      </c>
      <c r="G4" s="167"/>
      <c r="H4" s="54"/>
      <c r="I4" s="54"/>
      <c r="J4" s="54"/>
      <c r="K4" s="54"/>
      <c r="L4" s="55"/>
      <c r="N4" s="7"/>
      <c r="R4" s="30"/>
      <c r="S4" s="30"/>
      <c r="T4" s="30"/>
      <c r="U4" s="30"/>
      <c r="V4" s="30"/>
      <c r="W4" s="30"/>
    </row>
    <row r="5" spans="1:23" ht="15" customHeight="1" x14ac:dyDescent="0.3">
      <c r="A5" s="18"/>
      <c r="B5" s="56"/>
      <c r="C5" s="79"/>
      <c r="D5" s="168" t="str">
        <f ca="1" xml:space="preserve"> "Standort-ID: " &amp; CELL("inhalt",'Angaben KH-Standort'!$D$26)</f>
        <v xml:space="preserve">Standort-ID: </v>
      </c>
      <c r="E5" s="80"/>
      <c r="F5" s="168" t="str">
        <f ca="1">CELL("inhalt",'A1'!$F$14) &amp; ". Quartal"</f>
        <v>0. Quartal</v>
      </c>
      <c r="G5" s="168"/>
      <c r="H5" s="57"/>
      <c r="I5" s="57"/>
      <c r="J5" s="57"/>
      <c r="K5" s="57"/>
      <c r="L5" s="58"/>
      <c r="N5" s="7"/>
      <c r="R5" s="30"/>
      <c r="S5" s="30"/>
      <c r="T5" s="30"/>
      <c r="U5" s="30"/>
      <c r="V5" s="30"/>
      <c r="W5" s="30"/>
    </row>
    <row r="6" spans="1:23" ht="15" customHeight="1" x14ac:dyDescent="0.3">
      <c r="A6" s="18"/>
      <c r="B6" s="18"/>
      <c r="C6" s="18"/>
      <c r="D6" s="18"/>
      <c r="E6" s="18"/>
      <c r="F6" s="18"/>
      <c r="G6" s="18"/>
      <c r="H6" s="18"/>
      <c r="I6" s="18"/>
      <c r="J6" s="18"/>
      <c r="K6" s="18"/>
      <c r="L6" s="18"/>
      <c r="N6" s="7"/>
      <c r="R6" s="30"/>
      <c r="S6" s="30"/>
      <c r="T6" s="30"/>
      <c r="U6" s="30"/>
      <c r="V6" s="30"/>
      <c r="W6" s="30"/>
    </row>
    <row r="7" spans="1:23" ht="15" customHeight="1" x14ac:dyDescent="0.3">
      <c r="B7" s="61"/>
      <c r="C7" s="59"/>
      <c r="D7" s="59"/>
      <c r="E7" s="59"/>
      <c r="F7" s="59"/>
      <c r="G7" s="59"/>
      <c r="H7" s="59"/>
      <c r="I7" s="59"/>
      <c r="J7" s="59"/>
      <c r="K7" s="59"/>
      <c r="L7" s="62"/>
      <c r="M7" s="26"/>
      <c r="N7" s="31"/>
      <c r="P7" s="26"/>
      <c r="Q7" s="26"/>
    </row>
    <row r="8" spans="1:23" ht="15" customHeight="1" x14ac:dyDescent="0.4">
      <c r="B8" s="63"/>
      <c r="C8" s="150" t="s">
        <v>130</v>
      </c>
      <c r="D8" s="108"/>
      <c r="E8" s="108"/>
      <c r="F8" s="108"/>
      <c r="G8" s="108"/>
      <c r="H8" s="108"/>
      <c r="I8" s="108"/>
      <c r="J8" s="142"/>
      <c r="K8" s="142"/>
      <c r="L8" s="64"/>
    </row>
    <row r="9" spans="1:23" ht="15" customHeight="1" x14ac:dyDescent="0.3">
      <c r="B9" s="63"/>
      <c r="C9" s="559" t="s">
        <v>397</v>
      </c>
      <c r="D9" s="559"/>
      <c r="E9" s="559"/>
      <c r="F9" s="559"/>
      <c r="G9" s="559"/>
      <c r="H9" s="559"/>
      <c r="I9" s="295"/>
      <c r="J9" s="142"/>
      <c r="K9" s="142"/>
      <c r="L9" s="64"/>
    </row>
    <row r="10" spans="1:23" ht="15" customHeight="1" x14ac:dyDescent="0.3">
      <c r="B10" s="63"/>
      <c r="C10" s="559"/>
      <c r="D10" s="559"/>
      <c r="E10" s="559"/>
      <c r="F10" s="559"/>
      <c r="G10" s="559"/>
      <c r="H10" s="559"/>
      <c r="I10" s="295"/>
      <c r="J10" s="142"/>
      <c r="K10" s="142"/>
      <c r="L10" s="64"/>
    </row>
    <row r="11" spans="1:23" x14ac:dyDescent="0.3">
      <c r="B11" s="63"/>
      <c r="C11" s="471"/>
      <c r="D11" s="471"/>
      <c r="E11" s="471"/>
      <c r="F11" s="471"/>
      <c r="G11" s="471"/>
      <c r="H11" s="471"/>
      <c r="I11" s="294"/>
      <c r="J11" s="38"/>
      <c r="K11" s="38"/>
      <c r="L11" s="64"/>
    </row>
    <row r="12" spans="1:23" ht="15" customHeight="1" x14ac:dyDescent="0.3">
      <c r="B12" s="63"/>
      <c r="C12" s="66"/>
      <c r="D12" s="154"/>
      <c r="E12" s="66"/>
      <c r="F12" s="155"/>
      <c r="G12" s="155"/>
      <c r="H12" s="156"/>
      <c r="I12" s="156"/>
      <c r="J12" s="142"/>
      <c r="K12" s="142"/>
      <c r="L12" s="64"/>
    </row>
    <row r="13" spans="1:23" ht="30" customHeight="1" x14ac:dyDescent="0.3">
      <c r="B13" s="63"/>
      <c r="C13" s="560" t="s">
        <v>409</v>
      </c>
      <c r="D13" s="561"/>
      <c r="E13" s="561"/>
      <c r="F13" s="561"/>
      <c r="G13" s="561"/>
      <c r="H13" s="561"/>
      <c r="I13" s="561"/>
      <c r="J13" s="562"/>
      <c r="K13" s="267"/>
      <c r="L13" s="67"/>
    </row>
    <row r="14" spans="1:23" ht="15" customHeight="1" x14ac:dyDescent="0.3">
      <c r="B14" s="63"/>
      <c r="C14" s="142"/>
      <c r="D14" s="65"/>
      <c r="E14" s="142"/>
      <c r="F14" s="109"/>
      <c r="G14" s="109"/>
      <c r="H14" s="109"/>
      <c r="I14" s="109"/>
      <c r="J14" s="109"/>
      <c r="K14" s="266"/>
      <c r="L14" s="64"/>
    </row>
    <row r="15" spans="1:23" ht="56.25" customHeight="1" x14ac:dyDescent="0.3">
      <c r="B15" s="63"/>
      <c r="C15" s="501" t="s">
        <v>440</v>
      </c>
      <c r="D15" s="501"/>
      <c r="E15" s="501"/>
      <c r="F15" s="568" t="s">
        <v>427</v>
      </c>
      <c r="G15" s="569"/>
      <c r="H15" s="568" t="s">
        <v>162</v>
      </c>
      <c r="I15" s="569"/>
      <c r="J15" s="109"/>
      <c r="K15" s="271"/>
      <c r="L15" s="64"/>
    </row>
    <row r="16" spans="1:23" ht="15" customHeight="1" x14ac:dyDescent="0.3">
      <c r="B16" s="63"/>
      <c r="C16" s="565" t="str">
        <f>VLOOKUP(O16,{"29 - Psychiatrie (Erwachsene)","29 - Psychiatrie (Erwachsene)";"30 - Kinder- und Jugendpsychiatrie","30 - Kinder- und Jugendpsychiatrie";"31 - Psychosomatik","31 - Psychosomatik";"00 - Bitte eine Fachabteilung auswählen","";"Bitte eine Fachabteilung auswählen","";0,""},2,0)</f>
        <v/>
      </c>
      <c r="D16" s="566"/>
      <c r="E16" s="567"/>
      <c r="F16" s="572"/>
      <c r="G16" s="573"/>
      <c r="H16" s="570"/>
      <c r="I16" s="571"/>
      <c r="J16" s="109"/>
      <c r="K16" s="271"/>
      <c r="L16" s="64"/>
      <c r="O16" s="272">
        <f>'Angaben KH-Standort'!D$29</f>
        <v>0</v>
      </c>
      <c r="P16" s="7" t="str">
        <f>VLOOKUP(C16,{"29 - Psychiatrie (Erwachsene)","JN";"30 - Kinder- und Jugendpsychiatrie","JN";"31 - Psychosomatik","JNP";"","";"",0;0,0},2,0)</f>
        <v/>
      </c>
    </row>
    <row r="17" spans="2:16" ht="15" customHeight="1" x14ac:dyDescent="0.3">
      <c r="B17" s="63"/>
      <c r="C17" s="565" t="str">
        <f>VLOOKUP(O17,{"29 - Psychiatrie (Erwachsene)","29 - Psychiatrie (Erwachsene)";"30 - Kinder- und Jugendpsychiatrie","30 - Kinder- und Jugendpsychiatrie";"31 - Psychosomatik","31 - Psychosomatik";"00 - Bitte eine Fachabteilung auswählen","";"Bitte eine Fachabteilung auswählen","";0,""},2,0)</f>
        <v/>
      </c>
      <c r="D17" s="566"/>
      <c r="E17" s="567"/>
      <c r="F17" s="572"/>
      <c r="G17" s="573"/>
      <c r="H17" s="570"/>
      <c r="I17" s="571"/>
      <c r="J17" s="109"/>
      <c r="K17" s="271"/>
      <c r="L17" s="64"/>
      <c r="O17" s="272">
        <f>'Angaben KH-Standort'!D$30</f>
        <v>0</v>
      </c>
      <c r="P17" s="7" t="str">
        <f>VLOOKUP(C17,{"29 - Psychiatrie (Erwachsene)","JN";"30 - Kinder- und Jugendpsychiatrie","JN";"31 - Psychosomatik","JNP";"","";"",0;0,0},2,0)</f>
        <v/>
      </c>
    </row>
    <row r="18" spans="2:16" ht="15" customHeight="1" x14ac:dyDescent="0.3">
      <c r="B18" s="63"/>
      <c r="C18" s="565" t="str">
        <f>VLOOKUP(O18,{"29 - Psychiatrie (Erwachsene)","29 - Psychiatrie (Erwachsene)";"30 - Kinder- und Jugendpsychiatrie","30 - Kinder- und Jugendpsychiatrie";"31 - Psychosomatik","31 - Psychosomatik";"00 - Bitte eine Fachabteilung auswählen","";"Bitte eine Fachabteilung auswählen","";0,""},2,0)</f>
        <v/>
      </c>
      <c r="D18" s="566"/>
      <c r="E18" s="567"/>
      <c r="F18" s="572"/>
      <c r="G18" s="573"/>
      <c r="H18" s="570"/>
      <c r="I18" s="571"/>
      <c r="J18" s="109"/>
      <c r="K18" s="271"/>
      <c r="L18" s="64"/>
      <c r="O18" s="272">
        <f>'Angaben KH-Standort'!D$31</f>
        <v>0</v>
      </c>
      <c r="P18" s="7" t="str">
        <f>VLOOKUP(C18,{"29 - Psychiatrie (Erwachsene)","JN";"30 - Kinder- und Jugendpsychiatrie","JN";"31 - Psychosomatik","JNP";"","";"",0;0,0},2,0)</f>
        <v/>
      </c>
    </row>
    <row r="19" spans="2:16" ht="15" customHeight="1" x14ac:dyDescent="0.3">
      <c r="B19" s="63"/>
      <c r="C19" s="142"/>
      <c r="D19" s="65"/>
      <c r="E19" s="142"/>
      <c r="F19" s="109"/>
      <c r="G19" s="109"/>
      <c r="H19" s="109"/>
      <c r="I19" s="109"/>
      <c r="J19" s="109"/>
      <c r="K19" s="271"/>
      <c r="L19" s="64"/>
    </row>
    <row r="20" spans="2:16" ht="15" customHeight="1" x14ac:dyDescent="0.3">
      <c r="B20" s="63"/>
      <c r="C20" s="142"/>
      <c r="D20" s="65"/>
      <c r="E20" s="142"/>
      <c r="F20" s="109"/>
      <c r="G20" s="109"/>
      <c r="H20" s="109"/>
      <c r="I20" s="109"/>
      <c r="J20" s="109"/>
      <c r="K20" s="266"/>
      <c r="L20" s="64"/>
    </row>
    <row r="21" spans="2:16" ht="15" customHeight="1" x14ac:dyDescent="0.35">
      <c r="B21" s="63"/>
      <c r="C21" s="157" t="s">
        <v>111</v>
      </c>
      <c r="D21" s="69"/>
      <c r="E21" s="66"/>
      <c r="F21" s="259" t="s">
        <v>111</v>
      </c>
      <c r="G21" s="109"/>
      <c r="H21" s="259" t="s">
        <v>111</v>
      </c>
      <c r="I21" s="109"/>
      <c r="J21" s="259" t="s">
        <v>111</v>
      </c>
      <c r="K21" s="142"/>
      <c r="L21" s="76"/>
    </row>
    <row r="22" spans="2:16" ht="15" customHeight="1" x14ac:dyDescent="0.3">
      <c r="B22" s="63"/>
      <c r="C22" s="74"/>
      <c r="D22" s="69"/>
      <c r="E22" s="74"/>
      <c r="F22" s="109"/>
      <c r="G22" s="109"/>
      <c r="H22" s="109"/>
      <c r="I22" s="109"/>
      <c r="J22" s="109"/>
      <c r="K22" s="142"/>
      <c r="L22" s="64"/>
    </row>
    <row r="23" spans="2:16" ht="15" customHeight="1" x14ac:dyDescent="0.3">
      <c r="B23" s="63"/>
      <c r="C23" s="38"/>
      <c r="D23" s="38"/>
      <c r="E23" s="74"/>
      <c r="F23" s="109"/>
      <c r="G23" s="109"/>
      <c r="H23" s="109"/>
      <c r="I23" s="109"/>
      <c r="J23" s="109"/>
      <c r="K23" s="158"/>
      <c r="L23" s="64"/>
    </row>
    <row r="24" spans="2:16" ht="15" customHeight="1" x14ac:dyDescent="0.3">
      <c r="B24" s="63"/>
      <c r="C24" s="563" t="s">
        <v>112</v>
      </c>
      <c r="D24" s="563"/>
      <c r="E24" s="74"/>
      <c r="F24" s="259" t="s">
        <v>112</v>
      </c>
      <c r="G24" s="109"/>
      <c r="H24" s="259" t="s">
        <v>112</v>
      </c>
      <c r="I24" s="109"/>
      <c r="J24" s="259" t="s">
        <v>112</v>
      </c>
      <c r="K24" s="158"/>
      <c r="L24" s="64"/>
    </row>
    <row r="25" spans="2:16" ht="15" customHeight="1" x14ac:dyDescent="0.3">
      <c r="B25" s="63"/>
      <c r="C25" s="74"/>
      <c r="D25" s="110"/>
      <c r="E25" s="74"/>
      <c r="F25" s="109"/>
      <c r="G25" s="109"/>
      <c r="H25" s="109"/>
      <c r="I25" s="109"/>
      <c r="J25" s="109"/>
      <c r="K25" s="158"/>
      <c r="L25" s="64"/>
    </row>
    <row r="26" spans="2:16" ht="15" customHeight="1" x14ac:dyDescent="0.3">
      <c r="B26" s="63"/>
      <c r="C26" s="74"/>
      <c r="D26" s="110"/>
      <c r="E26" s="74"/>
      <c r="F26" s="109"/>
      <c r="G26" s="109"/>
      <c r="H26" s="109"/>
      <c r="I26" s="109"/>
      <c r="J26" s="109"/>
      <c r="K26" s="158"/>
      <c r="L26" s="64"/>
    </row>
    <row r="27" spans="2:16" ht="15" customHeight="1" x14ac:dyDescent="0.3">
      <c r="B27" s="63"/>
      <c r="C27" s="564" t="s">
        <v>129</v>
      </c>
      <c r="D27" s="564"/>
      <c r="E27" s="74"/>
      <c r="F27" s="259"/>
      <c r="G27" s="109"/>
      <c r="H27" s="259"/>
      <c r="I27" s="109"/>
      <c r="J27" s="259"/>
      <c r="K27" s="158"/>
      <c r="L27" s="64"/>
    </row>
    <row r="28" spans="2:16" ht="15" customHeight="1" x14ac:dyDescent="0.3">
      <c r="B28" s="63"/>
      <c r="C28" s="159"/>
      <c r="D28" s="110"/>
      <c r="E28" s="74"/>
      <c r="F28" s="109"/>
      <c r="G28" s="109"/>
      <c r="H28" s="109"/>
      <c r="I28" s="109"/>
      <c r="J28" s="109"/>
      <c r="K28" s="158"/>
      <c r="L28" s="64"/>
      <c r="M28" s="24"/>
    </row>
    <row r="29" spans="2:16" ht="15" customHeight="1" x14ac:dyDescent="0.3">
      <c r="B29" s="63"/>
      <c r="C29" s="159"/>
      <c r="D29" s="110"/>
      <c r="E29" s="74"/>
      <c r="F29" s="109"/>
      <c r="G29" s="109"/>
      <c r="H29" s="109"/>
      <c r="I29" s="109"/>
      <c r="J29" s="109"/>
      <c r="K29" s="158"/>
      <c r="L29" s="64"/>
      <c r="M29" s="24"/>
    </row>
    <row r="30" spans="2:16" ht="15" customHeight="1" x14ac:dyDescent="0.3">
      <c r="B30" s="63"/>
      <c r="C30" s="159"/>
      <c r="D30" s="110"/>
      <c r="E30" s="74"/>
      <c r="F30" s="160" t="s">
        <v>113</v>
      </c>
      <c r="G30" s="160"/>
      <c r="H30" s="160" t="s">
        <v>114</v>
      </c>
      <c r="I30" s="160"/>
      <c r="J30" s="160" t="s">
        <v>115</v>
      </c>
      <c r="K30" s="158"/>
      <c r="L30" s="64"/>
      <c r="M30" s="24"/>
    </row>
    <row r="31" spans="2:16" ht="15" customHeight="1" x14ac:dyDescent="0.3">
      <c r="B31" s="63"/>
      <c r="C31" s="159"/>
      <c r="D31" s="110"/>
      <c r="E31" s="74"/>
      <c r="F31" s="109"/>
      <c r="G31" s="109"/>
      <c r="H31" s="109"/>
      <c r="I31" s="109"/>
      <c r="J31" s="109"/>
      <c r="K31" s="158"/>
      <c r="L31" s="64"/>
      <c r="M31" s="24"/>
    </row>
    <row r="32" spans="2:16" ht="15" customHeight="1" x14ac:dyDescent="0.3">
      <c r="B32" s="161"/>
      <c r="C32" s="110"/>
      <c r="D32" s="110"/>
      <c r="E32" s="110"/>
      <c r="F32" s="162"/>
      <c r="G32" s="162"/>
      <c r="H32" s="162"/>
      <c r="I32" s="162"/>
      <c r="J32" s="163"/>
      <c r="K32" s="142"/>
      <c r="L32" s="64"/>
    </row>
    <row r="33" spans="2:12" ht="15" customHeight="1" x14ac:dyDescent="0.3">
      <c r="B33" s="63"/>
      <c r="C33" s="38"/>
      <c r="D33" s="110"/>
      <c r="E33" s="110"/>
      <c r="F33" s="164"/>
      <c r="G33" s="164"/>
      <c r="H33" s="65"/>
      <c r="I33" s="65"/>
      <c r="J33" s="142"/>
      <c r="K33" s="142"/>
      <c r="L33" s="64"/>
    </row>
    <row r="34" spans="2:12" x14ac:dyDescent="0.3">
      <c r="B34" s="71"/>
      <c r="C34" s="60"/>
      <c r="D34" s="60"/>
      <c r="E34" s="60"/>
      <c r="F34" s="60"/>
      <c r="G34" s="60"/>
      <c r="H34" s="60"/>
      <c r="I34" s="60"/>
      <c r="J34" s="60"/>
      <c r="K34" s="275" t="str">
        <f ca="1">CELL("Inhalt",Hinweise!R35)</f>
        <v>V 3.0</v>
      </c>
      <c r="L34" s="73"/>
    </row>
  </sheetData>
  <sheetProtection algorithmName="SHA-512" hashValue="MaaqZyKCi/eHR3rtL4nQkUrkdsEs5ybbgvzK42GpPtxMtQobFTYeqyfb3NJ5qs8Jf4ENN2SQTkhgtf+X5vmEVg==" saltValue="8PGWVTqWyBD4TBOK/DqMgg==" spinCount="100000" sheet="1" objects="1" scenarios="1" selectLockedCells="1" autoFilter="0"/>
  <mergeCells count="16">
    <mergeCell ref="C9:H11"/>
    <mergeCell ref="C13:J13"/>
    <mergeCell ref="C24:D24"/>
    <mergeCell ref="C27:D27"/>
    <mergeCell ref="C15:E15"/>
    <mergeCell ref="C16:E16"/>
    <mergeCell ref="C17:E17"/>
    <mergeCell ref="C18:E18"/>
    <mergeCell ref="F15:G15"/>
    <mergeCell ref="H15:I15"/>
    <mergeCell ref="H16:I16"/>
    <mergeCell ref="H17:I17"/>
    <mergeCell ref="H18:I18"/>
    <mergeCell ref="F16:G16"/>
    <mergeCell ref="F17:G17"/>
    <mergeCell ref="F18:G18"/>
  </mergeCells>
  <conditionalFormatting sqref="H31:I31">
    <cfRule type="expression" dxfId="56" priority="14" stopIfTrue="1">
      <formula>C31="31 - Psychosomatik"</formula>
    </cfRule>
    <cfRule type="expression" dxfId="55" priority="15" stopIfTrue="1">
      <formula>C31="30 - Kinder- und Jugendpsychatrie"</formula>
    </cfRule>
    <cfRule type="expression" dxfId="54" priority="16" stopIfTrue="1">
      <formula>C31="29 - Psychiatrie (Erwachsene)"</formula>
    </cfRule>
  </conditionalFormatting>
  <conditionalFormatting sqref="C16:C18">
    <cfRule type="expression" dxfId="53" priority="4">
      <formula>C16=""</formula>
    </cfRule>
  </conditionalFormatting>
  <conditionalFormatting sqref="F16:G18">
    <cfRule type="expression" dxfId="52" priority="3">
      <formula>C16=""</formula>
    </cfRule>
  </conditionalFormatting>
  <conditionalFormatting sqref="H16:H18">
    <cfRule type="expression" dxfId="51" priority="1">
      <formula>C16=""</formula>
    </cfRule>
  </conditionalFormatting>
  <dataValidations count="3">
    <dataValidation type="decimal" allowBlank="1" showInputMessage="1" showErrorMessage="1" errorTitle="ACHTUNG" error="Zulässige Angaben liegen im Wertebereich zwischen 0 und 999,99" sqref="F16:G18">
      <formula1>0</formula1>
      <formula2>999.99</formula2>
    </dataValidation>
    <dataValidation type="list" allowBlank="1" showInputMessage="1" showErrorMessage="1" errorTitle="ACHTUNG" error="Zulässig sind nur die Werte in der Auswahlliste:_x000a_29 - Psychiatrie (Erwachsene): Ja/Nein_x000a_30 - Kinder- und Jugendpsychiatrie: Ja/Nein_x000a_31 - Psychosomatik:  Ja/Nein/entfällt_x000a_" sqref="H16:I17">
      <formula1>INDIRECT(P16)</formula1>
    </dataValidation>
    <dataValidation type="list" allowBlank="1" showInputMessage="1" showErrorMessage="1" errorTitle="ACHTUNG" error="Zulässig sind nur die Werte in der Auswahlliste:_x000a_29 - Psychiatrie (Erwachsene): Ja/Nein_x000a_30 - Kinder- und Jugendpsychiatrie: Ja/Nein_x000a_31 - Psychosomatik: Ja/Nein/entfällt_x000a_" sqref="H18:I18">
      <formula1>INDIRECT(P18)</formula1>
    </dataValidation>
  </dataValidations>
  <hyperlinks>
    <hyperlink ref="J2" location="'A8'!A1" display="&lt;&lt; A8"/>
  </hyperlinks>
  <pageMargins left="0.25" right="0.25" top="0.75" bottom="0.75" header="0.3" footer="0.3"/>
  <pageSetup paperSize="9" scale="61" orientation="landscape" r:id="rId1"/>
  <colBreaks count="1" manualBreakCount="1">
    <brk id="12"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3"/>
  <sheetViews>
    <sheetView zoomScaleNormal="100" workbookViewId="0">
      <selection activeCell="A7" sqref="A7:A13"/>
    </sheetView>
  </sheetViews>
  <sheetFormatPr baseColWidth="10" defaultRowHeight="14.4" x14ac:dyDescent="0.3"/>
  <cols>
    <col min="1" max="1" width="70" bestFit="1" customWidth="1"/>
    <col min="2" max="2" width="3" customWidth="1"/>
    <col min="3" max="3" width="14.5546875" customWidth="1"/>
    <col min="4" max="4" width="2.88671875" customWidth="1"/>
    <col min="5" max="5" width="14.88671875" customWidth="1"/>
    <col min="6" max="6" width="3.109375" customWidth="1"/>
    <col min="7" max="7" width="14.6640625" customWidth="1"/>
    <col min="8" max="8" width="2.88671875" customWidth="1"/>
    <col min="9" max="9" width="16.33203125" customWidth="1"/>
    <col min="10" max="10" width="2.88671875" customWidth="1"/>
    <col min="11" max="11" width="14.44140625" customWidth="1"/>
    <col min="12" max="12" width="2.88671875" customWidth="1"/>
    <col min="13" max="13" width="69.88671875" customWidth="1"/>
    <col min="15" max="15" width="14.6640625" customWidth="1"/>
  </cols>
  <sheetData>
    <row r="1" spans="1:13" x14ac:dyDescent="0.3">
      <c r="A1" s="8" t="s">
        <v>597</v>
      </c>
      <c r="C1" s="8" t="s">
        <v>592</v>
      </c>
      <c r="E1" s="8" t="s">
        <v>560</v>
      </c>
      <c r="F1" s="8"/>
      <c r="G1" s="8" t="s">
        <v>560</v>
      </c>
      <c r="H1" s="8"/>
      <c r="I1" s="8" t="s">
        <v>560</v>
      </c>
      <c r="K1" s="8" t="s">
        <v>448</v>
      </c>
      <c r="M1" s="8" t="s">
        <v>101</v>
      </c>
    </row>
    <row r="2" spans="1:13" x14ac:dyDescent="0.3">
      <c r="A2" t="s">
        <v>89</v>
      </c>
      <c r="C2" t="s">
        <v>117</v>
      </c>
      <c r="E2" t="s">
        <v>91</v>
      </c>
      <c r="G2" s="14" t="s">
        <v>93</v>
      </c>
      <c r="I2" s="13" t="s">
        <v>60</v>
      </c>
      <c r="K2" t="s">
        <v>499</v>
      </c>
      <c r="M2" t="s">
        <v>107</v>
      </c>
    </row>
    <row r="3" spans="1:13" x14ac:dyDescent="0.3">
      <c r="A3" t="s">
        <v>16</v>
      </c>
      <c r="C3" s="16" t="s">
        <v>14</v>
      </c>
      <c r="E3" t="s">
        <v>40</v>
      </c>
      <c r="G3" s="367" t="s">
        <v>52</v>
      </c>
      <c r="I3" s="15" t="s">
        <v>58</v>
      </c>
      <c r="K3" t="s">
        <v>500</v>
      </c>
      <c r="M3" t="s">
        <v>258</v>
      </c>
    </row>
    <row r="4" spans="1:13" x14ac:dyDescent="0.3">
      <c r="A4" t="s">
        <v>92</v>
      </c>
      <c r="C4" s="16" t="s">
        <v>118</v>
      </c>
      <c r="E4" t="s">
        <v>41</v>
      </c>
      <c r="G4" s="368" t="s">
        <v>53</v>
      </c>
      <c r="I4" s="15" t="s">
        <v>59</v>
      </c>
      <c r="K4" t="s">
        <v>501</v>
      </c>
      <c r="M4" t="s">
        <v>433</v>
      </c>
    </row>
    <row r="5" spans="1:13" x14ac:dyDescent="0.3">
      <c r="A5" t="s">
        <v>17</v>
      </c>
      <c r="E5" t="s">
        <v>42</v>
      </c>
      <c r="G5" s="367" t="s">
        <v>54</v>
      </c>
      <c r="I5" s="15" t="s">
        <v>366</v>
      </c>
      <c r="K5" t="s">
        <v>502</v>
      </c>
      <c r="M5" t="s">
        <v>259</v>
      </c>
    </row>
    <row r="6" spans="1:13" x14ac:dyDescent="0.3">
      <c r="C6" s="8" t="s">
        <v>592</v>
      </c>
      <c r="E6" t="s">
        <v>535</v>
      </c>
      <c r="G6" s="368" t="s">
        <v>540</v>
      </c>
      <c r="I6" s="15" t="s">
        <v>367</v>
      </c>
      <c r="K6" t="s">
        <v>503</v>
      </c>
      <c r="M6">
        <v>5</v>
      </c>
    </row>
    <row r="7" spans="1:13" x14ac:dyDescent="0.3">
      <c r="A7" s="8" t="s">
        <v>640</v>
      </c>
      <c r="C7" t="s">
        <v>428</v>
      </c>
      <c r="E7" t="s">
        <v>38</v>
      </c>
      <c r="G7" s="367" t="s">
        <v>55</v>
      </c>
      <c r="K7" t="s">
        <v>504</v>
      </c>
      <c r="M7">
        <v>6</v>
      </c>
    </row>
    <row r="8" spans="1:13" x14ac:dyDescent="0.3">
      <c r="A8" t="s">
        <v>106</v>
      </c>
      <c r="C8" t="s">
        <v>14</v>
      </c>
      <c r="E8" t="s">
        <v>39</v>
      </c>
      <c r="G8" s="368" t="s">
        <v>56</v>
      </c>
      <c r="I8" s="8" t="s">
        <v>560</v>
      </c>
      <c r="K8" t="s">
        <v>505</v>
      </c>
      <c r="M8">
        <v>7</v>
      </c>
    </row>
    <row r="9" spans="1:13" x14ac:dyDescent="0.3">
      <c r="A9" s="9" t="s">
        <v>16</v>
      </c>
      <c r="C9" t="s">
        <v>118</v>
      </c>
      <c r="E9" t="s">
        <v>448</v>
      </c>
      <c r="G9" s="369" t="s">
        <v>57</v>
      </c>
      <c r="I9" s="13" t="s">
        <v>60</v>
      </c>
      <c r="K9" t="s">
        <v>506</v>
      </c>
    </row>
    <row r="10" spans="1:13" x14ac:dyDescent="0.3">
      <c r="A10" s="9" t="s">
        <v>92</v>
      </c>
      <c r="C10" t="s">
        <v>429</v>
      </c>
      <c r="E10" t="s">
        <v>43</v>
      </c>
      <c r="I10" s="15" t="s">
        <v>58</v>
      </c>
      <c r="K10" t="s">
        <v>507</v>
      </c>
      <c r="M10" s="8" t="s">
        <v>460</v>
      </c>
    </row>
    <row r="11" spans="1:13" x14ac:dyDescent="0.3">
      <c r="A11" s="10" t="s">
        <v>17</v>
      </c>
      <c r="E11" t="s">
        <v>44</v>
      </c>
      <c r="G11" s="8" t="s">
        <v>560</v>
      </c>
      <c r="I11" s="15" t="s">
        <v>59</v>
      </c>
      <c r="K11" t="s">
        <v>508</v>
      </c>
      <c r="M11" t="s">
        <v>451</v>
      </c>
    </row>
    <row r="12" spans="1:13" x14ac:dyDescent="0.3">
      <c r="A12" t="s">
        <v>410</v>
      </c>
      <c r="C12" s="8" t="s">
        <v>616</v>
      </c>
      <c r="E12" t="s">
        <v>45</v>
      </c>
      <c r="G12" s="14" t="s">
        <v>93</v>
      </c>
      <c r="I12" s="15" t="s">
        <v>366</v>
      </c>
      <c r="K12" t="s">
        <v>509</v>
      </c>
      <c r="M12" t="s">
        <v>461</v>
      </c>
    </row>
    <row r="13" spans="1:13" x14ac:dyDescent="0.3">
      <c r="A13" s="386" t="s">
        <v>411</v>
      </c>
      <c r="C13" t="s">
        <v>615</v>
      </c>
      <c r="E13" t="s">
        <v>536</v>
      </c>
      <c r="G13" s="367" t="s">
        <v>52</v>
      </c>
      <c r="I13" s="15" t="s">
        <v>367</v>
      </c>
      <c r="K13" t="s">
        <v>510</v>
      </c>
      <c r="M13" t="s">
        <v>462</v>
      </c>
    </row>
    <row r="14" spans="1:13" x14ac:dyDescent="0.3">
      <c r="C14" t="s">
        <v>623</v>
      </c>
      <c r="E14" t="s">
        <v>537</v>
      </c>
      <c r="G14" s="368" t="s">
        <v>53</v>
      </c>
      <c r="K14" t="s">
        <v>511</v>
      </c>
      <c r="M14" t="s">
        <v>463</v>
      </c>
    </row>
    <row r="15" spans="1:13" x14ac:dyDescent="0.3">
      <c r="A15" s="8" t="s">
        <v>569</v>
      </c>
      <c r="E15" t="s">
        <v>46</v>
      </c>
      <c r="G15" s="367" t="s">
        <v>54</v>
      </c>
      <c r="I15" s="8" t="s">
        <v>387</v>
      </c>
      <c r="K15" t="s">
        <v>512</v>
      </c>
      <c r="M15" t="s">
        <v>464</v>
      </c>
    </row>
    <row r="16" spans="1:13" x14ac:dyDescent="0.3">
      <c r="A16" t="s">
        <v>90</v>
      </c>
      <c r="C16" s="8" t="s">
        <v>137</v>
      </c>
      <c r="E16" t="s">
        <v>47</v>
      </c>
      <c r="G16" s="367" t="s">
        <v>55</v>
      </c>
      <c r="I16" t="s">
        <v>405</v>
      </c>
      <c r="K16" t="s">
        <v>513</v>
      </c>
    </row>
    <row r="17" spans="1:13" x14ac:dyDescent="0.3">
      <c r="C17" t="s">
        <v>475</v>
      </c>
      <c r="E17" t="s">
        <v>48</v>
      </c>
      <c r="G17" s="368" t="s">
        <v>56</v>
      </c>
      <c r="I17" t="s">
        <v>391</v>
      </c>
      <c r="K17" t="s">
        <v>514</v>
      </c>
      <c r="M17" s="8" t="s">
        <v>102</v>
      </c>
    </row>
    <row r="18" spans="1:13" x14ac:dyDescent="0.3">
      <c r="C18" s="16" t="s">
        <v>476</v>
      </c>
      <c r="E18" t="s">
        <v>49</v>
      </c>
      <c r="G18" s="369" t="s">
        <v>57</v>
      </c>
      <c r="I18" t="s">
        <v>392</v>
      </c>
      <c r="K18" t="s">
        <v>515</v>
      </c>
      <c r="M18" t="s">
        <v>116</v>
      </c>
    </row>
    <row r="19" spans="1:13" x14ac:dyDescent="0.3">
      <c r="A19" s="8" t="s">
        <v>595</v>
      </c>
      <c r="C19" s="16" t="s">
        <v>477</v>
      </c>
      <c r="E19" t="s">
        <v>538</v>
      </c>
      <c r="I19" t="s">
        <v>393</v>
      </c>
      <c r="K19" t="s">
        <v>516</v>
      </c>
      <c r="M19" t="s">
        <v>103</v>
      </c>
    </row>
    <row r="20" spans="1:13" x14ac:dyDescent="0.3">
      <c r="A20" s="14" t="s">
        <v>125</v>
      </c>
      <c r="E20" t="s">
        <v>539</v>
      </c>
      <c r="I20" t="s">
        <v>394</v>
      </c>
      <c r="K20" t="s">
        <v>517</v>
      </c>
      <c r="M20" t="s">
        <v>104</v>
      </c>
    </row>
    <row r="21" spans="1:13" x14ac:dyDescent="0.3">
      <c r="A21" s="11" t="s">
        <v>94</v>
      </c>
      <c r="C21" s="8" t="s">
        <v>594</v>
      </c>
      <c r="E21" t="s">
        <v>50</v>
      </c>
      <c r="I21" t="s">
        <v>395</v>
      </c>
      <c r="K21" t="s">
        <v>518</v>
      </c>
      <c r="M21" t="s">
        <v>105</v>
      </c>
    </row>
    <row r="22" spans="1:13" x14ac:dyDescent="0.3">
      <c r="A22" s="12" t="s">
        <v>95</v>
      </c>
      <c r="C22" t="s">
        <v>437</v>
      </c>
      <c r="E22" t="s">
        <v>51</v>
      </c>
      <c r="I22" t="s">
        <v>396</v>
      </c>
      <c r="K22" t="s">
        <v>519</v>
      </c>
    </row>
    <row r="23" spans="1:13" x14ac:dyDescent="0.3">
      <c r="A23" s="11" t="s">
        <v>96</v>
      </c>
      <c r="C23" s="27">
        <v>2022</v>
      </c>
      <c r="K23" t="s">
        <v>520</v>
      </c>
    </row>
    <row r="24" spans="1:13" x14ac:dyDescent="0.3">
      <c r="A24" s="12" t="s">
        <v>97</v>
      </c>
      <c r="C24" s="27">
        <f>'Angaben KH-Standort'!$D$12</f>
        <v>2023</v>
      </c>
      <c r="E24" s="8" t="s">
        <v>560</v>
      </c>
      <c r="I24" s="8" t="s">
        <v>387</v>
      </c>
      <c r="K24" t="s">
        <v>521</v>
      </c>
    </row>
    <row r="25" spans="1:13" x14ac:dyDescent="0.3">
      <c r="A25" s="11" t="s">
        <v>98</v>
      </c>
      <c r="E25" t="s">
        <v>91</v>
      </c>
      <c r="I25" t="s">
        <v>404</v>
      </c>
      <c r="K25" t="s">
        <v>522</v>
      </c>
    </row>
    <row r="26" spans="1:13" x14ac:dyDescent="0.3">
      <c r="A26" s="17" t="s">
        <v>99</v>
      </c>
      <c r="C26" s="8" t="s">
        <v>42</v>
      </c>
      <c r="E26" t="s">
        <v>40</v>
      </c>
      <c r="I26" t="s">
        <v>398</v>
      </c>
      <c r="K26" t="s">
        <v>523</v>
      </c>
    </row>
    <row r="27" spans="1:13" x14ac:dyDescent="0.3">
      <c r="A27" s="17"/>
      <c r="C27" s="14" t="s">
        <v>37</v>
      </c>
      <c r="E27" t="s">
        <v>41</v>
      </c>
      <c r="I27" t="s">
        <v>391</v>
      </c>
      <c r="K27" t="s">
        <v>524</v>
      </c>
    </row>
    <row r="28" spans="1:13" x14ac:dyDescent="0.3">
      <c r="A28" s="8" t="s">
        <v>596</v>
      </c>
      <c r="C28" s="11" t="str">
        <f ca="1">VLOOKUP('A1'!$F$14,{0,"";1,"1";2,"4";3,"7";4,"10"},2,0)</f>
        <v/>
      </c>
      <c r="E28" t="s">
        <v>38</v>
      </c>
      <c r="I28" t="s">
        <v>399</v>
      </c>
      <c r="K28" t="s">
        <v>525</v>
      </c>
    </row>
    <row r="29" spans="1:13" x14ac:dyDescent="0.3">
      <c r="A29" s="13" t="s">
        <v>126</v>
      </c>
      <c r="C29" s="12" t="str">
        <f ca="1">VLOOKUP('A1'!$F$14,{0,"";1,"2";2,"5";3,"8";4,"11"},2,0)</f>
        <v/>
      </c>
      <c r="E29" t="s">
        <v>39</v>
      </c>
      <c r="I29" t="s">
        <v>39</v>
      </c>
      <c r="K29" t="s">
        <v>526</v>
      </c>
    </row>
    <row r="30" spans="1:13" x14ac:dyDescent="0.3">
      <c r="A30" s="15" t="s">
        <v>94</v>
      </c>
      <c r="C30" s="15" t="str">
        <f ca="1">VLOOKUP('A1'!$F$14,{0,"";1,"3";2,"6";3,"9";4,"12"},2,0)</f>
        <v/>
      </c>
      <c r="E30" t="s">
        <v>448</v>
      </c>
      <c r="I30" t="s">
        <v>400</v>
      </c>
      <c r="K30" t="s">
        <v>527</v>
      </c>
    </row>
    <row r="31" spans="1:13" x14ac:dyDescent="0.3">
      <c r="A31" s="143" t="s">
        <v>95</v>
      </c>
      <c r="E31" t="s">
        <v>43</v>
      </c>
      <c r="I31" t="s">
        <v>401</v>
      </c>
    </row>
    <row r="32" spans="1:13" x14ac:dyDescent="0.3">
      <c r="A32" s="143" t="s">
        <v>96</v>
      </c>
      <c r="E32" t="s">
        <v>44</v>
      </c>
      <c r="I32" t="s">
        <v>402</v>
      </c>
      <c r="K32" s="8" t="s">
        <v>448</v>
      </c>
    </row>
    <row r="33" spans="1:11" x14ac:dyDescent="0.3">
      <c r="A33" s="15" t="s">
        <v>97</v>
      </c>
      <c r="E33" t="s">
        <v>45</v>
      </c>
      <c r="I33" t="s">
        <v>59</v>
      </c>
      <c r="K33" s="14" t="s">
        <v>528</v>
      </c>
    </row>
    <row r="34" spans="1:11" x14ac:dyDescent="0.3">
      <c r="A34" s="15" t="s">
        <v>98</v>
      </c>
      <c r="E34" t="s">
        <v>46</v>
      </c>
      <c r="I34" t="s">
        <v>403</v>
      </c>
      <c r="K34" s="11" t="s">
        <v>500</v>
      </c>
    </row>
    <row r="35" spans="1:11" x14ac:dyDescent="0.3">
      <c r="A35" s="15" t="s">
        <v>99</v>
      </c>
      <c r="E35" t="s">
        <v>47</v>
      </c>
      <c r="K35" s="12" t="s">
        <v>501</v>
      </c>
    </row>
    <row r="36" spans="1:11" x14ac:dyDescent="0.3">
      <c r="E36" t="s">
        <v>48</v>
      </c>
      <c r="K36" s="11" t="s">
        <v>502</v>
      </c>
    </row>
    <row r="37" spans="1:11" x14ac:dyDescent="0.3">
      <c r="A37" s="8" t="s">
        <v>448</v>
      </c>
      <c r="E37" t="s">
        <v>49</v>
      </c>
      <c r="K37" s="12" t="s">
        <v>505</v>
      </c>
    </row>
    <row r="38" spans="1:11" x14ac:dyDescent="0.3">
      <c r="A38" s="14" t="s">
        <v>497</v>
      </c>
      <c r="E38" t="s">
        <v>50</v>
      </c>
      <c r="K38" s="11" t="s">
        <v>506</v>
      </c>
    </row>
    <row r="39" spans="1:11" x14ac:dyDescent="0.3">
      <c r="A39" s="11" t="s">
        <v>94</v>
      </c>
      <c r="E39" t="s">
        <v>51</v>
      </c>
      <c r="K39" s="12" t="s">
        <v>507</v>
      </c>
    </row>
    <row r="40" spans="1:11" x14ac:dyDescent="0.3">
      <c r="A40" s="12" t="s">
        <v>95</v>
      </c>
      <c r="K40" s="11" t="s">
        <v>508</v>
      </c>
    </row>
    <row r="41" spans="1:11" x14ac:dyDescent="0.3">
      <c r="A41" s="11" t="s">
        <v>96</v>
      </c>
      <c r="K41" s="12" t="s">
        <v>509</v>
      </c>
    </row>
    <row r="42" spans="1:11" x14ac:dyDescent="0.3">
      <c r="A42" s="12" t="s">
        <v>97</v>
      </c>
      <c r="K42" s="12" t="s">
        <v>529</v>
      </c>
    </row>
    <row r="43" spans="1:11" x14ac:dyDescent="0.3">
      <c r="A43" s="11" t="s">
        <v>98</v>
      </c>
      <c r="K43" s="11" t="s">
        <v>530</v>
      </c>
    </row>
    <row r="44" spans="1:11" x14ac:dyDescent="0.3">
      <c r="A44" s="17" t="s">
        <v>99</v>
      </c>
      <c r="K44" s="11" t="s">
        <v>510</v>
      </c>
    </row>
    <row r="45" spans="1:11" x14ac:dyDescent="0.3">
      <c r="A45" s="17" t="s">
        <v>498</v>
      </c>
      <c r="K45" s="12" t="s">
        <v>511</v>
      </c>
    </row>
    <row r="46" spans="1:11" x14ac:dyDescent="0.3">
      <c r="K46" s="11" t="s">
        <v>512</v>
      </c>
    </row>
    <row r="47" spans="1:11" x14ac:dyDescent="0.3">
      <c r="A47" s="8" t="s">
        <v>137</v>
      </c>
      <c r="K47" s="12" t="s">
        <v>513</v>
      </c>
    </row>
    <row r="48" spans="1:11" x14ac:dyDescent="0.3">
      <c r="A48" t="s">
        <v>250</v>
      </c>
      <c r="K48" s="11" t="s">
        <v>514</v>
      </c>
    </row>
    <row r="49" spans="1:11" x14ac:dyDescent="0.3">
      <c r="A49" t="s">
        <v>95</v>
      </c>
      <c r="K49" s="12" t="s">
        <v>515</v>
      </c>
    </row>
    <row r="50" spans="1:11" x14ac:dyDescent="0.3">
      <c r="A50" t="s">
        <v>96</v>
      </c>
      <c r="K50" s="11" t="s">
        <v>531</v>
      </c>
    </row>
    <row r="51" spans="1:11" x14ac:dyDescent="0.3">
      <c r="A51" t="s">
        <v>97</v>
      </c>
      <c r="K51" s="11" t="s">
        <v>516</v>
      </c>
    </row>
    <row r="52" spans="1:11" x14ac:dyDescent="0.3">
      <c r="A52" t="s">
        <v>98</v>
      </c>
      <c r="K52" s="12" t="s">
        <v>517</v>
      </c>
    </row>
    <row r="53" spans="1:11" x14ac:dyDescent="0.3">
      <c r="A53" t="s">
        <v>99</v>
      </c>
      <c r="K53" s="11" t="s">
        <v>518</v>
      </c>
    </row>
    <row r="54" spans="1:11" x14ac:dyDescent="0.3">
      <c r="K54" s="12" t="s">
        <v>519</v>
      </c>
    </row>
    <row r="55" spans="1:11" x14ac:dyDescent="0.3">
      <c r="A55" s="8" t="s">
        <v>137</v>
      </c>
      <c r="K55" s="11" t="s">
        <v>532</v>
      </c>
    </row>
    <row r="56" spans="1:11" x14ac:dyDescent="0.3">
      <c r="A56" t="s">
        <v>251</v>
      </c>
      <c r="K56" s="15" t="s">
        <v>533</v>
      </c>
    </row>
    <row r="57" spans="1:11" x14ac:dyDescent="0.3">
      <c r="A57" t="s">
        <v>95</v>
      </c>
      <c r="K57" s="11" t="s">
        <v>520</v>
      </c>
    </row>
    <row r="58" spans="1:11" x14ac:dyDescent="0.3">
      <c r="A58" t="s">
        <v>96</v>
      </c>
      <c r="K58" s="11" t="s">
        <v>521</v>
      </c>
    </row>
    <row r="59" spans="1:11" x14ac:dyDescent="0.3">
      <c r="A59" t="s">
        <v>97</v>
      </c>
      <c r="K59" s="11" t="s">
        <v>522</v>
      </c>
    </row>
    <row r="60" spans="1:11" x14ac:dyDescent="0.3">
      <c r="A60" t="s">
        <v>98</v>
      </c>
      <c r="K60" s="11" t="s">
        <v>523</v>
      </c>
    </row>
    <row r="61" spans="1:11" x14ac:dyDescent="0.3">
      <c r="A61" t="s">
        <v>99</v>
      </c>
      <c r="K61" s="11" t="s">
        <v>524</v>
      </c>
    </row>
    <row r="62" spans="1:11" x14ac:dyDescent="0.3">
      <c r="A62" t="s">
        <v>100</v>
      </c>
      <c r="K62" s="11" t="s">
        <v>525</v>
      </c>
    </row>
    <row r="63" spans="1:11" x14ac:dyDescent="0.3">
      <c r="G63" s="368"/>
      <c r="K63" s="15" t="s">
        <v>526</v>
      </c>
    </row>
  </sheetData>
  <sheetProtection algorithmName="SHA-512" hashValue="ufljI+JiJRAOzNHcIHnzkSb6fGk4ZuLhiOi3IXqmux0jDHYeZDBJXukowheJGDcELp4ZKFvYpbDw9zyx2sJ2gA==" saltValue="ghmeMDojn4qN9m97rA+amw==" spinCount="100000" sheet="1" objects="1" scenarios="1" autoFilter="0"/>
  <phoneticPr fontId="53" type="noConversion"/>
  <pageMargins left="0.7" right="0.7" top="0.78740157499999996" bottom="0.78740157499999996" header="0.3" footer="0.3"/>
  <pageSetup paperSize="9" orientation="portrait" r:id="rId1"/>
  <tableParts count="27">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AA46"/>
  <sheetViews>
    <sheetView showGridLines="0" zoomScaleNormal="100" zoomScaleSheetLayoutView="100" workbookViewId="0">
      <selection activeCell="D13" sqref="D13"/>
    </sheetView>
  </sheetViews>
  <sheetFormatPr baseColWidth="10" defaultColWidth="11.44140625" defaultRowHeight="15" customHeight="1" x14ac:dyDescent="0.3"/>
  <cols>
    <col min="1" max="1" width="4.33203125" style="6" customWidth="1"/>
    <col min="2" max="2" width="11.44140625" style="6"/>
    <col min="3" max="3" width="45.6640625" style="6" customWidth="1"/>
    <col min="4" max="4" width="68.5546875" style="6" customWidth="1"/>
    <col min="5" max="5" width="30.109375" style="6" customWidth="1"/>
    <col min="6" max="6" width="14.33203125" style="6" customWidth="1"/>
    <col min="7" max="7" width="22.88671875" style="6" customWidth="1"/>
    <col min="8" max="8" width="11.44140625" style="25"/>
    <col min="9" max="9" width="13.33203125" style="7" bestFit="1" customWidth="1"/>
    <col min="10" max="11" width="11.44140625" style="7"/>
    <col min="12" max="24" width="11.44140625" style="25"/>
    <col min="25" max="26" width="11.44140625" style="7"/>
    <col min="27" max="27" width="11.44140625" style="26"/>
    <col min="28" max="16384" width="11.44140625" style="6"/>
  </cols>
  <sheetData>
    <row r="1" spans="1:27" ht="15" customHeight="1" x14ac:dyDescent="0.3">
      <c r="A1" s="6" t="s">
        <v>124</v>
      </c>
    </row>
    <row r="2" spans="1:27" s="49" customFormat="1" ht="30" customHeight="1" x14ac:dyDescent="0.45">
      <c r="A2" s="39"/>
      <c r="B2" s="50" t="s">
        <v>167</v>
      </c>
      <c r="C2" s="40" t="s">
        <v>189</v>
      </c>
      <c r="D2" s="43"/>
      <c r="E2" s="329" t="s">
        <v>11</v>
      </c>
      <c r="F2" s="459" t="s">
        <v>148</v>
      </c>
      <c r="G2" s="460"/>
      <c r="I2" s="48"/>
      <c r="J2" s="48"/>
      <c r="K2" s="48"/>
      <c r="Y2" s="48"/>
      <c r="Z2" s="48"/>
      <c r="AA2" s="47"/>
    </row>
    <row r="3" spans="1:27" ht="15" customHeight="1" x14ac:dyDescent="0.3">
      <c r="A3" s="18"/>
      <c r="B3" s="19"/>
      <c r="C3" s="29"/>
    </row>
    <row r="4" spans="1:27" ht="15" customHeight="1" x14ac:dyDescent="0.3">
      <c r="B4" s="125"/>
      <c r="C4" s="126"/>
      <c r="D4" s="126"/>
      <c r="E4" s="126"/>
      <c r="F4" s="126"/>
      <c r="G4" s="126"/>
    </row>
    <row r="5" spans="1:27" ht="15" customHeight="1" x14ac:dyDescent="0.4">
      <c r="B5" s="127"/>
      <c r="C5" s="37" t="s">
        <v>130</v>
      </c>
      <c r="D5" s="33"/>
      <c r="E5" s="33"/>
      <c r="F5" s="33"/>
      <c r="G5" s="33"/>
    </row>
    <row r="6" spans="1:27" ht="15" customHeight="1" x14ac:dyDescent="0.3">
      <c r="B6" s="127"/>
      <c r="C6" s="461" t="s">
        <v>447</v>
      </c>
      <c r="D6" s="462"/>
      <c r="E6" s="462"/>
      <c r="F6" s="33"/>
      <c r="G6" s="166" t="s">
        <v>169</v>
      </c>
    </row>
    <row r="7" spans="1:27" ht="15" customHeight="1" x14ac:dyDescent="0.3">
      <c r="B7" s="127"/>
      <c r="C7" s="462"/>
      <c r="D7" s="462"/>
      <c r="E7" s="462"/>
      <c r="F7" s="33"/>
      <c r="G7" s="171" t="s">
        <v>190</v>
      </c>
    </row>
    <row r="8" spans="1:27" ht="15" customHeight="1" x14ac:dyDescent="0.3">
      <c r="B8" s="127"/>
      <c r="C8" s="462"/>
      <c r="D8" s="462"/>
      <c r="E8" s="462"/>
      <c r="F8" s="33"/>
      <c r="G8" s="344" t="s">
        <v>612</v>
      </c>
    </row>
    <row r="9" spans="1:27" ht="15" customHeight="1" x14ac:dyDescent="0.3">
      <c r="B9" s="131"/>
      <c r="C9" s="462"/>
      <c r="D9" s="462"/>
      <c r="E9" s="462"/>
      <c r="F9" s="33"/>
      <c r="G9" s="128"/>
    </row>
    <row r="10" spans="1:27" ht="15" customHeight="1" x14ac:dyDescent="0.3">
      <c r="B10" s="131"/>
      <c r="C10" s="254"/>
      <c r="D10" s="254"/>
      <c r="E10" s="254"/>
      <c r="F10" s="33"/>
      <c r="G10" s="128"/>
      <c r="I10" s="7" t="s">
        <v>609</v>
      </c>
      <c r="K10" s="7" t="s">
        <v>604</v>
      </c>
    </row>
    <row r="11" spans="1:27" ht="15" customHeight="1" thickBot="1" x14ac:dyDescent="0.35">
      <c r="B11" s="188" t="str">
        <f>IF(C11&lt;&gt;"","!!!","")</f>
        <v>!!!</v>
      </c>
      <c r="C11" s="463" t="str">
        <f>IF(K11&lt;I11,"Es fehlen noch MUSS-ANGABEN in den mit !!! gekennzeichneten Zeilen","")</f>
        <v>Es fehlen noch MUSS-ANGABEN in den mit !!! gekennzeichneten Zeilen</v>
      </c>
      <c r="D11" s="463"/>
      <c r="E11" s="249"/>
      <c r="F11" s="124"/>
      <c r="G11" s="128"/>
      <c r="I11" s="7">
        <f>IF(D35="Ja",15,14)</f>
        <v>14</v>
      </c>
      <c r="K11" s="7">
        <f>SUM(K12:K44)</f>
        <v>1</v>
      </c>
    </row>
    <row r="12" spans="1:27" ht="15" customHeight="1" thickBot="1" x14ac:dyDescent="0.35">
      <c r="B12" s="131" t="str">
        <f t="shared" ref="B12:B26" si="0">IF(LEN(D12)=0,"!!!","")</f>
        <v/>
      </c>
      <c r="C12" s="244" t="s">
        <v>10</v>
      </c>
      <c r="D12" s="334">
        <v>2023</v>
      </c>
      <c r="E12" s="35"/>
      <c r="F12" s="124"/>
      <c r="G12" s="129"/>
      <c r="I12" s="7">
        <f>IF(D35="Ja",14,13)</f>
        <v>13</v>
      </c>
      <c r="K12" s="7">
        <f t="shared" ref="K12:K29" si="1">IF(LEN(D12)&gt;0,1,0)</f>
        <v>1</v>
      </c>
    </row>
    <row r="13" spans="1:27" ht="15" customHeight="1" thickBot="1" x14ac:dyDescent="0.35">
      <c r="B13" s="131" t="str">
        <f t="shared" si="0"/>
        <v>!!!</v>
      </c>
      <c r="C13" s="244" t="s">
        <v>249</v>
      </c>
      <c r="D13" s="243"/>
      <c r="E13" s="35"/>
      <c r="F13" s="124"/>
      <c r="G13" s="129"/>
      <c r="K13" s="7">
        <f t="shared" si="1"/>
        <v>0</v>
      </c>
    </row>
    <row r="14" spans="1:27" ht="15" customHeight="1" x14ac:dyDescent="0.3">
      <c r="B14" s="131"/>
      <c r="C14" s="35"/>
      <c r="D14" s="35"/>
      <c r="E14" s="35"/>
      <c r="F14" s="124"/>
      <c r="G14" s="129"/>
    </row>
    <row r="15" spans="1:27" ht="15" customHeight="1" x14ac:dyDescent="0.3">
      <c r="B15" s="131" t="str">
        <f t="shared" si="0"/>
        <v>!!!</v>
      </c>
      <c r="C15" s="35" t="s">
        <v>1</v>
      </c>
      <c r="D15" s="193"/>
      <c r="E15" s="35"/>
      <c r="F15" s="124"/>
      <c r="G15" s="129"/>
      <c r="K15" s="7">
        <f t="shared" si="1"/>
        <v>0</v>
      </c>
    </row>
    <row r="16" spans="1:27" ht="15" customHeight="1" x14ac:dyDescent="0.3">
      <c r="B16" s="131"/>
      <c r="C16" s="35"/>
      <c r="D16" s="35"/>
      <c r="E16" s="35"/>
      <c r="F16" s="124"/>
      <c r="G16" s="129"/>
    </row>
    <row r="17" spans="2:11" ht="15" customHeight="1" x14ac:dyDescent="0.3">
      <c r="B17" s="131" t="str">
        <f>IF(LEN(D17)=0,"!!!","")</f>
        <v>!!!</v>
      </c>
      <c r="C17" s="35" t="s">
        <v>2</v>
      </c>
      <c r="D17" s="223"/>
      <c r="E17" s="35"/>
      <c r="F17" s="124"/>
      <c r="G17" s="129"/>
      <c r="K17" s="7">
        <f t="shared" si="1"/>
        <v>0</v>
      </c>
    </row>
    <row r="18" spans="2:11" ht="15" customHeight="1" x14ac:dyDescent="0.3">
      <c r="B18" s="131" t="str">
        <f t="shared" si="0"/>
        <v>!!!</v>
      </c>
      <c r="C18" s="35" t="s">
        <v>3</v>
      </c>
      <c r="D18" s="195"/>
      <c r="E18" s="35"/>
      <c r="F18" s="124"/>
      <c r="G18" s="128"/>
      <c r="K18" s="7">
        <f t="shared" si="1"/>
        <v>0</v>
      </c>
    </row>
    <row r="19" spans="2:11" ht="15" customHeight="1" x14ac:dyDescent="0.3">
      <c r="B19" s="131" t="str">
        <f t="shared" si="0"/>
        <v>!!!</v>
      </c>
      <c r="C19" s="35" t="s">
        <v>4</v>
      </c>
      <c r="D19" s="196"/>
      <c r="E19" s="35"/>
      <c r="F19" s="124"/>
      <c r="G19" s="130"/>
      <c r="K19" s="7">
        <f t="shared" si="1"/>
        <v>0</v>
      </c>
    </row>
    <row r="20" spans="2:11" ht="15" customHeight="1" x14ac:dyDescent="0.3">
      <c r="B20" s="131"/>
      <c r="C20" s="35"/>
      <c r="D20" s="35"/>
      <c r="E20" s="35"/>
      <c r="F20" s="34"/>
      <c r="G20" s="128"/>
    </row>
    <row r="21" spans="2:11" ht="15" customHeight="1" x14ac:dyDescent="0.3">
      <c r="B21" s="131" t="str">
        <f t="shared" si="0"/>
        <v>!!!</v>
      </c>
      <c r="C21" s="35" t="s">
        <v>5</v>
      </c>
      <c r="D21" s="197"/>
      <c r="E21" s="35"/>
      <c r="F21" s="36"/>
      <c r="G21" s="128"/>
      <c r="K21" s="7">
        <f t="shared" si="1"/>
        <v>0</v>
      </c>
    </row>
    <row r="22" spans="2:11" ht="15" customHeight="1" x14ac:dyDescent="0.3">
      <c r="B22" s="131" t="str">
        <f t="shared" si="0"/>
        <v>!!!</v>
      </c>
      <c r="C22" s="35" t="s">
        <v>6</v>
      </c>
      <c r="D22" s="195"/>
      <c r="E22" s="35"/>
      <c r="F22" s="33"/>
      <c r="G22" s="128"/>
      <c r="K22" s="7">
        <f t="shared" si="1"/>
        <v>0</v>
      </c>
    </row>
    <row r="23" spans="2:11" ht="15" customHeight="1" x14ac:dyDescent="0.3">
      <c r="B23" s="131" t="str">
        <f t="shared" si="0"/>
        <v>!!!</v>
      </c>
      <c r="C23" s="35" t="s">
        <v>7</v>
      </c>
      <c r="D23" s="257"/>
      <c r="E23" s="35"/>
      <c r="F23" s="33"/>
      <c r="G23" s="128"/>
      <c r="K23" s="7">
        <f t="shared" si="1"/>
        <v>0</v>
      </c>
    </row>
    <row r="24" spans="2:11" ht="15" customHeight="1" x14ac:dyDescent="0.3">
      <c r="B24" s="131"/>
      <c r="C24" s="35"/>
      <c r="D24" s="35"/>
      <c r="E24" s="35"/>
      <c r="F24" s="33"/>
      <c r="G24" s="128"/>
    </row>
    <row r="25" spans="2:11" ht="15" customHeight="1" x14ac:dyDescent="0.3">
      <c r="B25" s="131" t="str">
        <f t="shared" si="0"/>
        <v>!!!</v>
      </c>
      <c r="C25" s="35" t="s">
        <v>8</v>
      </c>
      <c r="D25" s="194"/>
      <c r="E25" s="35"/>
      <c r="F25" s="33"/>
      <c r="G25" s="128"/>
      <c r="K25" s="7">
        <f t="shared" si="1"/>
        <v>0</v>
      </c>
    </row>
    <row r="26" spans="2:11" ht="15" customHeight="1" x14ac:dyDescent="0.3">
      <c r="B26" s="131" t="str">
        <f t="shared" si="0"/>
        <v>!!!</v>
      </c>
      <c r="C26" s="35" t="s">
        <v>9</v>
      </c>
      <c r="D26" s="198"/>
      <c r="E26" s="35"/>
      <c r="F26" s="33"/>
      <c r="G26" s="128"/>
      <c r="K26" s="7">
        <f t="shared" si="1"/>
        <v>0</v>
      </c>
    </row>
    <row r="27" spans="2:11" ht="15" customHeight="1" x14ac:dyDescent="0.3">
      <c r="B27" s="131"/>
      <c r="C27" s="35"/>
      <c r="D27" s="35"/>
      <c r="E27" s="35"/>
      <c r="F27" s="33"/>
      <c r="G27" s="128"/>
    </row>
    <row r="28" spans="2:11" ht="15" customHeight="1" x14ac:dyDescent="0.3">
      <c r="B28" s="131"/>
      <c r="C28" s="35"/>
      <c r="D28" s="35" t="s">
        <v>545</v>
      </c>
      <c r="E28" s="35" t="s">
        <v>541</v>
      </c>
      <c r="F28" s="33"/>
      <c r="G28" s="128"/>
      <c r="I28" s="7" t="s">
        <v>611</v>
      </c>
      <c r="J28" s="7" t="s">
        <v>610</v>
      </c>
    </row>
    <row r="29" spans="2:11" ht="15" customHeight="1" x14ac:dyDescent="0.3">
      <c r="B29" s="131" t="str">
        <f>IF(OR(LEN(D29)=0,LEN(E29)=0),"!!!","")</f>
        <v>!!!</v>
      </c>
      <c r="C29" s="458" t="s">
        <v>441</v>
      </c>
      <c r="D29" s="199"/>
      <c r="E29" s="123"/>
      <c r="F29" s="124"/>
      <c r="G29" s="128"/>
      <c r="I29" s="7" t="s">
        <v>89</v>
      </c>
      <c r="J29" s="7">
        <f>COUNTIF(D$29:D$31,D29)</f>
        <v>0</v>
      </c>
      <c r="K29" s="7">
        <f t="shared" si="1"/>
        <v>0</v>
      </c>
    </row>
    <row r="30" spans="2:11" ht="15" customHeight="1" x14ac:dyDescent="0.3">
      <c r="B30" s="131" t="str">
        <f>IF(AND(LEN(D30)&gt;0,LEN(E30)=0),"!!!","")</f>
        <v/>
      </c>
      <c r="C30" s="458"/>
      <c r="D30" s="200"/>
      <c r="E30" s="446"/>
      <c r="F30" s="124"/>
      <c r="G30" s="128"/>
      <c r="I30" s="7" t="str">
        <f>IF(D29&lt;&gt;"","Einrichtungen","Leer")</f>
        <v>Leer</v>
      </c>
      <c r="J30" s="7">
        <f t="shared" ref="J30:J31" si="2">COUNTIF(D$29:D$31,D30)</f>
        <v>0</v>
      </c>
    </row>
    <row r="31" spans="2:11" ht="15" customHeight="1" x14ac:dyDescent="0.3">
      <c r="B31" s="131" t="str">
        <f>IF(AND(LEN(D31)&gt;0,LEN(E31)=0),"!!!","")</f>
        <v/>
      </c>
      <c r="C31" s="464" t="s">
        <v>434</v>
      </c>
      <c r="D31" s="200"/>
      <c r="E31" s="446"/>
      <c r="F31" s="124"/>
      <c r="G31" s="128"/>
      <c r="I31" s="7" t="str">
        <f>IF(D30&lt;&gt;"","Einrichtungen","Leer")</f>
        <v>Leer</v>
      </c>
      <c r="J31" s="7">
        <f t="shared" si="2"/>
        <v>0</v>
      </c>
    </row>
    <row r="32" spans="2:11" ht="15" customHeight="1" x14ac:dyDescent="0.3">
      <c r="B32" s="127"/>
      <c r="C32" s="464"/>
      <c r="D32" s="35"/>
      <c r="E32" s="35"/>
      <c r="F32" s="33"/>
      <c r="G32" s="128"/>
    </row>
    <row r="33" spans="2:11" ht="15" customHeight="1" x14ac:dyDescent="0.3">
      <c r="B33" s="127"/>
      <c r="C33" s="464"/>
      <c r="D33" s="35"/>
      <c r="E33" s="35"/>
      <c r="F33" s="33"/>
      <c r="G33" s="128"/>
    </row>
    <row r="34" spans="2:11" ht="15" customHeight="1" thickBot="1" x14ac:dyDescent="0.35">
      <c r="B34" s="127"/>
      <c r="C34" s="124"/>
      <c r="D34" s="35"/>
      <c r="E34" s="35"/>
      <c r="F34" s="33"/>
      <c r="G34" s="128"/>
    </row>
    <row r="35" spans="2:11" ht="15" customHeight="1" thickBot="1" x14ac:dyDescent="0.35">
      <c r="B35" s="131" t="str">
        <f>IF(LEN(D35)=0,"!!!","")</f>
        <v>!!!</v>
      </c>
      <c r="C35" s="35" t="s">
        <v>449</v>
      </c>
      <c r="D35" s="333"/>
      <c r="E35" s="35"/>
      <c r="F35" s="33"/>
      <c r="G35" s="128"/>
      <c r="K35" s="7">
        <f>IF(LEN(D35)&gt;0,1,0)</f>
        <v>0</v>
      </c>
    </row>
    <row r="36" spans="2:11" ht="15" customHeight="1" thickBot="1" x14ac:dyDescent="0.35">
      <c r="B36" s="127"/>
      <c r="C36" s="124"/>
      <c r="D36" s="35"/>
      <c r="E36" s="35"/>
      <c r="F36" s="33"/>
      <c r="G36" s="128"/>
    </row>
    <row r="37" spans="2:11" ht="15" customHeight="1" thickBot="1" x14ac:dyDescent="0.35">
      <c r="B37" s="131" t="str">
        <f>IF(D37="",IF(D35="Ja","!!!",""),"")</f>
        <v/>
      </c>
      <c r="C37" s="465" t="s">
        <v>466</v>
      </c>
      <c r="D37" s="337"/>
      <c r="E37" s="335"/>
      <c r="F37" s="335"/>
      <c r="G37" s="128"/>
      <c r="I37" s="7" t="str">
        <f>IF(D35="Ja","Modellvorhaben","")</f>
        <v/>
      </c>
    </row>
    <row r="38" spans="2:11" ht="15" customHeight="1" x14ac:dyDescent="0.3">
      <c r="B38" s="131"/>
      <c r="C38" s="466"/>
      <c r="D38" s="33"/>
      <c r="E38" s="35"/>
      <c r="F38" s="33"/>
      <c r="G38" s="128"/>
      <c r="K38" s="7">
        <f>IF(LEN(D37)&gt;0,1,0)</f>
        <v>0</v>
      </c>
    </row>
    <row r="39" spans="2:11" ht="15" customHeight="1" x14ac:dyDescent="0.3">
      <c r="B39" s="131"/>
      <c r="C39" s="35"/>
      <c r="D39" s="35"/>
      <c r="E39" s="35"/>
      <c r="F39" s="33"/>
      <c r="G39" s="128"/>
    </row>
    <row r="40" spans="2:11" ht="15" customHeight="1" x14ac:dyDescent="0.3">
      <c r="B40" s="131"/>
      <c r="C40" s="35" t="s">
        <v>465</v>
      </c>
      <c r="D40" s="455"/>
      <c r="E40" s="33"/>
      <c r="F40" s="33"/>
      <c r="G40" s="128"/>
    </row>
    <row r="41" spans="2:11" ht="15" customHeight="1" x14ac:dyDescent="0.3">
      <c r="B41" s="131"/>
      <c r="C41" s="35"/>
      <c r="D41" s="456"/>
      <c r="E41" s="33"/>
      <c r="F41" s="33"/>
      <c r="G41" s="128"/>
    </row>
    <row r="42" spans="2:11" ht="15" customHeight="1" x14ac:dyDescent="0.3">
      <c r="B42" s="131"/>
      <c r="C42" s="35"/>
      <c r="D42" s="457"/>
      <c r="E42" s="33"/>
      <c r="F42" s="33"/>
      <c r="G42" s="128"/>
    </row>
    <row r="43" spans="2:11" ht="15" customHeight="1" thickBot="1" x14ac:dyDescent="0.35">
      <c r="B43" s="127"/>
      <c r="C43" s="124"/>
      <c r="D43" s="35"/>
      <c r="E43" s="35"/>
      <c r="F43" s="33"/>
      <c r="G43" s="128"/>
    </row>
    <row r="44" spans="2:11" ht="15" customHeight="1" thickBot="1" x14ac:dyDescent="0.35">
      <c r="B44" s="131" t="str">
        <f>IF(LEN(D44)=0,"!!!","")</f>
        <v>!!!</v>
      </c>
      <c r="C44" s="35" t="s">
        <v>450</v>
      </c>
      <c r="D44" s="333"/>
      <c r="E44" s="33"/>
      <c r="F44" s="33"/>
      <c r="G44" s="128"/>
      <c r="K44" s="7">
        <f>IF(LEN(D44)&gt;0,1,0)</f>
        <v>0</v>
      </c>
    </row>
    <row r="45" spans="2:11" ht="15" customHeight="1" x14ac:dyDescent="0.3">
      <c r="B45" s="131"/>
      <c r="C45" s="35"/>
      <c r="D45" s="35"/>
      <c r="E45" s="33"/>
      <c r="F45" s="33"/>
      <c r="G45" s="128"/>
    </row>
    <row r="46" spans="2:11" ht="15" customHeight="1" x14ac:dyDescent="0.3">
      <c r="B46" s="132"/>
      <c r="C46" s="332"/>
      <c r="D46" s="133"/>
      <c r="E46" s="133"/>
      <c r="F46" s="133"/>
      <c r="G46" s="134"/>
    </row>
  </sheetData>
  <sheetProtection algorithmName="SHA-512" hashValue="FC9am7imMU+TArr/LdwUEP45XvYHraGpj9Mz3er0LHxl2ADFHzdnkFYoNt9xX5xYeMFSlpjARvB3FcqTyP6Xbw==" saltValue="LcL0KBSoUAny4KQ98ZgKcA==" spinCount="100000" sheet="1" objects="1" scenarios="1" selectLockedCells="1" autoFilter="0"/>
  <mergeCells count="7">
    <mergeCell ref="D40:D42"/>
    <mergeCell ref="C29:C30"/>
    <mergeCell ref="F2:G2"/>
    <mergeCell ref="C6:E9"/>
    <mergeCell ref="C11:D11"/>
    <mergeCell ref="C31:C33"/>
    <mergeCell ref="C37:C38"/>
  </mergeCells>
  <conditionalFormatting sqref="C11:D11">
    <cfRule type="expression" dxfId="265" priority="5">
      <formula>C11&lt;&gt;""</formula>
    </cfRule>
  </conditionalFormatting>
  <conditionalFormatting sqref="B11">
    <cfRule type="expression" dxfId="264" priority="4">
      <formula>B11&lt;&gt;""</formula>
    </cfRule>
  </conditionalFormatting>
  <conditionalFormatting sqref="E30:E31">
    <cfRule type="expression" dxfId="263" priority="3">
      <formula>D30&lt;&gt;""</formula>
    </cfRule>
  </conditionalFormatting>
  <conditionalFormatting sqref="D29">
    <cfRule type="expression" dxfId="262" priority="2">
      <formula>VALUE(J29)&gt;1</formula>
    </cfRule>
  </conditionalFormatting>
  <conditionalFormatting sqref="D30:D31">
    <cfRule type="expression" dxfId="261" priority="1">
      <formula>VALUE(J30)&gt;1</formula>
    </cfRule>
  </conditionalFormatting>
  <dataValidations count="10">
    <dataValidation type="list" allowBlank="1" showInputMessage="1" showErrorMessage="1" sqref="D29:D31">
      <formula1>INDIRECT(I29)</formula1>
    </dataValidation>
    <dataValidation type="whole" allowBlank="1" showInputMessage="1" showErrorMessage="1" errorTitle="ACHTUNG" error="Bitte geben Sie eine gültige Standort-ID ein (6-stellig im Bereich 770000 bis 779999)_x000a_" sqref="D26">
      <formula1>770000</formula1>
      <formula2>779999</formula2>
    </dataValidation>
    <dataValidation type="whole" allowBlank="1" showInputMessage="1" showErrorMessage="1" errorTitle="ACHTUNG" error="Bitte geben Sie eine neunstellige Zahl, zumeist beginnen die IK mit 26 oder 51" sqref="D25">
      <formula1>260000000</formula1>
      <formula2>519999999</formula2>
    </dataValidation>
    <dataValidation type="whole" allowBlank="1" showInputMessage="1" showErrorMessage="1" errorTitle="ACHTUNG" error="Es ist nur das Jahr 2022 zulässig" sqref="D12">
      <formula1>2023</formula1>
      <formula2>2024</formula2>
    </dataValidation>
    <dataValidation type="whole" allowBlank="1" showInputMessage="1" showErrorMessage="1" errorTitle="ACHTUNG" error="Bitte geben Sie eine fünfstellige PLZ ein" sqref="D17">
      <formula1>0</formula1>
      <formula2>99999</formula2>
    </dataValidation>
    <dataValidation type="list" allowBlank="1" showInputMessage="1" showErrorMessage="1" sqref="D13">
      <formula1>"1,2,3,4"</formula1>
    </dataValidation>
    <dataValidation type="textLength" operator="lessThanOrEqual" allowBlank="1" showInputMessage="1" showErrorMessage="1" errorTitle="ACHTUNG" error="Es sind maximal 999 Zeichen zulässig" sqref="D40:D42">
      <formula1>999</formula1>
    </dataValidation>
    <dataValidation type="list" allowBlank="1" showInputMessage="1" showErrorMessage="1" error="Zulässig sind nur die Auswahlmöglichkeiten 'Ja' und 'Nein'" sqref="D44 D35 E29:E31">
      <formula1>"Ja,Nein"</formula1>
    </dataValidation>
    <dataValidation allowBlank="1" showInputMessage="1" showErrorMessage="1" error="Zulässig sind nur die Auswahlmöglichkeiten 'Ja' und 'Nein'" sqref="D39"/>
    <dataValidation type="list" allowBlank="1" showInputMessage="1" showErrorMessage="1" error="Zulässig sind nur die Auswahlmöglichkeiten 'Ja' und 'Nein'" sqref="D37">
      <formula1>INDIRECT(I37)</formula1>
    </dataValidation>
  </dataValidations>
  <hyperlinks>
    <hyperlink ref="E2" location="Hinweise!A1" display="&lt;&lt; Hinweise"/>
    <hyperlink ref="F2" location="'Angaben Stationen'!A1" display="Angaben Stationen &gt;&gt;"/>
    <hyperlink ref="F2:G2" location="'Angaben Stationen'!E14" display="Angaben Stationen &gt;&gt;"/>
  </hyperlinks>
  <pageMargins left="0.25" right="0.25" top="0.75" bottom="0.75" header="0.3" footer="0.3"/>
  <pageSetup paperSize="9" scale="63"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6"/>
  <dimension ref="A1:T236"/>
  <sheetViews>
    <sheetView showGridLines="0" zoomScaleNormal="100" workbookViewId="0">
      <selection activeCell="D14" sqref="D14"/>
    </sheetView>
  </sheetViews>
  <sheetFormatPr baseColWidth="10" defaultColWidth="11.44140625" defaultRowHeight="15" customHeight="1" x14ac:dyDescent="0.3"/>
  <cols>
    <col min="1" max="1" width="4.33203125" style="6" customWidth="1"/>
    <col min="2" max="3" width="11.44140625" style="6"/>
    <col min="4" max="4" width="38.5546875" style="6" customWidth="1"/>
    <col min="5" max="5" width="84.6640625" style="6" customWidth="1"/>
    <col min="6" max="6" width="22.88671875" style="6" customWidth="1"/>
    <col min="7" max="7" width="11.44140625" style="7"/>
    <col min="8" max="8" width="14.33203125" style="7" bestFit="1" customWidth="1"/>
    <col min="9" max="9" width="11.44140625" style="327"/>
    <col min="10" max="13" width="11.44140625" style="7"/>
    <col min="14" max="20" width="11.44140625" style="25"/>
    <col min="21" max="16384" width="11.44140625" style="6"/>
  </cols>
  <sheetData>
    <row r="1" spans="1:13" ht="15" customHeight="1" x14ac:dyDescent="0.3">
      <c r="A1" s="6" t="s">
        <v>124</v>
      </c>
    </row>
    <row r="2" spans="1:13" s="49" customFormat="1" ht="30" customHeight="1" x14ac:dyDescent="0.45">
      <c r="A2" s="39"/>
      <c r="B2" s="50" t="s">
        <v>166</v>
      </c>
      <c r="C2" s="42"/>
      <c r="D2" s="146" t="s">
        <v>147</v>
      </c>
      <c r="E2" s="331" t="s">
        <v>149</v>
      </c>
      <c r="F2" s="330" t="s">
        <v>123</v>
      </c>
      <c r="G2" s="48"/>
      <c r="H2" s="48"/>
      <c r="I2" s="328"/>
      <c r="J2" s="48"/>
      <c r="K2" s="48"/>
      <c r="L2" s="48"/>
      <c r="M2" s="48"/>
    </row>
    <row r="3" spans="1:13" ht="15" customHeight="1" x14ac:dyDescent="0.3">
      <c r="A3" s="18"/>
      <c r="B3" s="18"/>
      <c r="C3" s="18"/>
      <c r="D3" s="18"/>
      <c r="E3" s="18"/>
      <c r="F3" s="18"/>
    </row>
    <row r="4" spans="1:13" ht="15" customHeight="1" x14ac:dyDescent="0.3">
      <c r="A4" s="18"/>
      <c r="B4" s="115"/>
      <c r="C4" s="59"/>
      <c r="D4" s="144" t="str">
        <f ca="1">"Haupt-IK: " &amp; CELL("inhalt",'Angaben KH-Standort'!D25)</f>
        <v xml:space="preserve">Haupt-IK: </v>
      </c>
      <c r="E4" s="144" t="str">
        <f ca="1">"Jahr: " &amp; CELL("inhalt",'Angaben KH-Standort'!D12)</f>
        <v>Jahr: 2023</v>
      </c>
      <c r="F4" s="55"/>
    </row>
    <row r="5" spans="1:13" ht="15" customHeight="1" x14ac:dyDescent="0.3">
      <c r="A5" s="18"/>
      <c r="B5" s="116"/>
      <c r="C5" s="38"/>
      <c r="D5" s="145" t="str">
        <f ca="1" xml:space="preserve"> "Standort-ID: " &amp; CELL("inhalt",'Angaben KH-Standort'!D26)</f>
        <v xml:space="preserve">Standort-ID: </v>
      </c>
      <c r="E5" s="145" t="str">
        <f ca="1">CELL("inhalt",'A1'!$F$14) &amp; ". Quartal"</f>
        <v>0. Quartal</v>
      </c>
      <c r="F5" s="58"/>
    </row>
    <row r="6" spans="1:13" ht="15" customHeight="1" x14ac:dyDescent="0.3">
      <c r="A6" s="18"/>
      <c r="B6" s="467"/>
      <c r="C6" s="468"/>
      <c r="D6" s="177"/>
      <c r="E6" s="140"/>
      <c r="F6" s="32"/>
    </row>
    <row r="7" spans="1:13" ht="15" customHeight="1" x14ac:dyDescent="0.3">
      <c r="B7" s="61"/>
      <c r="C7" s="59"/>
      <c r="D7" s="59"/>
      <c r="E7" s="59"/>
      <c r="F7" s="175"/>
    </row>
    <row r="8" spans="1:13" ht="15" customHeight="1" x14ac:dyDescent="0.4">
      <c r="B8" s="63"/>
      <c r="C8" s="150" t="s">
        <v>130</v>
      </c>
      <c r="D8" s="38"/>
      <c r="E8" s="38"/>
      <c r="F8" s="166" t="s">
        <v>169</v>
      </c>
    </row>
    <row r="9" spans="1:13" ht="15" customHeight="1" x14ac:dyDescent="0.3">
      <c r="B9" s="63"/>
      <c r="C9" s="470" t="s">
        <v>568</v>
      </c>
      <c r="D9" s="470"/>
      <c r="E9" s="470"/>
      <c r="F9" s="171" t="s">
        <v>190</v>
      </c>
      <c r="I9" s="283">
        <f>MIN(I14:I213)</f>
        <v>0</v>
      </c>
    </row>
    <row r="10" spans="1:13" ht="15" customHeight="1" x14ac:dyDescent="0.3">
      <c r="B10" s="63"/>
      <c r="C10" s="470"/>
      <c r="D10" s="470"/>
      <c r="E10" s="470"/>
      <c r="F10" s="165" t="s">
        <v>170</v>
      </c>
      <c r="I10" s="283">
        <f>MAX(I14:I213)</f>
        <v>0</v>
      </c>
      <c r="K10" s="7">
        <f>SUM(K14:K213)</f>
        <v>0</v>
      </c>
      <c r="L10" s="7">
        <f>SUM(L14:L213)</f>
        <v>0</v>
      </c>
    </row>
    <row r="11" spans="1:13" ht="15" customHeight="1" x14ac:dyDescent="0.3">
      <c r="B11" s="63"/>
      <c r="C11" s="471"/>
      <c r="D11" s="471"/>
      <c r="E11" s="471"/>
      <c r="F11" s="344" t="s">
        <v>473</v>
      </c>
      <c r="I11" s="283"/>
    </row>
    <row r="12" spans="1:13" ht="15" customHeight="1" x14ac:dyDescent="0.3">
      <c r="B12" s="188" t="str">
        <f>IF(L10&lt;K10,"!!!","")</f>
        <v/>
      </c>
      <c r="C12" s="469" t="str">
        <f>IF(L10&lt;K10,"Es fehlen noch Angaben in den mit !!! gekennzeichneten Zeilen","")</f>
        <v/>
      </c>
      <c r="D12" s="469"/>
      <c r="E12" s="469"/>
      <c r="F12" s="67"/>
    </row>
    <row r="13" spans="1:13" ht="45" customHeight="1" x14ac:dyDescent="0.3">
      <c r="B13" s="63"/>
      <c r="C13" s="189" t="s">
        <v>153</v>
      </c>
      <c r="D13" s="190" t="s">
        <v>440</v>
      </c>
      <c r="E13" s="189" t="s">
        <v>472</v>
      </c>
      <c r="F13" s="67"/>
      <c r="H13" s="409" t="s">
        <v>580</v>
      </c>
      <c r="I13" s="410" t="s">
        <v>605</v>
      </c>
      <c r="J13" s="409" t="s">
        <v>606</v>
      </c>
      <c r="K13" s="411" t="s">
        <v>604</v>
      </c>
      <c r="L13" s="411" t="s">
        <v>607</v>
      </c>
      <c r="M13" s="411" t="s">
        <v>608</v>
      </c>
    </row>
    <row r="14" spans="1:13" ht="15" customHeight="1" x14ac:dyDescent="0.3">
      <c r="B14" s="70" t="str">
        <f>IF(SUM(K14:L14)&lt;2,"!!!","")</f>
        <v>!!!</v>
      </c>
      <c r="C14" s="191" t="s">
        <v>32</v>
      </c>
      <c r="D14" s="192"/>
      <c r="E14" s="193"/>
      <c r="F14" s="67"/>
      <c r="H14" s="7" t="s">
        <v>106</v>
      </c>
      <c r="I14" s="283" t="str">
        <f>IF(LEN($D14),VALUE($C14),"Leer")</f>
        <v>Leer</v>
      </c>
      <c r="J14" s="7" t="str">
        <f>VLOOKUP($D14,{"29 -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4" s="7">
        <f>IF($D14&lt;&gt;"",1,0)</f>
        <v>0</v>
      </c>
      <c r="L14" s="7">
        <f>IF(LEN($E14)&gt;0,1,0)</f>
        <v>0</v>
      </c>
      <c r="M14" s="7">
        <f t="shared" ref="M14:M45" si="0">COUNTIF(E$14:E$213,E14)</f>
        <v>0</v>
      </c>
    </row>
    <row r="15" spans="1:13" ht="15" customHeight="1" x14ac:dyDescent="0.3">
      <c r="B15" s="70" t="str">
        <f t="shared" ref="B15:B78" si="1">IF(SUM(K15:L15)&lt;2,"!!!","")</f>
        <v>!!!</v>
      </c>
      <c r="C15" s="191" t="s">
        <v>23</v>
      </c>
      <c r="D15" s="192"/>
      <c r="E15" s="193"/>
      <c r="F15" s="67"/>
      <c r="H15" s="7" t="str">
        <f t="shared" ref="H15:H46" si="2">IF(D14&lt;&gt;"","Einrichtungen2","Leer")</f>
        <v>Leer</v>
      </c>
      <c r="I15" s="283" t="str">
        <f t="shared" ref="I15:I78" si="3">IF(LEN($D15),VALUE($C15),"Leer")</f>
        <v>Leer</v>
      </c>
      <c r="J15" s="7" t="str">
        <f>VLOOKUP($D15,{"29 -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5" s="7">
        <f t="shared" ref="K15:K78" si="4">IF($D15&lt;&gt;"",1,0)</f>
        <v>0</v>
      </c>
      <c r="L15" s="7">
        <f t="shared" ref="L15:L78" si="5">IF(LEN($E15)&gt;0,1,0)</f>
        <v>0</v>
      </c>
      <c r="M15" s="7">
        <f t="shared" si="0"/>
        <v>0</v>
      </c>
    </row>
    <row r="16" spans="1:13" ht="15" customHeight="1" x14ac:dyDescent="0.3">
      <c r="B16" s="70" t="str">
        <f t="shared" si="1"/>
        <v>!!!</v>
      </c>
      <c r="C16" s="191" t="s">
        <v>24</v>
      </c>
      <c r="D16" s="192"/>
      <c r="E16" s="193"/>
      <c r="F16" s="64"/>
      <c r="H16" s="7" t="str">
        <f t="shared" si="2"/>
        <v>Leer</v>
      </c>
      <c r="I16" s="283" t="str">
        <f t="shared" si="3"/>
        <v>Leer</v>
      </c>
      <c r="J16" s="7" t="str">
        <f>VLOOKUP($D16,{"29 -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6" s="7">
        <f t="shared" si="4"/>
        <v>0</v>
      </c>
      <c r="L16" s="7">
        <f t="shared" si="5"/>
        <v>0</v>
      </c>
      <c r="M16" s="7">
        <f t="shared" si="0"/>
        <v>0</v>
      </c>
    </row>
    <row r="17" spans="2:13" ht="15" customHeight="1" x14ac:dyDescent="0.3">
      <c r="B17" s="70" t="str">
        <f t="shared" si="1"/>
        <v>!!!</v>
      </c>
      <c r="C17" s="191" t="s">
        <v>25</v>
      </c>
      <c r="D17" s="192"/>
      <c r="E17" s="193"/>
      <c r="F17" s="76"/>
      <c r="H17" s="7" t="str">
        <f t="shared" si="2"/>
        <v>Leer</v>
      </c>
      <c r="I17" s="283" t="str">
        <f t="shared" si="3"/>
        <v>Leer</v>
      </c>
      <c r="J17" s="7" t="str">
        <f>VLOOKUP($D17,{"29 -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7" s="7">
        <f t="shared" si="4"/>
        <v>0</v>
      </c>
      <c r="L17" s="7">
        <f t="shared" si="5"/>
        <v>0</v>
      </c>
      <c r="M17" s="7">
        <f t="shared" si="0"/>
        <v>0</v>
      </c>
    </row>
    <row r="18" spans="2:13" ht="15" customHeight="1" x14ac:dyDescent="0.3">
      <c r="B18" s="70" t="str">
        <f t="shared" si="1"/>
        <v>!!!</v>
      </c>
      <c r="C18" s="191" t="s">
        <v>26</v>
      </c>
      <c r="D18" s="192"/>
      <c r="E18" s="193"/>
      <c r="F18" s="64"/>
      <c r="H18" s="7" t="str">
        <f t="shared" si="2"/>
        <v>Leer</v>
      </c>
      <c r="I18" s="283" t="str">
        <f t="shared" si="3"/>
        <v>Leer</v>
      </c>
      <c r="J18" s="7" t="str">
        <f>VLOOKUP($D18,{"29 -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8" s="7">
        <f t="shared" si="4"/>
        <v>0</v>
      </c>
      <c r="L18" s="7">
        <f t="shared" si="5"/>
        <v>0</v>
      </c>
      <c r="M18" s="7">
        <f t="shared" si="0"/>
        <v>0</v>
      </c>
    </row>
    <row r="19" spans="2:13" ht="15" customHeight="1" x14ac:dyDescent="0.3">
      <c r="B19" s="70" t="str">
        <f t="shared" si="1"/>
        <v>!!!</v>
      </c>
      <c r="C19" s="191" t="s">
        <v>27</v>
      </c>
      <c r="D19" s="192"/>
      <c r="E19" s="193"/>
      <c r="F19" s="64"/>
      <c r="H19" s="7" t="str">
        <f t="shared" si="2"/>
        <v>Leer</v>
      </c>
      <c r="I19" s="283" t="str">
        <f t="shared" si="3"/>
        <v>Leer</v>
      </c>
      <c r="J19" s="7" t="str">
        <f>VLOOKUP($D19,{"29 -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9" s="7">
        <f t="shared" si="4"/>
        <v>0</v>
      </c>
      <c r="L19" s="7">
        <f t="shared" si="5"/>
        <v>0</v>
      </c>
      <c r="M19" s="7">
        <f t="shared" si="0"/>
        <v>0</v>
      </c>
    </row>
    <row r="20" spans="2:13" ht="15" customHeight="1" x14ac:dyDescent="0.3">
      <c r="B20" s="70" t="str">
        <f t="shared" si="1"/>
        <v>!!!</v>
      </c>
      <c r="C20" s="191" t="s">
        <v>28</v>
      </c>
      <c r="D20" s="192"/>
      <c r="E20" s="193"/>
      <c r="F20" s="64"/>
      <c r="H20" s="7" t="str">
        <f t="shared" si="2"/>
        <v>Leer</v>
      </c>
      <c r="I20" s="283" t="str">
        <f t="shared" si="3"/>
        <v>Leer</v>
      </c>
      <c r="J20" s="7" t="str">
        <f>VLOOKUP($D20,{"29 -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0" s="7">
        <f t="shared" si="4"/>
        <v>0</v>
      </c>
      <c r="L20" s="7">
        <f t="shared" si="5"/>
        <v>0</v>
      </c>
      <c r="M20" s="7">
        <f t="shared" si="0"/>
        <v>0</v>
      </c>
    </row>
    <row r="21" spans="2:13" ht="15" customHeight="1" x14ac:dyDescent="0.3">
      <c r="B21" s="70" t="str">
        <f t="shared" si="1"/>
        <v>!!!</v>
      </c>
      <c r="C21" s="191" t="s">
        <v>29</v>
      </c>
      <c r="D21" s="192"/>
      <c r="E21" s="193"/>
      <c r="F21" s="64"/>
      <c r="H21" s="7" t="str">
        <f t="shared" si="2"/>
        <v>Leer</v>
      </c>
      <c r="I21" s="283" t="str">
        <f t="shared" si="3"/>
        <v>Leer</v>
      </c>
      <c r="J21" s="7" t="str">
        <f>VLOOKUP($D21,{"29 -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1" s="7">
        <f t="shared" si="4"/>
        <v>0</v>
      </c>
      <c r="L21" s="7">
        <f t="shared" si="5"/>
        <v>0</v>
      </c>
      <c r="M21" s="7">
        <f t="shared" si="0"/>
        <v>0</v>
      </c>
    </row>
    <row r="22" spans="2:13" ht="15" customHeight="1" x14ac:dyDescent="0.3">
      <c r="B22" s="70" t="str">
        <f t="shared" si="1"/>
        <v>!!!</v>
      </c>
      <c r="C22" s="191" t="s">
        <v>30</v>
      </c>
      <c r="D22" s="192"/>
      <c r="E22" s="193"/>
      <c r="F22" s="64"/>
      <c r="H22" s="7" t="str">
        <f t="shared" si="2"/>
        <v>Leer</v>
      </c>
      <c r="I22" s="283" t="str">
        <f t="shared" si="3"/>
        <v>Leer</v>
      </c>
      <c r="J22" s="7" t="str">
        <f>VLOOKUP($D22,{"29 -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2" s="7">
        <f t="shared" si="4"/>
        <v>0</v>
      </c>
      <c r="L22" s="7">
        <f t="shared" si="5"/>
        <v>0</v>
      </c>
      <c r="M22" s="7">
        <f t="shared" si="0"/>
        <v>0</v>
      </c>
    </row>
    <row r="23" spans="2:13" ht="15" customHeight="1" x14ac:dyDescent="0.3">
      <c r="B23" s="70" t="str">
        <f t="shared" si="1"/>
        <v>!!!</v>
      </c>
      <c r="C23" s="191" t="s">
        <v>31</v>
      </c>
      <c r="D23" s="192"/>
      <c r="E23" s="193"/>
      <c r="F23" s="64"/>
      <c r="H23" s="7" t="str">
        <f t="shared" si="2"/>
        <v>Leer</v>
      </c>
      <c r="I23" s="283" t="str">
        <f t="shared" si="3"/>
        <v>Leer</v>
      </c>
      <c r="J23" s="7" t="str">
        <f>VLOOKUP($D23,{"29 -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3" s="7">
        <f t="shared" si="4"/>
        <v>0</v>
      </c>
      <c r="L23" s="7">
        <f t="shared" si="5"/>
        <v>0</v>
      </c>
      <c r="M23" s="7">
        <f t="shared" si="0"/>
        <v>0</v>
      </c>
    </row>
    <row r="24" spans="2:13" ht="15" customHeight="1" x14ac:dyDescent="0.3">
      <c r="B24" s="70" t="str">
        <f t="shared" si="1"/>
        <v>!!!</v>
      </c>
      <c r="C24" s="191" t="s">
        <v>61</v>
      </c>
      <c r="D24" s="192"/>
      <c r="E24" s="193"/>
      <c r="F24" s="64"/>
      <c r="H24" s="7" t="str">
        <f t="shared" si="2"/>
        <v>Leer</v>
      </c>
      <c r="I24" s="283" t="str">
        <f t="shared" si="3"/>
        <v>Leer</v>
      </c>
      <c r="J24" s="7" t="str">
        <f>VLOOKUP($D24,{"29 -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4" s="7">
        <f t="shared" si="4"/>
        <v>0</v>
      </c>
      <c r="L24" s="7">
        <f t="shared" si="5"/>
        <v>0</v>
      </c>
      <c r="M24" s="7">
        <f t="shared" si="0"/>
        <v>0</v>
      </c>
    </row>
    <row r="25" spans="2:13" ht="15" customHeight="1" x14ac:dyDescent="0.3">
      <c r="B25" s="70" t="str">
        <f t="shared" si="1"/>
        <v>!!!</v>
      </c>
      <c r="C25" s="191" t="s">
        <v>62</v>
      </c>
      <c r="D25" s="192"/>
      <c r="E25" s="193"/>
      <c r="F25" s="64"/>
      <c r="H25" s="7" t="str">
        <f t="shared" si="2"/>
        <v>Leer</v>
      </c>
      <c r="I25" s="283" t="str">
        <f t="shared" si="3"/>
        <v>Leer</v>
      </c>
      <c r="J25" s="7" t="str">
        <f>VLOOKUP($D25,{"29 -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5" s="7">
        <f t="shared" si="4"/>
        <v>0</v>
      </c>
      <c r="L25" s="7">
        <f t="shared" si="5"/>
        <v>0</v>
      </c>
      <c r="M25" s="7">
        <f t="shared" si="0"/>
        <v>0</v>
      </c>
    </row>
    <row r="26" spans="2:13" ht="15" customHeight="1" x14ac:dyDescent="0.3">
      <c r="B26" s="70" t="str">
        <f t="shared" si="1"/>
        <v>!!!</v>
      </c>
      <c r="C26" s="191" t="s">
        <v>63</v>
      </c>
      <c r="D26" s="192"/>
      <c r="E26" s="193"/>
      <c r="F26" s="64"/>
      <c r="H26" s="7" t="str">
        <f t="shared" si="2"/>
        <v>Leer</v>
      </c>
      <c r="I26" s="283" t="str">
        <f t="shared" si="3"/>
        <v>Leer</v>
      </c>
      <c r="J26" s="7" t="str">
        <f>VLOOKUP($D26,{"29 -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6" s="7">
        <f t="shared" si="4"/>
        <v>0</v>
      </c>
      <c r="L26" s="7">
        <f t="shared" si="5"/>
        <v>0</v>
      </c>
      <c r="M26" s="7">
        <f t="shared" si="0"/>
        <v>0</v>
      </c>
    </row>
    <row r="27" spans="2:13" ht="15" customHeight="1" x14ac:dyDescent="0.3">
      <c r="B27" s="70" t="str">
        <f t="shared" si="1"/>
        <v>!!!</v>
      </c>
      <c r="C27" s="191" t="s">
        <v>64</v>
      </c>
      <c r="D27" s="192"/>
      <c r="E27" s="193"/>
      <c r="F27" s="64"/>
      <c r="H27" s="7" t="str">
        <f t="shared" si="2"/>
        <v>Leer</v>
      </c>
      <c r="I27" s="283" t="str">
        <f t="shared" si="3"/>
        <v>Leer</v>
      </c>
      <c r="J27" s="7" t="str">
        <f>VLOOKUP($D27,{"29 -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7" s="7">
        <f t="shared" si="4"/>
        <v>0</v>
      </c>
      <c r="L27" s="7">
        <f t="shared" si="5"/>
        <v>0</v>
      </c>
      <c r="M27" s="7">
        <f t="shared" si="0"/>
        <v>0</v>
      </c>
    </row>
    <row r="28" spans="2:13" ht="15" customHeight="1" x14ac:dyDescent="0.3">
      <c r="B28" s="70" t="str">
        <f t="shared" si="1"/>
        <v>!!!</v>
      </c>
      <c r="C28" s="191" t="s">
        <v>65</v>
      </c>
      <c r="D28" s="192"/>
      <c r="E28" s="193"/>
      <c r="F28" s="64"/>
      <c r="H28" s="7" t="str">
        <f t="shared" si="2"/>
        <v>Leer</v>
      </c>
      <c r="I28" s="283" t="str">
        <f t="shared" si="3"/>
        <v>Leer</v>
      </c>
      <c r="J28" s="7" t="str">
        <f>VLOOKUP($D28,{"29 -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8" s="7">
        <f t="shared" si="4"/>
        <v>0</v>
      </c>
      <c r="L28" s="7">
        <f t="shared" si="5"/>
        <v>0</v>
      </c>
      <c r="M28" s="7">
        <f t="shared" si="0"/>
        <v>0</v>
      </c>
    </row>
    <row r="29" spans="2:13" ht="15" customHeight="1" x14ac:dyDescent="0.3">
      <c r="B29" s="70" t="str">
        <f t="shared" si="1"/>
        <v>!!!</v>
      </c>
      <c r="C29" s="191" t="s">
        <v>66</v>
      </c>
      <c r="D29" s="192"/>
      <c r="E29" s="193"/>
      <c r="F29" s="64"/>
      <c r="H29" s="7" t="str">
        <f t="shared" si="2"/>
        <v>Leer</v>
      </c>
      <c r="I29" s="283" t="str">
        <f t="shared" si="3"/>
        <v>Leer</v>
      </c>
      <c r="J29" s="7" t="str">
        <f>VLOOKUP($D29,{"29 -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9" s="7">
        <f t="shared" si="4"/>
        <v>0</v>
      </c>
      <c r="L29" s="7">
        <f t="shared" si="5"/>
        <v>0</v>
      </c>
      <c r="M29" s="7">
        <f t="shared" si="0"/>
        <v>0</v>
      </c>
    </row>
    <row r="30" spans="2:13" ht="15" customHeight="1" x14ac:dyDescent="0.3">
      <c r="B30" s="70" t="str">
        <f t="shared" si="1"/>
        <v>!!!</v>
      </c>
      <c r="C30" s="191" t="s">
        <v>67</v>
      </c>
      <c r="D30" s="192"/>
      <c r="E30" s="193"/>
      <c r="F30" s="64"/>
      <c r="H30" s="7" t="str">
        <f t="shared" si="2"/>
        <v>Leer</v>
      </c>
      <c r="I30" s="283" t="str">
        <f t="shared" si="3"/>
        <v>Leer</v>
      </c>
      <c r="J30" s="7" t="str">
        <f>VLOOKUP($D30,{"29 -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30" s="7">
        <f t="shared" si="4"/>
        <v>0</v>
      </c>
      <c r="L30" s="7">
        <f t="shared" si="5"/>
        <v>0</v>
      </c>
      <c r="M30" s="7">
        <f t="shared" si="0"/>
        <v>0</v>
      </c>
    </row>
    <row r="31" spans="2:13" ht="15" customHeight="1" x14ac:dyDescent="0.3">
      <c r="B31" s="70" t="str">
        <f t="shared" si="1"/>
        <v>!!!</v>
      </c>
      <c r="C31" s="191" t="s">
        <v>68</v>
      </c>
      <c r="D31" s="192"/>
      <c r="E31" s="193"/>
      <c r="F31" s="64"/>
      <c r="H31" s="7" t="str">
        <f t="shared" si="2"/>
        <v>Leer</v>
      </c>
      <c r="I31" s="283" t="str">
        <f t="shared" si="3"/>
        <v>Leer</v>
      </c>
      <c r="J31" s="7" t="str">
        <f>VLOOKUP($D31,{"29 -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31" s="7">
        <f t="shared" si="4"/>
        <v>0</v>
      </c>
      <c r="L31" s="7">
        <f t="shared" si="5"/>
        <v>0</v>
      </c>
      <c r="M31" s="7">
        <f t="shared" si="0"/>
        <v>0</v>
      </c>
    </row>
    <row r="32" spans="2:13" ht="15" customHeight="1" x14ac:dyDescent="0.3">
      <c r="B32" s="70" t="str">
        <f t="shared" si="1"/>
        <v>!!!</v>
      </c>
      <c r="C32" s="191" t="s">
        <v>69</v>
      </c>
      <c r="D32" s="192"/>
      <c r="E32" s="193"/>
      <c r="F32" s="64"/>
      <c r="H32" s="7" t="str">
        <f t="shared" si="2"/>
        <v>Leer</v>
      </c>
      <c r="I32" s="283" t="str">
        <f t="shared" si="3"/>
        <v>Leer</v>
      </c>
      <c r="J32" s="7" t="str">
        <f>VLOOKUP($D32,{"29 -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32" s="7">
        <f t="shared" si="4"/>
        <v>0</v>
      </c>
      <c r="L32" s="7">
        <f t="shared" si="5"/>
        <v>0</v>
      </c>
      <c r="M32" s="7">
        <f t="shared" si="0"/>
        <v>0</v>
      </c>
    </row>
    <row r="33" spans="2:13" ht="15" customHeight="1" x14ac:dyDescent="0.3">
      <c r="B33" s="70" t="str">
        <f t="shared" si="1"/>
        <v>!!!</v>
      </c>
      <c r="C33" s="191" t="s">
        <v>70</v>
      </c>
      <c r="D33" s="192"/>
      <c r="E33" s="193"/>
      <c r="F33" s="64"/>
      <c r="H33" s="7" t="str">
        <f t="shared" si="2"/>
        <v>Leer</v>
      </c>
      <c r="I33" s="283" t="str">
        <f t="shared" si="3"/>
        <v>Leer</v>
      </c>
      <c r="J33" s="7" t="str">
        <f>VLOOKUP($D33,{"29 -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33" s="7">
        <f t="shared" si="4"/>
        <v>0</v>
      </c>
      <c r="L33" s="7">
        <f t="shared" si="5"/>
        <v>0</v>
      </c>
      <c r="M33" s="7">
        <f t="shared" si="0"/>
        <v>0</v>
      </c>
    </row>
    <row r="34" spans="2:13" ht="15" customHeight="1" x14ac:dyDescent="0.3">
      <c r="B34" s="70" t="str">
        <f t="shared" si="1"/>
        <v>!!!</v>
      </c>
      <c r="C34" s="191" t="s">
        <v>71</v>
      </c>
      <c r="D34" s="192"/>
      <c r="E34" s="193"/>
      <c r="F34" s="64"/>
      <c r="H34" s="7" t="str">
        <f t="shared" si="2"/>
        <v>Leer</v>
      </c>
      <c r="I34" s="283" t="str">
        <f t="shared" si="3"/>
        <v>Leer</v>
      </c>
      <c r="J34" s="7" t="str">
        <f>VLOOKUP($D34,{"29 -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34" s="7">
        <f t="shared" si="4"/>
        <v>0</v>
      </c>
      <c r="L34" s="7">
        <f t="shared" si="5"/>
        <v>0</v>
      </c>
      <c r="M34" s="7">
        <f t="shared" si="0"/>
        <v>0</v>
      </c>
    </row>
    <row r="35" spans="2:13" ht="15" customHeight="1" x14ac:dyDescent="0.3">
      <c r="B35" s="70" t="str">
        <f t="shared" si="1"/>
        <v>!!!</v>
      </c>
      <c r="C35" s="191" t="s">
        <v>72</v>
      </c>
      <c r="D35" s="192"/>
      <c r="E35" s="193"/>
      <c r="F35" s="64"/>
      <c r="H35" s="7" t="str">
        <f t="shared" si="2"/>
        <v>Leer</v>
      </c>
      <c r="I35" s="283" t="str">
        <f t="shared" si="3"/>
        <v>Leer</v>
      </c>
      <c r="J35" s="7" t="str">
        <f>VLOOKUP($D35,{"29 -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35" s="7">
        <f t="shared" si="4"/>
        <v>0</v>
      </c>
      <c r="L35" s="7">
        <f t="shared" si="5"/>
        <v>0</v>
      </c>
      <c r="M35" s="7">
        <f t="shared" si="0"/>
        <v>0</v>
      </c>
    </row>
    <row r="36" spans="2:13" ht="15" customHeight="1" x14ac:dyDescent="0.3">
      <c r="B36" s="70" t="str">
        <f t="shared" si="1"/>
        <v>!!!</v>
      </c>
      <c r="C36" s="191" t="s">
        <v>73</v>
      </c>
      <c r="D36" s="192"/>
      <c r="E36" s="193"/>
      <c r="F36" s="64"/>
      <c r="H36" s="7" t="str">
        <f t="shared" si="2"/>
        <v>Leer</v>
      </c>
      <c r="I36" s="283" t="str">
        <f t="shared" si="3"/>
        <v>Leer</v>
      </c>
      <c r="J36" s="7" t="str">
        <f>VLOOKUP($D36,{"29 -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36" s="7">
        <f t="shared" si="4"/>
        <v>0</v>
      </c>
      <c r="L36" s="7">
        <f t="shared" si="5"/>
        <v>0</v>
      </c>
      <c r="M36" s="7">
        <f t="shared" si="0"/>
        <v>0</v>
      </c>
    </row>
    <row r="37" spans="2:13" ht="15" customHeight="1" x14ac:dyDescent="0.3">
      <c r="B37" s="70" t="str">
        <f t="shared" si="1"/>
        <v>!!!</v>
      </c>
      <c r="C37" s="191" t="s">
        <v>74</v>
      </c>
      <c r="D37" s="192"/>
      <c r="E37" s="193"/>
      <c r="F37" s="64"/>
      <c r="H37" s="7" t="str">
        <f t="shared" si="2"/>
        <v>Leer</v>
      </c>
      <c r="I37" s="283" t="str">
        <f t="shared" si="3"/>
        <v>Leer</v>
      </c>
      <c r="J37" s="7" t="str">
        <f>VLOOKUP($D37,{"29 -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37" s="7">
        <f t="shared" si="4"/>
        <v>0</v>
      </c>
      <c r="L37" s="7">
        <f t="shared" si="5"/>
        <v>0</v>
      </c>
      <c r="M37" s="7">
        <f t="shared" si="0"/>
        <v>0</v>
      </c>
    </row>
    <row r="38" spans="2:13" ht="15" customHeight="1" x14ac:dyDescent="0.3">
      <c r="B38" s="70" t="str">
        <f t="shared" si="1"/>
        <v>!!!</v>
      </c>
      <c r="C38" s="191" t="s">
        <v>75</v>
      </c>
      <c r="D38" s="192"/>
      <c r="E38" s="193"/>
      <c r="F38" s="64"/>
      <c r="H38" s="7" t="str">
        <f t="shared" si="2"/>
        <v>Leer</v>
      </c>
      <c r="I38" s="283" t="str">
        <f t="shared" si="3"/>
        <v>Leer</v>
      </c>
      <c r="J38" s="7" t="str">
        <f>VLOOKUP($D38,{"29 -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38" s="7">
        <f t="shared" si="4"/>
        <v>0</v>
      </c>
      <c r="L38" s="7">
        <f t="shared" si="5"/>
        <v>0</v>
      </c>
      <c r="M38" s="7">
        <f t="shared" si="0"/>
        <v>0</v>
      </c>
    </row>
    <row r="39" spans="2:13" ht="15" customHeight="1" x14ac:dyDescent="0.3">
      <c r="B39" s="70" t="str">
        <f t="shared" si="1"/>
        <v>!!!</v>
      </c>
      <c r="C39" s="191" t="s">
        <v>76</v>
      </c>
      <c r="D39" s="192"/>
      <c r="E39" s="193"/>
      <c r="F39" s="64"/>
      <c r="H39" s="7" t="str">
        <f t="shared" si="2"/>
        <v>Leer</v>
      </c>
      <c r="I39" s="283" t="str">
        <f t="shared" si="3"/>
        <v>Leer</v>
      </c>
      <c r="J39" s="7" t="str">
        <f>VLOOKUP($D39,{"29 -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39" s="7">
        <f t="shared" si="4"/>
        <v>0</v>
      </c>
      <c r="L39" s="7">
        <f t="shared" si="5"/>
        <v>0</v>
      </c>
      <c r="M39" s="7">
        <f t="shared" si="0"/>
        <v>0</v>
      </c>
    </row>
    <row r="40" spans="2:13" ht="15" customHeight="1" x14ac:dyDescent="0.3">
      <c r="B40" s="70" t="str">
        <f t="shared" si="1"/>
        <v>!!!</v>
      </c>
      <c r="C40" s="191" t="s">
        <v>77</v>
      </c>
      <c r="D40" s="192"/>
      <c r="E40" s="193"/>
      <c r="F40" s="64"/>
      <c r="H40" s="7" t="str">
        <f t="shared" si="2"/>
        <v>Leer</v>
      </c>
      <c r="I40" s="283" t="str">
        <f t="shared" si="3"/>
        <v>Leer</v>
      </c>
      <c r="J40" s="7" t="str">
        <f>VLOOKUP($D40,{"29 -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40" s="7">
        <f t="shared" si="4"/>
        <v>0</v>
      </c>
      <c r="L40" s="7">
        <f t="shared" si="5"/>
        <v>0</v>
      </c>
      <c r="M40" s="7">
        <f t="shared" si="0"/>
        <v>0</v>
      </c>
    </row>
    <row r="41" spans="2:13" ht="15" customHeight="1" x14ac:dyDescent="0.3">
      <c r="B41" s="70" t="str">
        <f t="shared" si="1"/>
        <v>!!!</v>
      </c>
      <c r="C41" s="191" t="s">
        <v>78</v>
      </c>
      <c r="D41" s="192"/>
      <c r="E41" s="193"/>
      <c r="F41" s="64"/>
      <c r="H41" s="7" t="str">
        <f t="shared" si="2"/>
        <v>Leer</v>
      </c>
      <c r="I41" s="283" t="str">
        <f t="shared" si="3"/>
        <v>Leer</v>
      </c>
      <c r="J41" s="7" t="str">
        <f>VLOOKUP($D41,{"29 -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41" s="7">
        <f t="shared" si="4"/>
        <v>0</v>
      </c>
      <c r="L41" s="7">
        <f t="shared" si="5"/>
        <v>0</v>
      </c>
      <c r="M41" s="7">
        <f t="shared" si="0"/>
        <v>0</v>
      </c>
    </row>
    <row r="42" spans="2:13" ht="15" customHeight="1" x14ac:dyDescent="0.3">
      <c r="B42" s="70" t="str">
        <f t="shared" si="1"/>
        <v>!!!</v>
      </c>
      <c r="C42" s="191" t="s">
        <v>79</v>
      </c>
      <c r="D42" s="192"/>
      <c r="E42" s="193"/>
      <c r="F42" s="64"/>
      <c r="H42" s="7" t="str">
        <f t="shared" si="2"/>
        <v>Leer</v>
      </c>
      <c r="I42" s="283" t="str">
        <f t="shared" si="3"/>
        <v>Leer</v>
      </c>
      <c r="J42" s="7" t="str">
        <f>VLOOKUP($D42,{"29 -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42" s="7">
        <f t="shared" si="4"/>
        <v>0</v>
      </c>
      <c r="L42" s="7">
        <f t="shared" si="5"/>
        <v>0</v>
      </c>
      <c r="M42" s="7">
        <f t="shared" si="0"/>
        <v>0</v>
      </c>
    </row>
    <row r="43" spans="2:13" ht="15" customHeight="1" x14ac:dyDescent="0.3">
      <c r="B43" s="70" t="str">
        <f t="shared" si="1"/>
        <v>!!!</v>
      </c>
      <c r="C43" s="191" t="s">
        <v>80</v>
      </c>
      <c r="D43" s="192"/>
      <c r="E43" s="193"/>
      <c r="F43" s="64"/>
      <c r="H43" s="7" t="str">
        <f t="shared" si="2"/>
        <v>Leer</v>
      </c>
      <c r="I43" s="283" t="str">
        <f t="shared" si="3"/>
        <v>Leer</v>
      </c>
      <c r="J43" s="7" t="str">
        <f>VLOOKUP($D43,{"29 -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43" s="7">
        <f t="shared" si="4"/>
        <v>0</v>
      </c>
      <c r="L43" s="7">
        <f t="shared" si="5"/>
        <v>0</v>
      </c>
      <c r="M43" s="7">
        <f t="shared" si="0"/>
        <v>0</v>
      </c>
    </row>
    <row r="44" spans="2:13" ht="15" customHeight="1" x14ac:dyDescent="0.3">
      <c r="B44" s="70" t="str">
        <f t="shared" si="1"/>
        <v>!!!</v>
      </c>
      <c r="C44" s="191" t="s">
        <v>81</v>
      </c>
      <c r="D44" s="192"/>
      <c r="E44" s="193"/>
      <c r="F44" s="64"/>
      <c r="H44" s="7" t="str">
        <f t="shared" si="2"/>
        <v>Leer</v>
      </c>
      <c r="I44" s="283" t="str">
        <f t="shared" si="3"/>
        <v>Leer</v>
      </c>
      <c r="J44" s="7" t="str">
        <f>VLOOKUP($D44,{"29 -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44" s="7">
        <f t="shared" si="4"/>
        <v>0</v>
      </c>
      <c r="L44" s="7">
        <f t="shared" si="5"/>
        <v>0</v>
      </c>
      <c r="M44" s="7">
        <f t="shared" si="0"/>
        <v>0</v>
      </c>
    </row>
    <row r="45" spans="2:13" ht="15" customHeight="1" x14ac:dyDescent="0.3">
      <c r="B45" s="70" t="str">
        <f t="shared" si="1"/>
        <v>!!!</v>
      </c>
      <c r="C45" s="191" t="s">
        <v>82</v>
      </c>
      <c r="D45" s="192"/>
      <c r="E45" s="193"/>
      <c r="F45" s="64"/>
      <c r="H45" s="7" t="str">
        <f t="shared" si="2"/>
        <v>Leer</v>
      </c>
      <c r="I45" s="283" t="str">
        <f t="shared" si="3"/>
        <v>Leer</v>
      </c>
      <c r="J45" s="7" t="str">
        <f>VLOOKUP($D45,{"29 -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45" s="7">
        <f t="shared" si="4"/>
        <v>0</v>
      </c>
      <c r="L45" s="7">
        <f t="shared" si="5"/>
        <v>0</v>
      </c>
      <c r="M45" s="7">
        <f t="shared" si="0"/>
        <v>0</v>
      </c>
    </row>
    <row r="46" spans="2:13" ht="15" customHeight="1" x14ac:dyDescent="0.3">
      <c r="B46" s="70" t="str">
        <f t="shared" si="1"/>
        <v>!!!</v>
      </c>
      <c r="C46" s="191" t="s">
        <v>83</v>
      </c>
      <c r="D46" s="192"/>
      <c r="E46" s="193"/>
      <c r="F46" s="64"/>
      <c r="H46" s="7" t="str">
        <f t="shared" si="2"/>
        <v>Leer</v>
      </c>
      <c r="I46" s="283" t="str">
        <f t="shared" si="3"/>
        <v>Leer</v>
      </c>
      <c r="J46" s="7" t="str">
        <f>VLOOKUP($D46,{"29 -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46" s="7">
        <f t="shared" si="4"/>
        <v>0</v>
      </c>
      <c r="L46" s="7">
        <f t="shared" si="5"/>
        <v>0</v>
      </c>
      <c r="M46" s="7">
        <f t="shared" ref="M46:M77" si="6">COUNTIF(E$14:E$213,E46)</f>
        <v>0</v>
      </c>
    </row>
    <row r="47" spans="2:13" ht="15" customHeight="1" x14ac:dyDescent="0.3">
      <c r="B47" s="70" t="str">
        <f t="shared" si="1"/>
        <v>!!!</v>
      </c>
      <c r="C47" s="191" t="s">
        <v>84</v>
      </c>
      <c r="D47" s="192"/>
      <c r="E47" s="193"/>
      <c r="F47" s="64"/>
      <c r="H47" s="7" t="str">
        <f t="shared" ref="H47:H78" si="7">IF(D46&lt;&gt;"","Einrichtungen2","Leer")</f>
        <v>Leer</v>
      </c>
      <c r="I47" s="283" t="str">
        <f t="shared" si="3"/>
        <v>Leer</v>
      </c>
      <c r="J47" s="7" t="str">
        <f>VLOOKUP($D47,{"29 -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47" s="7">
        <f t="shared" si="4"/>
        <v>0</v>
      </c>
      <c r="L47" s="7">
        <f t="shared" si="5"/>
        <v>0</v>
      </c>
      <c r="M47" s="7">
        <f t="shared" si="6"/>
        <v>0</v>
      </c>
    </row>
    <row r="48" spans="2:13" ht="15" customHeight="1" x14ac:dyDescent="0.3">
      <c r="B48" s="70" t="str">
        <f t="shared" si="1"/>
        <v>!!!</v>
      </c>
      <c r="C48" s="191" t="s">
        <v>85</v>
      </c>
      <c r="D48" s="192"/>
      <c r="E48" s="193"/>
      <c r="F48" s="64"/>
      <c r="H48" s="7" t="str">
        <f t="shared" si="7"/>
        <v>Leer</v>
      </c>
      <c r="I48" s="283" t="str">
        <f t="shared" si="3"/>
        <v>Leer</v>
      </c>
      <c r="J48" s="7" t="str">
        <f>VLOOKUP($D48,{"29 -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48" s="7">
        <f t="shared" si="4"/>
        <v>0</v>
      </c>
      <c r="L48" s="7">
        <f t="shared" si="5"/>
        <v>0</v>
      </c>
      <c r="M48" s="7">
        <f t="shared" si="6"/>
        <v>0</v>
      </c>
    </row>
    <row r="49" spans="2:13" ht="15" customHeight="1" x14ac:dyDescent="0.3">
      <c r="B49" s="70" t="str">
        <f t="shared" si="1"/>
        <v>!!!</v>
      </c>
      <c r="C49" s="191" t="s">
        <v>86</v>
      </c>
      <c r="D49" s="192"/>
      <c r="E49" s="193"/>
      <c r="F49" s="64"/>
      <c r="H49" s="7" t="str">
        <f t="shared" si="7"/>
        <v>Leer</v>
      </c>
      <c r="I49" s="283" t="str">
        <f t="shared" si="3"/>
        <v>Leer</v>
      </c>
      <c r="J49" s="7" t="str">
        <f>VLOOKUP($D49,{"29 -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49" s="7">
        <f t="shared" si="4"/>
        <v>0</v>
      </c>
      <c r="L49" s="7">
        <f t="shared" si="5"/>
        <v>0</v>
      </c>
      <c r="M49" s="7">
        <f t="shared" si="6"/>
        <v>0</v>
      </c>
    </row>
    <row r="50" spans="2:13" ht="15" customHeight="1" x14ac:dyDescent="0.3">
      <c r="B50" s="70" t="str">
        <f t="shared" si="1"/>
        <v>!!!</v>
      </c>
      <c r="C50" s="191" t="s">
        <v>87</v>
      </c>
      <c r="D50" s="192"/>
      <c r="E50" s="193"/>
      <c r="F50" s="64"/>
      <c r="H50" s="7" t="str">
        <f t="shared" si="7"/>
        <v>Leer</v>
      </c>
      <c r="I50" s="283" t="str">
        <f t="shared" si="3"/>
        <v>Leer</v>
      </c>
      <c r="J50" s="7" t="str">
        <f>VLOOKUP($D50,{"29 -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50" s="7">
        <f t="shared" si="4"/>
        <v>0</v>
      </c>
      <c r="L50" s="7">
        <f t="shared" si="5"/>
        <v>0</v>
      </c>
      <c r="M50" s="7">
        <f t="shared" si="6"/>
        <v>0</v>
      </c>
    </row>
    <row r="51" spans="2:13" ht="15" customHeight="1" x14ac:dyDescent="0.3">
      <c r="B51" s="70" t="str">
        <f t="shared" si="1"/>
        <v>!!!</v>
      </c>
      <c r="C51" s="191" t="s">
        <v>88</v>
      </c>
      <c r="D51" s="192"/>
      <c r="E51" s="193"/>
      <c r="F51" s="64"/>
      <c r="H51" s="7" t="str">
        <f t="shared" si="7"/>
        <v>Leer</v>
      </c>
      <c r="I51" s="283" t="str">
        <f t="shared" si="3"/>
        <v>Leer</v>
      </c>
      <c r="J51" s="7" t="str">
        <f>VLOOKUP($D51,{"29 -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51" s="7">
        <f t="shared" si="4"/>
        <v>0</v>
      </c>
      <c r="L51" s="7">
        <f t="shared" si="5"/>
        <v>0</v>
      </c>
      <c r="M51" s="7">
        <f t="shared" si="6"/>
        <v>0</v>
      </c>
    </row>
    <row r="52" spans="2:13" ht="15" customHeight="1" x14ac:dyDescent="0.3">
      <c r="B52" s="70" t="str">
        <f t="shared" si="1"/>
        <v>!!!</v>
      </c>
      <c r="C52" s="191" t="s">
        <v>175</v>
      </c>
      <c r="D52" s="192"/>
      <c r="E52" s="193"/>
      <c r="F52" s="64"/>
      <c r="H52" s="7" t="str">
        <f t="shared" si="7"/>
        <v>Leer</v>
      </c>
      <c r="I52" s="283" t="str">
        <f t="shared" si="3"/>
        <v>Leer</v>
      </c>
      <c r="J52" s="7" t="str">
        <f>VLOOKUP($D52,{"29 -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52" s="7">
        <f t="shared" si="4"/>
        <v>0</v>
      </c>
      <c r="L52" s="7">
        <f t="shared" si="5"/>
        <v>0</v>
      </c>
      <c r="M52" s="7">
        <f t="shared" si="6"/>
        <v>0</v>
      </c>
    </row>
    <row r="53" spans="2:13" ht="15" customHeight="1" x14ac:dyDescent="0.3">
      <c r="B53" s="70" t="str">
        <f t="shared" si="1"/>
        <v>!!!</v>
      </c>
      <c r="C53" s="191" t="s">
        <v>176</v>
      </c>
      <c r="D53" s="192"/>
      <c r="E53" s="193"/>
      <c r="F53" s="64"/>
      <c r="H53" s="7" t="str">
        <f t="shared" si="7"/>
        <v>Leer</v>
      </c>
      <c r="I53" s="283" t="str">
        <f t="shared" si="3"/>
        <v>Leer</v>
      </c>
      <c r="J53" s="7" t="str">
        <f>VLOOKUP($D53,{"29 -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53" s="7">
        <f t="shared" si="4"/>
        <v>0</v>
      </c>
      <c r="L53" s="7">
        <f t="shared" si="5"/>
        <v>0</v>
      </c>
      <c r="M53" s="7">
        <f t="shared" si="6"/>
        <v>0</v>
      </c>
    </row>
    <row r="54" spans="2:13" ht="15" customHeight="1" x14ac:dyDescent="0.3">
      <c r="B54" s="70" t="str">
        <f t="shared" si="1"/>
        <v>!!!</v>
      </c>
      <c r="C54" s="191" t="s">
        <v>177</v>
      </c>
      <c r="D54" s="192"/>
      <c r="E54" s="193"/>
      <c r="F54" s="64"/>
      <c r="H54" s="7" t="str">
        <f t="shared" si="7"/>
        <v>Leer</v>
      </c>
      <c r="I54" s="283" t="str">
        <f t="shared" si="3"/>
        <v>Leer</v>
      </c>
      <c r="J54" s="7" t="str">
        <f>VLOOKUP($D54,{"29 -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54" s="7">
        <f t="shared" si="4"/>
        <v>0</v>
      </c>
      <c r="L54" s="7">
        <f t="shared" si="5"/>
        <v>0</v>
      </c>
      <c r="M54" s="7">
        <f t="shared" si="6"/>
        <v>0</v>
      </c>
    </row>
    <row r="55" spans="2:13" ht="15" customHeight="1" x14ac:dyDescent="0.3">
      <c r="B55" s="70" t="str">
        <f t="shared" si="1"/>
        <v>!!!</v>
      </c>
      <c r="C55" s="191" t="s">
        <v>178</v>
      </c>
      <c r="D55" s="192"/>
      <c r="E55" s="193"/>
      <c r="F55" s="64"/>
      <c r="H55" s="7" t="str">
        <f t="shared" si="7"/>
        <v>Leer</v>
      </c>
      <c r="I55" s="283" t="str">
        <f t="shared" si="3"/>
        <v>Leer</v>
      </c>
      <c r="J55" s="7" t="str">
        <f>VLOOKUP($D55,{"29 -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55" s="7">
        <f t="shared" si="4"/>
        <v>0</v>
      </c>
      <c r="L55" s="7">
        <f t="shared" si="5"/>
        <v>0</v>
      </c>
      <c r="M55" s="7">
        <f t="shared" si="6"/>
        <v>0</v>
      </c>
    </row>
    <row r="56" spans="2:13" ht="15" customHeight="1" x14ac:dyDescent="0.3">
      <c r="B56" s="70" t="str">
        <f t="shared" si="1"/>
        <v>!!!</v>
      </c>
      <c r="C56" s="191" t="s">
        <v>179</v>
      </c>
      <c r="D56" s="192"/>
      <c r="E56" s="193"/>
      <c r="F56" s="64"/>
      <c r="H56" s="7" t="str">
        <f t="shared" si="7"/>
        <v>Leer</v>
      </c>
      <c r="I56" s="283" t="str">
        <f t="shared" si="3"/>
        <v>Leer</v>
      </c>
      <c r="J56" s="7" t="str">
        <f>VLOOKUP($D56,{"29 -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56" s="7">
        <f t="shared" si="4"/>
        <v>0</v>
      </c>
      <c r="L56" s="7">
        <f t="shared" si="5"/>
        <v>0</v>
      </c>
      <c r="M56" s="7">
        <f t="shared" si="6"/>
        <v>0</v>
      </c>
    </row>
    <row r="57" spans="2:13" ht="15" customHeight="1" x14ac:dyDescent="0.3">
      <c r="B57" s="70" t="str">
        <f t="shared" si="1"/>
        <v>!!!</v>
      </c>
      <c r="C57" s="191" t="s">
        <v>180</v>
      </c>
      <c r="D57" s="192"/>
      <c r="E57" s="193"/>
      <c r="F57" s="64"/>
      <c r="H57" s="7" t="str">
        <f t="shared" si="7"/>
        <v>Leer</v>
      </c>
      <c r="I57" s="283" t="str">
        <f t="shared" si="3"/>
        <v>Leer</v>
      </c>
      <c r="J57" s="7" t="str">
        <f>VLOOKUP($D57,{"29 -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57" s="7">
        <f t="shared" si="4"/>
        <v>0</v>
      </c>
      <c r="L57" s="7">
        <f t="shared" si="5"/>
        <v>0</v>
      </c>
      <c r="M57" s="7">
        <f t="shared" si="6"/>
        <v>0</v>
      </c>
    </row>
    <row r="58" spans="2:13" ht="15" customHeight="1" x14ac:dyDescent="0.3">
      <c r="B58" s="70" t="str">
        <f t="shared" si="1"/>
        <v>!!!</v>
      </c>
      <c r="C58" s="191" t="s">
        <v>181</v>
      </c>
      <c r="D58" s="192"/>
      <c r="E58" s="193"/>
      <c r="F58" s="64"/>
      <c r="H58" s="7" t="str">
        <f t="shared" si="7"/>
        <v>Leer</v>
      </c>
      <c r="I58" s="283" t="str">
        <f t="shared" si="3"/>
        <v>Leer</v>
      </c>
      <c r="J58" s="7" t="str">
        <f>VLOOKUP($D58,{"29 -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58" s="7">
        <f t="shared" si="4"/>
        <v>0</v>
      </c>
      <c r="L58" s="7">
        <f t="shared" si="5"/>
        <v>0</v>
      </c>
      <c r="M58" s="7">
        <f t="shared" si="6"/>
        <v>0</v>
      </c>
    </row>
    <row r="59" spans="2:13" ht="15" customHeight="1" x14ac:dyDescent="0.3">
      <c r="B59" s="70" t="str">
        <f t="shared" si="1"/>
        <v>!!!</v>
      </c>
      <c r="C59" s="191" t="s">
        <v>182</v>
      </c>
      <c r="D59" s="192"/>
      <c r="E59" s="193"/>
      <c r="F59" s="64"/>
      <c r="H59" s="7" t="str">
        <f t="shared" si="7"/>
        <v>Leer</v>
      </c>
      <c r="I59" s="283" t="str">
        <f t="shared" si="3"/>
        <v>Leer</v>
      </c>
      <c r="J59" s="7" t="str">
        <f>VLOOKUP($D59,{"29 -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59" s="7">
        <f t="shared" si="4"/>
        <v>0</v>
      </c>
      <c r="L59" s="7">
        <f t="shared" si="5"/>
        <v>0</v>
      </c>
      <c r="M59" s="7">
        <f t="shared" si="6"/>
        <v>0</v>
      </c>
    </row>
    <row r="60" spans="2:13" ht="15" customHeight="1" x14ac:dyDescent="0.3">
      <c r="B60" s="70" t="str">
        <f t="shared" si="1"/>
        <v>!!!</v>
      </c>
      <c r="C60" s="191" t="s">
        <v>183</v>
      </c>
      <c r="D60" s="192"/>
      <c r="E60" s="193"/>
      <c r="F60" s="64"/>
      <c r="H60" s="7" t="str">
        <f t="shared" si="7"/>
        <v>Leer</v>
      </c>
      <c r="I60" s="283" t="str">
        <f t="shared" si="3"/>
        <v>Leer</v>
      </c>
      <c r="J60" s="7" t="str">
        <f>VLOOKUP($D60,{"29 -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60" s="7">
        <f t="shared" si="4"/>
        <v>0</v>
      </c>
      <c r="L60" s="7">
        <f t="shared" si="5"/>
        <v>0</v>
      </c>
      <c r="M60" s="7">
        <f t="shared" si="6"/>
        <v>0</v>
      </c>
    </row>
    <row r="61" spans="2:13" ht="15" customHeight="1" x14ac:dyDescent="0.3">
      <c r="B61" s="70" t="str">
        <f t="shared" si="1"/>
        <v>!!!</v>
      </c>
      <c r="C61" s="191" t="s">
        <v>184</v>
      </c>
      <c r="D61" s="192"/>
      <c r="E61" s="193"/>
      <c r="F61" s="64"/>
      <c r="H61" s="7" t="str">
        <f t="shared" si="7"/>
        <v>Leer</v>
      </c>
      <c r="I61" s="283" t="str">
        <f t="shared" si="3"/>
        <v>Leer</v>
      </c>
      <c r="J61" s="7" t="str">
        <f>VLOOKUP($D61,{"29 -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61" s="7">
        <f t="shared" si="4"/>
        <v>0</v>
      </c>
      <c r="L61" s="7">
        <f t="shared" si="5"/>
        <v>0</v>
      </c>
      <c r="M61" s="7">
        <f t="shared" si="6"/>
        <v>0</v>
      </c>
    </row>
    <row r="62" spans="2:13" ht="15" customHeight="1" x14ac:dyDescent="0.3">
      <c r="B62" s="70" t="str">
        <f t="shared" si="1"/>
        <v>!!!</v>
      </c>
      <c r="C62" s="191" t="s">
        <v>185</v>
      </c>
      <c r="D62" s="192"/>
      <c r="E62" s="193"/>
      <c r="F62" s="64"/>
      <c r="H62" s="7" t="str">
        <f t="shared" si="7"/>
        <v>Leer</v>
      </c>
      <c r="I62" s="283" t="str">
        <f t="shared" si="3"/>
        <v>Leer</v>
      </c>
      <c r="J62" s="7" t="str">
        <f>VLOOKUP($D62,{"29 -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62" s="7">
        <f t="shared" si="4"/>
        <v>0</v>
      </c>
      <c r="L62" s="7">
        <f t="shared" si="5"/>
        <v>0</v>
      </c>
      <c r="M62" s="7">
        <f t="shared" si="6"/>
        <v>0</v>
      </c>
    </row>
    <row r="63" spans="2:13" ht="15" customHeight="1" x14ac:dyDescent="0.3">
      <c r="B63" s="70" t="str">
        <f t="shared" si="1"/>
        <v>!!!</v>
      </c>
      <c r="C63" s="191" t="s">
        <v>186</v>
      </c>
      <c r="D63" s="192"/>
      <c r="E63" s="193"/>
      <c r="F63" s="64"/>
      <c r="H63" s="7" t="str">
        <f t="shared" si="7"/>
        <v>Leer</v>
      </c>
      <c r="I63" s="283" t="str">
        <f t="shared" si="3"/>
        <v>Leer</v>
      </c>
      <c r="J63" s="7" t="str">
        <f>VLOOKUP($D63,{"29 -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63" s="7">
        <f t="shared" si="4"/>
        <v>0</v>
      </c>
      <c r="L63" s="7">
        <f t="shared" si="5"/>
        <v>0</v>
      </c>
      <c r="M63" s="7">
        <f t="shared" si="6"/>
        <v>0</v>
      </c>
    </row>
    <row r="64" spans="2:13" ht="15" customHeight="1" x14ac:dyDescent="0.3">
      <c r="B64" s="70" t="str">
        <f t="shared" si="1"/>
        <v>!!!</v>
      </c>
      <c r="C64" s="191" t="s">
        <v>187</v>
      </c>
      <c r="D64" s="192"/>
      <c r="E64" s="193"/>
      <c r="F64" s="64"/>
      <c r="H64" s="7" t="str">
        <f t="shared" si="7"/>
        <v>Leer</v>
      </c>
      <c r="I64" s="283" t="str">
        <f t="shared" si="3"/>
        <v>Leer</v>
      </c>
      <c r="J64" s="7" t="str">
        <f>VLOOKUP($D64,{"29 -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64" s="7">
        <f t="shared" si="4"/>
        <v>0</v>
      </c>
      <c r="L64" s="7">
        <f t="shared" si="5"/>
        <v>0</v>
      </c>
      <c r="M64" s="7">
        <f t="shared" si="6"/>
        <v>0</v>
      </c>
    </row>
    <row r="65" spans="2:13" ht="15" customHeight="1" x14ac:dyDescent="0.3">
      <c r="B65" s="70" t="str">
        <f t="shared" si="1"/>
        <v>!!!</v>
      </c>
      <c r="C65" s="191" t="s">
        <v>199</v>
      </c>
      <c r="D65" s="192"/>
      <c r="E65" s="193"/>
      <c r="F65" s="64"/>
      <c r="H65" s="7" t="str">
        <f t="shared" si="7"/>
        <v>Leer</v>
      </c>
      <c r="I65" s="283" t="str">
        <f t="shared" si="3"/>
        <v>Leer</v>
      </c>
      <c r="J65" s="7" t="str">
        <f>VLOOKUP($D65,{"29 -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65" s="7">
        <f t="shared" si="4"/>
        <v>0</v>
      </c>
      <c r="L65" s="7">
        <f t="shared" si="5"/>
        <v>0</v>
      </c>
      <c r="M65" s="7">
        <f t="shared" si="6"/>
        <v>0</v>
      </c>
    </row>
    <row r="66" spans="2:13" ht="15" customHeight="1" x14ac:dyDescent="0.3">
      <c r="B66" s="70" t="str">
        <f t="shared" si="1"/>
        <v>!!!</v>
      </c>
      <c r="C66" s="191" t="s">
        <v>200</v>
      </c>
      <c r="D66" s="192"/>
      <c r="E66" s="193"/>
      <c r="F66" s="64"/>
      <c r="H66" s="7" t="str">
        <f t="shared" si="7"/>
        <v>Leer</v>
      </c>
      <c r="I66" s="283" t="str">
        <f t="shared" si="3"/>
        <v>Leer</v>
      </c>
      <c r="J66" s="7" t="str">
        <f>VLOOKUP($D66,{"29 -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66" s="7">
        <f t="shared" si="4"/>
        <v>0</v>
      </c>
      <c r="L66" s="7">
        <f t="shared" si="5"/>
        <v>0</v>
      </c>
      <c r="M66" s="7">
        <f t="shared" si="6"/>
        <v>0</v>
      </c>
    </row>
    <row r="67" spans="2:13" ht="15" customHeight="1" x14ac:dyDescent="0.3">
      <c r="B67" s="70" t="str">
        <f t="shared" si="1"/>
        <v>!!!</v>
      </c>
      <c r="C67" s="191" t="s">
        <v>201</v>
      </c>
      <c r="D67" s="192"/>
      <c r="E67" s="193"/>
      <c r="F67" s="64"/>
      <c r="H67" s="7" t="str">
        <f t="shared" si="7"/>
        <v>Leer</v>
      </c>
      <c r="I67" s="283" t="str">
        <f t="shared" si="3"/>
        <v>Leer</v>
      </c>
      <c r="J67" s="7" t="str">
        <f>VLOOKUP($D67,{"29 -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67" s="7">
        <f t="shared" si="4"/>
        <v>0</v>
      </c>
      <c r="L67" s="7">
        <f t="shared" si="5"/>
        <v>0</v>
      </c>
      <c r="M67" s="7">
        <f t="shared" si="6"/>
        <v>0</v>
      </c>
    </row>
    <row r="68" spans="2:13" ht="15" customHeight="1" x14ac:dyDescent="0.3">
      <c r="B68" s="70" t="str">
        <f t="shared" si="1"/>
        <v>!!!</v>
      </c>
      <c r="C68" s="191" t="s">
        <v>202</v>
      </c>
      <c r="D68" s="192"/>
      <c r="E68" s="193"/>
      <c r="F68" s="64"/>
      <c r="H68" s="7" t="str">
        <f t="shared" si="7"/>
        <v>Leer</v>
      </c>
      <c r="I68" s="283" t="str">
        <f t="shared" si="3"/>
        <v>Leer</v>
      </c>
      <c r="J68" s="7" t="str">
        <f>VLOOKUP($D68,{"29 -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68" s="7">
        <f t="shared" si="4"/>
        <v>0</v>
      </c>
      <c r="L68" s="7">
        <f t="shared" si="5"/>
        <v>0</v>
      </c>
      <c r="M68" s="7">
        <f t="shared" si="6"/>
        <v>0</v>
      </c>
    </row>
    <row r="69" spans="2:13" ht="15" customHeight="1" x14ac:dyDescent="0.3">
      <c r="B69" s="70" t="str">
        <f t="shared" si="1"/>
        <v>!!!</v>
      </c>
      <c r="C69" s="191" t="s">
        <v>203</v>
      </c>
      <c r="D69" s="192"/>
      <c r="E69" s="193"/>
      <c r="F69" s="64"/>
      <c r="H69" s="7" t="str">
        <f t="shared" si="7"/>
        <v>Leer</v>
      </c>
      <c r="I69" s="283" t="str">
        <f t="shared" si="3"/>
        <v>Leer</v>
      </c>
      <c r="J69" s="7" t="str">
        <f>VLOOKUP($D69,{"29 -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69" s="7">
        <f t="shared" si="4"/>
        <v>0</v>
      </c>
      <c r="L69" s="7">
        <f t="shared" si="5"/>
        <v>0</v>
      </c>
      <c r="M69" s="7">
        <f t="shared" si="6"/>
        <v>0</v>
      </c>
    </row>
    <row r="70" spans="2:13" ht="15" customHeight="1" x14ac:dyDescent="0.3">
      <c r="B70" s="70" t="str">
        <f t="shared" si="1"/>
        <v>!!!</v>
      </c>
      <c r="C70" s="191" t="s">
        <v>204</v>
      </c>
      <c r="D70" s="192"/>
      <c r="E70" s="193"/>
      <c r="F70" s="64"/>
      <c r="H70" s="7" t="str">
        <f t="shared" si="7"/>
        <v>Leer</v>
      </c>
      <c r="I70" s="283" t="str">
        <f t="shared" si="3"/>
        <v>Leer</v>
      </c>
      <c r="J70" s="7" t="str">
        <f>VLOOKUP($D70,{"29 -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70" s="7">
        <f t="shared" si="4"/>
        <v>0</v>
      </c>
      <c r="L70" s="7">
        <f t="shared" si="5"/>
        <v>0</v>
      </c>
      <c r="M70" s="7">
        <f t="shared" si="6"/>
        <v>0</v>
      </c>
    </row>
    <row r="71" spans="2:13" ht="15" customHeight="1" x14ac:dyDescent="0.3">
      <c r="B71" s="70" t="str">
        <f t="shared" si="1"/>
        <v>!!!</v>
      </c>
      <c r="C71" s="191" t="s">
        <v>205</v>
      </c>
      <c r="D71" s="192"/>
      <c r="E71" s="193"/>
      <c r="F71" s="64"/>
      <c r="H71" s="7" t="str">
        <f t="shared" si="7"/>
        <v>Leer</v>
      </c>
      <c r="I71" s="283" t="str">
        <f t="shared" si="3"/>
        <v>Leer</v>
      </c>
      <c r="J71" s="7" t="str">
        <f>VLOOKUP($D71,{"29 -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71" s="7">
        <f t="shared" si="4"/>
        <v>0</v>
      </c>
      <c r="L71" s="7">
        <f t="shared" si="5"/>
        <v>0</v>
      </c>
      <c r="M71" s="7">
        <f t="shared" si="6"/>
        <v>0</v>
      </c>
    </row>
    <row r="72" spans="2:13" ht="15" customHeight="1" x14ac:dyDescent="0.3">
      <c r="B72" s="70" t="str">
        <f t="shared" si="1"/>
        <v>!!!</v>
      </c>
      <c r="C72" s="191" t="s">
        <v>206</v>
      </c>
      <c r="D72" s="192"/>
      <c r="E72" s="193"/>
      <c r="F72" s="64"/>
      <c r="H72" s="7" t="str">
        <f t="shared" si="7"/>
        <v>Leer</v>
      </c>
      <c r="I72" s="283" t="str">
        <f t="shared" si="3"/>
        <v>Leer</v>
      </c>
      <c r="J72" s="7" t="str">
        <f>VLOOKUP($D72,{"29 -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72" s="7">
        <f t="shared" si="4"/>
        <v>0</v>
      </c>
      <c r="L72" s="7">
        <f t="shared" si="5"/>
        <v>0</v>
      </c>
      <c r="M72" s="7">
        <f t="shared" si="6"/>
        <v>0</v>
      </c>
    </row>
    <row r="73" spans="2:13" ht="15" customHeight="1" x14ac:dyDescent="0.3">
      <c r="B73" s="70" t="str">
        <f t="shared" si="1"/>
        <v>!!!</v>
      </c>
      <c r="C73" s="191" t="s">
        <v>207</v>
      </c>
      <c r="D73" s="192"/>
      <c r="E73" s="193"/>
      <c r="F73" s="64"/>
      <c r="H73" s="7" t="str">
        <f t="shared" si="7"/>
        <v>Leer</v>
      </c>
      <c r="I73" s="283" t="str">
        <f t="shared" si="3"/>
        <v>Leer</v>
      </c>
      <c r="J73" s="7" t="str">
        <f>VLOOKUP($D73,{"29 -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73" s="7">
        <f t="shared" si="4"/>
        <v>0</v>
      </c>
      <c r="L73" s="7">
        <f t="shared" si="5"/>
        <v>0</v>
      </c>
      <c r="M73" s="7">
        <f t="shared" si="6"/>
        <v>0</v>
      </c>
    </row>
    <row r="74" spans="2:13" ht="15" customHeight="1" x14ac:dyDescent="0.3">
      <c r="B74" s="70" t="str">
        <f t="shared" si="1"/>
        <v>!!!</v>
      </c>
      <c r="C74" s="191" t="s">
        <v>208</v>
      </c>
      <c r="D74" s="192"/>
      <c r="E74" s="193"/>
      <c r="F74" s="64"/>
      <c r="H74" s="7" t="str">
        <f t="shared" si="7"/>
        <v>Leer</v>
      </c>
      <c r="I74" s="283" t="str">
        <f t="shared" si="3"/>
        <v>Leer</v>
      </c>
      <c r="J74" s="7" t="str">
        <f>VLOOKUP($D74,{"29 -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74" s="7">
        <f t="shared" si="4"/>
        <v>0</v>
      </c>
      <c r="L74" s="7">
        <f t="shared" si="5"/>
        <v>0</v>
      </c>
      <c r="M74" s="7">
        <f t="shared" si="6"/>
        <v>0</v>
      </c>
    </row>
    <row r="75" spans="2:13" ht="15" customHeight="1" x14ac:dyDescent="0.3">
      <c r="B75" s="70" t="str">
        <f t="shared" si="1"/>
        <v>!!!</v>
      </c>
      <c r="C75" s="191" t="s">
        <v>209</v>
      </c>
      <c r="D75" s="192"/>
      <c r="E75" s="193"/>
      <c r="F75" s="64"/>
      <c r="H75" s="7" t="str">
        <f t="shared" si="7"/>
        <v>Leer</v>
      </c>
      <c r="I75" s="283" t="str">
        <f t="shared" si="3"/>
        <v>Leer</v>
      </c>
      <c r="J75" s="7" t="str">
        <f>VLOOKUP($D75,{"29 -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75" s="7">
        <f t="shared" si="4"/>
        <v>0</v>
      </c>
      <c r="L75" s="7">
        <f t="shared" si="5"/>
        <v>0</v>
      </c>
      <c r="M75" s="7">
        <f t="shared" si="6"/>
        <v>0</v>
      </c>
    </row>
    <row r="76" spans="2:13" ht="15" customHeight="1" x14ac:dyDescent="0.3">
      <c r="B76" s="70" t="str">
        <f t="shared" si="1"/>
        <v>!!!</v>
      </c>
      <c r="C76" s="191" t="s">
        <v>210</v>
      </c>
      <c r="D76" s="192"/>
      <c r="E76" s="193"/>
      <c r="F76" s="64"/>
      <c r="H76" s="7" t="str">
        <f t="shared" si="7"/>
        <v>Leer</v>
      </c>
      <c r="I76" s="283" t="str">
        <f t="shared" si="3"/>
        <v>Leer</v>
      </c>
      <c r="J76" s="7" t="str">
        <f>VLOOKUP($D76,{"29 -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76" s="7">
        <f t="shared" si="4"/>
        <v>0</v>
      </c>
      <c r="L76" s="7">
        <f t="shared" si="5"/>
        <v>0</v>
      </c>
      <c r="M76" s="7">
        <f t="shared" si="6"/>
        <v>0</v>
      </c>
    </row>
    <row r="77" spans="2:13" ht="15" customHeight="1" x14ac:dyDescent="0.3">
      <c r="B77" s="70" t="str">
        <f t="shared" si="1"/>
        <v>!!!</v>
      </c>
      <c r="C77" s="191" t="s">
        <v>211</v>
      </c>
      <c r="D77" s="192"/>
      <c r="E77" s="193"/>
      <c r="F77" s="64"/>
      <c r="H77" s="7" t="str">
        <f t="shared" si="7"/>
        <v>Leer</v>
      </c>
      <c r="I77" s="283" t="str">
        <f t="shared" si="3"/>
        <v>Leer</v>
      </c>
      <c r="J77" s="7" t="str">
        <f>VLOOKUP($D77,{"29 -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77" s="7">
        <f t="shared" si="4"/>
        <v>0</v>
      </c>
      <c r="L77" s="7">
        <f t="shared" si="5"/>
        <v>0</v>
      </c>
      <c r="M77" s="7">
        <f t="shared" si="6"/>
        <v>0</v>
      </c>
    </row>
    <row r="78" spans="2:13" ht="15" customHeight="1" x14ac:dyDescent="0.3">
      <c r="B78" s="70" t="str">
        <f t="shared" si="1"/>
        <v>!!!</v>
      </c>
      <c r="C78" s="191" t="s">
        <v>212</v>
      </c>
      <c r="D78" s="192"/>
      <c r="E78" s="193"/>
      <c r="F78" s="64"/>
      <c r="H78" s="7" t="str">
        <f t="shared" si="7"/>
        <v>Leer</v>
      </c>
      <c r="I78" s="283" t="str">
        <f t="shared" si="3"/>
        <v>Leer</v>
      </c>
      <c r="J78" s="7" t="str">
        <f>VLOOKUP($D78,{"29 -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78" s="7">
        <f t="shared" si="4"/>
        <v>0</v>
      </c>
      <c r="L78" s="7">
        <f t="shared" si="5"/>
        <v>0</v>
      </c>
      <c r="M78" s="7">
        <f t="shared" ref="M78:M109" si="8">COUNTIF(E$14:E$213,E78)</f>
        <v>0</v>
      </c>
    </row>
    <row r="79" spans="2:13" ht="15" customHeight="1" x14ac:dyDescent="0.3">
      <c r="B79" s="70" t="str">
        <f t="shared" ref="B79:B142" si="9">IF(SUM(K79:L79)&lt;2,"!!!","")</f>
        <v>!!!</v>
      </c>
      <c r="C79" s="191" t="s">
        <v>213</v>
      </c>
      <c r="D79" s="192"/>
      <c r="E79" s="193"/>
      <c r="F79" s="64"/>
      <c r="H79" s="7" t="str">
        <f t="shared" ref="H79:H110" si="10">IF(D78&lt;&gt;"","Einrichtungen2","Leer")</f>
        <v>Leer</v>
      </c>
      <c r="I79" s="283" t="str">
        <f t="shared" ref="I79:I142" si="11">IF(LEN($D79),VALUE($C79),"Leer")</f>
        <v>Leer</v>
      </c>
      <c r="J79" s="7" t="str">
        <f>VLOOKUP($D79,{"29 -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79" s="7">
        <f t="shared" ref="K79:K142" si="12">IF($D79&lt;&gt;"",1,0)</f>
        <v>0</v>
      </c>
      <c r="L79" s="7">
        <f t="shared" ref="L79:L142" si="13">IF(LEN($E79)&gt;0,1,0)</f>
        <v>0</v>
      </c>
      <c r="M79" s="7">
        <f t="shared" si="8"/>
        <v>0</v>
      </c>
    </row>
    <row r="80" spans="2:13" ht="15" customHeight="1" x14ac:dyDescent="0.3">
      <c r="B80" s="70" t="str">
        <f t="shared" si="9"/>
        <v>!!!</v>
      </c>
      <c r="C80" s="191" t="s">
        <v>214</v>
      </c>
      <c r="D80" s="192"/>
      <c r="E80" s="193"/>
      <c r="F80" s="64"/>
      <c r="H80" s="7" t="str">
        <f t="shared" si="10"/>
        <v>Leer</v>
      </c>
      <c r="I80" s="283" t="str">
        <f t="shared" si="11"/>
        <v>Leer</v>
      </c>
      <c r="J80" s="7" t="str">
        <f>VLOOKUP($D80,{"29 -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80" s="7">
        <f t="shared" si="12"/>
        <v>0</v>
      </c>
      <c r="L80" s="7">
        <f t="shared" si="13"/>
        <v>0</v>
      </c>
      <c r="M80" s="7">
        <f t="shared" si="8"/>
        <v>0</v>
      </c>
    </row>
    <row r="81" spans="2:13" ht="15" customHeight="1" x14ac:dyDescent="0.3">
      <c r="B81" s="70" t="str">
        <f t="shared" si="9"/>
        <v>!!!</v>
      </c>
      <c r="C81" s="191" t="s">
        <v>215</v>
      </c>
      <c r="D81" s="192"/>
      <c r="E81" s="193"/>
      <c r="F81" s="64"/>
      <c r="H81" s="7" t="str">
        <f t="shared" si="10"/>
        <v>Leer</v>
      </c>
      <c r="I81" s="283" t="str">
        <f t="shared" si="11"/>
        <v>Leer</v>
      </c>
      <c r="J81" s="7" t="str">
        <f>VLOOKUP($D81,{"29 -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81" s="7">
        <f t="shared" si="12"/>
        <v>0</v>
      </c>
      <c r="L81" s="7">
        <f t="shared" si="13"/>
        <v>0</v>
      </c>
      <c r="M81" s="7">
        <f t="shared" si="8"/>
        <v>0</v>
      </c>
    </row>
    <row r="82" spans="2:13" ht="15" customHeight="1" x14ac:dyDescent="0.3">
      <c r="B82" s="70" t="str">
        <f t="shared" si="9"/>
        <v>!!!</v>
      </c>
      <c r="C82" s="191" t="s">
        <v>216</v>
      </c>
      <c r="D82" s="192"/>
      <c r="E82" s="193"/>
      <c r="F82" s="64"/>
      <c r="H82" s="7" t="str">
        <f t="shared" si="10"/>
        <v>Leer</v>
      </c>
      <c r="I82" s="283" t="str">
        <f t="shared" si="11"/>
        <v>Leer</v>
      </c>
      <c r="J82" s="7" t="str">
        <f>VLOOKUP($D82,{"29 -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82" s="7">
        <f t="shared" si="12"/>
        <v>0</v>
      </c>
      <c r="L82" s="7">
        <f t="shared" si="13"/>
        <v>0</v>
      </c>
      <c r="M82" s="7">
        <f t="shared" si="8"/>
        <v>0</v>
      </c>
    </row>
    <row r="83" spans="2:13" ht="15" customHeight="1" x14ac:dyDescent="0.3">
      <c r="B83" s="70" t="str">
        <f t="shared" si="9"/>
        <v>!!!</v>
      </c>
      <c r="C83" s="191" t="s">
        <v>217</v>
      </c>
      <c r="D83" s="192"/>
      <c r="E83" s="193"/>
      <c r="F83" s="64"/>
      <c r="H83" s="7" t="str">
        <f t="shared" si="10"/>
        <v>Leer</v>
      </c>
      <c r="I83" s="283" t="str">
        <f t="shared" si="11"/>
        <v>Leer</v>
      </c>
      <c r="J83" s="7" t="str">
        <f>VLOOKUP($D83,{"29 -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83" s="7">
        <f t="shared" si="12"/>
        <v>0</v>
      </c>
      <c r="L83" s="7">
        <f t="shared" si="13"/>
        <v>0</v>
      </c>
      <c r="M83" s="7">
        <f t="shared" si="8"/>
        <v>0</v>
      </c>
    </row>
    <row r="84" spans="2:13" ht="15" customHeight="1" x14ac:dyDescent="0.3">
      <c r="B84" s="70" t="str">
        <f t="shared" si="9"/>
        <v>!!!</v>
      </c>
      <c r="C84" s="191" t="s">
        <v>218</v>
      </c>
      <c r="D84" s="192"/>
      <c r="E84" s="193"/>
      <c r="F84" s="64"/>
      <c r="H84" s="7" t="str">
        <f t="shared" si="10"/>
        <v>Leer</v>
      </c>
      <c r="I84" s="283" t="str">
        <f t="shared" si="11"/>
        <v>Leer</v>
      </c>
      <c r="J84" s="7" t="str">
        <f>VLOOKUP($D84,{"29 -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84" s="7">
        <f t="shared" si="12"/>
        <v>0</v>
      </c>
      <c r="L84" s="7">
        <f t="shared" si="13"/>
        <v>0</v>
      </c>
      <c r="M84" s="7">
        <f t="shared" si="8"/>
        <v>0</v>
      </c>
    </row>
    <row r="85" spans="2:13" ht="15" customHeight="1" x14ac:dyDescent="0.3">
      <c r="B85" s="70" t="str">
        <f t="shared" si="9"/>
        <v>!!!</v>
      </c>
      <c r="C85" s="191" t="s">
        <v>219</v>
      </c>
      <c r="D85" s="192"/>
      <c r="E85" s="193"/>
      <c r="F85" s="64"/>
      <c r="H85" s="7" t="str">
        <f t="shared" si="10"/>
        <v>Leer</v>
      </c>
      <c r="I85" s="283" t="str">
        <f t="shared" si="11"/>
        <v>Leer</v>
      </c>
      <c r="J85" s="7" t="str">
        <f>VLOOKUP($D85,{"29 -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85" s="7">
        <f t="shared" si="12"/>
        <v>0</v>
      </c>
      <c r="L85" s="7">
        <f t="shared" si="13"/>
        <v>0</v>
      </c>
      <c r="M85" s="7">
        <f t="shared" si="8"/>
        <v>0</v>
      </c>
    </row>
    <row r="86" spans="2:13" ht="15" customHeight="1" x14ac:dyDescent="0.3">
      <c r="B86" s="70" t="str">
        <f t="shared" si="9"/>
        <v>!!!</v>
      </c>
      <c r="C86" s="191" t="s">
        <v>220</v>
      </c>
      <c r="D86" s="192"/>
      <c r="E86" s="193"/>
      <c r="F86" s="64"/>
      <c r="H86" s="7" t="str">
        <f t="shared" si="10"/>
        <v>Leer</v>
      </c>
      <c r="I86" s="283" t="str">
        <f t="shared" si="11"/>
        <v>Leer</v>
      </c>
      <c r="J86" s="7" t="str">
        <f>VLOOKUP($D86,{"29 -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86" s="7">
        <f t="shared" si="12"/>
        <v>0</v>
      </c>
      <c r="L86" s="7">
        <f t="shared" si="13"/>
        <v>0</v>
      </c>
      <c r="M86" s="7">
        <f t="shared" si="8"/>
        <v>0</v>
      </c>
    </row>
    <row r="87" spans="2:13" ht="15" customHeight="1" x14ac:dyDescent="0.3">
      <c r="B87" s="70" t="str">
        <f t="shared" si="9"/>
        <v>!!!</v>
      </c>
      <c r="C87" s="191" t="s">
        <v>221</v>
      </c>
      <c r="D87" s="192"/>
      <c r="E87" s="193"/>
      <c r="F87" s="64"/>
      <c r="H87" s="7" t="str">
        <f t="shared" si="10"/>
        <v>Leer</v>
      </c>
      <c r="I87" s="283" t="str">
        <f t="shared" si="11"/>
        <v>Leer</v>
      </c>
      <c r="J87" s="7" t="str">
        <f>VLOOKUP($D87,{"29 -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87" s="7">
        <f t="shared" si="12"/>
        <v>0</v>
      </c>
      <c r="L87" s="7">
        <f t="shared" si="13"/>
        <v>0</v>
      </c>
      <c r="M87" s="7">
        <f t="shared" si="8"/>
        <v>0</v>
      </c>
    </row>
    <row r="88" spans="2:13" ht="15" customHeight="1" x14ac:dyDescent="0.3">
      <c r="B88" s="70" t="str">
        <f t="shared" si="9"/>
        <v>!!!</v>
      </c>
      <c r="C88" s="191" t="s">
        <v>222</v>
      </c>
      <c r="D88" s="192"/>
      <c r="E88" s="193"/>
      <c r="F88" s="64"/>
      <c r="H88" s="7" t="str">
        <f t="shared" si="10"/>
        <v>Leer</v>
      </c>
      <c r="I88" s="283" t="str">
        <f t="shared" si="11"/>
        <v>Leer</v>
      </c>
      <c r="J88" s="7" t="str">
        <f>VLOOKUP($D88,{"29 -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88" s="7">
        <f t="shared" si="12"/>
        <v>0</v>
      </c>
      <c r="L88" s="7">
        <f t="shared" si="13"/>
        <v>0</v>
      </c>
      <c r="M88" s="7">
        <f t="shared" si="8"/>
        <v>0</v>
      </c>
    </row>
    <row r="89" spans="2:13" ht="15" customHeight="1" x14ac:dyDescent="0.3">
      <c r="B89" s="70" t="str">
        <f t="shared" si="9"/>
        <v>!!!</v>
      </c>
      <c r="C89" s="191" t="s">
        <v>223</v>
      </c>
      <c r="D89" s="192"/>
      <c r="E89" s="193"/>
      <c r="F89" s="64"/>
      <c r="H89" s="7" t="str">
        <f t="shared" si="10"/>
        <v>Leer</v>
      </c>
      <c r="I89" s="283" t="str">
        <f t="shared" si="11"/>
        <v>Leer</v>
      </c>
      <c r="J89" s="7" t="str">
        <f>VLOOKUP($D89,{"29 -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89" s="7">
        <f t="shared" si="12"/>
        <v>0</v>
      </c>
      <c r="L89" s="7">
        <f t="shared" si="13"/>
        <v>0</v>
      </c>
      <c r="M89" s="7">
        <f t="shared" si="8"/>
        <v>0</v>
      </c>
    </row>
    <row r="90" spans="2:13" ht="15" customHeight="1" x14ac:dyDescent="0.3">
      <c r="B90" s="70" t="str">
        <f t="shared" si="9"/>
        <v>!!!</v>
      </c>
      <c r="C90" s="191" t="s">
        <v>224</v>
      </c>
      <c r="D90" s="192"/>
      <c r="E90" s="193"/>
      <c r="F90" s="64"/>
      <c r="H90" s="7" t="str">
        <f t="shared" si="10"/>
        <v>Leer</v>
      </c>
      <c r="I90" s="283" t="str">
        <f t="shared" si="11"/>
        <v>Leer</v>
      </c>
      <c r="J90" s="7" t="str">
        <f>VLOOKUP($D90,{"29 -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90" s="7">
        <f t="shared" si="12"/>
        <v>0</v>
      </c>
      <c r="L90" s="7">
        <f t="shared" si="13"/>
        <v>0</v>
      </c>
      <c r="M90" s="7">
        <f t="shared" si="8"/>
        <v>0</v>
      </c>
    </row>
    <row r="91" spans="2:13" ht="15" customHeight="1" x14ac:dyDescent="0.3">
      <c r="B91" s="70" t="str">
        <f t="shared" si="9"/>
        <v>!!!</v>
      </c>
      <c r="C91" s="191" t="s">
        <v>225</v>
      </c>
      <c r="D91" s="192"/>
      <c r="E91" s="193"/>
      <c r="F91" s="64"/>
      <c r="H91" s="7" t="str">
        <f t="shared" si="10"/>
        <v>Leer</v>
      </c>
      <c r="I91" s="283" t="str">
        <f t="shared" si="11"/>
        <v>Leer</v>
      </c>
      <c r="J91" s="7" t="str">
        <f>VLOOKUP($D91,{"29 -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91" s="7">
        <f t="shared" si="12"/>
        <v>0</v>
      </c>
      <c r="L91" s="7">
        <f t="shared" si="13"/>
        <v>0</v>
      </c>
      <c r="M91" s="7">
        <f t="shared" si="8"/>
        <v>0</v>
      </c>
    </row>
    <row r="92" spans="2:13" ht="15" customHeight="1" x14ac:dyDescent="0.3">
      <c r="B92" s="70" t="str">
        <f t="shared" si="9"/>
        <v>!!!</v>
      </c>
      <c r="C92" s="191" t="s">
        <v>226</v>
      </c>
      <c r="D92" s="192"/>
      <c r="E92" s="193"/>
      <c r="F92" s="64"/>
      <c r="H92" s="7" t="str">
        <f t="shared" si="10"/>
        <v>Leer</v>
      </c>
      <c r="I92" s="283" t="str">
        <f t="shared" si="11"/>
        <v>Leer</v>
      </c>
      <c r="J92" s="7" t="str">
        <f>VLOOKUP($D92,{"29 -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92" s="7">
        <f t="shared" si="12"/>
        <v>0</v>
      </c>
      <c r="L92" s="7">
        <f t="shared" si="13"/>
        <v>0</v>
      </c>
      <c r="M92" s="7">
        <f t="shared" si="8"/>
        <v>0</v>
      </c>
    </row>
    <row r="93" spans="2:13" ht="15" customHeight="1" x14ac:dyDescent="0.3">
      <c r="B93" s="70" t="str">
        <f t="shared" si="9"/>
        <v>!!!</v>
      </c>
      <c r="C93" s="191" t="s">
        <v>227</v>
      </c>
      <c r="D93" s="192"/>
      <c r="E93" s="193"/>
      <c r="F93" s="64"/>
      <c r="H93" s="7" t="str">
        <f t="shared" si="10"/>
        <v>Leer</v>
      </c>
      <c r="I93" s="283" t="str">
        <f t="shared" si="11"/>
        <v>Leer</v>
      </c>
      <c r="J93" s="7" t="str">
        <f>VLOOKUP($D93,{"29 -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93" s="7">
        <f t="shared" si="12"/>
        <v>0</v>
      </c>
      <c r="L93" s="7">
        <f t="shared" si="13"/>
        <v>0</v>
      </c>
      <c r="M93" s="7">
        <f t="shared" si="8"/>
        <v>0</v>
      </c>
    </row>
    <row r="94" spans="2:13" ht="15" customHeight="1" x14ac:dyDescent="0.3">
      <c r="B94" s="70" t="str">
        <f t="shared" si="9"/>
        <v>!!!</v>
      </c>
      <c r="C94" s="191" t="s">
        <v>228</v>
      </c>
      <c r="D94" s="192"/>
      <c r="E94" s="193"/>
      <c r="F94" s="64"/>
      <c r="H94" s="7" t="str">
        <f t="shared" si="10"/>
        <v>Leer</v>
      </c>
      <c r="I94" s="283" t="str">
        <f t="shared" si="11"/>
        <v>Leer</v>
      </c>
      <c r="J94" s="7" t="str">
        <f>VLOOKUP($D94,{"29 -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94" s="7">
        <f t="shared" si="12"/>
        <v>0</v>
      </c>
      <c r="L94" s="7">
        <f t="shared" si="13"/>
        <v>0</v>
      </c>
      <c r="M94" s="7">
        <f t="shared" si="8"/>
        <v>0</v>
      </c>
    </row>
    <row r="95" spans="2:13" ht="15" customHeight="1" x14ac:dyDescent="0.3">
      <c r="B95" s="70" t="str">
        <f t="shared" si="9"/>
        <v>!!!</v>
      </c>
      <c r="C95" s="191" t="s">
        <v>229</v>
      </c>
      <c r="D95" s="192"/>
      <c r="E95" s="193"/>
      <c r="F95" s="64"/>
      <c r="H95" s="7" t="str">
        <f t="shared" si="10"/>
        <v>Leer</v>
      </c>
      <c r="I95" s="283" t="str">
        <f t="shared" si="11"/>
        <v>Leer</v>
      </c>
      <c r="J95" s="7" t="str">
        <f>VLOOKUP($D95,{"29 -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95" s="7">
        <f t="shared" si="12"/>
        <v>0</v>
      </c>
      <c r="L95" s="7">
        <f t="shared" si="13"/>
        <v>0</v>
      </c>
      <c r="M95" s="7">
        <f t="shared" si="8"/>
        <v>0</v>
      </c>
    </row>
    <row r="96" spans="2:13" ht="15" customHeight="1" x14ac:dyDescent="0.3">
      <c r="B96" s="70" t="str">
        <f t="shared" si="9"/>
        <v>!!!</v>
      </c>
      <c r="C96" s="191" t="s">
        <v>230</v>
      </c>
      <c r="D96" s="192"/>
      <c r="E96" s="193"/>
      <c r="F96" s="64"/>
      <c r="H96" s="7" t="str">
        <f t="shared" si="10"/>
        <v>Leer</v>
      </c>
      <c r="I96" s="283" t="str">
        <f t="shared" si="11"/>
        <v>Leer</v>
      </c>
      <c r="J96" s="7" t="str">
        <f>VLOOKUP($D96,{"29 -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96" s="7">
        <f t="shared" si="12"/>
        <v>0</v>
      </c>
      <c r="L96" s="7">
        <f t="shared" si="13"/>
        <v>0</v>
      </c>
      <c r="M96" s="7">
        <f t="shared" si="8"/>
        <v>0</v>
      </c>
    </row>
    <row r="97" spans="2:13" ht="15" customHeight="1" x14ac:dyDescent="0.3">
      <c r="B97" s="70" t="str">
        <f t="shared" si="9"/>
        <v>!!!</v>
      </c>
      <c r="C97" s="191" t="s">
        <v>231</v>
      </c>
      <c r="D97" s="192"/>
      <c r="E97" s="193"/>
      <c r="F97" s="64"/>
      <c r="H97" s="7" t="str">
        <f t="shared" si="10"/>
        <v>Leer</v>
      </c>
      <c r="I97" s="283" t="str">
        <f t="shared" si="11"/>
        <v>Leer</v>
      </c>
      <c r="J97" s="7" t="str">
        <f>VLOOKUP($D97,{"29 -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97" s="7">
        <f t="shared" si="12"/>
        <v>0</v>
      </c>
      <c r="L97" s="7">
        <f t="shared" si="13"/>
        <v>0</v>
      </c>
      <c r="M97" s="7">
        <f t="shared" si="8"/>
        <v>0</v>
      </c>
    </row>
    <row r="98" spans="2:13" ht="15" customHeight="1" x14ac:dyDescent="0.3">
      <c r="B98" s="70" t="str">
        <f t="shared" si="9"/>
        <v>!!!</v>
      </c>
      <c r="C98" s="191" t="s">
        <v>232</v>
      </c>
      <c r="D98" s="192"/>
      <c r="E98" s="193"/>
      <c r="F98" s="64"/>
      <c r="H98" s="7" t="str">
        <f t="shared" si="10"/>
        <v>Leer</v>
      </c>
      <c r="I98" s="283" t="str">
        <f t="shared" si="11"/>
        <v>Leer</v>
      </c>
      <c r="J98" s="7" t="str">
        <f>VLOOKUP($D98,{"29 -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98" s="7">
        <f t="shared" si="12"/>
        <v>0</v>
      </c>
      <c r="L98" s="7">
        <f t="shared" si="13"/>
        <v>0</v>
      </c>
      <c r="M98" s="7">
        <f t="shared" si="8"/>
        <v>0</v>
      </c>
    </row>
    <row r="99" spans="2:13" ht="15" customHeight="1" x14ac:dyDescent="0.3">
      <c r="B99" s="70" t="str">
        <f t="shared" si="9"/>
        <v>!!!</v>
      </c>
      <c r="C99" s="191" t="s">
        <v>233</v>
      </c>
      <c r="D99" s="192"/>
      <c r="E99" s="193"/>
      <c r="F99" s="64"/>
      <c r="H99" s="7" t="str">
        <f t="shared" si="10"/>
        <v>Leer</v>
      </c>
      <c r="I99" s="283" t="str">
        <f t="shared" si="11"/>
        <v>Leer</v>
      </c>
      <c r="J99" s="7" t="str">
        <f>VLOOKUP($D99,{"29 -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99" s="7">
        <f t="shared" si="12"/>
        <v>0</v>
      </c>
      <c r="L99" s="7">
        <f t="shared" si="13"/>
        <v>0</v>
      </c>
      <c r="M99" s="7">
        <f t="shared" si="8"/>
        <v>0</v>
      </c>
    </row>
    <row r="100" spans="2:13" ht="15" customHeight="1" x14ac:dyDescent="0.3">
      <c r="B100" s="70" t="str">
        <f t="shared" si="9"/>
        <v>!!!</v>
      </c>
      <c r="C100" s="191" t="s">
        <v>234</v>
      </c>
      <c r="D100" s="192"/>
      <c r="E100" s="193"/>
      <c r="F100" s="64"/>
      <c r="H100" s="7" t="str">
        <f t="shared" si="10"/>
        <v>Leer</v>
      </c>
      <c r="I100" s="283" t="str">
        <f t="shared" si="11"/>
        <v>Leer</v>
      </c>
      <c r="J100" s="7" t="str">
        <f>VLOOKUP($D100,{"29 -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00" s="7">
        <f t="shared" si="12"/>
        <v>0</v>
      </c>
      <c r="L100" s="7">
        <f t="shared" si="13"/>
        <v>0</v>
      </c>
      <c r="M100" s="7">
        <f t="shared" si="8"/>
        <v>0</v>
      </c>
    </row>
    <row r="101" spans="2:13" ht="15" customHeight="1" x14ac:dyDescent="0.3">
      <c r="B101" s="70" t="str">
        <f t="shared" si="9"/>
        <v>!!!</v>
      </c>
      <c r="C101" s="191" t="s">
        <v>235</v>
      </c>
      <c r="D101" s="192"/>
      <c r="E101" s="193"/>
      <c r="F101" s="64"/>
      <c r="H101" s="7" t="str">
        <f t="shared" si="10"/>
        <v>Leer</v>
      </c>
      <c r="I101" s="283" t="str">
        <f t="shared" si="11"/>
        <v>Leer</v>
      </c>
      <c r="J101" s="7" t="str">
        <f>VLOOKUP($D101,{"29 -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01" s="7">
        <f t="shared" si="12"/>
        <v>0</v>
      </c>
      <c r="L101" s="7">
        <f t="shared" si="13"/>
        <v>0</v>
      </c>
      <c r="M101" s="7">
        <f t="shared" si="8"/>
        <v>0</v>
      </c>
    </row>
    <row r="102" spans="2:13" ht="15" customHeight="1" x14ac:dyDescent="0.3">
      <c r="B102" s="70" t="str">
        <f t="shared" si="9"/>
        <v>!!!</v>
      </c>
      <c r="C102" s="191" t="s">
        <v>236</v>
      </c>
      <c r="D102" s="192"/>
      <c r="E102" s="193"/>
      <c r="F102" s="64"/>
      <c r="H102" s="7" t="str">
        <f t="shared" si="10"/>
        <v>Leer</v>
      </c>
      <c r="I102" s="283" t="str">
        <f t="shared" si="11"/>
        <v>Leer</v>
      </c>
      <c r="J102" s="7" t="str">
        <f>VLOOKUP($D102,{"29 -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02" s="7">
        <f t="shared" si="12"/>
        <v>0</v>
      </c>
      <c r="L102" s="7">
        <f t="shared" si="13"/>
        <v>0</v>
      </c>
      <c r="M102" s="7">
        <f t="shared" si="8"/>
        <v>0</v>
      </c>
    </row>
    <row r="103" spans="2:13" ht="15" customHeight="1" x14ac:dyDescent="0.3">
      <c r="B103" s="70" t="str">
        <f t="shared" si="9"/>
        <v>!!!</v>
      </c>
      <c r="C103" s="191" t="s">
        <v>237</v>
      </c>
      <c r="D103" s="192"/>
      <c r="E103" s="193"/>
      <c r="F103" s="64"/>
      <c r="H103" s="7" t="str">
        <f t="shared" si="10"/>
        <v>Leer</v>
      </c>
      <c r="I103" s="283" t="str">
        <f t="shared" si="11"/>
        <v>Leer</v>
      </c>
      <c r="J103" s="7" t="str">
        <f>VLOOKUP($D103,{"29 -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03" s="7">
        <f t="shared" si="12"/>
        <v>0</v>
      </c>
      <c r="L103" s="7">
        <f t="shared" si="13"/>
        <v>0</v>
      </c>
      <c r="M103" s="7">
        <f t="shared" si="8"/>
        <v>0</v>
      </c>
    </row>
    <row r="104" spans="2:13" ht="15" customHeight="1" x14ac:dyDescent="0.3">
      <c r="B104" s="70" t="str">
        <f t="shared" si="9"/>
        <v>!!!</v>
      </c>
      <c r="C104" s="191" t="s">
        <v>238</v>
      </c>
      <c r="D104" s="192"/>
      <c r="E104" s="193"/>
      <c r="F104" s="64"/>
      <c r="H104" s="7" t="str">
        <f t="shared" si="10"/>
        <v>Leer</v>
      </c>
      <c r="I104" s="283" t="str">
        <f t="shared" si="11"/>
        <v>Leer</v>
      </c>
      <c r="J104" s="7" t="str">
        <f>VLOOKUP($D104,{"29 -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04" s="7">
        <f t="shared" si="12"/>
        <v>0</v>
      </c>
      <c r="L104" s="7">
        <f t="shared" si="13"/>
        <v>0</v>
      </c>
      <c r="M104" s="7">
        <f t="shared" si="8"/>
        <v>0</v>
      </c>
    </row>
    <row r="105" spans="2:13" ht="15" customHeight="1" x14ac:dyDescent="0.3">
      <c r="B105" s="70" t="str">
        <f t="shared" si="9"/>
        <v>!!!</v>
      </c>
      <c r="C105" s="191" t="s">
        <v>239</v>
      </c>
      <c r="D105" s="192"/>
      <c r="E105" s="193"/>
      <c r="F105" s="64"/>
      <c r="H105" s="7" t="str">
        <f t="shared" si="10"/>
        <v>Leer</v>
      </c>
      <c r="I105" s="283" t="str">
        <f t="shared" si="11"/>
        <v>Leer</v>
      </c>
      <c r="J105" s="7" t="str">
        <f>VLOOKUP($D105,{"29 -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05" s="7">
        <f t="shared" si="12"/>
        <v>0</v>
      </c>
      <c r="L105" s="7">
        <f t="shared" si="13"/>
        <v>0</v>
      </c>
      <c r="M105" s="7">
        <f t="shared" si="8"/>
        <v>0</v>
      </c>
    </row>
    <row r="106" spans="2:13" ht="15" customHeight="1" x14ac:dyDescent="0.3">
      <c r="B106" s="70" t="str">
        <f t="shared" si="9"/>
        <v>!!!</v>
      </c>
      <c r="C106" s="191" t="s">
        <v>240</v>
      </c>
      <c r="D106" s="192"/>
      <c r="E106" s="193"/>
      <c r="F106" s="64"/>
      <c r="H106" s="7" t="str">
        <f t="shared" si="10"/>
        <v>Leer</v>
      </c>
      <c r="I106" s="283" t="str">
        <f t="shared" si="11"/>
        <v>Leer</v>
      </c>
      <c r="J106" s="7" t="str">
        <f>VLOOKUP($D106,{"29 -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06" s="7">
        <f t="shared" si="12"/>
        <v>0</v>
      </c>
      <c r="L106" s="7">
        <f t="shared" si="13"/>
        <v>0</v>
      </c>
      <c r="M106" s="7">
        <f t="shared" si="8"/>
        <v>0</v>
      </c>
    </row>
    <row r="107" spans="2:13" ht="15" customHeight="1" x14ac:dyDescent="0.3">
      <c r="B107" s="70" t="str">
        <f t="shared" si="9"/>
        <v>!!!</v>
      </c>
      <c r="C107" s="191" t="s">
        <v>241</v>
      </c>
      <c r="D107" s="192"/>
      <c r="E107" s="193"/>
      <c r="F107" s="64"/>
      <c r="H107" s="7" t="str">
        <f t="shared" si="10"/>
        <v>Leer</v>
      </c>
      <c r="I107" s="283" t="str">
        <f t="shared" si="11"/>
        <v>Leer</v>
      </c>
      <c r="J107" s="7" t="str">
        <f>VLOOKUP($D107,{"29 -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07" s="7">
        <f t="shared" si="12"/>
        <v>0</v>
      </c>
      <c r="L107" s="7">
        <f t="shared" si="13"/>
        <v>0</v>
      </c>
      <c r="M107" s="7">
        <f t="shared" si="8"/>
        <v>0</v>
      </c>
    </row>
    <row r="108" spans="2:13" ht="15" customHeight="1" x14ac:dyDescent="0.3">
      <c r="B108" s="70" t="str">
        <f t="shared" si="9"/>
        <v>!!!</v>
      </c>
      <c r="C108" s="191" t="s">
        <v>242</v>
      </c>
      <c r="D108" s="192"/>
      <c r="E108" s="193"/>
      <c r="F108" s="64"/>
      <c r="H108" s="7" t="str">
        <f t="shared" si="10"/>
        <v>Leer</v>
      </c>
      <c r="I108" s="283" t="str">
        <f t="shared" si="11"/>
        <v>Leer</v>
      </c>
      <c r="J108" s="7" t="str">
        <f>VLOOKUP($D108,{"29 -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08" s="7">
        <f t="shared" si="12"/>
        <v>0</v>
      </c>
      <c r="L108" s="7">
        <f t="shared" si="13"/>
        <v>0</v>
      </c>
      <c r="M108" s="7">
        <f t="shared" si="8"/>
        <v>0</v>
      </c>
    </row>
    <row r="109" spans="2:13" ht="15" customHeight="1" x14ac:dyDescent="0.3">
      <c r="B109" s="70" t="str">
        <f t="shared" si="9"/>
        <v>!!!</v>
      </c>
      <c r="C109" s="191" t="s">
        <v>243</v>
      </c>
      <c r="D109" s="192"/>
      <c r="E109" s="193"/>
      <c r="F109" s="64"/>
      <c r="H109" s="7" t="str">
        <f t="shared" si="10"/>
        <v>Leer</v>
      </c>
      <c r="I109" s="283" t="str">
        <f t="shared" si="11"/>
        <v>Leer</v>
      </c>
      <c r="J109" s="7" t="str">
        <f>VLOOKUP($D109,{"29 -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09" s="7">
        <f t="shared" si="12"/>
        <v>0</v>
      </c>
      <c r="L109" s="7">
        <f t="shared" si="13"/>
        <v>0</v>
      </c>
      <c r="M109" s="7">
        <f t="shared" si="8"/>
        <v>0</v>
      </c>
    </row>
    <row r="110" spans="2:13" ht="15" customHeight="1" x14ac:dyDescent="0.3">
      <c r="B110" s="70" t="str">
        <f t="shared" si="9"/>
        <v>!!!</v>
      </c>
      <c r="C110" s="191" t="s">
        <v>244</v>
      </c>
      <c r="D110" s="192"/>
      <c r="E110" s="193"/>
      <c r="F110" s="64"/>
      <c r="H110" s="7" t="str">
        <f t="shared" si="10"/>
        <v>Leer</v>
      </c>
      <c r="I110" s="283" t="str">
        <f t="shared" si="11"/>
        <v>Leer</v>
      </c>
      <c r="J110" s="7" t="str">
        <f>VLOOKUP($D110,{"29 -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10" s="7">
        <f t="shared" si="12"/>
        <v>0</v>
      </c>
      <c r="L110" s="7">
        <f t="shared" si="13"/>
        <v>0</v>
      </c>
      <c r="M110" s="7">
        <f t="shared" ref="M110:M141" si="14">COUNTIF(E$14:E$213,E110)</f>
        <v>0</v>
      </c>
    </row>
    <row r="111" spans="2:13" ht="15" customHeight="1" x14ac:dyDescent="0.3">
      <c r="B111" s="70" t="str">
        <f t="shared" si="9"/>
        <v>!!!</v>
      </c>
      <c r="C111" s="191" t="s">
        <v>245</v>
      </c>
      <c r="D111" s="192"/>
      <c r="E111" s="193"/>
      <c r="F111" s="64"/>
      <c r="H111" s="7" t="str">
        <f t="shared" ref="H111:H142" si="15">IF(D110&lt;&gt;"","Einrichtungen2","Leer")</f>
        <v>Leer</v>
      </c>
      <c r="I111" s="283" t="str">
        <f t="shared" si="11"/>
        <v>Leer</v>
      </c>
      <c r="J111" s="7" t="str">
        <f>VLOOKUP($D111,{"29 -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11" s="7">
        <f t="shared" si="12"/>
        <v>0</v>
      </c>
      <c r="L111" s="7">
        <f t="shared" si="13"/>
        <v>0</v>
      </c>
      <c r="M111" s="7">
        <f t="shared" si="14"/>
        <v>0</v>
      </c>
    </row>
    <row r="112" spans="2:13" ht="15" customHeight="1" x14ac:dyDescent="0.3">
      <c r="B112" s="70" t="str">
        <f t="shared" si="9"/>
        <v>!!!</v>
      </c>
      <c r="C112" s="191" t="s">
        <v>246</v>
      </c>
      <c r="D112" s="192"/>
      <c r="E112" s="193"/>
      <c r="F112" s="64"/>
      <c r="H112" s="7" t="str">
        <f t="shared" si="15"/>
        <v>Leer</v>
      </c>
      <c r="I112" s="283" t="str">
        <f t="shared" si="11"/>
        <v>Leer</v>
      </c>
      <c r="J112" s="7" t="str">
        <f>VLOOKUP($D112,{"29 -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12" s="7">
        <f t="shared" si="12"/>
        <v>0</v>
      </c>
      <c r="L112" s="7">
        <f t="shared" si="13"/>
        <v>0</v>
      </c>
      <c r="M112" s="7">
        <f t="shared" si="14"/>
        <v>0</v>
      </c>
    </row>
    <row r="113" spans="2:13" ht="15" customHeight="1" x14ac:dyDescent="0.3">
      <c r="B113" s="70" t="str">
        <f t="shared" si="9"/>
        <v>!!!</v>
      </c>
      <c r="C113" s="191" t="s">
        <v>247</v>
      </c>
      <c r="D113" s="192"/>
      <c r="E113" s="193"/>
      <c r="F113" s="64"/>
      <c r="H113" s="7" t="str">
        <f t="shared" si="15"/>
        <v>Leer</v>
      </c>
      <c r="I113" s="283" t="str">
        <f t="shared" si="11"/>
        <v>Leer</v>
      </c>
      <c r="J113" s="7" t="str">
        <f>VLOOKUP($D113,{"29 -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13" s="7">
        <f t="shared" si="12"/>
        <v>0</v>
      </c>
      <c r="L113" s="7">
        <f t="shared" si="13"/>
        <v>0</v>
      </c>
      <c r="M113" s="7">
        <f t="shared" si="14"/>
        <v>0</v>
      </c>
    </row>
    <row r="114" spans="2:13" ht="15" customHeight="1" x14ac:dyDescent="0.3">
      <c r="B114" s="70" t="str">
        <f t="shared" si="9"/>
        <v>!!!</v>
      </c>
      <c r="C114" s="191" t="s">
        <v>266</v>
      </c>
      <c r="D114" s="192"/>
      <c r="E114" s="193"/>
      <c r="F114" s="64"/>
      <c r="H114" s="7" t="str">
        <f t="shared" si="15"/>
        <v>Leer</v>
      </c>
      <c r="I114" s="283" t="str">
        <f t="shared" si="11"/>
        <v>Leer</v>
      </c>
      <c r="J114" s="7" t="str">
        <f>VLOOKUP($D114,{"29 -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14" s="7">
        <f t="shared" si="12"/>
        <v>0</v>
      </c>
      <c r="L114" s="7">
        <f t="shared" si="13"/>
        <v>0</v>
      </c>
      <c r="M114" s="7">
        <f t="shared" si="14"/>
        <v>0</v>
      </c>
    </row>
    <row r="115" spans="2:13" ht="15" customHeight="1" x14ac:dyDescent="0.3">
      <c r="B115" s="70" t="str">
        <f t="shared" si="9"/>
        <v>!!!</v>
      </c>
      <c r="C115" s="191" t="s">
        <v>267</v>
      </c>
      <c r="D115" s="192"/>
      <c r="E115" s="193"/>
      <c r="F115" s="64"/>
      <c r="H115" s="7" t="str">
        <f t="shared" si="15"/>
        <v>Leer</v>
      </c>
      <c r="I115" s="283" t="str">
        <f t="shared" si="11"/>
        <v>Leer</v>
      </c>
      <c r="J115" s="7" t="str">
        <f>VLOOKUP($D115,{"29 -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15" s="7">
        <f t="shared" si="12"/>
        <v>0</v>
      </c>
      <c r="L115" s="7">
        <f t="shared" si="13"/>
        <v>0</v>
      </c>
      <c r="M115" s="7">
        <f t="shared" si="14"/>
        <v>0</v>
      </c>
    </row>
    <row r="116" spans="2:13" ht="15" customHeight="1" x14ac:dyDescent="0.3">
      <c r="B116" s="70" t="str">
        <f t="shared" si="9"/>
        <v>!!!</v>
      </c>
      <c r="C116" s="191" t="s">
        <v>268</v>
      </c>
      <c r="D116" s="192"/>
      <c r="E116" s="193"/>
      <c r="F116" s="64"/>
      <c r="H116" s="7" t="str">
        <f t="shared" si="15"/>
        <v>Leer</v>
      </c>
      <c r="I116" s="283" t="str">
        <f t="shared" si="11"/>
        <v>Leer</v>
      </c>
      <c r="J116" s="7" t="str">
        <f>VLOOKUP($D116,{"29 -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16" s="7">
        <f t="shared" si="12"/>
        <v>0</v>
      </c>
      <c r="L116" s="7">
        <f t="shared" si="13"/>
        <v>0</v>
      </c>
      <c r="M116" s="7">
        <f t="shared" si="14"/>
        <v>0</v>
      </c>
    </row>
    <row r="117" spans="2:13" ht="15" customHeight="1" x14ac:dyDescent="0.3">
      <c r="B117" s="70" t="str">
        <f t="shared" si="9"/>
        <v>!!!</v>
      </c>
      <c r="C117" s="191" t="s">
        <v>269</v>
      </c>
      <c r="D117" s="192"/>
      <c r="E117" s="193"/>
      <c r="F117" s="64"/>
      <c r="H117" s="7" t="str">
        <f t="shared" si="15"/>
        <v>Leer</v>
      </c>
      <c r="I117" s="283" t="str">
        <f t="shared" si="11"/>
        <v>Leer</v>
      </c>
      <c r="J117" s="7" t="str">
        <f>VLOOKUP($D117,{"29 -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17" s="7">
        <f t="shared" si="12"/>
        <v>0</v>
      </c>
      <c r="L117" s="7">
        <f t="shared" si="13"/>
        <v>0</v>
      </c>
      <c r="M117" s="7">
        <f t="shared" si="14"/>
        <v>0</v>
      </c>
    </row>
    <row r="118" spans="2:13" ht="15" customHeight="1" x14ac:dyDescent="0.3">
      <c r="B118" s="70" t="str">
        <f t="shared" si="9"/>
        <v>!!!</v>
      </c>
      <c r="C118" s="191" t="s">
        <v>270</v>
      </c>
      <c r="D118" s="192"/>
      <c r="E118" s="193"/>
      <c r="F118" s="64"/>
      <c r="H118" s="7" t="str">
        <f t="shared" si="15"/>
        <v>Leer</v>
      </c>
      <c r="I118" s="283" t="str">
        <f t="shared" si="11"/>
        <v>Leer</v>
      </c>
      <c r="J118" s="7" t="str">
        <f>VLOOKUP($D118,{"29 -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18" s="7">
        <f t="shared" si="12"/>
        <v>0</v>
      </c>
      <c r="L118" s="7">
        <f t="shared" si="13"/>
        <v>0</v>
      </c>
      <c r="M118" s="7">
        <f t="shared" si="14"/>
        <v>0</v>
      </c>
    </row>
    <row r="119" spans="2:13" ht="15" customHeight="1" x14ac:dyDescent="0.3">
      <c r="B119" s="70" t="str">
        <f t="shared" si="9"/>
        <v>!!!</v>
      </c>
      <c r="C119" s="191" t="s">
        <v>271</v>
      </c>
      <c r="D119" s="192"/>
      <c r="E119" s="193"/>
      <c r="F119" s="64"/>
      <c r="H119" s="7" t="str">
        <f t="shared" si="15"/>
        <v>Leer</v>
      </c>
      <c r="I119" s="283" t="str">
        <f t="shared" si="11"/>
        <v>Leer</v>
      </c>
      <c r="J119" s="7" t="str">
        <f>VLOOKUP($D119,{"29 -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19" s="7">
        <f t="shared" si="12"/>
        <v>0</v>
      </c>
      <c r="L119" s="7">
        <f t="shared" si="13"/>
        <v>0</v>
      </c>
      <c r="M119" s="7">
        <f t="shared" si="14"/>
        <v>0</v>
      </c>
    </row>
    <row r="120" spans="2:13" ht="15" customHeight="1" x14ac:dyDescent="0.3">
      <c r="B120" s="70" t="str">
        <f t="shared" si="9"/>
        <v>!!!</v>
      </c>
      <c r="C120" s="191" t="s">
        <v>272</v>
      </c>
      <c r="D120" s="192"/>
      <c r="E120" s="193"/>
      <c r="F120" s="64"/>
      <c r="H120" s="7" t="str">
        <f t="shared" si="15"/>
        <v>Leer</v>
      </c>
      <c r="I120" s="283" t="str">
        <f t="shared" si="11"/>
        <v>Leer</v>
      </c>
      <c r="J120" s="7" t="str">
        <f>VLOOKUP($D120,{"29 -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20" s="7">
        <f t="shared" si="12"/>
        <v>0</v>
      </c>
      <c r="L120" s="7">
        <f t="shared" si="13"/>
        <v>0</v>
      </c>
      <c r="M120" s="7">
        <f t="shared" si="14"/>
        <v>0</v>
      </c>
    </row>
    <row r="121" spans="2:13" ht="15" customHeight="1" x14ac:dyDescent="0.3">
      <c r="B121" s="70" t="str">
        <f t="shared" si="9"/>
        <v>!!!</v>
      </c>
      <c r="C121" s="191" t="s">
        <v>273</v>
      </c>
      <c r="D121" s="192"/>
      <c r="E121" s="193"/>
      <c r="F121" s="64"/>
      <c r="H121" s="7" t="str">
        <f t="shared" si="15"/>
        <v>Leer</v>
      </c>
      <c r="I121" s="283" t="str">
        <f t="shared" si="11"/>
        <v>Leer</v>
      </c>
      <c r="J121" s="7" t="str">
        <f>VLOOKUP($D121,{"29 -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21" s="7">
        <f t="shared" si="12"/>
        <v>0</v>
      </c>
      <c r="L121" s="7">
        <f t="shared" si="13"/>
        <v>0</v>
      </c>
      <c r="M121" s="7">
        <f t="shared" si="14"/>
        <v>0</v>
      </c>
    </row>
    <row r="122" spans="2:13" ht="15" customHeight="1" x14ac:dyDescent="0.3">
      <c r="B122" s="70" t="str">
        <f t="shared" si="9"/>
        <v>!!!</v>
      </c>
      <c r="C122" s="191" t="s">
        <v>274</v>
      </c>
      <c r="D122" s="192"/>
      <c r="E122" s="193"/>
      <c r="F122" s="64"/>
      <c r="H122" s="7" t="str">
        <f t="shared" si="15"/>
        <v>Leer</v>
      </c>
      <c r="I122" s="283" t="str">
        <f t="shared" si="11"/>
        <v>Leer</v>
      </c>
      <c r="J122" s="7" t="str">
        <f>VLOOKUP($D122,{"29 -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22" s="7">
        <f t="shared" si="12"/>
        <v>0</v>
      </c>
      <c r="L122" s="7">
        <f t="shared" si="13"/>
        <v>0</v>
      </c>
      <c r="M122" s="7">
        <f t="shared" si="14"/>
        <v>0</v>
      </c>
    </row>
    <row r="123" spans="2:13" ht="15" customHeight="1" x14ac:dyDescent="0.3">
      <c r="B123" s="70" t="str">
        <f t="shared" si="9"/>
        <v>!!!</v>
      </c>
      <c r="C123" s="191" t="s">
        <v>275</v>
      </c>
      <c r="D123" s="192"/>
      <c r="E123" s="193"/>
      <c r="F123" s="64"/>
      <c r="H123" s="7" t="str">
        <f t="shared" si="15"/>
        <v>Leer</v>
      </c>
      <c r="I123" s="283" t="str">
        <f t="shared" si="11"/>
        <v>Leer</v>
      </c>
      <c r="J123" s="7" t="str">
        <f>VLOOKUP($D123,{"29 -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23" s="7">
        <f t="shared" si="12"/>
        <v>0</v>
      </c>
      <c r="L123" s="7">
        <f t="shared" si="13"/>
        <v>0</v>
      </c>
      <c r="M123" s="7">
        <f t="shared" si="14"/>
        <v>0</v>
      </c>
    </row>
    <row r="124" spans="2:13" ht="15" customHeight="1" x14ac:dyDescent="0.3">
      <c r="B124" s="70" t="str">
        <f t="shared" si="9"/>
        <v>!!!</v>
      </c>
      <c r="C124" s="191" t="s">
        <v>276</v>
      </c>
      <c r="D124" s="192"/>
      <c r="E124" s="193"/>
      <c r="F124" s="64"/>
      <c r="H124" s="7" t="str">
        <f t="shared" si="15"/>
        <v>Leer</v>
      </c>
      <c r="I124" s="283" t="str">
        <f t="shared" si="11"/>
        <v>Leer</v>
      </c>
      <c r="J124" s="7" t="str">
        <f>VLOOKUP($D124,{"29 -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24" s="7">
        <f t="shared" si="12"/>
        <v>0</v>
      </c>
      <c r="L124" s="7">
        <f t="shared" si="13"/>
        <v>0</v>
      </c>
      <c r="M124" s="7">
        <f t="shared" si="14"/>
        <v>0</v>
      </c>
    </row>
    <row r="125" spans="2:13" ht="15" customHeight="1" x14ac:dyDescent="0.3">
      <c r="B125" s="70" t="str">
        <f t="shared" si="9"/>
        <v>!!!</v>
      </c>
      <c r="C125" s="191" t="s">
        <v>277</v>
      </c>
      <c r="D125" s="192"/>
      <c r="E125" s="193"/>
      <c r="F125" s="64"/>
      <c r="H125" s="7" t="str">
        <f t="shared" si="15"/>
        <v>Leer</v>
      </c>
      <c r="I125" s="283" t="str">
        <f t="shared" si="11"/>
        <v>Leer</v>
      </c>
      <c r="J125" s="7" t="str">
        <f>VLOOKUP($D125,{"29 -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25" s="7">
        <f t="shared" si="12"/>
        <v>0</v>
      </c>
      <c r="L125" s="7">
        <f t="shared" si="13"/>
        <v>0</v>
      </c>
      <c r="M125" s="7">
        <f t="shared" si="14"/>
        <v>0</v>
      </c>
    </row>
    <row r="126" spans="2:13" ht="15" customHeight="1" x14ac:dyDescent="0.3">
      <c r="B126" s="70" t="str">
        <f t="shared" si="9"/>
        <v>!!!</v>
      </c>
      <c r="C126" s="191" t="s">
        <v>278</v>
      </c>
      <c r="D126" s="192"/>
      <c r="E126" s="193"/>
      <c r="F126" s="64"/>
      <c r="H126" s="7" t="str">
        <f t="shared" si="15"/>
        <v>Leer</v>
      </c>
      <c r="I126" s="283" t="str">
        <f t="shared" si="11"/>
        <v>Leer</v>
      </c>
      <c r="J126" s="7" t="str">
        <f>VLOOKUP($D126,{"29 -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26" s="7">
        <f t="shared" si="12"/>
        <v>0</v>
      </c>
      <c r="L126" s="7">
        <f t="shared" si="13"/>
        <v>0</v>
      </c>
      <c r="M126" s="7">
        <f t="shared" si="14"/>
        <v>0</v>
      </c>
    </row>
    <row r="127" spans="2:13" ht="15" customHeight="1" x14ac:dyDescent="0.3">
      <c r="B127" s="70" t="str">
        <f t="shared" si="9"/>
        <v>!!!</v>
      </c>
      <c r="C127" s="191" t="s">
        <v>279</v>
      </c>
      <c r="D127" s="192"/>
      <c r="E127" s="193"/>
      <c r="F127" s="64"/>
      <c r="H127" s="7" t="str">
        <f t="shared" si="15"/>
        <v>Leer</v>
      </c>
      <c r="I127" s="283" t="str">
        <f t="shared" si="11"/>
        <v>Leer</v>
      </c>
      <c r="J127" s="7" t="str">
        <f>VLOOKUP($D127,{"29 -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27" s="7">
        <f t="shared" si="12"/>
        <v>0</v>
      </c>
      <c r="L127" s="7">
        <f t="shared" si="13"/>
        <v>0</v>
      </c>
      <c r="M127" s="7">
        <f t="shared" si="14"/>
        <v>0</v>
      </c>
    </row>
    <row r="128" spans="2:13" ht="15" customHeight="1" x14ac:dyDescent="0.3">
      <c r="B128" s="70" t="str">
        <f t="shared" si="9"/>
        <v>!!!</v>
      </c>
      <c r="C128" s="191" t="s">
        <v>280</v>
      </c>
      <c r="D128" s="192"/>
      <c r="E128" s="193"/>
      <c r="F128" s="64"/>
      <c r="H128" s="7" t="str">
        <f t="shared" si="15"/>
        <v>Leer</v>
      </c>
      <c r="I128" s="283" t="str">
        <f t="shared" si="11"/>
        <v>Leer</v>
      </c>
      <c r="J128" s="7" t="str">
        <f>VLOOKUP($D128,{"29 -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28" s="7">
        <f t="shared" si="12"/>
        <v>0</v>
      </c>
      <c r="L128" s="7">
        <f t="shared" si="13"/>
        <v>0</v>
      </c>
      <c r="M128" s="7">
        <f t="shared" si="14"/>
        <v>0</v>
      </c>
    </row>
    <row r="129" spans="2:13" ht="15" customHeight="1" x14ac:dyDescent="0.3">
      <c r="B129" s="70" t="str">
        <f t="shared" si="9"/>
        <v>!!!</v>
      </c>
      <c r="C129" s="191" t="s">
        <v>281</v>
      </c>
      <c r="D129" s="192"/>
      <c r="E129" s="193"/>
      <c r="F129" s="64"/>
      <c r="H129" s="7" t="str">
        <f t="shared" si="15"/>
        <v>Leer</v>
      </c>
      <c r="I129" s="283" t="str">
        <f t="shared" si="11"/>
        <v>Leer</v>
      </c>
      <c r="J129" s="7" t="str">
        <f>VLOOKUP($D129,{"29 -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29" s="7">
        <f t="shared" si="12"/>
        <v>0</v>
      </c>
      <c r="L129" s="7">
        <f t="shared" si="13"/>
        <v>0</v>
      </c>
      <c r="M129" s="7">
        <f t="shared" si="14"/>
        <v>0</v>
      </c>
    </row>
    <row r="130" spans="2:13" ht="15" customHeight="1" x14ac:dyDescent="0.3">
      <c r="B130" s="70" t="str">
        <f t="shared" si="9"/>
        <v>!!!</v>
      </c>
      <c r="C130" s="191" t="s">
        <v>282</v>
      </c>
      <c r="D130" s="192"/>
      <c r="E130" s="193"/>
      <c r="F130" s="64"/>
      <c r="H130" s="7" t="str">
        <f t="shared" si="15"/>
        <v>Leer</v>
      </c>
      <c r="I130" s="283" t="str">
        <f t="shared" si="11"/>
        <v>Leer</v>
      </c>
      <c r="J130" s="7" t="str">
        <f>VLOOKUP($D130,{"29 -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30" s="7">
        <f t="shared" si="12"/>
        <v>0</v>
      </c>
      <c r="L130" s="7">
        <f t="shared" si="13"/>
        <v>0</v>
      </c>
      <c r="M130" s="7">
        <f t="shared" si="14"/>
        <v>0</v>
      </c>
    </row>
    <row r="131" spans="2:13" ht="15" customHeight="1" x14ac:dyDescent="0.3">
      <c r="B131" s="70" t="str">
        <f t="shared" si="9"/>
        <v>!!!</v>
      </c>
      <c r="C131" s="191" t="s">
        <v>283</v>
      </c>
      <c r="D131" s="192"/>
      <c r="E131" s="193"/>
      <c r="F131" s="64"/>
      <c r="H131" s="7" t="str">
        <f t="shared" si="15"/>
        <v>Leer</v>
      </c>
      <c r="I131" s="283" t="str">
        <f t="shared" si="11"/>
        <v>Leer</v>
      </c>
      <c r="J131" s="7" t="str">
        <f>VLOOKUP($D131,{"29 -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31" s="7">
        <f t="shared" si="12"/>
        <v>0</v>
      </c>
      <c r="L131" s="7">
        <f t="shared" si="13"/>
        <v>0</v>
      </c>
      <c r="M131" s="7">
        <f t="shared" si="14"/>
        <v>0</v>
      </c>
    </row>
    <row r="132" spans="2:13" ht="15" customHeight="1" x14ac:dyDescent="0.3">
      <c r="B132" s="70" t="str">
        <f t="shared" si="9"/>
        <v>!!!</v>
      </c>
      <c r="C132" s="191" t="s">
        <v>284</v>
      </c>
      <c r="D132" s="192"/>
      <c r="E132" s="193"/>
      <c r="F132" s="64"/>
      <c r="H132" s="7" t="str">
        <f t="shared" si="15"/>
        <v>Leer</v>
      </c>
      <c r="I132" s="283" t="str">
        <f t="shared" si="11"/>
        <v>Leer</v>
      </c>
      <c r="J132" s="7" t="str">
        <f>VLOOKUP($D132,{"29 -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32" s="7">
        <f t="shared" si="12"/>
        <v>0</v>
      </c>
      <c r="L132" s="7">
        <f t="shared" si="13"/>
        <v>0</v>
      </c>
      <c r="M132" s="7">
        <f t="shared" si="14"/>
        <v>0</v>
      </c>
    </row>
    <row r="133" spans="2:13" ht="15" customHeight="1" x14ac:dyDescent="0.3">
      <c r="B133" s="70" t="str">
        <f t="shared" si="9"/>
        <v>!!!</v>
      </c>
      <c r="C133" s="191" t="s">
        <v>285</v>
      </c>
      <c r="D133" s="192"/>
      <c r="E133" s="193"/>
      <c r="F133" s="64"/>
      <c r="H133" s="7" t="str">
        <f t="shared" si="15"/>
        <v>Leer</v>
      </c>
      <c r="I133" s="283" t="str">
        <f t="shared" si="11"/>
        <v>Leer</v>
      </c>
      <c r="J133" s="7" t="str">
        <f>VLOOKUP($D133,{"29 -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33" s="7">
        <f t="shared" si="12"/>
        <v>0</v>
      </c>
      <c r="L133" s="7">
        <f t="shared" si="13"/>
        <v>0</v>
      </c>
      <c r="M133" s="7">
        <f t="shared" si="14"/>
        <v>0</v>
      </c>
    </row>
    <row r="134" spans="2:13" ht="15" customHeight="1" x14ac:dyDescent="0.3">
      <c r="B134" s="70" t="str">
        <f t="shared" si="9"/>
        <v>!!!</v>
      </c>
      <c r="C134" s="191" t="s">
        <v>286</v>
      </c>
      <c r="D134" s="192"/>
      <c r="E134" s="193"/>
      <c r="F134" s="64"/>
      <c r="H134" s="7" t="str">
        <f t="shared" si="15"/>
        <v>Leer</v>
      </c>
      <c r="I134" s="283" t="str">
        <f t="shared" si="11"/>
        <v>Leer</v>
      </c>
      <c r="J134" s="7" t="str">
        <f>VLOOKUP($D134,{"29 -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34" s="7">
        <f t="shared" si="12"/>
        <v>0</v>
      </c>
      <c r="L134" s="7">
        <f t="shared" si="13"/>
        <v>0</v>
      </c>
      <c r="M134" s="7">
        <f t="shared" si="14"/>
        <v>0</v>
      </c>
    </row>
    <row r="135" spans="2:13" ht="15" customHeight="1" x14ac:dyDescent="0.3">
      <c r="B135" s="70" t="str">
        <f t="shared" si="9"/>
        <v>!!!</v>
      </c>
      <c r="C135" s="191" t="s">
        <v>287</v>
      </c>
      <c r="D135" s="192"/>
      <c r="E135" s="193"/>
      <c r="F135" s="64"/>
      <c r="H135" s="7" t="str">
        <f t="shared" si="15"/>
        <v>Leer</v>
      </c>
      <c r="I135" s="283" t="str">
        <f t="shared" si="11"/>
        <v>Leer</v>
      </c>
      <c r="J135" s="7" t="str">
        <f>VLOOKUP($D135,{"29 -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35" s="7">
        <f t="shared" si="12"/>
        <v>0</v>
      </c>
      <c r="L135" s="7">
        <f t="shared" si="13"/>
        <v>0</v>
      </c>
      <c r="M135" s="7">
        <f t="shared" si="14"/>
        <v>0</v>
      </c>
    </row>
    <row r="136" spans="2:13" ht="15" customHeight="1" x14ac:dyDescent="0.3">
      <c r="B136" s="70" t="str">
        <f t="shared" si="9"/>
        <v>!!!</v>
      </c>
      <c r="C136" s="191" t="s">
        <v>288</v>
      </c>
      <c r="D136" s="192"/>
      <c r="E136" s="193"/>
      <c r="F136" s="64"/>
      <c r="H136" s="7" t="str">
        <f t="shared" si="15"/>
        <v>Leer</v>
      </c>
      <c r="I136" s="283" t="str">
        <f t="shared" si="11"/>
        <v>Leer</v>
      </c>
      <c r="J136" s="7" t="str">
        <f>VLOOKUP($D136,{"29 -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36" s="7">
        <f t="shared" si="12"/>
        <v>0</v>
      </c>
      <c r="L136" s="7">
        <f t="shared" si="13"/>
        <v>0</v>
      </c>
      <c r="M136" s="7">
        <f t="shared" si="14"/>
        <v>0</v>
      </c>
    </row>
    <row r="137" spans="2:13" ht="15" customHeight="1" x14ac:dyDescent="0.3">
      <c r="B137" s="70" t="str">
        <f t="shared" si="9"/>
        <v>!!!</v>
      </c>
      <c r="C137" s="191" t="s">
        <v>289</v>
      </c>
      <c r="D137" s="192"/>
      <c r="E137" s="193"/>
      <c r="F137" s="64"/>
      <c r="H137" s="7" t="str">
        <f t="shared" si="15"/>
        <v>Leer</v>
      </c>
      <c r="I137" s="283" t="str">
        <f t="shared" si="11"/>
        <v>Leer</v>
      </c>
      <c r="J137" s="7" t="str">
        <f>VLOOKUP($D137,{"29 -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37" s="7">
        <f t="shared" si="12"/>
        <v>0</v>
      </c>
      <c r="L137" s="7">
        <f t="shared" si="13"/>
        <v>0</v>
      </c>
      <c r="M137" s="7">
        <f t="shared" si="14"/>
        <v>0</v>
      </c>
    </row>
    <row r="138" spans="2:13" ht="15" customHeight="1" x14ac:dyDescent="0.3">
      <c r="B138" s="70" t="str">
        <f t="shared" si="9"/>
        <v>!!!</v>
      </c>
      <c r="C138" s="191" t="s">
        <v>290</v>
      </c>
      <c r="D138" s="192"/>
      <c r="E138" s="193"/>
      <c r="F138" s="64"/>
      <c r="H138" s="7" t="str">
        <f t="shared" si="15"/>
        <v>Leer</v>
      </c>
      <c r="I138" s="283" t="str">
        <f t="shared" si="11"/>
        <v>Leer</v>
      </c>
      <c r="J138" s="7" t="str">
        <f>VLOOKUP($D138,{"29 -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38" s="7">
        <f t="shared" si="12"/>
        <v>0</v>
      </c>
      <c r="L138" s="7">
        <f t="shared" si="13"/>
        <v>0</v>
      </c>
      <c r="M138" s="7">
        <f t="shared" si="14"/>
        <v>0</v>
      </c>
    </row>
    <row r="139" spans="2:13" ht="15" customHeight="1" x14ac:dyDescent="0.3">
      <c r="B139" s="70" t="str">
        <f t="shared" si="9"/>
        <v>!!!</v>
      </c>
      <c r="C139" s="191" t="s">
        <v>291</v>
      </c>
      <c r="D139" s="192"/>
      <c r="E139" s="193"/>
      <c r="F139" s="64"/>
      <c r="H139" s="7" t="str">
        <f t="shared" si="15"/>
        <v>Leer</v>
      </c>
      <c r="I139" s="283" t="str">
        <f t="shared" si="11"/>
        <v>Leer</v>
      </c>
      <c r="J139" s="7" t="str">
        <f>VLOOKUP($D139,{"29 -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39" s="7">
        <f t="shared" si="12"/>
        <v>0</v>
      </c>
      <c r="L139" s="7">
        <f t="shared" si="13"/>
        <v>0</v>
      </c>
      <c r="M139" s="7">
        <f t="shared" si="14"/>
        <v>0</v>
      </c>
    </row>
    <row r="140" spans="2:13" ht="15" customHeight="1" x14ac:dyDescent="0.3">
      <c r="B140" s="70" t="str">
        <f t="shared" si="9"/>
        <v>!!!</v>
      </c>
      <c r="C140" s="191" t="s">
        <v>292</v>
      </c>
      <c r="D140" s="192"/>
      <c r="E140" s="193"/>
      <c r="F140" s="64"/>
      <c r="H140" s="7" t="str">
        <f t="shared" si="15"/>
        <v>Leer</v>
      </c>
      <c r="I140" s="283" t="str">
        <f t="shared" si="11"/>
        <v>Leer</v>
      </c>
      <c r="J140" s="7" t="str">
        <f>VLOOKUP($D140,{"29 -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40" s="7">
        <f t="shared" si="12"/>
        <v>0</v>
      </c>
      <c r="L140" s="7">
        <f t="shared" si="13"/>
        <v>0</v>
      </c>
      <c r="M140" s="7">
        <f t="shared" si="14"/>
        <v>0</v>
      </c>
    </row>
    <row r="141" spans="2:13" ht="15" customHeight="1" x14ac:dyDescent="0.3">
      <c r="B141" s="70" t="str">
        <f t="shared" si="9"/>
        <v>!!!</v>
      </c>
      <c r="C141" s="191" t="s">
        <v>293</v>
      </c>
      <c r="D141" s="192"/>
      <c r="E141" s="193"/>
      <c r="F141" s="64"/>
      <c r="H141" s="7" t="str">
        <f t="shared" si="15"/>
        <v>Leer</v>
      </c>
      <c r="I141" s="283" t="str">
        <f t="shared" si="11"/>
        <v>Leer</v>
      </c>
      <c r="J141" s="7" t="str">
        <f>VLOOKUP($D141,{"29 -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41" s="7">
        <f t="shared" si="12"/>
        <v>0</v>
      </c>
      <c r="L141" s="7">
        <f t="shared" si="13"/>
        <v>0</v>
      </c>
      <c r="M141" s="7">
        <f t="shared" si="14"/>
        <v>0</v>
      </c>
    </row>
    <row r="142" spans="2:13" ht="15" customHeight="1" x14ac:dyDescent="0.3">
      <c r="B142" s="70" t="str">
        <f t="shared" si="9"/>
        <v>!!!</v>
      </c>
      <c r="C142" s="191" t="s">
        <v>294</v>
      </c>
      <c r="D142" s="192"/>
      <c r="E142" s="193"/>
      <c r="F142" s="64"/>
      <c r="H142" s="7" t="str">
        <f t="shared" si="15"/>
        <v>Leer</v>
      </c>
      <c r="I142" s="283" t="str">
        <f t="shared" si="11"/>
        <v>Leer</v>
      </c>
      <c r="J142" s="7" t="str">
        <f>VLOOKUP($D142,{"29 -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42" s="7">
        <f t="shared" si="12"/>
        <v>0</v>
      </c>
      <c r="L142" s="7">
        <f t="shared" si="13"/>
        <v>0</v>
      </c>
      <c r="M142" s="7">
        <f t="shared" ref="M142:M173" si="16">COUNTIF(E$14:E$213,E142)</f>
        <v>0</v>
      </c>
    </row>
    <row r="143" spans="2:13" ht="15" customHeight="1" x14ac:dyDescent="0.3">
      <c r="B143" s="70" t="str">
        <f t="shared" ref="B143:B206" si="17">IF(SUM(K143:L143)&lt;2,"!!!","")</f>
        <v>!!!</v>
      </c>
      <c r="C143" s="191" t="s">
        <v>295</v>
      </c>
      <c r="D143" s="192"/>
      <c r="E143" s="193"/>
      <c r="F143" s="64"/>
      <c r="H143" s="7" t="str">
        <f t="shared" ref="H143:H174" si="18">IF(D142&lt;&gt;"","Einrichtungen2","Leer")</f>
        <v>Leer</v>
      </c>
      <c r="I143" s="283" t="str">
        <f t="shared" ref="I143:I206" si="19">IF(LEN($D143),VALUE($C143),"Leer")</f>
        <v>Leer</v>
      </c>
      <c r="J143" s="7" t="str">
        <f>VLOOKUP($D143,{"29 -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43" s="7">
        <f t="shared" ref="K143:K206" si="20">IF($D143&lt;&gt;"",1,0)</f>
        <v>0</v>
      </c>
      <c r="L143" s="7">
        <f t="shared" ref="L143:L206" si="21">IF(LEN($E143)&gt;0,1,0)</f>
        <v>0</v>
      </c>
      <c r="M143" s="7">
        <f t="shared" si="16"/>
        <v>0</v>
      </c>
    </row>
    <row r="144" spans="2:13" ht="15" customHeight="1" x14ac:dyDescent="0.3">
      <c r="B144" s="70" t="str">
        <f t="shared" si="17"/>
        <v>!!!</v>
      </c>
      <c r="C144" s="191" t="s">
        <v>296</v>
      </c>
      <c r="D144" s="192"/>
      <c r="E144" s="193"/>
      <c r="F144" s="64"/>
      <c r="H144" s="7" t="str">
        <f t="shared" si="18"/>
        <v>Leer</v>
      </c>
      <c r="I144" s="283" t="str">
        <f t="shared" si="19"/>
        <v>Leer</v>
      </c>
      <c r="J144" s="7" t="str">
        <f>VLOOKUP($D144,{"29 -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44" s="7">
        <f t="shared" si="20"/>
        <v>0</v>
      </c>
      <c r="L144" s="7">
        <f t="shared" si="21"/>
        <v>0</v>
      </c>
      <c r="M144" s="7">
        <f t="shared" si="16"/>
        <v>0</v>
      </c>
    </row>
    <row r="145" spans="2:13" ht="15" customHeight="1" x14ac:dyDescent="0.3">
      <c r="B145" s="70" t="str">
        <f t="shared" si="17"/>
        <v>!!!</v>
      </c>
      <c r="C145" s="191" t="s">
        <v>297</v>
      </c>
      <c r="D145" s="192"/>
      <c r="E145" s="193"/>
      <c r="F145" s="64"/>
      <c r="H145" s="7" t="str">
        <f t="shared" si="18"/>
        <v>Leer</v>
      </c>
      <c r="I145" s="283" t="str">
        <f t="shared" si="19"/>
        <v>Leer</v>
      </c>
      <c r="J145" s="7" t="str">
        <f>VLOOKUP($D145,{"29 -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45" s="7">
        <f t="shared" si="20"/>
        <v>0</v>
      </c>
      <c r="L145" s="7">
        <f t="shared" si="21"/>
        <v>0</v>
      </c>
      <c r="M145" s="7">
        <f t="shared" si="16"/>
        <v>0</v>
      </c>
    </row>
    <row r="146" spans="2:13" ht="15" customHeight="1" x14ac:dyDescent="0.3">
      <c r="B146" s="70" t="str">
        <f t="shared" si="17"/>
        <v>!!!</v>
      </c>
      <c r="C146" s="191" t="s">
        <v>298</v>
      </c>
      <c r="D146" s="192"/>
      <c r="E146" s="193"/>
      <c r="F146" s="64"/>
      <c r="H146" s="7" t="str">
        <f t="shared" si="18"/>
        <v>Leer</v>
      </c>
      <c r="I146" s="283" t="str">
        <f t="shared" si="19"/>
        <v>Leer</v>
      </c>
      <c r="J146" s="7" t="str">
        <f>VLOOKUP($D146,{"29 -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46" s="7">
        <f t="shared" si="20"/>
        <v>0</v>
      </c>
      <c r="L146" s="7">
        <f t="shared" si="21"/>
        <v>0</v>
      </c>
      <c r="M146" s="7">
        <f t="shared" si="16"/>
        <v>0</v>
      </c>
    </row>
    <row r="147" spans="2:13" ht="15" customHeight="1" x14ac:dyDescent="0.3">
      <c r="B147" s="70" t="str">
        <f t="shared" si="17"/>
        <v>!!!</v>
      </c>
      <c r="C147" s="191" t="s">
        <v>299</v>
      </c>
      <c r="D147" s="192"/>
      <c r="E147" s="193"/>
      <c r="F147" s="64"/>
      <c r="H147" s="7" t="str">
        <f t="shared" si="18"/>
        <v>Leer</v>
      </c>
      <c r="I147" s="283" t="str">
        <f t="shared" si="19"/>
        <v>Leer</v>
      </c>
      <c r="J147" s="7" t="str">
        <f>VLOOKUP($D147,{"29 -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47" s="7">
        <f t="shared" si="20"/>
        <v>0</v>
      </c>
      <c r="L147" s="7">
        <f t="shared" si="21"/>
        <v>0</v>
      </c>
      <c r="M147" s="7">
        <f t="shared" si="16"/>
        <v>0</v>
      </c>
    </row>
    <row r="148" spans="2:13" ht="15" customHeight="1" x14ac:dyDescent="0.3">
      <c r="B148" s="70" t="str">
        <f t="shared" si="17"/>
        <v>!!!</v>
      </c>
      <c r="C148" s="191" t="s">
        <v>300</v>
      </c>
      <c r="D148" s="192"/>
      <c r="E148" s="193"/>
      <c r="F148" s="64"/>
      <c r="H148" s="7" t="str">
        <f t="shared" si="18"/>
        <v>Leer</v>
      </c>
      <c r="I148" s="283" t="str">
        <f t="shared" si="19"/>
        <v>Leer</v>
      </c>
      <c r="J148" s="7" t="str">
        <f>VLOOKUP($D148,{"29 -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48" s="7">
        <f t="shared" si="20"/>
        <v>0</v>
      </c>
      <c r="L148" s="7">
        <f t="shared" si="21"/>
        <v>0</v>
      </c>
      <c r="M148" s="7">
        <f t="shared" si="16"/>
        <v>0</v>
      </c>
    </row>
    <row r="149" spans="2:13" ht="15" customHeight="1" x14ac:dyDescent="0.3">
      <c r="B149" s="70" t="str">
        <f t="shared" si="17"/>
        <v>!!!</v>
      </c>
      <c r="C149" s="191" t="s">
        <v>301</v>
      </c>
      <c r="D149" s="192"/>
      <c r="E149" s="193"/>
      <c r="F149" s="64"/>
      <c r="H149" s="7" t="str">
        <f t="shared" si="18"/>
        <v>Leer</v>
      </c>
      <c r="I149" s="283" t="str">
        <f t="shared" si="19"/>
        <v>Leer</v>
      </c>
      <c r="J149" s="7" t="str">
        <f>VLOOKUP($D149,{"29 -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49" s="7">
        <f t="shared" si="20"/>
        <v>0</v>
      </c>
      <c r="L149" s="7">
        <f t="shared" si="21"/>
        <v>0</v>
      </c>
      <c r="M149" s="7">
        <f t="shared" si="16"/>
        <v>0</v>
      </c>
    </row>
    <row r="150" spans="2:13" ht="15" customHeight="1" x14ac:dyDescent="0.3">
      <c r="B150" s="70" t="str">
        <f t="shared" si="17"/>
        <v>!!!</v>
      </c>
      <c r="C150" s="191" t="s">
        <v>302</v>
      </c>
      <c r="D150" s="192"/>
      <c r="E150" s="193"/>
      <c r="F150" s="64"/>
      <c r="H150" s="7" t="str">
        <f t="shared" si="18"/>
        <v>Leer</v>
      </c>
      <c r="I150" s="283" t="str">
        <f t="shared" si="19"/>
        <v>Leer</v>
      </c>
      <c r="J150" s="7" t="str">
        <f>VLOOKUP($D150,{"29 -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50" s="7">
        <f t="shared" si="20"/>
        <v>0</v>
      </c>
      <c r="L150" s="7">
        <f t="shared" si="21"/>
        <v>0</v>
      </c>
      <c r="M150" s="7">
        <f t="shared" si="16"/>
        <v>0</v>
      </c>
    </row>
    <row r="151" spans="2:13" ht="15" customHeight="1" x14ac:dyDescent="0.3">
      <c r="B151" s="70" t="str">
        <f t="shared" si="17"/>
        <v>!!!</v>
      </c>
      <c r="C151" s="191" t="s">
        <v>303</v>
      </c>
      <c r="D151" s="192"/>
      <c r="E151" s="193"/>
      <c r="F151" s="64"/>
      <c r="H151" s="7" t="str">
        <f t="shared" si="18"/>
        <v>Leer</v>
      </c>
      <c r="I151" s="283" t="str">
        <f t="shared" si="19"/>
        <v>Leer</v>
      </c>
      <c r="J151" s="7" t="str">
        <f>VLOOKUP($D151,{"29 -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51" s="7">
        <f t="shared" si="20"/>
        <v>0</v>
      </c>
      <c r="L151" s="7">
        <f t="shared" si="21"/>
        <v>0</v>
      </c>
      <c r="M151" s="7">
        <f t="shared" si="16"/>
        <v>0</v>
      </c>
    </row>
    <row r="152" spans="2:13" ht="15" customHeight="1" x14ac:dyDescent="0.3">
      <c r="B152" s="70" t="str">
        <f t="shared" si="17"/>
        <v>!!!</v>
      </c>
      <c r="C152" s="191" t="s">
        <v>304</v>
      </c>
      <c r="D152" s="192"/>
      <c r="E152" s="193"/>
      <c r="F152" s="64"/>
      <c r="H152" s="7" t="str">
        <f t="shared" si="18"/>
        <v>Leer</v>
      </c>
      <c r="I152" s="283" t="str">
        <f t="shared" si="19"/>
        <v>Leer</v>
      </c>
      <c r="J152" s="7" t="str">
        <f>VLOOKUP($D152,{"29 -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52" s="7">
        <f t="shared" si="20"/>
        <v>0</v>
      </c>
      <c r="L152" s="7">
        <f t="shared" si="21"/>
        <v>0</v>
      </c>
      <c r="M152" s="7">
        <f t="shared" si="16"/>
        <v>0</v>
      </c>
    </row>
    <row r="153" spans="2:13" ht="15" customHeight="1" x14ac:dyDescent="0.3">
      <c r="B153" s="70" t="str">
        <f t="shared" si="17"/>
        <v>!!!</v>
      </c>
      <c r="C153" s="191" t="s">
        <v>305</v>
      </c>
      <c r="D153" s="192"/>
      <c r="E153" s="193"/>
      <c r="F153" s="64"/>
      <c r="H153" s="7" t="str">
        <f t="shared" si="18"/>
        <v>Leer</v>
      </c>
      <c r="I153" s="283" t="str">
        <f t="shared" si="19"/>
        <v>Leer</v>
      </c>
      <c r="J153" s="7" t="str">
        <f>VLOOKUP($D153,{"29 -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53" s="7">
        <f t="shared" si="20"/>
        <v>0</v>
      </c>
      <c r="L153" s="7">
        <f t="shared" si="21"/>
        <v>0</v>
      </c>
      <c r="M153" s="7">
        <f t="shared" si="16"/>
        <v>0</v>
      </c>
    </row>
    <row r="154" spans="2:13" ht="15" customHeight="1" x14ac:dyDescent="0.3">
      <c r="B154" s="70" t="str">
        <f t="shared" si="17"/>
        <v>!!!</v>
      </c>
      <c r="C154" s="191" t="s">
        <v>306</v>
      </c>
      <c r="D154" s="192"/>
      <c r="E154" s="193"/>
      <c r="F154" s="64"/>
      <c r="H154" s="7" t="str">
        <f t="shared" si="18"/>
        <v>Leer</v>
      </c>
      <c r="I154" s="283" t="str">
        <f t="shared" si="19"/>
        <v>Leer</v>
      </c>
      <c r="J154" s="7" t="str">
        <f>VLOOKUP($D154,{"29 -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54" s="7">
        <f t="shared" si="20"/>
        <v>0</v>
      </c>
      <c r="L154" s="7">
        <f t="shared" si="21"/>
        <v>0</v>
      </c>
      <c r="M154" s="7">
        <f t="shared" si="16"/>
        <v>0</v>
      </c>
    </row>
    <row r="155" spans="2:13" ht="15" customHeight="1" x14ac:dyDescent="0.3">
      <c r="B155" s="70" t="str">
        <f t="shared" si="17"/>
        <v>!!!</v>
      </c>
      <c r="C155" s="191" t="s">
        <v>307</v>
      </c>
      <c r="D155" s="192"/>
      <c r="E155" s="193"/>
      <c r="F155" s="64"/>
      <c r="H155" s="7" t="str">
        <f t="shared" si="18"/>
        <v>Leer</v>
      </c>
      <c r="I155" s="283" t="str">
        <f t="shared" si="19"/>
        <v>Leer</v>
      </c>
      <c r="J155" s="7" t="str">
        <f>VLOOKUP($D155,{"29 -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55" s="7">
        <f t="shared" si="20"/>
        <v>0</v>
      </c>
      <c r="L155" s="7">
        <f t="shared" si="21"/>
        <v>0</v>
      </c>
      <c r="M155" s="7">
        <f t="shared" si="16"/>
        <v>0</v>
      </c>
    </row>
    <row r="156" spans="2:13" ht="15" customHeight="1" x14ac:dyDescent="0.3">
      <c r="B156" s="70" t="str">
        <f t="shared" si="17"/>
        <v>!!!</v>
      </c>
      <c r="C156" s="191" t="s">
        <v>308</v>
      </c>
      <c r="D156" s="192"/>
      <c r="E156" s="193"/>
      <c r="F156" s="64"/>
      <c r="H156" s="7" t="str">
        <f t="shared" si="18"/>
        <v>Leer</v>
      </c>
      <c r="I156" s="283" t="str">
        <f t="shared" si="19"/>
        <v>Leer</v>
      </c>
      <c r="J156" s="7" t="str">
        <f>VLOOKUP($D156,{"29 -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56" s="7">
        <f t="shared" si="20"/>
        <v>0</v>
      </c>
      <c r="L156" s="7">
        <f t="shared" si="21"/>
        <v>0</v>
      </c>
      <c r="M156" s="7">
        <f t="shared" si="16"/>
        <v>0</v>
      </c>
    </row>
    <row r="157" spans="2:13" ht="15" customHeight="1" x14ac:dyDescent="0.3">
      <c r="B157" s="70" t="str">
        <f t="shared" si="17"/>
        <v>!!!</v>
      </c>
      <c r="C157" s="191" t="s">
        <v>309</v>
      </c>
      <c r="D157" s="192"/>
      <c r="E157" s="193"/>
      <c r="F157" s="64"/>
      <c r="H157" s="7" t="str">
        <f t="shared" si="18"/>
        <v>Leer</v>
      </c>
      <c r="I157" s="283" t="str">
        <f t="shared" si="19"/>
        <v>Leer</v>
      </c>
      <c r="J157" s="7" t="str">
        <f>VLOOKUP($D157,{"29 -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57" s="7">
        <f t="shared" si="20"/>
        <v>0</v>
      </c>
      <c r="L157" s="7">
        <f t="shared" si="21"/>
        <v>0</v>
      </c>
      <c r="M157" s="7">
        <f t="shared" si="16"/>
        <v>0</v>
      </c>
    </row>
    <row r="158" spans="2:13" ht="15" customHeight="1" x14ac:dyDescent="0.3">
      <c r="B158" s="70" t="str">
        <f t="shared" si="17"/>
        <v>!!!</v>
      </c>
      <c r="C158" s="191" t="s">
        <v>310</v>
      </c>
      <c r="D158" s="192"/>
      <c r="E158" s="193"/>
      <c r="F158" s="64"/>
      <c r="H158" s="7" t="str">
        <f t="shared" si="18"/>
        <v>Leer</v>
      </c>
      <c r="I158" s="283" t="str">
        <f t="shared" si="19"/>
        <v>Leer</v>
      </c>
      <c r="J158" s="7" t="str">
        <f>VLOOKUP($D158,{"29 -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58" s="7">
        <f t="shared" si="20"/>
        <v>0</v>
      </c>
      <c r="L158" s="7">
        <f t="shared" si="21"/>
        <v>0</v>
      </c>
      <c r="M158" s="7">
        <f t="shared" si="16"/>
        <v>0</v>
      </c>
    </row>
    <row r="159" spans="2:13" ht="15" customHeight="1" x14ac:dyDescent="0.3">
      <c r="B159" s="70" t="str">
        <f t="shared" si="17"/>
        <v>!!!</v>
      </c>
      <c r="C159" s="191" t="s">
        <v>311</v>
      </c>
      <c r="D159" s="192"/>
      <c r="E159" s="193"/>
      <c r="F159" s="64"/>
      <c r="H159" s="7" t="str">
        <f t="shared" si="18"/>
        <v>Leer</v>
      </c>
      <c r="I159" s="283" t="str">
        <f t="shared" si="19"/>
        <v>Leer</v>
      </c>
      <c r="J159" s="7" t="str">
        <f>VLOOKUP($D159,{"29 -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59" s="7">
        <f t="shared" si="20"/>
        <v>0</v>
      </c>
      <c r="L159" s="7">
        <f t="shared" si="21"/>
        <v>0</v>
      </c>
      <c r="M159" s="7">
        <f t="shared" si="16"/>
        <v>0</v>
      </c>
    </row>
    <row r="160" spans="2:13" ht="15" customHeight="1" x14ac:dyDescent="0.3">
      <c r="B160" s="70" t="str">
        <f t="shared" si="17"/>
        <v>!!!</v>
      </c>
      <c r="C160" s="191" t="s">
        <v>312</v>
      </c>
      <c r="D160" s="192"/>
      <c r="E160" s="193"/>
      <c r="F160" s="64"/>
      <c r="H160" s="7" t="str">
        <f t="shared" si="18"/>
        <v>Leer</v>
      </c>
      <c r="I160" s="283" t="str">
        <f t="shared" si="19"/>
        <v>Leer</v>
      </c>
      <c r="J160" s="7" t="str">
        <f>VLOOKUP($D160,{"29 -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60" s="7">
        <f t="shared" si="20"/>
        <v>0</v>
      </c>
      <c r="L160" s="7">
        <f t="shared" si="21"/>
        <v>0</v>
      </c>
      <c r="M160" s="7">
        <f t="shared" si="16"/>
        <v>0</v>
      </c>
    </row>
    <row r="161" spans="2:13" ht="15" customHeight="1" x14ac:dyDescent="0.3">
      <c r="B161" s="70" t="str">
        <f t="shared" si="17"/>
        <v>!!!</v>
      </c>
      <c r="C161" s="191" t="s">
        <v>313</v>
      </c>
      <c r="D161" s="192"/>
      <c r="E161" s="193"/>
      <c r="F161" s="64"/>
      <c r="H161" s="7" t="str">
        <f t="shared" si="18"/>
        <v>Leer</v>
      </c>
      <c r="I161" s="283" t="str">
        <f t="shared" si="19"/>
        <v>Leer</v>
      </c>
      <c r="J161" s="7" t="str">
        <f>VLOOKUP($D161,{"29 -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61" s="7">
        <f t="shared" si="20"/>
        <v>0</v>
      </c>
      <c r="L161" s="7">
        <f t="shared" si="21"/>
        <v>0</v>
      </c>
      <c r="M161" s="7">
        <f t="shared" si="16"/>
        <v>0</v>
      </c>
    </row>
    <row r="162" spans="2:13" ht="15" customHeight="1" x14ac:dyDescent="0.3">
      <c r="B162" s="70" t="str">
        <f t="shared" si="17"/>
        <v>!!!</v>
      </c>
      <c r="C162" s="191" t="s">
        <v>314</v>
      </c>
      <c r="D162" s="192"/>
      <c r="E162" s="193"/>
      <c r="F162" s="64"/>
      <c r="H162" s="7" t="str">
        <f t="shared" si="18"/>
        <v>Leer</v>
      </c>
      <c r="I162" s="283" t="str">
        <f t="shared" si="19"/>
        <v>Leer</v>
      </c>
      <c r="J162" s="7" t="str">
        <f>VLOOKUP($D162,{"29 -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62" s="7">
        <f t="shared" si="20"/>
        <v>0</v>
      </c>
      <c r="L162" s="7">
        <f t="shared" si="21"/>
        <v>0</v>
      </c>
      <c r="M162" s="7">
        <f t="shared" si="16"/>
        <v>0</v>
      </c>
    </row>
    <row r="163" spans="2:13" ht="15" customHeight="1" x14ac:dyDescent="0.3">
      <c r="B163" s="70" t="str">
        <f t="shared" si="17"/>
        <v>!!!</v>
      </c>
      <c r="C163" s="191" t="s">
        <v>315</v>
      </c>
      <c r="D163" s="192"/>
      <c r="E163" s="193"/>
      <c r="F163" s="64"/>
      <c r="H163" s="7" t="str">
        <f t="shared" si="18"/>
        <v>Leer</v>
      </c>
      <c r="I163" s="283" t="str">
        <f t="shared" si="19"/>
        <v>Leer</v>
      </c>
      <c r="J163" s="7" t="str">
        <f>VLOOKUP($D163,{"29 -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63" s="7">
        <f t="shared" si="20"/>
        <v>0</v>
      </c>
      <c r="L163" s="7">
        <f t="shared" si="21"/>
        <v>0</v>
      </c>
      <c r="M163" s="7">
        <f t="shared" si="16"/>
        <v>0</v>
      </c>
    </row>
    <row r="164" spans="2:13" ht="15" customHeight="1" x14ac:dyDescent="0.3">
      <c r="B164" s="70" t="str">
        <f t="shared" si="17"/>
        <v>!!!</v>
      </c>
      <c r="C164" s="191" t="s">
        <v>316</v>
      </c>
      <c r="D164" s="192"/>
      <c r="E164" s="193"/>
      <c r="F164" s="64"/>
      <c r="H164" s="7" t="str">
        <f t="shared" si="18"/>
        <v>Leer</v>
      </c>
      <c r="I164" s="283" t="str">
        <f t="shared" si="19"/>
        <v>Leer</v>
      </c>
      <c r="J164" s="7" t="str">
        <f>VLOOKUP($D164,{"29 -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64" s="7">
        <f t="shared" si="20"/>
        <v>0</v>
      </c>
      <c r="L164" s="7">
        <f t="shared" si="21"/>
        <v>0</v>
      </c>
      <c r="M164" s="7">
        <f t="shared" si="16"/>
        <v>0</v>
      </c>
    </row>
    <row r="165" spans="2:13" ht="15" customHeight="1" x14ac:dyDescent="0.3">
      <c r="B165" s="70" t="str">
        <f t="shared" si="17"/>
        <v>!!!</v>
      </c>
      <c r="C165" s="191" t="s">
        <v>317</v>
      </c>
      <c r="D165" s="192"/>
      <c r="E165" s="193"/>
      <c r="F165" s="64"/>
      <c r="H165" s="7" t="str">
        <f t="shared" si="18"/>
        <v>Leer</v>
      </c>
      <c r="I165" s="283" t="str">
        <f t="shared" si="19"/>
        <v>Leer</v>
      </c>
      <c r="J165" s="7" t="str">
        <f>VLOOKUP($D165,{"29 -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65" s="7">
        <f t="shared" si="20"/>
        <v>0</v>
      </c>
      <c r="L165" s="7">
        <f t="shared" si="21"/>
        <v>0</v>
      </c>
      <c r="M165" s="7">
        <f t="shared" si="16"/>
        <v>0</v>
      </c>
    </row>
    <row r="166" spans="2:13" ht="15" customHeight="1" x14ac:dyDescent="0.3">
      <c r="B166" s="70" t="str">
        <f t="shared" si="17"/>
        <v>!!!</v>
      </c>
      <c r="C166" s="191" t="s">
        <v>318</v>
      </c>
      <c r="D166" s="192"/>
      <c r="E166" s="193"/>
      <c r="F166" s="64"/>
      <c r="H166" s="7" t="str">
        <f t="shared" si="18"/>
        <v>Leer</v>
      </c>
      <c r="I166" s="283" t="str">
        <f t="shared" si="19"/>
        <v>Leer</v>
      </c>
      <c r="J166" s="7" t="str">
        <f>VLOOKUP($D166,{"29 -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66" s="7">
        <f t="shared" si="20"/>
        <v>0</v>
      </c>
      <c r="L166" s="7">
        <f t="shared" si="21"/>
        <v>0</v>
      </c>
      <c r="M166" s="7">
        <f t="shared" si="16"/>
        <v>0</v>
      </c>
    </row>
    <row r="167" spans="2:13" ht="15" customHeight="1" x14ac:dyDescent="0.3">
      <c r="B167" s="70" t="str">
        <f t="shared" si="17"/>
        <v>!!!</v>
      </c>
      <c r="C167" s="191" t="s">
        <v>319</v>
      </c>
      <c r="D167" s="192"/>
      <c r="E167" s="193"/>
      <c r="F167" s="64"/>
      <c r="H167" s="7" t="str">
        <f t="shared" si="18"/>
        <v>Leer</v>
      </c>
      <c r="I167" s="283" t="str">
        <f t="shared" si="19"/>
        <v>Leer</v>
      </c>
      <c r="J167" s="7" t="str">
        <f>VLOOKUP($D167,{"29 -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67" s="7">
        <f t="shared" si="20"/>
        <v>0</v>
      </c>
      <c r="L167" s="7">
        <f t="shared" si="21"/>
        <v>0</v>
      </c>
      <c r="M167" s="7">
        <f t="shared" si="16"/>
        <v>0</v>
      </c>
    </row>
    <row r="168" spans="2:13" ht="15" customHeight="1" x14ac:dyDescent="0.3">
      <c r="B168" s="70" t="str">
        <f t="shared" si="17"/>
        <v>!!!</v>
      </c>
      <c r="C168" s="191" t="s">
        <v>320</v>
      </c>
      <c r="D168" s="192"/>
      <c r="E168" s="193"/>
      <c r="F168" s="64"/>
      <c r="H168" s="7" t="str">
        <f t="shared" si="18"/>
        <v>Leer</v>
      </c>
      <c r="I168" s="283" t="str">
        <f t="shared" si="19"/>
        <v>Leer</v>
      </c>
      <c r="J168" s="7" t="str">
        <f>VLOOKUP($D168,{"29 -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68" s="7">
        <f t="shared" si="20"/>
        <v>0</v>
      </c>
      <c r="L168" s="7">
        <f t="shared" si="21"/>
        <v>0</v>
      </c>
      <c r="M168" s="7">
        <f t="shared" si="16"/>
        <v>0</v>
      </c>
    </row>
    <row r="169" spans="2:13" ht="15" customHeight="1" x14ac:dyDescent="0.3">
      <c r="B169" s="70" t="str">
        <f t="shared" si="17"/>
        <v>!!!</v>
      </c>
      <c r="C169" s="191" t="s">
        <v>321</v>
      </c>
      <c r="D169" s="192"/>
      <c r="E169" s="193"/>
      <c r="F169" s="64"/>
      <c r="H169" s="7" t="str">
        <f t="shared" si="18"/>
        <v>Leer</v>
      </c>
      <c r="I169" s="283" t="str">
        <f t="shared" si="19"/>
        <v>Leer</v>
      </c>
      <c r="J169" s="7" t="str">
        <f>VLOOKUP($D169,{"29 -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69" s="7">
        <f t="shared" si="20"/>
        <v>0</v>
      </c>
      <c r="L169" s="7">
        <f t="shared" si="21"/>
        <v>0</v>
      </c>
      <c r="M169" s="7">
        <f t="shared" si="16"/>
        <v>0</v>
      </c>
    </row>
    <row r="170" spans="2:13" ht="15" customHeight="1" x14ac:dyDescent="0.3">
      <c r="B170" s="70" t="str">
        <f t="shared" si="17"/>
        <v>!!!</v>
      </c>
      <c r="C170" s="191" t="s">
        <v>322</v>
      </c>
      <c r="D170" s="192"/>
      <c r="E170" s="193"/>
      <c r="F170" s="64"/>
      <c r="H170" s="7" t="str">
        <f t="shared" si="18"/>
        <v>Leer</v>
      </c>
      <c r="I170" s="283" t="str">
        <f t="shared" si="19"/>
        <v>Leer</v>
      </c>
      <c r="J170" s="7" t="str">
        <f>VLOOKUP($D170,{"29 -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70" s="7">
        <f t="shared" si="20"/>
        <v>0</v>
      </c>
      <c r="L170" s="7">
        <f t="shared" si="21"/>
        <v>0</v>
      </c>
      <c r="M170" s="7">
        <f t="shared" si="16"/>
        <v>0</v>
      </c>
    </row>
    <row r="171" spans="2:13" ht="15" customHeight="1" x14ac:dyDescent="0.3">
      <c r="B171" s="70" t="str">
        <f t="shared" si="17"/>
        <v>!!!</v>
      </c>
      <c r="C171" s="191" t="s">
        <v>323</v>
      </c>
      <c r="D171" s="192"/>
      <c r="E171" s="193"/>
      <c r="F171" s="64"/>
      <c r="H171" s="7" t="str">
        <f t="shared" si="18"/>
        <v>Leer</v>
      </c>
      <c r="I171" s="283" t="str">
        <f t="shared" si="19"/>
        <v>Leer</v>
      </c>
      <c r="J171" s="7" t="str">
        <f>VLOOKUP($D171,{"29 -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71" s="7">
        <f t="shared" si="20"/>
        <v>0</v>
      </c>
      <c r="L171" s="7">
        <f t="shared" si="21"/>
        <v>0</v>
      </c>
      <c r="M171" s="7">
        <f t="shared" si="16"/>
        <v>0</v>
      </c>
    </row>
    <row r="172" spans="2:13" ht="15" customHeight="1" x14ac:dyDescent="0.3">
      <c r="B172" s="70" t="str">
        <f t="shared" si="17"/>
        <v>!!!</v>
      </c>
      <c r="C172" s="191" t="s">
        <v>324</v>
      </c>
      <c r="D172" s="192"/>
      <c r="E172" s="193"/>
      <c r="F172" s="64"/>
      <c r="H172" s="7" t="str">
        <f t="shared" si="18"/>
        <v>Leer</v>
      </c>
      <c r="I172" s="283" t="str">
        <f t="shared" si="19"/>
        <v>Leer</v>
      </c>
      <c r="J172" s="7" t="str">
        <f>VLOOKUP($D172,{"29 -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72" s="7">
        <f t="shared" si="20"/>
        <v>0</v>
      </c>
      <c r="L172" s="7">
        <f t="shared" si="21"/>
        <v>0</v>
      </c>
      <c r="M172" s="7">
        <f t="shared" si="16"/>
        <v>0</v>
      </c>
    </row>
    <row r="173" spans="2:13" ht="15" customHeight="1" x14ac:dyDescent="0.3">
      <c r="B173" s="70" t="str">
        <f t="shared" si="17"/>
        <v>!!!</v>
      </c>
      <c r="C173" s="191" t="s">
        <v>325</v>
      </c>
      <c r="D173" s="192"/>
      <c r="E173" s="193"/>
      <c r="F173" s="64"/>
      <c r="H173" s="7" t="str">
        <f t="shared" si="18"/>
        <v>Leer</v>
      </c>
      <c r="I173" s="283" t="str">
        <f t="shared" si="19"/>
        <v>Leer</v>
      </c>
      <c r="J173" s="7" t="str">
        <f>VLOOKUP($D173,{"29 -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73" s="7">
        <f t="shared" si="20"/>
        <v>0</v>
      </c>
      <c r="L173" s="7">
        <f t="shared" si="21"/>
        <v>0</v>
      </c>
      <c r="M173" s="7">
        <f t="shared" si="16"/>
        <v>0</v>
      </c>
    </row>
    <row r="174" spans="2:13" ht="15" customHeight="1" x14ac:dyDescent="0.3">
      <c r="B174" s="70" t="str">
        <f t="shared" si="17"/>
        <v>!!!</v>
      </c>
      <c r="C174" s="191" t="s">
        <v>326</v>
      </c>
      <c r="D174" s="192"/>
      <c r="E174" s="193"/>
      <c r="F174" s="64"/>
      <c r="H174" s="7" t="str">
        <f t="shared" si="18"/>
        <v>Leer</v>
      </c>
      <c r="I174" s="283" t="str">
        <f t="shared" si="19"/>
        <v>Leer</v>
      </c>
      <c r="J174" s="7" t="str">
        <f>VLOOKUP($D174,{"29 -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74" s="7">
        <f t="shared" si="20"/>
        <v>0</v>
      </c>
      <c r="L174" s="7">
        <f t="shared" si="21"/>
        <v>0</v>
      </c>
      <c r="M174" s="7">
        <f t="shared" ref="M174:M205" si="22">COUNTIF(E$14:E$213,E174)</f>
        <v>0</v>
      </c>
    </row>
    <row r="175" spans="2:13" ht="15" customHeight="1" x14ac:dyDescent="0.3">
      <c r="B175" s="70" t="str">
        <f t="shared" si="17"/>
        <v>!!!</v>
      </c>
      <c r="C175" s="191" t="s">
        <v>327</v>
      </c>
      <c r="D175" s="192"/>
      <c r="E175" s="193"/>
      <c r="F175" s="64"/>
      <c r="H175" s="7" t="str">
        <f t="shared" ref="H175:H207" si="23">IF(D174&lt;&gt;"","Einrichtungen2","Leer")</f>
        <v>Leer</v>
      </c>
      <c r="I175" s="283" t="str">
        <f t="shared" si="19"/>
        <v>Leer</v>
      </c>
      <c r="J175" s="7" t="str">
        <f>VLOOKUP($D175,{"29 -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75" s="7">
        <f t="shared" si="20"/>
        <v>0</v>
      </c>
      <c r="L175" s="7">
        <f t="shared" si="21"/>
        <v>0</v>
      </c>
      <c r="M175" s="7">
        <f t="shared" si="22"/>
        <v>0</v>
      </c>
    </row>
    <row r="176" spans="2:13" ht="15" customHeight="1" x14ac:dyDescent="0.3">
      <c r="B176" s="70" t="str">
        <f t="shared" si="17"/>
        <v>!!!</v>
      </c>
      <c r="C176" s="191" t="s">
        <v>328</v>
      </c>
      <c r="D176" s="192"/>
      <c r="E176" s="193"/>
      <c r="F176" s="64"/>
      <c r="H176" s="7" t="str">
        <f t="shared" si="23"/>
        <v>Leer</v>
      </c>
      <c r="I176" s="283" t="str">
        <f t="shared" si="19"/>
        <v>Leer</v>
      </c>
      <c r="J176" s="7" t="str">
        <f>VLOOKUP($D176,{"29 -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76" s="7">
        <f t="shared" si="20"/>
        <v>0</v>
      </c>
      <c r="L176" s="7">
        <f t="shared" si="21"/>
        <v>0</v>
      </c>
      <c r="M176" s="7">
        <f t="shared" si="22"/>
        <v>0</v>
      </c>
    </row>
    <row r="177" spans="2:13" ht="15" customHeight="1" x14ac:dyDescent="0.3">
      <c r="B177" s="70" t="str">
        <f t="shared" si="17"/>
        <v>!!!</v>
      </c>
      <c r="C177" s="191" t="s">
        <v>329</v>
      </c>
      <c r="D177" s="192"/>
      <c r="E177" s="193"/>
      <c r="F177" s="64"/>
      <c r="H177" s="7" t="str">
        <f t="shared" si="23"/>
        <v>Leer</v>
      </c>
      <c r="I177" s="283" t="str">
        <f t="shared" si="19"/>
        <v>Leer</v>
      </c>
      <c r="J177" s="7" t="str">
        <f>VLOOKUP($D177,{"29 -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77" s="7">
        <f t="shared" si="20"/>
        <v>0</v>
      </c>
      <c r="L177" s="7">
        <f t="shared" si="21"/>
        <v>0</v>
      </c>
      <c r="M177" s="7">
        <f t="shared" si="22"/>
        <v>0</v>
      </c>
    </row>
    <row r="178" spans="2:13" ht="15" customHeight="1" x14ac:dyDescent="0.3">
      <c r="B178" s="70" t="str">
        <f t="shared" si="17"/>
        <v>!!!</v>
      </c>
      <c r="C178" s="191" t="s">
        <v>330</v>
      </c>
      <c r="D178" s="192"/>
      <c r="E178" s="193"/>
      <c r="F178" s="64"/>
      <c r="H178" s="7" t="str">
        <f t="shared" si="23"/>
        <v>Leer</v>
      </c>
      <c r="I178" s="283" t="str">
        <f t="shared" si="19"/>
        <v>Leer</v>
      </c>
      <c r="J178" s="7" t="str">
        <f>VLOOKUP($D178,{"29 -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78" s="7">
        <f t="shared" si="20"/>
        <v>0</v>
      </c>
      <c r="L178" s="7">
        <f t="shared" si="21"/>
        <v>0</v>
      </c>
      <c r="M178" s="7">
        <f t="shared" si="22"/>
        <v>0</v>
      </c>
    </row>
    <row r="179" spans="2:13" ht="15" customHeight="1" x14ac:dyDescent="0.3">
      <c r="B179" s="70" t="str">
        <f t="shared" si="17"/>
        <v>!!!</v>
      </c>
      <c r="C179" s="191" t="s">
        <v>331</v>
      </c>
      <c r="D179" s="192"/>
      <c r="E179" s="193"/>
      <c r="F179" s="64"/>
      <c r="H179" s="7" t="str">
        <f t="shared" si="23"/>
        <v>Leer</v>
      </c>
      <c r="I179" s="283" t="str">
        <f t="shared" si="19"/>
        <v>Leer</v>
      </c>
      <c r="J179" s="7" t="str">
        <f>VLOOKUP($D179,{"29 -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79" s="7">
        <f t="shared" si="20"/>
        <v>0</v>
      </c>
      <c r="L179" s="7">
        <f t="shared" si="21"/>
        <v>0</v>
      </c>
      <c r="M179" s="7">
        <f t="shared" si="22"/>
        <v>0</v>
      </c>
    </row>
    <row r="180" spans="2:13" ht="15" customHeight="1" x14ac:dyDescent="0.3">
      <c r="B180" s="70" t="str">
        <f t="shared" si="17"/>
        <v>!!!</v>
      </c>
      <c r="C180" s="191" t="s">
        <v>332</v>
      </c>
      <c r="D180" s="192"/>
      <c r="E180" s="193"/>
      <c r="F180" s="64"/>
      <c r="H180" s="7" t="str">
        <f t="shared" si="23"/>
        <v>Leer</v>
      </c>
      <c r="I180" s="283" t="str">
        <f t="shared" si="19"/>
        <v>Leer</v>
      </c>
      <c r="J180" s="7" t="str">
        <f>VLOOKUP($D180,{"29 -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80" s="7">
        <f t="shared" si="20"/>
        <v>0</v>
      </c>
      <c r="L180" s="7">
        <f t="shared" si="21"/>
        <v>0</v>
      </c>
      <c r="M180" s="7">
        <f t="shared" si="22"/>
        <v>0</v>
      </c>
    </row>
    <row r="181" spans="2:13" ht="15" customHeight="1" x14ac:dyDescent="0.3">
      <c r="B181" s="70" t="str">
        <f t="shared" si="17"/>
        <v>!!!</v>
      </c>
      <c r="C181" s="191" t="s">
        <v>333</v>
      </c>
      <c r="D181" s="192"/>
      <c r="E181" s="193"/>
      <c r="F181" s="64"/>
      <c r="H181" s="7" t="str">
        <f t="shared" si="23"/>
        <v>Leer</v>
      </c>
      <c r="I181" s="283" t="str">
        <f t="shared" si="19"/>
        <v>Leer</v>
      </c>
      <c r="J181" s="7" t="str">
        <f>VLOOKUP($D181,{"29 -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81" s="7">
        <f t="shared" si="20"/>
        <v>0</v>
      </c>
      <c r="L181" s="7">
        <f t="shared" si="21"/>
        <v>0</v>
      </c>
      <c r="M181" s="7">
        <f t="shared" si="22"/>
        <v>0</v>
      </c>
    </row>
    <row r="182" spans="2:13" ht="15" customHeight="1" x14ac:dyDescent="0.3">
      <c r="B182" s="70" t="str">
        <f t="shared" si="17"/>
        <v>!!!</v>
      </c>
      <c r="C182" s="191" t="s">
        <v>334</v>
      </c>
      <c r="D182" s="192"/>
      <c r="E182" s="193"/>
      <c r="F182" s="64"/>
      <c r="H182" s="7" t="str">
        <f t="shared" si="23"/>
        <v>Leer</v>
      </c>
      <c r="I182" s="283" t="str">
        <f t="shared" si="19"/>
        <v>Leer</v>
      </c>
      <c r="J182" s="7" t="str">
        <f>VLOOKUP($D182,{"29 -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82" s="7">
        <f t="shared" si="20"/>
        <v>0</v>
      </c>
      <c r="L182" s="7">
        <f t="shared" si="21"/>
        <v>0</v>
      </c>
      <c r="M182" s="7">
        <f t="shared" si="22"/>
        <v>0</v>
      </c>
    </row>
    <row r="183" spans="2:13" ht="15" customHeight="1" x14ac:dyDescent="0.3">
      <c r="B183" s="70" t="str">
        <f t="shared" si="17"/>
        <v>!!!</v>
      </c>
      <c r="C183" s="191" t="s">
        <v>335</v>
      </c>
      <c r="D183" s="192"/>
      <c r="E183" s="193"/>
      <c r="F183" s="64"/>
      <c r="H183" s="7" t="str">
        <f t="shared" si="23"/>
        <v>Leer</v>
      </c>
      <c r="I183" s="283" t="str">
        <f t="shared" si="19"/>
        <v>Leer</v>
      </c>
      <c r="J183" s="7" t="str">
        <f>VLOOKUP($D183,{"29 -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83" s="7">
        <f t="shared" si="20"/>
        <v>0</v>
      </c>
      <c r="L183" s="7">
        <f t="shared" si="21"/>
        <v>0</v>
      </c>
      <c r="M183" s="7">
        <f t="shared" si="22"/>
        <v>0</v>
      </c>
    </row>
    <row r="184" spans="2:13" ht="15" customHeight="1" x14ac:dyDescent="0.3">
      <c r="B184" s="70" t="str">
        <f t="shared" si="17"/>
        <v>!!!</v>
      </c>
      <c r="C184" s="191" t="s">
        <v>336</v>
      </c>
      <c r="D184" s="192"/>
      <c r="E184" s="193"/>
      <c r="F184" s="64"/>
      <c r="H184" s="7" t="str">
        <f t="shared" si="23"/>
        <v>Leer</v>
      </c>
      <c r="I184" s="283" t="str">
        <f t="shared" si="19"/>
        <v>Leer</v>
      </c>
      <c r="J184" s="7" t="str">
        <f>VLOOKUP($D184,{"29 -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84" s="7">
        <f t="shared" si="20"/>
        <v>0</v>
      </c>
      <c r="L184" s="7">
        <f t="shared" si="21"/>
        <v>0</v>
      </c>
      <c r="M184" s="7">
        <f t="shared" si="22"/>
        <v>0</v>
      </c>
    </row>
    <row r="185" spans="2:13" ht="15" customHeight="1" x14ac:dyDescent="0.3">
      <c r="B185" s="70" t="str">
        <f t="shared" si="17"/>
        <v>!!!</v>
      </c>
      <c r="C185" s="191" t="s">
        <v>337</v>
      </c>
      <c r="D185" s="192"/>
      <c r="E185" s="193"/>
      <c r="F185" s="64"/>
      <c r="H185" s="7" t="str">
        <f t="shared" si="23"/>
        <v>Leer</v>
      </c>
      <c r="I185" s="283" t="str">
        <f t="shared" si="19"/>
        <v>Leer</v>
      </c>
      <c r="J185" s="7" t="str">
        <f>VLOOKUP($D185,{"29 -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85" s="7">
        <f t="shared" si="20"/>
        <v>0</v>
      </c>
      <c r="L185" s="7">
        <f t="shared" si="21"/>
        <v>0</v>
      </c>
      <c r="M185" s="7">
        <f t="shared" si="22"/>
        <v>0</v>
      </c>
    </row>
    <row r="186" spans="2:13" ht="15" customHeight="1" x14ac:dyDescent="0.3">
      <c r="B186" s="70" t="str">
        <f t="shared" si="17"/>
        <v>!!!</v>
      </c>
      <c r="C186" s="191" t="s">
        <v>338</v>
      </c>
      <c r="D186" s="192"/>
      <c r="E186" s="193"/>
      <c r="F186" s="64"/>
      <c r="H186" s="7" t="str">
        <f t="shared" si="23"/>
        <v>Leer</v>
      </c>
      <c r="I186" s="283" t="str">
        <f t="shared" si="19"/>
        <v>Leer</v>
      </c>
      <c r="J186" s="7" t="str">
        <f>VLOOKUP($D186,{"29 -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86" s="7">
        <f t="shared" si="20"/>
        <v>0</v>
      </c>
      <c r="L186" s="7">
        <f t="shared" si="21"/>
        <v>0</v>
      </c>
      <c r="M186" s="7">
        <f t="shared" si="22"/>
        <v>0</v>
      </c>
    </row>
    <row r="187" spans="2:13" ht="15" customHeight="1" x14ac:dyDescent="0.3">
      <c r="B187" s="70" t="str">
        <f t="shared" si="17"/>
        <v>!!!</v>
      </c>
      <c r="C187" s="191" t="s">
        <v>339</v>
      </c>
      <c r="D187" s="192"/>
      <c r="E187" s="193"/>
      <c r="F187" s="64"/>
      <c r="H187" s="7" t="str">
        <f t="shared" si="23"/>
        <v>Leer</v>
      </c>
      <c r="I187" s="283" t="str">
        <f t="shared" si="19"/>
        <v>Leer</v>
      </c>
      <c r="J187" s="7" t="str">
        <f>VLOOKUP($D187,{"29 -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87" s="7">
        <f t="shared" si="20"/>
        <v>0</v>
      </c>
      <c r="L187" s="7">
        <f t="shared" si="21"/>
        <v>0</v>
      </c>
      <c r="M187" s="7">
        <f t="shared" si="22"/>
        <v>0</v>
      </c>
    </row>
    <row r="188" spans="2:13" ht="15" customHeight="1" x14ac:dyDescent="0.3">
      <c r="B188" s="70" t="str">
        <f t="shared" si="17"/>
        <v>!!!</v>
      </c>
      <c r="C188" s="191" t="s">
        <v>340</v>
      </c>
      <c r="D188" s="192"/>
      <c r="E188" s="193"/>
      <c r="F188" s="64"/>
      <c r="H188" s="7" t="str">
        <f t="shared" si="23"/>
        <v>Leer</v>
      </c>
      <c r="I188" s="283" t="str">
        <f t="shared" si="19"/>
        <v>Leer</v>
      </c>
      <c r="J188" s="7" t="str">
        <f>VLOOKUP($D188,{"29 -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88" s="7">
        <f t="shared" si="20"/>
        <v>0</v>
      </c>
      <c r="L188" s="7">
        <f t="shared" si="21"/>
        <v>0</v>
      </c>
      <c r="M188" s="7">
        <f t="shared" si="22"/>
        <v>0</v>
      </c>
    </row>
    <row r="189" spans="2:13" ht="15" customHeight="1" x14ac:dyDescent="0.3">
      <c r="B189" s="70" t="str">
        <f t="shared" si="17"/>
        <v>!!!</v>
      </c>
      <c r="C189" s="191" t="s">
        <v>341</v>
      </c>
      <c r="D189" s="192"/>
      <c r="E189" s="193"/>
      <c r="F189" s="64"/>
      <c r="H189" s="7" t="str">
        <f t="shared" si="23"/>
        <v>Leer</v>
      </c>
      <c r="I189" s="283" t="str">
        <f t="shared" si="19"/>
        <v>Leer</v>
      </c>
      <c r="J189" s="7" t="str">
        <f>VLOOKUP($D189,{"29 -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89" s="7">
        <f t="shared" si="20"/>
        <v>0</v>
      </c>
      <c r="L189" s="7">
        <f t="shared" si="21"/>
        <v>0</v>
      </c>
      <c r="M189" s="7">
        <f t="shared" si="22"/>
        <v>0</v>
      </c>
    </row>
    <row r="190" spans="2:13" ht="15" customHeight="1" x14ac:dyDescent="0.3">
      <c r="B190" s="70" t="str">
        <f t="shared" si="17"/>
        <v>!!!</v>
      </c>
      <c r="C190" s="191" t="s">
        <v>342</v>
      </c>
      <c r="D190" s="192"/>
      <c r="E190" s="193"/>
      <c r="F190" s="64"/>
      <c r="H190" s="7" t="str">
        <f t="shared" si="23"/>
        <v>Leer</v>
      </c>
      <c r="I190" s="283" t="str">
        <f t="shared" si="19"/>
        <v>Leer</v>
      </c>
      <c r="J190" s="7" t="str">
        <f>VLOOKUP($D190,{"29 -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90" s="7">
        <f t="shared" si="20"/>
        <v>0</v>
      </c>
      <c r="L190" s="7">
        <f t="shared" si="21"/>
        <v>0</v>
      </c>
      <c r="M190" s="7">
        <f t="shared" si="22"/>
        <v>0</v>
      </c>
    </row>
    <row r="191" spans="2:13" ht="15" customHeight="1" x14ac:dyDescent="0.3">
      <c r="B191" s="70" t="str">
        <f t="shared" si="17"/>
        <v>!!!</v>
      </c>
      <c r="C191" s="191" t="s">
        <v>343</v>
      </c>
      <c r="D191" s="192"/>
      <c r="E191" s="193"/>
      <c r="F191" s="64"/>
      <c r="H191" s="7" t="str">
        <f t="shared" si="23"/>
        <v>Leer</v>
      </c>
      <c r="I191" s="283" t="str">
        <f t="shared" si="19"/>
        <v>Leer</v>
      </c>
      <c r="J191" s="7" t="str">
        <f>VLOOKUP($D191,{"29 -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91" s="7">
        <f t="shared" si="20"/>
        <v>0</v>
      </c>
      <c r="L191" s="7">
        <f t="shared" si="21"/>
        <v>0</v>
      </c>
      <c r="M191" s="7">
        <f t="shared" si="22"/>
        <v>0</v>
      </c>
    </row>
    <row r="192" spans="2:13" ht="15" customHeight="1" x14ac:dyDescent="0.3">
      <c r="B192" s="70" t="str">
        <f t="shared" si="17"/>
        <v>!!!</v>
      </c>
      <c r="C192" s="191" t="s">
        <v>344</v>
      </c>
      <c r="D192" s="192"/>
      <c r="E192" s="193"/>
      <c r="F192" s="64"/>
      <c r="H192" s="7" t="str">
        <f t="shared" si="23"/>
        <v>Leer</v>
      </c>
      <c r="I192" s="283" t="str">
        <f t="shared" si="19"/>
        <v>Leer</v>
      </c>
      <c r="J192" s="7" t="str">
        <f>VLOOKUP($D192,{"29 -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92" s="7">
        <f t="shared" si="20"/>
        <v>0</v>
      </c>
      <c r="L192" s="7">
        <f t="shared" si="21"/>
        <v>0</v>
      </c>
      <c r="M192" s="7">
        <f t="shared" si="22"/>
        <v>0</v>
      </c>
    </row>
    <row r="193" spans="2:13" ht="15" customHeight="1" x14ac:dyDescent="0.3">
      <c r="B193" s="70" t="str">
        <f t="shared" si="17"/>
        <v>!!!</v>
      </c>
      <c r="C193" s="191" t="s">
        <v>345</v>
      </c>
      <c r="D193" s="192"/>
      <c r="E193" s="193"/>
      <c r="F193" s="64"/>
      <c r="H193" s="7" t="str">
        <f t="shared" si="23"/>
        <v>Leer</v>
      </c>
      <c r="I193" s="283" t="str">
        <f t="shared" si="19"/>
        <v>Leer</v>
      </c>
      <c r="J193" s="7" t="str">
        <f>VLOOKUP($D193,{"29 -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93" s="7">
        <f t="shared" si="20"/>
        <v>0</v>
      </c>
      <c r="L193" s="7">
        <f t="shared" si="21"/>
        <v>0</v>
      </c>
      <c r="M193" s="7">
        <f t="shared" si="22"/>
        <v>0</v>
      </c>
    </row>
    <row r="194" spans="2:13" ht="15" customHeight="1" x14ac:dyDescent="0.3">
      <c r="B194" s="70" t="str">
        <f t="shared" si="17"/>
        <v>!!!</v>
      </c>
      <c r="C194" s="191" t="s">
        <v>346</v>
      </c>
      <c r="D194" s="192"/>
      <c r="E194" s="193"/>
      <c r="F194" s="64"/>
      <c r="H194" s="7" t="str">
        <f t="shared" si="23"/>
        <v>Leer</v>
      </c>
      <c r="I194" s="283" t="str">
        <f t="shared" si="19"/>
        <v>Leer</v>
      </c>
      <c r="J194" s="7" t="str">
        <f>VLOOKUP($D194,{"29 -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94" s="7">
        <f t="shared" si="20"/>
        <v>0</v>
      </c>
      <c r="L194" s="7">
        <f t="shared" si="21"/>
        <v>0</v>
      </c>
      <c r="M194" s="7">
        <f t="shared" si="22"/>
        <v>0</v>
      </c>
    </row>
    <row r="195" spans="2:13" ht="15" customHeight="1" x14ac:dyDescent="0.3">
      <c r="B195" s="70" t="str">
        <f t="shared" si="17"/>
        <v>!!!</v>
      </c>
      <c r="C195" s="191" t="s">
        <v>347</v>
      </c>
      <c r="D195" s="192"/>
      <c r="E195" s="193"/>
      <c r="F195" s="64"/>
      <c r="H195" s="7" t="str">
        <f t="shared" si="23"/>
        <v>Leer</v>
      </c>
      <c r="I195" s="283" t="str">
        <f t="shared" si="19"/>
        <v>Leer</v>
      </c>
      <c r="J195" s="7" t="str">
        <f>VLOOKUP($D195,{"29 -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95" s="7">
        <f t="shared" si="20"/>
        <v>0</v>
      </c>
      <c r="L195" s="7">
        <f t="shared" si="21"/>
        <v>0</v>
      </c>
      <c r="M195" s="7">
        <f t="shared" si="22"/>
        <v>0</v>
      </c>
    </row>
    <row r="196" spans="2:13" ht="15" customHeight="1" x14ac:dyDescent="0.3">
      <c r="B196" s="70" t="str">
        <f t="shared" si="17"/>
        <v>!!!</v>
      </c>
      <c r="C196" s="191" t="s">
        <v>348</v>
      </c>
      <c r="D196" s="192"/>
      <c r="E196" s="193"/>
      <c r="F196" s="64"/>
      <c r="H196" s="7" t="str">
        <f t="shared" si="23"/>
        <v>Leer</v>
      </c>
      <c r="I196" s="283" t="str">
        <f t="shared" si="19"/>
        <v>Leer</v>
      </c>
      <c r="J196" s="7" t="str">
        <f>VLOOKUP($D196,{"29 -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96" s="7">
        <f t="shared" si="20"/>
        <v>0</v>
      </c>
      <c r="L196" s="7">
        <f t="shared" si="21"/>
        <v>0</v>
      </c>
      <c r="M196" s="7">
        <f t="shared" si="22"/>
        <v>0</v>
      </c>
    </row>
    <row r="197" spans="2:13" ht="15" customHeight="1" x14ac:dyDescent="0.3">
      <c r="B197" s="70" t="str">
        <f t="shared" si="17"/>
        <v>!!!</v>
      </c>
      <c r="C197" s="191" t="s">
        <v>349</v>
      </c>
      <c r="D197" s="192"/>
      <c r="E197" s="193"/>
      <c r="F197" s="64"/>
      <c r="H197" s="7" t="str">
        <f t="shared" si="23"/>
        <v>Leer</v>
      </c>
      <c r="I197" s="283" t="str">
        <f t="shared" si="19"/>
        <v>Leer</v>
      </c>
      <c r="J197" s="7" t="str">
        <f>VLOOKUP($D197,{"29 -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97" s="7">
        <f t="shared" si="20"/>
        <v>0</v>
      </c>
      <c r="L197" s="7">
        <f t="shared" si="21"/>
        <v>0</v>
      </c>
      <c r="M197" s="7">
        <f t="shared" si="22"/>
        <v>0</v>
      </c>
    </row>
    <row r="198" spans="2:13" ht="15" customHeight="1" x14ac:dyDescent="0.3">
      <c r="B198" s="70" t="str">
        <f t="shared" si="17"/>
        <v>!!!</v>
      </c>
      <c r="C198" s="191" t="s">
        <v>350</v>
      </c>
      <c r="D198" s="192"/>
      <c r="E198" s="193"/>
      <c r="F198" s="64"/>
      <c r="H198" s="7" t="str">
        <f t="shared" si="23"/>
        <v>Leer</v>
      </c>
      <c r="I198" s="283" t="str">
        <f t="shared" si="19"/>
        <v>Leer</v>
      </c>
      <c r="J198" s="7" t="str">
        <f>VLOOKUP($D198,{"29 -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98" s="7">
        <f t="shared" si="20"/>
        <v>0</v>
      </c>
      <c r="L198" s="7">
        <f t="shared" si="21"/>
        <v>0</v>
      </c>
      <c r="M198" s="7">
        <f t="shared" si="22"/>
        <v>0</v>
      </c>
    </row>
    <row r="199" spans="2:13" ht="15" customHeight="1" x14ac:dyDescent="0.3">
      <c r="B199" s="70" t="str">
        <f t="shared" si="17"/>
        <v>!!!</v>
      </c>
      <c r="C199" s="191" t="s">
        <v>351</v>
      </c>
      <c r="D199" s="192"/>
      <c r="E199" s="193"/>
      <c r="F199" s="64"/>
      <c r="H199" s="7" t="str">
        <f t="shared" si="23"/>
        <v>Leer</v>
      </c>
      <c r="I199" s="283" t="str">
        <f t="shared" si="19"/>
        <v>Leer</v>
      </c>
      <c r="J199" s="7" t="str">
        <f>VLOOKUP($D199,{"29 -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199" s="7">
        <f t="shared" si="20"/>
        <v>0</v>
      </c>
      <c r="L199" s="7">
        <f t="shared" si="21"/>
        <v>0</v>
      </c>
      <c r="M199" s="7">
        <f t="shared" si="22"/>
        <v>0</v>
      </c>
    </row>
    <row r="200" spans="2:13" ht="15" customHeight="1" x14ac:dyDescent="0.3">
      <c r="B200" s="70" t="str">
        <f t="shared" si="17"/>
        <v>!!!</v>
      </c>
      <c r="C200" s="191" t="s">
        <v>352</v>
      </c>
      <c r="D200" s="192"/>
      <c r="E200" s="193"/>
      <c r="F200" s="64"/>
      <c r="H200" s="7" t="str">
        <f t="shared" si="23"/>
        <v>Leer</v>
      </c>
      <c r="I200" s="283" t="str">
        <f t="shared" si="19"/>
        <v>Leer</v>
      </c>
      <c r="J200" s="7" t="str">
        <f>VLOOKUP($D200,{"29 -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00" s="7">
        <f t="shared" si="20"/>
        <v>0</v>
      </c>
      <c r="L200" s="7">
        <f t="shared" si="21"/>
        <v>0</v>
      </c>
      <c r="M200" s="7">
        <f t="shared" si="22"/>
        <v>0</v>
      </c>
    </row>
    <row r="201" spans="2:13" ht="15" customHeight="1" x14ac:dyDescent="0.3">
      <c r="B201" s="70" t="str">
        <f t="shared" si="17"/>
        <v>!!!</v>
      </c>
      <c r="C201" s="191" t="s">
        <v>353</v>
      </c>
      <c r="D201" s="192"/>
      <c r="E201" s="193"/>
      <c r="F201" s="64"/>
      <c r="H201" s="7" t="str">
        <f t="shared" si="23"/>
        <v>Leer</v>
      </c>
      <c r="I201" s="283" t="str">
        <f t="shared" si="19"/>
        <v>Leer</v>
      </c>
      <c r="J201" s="7" t="str">
        <f>VLOOKUP($D201,{"29 -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01" s="7">
        <f t="shared" si="20"/>
        <v>0</v>
      </c>
      <c r="L201" s="7">
        <f t="shared" si="21"/>
        <v>0</v>
      </c>
      <c r="M201" s="7">
        <f t="shared" si="22"/>
        <v>0</v>
      </c>
    </row>
    <row r="202" spans="2:13" ht="15" customHeight="1" x14ac:dyDescent="0.3">
      <c r="B202" s="70" t="str">
        <f t="shared" si="17"/>
        <v>!!!</v>
      </c>
      <c r="C202" s="191" t="s">
        <v>354</v>
      </c>
      <c r="D202" s="192"/>
      <c r="E202" s="193"/>
      <c r="F202" s="64"/>
      <c r="H202" s="7" t="str">
        <f t="shared" si="23"/>
        <v>Leer</v>
      </c>
      <c r="I202" s="283" t="str">
        <f t="shared" si="19"/>
        <v>Leer</v>
      </c>
      <c r="J202" s="7" t="str">
        <f>VLOOKUP($D202,{"29 -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02" s="7">
        <f t="shared" si="20"/>
        <v>0</v>
      </c>
      <c r="L202" s="7">
        <f t="shared" si="21"/>
        <v>0</v>
      </c>
      <c r="M202" s="7">
        <f t="shared" si="22"/>
        <v>0</v>
      </c>
    </row>
    <row r="203" spans="2:13" ht="15" customHeight="1" x14ac:dyDescent="0.3">
      <c r="B203" s="70" t="str">
        <f t="shared" si="17"/>
        <v>!!!</v>
      </c>
      <c r="C203" s="191" t="s">
        <v>355</v>
      </c>
      <c r="D203" s="192"/>
      <c r="E203" s="193"/>
      <c r="F203" s="64"/>
      <c r="H203" s="7" t="str">
        <f t="shared" si="23"/>
        <v>Leer</v>
      </c>
      <c r="I203" s="283" t="str">
        <f t="shared" si="19"/>
        <v>Leer</v>
      </c>
      <c r="J203" s="7" t="str">
        <f>VLOOKUP($D203,{"29 -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03" s="7">
        <f t="shared" si="20"/>
        <v>0</v>
      </c>
      <c r="L203" s="7">
        <f t="shared" si="21"/>
        <v>0</v>
      </c>
      <c r="M203" s="7">
        <f t="shared" si="22"/>
        <v>0</v>
      </c>
    </row>
    <row r="204" spans="2:13" ht="15" customHeight="1" x14ac:dyDescent="0.3">
      <c r="B204" s="70" t="str">
        <f t="shared" si="17"/>
        <v>!!!</v>
      </c>
      <c r="C204" s="191" t="s">
        <v>356</v>
      </c>
      <c r="D204" s="192"/>
      <c r="E204" s="193"/>
      <c r="F204" s="64"/>
      <c r="H204" s="7" t="str">
        <f t="shared" si="23"/>
        <v>Leer</v>
      </c>
      <c r="I204" s="283" t="str">
        <f t="shared" si="19"/>
        <v>Leer</v>
      </c>
      <c r="J204" s="7" t="str">
        <f>VLOOKUP($D204,{"29 -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04" s="7">
        <f t="shared" si="20"/>
        <v>0</v>
      </c>
      <c r="L204" s="7">
        <f t="shared" si="21"/>
        <v>0</v>
      </c>
      <c r="M204" s="7">
        <f t="shared" si="22"/>
        <v>0</v>
      </c>
    </row>
    <row r="205" spans="2:13" ht="15" customHeight="1" x14ac:dyDescent="0.3">
      <c r="B205" s="70" t="str">
        <f t="shared" si="17"/>
        <v>!!!</v>
      </c>
      <c r="C205" s="191" t="s">
        <v>357</v>
      </c>
      <c r="D205" s="192"/>
      <c r="E205" s="193"/>
      <c r="F205" s="64"/>
      <c r="H205" s="7" t="str">
        <f t="shared" si="23"/>
        <v>Leer</v>
      </c>
      <c r="I205" s="283" t="str">
        <f t="shared" si="19"/>
        <v>Leer</v>
      </c>
      <c r="J205" s="7" t="str">
        <f>VLOOKUP($D205,{"29 -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05" s="7">
        <f t="shared" si="20"/>
        <v>0</v>
      </c>
      <c r="L205" s="7">
        <f t="shared" si="21"/>
        <v>0</v>
      </c>
      <c r="M205" s="7">
        <f t="shared" si="22"/>
        <v>0</v>
      </c>
    </row>
    <row r="206" spans="2:13" ht="15" customHeight="1" x14ac:dyDescent="0.3">
      <c r="B206" s="70" t="str">
        <f t="shared" si="17"/>
        <v>!!!</v>
      </c>
      <c r="C206" s="191" t="s">
        <v>358</v>
      </c>
      <c r="D206" s="192"/>
      <c r="E206" s="193"/>
      <c r="F206" s="64"/>
      <c r="H206" s="7" t="str">
        <f t="shared" si="23"/>
        <v>Leer</v>
      </c>
      <c r="I206" s="283" t="str">
        <f t="shared" si="19"/>
        <v>Leer</v>
      </c>
      <c r="J206" s="7" t="str">
        <f>VLOOKUP($D206,{"29 -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06" s="7">
        <f t="shared" si="20"/>
        <v>0</v>
      </c>
      <c r="L206" s="7">
        <f t="shared" si="21"/>
        <v>0</v>
      </c>
      <c r="M206" s="7">
        <f t="shared" ref="M206:M213" si="24">COUNTIF(E$14:E$213,E206)</f>
        <v>0</v>
      </c>
    </row>
    <row r="207" spans="2:13" ht="15" customHeight="1" x14ac:dyDescent="0.3">
      <c r="B207" s="70" t="str">
        <f t="shared" ref="B207:B213" si="25">IF(SUM(K207:L207)&lt;2,"!!!","")</f>
        <v>!!!</v>
      </c>
      <c r="C207" s="191" t="s">
        <v>359</v>
      </c>
      <c r="D207" s="192"/>
      <c r="E207" s="193"/>
      <c r="F207" s="64"/>
      <c r="H207" s="7" t="str">
        <f t="shared" si="23"/>
        <v>Leer</v>
      </c>
      <c r="I207" s="283" t="str">
        <f t="shared" ref="I207:I215" si="26">IF(LEN($D207),VALUE($C207),"Leer")</f>
        <v>Leer</v>
      </c>
      <c r="J207" s="7" t="str">
        <f>VLOOKUP($D207,{"29 -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07" s="7">
        <f t="shared" ref="K207:K215" si="27">IF($D207&lt;&gt;"",1,0)</f>
        <v>0</v>
      </c>
      <c r="L207" s="7">
        <f t="shared" ref="L207:L215" si="28">IF(LEN($E207)&gt;0,1,0)</f>
        <v>0</v>
      </c>
      <c r="M207" s="7">
        <f t="shared" si="24"/>
        <v>0</v>
      </c>
    </row>
    <row r="208" spans="2:13" ht="15" customHeight="1" x14ac:dyDescent="0.3">
      <c r="B208" s="70" t="str">
        <f t="shared" si="25"/>
        <v>!!!</v>
      </c>
      <c r="C208" s="191" t="s">
        <v>360</v>
      </c>
      <c r="D208" s="192"/>
      <c r="E208" s="193"/>
      <c r="F208" s="64"/>
      <c r="H208" s="7" t="str">
        <f t="shared" ref="H208:H214" si="29">IF(D207&lt;&gt;"","Einrichtungen2","Leer")</f>
        <v>Leer</v>
      </c>
      <c r="I208" s="283" t="str">
        <f t="shared" si="26"/>
        <v>Leer</v>
      </c>
      <c r="J208" s="7" t="str">
        <f>VLOOKUP($D208,{"29 -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08" s="7">
        <f t="shared" si="27"/>
        <v>0</v>
      </c>
      <c r="L208" s="7">
        <f t="shared" si="28"/>
        <v>0</v>
      </c>
      <c r="M208" s="7">
        <f t="shared" si="24"/>
        <v>0</v>
      </c>
    </row>
    <row r="209" spans="1:13" ht="15" customHeight="1" x14ac:dyDescent="0.3">
      <c r="B209" s="70" t="str">
        <f t="shared" si="25"/>
        <v>!!!</v>
      </c>
      <c r="C209" s="191" t="s">
        <v>361</v>
      </c>
      <c r="D209" s="192"/>
      <c r="E209" s="193"/>
      <c r="F209" s="64"/>
      <c r="H209" s="7" t="str">
        <f t="shared" si="29"/>
        <v>Leer</v>
      </c>
      <c r="I209" s="283" t="str">
        <f t="shared" si="26"/>
        <v>Leer</v>
      </c>
      <c r="J209" s="7" t="str">
        <f>VLOOKUP($D209,{"29 -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09" s="7">
        <f t="shared" si="27"/>
        <v>0</v>
      </c>
      <c r="L209" s="7">
        <f t="shared" si="28"/>
        <v>0</v>
      </c>
      <c r="M209" s="7">
        <f t="shared" si="24"/>
        <v>0</v>
      </c>
    </row>
    <row r="210" spans="1:13" ht="15" customHeight="1" x14ac:dyDescent="0.3">
      <c r="B210" s="70" t="str">
        <f t="shared" si="25"/>
        <v>!!!</v>
      </c>
      <c r="C210" s="191" t="s">
        <v>362</v>
      </c>
      <c r="D210" s="192"/>
      <c r="E210" s="193"/>
      <c r="F210" s="64"/>
      <c r="H210" s="7" t="str">
        <f t="shared" si="29"/>
        <v>Leer</v>
      </c>
      <c r="I210" s="283" t="str">
        <f t="shared" si="26"/>
        <v>Leer</v>
      </c>
      <c r="J210" s="7" t="str">
        <f>VLOOKUP($D210,{"29 -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10" s="7">
        <f t="shared" si="27"/>
        <v>0</v>
      </c>
      <c r="L210" s="7">
        <f t="shared" si="28"/>
        <v>0</v>
      </c>
      <c r="M210" s="7">
        <f t="shared" si="24"/>
        <v>0</v>
      </c>
    </row>
    <row r="211" spans="1:13" ht="15" customHeight="1" x14ac:dyDescent="0.3">
      <c r="B211" s="70" t="str">
        <f t="shared" si="25"/>
        <v>!!!</v>
      </c>
      <c r="C211" s="191" t="s">
        <v>363</v>
      </c>
      <c r="D211" s="192"/>
      <c r="E211" s="193"/>
      <c r="F211" s="64"/>
      <c r="H211" s="7" t="str">
        <f t="shared" si="29"/>
        <v>Leer</v>
      </c>
      <c r="I211" s="283" t="str">
        <f t="shared" si="26"/>
        <v>Leer</v>
      </c>
      <c r="J211" s="7" t="str">
        <f>VLOOKUP($D211,{"29 -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11" s="7">
        <f t="shared" si="27"/>
        <v>0</v>
      </c>
      <c r="L211" s="7">
        <f t="shared" si="28"/>
        <v>0</v>
      </c>
      <c r="M211" s="7">
        <f t="shared" si="24"/>
        <v>0</v>
      </c>
    </row>
    <row r="212" spans="1:13" ht="15" customHeight="1" x14ac:dyDescent="0.3">
      <c r="B212" s="70" t="str">
        <f t="shared" si="25"/>
        <v>!!!</v>
      </c>
      <c r="C212" s="191" t="s">
        <v>364</v>
      </c>
      <c r="D212" s="192"/>
      <c r="E212" s="193"/>
      <c r="F212" s="64"/>
      <c r="H212" s="7" t="str">
        <f t="shared" si="29"/>
        <v>Leer</v>
      </c>
      <c r="I212" s="283" t="str">
        <f t="shared" si="26"/>
        <v>Leer</v>
      </c>
      <c r="J212" s="7" t="str">
        <f>VLOOKUP($D212,{"29 -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12" s="7">
        <f t="shared" si="27"/>
        <v>0</v>
      </c>
      <c r="L212" s="7">
        <f t="shared" si="28"/>
        <v>0</v>
      </c>
      <c r="M212" s="7">
        <f t="shared" si="24"/>
        <v>0</v>
      </c>
    </row>
    <row r="213" spans="1:13" ht="15" customHeight="1" x14ac:dyDescent="0.3">
      <c r="B213" s="70" t="str">
        <f t="shared" si="25"/>
        <v>!!!</v>
      </c>
      <c r="C213" s="191" t="s">
        <v>365</v>
      </c>
      <c r="D213" s="317"/>
      <c r="E213" s="193"/>
      <c r="F213" s="64"/>
      <c r="H213" s="7" t="str">
        <f t="shared" si="29"/>
        <v>Leer</v>
      </c>
      <c r="I213" s="283" t="str">
        <f t="shared" si="26"/>
        <v>Leer</v>
      </c>
      <c r="J213" s="7" t="str">
        <f>VLOOKUP($D213,{"29 -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Psychosomatik";0,"Leer"},2,0)</f>
        <v>Leer</v>
      </c>
      <c r="K213" s="7">
        <f t="shared" si="27"/>
        <v>0</v>
      </c>
      <c r="L213" s="7">
        <f t="shared" si="28"/>
        <v>0</v>
      </c>
      <c r="M213" s="7">
        <f t="shared" si="24"/>
        <v>0</v>
      </c>
    </row>
    <row r="214" spans="1:13" s="25" customFormat="1" ht="15" customHeight="1" x14ac:dyDescent="0.3">
      <c r="A214" s="6"/>
      <c r="B214" s="137"/>
      <c r="C214" s="315" t="s">
        <v>430</v>
      </c>
      <c r="D214" s="315" t="s">
        <v>438</v>
      </c>
      <c r="E214" s="316" t="s">
        <v>430</v>
      </c>
      <c r="F214" s="73"/>
      <c r="G214" s="7"/>
      <c r="H214" s="7" t="str">
        <f t="shared" si="29"/>
        <v>Leer</v>
      </c>
      <c r="I214" s="283">
        <f t="shared" si="26"/>
        <v>297</v>
      </c>
      <c r="J214" s="7" t="str">
        <f>VLOOKUP($D214,{"29 - Psychiatrie (Erwachsene)","29 - Psychiatrie (Erwachsene)";"Stationsäquivalente Behandlung in der Erwachsenenpsychiatrie (29)","297 - stationsäquivalente Behandlung in der Erwachsenenpsychiatrie (29)";"30 - Kinder- und Jugendpsychiatrie","30 - Kinder- und Jugendpsychiatrie";"Stationsäquivalente Behandlung in der Kinder- und Jugendpsychiatrie (30)","307 - stationsäquivalente Behandlung in der Kinder- und Jugendpsychiatrie (30)";"31 - Psychosomatik","31 - Psychosomatik";"00 - Bitte eine Fachabteilung auswählen","";0,""},2,0)</f>
        <v>297 - stationsäquivalente Behandlung in der Erwachsenenpsychiatrie (29)</v>
      </c>
      <c r="K214" s="7">
        <f t="shared" si="27"/>
        <v>1</v>
      </c>
      <c r="L214" s="7">
        <f t="shared" si="28"/>
        <v>1</v>
      </c>
      <c r="M214" s="7"/>
    </row>
    <row r="215" spans="1:13" s="25" customFormat="1" ht="15" customHeight="1" x14ac:dyDescent="0.3">
      <c r="C215" s="313" t="s">
        <v>431</v>
      </c>
      <c r="D215" s="313" t="s">
        <v>439</v>
      </c>
      <c r="E215" s="314" t="s">
        <v>431</v>
      </c>
      <c r="G215" s="7"/>
      <c r="H215" s="7" t="str">
        <f>IF(D214&lt;&gt;"","Einrichtungen2","Leer")</f>
        <v>Einrichtungen2</v>
      </c>
      <c r="I215" s="283">
        <f t="shared" si="26"/>
        <v>307</v>
      </c>
      <c r="J215" s="7" t="str">
        <f>VLOOKUP($D215,{"29 - Psychiatrie (Erwachsene)","29 - Psychiatrie (Erwachsene)";"Stationsäquivalente Behandlung in der Erwachsenenpsychiatrie (29)","297 - stationsäquivalente Behandlung in der Erwachsenenpsychiatrie (29)";"30 - Kinder- und Jugendpsychiatrie","30 - Kinder- und Jugendpsychiatrie";"Stationsäquivalente Behandlung in der Kinder- und Jugendpsychiatrie (30)","307 - stationsäquivalente Behandlung in der Kinder- und Jugendpsychiatrie (30)";"31 - Psychosomatik","31 - Psychosomatik";"00 - Bitte eine Fachabteilung auswählen","";0,""},2,0)</f>
        <v>307 - stationsäquivalente Behandlung in der Kinder- und Jugendpsychiatrie (30)</v>
      </c>
      <c r="K215" s="7">
        <f t="shared" si="27"/>
        <v>1</v>
      </c>
      <c r="L215" s="7">
        <f t="shared" si="28"/>
        <v>1</v>
      </c>
      <c r="M215" s="7"/>
    </row>
    <row r="216" spans="1:13" s="25" customFormat="1" ht="15" customHeight="1" x14ac:dyDescent="0.3">
      <c r="C216" s="28"/>
      <c r="D216" s="28"/>
      <c r="E216" s="83"/>
      <c r="G216" s="7"/>
      <c r="H216" s="7"/>
      <c r="I216" s="327"/>
      <c r="J216" s="7"/>
      <c r="K216" s="7"/>
      <c r="L216" s="7"/>
      <c r="M216" s="7"/>
    </row>
    <row r="217" spans="1:13" s="25" customFormat="1" ht="15" customHeight="1" x14ac:dyDescent="0.3">
      <c r="C217" s="28"/>
      <c r="D217" s="28"/>
      <c r="E217" s="83"/>
      <c r="G217" s="7"/>
      <c r="H217" s="7"/>
      <c r="I217" s="327"/>
      <c r="J217" s="7"/>
      <c r="K217" s="7"/>
      <c r="L217" s="7"/>
      <c r="M217" s="7"/>
    </row>
    <row r="218" spans="1:13" s="25" customFormat="1" ht="15" customHeight="1" x14ac:dyDescent="0.3">
      <c r="C218" s="28"/>
      <c r="D218" s="28"/>
      <c r="E218" s="83"/>
      <c r="G218" s="7"/>
      <c r="H218" s="7"/>
      <c r="I218" s="327"/>
      <c r="J218" s="7"/>
      <c r="K218" s="7"/>
      <c r="L218" s="7"/>
      <c r="M218" s="7"/>
    </row>
    <row r="219" spans="1:13" s="25" customFormat="1" ht="15" customHeight="1" x14ac:dyDescent="0.3">
      <c r="C219" s="28"/>
      <c r="D219" s="28"/>
      <c r="E219" s="83"/>
      <c r="G219" s="7"/>
      <c r="H219" s="7"/>
      <c r="I219" s="327"/>
      <c r="J219" s="7"/>
      <c r="K219" s="7"/>
      <c r="L219" s="7"/>
      <c r="M219" s="7"/>
    </row>
    <row r="220" spans="1:13" s="25" customFormat="1" ht="15" customHeight="1" x14ac:dyDescent="0.3">
      <c r="C220" s="28"/>
      <c r="D220" s="28"/>
      <c r="E220" s="83"/>
      <c r="G220" s="7"/>
      <c r="H220" s="7"/>
      <c r="I220" s="327"/>
      <c r="J220" s="7"/>
      <c r="K220" s="7"/>
      <c r="L220" s="7"/>
      <c r="M220" s="7"/>
    </row>
    <row r="221" spans="1:13" s="25" customFormat="1" ht="15" customHeight="1" x14ac:dyDescent="0.3">
      <c r="C221" s="28"/>
      <c r="D221" s="28"/>
      <c r="E221" s="83"/>
      <c r="G221" s="7"/>
      <c r="H221" s="7"/>
      <c r="I221" s="327"/>
      <c r="J221" s="7"/>
      <c r="K221" s="7"/>
      <c r="L221" s="7"/>
      <c r="M221" s="7"/>
    </row>
    <row r="222" spans="1:13" s="25" customFormat="1" ht="15" customHeight="1" x14ac:dyDescent="0.3">
      <c r="C222" s="28"/>
      <c r="D222" s="28"/>
      <c r="E222" s="83"/>
      <c r="G222" s="7"/>
      <c r="H222" s="7"/>
      <c r="I222" s="327"/>
      <c r="J222" s="7"/>
      <c r="K222" s="7"/>
      <c r="L222" s="7"/>
      <c r="M222" s="7"/>
    </row>
    <row r="223" spans="1:13" s="25" customFormat="1" ht="15" customHeight="1" x14ac:dyDescent="0.3">
      <c r="C223" s="28"/>
      <c r="D223" s="28"/>
      <c r="E223" s="83"/>
      <c r="G223" s="7"/>
      <c r="H223" s="7"/>
      <c r="I223" s="327"/>
      <c r="J223" s="7"/>
      <c r="K223" s="7"/>
      <c r="L223" s="7"/>
      <c r="M223" s="7"/>
    </row>
    <row r="224" spans="1:13" s="25" customFormat="1" ht="15" customHeight="1" x14ac:dyDescent="0.3">
      <c r="C224" s="28"/>
      <c r="D224" s="28"/>
      <c r="E224" s="83"/>
      <c r="G224" s="7"/>
      <c r="H224" s="7"/>
      <c r="I224" s="327"/>
      <c r="J224" s="7"/>
      <c r="K224" s="7"/>
      <c r="L224" s="7"/>
      <c r="M224" s="7"/>
    </row>
    <row r="225" spans="3:13" s="25" customFormat="1" ht="15" customHeight="1" x14ac:dyDescent="0.3">
      <c r="C225" s="28"/>
      <c r="D225" s="28"/>
      <c r="E225" s="83"/>
      <c r="G225" s="7"/>
      <c r="H225" s="7"/>
      <c r="I225" s="327"/>
      <c r="J225" s="7"/>
      <c r="K225" s="7"/>
      <c r="L225" s="7"/>
      <c r="M225" s="7"/>
    </row>
    <row r="226" spans="3:13" s="25" customFormat="1" ht="15" customHeight="1" x14ac:dyDescent="0.3">
      <c r="C226" s="28"/>
      <c r="D226" s="28"/>
      <c r="E226" s="83"/>
      <c r="G226" s="7"/>
      <c r="H226" s="7"/>
      <c r="I226" s="327"/>
      <c r="J226" s="7"/>
      <c r="K226" s="7"/>
      <c r="L226" s="7"/>
      <c r="M226" s="7"/>
    </row>
    <row r="227" spans="3:13" s="25" customFormat="1" ht="15" customHeight="1" x14ac:dyDescent="0.3">
      <c r="C227" s="28"/>
      <c r="D227" s="28"/>
      <c r="E227" s="83"/>
      <c r="G227" s="7"/>
      <c r="H227" s="7"/>
      <c r="I227" s="327"/>
      <c r="J227" s="7"/>
      <c r="K227" s="7"/>
      <c r="L227" s="7"/>
      <c r="M227" s="7"/>
    </row>
    <row r="228" spans="3:13" s="25" customFormat="1" ht="15" customHeight="1" x14ac:dyDescent="0.3">
      <c r="G228" s="7"/>
      <c r="H228" s="7"/>
      <c r="I228" s="327"/>
      <c r="J228" s="7"/>
      <c r="K228" s="7"/>
      <c r="L228" s="7"/>
      <c r="M228" s="7"/>
    </row>
    <row r="229" spans="3:13" s="25" customFormat="1" ht="15" customHeight="1" x14ac:dyDescent="0.3">
      <c r="G229" s="7"/>
      <c r="H229" s="7"/>
      <c r="I229" s="327"/>
      <c r="J229" s="7"/>
      <c r="K229" s="7"/>
      <c r="L229" s="7"/>
      <c r="M229" s="7"/>
    </row>
    <row r="230" spans="3:13" s="25" customFormat="1" ht="15" customHeight="1" x14ac:dyDescent="0.3">
      <c r="G230" s="7"/>
      <c r="H230" s="7"/>
      <c r="I230" s="327"/>
      <c r="J230" s="7"/>
      <c r="K230" s="7"/>
      <c r="L230" s="7"/>
      <c r="M230" s="7"/>
    </row>
    <row r="231" spans="3:13" s="25" customFormat="1" ht="15" customHeight="1" x14ac:dyDescent="0.3">
      <c r="G231" s="7"/>
      <c r="H231" s="7"/>
      <c r="I231" s="327"/>
      <c r="J231" s="7"/>
      <c r="K231" s="7"/>
      <c r="L231" s="7"/>
      <c r="M231" s="7"/>
    </row>
    <row r="232" spans="3:13" s="25" customFormat="1" ht="15" customHeight="1" x14ac:dyDescent="0.3">
      <c r="G232" s="7"/>
      <c r="H232" s="7"/>
      <c r="I232" s="327"/>
      <c r="J232" s="7"/>
      <c r="K232" s="7"/>
      <c r="L232" s="7"/>
      <c r="M232" s="7"/>
    </row>
    <row r="233" spans="3:13" s="25" customFormat="1" ht="15" customHeight="1" x14ac:dyDescent="0.3">
      <c r="G233" s="7"/>
      <c r="H233" s="7"/>
      <c r="I233" s="327"/>
      <c r="J233" s="7"/>
      <c r="K233" s="7"/>
      <c r="L233" s="7"/>
      <c r="M233" s="7"/>
    </row>
    <row r="234" spans="3:13" s="25" customFormat="1" ht="15" customHeight="1" x14ac:dyDescent="0.3">
      <c r="G234" s="7"/>
      <c r="H234" s="7"/>
      <c r="I234" s="327"/>
      <c r="J234" s="7"/>
      <c r="K234" s="7"/>
      <c r="L234" s="7"/>
      <c r="M234" s="7"/>
    </row>
    <row r="235" spans="3:13" s="25" customFormat="1" ht="15" customHeight="1" x14ac:dyDescent="0.3">
      <c r="G235" s="7"/>
      <c r="H235" s="7"/>
      <c r="I235" s="327"/>
      <c r="J235" s="7"/>
      <c r="K235" s="7"/>
      <c r="L235" s="7"/>
      <c r="M235" s="7"/>
    </row>
    <row r="236" spans="3:13" s="25" customFormat="1" ht="15" customHeight="1" x14ac:dyDescent="0.3">
      <c r="G236" s="7"/>
      <c r="H236" s="7"/>
      <c r="I236" s="327"/>
      <c r="J236" s="7"/>
      <c r="K236" s="7"/>
      <c r="L236" s="7"/>
      <c r="M236" s="7"/>
    </row>
  </sheetData>
  <sheetProtection algorithmName="SHA-512" hashValue="vdGybnE55GyBEFV8PNnz+mJq+1yJceBlHSXHiiPBl4BqALhSc7HgEgoJZEIeBqxMYAL9V1Yw1D42HsvES1EgAA==" saltValue="7fgbUpVPPhMnhtZkPloHMw==" spinCount="100000" sheet="1" objects="1" scenarios="1" selectLockedCells="1" autoFilter="0"/>
  <mergeCells count="3">
    <mergeCell ref="B6:C6"/>
    <mergeCell ref="C12:E12"/>
    <mergeCell ref="C9:E11"/>
  </mergeCells>
  <conditionalFormatting sqref="C14:C213">
    <cfRule type="expression" dxfId="260" priority="154">
      <formula>#REF!=""</formula>
    </cfRule>
    <cfRule type="expression" dxfId="259" priority="155">
      <formula>#REF!="Bitte eine Fachabteilung auswählen"</formula>
    </cfRule>
  </conditionalFormatting>
  <conditionalFormatting sqref="C214:D227">
    <cfRule type="expression" dxfId="258" priority="8972" stopIfTrue="1">
      <formula>#REF!=""</formula>
    </cfRule>
  </conditionalFormatting>
  <conditionalFormatting sqref="C214:D227">
    <cfRule type="expression" dxfId="257" priority="8973" stopIfTrue="1">
      <formula>#REF!="Bitte eine Fachabteilung auswählen"</formula>
    </cfRule>
  </conditionalFormatting>
  <conditionalFormatting sqref="B14:B213">
    <cfRule type="expression" dxfId="256" priority="8974">
      <formula>D14=""</formula>
    </cfRule>
  </conditionalFormatting>
  <conditionalFormatting sqref="C12:E12">
    <cfRule type="expression" dxfId="255" priority="7">
      <formula>C12&lt;&gt;""</formula>
    </cfRule>
  </conditionalFormatting>
  <conditionalFormatting sqref="B12">
    <cfRule type="expression" dxfId="254" priority="6">
      <formula>B12&lt;&gt;""</formula>
    </cfRule>
  </conditionalFormatting>
  <conditionalFormatting sqref="E14:E213">
    <cfRule type="expression" dxfId="253" priority="2">
      <formula>D14="00 - Bitte eine Fachabteilung auswählen"</formula>
    </cfRule>
    <cfRule type="expression" dxfId="252" priority="3">
      <formula>D14=""</formula>
    </cfRule>
  </conditionalFormatting>
  <conditionalFormatting sqref="E14:E213">
    <cfRule type="expression" dxfId="251" priority="1">
      <formula>VALUE(M14)&gt;1</formula>
    </cfRule>
  </conditionalFormatting>
  <dataValidations count="2">
    <dataValidation type="list" allowBlank="1" showInputMessage="1" showErrorMessage="1" sqref="D80:D213 D67:D78 D14:D65">
      <formula1>INDIRECT(H14)</formula1>
    </dataValidation>
    <dataValidation type="textLength" allowBlank="1" showErrorMessage="1" errorTitle="ACHTUNG" error="Die Länge des Textes darf 100 Zeichen nicht überschreiten_x000a_" prompt="Die Textlänge beträgt maximal 100 Zeichen" sqref="E14:E227">
      <formula1>1</formula1>
      <formula2>100</formula2>
    </dataValidation>
  </dataValidations>
  <hyperlinks>
    <hyperlink ref="F2" location="'A1'!F15" display="A1 &gt;&gt;"/>
    <hyperlink ref="E2" location="'Angaben KH-Standort'!D11" display="&lt;&lt; Angaben KH-Standort"/>
  </hyperlinks>
  <pageMargins left="0.25" right="0.25" top="0.75" bottom="0.75" header="0.3" footer="0.3"/>
  <pageSetup paperSize="9" scale="64" orientation="landscape" r:id="rId1"/>
  <rowBreaks count="2" manualBreakCount="2">
    <brk id="153" max="5" man="1"/>
    <brk id="162" max="5" man="1"/>
  </rowBreaks>
  <colBreaks count="1" manualBreakCount="1">
    <brk id="6" max="1048575" man="1"/>
  </colBreaks>
  <ignoredErrors>
    <ignoredError sqref="C15:C111" numberStoredAsText="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Auswahldaten!$A$9:$A$11</xm:f>
          </x14:formula1>
          <xm:sqref>D66 D79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N29"/>
  <sheetViews>
    <sheetView showGridLines="0" zoomScaleNormal="100" workbookViewId="0">
      <selection activeCell="F16" sqref="F16"/>
    </sheetView>
  </sheetViews>
  <sheetFormatPr baseColWidth="10" defaultColWidth="11.44140625" defaultRowHeight="15" customHeight="1" x14ac:dyDescent="0.3"/>
  <cols>
    <col min="1" max="1" width="4.33203125" style="6" customWidth="1"/>
    <col min="2" max="2" width="11.44140625" style="6"/>
    <col min="3" max="3" width="45.6640625" style="6" customWidth="1"/>
    <col min="4" max="4" width="58.44140625" style="6" customWidth="1"/>
    <col min="5" max="5" width="33.6640625" style="6" customWidth="1"/>
    <col min="6" max="6" width="45.6640625" style="6" customWidth="1"/>
    <col min="7" max="7" width="11.44140625" style="6" customWidth="1"/>
    <col min="8" max="8" width="11.44140625" style="401"/>
    <col min="9" max="13" width="11.44140625" style="378"/>
    <col min="14" max="14" width="15.5546875" style="378" customWidth="1"/>
    <col min="15" max="16384" width="11.44140625" style="6"/>
  </cols>
  <sheetData>
    <row r="1" spans="1:14" ht="15" customHeight="1" x14ac:dyDescent="0.3">
      <c r="A1" s="18"/>
      <c r="G1" s="26"/>
    </row>
    <row r="2" spans="1:14" s="49" customFormat="1" ht="30" customHeight="1" x14ac:dyDescent="0.45">
      <c r="A2" s="39"/>
      <c r="B2" s="50" t="s">
        <v>40</v>
      </c>
      <c r="C2" s="40" t="s">
        <v>435</v>
      </c>
      <c r="D2" s="42"/>
      <c r="E2" s="44"/>
      <c r="F2" s="282" t="s">
        <v>150</v>
      </c>
      <c r="G2" s="318" t="s">
        <v>407</v>
      </c>
      <c r="H2" s="402"/>
      <c r="I2" s="379"/>
      <c r="J2" s="379"/>
      <c r="K2" s="379"/>
      <c r="L2" s="379"/>
      <c r="M2" s="379"/>
      <c r="N2" s="379"/>
    </row>
    <row r="3" spans="1:14" ht="15" customHeight="1" x14ac:dyDescent="0.3">
      <c r="A3" s="18"/>
      <c r="B3" s="18"/>
      <c r="C3" s="18"/>
      <c r="D3" s="18"/>
      <c r="E3" s="18"/>
      <c r="F3" s="18"/>
      <c r="G3" s="18"/>
    </row>
    <row r="4" spans="1:14" ht="15" customHeight="1" x14ac:dyDescent="0.3">
      <c r="A4" s="18"/>
      <c r="B4" s="115"/>
      <c r="C4" s="144" t="str">
        <f ca="1">"Haupt-IK: " &amp; CELL("inhalt",'Angaben KH-Standort'!D25)</f>
        <v xml:space="preserve">Haupt-IK: </v>
      </c>
      <c r="D4" s="135"/>
      <c r="E4" s="144" t="str">
        <f ca="1">"Jahr: " &amp; CELL("inhalt",'Angaben KH-Standort'!D12)</f>
        <v>Jahr: 2023</v>
      </c>
      <c r="F4" s="54"/>
      <c r="G4" s="55"/>
    </row>
    <row r="5" spans="1:14" ht="15" customHeight="1" x14ac:dyDescent="0.3">
      <c r="A5" s="18"/>
      <c r="B5" s="116"/>
      <c r="C5" s="145" t="str">
        <f ca="1" xml:space="preserve"> "Standort-ID: " &amp; CELL("inhalt",'Angaben KH-Standort'!D26)</f>
        <v xml:space="preserve">Standort-ID: </v>
      </c>
      <c r="D5" s="136"/>
      <c r="E5" s="145" t="str">
        <f ca="1">CELL("inhalt",'A1'!$F$14) &amp; ". Quartal"</f>
        <v>0. Quartal</v>
      </c>
      <c r="F5" s="57"/>
      <c r="G5" s="58"/>
    </row>
    <row r="6" spans="1:14" ht="15" customHeight="1" x14ac:dyDescent="0.3">
      <c r="A6" s="18"/>
      <c r="B6" s="18"/>
      <c r="C6" s="18"/>
      <c r="D6" s="18"/>
      <c r="E6" s="18"/>
      <c r="F6" s="18"/>
      <c r="G6" s="18"/>
    </row>
    <row r="7" spans="1:14" ht="15" customHeight="1" x14ac:dyDescent="0.3">
      <c r="B7" s="61"/>
      <c r="C7" s="59"/>
      <c r="D7" s="59"/>
      <c r="E7" s="59"/>
      <c r="F7" s="59"/>
      <c r="G7" s="59"/>
      <c r="H7" s="403"/>
    </row>
    <row r="8" spans="1:14" ht="15" customHeight="1" x14ac:dyDescent="0.4">
      <c r="B8" s="63"/>
      <c r="C8" s="150" t="s">
        <v>600</v>
      </c>
      <c r="D8" s="38"/>
      <c r="E8" s="38"/>
      <c r="F8" s="38"/>
      <c r="G8" s="38"/>
      <c r="H8" s="403"/>
    </row>
    <row r="9" spans="1:14" ht="15" customHeight="1" x14ac:dyDescent="0.3">
      <c r="B9" s="63"/>
      <c r="C9" s="346" t="s">
        <v>131</v>
      </c>
      <c r="D9" s="113"/>
      <c r="E9" s="113"/>
      <c r="F9" s="201" t="s">
        <v>169</v>
      </c>
      <c r="G9" s="38"/>
      <c r="H9" s="403"/>
    </row>
    <row r="10" spans="1:14" ht="15" customHeight="1" x14ac:dyDescent="0.3">
      <c r="B10" s="63"/>
      <c r="C10" s="346" t="s">
        <v>265</v>
      </c>
      <c r="D10" s="113"/>
      <c r="E10" s="113"/>
      <c r="F10" s="202" t="s">
        <v>190</v>
      </c>
      <c r="G10" s="38"/>
      <c r="H10" s="403"/>
    </row>
    <row r="11" spans="1:14" ht="15" customHeight="1" x14ac:dyDescent="0.3">
      <c r="B11" s="63"/>
      <c r="C11" s="346" t="s">
        <v>442</v>
      </c>
      <c r="D11" s="113"/>
      <c r="E11" s="113"/>
      <c r="F11" s="203" t="s">
        <v>170</v>
      </c>
      <c r="G11" s="38"/>
      <c r="H11" s="403"/>
    </row>
    <row r="12" spans="1:14" ht="15" customHeight="1" x14ac:dyDescent="0.3">
      <c r="B12" s="188" t="str">
        <f>IF(F16="Ja",IF(J12-I12&gt;0,"!!!",""),"")</f>
        <v/>
      </c>
      <c r="C12" s="463" t="str">
        <f>IF(F16="Ja",IF(J12-I12&gt;0,"Es fehlen noch MUSS-ANGABEN in den mit !!! gekennzeichneten Zeilen",""),"")</f>
        <v/>
      </c>
      <c r="D12" s="463"/>
      <c r="E12" s="463"/>
      <c r="F12" s="113"/>
      <c r="G12" s="38"/>
      <c r="H12" s="403"/>
      <c r="I12" s="378">
        <f>SUM(I20:I28)</f>
        <v>3</v>
      </c>
      <c r="J12" s="378">
        <f>SUM(J20:J28)</f>
        <v>0</v>
      </c>
    </row>
    <row r="13" spans="1:14" ht="15" customHeight="1" x14ac:dyDescent="0.3">
      <c r="B13" s="63"/>
      <c r="C13" s="113"/>
      <c r="D13" s="68"/>
      <c r="E13" s="204"/>
      <c r="F13" s="113"/>
      <c r="G13" s="38"/>
      <c r="H13" s="403"/>
    </row>
    <row r="14" spans="1:14" ht="15" customHeight="1" x14ac:dyDescent="0.3">
      <c r="B14" s="63"/>
      <c r="C14" s="205" t="s">
        <v>413</v>
      </c>
      <c r="D14" s="206"/>
      <c r="E14" s="206"/>
      <c r="F14" s="203">
        <f ca="1">CELL("Inhalt",'Angaben KH-Standort'!D13)</f>
        <v>0</v>
      </c>
      <c r="G14" s="38"/>
      <c r="H14" s="403"/>
    </row>
    <row r="15" spans="1:14" ht="15" customHeight="1" x14ac:dyDescent="0.3">
      <c r="B15" s="63"/>
      <c r="C15" s="113"/>
      <c r="D15" s="68"/>
      <c r="E15" s="204"/>
      <c r="F15" s="113"/>
      <c r="G15" s="38"/>
      <c r="H15" s="403"/>
    </row>
    <row r="16" spans="1:14" ht="15" customHeight="1" x14ac:dyDescent="0.3">
      <c r="B16" s="349" t="str">
        <f>IF(F16="","!!!","")</f>
        <v>!!!</v>
      </c>
      <c r="C16" s="207" t="s">
        <v>255</v>
      </c>
      <c r="D16" s="208"/>
      <c r="E16" s="208"/>
      <c r="F16" s="123"/>
      <c r="G16" s="141"/>
      <c r="H16" s="403"/>
    </row>
    <row r="17" spans="1:14" ht="15" customHeight="1" x14ac:dyDescent="0.3">
      <c r="B17" s="63"/>
      <c r="C17" s="113"/>
      <c r="D17" s="113"/>
      <c r="E17" s="113"/>
      <c r="F17" s="113"/>
      <c r="G17" s="67"/>
      <c r="I17" s="380"/>
      <c r="J17" s="380"/>
      <c r="K17" s="380"/>
      <c r="L17" s="380"/>
      <c r="M17" s="380"/>
      <c r="N17" s="380"/>
    </row>
    <row r="18" spans="1:14" ht="15" customHeight="1" x14ac:dyDescent="0.3">
      <c r="B18" s="63"/>
      <c r="C18" s="475" t="str">
        <f>VLOOKUP(F16,{"Ja"," Für welche Einrichtung gemäß § 2 Absatz 5 gilt die regionale Pflichtversorgung?";"Nein"," Da die vorherige Frage mit 'Nein' beantwortet wurde, müssen die folgenden Angaben nicht getroffen werden";0,""},2,0)</f>
        <v/>
      </c>
      <c r="D18" s="476"/>
      <c r="E18" s="475" t="s">
        <v>144</v>
      </c>
      <c r="F18" s="476"/>
      <c r="G18" s="64"/>
      <c r="I18" s="472" t="s">
        <v>572</v>
      </c>
      <c r="J18" s="473" t="s">
        <v>573</v>
      </c>
      <c r="K18" s="472" t="s">
        <v>555</v>
      </c>
      <c r="L18" s="472" t="s">
        <v>556</v>
      </c>
      <c r="M18" s="472" t="s">
        <v>557</v>
      </c>
      <c r="N18" s="472" t="s">
        <v>603</v>
      </c>
    </row>
    <row r="19" spans="1:14" ht="15" customHeight="1" x14ac:dyDescent="0.3">
      <c r="B19" s="63"/>
      <c r="C19" s="209" t="s">
        <v>440</v>
      </c>
      <c r="D19" s="209" t="s">
        <v>15</v>
      </c>
      <c r="E19" s="209" t="s">
        <v>143</v>
      </c>
      <c r="F19" s="210" t="s">
        <v>414</v>
      </c>
      <c r="G19" s="76"/>
      <c r="I19" s="472"/>
      <c r="J19" s="473"/>
      <c r="K19" s="472"/>
      <c r="L19" s="472"/>
      <c r="M19" s="472"/>
      <c r="N19" s="472"/>
    </row>
    <row r="20" spans="1:14" ht="15" customHeight="1" x14ac:dyDescent="0.3">
      <c r="A20" s="7"/>
      <c r="B20" s="70" t="str">
        <f>IF(F16="Ja",IF(SUM(J20:N20)&lt;5,"!!!",""),"")</f>
        <v/>
      </c>
      <c r="C20" s="211" t="str">
        <f>IF('Angaben KH-Standort'!D29&lt;&gt;"",'Angaben KH-Standort'!D29,"")</f>
        <v/>
      </c>
      <c r="D20" s="82"/>
      <c r="E20" s="82"/>
      <c r="F20" s="123"/>
      <c r="G20" s="64"/>
      <c r="I20" s="378">
        <f>IF(LEN(B20)&gt;0,0,1)</f>
        <v>1</v>
      </c>
      <c r="J20" s="378">
        <f>VLOOKUP(C20,{"29 - Psychiatrie (Erwachsene)",1;"30 - Kinder- und Jugendpsychiatrie",1;"31 - Psychosomatik",1;"",0},2,0)</f>
        <v>0</v>
      </c>
      <c r="K20" s="378">
        <f t="shared" ref="K20:M22" si="0">IF(LEN(D20)&gt;0,1,0)</f>
        <v>0</v>
      </c>
      <c r="L20" s="378">
        <f t="shared" si="0"/>
        <v>0</v>
      </c>
      <c r="M20" s="378">
        <f t="shared" si="0"/>
        <v>0</v>
      </c>
      <c r="N20" s="378">
        <f>VLOOKUP($F$16,{"Nein",0;"Ja",1;0,0},2,0)</f>
        <v>0</v>
      </c>
    </row>
    <row r="21" spans="1:14" ht="15" customHeight="1" x14ac:dyDescent="0.3">
      <c r="A21" s="7"/>
      <c r="B21" s="70" t="str">
        <f>IF(F16="Ja",IF(SUM(J21:N21)&lt;5,"!!!",""),"")</f>
        <v/>
      </c>
      <c r="C21" s="211" t="str">
        <f>IF('Angaben KH-Standort'!D30&lt;&gt;"",'Angaben KH-Standort'!D30,"")</f>
        <v/>
      </c>
      <c r="D21" s="82"/>
      <c r="E21" s="82"/>
      <c r="F21" s="123"/>
      <c r="G21" s="64"/>
      <c r="I21" s="378">
        <f t="shared" ref="I21:I28" si="1">IF(LEN(B21)&gt;0,0,1)</f>
        <v>1</v>
      </c>
      <c r="J21" s="378">
        <f>VLOOKUP(C21,{"29 - Psychiatrie (Erwachsene)",1;"30 - Kinder- und Jugendpsychiatrie",1;"31 - Psychosomatik",1;"",0},2,0)</f>
        <v>0</v>
      </c>
      <c r="K21" s="378">
        <f t="shared" si="0"/>
        <v>0</v>
      </c>
      <c r="L21" s="378">
        <f t="shared" si="0"/>
        <v>0</v>
      </c>
      <c r="M21" s="378">
        <f t="shared" si="0"/>
        <v>0</v>
      </c>
      <c r="N21" s="378">
        <f>VLOOKUP($F$16,{"Nein",0;"Ja",1;0,0},2,0)</f>
        <v>0</v>
      </c>
    </row>
    <row r="22" spans="1:14" ht="15" customHeight="1" x14ac:dyDescent="0.3">
      <c r="A22" s="7"/>
      <c r="B22" s="70" t="str">
        <f>IF(F16="Ja",IF(SUM(J22:N22)&lt;5,"!!!",""),"")</f>
        <v/>
      </c>
      <c r="C22" s="211" t="str">
        <f>IF('Angaben KH-Standort'!D31&lt;&gt;"",'Angaben KH-Standort'!D31,"")</f>
        <v/>
      </c>
      <c r="D22" s="82"/>
      <c r="E22" s="82"/>
      <c r="F22" s="123"/>
      <c r="G22" s="64"/>
      <c r="I22" s="378">
        <f t="shared" si="1"/>
        <v>1</v>
      </c>
      <c r="J22" s="378">
        <f>VLOOKUP(C22,{"29 - Psychiatrie (Erwachsene)",1;"30 - Kinder- und Jugendpsychiatrie",1;"31 - Psychosomatik",1;"",0},2,0)</f>
        <v>0</v>
      </c>
      <c r="K22" s="378">
        <f t="shared" si="0"/>
        <v>0</v>
      </c>
      <c r="L22" s="378">
        <f t="shared" si="0"/>
        <v>0</v>
      </c>
      <c r="M22" s="378">
        <f t="shared" si="0"/>
        <v>0</v>
      </c>
      <c r="N22" s="378">
        <f>VLOOKUP($F$16,{"Nein",0;"Ja",1;0,0},2,0)</f>
        <v>0</v>
      </c>
    </row>
    <row r="23" spans="1:14" ht="15" customHeight="1" x14ac:dyDescent="0.3">
      <c r="B23" s="63"/>
      <c r="C23" s="477"/>
      <c r="D23" s="477"/>
      <c r="E23" s="477"/>
      <c r="F23" s="477"/>
      <c r="G23" s="64"/>
    </row>
    <row r="24" spans="1:14" ht="15" customHeight="1" x14ac:dyDescent="0.3">
      <c r="B24" s="63"/>
      <c r="C24" s="478" t="s">
        <v>567</v>
      </c>
      <c r="D24" s="480" t="s">
        <v>145</v>
      </c>
      <c r="E24" s="480"/>
      <c r="F24" s="480"/>
      <c r="G24" s="64"/>
    </row>
    <row r="25" spans="1:14" ht="15" customHeight="1" x14ac:dyDescent="0.3">
      <c r="B25" s="63"/>
      <c r="C25" s="479"/>
      <c r="D25" s="341" t="s">
        <v>142</v>
      </c>
      <c r="E25" s="481" t="s">
        <v>141</v>
      </c>
      <c r="F25" s="481"/>
      <c r="G25" s="64"/>
    </row>
    <row r="26" spans="1:14" ht="15" customHeight="1" x14ac:dyDescent="0.3">
      <c r="B26" s="70" t="str">
        <f>IF(SUM(J26:L26)&lt;3,"!!!","")</f>
        <v>!!!</v>
      </c>
      <c r="C26" s="212" t="str">
        <f>IF('Angaben KH-Standort'!D29&lt;&gt;"",'Angaben KH-Standort'!D29,"")</f>
        <v/>
      </c>
      <c r="D26" s="217"/>
      <c r="E26" s="474"/>
      <c r="F26" s="474"/>
      <c r="G26" s="64"/>
      <c r="I26" s="378">
        <f t="shared" si="1"/>
        <v>0</v>
      </c>
      <c r="J26" s="378">
        <f>VLOOKUP(C26,{"29 - Psychiatrie (Erwachsene)",1;"30 - Kinder- und Jugendpsychiatrie",1;"31 - Psychosomatik",1;"",0},2,0)</f>
        <v>0</v>
      </c>
      <c r="K26" s="378">
        <f t="shared" ref="K26:L28" si="2">IF(LEN(D26)&gt;0,1,0)</f>
        <v>0</v>
      </c>
      <c r="L26" s="378">
        <f t="shared" si="2"/>
        <v>0</v>
      </c>
    </row>
    <row r="27" spans="1:14" ht="15" customHeight="1" x14ac:dyDescent="0.3">
      <c r="B27" s="70" t="str">
        <f>IF(SUM(J27:L27)&lt;3,"!!!","")</f>
        <v>!!!</v>
      </c>
      <c r="C27" s="212" t="str">
        <f>IF('Angaben KH-Standort'!D30&lt;&gt;"",'Angaben KH-Standort'!D30,"")</f>
        <v/>
      </c>
      <c r="D27" s="217"/>
      <c r="E27" s="474"/>
      <c r="F27" s="474"/>
      <c r="G27" s="64"/>
      <c r="I27" s="378">
        <f t="shared" si="1"/>
        <v>0</v>
      </c>
      <c r="J27" s="378">
        <f>VLOOKUP(C27,{"29 - Psychiatrie (Erwachsene)",1;"30 - Kinder- und Jugendpsychiatrie",1;"31 - Psychosomatik",1;"",0},2,0)</f>
        <v>0</v>
      </c>
      <c r="K27" s="378">
        <f t="shared" si="2"/>
        <v>0</v>
      </c>
      <c r="L27" s="378">
        <f t="shared" si="2"/>
        <v>0</v>
      </c>
    </row>
    <row r="28" spans="1:14" ht="15" customHeight="1" x14ac:dyDescent="0.3">
      <c r="B28" s="70" t="str">
        <f>IF(SUM(J28:L28)&lt;3,"!!!","")</f>
        <v>!!!</v>
      </c>
      <c r="C28" s="212" t="str">
        <f>IF('Angaben KH-Standort'!D31&lt;&gt;"",'Angaben KH-Standort'!D31,"")</f>
        <v/>
      </c>
      <c r="D28" s="217"/>
      <c r="E28" s="474"/>
      <c r="F28" s="474"/>
      <c r="G28" s="64"/>
      <c r="I28" s="378">
        <f t="shared" si="1"/>
        <v>0</v>
      </c>
      <c r="J28" s="378">
        <f>VLOOKUP(C28,{"29 - Psychiatrie (Erwachsene)",1;"30 - Kinder- und Jugendpsychiatrie",1;"31 - Psychosomatik",1;"",0},2,0)</f>
        <v>0</v>
      </c>
      <c r="K28" s="378">
        <f t="shared" si="2"/>
        <v>0</v>
      </c>
      <c r="L28" s="378">
        <f t="shared" si="2"/>
        <v>0</v>
      </c>
    </row>
    <row r="29" spans="1:14" ht="15" customHeight="1" x14ac:dyDescent="0.3">
      <c r="B29" s="71"/>
      <c r="C29" s="60"/>
      <c r="D29" s="60"/>
      <c r="E29" s="60"/>
      <c r="F29" s="60"/>
      <c r="G29" s="73"/>
    </row>
  </sheetData>
  <sheetProtection algorithmName="SHA-512" hashValue="amEvPnlxk0L62oIeuZswJjXpBuMX7JbnhDkCAY5zOIOphYcGCsNjjCInj/o4BdbBf+cZQ46xccP2JbJm+BTd7w==" saltValue="JRpQVeE2mTiRtQ3hTelWrg==" spinCount="100000" sheet="1" objects="1" scenarios="1" selectLockedCells="1" autoFilter="0"/>
  <mergeCells count="16">
    <mergeCell ref="C12:E12"/>
    <mergeCell ref="C24:C25"/>
    <mergeCell ref="D24:F24"/>
    <mergeCell ref="E25:F25"/>
    <mergeCell ref="E26:F26"/>
    <mergeCell ref="E27:F27"/>
    <mergeCell ref="E28:F28"/>
    <mergeCell ref="E18:F18"/>
    <mergeCell ref="C23:F23"/>
    <mergeCell ref="C18:D18"/>
    <mergeCell ref="N18:N19"/>
    <mergeCell ref="I18:I19"/>
    <mergeCell ref="J18:J19"/>
    <mergeCell ref="K18:K19"/>
    <mergeCell ref="L18:L19"/>
    <mergeCell ref="M18:M19"/>
  </mergeCells>
  <conditionalFormatting sqref="D26:D28">
    <cfRule type="expression" dxfId="250" priority="22">
      <formula>C26=""</formula>
    </cfRule>
  </conditionalFormatting>
  <conditionalFormatting sqref="B20:B22">
    <cfRule type="expression" dxfId="249" priority="13">
      <formula>C20=""</formula>
    </cfRule>
  </conditionalFormatting>
  <conditionalFormatting sqref="B26:B28">
    <cfRule type="expression" dxfId="248" priority="12">
      <formula>C26=""</formula>
    </cfRule>
  </conditionalFormatting>
  <conditionalFormatting sqref="E26:E28">
    <cfRule type="expression" dxfId="247" priority="8257">
      <formula>C26=""</formula>
    </cfRule>
  </conditionalFormatting>
  <conditionalFormatting sqref="D20:D22">
    <cfRule type="expression" dxfId="246" priority="8258">
      <formula>$F$16=0</formula>
    </cfRule>
    <cfRule type="expression" dxfId="245" priority="8259">
      <formula>C20=""</formula>
    </cfRule>
  </conditionalFormatting>
  <conditionalFormatting sqref="F20:F22">
    <cfRule type="expression" dxfId="244" priority="8260">
      <formula>$F$16="Nein"</formula>
    </cfRule>
    <cfRule type="expression" dxfId="243" priority="8261">
      <formula>C20=""</formula>
    </cfRule>
  </conditionalFormatting>
  <conditionalFormatting sqref="D20:D22">
    <cfRule type="expression" dxfId="242" priority="8262">
      <formula>$F$16="Nein"</formula>
    </cfRule>
  </conditionalFormatting>
  <conditionalFormatting sqref="B20">
    <cfRule type="expression" dxfId="241" priority="8263">
      <formula>$F$16=0</formula>
    </cfRule>
    <cfRule type="expression" dxfId="240" priority="8264">
      <formula>$F$16="Nein"</formula>
    </cfRule>
  </conditionalFormatting>
  <conditionalFormatting sqref="F20:F22">
    <cfRule type="expression" dxfId="239" priority="8265">
      <formula>$F$16=0</formula>
    </cfRule>
  </conditionalFormatting>
  <conditionalFormatting sqref="E20:E22">
    <cfRule type="expression" dxfId="238" priority="8267">
      <formula>$F$16=0</formula>
    </cfRule>
    <cfRule type="expression" dxfId="237" priority="8268">
      <formula>$F$16="Nein"</formula>
    </cfRule>
    <cfRule type="expression" dxfId="236" priority="8269">
      <formula>C20=""</formula>
    </cfRule>
  </conditionalFormatting>
  <conditionalFormatting sqref="C12:E12">
    <cfRule type="expression" dxfId="235" priority="2">
      <formula>C12&lt;&gt;""</formula>
    </cfRule>
  </conditionalFormatting>
  <conditionalFormatting sqref="B12">
    <cfRule type="expression" dxfId="234" priority="1">
      <formula>B12&lt;&gt;""</formula>
    </cfRule>
  </conditionalFormatting>
  <dataValidations xWindow="188" yWindow="728" count="3">
    <dataValidation type="list" allowBlank="1" showInputMessage="1" showErrorMessage="1" sqref="F16">
      <formula1>"Ja,Nein"</formula1>
    </dataValidation>
    <dataValidation type="list" allowBlank="1" showInputMessage="1" showErrorMessage="1" errorTitle="ACHTUNG" error="Bitte wählen Sie einen Wert aus der Liste aus" promptTitle="Hinweis" prompt="Bitte &quot;Ja&quot; oder &quot;Nein&quot; aus der Liste auswählen" sqref="D20:F22">
      <formula1>"Ja,Nein"</formula1>
    </dataValidation>
    <dataValidation type="whole" allowBlank="1" showInputMessage="1" showErrorMessage="1" promptTitle="Eingabehinweis" prompt="Bitte geben Sie einen Wert zwischen 0 und 999999 ein" sqref="D26:E28">
      <formula1>0</formula1>
      <formula2>999999</formula2>
    </dataValidation>
  </dataValidations>
  <hyperlinks>
    <hyperlink ref="F2" location="'Angaben Stationen'!C14" display="&lt;&lt; Angaben Stationen"/>
    <hyperlink ref="G2" location="A2.1!A1" display="A2.1 &gt;&gt;"/>
  </hyperlinks>
  <pageMargins left="0.25" right="0.25" top="0.75" bottom="0.75" header="0.3" footer="0.3"/>
  <pageSetup paperSize="9" scale="64" orientation="landscape" r:id="rId1"/>
  <colBreaks count="1" manualBreakCount="1">
    <brk id="7" max="1048575"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dimension ref="A1:AZ217"/>
  <sheetViews>
    <sheetView showGridLines="0" zoomScaleNormal="100" workbookViewId="0">
      <selection activeCell="E16" sqref="E16"/>
    </sheetView>
  </sheetViews>
  <sheetFormatPr baseColWidth="10" defaultColWidth="11.44140625" defaultRowHeight="15" customHeight="1" x14ac:dyDescent="0.3"/>
  <cols>
    <col min="1" max="1" width="4.33203125" style="6" customWidth="1"/>
    <col min="2" max="2" width="11.44140625" style="6"/>
    <col min="3" max="3" width="11.44140625" style="6" customWidth="1"/>
    <col min="4" max="4" width="38.5546875" style="6" customWidth="1"/>
    <col min="5" max="5" width="34.33203125" style="6" customWidth="1"/>
    <col min="6" max="7" width="31.88671875" style="6" customWidth="1"/>
    <col min="8" max="8" width="22.88671875" style="6" customWidth="1"/>
    <col min="9" max="9" width="11.44140625" style="376"/>
    <col min="10" max="10" width="11.44140625" style="445"/>
    <col min="11" max="11" width="11.88671875" style="445" customWidth="1"/>
    <col min="12" max="13" width="10.6640625" style="445" customWidth="1"/>
    <col min="14" max="52" width="11.44140625" style="378"/>
    <col min="53" max="16384" width="11.44140625" style="6"/>
  </cols>
  <sheetData>
    <row r="1" spans="1:52" ht="15" customHeight="1" x14ac:dyDescent="0.3">
      <c r="A1" s="6" t="s">
        <v>155</v>
      </c>
    </row>
    <row r="2" spans="1:52" s="49" customFormat="1" ht="30" customHeight="1" x14ac:dyDescent="0.45">
      <c r="A2" s="39"/>
      <c r="B2" s="50" t="s">
        <v>406</v>
      </c>
      <c r="C2" s="40" t="s">
        <v>436</v>
      </c>
      <c r="D2" s="42"/>
      <c r="E2" s="44"/>
      <c r="F2" s="45"/>
      <c r="G2" s="276" t="s">
        <v>19</v>
      </c>
      <c r="H2" s="330" t="s">
        <v>468</v>
      </c>
      <c r="I2" s="377"/>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row>
    <row r="3" spans="1:52" ht="15" customHeight="1" x14ac:dyDescent="0.3">
      <c r="A3" s="18"/>
      <c r="B3" s="18"/>
      <c r="C3" s="18"/>
      <c r="D3" s="18"/>
      <c r="E3" s="18"/>
      <c r="F3" s="18"/>
      <c r="G3" s="18"/>
      <c r="H3" s="18"/>
    </row>
    <row r="4" spans="1:52" ht="15" customHeight="1" x14ac:dyDescent="0.3">
      <c r="A4" s="18"/>
      <c r="B4" s="115"/>
      <c r="C4" s="54"/>
      <c r="D4" s="144" t="str">
        <f ca="1">"Haupt-IK: " &amp; CELL("inhalt",'Angaben KH-Standort'!D25)</f>
        <v xml:space="preserve">Haupt-IK: </v>
      </c>
      <c r="E4" s="144" t="str">
        <f ca="1">"Jahr: " &amp; CELL("inhalt",'Angaben KH-Standort'!D12)</f>
        <v>Jahr: 2023</v>
      </c>
      <c r="F4" s="54"/>
      <c r="G4" s="54"/>
      <c r="H4" s="55"/>
    </row>
    <row r="5" spans="1:52" ht="15" customHeight="1" x14ac:dyDescent="0.3">
      <c r="A5" s="18"/>
      <c r="B5" s="116"/>
      <c r="C5" s="57"/>
      <c r="D5" s="145" t="str">
        <f ca="1" xml:space="preserve"> "Standort-ID: " &amp; CELL("inhalt",'Angaben KH-Standort'!D26)</f>
        <v xml:space="preserve">Standort-ID: </v>
      </c>
      <c r="E5" s="145" t="str">
        <f ca="1">CELL("inhalt",'A1'!$F$14) &amp; ". Quartal"</f>
        <v>0. Quartal</v>
      </c>
      <c r="F5" s="57"/>
      <c r="G5" s="57"/>
      <c r="H5" s="58"/>
    </row>
    <row r="6" spans="1:52" ht="15" customHeight="1" x14ac:dyDescent="0.3">
      <c r="A6" s="18"/>
      <c r="B6" s="467"/>
      <c r="C6" s="468"/>
      <c r="D6" s="468"/>
      <c r="E6" s="482"/>
      <c r="F6" s="482"/>
      <c r="G6" s="482"/>
      <c r="H6" s="32"/>
    </row>
    <row r="7" spans="1:52" ht="15" customHeight="1" x14ac:dyDescent="0.3">
      <c r="B7" s="61"/>
      <c r="C7" s="59"/>
      <c r="D7" s="59"/>
      <c r="E7" s="59"/>
      <c r="F7" s="59"/>
      <c r="G7" s="59"/>
      <c r="H7" s="62"/>
    </row>
    <row r="8" spans="1:52" ht="15" customHeight="1" x14ac:dyDescent="0.4">
      <c r="B8" s="63"/>
      <c r="C8" s="150" t="s">
        <v>130</v>
      </c>
      <c r="D8" s="38"/>
      <c r="E8" s="38"/>
      <c r="F8" s="38"/>
      <c r="G8" s="38"/>
      <c r="H8" s="73"/>
    </row>
    <row r="9" spans="1:52" ht="15" customHeight="1" x14ac:dyDescent="0.3">
      <c r="B9" s="63"/>
      <c r="C9" s="483" t="s">
        <v>566</v>
      </c>
      <c r="D9" s="484"/>
      <c r="E9" s="484"/>
      <c r="F9" s="484"/>
      <c r="G9" s="484"/>
      <c r="H9" s="201" t="s">
        <v>169</v>
      </c>
    </row>
    <row r="10" spans="1:52" ht="15" customHeight="1" x14ac:dyDescent="0.3">
      <c r="B10" s="63"/>
      <c r="C10" s="484"/>
      <c r="D10" s="484"/>
      <c r="E10" s="484"/>
      <c r="F10" s="484"/>
      <c r="G10" s="484"/>
      <c r="H10" s="202" t="s">
        <v>190</v>
      </c>
    </row>
    <row r="11" spans="1:52" ht="15" customHeight="1" x14ac:dyDescent="0.3">
      <c r="B11" s="63"/>
      <c r="C11" s="484"/>
      <c r="D11" s="484"/>
      <c r="E11" s="484"/>
      <c r="F11" s="484"/>
      <c r="G11" s="484"/>
      <c r="H11" s="203" t="s">
        <v>170</v>
      </c>
    </row>
    <row r="12" spans="1:52" ht="15" customHeight="1" x14ac:dyDescent="0.3">
      <c r="B12" s="63"/>
      <c r="C12" s="484"/>
      <c r="D12" s="484"/>
      <c r="E12" s="484"/>
      <c r="F12" s="484"/>
      <c r="G12" s="484"/>
      <c r="H12" s="413" t="s">
        <v>624</v>
      </c>
    </row>
    <row r="13" spans="1:52" ht="15" customHeight="1" x14ac:dyDescent="0.3">
      <c r="B13" s="63"/>
      <c r="C13" s="484"/>
      <c r="D13" s="484"/>
      <c r="E13" s="484"/>
      <c r="F13" s="484"/>
      <c r="G13" s="484"/>
      <c r="H13" s="149"/>
    </row>
    <row r="14" spans="1:52" ht="15" customHeight="1" x14ac:dyDescent="0.3">
      <c r="B14" s="188" t="e">
        <f>IF(#REF!-J14&gt;0,"!!!","")</f>
        <v>#REF!</v>
      </c>
      <c r="C14" s="469" t="str">
        <f>IF(K14-J14&gt;0,"Es fehlen noch MUSS-ANGABEN in den mit !!! gekennzeichneten Zeilen, eine fehlende Stationsbezeichnung tragen Sie bitte im Bereich 'Angaben Stationen' nach","")</f>
        <v/>
      </c>
      <c r="D14" s="469"/>
      <c r="E14" s="469"/>
      <c r="F14" s="469"/>
      <c r="G14" s="469"/>
      <c r="H14" s="149"/>
      <c r="J14" s="445">
        <f t="shared" ref="J14:M14" si="0">SUM(J16:J215)</f>
        <v>0</v>
      </c>
      <c r="K14" s="445">
        <f t="shared" si="0"/>
        <v>0</v>
      </c>
      <c r="L14" s="445">
        <f t="shared" si="0"/>
        <v>0</v>
      </c>
      <c r="M14" s="445">
        <f t="shared" si="0"/>
        <v>0</v>
      </c>
    </row>
    <row r="15" spans="1:52" ht="45" customHeight="1" x14ac:dyDescent="0.3">
      <c r="B15" s="63"/>
      <c r="C15" s="190" t="s">
        <v>171</v>
      </c>
      <c r="D15" s="189" t="s">
        <v>440</v>
      </c>
      <c r="E15" s="213" t="s">
        <v>165</v>
      </c>
      <c r="F15" s="214" t="str">
        <f ca="1">"Planbetten der vollstationären Versorgung (Q"&amp;'A1'!$F$14&amp;"-"&amp;'Angaben KH-Standort'!$D$12&amp;")"</f>
        <v>Planbetten der vollstationären Versorgung (Q0-2023)</v>
      </c>
      <c r="G15" s="214" t="str">
        <f ca="1">"Planplätze der teilstationären Versorgung (Q"&amp;'A1'!$F$14&amp;"-"&amp;'Angaben KH-Standort'!$D$12&amp;")"</f>
        <v>Planplätze der teilstationären Versorgung (Q0-2023)</v>
      </c>
      <c r="H15" s="149"/>
      <c r="J15" s="414" t="s">
        <v>550</v>
      </c>
      <c r="K15" s="414" t="s">
        <v>549</v>
      </c>
      <c r="L15" s="414" t="s">
        <v>253</v>
      </c>
      <c r="M15" s="414" t="s">
        <v>254</v>
      </c>
    </row>
    <row r="16" spans="1:52" ht="15" customHeight="1" x14ac:dyDescent="0.3">
      <c r="B16" s="70" t="str">
        <f>IF(SUM(K16:M16)&lt;3,"!!!","")</f>
        <v>!!!</v>
      </c>
      <c r="C16" s="260" t="str">
        <f>IF(ISERROR(IF(LEN(E16)&gt;0,VLOOKUP(TEXT($E16,0),'Angaben Stationen'!$E$14:$J$213,5,0),"")),"?",IF(LEN(E16)&gt;0,VLOOKUP(TEXT($E16,0),'Angaben Stationen'!$E$14:$J$213,5,0),""))</f>
        <v/>
      </c>
      <c r="D16" s="232" t="str">
        <f>IF(ISERROR(IF(LEN(E16)&gt;0,VLOOKUP(TEXT($E16,0),'Angaben Stationen'!$E$14:$J$213,6,0),"")),"STATION IST NICHT VORHANDEN",IF(LEN(E16)&gt;0,VLOOKUP(TEXT($E16,0),'Angaben Stationen'!$E$14:$J$213,6,0),""))</f>
        <v/>
      </c>
      <c r="E16" s="288"/>
      <c r="F16" s="216"/>
      <c r="G16" s="217"/>
      <c r="H16" s="215"/>
      <c r="J16" s="445">
        <f t="shared" ref="J16:J47" si="1">IF(LEN(B16)&gt;0,0,1)</f>
        <v>0</v>
      </c>
      <c r="K16" s="445">
        <f t="shared" ref="K16:K47" si="2">IF(LEN(E16)&gt;0,1,0)</f>
        <v>0</v>
      </c>
      <c r="L16" s="445">
        <f t="shared" ref="L16:L47" si="3">IF(LEN(F16)&gt;0,1,0)</f>
        <v>0</v>
      </c>
      <c r="M16" s="445">
        <f t="shared" ref="M16:M47" si="4">IF(LEN(G16)&gt;0,1,0)</f>
        <v>0</v>
      </c>
    </row>
    <row r="17" spans="2:13" ht="15" customHeight="1" x14ac:dyDescent="0.3">
      <c r="B17" s="70" t="str">
        <f t="shared" ref="B17:B80" si="5">IF(SUM(K17:M17)&lt;3,"!!!","")</f>
        <v>!!!</v>
      </c>
      <c r="C17" s="260" t="str">
        <f>IF(ISERROR(IF(LEN(E17)&gt;0,VLOOKUP(TEXT($E17,0),'Angaben Stationen'!$E$14:$J$213,5,0),"")),"?",IF(LEN(E17)&gt;0,VLOOKUP(TEXT($E17,0),'Angaben Stationen'!$E$14:$J$213,5,0),""))</f>
        <v/>
      </c>
      <c r="D17" s="232" t="str">
        <f>IF(ISERROR(IF(LEN(E17)&gt;0,VLOOKUP(TEXT($E17,0),'Angaben Stationen'!$E$14:$J$213,6,0),"")),"STATION IST NICHT VORHANDEN",IF(LEN(E17)&gt;0,VLOOKUP(TEXT($E17,0),'Angaben Stationen'!$E$14:$J$213,6,0),""))</f>
        <v/>
      </c>
      <c r="E17" s="288"/>
      <c r="F17" s="216"/>
      <c r="G17" s="372"/>
      <c r="H17" s="215"/>
      <c r="J17" s="445">
        <f t="shared" si="1"/>
        <v>0</v>
      </c>
      <c r="K17" s="445">
        <f t="shared" si="2"/>
        <v>0</v>
      </c>
      <c r="L17" s="445">
        <f t="shared" si="3"/>
        <v>0</v>
      </c>
      <c r="M17" s="445">
        <f t="shared" si="4"/>
        <v>0</v>
      </c>
    </row>
    <row r="18" spans="2:13" ht="15" customHeight="1" x14ac:dyDescent="0.3">
      <c r="B18" s="70" t="str">
        <f t="shared" si="5"/>
        <v>!!!</v>
      </c>
      <c r="C18" s="260" t="str">
        <f>IF(ISERROR(IF(LEN(E18)&gt;0,VLOOKUP(TEXT($E18,0),'Angaben Stationen'!$E$14:$J$213,5,0),"")),"?",IF(LEN(E18)&gt;0,VLOOKUP(TEXT($E18,0),'Angaben Stationen'!$E$14:$J$213,5,0),""))</f>
        <v/>
      </c>
      <c r="D18" s="232" t="str">
        <f>IF(ISERROR(IF(LEN(E18)&gt;0,VLOOKUP(TEXT($E18,0),'Angaben Stationen'!$E$14:$J$213,6,0),"")),"STATION IST NICHT VORHANDEN",IF(LEN(E18)&gt;0,VLOOKUP(TEXT($E18,0),'Angaben Stationen'!$E$14:$J$213,6,0),""))</f>
        <v/>
      </c>
      <c r="E18" s="288"/>
      <c r="F18" s="216"/>
      <c r="G18" s="372"/>
      <c r="H18" s="215"/>
      <c r="J18" s="445">
        <f t="shared" si="1"/>
        <v>0</v>
      </c>
      <c r="K18" s="445">
        <f t="shared" si="2"/>
        <v>0</v>
      </c>
      <c r="L18" s="445">
        <f t="shared" si="3"/>
        <v>0</v>
      </c>
      <c r="M18" s="445">
        <f t="shared" si="4"/>
        <v>0</v>
      </c>
    </row>
    <row r="19" spans="2:13" ht="15" customHeight="1" x14ac:dyDescent="0.3">
      <c r="B19" s="70" t="str">
        <f t="shared" si="5"/>
        <v>!!!</v>
      </c>
      <c r="C19" s="260" t="str">
        <f>IF(ISERROR(IF(LEN(E19)&gt;0,VLOOKUP(TEXT($E19,0),'Angaben Stationen'!$E$14:$J$213,5,0),"")),"?",IF(LEN(E19)&gt;0,VLOOKUP(TEXT($E19,0),'Angaben Stationen'!$E$14:$J$213,5,0),""))</f>
        <v/>
      </c>
      <c r="D19" s="232" t="str">
        <f>IF(ISERROR(IF(LEN(E19)&gt;0,VLOOKUP(TEXT($E19,0),'Angaben Stationen'!$E$14:$J$213,6,0),"")),"STATION IST NICHT VORHANDEN",IF(LEN(E19)&gt;0,VLOOKUP(TEXT($E19,0),'Angaben Stationen'!$E$14:$J$213,6,0),""))</f>
        <v/>
      </c>
      <c r="E19" s="288"/>
      <c r="F19" s="216"/>
      <c r="G19" s="372"/>
      <c r="H19" s="149"/>
      <c r="J19" s="445">
        <f t="shared" si="1"/>
        <v>0</v>
      </c>
      <c r="K19" s="445">
        <f t="shared" si="2"/>
        <v>0</v>
      </c>
      <c r="L19" s="445">
        <f t="shared" si="3"/>
        <v>0</v>
      </c>
      <c r="M19" s="445">
        <f t="shared" si="4"/>
        <v>0</v>
      </c>
    </row>
    <row r="20" spans="2:13" ht="15" customHeight="1" x14ac:dyDescent="0.3">
      <c r="B20" s="70" t="str">
        <f t="shared" si="5"/>
        <v>!!!</v>
      </c>
      <c r="C20" s="260" t="str">
        <f>IF(ISERROR(IF(LEN(E20)&gt;0,VLOOKUP(TEXT($E20,0),'Angaben Stationen'!$E$14:$J$213,5,0),"")),"?",IF(LEN(E20)&gt;0,VLOOKUP(TEXT($E20,0),'Angaben Stationen'!$E$14:$J$213,5,0),""))</f>
        <v/>
      </c>
      <c r="D20" s="232" t="str">
        <f>IF(ISERROR(IF(LEN(E20)&gt;0,VLOOKUP(TEXT($E20,0),'Angaben Stationen'!$E$14:$J$213,6,0),"")),"STATION IST NICHT VORHANDEN",IF(LEN(E20)&gt;0,VLOOKUP(TEXT($E20,0),'Angaben Stationen'!$E$14:$J$213,6,0),""))</f>
        <v/>
      </c>
      <c r="E20" s="288"/>
      <c r="F20" s="216"/>
      <c r="G20" s="372"/>
      <c r="H20" s="179"/>
      <c r="J20" s="445">
        <f t="shared" si="1"/>
        <v>0</v>
      </c>
      <c r="K20" s="445">
        <f t="shared" si="2"/>
        <v>0</v>
      </c>
      <c r="L20" s="445">
        <f t="shared" si="3"/>
        <v>0</v>
      </c>
      <c r="M20" s="445">
        <f t="shared" si="4"/>
        <v>0</v>
      </c>
    </row>
    <row r="21" spans="2:13" ht="15" customHeight="1" x14ac:dyDescent="0.3">
      <c r="B21" s="70" t="str">
        <f t="shared" si="5"/>
        <v>!!!</v>
      </c>
      <c r="C21" s="260" t="str">
        <f>IF(ISERROR(IF(LEN(E21)&gt;0,VLOOKUP(TEXT($E21,0),'Angaben Stationen'!$E$14:$J$213,5,0),"")),"?",IF(LEN(E21)&gt;0,VLOOKUP(TEXT($E21,0),'Angaben Stationen'!$E$14:$J$213,5,0),""))</f>
        <v/>
      </c>
      <c r="D21" s="232" t="str">
        <f>IF(ISERROR(IF(LEN(E21)&gt;0,VLOOKUP(TEXT($E21,0),'Angaben Stationen'!$E$14:$J$213,6,0),"")),"STATION IST NICHT VORHANDEN",IF(LEN(E21)&gt;0,VLOOKUP(TEXT($E21,0),'Angaben Stationen'!$E$14:$J$213,6,0),""))</f>
        <v/>
      </c>
      <c r="E21" s="288"/>
      <c r="F21" s="216"/>
      <c r="G21" s="372"/>
      <c r="H21" s="149"/>
      <c r="J21" s="445">
        <f t="shared" si="1"/>
        <v>0</v>
      </c>
      <c r="K21" s="445">
        <f t="shared" si="2"/>
        <v>0</v>
      </c>
      <c r="L21" s="445">
        <f t="shared" si="3"/>
        <v>0</v>
      </c>
      <c r="M21" s="445">
        <f t="shared" si="4"/>
        <v>0</v>
      </c>
    </row>
    <row r="22" spans="2:13" ht="15" customHeight="1" x14ac:dyDescent="0.3">
      <c r="B22" s="70" t="str">
        <f t="shared" si="5"/>
        <v>!!!</v>
      </c>
      <c r="C22" s="260" t="str">
        <f>IF(ISERROR(IF(LEN(E22)&gt;0,VLOOKUP(TEXT($E22,0),'Angaben Stationen'!$E$14:$J$213,5,0),"")),"?",IF(LEN(E22)&gt;0,VLOOKUP(TEXT($E22,0),'Angaben Stationen'!$E$14:$J$213,5,0),""))</f>
        <v/>
      </c>
      <c r="D22" s="232" t="str">
        <f>IF(ISERROR(IF(LEN(E22)&gt;0,VLOOKUP(TEXT($E22,0),'Angaben Stationen'!$E$14:$J$213,6,0),"")),"STATION IST NICHT VORHANDEN",IF(LEN(E22)&gt;0,VLOOKUP(TEXT($E22,0),'Angaben Stationen'!$E$14:$J$213,6,0),""))</f>
        <v/>
      </c>
      <c r="E22" s="288"/>
      <c r="F22" s="216"/>
      <c r="G22" s="372"/>
      <c r="H22" s="149"/>
      <c r="J22" s="445">
        <f t="shared" si="1"/>
        <v>0</v>
      </c>
      <c r="K22" s="445">
        <f t="shared" si="2"/>
        <v>0</v>
      </c>
      <c r="L22" s="445">
        <f t="shared" si="3"/>
        <v>0</v>
      </c>
      <c r="M22" s="445">
        <f t="shared" si="4"/>
        <v>0</v>
      </c>
    </row>
    <row r="23" spans="2:13" ht="15" customHeight="1" x14ac:dyDescent="0.3">
      <c r="B23" s="70" t="str">
        <f t="shared" si="5"/>
        <v>!!!</v>
      </c>
      <c r="C23" s="260" t="str">
        <f>IF(ISERROR(IF(LEN(E23)&gt;0,VLOOKUP(TEXT($E23,0),'Angaben Stationen'!$E$14:$J$213,5,0),"")),"?",IF(LEN(E23)&gt;0,VLOOKUP(TEXT($E23,0),'Angaben Stationen'!$E$14:$J$213,5,0),""))</f>
        <v/>
      </c>
      <c r="D23" s="232" t="str">
        <f>IF(ISERROR(IF(LEN(E23)&gt;0,VLOOKUP(TEXT($E23,0),'Angaben Stationen'!$E$14:$J$213,6,0),"")),"STATION IST NICHT VORHANDEN",IF(LEN(E23)&gt;0,VLOOKUP(TEXT($E23,0),'Angaben Stationen'!$E$14:$J$213,6,0),""))</f>
        <v/>
      </c>
      <c r="E23" s="288"/>
      <c r="F23" s="216"/>
      <c r="G23" s="372"/>
      <c r="H23" s="149"/>
      <c r="J23" s="445">
        <f t="shared" si="1"/>
        <v>0</v>
      </c>
      <c r="K23" s="445">
        <f t="shared" si="2"/>
        <v>0</v>
      </c>
      <c r="L23" s="445">
        <f t="shared" si="3"/>
        <v>0</v>
      </c>
      <c r="M23" s="445">
        <f t="shared" si="4"/>
        <v>0</v>
      </c>
    </row>
    <row r="24" spans="2:13" ht="15" customHeight="1" x14ac:dyDescent="0.3">
      <c r="B24" s="70" t="str">
        <f t="shared" si="5"/>
        <v>!!!</v>
      </c>
      <c r="C24" s="260" t="str">
        <f>IF(ISERROR(IF(LEN(E24)&gt;0,VLOOKUP(TEXT($E24,0),'Angaben Stationen'!$E$14:$J$213,5,0),"")),"?",IF(LEN(E24)&gt;0,VLOOKUP(TEXT($E24,0),'Angaben Stationen'!$E$14:$J$213,5,0),""))</f>
        <v/>
      </c>
      <c r="D24" s="232" t="str">
        <f>IF(ISERROR(IF(LEN(E24)&gt;0,VLOOKUP(TEXT($E24,0),'Angaben Stationen'!$E$14:$J$213,6,0),"")),"STATION IST NICHT VORHANDEN",IF(LEN(E24)&gt;0,VLOOKUP(TEXT($E24,0),'Angaben Stationen'!$E$14:$J$213,6,0),""))</f>
        <v/>
      </c>
      <c r="E24" s="288"/>
      <c r="F24" s="216"/>
      <c r="G24" s="372"/>
      <c r="H24" s="149"/>
      <c r="J24" s="445">
        <f t="shared" si="1"/>
        <v>0</v>
      </c>
      <c r="K24" s="445">
        <f t="shared" si="2"/>
        <v>0</v>
      </c>
      <c r="L24" s="445">
        <f t="shared" si="3"/>
        <v>0</v>
      </c>
      <c r="M24" s="445">
        <f t="shared" si="4"/>
        <v>0</v>
      </c>
    </row>
    <row r="25" spans="2:13" ht="15" customHeight="1" x14ac:dyDescent="0.3">
      <c r="B25" s="70" t="str">
        <f t="shared" si="5"/>
        <v>!!!</v>
      </c>
      <c r="C25" s="260" t="str">
        <f>IF(ISERROR(IF(LEN(E25)&gt;0,VLOOKUP(TEXT($E25,0),'Angaben Stationen'!$E$14:$J$213,5,0),"")),"?",IF(LEN(E25)&gt;0,VLOOKUP(TEXT($E25,0),'Angaben Stationen'!$E$14:$J$213,5,0),""))</f>
        <v/>
      </c>
      <c r="D25" s="232" t="str">
        <f>IF(ISERROR(IF(LEN(E25)&gt;0,VLOOKUP(TEXT($E25,0),'Angaben Stationen'!$E$14:$J$213,6,0),"")),"STATION IST NICHT VORHANDEN",IF(LEN(E25)&gt;0,VLOOKUP(TEXT($E25,0),'Angaben Stationen'!$E$14:$J$213,6,0),""))</f>
        <v/>
      </c>
      <c r="E25" s="288"/>
      <c r="F25" s="216"/>
      <c r="G25" s="372"/>
      <c r="H25" s="149"/>
      <c r="J25" s="445">
        <f t="shared" si="1"/>
        <v>0</v>
      </c>
      <c r="K25" s="445">
        <f t="shared" si="2"/>
        <v>0</v>
      </c>
      <c r="L25" s="445">
        <f t="shared" si="3"/>
        <v>0</v>
      </c>
      <c r="M25" s="445">
        <f t="shared" si="4"/>
        <v>0</v>
      </c>
    </row>
    <row r="26" spans="2:13" ht="15" customHeight="1" x14ac:dyDescent="0.3">
      <c r="B26" s="70" t="str">
        <f t="shared" si="5"/>
        <v>!!!</v>
      </c>
      <c r="C26" s="260" t="str">
        <f>IF(ISERROR(IF(LEN(E26)&gt;0,VLOOKUP(TEXT($E26,0),'Angaben Stationen'!$E$14:$J$213,5,0),"")),"?",IF(LEN(E26)&gt;0,VLOOKUP(TEXT($E26,0),'Angaben Stationen'!$E$14:$J$213,5,0),""))</f>
        <v/>
      </c>
      <c r="D26" s="232" t="str">
        <f>IF(ISERROR(IF(LEN(E26)&gt;0,VLOOKUP(TEXT($E26,0),'Angaben Stationen'!$E$14:$J$213,6,0),"")),"STATION IST NICHT VORHANDEN",IF(LEN(E26)&gt;0,VLOOKUP(TEXT($E26,0),'Angaben Stationen'!$E$14:$J$213,6,0),""))</f>
        <v/>
      </c>
      <c r="E26" s="288"/>
      <c r="F26" s="216"/>
      <c r="G26" s="372"/>
      <c r="H26" s="149"/>
      <c r="J26" s="445">
        <f t="shared" si="1"/>
        <v>0</v>
      </c>
      <c r="K26" s="445">
        <f t="shared" si="2"/>
        <v>0</v>
      </c>
      <c r="L26" s="445">
        <f t="shared" si="3"/>
        <v>0</v>
      </c>
      <c r="M26" s="445">
        <f t="shared" si="4"/>
        <v>0</v>
      </c>
    </row>
    <row r="27" spans="2:13" ht="15" customHeight="1" x14ac:dyDescent="0.3">
      <c r="B27" s="70" t="str">
        <f t="shared" si="5"/>
        <v>!!!</v>
      </c>
      <c r="C27" s="260" t="str">
        <f>IF(ISERROR(IF(LEN(E27)&gt;0,VLOOKUP(TEXT($E27,0),'Angaben Stationen'!$E$14:$J$213,5,0),"")),"?",IF(LEN(E27)&gt;0,VLOOKUP(TEXT($E27,0),'Angaben Stationen'!$E$14:$J$213,5,0),""))</f>
        <v/>
      </c>
      <c r="D27" s="232" t="str">
        <f>IF(ISERROR(IF(LEN(E27)&gt;0,VLOOKUP(TEXT($E27,0),'Angaben Stationen'!$E$14:$J$213,6,0),"")),"STATION IST NICHT VORHANDEN",IF(LEN(E27)&gt;0,VLOOKUP(TEXT($E27,0),'Angaben Stationen'!$E$14:$J$213,6,0),""))</f>
        <v/>
      </c>
      <c r="E27" s="288"/>
      <c r="F27" s="216"/>
      <c r="G27" s="372"/>
      <c r="H27" s="149"/>
      <c r="J27" s="445">
        <f t="shared" si="1"/>
        <v>0</v>
      </c>
      <c r="K27" s="445">
        <f t="shared" si="2"/>
        <v>0</v>
      </c>
      <c r="L27" s="445">
        <f t="shared" si="3"/>
        <v>0</v>
      </c>
      <c r="M27" s="445">
        <f t="shared" si="4"/>
        <v>0</v>
      </c>
    </row>
    <row r="28" spans="2:13" ht="15" customHeight="1" x14ac:dyDescent="0.3">
      <c r="B28" s="70" t="str">
        <f t="shared" si="5"/>
        <v>!!!</v>
      </c>
      <c r="C28" s="260" t="str">
        <f>IF(ISERROR(IF(LEN(E28)&gt;0,VLOOKUP(TEXT($E28,0),'Angaben Stationen'!$E$14:$J$213,5,0),"")),"?",IF(LEN(E28)&gt;0,VLOOKUP(TEXT($E28,0),'Angaben Stationen'!$E$14:$J$213,5,0),""))</f>
        <v/>
      </c>
      <c r="D28" s="232" t="str">
        <f>IF(ISERROR(IF(LEN(E28)&gt;0,VLOOKUP(TEXT($E28,0),'Angaben Stationen'!$E$14:$J$213,6,0),"")),"STATION IST NICHT VORHANDEN",IF(LEN(E28)&gt;0,VLOOKUP(TEXT($E28,0),'Angaben Stationen'!$E$14:$J$213,6,0),""))</f>
        <v/>
      </c>
      <c r="E28" s="288"/>
      <c r="F28" s="216"/>
      <c r="G28" s="372"/>
      <c r="H28" s="149"/>
      <c r="J28" s="445">
        <f t="shared" si="1"/>
        <v>0</v>
      </c>
      <c r="K28" s="445">
        <f t="shared" si="2"/>
        <v>0</v>
      </c>
      <c r="L28" s="445">
        <f t="shared" si="3"/>
        <v>0</v>
      </c>
      <c r="M28" s="445">
        <f t="shared" si="4"/>
        <v>0</v>
      </c>
    </row>
    <row r="29" spans="2:13" ht="15" customHeight="1" x14ac:dyDescent="0.3">
      <c r="B29" s="70" t="str">
        <f t="shared" si="5"/>
        <v>!!!</v>
      </c>
      <c r="C29" s="260" t="str">
        <f>IF(ISERROR(IF(LEN(E29)&gt;0,VLOOKUP(TEXT($E29,0),'Angaben Stationen'!$E$14:$J$213,5,0),"")),"?",IF(LEN(E29)&gt;0,VLOOKUP(TEXT($E29,0),'Angaben Stationen'!$E$14:$J$213,5,0),""))</f>
        <v/>
      </c>
      <c r="D29" s="232" t="str">
        <f>IF(ISERROR(IF(LEN(E29)&gt;0,VLOOKUP(TEXT($E29,0),'Angaben Stationen'!$E$14:$J$213,6,0),"")),"STATION IST NICHT VORHANDEN",IF(LEN(E29)&gt;0,VLOOKUP(TEXT($E29,0),'Angaben Stationen'!$E$14:$J$213,6,0),""))</f>
        <v/>
      </c>
      <c r="E29" s="288"/>
      <c r="F29" s="216"/>
      <c r="G29" s="372"/>
      <c r="H29" s="149"/>
      <c r="J29" s="445">
        <f t="shared" si="1"/>
        <v>0</v>
      </c>
      <c r="K29" s="445">
        <f t="shared" si="2"/>
        <v>0</v>
      </c>
      <c r="L29" s="445">
        <f t="shared" si="3"/>
        <v>0</v>
      </c>
      <c r="M29" s="445">
        <f t="shared" si="4"/>
        <v>0</v>
      </c>
    </row>
    <row r="30" spans="2:13" ht="15" customHeight="1" x14ac:dyDescent="0.3">
      <c r="B30" s="70" t="str">
        <f t="shared" si="5"/>
        <v>!!!</v>
      </c>
      <c r="C30" s="260" t="str">
        <f>IF(ISERROR(IF(LEN(E30)&gt;0,VLOOKUP(TEXT($E30,0),'Angaben Stationen'!$E$14:$J$213,5,0),"")),"?",IF(LEN(E30)&gt;0,VLOOKUP(TEXT($E30,0),'Angaben Stationen'!$E$14:$J$213,5,0),""))</f>
        <v/>
      </c>
      <c r="D30" s="232" t="str">
        <f>IF(ISERROR(IF(LEN(E30)&gt;0,VLOOKUP(TEXT($E30,0),'Angaben Stationen'!$E$14:$J$213,6,0),"")),"STATION IST NICHT VORHANDEN",IF(LEN(E30)&gt;0,VLOOKUP(TEXT($E30,0),'Angaben Stationen'!$E$14:$J$213,6,0),""))</f>
        <v/>
      </c>
      <c r="E30" s="288"/>
      <c r="F30" s="216"/>
      <c r="G30" s="372"/>
      <c r="H30" s="149"/>
      <c r="J30" s="445">
        <f t="shared" si="1"/>
        <v>0</v>
      </c>
      <c r="K30" s="445">
        <f t="shared" si="2"/>
        <v>0</v>
      </c>
      <c r="L30" s="445">
        <f t="shared" si="3"/>
        <v>0</v>
      </c>
      <c r="M30" s="445">
        <f t="shared" si="4"/>
        <v>0</v>
      </c>
    </row>
    <row r="31" spans="2:13" ht="15" customHeight="1" x14ac:dyDescent="0.3">
      <c r="B31" s="70" t="str">
        <f t="shared" si="5"/>
        <v>!!!</v>
      </c>
      <c r="C31" s="260" t="str">
        <f>IF(ISERROR(IF(LEN(E31)&gt;0,VLOOKUP(TEXT($E31,0),'Angaben Stationen'!$E$14:$J$213,5,0),"")),"?",IF(LEN(E31)&gt;0,VLOOKUP(TEXT($E31,0),'Angaben Stationen'!$E$14:$J$213,5,0),""))</f>
        <v/>
      </c>
      <c r="D31" s="232" t="str">
        <f>IF(ISERROR(IF(LEN(E31)&gt;0,VLOOKUP(TEXT($E31,0),'Angaben Stationen'!$E$14:$J$213,6,0),"")),"STATION IST NICHT VORHANDEN",IF(LEN(E31)&gt;0,VLOOKUP(TEXT($E31,0),'Angaben Stationen'!$E$14:$J$213,6,0),""))</f>
        <v/>
      </c>
      <c r="E31" s="288"/>
      <c r="F31" s="216"/>
      <c r="G31" s="372"/>
      <c r="H31" s="149"/>
      <c r="J31" s="445">
        <f t="shared" si="1"/>
        <v>0</v>
      </c>
      <c r="K31" s="445">
        <f t="shared" si="2"/>
        <v>0</v>
      </c>
      <c r="L31" s="445">
        <f t="shared" si="3"/>
        <v>0</v>
      </c>
      <c r="M31" s="445">
        <f t="shared" si="4"/>
        <v>0</v>
      </c>
    </row>
    <row r="32" spans="2:13" ht="15" customHeight="1" x14ac:dyDescent="0.3">
      <c r="B32" s="70" t="str">
        <f t="shared" si="5"/>
        <v>!!!</v>
      </c>
      <c r="C32" s="260" t="str">
        <f>IF(ISERROR(IF(LEN(E32)&gt;0,VLOOKUP(TEXT($E32,0),'Angaben Stationen'!$E$14:$J$213,5,0),"")),"?",IF(LEN(E32)&gt;0,VLOOKUP(TEXT($E32,0),'Angaben Stationen'!$E$14:$J$213,5,0),""))</f>
        <v/>
      </c>
      <c r="D32" s="232" t="str">
        <f>IF(ISERROR(IF(LEN(E32)&gt;0,VLOOKUP(TEXT($E32,0),'Angaben Stationen'!$E$14:$J$213,6,0),"")),"STATION IST NICHT VORHANDEN",IF(LEN(E32)&gt;0,VLOOKUP(TEXT($E32,0),'Angaben Stationen'!$E$14:$J$213,6,0),""))</f>
        <v/>
      </c>
      <c r="E32" s="288"/>
      <c r="F32" s="216"/>
      <c r="G32" s="372"/>
      <c r="H32" s="149"/>
      <c r="J32" s="445">
        <f t="shared" si="1"/>
        <v>0</v>
      </c>
      <c r="K32" s="445">
        <f t="shared" si="2"/>
        <v>0</v>
      </c>
      <c r="L32" s="445">
        <f t="shared" si="3"/>
        <v>0</v>
      </c>
      <c r="M32" s="445">
        <f t="shared" si="4"/>
        <v>0</v>
      </c>
    </row>
    <row r="33" spans="2:13" ht="15" customHeight="1" x14ac:dyDescent="0.3">
      <c r="B33" s="70" t="str">
        <f t="shared" si="5"/>
        <v>!!!</v>
      </c>
      <c r="C33" s="260" t="str">
        <f>IF(ISERROR(IF(LEN(E33)&gt;0,VLOOKUP(TEXT($E33,0),'Angaben Stationen'!$E$14:$J$213,5,0),"")),"?",IF(LEN(E33)&gt;0,VLOOKUP(TEXT($E33,0),'Angaben Stationen'!$E$14:$J$213,5,0),""))</f>
        <v/>
      </c>
      <c r="D33" s="232" t="str">
        <f>IF(ISERROR(IF(LEN(E33)&gt;0,VLOOKUP(TEXT($E33,0),'Angaben Stationen'!$E$14:$J$213,6,0),"")),"STATION IST NICHT VORHANDEN",IF(LEN(E33)&gt;0,VLOOKUP(TEXT($E33,0),'Angaben Stationen'!$E$14:$J$213,6,0),""))</f>
        <v/>
      </c>
      <c r="E33" s="288"/>
      <c r="F33" s="216"/>
      <c r="G33" s="372"/>
      <c r="H33" s="149"/>
      <c r="J33" s="445">
        <f t="shared" si="1"/>
        <v>0</v>
      </c>
      <c r="K33" s="445">
        <f t="shared" si="2"/>
        <v>0</v>
      </c>
      <c r="L33" s="445">
        <f t="shared" si="3"/>
        <v>0</v>
      </c>
      <c r="M33" s="445">
        <f t="shared" si="4"/>
        <v>0</v>
      </c>
    </row>
    <row r="34" spans="2:13" ht="15" customHeight="1" x14ac:dyDescent="0.3">
      <c r="B34" s="70" t="str">
        <f t="shared" si="5"/>
        <v>!!!</v>
      </c>
      <c r="C34" s="260" t="str">
        <f>IF(ISERROR(IF(LEN(E34)&gt;0,VLOOKUP(TEXT($E34,0),'Angaben Stationen'!$E$14:$J$213,5,0),"")),"?",IF(LEN(E34)&gt;0,VLOOKUP(TEXT($E34,0),'Angaben Stationen'!$E$14:$J$213,5,0),""))</f>
        <v/>
      </c>
      <c r="D34" s="232" t="str">
        <f>IF(ISERROR(IF(LEN(E34)&gt;0,VLOOKUP(TEXT($E34,0),'Angaben Stationen'!$E$14:$J$213,6,0),"")),"STATION IST NICHT VORHANDEN",IF(LEN(E34)&gt;0,VLOOKUP(TEXT($E34,0),'Angaben Stationen'!$E$14:$J$213,6,0),""))</f>
        <v/>
      </c>
      <c r="E34" s="288"/>
      <c r="F34" s="216"/>
      <c r="G34" s="372"/>
      <c r="H34" s="149"/>
      <c r="J34" s="445">
        <f t="shared" si="1"/>
        <v>0</v>
      </c>
      <c r="K34" s="445">
        <f t="shared" si="2"/>
        <v>0</v>
      </c>
      <c r="L34" s="445">
        <f t="shared" si="3"/>
        <v>0</v>
      </c>
      <c r="M34" s="445">
        <f t="shared" si="4"/>
        <v>0</v>
      </c>
    </row>
    <row r="35" spans="2:13" ht="15" customHeight="1" x14ac:dyDescent="0.3">
      <c r="B35" s="70" t="str">
        <f t="shared" si="5"/>
        <v>!!!</v>
      </c>
      <c r="C35" s="260" t="str">
        <f>IF(ISERROR(IF(LEN(E35)&gt;0,VLOOKUP(TEXT($E35,0),'Angaben Stationen'!$E$14:$J$213,5,0),"")),"?",IF(LEN(E35)&gt;0,VLOOKUP(TEXT($E35,0),'Angaben Stationen'!$E$14:$J$213,5,0),""))</f>
        <v/>
      </c>
      <c r="D35" s="232" t="str">
        <f>IF(ISERROR(IF(LEN(E35)&gt;0,VLOOKUP(TEXT($E35,0),'Angaben Stationen'!$E$14:$J$213,6,0),"")),"STATION IST NICHT VORHANDEN",IF(LEN(E35)&gt;0,VLOOKUP(TEXT($E35,0),'Angaben Stationen'!$E$14:$J$213,6,0),""))</f>
        <v/>
      </c>
      <c r="E35" s="288"/>
      <c r="F35" s="216"/>
      <c r="G35" s="372"/>
      <c r="H35" s="149"/>
      <c r="J35" s="445">
        <f t="shared" si="1"/>
        <v>0</v>
      </c>
      <c r="K35" s="445">
        <f t="shared" si="2"/>
        <v>0</v>
      </c>
      <c r="L35" s="445">
        <f t="shared" si="3"/>
        <v>0</v>
      </c>
      <c r="M35" s="445">
        <f t="shared" si="4"/>
        <v>0</v>
      </c>
    </row>
    <row r="36" spans="2:13" ht="15" customHeight="1" x14ac:dyDescent="0.3">
      <c r="B36" s="70" t="str">
        <f t="shared" si="5"/>
        <v>!!!</v>
      </c>
      <c r="C36" s="260" t="str">
        <f>IF(ISERROR(IF(LEN(E36)&gt;0,VLOOKUP(TEXT($E36,0),'Angaben Stationen'!$E$14:$J$213,5,0),"")),"?",IF(LEN(E36)&gt;0,VLOOKUP(TEXT($E36,0),'Angaben Stationen'!$E$14:$J$213,5,0),""))</f>
        <v/>
      </c>
      <c r="D36" s="232" t="str">
        <f>IF(ISERROR(IF(LEN(E36)&gt;0,VLOOKUP(TEXT($E36,0),'Angaben Stationen'!$E$14:$J$213,6,0),"")),"STATION IST NICHT VORHANDEN",IF(LEN(E36)&gt;0,VLOOKUP(TEXT($E36,0),'Angaben Stationen'!$E$14:$J$213,6,0),""))</f>
        <v/>
      </c>
      <c r="E36" s="288"/>
      <c r="F36" s="216"/>
      <c r="G36" s="372"/>
      <c r="H36" s="149"/>
      <c r="J36" s="445">
        <f t="shared" si="1"/>
        <v>0</v>
      </c>
      <c r="K36" s="445">
        <f t="shared" si="2"/>
        <v>0</v>
      </c>
      <c r="L36" s="445">
        <f t="shared" si="3"/>
        <v>0</v>
      </c>
      <c r="M36" s="445">
        <f t="shared" si="4"/>
        <v>0</v>
      </c>
    </row>
    <row r="37" spans="2:13" ht="15" customHeight="1" x14ac:dyDescent="0.3">
      <c r="B37" s="70" t="str">
        <f t="shared" si="5"/>
        <v>!!!</v>
      </c>
      <c r="C37" s="260" t="str">
        <f>IF(ISERROR(IF(LEN(E37)&gt;0,VLOOKUP(TEXT($E37,0),'Angaben Stationen'!$E$14:$J$213,5,0),"")),"?",IF(LEN(E37)&gt;0,VLOOKUP(TEXT($E37,0),'Angaben Stationen'!$E$14:$J$213,5,0),""))</f>
        <v/>
      </c>
      <c r="D37" s="232" t="str">
        <f>IF(ISERROR(IF(LEN(E37)&gt;0,VLOOKUP(TEXT($E37,0),'Angaben Stationen'!$E$14:$J$213,6,0),"")),"STATION IST NICHT VORHANDEN",IF(LEN(E37)&gt;0,VLOOKUP(TEXT($E37,0),'Angaben Stationen'!$E$14:$J$213,6,0),""))</f>
        <v/>
      </c>
      <c r="E37" s="288"/>
      <c r="F37" s="216"/>
      <c r="G37" s="372"/>
      <c r="H37" s="149"/>
      <c r="J37" s="445">
        <f t="shared" si="1"/>
        <v>0</v>
      </c>
      <c r="K37" s="445">
        <f t="shared" si="2"/>
        <v>0</v>
      </c>
      <c r="L37" s="445">
        <f t="shared" si="3"/>
        <v>0</v>
      </c>
      <c r="M37" s="445">
        <f t="shared" si="4"/>
        <v>0</v>
      </c>
    </row>
    <row r="38" spans="2:13" ht="15" customHeight="1" x14ac:dyDescent="0.3">
      <c r="B38" s="70" t="str">
        <f t="shared" si="5"/>
        <v>!!!</v>
      </c>
      <c r="C38" s="260" t="str">
        <f>IF(ISERROR(IF(LEN(E38)&gt;0,VLOOKUP(TEXT($E38,0),'Angaben Stationen'!$E$14:$J$213,5,0),"")),"?",IF(LEN(E38)&gt;0,VLOOKUP(TEXT($E38,0),'Angaben Stationen'!$E$14:$J$213,5,0),""))</f>
        <v/>
      </c>
      <c r="D38" s="232" t="str">
        <f>IF(ISERROR(IF(LEN(E38)&gt;0,VLOOKUP(TEXT($E38,0),'Angaben Stationen'!$E$14:$J$213,6,0),"")),"STATION IST NICHT VORHANDEN",IF(LEN(E38)&gt;0,VLOOKUP(TEXT($E38,0),'Angaben Stationen'!$E$14:$J$213,6,0),""))</f>
        <v/>
      </c>
      <c r="E38" s="288"/>
      <c r="F38" s="216"/>
      <c r="G38" s="372"/>
      <c r="H38" s="149"/>
      <c r="J38" s="445">
        <f t="shared" si="1"/>
        <v>0</v>
      </c>
      <c r="K38" s="445">
        <f t="shared" si="2"/>
        <v>0</v>
      </c>
      <c r="L38" s="445">
        <f t="shared" si="3"/>
        <v>0</v>
      </c>
      <c r="M38" s="445">
        <f t="shared" si="4"/>
        <v>0</v>
      </c>
    </row>
    <row r="39" spans="2:13" ht="15" customHeight="1" x14ac:dyDescent="0.3">
      <c r="B39" s="70" t="str">
        <f t="shared" si="5"/>
        <v>!!!</v>
      </c>
      <c r="C39" s="260" t="str">
        <f>IF(ISERROR(IF(LEN(E39)&gt;0,VLOOKUP(TEXT($E39,0),'Angaben Stationen'!$E$14:$J$213,5,0),"")),"?",IF(LEN(E39)&gt;0,VLOOKUP(TEXT($E39,0),'Angaben Stationen'!$E$14:$J$213,5,0),""))</f>
        <v/>
      </c>
      <c r="D39" s="232" t="str">
        <f>IF(ISERROR(IF(LEN(E39)&gt;0,VLOOKUP(TEXT($E39,0),'Angaben Stationen'!$E$14:$J$213,6,0),"")),"STATION IST NICHT VORHANDEN",IF(LEN(E39)&gt;0,VLOOKUP(TEXT($E39,0),'Angaben Stationen'!$E$14:$J$213,6,0),""))</f>
        <v/>
      </c>
      <c r="E39" s="288"/>
      <c r="F39" s="216"/>
      <c r="G39" s="372"/>
      <c r="H39" s="149"/>
      <c r="J39" s="445">
        <f t="shared" si="1"/>
        <v>0</v>
      </c>
      <c r="K39" s="445">
        <f t="shared" si="2"/>
        <v>0</v>
      </c>
      <c r="L39" s="445">
        <f t="shared" si="3"/>
        <v>0</v>
      </c>
      <c r="M39" s="445">
        <f t="shared" si="4"/>
        <v>0</v>
      </c>
    </row>
    <row r="40" spans="2:13" ht="15" customHeight="1" x14ac:dyDescent="0.3">
      <c r="B40" s="70" t="str">
        <f t="shared" si="5"/>
        <v>!!!</v>
      </c>
      <c r="C40" s="260" t="str">
        <f>IF(ISERROR(IF(LEN(E40)&gt;0,VLOOKUP(TEXT($E40,0),'Angaben Stationen'!$E$14:$J$213,5,0),"")),"?",IF(LEN(E40)&gt;0,VLOOKUP(TEXT($E40,0),'Angaben Stationen'!$E$14:$J$213,5,0),""))</f>
        <v/>
      </c>
      <c r="D40" s="232" t="str">
        <f>IF(ISERROR(IF(LEN(E40)&gt;0,VLOOKUP(TEXT($E40,0),'Angaben Stationen'!$E$14:$J$213,6,0),"")),"STATION IST NICHT VORHANDEN",IF(LEN(E40)&gt;0,VLOOKUP(TEXT($E40,0),'Angaben Stationen'!$E$14:$J$213,6,0),""))</f>
        <v/>
      </c>
      <c r="E40" s="288"/>
      <c r="F40" s="216"/>
      <c r="G40" s="372"/>
      <c r="H40" s="149"/>
      <c r="J40" s="445">
        <f t="shared" si="1"/>
        <v>0</v>
      </c>
      <c r="K40" s="445">
        <f t="shared" si="2"/>
        <v>0</v>
      </c>
      <c r="L40" s="445">
        <f t="shared" si="3"/>
        <v>0</v>
      </c>
      <c r="M40" s="445">
        <f t="shared" si="4"/>
        <v>0</v>
      </c>
    </row>
    <row r="41" spans="2:13" ht="15" customHeight="1" x14ac:dyDescent="0.3">
      <c r="B41" s="70" t="str">
        <f t="shared" si="5"/>
        <v>!!!</v>
      </c>
      <c r="C41" s="260" t="str">
        <f>IF(ISERROR(IF(LEN(E41)&gt;0,VLOOKUP(TEXT($E41,0),'Angaben Stationen'!$E$14:$J$213,5,0),"")),"?",IF(LEN(E41)&gt;0,VLOOKUP(TEXT($E41,0),'Angaben Stationen'!$E$14:$J$213,5,0),""))</f>
        <v/>
      </c>
      <c r="D41" s="232" t="str">
        <f>IF(ISERROR(IF(LEN(E41)&gt;0,VLOOKUP(TEXT($E41,0),'Angaben Stationen'!$E$14:$J$213,6,0),"")),"STATION IST NICHT VORHANDEN",IF(LEN(E41)&gt;0,VLOOKUP(TEXT($E41,0),'Angaben Stationen'!$E$14:$J$213,6,0),""))</f>
        <v/>
      </c>
      <c r="E41" s="288"/>
      <c r="F41" s="216"/>
      <c r="G41" s="372"/>
      <c r="H41" s="149"/>
      <c r="J41" s="445">
        <f t="shared" si="1"/>
        <v>0</v>
      </c>
      <c r="K41" s="445">
        <f t="shared" si="2"/>
        <v>0</v>
      </c>
      <c r="L41" s="445">
        <f t="shared" si="3"/>
        <v>0</v>
      </c>
      <c r="M41" s="445">
        <f t="shared" si="4"/>
        <v>0</v>
      </c>
    </row>
    <row r="42" spans="2:13" ht="15" customHeight="1" x14ac:dyDescent="0.3">
      <c r="B42" s="70" t="str">
        <f t="shared" si="5"/>
        <v>!!!</v>
      </c>
      <c r="C42" s="260" t="str">
        <f>IF(ISERROR(IF(LEN(E42)&gt;0,VLOOKUP(TEXT($E42,0),'Angaben Stationen'!$E$14:$J$213,5,0),"")),"?",IF(LEN(E42)&gt;0,VLOOKUP(TEXT($E42,0),'Angaben Stationen'!$E$14:$J$213,5,0),""))</f>
        <v/>
      </c>
      <c r="D42" s="232" t="str">
        <f>IF(ISERROR(IF(LEN(E42)&gt;0,VLOOKUP(TEXT($E42,0),'Angaben Stationen'!$E$14:$J$213,6,0),"")),"STATION IST NICHT VORHANDEN",IF(LEN(E42)&gt;0,VLOOKUP(TEXT($E42,0),'Angaben Stationen'!$E$14:$J$213,6,0),""))</f>
        <v/>
      </c>
      <c r="E42" s="288"/>
      <c r="F42" s="216"/>
      <c r="G42" s="372"/>
      <c r="H42" s="149"/>
      <c r="J42" s="445">
        <f t="shared" si="1"/>
        <v>0</v>
      </c>
      <c r="K42" s="445">
        <f t="shared" si="2"/>
        <v>0</v>
      </c>
      <c r="L42" s="445">
        <f t="shared" si="3"/>
        <v>0</v>
      </c>
      <c r="M42" s="445">
        <f t="shared" si="4"/>
        <v>0</v>
      </c>
    </row>
    <row r="43" spans="2:13" ht="15" customHeight="1" x14ac:dyDescent="0.3">
      <c r="B43" s="70" t="str">
        <f t="shared" si="5"/>
        <v>!!!</v>
      </c>
      <c r="C43" s="260" t="str">
        <f>IF(ISERROR(IF(LEN(E43)&gt;0,VLOOKUP(TEXT($E43,0),'Angaben Stationen'!$E$14:$J$213,5,0),"")),"?",IF(LEN(E43)&gt;0,VLOOKUP(TEXT($E43,0),'Angaben Stationen'!$E$14:$J$213,5,0),""))</f>
        <v/>
      </c>
      <c r="D43" s="232" t="str">
        <f>IF(ISERROR(IF(LEN(E43)&gt;0,VLOOKUP(TEXT($E43,0),'Angaben Stationen'!$E$14:$J$213,6,0),"")),"STATION IST NICHT VORHANDEN",IF(LEN(E43)&gt;0,VLOOKUP(TEXT($E43,0),'Angaben Stationen'!$E$14:$J$213,6,0),""))</f>
        <v/>
      </c>
      <c r="E43" s="288"/>
      <c r="F43" s="216"/>
      <c r="G43" s="372"/>
      <c r="H43" s="149"/>
      <c r="J43" s="445">
        <f t="shared" si="1"/>
        <v>0</v>
      </c>
      <c r="K43" s="445">
        <f t="shared" si="2"/>
        <v>0</v>
      </c>
      <c r="L43" s="445">
        <f t="shared" si="3"/>
        <v>0</v>
      </c>
      <c r="M43" s="445">
        <f t="shared" si="4"/>
        <v>0</v>
      </c>
    </row>
    <row r="44" spans="2:13" ht="15" customHeight="1" x14ac:dyDescent="0.3">
      <c r="B44" s="70" t="str">
        <f t="shared" si="5"/>
        <v>!!!</v>
      </c>
      <c r="C44" s="260" t="str">
        <f>IF(ISERROR(IF(LEN(E44)&gt;0,VLOOKUP(TEXT($E44,0),'Angaben Stationen'!$E$14:$J$213,5,0),"")),"?",IF(LEN(E44)&gt;0,VLOOKUP(TEXT($E44,0),'Angaben Stationen'!$E$14:$J$213,5,0),""))</f>
        <v/>
      </c>
      <c r="D44" s="232" t="str">
        <f>IF(ISERROR(IF(LEN(E44)&gt;0,VLOOKUP(TEXT($E44,0),'Angaben Stationen'!$E$14:$J$213,6,0),"")),"STATION IST NICHT VORHANDEN",IF(LEN(E44)&gt;0,VLOOKUP(TEXT($E44,0),'Angaben Stationen'!$E$14:$J$213,6,0),""))</f>
        <v/>
      </c>
      <c r="E44" s="288"/>
      <c r="F44" s="216"/>
      <c r="G44" s="372"/>
      <c r="H44" s="149"/>
      <c r="J44" s="445">
        <f t="shared" si="1"/>
        <v>0</v>
      </c>
      <c r="K44" s="445">
        <f t="shared" si="2"/>
        <v>0</v>
      </c>
      <c r="L44" s="445">
        <f t="shared" si="3"/>
        <v>0</v>
      </c>
      <c r="M44" s="445">
        <f t="shared" si="4"/>
        <v>0</v>
      </c>
    </row>
    <row r="45" spans="2:13" ht="15" customHeight="1" x14ac:dyDescent="0.3">
      <c r="B45" s="70" t="str">
        <f t="shared" si="5"/>
        <v>!!!</v>
      </c>
      <c r="C45" s="260" t="str">
        <f>IF(ISERROR(IF(LEN(E45)&gt;0,VLOOKUP(TEXT($E45,0),'Angaben Stationen'!$E$14:$J$213,5,0),"")),"?",IF(LEN(E45)&gt;0,VLOOKUP(TEXT($E45,0),'Angaben Stationen'!$E$14:$J$213,5,0),""))</f>
        <v/>
      </c>
      <c r="D45" s="232" t="str">
        <f>IF(ISERROR(IF(LEN(E45)&gt;0,VLOOKUP(TEXT($E45,0),'Angaben Stationen'!$E$14:$J$213,6,0),"")),"STATION IST NICHT VORHANDEN",IF(LEN(E45)&gt;0,VLOOKUP(TEXT($E45,0),'Angaben Stationen'!$E$14:$J$213,6,0),""))</f>
        <v/>
      </c>
      <c r="E45" s="288"/>
      <c r="F45" s="216"/>
      <c r="G45" s="372"/>
      <c r="H45" s="149"/>
      <c r="J45" s="445">
        <f t="shared" si="1"/>
        <v>0</v>
      </c>
      <c r="K45" s="445">
        <f t="shared" si="2"/>
        <v>0</v>
      </c>
      <c r="L45" s="445">
        <f t="shared" si="3"/>
        <v>0</v>
      </c>
      <c r="M45" s="445">
        <f t="shared" si="4"/>
        <v>0</v>
      </c>
    </row>
    <row r="46" spans="2:13" ht="15" customHeight="1" x14ac:dyDescent="0.3">
      <c r="B46" s="70" t="str">
        <f t="shared" si="5"/>
        <v>!!!</v>
      </c>
      <c r="C46" s="260" t="str">
        <f>IF(ISERROR(IF(LEN(E46)&gt;0,VLOOKUP(TEXT($E46,0),'Angaben Stationen'!$E$14:$J$213,5,0),"")),"?",IF(LEN(E46)&gt;0,VLOOKUP(TEXT($E46,0),'Angaben Stationen'!$E$14:$J$213,5,0),""))</f>
        <v/>
      </c>
      <c r="D46" s="232" t="str">
        <f>IF(ISERROR(IF(LEN(E46)&gt;0,VLOOKUP(TEXT($E46,0),'Angaben Stationen'!$E$14:$J$213,6,0),"")),"STATION IST NICHT VORHANDEN",IF(LEN(E46)&gt;0,VLOOKUP(TEXT($E46,0),'Angaben Stationen'!$E$14:$J$213,6,0),""))</f>
        <v/>
      </c>
      <c r="E46" s="288"/>
      <c r="F46" s="216"/>
      <c r="G46" s="372"/>
      <c r="H46" s="149"/>
      <c r="J46" s="445">
        <f t="shared" si="1"/>
        <v>0</v>
      </c>
      <c r="K46" s="445">
        <f t="shared" si="2"/>
        <v>0</v>
      </c>
      <c r="L46" s="445">
        <f t="shared" si="3"/>
        <v>0</v>
      </c>
      <c r="M46" s="445">
        <f t="shared" si="4"/>
        <v>0</v>
      </c>
    </row>
    <row r="47" spans="2:13" ht="15" customHeight="1" x14ac:dyDescent="0.3">
      <c r="B47" s="70" t="str">
        <f t="shared" si="5"/>
        <v>!!!</v>
      </c>
      <c r="C47" s="260" t="str">
        <f>IF(ISERROR(IF(LEN(E47)&gt;0,VLOOKUP(TEXT($E47,0),'Angaben Stationen'!$E$14:$J$213,5,0),"")),"?",IF(LEN(E47)&gt;0,VLOOKUP(TEXT($E47,0),'Angaben Stationen'!$E$14:$J$213,5,0),""))</f>
        <v/>
      </c>
      <c r="D47" s="232" t="str">
        <f>IF(ISERROR(IF(LEN(E47)&gt;0,VLOOKUP(TEXT($E47,0),'Angaben Stationen'!$E$14:$J$213,6,0),"")),"STATION IST NICHT VORHANDEN",IF(LEN(E47)&gt;0,VLOOKUP(TEXT($E47,0),'Angaben Stationen'!$E$14:$J$213,6,0),""))</f>
        <v/>
      </c>
      <c r="E47" s="288"/>
      <c r="F47" s="216"/>
      <c r="G47" s="372"/>
      <c r="H47" s="149"/>
      <c r="J47" s="445">
        <f t="shared" si="1"/>
        <v>0</v>
      </c>
      <c r="K47" s="445">
        <f t="shared" si="2"/>
        <v>0</v>
      </c>
      <c r="L47" s="445">
        <f t="shared" si="3"/>
        <v>0</v>
      </c>
      <c r="M47" s="445">
        <f t="shared" si="4"/>
        <v>0</v>
      </c>
    </row>
    <row r="48" spans="2:13" ht="15" customHeight="1" x14ac:dyDescent="0.3">
      <c r="B48" s="70" t="str">
        <f t="shared" si="5"/>
        <v>!!!</v>
      </c>
      <c r="C48" s="260" t="str">
        <f>IF(ISERROR(IF(LEN(E48)&gt;0,VLOOKUP(TEXT($E48,0),'Angaben Stationen'!$E$14:$J$213,5,0),"")),"?",IF(LEN(E48)&gt;0,VLOOKUP(TEXT($E48,0),'Angaben Stationen'!$E$14:$J$213,5,0),""))</f>
        <v/>
      </c>
      <c r="D48" s="232" t="str">
        <f>IF(ISERROR(IF(LEN(E48)&gt;0,VLOOKUP(TEXT($E48,0),'Angaben Stationen'!$E$14:$J$213,6,0),"")),"STATION IST NICHT VORHANDEN",IF(LEN(E48)&gt;0,VLOOKUP(TEXT($E48,0),'Angaben Stationen'!$E$14:$J$213,6,0),""))</f>
        <v/>
      </c>
      <c r="E48" s="288"/>
      <c r="F48" s="216"/>
      <c r="G48" s="372"/>
      <c r="H48" s="149"/>
      <c r="J48" s="445">
        <f t="shared" ref="J48:J79" si="6">IF(LEN(B48)&gt;0,0,1)</f>
        <v>0</v>
      </c>
      <c r="K48" s="445">
        <f t="shared" ref="K48:K79" si="7">IF(LEN(E48)&gt;0,1,0)</f>
        <v>0</v>
      </c>
      <c r="L48" s="445">
        <f t="shared" ref="L48:L79" si="8">IF(LEN(F48)&gt;0,1,0)</f>
        <v>0</v>
      </c>
      <c r="M48" s="445">
        <f t="shared" ref="M48:M79" si="9">IF(LEN(G48)&gt;0,1,0)</f>
        <v>0</v>
      </c>
    </row>
    <row r="49" spans="2:13" ht="15" customHeight="1" x14ac:dyDescent="0.3">
      <c r="B49" s="70" t="str">
        <f t="shared" si="5"/>
        <v>!!!</v>
      </c>
      <c r="C49" s="260" t="str">
        <f>IF(ISERROR(IF(LEN(E49)&gt;0,VLOOKUP(TEXT($E49,0),'Angaben Stationen'!$E$14:$J$213,5,0),"")),"?",IF(LEN(E49)&gt;0,VLOOKUP(TEXT($E49,0),'Angaben Stationen'!$E$14:$J$213,5,0),""))</f>
        <v/>
      </c>
      <c r="D49" s="232" t="str">
        <f>IF(ISERROR(IF(LEN(E49)&gt;0,VLOOKUP(TEXT($E49,0),'Angaben Stationen'!$E$14:$J$213,6,0),"")),"STATION IST NICHT VORHANDEN",IF(LEN(E49)&gt;0,VLOOKUP(TEXT($E49,0),'Angaben Stationen'!$E$14:$J$213,6,0),""))</f>
        <v/>
      </c>
      <c r="E49" s="288"/>
      <c r="F49" s="216"/>
      <c r="G49" s="372"/>
      <c r="H49" s="149"/>
      <c r="J49" s="445">
        <f t="shared" si="6"/>
        <v>0</v>
      </c>
      <c r="K49" s="445">
        <f t="shared" si="7"/>
        <v>0</v>
      </c>
      <c r="L49" s="445">
        <f t="shared" si="8"/>
        <v>0</v>
      </c>
      <c r="M49" s="445">
        <f t="shared" si="9"/>
        <v>0</v>
      </c>
    </row>
    <row r="50" spans="2:13" ht="15" customHeight="1" x14ac:dyDescent="0.3">
      <c r="B50" s="70" t="str">
        <f t="shared" si="5"/>
        <v>!!!</v>
      </c>
      <c r="C50" s="260" t="str">
        <f>IF(ISERROR(IF(LEN(E50)&gt;0,VLOOKUP(TEXT($E50,0),'Angaben Stationen'!$E$14:$J$213,5,0),"")),"?",IF(LEN(E50)&gt;0,VLOOKUP(TEXT($E50,0),'Angaben Stationen'!$E$14:$J$213,5,0),""))</f>
        <v/>
      </c>
      <c r="D50" s="232" t="str">
        <f>IF(ISERROR(IF(LEN(E50)&gt;0,VLOOKUP(TEXT($E50,0),'Angaben Stationen'!$E$14:$J$213,6,0),"")),"STATION IST NICHT VORHANDEN",IF(LEN(E50)&gt;0,VLOOKUP(TEXT($E50,0),'Angaben Stationen'!$E$14:$J$213,6,0),""))</f>
        <v/>
      </c>
      <c r="E50" s="288"/>
      <c r="F50" s="216"/>
      <c r="G50" s="372"/>
      <c r="H50" s="149"/>
      <c r="J50" s="445">
        <f t="shared" si="6"/>
        <v>0</v>
      </c>
      <c r="K50" s="445">
        <f t="shared" si="7"/>
        <v>0</v>
      </c>
      <c r="L50" s="445">
        <f t="shared" si="8"/>
        <v>0</v>
      </c>
      <c r="M50" s="445">
        <f t="shared" si="9"/>
        <v>0</v>
      </c>
    </row>
    <row r="51" spans="2:13" ht="15" customHeight="1" x14ac:dyDescent="0.3">
      <c r="B51" s="70" t="str">
        <f t="shared" si="5"/>
        <v>!!!</v>
      </c>
      <c r="C51" s="260" t="str">
        <f>IF(ISERROR(IF(LEN(E51)&gt;0,VLOOKUP(TEXT($E51,0),'Angaben Stationen'!$E$14:$J$213,5,0),"")),"?",IF(LEN(E51)&gt;0,VLOOKUP(TEXT($E51,0),'Angaben Stationen'!$E$14:$J$213,5,0),""))</f>
        <v/>
      </c>
      <c r="D51" s="232" t="str">
        <f>IF(ISERROR(IF(LEN(E51)&gt;0,VLOOKUP(TEXT($E51,0),'Angaben Stationen'!$E$14:$J$213,6,0),"")),"STATION IST NICHT VORHANDEN",IF(LEN(E51)&gt;0,VLOOKUP(TEXT($E51,0),'Angaben Stationen'!$E$14:$J$213,6,0),""))</f>
        <v/>
      </c>
      <c r="E51" s="288"/>
      <c r="F51" s="216"/>
      <c r="G51" s="372"/>
      <c r="H51" s="149"/>
      <c r="J51" s="445">
        <f t="shared" si="6"/>
        <v>0</v>
      </c>
      <c r="K51" s="445">
        <f t="shared" si="7"/>
        <v>0</v>
      </c>
      <c r="L51" s="445">
        <f t="shared" si="8"/>
        <v>0</v>
      </c>
      <c r="M51" s="445">
        <f t="shared" si="9"/>
        <v>0</v>
      </c>
    </row>
    <row r="52" spans="2:13" ht="15" customHeight="1" x14ac:dyDescent="0.3">
      <c r="B52" s="70" t="str">
        <f t="shared" si="5"/>
        <v>!!!</v>
      </c>
      <c r="C52" s="260" t="str">
        <f>IF(ISERROR(IF(LEN(E52)&gt;0,VLOOKUP(TEXT($E52,0),'Angaben Stationen'!$E$14:$J$213,5,0),"")),"?",IF(LEN(E52)&gt;0,VLOOKUP(TEXT($E52,0),'Angaben Stationen'!$E$14:$J$213,5,0),""))</f>
        <v/>
      </c>
      <c r="D52" s="232" t="str">
        <f>IF(ISERROR(IF(LEN(E52)&gt;0,VLOOKUP(TEXT($E52,0),'Angaben Stationen'!$E$14:$J$213,6,0),"")),"STATION IST NICHT VORHANDEN",IF(LEN(E52)&gt;0,VLOOKUP(TEXT($E52,0),'Angaben Stationen'!$E$14:$J$213,6,0),""))</f>
        <v/>
      </c>
      <c r="E52" s="288"/>
      <c r="F52" s="216"/>
      <c r="G52" s="372"/>
      <c r="H52" s="149"/>
      <c r="J52" s="445">
        <f t="shared" si="6"/>
        <v>0</v>
      </c>
      <c r="K52" s="445">
        <f t="shared" si="7"/>
        <v>0</v>
      </c>
      <c r="L52" s="445">
        <f t="shared" si="8"/>
        <v>0</v>
      </c>
      <c r="M52" s="445">
        <f t="shared" si="9"/>
        <v>0</v>
      </c>
    </row>
    <row r="53" spans="2:13" ht="15" customHeight="1" x14ac:dyDescent="0.3">
      <c r="B53" s="70" t="str">
        <f t="shared" si="5"/>
        <v>!!!</v>
      </c>
      <c r="C53" s="260" t="str">
        <f>IF(ISERROR(IF(LEN(E53)&gt;0,VLOOKUP(TEXT($E53,0),'Angaben Stationen'!$E$14:$J$213,5,0),"")),"?",IF(LEN(E53)&gt;0,VLOOKUP(TEXT($E53,0),'Angaben Stationen'!$E$14:$J$213,5,0),""))</f>
        <v/>
      </c>
      <c r="D53" s="232" t="str">
        <f>IF(ISERROR(IF(LEN(E53)&gt;0,VLOOKUP(TEXT($E53,0),'Angaben Stationen'!$E$14:$J$213,6,0),"")),"STATION IST NICHT VORHANDEN",IF(LEN(E53)&gt;0,VLOOKUP(TEXT($E53,0),'Angaben Stationen'!$E$14:$J$213,6,0),""))</f>
        <v/>
      </c>
      <c r="E53" s="288"/>
      <c r="F53" s="216"/>
      <c r="G53" s="372"/>
      <c r="H53" s="149"/>
      <c r="J53" s="445">
        <f t="shared" si="6"/>
        <v>0</v>
      </c>
      <c r="K53" s="445">
        <f t="shared" si="7"/>
        <v>0</v>
      </c>
      <c r="L53" s="445">
        <f t="shared" si="8"/>
        <v>0</v>
      </c>
      <c r="M53" s="445">
        <f t="shared" si="9"/>
        <v>0</v>
      </c>
    </row>
    <row r="54" spans="2:13" ht="15" customHeight="1" x14ac:dyDescent="0.3">
      <c r="B54" s="70" t="str">
        <f t="shared" si="5"/>
        <v>!!!</v>
      </c>
      <c r="C54" s="260" t="str">
        <f>IF(ISERROR(IF(LEN(E54)&gt;0,VLOOKUP(TEXT($E54,0),'Angaben Stationen'!$E$14:$J$213,5,0),"")),"?",IF(LEN(E54)&gt;0,VLOOKUP(TEXT($E54,0),'Angaben Stationen'!$E$14:$J$213,5,0),""))</f>
        <v/>
      </c>
      <c r="D54" s="232" t="str">
        <f>IF(ISERROR(IF(LEN(E54)&gt;0,VLOOKUP(TEXT($E54,0),'Angaben Stationen'!$E$14:$J$213,6,0),"")),"STATION IST NICHT VORHANDEN",IF(LEN(E54)&gt;0,VLOOKUP(TEXT($E54,0),'Angaben Stationen'!$E$14:$J$213,6,0),""))</f>
        <v/>
      </c>
      <c r="E54" s="288"/>
      <c r="F54" s="216"/>
      <c r="G54" s="372"/>
      <c r="H54" s="149"/>
      <c r="J54" s="445">
        <f t="shared" si="6"/>
        <v>0</v>
      </c>
      <c r="K54" s="445">
        <f t="shared" si="7"/>
        <v>0</v>
      </c>
      <c r="L54" s="445">
        <f t="shared" si="8"/>
        <v>0</v>
      </c>
      <c r="M54" s="445">
        <f t="shared" si="9"/>
        <v>0</v>
      </c>
    </row>
    <row r="55" spans="2:13" ht="15" customHeight="1" x14ac:dyDescent="0.3">
      <c r="B55" s="70" t="str">
        <f t="shared" si="5"/>
        <v>!!!</v>
      </c>
      <c r="C55" s="260" t="str">
        <f>IF(ISERROR(IF(LEN(E55)&gt;0,VLOOKUP(TEXT($E55,0),'Angaben Stationen'!$E$14:$J$213,5,0),"")),"?",IF(LEN(E55)&gt;0,VLOOKUP(TEXT($E55,0),'Angaben Stationen'!$E$14:$J$213,5,0),""))</f>
        <v/>
      </c>
      <c r="D55" s="232" t="str">
        <f>IF(ISERROR(IF(LEN(E55)&gt;0,VLOOKUP(TEXT($E55,0),'Angaben Stationen'!$E$14:$J$213,6,0),"")),"STATION IST NICHT VORHANDEN",IF(LEN(E55)&gt;0,VLOOKUP(TEXT($E55,0),'Angaben Stationen'!$E$14:$J$213,6,0),""))</f>
        <v/>
      </c>
      <c r="E55" s="288"/>
      <c r="F55" s="216"/>
      <c r="G55" s="372"/>
      <c r="H55" s="149"/>
      <c r="J55" s="445">
        <f t="shared" si="6"/>
        <v>0</v>
      </c>
      <c r="K55" s="445">
        <f t="shared" si="7"/>
        <v>0</v>
      </c>
      <c r="L55" s="445">
        <f t="shared" si="8"/>
        <v>0</v>
      </c>
      <c r="M55" s="445">
        <f t="shared" si="9"/>
        <v>0</v>
      </c>
    </row>
    <row r="56" spans="2:13" ht="15" customHeight="1" x14ac:dyDescent="0.3">
      <c r="B56" s="70" t="str">
        <f t="shared" si="5"/>
        <v>!!!</v>
      </c>
      <c r="C56" s="260" t="str">
        <f>IF(ISERROR(IF(LEN(E56)&gt;0,VLOOKUP(TEXT($E56,0),'Angaben Stationen'!$E$14:$J$213,5,0),"")),"?",IF(LEN(E56)&gt;0,VLOOKUP(TEXT($E56,0),'Angaben Stationen'!$E$14:$J$213,5,0),""))</f>
        <v/>
      </c>
      <c r="D56" s="232" t="str">
        <f>IF(ISERROR(IF(LEN(E56)&gt;0,VLOOKUP(TEXT($E56,0),'Angaben Stationen'!$E$14:$J$213,6,0),"")),"STATION IST NICHT VORHANDEN",IF(LEN(E56)&gt;0,VLOOKUP(TEXT($E56,0),'Angaben Stationen'!$E$14:$J$213,6,0),""))</f>
        <v/>
      </c>
      <c r="E56" s="288"/>
      <c r="F56" s="216"/>
      <c r="G56" s="372"/>
      <c r="H56" s="149"/>
      <c r="J56" s="445">
        <f t="shared" si="6"/>
        <v>0</v>
      </c>
      <c r="K56" s="445">
        <f t="shared" si="7"/>
        <v>0</v>
      </c>
      <c r="L56" s="445">
        <f t="shared" si="8"/>
        <v>0</v>
      </c>
      <c r="M56" s="445">
        <f t="shared" si="9"/>
        <v>0</v>
      </c>
    </row>
    <row r="57" spans="2:13" ht="15" customHeight="1" x14ac:dyDescent="0.3">
      <c r="B57" s="70" t="str">
        <f t="shared" si="5"/>
        <v>!!!</v>
      </c>
      <c r="C57" s="260" t="str">
        <f>IF(ISERROR(IF(LEN(E57)&gt;0,VLOOKUP(TEXT($E57,0),'Angaben Stationen'!$E$14:$J$213,5,0),"")),"?",IF(LEN(E57)&gt;0,VLOOKUP(TEXT($E57,0),'Angaben Stationen'!$E$14:$J$213,5,0),""))</f>
        <v/>
      </c>
      <c r="D57" s="232" t="str">
        <f>IF(ISERROR(IF(LEN(E57)&gt;0,VLOOKUP(TEXT($E57,0),'Angaben Stationen'!$E$14:$J$213,6,0),"")),"STATION IST NICHT VORHANDEN",IF(LEN(E57)&gt;0,VLOOKUP(TEXT($E57,0),'Angaben Stationen'!$E$14:$J$213,6,0),""))</f>
        <v/>
      </c>
      <c r="E57" s="288"/>
      <c r="F57" s="216"/>
      <c r="G57" s="372"/>
      <c r="H57" s="149"/>
      <c r="J57" s="445">
        <f t="shared" si="6"/>
        <v>0</v>
      </c>
      <c r="K57" s="445">
        <f t="shared" si="7"/>
        <v>0</v>
      </c>
      <c r="L57" s="445">
        <f t="shared" si="8"/>
        <v>0</v>
      </c>
      <c r="M57" s="445">
        <f t="shared" si="9"/>
        <v>0</v>
      </c>
    </row>
    <row r="58" spans="2:13" ht="15" customHeight="1" x14ac:dyDescent="0.3">
      <c r="B58" s="70" t="str">
        <f t="shared" si="5"/>
        <v>!!!</v>
      </c>
      <c r="C58" s="260" t="str">
        <f>IF(ISERROR(IF(LEN(E58)&gt;0,VLOOKUP(TEXT($E58,0),'Angaben Stationen'!$E$14:$J$213,5,0),"")),"?",IF(LEN(E58)&gt;0,VLOOKUP(TEXT($E58,0),'Angaben Stationen'!$E$14:$J$213,5,0),""))</f>
        <v/>
      </c>
      <c r="D58" s="232" t="str">
        <f>IF(ISERROR(IF(LEN(E58)&gt;0,VLOOKUP(TEXT($E58,0),'Angaben Stationen'!$E$14:$J$213,6,0),"")),"STATION IST NICHT VORHANDEN",IF(LEN(E58)&gt;0,VLOOKUP(TEXT($E58,0),'Angaben Stationen'!$E$14:$J$213,6,0),""))</f>
        <v/>
      </c>
      <c r="E58" s="288"/>
      <c r="F58" s="216"/>
      <c r="G58" s="372"/>
      <c r="H58" s="149"/>
      <c r="J58" s="445">
        <f t="shared" si="6"/>
        <v>0</v>
      </c>
      <c r="K58" s="445">
        <f t="shared" si="7"/>
        <v>0</v>
      </c>
      <c r="L58" s="445">
        <f t="shared" si="8"/>
        <v>0</v>
      </c>
      <c r="M58" s="445">
        <f t="shared" si="9"/>
        <v>0</v>
      </c>
    </row>
    <row r="59" spans="2:13" ht="15" customHeight="1" x14ac:dyDescent="0.3">
      <c r="B59" s="70" t="str">
        <f t="shared" si="5"/>
        <v>!!!</v>
      </c>
      <c r="C59" s="260" t="str">
        <f>IF(ISERROR(IF(LEN(E59)&gt;0,VLOOKUP(TEXT($E59,0),'Angaben Stationen'!$E$14:$J$213,5,0),"")),"?",IF(LEN(E59)&gt;0,VLOOKUP(TEXT($E59,0),'Angaben Stationen'!$E$14:$J$213,5,0),""))</f>
        <v/>
      </c>
      <c r="D59" s="232" t="str">
        <f>IF(ISERROR(IF(LEN(E59)&gt;0,VLOOKUP(TEXT($E59,0),'Angaben Stationen'!$E$14:$J$213,6,0),"")),"STATION IST NICHT VORHANDEN",IF(LEN(E59)&gt;0,VLOOKUP(TEXT($E59,0),'Angaben Stationen'!$E$14:$J$213,6,0),""))</f>
        <v/>
      </c>
      <c r="E59" s="288"/>
      <c r="F59" s="216"/>
      <c r="G59" s="372"/>
      <c r="H59" s="149"/>
      <c r="J59" s="445">
        <f t="shared" si="6"/>
        <v>0</v>
      </c>
      <c r="K59" s="445">
        <f t="shared" si="7"/>
        <v>0</v>
      </c>
      <c r="L59" s="445">
        <f t="shared" si="8"/>
        <v>0</v>
      </c>
      <c r="M59" s="445">
        <f t="shared" si="9"/>
        <v>0</v>
      </c>
    </row>
    <row r="60" spans="2:13" ht="15" customHeight="1" x14ac:dyDescent="0.3">
      <c r="B60" s="70" t="str">
        <f t="shared" si="5"/>
        <v>!!!</v>
      </c>
      <c r="C60" s="260" t="str">
        <f>IF(ISERROR(IF(LEN(E60)&gt;0,VLOOKUP(TEXT($E60,0),'Angaben Stationen'!$E$14:$J$213,5,0),"")),"?",IF(LEN(E60)&gt;0,VLOOKUP(TEXT($E60,0),'Angaben Stationen'!$E$14:$J$213,5,0),""))</f>
        <v/>
      </c>
      <c r="D60" s="232" t="str">
        <f>IF(ISERROR(IF(LEN(E60)&gt;0,VLOOKUP(TEXT($E60,0),'Angaben Stationen'!$E$14:$J$213,6,0),"")),"STATION IST NICHT VORHANDEN",IF(LEN(E60)&gt;0,VLOOKUP(TEXT($E60,0),'Angaben Stationen'!$E$14:$J$213,6,0),""))</f>
        <v/>
      </c>
      <c r="E60" s="288"/>
      <c r="F60" s="216"/>
      <c r="G60" s="372"/>
      <c r="H60" s="149"/>
      <c r="J60" s="445">
        <f t="shared" si="6"/>
        <v>0</v>
      </c>
      <c r="K60" s="445">
        <f t="shared" si="7"/>
        <v>0</v>
      </c>
      <c r="L60" s="445">
        <f t="shared" si="8"/>
        <v>0</v>
      </c>
      <c r="M60" s="445">
        <f t="shared" si="9"/>
        <v>0</v>
      </c>
    </row>
    <row r="61" spans="2:13" ht="15" customHeight="1" x14ac:dyDescent="0.3">
      <c r="B61" s="70" t="str">
        <f t="shared" si="5"/>
        <v>!!!</v>
      </c>
      <c r="C61" s="260" t="str">
        <f>IF(ISERROR(IF(LEN(E61)&gt;0,VLOOKUP(TEXT($E61,0),'Angaben Stationen'!$E$14:$J$213,5,0),"")),"?",IF(LEN(E61)&gt;0,VLOOKUP(TEXT($E61,0),'Angaben Stationen'!$E$14:$J$213,5,0),""))</f>
        <v/>
      </c>
      <c r="D61" s="232" t="str">
        <f>IF(ISERROR(IF(LEN(E61)&gt;0,VLOOKUP(TEXT($E61,0),'Angaben Stationen'!$E$14:$J$213,6,0),"")),"STATION IST NICHT VORHANDEN",IF(LEN(E61)&gt;0,VLOOKUP(TEXT($E61,0),'Angaben Stationen'!$E$14:$J$213,6,0),""))</f>
        <v/>
      </c>
      <c r="E61" s="288"/>
      <c r="F61" s="216"/>
      <c r="G61" s="372"/>
      <c r="H61" s="149"/>
      <c r="J61" s="445">
        <f t="shared" si="6"/>
        <v>0</v>
      </c>
      <c r="K61" s="445">
        <f t="shared" si="7"/>
        <v>0</v>
      </c>
      <c r="L61" s="445">
        <f t="shared" si="8"/>
        <v>0</v>
      </c>
      <c r="M61" s="445">
        <f t="shared" si="9"/>
        <v>0</v>
      </c>
    </row>
    <row r="62" spans="2:13" ht="15" customHeight="1" x14ac:dyDescent="0.3">
      <c r="B62" s="70" t="str">
        <f t="shared" si="5"/>
        <v>!!!</v>
      </c>
      <c r="C62" s="260" t="str">
        <f>IF(ISERROR(IF(LEN(E62)&gt;0,VLOOKUP(TEXT($E62,0),'Angaben Stationen'!$E$14:$J$213,5,0),"")),"?",IF(LEN(E62)&gt;0,VLOOKUP(TEXT($E62,0),'Angaben Stationen'!$E$14:$J$213,5,0),""))</f>
        <v/>
      </c>
      <c r="D62" s="232" t="str">
        <f>IF(ISERROR(IF(LEN(E62)&gt;0,VLOOKUP(TEXT($E62,0),'Angaben Stationen'!$E$14:$J$213,6,0),"")),"STATION IST NICHT VORHANDEN",IF(LEN(E62)&gt;0,VLOOKUP(TEXT($E62,0),'Angaben Stationen'!$E$14:$J$213,6,0),""))</f>
        <v/>
      </c>
      <c r="E62" s="288"/>
      <c r="F62" s="216"/>
      <c r="G62" s="372"/>
      <c r="H62" s="149"/>
      <c r="J62" s="445">
        <f t="shared" si="6"/>
        <v>0</v>
      </c>
      <c r="K62" s="445">
        <f t="shared" si="7"/>
        <v>0</v>
      </c>
      <c r="L62" s="445">
        <f t="shared" si="8"/>
        <v>0</v>
      </c>
      <c r="M62" s="445">
        <f t="shared" si="9"/>
        <v>0</v>
      </c>
    </row>
    <row r="63" spans="2:13" ht="15" customHeight="1" x14ac:dyDescent="0.3">
      <c r="B63" s="70" t="str">
        <f t="shared" si="5"/>
        <v>!!!</v>
      </c>
      <c r="C63" s="260" t="str">
        <f>IF(ISERROR(IF(LEN(E63)&gt;0,VLOOKUP(TEXT($E63,0),'Angaben Stationen'!$E$14:$J$213,5,0),"")),"?",IF(LEN(E63)&gt;0,VLOOKUP(TEXT($E63,0),'Angaben Stationen'!$E$14:$J$213,5,0),""))</f>
        <v/>
      </c>
      <c r="D63" s="232" t="str">
        <f>IF(ISERROR(IF(LEN(E63)&gt;0,VLOOKUP(TEXT($E63,0),'Angaben Stationen'!$E$14:$J$213,6,0),"")),"STATION IST NICHT VORHANDEN",IF(LEN(E63)&gt;0,VLOOKUP(TEXT($E63,0),'Angaben Stationen'!$E$14:$J$213,6,0),""))</f>
        <v/>
      </c>
      <c r="E63" s="288"/>
      <c r="F63" s="216"/>
      <c r="G63" s="372"/>
      <c r="H63" s="149"/>
      <c r="J63" s="445">
        <f t="shared" si="6"/>
        <v>0</v>
      </c>
      <c r="K63" s="445">
        <f t="shared" si="7"/>
        <v>0</v>
      </c>
      <c r="L63" s="445">
        <f t="shared" si="8"/>
        <v>0</v>
      </c>
      <c r="M63" s="445">
        <f t="shared" si="9"/>
        <v>0</v>
      </c>
    </row>
    <row r="64" spans="2:13" ht="15" customHeight="1" x14ac:dyDescent="0.3">
      <c r="B64" s="70" t="str">
        <f t="shared" si="5"/>
        <v>!!!</v>
      </c>
      <c r="C64" s="260" t="str">
        <f>IF(ISERROR(IF(LEN(E64)&gt;0,VLOOKUP(TEXT($E64,0),'Angaben Stationen'!$E$14:$J$213,5,0),"")),"?",IF(LEN(E64)&gt;0,VLOOKUP(TEXT($E64,0),'Angaben Stationen'!$E$14:$J$213,5,0),""))</f>
        <v/>
      </c>
      <c r="D64" s="232" t="str">
        <f>IF(ISERROR(IF(LEN(E64)&gt;0,VLOOKUP(TEXT($E64,0),'Angaben Stationen'!$E$14:$J$213,6,0),"")),"STATION IST NICHT VORHANDEN",IF(LEN(E64)&gt;0,VLOOKUP(TEXT($E64,0),'Angaben Stationen'!$E$14:$J$213,6,0),""))</f>
        <v/>
      </c>
      <c r="E64" s="288"/>
      <c r="F64" s="216"/>
      <c r="G64" s="372"/>
      <c r="H64" s="149"/>
      <c r="J64" s="445">
        <f t="shared" si="6"/>
        <v>0</v>
      </c>
      <c r="K64" s="445">
        <f t="shared" si="7"/>
        <v>0</v>
      </c>
      <c r="L64" s="445">
        <f t="shared" si="8"/>
        <v>0</v>
      </c>
      <c r="M64" s="445">
        <f t="shared" si="9"/>
        <v>0</v>
      </c>
    </row>
    <row r="65" spans="1:52" ht="15" customHeight="1" x14ac:dyDescent="0.3">
      <c r="B65" s="70" t="str">
        <f t="shared" si="5"/>
        <v>!!!</v>
      </c>
      <c r="C65" s="260" t="str">
        <f>IF(ISERROR(IF(LEN(E65)&gt;0,VLOOKUP(TEXT($E65,0),'Angaben Stationen'!$E$14:$J$213,5,0),"")),"?",IF(LEN(E65)&gt;0,VLOOKUP(TEXT($E65,0),'Angaben Stationen'!$E$14:$J$213,5,0),""))</f>
        <v/>
      </c>
      <c r="D65" s="232" t="str">
        <f>IF(ISERROR(IF(LEN(E65)&gt;0,VLOOKUP(TEXT($E65,0),'Angaben Stationen'!$E$14:$J$213,6,0),"")),"STATION IST NICHT VORHANDEN",IF(LEN(E65)&gt;0,VLOOKUP(TEXT($E65,0),'Angaben Stationen'!$E$14:$J$213,6,0),""))</f>
        <v/>
      </c>
      <c r="E65" s="288"/>
      <c r="F65" s="216"/>
      <c r="G65" s="372"/>
      <c r="H65" s="149"/>
      <c r="J65" s="445">
        <f t="shared" si="6"/>
        <v>0</v>
      </c>
      <c r="K65" s="445">
        <f t="shared" si="7"/>
        <v>0</v>
      </c>
      <c r="L65" s="445">
        <f t="shared" si="8"/>
        <v>0</v>
      </c>
      <c r="M65" s="445">
        <f t="shared" si="9"/>
        <v>0</v>
      </c>
    </row>
    <row r="66" spans="1:52" ht="15" customHeight="1" x14ac:dyDescent="0.3">
      <c r="B66" s="70" t="str">
        <f t="shared" si="5"/>
        <v>!!!</v>
      </c>
      <c r="C66" s="260" t="str">
        <f>IF(ISERROR(IF(LEN(E66)&gt;0,VLOOKUP(TEXT($E66,0),'Angaben Stationen'!$E$14:$J$213,5,0),"")),"?",IF(LEN(E66)&gt;0,VLOOKUP(TEXT($E66,0),'Angaben Stationen'!$E$14:$J$213,5,0),""))</f>
        <v/>
      </c>
      <c r="D66" s="232" t="str">
        <f>IF(ISERROR(IF(LEN(E66)&gt;0,VLOOKUP(TEXT($E66,0),'Angaben Stationen'!$E$14:$J$213,6,0),"")),"STATION IST NICHT VORHANDEN",IF(LEN(E66)&gt;0,VLOOKUP(TEXT($E66,0),'Angaben Stationen'!$E$14:$J$213,6,0),""))</f>
        <v/>
      </c>
      <c r="E66" s="288"/>
      <c r="F66" s="216"/>
      <c r="G66" s="372"/>
      <c r="H66" s="149"/>
      <c r="J66" s="445">
        <f t="shared" si="6"/>
        <v>0</v>
      </c>
      <c r="K66" s="445">
        <f t="shared" si="7"/>
        <v>0</v>
      </c>
      <c r="L66" s="445">
        <f t="shared" si="8"/>
        <v>0</v>
      </c>
      <c r="M66" s="445">
        <f t="shared" si="9"/>
        <v>0</v>
      </c>
    </row>
    <row r="67" spans="1:52" ht="15" customHeight="1" x14ac:dyDescent="0.3">
      <c r="B67" s="70" t="str">
        <f t="shared" si="5"/>
        <v>!!!</v>
      </c>
      <c r="C67" s="260" t="str">
        <f>IF(ISERROR(IF(LEN(E67)&gt;0,VLOOKUP(TEXT($E67,0),'Angaben Stationen'!$E$14:$J$213,5,0),"")),"?",IF(LEN(E67)&gt;0,VLOOKUP(TEXT($E67,0),'Angaben Stationen'!$E$14:$J$213,5,0),""))</f>
        <v/>
      </c>
      <c r="D67" s="232" t="str">
        <f>IF(ISERROR(IF(LEN(E67)&gt;0,VLOOKUP(TEXT($E67,0),'Angaben Stationen'!$E$14:$J$213,6,0),"")),"STATION IST NICHT VORHANDEN",IF(LEN(E67)&gt;0,VLOOKUP(TEXT($E67,0),'Angaben Stationen'!$E$14:$J$213,6,0),""))</f>
        <v/>
      </c>
      <c r="E67" s="288"/>
      <c r="F67" s="216"/>
      <c r="G67" s="372"/>
      <c r="H67" s="149"/>
      <c r="J67" s="445">
        <f t="shared" si="6"/>
        <v>0</v>
      </c>
      <c r="K67" s="445">
        <f t="shared" si="7"/>
        <v>0</v>
      </c>
      <c r="L67" s="445">
        <f t="shared" si="8"/>
        <v>0</v>
      </c>
      <c r="M67" s="445">
        <f t="shared" si="9"/>
        <v>0</v>
      </c>
    </row>
    <row r="68" spans="1:52" s="25" customFormat="1" ht="15" customHeight="1" x14ac:dyDescent="0.3">
      <c r="A68" s="23"/>
      <c r="B68" s="70" t="str">
        <f t="shared" si="5"/>
        <v>!!!</v>
      </c>
      <c r="C68" s="260" t="str">
        <f>IF(ISERROR(IF(LEN(E68)&gt;0,VLOOKUP(TEXT($E68,0),'Angaben Stationen'!$E$14:$J$213,5,0),"")),"?",IF(LEN(E68)&gt;0,VLOOKUP(TEXT($E68,0),'Angaben Stationen'!$E$14:$J$213,5,0),""))</f>
        <v/>
      </c>
      <c r="D68" s="232" t="str">
        <f>IF(ISERROR(IF(LEN(E68)&gt;0,VLOOKUP(TEXT($E68,0),'Angaben Stationen'!$E$14:$J$213,6,0),"")),"STATION IST NICHT VORHANDEN",IF(LEN(E68)&gt;0,VLOOKUP(TEXT($E68,0),'Angaben Stationen'!$E$14:$J$213,6,0),""))</f>
        <v/>
      </c>
      <c r="E68" s="288"/>
      <c r="F68" s="216"/>
      <c r="G68" s="372"/>
      <c r="H68" s="149"/>
      <c r="I68" s="376"/>
      <c r="J68" s="445">
        <f t="shared" si="6"/>
        <v>0</v>
      </c>
      <c r="K68" s="445">
        <f t="shared" si="7"/>
        <v>0</v>
      </c>
      <c r="L68" s="445">
        <f t="shared" si="8"/>
        <v>0</v>
      </c>
      <c r="M68" s="445">
        <f t="shared" si="9"/>
        <v>0</v>
      </c>
      <c r="N68" s="378"/>
      <c r="O68" s="378"/>
      <c r="P68" s="378"/>
      <c r="Q68" s="378"/>
      <c r="R68" s="378"/>
      <c r="S68" s="378"/>
      <c r="T68" s="378"/>
      <c r="U68" s="378"/>
      <c r="V68" s="378"/>
      <c r="W68" s="378"/>
      <c r="X68" s="378"/>
      <c r="Y68" s="378"/>
      <c r="Z68" s="378"/>
      <c r="AA68" s="378"/>
      <c r="AB68" s="378"/>
      <c r="AC68" s="378"/>
      <c r="AD68" s="378"/>
      <c r="AE68" s="378"/>
      <c r="AF68" s="378"/>
      <c r="AG68" s="378"/>
      <c r="AH68" s="378"/>
      <c r="AI68" s="378"/>
      <c r="AJ68" s="378"/>
      <c r="AK68" s="378"/>
      <c r="AL68" s="378"/>
      <c r="AM68" s="378"/>
      <c r="AN68" s="378"/>
      <c r="AO68" s="378"/>
      <c r="AP68" s="378"/>
      <c r="AQ68" s="378"/>
      <c r="AR68" s="378"/>
      <c r="AS68" s="378"/>
      <c r="AT68" s="378"/>
      <c r="AU68" s="378"/>
      <c r="AV68" s="378"/>
      <c r="AW68" s="378"/>
      <c r="AX68" s="378"/>
      <c r="AY68" s="378"/>
      <c r="AZ68" s="378"/>
    </row>
    <row r="69" spans="1:52" s="25" customFormat="1" ht="15" customHeight="1" x14ac:dyDescent="0.3">
      <c r="B69" s="70" t="str">
        <f t="shared" si="5"/>
        <v>!!!</v>
      </c>
      <c r="C69" s="260" t="str">
        <f>IF(ISERROR(IF(LEN(E69)&gt;0,VLOOKUP(TEXT($E69,0),'Angaben Stationen'!$E$14:$J$213,5,0),"")),"?",IF(LEN(E69)&gt;0,VLOOKUP(TEXT($E69,0),'Angaben Stationen'!$E$14:$J$213,5,0),""))</f>
        <v/>
      </c>
      <c r="D69" s="232" t="str">
        <f>IF(ISERROR(IF(LEN(E69)&gt;0,VLOOKUP(TEXT($E69,0),'Angaben Stationen'!$E$14:$J$213,6,0),"")),"STATION IST NICHT VORHANDEN",IF(LEN(E69)&gt;0,VLOOKUP(TEXT($E69,0),'Angaben Stationen'!$E$14:$J$213,6,0),""))</f>
        <v/>
      </c>
      <c r="E69" s="288"/>
      <c r="F69" s="216"/>
      <c r="G69" s="372"/>
      <c r="H69" s="149"/>
      <c r="I69" s="376"/>
      <c r="J69" s="445">
        <f t="shared" si="6"/>
        <v>0</v>
      </c>
      <c r="K69" s="445">
        <f t="shared" si="7"/>
        <v>0</v>
      </c>
      <c r="L69" s="445">
        <f t="shared" si="8"/>
        <v>0</v>
      </c>
      <c r="M69" s="445">
        <f t="shared" si="9"/>
        <v>0</v>
      </c>
      <c r="N69" s="378"/>
      <c r="O69" s="378"/>
      <c r="P69" s="378"/>
      <c r="Q69" s="378"/>
      <c r="R69" s="378"/>
      <c r="S69" s="378"/>
      <c r="T69" s="378"/>
      <c r="U69" s="378"/>
      <c r="V69" s="378"/>
      <c r="W69" s="378"/>
      <c r="X69" s="378"/>
      <c r="Y69" s="378"/>
      <c r="Z69" s="378"/>
      <c r="AA69" s="378"/>
      <c r="AB69" s="378"/>
      <c r="AC69" s="378"/>
      <c r="AD69" s="378"/>
      <c r="AE69" s="378"/>
      <c r="AF69" s="378"/>
      <c r="AG69" s="378"/>
      <c r="AH69" s="378"/>
      <c r="AI69" s="378"/>
      <c r="AJ69" s="378"/>
      <c r="AK69" s="378"/>
      <c r="AL69" s="378"/>
      <c r="AM69" s="378"/>
      <c r="AN69" s="378"/>
      <c r="AO69" s="378"/>
      <c r="AP69" s="378"/>
      <c r="AQ69" s="378"/>
      <c r="AR69" s="378"/>
      <c r="AS69" s="378"/>
      <c r="AT69" s="378"/>
      <c r="AU69" s="378"/>
      <c r="AV69" s="378"/>
      <c r="AW69" s="378"/>
      <c r="AX69" s="378"/>
      <c r="AY69" s="378"/>
      <c r="AZ69" s="378"/>
    </row>
    <row r="70" spans="1:52" s="25" customFormat="1" ht="15" customHeight="1" x14ac:dyDescent="0.3">
      <c r="B70" s="70" t="str">
        <f t="shared" si="5"/>
        <v>!!!</v>
      </c>
      <c r="C70" s="260" t="str">
        <f>IF(ISERROR(IF(LEN(E70)&gt;0,VLOOKUP(TEXT($E70,0),'Angaben Stationen'!$E$14:$J$213,5,0),"")),"?",IF(LEN(E70)&gt;0,VLOOKUP(TEXT($E70,0),'Angaben Stationen'!$E$14:$J$213,5,0),""))</f>
        <v/>
      </c>
      <c r="D70" s="232" t="str">
        <f>IF(ISERROR(IF(LEN(E70)&gt;0,VLOOKUP(TEXT($E70,0),'Angaben Stationen'!$E$14:$J$213,6,0),"")),"STATION IST NICHT VORHANDEN",IF(LEN(E70)&gt;0,VLOOKUP(TEXT($E70,0),'Angaben Stationen'!$E$14:$J$213,6,0),""))</f>
        <v/>
      </c>
      <c r="E70" s="288"/>
      <c r="F70" s="216"/>
      <c r="G70" s="372"/>
      <c r="H70" s="149"/>
      <c r="I70" s="376"/>
      <c r="J70" s="445">
        <f t="shared" si="6"/>
        <v>0</v>
      </c>
      <c r="K70" s="445">
        <f t="shared" si="7"/>
        <v>0</v>
      </c>
      <c r="L70" s="445">
        <f t="shared" si="8"/>
        <v>0</v>
      </c>
      <c r="M70" s="445">
        <f t="shared" si="9"/>
        <v>0</v>
      </c>
      <c r="N70" s="378"/>
      <c r="O70" s="378"/>
      <c r="P70" s="378"/>
      <c r="Q70" s="378"/>
      <c r="R70" s="378"/>
      <c r="S70" s="378"/>
      <c r="T70" s="378"/>
      <c r="U70" s="378"/>
      <c r="V70" s="378"/>
      <c r="W70" s="378"/>
      <c r="X70" s="378"/>
      <c r="Y70" s="378"/>
      <c r="Z70" s="378"/>
      <c r="AA70" s="378"/>
      <c r="AB70" s="378"/>
      <c r="AC70" s="378"/>
      <c r="AD70" s="378"/>
      <c r="AE70" s="378"/>
      <c r="AF70" s="378"/>
      <c r="AG70" s="378"/>
      <c r="AH70" s="378"/>
      <c r="AI70" s="378"/>
      <c r="AJ70" s="378"/>
      <c r="AK70" s="378"/>
      <c r="AL70" s="378"/>
      <c r="AM70" s="378"/>
      <c r="AN70" s="378"/>
      <c r="AO70" s="378"/>
      <c r="AP70" s="378"/>
      <c r="AQ70" s="378"/>
      <c r="AR70" s="378"/>
      <c r="AS70" s="378"/>
      <c r="AT70" s="378"/>
      <c r="AU70" s="378"/>
      <c r="AV70" s="378"/>
      <c r="AW70" s="378"/>
      <c r="AX70" s="378"/>
      <c r="AY70" s="378"/>
      <c r="AZ70" s="378"/>
    </row>
    <row r="71" spans="1:52" s="25" customFormat="1" ht="15" customHeight="1" x14ac:dyDescent="0.3">
      <c r="B71" s="70" t="str">
        <f t="shared" si="5"/>
        <v>!!!</v>
      </c>
      <c r="C71" s="260" t="str">
        <f>IF(ISERROR(IF(LEN(E71)&gt;0,VLOOKUP(TEXT($E71,0),'Angaben Stationen'!$E$14:$J$213,5,0),"")),"?",IF(LEN(E71)&gt;0,VLOOKUP(TEXT($E71,0),'Angaben Stationen'!$E$14:$J$213,5,0),""))</f>
        <v/>
      </c>
      <c r="D71" s="232" t="str">
        <f>IF(ISERROR(IF(LEN(E71)&gt;0,VLOOKUP(TEXT($E71,0),'Angaben Stationen'!$E$14:$J$213,6,0),"")),"STATION IST NICHT VORHANDEN",IF(LEN(E71)&gt;0,VLOOKUP(TEXT($E71,0),'Angaben Stationen'!$E$14:$J$213,6,0),""))</f>
        <v/>
      </c>
      <c r="E71" s="288"/>
      <c r="F71" s="216"/>
      <c r="G71" s="372"/>
      <c r="H71" s="149"/>
      <c r="I71" s="376"/>
      <c r="J71" s="445">
        <f t="shared" si="6"/>
        <v>0</v>
      </c>
      <c r="K71" s="445">
        <f t="shared" si="7"/>
        <v>0</v>
      </c>
      <c r="L71" s="445">
        <f t="shared" si="8"/>
        <v>0</v>
      </c>
      <c r="M71" s="445">
        <f t="shared" si="9"/>
        <v>0</v>
      </c>
      <c r="N71" s="378"/>
      <c r="O71" s="378"/>
      <c r="P71" s="378"/>
      <c r="Q71" s="378"/>
      <c r="R71" s="378"/>
      <c r="S71" s="378"/>
      <c r="T71" s="378"/>
      <c r="U71" s="378"/>
      <c r="V71" s="378"/>
      <c r="W71" s="378"/>
      <c r="X71" s="378"/>
      <c r="Y71" s="378"/>
      <c r="Z71" s="378"/>
      <c r="AA71" s="378"/>
      <c r="AB71" s="378"/>
      <c r="AC71" s="378"/>
      <c r="AD71" s="378"/>
      <c r="AE71" s="378"/>
      <c r="AF71" s="378"/>
      <c r="AG71" s="378"/>
      <c r="AH71" s="378"/>
      <c r="AI71" s="378"/>
      <c r="AJ71" s="378"/>
      <c r="AK71" s="378"/>
      <c r="AL71" s="378"/>
      <c r="AM71" s="378"/>
      <c r="AN71" s="378"/>
      <c r="AO71" s="378"/>
      <c r="AP71" s="378"/>
      <c r="AQ71" s="378"/>
      <c r="AR71" s="378"/>
      <c r="AS71" s="378"/>
      <c r="AT71" s="378"/>
      <c r="AU71" s="378"/>
      <c r="AV71" s="378"/>
      <c r="AW71" s="378"/>
      <c r="AX71" s="378"/>
      <c r="AY71" s="378"/>
      <c r="AZ71" s="378"/>
    </row>
    <row r="72" spans="1:52" s="25" customFormat="1" ht="15" customHeight="1" x14ac:dyDescent="0.3">
      <c r="B72" s="70" t="str">
        <f t="shared" si="5"/>
        <v>!!!</v>
      </c>
      <c r="C72" s="260" t="str">
        <f>IF(ISERROR(IF(LEN(E72)&gt;0,VLOOKUP(TEXT($E72,0),'Angaben Stationen'!$E$14:$J$213,5,0),"")),"?",IF(LEN(E72)&gt;0,VLOOKUP(TEXT($E72,0),'Angaben Stationen'!$E$14:$J$213,5,0),""))</f>
        <v/>
      </c>
      <c r="D72" s="232" t="str">
        <f>IF(ISERROR(IF(LEN(E72)&gt;0,VLOOKUP(TEXT($E72,0),'Angaben Stationen'!$E$14:$J$213,6,0),"")),"STATION IST NICHT VORHANDEN",IF(LEN(E72)&gt;0,VLOOKUP(TEXT($E72,0),'Angaben Stationen'!$E$14:$J$213,6,0),""))</f>
        <v/>
      </c>
      <c r="E72" s="288"/>
      <c r="F72" s="216"/>
      <c r="G72" s="372"/>
      <c r="H72" s="149"/>
      <c r="I72" s="376"/>
      <c r="J72" s="445">
        <f t="shared" si="6"/>
        <v>0</v>
      </c>
      <c r="K72" s="445">
        <f t="shared" si="7"/>
        <v>0</v>
      </c>
      <c r="L72" s="445">
        <f t="shared" si="8"/>
        <v>0</v>
      </c>
      <c r="M72" s="445">
        <f t="shared" si="9"/>
        <v>0</v>
      </c>
      <c r="N72" s="378"/>
      <c r="O72" s="378"/>
      <c r="P72" s="378"/>
      <c r="Q72" s="378"/>
      <c r="R72" s="378"/>
      <c r="S72" s="378"/>
      <c r="T72" s="378"/>
      <c r="U72" s="378"/>
      <c r="V72" s="378"/>
      <c r="W72" s="378"/>
      <c r="X72" s="378"/>
      <c r="Y72" s="378"/>
      <c r="Z72" s="378"/>
      <c r="AA72" s="378"/>
      <c r="AB72" s="378"/>
      <c r="AC72" s="378"/>
      <c r="AD72" s="378"/>
      <c r="AE72" s="378"/>
      <c r="AF72" s="378"/>
      <c r="AG72" s="378"/>
      <c r="AH72" s="378"/>
      <c r="AI72" s="378"/>
      <c r="AJ72" s="378"/>
      <c r="AK72" s="378"/>
      <c r="AL72" s="378"/>
      <c r="AM72" s="378"/>
      <c r="AN72" s="378"/>
      <c r="AO72" s="378"/>
      <c r="AP72" s="378"/>
      <c r="AQ72" s="378"/>
      <c r="AR72" s="378"/>
      <c r="AS72" s="378"/>
      <c r="AT72" s="378"/>
      <c r="AU72" s="378"/>
      <c r="AV72" s="378"/>
      <c r="AW72" s="378"/>
      <c r="AX72" s="378"/>
      <c r="AY72" s="378"/>
      <c r="AZ72" s="378"/>
    </row>
    <row r="73" spans="1:52" s="25" customFormat="1" ht="15" customHeight="1" x14ac:dyDescent="0.3">
      <c r="B73" s="70" t="str">
        <f t="shared" si="5"/>
        <v>!!!</v>
      </c>
      <c r="C73" s="260" t="str">
        <f>IF(ISERROR(IF(LEN(E73)&gt;0,VLOOKUP(TEXT($E73,0),'Angaben Stationen'!$E$14:$J$213,5,0),"")),"?",IF(LEN(E73)&gt;0,VLOOKUP(TEXT($E73,0),'Angaben Stationen'!$E$14:$J$213,5,0),""))</f>
        <v/>
      </c>
      <c r="D73" s="232" t="str">
        <f>IF(ISERROR(IF(LEN(E73)&gt;0,VLOOKUP(TEXT($E73,0),'Angaben Stationen'!$E$14:$J$213,6,0),"")),"STATION IST NICHT VORHANDEN",IF(LEN(E73)&gt;0,VLOOKUP(TEXT($E73,0),'Angaben Stationen'!$E$14:$J$213,6,0),""))</f>
        <v/>
      </c>
      <c r="E73" s="288"/>
      <c r="F73" s="216"/>
      <c r="G73" s="372"/>
      <c r="H73" s="149"/>
      <c r="I73" s="376"/>
      <c r="J73" s="445">
        <f t="shared" si="6"/>
        <v>0</v>
      </c>
      <c r="K73" s="445">
        <f t="shared" si="7"/>
        <v>0</v>
      </c>
      <c r="L73" s="445">
        <f t="shared" si="8"/>
        <v>0</v>
      </c>
      <c r="M73" s="445">
        <f t="shared" si="9"/>
        <v>0</v>
      </c>
      <c r="N73" s="378"/>
      <c r="O73" s="378"/>
      <c r="P73" s="378"/>
      <c r="Q73" s="378"/>
      <c r="R73" s="378"/>
      <c r="S73" s="378"/>
      <c r="T73" s="378"/>
      <c r="U73" s="378"/>
      <c r="V73" s="378"/>
      <c r="W73" s="378"/>
      <c r="X73" s="378"/>
      <c r="Y73" s="378"/>
      <c r="Z73" s="378"/>
      <c r="AA73" s="378"/>
      <c r="AB73" s="378"/>
      <c r="AC73" s="378"/>
      <c r="AD73" s="378"/>
      <c r="AE73" s="378"/>
      <c r="AF73" s="378"/>
      <c r="AG73" s="378"/>
      <c r="AH73" s="378"/>
      <c r="AI73" s="378"/>
      <c r="AJ73" s="378"/>
      <c r="AK73" s="378"/>
      <c r="AL73" s="378"/>
      <c r="AM73" s="378"/>
      <c r="AN73" s="378"/>
      <c r="AO73" s="378"/>
      <c r="AP73" s="378"/>
      <c r="AQ73" s="378"/>
      <c r="AR73" s="378"/>
      <c r="AS73" s="378"/>
      <c r="AT73" s="378"/>
      <c r="AU73" s="378"/>
      <c r="AV73" s="378"/>
      <c r="AW73" s="378"/>
      <c r="AX73" s="378"/>
      <c r="AY73" s="378"/>
      <c r="AZ73" s="378"/>
    </row>
    <row r="74" spans="1:52" s="25" customFormat="1" ht="15" customHeight="1" x14ac:dyDescent="0.3">
      <c r="B74" s="70" t="str">
        <f t="shared" si="5"/>
        <v>!!!</v>
      </c>
      <c r="C74" s="260" t="str">
        <f>IF(ISERROR(IF(LEN(E74)&gt;0,VLOOKUP(TEXT($E74,0),'Angaben Stationen'!$E$14:$J$213,5,0),"")),"?",IF(LEN(E74)&gt;0,VLOOKUP(TEXT($E74,0),'Angaben Stationen'!$E$14:$J$213,5,0),""))</f>
        <v/>
      </c>
      <c r="D74" s="232" t="str">
        <f>IF(ISERROR(IF(LEN(E74)&gt;0,VLOOKUP(TEXT($E74,0),'Angaben Stationen'!$E$14:$J$213,6,0),"")),"STATION IST NICHT VORHANDEN",IF(LEN(E74)&gt;0,VLOOKUP(TEXT($E74,0),'Angaben Stationen'!$E$14:$J$213,6,0),""))</f>
        <v/>
      </c>
      <c r="E74" s="288"/>
      <c r="F74" s="216"/>
      <c r="G74" s="372"/>
      <c r="H74" s="149"/>
      <c r="I74" s="376"/>
      <c r="J74" s="445">
        <f t="shared" si="6"/>
        <v>0</v>
      </c>
      <c r="K74" s="445">
        <f t="shared" si="7"/>
        <v>0</v>
      </c>
      <c r="L74" s="445">
        <f t="shared" si="8"/>
        <v>0</v>
      </c>
      <c r="M74" s="445">
        <f t="shared" si="9"/>
        <v>0</v>
      </c>
      <c r="N74" s="378"/>
      <c r="O74" s="378"/>
      <c r="P74" s="378"/>
      <c r="Q74" s="378"/>
      <c r="R74" s="378"/>
      <c r="S74" s="378"/>
      <c r="T74" s="378"/>
      <c r="U74" s="378"/>
      <c r="V74" s="378"/>
      <c r="W74" s="378"/>
      <c r="X74" s="378"/>
      <c r="Y74" s="378"/>
      <c r="Z74" s="378"/>
      <c r="AA74" s="378"/>
      <c r="AB74" s="378"/>
      <c r="AC74" s="378"/>
      <c r="AD74" s="378"/>
      <c r="AE74" s="378"/>
      <c r="AF74" s="378"/>
      <c r="AG74" s="378"/>
      <c r="AH74" s="378"/>
      <c r="AI74" s="378"/>
      <c r="AJ74" s="378"/>
      <c r="AK74" s="378"/>
      <c r="AL74" s="378"/>
      <c r="AM74" s="378"/>
      <c r="AN74" s="378"/>
      <c r="AO74" s="378"/>
      <c r="AP74" s="378"/>
      <c r="AQ74" s="378"/>
      <c r="AR74" s="378"/>
      <c r="AS74" s="378"/>
      <c r="AT74" s="378"/>
      <c r="AU74" s="378"/>
      <c r="AV74" s="378"/>
      <c r="AW74" s="378"/>
      <c r="AX74" s="378"/>
      <c r="AY74" s="378"/>
      <c r="AZ74" s="378"/>
    </row>
    <row r="75" spans="1:52" s="25" customFormat="1" ht="15" customHeight="1" x14ac:dyDescent="0.3">
      <c r="B75" s="70" t="str">
        <f t="shared" si="5"/>
        <v>!!!</v>
      </c>
      <c r="C75" s="260" t="str">
        <f>IF(ISERROR(IF(LEN(E75)&gt;0,VLOOKUP(TEXT($E75,0),'Angaben Stationen'!$E$14:$J$213,5,0),"")),"?",IF(LEN(E75)&gt;0,VLOOKUP(TEXT($E75,0),'Angaben Stationen'!$E$14:$J$213,5,0),""))</f>
        <v/>
      </c>
      <c r="D75" s="232" t="str">
        <f>IF(ISERROR(IF(LEN(E75)&gt;0,VLOOKUP(TEXT($E75,0),'Angaben Stationen'!$E$14:$J$213,6,0),"")),"STATION IST NICHT VORHANDEN",IF(LEN(E75)&gt;0,VLOOKUP(TEXT($E75,0),'Angaben Stationen'!$E$14:$J$213,6,0),""))</f>
        <v/>
      </c>
      <c r="E75" s="288"/>
      <c r="F75" s="216"/>
      <c r="G75" s="372"/>
      <c r="H75" s="149"/>
      <c r="I75" s="376"/>
      <c r="J75" s="445">
        <f t="shared" si="6"/>
        <v>0</v>
      </c>
      <c r="K75" s="445">
        <f t="shared" si="7"/>
        <v>0</v>
      </c>
      <c r="L75" s="445">
        <f t="shared" si="8"/>
        <v>0</v>
      </c>
      <c r="M75" s="445">
        <f t="shared" si="9"/>
        <v>0</v>
      </c>
      <c r="N75" s="378"/>
      <c r="O75" s="378"/>
      <c r="P75" s="378"/>
      <c r="Q75" s="378"/>
      <c r="R75" s="378"/>
      <c r="S75" s="378"/>
      <c r="T75" s="378"/>
      <c r="U75" s="378"/>
      <c r="V75" s="378"/>
      <c r="W75" s="378"/>
      <c r="X75" s="378"/>
      <c r="Y75" s="378"/>
      <c r="Z75" s="378"/>
      <c r="AA75" s="378"/>
      <c r="AB75" s="378"/>
      <c r="AC75" s="378"/>
      <c r="AD75" s="378"/>
      <c r="AE75" s="378"/>
      <c r="AF75" s="378"/>
      <c r="AG75" s="378"/>
      <c r="AH75" s="378"/>
      <c r="AI75" s="378"/>
      <c r="AJ75" s="378"/>
      <c r="AK75" s="378"/>
      <c r="AL75" s="378"/>
      <c r="AM75" s="378"/>
      <c r="AN75" s="378"/>
      <c r="AO75" s="378"/>
      <c r="AP75" s="378"/>
      <c r="AQ75" s="378"/>
      <c r="AR75" s="378"/>
      <c r="AS75" s="378"/>
      <c r="AT75" s="378"/>
      <c r="AU75" s="378"/>
      <c r="AV75" s="378"/>
      <c r="AW75" s="378"/>
      <c r="AX75" s="378"/>
      <c r="AY75" s="378"/>
      <c r="AZ75" s="378"/>
    </row>
    <row r="76" spans="1:52" s="25" customFormat="1" ht="15" customHeight="1" x14ac:dyDescent="0.3">
      <c r="B76" s="70" t="str">
        <f t="shared" si="5"/>
        <v>!!!</v>
      </c>
      <c r="C76" s="260" t="str">
        <f>IF(ISERROR(IF(LEN(E76)&gt;0,VLOOKUP(TEXT($E76,0),'Angaben Stationen'!$E$14:$J$213,5,0),"")),"?",IF(LEN(E76)&gt;0,VLOOKUP(TEXT($E76,0),'Angaben Stationen'!$E$14:$J$213,5,0),""))</f>
        <v/>
      </c>
      <c r="D76" s="232" t="str">
        <f>IF(ISERROR(IF(LEN(E76)&gt;0,VLOOKUP(TEXT($E76,0),'Angaben Stationen'!$E$14:$J$213,6,0),"")),"STATION IST NICHT VORHANDEN",IF(LEN(E76)&gt;0,VLOOKUP(TEXT($E76,0),'Angaben Stationen'!$E$14:$J$213,6,0),""))</f>
        <v/>
      </c>
      <c r="E76" s="288"/>
      <c r="F76" s="216"/>
      <c r="G76" s="372"/>
      <c r="H76" s="149"/>
      <c r="I76" s="376"/>
      <c r="J76" s="445">
        <f t="shared" si="6"/>
        <v>0</v>
      </c>
      <c r="K76" s="445">
        <f t="shared" si="7"/>
        <v>0</v>
      </c>
      <c r="L76" s="445">
        <f t="shared" si="8"/>
        <v>0</v>
      </c>
      <c r="M76" s="445">
        <f t="shared" si="9"/>
        <v>0</v>
      </c>
      <c r="N76" s="378"/>
      <c r="O76" s="378"/>
      <c r="P76" s="378"/>
      <c r="Q76" s="378"/>
      <c r="R76" s="378"/>
      <c r="S76" s="378"/>
      <c r="T76" s="378"/>
      <c r="U76" s="378"/>
      <c r="V76" s="378"/>
      <c r="W76" s="378"/>
      <c r="X76" s="378"/>
      <c r="Y76" s="378"/>
      <c r="Z76" s="378"/>
      <c r="AA76" s="378"/>
      <c r="AB76" s="378"/>
      <c r="AC76" s="378"/>
      <c r="AD76" s="378"/>
      <c r="AE76" s="378"/>
      <c r="AF76" s="378"/>
      <c r="AG76" s="378"/>
      <c r="AH76" s="378"/>
      <c r="AI76" s="378"/>
      <c r="AJ76" s="378"/>
      <c r="AK76" s="378"/>
      <c r="AL76" s="378"/>
      <c r="AM76" s="378"/>
      <c r="AN76" s="378"/>
      <c r="AO76" s="378"/>
      <c r="AP76" s="378"/>
      <c r="AQ76" s="378"/>
      <c r="AR76" s="378"/>
      <c r="AS76" s="378"/>
      <c r="AT76" s="378"/>
      <c r="AU76" s="378"/>
      <c r="AV76" s="378"/>
      <c r="AW76" s="378"/>
      <c r="AX76" s="378"/>
      <c r="AY76" s="378"/>
      <c r="AZ76" s="378"/>
    </row>
    <row r="77" spans="1:52" s="25" customFormat="1" ht="15" customHeight="1" x14ac:dyDescent="0.3">
      <c r="B77" s="70" t="str">
        <f t="shared" si="5"/>
        <v>!!!</v>
      </c>
      <c r="C77" s="260" t="str">
        <f>IF(ISERROR(IF(LEN(E77)&gt;0,VLOOKUP(TEXT($E77,0),'Angaben Stationen'!$E$14:$J$213,5,0),"")),"?",IF(LEN(E77)&gt;0,VLOOKUP(TEXT($E77,0),'Angaben Stationen'!$E$14:$J$213,5,0),""))</f>
        <v/>
      </c>
      <c r="D77" s="232" t="str">
        <f>IF(ISERROR(IF(LEN(E77)&gt;0,VLOOKUP(TEXT($E77,0),'Angaben Stationen'!$E$14:$J$213,6,0),"")),"STATION IST NICHT VORHANDEN",IF(LEN(E77)&gt;0,VLOOKUP(TEXT($E77,0),'Angaben Stationen'!$E$14:$J$213,6,0),""))</f>
        <v/>
      </c>
      <c r="E77" s="288"/>
      <c r="F77" s="216"/>
      <c r="G77" s="372"/>
      <c r="H77" s="149"/>
      <c r="I77" s="376"/>
      <c r="J77" s="445">
        <f t="shared" si="6"/>
        <v>0</v>
      </c>
      <c r="K77" s="445">
        <f t="shared" si="7"/>
        <v>0</v>
      </c>
      <c r="L77" s="445">
        <f t="shared" si="8"/>
        <v>0</v>
      </c>
      <c r="M77" s="445">
        <f t="shared" si="9"/>
        <v>0</v>
      </c>
      <c r="N77" s="378"/>
      <c r="O77" s="378"/>
      <c r="P77" s="378"/>
      <c r="Q77" s="378"/>
      <c r="R77" s="378"/>
      <c r="S77" s="378"/>
      <c r="T77" s="378"/>
      <c r="U77" s="378"/>
      <c r="V77" s="378"/>
      <c r="W77" s="378"/>
      <c r="X77" s="378"/>
      <c r="Y77" s="378"/>
      <c r="Z77" s="378"/>
      <c r="AA77" s="378"/>
      <c r="AB77" s="378"/>
      <c r="AC77" s="378"/>
      <c r="AD77" s="378"/>
      <c r="AE77" s="378"/>
      <c r="AF77" s="378"/>
      <c r="AG77" s="378"/>
      <c r="AH77" s="378"/>
      <c r="AI77" s="378"/>
      <c r="AJ77" s="378"/>
      <c r="AK77" s="378"/>
      <c r="AL77" s="378"/>
      <c r="AM77" s="378"/>
      <c r="AN77" s="378"/>
      <c r="AO77" s="378"/>
      <c r="AP77" s="378"/>
      <c r="AQ77" s="378"/>
      <c r="AR77" s="378"/>
      <c r="AS77" s="378"/>
      <c r="AT77" s="378"/>
      <c r="AU77" s="378"/>
      <c r="AV77" s="378"/>
      <c r="AW77" s="378"/>
      <c r="AX77" s="378"/>
      <c r="AY77" s="378"/>
      <c r="AZ77" s="378"/>
    </row>
    <row r="78" spans="1:52" s="25" customFormat="1" ht="15" customHeight="1" x14ac:dyDescent="0.3">
      <c r="B78" s="70" t="str">
        <f t="shared" si="5"/>
        <v>!!!</v>
      </c>
      <c r="C78" s="260" t="str">
        <f>IF(ISERROR(IF(LEN(E78)&gt;0,VLOOKUP(TEXT($E78,0),'Angaben Stationen'!$E$14:$J$213,5,0),"")),"?",IF(LEN(E78)&gt;0,VLOOKUP(TEXT($E78,0),'Angaben Stationen'!$E$14:$J$213,5,0),""))</f>
        <v/>
      </c>
      <c r="D78" s="232" t="str">
        <f>IF(ISERROR(IF(LEN(E78)&gt;0,VLOOKUP(TEXT($E78,0),'Angaben Stationen'!$E$14:$J$213,6,0),"")),"STATION IST NICHT VORHANDEN",IF(LEN(E78)&gt;0,VLOOKUP(TEXT($E78,0),'Angaben Stationen'!$E$14:$J$213,6,0),""))</f>
        <v/>
      </c>
      <c r="E78" s="288"/>
      <c r="F78" s="216"/>
      <c r="G78" s="372"/>
      <c r="H78" s="149"/>
      <c r="I78" s="376"/>
      <c r="J78" s="445">
        <f t="shared" si="6"/>
        <v>0</v>
      </c>
      <c r="K78" s="445">
        <f t="shared" si="7"/>
        <v>0</v>
      </c>
      <c r="L78" s="445">
        <f t="shared" si="8"/>
        <v>0</v>
      </c>
      <c r="M78" s="445">
        <f t="shared" si="9"/>
        <v>0</v>
      </c>
      <c r="N78" s="378"/>
      <c r="O78" s="378"/>
      <c r="P78" s="378"/>
      <c r="Q78" s="378"/>
      <c r="R78" s="378"/>
      <c r="S78" s="378"/>
      <c r="T78" s="378"/>
      <c r="U78" s="378"/>
      <c r="V78" s="378"/>
      <c r="W78" s="378"/>
      <c r="X78" s="378"/>
      <c r="Y78" s="378"/>
      <c r="Z78" s="378"/>
      <c r="AA78" s="378"/>
      <c r="AB78" s="378"/>
      <c r="AC78" s="378"/>
      <c r="AD78" s="378"/>
      <c r="AE78" s="378"/>
      <c r="AF78" s="378"/>
      <c r="AG78" s="378"/>
      <c r="AH78" s="378"/>
      <c r="AI78" s="378"/>
      <c r="AJ78" s="378"/>
      <c r="AK78" s="378"/>
      <c r="AL78" s="378"/>
      <c r="AM78" s="378"/>
      <c r="AN78" s="378"/>
      <c r="AO78" s="378"/>
      <c r="AP78" s="378"/>
      <c r="AQ78" s="378"/>
      <c r="AR78" s="378"/>
      <c r="AS78" s="378"/>
      <c r="AT78" s="378"/>
      <c r="AU78" s="378"/>
      <c r="AV78" s="378"/>
      <c r="AW78" s="378"/>
      <c r="AX78" s="378"/>
      <c r="AY78" s="378"/>
      <c r="AZ78" s="378"/>
    </row>
    <row r="79" spans="1:52" s="25" customFormat="1" ht="15" customHeight="1" x14ac:dyDescent="0.3">
      <c r="B79" s="70" t="str">
        <f t="shared" si="5"/>
        <v>!!!</v>
      </c>
      <c r="C79" s="260" t="str">
        <f>IF(ISERROR(IF(LEN(E79)&gt;0,VLOOKUP(TEXT($E79,0),'Angaben Stationen'!$E$14:$J$213,5,0),"")),"?",IF(LEN(E79)&gt;0,VLOOKUP(TEXT($E79,0),'Angaben Stationen'!$E$14:$J$213,5,0),""))</f>
        <v/>
      </c>
      <c r="D79" s="232" t="str">
        <f>IF(ISERROR(IF(LEN(E79)&gt;0,VLOOKUP(TEXT($E79,0),'Angaben Stationen'!$E$14:$J$213,6,0),"")),"STATION IST NICHT VORHANDEN",IF(LEN(E79)&gt;0,VLOOKUP(TEXT($E79,0),'Angaben Stationen'!$E$14:$J$213,6,0),""))</f>
        <v/>
      </c>
      <c r="E79" s="288"/>
      <c r="F79" s="216"/>
      <c r="G79" s="372"/>
      <c r="H79" s="149"/>
      <c r="I79" s="376"/>
      <c r="J79" s="445">
        <f t="shared" si="6"/>
        <v>0</v>
      </c>
      <c r="K79" s="445">
        <f t="shared" si="7"/>
        <v>0</v>
      </c>
      <c r="L79" s="445">
        <f t="shared" si="8"/>
        <v>0</v>
      </c>
      <c r="M79" s="445">
        <f t="shared" si="9"/>
        <v>0</v>
      </c>
      <c r="N79" s="378"/>
      <c r="O79" s="378"/>
      <c r="P79" s="378"/>
      <c r="Q79" s="378"/>
      <c r="R79" s="378"/>
      <c r="S79" s="378"/>
      <c r="T79" s="378"/>
      <c r="U79" s="378"/>
      <c r="V79" s="378"/>
      <c r="W79" s="378"/>
      <c r="X79" s="378"/>
      <c r="Y79" s="378"/>
      <c r="Z79" s="378"/>
      <c r="AA79" s="378"/>
      <c r="AB79" s="378"/>
      <c r="AC79" s="378"/>
      <c r="AD79" s="378"/>
      <c r="AE79" s="378"/>
      <c r="AF79" s="378"/>
      <c r="AG79" s="378"/>
      <c r="AH79" s="378"/>
      <c r="AI79" s="378"/>
      <c r="AJ79" s="378"/>
      <c r="AK79" s="378"/>
      <c r="AL79" s="378"/>
      <c r="AM79" s="378"/>
      <c r="AN79" s="378"/>
      <c r="AO79" s="378"/>
      <c r="AP79" s="378"/>
      <c r="AQ79" s="378"/>
      <c r="AR79" s="378"/>
      <c r="AS79" s="378"/>
      <c r="AT79" s="378"/>
      <c r="AU79" s="378"/>
      <c r="AV79" s="378"/>
      <c r="AW79" s="378"/>
      <c r="AX79" s="378"/>
      <c r="AY79" s="378"/>
      <c r="AZ79" s="378"/>
    </row>
    <row r="80" spans="1:52" s="25" customFormat="1" ht="15" customHeight="1" x14ac:dyDescent="0.3">
      <c r="B80" s="70" t="str">
        <f t="shared" si="5"/>
        <v>!!!</v>
      </c>
      <c r="C80" s="260" t="str">
        <f>IF(ISERROR(IF(LEN(E80)&gt;0,VLOOKUP(TEXT($E80,0),'Angaben Stationen'!$E$14:$J$213,5,0),"")),"?",IF(LEN(E80)&gt;0,VLOOKUP(TEXT($E80,0),'Angaben Stationen'!$E$14:$J$213,5,0),""))</f>
        <v/>
      </c>
      <c r="D80" s="232" t="str">
        <f>IF(ISERROR(IF(LEN(E80)&gt;0,VLOOKUP(TEXT($E80,0),'Angaben Stationen'!$E$14:$J$213,6,0),"")),"STATION IST NICHT VORHANDEN",IF(LEN(E80)&gt;0,VLOOKUP(TEXT($E80,0),'Angaben Stationen'!$E$14:$J$213,6,0),""))</f>
        <v/>
      </c>
      <c r="E80" s="288"/>
      <c r="F80" s="216"/>
      <c r="G80" s="372"/>
      <c r="H80" s="149"/>
      <c r="I80" s="376"/>
      <c r="J80" s="445">
        <f t="shared" ref="J80:J111" si="10">IF(LEN(B80)&gt;0,0,1)</f>
        <v>0</v>
      </c>
      <c r="K80" s="445">
        <f t="shared" ref="K80:K111" si="11">IF(LEN(E80)&gt;0,1,0)</f>
        <v>0</v>
      </c>
      <c r="L80" s="445">
        <f t="shared" ref="L80:L111" si="12">IF(LEN(F80)&gt;0,1,0)</f>
        <v>0</v>
      </c>
      <c r="M80" s="445">
        <f t="shared" ref="M80:M111" si="13">IF(LEN(G80)&gt;0,1,0)</f>
        <v>0</v>
      </c>
      <c r="N80" s="378"/>
      <c r="O80" s="378"/>
      <c r="P80" s="378"/>
      <c r="Q80" s="378"/>
      <c r="R80" s="378"/>
      <c r="S80" s="378"/>
      <c r="T80" s="378"/>
      <c r="U80" s="378"/>
      <c r="V80" s="378"/>
      <c r="W80" s="378"/>
      <c r="X80" s="378"/>
      <c r="Y80" s="378"/>
      <c r="Z80" s="378"/>
      <c r="AA80" s="378"/>
      <c r="AB80" s="378"/>
      <c r="AC80" s="378"/>
      <c r="AD80" s="378"/>
      <c r="AE80" s="378"/>
      <c r="AF80" s="378"/>
      <c r="AG80" s="378"/>
      <c r="AH80" s="378"/>
      <c r="AI80" s="378"/>
      <c r="AJ80" s="378"/>
      <c r="AK80" s="378"/>
      <c r="AL80" s="378"/>
      <c r="AM80" s="378"/>
      <c r="AN80" s="378"/>
      <c r="AO80" s="378"/>
      <c r="AP80" s="378"/>
      <c r="AQ80" s="378"/>
      <c r="AR80" s="378"/>
      <c r="AS80" s="378"/>
      <c r="AT80" s="378"/>
      <c r="AU80" s="378"/>
      <c r="AV80" s="378"/>
      <c r="AW80" s="378"/>
      <c r="AX80" s="378"/>
      <c r="AY80" s="378"/>
      <c r="AZ80" s="378"/>
    </row>
    <row r="81" spans="2:52" s="25" customFormat="1" ht="15" customHeight="1" x14ac:dyDescent="0.3">
      <c r="B81" s="70" t="str">
        <f t="shared" ref="B81:B144" si="14">IF(SUM(K81:M81)&lt;3,"!!!","")</f>
        <v>!!!</v>
      </c>
      <c r="C81" s="260" t="str">
        <f>IF(ISERROR(IF(LEN(E81)&gt;0,VLOOKUP(TEXT($E81,0),'Angaben Stationen'!$E$14:$J$213,5,0),"")),"?",IF(LEN(E81)&gt;0,VLOOKUP(TEXT($E81,0),'Angaben Stationen'!$E$14:$J$213,5,0),""))</f>
        <v/>
      </c>
      <c r="D81" s="232" t="str">
        <f>IF(ISERROR(IF(LEN(E81)&gt;0,VLOOKUP(TEXT($E81,0),'Angaben Stationen'!$E$14:$J$213,6,0),"")),"STATION IST NICHT VORHANDEN",IF(LEN(E81)&gt;0,VLOOKUP(TEXT($E81,0),'Angaben Stationen'!$E$14:$J$213,6,0),""))</f>
        <v/>
      </c>
      <c r="E81" s="288"/>
      <c r="F81" s="216"/>
      <c r="G81" s="372"/>
      <c r="H81" s="149"/>
      <c r="I81" s="376"/>
      <c r="J81" s="445">
        <f t="shared" si="10"/>
        <v>0</v>
      </c>
      <c r="K81" s="445">
        <f t="shared" si="11"/>
        <v>0</v>
      </c>
      <c r="L81" s="445">
        <f t="shared" si="12"/>
        <v>0</v>
      </c>
      <c r="M81" s="445">
        <f t="shared" si="13"/>
        <v>0</v>
      </c>
      <c r="N81" s="378"/>
      <c r="O81" s="378"/>
      <c r="P81" s="378"/>
      <c r="Q81" s="378"/>
      <c r="R81" s="378"/>
      <c r="S81" s="378"/>
      <c r="T81" s="378"/>
      <c r="U81" s="378"/>
      <c r="V81" s="378"/>
      <c r="W81" s="378"/>
      <c r="X81" s="378"/>
      <c r="Y81" s="378"/>
      <c r="Z81" s="378"/>
      <c r="AA81" s="378"/>
      <c r="AB81" s="378"/>
      <c r="AC81" s="378"/>
      <c r="AD81" s="378"/>
      <c r="AE81" s="378"/>
      <c r="AF81" s="378"/>
      <c r="AG81" s="378"/>
      <c r="AH81" s="378"/>
      <c r="AI81" s="378"/>
      <c r="AJ81" s="378"/>
      <c r="AK81" s="378"/>
      <c r="AL81" s="378"/>
      <c r="AM81" s="378"/>
      <c r="AN81" s="378"/>
      <c r="AO81" s="378"/>
      <c r="AP81" s="378"/>
      <c r="AQ81" s="378"/>
      <c r="AR81" s="378"/>
      <c r="AS81" s="378"/>
      <c r="AT81" s="378"/>
      <c r="AU81" s="378"/>
      <c r="AV81" s="378"/>
      <c r="AW81" s="378"/>
      <c r="AX81" s="378"/>
      <c r="AY81" s="378"/>
      <c r="AZ81" s="378"/>
    </row>
    <row r="82" spans="2:52" s="25" customFormat="1" ht="15" customHeight="1" x14ac:dyDescent="0.3">
      <c r="B82" s="70" t="str">
        <f t="shared" si="14"/>
        <v>!!!</v>
      </c>
      <c r="C82" s="260" t="str">
        <f>IF(ISERROR(IF(LEN(E82)&gt;0,VLOOKUP(TEXT($E82,0),'Angaben Stationen'!$E$14:$J$213,5,0),"")),"?",IF(LEN(E82)&gt;0,VLOOKUP(TEXT($E82,0),'Angaben Stationen'!$E$14:$J$213,5,0),""))</f>
        <v/>
      </c>
      <c r="D82" s="232" t="str">
        <f>IF(ISERROR(IF(LEN(E82)&gt;0,VLOOKUP(TEXT($E82,0),'Angaben Stationen'!$E$14:$J$213,6,0),"")),"STATION IST NICHT VORHANDEN",IF(LEN(E82)&gt;0,VLOOKUP(TEXT($E82,0),'Angaben Stationen'!$E$14:$J$213,6,0),""))</f>
        <v/>
      </c>
      <c r="E82" s="288"/>
      <c r="F82" s="216"/>
      <c r="G82" s="372"/>
      <c r="H82" s="149"/>
      <c r="I82" s="376"/>
      <c r="J82" s="445">
        <f t="shared" si="10"/>
        <v>0</v>
      </c>
      <c r="K82" s="445">
        <f t="shared" si="11"/>
        <v>0</v>
      </c>
      <c r="L82" s="445">
        <f t="shared" si="12"/>
        <v>0</v>
      </c>
      <c r="M82" s="445">
        <f t="shared" si="13"/>
        <v>0</v>
      </c>
      <c r="N82" s="378"/>
      <c r="O82" s="378"/>
      <c r="P82" s="378"/>
      <c r="Q82" s="378"/>
      <c r="R82" s="378"/>
      <c r="S82" s="378"/>
      <c r="T82" s="378"/>
      <c r="U82" s="378"/>
      <c r="V82" s="378"/>
      <c r="W82" s="378"/>
      <c r="X82" s="378"/>
      <c r="Y82" s="378"/>
      <c r="Z82" s="378"/>
      <c r="AA82" s="378"/>
      <c r="AB82" s="378"/>
      <c r="AC82" s="378"/>
      <c r="AD82" s="378"/>
      <c r="AE82" s="378"/>
      <c r="AF82" s="378"/>
      <c r="AG82" s="378"/>
      <c r="AH82" s="378"/>
      <c r="AI82" s="378"/>
      <c r="AJ82" s="378"/>
      <c r="AK82" s="378"/>
      <c r="AL82" s="378"/>
      <c r="AM82" s="378"/>
      <c r="AN82" s="378"/>
      <c r="AO82" s="378"/>
      <c r="AP82" s="378"/>
      <c r="AQ82" s="378"/>
      <c r="AR82" s="378"/>
      <c r="AS82" s="378"/>
      <c r="AT82" s="378"/>
      <c r="AU82" s="378"/>
      <c r="AV82" s="378"/>
      <c r="AW82" s="378"/>
      <c r="AX82" s="378"/>
      <c r="AY82" s="378"/>
      <c r="AZ82" s="378"/>
    </row>
    <row r="83" spans="2:52" s="25" customFormat="1" ht="15" customHeight="1" x14ac:dyDescent="0.3">
      <c r="B83" s="70" t="str">
        <f t="shared" si="14"/>
        <v>!!!</v>
      </c>
      <c r="C83" s="260" t="str">
        <f>IF(ISERROR(IF(LEN(E83)&gt;0,VLOOKUP(TEXT($E83,0),'Angaben Stationen'!$E$14:$J$213,5,0),"")),"?",IF(LEN(E83)&gt;0,VLOOKUP(TEXT($E83,0),'Angaben Stationen'!$E$14:$J$213,5,0),""))</f>
        <v/>
      </c>
      <c r="D83" s="232" t="str">
        <f>IF(ISERROR(IF(LEN(E83)&gt;0,VLOOKUP(TEXT($E83,0),'Angaben Stationen'!$E$14:$J$213,6,0),"")),"STATION IST NICHT VORHANDEN",IF(LEN(E83)&gt;0,VLOOKUP(TEXT($E83,0),'Angaben Stationen'!$E$14:$J$213,6,0),""))</f>
        <v/>
      </c>
      <c r="E83" s="288"/>
      <c r="F83" s="216"/>
      <c r="G83" s="372"/>
      <c r="H83" s="149"/>
      <c r="I83" s="376"/>
      <c r="J83" s="445">
        <f t="shared" si="10"/>
        <v>0</v>
      </c>
      <c r="K83" s="445">
        <f t="shared" si="11"/>
        <v>0</v>
      </c>
      <c r="L83" s="445">
        <f t="shared" si="12"/>
        <v>0</v>
      </c>
      <c r="M83" s="445">
        <f t="shared" si="13"/>
        <v>0</v>
      </c>
      <c r="N83" s="378"/>
      <c r="O83" s="378"/>
      <c r="P83" s="378"/>
      <c r="Q83" s="378"/>
      <c r="R83" s="378"/>
      <c r="S83" s="378"/>
      <c r="T83" s="378"/>
      <c r="U83" s="378"/>
      <c r="V83" s="378"/>
      <c r="W83" s="378"/>
      <c r="X83" s="378"/>
      <c r="Y83" s="378"/>
      <c r="Z83" s="378"/>
      <c r="AA83" s="378"/>
      <c r="AB83" s="378"/>
      <c r="AC83" s="378"/>
      <c r="AD83" s="378"/>
      <c r="AE83" s="378"/>
      <c r="AF83" s="378"/>
      <c r="AG83" s="378"/>
      <c r="AH83" s="378"/>
      <c r="AI83" s="378"/>
      <c r="AJ83" s="378"/>
      <c r="AK83" s="378"/>
      <c r="AL83" s="378"/>
      <c r="AM83" s="378"/>
      <c r="AN83" s="378"/>
      <c r="AO83" s="378"/>
      <c r="AP83" s="378"/>
      <c r="AQ83" s="378"/>
      <c r="AR83" s="378"/>
      <c r="AS83" s="378"/>
      <c r="AT83" s="378"/>
      <c r="AU83" s="378"/>
      <c r="AV83" s="378"/>
      <c r="AW83" s="378"/>
      <c r="AX83" s="378"/>
      <c r="AY83" s="378"/>
      <c r="AZ83" s="378"/>
    </row>
    <row r="84" spans="2:52" s="25" customFormat="1" ht="15" customHeight="1" x14ac:dyDescent="0.3">
      <c r="B84" s="70" t="str">
        <f t="shared" si="14"/>
        <v>!!!</v>
      </c>
      <c r="C84" s="260" t="str">
        <f>IF(ISERROR(IF(LEN(E84)&gt;0,VLOOKUP(TEXT($E84,0),'Angaben Stationen'!$E$14:$J$213,5,0),"")),"?",IF(LEN(E84)&gt;0,VLOOKUP(TEXT($E84,0),'Angaben Stationen'!$E$14:$J$213,5,0),""))</f>
        <v/>
      </c>
      <c r="D84" s="232" t="str">
        <f>IF(ISERROR(IF(LEN(E84)&gt;0,VLOOKUP(TEXT($E84,0),'Angaben Stationen'!$E$14:$J$213,6,0),"")),"STATION IST NICHT VORHANDEN",IF(LEN(E84)&gt;0,VLOOKUP(TEXT($E84,0),'Angaben Stationen'!$E$14:$J$213,6,0),""))</f>
        <v/>
      </c>
      <c r="E84" s="288"/>
      <c r="F84" s="216"/>
      <c r="G84" s="372"/>
      <c r="H84" s="149"/>
      <c r="I84" s="376"/>
      <c r="J84" s="445">
        <f t="shared" si="10"/>
        <v>0</v>
      </c>
      <c r="K84" s="445">
        <f t="shared" si="11"/>
        <v>0</v>
      </c>
      <c r="L84" s="445">
        <f t="shared" si="12"/>
        <v>0</v>
      </c>
      <c r="M84" s="445">
        <f t="shared" si="13"/>
        <v>0</v>
      </c>
      <c r="N84" s="378"/>
      <c r="O84" s="378"/>
      <c r="P84" s="378"/>
      <c r="Q84" s="378"/>
      <c r="R84" s="378"/>
      <c r="S84" s="378"/>
      <c r="T84" s="378"/>
      <c r="U84" s="378"/>
      <c r="V84" s="378"/>
      <c r="W84" s="378"/>
      <c r="X84" s="378"/>
      <c r="Y84" s="378"/>
      <c r="Z84" s="378"/>
      <c r="AA84" s="378"/>
      <c r="AB84" s="378"/>
      <c r="AC84" s="378"/>
      <c r="AD84" s="378"/>
      <c r="AE84" s="378"/>
      <c r="AF84" s="378"/>
      <c r="AG84" s="378"/>
      <c r="AH84" s="378"/>
      <c r="AI84" s="378"/>
      <c r="AJ84" s="378"/>
      <c r="AK84" s="378"/>
      <c r="AL84" s="378"/>
      <c r="AM84" s="378"/>
      <c r="AN84" s="378"/>
      <c r="AO84" s="378"/>
      <c r="AP84" s="378"/>
      <c r="AQ84" s="378"/>
      <c r="AR84" s="378"/>
      <c r="AS84" s="378"/>
      <c r="AT84" s="378"/>
      <c r="AU84" s="378"/>
      <c r="AV84" s="378"/>
      <c r="AW84" s="378"/>
      <c r="AX84" s="378"/>
      <c r="AY84" s="378"/>
      <c r="AZ84" s="378"/>
    </row>
    <row r="85" spans="2:52" s="25" customFormat="1" ht="15" customHeight="1" x14ac:dyDescent="0.3">
      <c r="B85" s="70" t="str">
        <f t="shared" si="14"/>
        <v>!!!</v>
      </c>
      <c r="C85" s="260" t="str">
        <f>IF(ISERROR(IF(LEN(E85)&gt;0,VLOOKUP(TEXT($E85,0),'Angaben Stationen'!$E$14:$J$213,5,0),"")),"?",IF(LEN(E85)&gt;0,VLOOKUP(TEXT($E85,0),'Angaben Stationen'!$E$14:$J$213,5,0),""))</f>
        <v/>
      </c>
      <c r="D85" s="232" t="str">
        <f>IF(ISERROR(IF(LEN(E85)&gt;0,VLOOKUP(TEXT($E85,0),'Angaben Stationen'!$E$14:$J$213,6,0),"")),"STATION IST NICHT VORHANDEN",IF(LEN(E85)&gt;0,VLOOKUP(TEXT($E85,0),'Angaben Stationen'!$E$14:$J$213,6,0),""))</f>
        <v/>
      </c>
      <c r="E85" s="288"/>
      <c r="F85" s="216"/>
      <c r="G85" s="372"/>
      <c r="H85" s="149"/>
      <c r="I85" s="376"/>
      <c r="J85" s="445">
        <f t="shared" si="10"/>
        <v>0</v>
      </c>
      <c r="K85" s="445">
        <f t="shared" si="11"/>
        <v>0</v>
      </c>
      <c r="L85" s="445">
        <f t="shared" si="12"/>
        <v>0</v>
      </c>
      <c r="M85" s="445">
        <f t="shared" si="13"/>
        <v>0</v>
      </c>
      <c r="N85" s="378"/>
      <c r="O85" s="378"/>
      <c r="P85" s="378"/>
      <c r="Q85" s="378"/>
      <c r="R85" s="378"/>
      <c r="S85" s="378"/>
      <c r="T85" s="378"/>
      <c r="U85" s="378"/>
      <c r="V85" s="378"/>
      <c r="W85" s="378"/>
      <c r="X85" s="378"/>
      <c r="Y85" s="378"/>
      <c r="Z85" s="378"/>
      <c r="AA85" s="378"/>
      <c r="AB85" s="378"/>
      <c r="AC85" s="378"/>
      <c r="AD85" s="378"/>
      <c r="AE85" s="378"/>
      <c r="AF85" s="378"/>
      <c r="AG85" s="378"/>
      <c r="AH85" s="378"/>
      <c r="AI85" s="378"/>
      <c r="AJ85" s="378"/>
      <c r="AK85" s="378"/>
      <c r="AL85" s="378"/>
      <c r="AM85" s="378"/>
      <c r="AN85" s="378"/>
      <c r="AO85" s="378"/>
      <c r="AP85" s="378"/>
      <c r="AQ85" s="378"/>
      <c r="AR85" s="378"/>
      <c r="AS85" s="378"/>
      <c r="AT85" s="378"/>
      <c r="AU85" s="378"/>
      <c r="AV85" s="378"/>
      <c r="AW85" s="378"/>
      <c r="AX85" s="378"/>
      <c r="AY85" s="378"/>
      <c r="AZ85" s="378"/>
    </row>
    <row r="86" spans="2:52" s="25" customFormat="1" ht="15" customHeight="1" x14ac:dyDescent="0.3">
      <c r="B86" s="70" t="str">
        <f t="shared" si="14"/>
        <v>!!!</v>
      </c>
      <c r="C86" s="260" t="str">
        <f>IF(ISERROR(IF(LEN(E86)&gt;0,VLOOKUP(TEXT($E86,0),'Angaben Stationen'!$E$14:$J$213,5,0),"")),"?",IF(LEN(E86)&gt;0,VLOOKUP(TEXT($E86,0),'Angaben Stationen'!$E$14:$J$213,5,0),""))</f>
        <v/>
      </c>
      <c r="D86" s="232" t="str">
        <f>IF(ISERROR(IF(LEN(E86)&gt;0,VLOOKUP(TEXT($E86,0),'Angaben Stationen'!$E$14:$J$213,6,0),"")),"STATION IST NICHT VORHANDEN",IF(LEN(E86)&gt;0,VLOOKUP(TEXT($E86,0),'Angaben Stationen'!$E$14:$J$213,6,0),""))</f>
        <v/>
      </c>
      <c r="E86" s="288"/>
      <c r="F86" s="216"/>
      <c r="G86" s="372"/>
      <c r="H86" s="149"/>
      <c r="I86" s="376"/>
      <c r="J86" s="445">
        <f t="shared" si="10"/>
        <v>0</v>
      </c>
      <c r="K86" s="445">
        <f t="shared" si="11"/>
        <v>0</v>
      </c>
      <c r="L86" s="445">
        <f t="shared" si="12"/>
        <v>0</v>
      </c>
      <c r="M86" s="445">
        <f t="shared" si="13"/>
        <v>0</v>
      </c>
      <c r="N86" s="378"/>
      <c r="O86" s="378"/>
      <c r="P86" s="378"/>
      <c r="Q86" s="378"/>
      <c r="R86" s="378"/>
      <c r="S86" s="378"/>
      <c r="T86" s="378"/>
      <c r="U86" s="378"/>
      <c r="V86" s="378"/>
      <c r="W86" s="378"/>
      <c r="X86" s="378"/>
      <c r="Y86" s="378"/>
      <c r="Z86" s="378"/>
      <c r="AA86" s="378"/>
      <c r="AB86" s="378"/>
      <c r="AC86" s="378"/>
      <c r="AD86" s="378"/>
      <c r="AE86" s="378"/>
      <c r="AF86" s="378"/>
      <c r="AG86" s="378"/>
      <c r="AH86" s="378"/>
      <c r="AI86" s="378"/>
      <c r="AJ86" s="378"/>
      <c r="AK86" s="378"/>
      <c r="AL86" s="378"/>
      <c r="AM86" s="378"/>
      <c r="AN86" s="378"/>
      <c r="AO86" s="378"/>
      <c r="AP86" s="378"/>
      <c r="AQ86" s="378"/>
      <c r="AR86" s="378"/>
      <c r="AS86" s="378"/>
      <c r="AT86" s="378"/>
      <c r="AU86" s="378"/>
      <c r="AV86" s="378"/>
      <c r="AW86" s="378"/>
      <c r="AX86" s="378"/>
      <c r="AY86" s="378"/>
      <c r="AZ86" s="378"/>
    </row>
    <row r="87" spans="2:52" s="25" customFormat="1" ht="15" customHeight="1" x14ac:dyDescent="0.3">
      <c r="B87" s="70" t="str">
        <f t="shared" si="14"/>
        <v>!!!</v>
      </c>
      <c r="C87" s="260" t="str">
        <f>IF(ISERROR(IF(LEN(E87)&gt;0,VLOOKUP(TEXT($E87,0),'Angaben Stationen'!$E$14:$J$213,5,0),"")),"?",IF(LEN(E87)&gt;0,VLOOKUP(TEXT($E87,0),'Angaben Stationen'!$E$14:$J$213,5,0),""))</f>
        <v/>
      </c>
      <c r="D87" s="232" t="str">
        <f>IF(ISERROR(IF(LEN(E87)&gt;0,VLOOKUP(TEXT($E87,0),'Angaben Stationen'!$E$14:$J$213,6,0),"")),"STATION IST NICHT VORHANDEN",IF(LEN(E87)&gt;0,VLOOKUP(TEXT($E87,0),'Angaben Stationen'!$E$14:$J$213,6,0),""))</f>
        <v/>
      </c>
      <c r="E87" s="288"/>
      <c r="F87" s="216"/>
      <c r="G87" s="372"/>
      <c r="H87" s="149"/>
      <c r="I87" s="376"/>
      <c r="J87" s="445">
        <f t="shared" si="10"/>
        <v>0</v>
      </c>
      <c r="K87" s="445">
        <f t="shared" si="11"/>
        <v>0</v>
      </c>
      <c r="L87" s="445">
        <f t="shared" si="12"/>
        <v>0</v>
      </c>
      <c r="M87" s="445">
        <f t="shared" si="13"/>
        <v>0</v>
      </c>
      <c r="N87" s="378"/>
      <c r="O87" s="378"/>
      <c r="P87" s="378"/>
      <c r="Q87" s="378"/>
      <c r="R87" s="378"/>
      <c r="S87" s="378"/>
      <c r="T87" s="378"/>
      <c r="U87" s="378"/>
      <c r="V87" s="378"/>
      <c r="W87" s="378"/>
      <c r="X87" s="378"/>
      <c r="Y87" s="378"/>
      <c r="Z87" s="378"/>
      <c r="AA87" s="378"/>
      <c r="AB87" s="378"/>
      <c r="AC87" s="378"/>
      <c r="AD87" s="378"/>
      <c r="AE87" s="378"/>
      <c r="AF87" s="378"/>
      <c r="AG87" s="378"/>
      <c r="AH87" s="378"/>
      <c r="AI87" s="378"/>
      <c r="AJ87" s="378"/>
      <c r="AK87" s="378"/>
      <c r="AL87" s="378"/>
      <c r="AM87" s="378"/>
      <c r="AN87" s="378"/>
      <c r="AO87" s="378"/>
      <c r="AP87" s="378"/>
      <c r="AQ87" s="378"/>
      <c r="AR87" s="378"/>
      <c r="AS87" s="378"/>
      <c r="AT87" s="378"/>
      <c r="AU87" s="378"/>
      <c r="AV87" s="378"/>
      <c r="AW87" s="378"/>
      <c r="AX87" s="378"/>
      <c r="AY87" s="378"/>
      <c r="AZ87" s="378"/>
    </row>
    <row r="88" spans="2:52" s="25" customFormat="1" ht="15" customHeight="1" x14ac:dyDescent="0.3">
      <c r="B88" s="70" t="str">
        <f t="shared" si="14"/>
        <v>!!!</v>
      </c>
      <c r="C88" s="260" t="str">
        <f>IF(ISERROR(IF(LEN(E88)&gt;0,VLOOKUP(TEXT($E88,0),'Angaben Stationen'!$E$14:$J$213,5,0),"")),"?",IF(LEN(E88)&gt;0,VLOOKUP(TEXT($E88,0),'Angaben Stationen'!$E$14:$J$213,5,0),""))</f>
        <v/>
      </c>
      <c r="D88" s="232" t="str">
        <f>IF(ISERROR(IF(LEN(E88)&gt;0,VLOOKUP(TEXT($E88,0),'Angaben Stationen'!$E$14:$J$213,6,0),"")),"STATION IST NICHT VORHANDEN",IF(LEN(E88)&gt;0,VLOOKUP(TEXT($E88,0),'Angaben Stationen'!$E$14:$J$213,6,0),""))</f>
        <v/>
      </c>
      <c r="E88" s="288"/>
      <c r="F88" s="216"/>
      <c r="G88" s="372"/>
      <c r="H88" s="149"/>
      <c r="I88" s="376"/>
      <c r="J88" s="445">
        <f t="shared" si="10"/>
        <v>0</v>
      </c>
      <c r="K88" s="445">
        <f t="shared" si="11"/>
        <v>0</v>
      </c>
      <c r="L88" s="445">
        <f t="shared" si="12"/>
        <v>0</v>
      </c>
      <c r="M88" s="445">
        <f t="shared" si="13"/>
        <v>0</v>
      </c>
      <c r="N88" s="378"/>
      <c r="O88" s="378"/>
      <c r="P88" s="378"/>
      <c r="Q88" s="378"/>
      <c r="R88" s="378"/>
      <c r="S88" s="378"/>
      <c r="T88" s="378"/>
      <c r="U88" s="378"/>
      <c r="V88" s="378"/>
      <c r="W88" s="378"/>
      <c r="X88" s="378"/>
      <c r="Y88" s="378"/>
      <c r="Z88" s="378"/>
      <c r="AA88" s="378"/>
      <c r="AB88" s="378"/>
      <c r="AC88" s="378"/>
      <c r="AD88" s="378"/>
      <c r="AE88" s="378"/>
      <c r="AF88" s="378"/>
      <c r="AG88" s="378"/>
      <c r="AH88" s="378"/>
      <c r="AI88" s="378"/>
      <c r="AJ88" s="378"/>
      <c r="AK88" s="378"/>
      <c r="AL88" s="378"/>
      <c r="AM88" s="378"/>
      <c r="AN88" s="378"/>
      <c r="AO88" s="378"/>
      <c r="AP88" s="378"/>
      <c r="AQ88" s="378"/>
      <c r="AR88" s="378"/>
      <c r="AS88" s="378"/>
      <c r="AT88" s="378"/>
      <c r="AU88" s="378"/>
      <c r="AV88" s="378"/>
      <c r="AW88" s="378"/>
      <c r="AX88" s="378"/>
      <c r="AY88" s="378"/>
      <c r="AZ88" s="378"/>
    </row>
    <row r="89" spans="2:52" s="25" customFormat="1" ht="15" customHeight="1" x14ac:dyDescent="0.3">
      <c r="B89" s="70" t="str">
        <f t="shared" si="14"/>
        <v>!!!</v>
      </c>
      <c r="C89" s="260" t="str">
        <f>IF(ISERROR(IF(LEN(E89)&gt;0,VLOOKUP(TEXT($E89,0),'Angaben Stationen'!$E$14:$J$213,5,0),"")),"?",IF(LEN(E89)&gt;0,VLOOKUP(TEXT($E89,0),'Angaben Stationen'!$E$14:$J$213,5,0),""))</f>
        <v/>
      </c>
      <c r="D89" s="232" t="str">
        <f>IF(ISERROR(IF(LEN(E89)&gt;0,VLOOKUP(TEXT($E89,0),'Angaben Stationen'!$E$14:$J$213,6,0),"")),"STATION IST NICHT VORHANDEN",IF(LEN(E89)&gt;0,VLOOKUP(TEXT($E89,0),'Angaben Stationen'!$E$14:$J$213,6,0),""))</f>
        <v/>
      </c>
      <c r="E89" s="288"/>
      <c r="F89" s="216"/>
      <c r="G89" s="372"/>
      <c r="H89" s="149"/>
      <c r="I89" s="376"/>
      <c r="J89" s="445">
        <f t="shared" si="10"/>
        <v>0</v>
      </c>
      <c r="K89" s="445">
        <f t="shared" si="11"/>
        <v>0</v>
      </c>
      <c r="L89" s="445">
        <f t="shared" si="12"/>
        <v>0</v>
      </c>
      <c r="M89" s="445">
        <f t="shared" si="13"/>
        <v>0</v>
      </c>
      <c r="N89" s="378"/>
      <c r="O89" s="378"/>
      <c r="P89" s="378"/>
      <c r="Q89" s="378"/>
      <c r="R89" s="378"/>
      <c r="S89" s="378"/>
      <c r="T89" s="378"/>
      <c r="U89" s="378"/>
      <c r="V89" s="378"/>
      <c r="W89" s="378"/>
      <c r="X89" s="378"/>
      <c r="Y89" s="378"/>
      <c r="Z89" s="378"/>
      <c r="AA89" s="378"/>
      <c r="AB89" s="378"/>
      <c r="AC89" s="378"/>
      <c r="AD89" s="378"/>
      <c r="AE89" s="378"/>
      <c r="AF89" s="378"/>
      <c r="AG89" s="378"/>
      <c r="AH89" s="378"/>
      <c r="AI89" s="378"/>
      <c r="AJ89" s="378"/>
      <c r="AK89" s="378"/>
      <c r="AL89" s="378"/>
      <c r="AM89" s="378"/>
      <c r="AN89" s="378"/>
      <c r="AO89" s="378"/>
      <c r="AP89" s="378"/>
      <c r="AQ89" s="378"/>
      <c r="AR89" s="378"/>
      <c r="AS89" s="378"/>
      <c r="AT89" s="378"/>
      <c r="AU89" s="378"/>
      <c r="AV89" s="378"/>
      <c r="AW89" s="378"/>
      <c r="AX89" s="378"/>
      <c r="AY89" s="378"/>
      <c r="AZ89" s="378"/>
    </row>
    <row r="90" spans="2:52" s="25" customFormat="1" ht="15" customHeight="1" x14ac:dyDescent="0.3">
      <c r="B90" s="70" t="str">
        <f t="shared" si="14"/>
        <v>!!!</v>
      </c>
      <c r="C90" s="260" t="str">
        <f>IF(ISERROR(IF(LEN(E90)&gt;0,VLOOKUP(TEXT($E90,0),'Angaben Stationen'!$E$14:$J$213,5,0),"")),"?",IF(LEN(E90)&gt;0,VLOOKUP(TEXT($E90,0),'Angaben Stationen'!$E$14:$J$213,5,0),""))</f>
        <v/>
      </c>
      <c r="D90" s="232" t="str">
        <f>IF(ISERROR(IF(LEN(E90)&gt;0,VLOOKUP(TEXT($E90,0),'Angaben Stationen'!$E$14:$J$213,6,0),"")),"STATION IST NICHT VORHANDEN",IF(LEN(E90)&gt;0,VLOOKUP(TEXT($E90,0),'Angaben Stationen'!$E$14:$J$213,6,0),""))</f>
        <v/>
      </c>
      <c r="E90" s="288"/>
      <c r="F90" s="216"/>
      <c r="G90" s="372"/>
      <c r="H90" s="149"/>
      <c r="I90" s="376"/>
      <c r="J90" s="445">
        <f t="shared" si="10"/>
        <v>0</v>
      </c>
      <c r="K90" s="445">
        <f t="shared" si="11"/>
        <v>0</v>
      </c>
      <c r="L90" s="445">
        <f t="shared" si="12"/>
        <v>0</v>
      </c>
      <c r="M90" s="445">
        <f t="shared" si="13"/>
        <v>0</v>
      </c>
      <c r="N90" s="378"/>
      <c r="O90" s="378"/>
      <c r="P90" s="378"/>
      <c r="Q90" s="378"/>
      <c r="R90" s="378"/>
      <c r="S90" s="378"/>
      <c r="T90" s="378"/>
      <c r="U90" s="378"/>
      <c r="V90" s="378"/>
      <c r="W90" s="378"/>
      <c r="X90" s="378"/>
      <c r="Y90" s="378"/>
      <c r="Z90" s="378"/>
      <c r="AA90" s="378"/>
      <c r="AB90" s="378"/>
      <c r="AC90" s="378"/>
      <c r="AD90" s="378"/>
      <c r="AE90" s="378"/>
      <c r="AF90" s="378"/>
      <c r="AG90" s="378"/>
      <c r="AH90" s="378"/>
      <c r="AI90" s="378"/>
      <c r="AJ90" s="378"/>
      <c r="AK90" s="378"/>
      <c r="AL90" s="378"/>
      <c r="AM90" s="378"/>
      <c r="AN90" s="378"/>
      <c r="AO90" s="378"/>
      <c r="AP90" s="378"/>
      <c r="AQ90" s="378"/>
      <c r="AR90" s="378"/>
      <c r="AS90" s="378"/>
      <c r="AT90" s="378"/>
      <c r="AU90" s="378"/>
      <c r="AV90" s="378"/>
      <c r="AW90" s="378"/>
      <c r="AX90" s="378"/>
      <c r="AY90" s="378"/>
      <c r="AZ90" s="378"/>
    </row>
    <row r="91" spans="2:52" ht="15" customHeight="1" x14ac:dyDescent="0.3">
      <c r="B91" s="70" t="str">
        <f t="shared" si="14"/>
        <v>!!!</v>
      </c>
      <c r="C91" s="260" t="str">
        <f>IF(ISERROR(IF(LEN(E91)&gt;0,VLOOKUP(TEXT($E91,0),'Angaben Stationen'!$E$14:$J$213,5,0),"")),"?",IF(LEN(E91)&gt;0,VLOOKUP(TEXT($E91,0),'Angaben Stationen'!$E$14:$J$213,5,0),""))</f>
        <v/>
      </c>
      <c r="D91" s="232" t="str">
        <f>IF(ISERROR(IF(LEN(E91)&gt;0,VLOOKUP(TEXT($E91,0),'Angaben Stationen'!$E$14:$J$213,6,0),"")),"STATION IST NICHT VORHANDEN",IF(LEN(E91)&gt;0,VLOOKUP(TEXT($E91,0),'Angaben Stationen'!$E$14:$J$213,6,0),""))</f>
        <v/>
      </c>
      <c r="E91" s="288"/>
      <c r="F91" s="216"/>
      <c r="G91" s="372"/>
      <c r="H91" s="149"/>
      <c r="J91" s="445">
        <f t="shared" si="10"/>
        <v>0</v>
      </c>
      <c r="K91" s="445">
        <f t="shared" si="11"/>
        <v>0</v>
      </c>
      <c r="L91" s="445">
        <f t="shared" si="12"/>
        <v>0</v>
      </c>
      <c r="M91" s="445">
        <f t="shared" si="13"/>
        <v>0</v>
      </c>
    </row>
    <row r="92" spans="2:52" ht="15" customHeight="1" x14ac:dyDescent="0.3">
      <c r="B92" s="70" t="str">
        <f t="shared" si="14"/>
        <v>!!!</v>
      </c>
      <c r="C92" s="260" t="str">
        <f>IF(ISERROR(IF(LEN(E92)&gt;0,VLOOKUP(TEXT($E92,0),'Angaben Stationen'!$E$14:$J$213,5,0),"")),"?",IF(LEN(E92)&gt;0,VLOOKUP(TEXT($E92,0),'Angaben Stationen'!$E$14:$J$213,5,0),""))</f>
        <v/>
      </c>
      <c r="D92" s="232" t="str">
        <f>IF(ISERROR(IF(LEN(E92)&gt;0,VLOOKUP(TEXT($E92,0),'Angaben Stationen'!$E$14:$J$213,6,0),"")),"STATION IST NICHT VORHANDEN",IF(LEN(E92)&gt;0,VLOOKUP(TEXT($E92,0),'Angaben Stationen'!$E$14:$J$213,6,0),""))</f>
        <v/>
      </c>
      <c r="E92" s="288"/>
      <c r="F92" s="216"/>
      <c r="G92" s="372"/>
      <c r="H92" s="149"/>
      <c r="J92" s="445">
        <f t="shared" si="10"/>
        <v>0</v>
      </c>
      <c r="K92" s="445">
        <f t="shared" si="11"/>
        <v>0</v>
      </c>
      <c r="L92" s="445">
        <f t="shared" si="12"/>
        <v>0</v>
      </c>
      <c r="M92" s="445">
        <f t="shared" si="13"/>
        <v>0</v>
      </c>
    </row>
    <row r="93" spans="2:52" ht="15" customHeight="1" x14ac:dyDescent="0.3">
      <c r="B93" s="70" t="str">
        <f t="shared" si="14"/>
        <v>!!!</v>
      </c>
      <c r="C93" s="260" t="str">
        <f>IF(ISERROR(IF(LEN(E93)&gt;0,VLOOKUP(TEXT($E93,0),'Angaben Stationen'!$E$14:$J$213,5,0),"")),"?",IF(LEN(E93)&gt;0,VLOOKUP(TEXT($E93,0),'Angaben Stationen'!$E$14:$J$213,5,0),""))</f>
        <v/>
      </c>
      <c r="D93" s="232" t="str">
        <f>IF(ISERROR(IF(LEN(E93)&gt;0,VLOOKUP(TEXT($E93,0),'Angaben Stationen'!$E$14:$J$213,6,0),"")),"STATION IST NICHT VORHANDEN",IF(LEN(E93)&gt;0,VLOOKUP(TEXT($E93,0),'Angaben Stationen'!$E$14:$J$213,6,0),""))</f>
        <v/>
      </c>
      <c r="E93" s="288"/>
      <c r="F93" s="216"/>
      <c r="G93" s="372"/>
      <c r="H93" s="149"/>
      <c r="J93" s="445">
        <f t="shared" si="10"/>
        <v>0</v>
      </c>
      <c r="K93" s="445">
        <f t="shared" si="11"/>
        <v>0</v>
      </c>
      <c r="L93" s="445">
        <f t="shared" si="12"/>
        <v>0</v>
      </c>
      <c r="M93" s="445">
        <f t="shared" si="13"/>
        <v>0</v>
      </c>
    </row>
    <row r="94" spans="2:52" ht="15" customHeight="1" x14ac:dyDescent="0.3">
      <c r="B94" s="70" t="str">
        <f t="shared" si="14"/>
        <v>!!!</v>
      </c>
      <c r="C94" s="260" t="str">
        <f>IF(ISERROR(IF(LEN(E94)&gt;0,VLOOKUP(TEXT($E94,0),'Angaben Stationen'!$E$14:$J$213,5,0),"")),"?",IF(LEN(E94)&gt;0,VLOOKUP(TEXT($E94,0),'Angaben Stationen'!$E$14:$J$213,5,0),""))</f>
        <v/>
      </c>
      <c r="D94" s="232" t="str">
        <f>IF(ISERROR(IF(LEN(E94)&gt;0,VLOOKUP(TEXT($E94,0),'Angaben Stationen'!$E$14:$J$213,6,0),"")),"STATION IST NICHT VORHANDEN",IF(LEN(E94)&gt;0,VLOOKUP(TEXT($E94,0),'Angaben Stationen'!$E$14:$J$213,6,0),""))</f>
        <v/>
      </c>
      <c r="E94" s="288"/>
      <c r="F94" s="216"/>
      <c r="G94" s="372"/>
      <c r="H94" s="149"/>
      <c r="J94" s="445">
        <f t="shared" si="10"/>
        <v>0</v>
      </c>
      <c r="K94" s="445">
        <f t="shared" si="11"/>
        <v>0</v>
      </c>
      <c r="L94" s="445">
        <f t="shared" si="12"/>
        <v>0</v>
      </c>
      <c r="M94" s="445">
        <f t="shared" si="13"/>
        <v>0</v>
      </c>
    </row>
    <row r="95" spans="2:52" ht="15" customHeight="1" x14ac:dyDescent="0.3">
      <c r="B95" s="70" t="str">
        <f t="shared" si="14"/>
        <v>!!!</v>
      </c>
      <c r="C95" s="260" t="str">
        <f>IF(ISERROR(IF(LEN(E95)&gt;0,VLOOKUP(TEXT($E95,0),'Angaben Stationen'!$E$14:$J$213,5,0),"")),"?",IF(LEN(E95)&gt;0,VLOOKUP(TEXT($E95,0),'Angaben Stationen'!$E$14:$J$213,5,0),""))</f>
        <v/>
      </c>
      <c r="D95" s="232" t="str">
        <f>IF(ISERROR(IF(LEN(E95)&gt;0,VLOOKUP(TEXT($E95,0),'Angaben Stationen'!$E$14:$J$213,6,0),"")),"STATION IST NICHT VORHANDEN",IF(LEN(E95)&gt;0,VLOOKUP(TEXT($E95,0),'Angaben Stationen'!$E$14:$J$213,6,0),""))</f>
        <v/>
      </c>
      <c r="E95" s="288"/>
      <c r="F95" s="216"/>
      <c r="G95" s="372"/>
      <c r="H95" s="149"/>
      <c r="J95" s="445">
        <f t="shared" si="10"/>
        <v>0</v>
      </c>
      <c r="K95" s="445">
        <f t="shared" si="11"/>
        <v>0</v>
      </c>
      <c r="L95" s="445">
        <f t="shared" si="12"/>
        <v>0</v>
      </c>
      <c r="M95" s="445">
        <f t="shared" si="13"/>
        <v>0</v>
      </c>
    </row>
    <row r="96" spans="2:52" ht="15" customHeight="1" x14ac:dyDescent="0.3">
      <c r="B96" s="70" t="str">
        <f t="shared" si="14"/>
        <v>!!!</v>
      </c>
      <c r="C96" s="260" t="str">
        <f>IF(ISERROR(IF(LEN(E96)&gt;0,VLOOKUP(TEXT($E96,0),'Angaben Stationen'!$E$14:$J$213,5,0),"")),"?",IF(LEN(E96)&gt;0,VLOOKUP(TEXT($E96,0),'Angaben Stationen'!$E$14:$J$213,5,0),""))</f>
        <v/>
      </c>
      <c r="D96" s="232" t="str">
        <f>IF(ISERROR(IF(LEN(E96)&gt;0,VLOOKUP(TEXT($E96,0),'Angaben Stationen'!$E$14:$J$213,6,0),"")),"STATION IST NICHT VORHANDEN",IF(LEN(E96)&gt;0,VLOOKUP(TEXT($E96,0),'Angaben Stationen'!$E$14:$J$213,6,0),""))</f>
        <v/>
      </c>
      <c r="E96" s="288"/>
      <c r="F96" s="216"/>
      <c r="G96" s="372"/>
      <c r="H96" s="149"/>
      <c r="J96" s="445">
        <f t="shared" si="10"/>
        <v>0</v>
      </c>
      <c r="K96" s="445">
        <f t="shared" si="11"/>
        <v>0</v>
      </c>
      <c r="L96" s="445">
        <f t="shared" si="12"/>
        <v>0</v>
      </c>
      <c r="M96" s="445">
        <f t="shared" si="13"/>
        <v>0</v>
      </c>
    </row>
    <row r="97" spans="2:13" ht="15" customHeight="1" x14ac:dyDescent="0.3">
      <c r="B97" s="70" t="str">
        <f t="shared" si="14"/>
        <v>!!!</v>
      </c>
      <c r="C97" s="260" t="str">
        <f>IF(ISERROR(IF(LEN(E97)&gt;0,VLOOKUP(TEXT($E97,0),'Angaben Stationen'!$E$14:$J$213,5,0),"")),"?",IF(LEN(E97)&gt;0,VLOOKUP(TEXT($E97,0),'Angaben Stationen'!$E$14:$J$213,5,0),""))</f>
        <v/>
      </c>
      <c r="D97" s="232" t="str">
        <f>IF(ISERROR(IF(LEN(E97)&gt;0,VLOOKUP(TEXT($E97,0),'Angaben Stationen'!$E$14:$J$213,6,0),"")),"STATION IST NICHT VORHANDEN",IF(LEN(E97)&gt;0,VLOOKUP(TEXT($E97,0),'Angaben Stationen'!$E$14:$J$213,6,0),""))</f>
        <v/>
      </c>
      <c r="E97" s="288"/>
      <c r="F97" s="216"/>
      <c r="G97" s="372"/>
      <c r="H97" s="149"/>
      <c r="J97" s="445">
        <f t="shared" si="10"/>
        <v>0</v>
      </c>
      <c r="K97" s="445">
        <f t="shared" si="11"/>
        <v>0</v>
      </c>
      <c r="L97" s="445">
        <f t="shared" si="12"/>
        <v>0</v>
      </c>
      <c r="M97" s="445">
        <f t="shared" si="13"/>
        <v>0</v>
      </c>
    </row>
    <row r="98" spans="2:13" ht="15" customHeight="1" x14ac:dyDescent="0.3">
      <c r="B98" s="70" t="str">
        <f t="shared" si="14"/>
        <v>!!!</v>
      </c>
      <c r="C98" s="260" t="str">
        <f>IF(ISERROR(IF(LEN(E98)&gt;0,VLOOKUP(TEXT($E98,0),'Angaben Stationen'!$E$14:$J$213,5,0),"")),"?",IF(LEN(E98)&gt;0,VLOOKUP(TEXT($E98,0),'Angaben Stationen'!$E$14:$J$213,5,0),""))</f>
        <v/>
      </c>
      <c r="D98" s="232" t="str">
        <f>IF(ISERROR(IF(LEN(E98)&gt;0,VLOOKUP(TEXT($E98,0),'Angaben Stationen'!$E$14:$J$213,6,0),"")),"STATION IST NICHT VORHANDEN",IF(LEN(E98)&gt;0,VLOOKUP(TEXT($E98,0),'Angaben Stationen'!$E$14:$J$213,6,0),""))</f>
        <v/>
      </c>
      <c r="E98" s="288"/>
      <c r="F98" s="216"/>
      <c r="G98" s="372"/>
      <c r="H98" s="149"/>
      <c r="J98" s="445">
        <f t="shared" si="10"/>
        <v>0</v>
      </c>
      <c r="K98" s="445">
        <f t="shared" si="11"/>
        <v>0</v>
      </c>
      <c r="L98" s="445">
        <f t="shared" si="12"/>
        <v>0</v>
      </c>
      <c r="M98" s="445">
        <f t="shared" si="13"/>
        <v>0</v>
      </c>
    </row>
    <row r="99" spans="2:13" ht="15" customHeight="1" x14ac:dyDescent="0.3">
      <c r="B99" s="70" t="str">
        <f t="shared" si="14"/>
        <v>!!!</v>
      </c>
      <c r="C99" s="260" t="str">
        <f>IF(ISERROR(IF(LEN(E99)&gt;0,VLOOKUP(TEXT($E99,0),'Angaben Stationen'!$E$14:$J$213,5,0),"")),"?",IF(LEN(E99)&gt;0,VLOOKUP(TEXT($E99,0),'Angaben Stationen'!$E$14:$J$213,5,0),""))</f>
        <v/>
      </c>
      <c r="D99" s="232" t="str">
        <f>IF(ISERROR(IF(LEN(E99)&gt;0,VLOOKUP(TEXT($E99,0),'Angaben Stationen'!$E$14:$J$213,6,0),"")),"STATION IST NICHT VORHANDEN",IF(LEN(E99)&gt;0,VLOOKUP(TEXT($E99,0),'Angaben Stationen'!$E$14:$J$213,6,0),""))</f>
        <v/>
      </c>
      <c r="E99" s="288"/>
      <c r="F99" s="216"/>
      <c r="G99" s="372"/>
      <c r="H99" s="149"/>
      <c r="J99" s="445">
        <f t="shared" si="10"/>
        <v>0</v>
      </c>
      <c r="K99" s="445">
        <f t="shared" si="11"/>
        <v>0</v>
      </c>
      <c r="L99" s="445">
        <f t="shared" si="12"/>
        <v>0</v>
      </c>
      <c r="M99" s="445">
        <f t="shared" si="13"/>
        <v>0</v>
      </c>
    </row>
    <row r="100" spans="2:13" ht="15" customHeight="1" x14ac:dyDescent="0.3">
      <c r="B100" s="70" t="str">
        <f t="shared" si="14"/>
        <v>!!!</v>
      </c>
      <c r="C100" s="260" t="str">
        <f>IF(ISERROR(IF(LEN(E100)&gt;0,VLOOKUP(TEXT($E100,0),'Angaben Stationen'!$E$14:$J$213,5,0),"")),"?",IF(LEN(E100)&gt;0,VLOOKUP(TEXT($E100,0),'Angaben Stationen'!$E$14:$J$213,5,0),""))</f>
        <v/>
      </c>
      <c r="D100" s="232" t="str">
        <f>IF(ISERROR(IF(LEN(E100)&gt;0,VLOOKUP(TEXT($E100,0),'Angaben Stationen'!$E$14:$J$213,6,0),"")),"STATION IST NICHT VORHANDEN",IF(LEN(E100)&gt;0,VLOOKUP(TEXT($E100,0),'Angaben Stationen'!$E$14:$J$213,6,0),""))</f>
        <v/>
      </c>
      <c r="E100" s="288"/>
      <c r="F100" s="216"/>
      <c r="G100" s="372"/>
      <c r="H100" s="149"/>
      <c r="J100" s="445">
        <f t="shared" si="10"/>
        <v>0</v>
      </c>
      <c r="K100" s="445">
        <f t="shared" si="11"/>
        <v>0</v>
      </c>
      <c r="L100" s="445">
        <f t="shared" si="12"/>
        <v>0</v>
      </c>
      <c r="M100" s="445">
        <f t="shared" si="13"/>
        <v>0</v>
      </c>
    </row>
    <row r="101" spans="2:13" ht="15" customHeight="1" x14ac:dyDescent="0.3">
      <c r="B101" s="70" t="str">
        <f t="shared" si="14"/>
        <v>!!!</v>
      </c>
      <c r="C101" s="260" t="str">
        <f>IF(ISERROR(IF(LEN(E101)&gt;0,VLOOKUP(TEXT($E101,0),'Angaben Stationen'!$E$14:$J$213,5,0),"")),"?",IF(LEN(E101)&gt;0,VLOOKUP(TEXT($E101,0),'Angaben Stationen'!$E$14:$J$213,5,0),""))</f>
        <v/>
      </c>
      <c r="D101" s="232" t="str">
        <f>IF(ISERROR(IF(LEN(E101)&gt;0,VLOOKUP(TEXT($E101,0),'Angaben Stationen'!$E$14:$J$213,6,0),"")),"STATION IST NICHT VORHANDEN",IF(LEN(E101)&gt;0,VLOOKUP(TEXT($E101,0),'Angaben Stationen'!$E$14:$J$213,6,0),""))</f>
        <v/>
      </c>
      <c r="E101" s="288"/>
      <c r="F101" s="216"/>
      <c r="G101" s="372"/>
      <c r="H101" s="149"/>
      <c r="J101" s="445">
        <f t="shared" si="10"/>
        <v>0</v>
      </c>
      <c r="K101" s="445">
        <f t="shared" si="11"/>
        <v>0</v>
      </c>
      <c r="L101" s="445">
        <f t="shared" si="12"/>
        <v>0</v>
      </c>
      <c r="M101" s="445">
        <f t="shared" si="13"/>
        <v>0</v>
      </c>
    </row>
    <row r="102" spans="2:13" ht="15" customHeight="1" x14ac:dyDescent="0.3">
      <c r="B102" s="70" t="str">
        <f t="shared" si="14"/>
        <v>!!!</v>
      </c>
      <c r="C102" s="260" t="str">
        <f>IF(ISERROR(IF(LEN(E102)&gt;0,VLOOKUP(TEXT($E102,0),'Angaben Stationen'!$E$14:$J$213,5,0),"")),"?",IF(LEN(E102)&gt;0,VLOOKUP(TEXT($E102,0),'Angaben Stationen'!$E$14:$J$213,5,0),""))</f>
        <v/>
      </c>
      <c r="D102" s="232" t="str">
        <f>IF(ISERROR(IF(LEN(E102)&gt;0,VLOOKUP(TEXT($E102,0),'Angaben Stationen'!$E$14:$J$213,6,0),"")),"STATION IST NICHT VORHANDEN",IF(LEN(E102)&gt;0,VLOOKUP(TEXT($E102,0),'Angaben Stationen'!$E$14:$J$213,6,0),""))</f>
        <v/>
      </c>
      <c r="E102" s="288"/>
      <c r="F102" s="216"/>
      <c r="G102" s="372"/>
      <c r="H102" s="149"/>
      <c r="J102" s="445">
        <f t="shared" si="10"/>
        <v>0</v>
      </c>
      <c r="K102" s="445">
        <f t="shared" si="11"/>
        <v>0</v>
      </c>
      <c r="L102" s="445">
        <f t="shared" si="12"/>
        <v>0</v>
      </c>
      <c r="M102" s="445">
        <f t="shared" si="13"/>
        <v>0</v>
      </c>
    </row>
    <row r="103" spans="2:13" ht="15" customHeight="1" x14ac:dyDescent="0.3">
      <c r="B103" s="70" t="str">
        <f t="shared" si="14"/>
        <v>!!!</v>
      </c>
      <c r="C103" s="260" t="str">
        <f>IF(ISERROR(IF(LEN(E103)&gt;0,VLOOKUP(TEXT($E103,0),'Angaben Stationen'!$E$14:$J$213,5,0),"")),"?",IF(LEN(E103)&gt;0,VLOOKUP(TEXT($E103,0),'Angaben Stationen'!$E$14:$J$213,5,0),""))</f>
        <v/>
      </c>
      <c r="D103" s="232" t="str">
        <f>IF(ISERROR(IF(LEN(E103)&gt;0,VLOOKUP(TEXT($E103,0),'Angaben Stationen'!$E$14:$J$213,6,0),"")),"STATION IST NICHT VORHANDEN",IF(LEN(E103)&gt;0,VLOOKUP(TEXT($E103,0),'Angaben Stationen'!$E$14:$J$213,6,0),""))</f>
        <v/>
      </c>
      <c r="E103" s="288"/>
      <c r="F103" s="216"/>
      <c r="G103" s="372"/>
      <c r="H103" s="149"/>
      <c r="J103" s="445">
        <f t="shared" si="10"/>
        <v>0</v>
      </c>
      <c r="K103" s="445">
        <f t="shared" si="11"/>
        <v>0</v>
      </c>
      <c r="L103" s="445">
        <f t="shared" si="12"/>
        <v>0</v>
      </c>
      <c r="M103" s="445">
        <f t="shared" si="13"/>
        <v>0</v>
      </c>
    </row>
    <row r="104" spans="2:13" ht="15" customHeight="1" x14ac:dyDescent="0.3">
      <c r="B104" s="70" t="str">
        <f t="shared" si="14"/>
        <v>!!!</v>
      </c>
      <c r="C104" s="260" t="str">
        <f>IF(ISERROR(IF(LEN(E104)&gt;0,VLOOKUP(TEXT($E104,0),'Angaben Stationen'!$E$14:$J$213,5,0),"")),"?",IF(LEN(E104)&gt;0,VLOOKUP(TEXT($E104,0),'Angaben Stationen'!$E$14:$J$213,5,0),""))</f>
        <v/>
      </c>
      <c r="D104" s="232" t="str">
        <f>IF(ISERROR(IF(LEN(E104)&gt;0,VLOOKUP(TEXT($E104,0),'Angaben Stationen'!$E$14:$J$213,6,0),"")),"STATION IST NICHT VORHANDEN",IF(LEN(E104)&gt;0,VLOOKUP(TEXT($E104,0),'Angaben Stationen'!$E$14:$J$213,6,0),""))</f>
        <v/>
      </c>
      <c r="E104" s="288"/>
      <c r="F104" s="216"/>
      <c r="G104" s="372"/>
      <c r="H104" s="149"/>
      <c r="J104" s="445">
        <f t="shared" si="10"/>
        <v>0</v>
      </c>
      <c r="K104" s="445">
        <f t="shared" si="11"/>
        <v>0</v>
      </c>
      <c r="L104" s="445">
        <f t="shared" si="12"/>
        <v>0</v>
      </c>
      <c r="M104" s="445">
        <f t="shared" si="13"/>
        <v>0</v>
      </c>
    </row>
    <row r="105" spans="2:13" ht="15" customHeight="1" x14ac:dyDescent="0.3">
      <c r="B105" s="70" t="str">
        <f t="shared" si="14"/>
        <v>!!!</v>
      </c>
      <c r="C105" s="260" t="str">
        <f>IF(ISERROR(IF(LEN(E105)&gt;0,VLOOKUP(TEXT($E105,0),'Angaben Stationen'!$E$14:$J$213,5,0),"")),"?",IF(LEN(E105)&gt;0,VLOOKUP(TEXT($E105,0),'Angaben Stationen'!$E$14:$J$213,5,0),""))</f>
        <v/>
      </c>
      <c r="D105" s="232" t="str">
        <f>IF(ISERROR(IF(LEN(E105)&gt;0,VLOOKUP(TEXT($E105,0),'Angaben Stationen'!$E$14:$J$213,6,0),"")),"STATION IST NICHT VORHANDEN",IF(LEN(E105)&gt;0,VLOOKUP(TEXT($E105,0),'Angaben Stationen'!$E$14:$J$213,6,0),""))</f>
        <v/>
      </c>
      <c r="E105" s="288"/>
      <c r="F105" s="216"/>
      <c r="G105" s="372"/>
      <c r="H105" s="149"/>
      <c r="J105" s="445">
        <f t="shared" si="10"/>
        <v>0</v>
      </c>
      <c r="K105" s="445">
        <f t="shared" si="11"/>
        <v>0</v>
      </c>
      <c r="L105" s="445">
        <f t="shared" si="12"/>
        <v>0</v>
      </c>
      <c r="M105" s="445">
        <f t="shared" si="13"/>
        <v>0</v>
      </c>
    </row>
    <row r="106" spans="2:13" ht="15" customHeight="1" x14ac:dyDescent="0.3">
      <c r="B106" s="70" t="str">
        <f t="shared" si="14"/>
        <v>!!!</v>
      </c>
      <c r="C106" s="260" t="str">
        <f>IF(ISERROR(IF(LEN(E106)&gt;0,VLOOKUP(TEXT($E106,0),'Angaben Stationen'!$E$14:$J$213,5,0),"")),"?",IF(LEN(E106)&gt;0,VLOOKUP(TEXT($E106,0),'Angaben Stationen'!$E$14:$J$213,5,0),""))</f>
        <v/>
      </c>
      <c r="D106" s="232" t="str">
        <f>IF(ISERROR(IF(LEN(E106)&gt;0,VLOOKUP(TEXT($E106,0),'Angaben Stationen'!$E$14:$J$213,6,0),"")),"STATION IST NICHT VORHANDEN",IF(LEN(E106)&gt;0,VLOOKUP(TEXT($E106,0),'Angaben Stationen'!$E$14:$J$213,6,0),""))</f>
        <v/>
      </c>
      <c r="E106" s="288"/>
      <c r="F106" s="216"/>
      <c r="G106" s="372"/>
      <c r="H106" s="149"/>
      <c r="J106" s="445">
        <f t="shared" si="10"/>
        <v>0</v>
      </c>
      <c r="K106" s="445">
        <f t="shared" si="11"/>
        <v>0</v>
      </c>
      <c r="L106" s="445">
        <f t="shared" si="12"/>
        <v>0</v>
      </c>
      <c r="M106" s="445">
        <f t="shared" si="13"/>
        <v>0</v>
      </c>
    </row>
    <row r="107" spans="2:13" ht="15" customHeight="1" x14ac:dyDescent="0.3">
      <c r="B107" s="70" t="str">
        <f t="shared" si="14"/>
        <v>!!!</v>
      </c>
      <c r="C107" s="260" t="str">
        <f>IF(ISERROR(IF(LEN(E107)&gt;0,VLOOKUP(TEXT($E107,0),'Angaben Stationen'!$E$14:$J$213,5,0),"")),"?",IF(LEN(E107)&gt;0,VLOOKUP(TEXT($E107,0),'Angaben Stationen'!$E$14:$J$213,5,0),""))</f>
        <v/>
      </c>
      <c r="D107" s="232" t="str">
        <f>IF(ISERROR(IF(LEN(E107)&gt;0,VLOOKUP(TEXT($E107,0),'Angaben Stationen'!$E$14:$J$213,6,0),"")),"STATION IST NICHT VORHANDEN",IF(LEN(E107)&gt;0,VLOOKUP(TEXT($E107,0),'Angaben Stationen'!$E$14:$J$213,6,0),""))</f>
        <v/>
      </c>
      <c r="E107" s="288"/>
      <c r="F107" s="216"/>
      <c r="G107" s="372"/>
      <c r="H107" s="149"/>
      <c r="J107" s="445">
        <f t="shared" si="10"/>
        <v>0</v>
      </c>
      <c r="K107" s="445">
        <f t="shared" si="11"/>
        <v>0</v>
      </c>
      <c r="L107" s="445">
        <f t="shared" si="12"/>
        <v>0</v>
      </c>
      <c r="M107" s="445">
        <f t="shared" si="13"/>
        <v>0</v>
      </c>
    </row>
    <row r="108" spans="2:13" ht="15" customHeight="1" x14ac:dyDescent="0.3">
      <c r="B108" s="70" t="str">
        <f t="shared" si="14"/>
        <v>!!!</v>
      </c>
      <c r="C108" s="260" t="str">
        <f>IF(ISERROR(IF(LEN(E108)&gt;0,VLOOKUP(TEXT($E108,0),'Angaben Stationen'!$E$14:$J$213,5,0),"")),"?",IF(LEN(E108)&gt;0,VLOOKUP(TEXT($E108,0),'Angaben Stationen'!$E$14:$J$213,5,0),""))</f>
        <v/>
      </c>
      <c r="D108" s="232" t="str">
        <f>IF(ISERROR(IF(LEN(E108)&gt;0,VLOOKUP(TEXT($E108,0),'Angaben Stationen'!$E$14:$J$213,6,0),"")),"STATION IST NICHT VORHANDEN",IF(LEN(E108)&gt;0,VLOOKUP(TEXT($E108,0),'Angaben Stationen'!$E$14:$J$213,6,0),""))</f>
        <v/>
      </c>
      <c r="E108" s="288"/>
      <c r="F108" s="216"/>
      <c r="G108" s="372"/>
      <c r="H108" s="149"/>
      <c r="J108" s="445">
        <f t="shared" si="10"/>
        <v>0</v>
      </c>
      <c r="K108" s="445">
        <f t="shared" si="11"/>
        <v>0</v>
      </c>
      <c r="L108" s="445">
        <f t="shared" si="12"/>
        <v>0</v>
      </c>
      <c r="M108" s="445">
        <f t="shared" si="13"/>
        <v>0</v>
      </c>
    </row>
    <row r="109" spans="2:13" ht="15" customHeight="1" x14ac:dyDescent="0.3">
      <c r="B109" s="70" t="str">
        <f t="shared" si="14"/>
        <v>!!!</v>
      </c>
      <c r="C109" s="260" t="str">
        <f>IF(ISERROR(IF(LEN(E109)&gt;0,VLOOKUP(TEXT($E109,0),'Angaben Stationen'!$E$14:$J$213,5,0),"")),"?",IF(LEN(E109)&gt;0,VLOOKUP(TEXT($E109,0),'Angaben Stationen'!$E$14:$J$213,5,0),""))</f>
        <v/>
      </c>
      <c r="D109" s="232" t="str">
        <f>IF(ISERROR(IF(LEN(E109)&gt;0,VLOOKUP(TEXT($E109,0),'Angaben Stationen'!$E$14:$J$213,6,0),"")),"STATION IST NICHT VORHANDEN",IF(LEN(E109)&gt;0,VLOOKUP(TEXT($E109,0),'Angaben Stationen'!$E$14:$J$213,6,0),""))</f>
        <v/>
      </c>
      <c r="E109" s="288"/>
      <c r="F109" s="216"/>
      <c r="G109" s="372"/>
      <c r="H109" s="149"/>
      <c r="J109" s="445">
        <f t="shared" si="10"/>
        <v>0</v>
      </c>
      <c r="K109" s="445">
        <f t="shared" si="11"/>
        <v>0</v>
      </c>
      <c r="L109" s="445">
        <f t="shared" si="12"/>
        <v>0</v>
      </c>
      <c r="M109" s="445">
        <f t="shared" si="13"/>
        <v>0</v>
      </c>
    </row>
    <row r="110" spans="2:13" ht="15" customHeight="1" x14ac:dyDescent="0.3">
      <c r="B110" s="70" t="str">
        <f t="shared" si="14"/>
        <v>!!!</v>
      </c>
      <c r="C110" s="260" t="str">
        <f>IF(ISERROR(IF(LEN(E110)&gt;0,VLOOKUP(TEXT($E110,0),'Angaben Stationen'!$E$14:$J$213,5,0),"")),"?",IF(LEN(E110)&gt;0,VLOOKUP(TEXT($E110,0),'Angaben Stationen'!$E$14:$J$213,5,0),""))</f>
        <v/>
      </c>
      <c r="D110" s="232" t="str">
        <f>IF(ISERROR(IF(LEN(E110)&gt;0,VLOOKUP(TEXT($E110,0),'Angaben Stationen'!$E$14:$J$213,6,0),"")),"STATION IST NICHT VORHANDEN",IF(LEN(E110)&gt;0,VLOOKUP(TEXT($E110,0),'Angaben Stationen'!$E$14:$J$213,6,0),""))</f>
        <v/>
      </c>
      <c r="E110" s="288"/>
      <c r="F110" s="216"/>
      <c r="G110" s="372"/>
      <c r="H110" s="149"/>
      <c r="J110" s="445">
        <f t="shared" si="10"/>
        <v>0</v>
      </c>
      <c r="K110" s="445">
        <f t="shared" si="11"/>
        <v>0</v>
      </c>
      <c r="L110" s="445">
        <f t="shared" si="12"/>
        <v>0</v>
      </c>
      <c r="M110" s="445">
        <f t="shared" si="13"/>
        <v>0</v>
      </c>
    </row>
    <row r="111" spans="2:13" ht="15" customHeight="1" x14ac:dyDescent="0.3">
      <c r="B111" s="70" t="str">
        <f t="shared" si="14"/>
        <v>!!!</v>
      </c>
      <c r="C111" s="260" t="str">
        <f>IF(ISERROR(IF(LEN(E111)&gt;0,VLOOKUP(TEXT($E111,0),'Angaben Stationen'!$E$14:$J$213,5,0),"")),"?",IF(LEN(E111)&gt;0,VLOOKUP(TEXT($E111,0),'Angaben Stationen'!$E$14:$J$213,5,0),""))</f>
        <v/>
      </c>
      <c r="D111" s="232" t="str">
        <f>IF(ISERROR(IF(LEN(E111)&gt;0,VLOOKUP(TEXT($E111,0),'Angaben Stationen'!$E$14:$J$213,6,0),"")),"STATION IST NICHT VORHANDEN",IF(LEN(E111)&gt;0,VLOOKUP(TEXT($E111,0),'Angaben Stationen'!$E$14:$J$213,6,0),""))</f>
        <v/>
      </c>
      <c r="E111" s="288"/>
      <c r="F111" s="216"/>
      <c r="G111" s="372"/>
      <c r="H111" s="149"/>
      <c r="J111" s="445">
        <f t="shared" si="10"/>
        <v>0</v>
      </c>
      <c r="K111" s="445">
        <f t="shared" si="11"/>
        <v>0</v>
      </c>
      <c r="L111" s="445">
        <f t="shared" si="12"/>
        <v>0</v>
      </c>
      <c r="M111" s="445">
        <f t="shared" si="13"/>
        <v>0</v>
      </c>
    </row>
    <row r="112" spans="2:13" ht="15" customHeight="1" x14ac:dyDescent="0.3">
      <c r="B112" s="70" t="str">
        <f t="shared" si="14"/>
        <v>!!!</v>
      </c>
      <c r="C112" s="260" t="str">
        <f>IF(ISERROR(IF(LEN(E112)&gt;0,VLOOKUP(TEXT($E112,0),'Angaben Stationen'!$E$14:$J$213,5,0),"")),"?",IF(LEN(E112)&gt;0,VLOOKUP(TEXT($E112,0),'Angaben Stationen'!$E$14:$J$213,5,0),""))</f>
        <v/>
      </c>
      <c r="D112" s="232" t="str">
        <f>IF(ISERROR(IF(LEN(E112)&gt;0,VLOOKUP(TEXT($E112,0),'Angaben Stationen'!$E$14:$J$213,6,0),"")),"STATION IST NICHT VORHANDEN",IF(LEN(E112)&gt;0,VLOOKUP(TEXT($E112,0),'Angaben Stationen'!$E$14:$J$213,6,0),""))</f>
        <v/>
      </c>
      <c r="E112" s="288"/>
      <c r="F112" s="216"/>
      <c r="G112" s="372"/>
      <c r="H112" s="149"/>
      <c r="J112" s="445">
        <f t="shared" ref="J112:J143" si="15">IF(LEN(B112)&gt;0,0,1)</f>
        <v>0</v>
      </c>
      <c r="K112" s="445">
        <f t="shared" ref="K112:K143" si="16">IF(LEN(E112)&gt;0,1,0)</f>
        <v>0</v>
      </c>
      <c r="L112" s="445">
        <f t="shared" ref="L112:L143" si="17">IF(LEN(F112)&gt;0,1,0)</f>
        <v>0</v>
      </c>
      <c r="M112" s="445">
        <f t="shared" ref="M112:M143" si="18">IF(LEN(G112)&gt;0,1,0)</f>
        <v>0</v>
      </c>
    </row>
    <row r="113" spans="2:13" ht="15" customHeight="1" x14ac:dyDescent="0.3">
      <c r="B113" s="70" t="str">
        <f t="shared" si="14"/>
        <v>!!!</v>
      </c>
      <c r="C113" s="260" t="str">
        <f>IF(ISERROR(IF(LEN(E113)&gt;0,VLOOKUP(TEXT($E113,0),'Angaben Stationen'!$E$14:$J$213,5,0),"")),"?",IF(LEN(E113)&gt;0,VLOOKUP(TEXT($E113,0),'Angaben Stationen'!$E$14:$J$213,5,0),""))</f>
        <v/>
      </c>
      <c r="D113" s="232" t="str">
        <f>IF(ISERROR(IF(LEN(E113)&gt;0,VLOOKUP(TEXT($E113,0),'Angaben Stationen'!$E$14:$J$213,6,0),"")),"STATION IST NICHT VORHANDEN",IF(LEN(E113)&gt;0,VLOOKUP(TEXT($E113,0),'Angaben Stationen'!$E$14:$J$213,6,0),""))</f>
        <v/>
      </c>
      <c r="E113" s="288"/>
      <c r="F113" s="216"/>
      <c r="G113" s="372"/>
      <c r="H113" s="149"/>
      <c r="J113" s="445">
        <f t="shared" si="15"/>
        <v>0</v>
      </c>
      <c r="K113" s="445">
        <f t="shared" si="16"/>
        <v>0</v>
      </c>
      <c r="L113" s="445">
        <f t="shared" si="17"/>
        <v>0</v>
      </c>
      <c r="M113" s="445">
        <f t="shared" si="18"/>
        <v>0</v>
      </c>
    </row>
    <row r="114" spans="2:13" ht="15" customHeight="1" x14ac:dyDescent="0.3">
      <c r="B114" s="70" t="str">
        <f t="shared" si="14"/>
        <v>!!!</v>
      </c>
      <c r="C114" s="260" t="str">
        <f>IF(ISERROR(IF(LEN(E114)&gt;0,VLOOKUP(TEXT($E114,0),'Angaben Stationen'!$E$14:$J$213,5,0),"")),"?",IF(LEN(E114)&gt;0,VLOOKUP(TEXT($E114,0),'Angaben Stationen'!$E$14:$J$213,5,0),""))</f>
        <v/>
      </c>
      <c r="D114" s="232" t="str">
        <f>IF(ISERROR(IF(LEN(E114)&gt;0,VLOOKUP(TEXT($E114,0),'Angaben Stationen'!$E$14:$J$213,6,0),"")),"STATION IST NICHT VORHANDEN",IF(LEN(E114)&gt;0,VLOOKUP(TEXT($E114,0),'Angaben Stationen'!$E$14:$J$213,6,0),""))</f>
        <v/>
      </c>
      <c r="E114" s="288"/>
      <c r="F114" s="216"/>
      <c r="G114" s="372"/>
      <c r="H114" s="149"/>
      <c r="J114" s="445">
        <f t="shared" si="15"/>
        <v>0</v>
      </c>
      <c r="K114" s="445">
        <f t="shared" si="16"/>
        <v>0</v>
      </c>
      <c r="L114" s="445">
        <f t="shared" si="17"/>
        <v>0</v>
      </c>
      <c r="M114" s="445">
        <f t="shared" si="18"/>
        <v>0</v>
      </c>
    </row>
    <row r="115" spans="2:13" ht="15" customHeight="1" x14ac:dyDescent="0.3">
      <c r="B115" s="70" t="str">
        <f t="shared" si="14"/>
        <v>!!!</v>
      </c>
      <c r="C115" s="260" t="str">
        <f>IF(ISERROR(IF(LEN(E115)&gt;0,VLOOKUP(TEXT($E115,0),'Angaben Stationen'!$E$14:$J$213,5,0),"")),"?",IF(LEN(E115)&gt;0,VLOOKUP(TEXT($E115,0),'Angaben Stationen'!$E$14:$J$213,5,0),""))</f>
        <v/>
      </c>
      <c r="D115" s="232" t="str">
        <f>IF(ISERROR(IF(LEN(E115)&gt;0,VLOOKUP(TEXT($E115,0),'Angaben Stationen'!$E$14:$J$213,6,0),"")),"STATION IST NICHT VORHANDEN",IF(LEN(E115)&gt;0,VLOOKUP(TEXT($E115,0),'Angaben Stationen'!$E$14:$J$213,6,0),""))</f>
        <v/>
      </c>
      <c r="E115" s="288"/>
      <c r="F115" s="216"/>
      <c r="G115" s="372"/>
      <c r="H115" s="149"/>
      <c r="J115" s="445">
        <f t="shared" si="15"/>
        <v>0</v>
      </c>
      <c r="K115" s="445">
        <f t="shared" si="16"/>
        <v>0</v>
      </c>
      <c r="L115" s="445">
        <f t="shared" si="17"/>
        <v>0</v>
      </c>
      <c r="M115" s="445">
        <f t="shared" si="18"/>
        <v>0</v>
      </c>
    </row>
    <row r="116" spans="2:13" ht="15" customHeight="1" x14ac:dyDescent="0.3">
      <c r="B116" s="70" t="str">
        <f t="shared" si="14"/>
        <v>!!!</v>
      </c>
      <c r="C116" s="260" t="str">
        <f>IF(ISERROR(IF(LEN(E116)&gt;0,VLOOKUP(TEXT($E116,0),'Angaben Stationen'!$E$14:$J$213,5,0),"")),"?",IF(LEN(E116)&gt;0,VLOOKUP(TEXT($E116,0),'Angaben Stationen'!$E$14:$J$213,5,0),""))</f>
        <v/>
      </c>
      <c r="D116" s="232" t="str">
        <f>IF(ISERROR(IF(LEN(E116)&gt;0,VLOOKUP(TEXT($E116,0),'Angaben Stationen'!$E$14:$J$213,6,0),"")),"STATION IST NICHT VORHANDEN",IF(LEN(E116)&gt;0,VLOOKUP(TEXT($E116,0),'Angaben Stationen'!$E$14:$J$213,6,0),""))</f>
        <v/>
      </c>
      <c r="E116" s="288"/>
      <c r="F116" s="216"/>
      <c r="G116" s="372"/>
      <c r="H116" s="149"/>
      <c r="J116" s="445">
        <f t="shared" si="15"/>
        <v>0</v>
      </c>
      <c r="K116" s="445">
        <f t="shared" si="16"/>
        <v>0</v>
      </c>
      <c r="L116" s="445">
        <f t="shared" si="17"/>
        <v>0</v>
      </c>
      <c r="M116" s="445">
        <f t="shared" si="18"/>
        <v>0</v>
      </c>
    </row>
    <row r="117" spans="2:13" ht="15" customHeight="1" x14ac:dyDescent="0.3">
      <c r="B117" s="70" t="str">
        <f t="shared" si="14"/>
        <v>!!!</v>
      </c>
      <c r="C117" s="260" t="str">
        <f>IF(ISERROR(IF(LEN(E117)&gt;0,VLOOKUP(TEXT($E117,0),'Angaben Stationen'!$E$14:$J$213,5,0),"")),"?",IF(LEN(E117)&gt;0,VLOOKUP(TEXT($E117,0),'Angaben Stationen'!$E$14:$J$213,5,0),""))</f>
        <v/>
      </c>
      <c r="D117" s="232" t="str">
        <f>IF(ISERROR(IF(LEN(E117)&gt;0,VLOOKUP(TEXT($E117,0),'Angaben Stationen'!$E$14:$J$213,6,0),"")),"STATION IST NICHT VORHANDEN",IF(LEN(E117)&gt;0,VLOOKUP(TEXT($E117,0),'Angaben Stationen'!$E$14:$J$213,6,0),""))</f>
        <v/>
      </c>
      <c r="E117" s="288"/>
      <c r="F117" s="216"/>
      <c r="G117" s="372"/>
      <c r="H117" s="149"/>
      <c r="J117" s="445">
        <f t="shared" si="15"/>
        <v>0</v>
      </c>
      <c r="K117" s="445">
        <f t="shared" si="16"/>
        <v>0</v>
      </c>
      <c r="L117" s="445">
        <f t="shared" si="17"/>
        <v>0</v>
      </c>
      <c r="M117" s="445">
        <f t="shared" si="18"/>
        <v>0</v>
      </c>
    </row>
    <row r="118" spans="2:13" ht="15" customHeight="1" x14ac:dyDescent="0.3">
      <c r="B118" s="70" t="str">
        <f t="shared" si="14"/>
        <v>!!!</v>
      </c>
      <c r="C118" s="260" t="str">
        <f>IF(ISERROR(IF(LEN(E118)&gt;0,VLOOKUP(TEXT($E118,0),'Angaben Stationen'!$E$14:$J$213,5,0),"")),"?",IF(LEN(E118)&gt;0,VLOOKUP(TEXT($E118,0),'Angaben Stationen'!$E$14:$J$213,5,0),""))</f>
        <v/>
      </c>
      <c r="D118" s="232" t="str">
        <f>IF(ISERROR(IF(LEN(E118)&gt;0,VLOOKUP(TEXT($E118,0),'Angaben Stationen'!$E$14:$J$213,6,0),"")),"STATION IST NICHT VORHANDEN",IF(LEN(E118)&gt;0,VLOOKUP(TEXT($E118,0),'Angaben Stationen'!$E$14:$J$213,6,0),""))</f>
        <v/>
      </c>
      <c r="E118" s="288"/>
      <c r="F118" s="216"/>
      <c r="G118" s="372"/>
      <c r="H118" s="149"/>
      <c r="J118" s="445">
        <f t="shared" si="15"/>
        <v>0</v>
      </c>
      <c r="K118" s="445">
        <f t="shared" si="16"/>
        <v>0</v>
      </c>
      <c r="L118" s="445">
        <f t="shared" si="17"/>
        <v>0</v>
      </c>
      <c r="M118" s="445">
        <f t="shared" si="18"/>
        <v>0</v>
      </c>
    </row>
    <row r="119" spans="2:13" ht="15" customHeight="1" x14ac:dyDescent="0.3">
      <c r="B119" s="70" t="str">
        <f t="shared" si="14"/>
        <v>!!!</v>
      </c>
      <c r="C119" s="260" t="str">
        <f>IF(ISERROR(IF(LEN(E119)&gt;0,VLOOKUP(TEXT($E119,0),'Angaben Stationen'!$E$14:$J$213,5,0),"")),"?",IF(LEN(E119)&gt;0,VLOOKUP(TEXT($E119,0),'Angaben Stationen'!$E$14:$J$213,5,0),""))</f>
        <v/>
      </c>
      <c r="D119" s="232" t="str">
        <f>IF(ISERROR(IF(LEN(E119)&gt;0,VLOOKUP(TEXT($E119,0),'Angaben Stationen'!$E$14:$J$213,6,0),"")),"STATION IST NICHT VORHANDEN",IF(LEN(E119)&gt;0,VLOOKUP(TEXT($E119,0),'Angaben Stationen'!$E$14:$J$213,6,0),""))</f>
        <v/>
      </c>
      <c r="E119" s="288"/>
      <c r="F119" s="216"/>
      <c r="G119" s="372"/>
      <c r="H119" s="149"/>
      <c r="J119" s="445">
        <f t="shared" si="15"/>
        <v>0</v>
      </c>
      <c r="K119" s="445">
        <f t="shared" si="16"/>
        <v>0</v>
      </c>
      <c r="L119" s="445">
        <f t="shared" si="17"/>
        <v>0</v>
      </c>
      <c r="M119" s="445">
        <f t="shared" si="18"/>
        <v>0</v>
      </c>
    </row>
    <row r="120" spans="2:13" ht="15" customHeight="1" x14ac:dyDescent="0.3">
      <c r="B120" s="70" t="str">
        <f t="shared" si="14"/>
        <v>!!!</v>
      </c>
      <c r="C120" s="260" t="str">
        <f>IF(ISERROR(IF(LEN(E120)&gt;0,VLOOKUP(TEXT($E120,0),'Angaben Stationen'!$E$14:$J$213,5,0),"")),"?",IF(LEN(E120)&gt;0,VLOOKUP(TEXT($E120,0),'Angaben Stationen'!$E$14:$J$213,5,0),""))</f>
        <v/>
      </c>
      <c r="D120" s="232" t="str">
        <f>IF(ISERROR(IF(LEN(E120)&gt;0,VLOOKUP(TEXT($E120,0),'Angaben Stationen'!$E$14:$J$213,6,0),"")),"STATION IST NICHT VORHANDEN",IF(LEN(E120)&gt;0,VLOOKUP(TEXT($E120,0),'Angaben Stationen'!$E$14:$J$213,6,0),""))</f>
        <v/>
      </c>
      <c r="E120" s="288"/>
      <c r="F120" s="216"/>
      <c r="G120" s="372"/>
      <c r="H120" s="149"/>
      <c r="J120" s="445">
        <f t="shared" si="15"/>
        <v>0</v>
      </c>
      <c r="K120" s="445">
        <f t="shared" si="16"/>
        <v>0</v>
      </c>
      <c r="L120" s="445">
        <f t="shared" si="17"/>
        <v>0</v>
      </c>
      <c r="M120" s="445">
        <f t="shared" si="18"/>
        <v>0</v>
      </c>
    </row>
    <row r="121" spans="2:13" ht="15" customHeight="1" x14ac:dyDescent="0.3">
      <c r="B121" s="70" t="str">
        <f t="shared" si="14"/>
        <v>!!!</v>
      </c>
      <c r="C121" s="260" t="str">
        <f>IF(ISERROR(IF(LEN(E121)&gt;0,VLOOKUP(TEXT($E121,0),'Angaben Stationen'!$E$14:$J$213,5,0),"")),"?",IF(LEN(E121)&gt;0,VLOOKUP(TEXT($E121,0),'Angaben Stationen'!$E$14:$J$213,5,0),""))</f>
        <v/>
      </c>
      <c r="D121" s="232" t="str">
        <f>IF(ISERROR(IF(LEN(E121)&gt;0,VLOOKUP(TEXT($E121,0),'Angaben Stationen'!$E$14:$J$213,6,0),"")),"STATION IST NICHT VORHANDEN",IF(LEN(E121)&gt;0,VLOOKUP(TEXT($E121,0),'Angaben Stationen'!$E$14:$J$213,6,0),""))</f>
        <v/>
      </c>
      <c r="E121" s="288"/>
      <c r="F121" s="216"/>
      <c r="G121" s="372"/>
      <c r="H121" s="149"/>
      <c r="J121" s="445">
        <f t="shared" si="15"/>
        <v>0</v>
      </c>
      <c r="K121" s="445">
        <f t="shared" si="16"/>
        <v>0</v>
      </c>
      <c r="L121" s="445">
        <f t="shared" si="17"/>
        <v>0</v>
      </c>
      <c r="M121" s="445">
        <f t="shared" si="18"/>
        <v>0</v>
      </c>
    </row>
    <row r="122" spans="2:13" ht="15" customHeight="1" x14ac:dyDescent="0.3">
      <c r="B122" s="70" t="str">
        <f t="shared" si="14"/>
        <v>!!!</v>
      </c>
      <c r="C122" s="260" t="str">
        <f>IF(ISERROR(IF(LEN(E122)&gt;0,VLOOKUP(TEXT($E122,0),'Angaben Stationen'!$E$14:$J$213,5,0),"")),"?",IF(LEN(E122)&gt;0,VLOOKUP(TEXT($E122,0),'Angaben Stationen'!$E$14:$J$213,5,0),""))</f>
        <v/>
      </c>
      <c r="D122" s="232" t="str">
        <f>IF(ISERROR(IF(LEN(E122)&gt;0,VLOOKUP(TEXT($E122,0),'Angaben Stationen'!$E$14:$J$213,6,0),"")),"STATION IST NICHT VORHANDEN",IF(LEN(E122)&gt;0,VLOOKUP(TEXT($E122,0),'Angaben Stationen'!$E$14:$J$213,6,0),""))</f>
        <v/>
      </c>
      <c r="E122" s="288"/>
      <c r="F122" s="216"/>
      <c r="G122" s="372"/>
      <c r="H122" s="149"/>
      <c r="J122" s="445">
        <f t="shared" si="15"/>
        <v>0</v>
      </c>
      <c r="K122" s="445">
        <f t="shared" si="16"/>
        <v>0</v>
      </c>
      <c r="L122" s="445">
        <f t="shared" si="17"/>
        <v>0</v>
      </c>
      <c r="M122" s="445">
        <f t="shared" si="18"/>
        <v>0</v>
      </c>
    </row>
    <row r="123" spans="2:13" ht="15" customHeight="1" x14ac:dyDescent="0.3">
      <c r="B123" s="70" t="str">
        <f t="shared" si="14"/>
        <v>!!!</v>
      </c>
      <c r="C123" s="260" t="str">
        <f>IF(ISERROR(IF(LEN(E123)&gt;0,VLOOKUP(TEXT($E123,0),'Angaben Stationen'!$E$14:$J$213,5,0),"")),"?",IF(LEN(E123)&gt;0,VLOOKUP(TEXT($E123,0),'Angaben Stationen'!$E$14:$J$213,5,0),""))</f>
        <v/>
      </c>
      <c r="D123" s="232" t="str">
        <f>IF(ISERROR(IF(LEN(E123)&gt;0,VLOOKUP(TEXT($E123,0),'Angaben Stationen'!$E$14:$J$213,6,0),"")),"STATION IST NICHT VORHANDEN",IF(LEN(E123)&gt;0,VLOOKUP(TEXT($E123,0),'Angaben Stationen'!$E$14:$J$213,6,0),""))</f>
        <v/>
      </c>
      <c r="E123" s="288"/>
      <c r="F123" s="216"/>
      <c r="G123" s="372"/>
      <c r="H123" s="149"/>
      <c r="J123" s="445">
        <f t="shared" si="15"/>
        <v>0</v>
      </c>
      <c r="K123" s="445">
        <f t="shared" si="16"/>
        <v>0</v>
      </c>
      <c r="L123" s="445">
        <f t="shared" si="17"/>
        <v>0</v>
      </c>
      <c r="M123" s="445">
        <f t="shared" si="18"/>
        <v>0</v>
      </c>
    </row>
    <row r="124" spans="2:13" ht="15" customHeight="1" x14ac:dyDescent="0.3">
      <c r="B124" s="70" t="str">
        <f t="shared" si="14"/>
        <v>!!!</v>
      </c>
      <c r="C124" s="260" t="str">
        <f>IF(ISERROR(IF(LEN(E124)&gt;0,VLOOKUP(TEXT($E124,0),'Angaben Stationen'!$E$14:$J$213,5,0),"")),"?",IF(LEN(E124)&gt;0,VLOOKUP(TEXT($E124,0),'Angaben Stationen'!$E$14:$J$213,5,0),""))</f>
        <v/>
      </c>
      <c r="D124" s="232" t="str">
        <f>IF(ISERROR(IF(LEN(E124)&gt;0,VLOOKUP(TEXT($E124,0),'Angaben Stationen'!$E$14:$J$213,6,0),"")),"STATION IST NICHT VORHANDEN",IF(LEN(E124)&gt;0,VLOOKUP(TEXT($E124,0),'Angaben Stationen'!$E$14:$J$213,6,0),""))</f>
        <v/>
      </c>
      <c r="E124" s="288"/>
      <c r="F124" s="216"/>
      <c r="G124" s="372"/>
      <c r="H124" s="149"/>
      <c r="J124" s="445">
        <f t="shared" si="15"/>
        <v>0</v>
      </c>
      <c r="K124" s="445">
        <f t="shared" si="16"/>
        <v>0</v>
      </c>
      <c r="L124" s="445">
        <f t="shared" si="17"/>
        <v>0</v>
      </c>
      <c r="M124" s="445">
        <f t="shared" si="18"/>
        <v>0</v>
      </c>
    </row>
    <row r="125" spans="2:13" ht="15" customHeight="1" x14ac:dyDescent="0.3">
      <c r="B125" s="70" t="str">
        <f t="shared" si="14"/>
        <v>!!!</v>
      </c>
      <c r="C125" s="260" t="str">
        <f>IF(ISERROR(IF(LEN(E125)&gt;0,VLOOKUP(TEXT($E125,0),'Angaben Stationen'!$E$14:$J$213,5,0),"")),"?",IF(LEN(E125)&gt;0,VLOOKUP(TEXT($E125,0),'Angaben Stationen'!$E$14:$J$213,5,0),""))</f>
        <v/>
      </c>
      <c r="D125" s="232" t="str">
        <f>IF(ISERROR(IF(LEN(E125)&gt;0,VLOOKUP(TEXT($E125,0),'Angaben Stationen'!$E$14:$J$213,6,0),"")),"STATION IST NICHT VORHANDEN",IF(LEN(E125)&gt;0,VLOOKUP(TEXT($E125,0),'Angaben Stationen'!$E$14:$J$213,6,0),""))</f>
        <v/>
      </c>
      <c r="E125" s="288"/>
      <c r="F125" s="216"/>
      <c r="G125" s="372"/>
      <c r="H125" s="149"/>
      <c r="J125" s="445">
        <f t="shared" si="15"/>
        <v>0</v>
      </c>
      <c r="K125" s="445">
        <f t="shared" si="16"/>
        <v>0</v>
      </c>
      <c r="L125" s="445">
        <f t="shared" si="17"/>
        <v>0</v>
      </c>
      <c r="M125" s="445">
        <f t="shared" si="18"/>
        <v>0</v>
      </c>
    </row>
    <row r="126" spans="2:13" ht="15" customHeight="1" x14ac:dyDescent="0.3">
      <c r="B126" s="70" t="str">
        <f t="shared" si="14"/>
        <v>!!!</v>
      </c>
      <c r="C126" s="260" t="str">
        <f>IF(ISERROR(IF(LEN(E126)&gt;0,VLOOKUP(TEXT($E126,0),'Angaben Stationen'!$E$14:$J$213,5,0),"")),"?",IF(LEN(E126)&gt;0,VLOOKUP(TEXT($E126,0),'Angaben Stationen'!$E$14:$J$213,5,0),""))</f>
        <v/>
      </c>
      <c r="D126" s="232" t="str">
        <f>IF(ISERROR(IF(LEN(E126)&gt;0,VLOOKUP(TEXT($E126,0),'Angaben Stationen'!$E$14:$J$213,6,0),"")),"STATION IST NICHT VORHANDEN",IF(LEN(E126)&gt;0,VLOOKUP(TEXT($E126,0),'Angaben Stationen'!$E$14:$J$213,6,0),""))</f>
        <v/>
      </c>
      <c r="E126" s="288"/>
      <c r="F126" s="216"/>
      <c r="G126" s="372"/>
      <c r="H126" s="149"/>
      <c r="J126" s="445">
        <f t="shared" si="15"/>
        <v>0</v>
      </c>
      <c r="K126" s="445">
        <f t="shared" si="16"/>
        <v>0</v>
      </c>
      <c r="L126" s="445">
        <f t="shared" si="17"/>
        <v>0</v>
      </c>
      <c r="M126" s="445">
        <f t="shared" si="18"/>
        <v>0</v>
      </c>
    </row>
    <row r="127" spans="2:13" ht="15" customHeight="1" x14ac:dyDescent="0.3">
      <c r="B127" s="70" t="str">
        <f t="shared" si="14"/>
        <v>!!!</v>
      </c>
      <c r="C127" s="260" t="str">
        <f>IF(ISERROR(IF(LEN(E127)&gt;0,VLOOKUP(TEXT($E127,0),'Angaben Stationen'!$E$14:$J$213,5,0),"")),"?",IF(LEN(E127)&gt;0,VLOOKUP(TEXT($E127,0),'Angaben Stationen'!$E$14:$J$213,5,0),""))</f>
        <v/>
      </c>
      <c r="D127" s="232" t="str">
        <f>IF(ISERROR(IF(LEN(E127)&gt;0,VLOOKUP(TEXT($E127,0),'Angaben Stationen'!$E$14:$J$213,6,0),"")),"STATION IST NICHT VORHANDEN",IF(LEN(E127)&gt;0,VLOOKUP(TEXT($E127,0),'Angaben Stationen'!$E$14:$J$213,6,0),""))</f>
        <v/>
      </c>
      <c r="E127" s="288"/>
      <c r="F127" s="216"/>
      <c r="G127" s="372"/>
      <c r="H127" s="149"/>
      <c r="J127" s="445">
        <f t="shared" si="15"/>
        <v>0</v>
      </c>
      <c r="K127" s="445">
        <f t="shared" si="16"/>
        <v>0</v>
      </c>
      <c r="L127" s="445">
        <f t="shared" si="17"/>
        <v>0</v>
      </c>
      <c r="M127" s="445">
        <f t="shared" si="18"/>
        <v>0</v>
      </c>
    </row>
    <row r="128" spans="2:13" ht="15" customHeight="1" x14ac:dyDescent="0.3">
      <c r="B128" s="70" t="str">
        <f t="shared" si="14"/>
        <v>!!!</v>
      </c>
      <c r="C128" s="260" t="str">
        <f>IF(ISERROR(IF(LEN(E128)&gt;0,VLOOKUP(TEXT($E128,0),'Angaben Stationen'!$E$14:$J$213,5,0),"")),"?",IF(LEN(E128)&gt;0,VLOOKUP(TEXT($E128,0),'Angaben Stationen'!$E$14:$J$213,5,0),""))</f>
        <v/>
      </c>
      <c r="D128" s="232" t="str">
        <f>IF(ISERROR(IF(LEN(E128)&gt;0,VLOOKUP(TEXT($E128,0),'Angaben Stationen'!$E$14:$J$213,6,0),"")),"STATION IST NICHT VORHANDEN",IF(LEN(E128)&gt;0,VLOOKUP(TEXT($E128,0),'Angaben Stationen'!$E$14:$J$213,6,0),""))</f>
        <v/>
      </c>
      <c r="E128" s="288"/>
      <c r="F128" s="216"/>
      <c r="G128" s="372"/>
      <c r="H128" s="149"/>
      <c r="J128" s="445">
        <f t="shared" si="15"/>
        <v>0</v>
      </c>
      <c r="K128" s="445">
        <f t="shared" si="16"/>
        <v>0</v>
      </c>
      <c r="L128" s="445">
        <f t="shared" si="17"/>
        <v>0</v>
      </c>
      <c r="M128" s="445">
        <f t="shared" si="18"/>
        <v>0</v>
      </c>
    </row>
    <row r="129" spans="2:13" ht="15" customHeight="1" x14ac:dyDescent="0.3">
      <c r="B129" s="70" t="str">
        <f t="shared" si="14"/>
        <v>!!!</v>
      </c>
      <c r="C129" s="260" t="str">
        <f>IF(ISERROR(IF(LEN(E129)&gt;0,VLOOKUP(TEXT($E129,0),'Angaben Stationen'!$E$14:$J$213,5,0),"")),"?",IF(LEN(E129)&gt;0,VLOOKUP(TEXT($E129,0),'Angaben Stationen'!$E$14:$J$213,5,0),""))</f>
        <v/>
      </c>
      <c r="D129" s="232" t="str">
        <f>IF(ISERROR(IF(LEN(E129)&gt;0,VLOOKUP(TEXT($E129,0),'Angaben Stationen'!$E$14:$J$213,6,0),"")),"STATION IST NICHT VORHANDEN",IF(LEN(E129)&gt;0,VLOOKUP(TEXT($E129,0),'Angaben Stationen'!$E$14:$J$213,6,0),""))</f>
        <v/>
      </c>
      <c r="E129" s="288"/>
      <c r="F129" s="216"/>
      <c r="G129" s="372"/>
      <c r="H129" s="149"/>
      <c r="J129" s="445">
        <f t="shared" si="15"/>
        <v>0</v>
      </c>
      <c r="K129" s="445">
        <f t="shared" si="16"/>
        <v>0</v>
      </c>
      <c r="L129" s="445">
        <f t="shared" si="17"/>
        <v>0</v>
      </c>
      <c r="M129" s="445">
        <f t="shared" si="18"/>
        <v>0</v>
      </c>
    </row>
    <row r="130" spans="2:13" ht="15" customHeight="1" x14ac:dyDescent="0.3">
      <c r="B130" s="70" t="str">
        <f t="shared" si="14"/>
        <v>!!!</v>
      </c>
      <c r="C130" s="260" t="str">
        <f>IF(ISERROR(IF(LEN(E130)&gt;0,VLOOKUP(TEXT($E130,0),'Angaben Stationen'!$E$14:$J$213,5,0),"")),"?",IF(LEN(E130)&gt;0,VLOOKUP(TEXT($E130,0),'Angaben Stationen'!$E$14:$J$213,5,0),""))</f>
        <v/>
      </c>
      <c r="D130" s="232" t="str">
        <f>IF(ISERROR(IF(LEN(E130)&gt;0,VLOOKUP(TEXT($E130,0),'Angaben Stationen'!$E$14:$J$213,6,0),"")),"STATION IST NICHT VORHANDEN",IF(LEN(E130)&gt;0,VLOOKUP(TEXT($E130,0),'Angaben Stationen'!$E$14:$J$213,6,0),""))</f>
        <v/>
      </c>
      <c r="E130" s="288"/>
      <c r="F130" s="216"/>
      <c r="G130" s="372"/>
      <c r="H130" s="149"/>
      <c r="J130" s="445">
        <f t="shared" si="15"/>
        <v>0</v>
      </c>
      <c r="K130" s="445">
        <f t="shared" si="16"/>
        <v>0</v>
      </c>
      <c r="L130" s="445">
        <f t="shared" si="17"/>
        <v>0</v>
      </c>
      <c r="M130" s="445">
        <f t="shared" si="18"/>
        <v>0</v>
      </c>
    </row>
    <row r="131" spans="2:13" ht="15" customHeight="1" x14ac:dyDescent="0.3">
      <c r="B131" s="70" t="str">
        <f t="shared" si="14"/>
        <v>!!!</v>
      </c>
      <c r="C131" s="260" t="str">
        <f>IF(ISERROR(IF(LEN(E131)&gt;0,VLOOKUP(TEXT($E131,0),'Angaben Stationen'!$E$14:$J$213,5,0),"")),"?",IF(LEN(E131)&gt;0,VLOOKUP(TEXT($E131,0),'Angaben Stationen'!$E$14:$J$213,5,0),""))</f>
        <v/>
      </c>
      <c r="D131" s="232" t="str">
        <f>IF(ISERROR(IF(LEN(E131)&gt;0,VLOOKUP(TEXT($E131,0),'Angaben Stationen'!$E$14:$J$213,6,0),"")),"STATION IST NICHT VORHANDEN",IF(LEN(E131)&gt;0,VLOOKUP(TEXT($E131,0),'Angaben Stationen'!$E$14:$J$213,6,0),""))</f>
        <v/>
      </c>
      <c r="E131" s="288"/>
      <c r="F131" s="216"/>
      <c r="G131" s="372"/>
      <c r="H131" s="149"/>
      <c r="J131" s="445">
        <f t="shared" si="15"/>
        <v>0</v>
      </c>
      <c r="K131" s="445">
        <f t="shared" si="16"/>
        <v>0</v>
      </c>
      <c r="L131" s="445">
        <f t="shared" si="17"/>
        <v>0</v>
      </c>
      <c r="M131" s="445">
        <f t="shared" si="18"/>
        <v>0</v>
      </c>
    </row>
    <row r="132" spans="2:13" ht="15" customHeight="1" x14ac:dyDescent="0.3">
      <c r="B132" s="70" t="str">
        <f t="shared" si="14"/>
        <v>!!!</v>
      </c>
      <c r="C132" s="260" t="str">
        <f>IF(ISERROR(IF(LEN(E132)&gt;0,VLOOKUP(TEXT($E132,0),'Angaben Stationen'!$E$14:$J$213,5,0),"")),"?",IF(LEN(E132)&gt;0,VLOOKUP(TEXT($E132,0),'Angaben Stationen'!$E$14:$J$213,5,0),""))</f>
        <v/>
      </c>
      <c r="D132" s="232" t="str">
        <f>IF(ISERROR(IF(LEN(E132)&gt;0,VLOOKUP(TEXT($E132,0),'Angaben Stationen'!$E$14:$J$213,6,0),"")),"STATION IST NICHT VORHANDEN",IF(LEN(E132)&gt;0,VLOOKUP(TEXT($E132,0),'Angaben Stationen'!$E$14:$J$213,6,0),""))</f>
        <v/>
      </c>
      <c r="E132" s="288"/>
      <c r="F132" s="216"/>
      <c r="G132" s="372"/>
      <c r="H132" s="149"/>
      <c r="J132" s="445">
        <f t="shared" si="15"/>
        <v>0</v>
      </c>
      <c r="K132" s="445">
        <f t="shared" si="16"/>
        <v>0</v>
      </c>
      <c r="L132" s="445">
        <f t="shared" si="17"/>
        <v>0</v>
      </c>
      <c r="M132" s="445">
        <f t="shared" si="18"/>
        <v>0</v>
      </c>
    </row>
    <row r="133" spans="2:13" ht="15" customHeight="1" x14ac:dyDescent="0.3">
      <c r="B133" s="70" t="str">
        <f t="shared" si="14"/>
        <v>!!!</v>
      </c>
      <c r="C133" s="260" t="str">
        <f>IF(ISERROR(IF(LEN(E133)&gt;0,VLOOKUP(TEXT($E133,0),'Angaben Stationen'!$E$14:$J$213,5,0),"")),"?",IF(LEN(E133)&gt;0,VLOOKUP(TEXT($E133,0),'Angaben Stationen'!$E$14:$J$213,5,0),""))</f>
        <v/>
      </c>
      <c r="D133" s="232" t="str">
        <f>IF(ISERROR(IF(LEN(E133)&gt;0,VLOOKUP(TEXT($E133,0),'Angaben Stationen'!$E$14:$J$213,6,0),"")),"STATION IST NICHT VORHANDEN",IF(LEN(E133)&gt;0,VLOOKUP(TEXT($E133,0),'Angaben Stationen'!$E$14:$J$213,6,0),""))</f>
        <v/>
      </c>
      <c r="E133" s="288"/>
      <c r="F133" s="216"/>
      <c r="G133" s="372"/>
      <c r="H133" s="149"/>
      <c r="J133" s="445">
        <f t="shared" si="15"/>
        <v>0</v>
      </c>
      <c r="K133" s="445">
        <f t="shared" si="16"/>
        <v>0</v>
      </c>
      <c r="L133" s="445">
        <f t="shared" si="17"/>
        <v>0</v>
      </c>
      <c r="M133" s="445">
        <f t="shared" si="18"/>
        <v>0</v>
      </c>
    </row>
    <row r="134" spans="2:13" ht="15" customHeight="1" x14ac:dyDescent="0.3">
      <c r="B134" s="70" t="str">
        <f t="shared" si="14"/>
        <v>!!!</v>
      </c>
      <c r="C134" s="260" t="str">
        <f>IF(ISERROR(IF(LEN(E134)&gt;0,VLOOKUP(TEXT($E134,0),'Angaben Stationen'!$E$14:$J$213,5,0),"")),"?",IF(LEN(E134)&gt;0,VLOOKUP(TEXT($E134,0),'Angaben Stationen'!$E$14:$J$213,5,0),""))</f>
        <v/>
      </c>
      <c r="D134" s="232" t="str">
        <f>IF(ISERROR(IF(LEN(E134)&gt;0,VLOOKUP(TEXT($E134,0),'Angaben Stationen'!$E$14:$J$213,6,0),"")),"STATION IST NICHT VORHANDEN",IF(LEN(E134)&gt;0,VLOOKUP(TEXT($E134,0),'Angaben Stationen'!$E$14:$J$213,6,0),""))</f>
        <v/>
      </c>
      <c r="E134" s="288"/>
      <c r="F134" s="216"/>
      <c r="G134" s="372"/>
      <c r="H134" s="149"/>
      <c r="J134" s="445">
        <f t="shared" si="15"/>
        <v>0</v>
      </c>
      <c r="K134" s="445">
        <f t="shared" si="16"/>
        <v>0</v>
      </c>
      <c r="L134" s="445">
        <f t="shared" si="17"/>
        <v>0</v>
      </c>
      <c r="M134" s="445">
        <f t="shared" si="18"/>
        <v>0</v>
      </c>
    </row>
    <row r="135" spans="2:13" ht="15" customHeight="1" x14ac:dyDescent="0.3">
      <c r="B135" s="70" t="str">
        <f t="shared" si="14"/>
        <v>!!!</v>
      </c>
      <c r="C135" s="260" t="str">
        <f>IF(ISERROR(IF(LEN(E135)&gt;0,VLOOKUP(TEXT($E135,0),'Angaben Stationen'!$E$14:$J$213,5,0),"")),"?",IF(LEN(E135)&gt;0,VLOOKUP(TEXT($E135,0),'Angaben Stationen'!$E$14:$J$213,5,0),""))</f>
        <v/>
      </c>
      <c r="D135" s="232" t="str">
        <f>IF(ISERROR(IF(LEN(E135)&gt;0,VLOOKUP(TEXT($E135,0),'Angaben Stationen'!$E$14:$J$213,6,0),"")),"STATION IST NICHT VORHANDEN",IF(LEN(E135)&gt;0,VLOOKUP(TEXT($E135,0),'Angaben Stationen'!$E$14:$J$213,6,0),""))</f>
        <v/>
      </c>
      <c r="E135" s="288"/>
      <c r="F135" s="216"/>
      <c r="G135" s="372"/>
      <c r="H135" s="149"/>
      <c r="J135" s="445">
        <f t="shared" si="15"/>
        <v>0</v>
      </c>
      <c r="K135" s="445">
        <f t="shared" si="16"/>
        <v>0</v>
      </c>
      <c r="L135" s="445">
        <f t="shared" si="17"/>
        <v>0</v>
      </c>
      <c r="M135" s="445">
        <f t="shared" si="18"/>
        <v>0</v>
      </c>
    </row>
    <row r="136" spans="2:13" ht="15" customHeight="1" x14ac:dyDescent="0.3">
      <c r="B136" s="70" t="str">
        <f t="shared" si="14"/>
        <v>!!!</v>
      </c>
      <c r="C136" s="260" t="str">
        <f>IF(ISERROR(IF(LEN(E136)&gt;0,VLOOKUP(TEXT($E136,0),'Angaben Stationen'!$E$14:$J$213,5,0),"")),"?",IF(LEN(E136)&gt;0,VLOOKUP(TEXT($E136,0),'Angaben Stationen'!$E$14:$J$213,5,0),""))</f>
        <v/>
      </c>
      <c r="D136" s="232" t="str">
        <f>IF(ISERROR(IF(LEN(E136)&gt;0,VLOOKUP(TEXT($E136,0),'Angaben Stationen'!$E$14:$J$213,6,0),"")),"STATION IST NICHT VORHANDEN",IF(LEN(E136)&gt;0,VLOOKUP(TEXT($E136,0),'Angaben Stationen'!$E$14:$J$213,6,0),""))</f>
        <v/>
      </c>
      <c r="E136" s="288"/>
      <c r="F136" s="216"/>
      <c r="G136" s="372"/>
      <c r="H136" s="149"/>
      <c r="J136" s="445">
        <f t="shared" si="15"/>
        <v>0</v>
      </c>
      <c r="K136" s="445">
        <f t="shared" si="16"/>
        <v>0</v>
      </c>
      <c r="L136" s="445">
        <f t="shared" si="17"/>
        <v>0</v>
      </c>
      <c r="M136" s="445">
        <f t="shared" si="18"/>
        <v>0</v>
      </c>
    </row>
    <row r="137" spans="2:13" ht="15" customHeight="1" x14ac:dyDescent="0.3">
      <c r="B137" s="70" t="str">
        <f t="shared" si="14"/>
        <v>!!!</v>
      </c>
      <c r="C137" s="260" t="str">
        <f>IF(ISERROR(IF(LEN(E137)&gt;0,VLOOKUP(TEXT($E137,0),'Angaben Stationen'!$E$14:$J$213,5,0),"")),"?",IF(LEN(E137)&gt;0,VLOOKUP(TEXT($E137,0),'Angaben Stationen'!$E$14:$J$213,5,0),""))</f>
        <v/>
      </c>
      <c r="D137" s="232" t="str">
        <f>IF(ISERROR(IF(LEN(E137)&gt;0,VLOOKUP(TEXT($E137,0),'Angaben Stationen'!$E$14:$J$213,6,0),"")),"STATION IST NICHT VORHANDEN",IF(LEN(E137)&gt;0,VLOOKUP(TEXT($E137,0),'Angaben Stationen'!$E$14:$J$213,6,0),""))</f>
        <v/>
      </c>
      <c r="E137" s="288"/>
      <c r="F137" s="216"/>
      <c r="G137" s="372"/>
      <c r="H137" s="149"/>
      <c r="J137" s="445">
        <f t="shared" si="15"/>
        <v>0</v>
      </c>
      <c r="K137" s="445">
        <f t="shared" si="16"/>
        <v>0</v>
      </c>
      <c r="L137" s="445">
        <f t="shared" si="17"/>
        <v>0</v>
      </c>
      <c r="M137" s="445">
        <f t="shared" si="18"/>
        <v>0</v>
      </c>
    </row>
    <row r="138" spans="2:13" ht="15" customHeight="1" x14ac:dyDescent="0.3">
      <c r="B138" s="70" t="str">
        <f t="shared" si="14"/>
        <v>!!!</v>
      </c>
      <c r="C138" s="260" t="str">
        <f>IF(ISERROR(IF(LEN(E138)&gt;0,VLOOKUP(TEXT($E138,0),'Angaben Stationen'!$E$14:$J$213,5,0),"")),"?",IF(LEN(E138)&gt;0,VLOOKUP(TEXT($E138,0),'Angaben Stationen'!$E$14:$J$213,5,0),""))</f>
        <v/>
      </c>
      <c r="D138" s="232" t="str">
        <f>IF(ISERROR(IF(LEN(E138)&gt;0,VLOOKUP(TEXT($E138,0),'Angaben Stationen'!$E$14:$J$213,6,0),"")),"STATION IST NICHT VORHANDEN",IF(LEN(E138)&gt;0,VLOOKUP(TEXT($E138,0),'Angaben Stationen'!$E$14:$J$213,6,0),""))</f>
        <v/>
      </c>
      <c r="E138" s="288"/>
      <c r="F138" s="216"/>
      <c r="G138" s="372"/>
      <c r="H138" s="149"/>
      <c r="J138" s="445">
        <f t="shared" si="15"/>
        <v>0</v>
      </c>
      <c r="K138" s="445">
        <f t="shared" si="16"/>
        <v>0</v>
      </c>
      <c r="L138" s="445">
        <f t="shared" si="17"/>
        <v>0</v>
      </c>
      <c r="M138" s="445">
        <f t="shared" si="18"/>
        <v>0</v>
      </c>
    </row>
    <row r="139" spans="2:13" ht="15" customHeight="1" x14ac:dyDescent="0.3">
      <c r="B139" s="70" t="str">
        <f t="shared" si="14"/>
        <v>!!!</v>
      </c>
      <c r="C139" s="260" t="str">
        <f>IF(ISERROR(IF(LEN(E139)&gt;0,VLOOKUP(TEXT($E139,0),'Angaben Stationen'!$E$14:$J$213,5,0),"")),"?",IF(LEN(E139)&gt;0,VLOOKUP(TEXT($E139,0),'Angaben Stationen'!$E$14:$J$213,5,0),""))</f>
        <v/>
      </c>
      <c r="D139" s="232" t="str">
        <f>IF(ISERROR(IF(LEN(E139)&gt;0,VLOOKUP(TEXT($E139,0),'Angaben Stationen'!$E$14:$J$213,6,0),"")),"STATION IST NICHT VORHANDEN",IF(LEN(E139)&gt;0,VLOOKUP(TEXT($E139,0),'Angaben Stationen'!$E$14:$J$213,6,0),""))</f>
        <v/>
      </c>
      <c r="E139" s="288"/>
      <c r="F139" s="216"/>
      <c r="G139" s="372"/>
      <c r="H139" s="149"/>
      <c r="J139" s="445">
        <f t="shared" si="15"/>
        <v>0</v>
      </c>
      <c r="K139" s="445">
        <f t="shared" si="16"/>
        <v>0</v>
      </c>
      <c r="L139" s="445">
        <f t="shared" si="17"/>
        <v>0</v>
      </c>
      <c r="M139" s="445">
        <f t="shared" si="18"/>
        <v>0</v>
      </c>
    </row>
    <row r="140" spans="2:13" ht="15" customHeight="1" x14ac:dyDescent="0.3">
      <c r="B140" s="70" t="str">
        <f t="shared" si="14"/>
        <v>!!!</v>
      </c>
      <c r="C140" s="260" t="str">
        <f>IF(ISERROR(IF(LEN(E140)&gt;0,VLOOKUP(TEXT($E140,0),'Angaben Stationen'!$E$14:$J$213,5,0),"")),"?",IF(LEN(E140)&gt;0,VLOOKUP(TEXT($E140,0),'Angaben Stationen'!$E$14:$J$213,5,0),""))</f>
        <v/>
      </c>
      <c r="D140" s="232" t="str">
        <f>IF(ISERROR(IF(LEN(E140)&gt;0,VLOOKUP(TEXT($E140,0),'Angaben Stationen'!$E$14:$J$213,6,0),"")),"STATION IST NICHT VORHANDEN",IF(LEN(E140)&gt;0,VLOOKUP(TEXT($E140,0),'Angaben Stationen'!$E$14:$J$213,6,0),""))</f>
        <v/>
      </c>
      <c r="E140" s="288"/>
      <c r="F140" s="216"/>
      <c r="G140" s="372"/>
      <c r="H140" s="149"/>
      <c r="J140" s="445">
        <f t="shared" si="15"/>
        <v>0</v>
      </c>
      <c r="K140" s="445">
        <f t="shared" si="16"/>
        <v>0</v>
      </c>
      <c r="L140" s="445">
        <f t="shared" si="17"/>
        <v>0</v>
      </c>
      <c r="M140" s="445">
        <f t="shared" si="18"/>
        <v>0</v>
      </c>
    </row>
    <row r="141" spans="2:13" ht="15" customHeight="1" x14ac:dyDescent="0.3">
      <c r="B141" s="70" t="str">
        <f t="shared" si="14"/>
        <v>!!!</v>
      </c>
      <c r="C141" s="260" t="str">
        <f>IF(ISERROR(IF(LEN(E141)&gt;0,VLOOKUP(TEXT($E141,0),'Angaben Stationen'!$E$14:$J$213,5,0),"")),"?",IF(LEN(E141)&gt;0,VLOOKUP(TEXT($E141,0),'Angaben Stationen'!$E$14:$J$213,5,0),""))</f>
        <v/>
      </c>
      <c r="D141" s="232" t="str">
        <f>IF(ISERROR(IF(LEN(E141)&gt;0,VLOOKUP(TEXT($E141,0),'Angaben Stationen'!$E$14:$J$213,6,0),"")),"STATION IST NICHT VORHANDEN",IF(LEN(E141)&gt;0,VLOOKUP(TEXT($E141,0),'Angaben Stationen'!$E$14:$J$213,6,0),""))</f>
        <v/>
      </c>
      <c r="E141" s="288"/>
      <c r="F141" s="216"/>
      <c r="G141" s="372"/>
      <c r="H141" s="149"/>
      <c r="J141" s="445">
        <f t="shared" si="15"/>
        <v>0</v>
      </c>
      <c r="K141" s="445">
        <f t="shared" si="16"/>
        <v>0</v>
      </c>
      <c r="L141" s="445">
        <f t="shared" si="17"/>
        <v>0</v>
      </c>
      <c r="M141" s="445">
        <f t="shared" si="18"/>
        <v>0</v>
      </c>
    </row>
    <row r="142" spans="2:13" ht="15" customHeight="1" x14ac:dyDescent="0.3">
      <c r="B142" s="70" t="str">
        <f t="shared" si="14"/>
        <v>!!!</v>
      </c>
      <c r="C142" s="260" t="str">
        <f>IF(ISERROR(IF(LEN(E142)&gt;0,VLOOKUP(TEXT($E142,0),'Angaben Stationen'!$E$14:$J$213,5,0),"")),"?",IF(LEN(E142)&gt;0,VLOOKUP(TEXT($E142,0),'Angaben Stationen'!$E$14:$J$213,5,0),""))</f>
        <v/>
      </c>
      <c r="D142" s="232" t="str">
        <f>IF(ISERROR(IF(LEN(E142)&gt;0,VLOOKUP(TEXT($E142,0),'Angaben Stationen'!$E$14:$J$213,6,0),"")),"STATION IST NICHT VORHANDEN",IF(LEN(E142)&gt;0,VLOOKUP(TEXT($E142,0),'Angaben Stationen'!$E$14:$J$213,6,0),""))</f>
        <v/>
      </c>
      <c r="E142" s="288"/>
      <c r="F142" s="216"/>
      <c r="G142" s="372"/>
      <c r="H142" s="149"/>
      <c r="J142" s="445">
        <f t="shared" si="15"/>
        <v>0</v>
      </c>
      <c r="K142" s="445">
        <f t="shared" si="16"/>
        <v>0</v>
      </c>
      <c r="L142" s="445">
        <f t="shared" si="17"/>
        <v>0</v>
      </c>
      <c r="M142" s="445">
        <f t="shared" si="18"/>
        <v>0</v>
      </c>
    </row>
    <row r="143" spans="2:13" ht="15" customHeight="1" x14ac:dyDescent="0.3">
      <c r="B143" s="70" t="str">
        <f t="shared" si="14"/>
        <v>!!!</v>
      </c>
      <c r="C143" s="260" t="str">
        <f>IF(ISERROR(IF(LEN(E143)&gt;0,VLOOKUP(TEXT($E143,0),'Angaben Stationen'!$E$14:$J$213,5,0),"")),"?",IF(LEN(E143)&gt;0,VLOOKUP(TEXT($E143,0),'Angaben Stationen'!$E$14:$J$213,5,0),""))</f>
        <v/>
      </c>
      <c r="D143" s="232" t="str">
        <f>IF(ISERROR(IF(LEN(E143)&gt;0,VLOOKUP(TEXT($E143,0),'Angaben Stationen'!$E$14:$J$213,6,0),"")),"STATION IST NICHT VORHANDEN",IF(LEN(E143)&gt;0,VLOOKUP(TEXT($E143,0),'Angaben Stationen'!$E$14:$J$213,6,0),""))</f>
        <v/>
      </c>
      <c r="E143" s="288"/>
      <c r="F143" s="216"/>
      <c r="G143" s="372"/>
      <c r="H143" s="149"/>
      <c r="J143" s="445">
        <f t="shared" si="15"/>
        <v>0</v>
      </c>
      <c r="K143" s="445">
        <f t="shared" si="16"/>
        <v>0</v>
      </c>
      <c r="L143" s="445">
        <f t="shared" si="17"/>
        <v>0</v>
      </c>
      <c r="M143" s="445">
        <f t="shared" si="18"/>
        <v>0</v>
      </c>
    </row>
    <row r="144" spans="2:13" ht="15" customHeight="1" x14ac:dyDescent="0.3">
      <c r="B144" s="70" t="str">
        <f t="shared" si="14"/>
        <v>!!!</v>
      </c>
      <c r="C144" s="260" t="str">
        <f>IF(ISERROR(IF(LEN(E144)&gt;0,VLOOKUP(TEXT($E144,0),'Angaben Stationen'!$E$14:$J$213,5,0),"")),"?",IF(LEN(E144)&gt;0,VLOOKUP(TEXT($E144,0),'Angaben Stationen'!$E$14:$J$213,5,0),""))</f>
        <v/>
      </c>
      <c r="D144" s="232" t="str">
        <f>IF(ISERROR(IF(LEN(E144)&gt;0,VLOOKUP(TEXT($E144,0),'Angaben Stationen'!$E$14:$J$213,6,0),"")),"STATION IST NICHT VORHANDEN",IF(LEN(E144)&gt;0,VLOOKUP(TEXT($E144,0),'Angaben Stationen'!$E$14:$J$213,6,0),""))</f>
        <v/>
      </c>
      <c r="E144" s="288"/>
      <c r="F144" s="216"/>
      <c r="G144" s="372"/>
      <c r="H144" s="149"/>
      <c r="J144" s="445">
        <f t="shared" ref="J144:J175" si="19">IF(LEN(B144)&gt;0,0,1)</f>
        <v>0</v>
      </c>
      <c r="K144" s="445">
        <f t="shared" ref="K144:K175" si="20">IF(LEN(E144)&gt;0,1,0)</f>
        <v>0</v>
      </c>
      <c r="L144" s="445">
        <f t="shared" ref="L144:L175" si="21">IF(LEN(F144)&gt;0,1,0)</f>
        <v>0</v>
      </c>
      <c r="M144" s="445">
        <f t="shared" ref="M144:M175" si="22">IF(LEN(G144)&gt;0,1,0)</f>
        <v>0</v>
      </c>
    </row>
    <row r="145" spans="2:13" ht="15" customHeight="1" x14ac:dyDescent="0.3">
      <c r="B145" s="70" t="str">
        <f t="shared" ref="B145:B208" si="23">IF(SUM(K145:M145)&lt;3,"!!!","")</f>
        <v>!!!</v>
      </c>
      <c r="C145" s="260" t="str">
        <f>IF(ISERROR(IF(LEN(E145)&gt;0,VLOOKUP(TEXT($E145,0),'Angaben Stationen'!$E$14:$J$213,5,0),"")),"?",IF(LEN(E145)&gt;0,VLOOKUP(TEXT($E145,0),'Angaben Stationen'!$E$14:$J$213,5,0),""))</f>
        <v/>
      </c>
      <c r="D145" s="232" t="str">
        <f>IF(ISERROR(IF(LEN(E145)&gt;0,VLOOKUP(TEXT($E145,0),'Angaben Stationen'!$E$14:$J$213,6,0),"")),"STATION IST NICHT VORHANDEN",IF(LEN(E145)&gt;0,VLOOKUP(TEXT($E145,0),'Angaben Stationen'!$E$14:$J$213,6,0),""))</f>
        <v/>
      </c>
      <c r="E145" s="288"/>
      <c r="F145" s="216"/>
      <c r="G145" s="372"/>
      <c r="H145" s="149"/>
      <c r="J145" s="445">
        <f t="shared" si="19"/>
        <v>0</v>
      </c>
      <c r="K145" s="445">
        <f t="shared" si="20"/>
        <v>0</v>
      </c>
      <c r="L145" s="445">
        <f t="shared" si="21"/>
        <v>0</v>
      </c>
      <c r="M145" s="445">
        <f t="shared" si="22"/>
        <v>0</v>
      </c>
    </row>
    <row r="146" spans="2:13" ht="15" customHeight="1" x14ac:dyDescent="0.3">
      <c r="B146" s="70" t="str">
        <f t="shared" si="23"/>
        <v>!!!</v>
      </c>
      <c r="C146" s="260" t="str">
        <f>IF(ISERROR(IF(LEN(E146)&gt;0,VLOOKUP(TEXT($E146,0),'Angaben Stationen'!$E$14:$J$213,5,0),"")),"?",IF(LEN(E146)&gt;0,VLOOKUP(TEXT($E146,0),'Angaben Stationen'!$E$14:$J$213,5,0),""))</f>
        <v/>
      </c>
      <c r="D146" s="232" t="str">
        <f>IF(ISERROR(IF(LEN(E146)&gt;0,VLOOKUP(TEXT($E146,0),'Angaben Stationen'!$E$14:$J$213,6,0),"")),"STATION IST NICHT VORHANDEN",IF(LEN(E146)&gt;0,VLOOKUP(TEXT($E146,0),'Angaben Stationen'!$E$14:$J$213,6,0),""))</f>
        <v/>
      </c>
      <c r="E146" s="288"/>
      <c r="F146" s="216"/>
      <c r="G146" s="372"/>
      <c r="H146" s="149"/>
      <c r="J146" s="445">
        <f t="shared" si="19"/>
        <v>0</v>
      </c>
      <c r="K146" s="445">
        <f t="shared" si="20"/>
        <v>0</v>
      </c>
      <c r="L146" s="445">
        <f t="shared" si="21"/>
        <v>0</v>
      </c>
      <c r="M146" s="445">
        <f t="shared" si="22"/>
        <v>0</v>
      </c>
    </row>
    <row r="147" spans="2:13" ht="15" customHeight="1" x14ac:dyDescent="0.3">
      <c r="B147" s="70" t="str">
        <f t="shared" si="23"/>
        <v>!!!</v>
      </c>
      <c r="C147" s="260" t="str">
        <f>IF(ISERROR(IF(LEN(E147)&gt;0,VLOOKUP(TEXT($E147,0),'Angaben Stationen'!$E$14:$J$213,5,0),"")),"?",IF(LEN(E147)&gt;0,VLOOKUP(TEXT($E147,0),'Angaben Stationen'!$E$14:$J$213,5,0),""))</f>
        <v/>
      </c>
      <c r="D147" s="232" t="str">
        <f>IF(ISERROR(IF(LEN(E147)&gt;0,VLOOKUP(TEXT($E147,0),'Angaben Stationen'!$E$14:$J$213,6,0),"")),"STATION IST NICHT VORHANDEN",IF(LEN(E147)&gt;0,VLOOKUP(TEXT($E147,0),'Angaben Stationen'!$E$14:$J$213,6,0),""))</f>
        <v/>
      </c>
      <c r="E147" s="288"/>
      <c r="F147" s="216"/>
      <c r="G147" s="372"/>
      <c r="H147" s="149"/>
      <c r="J147" s="445">
        <f t="shared" si="19"/>
        <v>0</v>
      </c>
      <c r="K147" s="445">
        <f t="shared" si="20"/>
        <v>0</v>
      </c>
      <c r="L147" s="445">
        <f t="shared" si="21"/>
        <v>0</v>
      </c>
      <c r="M147" s="445">
        <f t="shared" si="22"/>
        <v>0</v>
      </c>
    </row>
    <row r="148" spans="2:13" ht="15" customHeight="1" x14ac:dyDescent="0.3">
      <c r="B148" s="70" t="str">
        <f t="shared" si="23"/>
        <v>!!!</v>
      </c>
      <c r="C148" s="260" t="str">
        <f>IF(ISERROR(IF(LEN(E148)&gt;0,VLOOKUP(TEXT($E148,0),'Angaben Stationen'!$E$14:$J$213,5,0),"")),"?",IF(LEN(E148)&gt;0,VLOOKUP(TEXT($E148,0),'Angaben Stationen'!$E$14:$J$213,5,0),""))</f>
        <v/>
      </c>
      <c r="D148" s="232" t="str">
        <f>IF(ISERROR(IF(LEN(E148)&gt;0,VLOOKUP(TEXT($E148,0),'Angaben Stationen'!$E$14:$J$213,6,0),"")),"STATION IST NICHT VORHANDEN",IF(LEN(E148)&gt;0,VLOOKUP(TEXT($E148,0),'Angaben Stationen'!$E$14:$J$213,6,0),""))</f>
        <v/>
      </c>
      <c r="E148" s="288"/>
      <c r="F148" s="216"/>
      <c r="G148" s="372"/>
      <c r="H148" s="149"/>
      <c r="J148" s="445">
        <f t="shared" si="19"/>
        <v>0</v>
      </c>
      <c r="K148" s="445">
        <f t="shared" si="20"/>
        <v>0</v>
      </c>
      <c r="L148" s="445">
        <f t="shared" si="21"/>
        <v>0</v>
      </c>
      <c r="M148" s="445">
        <f t="shared" si="22"/>
        <v>0</v>
      </c>
    </row>
    <row r="149" spans="2:13" ht="15" customHeight="1" x14ac:dyDescent="0.3">
      <c r="B149" s="70" t="str">
        <f t="shared" si="23"/>
        <v>!!!</v>
      </c>
      <c r="C149" s="260" t="str">
        <f>IF(ISERROR(IF(LEN(E149)&gt;0,VLOOKUP(TEXT($E149,0),'Angaben Stationen'!$E$14:$J$213,5,0),"")),"?",IF(LEN(E149)&gt;0,VLOOKUP(TEXT($E149,0),'Angaben Stationen'!$E$14:$J$213,5,0),""))</f>
        <v/>
      </c>
      <c r="D149" s="232" t="str">
        <f>IF(ISERROR(IF(LEN(E149)&gt;0,VLOOKUP(TEXT($E149,0),'Angaben Stationen'!$E$14:$J$213,6,0),"")),"STATION IST NICHT VORHANDEN",IF(LEN(E149)&gt;0,VLOOKUP(TEXT($E149,0),'Angaben Stationen'!$E$14:$J$213,6,0),""))</f>
        <v/>
      </c>
      <c r="E149" s="288"/>
      <c r="F149" s="216"/>
      <c r="G149" s="372"/>
      <c r="H149" s="149"/>
      <c r="J149" s="445">
        <f t="shared" si="19"/>
        <v>0</v>
      </c>
      <c r="K149" s="445">
        <f t="shared" si="20"/>
        <v>0</v>
      </c>
      <c r="L149" s="445">
        <f t="shared" si="21"/>
        <v>0</v>
      </c>
      <c r="M149" s="445">
        <f t="shared" si="22"/>
        <v>0</v>
      </c>
    </row>
    <row r="150" spans="2:13" ht="15" customHeight="1" x14ac:dyDescent="0.3">
      <c r="B150" s="70" t="str">
        <f t="shared" si="23"/>
        <v>!!!</v>
      </c>
      <c r="C150" s="260" t="str">
        <f>IF(ISERROR(IF(LEN(E150)&gt;0,VLOOKUP(TEXT($E150,0),'Angaben Stationen'!$E$14:$J$213,5,0),"")),"?",IF(LEN(E150)&gt;0,VLOOKUP(TEXT($E150,0),'Angaben Stationen'!$E$14:$J$213,5,0),""))</f>
        <v/>
      </c>
      <c r="D150" s="232" t="str">
        <f>IF(ISERROR(IF(LEN(E150)&gt;0,VLOOKUP(TEXT($E150,0),'Angaben Stationen'!$E$14:$J$213,6,0),"")),"STATION IST NICHT VORHANDEN",IF(LEN(E150)&gt;0,VLOOKUP(TEXT($E150,0),'Angaben Stationen'!$E$14:$J$213,6,0),""))</f>
        <v/>
      </c>
      <c r="E150" s="288"/>
      <c r="F150" s="216"/>
      <c r="G150" s="372"/>
      <c r="H150" s="149"/>
      <c r="J150" s="445">
        <f t="shared" si="19"/>
        <v>0</v>
      </c>
      <c r="K150" s="445">
        <f t="shared" si="20"/>
        <v>0</v>
      </c>
      <c r="L150" s="445">
        <f t="shared" si="21"/>
        <v>0</v>
      </c>
      <c r="M150" s="445">
        <f t="shared" si="22"/>
        <v>0</v>
      </c>
    </row>
    <row r="151" spans="2:13" ht="15" customHeight="1" x14ac:dyDescent="0.3">
      <c r="B151" s="70" t="str">
        <f t="shared" si="23"/>
        <v>!!!</v>
      </c>
      <c r="C151" s="260" t="str">
        <f>IF(ISERROR(IF(LEN(E151)&gt;0,VLOOKUP(TEXT($E151,0),'Angaben Stationen'!$E$14:$J$213,5,0),"")),"?",IF(LEN(E151)&gt;0,VLOOKUP(TEXT($E151,0),'Angaben Stationen'!$E$14:$J$213,5,0),""))</f>
        <v/>
      </c>
      <c r="D151" s="232" t="str">
        <f>IF(ISERROR(IF(LEN(E151)&gt;0,VLOOKUP(TEXT($E151,0),'Angaben Stationen'!$E$14:$J$213,6,0),"")),"STATION IST NICHT VORHANDEN",IF(LEN(E151)&gt;0,VLOOKUP(TEXT($E151,0),'Angaben Stationen'!$E$14:$J$213,6,0),""))</f>
        <v/>
      </c>
      <c r="E151" s="288"/>
      <c r="F151" s="216"/>
      <c r="G151" s="372"/>
      <c r="H151" s="149"/>
      <c r="J151" s="445">
        <f t="shared" si="19"/>
        <v>0</v>
      </c>
      <c r="K151" s="445">
        <f t="shared" si="20"/>
        <v>0</v>
      </c>
      <c r="L151" s="445">
        <f t="shared" si="21"/>
        <v>0</v>
      </c>
      <c r="M151" s="445">
        <f t="shared" si="22"/>
        <v>0</v>
      </c>
    </row>
    <row r="152" spans="2:13" ht="15" customHeight="1" x14ac:dyDescent="0.3">
      <c r="B152" s="70" t="str">
        <f t="shared" si="23"/>
        <v>!!!</v>
      </c>
      <c r="C152" s="260" t="str">
        <f>IF(ISERROR(IF(LEN(E152)&gt;0,VLOOKUP(TEXT($E152,0),'Angaben Stationen'!$E$14:$J$213,5,0),"")),"?",IF(LEN(E152)&gt;0,VLOOKUP(TEXT($E152,0),'Angaben Stationen'!$E$14:$J$213,5,0),""))</f>
        <v/>
      </c>
      <c r="D152" s="232" t="str">
        <f>IF(ISERROR(IF(LEN(E152)&gt;0,VLOOKUP(TEXT($E152,0),'Angaben Stationen'!$E$14:$J$213,6,0),"")),"STATION IST NICHT VORHANDEN",IF(LEN(E152)&gt;0,VLOOKUP(TEXT($E152,0),'Angaben Stationen'!$E$14:$J$213,6,0),""))</f>
        <v/>
      </c>
      <c r="E152" s="288"/>
      <c r="F152" s="216"/>
      <c r="G152" s="372"/>
      <c r="H152" s="149"/>
      <c r="J152" s="445">
        <f t="shared" si="19"/>
        <v>0</v>
      </c>
      <c r="K152" s="445">
        <f t="shared" si="20"/>
        <v>0</v>
      </c>
      <c r="L152" s="445">
        <f t="shared" si="21"/>
        <v>0</v>
      </c>
      <c r="M152" s="445">
        <f t="shared" si="22"/>
        <v>0</v>
      </c>
    </row>
    <row r="153" spans="2:13" ht="15" customHeight="1" x14ac:dyDescent="0.3">
      <c r="B153" s="70" t="str">
        <f t="shared" si="23"/>
        <v>!!!</v>
      </c>
      <c r="C153" s="260" t="str">
        <f>IF(ISERROR(IF(LEN(E153)&gt;0,VLOOKUP(TEXT($E153,0),'Angaben Stationen'!$E$14:$J$213,5,0),"")),"?",IF(LEN(E153)&gt;0,VLOOKUP(TEXT($E153,0),'Angaben Stationen'!$E$14:$J$213,5,0),""))</f>
        <v/>
      </c>
      <c r="D153" s="232" t="str">
        <f>IF(ISERROR(IF(LEN(E153)&gt;0,VLOOKUP(TEXT($E153,0),'Angaben Stationen'!$E$14:$J$213,6,0),"")),"STATION IST NICHT VORHANDEN",IF(LEN(E153)&gt;0,VLOOKUP(TEXT($E153,0),'Angaben Stationen'!$E$14:$J$213,6,0),""))</f>
        <v/>
      </c>
      <c r="E153" s="288"/>
      <c r="F153" s="216"/>
      <c r="G153" s="372"/>
      <c r="H153" s="149"/>
      <c r="J153" s="445">
        <f t="shared" si="19"/>
        <v>0</v>
      </c>
      <c r="K153" s="445">
        <f t="shared" si="20"/>
        <v>0</v>
      </c>
      <c r="L153" s="445">
        <f t="shared" si="21"/>
        <v>0</v>
      </c>
      <c r="M153" s="445">
        <f t="shared" si="22"/>
        <v>0</v>
      </c>
    </row>
    <row r="154" spans="2:13" ht="15" customHeight="1" x14ac:dyDescent="0.3">
      <c r="B154" s="70" t="str">
        <f t="shared" si="23"/>
        <v>!!!</v>
      </c>
      <c r="C154" s="260" t="str">
        <f>IF(ISERROR(IF(LEN(E154)&gt;0,VLOOKUP(TEXT($E154,0),'Angaben Stationen'!$E$14:$J$213,5,0),"")),"?",IF(LEN(E154)&gt;0,VLOOKUP(TEXT($E154,0),'Angaben Stationen'!$E$14:$J$213,5,0),""))</f>
        <v/>
      </c>
      <c r="D154" s="232" t="str">
        <f>IF(ISERROR(IF(LEN(E154)&gt;0,VLOOKUP(TEXT($E154,0),'Angaben Stationen'!$E$14:$J$213,6,0),"")),"STATION IST NICHT VORHANDEN",IF(LEN(E154)&gt;0,VLOOKUP(TEXT($E154,0),'Angaben Stationen'!$E$14:$J$213,6,0),""))</f>
        <v/>
      </c>
      <c r="E154" s="288"/>
      <c r="F154" s="216"/>
      <c r="G154" s="372"/>
      <c r="H154" s="149"/>
      <c r="J154" s="445">
        <f t="shared" si="19"/>
        <v>0</v>
      </c>
      <c r="K154" s="445">
        <f t="shared" si="20"/>
        <v>0</v>
      </c>
      <c r="L154" s="445">
        <f t="shared" si="21"/>
        <v>0</v>
      </c>
      <c r="M154" s="445">
        <f t="shared" si="22"/>
        <v>0</v>
      </c>
    </row>
    <row r="155" spans="2:13" ht="15" customHeight="1" x14ac:dyDescent="0.3">
      <c r="B155" s="70" t="str">
        <f t="shared" si="23"/>
        <v>!!!</v>
      </c>
      <c r="C155" s="260" t="str">
        <f>IF(ISERROR(IF(LEN(E155)&gt;0,VLOOKUP(TEXT($E155,0),'Angaben Stationen'!$E$14:$J$213,5,0),"")),"?",IF(LEN(E155)&gt;0,VLOOKUP(TEXT($E155,0),'Angaben Stationen'!$E$14:$J$213,5,0),""))</f>
        <v/>
      </c>
      <c r="D155" s="232" t="str">
        <f>IF(ISERROR(IF(LEN(E155)&gt;0,VLOOKUP(TEXT($E155,0),'Angaben Stationen'!$E$14:$J$213,6,0),"")),"STATION IST NICHT VORHANDEN",IF(LEN(E155)&gt;0,VLOOKUP(TEXT($E155,0),'Angaben Stationen'!$E$14:$J$213,6,0),""))</f>
        <v/>
      </c>
      <c r="E155" s="288"/>
      <c r="F155" s="216"/>
      <c r="G155" s="372"/>
      <c r="H155" s="149"/>
      <c r="J155" s="445">
        <f t="shared" si="19"/>
        <v>0</v>
      </c>
      <c r="K155" s="445">
        <f t="shared" si="20"/>
        <v>0</v>
      </c>
      <c r="L155" s="445">
        <f t="shared" si="21"/>
        <v>0</v>
      </c>
      <c r="M155" s="445">
        <f t="shared" si="22"/>
        <v>0</v>
      </c>
    </row>
    <row r="156" spans="2:13" ht="15" customHeight="1" x14ac:dyDescent="0.3">
      <c r="B156" s="70" t="str">
        <f t="shared" si="23"/>
        <v>!!!</v>
      </c>
      <c r="C156" s="260" t="str">
        <f>IF(ISERROR(IF(LEN(E156)&gt;0,VLOOKUP(TEXT($E156,0),'Angaben Stationen'!$E$14:$J$213,5,0),"")),"?",IF(LEN(E156)&gt;0,VLOOKUP(TEXT($E156,0),'Angaben Stationen'!$E$14:$J$213,5,0),""))</f>
        <v/>
      </c>
      <c r="D156" s="232" t="str">
        <f>IF(ISERROR(IF(LEN(E156)&gt;0,VLOOKUP(TEXT($E156,0),'Angaben Stationen'!$E$14:$J$213,6,0),"")),"STATION IST NICHT VORHANDEN",IF(LEN(E156)&gt;0,VLOOKUP(TEXT($E156,0),'Angaben Stationen'!$E$14:$J$213,6,0),""))</f>
        <v/>
      </c>
      <c r="E156" s="288"/>
      <c r="F156" s="216"/>
      <c r="G156" s="372"/>
      <c r="H156" s="149"/>
      <c r="J156" s="445">
        <f t="shared" si="19"/>
        <v>0</v>
      </c>
      <c r="K156" s="445">
        <f t="shared" si="20"/>
        <v>0</v>
      </c>
      <c r="L156" s="445">
        <f t="shared" si="21"/>
        <v>0</v>
      </c>
      <c r="M156" s="445">
        <f t="shared" si="22"/>
        <v>0</v>
      </c>
    </row>
    <row r="157" spans="2:13" ht="15" customHeight="1" x14ac:dyDescent="0.3">
      <c r="B157" s="70" t="str">
        <f t="shared" si="23"/>
        <v>!!!</v>
      </c>
      <c r="C157" s="260" t="str">
        <f>IF(ISERROR(IF(LEN(E157)&gt;0,VLOOKUP(TEXT($E157,0),'Angaben Stationen'!$E$14:$J$213,5,0),"")),"?",IF(LEN(E157)&gt;0,VLOOKUP(TEXT($E157,0),'Angaben Stationen'!$E$14:$J$213,5,0),""))</f>
        <v/>
      </c>
      <c r="D157" s="232" t="str">
        <f>IF(ISERROR(IF(LEN(E157)&gt;0,VLOOKUP(TEXT($E157,0),'Angaben Stationen'!$E$14:$J$213,6,0),"")),"STATION IST NICHT VORHANDEN",IF(LEN(E157)&gt;0,VLOOKUP(TEXT($E157,0),'Angaben Stationen'!$E$14:$J$213,6,0),""))</f>
        <v/>
      </c>
      <c r="E157" s="288"/>
      <c r="F157" s="216"/>
      <c r="G157" s="372"/>
      <c r="H157" s="149"/>
      <c r="J157" s="445">
        <f t="shared" si="19"/>
        <v>0</v>
      </c>
      <c r="K157" s="445">
        <f t="shared" si="20"/>
        <v>0</v>
      </c>
      <c r="L157" s="445">
        <f t="shared" si="21"/>
        <v>0</v>
      </c>
      <c r="M157" s="445">
        <f t="shared" si="22"/>
        <v>0</v>
      </c>
    </row>
    <row r="158" spans="2:13" ht="15" customHeight="1" x14ac:dyDescent="0.3">
      <c r="B158" s="70" t="str">
        <f t="shared" si="23"/>
        <v>!!!</v>
      </c>
      <c r="C158" s="260" t="str">
        <f>IF(ISERROR(IF(LEN(E158)&gt;0,VLOOKUP(TEXT($E158,0),'Angaben Stationen'!$E$14:$J$213,5,0),"")),"?",IF(LEN(E158)&gt;0,VLOOKUP(TEXT($E158,0),'Angaben Stationen'!$E$14:$J$213,5,0),""))</f>
        <v/>
      </c>
      <c r="D158" s="232" t="str">
        <f>IF(ISERROR(IF(LEN(E158)&gt;0,VLOOKUP(TEXT($E158,0),'Angaben Stationen'!$E$14:$J$213,6,0),"")),"STATION IST NICHT VORHANDEN",IF(LEN(E158)&gt;0,VLOOKUP(TEXT($E158,0),'Angaben Stationen'!$E$14:$J$213,6,0),""))</f>
        <v/>
      </c>
      <c r="E158" s="288"/>
      <c r="F158" s="216"/>
      <c r="G158" s="372"/>
      <c r="H158" s="149"/>
      <c r="J158" s="445">
        <f t="shared" si="19"/>
        <v>0</v>
      </c>
      <c r="K158" s="445">
        <f t="shared" si="20"/>
        <v>0</v>
      </c>
      <c r="L158" s="445">
        <f t="shared" si="21"/>
        <v>0</v>
      </c>
      <c r="M158" s="445">
        <f t="shared" si="22"/>
        <v>0</v>
      </c>
    </row>
    <row r="159" spans="2:13" ht="15" customHeight="1" x14ac:dyDescent="0.3">
      <c r="B159" s="70" t="str">
        <f t="shared" si="23"/>
        <v>!!!</v>
      </c>
      <c r="C159" s="260" t="str">
        <f>IF(ISERROR(IF(LEN(E159)&gt;0,VLOOKUP(TEXT($E159,0),'Angaben Stationen'!$E$14:$J$213,5,0),"")),"?",IF(LEN(E159)&gt;0,VLOOKUP(TEXT($E159,0),'Angaben Stationen'!$E$14:$J$213,5,0),""))</f>
        <v/>
      </c>
      <c r="D159" s="232" t="str">
        <f>IF(ISERROR(IF(LEN(E159)&gt;0,VLOOKUP(TEXT($E159,0),'Angaben Stationen'!$E$14:$J$213,6,0),"")),"STATION IST NICHT VORHANDEN",IF(LEN(E159)&gt;0,VLOOKUP(TEXT($E159,0),'Angaben Stationen'!$E$14:$J$213,6,0),""))</f>
        <v/>
      </c>
      <c r="E159" s="288"/>
      <c r="F159" s="216"/>
      <c r="G159" s="372"/>
      <c r="H159" s="149"/>
      <c r="J159" s="445">
        <f t="shared" si="19"/>
        <v>0</v>
      </c>
      <c r="K159" s="445">
        <f t="shared" si="20"/>
        <v>0</v>
      </c>
      <c r="L159" s="445">
        <f t="shared" si="21"/>
        <v>0</v>
      </c>
      <c r="M159" s="445">
        <f t="shared" si="22"/>
        <v>0</v>
      </c>
    </row>
    <row r="160" spans="2:13" ht="15" customHeight="1" x14ac:dyDescent="0.3">
      <c r="B160" s="70" t="str">
        <f t="shared" si="23"/>
        <v>!!!</v>
      </c>
      <c r="C160" s="260" t="str">
        <f>IF(ISERROR(IF(LEN(E160)&gt;0,VLOOKUP(TEXT($E160,0),'Angaben Stationen'!$E$14:$J$213,5,0),"")),"?",IF(LEN(E160)&gt;0,VLOOKUP(TEXT($E160,0),'Angaben Stationen'!$E$14:$J$213,5,0),""))</f>
        <v/>
      </c>
      <c r="D160" s="232" t="str">
        <f>IF(ISERROR(IF(LEN(E160)&gt;0,VLOOKUP(TEXT($E160,0),'Angaben Stationen'!$E$14:$J$213,6,0),"")),"STATION IST NICHT VORHANDEN",IF(LEN(E160)&gt;0,VLOOKUP(TEXT($E160,0),'Angaben Stationen'!$E$14:$J$213,6,0),""))</f>
        <v/>
      </c>
      <c r="E160" s="288"/>
      <c r="F160" s="216"/>
      <c r="G160" s="372"/>
      <c r="H160" s="149"/>
      <c r="J160" s="445">
        <f t="shared" si="19"/>
        <v>0</v>
      </c>
      <c r="K160" s="445">
        <f t="shared" si="20"/>
        <v>0</v>
      </c>
      <c r="L160" s="445">
        <f t="shared" si="21"/>
        <v>0</v>
      </c>
      <c r="M160" s="445">
        <f t="shared" si="22"/>
        <v>0</v>
      </c>
    </row>
    <row r="161" spans="2:13" ht="15" customHeight="1" x14ac:dyDescent="0.3">
      <c r="B161" s="70" t="str">
        <f t="shared" si="23"/>
        <v>!!!</v>
      </c>
      <c r="C161" s="260" t="str">
        <f>IF(ISERROR(IF(LEN(E161)&gt;0,VLOOKUP(TEXT($E161,0),'Angaben Stationen'!$E$14:$J$213,5,0),"")),"?",IF(LEN(E161)&gt;0,VLOOKUP(TEXT($E161,0),'Angaben Stationen'!$E$14:$J$213,5,0),""))</f>
        <v/>
      </c>
      <c r="D161" s="232" t="str">
        <f>IF(ISERROR(IF(LEN(E161)&gt;0,VLOOKUP(TEXT($E161,0),'Angaben Stationen'!$E$14:$J$213,6,0),"")),"STATION IST NICHT VORHANDEN",IF(LEN(E161)&gt;0,VLOOKUP(TEXT($E161,0),'Angaben Stationen'!$E$14:$J$213,6,0),""))</f>
        <v/>
      </c>
      <c r="E161" s="288"/>
      <c r="F161" s="216"/>
      <c r="G161" s="372"/>
      <c r="H161" s="149"/>
      <c r="J161" s="445">
        <f t="shared" si="19"/>
        <v>0</v>
      </c>
      <c r="K161" s="445">
        <f t="shared" si="20"/>
        <v>0</v>
      </c>
      <c r="L161" s="445">
        <f t="shared" si="21"/>
        <v>0</v>
      </c>
      <c r="M161" s="445">
        <f t="shared" si="22"/>
        <v>0</v>
      </c>
    </row>
    <row r="162" spans="2:13" ht="15" customHeight="1" x14ac:dyDescent="0.3">
      <c r="B162" s="70" t="str">
        <f t="shared" si="23"/>
        <v>!!!</v>
      </c>
      <c r="C162" s="260" t="str">
        <f>IF(ISERROR(IF(LEN(E162)&gt;0,VLOOKUP(TEXT($E162,0),'Angaben Stationen'!$E$14:$J$213,5,0),"")),"?",IF(LEN(E162)&gt;0,VLOOKUP(TEXT($E162,0),'Angaben Stationen'!$E$14:$J$213,5,0),""))</f>
        <v/>
      </c>
      <c r="D162" s="232" t="str">
        <f>IF(ISERROR(IF(LEN(E162)&gt;0,VLOOKUP(TEXT($E162,0),'Angaben Stationen'!$E$14:$J$213,6,0),"")),"STATION IST NICHT VORHANDEN",IF(LEN(E162)&gt;0,VLOOKUP(TEXT($E162,0),'Angaben Stationen'!$E$14:$J$213,6,0),""))</f>
        <v/>
      </c>
      <c r="E162" s="288"/>
      <c r="F162" s="216"/>
      <c r="G162" s="372"/>
      <c r="H162" s="149"/>
      <c r="J162" s="445">
        <f t="shared" si="19"/>
        <v>0</v>
      </c>
      <c r="K162" s="445">
        <f t="shared" si="20"/>
        <v>0</v>
      </c>
      <c r="L162" s="445">
        <f t="shared" si="21"/>
        <v>0</v>
      </c>
      <c r="M162" s="445">
        <f t="shared" si="22"/>
        <v>0</v>
      </c>
    </row>
    <row r="163" spans="2:13" ht="15" customHeight="1" x14ac:dyDescent="0.3">
      <c r="B163" s="70" t="str">
        <f t="shared" si="23"/>
        <v>!!!</v>
      </c>
      <c r="C163" s="260" t="str">
        <f>IF(ISERROR(IF(LEN(E163)&gt;0,VLOOKUP(TEXT($E163,0),'Angaben Stationen'!$E$14:$J$213,5,0),"")),"?",IF(LEN(E163)&gt;0,VLOOKUP(TEXT($E163,0),'Angaben Stationen'!$E$14:$J$213,5,0),""))</f>
        <v/>
      </c>
      <c r="D163" s="232" t="str">
        <f>IF(ISERROR(IF(LEN(E163)&gt;0,VLOOKUP(TEXT($E163,0),'Angaben Stationen'!$E$14:$J$213,6,0),"")),"STATION IST NICHT VORHANDEN",IF(LEN(E163)&gt;0,VLOOKUP(TEXT($E163,0),'Angaben Stationen'!$E$14:$J$213,6,0),""))</f>
        <v/>
      </c>
      <c r="E163" s="288"/>
      <c r="F163" s="216"/>
      <c r="G163" s="372"/>
      <c r="H163" s="149"/>
      <c r="J163" s="445">
        <f t="shared" si="19"/>
        <v>0</v>
      </c>
      <c r="K163" s="445">
        <f t="shared" si="20"/>
        <v>0</v>
      </c>
      <c r="L163" s="445">
        <f t="shared" si="21"/>
        <v>0</v>
      </c>
      <c r="M163" s="445">
        <f t="shared" si="22"/>
        <v>0</v>
      </c>
    </row>
    <row r="164" spans="2:13" ht="15" customHeight="1" x14ac:dyDescent="0.3">
      <c r="B164" s="70" t="str">
        <f t="shared" si="23"/>
        <v>!!!</v>
      </c>
      <c r="C164" s="260" t="str">
        <f>IF(ISERROR(IF(LEN(E164)&gt;0,VLOOKUP(TEXT($E164,0),'Angaben Stationen'!$E$14:$J$213,5,0),"")),"?",IF(LEN(E164)&gt;0,VLOOKUP(TEXT($E164,0),'Angaben Stationen'!$E$14:$J$213,5,0),""))</f>
        <v/>
      </c>
      <c r="D164" s="232" t="str">
        <f>IF(ISERROR(IF(LEN(E164)&gt;0,VLOOKUP(TEXT($E164,0),'Angaben Stationen'!$E$14:$J$213,6,0),"")),"STATION IST NICHT VORHANDEN",IF(LEN(E164)&gt;0,VLOOKUP(TEXT($E164,0),'Angaben Stationen'!$E$14:$J$213,6,0),""))</f>
        <v/>
      </c>
      <c r="E164" s="288"/>
      <c r="F164" s="216"/>
      <c r="G164" s="372"/>
      <c r="H164" s="149"/>
      <c r="J164" s="445">
        <f t="shared" si="19"/>
        <v>0</v>
      </c>
      <c r="K164" s="445">
        <f t="shared" si="20"/>
        <v>0</v>
      </c>
      <c r="L164" s="445">
        <f t="shared" si="21"/>
        <v>0</v>
      </c>
      <c r="M164" s="445">
        <f t="shared" si="22"/>
        <v>0</v>
      </c>
    </row>
    <row r="165" spans="2:13" ht="15" customHeight="1" x14ac:dyDescent="0.3">
      <c r="B165" s="70" t="str">
        <f t="shared" si="23"/>
        <v>!!!</v>
      </c>
      <c r="C165" s="260" t="str">
        <f>IF(ISERROR(IF(LEN(E165)&gt;0,VLOOKUP(TEXT($E165,0),'Angaben Stationen'!$E$14:$J$213,5,0),"")),"?",IF(LEN(E165)&gt;0,VLOOKUP(TEXT($E165,0),'Angaben Stationen'!$E$14:$J$213,5,0),""))</f>
        <v/>
      </c>
      <c r="D165" s="232" t="str">
        <f>IF(ISERROR(IF(LEN(E165)&gt;0,VLOOKUP(TEXT($E165,0),'Angaben Stationen'!$E$14:$J$213,6,0),"")),"STATION IST NICHT VORHANDEN",IF(LEN(E165)&gt;0,VLOOKUP(TEXT($E165,0),'Angaben Stationen'!$E$14:$J$213,6,0),""))</f>
        <v/>
      </c>
      <c r="E165" s="288"/>
      <c r="F165" s="216"/>
      <c r="G165" s="372"/>
      <c r="H165" s="149"/>
      <c r="J165" s="445">
        <f t="shared" si="19"/>
        <v>0</v>
      </c>
      <c r="K165" s="445">
        <f t="shared" si="20"/>
        <v>0</v>
      </c>
      <c r="L165" s="445">
        <f t="shared" si="21"/>
        <v>0</v>
      </c>
      <c r="M165" s="445">
        <f t="shared" si="22"/>
        <v>0</v>
      </c>
    </row>
    <row r="166" spans="2:13" ht="15" customHeight="1" x14ac:dyDescent="0.3">
      <c r="B166" s="70" t="str">
        <f t="shared" si="23"/>
        <v>!!!</v>
      </c>
      <c r="C166" s="260" t="str">
        <f>IF(ISERROR(IF(LEN(E166)&gt;0,VLOOKUP(TEXT($E166,0),'Angaben Stationen'!$E$14:$J$213,5,0),"")),"?",IF(LEN(E166)&gt;0,VLOOKUP(TEXT($E166,0),'Angaben Stationen'!$E$14:$J$213,5,0),""))</f>
        <v/>
      </c>
      <c r="D166" s="232" t="str">
        <f>IF(ISERROR(IF(LEN(E166)&gt;0,VLOOKUP(TEXT($E166,0),'Angaben Stationen'!$E$14:$J$213,6,0),"")),"STATION IST NICHT VORHANDEN",IF(LEN(E166)&gt;0,VLOOKUP(TEXT($E166,0),'Angaben Stationen'!$E$14:$J$213,6,0),""))</f>
        <v/>
      </c>
      <c r="E166" s="288"/>
      <c r="F166" s="216"/>
      <c r="G166" s="372"/>
      <c r="H166" s="149"/>
      <c r="J166" s="445">
        <f t="shared" si="19"/>
        <v>0</v>
      </c>
      <c r="K166" s="445">
        <f t="shared" si="20"/>
        <v>0</v>
      </c>
      <c r="L166" s="445">
        <f t="shared" si="21"/>
        <v>0</v>
      </c>
      <c r="M166" s="445">
        <f t="shared" si="22"/>
        <v>0</v>
      </c>
    </row>
    <row r="167" spans="2:13" ht="15" customHeight="1" x14ac:dyDescent="0.3">
      <c r="B167" s="70" t="str">
        <f t="shared" si="23"/>
        <v>!!!</v>
      </c>
      <c r="C167" s="260" t="str">
        <f>IF(ISERROR(IF(LEN(E167)&gt;0,VLOOKUP(TEXT($E167,0),'Angaben Stationen'!$E$14:$J$213,5,0),"")),"?",IF(LEN(E167)&gt;0,VLOOKUP(TEXT($E167,0),'Angaben Stationen'!$E$14:$J$213,5,0),""))</f>
        <v/>
      </c>
      <c r="D167" s="232" t="str">
        <f>IF(ISERROR(IF(LEN(E167)&gt;0,VLOOKUP(TEXT($E167,0),'Angaben Stationen'!$E$14:$J$213,6,0),"")),"STATION IST NICHT VORHANDEN",IF(LEN(E167)&gt;0,VLOOKUP(TEXT($E167,0),'Angaben Stationen'!$E$14:$J$213,6,0),""))</f>
        <v/>
      </c>
      <c r="E167" s="288"/>
      <c r="F167" s="216"/>
      <c r="G167" s="372"/>
      <c r="H167" s="149"/>
      <c r="J167" s="445">
        <f t="shared" si="19"/>
        <v>0</v>
      </c>
      <c r="K167" s="445">
        <f t="shared" si="20"/>
        <v>0</v>
      </c>
      <c r="L167" s="445">
        <f t="shared" si="21"/>
        <v>0</v>
      </c>
      <c r="M167" s="445">
        <f t="shared" si="22"/>
        <v>0</v>
      </c>
    </row>
    <row r="168" spans="2:13" ht="15" customHeight="1" x14ac:dyDescent="0.3">
      <c r="B168" s="70" t="str">
        <f t="shared" si="23"/>
        <v>!!!</v>
      </c>
      <c r="C168" s="260" t="str">
        <f>IF(ISERROR(IF(LEN(E168)&gt;0,VLOOKUP(TEXT($E168,0),'Angaben Stationen'!$E$14:$J$213,5,0),"")),"?",IF(LEN(E168)&gt;0,VLOOKUP(TEXT($E168,0),'Angaben Stationen'!$E$14:$J$213,5,0),""))</f>
        <v/>
      </c>
      <c r="D168" s="232" t="str">
        <f>IF(ISERROR(IF(LEN(E168)&gt;0,VLOOKUP(TEXT($E168,0),'Angaben Stationen'!$E$14:$J$213,6,0),"")),"STATION IST NICHT VORHANDEN",IF(LEN(E168)&gt;0,VLOOKUP(TEXT($E168,0),'Angaben Stationen'!$E$14:$J$213,6,0),""))</f>
        <v/>
      </c>
      <c r="E168" s="288"/>
      <c r="F168" s="216"/>
      <c r="G168" s="372"/>
      <c r="H168" s="149"/>
      <c r="J168" s="445">
        <f t="shared" si="19"/>
        <v>0</v>
      </c>
      <c r="K168" s="445">
        <f t="shared" si="20"/>
        <v>0</v>
      </c>
      <c r="L168" s="445">
        <f t="shared" si="21"/>
        <v>0</v>
      </c>
      <c r="M168" s="445">
        <f t="shared" si="22"/>
        <v>0</v>
      </c>
    </row>
    <row r="169" spans="2:13" ht="15" customHeight="1" x14ac:dyDescent="0.3">
      <c r="B169" s="70" t="str">
        <f t="shared" si="23"/>
        <v>!!!</v>
      </c>
      <c r="C169" s="260" t="str">
        <f>IF(ISERROR(IF(LEN(E169)&gt;0,VLOOKUP(TEXT($E169,0),'Angaben Stationen'!$E$14:$J$213,5,0),"")),"?",IF(LEN(E169)&gt;0,VLOOKUP(TEXT($E169,0),'Angaben Stationen'!$E$14:$J$213,5,0),""))</f>
        <v/>
      </c>
      <c r="D169" s="232" t="str">
        <f>IF(ISERROR(IF(LEN(E169)&gt;0,VLOOKUP(TEXT($E169,0),'Angaben Stationen'!$E$14:$J$213,6,0),"")),"STATION IST NICHT VORHANDEN",IF(LEN(E169)&gt;0,VLOOKUP(TEXT($E169,0),'Angaben Stationen'!$E$14:$J$213,6,0),""))</f>
        <v/>
      </c>
      <c r="E169" s="288"/>
      <c r="F169" s="216"/>
      <c r="G169" s="372"/>
      <c r="H169" s="149"/>
      <c r="J169" s="445">
        <f t="shared" si="19"/>
        <v>0</v>
      </c>
      <c r="K169" s="445">
        <f t="shared" si="20"/>
        <v>0</v>
      </c>
      <c r="L169" s="445">
        <f t="shared" si="21"/>
        <v>0</v>
      </c>
      <c r="M169" s="445">
        <f t="shared" si="22"/>
        <v>0</v>
      </c>
    </row>
    <row r="170" spans="2:13" ht="15" customHeight="1" x14ac:dyDescent="0.3">
      <c r="B170" s="70" t="str">
        <f t="shared" si="23"/>
        <v>!!!</v>
      </c>
      <c r="C170" s="260" t="str">
        <f>IF(ISERROR(IF(LEN(E170)&gt;0,VLOOKUP(TEXT($E170,0),'Angaben Stationen'!$E$14:$J$213,5,0),"")),"?",IF(LEN(E170)&gt;0,VLOOKUP(TEXT($E170,0),'Angaben Stationen'!$E$14:$J$213,5,0),""))</f>
        <v/>
      </c>
      <c r="D170" s="232" t="str">
        <f>IF(ISERROR(IF(LEN(E170)&gt;0,VLOOKUP(TEXT($E170,0),'Angaben Stationen'!$E$14:$J$213,6,0),"")),"STATION IST NICHT VORHANDEN",IF(LEN(E170)&gt;0,VLOOKUP(TEXT($E170,0),'Angaben Stationen'!$E$14:$J$213,6,0),""))</f>
        <v/>
      </c>
      <c r="E170" s="288"/>
      <c r="F170" s="216"/>
      <c r="G170" s="372"/>
      <c r="H170" s="149"/>
      <c r="J170" s="445">
        <f t="shared" si="19"/>
        <v>0</v>
      </c>
      <c r="K170" s="445">
        <f t="shared" si="20"/>
        <v>0</v>
      </c>
      <c r="L170" s="445">
        <f t="shared" si="21"/>
        <v>0</v>
      </c>
      <c r="M170" s="445">
        <f t="shared" si="22"/>
        <v>0</v>
      </c>
    </row>
    <row r="171" spans="2:13" ht="15" customHeight="1" x14ac:dyDescent="0.3">
      <c r="B171" s="70" t="str">
        <f t="shared" si="23"/>
        <v>!!!</v>
      </c>
      <c r="C171" s="260" t="str">
        <f>IF(ISERROR(IF(LEN(E171)&gt;0,VLOOKUP(TEXT($E171,0),'Angaben Stationen'!$E$14:$J$213,5,0),"")),"?",IF(LEN(E171)&gt;0,VLOOKUP(TEXT($E171,0),'Angaben Stationen'!$E$14:$J$213,5,0),""))</f>
        <v/>
      </c>
      <c r="D171" s="232" t="str">
        <f>IF(ISERROR(IF(LEN(E171)&gt;0,VLOOKUP(TEXT($E171,0),'Angaben Stationen'!$E$14:$J$213,6,0),"")),"STATION IST NICHT VORHANDEN",IF(LEN(E171)&gt;0,VLOOKUP(TEXT($E171,0),'Angaben Stationen'!$E$14:$J$213,6,0),""))</f>
        <v/>
      </c>
      <c r="E171" s="288"/>
      <c r="F171" s="216"/>
      <c r="G171" s="372"/>
      <c r="H171" s="149"/>
      <c r="J171" s="445">
        <f t="shared" si="19"/>
        <v>0</v>
      </c>
      <c r="K171" s="445">
        <f t="shared" si="20"/>
        <v>0</v>
      </c>
      <c r="L171" s="445">
        <f t="shared" si="21"/>
        <v>0</v>
      </c>
      <c r="M171" s="445">
        <f t="shared" si="22"/>
        <v>0</v>
      </c>
    </row>
    <row r="172" spans="2:13" ht="15" customHeight="1" x14ac:dyDescent="0.3">
      <c r="B172" s="70" t="str">
        <f t="shared" si="23"/>
        <v>!!!</v>
      </c>
      <c r="C172" s="260" t="str">
        <f>IF(ISERROR(IF(LEN(E172)&gt;0,VLOOKUP(TEXT($E172,0),'Angaben Stationen'!$E$14:$J$213,5,0),"")),"?",IF(LEN(E172)&gt;0,VLOOKUP(TEXT($E172,0),'Angaben Stationen'!$E$14:$J$213,5,0),""))</f>
        <v/>
      </c>
      <c r="D172" s="232" t="str">
        <f>IF(ISERROR(IF(LEN(E172)&gt;0,VLOOKUP(TEXT($E172,0),'Angaben Stationen'!$E$14:$J$213,6,0),"")),"STATION IST NICHT VORHANDEN",IF(LEN(E172)&gt;0,VLOOKUP(TEXT($E172,0),'Angaben Stationen'!$E$14:$J$213,6,0),""))</f>
        <v/>
      </c>
      <c r="E172" s="288"/>
      <c r="F172" s="216"/>
      <c r="G172" s="372"/>
      <c r="H172" s="149"/>
      <c r="J172" s="445">
        <f t="shared" si="19"/>
        <v>0</v>
      </c>
      <c r="K172" s="445">
        <f t="shared" si="20"/>
        <v>0</v>
      </c>
      <c r="L172" s="445">
        <f t="shared" si="21"/>
        <v>0</v>
      </c>
      <c r="M172" s="445">
        <f t="shared" si="22"/>
        <v>0</v>
      </c>
    </row>
    <row r="173" spans="2:13" ht="15" customHeight="1" x14ac:dyDescent="0.3">
      <c r="B173" s="70" t="str">
        <f t="shared" si="23"/>
        <v>!!!</v>
      </c>
      <c r="C173" s="260" t="str">
        <f>IF(ISERROR(IF(LEN(E173)&gt;0,VLOOKUP(TEXT($E173,0),'Angaben Stationen'!$E$14:$J$213,5,0),"")),"?",IF(LEN(E173)&gt;0,VLOOKUP(TEXT($E173,0),'Angaben Stationen'!$E$14:$J$213,5,0),""))</f>
        <v/>
      </c>
      <c r="D173" s="232" t="str">
        <f>IF(ISERROR(IF(LEN(E173)&gt;0,VLOOKUP(TEXT($E173,0),'Angaben Stationen'!$E$14:$J$213,6,0),"")),"STATION IST NICHT VORHANDEN",IF(LEN(E173)&gt;0,VLOOKUP(TEXT($E173,0),'Angaben Stationen'!$E$14:$J$213,6,0),""))</f>
        <v/>
      </c>
      <c r="E173" s="288"/>
      <c r="F173" s="216"/>
      <c r="G173" s="372"/>
      <c r="H173" s="149"/>
      <c r="J173" s="445">
        <f t="shared" si="19"/>
        <v>0</v>
      </c>
      <c r="K173" s="445">
        <f t="shared" si="20"/>
        <v>0</v>
      </c>
      <c r="L173" s="445">
        <f t="shared" si="21"/>
        <v>0</v>
      </c>
      <c r="M173" s="445">
        <f t="shared" si="22"/>
        <v>0</v>
      </c>
    </row>
    <row r="174" spans="2:13" ht="15" customHeight="1" x14ac:dyDescent="0.3">
      <c r="B174" s="70" t="str">
        <f t="shared" si="23"/>
        <v>!!!</v>
      </c>
      <c r="C174" s="260" t="str">
        <f>IF(ISERROR(IF(LEN(E174)&gt;0,VLOOKUP(TEXT($E174,0),'Angaben Stationen'!$E$14:$J$213,5,0),"")),"?",IF(LEN(E174)&gt;0,VLOOKUP(TEXT($E174,0),'Angaben Stationen'!$E$14:$J$213,5,0),""))</f>
        <v/>
      </c>
      <c r="D174" s="232" t="str">
        <f>IF(ISERROR(IF(LEN(E174)&gt;0,VLOOKUP(TEXT($E174,0),'Angaben Stationen'!$E$14:$J$213,6,0),"")),"STATION IST NICHT VORHANDEN",IF(LEN(E174)&gt;0,VLOOKUP(TEXT($E174,0),'Angaben Stationen'!$E$14:$J$213,6,0),""))</f>
        <v/>
      </c>
      <c r="E174" s="288"/>
      <c r="F174" s="216"/>
      <c r="G174" s="372"/>
      <c r="H174" s="149"/>
      <c r="J174" s="445">
        <f t="shared" si="19"/>
        <v>0</v>
      </c>
      <c r="K174" s="445">
        <f t="shared" si="20"/>
        <v>0</v>
      </c>
      <c r="L174" s="445">
        <f t="shared" si="21"/>
        <v>0</v>
      </c>
      <c r="M174" s="445">
        <f t="shared" si="22"/>
        <v>0</v>
      </c>
    </row>
    <row r="175" spans="2:13" ht="15" customHeight="1" x14ac:dyDescent="0.3">
      <c r="B175" s="70" t="str">
        <f t="shared" si="23"/>
        <v>!!!</v>
      </c>
      <c r="C175" s="260" t="str">
        <f>IF(ISERROR(IF(LEN(E175)&gt;0,VLOOKUP(TEXT($E175,0),'Angaben Stationen'!$E$14:$J$213,5,0),"")),"?",IF(LEN(E175)&gt;0,VLOOKUP(TEXT($E175,0),'Angaben Stationen'!$E$14:$J$213,5,0),""))</f>
        <v/>
      </c>
      <c r="D175" s="232" t="str">
        <f>IF(ISERROR(IF(LEN(E175)&gt;0,VLOOKUP(TEXT($E175,0),'Angaben Stationen'!$E$14:$J$213,6,0),"")),"STATION IST NICHT VORHANDEN",IF(LEN(E175)&gt;0,VLOOKUP(TEXT($E175,0),'Angaben Stationen'!$E$14:$J$213,6,0),""))</f>
        <v/>
      </c>
      <c r="E175" s="288"/>
      <c r="F175" s="216"/>
      <c r="G175" s="372"/>
      <c r="H175" s="149"/>
      <c r="J175" s="445">
        <f t="shared" si="19"/>
        <v>0</v>
      </c>
      <c r="K175" s="445">
        <f t="shared" si="20"/>
        <v>0</v>
      </c>
      <c r="L175" s="445">
        <f t="shared" si="21"/>
        <v>0</v>
      </c>
      <c r="M175" s="445">
        <f t="shared" si="22"/>
        <v>0</v>
      </c>
    </row>
    <row r="176" spans="2:13" ht="15" customHeight="1" x14ac:dyDescent="0.3">
      <c r="B176" s="70" t="str">
        <f t="shared" si="23"/>
        <v>!!!</v>
      </c>
      <c r="C176" s="260" t="str">
        <f>IF(ISERROR(IF(LEN(E176)&gt;0,VLOOKUP(TEXT($E176,0),'Angaben Stationen'!$E$14:$J$213,5,0),"")),"?",IF(LEN(E176)&gt;0,VLOOKUP(TEXT($E176,0),'Angaben Stationen'!$E$14:$J$213,5,0),""))</f>
        <v/>
      </c>
      <c r="D176" s="232" t="str">
        <f>IF(ISERROR(IF(LEN(E176)&gt;0,VLOOKUP(TEXT($E176,0),'Angaben Stationen'!$E$14:$J$213,6,0),"")),"STATION IST NICHT VORHANDEN",IF(LEN(E176)&gt;0,VLOOKUP(TEXT($E176,0),'Angaben Stationen'!$E$14:$J$213,6,0),""))</f>
        <v/>
      </c>
      <c r="E176" s="288"/>
      <c r="F176" s="216"/>
      <c r="G176" s="372"/>
      <c r="H176" s="149"/>
      <c r="J176" s="445">
        <f t="shared" ref="J176:J208" si="24">IF(LEN(B176)&gt;0,0,1)</f>
        <v>0</v>
      </c>
      <c r="K176" s="445">
        <f t="shared" ref="K176:K208" si="25">IF(LEN(E176)&gt;0,1,0)</f>
        <v>0</v>
      </c>
      <c r="L176" s="445">
        <f t="shared" ref="L176:L208" si="26">IF(LEN(F176)&gt;0,1,0)</f>
        <v>0</v>
      </c>
      <c r="M176" s="445">
        <f t="shared" ref="M176:M208" si="27">IF(LEN(G176)&gt;0,1,0)</f>
        <v>0</v>
      </c>
    </row>
    <row r="177" spans="2:13" ht="15" customHeight="1" x14ac:dyDescent="0.3">
      <c r="B177" s="70" t="str">
        <f t="shared" si="23"/>
        <v>!!!</v>
      </c>
      <c r="C177" s="260" t="str">
        <f>IF(ISERROR(IF(LEN(E177)&gt;0,VLOOKUP(TEXT($E177,0),'Angaben Stationen'!$E$14:$J$213,5,0),"")),"?",IF(LEN(E177)&gt;0,VLOOKUP(TEXT($E177,0),'Angaben Stationen'!$E$14:$J$213,5,0),""))</f>
        <v/>
      </c>
      <c r="D177" s="232" t="str">
        <f>IF(ISERROR(IF(LEN(E177)&gt;0,VLOOKUP(TEXT($E177,0),'Angaben Stationen'!$E$14:$J$213,6,0),"")),"STATION IST NICHT VORHANDEN",IF(LEN(E177)&gt;0,VLOOKUP(TEXT($E177,0),'Angaben Stationen'!$E$14:$J$213,6,0),""))</f>
        <v/>
      </c>
      <c r="E177" s="288"/>
      <c r="F177" s="216"/>
      <c r="G177" s="372"/>
      <c r="H177" s="149"/>
      <c r="J177" s="445">
        <f t="shared" si="24"/>
        <v>0</v>
      </c>
      <c r="K177" s="445">
        <f t="shared" si="25"/>
        <v>0</v>
      </c>
      <c r="L177" s="445">
        <f t="shared" si="26"/>
        <v>0</v>
      </c>
      <c r="M177" s="445">
        <f t="shared" si="27"/>
        <v>0</v>
      </c>
    </row>
    <row r="178" spans="2:13" ht="15" customHeight="1" x14ac:dyDescent="0.3">
      <c r="B178" s="70" t="str">
        <f t="shared" si="23"/>
        <v>!!!</v>
      </c>
      <c r="C178" s="260" t="str">
        <f>IF(ISERROR(IF(LEN(E178)&gt;0,VLOOKUP(TEXT($E178,0),'Angaben Stationen'!$E$14:$J$213,5,0),"")),"?",IF(LEN(E178)&gt;0,VLOOKUP(TEXT($E178,0),'Angaben Stationen'!$E$14:$J$213,5,0),""))</f>
        <v/>
      </c>
      <c r="D178" s="232" t="str">
        <f>IF(ISERROR(IF(LEN(E178)&gt;0,VLOOKUP(TEXT($E178,0),'Angaben Stationen'!$E$14:$J$213,6,0),"")),"STATION IST NICHT VORHANDEN",IF(LEN(E178)&gt;0,VLOOKUP(TEXT($E178,0),'Angaben Stationen'!$E$14:$J$213,6,0),""))</f>
        <v/>
      </c>
      <c r="E178" s="288"/>
      <c r="F178" s="216"/>
      <c r="G178" s="372"/>
      <c r="H178" s="149"/>
      <c r="J178" s="445">
        <f t="shared" si="24"/>
        <v>0</v>
      </c>
      <c r="K178" s="445">
        <f t="shared" si="25"/>
        <v>0</v>
      </c>
      <c r="L178" s="445">
        <f t="shared" si="26"/>
        <v>0</v>
      </c>
      <c r="M178" s="445">
        <f t="shared" si="27"/>
        <v>0</v>
      </c>
    </row>
    <row r="179" spans="2:13" ht="15" customHeight="1" x14ac:dyDescent="0.3">
      <c r="B179" s="70" t="str">
        <f t="shared" si="23"/>
        <v>!!!</v>
      </c>
      <c r="C179" s="260" t="str">
        <f>IF(ISERROR(IF(LEN(E179)&gt;0,VLOOKUP(TEXT($E179,0),'Angaben Stationen'!$E$14:$J$213,5,0),"")),"?",IF(LEN(E179)&gt;0,VLOOKUP(TEXT($E179,0),'Angaben Stationen'!$E$14:$J$213,5,0),""))</f>
        <v/>
      </c>
      <c r="D179" s="232" t="str">
        <f>IF(ISERROR(IF(LEN(E179)&gt;0,VLOOKUP(TEXT($E179,0),'Angaben Stationen'!$E$14:$J$213,6,0),"")),"STATION IST NICHT VORHANDEN",IF(LEN(E179)&gt;0,VLOOKUP(TEXT($E179,0),'Angaben Stationen'!$E$14:$J$213,6,0),""))</f>
        <v/>
      </c>
      <c r="E179" s="288"/>
      <c r="F179" s="216"/>
      <c r="G179" s="372"/>
      <c r="H179" s="149"/>
      <c r="J179" s="445">
        <f t="shared" si="24"/>
        <v>0</v>
      </c>
      <c r="K179" s="445">
        <f t="shared" si="25"/>
        <v>0</v>
      </c>
      <c r="L179" s="445">
        <f t="shared" si="26"/>
        <v>0</v>
      </c>
      <c r="M179" s="445">
        <f t="shared" si="27"/>
        <v>0</v>
      </c>
    </row>
    <row r="180" spans="2:13" ht="15" customHeight="1" x14ac:dyDescent="0.3">
      <c r="B180" s="70" t="str">
        <f t="shared" si="23"/>
        <v>!!!</v>
      </c>
      <c r="C180" s="260" t="str">
        <f>IF(ISERROR(IF(LEN(E180)&gt;0,VLOOKUP(TEXT($E180,0),'Angaben Stationen'!$E$14:$J$213,5,0),"")),"?",IF(LEN(E180)&gt;0,VLOOKUP(TEXT($E180,0),'Angaben Stationen'!$E$14:$J$213,5,0),""))</f>
        <v/>
      </c>
      <c r="D180" s="232" t="str">
        <f>IF(ISERROR(IF(LEN(E180)&gt;0,VLOOKUP(TEXT($E180,0),'Angaben Stationen'!$E$14:$J$213,6,0),"")),"STATION IST NICHT VORHANDEN",IF(LEN(E180)&gt;0,VLOOKUP(TEXT($E180,0),'Angaben Stationen'!$E$14:$J$213,6,0),""))</f>
        <v/>
      </c>
      <c r="E180" s="288"/>
      <c r="F180" s="216"/>
      <c r="G180" s="372"/>
      <c r="H180" s="149"/>
      <c r="J180" s="445">
        <f t="shared" si="24"/>
        <v>0</v>
      </c>
      <c r="K180" s="445">
        <f t="shared" si="25"/>
        <v>0</v>
      </c>
      <c r="L180" s="445">
        <f t="shared" si="26"/>
        <v>0</v>
      </c>
      <c r="M180" s="445">
        <f t="shared" si="27"/>
        <v>0</v>
      </c>
    </row>
    <row r="181" spans="2:13" ht="15" customHeight="1" x14ac:dyDescent="0.3">
      <c r="B181" s="70" t="str">
        <f t="shared" si="23"/>
        <v>!!!</v>
      </c>
      <c r="C181" s="260" t="str">
        <f>IF(ISERROR(IF(LEN(E181)&gt;0,VLOOKUP(TEXT($E181,0),'Angaben Stationen'!$E$14:$J$213,5,0),"")),"?",IF(LEN(E181)&gt;0,VLOOKUP(TEXT($E181,0),'Angaben Stationen'!$E$14:$J$213,5,0),""))</f>
        <v/>
      </c>
      <c r="D181" s="232" t="str">
        <f>IF(ISERROR(IF(LEN(E181)&gt;0,VLOOKUP(TEXT($E181,0),'Angaben Stationen'!$E$14:$J$213,6,0),"")),"STATION IST NICHT VORHANDEN",IF(LEN(E181)&gt;0,VLOOKUP(TEXT($E181,0),'Angaben Stationen'!$E$14:$J$213,6,0),""))</f>
        <v/>
      </c>
      <c r="E181" s="288"/>
      <c r="F181" s="216"/>
      <c r="G181" s="372"/>
      <c r="H181" s="149"/>
      <c r="J181" s="445">
        <f t="shared" si="24"/>
        <v>0</v>
      </c>
      <c r="K181" s="445">
        <f t="shared" si="25"/>
        <v>0</v>
      </c>
      <c r="L181" s="445">
        <f t="shared" si="26"/>
        <v>0</v>
      </c>
      <c r="M181" s="445">
        <f t="shared" si="27"/>
        <v>0</v>
      </c>
    </row>
    <row r="182" spans="2:13" ht="15" customHeight="1" x14ac:dyDescent="0.3">
      <c r="B182" s="70" t="str">
        <f t="shared" si="23"/>
        <v>!!!</v>
      </c>
      <c r="C182" s="260" t="str">
        <f>IF(ISERROR(IF(LEN(E182)&gt;0,VLOOKUP(TEXT($E182,0),'Angaben Stationen'!$E$14:$J$213,5,0),"")),"?",IF(LEN(E182)&gt;0,VLOOKUP(TEXT($E182,0),'Angaben Stationen'!$E$14:$J$213,5,0),""))</f>
        <v/>
      </c>
      <c r="D182" s="232" t="str">
        <f>IF(ISERROR(IF(LEN(E182)&gt;0,VLOOKUP(TEXT($E182,0),'Angaben Stationen'!$E$14:$J$213,6,0),"")),"STATION IST NICHT VORHANDEN",IF(LEN(E182)&gt;0,VLOOKUP(TEXT($E182,0),'Angaben Stationen'!$E$14:$J$213,6,0),""))</f>
        <v/>
      </c>
      <c r="E182" s="288"/>
      <c r="F182" s="216"/>
      <c r="G182" s="372"/>
      <c r="H182" s="149"/>
      <c r="J182" s="445">
        <f t="shared" si="24"/>
        <v>0</v>
      </c>
      <c r="K182" s="445">
        <f t="shared" si="25"/>
        <v>0</v>
      </c>
      <c r="L182" s="445">
        <f t="shared" si="26"/>
        <v>0</v>
      </c>
      <c r="M182" s="445">
        <f t="shared" si="27"/>
        <v>0</v>
      </c>
    </row>
    <row r="183" spans="2:13" ht="15" customHeight="1" x14ac:dyDescent="0.3">
      <c r="B183" s="70" t="str">
        <f t="shared" si="23"/>
        <v>!!!</v>
      </c>
      <c r="C183" s="260" t="str">
        <f>IF(ISERROR(IF(LEN(E183)&gt;0,VLOOKUP(TEXT($E183,0),'Angaben Stationen'!$E$14:$J$213,5,0),"")),"?",IF(LEN(E183)&gt;0,VLOOKUP(TEXT($E183,0),'Angaben Stationen'!$E$14:$J$213,5,0),""))</f>
        <v/>
      </c>
      <c r="D183" s="232" t="str">
        <f>IF(ISERROR(IF(LEN(E183)&gt;0,VLOOKUP(TEXT($E183,0),'Angaben Stationen'!$E$14:$J$213,6,0),"")),"STATION IST NICHT VORHANDEN",IF(LEN(E183)&gt;0,VLOOKUP(TEXT($E183,0),'Angaben Stationen'!$E$14:$J$213,6,0),""))</f>
        <v/>
      </c>
      <c r="E183" s="288"/>
      <c r="F183" s="216"/>
      <c r="G183" s="372"/>
      <c r="H183" s="149"/>
      <c r="J183" s="445">
        <f t="shared" si="24"/>
        <v>0</v>
      </c>
      <c r="K183" s="445">
        <f t="shared" si="25"/>
        <v>0</v>
      </c>
      <c r="L183" s="445">
        <f t="shared" si="26"/>
        <v>0</v>
      </c>
      <c r="M183" s="445">
        <f t="shared" si="27"/>
        <v>0</v>
      </c>
    </row>
    <row r="184" spans="2:13" ht="15" customHeight="1" x14ac:dyDescent="0.3">
      <c r="B184" s="70" t="str">
        <f t="shared" si="23"/>
        <v>!!!</v>
      </c>
      <c r="C184" s="260" t="str">
        <f>IF(ISERROR(IF(LEN(E184)&gt;0,VLOOKUP(TEXT($E184,0),'Angaben Stationen'!$E$14:$J$213,5,0),"")),"?",IF(LEN(E184)&gt;0,VLOOKUP(TEXT($E184,0),'Angaben Stationen'!$E$14:$J$213,5,0),""))</f>
        <v/>
      </c>
      <c r="D184" s="232" t="str">
        <f>IF(ISERROR(IF(LEN(E184)&gt;0,VLOOKUP(TEXT($E184,0),'Angaben Stationen'!$E$14:$J$213,6,0),"")),"STATION IST NICHT VORHANDEN",IF(LEN(E184)&gt;0,VLOOKUP(TEXT($E184,0),'Angaben Stationen'!$E$14:$J$213,6,0),""))</f>
        <v/>
      </c>
      <c r="E184" s="288"/>
      <c r="F184" s="216"/>
      <c r="G184" s="372"/>
      <c r="H184" s="149"/>
      <c r="J184" s="445">
        <f t="shared" si="24"/>
        <v>0</v>
      </c>
      <c r="K184" s="445">
        <f t="shared" si="25"/>
        <v>0</v>
      </c>
      <c r="L184" s="445">
        <f t="shared" si="26"/>
        <v>0</v>
      </c>
      <c r="M184" s="445">
        <f t="shared" si="27"/>
        <v>0</v>
      </c>
    </row>
    <row r="185" spans="2:13" ht="15" customHeight="1" x14ac:dyDescent="0.3">
      <c r="B185" s="70" t="str">
        <f t="shared" si="23"/>
        <v>!!!</v>
      </c>
      <c r="C185" s="260" t="str">
        <f>IF(ISERROR(IF(LEN(E185)&gt;0,VLOOKUP(TEXT($E185,0),'Angaben Stationen'!$E$14:$J$213,5,0),"")),"?",IF(LEN(E185)&gt;0,VLOOKUP(TEXT($E185,0),'Angaben Stationen'!$E$14:$J$213,5,0),""))</f>
        <v/>
      </c>
      <c r="D185" s="232" t="str">
        <f>IF(ISERROR(IF(LEN(E185)&gt;0,VLOOKUP(TEXT($E185,0),'Angaben Stationen'!$E$14:$J$213,6,0),"")),"STATION IST NICHT VORHANDEN",IF(LEN(E185)&gt;0,VLOOKUP(TEXT($E185,0),'Angaben Stationen'!$E$14:$J$213,6,0),""))</f>
        <v/>
      </c>
      <c r="E185" s="288"/>
      <c r="F185" s="216"/>
      <c r="G185" s="372"/>
      <c r="H185" s="149"/>
      <c r="J185" s="445">
        <f t="shared" si="24"/>
        <v>0</v>
      </c>
      <c r="K185" s="445">
        <f t="shared" si="25"/>
        <v>0</v>
      </c>
      <c r="L185" s="445">
        <f t="shared" si="26"/>
        <v>0</v>
      </c>
      <c r="M185" s="445">
        <f t="shared" si="27"/>
        <v>0</v>
      </c>
    </row>
    <row r="186" spans="2:13" ht="15" customHeight="1" x14ac:dyDescent="0.3">
      <c r="B186" s="70" t="str">
        <f t="shared" si="23"/>
        <v>!!!</v>
      </c>
      <c r="C186" s="260" t="str">
        <f>IF(ISERROR(IF(LEN(E186)&gt;0,VLOOKUP(TEXT($E186,0),'Angaben Stationen'!$E$14:$J$213,5,0),"")),"?",IF(LEN(E186)&gt;0,VLOOKUP(TEXT($E186,0),'Angaben Stationen'!$E$14:$J$213,5,0),""))</f>
        <v/>
      </c>
      <c r="D186" s="232" t="str">
        <f>IF(ISERROR(IF(LEN(E186)&gt;0,VLOOKUP(TEXT($E186,0),'Angaben Stationen'!$E$14:$J$213,6,0),"")),"STATION IST NICHT VORHANDEN",IF(LEN(E186)&gt;0,VLOOKUP(TEXT($E186,0),'Angaben Stationen'!$E$14:$J$213,6,0),""))</f>
        <v/>
      </c>
      <c r="E186" s="288"/>
      <c r="F186" s="216"/>
      <c r="G186" s="372"/>
      <c r="H186" s="149"/>
      <c r="J186" s="445">
        <f t="shared" si="24"/>
        <v>0</v>
      </c>
      <c r="K186" s="445">
        <f t="shared" si="25"/>
        <v>0</v>
      </c>
      <c r="L186" s="445">
        <f t="shared" si="26"/>
        <v>0</v>
      </c>
      <c r="M186" s="445">
        <f t="shared" si="27"/>
        <v>0</v>
      </c>
    </row>
    <row r="187" spans="2:13" ht="15" customHeight="1" x14ac:dyDescent="0.3">
      <c r="B187" s="70" t="str">
        <f t="shared" si="23"/>
        <v>!!!</v>
      </c>
      <c r="C187" s="260" t="str">
        <f>IF(ISERROR(IF(LEN(E187)&gt;0,VLOOKUP(TEXT($E187,0),'Angaben Stationen'!$E$14:$J$213,5,0),"")),"?",IF(LEN(E187)&gt;0,VLOOKUP(TEXT($E187,0),'Angaben Stationen'!$E$14:$J$213,5,0),""))</f>
        <v/>
      </c>
      <c r="D187" s="232" t="str">
        <f>IF(ISERROR(IF(LEN(E187)&gt;0,VLOOKUP(TEXT($E187,0),'Angaben Stationen'!$E$14:$J$213,6,0),"")),"STATION IST NICHT VORHANDEN",IF(LEN(E187)&gt;0,VLOOKUP(TEXT($E187,0),'Angaben Stationen'!$E$14:$J$213,6,0),""))</f>
        <v/>
      </c>
      <c r="E187" s="288"/>
      <c r="F187" s="216"/>
      <c r="G187" s="372"/>
      <c r="H187" s="149"/>
      <c r="J187" s="445">
        <f t="shared" si="24"/>
        <v>0</v>
      </c>
      <c r="K187" s="445">
        <f t="shared" si="25"/>
        <v>0</v>
      </c>
      <c r="L187" s="445">
        <f t="shared" si="26"/>
        <v>0</v>
      </c>
      <c r="M187" s="445">
        <f t="shared" si="27"/>
        <v>0</v>
      </c>
    </row>
    <row r="188" spans="2:13" ht="15" customHeight="1" x14ac:dyDescent="0.3">
      <c r="B188" s="70" t="str">
        <f t="shared" si="23"/>
        <v>!!!</v>
      </c>
      <c r="C188" s="260" t="str">
        <f>IF(ISERROR(IF(LEN(E188)&gt;0,VLOOKUP(TEXT($E188,0),'Angaben Stationen'!$E$14:$J$213,5,0),"")),"?",IF(LEN(E188)&gt;0,VLOOKUP(TEXT($E188,0),'Angaben Stationen'!$E$14:$J$213,5,0),""))</f>
        <v/>
      </c>
      <c r="D188" s="232" t="str">
        <f>IF(ISERROR(IF(LEN(E188)&gt;0,VLOOKUP(TEXT($E188,0),'Angaben Stationen'!$E$14:$J$213,6,0),"")),"STATION IST NICHT VORHANDEN",IF(LEN(E188)&gt;0,VLOOKUP(TEXT($E188,0),'Angaben Stationen'!$E$14:$J$213,6,0),""))</f>
        <v/>
      </c>
      <c r="E188" s="288"/>
      <c r="F188" s="216"/>
      <c r="G188" s="372"/>
      <c r="H188" s="149"/>
      <c r="J188" s="445">
        <f t="shared" si="24"/>
        <v>0</v>
      </c>
      <c r="K188" s="445">
        <f t="shared" si="25"/>
        <v>0</v>
      </c>
      <c r="L188" s="445">
        <f t="shared" si="26"/>
        <v>0</v>
      </c>
      <c r="M188" s="445">
        <f t="shared" si="27"/>
        <v>0</v>
      </c>
    </row>
    <row r="189" spans="2:13" ht="15" customHeight="1" x14ac:dyDescent="0.3">
      <c r="B189" s="70" t="str">
        <f t="shared" si="23"/>
        <v>!!!</v>
      </c>
      <c r="C189" s="260" t="str">
        <f>IF(ISERROR(IF(LEN(E189)&gt;0,VLOOKUP(TEXT($E189,0),'Angaben Stationen'!$E$14:$J$213,5,0),"")),"?",IF(LEN(E189)&gt;0,VLOOKUP(TEXT($E189,0),'Angaben Stationen'!$E$14:$J$213,5,0),""))</f>
        <v/>
      </c>
      <c r="D189" s="232" t="str">
        <f>IF(ISERROR(IF(LEN(E189)&gt;0,VLOOKUP(TEXT($E189,0),'Angaben Stationen'!$E$14:$J$213,6,0),"")),"STATION IST NICHT VORHANDEN",IF(LEN(E189)&gt;0,VLOOKUP(TEXT($E189,0),'Angaben Stationen'!$E$14:$J$213,6,0),""))</f>
        <v/>
      </c>
      <c r="E189" s="288"/>
      <c r="F189" s="216"/>
      <c r="G189" s="372"/>
      <c r="H189" s="149"/>
      <c r="J189" s="445">
        <f t="shared" si="24"/>
        <v>0</v>
      </c>
      <c r="K189" s="445">
        <f t="shared" si="25"/>
        <v>0</v>
      </c>
      <c r="L189" s="445">
        <f t="shared" si="26"/>
        <v>0</v>
      </c>
      <c r="M189" s="445">
        <f t="shared" si="27"/>
        <v>0</v>
      </c>
    </row>
    <row r="190" spans="2:13" ht="15" customHeight="1" x14ac:dyDescent="0.3">
      <c r="B190" s="70" t="str">
        <f t="shared" si="23"/>
        <v>!!!</v>
      </c>
      <c r="C190" s="260" t="str">
        <f>IF(ISERROR(IF(LEN(E190)&gt;0,VLOOKUP(TEXT($E190,0),'Angaben Stationen'!$E$14:$J$213,5,0),"")),"?",IF(LEN(E190)&gt;0,VLOOKUP(TEXT($E190,0),'Angaben Stationen'!$E$14:$J$213,5,0),""))</f>
        <v/>
      </c>
      <c r="D190" s="232" t="str">
        <f>IF(ISERROR(IF(LEN(E190)&gt;0,VLOOKUP(TEXT($E190,0),'Angaben Stationen'!$E$14:$J$213,6,0),"")),"STATION IST NICHT VORHANDEN",IF(LEN(E190)&gt;0,VLOOKUP(TEXT($E190,0),'Angaben Stationen'!$E$14:$J$213,6,0),""))</f>
        <v/>
      </c>
      <c r="E190" s="288"/>
      <c r="F190" s="216"/>
      <c r="G190" s="372"/>
      <c r="H190" s="149"/>
      <c r="J190" s="445">
        <f t="shared" si="24"/>
        <v>0</v>
      </c>
      <c r="K190" s="445">
        <f t="shared" si="25"/>
        <v>0</v>
      </c>
      <c r="L190" s="445">
        <f t="shared" si="26"/>
        <v>0</v>
      </c>
      <c r="M190" s="445">
        <f t="shared" si="27"/>
        <v>0</v>
      </c>
    </row>
    <row r="191" spans="2:13" ht="15" customHeight="1" x14ac:dyDescent="0.3">
      <c r="B191" s="70" t="str">
        <f t="shared" si="23"/>
        <v>!!!</v>
      </c>
      <c r="C191" s="260" t="str">
        <f>IF(ISERROR(IF(LEN(E191)&gt;0,VLOOKUP(TEXT($E191,0),'Angaben Stationen'!$E$14:$J$213,5,0),"")),"?",IF(LEN(E191)&gt;0,VLOOKUP(TEXT($E191,0),'Angaben Stationen'!$E$14:$J$213,5,0),""))</f>
        <v/>
      </c>
      <c r="D191" s="232" t="str">
        <f>IF(ISERROR(IF(LEN(E191)&gt;0,VLOOKUP(TEXT($E191,0),'Angaben Stationen'!$E$14:$J$213,6,0),"")),"STATION IST NICHT VORHANDEN",IF(LEN(E191)&gt;0,VLOOKUP(TEXT($E191,0),'Angaben Stationen'!$E$14:$J$213,6,0),""))</f>
        <v/>
      </c>
      <c r="E191" s="288"/>
      <c r="F191" s="216"/>
      <c r="G191" s="372"/>
      <c r="H191" s="149"/>
      <c r="J191" s="445">
        <f t="shared" si="24"/>
        <v>0</v>
      </c>
      <c r="K191" s="445">
        <f t="shared" si="25"/>
        <v>0</v>
      </c>
      <c r="L191" s="445">
        <f t="shared" si="26"/>
        <v>0</v>
      </c>
      <c r="M191" s="445">
        <f t="shared" si="27"/>
        <v>0</v>
      </c>
    </row>
    <row r="192" spans="2:13" ht="15" customHeight="1" x14ac:dyDescent="0.3">
      <c r="B192" s="70" t="str">
        <f t="shared" si="23"/>
        <v>!!!</v>
      </c>
      <c r="C192" s="260" t="str">
        <f>IF(ISERROR(IF(LEN(E192)&gt;0,VLOOKUP(TEXT($E192,0),'Angaben Stationen'!$E$14:$J$213,5,0),"")),"?",IF(LEN(E192)&gt;0,VLOOKUP(TEXT($E192,0),'Angaben Stationen'!$E$14:$J$213,5,0),""))</f>
        <v/>
      </c>
      <c r="D192" s="232" t="str">
        <f>IF(ISERROR(IF(LEN(E192)&gt;0,VLOOKUP(TEXT($E192,0),'Angaben Stationen'!$E$14:$J$213,6,0),"")),"STATION IST NICHT VORHANDEN",IF(LEN(E192)&gt;0,VLOOKUP(TEXT($E192,0),'Angaben Stationen'!$E$14:$J$213,6,0),""))</f>
        <v/>
      </c>
      <c r="E192" s="288"/>
      <c r="F192" s="216"/>
      <c r="G192" s="372"/>
      <c r="H192" s="149"/>
      <c r="J192" s="445">
        <f t="shared" si="24"/>
        <v>0</v>
      </c>
      <c r="K192" s="445">
        <f t="shared" si="25"/>
        <v>0</v>
      </c>
      <c r="L192" s="445">
        <f t="shared" si="26"/>
        <v>0</v>
      </c>
      <c r="M192" s="445">
        <f t="shared" si="27"/>
        <v>0</v>
      </c>
    </row>
    <row r="193" spans="2:13" ht="15" customHeight="1" x14ac:dyDescent="0.3">
      <c r="B193" s="70" t="str">
        <f t="shared" si="23"/>
        <v>!!!</v>
      </c>
      <c r="C193" s="260" t="str">
        <f>IF(ISERROR(IF(LEN(E193)&gt;0,VLOOKUP(TEXT($E193,0),'Angaben Stationen'!$E$14:$J$213,5,0),"")),"?",IF(LEN(E193)&gt;0,VLOOKUP(TEXT($E193,0),'Angaben Stationen'!$E$14:$J$213,5,0),""))</f>
        <v/>
      </c>
      <c r="D193" s="232" t="str">
        <f>IF(ISERROR(IF(LEN(E193)&gt;0,VLOOKUP(TEXT($E193,0),'Angaben Stationen'!$E$14:$J$213,6,0),"")),"STATION IST NICHT VORHANDEN",IF(LEN(E193)&gt;0,VLOOKUP(TEXT($E193,0),'Angaben Stationen'!$E$14:$J$213,6,0),""))</f>
        <v/>
      </c>
      <c r="E193" s="288"/>
      <c r="F193" s="216"/>
      <c r="G193" s="372"/>
      <c r="H193" s="149"/>
      <c r="J193" s="445">
        <f t="shared" si="24"/>
        <v>0</v>
      </c>
      <c r="K193" s="445">
        <f t="shared" si="25"/>
        <v>0</v>
      </c>
      <c r="L193" s="445">
        <f t="shared" si="26"/>
        <v>0</v>
      </c>
      <c r="M193" s="445">
        <f t="shared" si="27"/>
        <v>0</v>
      </c>
    </row>
    <row r="194" spans="2:13" ht="15" customHeight="1" x14ac:dyDescent="0.3">
      <c r="B194" s="70" t="str">
        <f t="shared" si="23"/>
        <v>!!!</v>
      </c>
      <c r="C194" s="260" t="str">
        <f>IF(ISERROR(IF(LEN(E194)&gt;0,VLOOKUP(TEXT($E194,0),'Angaben Stationen'!$E$14:$J$213,5,0),"")),"?",IF(LEN(E194)&gt;0,VLOOKUP(TEXT($E194,0),'Angaben Stationen'!$E$14:$J$213,5,0),""))</f>
        <v/>
      </c>
      <c r="D194" s="232" t="str">
        <f>IF(ISERROR(IF(LEN(E194)&gt;0,VLOOKUP(TEXT($E194,0),'Angaben Stationen'!$E$14:$J$213,6,0),"")),"STATION IST NICHT VORHANDEN",IF(LEN(E194)&gt;0,VLOOKUP(TEXT($E194,0),'Angaben Stationen'!$E$14:$J$213,6,0),""))</f>
        <v/>
      </c>
      <c r="E194" s="288"/>
      <c r="F194" s="216"/>
      <c r="G194" s="372"/>
      <c r="H194" s="149"/>
      <c r="J194" s="445">
        <f t="shared" si="24"/>
        <v>0</v>
      </c>
      <c r="K194" s="445">
        <f t="shared" si="25"/>
        <v>0</v>
      </c>
      <c r="L194" s="445">
        <f t="shared" si="26"/>
        <v>0</v>
      </c>
      <c r="M194" s="445">
        <f t="shared" si="27"/>
        <v>0</v>
      </c>
    </row>
    <row r="195" spans="2:13" ht="15" customHeight="1" x14ac:dyDescent="0.3">
      <c r="B195" s="70" t="str">
        <f t="shared" si="23"/>
        <v>!!!</v>
      </c>
      <c r="C195" s="260" t="str">
        <f>IF(ISERROR(IF(LEN(E195)&gt;0,VLOOKUP(TEXT($E195,0),'Angaben Stationen'!$E$14:$J$213,5,0),"")),"?",IF(LEN(E195)&gt;0,VLOOKUP(TEXT($E195,0),'Angaben Stationen'!$E$14:$J$213,5,0),""))</f>
        <v/>
      </c>
      <c r="D195" s="232" t="str">
        <f>IF(ISERROR(IF(LEN(E195)&gt;0,VLOOKUP(TEXT($E195,0),'Angaben Stationen'!$E$14:$J$213,6,0),"")),"STATION IST NICHT VORHANDEN",IF(LEN(E195)&gt;0,VLOOKUP(TEXT($E195,0),'Angaben Stationen'!$E$14:$J$213,6,0),""))</f>
        <v/>
      </c>
      <c r="E195" s="288"/>
      <c r="F195" s="216"/>
      <c r="G195" s="372"/>
      <c r="H195" s="149"/>
      <c r="J195" s="445">
        <f t="shared" si="24"/>
        <v>0</v>
      </c>
      <c r="K195" s="445">
        <f t="shared" si="25"/>
        <v>0</v>
      </c>
      <c r="L195" s="445">
        <f t="shared" si="26"/>
        <v>0</v>
      </c>
      <c r="M195" s="445">
        <f t="shared" si="27"/>
        <v>0</v>
      </c>
    </row>
    <row r="196" spans="2:13" ht="15" customHeight="1" x14ac:dyDescent="0.3">
      <c r="B196" s="70" t="str">
        <f t="shared" si="23"/>
        <v>!!!</v>
      </c>
      <c r="C196" s="260" t="str">
        <f>IF(ISERROR(IF(LEN(E196)&gt;0,VLOOKUP(TEXT($E196,0),'Angaben Stationen'!$E$14:$J$213,5,0),"")),"?",IF(LEN(E196)&gt;0,VLOOKUP(TEXT($E196,0),'Angaben Stationen'!$E$14:$J$213,5,0),""))</f>
        <v/>
      </c>
      <c r="D196" s="232" t="str">
        <f>IF(ISERROR(IF(LEN(E196)&gt;0,VLOOKUP(TEXT($E196,0),'Angaben Stationen'!$E$14:$J$213,6,0),"")),"STATION IST NICHT VORHANDEN",IF(LEN(E196)&gt;0,VLOOKUP(TEXT($E196,0),'Angaben Stationen'!$E$14:$J$213,6,0),""))</f>
        <v/>
      </c>
      <c r="E196" s="288"/>
      <c r="F196" s="216"/>
      <c r="G196" s="372"/>
      <c r="H196" s="149"/>
      <c r="J196" s="445">
        <f t="shared" si="24"/>
        <v>0</v>
      </c>
      <c r="K196" s="445">
        <f t="shared" si="25"/>
        <v>0</v>
      </c>
      <c r="L196" s="445">
        <f t="shared" si="26"/>
        <v>0</v>
      </c>
      <c r="M196" s="445">
        <f t="shared" si="27"/>
        <v>0</v>
      </c>
    </row>
    <row r="197" spans="2:13" ht="15" customHeight="1" x14ac:dyDescent="0.3">
      <c r="B197" s="70" t="str">
        <f t="shared" si="23"/>
        <v>!!!</v>
      </c>
      <c r="C197" s="260" t="str">
        <f>IF(ISERROR(IF(LEN(E197)&gt;0,VLOOKUP(TEXT($E197,0),'Angaben Stationen'!$E$14:$J$213,5,0),"")),"?",IF(LEN(E197)&gt;0,VLOOKUP(TEXT($E197,0),'Angaben Stationen'!$E$14:$J$213,5,0),""))</f>
        <v/>
      </c>
      <c r="D197" s="232" t="str">
        <f>IF(ISERROR(IF(LEN(E197)&gt;0,VLOOKUP(TEXT($E197,0),'Angaben Stationen'!$E$14:$J$213,6,0),"")),"STATION IST NICHT VORHANDEN",IF(LEN(E197)&gt;0,VLOOKUP(TEXT($E197,0),'Angaben Stationen'!$E$14:$J$213,6,0),""))</f>
        <v/>
      </c>
      <c r="E197" s="288"/>
      <c r="F197" s="216"/>
      <c r="G197" s="372"/>
      <c r="H197" s="149"/>
      <c r="J197" s="445">
        <f t="shared" si="24"/>
        <v>0</v>
      </c>
      <c r="K197" s="445">
        <f t="shared" si="25"/>
        <v>0</v>
      </c>
      <c r="L197" s="445">
        <f t="shared" si="26"/>
        <v>0</v>
      </c>
      <c r="M197" s="445">
        <f t="shared" si="27"/>
        <v>0</v>
      </c>
    </row>
    <row r="198" spans="2:13" ht="15" customHeight="1" x14ac:dyDescent="0.3">
      <c r="B198" s="70" t="str">
        <f t="shared" si="23"/>
        <v>!!!</v>
      </c>
      <c r="C198" s="260" t="str">
        <f>IF(ISERROR(IF(LEN(E198)&gt;0,VLOOKUP(TEXT($E198,0),'Angaben Stationen'!$E$14:$J$213,5,0),"")),"?",IF(LEN(E198)&gt;0,VLOOKUP(TEXT($E198,0),'Angaben Stationen'!$E$14:$J$213,5,0),""))</f>
        <v/>
      </c>
      <c r="D198" s="232" t="str">
        <f>IF(ISERROR(IF(LEN(E198)&gt;0,VLOOKUP(TEXT($E198,0),'Angaben Stationen'!$E$14:$J$213,6,0),"")),"STATION IST NICHT VORHANDEN",IF(LEN(E198)&gt;0,VLOOKUP(TEXT($E198,0),'Angaben Stationen'!$E$14:$J$213,6,0),""))</f>
        <v/>
      </c>
      <c r="E198" s="288"/>
      <c r="F198" s="216"/>
      <c r="G198" s="372"/>
      <c r="H198" s="149"/>
      <c r="J198" s="445">
        <f t="shared" si="24"/>
        <v>0</v>
      </c>
      <c r="K198" s="445">
        <f t="shared" si="25"/>
        <v>0</v>
      </c>
      <c r="L198" s="445">
        <f t="shared" si="26"/>
        <v>0</v>
      </c>
      <c r="M198" s="445">
        <f t="shared" si="27"/>
        <v>0</v>
      </c>
    </row>
    <row r="199" spans="2:13" ht="15" customHeight="1" x14ac:dyDescent="0.3">
      <c r="B199" s="70" t="str">
        <f t="shared" si="23"/>
        <v>!!!</v>
      </c>
      <c r="C199" s="260" t="str">
        <f>IF(ISERROR(IF(LEN(E199)&gt;0,VLOOKUP(TEXT($E199,0),'Angaben Stationen'!$E$14:$J$213,5,0),"")),"?",IF(LEN(E199)&gt;0,VLOOKUP(TEXT($E199,0),'Angaben Stationen'!$E$14:$J$213,5,0),""))</f>
        <v/>
      </c>
      <c r="D199" s="232" t="str">
        <f>IF(ISERROR(IF(LEN(E199)&gt;0,VLOOKUP(TEXT($E199,0),'Angaben Stationen'!$E$14:$J$213,6,0),"")),"STATION IST NICHT VORHANDEN",IF(LEN(E199)&gt;0,VLOOKUP(TEXT($E199,0),'Angaben Stationen'!$E$14:$J$213,6,0),""))</f>
        <v/>
      </c>
      <c r="E199" s="288"/>
      <c r="F199" s="216"/>
      <c r="G199" s="372"/>
      <c r="H199" s="149"/>
      <c r="J199" s="445">
        <f t="shared" si="24"/>
        <v>0</v>
      </c>
      <c r="K199" s="445">
        <f t="shared" si="25"/>
        <v>0</v>
      </c>
      <c r="L199" s="445">
        <f t="shared" si="26"/>
        <v>0</v>
      </c>
      <c r="M199" s="445">
        <f t="shared" si="27"/>
        <v>0</v>
      </c>
    </row>
    <row r="200" spans="2:13" ht="15" customHeight="1" x14ac:dyDescent="0.3">
      <c r="B200" s="70" t="str">
        <f t="shared" si="23"/>
        <v>!!!</v>
      </c>
      <c r="C200" s="260" t="str">
        <f>IF(ISERROR(IF(LEN(E200)&gt;0,VLOOKUP(TEXT($E200,0),'Angaben Stationen'!$E$14:$J$213,5,0),"")),"?",IF(LEN(E200)&gt;0,VLOOKUP(TEXT($E200,0),'Angaben Stationen'!$E$14:$J$213,5,0),""))</f>
        <v/>
      </c>
      <c r="D200" s="232" t="str">
        <f>IF(ISERROR(IF(LEN(E200)&gt;0,VLOOKUP(TEXT($E200,0),'Angaben Stationen'!$E$14:$J$213,6,0),"")),"STATION IST NICHT VORHANDEN",IF(LEN(E200)&gt;0,VLOOKUP(TEXT($E200,0),'Angaben Stationen'!$E$14:$J$213,6,0),""))</f>
        <v/>
      </c>
      <c r="E200" s="288"/>
      <c r="F200" s="216"/>
      <c r="G200" s="372"/>
      <c r="H200" s="149"/>
      <c r="J200" s="445">
        <f t="shared" si="24"/>
        <v>0</v>
      </c>
      <c r="K200" s="445">
        <f t="shared" si="25"/>
        <v>0</v>
      </c>
      <c r="L200" s="445">
        <f t="shared" si="26"/>
        <v>0</v>
      </c>
      <c r="M200" s="445">
        <f t="shared" si="27"/>
        <v>0</v>
      </c>
    </row>
    <row r="201" spans="2:13" ht="15" customHeight="1" x14ac:dyDescent="0.3">
      <c r="B201" s="70" t="str">
        <f t="shared" si="23"/>
        <v>!!!</v>
      </c>
      <c r="C201" s="260" t="str">
        <f>IF(ISERROR(IF(LEN(E201)&gt;0,VLOOKUP(TEXT($E201,0),'Angaben Stationen'!$E$14:$J$213,5,0),"")),"?",IF(LEN(E201)&gt;0,VLOOKUP(TEXT($E201,0),'Angaben Stationen'!$E$14:$J$213,5,0),""))</f>
        <v/>
      </c>
      <c r="D201" s="232" t="str">
        <f>IF(ISERROR(IF(LEN(E201)&gt;0,VLOOKUP(TEXT($E201,0),'Angaben Stationen'!$E$14:$J$213,6,0),"")),"STATION IST NICHT VORHANDEN",IF(LEN(E201)&gt;0,VLOOKUP(TEXT($E201,0),'Angaben Stationen'!$E$14:$J$213,6,0),""))</f>
        <v/>
      </c>
      <c r="E201" s="288"/>
      <c r="F201" s="216"/>
      <c r="G201" s="372"/>
      <c r="H201" s="149"/>
      <c r="J201" s="445">
        <f t="shared" si="24"/>
        <v>0</v>
      </c>
      <c r="K201" s="445">
        <f t="shared" si="25"/>
        <v>0</v>
      </c>
      <c r="L201" s="445">
        <f t="shared" si="26"/>
        <v>0</v>
      </c>
      <c r="M201" s="445">
        <f t="shared" si="27"/>
        <v>0</v>
      </c>
    </row>
    <row r="202" spans="2:13" ht="15" customHeight="1" x14ac:dyDescent="0.3">
      <c r="B202" s="70" t="str">
        <f t="shared" si="23"/>
        <v>!!!</v>
      </c>
      <c r="C202" s="260" t="str">
        <f>IF(ISERROR(IF(LEN(E202)&gt;0,VLOOKUP(TEXT($E202,0),'Angaben Stationen'!$E$14:$J$213,5,0),"")),"?",IF(LEN(E202)&gt;0,VLOOKUP(TEXT($E202,0),'Angaben Stationen'!$E$14:$J$213,5,0),""))</f>
        <v/>
      </c>
      <c r="D202" s="232" t="str">
        <f>IF(ISERROR(IF(LEN(E202)&gt;0,VLOOKUP(TEXT($E202,0),'Angaben Stationen'!$E$14:$J$213,6,0),"")),"STATION IST NICHT VORHANDEN",IF(LEN(E202)&gt;0,VLOOKUP(TEXT($E202,0),'Angaben Stationen'!$E$14:$J$213,6,0),""))</f>
        <v/>
      </c>
      <c r="E202" s="288"/>
      <c r="F202" s="216"/>
      <c r="G202" s="372"/>
      <c r="H202" s="149"/>
      <c r="J202" s="445">
        <f t="shared" si="24"/>
        <v>0</v>
      </c>
      <c r="K202" s="445">
        <f t="shared" si="25"/>
        <v>0</v>
      </c>
      <c r="L202" s="445">
        <f t="shared" si="26"/>
        <v>0</v>
      </c>
      <c r="M202" s="445">
        <f t="shared" si="27"/>
        <v>0</v>
      </c>
    </row>
    <row r="203" spans="2:13" ht="15" customHeight="1" x14ac:dyDescent="0.3">
      <c r="B203" s="70" t="str">
        <f t="shared" si="23"/>
        <v>!!!</v>
      </c>
      <c r="C203" s="260" t="str">
        <f>IF(ISERROR(IF(LEN(E203)&gt;0,VLOOKUP(TEXT($E203,0),'Angaben Stationen'!$E$14:$J$213,5,0),"")),"?",IF(LEN(E203)&gt;0,VLOOKUP(TEXT($E203,0),'Angaben Stationen'!$E$14:$J$213,5,0),""))</f>
        <v/>
      </c>
      <c r="D203" s="232" t="str">
        <f>IF(ISERROR(IF(LEN(E203)&gt;0,VLOOKUP(TEXT($E203,0),'Angaben Stationen'!$E$14:$J$213,6,0),"")),"STATION IST NICHT VORHANDEN",IF(LEN(E203)&gt;0,VLOOKUP(TEXT($E203,0),'Angaben Stationen'!$E$14:$J$213,6,0),""))</f>
        <v/>
      </c>
      <c r="E203" s="288"/>
      <c r="F203" s="216"/>
      <c r="G203" s="372"/>
      <c r="H203" s="149"/>
      <c r="J203" s="445">
        <f t="shared" si="24"/>
        <v>0</v>
      </c>
      <c r="K203" s="445">
        <f t="shared" si="25"/>
        <v>0</v>
      </c>
      <c r="L203" s="445">
        <f t="shared" si="26"/>
        <v>0</v>
      </c>
      <c r="M203" s="445">
        <f t="shared" si="27"/>
        <v>0</v>
      </c>
    </row>
    <row r="204" spans="2:13" ht="15" customHeight="1" x14ac:dyDescent="0.3">
      <c r="B204" s="70" t="str">
        <f t="shared" si="23"/>
        <v>!!!</v>
      </c>
      <c r="C204" s="260" t="str">
        <f>IF(ISERROR(IF(LEN(E204)&gt;0,VLOOKUP(TEXT($E204,0),'Angaben Stationen'!$E$14:$J$213,5,0),"")),"?",IF(LEN(E204)&gt;0,VLOOKUP(TEXT($E204,0),'Angaben Stationen'!$E$14:$J$213,5,0),""))</f>
        <v/>
      </c>
      <c r="D204" s="232" t="str">
        <f>IF(ISERROR(IF(LEN(E204)&gt;0,VLOOKUP(TEXT($E204,0),'Angaben Stationen'!$E$14:$J$213,6,0),"")),"STATION IST NICHT VORHANDEN",IF(LEN(E204)&gt;0,VLOOKUP(TEXT($E204,0),'Angaben Stationen'!$E$14:$J$213,6,0),""))</f>
        <v/>
      </c>
      <c r="E204" s="288"/>
      <c r="F204" s="216"/>
      <c r="G204" s="372"/>
      <c r="H204" s="149"/>
      <c r="J204" s="445">
        <f t="shared" si="24"/>
        <v>0</v>
      </c>
      <c r="K204" s="445">
        <f t="shared" si="25"/>
        <v>0</v>
      </c>
      <c r="L204" s="445">
        <f t="shared" si="26"/>
        <v>0</v>
      </c>
      <c r="M204" s="445">
        <f t="shared" si="27"/>
        <v>0</v>
      </c>
    </row>
    <row r="205" spans="2:13" ht="15" customHeight="1" x14ac:dyDescent="0.3">
      <c r="B205" s="70" t="str">
        <f t="shared" si="23"/>
        <v>!!!</v>
      </c>
      <c r="C205" s="260" t="str">
        <f>IF(ISERROR(IF(LEN(E205)&gt;0,VLOOKUP(TEXT($E205,0),'Angaben Stationen'!$E$14:$J$213,5,0),"")),"?",IF(LEN(E205)&gt;0,VLOOKUP(TEXT($E205,0),'Angaben Stationen'!$E$14:$J$213,5,0),""))</f>
        <v/>
      </c>
      <c r="D205" s="232" t="str">
        <f>IF(ISERROR(IF(LEN(E205)&gt;0,VLOOKUP(TEXT($E205,0),'Angaben Stationen'!$E$14:$J$213,6,0),"")),"STATION IST NICHT VORHANDEN",IF(LEN(E205)&gt;0,VLOOKUP(TEXT($E205,0),'Angaben Stationen'!$E$14:$J$213,6,0),""))</f>
        <v/>
      </c>
      <c r="E205" s="288"/>
      <c r="F205" s="216"/>
      <c r="G205" s="372"/>
      <c r="H205" s="149"/>
      <c r="J205" s="445">
        <f t="shared" si="24"/>
        <v>0</v>
      </c>
      <c r="K205" s="445">
        <f t="shared" si="25"/>
        <v>0</v>
      </c>
      <c r="L205" s="445">
        <f t="shared" si="26"/>
        <v>0</v>
      </c>
      <c r="M205" s="445">
        <f t="shared" si="27"/>
        <v>0</v>
      </c>
    </row>
    <row r="206" spans="2:13" ht="15" customHeight="1" x14ac:dyDescent="0.3">
      <c r="B206" s="70" t="str">
        <f t="shared" si="23"/>
        <v>!!!</v>
      </c>
      <c r="C206" s="260" t="str">
        <f>IF(ISERROR(IF(LEN(E206)&gt;0,VLOOKUP(TEXT($E206,0),'Angaben Stationen'!$E$14:$J$213,5,0),"")),"?",IF(LEN(E206)&gt;0,VLOOKUP(TEXT($E206,0),'Angaben Stationen'!$E$14:$J$213,5,0),""))</f>
        <v/>
      </c>
      <c r="D206" s="232" t="str">
        <f>IF(ISERROR(IF(LEN(E206)&gt;0,VLOOKUP(TEXT($E206,0),'Angaben Stationen'!$E$14:$J$213,6,0),"")),"STATION IST NICHT VORHANDEN",IF(LEN(E206)&gt;0,VLOOKUP(TEXT($E206,0),'Angaben Stationen'!$E$14:$J$213,6,0),""))</f>
        <v/>
      </c>
      <c r="E206" s="288"/>
      <c r="F206" s="216"/>
      <c r="G206" s="372"/>
      <c r="H206" s="149"/>
      <c r="J206" s="445">
        <f t="shared" si="24"/>
        <v>0</v>
      </c>
      <c r="K206" s="445">
        <f t="shared" si="25"/>
        <v>0</v>
      </c>
      <c r="L206" s="445">
        <f t="shared" si="26"/>
        <v>0</v>
      </c>
      <c r="M206" s="445">
        <f t="shared" si="27"/>
        <v>0</v>
      </c>
    </row>
    <row r="207" spans="2:13" ht="15" customHeight="1" x14ac:dyDescent="0.3">
      <c r="B207" s="70" t="str">
        <f t="shared" si="23"/>
        <v>!!!</v>
      </c>
      <c r="C207" s="260" t="str">
        <f>IF(ISERROR(IF(LEN(E207)&gt;0,VLOOKUP(TEXT($E207,0),'Angaben Stationen'!$E$14:$J$213,5,0),"")),"?",IF(LEN(E207)&gt;0,VLOOKUP(TEXT($E207,0),'Angaben Stationen'!$E$14:$J$213,5,0),""))</f>
        <v/>
      </c>
      <c r="D207" s="232" t="str">
        <f>IF(ISERROR(IF(LEN(E207)&gt;0,VLOOKUP(TEXT($E207,0),'Angaben Stationen'!$E$14:$J$213,6,0),"")),"STATION IST NICHT VORHANDEN",IF(LEN(E207)&gt;0,VLOOKUP(TEXT($E207,0),'Angaben Stationen'!$E$14:$J$213,6,0),""))</f>
        <v/>
      </c>
      <c r="E207" s="288"/>
      <c r="F207" s="216"/>
      <c r="G207" s="372"/>
      <c r="H207" s="149"/>
      <c r="J207" s="445">
        <f t="shared" si="24"/>
        <v>0</v>
      </c>
      <c r="K207" s="445">
        <f t="shared" si="25"/>
        <v>0</v>
      </c>
      <c r="L207" s="445">
        <f t="shared" si="26"/>
        <v>0</v>
      </c>
      <c r="M207" s="445">
        <f t="shared" si="27"/>
        <v>0</v>
      </c>
    </row>
    <row r="208" spans="2:13" ht="15" customHeight="1" x14ac:dyDescent="0.3">
      <c r="B208" s="70" t="str">
        <f t="shared" si="23"/>
        <v>!!!</v>
      </c>
      <c r="C208" s="260" t="str">
        <f>IF(ISERROR(IF(LEN(E208)&gt;0,VLOOKUP(TEXT($E208,0),'Angaben Stationen'!$E$14:$J$213,5,0),"")),"?",IF(LEN(E208)&gt;0,VLOOKUP(TEXT($E208,0),'Angaben Stationen'!$E$14:$J$213,5,0),""))</f>
        <v/>
      </c>
      <c r="D208" s="232" t="str">
        <f>IF(ISERROR(IF(LEN(E208)&gt;0,VLOOKUP(TEXT($E208,0),'Angaben Stationen'!$E$14:$J$213,6,0),"")),"STATION IST NICHT VORHANDEN",IF(LEN(E208)&gt;0,VLOOKUP(TEXT($E208,0),'Angaben Stationen'!$E$14:$J$213,6,0),""))</f>
        <v/>
      </c>
      <c r="E208" s="288"/>
      <c r="F208" s="216"/>
      <c r="G208" s="372"/>
      <c r="H208" s="149"/>
      <c r="J208" s="445">
        <f t="shared" si="24"/>
        <v>0</v>
      </c>
      <c r="K208" s="445">
        <f t="shared" si="25"/>
        <v>0</v>
      </c>
      <c r="L208" s="445">
        <f t="shared" si="26"/>
        <v>0</v>
      </c>
      <c r="M208" s="445">
        <f t="shared" si="27"/>
        <v>0</v>
      </c>
    </row>
    <row r="209" spans="2:13" ht="15" customHeight="1" x14ac:dyDescent="0.3">
      <c r="B209" s="70" t="str">
        <f t="shared" ref="B209:B215" si="28">IF(SUM(K209:M209)&lt;3,"!!!","")</f>
        <v>!!!</v>
      </c>
      <c r="C209" s="260" t="str">
        <f>IF(ISERROR(IF(LEN(E209)&gt;0,VLOOKUP(TEXT($E209,0),'Angaben Stationen'!$E$14:$J$213,5,0),"")),"?",IF(LEN(E209)&gt;0,VLOOKUP(TEXT($E209,0),'Angaben Stationen'!$E$14:$J$213,5,0),""))</f>
        <v/>
      </c>
      <c r="D209" s="232" t="str">
        <f>IF(ISERROR(IF(LEN(E209)&gt;0,VLOOKUP(TEXT($E209,0),'Angaben Stationen'!$E$14:$J$213,6,0),"")),"STATION IST NICHT VORHANDEN",IF(LEN(E209)&gt;0,VLOOKUP(TEXT($E209,0),'Angaben Stationen'!$E$14:$J$213,6,0),""))</f>
        <v/>
      </c>
      <c r="E209" s="288"/>
      <c r="F209" s="216"/>
      <c r="G209" s="372"/>
      <c r="H209" s="149"/>
      <c r="J209" s="445">
        <f t="shared" ref="J209:J215" si="29">IF(LEN(B209)&gt;0,0,1)</f>
        <v>0</v>
      </c>
      <c r="K209" s="445">
        <f t="shared" ref="K209:K215" si="30">IF(LEN(E209)&gt;0,1,0)</f>
        <v>0</v>
      </c>
      <c r="L209" s="445">
        <f t="shared" ref="L209:L215" si="31">IF(LEN(F209)&gt;0,1,0)</f>
        <v>0</v>
      </c>
      <c r="M209" s="445">
        <f t="shared" ref="M209:M215" si="32">IF(LEN(G209)&gt;0,1,0)</f>
        <v>0</v>
      </c>
    </row>
    <row r="210" spans="2:13" ht="15" customHeight="1" x14ac:dyDescent="0.3">
      <c r="B210" s="70" t="str">
        <f t="shared" si="28"/>
        <v>!!!</v>
      </c>
      <c r="C210" s="260" t="str">
        <f>IF(ISERROR(IF(LEN(E210)&gt;0,VLOOKUP(TEXT($E210,0),'Angaben Stationen'!$E$14:$J$213,5,0),"")),"?",IF(LEN(E210)&gt;0,VLOOKUP(TEXT($E210,0),'Angaben Stationen'!$E$14:$J$213,5,0),""))</f>
        <v/>
      </c>
      <c r="D210" s="232" t="str">
        <f>IF(ISERROR(IF(LEN(E210)&gt;0,VLOOKUP(TEXT($E210,0),'Angaben Stationen'!$E$14:$J$213,6,0),"")),"STATION IST NICHT VORHANDEN",IF(LEN(E210)&gt;0,VLOOKUP(TEXT($E210,0),'Angaben Stationen'!$E$14:$J$213,6,0),""))</f>
        <v/>
      </c>
      <c r="E210" s="288"/>
      <c r="F210" s="216"/>
      <c r="G210" s="372"/>
      <c r="H210" s="149"/>
      <c r="J210" s="445">
        <f t="shared" si="29"/>
        <v>0</v>
      </c>
      <c r="K210" s="445">
        <f t="shared" si="30"/>
        <v>0</v>
      </c>
      <c r="L210" s="445">
        <f t="shared" si="31"/>
        <v>0</v>
      </c>
      <c r="M210" s="445">
        <f t="shared" si="32"/>
        <v>0</v>
      </c>
    </row>
    <row r="211" spans="2:13" ht="15" customHeight="1" x14ac:dyDescent="0.3">
      <c r="B211" s="70" t="str">
        <f t="shared" si="28"/>
        <v>!!!</v>
      </c>
      <c r="C211" s="260" t="str">
        <f>IF(ISERROR(IF(LEN(E211)&gt;0,VLOOKUP(TEXT($E211,0),'Angaben Stationen'!$E$14:$J$213,5,0),"")),"?",IF(LEN(E211)&gt;0,VLOOKUP(TEXT($E211,0),'Angaben Stationen'!$E$14:$J$213,5,0),""))</f>
        <v/>
      </c>
      <c r="D211" s="232" t="str">
        <f>IF(ISERROR(IF(LEN(E211)&gt;0,VLOOKUP(TEXT($E211,0),'Angaben Stationen'!$E$14:$J$213,6,0),"")),"STATION IST NICHT VORHANDEN",IF(LEN(E211)&gt;0,VLOOKUP(TEXT($E211,0),'Angaben Stationen'!$E$14:$J$213,6,0),""))</f>
        <v/>
      </c>
      <c r="E211" s="288"/>
      <c r="F211" s="216"/>
      <c r="G211" s="372"/>
      <c r="H211" s="149"/>
      <c r="J211" s="445">
        <f t="shared" si="29"/>
        <v>0</v>
      </c>
      <c r="K211" s="445">
        <f t="shared" si="30"/>
        <v>0</v>
      </c>
      <c r="L211" s="445">
        <f t="shared" si="31"/>
        <v>0</v>
      </c>
      <c r="M211" s="445">
        <f t="shared" si="32"/>
        <v>0</v>
      </c>
    </row>
    <row r="212" spans="2:13" ht="15" customHeight="1" x14ac:dyDescent="0.3">
      <c r="B212" s="70" t="str">
        <f t="shared" si="28"/>
        <v>!!!</v>
      </c>
      <c r="C212" s="260" t="str">
        <f>IF(ISERROR(IF(LEN(E212)&gt;0,VLOOKUP(TEXT($E212,0),'Angaben Stationen'!$E$14:$J$213,5,0),"")),"?",IF(LEN(E212)&gt;0,VLOOKUP(TEXT($E212,0),'Angaben Stationen'!$E$14:$J$213,5,0),""))</f>
        <v/>
      </c>
      <c r="D212" s="232" t="str">
        <f>IF(ISERROR(IF(LEN(E212)&gt;0,VLOOKUP(TEXT($E212,0),'Angaben Stationen'!$E$14:$J$213,6,0),"")),"STATION IST NICHT VORHANDEN",IF(LEN(E212)&gt;0,VLOOKUP(TEXT($E212,0),'Angaben Stationen'!$E$14:$J$213,6,0),""))</f>
        <v/>
      </c>
      <c r="E212" s="288"/>
      <c r="F212" s="216"/>
      <c r="G212" s="372"/>
      <c r="H212" s="149"/>
      <c r="J212" s="445">
        <f t="shared" si="29"/>
        <v>0</v>
      </c>
      <c r="K212" s="445">
        <f t="shared" si="30"/>
        <v>0</v>
      </c>
      <c r="L212" s="445">
        <f t="shared" si="31"/>
        <v>0</v>
      </c>
      <c r="M212" s="445">
        <f t="shared" si="32"/>
        <v>0</v>
      </c>
    </row>
    <row r="213" spans="2:13" ht="15" customHeight="1" x14ac:dyDescent="0.3">
      <c r="B213" s="70" t="str">
        <f t="shared" si="28"/>
        <v>!!!</v>
      </c>
      <c r="C213" s="260" t="str">
        <f>IF(ISERROR(IF(LEN(E213)&gt;0,VLOOKUP(TEXT($E213,0),'Angaben Stationen'!$E$14:$J$213,5,0),"")),"?",IF(LEN(E213)&gt;0,VLOOKUP(TEXT($E213,0),'Angaben Stationen'!$E$14:$J$213,5,0),""))</f>
        <v/>
      </c>
      <c r="D213" s="232" t="str">
        <f>IF(ISERROR(IF(LEN(E213)&gt;0,VLOOKUP(TEXT($E213,0),'Angaben Stationen'!$E$14:$J$213,6,0),"")),"STATION IST NICHT VORHANDEN",IF(LEN(E213)&gt;0,VLOOKUP(TEXT($E213,0),'Angaben Stationen'!$E$14:$J$213,6,0),""))</f>
        <v/>
      </c>
      <c r="E213" s="288"/>
      <c r="F213" s="216"/>
      <c r="G213" s="372"/>
      <c r="H213" s="149"/>
      <c r="J213" s="445">
        <f t="shared" si="29"/>
        <v>0</v>
      </c>
      <c r="K213" s="445">
        <f t="shared" si="30"/>
        <v>0</v>
      </c>
      <c r="L213" s="445">
        <f t="shared" si="31"/>
        <v>0</v>
      </c>
      <c r="M213" s="445">
        <f t="shared" si="32"/>
        <v>0</v>
      </c>
    </row>
    <row r="214" spans="2:13" ht="15" customHeight="1" x14ac:dyDescent="0.3">
      <c r="B214" s="70" t="str">
        <f t="shared" si="28"/>
        <v>!!!</v>
      </c>
      <c r="C214" s="260" t="str">
        <f>IF(ISERROR(IF(LEN(E214)&gt;0,VLOOKUP(TEXT($E214,0),'Angaben Stationen'!$E$14:$J$213,5,0),"")),"?",IF(LEN(E214)&gt;0,VLOOKUP(TEXT($E214,0),'Angaben Stationen'!$E$14:$J$213,5,0),""))</f>
        <v/>
      </c>
      <c r="D214" s="232" t="str">
        <f>IF(ISERROR(IF(LEN(E214)&gt;0,VLOOKUP(TEXT($E214,0),'Angaben Stationen'!$E$14:$J$213,6,0),"")),"STATION IST NICHT VORHANDEN",IF(LEN(E214)&gt;0,VLOOKUP(TEXT($E214,0),'Angaben Stationen'!$E$14:$J$213,6,0),""))</f>
        <v/>
      </c>
      <c r="E214" s="288"/>
      <c r="F214" s="216"/>
      <c r="G214" s="372"/>
      <c r="H214" s="149"/>
      <c r="J214" s="445">
        <f t="shared" si="29"/>
        <v>0</v>
      </c>
      <c r="K214" s="445">
        <f t="shared" si="30"/>
        <v>0</v>
      </c>
      <c r="L214" s="445">
        <f t="shared" si="31"/>
        <v>0</v>
      </c>
      <c r="M214" s="445">
        <f t="shared" si="32"/>
        <v>0</v>
      </c>
    </row>
    <row r="215" spans="2:13" ht="15" customHeight="1" x14ac:dyDescent="0.3">
      <c r="B215" s="70" t="str">
        <f t="shared" si="28"/>
        <v>!!!</v>
      </c>
      <c r="C215" s="260" t="str">
        <f>IF(ISERROR(IF(LEN(E215)&gt;0,VLOOKUP(TEXT($E215,0),'Angaben Stationen'!$E$14:$J$213,5,0),"")),"?",IF(LEN(E215)&gt;0,VLOOKUP(TEXT($E215,0),'Angaben Stationen'!$E$14:$J$213,5,0),""))</f>
        <v/>
      </c>
      <c r="D215" s="232" t="str">
        <f>IF(ISERROR(IF(LEN(E215)&gt;0,VLOOKUP(TEXT($E215,0),'Angaben Stationen'!$E$14:$J$213,6,0),"")),"STATION IST NICHT VORHANDEN",IF(LEN(E215)&gt;0,VLOOKUP(TEXT($E215,0),'Angaben Stationen'!$E$14:$J$213,6,0),""))</f>
        <v/>
      </c>
      <c r="E215" s="288"/>
      <c r="F215" s="216"/>
      <c r="G215" s="372"/>
      <c r="H215" s="149"/>
      <c r="J215" s="445">
        <f t="shared" si="29"/>
        <v>0</v>
      </c>
      <c r="K215" s="445">
        <f t="shared" si="30"/>
        <v>0</v>
      </c>
      <c r="L215" s="445">
        <f t="shared" si="31"/>
        <v>0</v>
      </c>
      <c r="M215" s="445">
        <f t="shared" si="32"/>
        <v>0</v>
      </c>
    </row>
    <row r="216" spans="2:13" ht="15" customHeight="1" x14ac:dyDescent="0.3">
      <c r="B216" s="70"/>
      <c r="C216" s="38"/>
      <c r="D216" s="38"/>
      <c r="E216" s="38"/>
      <c r="F216" s="38"/>
      <c r="G216" s="38"/>
      <c r="H216" s="64"/>
    </row>
    <row r="217" spans="2:13" ht="15" customHeight="1" x14ac:dyDescent="0.3">
      <c r="B217" s="187"/>
      <c r="C217" s="187"/>
      <c r="D217" s="187"/>
      <c r="E217" s="187"/>
      <c r="F217" s="187"/>
      <c r="G217" s="187"/>
      <c r="H217" s="187"/>
    </row>
  </sheetData>
  <sheetProtection algorithmName="SHA-512" hashValue="0Dqt7LZB+94lfR6QI9khLZd061ZjLer+GFFRvN8rpwm49AJtiJSzPPvYbbLd+mb+GFdWaoGTzjkxwDSmWK6ULA==" saltValue="oSSpdzR2xxDcxngssgzB3g==" spinCount="100000" sheet="1" objects="1" scenarios="1" selectLockedCells="1" autoFilter="0"/>
  <autoFilter ref="C15:C215"/>
  <mergeCells count="4">
    <mergeCell ref="E6:G6"/>
    <mergeCell ref="B6:D6"/>
    <mergeCell ref="C9:G13"/>
    <mergeCell ref="C14:G14"/>
  </mergeCells>
  <conditionalFormatting sqref="F16:F215">
    <cfRule type="expression" dxfId="233" priority="195">
      <formula>C16=""</formula>
    </cfRule>
  </conditionalFormatting>
  <conditionalFormatting sqref="G16:G215">
    <cfRule type="expression" dxfId="232" priority="95">
      <formula>C16=""</formula>
    </cfRule>
  </conditionalFormatting>
  <conditionalFormatting sqref="B16:B216">
    <cfRule type="expression" dxfId="231" priority="12">
      <formula>C16=""</formula>
    </cfRule>
  </conditionalFormatting>
  <conditionalFormatting sqref="C14:G14">
    <cfRule type="expression" dxfId="230" priority="7">
      <formula>C14&lt;&gt;""</formula>
    </cfRule>
  </conditionalFormatting>
  <conditionalFormatting sqref="B14">
    <cfRule type="expression" dxfId="229" priority="6">
      <formula>B14&lt;&gt;""</formula>
    </cfRule>
  </conditionalFormatting>
  <conditionalFormatting sqref="C16:C215">
    <cfRule type="expression" dxfId="228" priority="2">
      <formula>C16="?"</formula>
    </cfRule>
  </conditionalFormatting>
  <conditionalFormatting sqref="D16:D215">
    <cfRule type="expression" dxfId="227" priority="1">
      <formula>C16="?"</formula>
    </cfRule>
  </conditionalFormatting>
  <dataValidations disablePrompts="1" count="1">
    <dataValidation type="whole" allowBlank="1" showErrorMessage="1" errorTitle="ACHTUNG: " error="Es sind nur Eingaben zwischen 0 und 999 zulässig" sqref="F16:G215">
      <formula1>0</formula1>
      <formula2>999</formula2>
    </dataValidation>
  </dataValidations>
  <hyperlinks>
    <hyperlink ref="G2" location="'A1'!F15" display="&lt;&lt; A1"/>
    <hyperlink ref="H2" location="A2.2!A1" display="A2.2 &gt;&gt;"/>
  </hyperlinks>
  <pageMargins left="0.25" right="0.25" top="0.75" bottom="0.75" header="0.3" footer="0.3"/>
  <pageSetup paperSize="9" scale="64" orientation="landscape" r:id="rId1"/>
  <colBreaks count="1" manualBreakCount="1">
    <brk id="8"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dimension ref="A1:AZ217"/>
  <sheetViews>
    <sheetView showGridLines="0" zoomScaleNormal="100" workbookViewId="0">
      <selection activeCell="E16" sqref="E16"/>
    </sheetView>
  </sheetViews>
  <sheetFormatPr baseColWidth="10" defaultColWidth="11.44140625" defaultRowHeight="15" customHeight="1" x14ac:dyDescent="0.3"/>
  <cols>
    <col min="1" max="1" width="4.33203125" style="6" customWidth="1"/>
    <col min="2" max="2" width="11.44140625" style="6"/>
    <col min="3" max="3" width="11.44140625" style="6" customWidth="1"/>
    <col min="4" max="4" width="38.5546875" style="6" customWidth="1"/>
    <col min="5" max="5" width="34.33203125" style="6" customWidth="1"/>
    <col min="6" max="6" width="11.5546875" style="6" customWidth="1"/>
    <col min="7" max="7" width="21.44140625" style="6" customWidth="1"/>
    <col min="8" max="8" width="46.109375" style="6" customWidth="1"/>
    <col min="9" max="9" width="22.88671875" style="6" customWidth="1"/>
    <col min="10" max="10" width="11.44140625" style="376"/>
    <col min="11" max="12" width="14.88671875" style="445" customWidth="1"/>
    <col min="13" max="13" width="11.44140625" style="445"/>
    <col min="14" max="17" width="14.88671875" style="445" customWidth="1"/>
    <col min="18" max="52" width="11.44140625" style="378"/>
    <col min="53" max="16384" width="11.44140625" style="6"/>
  </cols>
  <sheetData>
    <row r="1" spans="1:52" ht="15" customHeight="1" x14ac:dyDescent="0.3">
      <c r="A1" s="6" t="s">
        <v>155</v>
      </c>
    </row>
    <row r="2" spans="1:52" s="49" customFormat="1" ht="30" customHeight="1" x14ac:dyDescent="0.45">
      <c r="A2" s="39"/>
      <c r="B2" s="50" t="s">
        <v>387</v>
      </c>
      <c r="C2" s="40" t="s">
        <v>388</v>
      </c>
      <c r="D2" s="42"/>
      <c r="E2" s="44"/>
      <c r="F2" s="45"/>
      <c r="G2" s="45"/>
      <c r="H2" s="285" t="s">
        <v>408</v>
      </c>
      <c r="I2" s="281" t="s">
        <v>248</v>
      </c>
      <c r="J2" s="377"/>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row>
    <row r="3" spans="1:52" ht="15" customHeight="1" x14ac:dyDescent="0.3">
      <c r="A3" s="18"/>
      <c r="B3" s="18"/>
      <c r="C3" s="18"/>
      <c r="D3" s="18"/>
      <c r="E3" s="18"/>
      <c r="F3" s="18"/>
      <c r="G3" s="18"/>
      <c r="H3" s="18"/>
      <c r="I3" s="18"/>
    </row>
    <row r="4" spans="1:52" ht="15" customHeight="1" x14ac:dyDescent="0.3">
      <c r="A4" s="18"/>
      <c r="B4" s="115"/>
      <c r="C4" s="54"/>
      <c r="D4" s="144" t="str">
        <f ca="1">"Haupt-IK: " &amp; CELL("inhalt",'Angaben KH-Standort'!D25)</f>
        <v xml:space="preserve">Haupt-IK: </v>
      </c>
      <c r="E4" s="144" t="str">
        <f ca="1">"Jahr: " &amp; CELL("inhalt",'Angaben KH-Standort'!D12)</f>
        <v>Jahr: 2023</v>
      </c>
      <c r="F4" s="54"/>
      <c r="G4" s="54"/>
      <c r="H4" s="54"/>
      <c r="I4" s="55"/>
    </row>
    <row r="5" spans="1:52" ht="15" customHeight="1" x14ac:dyDescent="0.3">
      <c r="A5" s="18"/>
      <c r="B5" s="116"/>
      <c r="C5" s="57"/>
      <c r="D5" s="145" t="str">
        <f ca="1" xml:space="preserve"> "Standort-ID: " &amp; CELL("inhalt",'Angaben KH-Standort'!D26)</f>
        <v xml:space="preserve">Standort-ID: </v>
      </c>
      <c r="E5" s="145" t="str">
        <f ca="1">CELL("inhalt",'A1'!$F$14) &amp; ". Quartal"</f>
        <v>0. Quartal</v>
      </c>
      <c r="F5" s="57"/>
      <c r="G5" s="57"/>
      <c r="H5" s="57"/>
      <c r="I5" s="58"/>
    </row>
    <row r="6" spans="1:52" ht="15" customHeight="1" x14ac:dyDescent="0.3">
      <c r="A6" s="18"/>
      <c r="B6" s="467"/>
      <c r="C6" s="468"/>
      <c r="D6" s="468"/>
      <c r="E6" s="482"/>
      <c r="F6" s="482"/>
      <c r="G6" s="482"/>
      <c r="H6" s="482"/>
      <c r="I6" s="32"/>
    </row>
    <row r="7" spans="1:52" ht="15" customHeight="1" x14ac:dyDescent="0.3">
      <c r="B7" s="61"/>
      <c r="C7" s="59"/>
      <c r="D7" s="59"/>
      <c r="E7" s="59"/>
      <c r="F7" s="59"/>
      <c r="G7" s="59"/>
      <c r="H7" s="59"/>
      <c r="I7" s="62"/>
    </row>
    <row r="8" spans="1:52" ht="15" customHeight="1" x14ac:dyDescent="0.4">
      <c r="B8" s="63"/>
      <c r="C8" s="150" t="s">
        <v>130</v>
      </c>
      <c r="D8" s="38"/>
      <c r="E8" s="38"/>
      <c r="F8" s="38"/>
      <c r="G8" s="38"/>
      <c r="H8" s="38"/>
      <c r="I8" s="73"/>
    </row>
    <row r="9" spans="1:52" ht="15" customHeight="1" x14ac:dyDescent="0.3">
      <c r="B9" s="63"/>
      <c r="C9" s="483" t="s">
        <v>632</v>
      </c>
      <c r="D9" s="484"/>
      <c r="E9" s="484"/>
      <c r="F9" s="484"/>
      <c r="G9" s="484"/>
      <c r="H9" s="484"/>
      <c r="I9" s="321" t="s">
        <v>169</v>
      </c>
    </row>
    <row r="10" spans="1:52" ht="15" customHeight="1" x14ac:dyDescent="0.3">
      <c r="B10" s="63"/>
      <c r="C10" s="484"/>
      <c r="D10" s="484"/>
      <c r="E10" s="484"/>
      <c r="F10" s="484"/>
      <c r="G10" s="484"/>
      <c r="H10" s="484"/>
      <c r="I10" s="323" t="s">
        <v>190</v>
      </c>
    </row>
    <row r="11" spans="1:52" ht="15" customHeight="1" x14ac:dyDescent="0.3">
      <c r="B11" s="63"/>
      <c r="C11" s="484"/>
      <c r="D11" s="484"/>
      <c r="E11" s="484"/>
      <c r="F11" s="484"/>
      <c r="G11" s="484"/>
      <c r="H11" s="484"/>
      <c r="I11" s="322" t="s">
        <v>170</v>
      </c>
    </row>
    <row r="12" spans="1:52" ht="15" customHeight="1" x14ac:dyDescent="0.3">
      <c r="B12" s="63"/>
      <c r="C12" s="484"/>
      <c r="D12" s="484"/>
      <c r="E12" s="484"/>
      <c r="F12" s="484"/>
      <c r="G12" s="484"/>
      <c r="H12" s="484"/>
      <c r="I12" s="413" t="s">
        <v>624</v>
      </c>
    </row>
    <row r="13" spans="1:52" ht="15" customHeight="1" x14ac:dyDescent="0.3">
      <c r="B13" s="63"/>
      <c r="C13" s="484"/>
      <c r="D13" s="484"/>
      <c r="E13" s="484"/>
      <c r="F13" s="484"/>
      <c r="G13" s="484"/>
      <c r="H13" s="484"/>
      <c r="I13" s="149"/>
    </row>
    <row r="14" spans="1:52" ht="15" customHeight="1" x14ac:dyDescent="0.3">
      <c r="B14" s="188" t="e">
        <f>IF(#REF!-#REF!&gt;0,"!!!","")</f>
        <v>#REF!</v>
      </c>
      <c r="C14" s="469" t="str">
        <f>IF(N16-M16&gt;0,"Es fehlen noch MUSS-ANGABEN in den mit !!! gekennzeichneten Zeilen, eine fehlende Stationsbezeichnung tragen Sie bitte im Bereich 'Angaben Stationen' nach","")</f>
        <v/>
      </c>
      <c r="D14" s="469"/>
      <c r="E14" s="469"/>
      <c r="F14" s="469"/>
      <c r="G14" s="469"/>
      <c r="H14" s="469"/>
      <c r="I14" s="149"/>
      <c r="M14" s="445">
        <f t="shared" ref="M14" si="0">SUM(M16:M215)</f>
        <v>0</v>
      </c>
      <c r="N14" s="445">
        <f t="shared" ref="N14:Q14" si="1">SUM(N16:N215)</f>
        <v>0</v>
      </c>
      <c r="O14" s="445">
        <f t="shared" si="1"/>
        <v>0</v>
      </c>
      <c r="P14" s="445">
        <f t="shared" si="1"/>
        <v>0</v>
      </c>
      <c r="Q14" s="445">
        <f t="shared" si="1"/>
        <v>0</v>
      </c>
    </row>
    <row r="15" spans="1:52" ht="45" customHeight="1" x14ac:dyDescent="0.3">
      <c r="B15" s="63"/>
      <c r="C15" s="190" t="s">
        <v>171</v>
      </c>
      <c r="D15" s="189" t="s">
        <v>440</v>
      </c>
      <c r="E15" s="213" t="s">
        <v>165</v>
      </c>
      <c r="F15" s="274" t="s">
        <v>389</v>
      </c>
      <c r="G15" s="274" t="s">
        <v>534</v>
      </c>
      <c r="H15" s="274" t="s">
        <v>390</v>
      </c>
      <c r="I15" s="215"/>
      <c r="K15" s="444" t="s">
        <v>546</v>
      </c>
      <c r="L15" s="444" t="s">
        <v>548</v>
      </c>
      <c r="M15" s="414" t="s">
        <v>550</v>
      </c>
      <c r="N15" s="414" t="s">
        <v>547</v>
      </c>
      <c r="O15" s="414" t="s">
        <v>253</v>
      </c>
      <c r="P15" s="414" t="s">
        <v>254</v>
      </c>
      <c r="Q15" s="414" t="s">
        <v>633</v>
      </c>
    </row>
    <row r="16" spans="1:52" ht="15" customHeight="1" x14ac:dyDescent="0.3">
      <c r="B16" s="70" t="str">
        <f>IF(SUM(N16:P16)&lt;3,"!!!","")</f>
        <v>!!!</v>
      </c>
      <c r="C16" s="260" t="str">
        <f>IF(ISERROR(IF(LEN(E16)&gt;0,VLOOKUP(TEXT($E16,0),'Angaben Stationen'!$E$14:$J$213,5,0),"")),"?",IF(LEN(E16)&gt;0,VLOOKUP(TEXT($E16,0),'Angaben Stationen'!$E$14:$J$213,5,0),""))</f>
        <v/>
      </c>
      <c r="D16" s="232" t="str">
        <f>IF(ISERROR(IF(LEN(E16)&gt;0,VLOOKUP(TEXT($E16,0),'Angaben Stationen'!$E$14:$J$213,6,0),"")),"STATION IST NICHT VORHANDEN",IF(LEN(E16)&gt;0,VLOOKUP(TEXT($E16,0),'Angaben Stationen'!$E$14:$J$213,6,0),""))</f>
        <v/>
      </c>
      <c r="E16" s="288"/>
      <c r="F16" s="216"/>
      <c r="G16" s="217"/>
      <c r="H16" s="443"/>
      <c r="I16" s="215"/>
      <c r="K16" s="445" t="str">
        <f t="shared" ref="K16:K47" si="2">IF(LEN(E16)&gt;0,"Typ","Leer")</f>
        <v>Leer</v>
      </c>
      <c r="L16" s="445" t="str">
        <f t="shared" ref="L16:L47" si="3">IF(LEN(E16)&gt;0,"Schwerpunkt","Leer")</f>
        <v>Leer</v>
      </c>
      <c r="M16" s="445">
        <f>IF(LEN(B16)&gt;0,0,1)</f>
        <v>0</v>
      </c>
      <c r="N16" s="445">
        <f t="shared" ref="N16:N47" si="4">IF(LEN(E16)&gt;0,1,0)</f>
        <v>0</v>
      </c>
      <c r="O16" s="445">
        <f t="shared" ref="O16:O47" si="5">IF(LEN(F16)&gt;0,1,0)</f>
        <v>0</v>
      </c>
      <c r="P16" s="445">
        <f t="shared" ref="P16:P47" si="6">IF(LEN(G16)&gt;0,1,0)</f>
        <v>0</v>
      </c>
      <c r="Q16" s="445">
        <f t="shared" ref="Q16:Q47" si="7">IF(LEN(H16)&gt;0,1,0)</f>
        <v>0</v>
      </c>
    </row>
    <row r="17" spans="2:17" ht="15" customHeight="1" x14ac:dyDescent="0.3">
      <c r="B17" s="70" t="str">
        <f t="shared" ref="B17:B80" si="8">IF(SUM(N17:P17)&lt;3,"!!!","")</f>
        <v>!!!</v>
      </c>
      <c r="C17" s="260" t="str">
        <f>IF(ISERROR(IF(LEN(E17)&gt;0,VLOOKUP(TEXT($E17,0),'Angaben Stationen'!$E$14:$J$213,5,0),"")),"?",IF(LEN(E17)&gt;0,VLOOKUP(TEXT($E17,0),'Angaben Stationen'!$E$14:$J$213,5,0),""))</f>
        <v/>
      </c>
      <c r="D17" s="232" t="str">
        <f>IF(ISERROR(IF(LEN(E17)&gt;0,VLOOKUP(TEXT($E17,0),'Angaben Stationen'!$E$14:$J$213,6,0),"")),"STATION IST NICHT VORHANDEN",IF(LEN(E17)&gt;0,VLOOKUP(TEXT($E17,0),'Angaben Stationen'!$E$14:$J$213,6,0),""))</f>
        <v/>
      </c>
      <c r="E17" s="288"/>
      <c r="F17" s="216"/>
      <c r="G17" s="372"/>
      <c r="H17" s="443"/>
      <c r="I17" s="215"/>
      <c r="K17" s="445" t="str">
        <f t="shared" si="2"/>
        <v>Leer</v>
      </c>
      <c r="L17" s="445" t="str">
        <f t="shared" si="3"/>
        <v>Leer</v>
      </c>
      <c r="M17" s="445">
        <f t="shared" ref="M17:M80" si="9">IF(LEN(B17)&gt;0,0,1)</f>
        <v>0</v>
      </c>
      <c r="N17" s="445">
        <f t="shared" si="4"/>
        <v>0</v>
      </c>
      <c r="O17" s="445">
        <f t="shared" si="5"/>
        <v>0</v>
      </c>
      <c r="P17" s="445">
        <f t="shared" si="6"/>
        <v>0</v>
      </c>
      <c r="Q17" s="445">
        <f t="shared" si="7"/>
        <v>0</v>
      </c>
    </row>
    <row r="18" spans="2:17" ht="15" customHeight="1" x14ac:dyDescent="0.3">
      <c r="B18" s="70" t="str">
        <f t="shared" si="8"/>
        <v>!!!</v>
      </c>
      <c r="C18" s="260" t="str">
        <f>IF(ISERROR(IF(LEN(E18)&gt;0,VLOOKUP(TEXT($E18,0),'Angaben Stationen'!$E$14:$J$213,5,0),"")),"?",IF(LEN(E18)&gt;0,VLOOKUP(TEXT($E18,0),'Angaben Stationen'!$E$14:$J$213,5,0),""))</f>
        <v/>
      </c>
      <c r="D18" s="232" t="str">
        <f>IF(ISERROR(IF(LEN(E18)&gt;0,VLOOKUP(TEXT($E18,0),'Angaben Stationen'!$E$14:$J$213,6,0),"")),"STATION IST NICHT VORHANDEN",IF(LEN(E18)&gt;0,VLOOKUP(TEXT($E18,0),'Angaben Stationen'!$E$14:$J$213,6,0),""))</f>
        <v/>
      </c>
      <c r="E18" s="288"/>
      <c r="F18" s="216"/>
      <c r="G18" s="372"/>
      <c r="H18" s="443"/>
      <c r="I18" s="149"/>
      <c r="K18" s="445" t="str">
        <f t="shared" si="2"/>
        <v>Leer</v>
      </c>
      <c r="L18" s="445" t="str">
        <f t="shared" si="3"/>
        <v>Leer</v>
      </c>
      <c r="M18" s="445">
        <f t="shared" si="9"/>
        <v>0</v>
      </c>
      <c r="N18" s="445">
        <f t="shared" si="4"/>
        <v>0</v>
      </c>
      <c r="O18" s="445">
        <f t="shared" si="5"/>
        <v>0</v>
      </c>
      <c r="P18" s="445">
        <f t="shared" si="6"/>
        <v>0</v>
      </c>
      <c r="Q18" s="445">
        <f t="shared" si="7"/>
        <v>0</v>
      </c>
    </row>
    <row r="19" spans="2:17" ht="15" customHeight="1" x14ac:dyDescent="0.3">
      <c r="B19" s="70" t="str">
        <f t="shared" si="8"/>
        <v>!!!</v>
      </c>
      <c r="C19" s="260" t="str">
        <f>IF(ISERROR(IF(LEN(E19)&gt;0,VLOOKUP(TEXT($E19,0),'Angaben Stationen'!$E$14:$J$213,5,0),"")),"?",IF(LEN(E19)&gt;0,VLOOKUP(TEXT($E19,0),'Angaben Stationen'!$E$14:$J$213,5,0),""))</f>
        <v/>
      </c>
      <c r="D19" s="232" t="str">
        <f>IF(ISERROR(IF(LEN(E19)&gt;0,VLOOKUP(TEXT($E19,0),'Angaben Stationen'!$E$14:$J$213,6,0),"")),"STATION IST NICHT VORHANDEN",IF(LEN(E19)&gt;0,VLOOKUP(TEXT($E19,0),'Angaben Stationen'!$E$14:$J$213,6,0),""))</f>
        <v/>
      </c>
      <c r="E19" s="288"/>
      <c r="F19" s="216"/>
      <c r="G19" s="372"/>
      <c r="H19" s="443"/>
      <c r="I19" s="179"/>
      <c r="K19" s="445" t="str">
        <f t="shared" si="2"/>
        <v>Leer</v>
      </c>
      <c r="L19" s="445" t="str">
        <f t="shared" si="3"/>
        <v>Leer</v>
      </c>
      <c r="M19" s="445">
        <f t="shared" si="9"/>
        <v>0</v>
      </c>
      <c r="N19" s="445">
        <f t="shared" si="4"/>
        <v>0</v>
      </c>
      <c r="O19" s="445">
        <f t="shared" si="5"/>
        <v>0</v>
      </c>
      <c r="P19" s="445">
        <f t="shared" si="6"/>
        <v>0</v>
      </c>
      <c r="Q19" s="445">
        <f t="shared" si="7"/>
        <v>0</v>
      </c>
    </row>
    <row r="20" spans="2:17" ht="15" customHeight="1" x14ac:dyDescent="0.3">
      <c r="B20" s="70" t="str">
        <f t="shared" si="8"/>
        <v>!!!</v>
      </c>
      <c r="C20" s="260" t="str">
        <f>IF(ISERROR(IF(LEN(E20)&gt;0,VLOOKUP(TEXT($E20,0),'Angaben Stationen'!$E$14:$J$213,5,0),"")),"?",IF(LEN(E20)&gt;0,VLOOKUP(TEXT($E20,0),'Angaben Stationen'!$E$14:$J$213,5,0),""))</f>
        <v/>
      </c>
      <c r="D20" s="232" t="str">
        <f>IF(ISERROR(IF(LEN(E20)&gt;0,VLOOKUP(TEXT($E20,0),'Angaben Stationen'!$E$14:$J$213,6,0),"")),"STATION IST NICHT VORHANDEN",IF(LEN(E20)&gt;0,VLOOKUP(TEXT($E20,0),'Angaben Stationen'!$E$14:$J$213,6,0),""))</f>
        <v/>
      </c>
      <c r="E20" s="288"/>
      <c r="F20" s="216"/>
      <c r="G20" s="372"/>
      <c r="H20" s="443"/>
      <c r="I20" s="149"/>
      <c r="K20" s="445" t="str">
        <f t="shared" si="2"/>
        <v>Leer</v>
      </c>
      <c r="L20" s="445" t="str">
        <f t="shared" si="3"/>
        <v>Leer</v>
      </c>
      <c r="M20" s="445">
        <f t="shared" si="9"/>
        <v>0</v>
      </c>
      <c r="N20" s="445">
        <f t="shared" si="4"/>
        <v>0</v>
      </c>
      <c r="O20" s="445">
        <f t="shared" si="5"/>
        <v>0</v>
      </c>
      <c r="P20" s="445">
        <f t="shared" si="6"/>
        <v>0</v>
      </c>
      <c r="Q20" s="445">
        <f t="shared" si="7"/>
        <v>0</v>
      </c>
    </row>
    <row r="21" spans="2:17" ht="15" customHeight="1" x14ac:dyDescent="0.3">
      <c r="B21" s="70" t="str">
        <f t="shared" si="8"/>
        <v>!!!</v>
      </c>
      <c r="C21" s="260" t="str">
        <f>IF(ISERROR(IF(LEN(E21)&gt;0,VLOOKUP(TEXT($E21,0),'Angaben Stationen'!$E$14:$J$213,5,0),"")),"?",IF(LEN(E21)&gt;0,VLOOKUP(TEXT($E21,0),'Angaben Stationen'!$E$14:$J$213,5,0),""))</f>
        <v/>
      </c>
      <c r="D21" s="232" t="str">
        <f>IF(ISERROR(IF(LEN(E21)&gt;0,VLOOKUP(TEXT($E21,0),'Angaben Stationen'!$E$14:$J$213,6,0),"")),"STATION IST NICHT VORHANDEN",IF(LEN(E21)&gt;0,VLOOKUP(TEXT($E21,0),'Angaben Stationen'!$E$14:$J$213,6,0),""))</f>
        <v/>
      </c>
      <c r="E21" s="288"/>
      <c r="F21" s="216"/>
      <c r="G21" s="372"/>
      <c r="H21" s="443"/>
      <c r="I21" s="149"/>
      <c r="K21" s="445" t="str">
        <f t="shared" si="2"/>
        <v>Leer</v>
      </c>
      <c r="L21" s="445" t="str">
        <f t="shared" si="3"/>
        <v>Leer</v>
      </c>
      <c r="M21" s="445">
        <f t="shared" si="9"/>
        <v>0</v>
      </c>
      <c r="N21" s="445">
        <f t="shared" si="4"/>
        <v>0</v>
      </c>
      <c r="O21" s="445">
        <f t="shared" si="5"/>
        <v>0</v>
      </c>
      <c r="P21" s="445">
        <f t="shared" si="6"/>
        <v>0</v>
      </c>
      <c r="Q21" s="445">
        <f t="shared" si="7"/>
        <v>0</v>
      </c>
    </row>
    <row r="22" spans="2:17" ht="15" customHeight="1" x14ac:dyDescent="0.3">
      <c r="B22" s="70" t="str">
        <f t="shared" si="8"/>
        <v>!!!</v>
      </c>
      <c r="C22" s="260" t="str">
        <f>IF(ISERROR(IF(LEN(E22)&gt;0,VLOOKUP(TEXT($E22,0),'Angaben Stationen'!$E$14:$J$213,5,0),"")),"?",IF(LEN(E22)&gt;0,VLOOKUP(TEXT($E22,0),'Angaben Stationen'!$E$14:$J$213,5,0),""))</f>
        <v/>
      </c>
      <c r="D22" s="232" t="str">
        <f>IF(ISERROR(IF(LEN(E22)&gt;0,VLOOKUP(TEXT($E22,0),'Angaben Stationen'!$E$14:$J$213,6,0),"")),"STATION IST NICHT VORHANDEN",IF(LEN(E22)&gt;0,VLOOKUP(TEXT($E22,0),'Angaben Stationen'!$E$14:$J$213,6,0),""))</f>
        <v/>
      </c>
      <c r="E22" s="288"/>
      <c r="F22" s="216"/>
      <c r="G22" s="372"/>
      <c r="H22" s="443"/>
      <c r="I22" s="149"/>
      <c r="K22" s="445" t="str">
        <f t="shared" si="2"/>
        <v>Leer</v>
      </c>
      <c r="L22" s="445" t="str">
        <f t="shared" si="3"/>
        <v>Leer</v>
      </c>
      <c r="M22" s="445">
        <f t="shared" si="9"/>
        <v>0</v>
      </c>
      <c r="N22" s="445">
        <f t="shared" si="4"/>
        <v>0</v>
      </c>
      <c r="O22" s="445">
        <f t="shared" si="5"/>
        <v>0</v>
      </c>
      <c r="P22" s="445">
        <f t="shared" si="6"/>
        <v>0</v>
      </c>
      <c r="Q22" s="445">
        <f t="shared" si="7"/>
        <v>0</v>
      </c>
    </row>
    <row r="23" spans="2:17" ht="15" customHeight="1" x14ac:dyDescent="0.3">
      <c r="B23" s="70" t="str">
        <f t="shared" si="8"/>
        <v>!!!</v>
      </c>
      <c r="C23" s="260" t="str">
        <f>IF(ISERROR(IF(LEN(E23)&gt;0,VLOOKUP(TEXT($E23,0),'Angaben Stationen'!$E$14:$J$213,5,0),"")),"?",IF(LEN(E23)&gt;0,VLOOKUP(TEXT($E23,0),'Angaben Stationen'!$E$14:$J$213,5,0),""))</f>
        <v/>
      </c>
      <c r="D23" s="232" t="str">
        <f>IF(ISERROR(IF(LEN(E23)&gt;0,VLOOKUP(TEXT($E23,0),'Angaben Stationen'!$E$14:$J$213,6,0),"")),"STATION IST NICHT VORHANDEN",IF(LEN(E23)&gt;0,VLOOKUP(TEXT($E23,0),'Angaben Stationen'!$E$14:$J$213,6,0),""))</f>
        <v/>
      </c>
      <c r="E23" s="288"/>
      <c r="F23" s="216"/>
      <c r="G23" s="372"/>
      <c r="H23" s="443"/>
      <c r="I23" s="149"/>
      <c r="K23" s="445" t="str">
        <f t="shared" si="2"/>
        <v>Leer</v>
      </c>
      <c r="L23" s="445" t="str">
        <f t="shared" si="3"/>
        <v>Leer</v>
      </c>
      <c r="M23" s="445">
        <f t="shared" si="9"/>
        <v>0</v>
      </c>
      <c r="N23" s="445">
        <f t="shared" si="4"/>
        <v>0</v>
      </c>
      <c r="O23" s="445">
        <f t="shared" si="5"/>
        <v>0</v>
      </c>
      <c r="P23" s="445">
        <f t="shared" si="6"/>
        <v>0</v>
      </c>
      <c r="Q23" s="445">
        <f t="shared" si="7"/>
        <v>0</v>
      </c>
    </row>
    <row r="24" spans="2:17" ht="15" customHeight="1" x14ac:dyDescent="0.3">
      <c r="B24" s="70" t="str">
        <f t="shared" si="8"/>
        <v>!!!</v>
      </c>
      <c r="C24" s="260" t="str">
        <f>IF(ISERROR(IF(LEN(E24)&gt;0,VLOOKUP(TEXT($E24,0),'Angaben Stationen'!$E$14:$J$213,5,0),"")),"?",IF(LEN(E24)&gt;0,VLOOKUP(TEXT($E24,0),'Angaben Stationen'!$E$14:$J$213,5,0),""))</f>
        <v/>
      </c>
      <c r="D24" s="232" t="str">
        <f>IF(ISERROR(IF(LEN(E24)&gt;0,VLOOKUP(TEXT($E24,0),'Angaben Stationen'!$E$14:$J$213,6,0),"")),"STATION IST NICHT VORHANDEN",IF(LEN(E24)&gt;0,VLOOKUP(TEXT($E24,0),'Angaben Stationen'!$E$14:$J$213,6,0),""))</f>
        <v/>
      </c>
      <c r="E24" s="288"/>
      <c r="F24" s="216"/>
      <c r="G24" s="372"/>
      <c r="H24" s="443"/>
      <c r="I24" s="149"/>
      <c r="K24" s="445" t="str">
        <f t="shared" si="2"/>
        <v>Leer</v>
      </c>
      <c r="L24" s="445" t="str">
        <f t="shared" si="3"/>
        <v>Leer</v>
      </c>
      <c r="M24" s="445">
        <f t="shared" si="9"/>
        <v>0</v>
      </c>
      <c r="N24" s="445">
        <f t="shared" si="4"/>
        <v>0</v>
      </c>
      <c r="O24" s="445">
        <f t="shared" si="5"/>
        <v>0</v>
      </c>
      <c r="P24" s="445">
        <f t="shared" si="6"/>
        <v>0</v>
      </c>
      <c r="Q24" s="445">
        <f t="shared" si="7"/>
        <v>0</v>
      </c>
    </row>
    <row r="25" spans="2:17" ht="15" customHeight="1" x14ac:dyDescent="0.3">
      <c r="B25" s="70" t="str">
        <f t="shared" si="8"/>
        <v>!!!</v>
      </c>
      <c r="C25" s="260" t="str">
        <f>IF(ISERROR(IF(LEN(E25)&gt;0,VLOOKUP(TEXT($E25,0),'Angaben Stationen'!$E$14:$J$213,5,0),"")),"?",IF(LEN(E25)&gt;0,VLOOKUP(TEXT($E25,0),'Angaben Stationen'!$E$14:$J$213,5,0),""))</f>
        <v/>
      </c>
      <c r="D25" s="232" t="str">
        <f>IF(ISERROR(IF(LEN(E25)&gt;0,VLOOKUP(TEXT($E25,0),'Angaben Stationen'!$E$14:$J$213,6,0),"")),"STATION IST NICHT VORHANDEN",IF(LEN(E25)&gt;0,VLOOKUP(TEXT($E25,0),'Angaben Stationen'!$E$14:$J$213,6,0),""))</f>
        <v/>
      </c>
      <c r="E25" s="288"/>
      <c r="F25" s="216"/>
      <c r="G25" s="372"/>
      <c r="H25" s="443"/>
      <c r="I25" s="149"/>
      <c r="K25" s="445" t="str">
        <f t="shared" si="2"/>
        <v>Leer</v>
      </c>
      <c r="L25" s="445" t="str">
        <f t="shared" si="3"/>
        <v>Leer</v>
      </c>
      <c r="M25" s="445">
        <f t="shared" si="9"/>
        <v>0</v>
      </c>
      <c r="N25" s="445">
        <f t="shared" si="4"/>
        <v>0</v>
      </c>
      <c r="O25" s="445">
        <f t="shared" si="5"/>
        <v>0</v>
      </c>
      <c r="P25" s="445">
        <f t="shared" si="6"/>
        <v>0</v>
      </c>
      <c r="Q25" s="445">
        <f t="shared" si="7"/>
        <v>0</v>
      </c>
    </row>
    <row r="26" spans="2:17" ht="15" customHeight="1" x14ac:dyDescent="0.3">
      <c r="B26" s="70" t="str">
        <f t="shared" si="8"/>
        <v>!!!</v>
      </c>
      <c r="C26" s="260" t="str">
        <f>IF(ISERROR(IF(LEN(E26)&gt;0,VLOOKUP(TEXT($E26,0),'Angaben Stationen'!$E$14:$J$213,5,0),"")),"?",IF(LEN(E26)&gt;0,VLOOKUP(TEXT($E26,0),'Angaben Stationen'!$E$14:$J$213,5,0),""))</f>
        <v/>
      </c>
      <c r="D26" s="232" t="str">
        <f>IF(ISERROR(IF(LEN(E26)&gt;0,VLOOKUP(TEXT($E26,0),'Angaben Stationen'!$E$14:$J$213,6,0),"")),"STATION IST NICHT VORHANDEN",IF(LEN(E26)&gt;0,VLOOKUP(TEXT($E26,0),'Angaben Stationen'!$E$14:$J$213,6,0),""))</f>
        <v/>
      </c>
      <c r="E26" s="288"/>
      <c r="F26" s="216"/>
      <c r="G26" s="372"/>
      <c r="H26" s="443"/>
      <c r="I26" s="149"/>
      <c r="K26" s="445" t="str">
        <f t="shared" si="2"/>
        <v>Leer</v>
      </c>
      <c r="L26" s="445" t="str">
        <f t="shared" si="3"/>
        <v>Leer</v>
      </c>
      <c r="M26" s="445">
        <f t="shared" si="9"/>
        <v>0</v>
      </c>
      <c r="N26" s="445">
        <f t="shared" si="4"/>
        <v>0</v>
      </c>
      <c r="O26" s="445">
        <f t="shared" si="5"/>
        <v>0</v>
      </c>
      <c r="P26" s="445">
        <f t="shared" si="6"/>
        <v>0</v>
      </c>
      <c r="Q26" s="445">
        <f t="shared" si="7"/>
        <v>0</v>
      </c>
    </row>
    <row r="27" spans="2:17" ht="15" customHeight="1" x14ac:dyDescent="0.3">
      <c r="B27" s="70" t="str">
        <f t="shared" si="8"/>
        <v>!!!</v>
      </c>
      <c r="C27" s="260" t="str">
        <f>IF(ISERROR(IF(LEN(E27)&gt;0,VLOOKUP(TEXT($E27,0),'Angaben Stationen'!$E$14:$J$213,5,0),"")),"?",IF(LEN(E27)&gt;0,VLOOKUP(TEXT($E27,0),'Angaben Stationen'!$E$14:$J$213,5,0),""))</f>
        <v/>
      </c>
      <c r="D27" s="232" t="str">
        <f>IF(ISERROR(IF(LEN(E27)&gt;0,VLOOKUP(TEXT($E27,0),'Angaben Stationen'!$E$14:$J$213,6,0),"")),"STATION IST NICHT VORHANDEN",IF(LEN(E27)&gt;0,VLOOKUP(TEXT($E27,0),'Angaben Stationen'!$E$14:$J$213,6,0),""))</f>
        <v/>
      </c>
      <c r="E27" s="288"/>
      <c r="F27" s="216"/>
      <c r="G27" s="372"/>
      <c r="H27" s="443"/>
      <c r="I27" s="149"/>
      <c r="K27" s="445" t="str">
        <f t="shared" si="2"/>
        <v>Leer</v>
      </c>
      <c r="L27" s="445" t="str">
        <f t="shared" si="3"/>
        <v>Leer</v>
      </c>
      <c r="M27" s="445">
        <f t="shared" si="9"/>
        <v>0</v>
      </c>
      <c r="N27" s="445">
        <f t="shared" si="4"/>
        <v>0</v>
      </c>
      <c r="O27" s="445">
        <f t="shared" si="5"/>
        <v>0</v>
      </c>
      <c r="P27" s="445">
        <f t="shared" si="6"/>
        <v>0</v>
      </c>
      <c r="Q27" s="445">
        <f t="shared" si="7"/>
        <v>0</v>
      </c>
    </row>
    <row r="28" spans="2:17" ht="15" customHeight="1" x14ac:dyDescent="0.3">
      <c r="B28" s="70" t="str">
        <f t="shared" si="8"/>
        <v>!!!</v>
      </c>
      <c r="C28" s="260" t="str">
        <f>IF(ISERROR(IF(LEN(E28)&gt;0,VLOOKUP(TEXT($E28,0),'Angaben Stationen'!$E$14:$J$213,5,0),"")),"?",IF(LEN(E28)&gt;0,VLOOKUP(TEXT($E28,0),'Angaben Stationen'!$E$14:$J$213,5,0),""))</f>
        <v/>
      </c>
      <c r="D28" s="232" t="str">
        <f>IF(ISERROR(IF(LEN(E28)&gt;0,VLOOKUP(TEXT($E28,0),'Angaben Stationen'!$E$14:$J$213,6,0),"")),"STATION IST NICHT VORHANDEN",IF(LEN(E28)&gt;0,VLOOKUP(TEXT($E28,0),'Angaben Stationen'!$E$14:$J$213,6,0),""))</f>
        <v/>
      </c>
      <c r="E28" s="288"/>
      <c r="F28" s="216"/>
      <c r="G28" s="372"/>
      <c r="H28" s="443"/>
      <c r="I28" s="149"/>
      <c r="K28" s="445" t="str">
        <f t="shared" si="2"/>
        <v>Leer</v>
      </c>
      <c r="L28" s="445" t="str">
        <f t="shared" si="3"/>
        <v>Leer</v>
      </c>
      <c r="M28" s="445">
        <f t="shared" si="9"/>
        <v>0</v>
      </c>
      <c r="N28" s="445">
        <f t="shared" si="4"/>
        <v>0</v>
      </c>
      <c r="O28" s="445">
        <f t="shared" si="5"/>
        <v>0</v>
      </c>
      <c r="P28" s="445">
        <f t="shared" si="6"/>
        <v>0</v>
      </c>
      <c r="Q28" s="445">
        <f t="shared" si="7"/>
        <v>0</v>
      </c>
    </row>
    <row r="29" spans="2:17" ht="15" customHeight="1" x14ac:dyDescent="0.3">
      <c r="B29" s="70" t="str">
        <f t="shared" si="8"/>
        <v>!!!</v>
      </c>
      <c r="C29" s="260" t="str">
        <f>IF(ISERROR(IF(LEN(E29)&gt;0,VLOOKUP(TEXT($E29,0),'Angaben Stationen'!$E$14:$J$213,5,0),"")),"?",IF(LEN(E29)&gt;0,VLOOKUP(TEXT($E29,0),'Angaben Stationen'!$E$14:$J$213,5,0),""))</f>
        <v/>
      </c>
      <c r="D29" s="232" t="str">
        <f>IF(ISERROR(IF(LEN(E29)&gt;0,VLOOKUP(TEXT($E29,0),'Angaben Stationen'!$E$14:$J$213,6,0),"")),"STATION IST NICHT VORHANDEN",IF(LEN(E29)&gt;0,VLOOKUP(TEXT($E29,0),'Angaben Stationen'!$E$14:$J$213,6,0),""))</f>
        <v/>
      </c>
      <c r="E29" s="288"/>
      <c r="F29" s="216"/>
      <c r="G29" s="372"/>
      <c r="H29" s="443"/>
      <c r="I29" s="149"/>
      <c r="K29" s="445" t="str">
        <f t="shared" si="2"/>
        <v>Leer</v>
      </c>
      <c r="L29" s="445" t="str">
        <f t="shared" si="3"/>
        <v>Leer</v>
      </c>
      <c r="M29" s="445">
        <f t="shared" si="9"/>
        <v>0</v>
      </c>
      <c r="N29" s="445">
        <f t="shared" si="4"/>
        <v>0</v>
      </c>
      <c r="O29" s="445">
        <f t="shared" si="5"/>
        <v>0</v>
      </c>
      <c r="P29" s="445">
        <f t="shared" si="6"/>
        <v>0</v>
      </c>
      <c r="Q29" s="445">
        <f t="shared" si="7"/>
        <v>0</v>
      </c>
    </row>
    <row r="30" spans="2:17" ht="15" customHeight="1" x14ac:dyDescent="0.3">
      <c r="B30" s="70" t="str">
        <f t="shared" si="8"/>
        <v>!!!</v>
      </c>
      <c r="C30" s="260" t="str">
        <f>IF(ISERROR(IF(LEN(E30)&gt;0,VLOOKUP(TEXT($E30,0),'Angaben Stationen'!$E$14:$J$213,5,0),"")),"?",IF(LEN(E30)&gt;0,VLOOKUP(TEXT($E30,0),'Angaben Stationen'!$E$14:$J$213,5,0),""))</f>
        <v/>
      </c>
      <c r="D30" s="232" t="str">
        <f>IF(ISERROR(IF(LEN(E30)&gt;0,VLOOKUP(TEXT($E30,0),'Angaben Stationen'!$E$14:$J$213,6,0),"")),"STATION IST NICHT VORHANDEN",IF(LEN(E30)&gt;0,VLOOKUP(TEXT($E30,0),'Angaben Stationen'!$E$14:$J$213,6,0),""))</f>
        <v/>
      </c>
      <c r="E30" s="288"/>
      <c r="F30" s="216"/>
      <c r="G30" s="372"/>
      <c r="H30" s="443"/>
      <c r="I30" s="149"/>
      <c r="K30" s="445" t="str">
        <f t="shared" si="2"/>
        <v>Leer</v>
      </c>
      <c r="L30" s="445" t="str">
        <f t="shared" si="3"/>
        <v>Leer</v>
      </c>
      <c r="M30" s="445">
        <f t="shared" si="9"/>
        <v>0</v>
      </c>
      <c r="N30" s="445">
        <f t="shared" si="4"/>
        <v>0</v>
      </c>
      <c r="O30" s="445">
        <f t="shared" si="5"/>
        <v>0</v>
      </c>
      <c r="P30" s="445">
        <f t="shared" si="6"/>
        <v>0</v>
      </c>
      <c r="Q30" s="445">
        <f t="shared" si="7"/>
        <v>0</v>
      </c>
    </row>
    <row r="31" spans="2:17" ht="15" customHeight="1" x14ac:dyDescent="0.3">
      <c r="B31" s="70" t="str">
        <f t="shared" si="8"/>
        <v>!!!</v>
      </c>
      <c r="C31" s="260" t="str">
        <f>IF(ISERROR(IF(LEN(E31)&gt;0,VLOOKUP(TEXT($E31,0),'Angaben Stationen'!$E$14:$J$213,5,0),"")),"?",IF(LEN(E31)&gt;0,VLOOKUP(TEXT($E31,0),'Angaben Stationen'!$E$14:$J$213,5,0),""))</f>
        <v/>
      </c>
      <c r="D31" s="232" t="str">
        <f>IF(ISERROR(IF(LEN(E31)&gt;0,VLOOKUP(TEXT($E31,0),'Angaben Stationen'!$E$14:$J$213,6,0),"")),"STATION IST NICHT VORHANDEN",IF(LEN(E31)&gt;0,VLOOKUP(TEXT($E31,0),'Angaben Stationen'!$E$14:$J$213,6,0),""))</f>
        <v/>
      </c>
      <c r="E31" s="288"/>
      <c r="F31" s="216"/>
      <c r="G31" s="372"/>
      <c r="H31" s="443"/>
      <c r="I31" s="149"/>
      <c r="K31" s="445" t="str">
        <f t="shared" si="2"/>
        <v>Leer</v>
      </c>
      <c r="L31" s="445" t="str">
        <f t="shared" si="3"/>
        <v>Leer</v>
      </c>
      <c r="M31" s="445">
        <f t="shared" si="9"/>
        <v>0</v>
      </c>
      <c r="N31" s="445">
        <f t="shared" si="4"/>
        <v>0</v>
      </c>
      <c r="O31" s="445">
        <f t="shared" si="5"/>
        <v>0</v>
      </c>
      <c r="P31" s="445">
        <f t="shared" si="6"/>
        <v>0</v>
      </c>
      <c r="Q31" s="445">
        <f t="shared" si="7"/>
        <v>0</v>
      </c>
    </row>
    <row r="32" spans="2:17" ht="15" customHeight="1" x14ac:dyDescent="0.3">
      <c r="B32" s="70" t="str">
        <f t="shared" si="8"/>
        <v>!!!</v>
      </c>
      <c r="C32" s="260" t="str">
        <f>IF(ISERROR(IF(LEN(E32)&gt;0,VLOOKUP(TEXT($E32,0),'Angaben Stationen'!$E$14:$J$213,5,0),"")),"?",IF(LEN(E32)&gt;0,VLOOKUP(TEXT($E32,0),'Angaben Stationen'!$E$14:$J$213,5,0),""))</f>
        <v/>
      </c>
      <c r="D32" s="232" t="str">
        <f>IF(ISERROR(IF(LEN(E32)&gt;0,VLOOKUP(TEXT($E32,0),'Angaben Stationen'!$E$14:$J$213,6,0),"")),"STATION IST NICHT VORHANDEN",IF(LEN(E32)&gt;0,VLOOKUP(TEXT($E32,0),'Angaben Stationen'!$E$14:$J$213,6,0),""))</f>
        <v/>
      </c>
      <c r="E32" s="288"/>
      <c r="F32" s="216"/>
      <c r="G32" s="372"/>
      <c r="H32" s="443"/>
      <c r="I32" s="149"/>
      <c r="K32" s="445" t="str">
        <f t="shared" si="2"/>
        <v>Leer</v>
      </c>
      <c r="L32" s="445" t="str">
        <f t="shared" si="3"/>
        <v>Leer</v>
      </c>
      <c r="M32" s="445">
        <f t="shared" si="9"/>
        <v>0</v>
      </c>
      <c r="N32" s="445">
        <f t="shared" si="4"/>
        <v>0</v>
      </c>
      <c r="O32" s="445">
        <f t="shared" si="5"/>
        <v>0</v>
      </c>
      <c r="P32" s="445">
        <f t="shared" si="6"/>
        <v>0</v>
      </c>
      <c r="Q32" s="445">
        <f t="shared" si="7"/>
        <v>0</v>
      </c>
    </row>
    <row r="33" spans="2:17" ht="15" customHeight="1" x14ac:dyDescent="0.3">
      <c r="B33" s="70" t="str">
        <f t="shared" si="8"/>
        <v>!!!</v>
      </c>
      <c r="C33" s="260" t="str">
        <f>IF(ISERROR(IF(LEN(E33)&gt;0,VLOOKUP(TEXT($E33,0),'Angaben Stationen'!$E$14:$J$213,5,0),"")),"?",IF(LEN(E33)&gt;0,VLOOKUP(TEXT($E33,0),'Angaben Stationen'!$E$14:$J$213,5,0),""))</f>
        <v/>
      </c>
      <c r="D33" s="232" t="str">
        <f>IF(ISERROR(IF(LEN(E33)&gt;0,VLOOKUP(TEXT($E33,0),'Angaben Stationen'!$E$14:$J$213,6,0),"")),"STATION IST NICHT VORHANDEN",IF(LEN(E33)&gt;0,VLOOKUP(TEXT($E33,0),'Angaben Stationen'!$E$14:$J$213,6,0),""))</f>
        <v/>
      </c>
      <c r="E33" s="288"/>
      <c r="F33" s="216"/>
      <c r="G33" s="372"/>
      <c r="H33" s="443"/>
      <c r="I33" s="149"/>
      <c r="K33" s="445" t="str">
        <f t="shared" si="2"/>
        <v>Leer</v>
      </c>
      <c r="L33" s="445" t="str">
        <f t="shared" si="3"/>
        <v>Leer</v>
      </c>
      <c r="M33" s="445">
        <f t="shared" si="9"/>
        <v>0</v>
      </c>
      <c r="N33" s="445">
        <f t="shared" si="4"/>
        <v>0</v>
      </c>
      <c r="O33" s="445">
        <f t="shared" si="5"/>
        <v>0</v>
      </c>
      <c r="P33" s="445">
        <f t="shared" si="6"/>
        <v>0</v>
      </c>
      <c r="Q33" s="445">
        <f t="shared" si="7"/>
        <v>0</v>
      </c>
    </row>
    <row r="34" spans="2:17" ht="15" customHeight="1" x14ac:dyDescent="0.3">
      <c r="B34" s="70" t="str">
        <f t="shared" si="8"/>
        <v>!!!</v>
      </c>
      <c r="C34" s="260" t="str">
        <f>IF(ISERROR(IF(LEN(E34)&gt;0,VLOOKUP(TEXT($E34,0),'Angaben Stationen'!$E$14:$J$213,5,0),"")),"?",IF(LEN(E34)&gt;0,VLOOKUP(TEXT($E34,0),'Angaben Stationen'!$E$14:$J$213,5,0),""))</f>
        <v/>
      </c>
      <c r="D34" s="232" t="str">
        <f>IF(ISERROR(IF(LEN(E34)&gt;0,VLOOKUP(TEXT($E34,0),'Angaben Stationen'!$E$14:$J$213,6,0),"")),"STATION IST NICHT VORHANDEN",IF(LEN(E34)&gt;0,VLOOKUP(TEXT($E34,0),'Angaben Stationen'!$E$14:$J$213,6,0),""))</f>
        <v/>
      </c>
      <c r="E34" s="288"/>
      <c r="F34" s="216"/>
      <c r="G34" s="372"/>
      <c r="H34" s="443"/>
      <c r="I34" s="149"/>
      <c r="K34" s="445" t="str">
        <f t="shared" si="2"/>
        <v>Leer</v>
      </c>
      <c r="L34" s="445" t="str">
        <f t="shared" si="3"/>
        <v>Leer</v>
      </c>
      <c r="M34" s="445">
        <f t="shared" si="9"/>
        <v>0</v>
      </c>
      <c r="N34" s="445">
        <f t="shared" si="4"/>
        <v>0</v>
      </c>
      <c r="O34" s="445">
        <f t="shared" si="5"/>
        <v>0</v>
      </c>
      <c r="P34" s="445">
        <f t="shared" si="6"/>
        <v>0</v>
      </c>
      <c r="Q34" s="445">
        <f t="shared" si="7"/>
        <v>0</v>
      </c>
    </row>
    <row r="35" spans="2:17" ht="15" customHeight="1" x14ac:dyDescent="0.3">
      <c r="B35" s="70" t="str">
        <f t="shared" si="8"/>
        <v>!!!</v>
      </c>
      <c r="C35" s="260" t="str">
        <f>IF(ISERROR(IF(LEN(E35)&gt;0,VLOOKUP(TEXT($E35,0),'Angaben Stationen'!$E$14:$J$213,5,0),"")),"?",IF(LEN(E35)&gt;0,VLOOKUP(TEXT($E35,0),'Angaben Stationen'!$E$14:$J$213,5,0),""))</f>
        <v/>
      </c>
      <c r="D35" s="232" t="str">
        <f>IF(ISERROR(IF(LEN(E35)&gt;0,VLOOKUP(TEXT($E35,0),'Angaben Stationen'!$E$14:$J$213,6,0),"")),"STATION IST NICHT VORHANDEN",IF(LEN(E35)&gt;0,VLOOKUP(TEXT($E35,0),'Angaben Stationen'!$E$14:$J$213,6,0),""))</f>
        <v/>
      </c>
      <c r="E35" s="288"/>
      <c r="F35" s="216"/>
      <c r="G35" s="372"/>
      <c r="H35" s="443"/>
      <c r="I35" s="149"/>
      <c r="K35" s="445" t="str">
        <f t="shared" si="2"/>
        <v>Leer</v>
      </c>
      <c r="L35" s="445" t="str">
        <f t="shared" si="3"/>
        <v>Leer</v>
      </c>
      <c r="M35" s="445">
        <f t="shared" si="9"/>
        <v>0</v>
      </c>
      <c r="N35" s="445">
        <f t="shared" si="4"/>
        <v>0</v>
      </c>
      <c r="O35" s="445">
        <f t="shared" si="5"/>
        <v>0</v>
      </c>
      <c r="P35" s="445">
        <f t="shared" si="6"/>
        <v>0</v>
      </c>
      <c r="Q35" s="445">
        <f t="shared" si="7"/>
        <v>0</v>
      </c>
    </row>
    <row r="36" spans="2:17" ht="15" customHeight="1" x14ac:dyDescent="0.3">
      <c r="B36" s="70" t="str">
        <f t="shared" si="8"/>
        <v>!!!</v>
      </c>
      <c r="C36" s="260" t="str">
        <f>IF(ISERROR(IF(LEN(E36)&gt;0,VLOOKUP(TEXT($E36,0),'Angaben Stationen'!$E$14:$J$213,5,0),"")),"?",IF(LEN(E36)&gt;0,VLOOKUP(TEXT($E36,0),'Angaben Stationen'!$E$14:$J$213,5,0),""))</f>
        <v/>
      </c>
      <c r="D36" s="232" t="str">
        <f>IF(ISERROR(IF(LEN(E36)&gt;0,VLOOKUP(TEXT($E36,0),'Angaben Stationen'!$E$14:$J$213,6,0),"")),"STATION IST NICHT VORHANDEN",IF(LEN(E36)&gt;0,VLOOKUP(TEXT($E36,0),'Angaben Stationen'!$E$14:$J$213,6,0),""))</f>
        <v/>
      </c>
      <c r="E36" s="288"/>
      <c r="F36" s="216"/>
      <c r="G36" s="372"/>
      <c r="H36" s="443"/>
      <c r="I36" s="149"/>
      <c r="K36" s="445" t="str">
        <f t="shared" si="2"/>
        <v>Leer</v>
      </c>
      <c r="L36" s="445" t="str">
        <f t="shared" si="3"/>
        <v>Leer</v>
      </c>
      <c r="M36" s="445">
        <f t="shared" si="9"/>
        <v>0</v>
      </c>
      <c r="N36" s="445">
        <f t="shared" si="4"/>
        <v>0</v>
      </c>
      <c r="O36" s="445">
        <f t="shared" si="5"/>
        <v>0</v>
      </c>
      <c r="P36" s="445">
        <f t="shared" si="6"/>
        <v>0</v>
      </c>
      <c r="Q36" s="445">
        <f t="shared" si="7"/>
        <v>0</v>
      </c>
    </row>
    <row r="37" spans="2:17" ht="15" customHeight="1" x14ac:dyDescent="0.3">
      <c r="B37" s="70" t="str">
        <f t="shared" si="8"/>
        <v>!!!</v>
      </c>
      <c r="C37" s="260" t="str">
        <f>IF(ISERROR(IF(LEN(E37)&gt;0,VLOOKUP(TEXT($E37,0),'Angaben Stationen'!$E$14:$J$213,5,0),"")),"?",IF(LEN(E37)&gt;0,VLOOKUP(TEXT($E37,0),'Angaben Stationen'!$E$14:$J$213,5,0),""))</f>
        <v/>
      </c>
      <c r="D37" s="232" t="str">
        <f>IF(ISERROR(IF(LEN(E37)&gt;0,VLOOKUP(TEXT($E37,0),'Angaben Stationen'!$E$14:$J$213,6,0),"")),"STATION IST NICHT VORHANDEN",IF(LEN(E37)&gt;0,VLOOKUP(TEXT($E37,0),'Angaben Stationen'!$E$14:$J$213,6,0),""))</f>
        <v/>
      </c>
      <c r="E37" s="288"/>
      <c r="F37" s="216"/>
      <c r="G37" s="372"/>
      <c r="H37" s="443"/>
      <c r="I37" s="149"/>
      <c r="K37" s="445" t="str">
        <f t="shared" si="2"/>
        <v>Leer</v>
      </c>
      <c r="L37" s="445" t="str">
        <f t="shared" si="3"/>
        <v>Leer</v>
      </c>
      <c r="M37" s="445">
        <f t="shared" si="9"/>
        <v>0</v>
      </c>
      <c r="N37" s="445">
        <f t="shared" si="4"/>
        <v>0</v>
      </c>
      <c r="O37" s="445">
        <f t="shared" si="5"/>
        <v>0</v>
      </c>
      <c r="P37" s="445">
        <f t="shared" si="6"/>
        <v>0</v>
      </c>
      <c r="Q37" s="445">
        <f t="shared" si="7"/>
        <v>0</v>
      </c>
    </row>
    <row r="38" spans="2:17" ht="15" customHeight="1" x14ac:dyDescent="0.3">
      <c r="B38" s="70" t="str">
        <f t="shared" si="8"/>
        <v>!!!</v>
      </c>
      <c r="C38" s="260" t="str">
        <f>IF(ISERROR(IF(LEN(E38)&gt;0,VLOOKUP(TEXT($E38,0),'Angaben Stationen'!$E$14:$J$213,5,0),"")),"?",IF(LEN(E38)&gt;0,VLOOKUP(TEXT($E38,0),'Angaben Stationen'!$E$14:$J$213,5,0),""))</f>
        <v/>
      </c>
      <c r="D38" s="232" t="str">
        <f>IF(ISERROR(IF(LEN(E38)&gt;0,VLOOKUP(TEXT($E38,0),'Angaben Stationen'!$E$14:$J$213,6,0),"")),"STATION IST NICHT VORHANDEN",IF(LEN(E38)&gt;0,VLOOKUP(TEXT($E38,0),'Angaben Stationen'!$E$14:$J$213,6,0),""))</f>
        <v/>
      </c>
      <c r="E38" s="288"/>
      <c r="F38" s="216"/>
      <c r="G38" s="372"/>
      <c r="H38" s="443"/>
      <c r="I38" s="149"/>
      <c r="K38" s="445" t="str">
        <f t="shared" si="2"/>
        <v>Leer</v>
      </c>
      <c r="L38" s="445" t="str">
        <f t="shared" si="3"/>
        <v>Leer</v>
      </c>
      <c r="M38" s="445">
        <f t="shared" si="9"/>
        <v>0</v>
      </c>
      <c r="N38" s="445">
        <f t="shared" si="4"/>
        <v>0</v>
      </c>
      <c r="O38" s="445">
        <f t="shared" si="5"/>
        <v>0</v>
      </c>
      <c r="P38" s="445">
        <f t="shared" si="6"/>
        <v>0</v>
      </c>
      <c r="Q38" s="445">
        <f t="shared" si="7"/>
        <v>0</v>
      </c>
    </row>
    <row r="39" spans="2:17" ht="15" customHeight="1" x14ac:dyDescent="0.3">
      <c r="B39" s="70" t="str">
        <f t="shared" si="8"/>
        <v>!!!</v>
      </c>
      <c r="C39" s="260" t="str">
        <f>IF(ISERROR(IF(LEN(E39)&gt;0,VLOOKUP(TEXT($E39,0),'Angaben Stationen'!$E$14:$J$213,5,0),"")),"?",IF(LEN(E39)&gt;0,VLOOKUP(TEXT($E39,0),'Angaben Stationen'!$E$14:$J$213,5,0),""))</f>
        <v/>
      </c>
      <c r="D39" s="232" t="str">
        <f>IF(ISERROR(IF(LEN(E39)&gt;0,VLOOKUP(TEXT($E39,0),'Angaben Stationen'!$E$14:$J$213,6,0),"")),"STATION IST NICHT VORHANDEN",IF(LEN(E39)&gt;0,VLOOKUP(TEXT($E39,0),'Angaben Stationen'!$E$14:$J$213,6,0),""))</f>
        <v/>
      </c>
      <c r="E39" s="288"/>
      <c r="F39" s="216"/>
      <c r="G39" s="372"/>
      <c r="H39" s="443"/>
      <c r="I39" s="149"/>
      <c r="K39" s="445" t="str">
        <f t="shared" si="2"/>
        <v>Leer</v>
      </c>
      <c r="L39" s="445" t="str">
        <f t="shared" si="3"/>
        <v>Leer</v>
      </c>
      <c r="M39" s="445">
        <f t="shared" si="9"/>
        <v>0</v>
      </c>
      <c r="N39" s="445">
        <f t="shared" si="4"/>
        <v>0</v>
      </c>
      <c r="O39" s="445">
        <f t="shared" si="5"/>
        <v>0</v>
      </c>
      <c r="P39" s="445">
        <f t="shared" si="6"/>
        <v>0</v>
      </c>
      <c r="Q39" s="445">
        <f t="shared" si="7"/>
        <v>0</v>
      </c>
    </row>
    <row r="40" spans="2:17" ht="15" customHeight="1" x14ac:dyDescent="0.3">
      <c r="B40" s="70" t="str">
        <f t="shared" si="8"/>
        <v>!!!</v>
      </c>
      <c r="C40" s="260" t="str">
        <f>IF(ISERROR(IF(LEN(E40)&gt;0,VLOOKUP(TEXT($E40,0),'Angaben Stationen'!$E$14:$J$213,5,0),"")),"?",IF(LEN(E40)&gt;0,VLOOKUP(TEXT($E40,0),'Angaben Stationen'!$E$14:$J$213,5,0),""))</f>
        <v/>
      </c>
      <c r="D40" s="232" t="str">
        <f>IF(ISERROR(IF(LEN(E40)&gt;0,VLOOKUP(TEXT($E40,0),'Angaben Stationen'!$E$14:$J$213,6,0),"")),"STATION IST NICHT VORHANDEN",IF(LEN(E40)&gt;0,VLOOKUP(TEXT($E40,0),'Angaben Stationen'!$E$14:$J$213,6,0),""))</f>
        <v/>
      </c>
      <c r="E40" s="288"/>
      <c r="F40" s="216"/>
      <c r="G40" s="372"/>
      <c r="H40" s="443"/>
      <c r="I40" s="149"/>
      <c r="K40" s="445" t="str">
        <f t="shared" si="2"/>
        <v>Leer</v>
      </c>
      <c r="L40" s="445" t="str">
        <f t="shared" si="3"/>
        <v>Leer</v>
      </c>
      <c r="M40" s="445">
        <f t="shared" si="9"/>
        <v>0</v>
      </c>
      <c r="N40" s="445">
        <f t="shared" si="4"/>
        <v>0</v>
      </c>
      <c r="O40" s="445">
        <f t="shared" si="5"/>
        <v>0</v>
      </c>
      <c r="P40" s="445">
        <f t="shared" si="6"/>
        <v>0</v>
      </c>
      <c r="Q40" s="445">
        <f t="shared" si="7"/>
        <v>0</v>
      </c>
    </row>
    <row r="41" spans="2:17" ht="15" customHeight="1" x14ac:dyDescent="0.3">
      <c r="B41" s="70" t="str">
        <f t="shared" si="8"/>
        <v>!!!</v>
      </c>
      <c r="C41" s="260" t="str">
        <f>IF(ISERROR(IF(LEN(E41)&gt;0,VLOOKUP(TEXT($E41,0),'Angaben Stationen'!$E$14:$J$213,5,0),"")),"?",IF(LEN(E41)&gt;0,VLOOKUP(TEXT($E41,0),'Angaben Stationen'!$E$14:$J$213,5,0),""))</f>
        <v/>
      </c>
      <c r="D41" s="232" t="str">
        <f>IF(ISERROR(IF(LEN(E41)&gt;0,VLOOKUP(TEXT($E41,0),'Angaben Stationen'!$E$14:$J$213,6,0),"")),"STATION IST NICHT VORHANDEN",IF(LEN(E41)&gt;0,VLOOKUP(TEXT($E41,0),'Angaben Stationen'!$E$14:$J$213,6,0),""))</f>
        <v/>
      </c>
      <c r="E41" s="288"/>
      <c r="F41" s="216"/>
      <c r="G41" s="372"/>
      <c r="H41" s="443"/>
      <c r="I41" s="149"/>
      <c r="K41" s="445" t="str">
        <f t="shared" si="2"/>
        <v>Leer</v>
      </c>
      <c r="L41" s="445" t="str">
        <f t="shared" si="3"/>
        <v>Leer</v>
      </c>
      <c r="M41" s="445">
        <f t="shared" si="9"/>
        <v>0</v>
      </c>
      <c r="N41" s="445">
        <f t="shared" si="4"/>
        <v>0</v>
      </c>
      <c r="O41" s="445">
        <f t="shared" si="5"/>
        <v>0</v>
      </c>
      <c r="P41" s="445">
        <f t="shared" si="6"/>
        <v>0</v>
      </c>
      <c r="Q41" s="445">
        <f t="shared" si="7"/>
        <v>0</v>
      </c>
    </row>
    <row r="42" spans="2:17" ht="15" customHeight="1" x14ac:dyDescent="0.3">
      <c r="B42" s="70" t="str">
        <f t="shared" si="8"/>
        <v>!!!</v>
      </c>
      <c r="C42" s="260" t="str">
        <f>IF(ISERROR(IF(LEN(E42)&gt;0,VLOOKUP(TEXT($E42,0),'Angaben Stationen'!$E$14:$J$213,5,0),"")),"?",IF(LEN(E42)&gt;0,VLOOKUP(TEXT($E42,0),'Angaben Stationen'!$E$14:$J$213,5,0),""))</f>
        <v/>
      </c>
      <c r="D42" s="232" t="str">
        <f>IF(ISERROR(IF(LEN(E42)&gt;0,VLOOKUP(TEXT($E42,0),'Angaben Stationen'!$E$14:$J$213,6,0),"")),"STATION IST NICHT VORHANDEN",IF(LEN(E42)&gt;0,VLOOKUP(TEXT($E42,0),'Angaben Stationen'!$E$14:$J$213,6,0),""))</f>
        <v/>
      </c>
      <c r="E42" s="288"/>
      <c r="F42" s="216"/>
      <c r="G42" s="372"/>
      <c r="H42" s="443"/>
      <c r="I42" s="149"/>
      <c r="K42" s="445" t="str">
        <f t="shared" si="2"/>
        <v>Leer</v>
      </c>
      <c r="L42" s="445" t="str">
        <f t="shared" si="3"/>
        <v>Leer</v>
      </c>
      <c r="M42" s="445">
        <f t="shared" si="9"/>
        <v>0</v>
      </c>
      <c r="N42" s="445">
        <f t="shared" si="4"/>
        <v>0</v>
      </c>
      <c r="O42" s="445">
        <f t="shared" si="5"/>
        <v>0</v>
      </c>
      <c r="P42" s="445">
        <f t="shared" si="6"/>
        <v>0</v>
      </c>
      <c r="Q42" s="445">
        <f t="shared" si="7"/>
        <v>0</v>
      </c>
    </row>
    <row r="43" spans="2:17" ht="15" customHeight="1" x14ac:dyDescent="0.3">
      <c r="B43" s="70" t="str">
        <f t="shared" si="8"/>
        <v>!!!</v>
      </c>
      <c r="C43" s="260" t="str">
        <f>IF(ISERROR(IF(LEN(E43)&gt;0,VLOOKUP(TEXT($E43,0),'Angaben Stationen'!$E$14:$J$213,5,0),"")),"?",IF(LEN(E43)&gt;0,VLOOKUP(TEXT($E43,0),'Angaben Stationen'!$E$14:$J$213,5,0),""))</f>
        <v/>
      </c>
      <c r="D43" s="232" t="str">
        <f>IF(ISERROR(IF(LEN(E43)&gt;0,VLOOKUP(TEXT($E43,0),'Angaben Stationen'!$E$14:$J$213,6,0),"")),"STATION IST NICHT VORHANDEN",IF(LEN(E43)&gt;0,VLOOKUP(TEXT($E43,0),'Angaben Stationen'!$E$14:$J$213,6,0),""))</f>
        <v/>
      </c>
      <c r="E43" s="288"/>
      <c r="F43" s="216"/>
      <c r="G43" s="372"/>
      <c r="H43" s="443"/>
      <c r="I43" s="149"/>
      <c r="K43" s="445" t="str">
        <f t="shared" si="2"/>
        <v>Leer</v>
      </c>
      <c r="L43" s="445" t="str">
        <f t="shared" si="3"/>
        <v>Leer</v>
      </c>
      <c r="M43" s="445">
        <f t="shared" si="9"/>
        <v>0</v>
      </c>
      <c r="N43" s="445">
        <f t="shared" si="4"/>
        <v>0</v>
      </c>
      <c r="O43" s="445">
        <f t="shared" si="5"/>
        <v>0</v>
      </c>
      <c r="P43" s="445">
        <f t="shared" si="6"/>
        <v>0</v>
      </c>
      <c r="Q43" s="445">
        <f t="shared" si="7"/>
        <v>0</v>
      </c>
    </row>
    <row r="44" spans="2:17" ht="15" customHeight="1" x14ac:dyDescent="0.3">
      <c r="B44" s="70" t="str">
        <f t="shared" si="8"/>
        <v>!!!</v>
      </c>
      <c r="C44" s="260" t="str">
        <f>IF(ISERROR(IF(LEN(E44)&gt;0,VLOOKUP(TEXT($E44,0),'Angaben Stationen'!$E$14:$J$213,5,0),"")),"?",IF(LEN(E44)&gt;0,VLOOKUP(TEXT($E44,0),'Angaben Stationen'!$E$14:$J$213,5,0),""))</f>
        <v/>
      </c>
      <c r="D44" s="232" t="str">
        <f>IF(ISERROR(IF(LEN(E44)&gt;0,VLOOKUP(TEXT($E44,0),'Angaben Stationen'!$E$14:$J$213,6,0),"")),"STATION IST NICHT VORHANDEN",IF(LEN(E44)&gt;0,VLOOKUP(TEXT($E44,0),'Angaben Stationen'!$E$14:$J$213,6,0),""))</f>
        <v/>
      </c>
      <c r="E44" s="288"/>
      <c r="F44" s="216"/>
      <c r="G44" s="372"/>
      <c r="H44" s="443"/>
      <c r="I44" s="149"/>
      <c r="K44" s="445" t="str">
        <f t="shared" si="2"/>
        <v>Leer</v>
      </c>
      <c r="L44" s="445" t="str">
        <f t="shared" si="3"/>
        <v>Leer</v>
      </c>
      <c r="M44" s="445">
        <f t="shared" si="9"/>
        <v>0</v>
      </c>
      <c r="N44" s="445">
        <f t="shared" si="4"/>
        <v>0</v>
      </c>
      <c r="O44" s="445">
        <f t="shared" si="5"/>
        <v>0</v>
      </c>
      <c r="P44" s="445">
        <f t="shared" si="6"/>
        <v>0</v>
      </c>
      <c r="Q44" s="445">
        <f t="shared" si="7"/>
        <v>0</v>
      </c>
    </row>
    <row r="45" spans="2:17" ht="15" customHeight="1" x14ac:dyDescent="0.3">
      <c r="B45" s="70" t="str">
        <f t="shared" si="8"/>
        <v>!!!</v>
      </c>
      <c r="C45" s="260" t="str">
        <f>IF(ISERROR(IF(LEN(E45)&gt;0,VLOOKUP(TEXT($E45,0),'Angaben Stationen'!$E$14:$J$213,5,0),"")),"?",IF(LEN(E45)&gt;0,VLOOKUP(TEXT($E45,0),'Angaben Stationen'!$E$14:$J$213,5,0),""))</f>
        <v/>
      </c>
      <c r="D45" s="232" t="str">
        <f>IF(ISERROR(IF(LEN(E45)&gt;0,VLOOKUP(TEXT($E45,0),'Angaben Stationen'!$E$14:$J$213,6,0),"")),"STATION IST NICHT VORHANDEN",IF(LEN(E45)&gt;0,VLOOKUP(TEXT($E45,0),'Angaben Stationen'!$E$14:$J$213,6,0),""))</f>
        <v/>
      </c>
      <c r="E45" s="288"/>
      <c r="F45" s="216"/>
      <c r="G45" s="372"/>
      <c r="H45" s="443"/>
      <c r="I45" s="149"/>
      <c r="K45" s="445" t="str">
        <f t="shared" si="2"/>
        <v>Leer</v>
      </c>
      <c r="L45" s="445" t="str">
        <f t="shared" si="3"/>
        <v>Leer</v>
      </c>
      <c r="M45" s="445">
        <f t="shared" si="9"/>
        <v>0</v>
      </c>
      <c r="N45" s="445">
        <f t="shared" si="4"/>
        <v>0</v>
      </c>
      <c r="O45" s="445">
        <f t="shared" si="5"/>
        <v>0</v>
      </c>
      <c r="P45" s="445">
        <f t="shared" si="6"/>
        <v>0</v>
      </c>
      <c r="Q45" s="445">
        <f t="shared" si="7"/>
        <v>0</v>
      </c>
    </row>
    <row r="46" spans="2:17" ht="15" customHeight="1" x14ac:dyDescent="0.3">
      <c r="B46" s="70" t="str">
        <f t="shared" si="8"/>
        <v>!!!</v>
      </c>
      <c r="C46" s="260" t="str">
        <f>IF(ISERROR(IF(LEN(E46)&gt;0,VLOOKUP(TEXT($E46,0),'Angaben Stationen'!$E$14:$J$213,5,0),"")),"?",IF(LEN(E46)&gt;0,VLOOKUP(TEXT($E46,0),'Angaben Stationen'!$E$14:$J$213,5,0),""))</f>
        <v/>
      </c>
      <c r="D46" s="232" t="str">
        <f>IF(ISERROR(IF(LEN(E46)&gt;0,VLOOKUP(TEXT($E46,0),'Angaben Stationen'!$E$14:$J$213,6,0),"")),"STATION IST NICHT VORHANDEN",IF(LEN(E46)&gt;0,VLOOKUP(TEXT($E46,0),'Angaben Stationen'!$E$14:$J$213,6,0),""))</f>
        <v/>
      </c>
      <c r="E46" s="288"/>
      <c r="F46" s="216"/>
      <c r="G46" s="372"/>
      <c r="H46" s="443"/>
      <c r="I46" s="149"/>
      <c r="K46" s="445" t="str">
        <f t="shared" si="2"/>
        <v>Leer</v>
      </c>
      <c r="L46" s="445" t="str">
        <f t="shared" si="3"/>
        <v>Leer</v>
      </c>
      <c r="M46" s="445">
        <f t="shared" si="9"/>
        <v>0</v>
      </c>
      <c r="N46" s="445">
        <f t="shared" si="4"/>
        <v>0</v>
      </c>
      <c r="O46" s="445">
        <f t="shared" si="5"/>
        <v>0</v>
      </c>
      <c r="P46" s="445">
        <f t="shared" si="6"/>
        <v>0</v>
      </c>
      <c r="Q46" s="445">
        <f t="shared" si="7"/>
        <v>0</v>
      </c>
    </row>
    <row r="47" spans="2:17" ht="15" customHeight="1" x14ac:dyDescent="0.3">
      <c r="B47" s="70" t="str">
        <f t="shared" si="8"/>
        <v>!!!</v>
      </c>
      <c r="C47" s="260" t="str">
        <f>IF(ISERROR(IF(LEN(E47)&gt;0,VLOOKUP(TEXT($E47,0),'Angaben Stationen'!$E$14:$J$213,5,0),"")),"?",IF(LEN(E47)&gt;0,VLOOKUP(TEXT($E47,0),'Angaben Stationen'!$E$14:$J$213,5,0),""))</f>
        <v/>
      </c>
      <c r="D47" s="232" t="str">
        <f>IF(ISERROR(IF(LEN(E47)&gt;0,VLOOKUP(TEXT($E47,0),'Angaben Stationen'!$E$14:$J$213,6,0),"")),"STATION IST NICHT VORHANDEN",IF(LEN(E47)&gt;0,VLOOKUP(TEXT($E47,0),'Angaben Stationen'!$E$14:$J$213,6,0),""))</f>
        <v/>
      </c>
      <c r="E47" s="288"/>
      <c r="F47" s="216"/>
      <c r="G47" s="372"/>
      <c r="H47" s="443"/>
      <c r="I47" s="149"/>
      <c r="K47" s="445" t="str">
        <f t="shared" si="2"/>
        <v>Leer</v>
      </c>
      <c r="L47" s="445" t="str">
        <f t="shared" si="3"/>
        <v>Leer</v>
      </c>
      <c r="M47" s="445">
        <f t="shared" si="9"/>
        <v>0</v>
      </c>
      <c r="N47" s="445">
        <f t="shared" si="4"/>
        <v>0</v>
      </c>
      <c r="O47" s="445">
        <f t="shared" si="5"/>
        <v>0</v>
      </c>
      <c r="P47" s="445">
        <f t="shared" si="6"/>
        <v>0</v>
      </c>
      <c r="Q47" s="445">
        <f t="shared" si="7"/>
        <v>0</v>
      </c>
    </row>
    <row r="48" spans="2:17" ht="15" customHeight="1" x14ac:dyDescent="0.3">
      <c r="B48" s="70" t="str">
        <f t="shared" si="8"/>
        <v>!!!</v>
      </c>
      <c r="C48" s="260" t="str">
        <f>IF(ISERROR(IF(LEN(E48)&gt;0,VLOOKUP(TEXT($E48,0),'Angaben Stationen'!$E$14:$J$213,5,0),"")),"?",IF(LEN(E48)&gt;0,VLOOKUP(TEXT($E48,0),'Angaben Stationen'!$E$14:$J$213,5,0),""))</f>
        <v/>
      </c>
      <c r="D48" s="232" t="str">
        <f>IF(ISERROR(IF(LEN(E48)&gt;0,VLOOKUP(TEXT($E48,0),'Angaben Stationen'!$E$14:$J$213,6,0),"")),"STATION IST NICHT VORHANDEN",IF(LEN(E48)&gt;0,VLOOKUP(TEXT($E48,0),'Angaben Stationen'!$E$14:$J$213,6,0),""))</f>
        <v/>
      </c>
      <c r="E48" s="288"/>
      <c r="F48" s="216"/>
      <c r="G48" s="372"/>
      <c r="H48" s="443"/>
      <c r="I48" s="149"/>
      <c r="K48" s="445" t="str">
        <f t="shared" ref="K48:K79" si="10">IF(LEN(E48)&gt;0,"Typ","Leer")</f>
        <v>Leer</v>
      </c>
      <c r="L48" s="445" t="str">
        <f t="shared" ref="L48:L79" si="11">IF(LEN(E48)&gt;0,"Schwerpunkt","Leer")</f>
        <v>Leer</v>
      </c>
      <c r="M48" s="445">
        <f t="shared" si="9"/>
        <v>0</v>
      </c>
      <c r="N48" s="445">
        <f t="shared" ref="N48:N79" si="12">IF(LEN(E48)&gt;0,1,0)</f>
        <v>0</v>
      </c>
      <c r="O48" s="445">
        <f t="shared" ref="O48:O79" si="13">IF(LEN(F48)&gt;0,1,0)</f>
        <v>0</v>
      </c>
      <c r="P48" s="445">
        <f t="shared" ref="P48:P79" si="14">IF(LEN(G48)&gt;0,1,0)</f>
        <v>0</v>
      </c>
      <c r="Q48" s="445">
        <f t="shared" ref="Q48:Q79" si="15">IF(LEN(H48)&gt;0,1,0)</f>
        <v>0</v>
      </c>
    </row>
    <row r="49" spans="2:17" ht="15" customHeight="1" x14ac:dyDescent="0.3">
      <c r="B49" s="70" t="str">
        <f t="shared" si="8"/>
        <v>!!!</v>
      </c>
      <c r="C49" s="260" t="str">
        <f>IF(ISERROR(IF(LEN(E49)&gt;0,VLOOKUP(TEXT($E49,0),'Angaben Stationen'!$E$14:$J$213,5,0),"")),"?",IF(LEN(E49)&gt;0,VLOOKUP(TEXT($E49,0),'Angaben Stationen'!$E$14:$J$213,5,0),""))</f>
        <v/>
      </c>
      <c r="D49" s="232" t="str">
        <f>IF(ISERROR(IF(LEN(E49)&gt;0,VLOOKUP(TEXT($E49,0),'Angaben Stationen'!$E$14:$J$213,6,0),"")),"STATION IST NICHT VORHANDEN",IF(LEN(E49)&gt;0,VLOOKUP(TEXT($E49,0),'Angaben Stationen'!$E$14:$J$213,6,0),""))</f>
        <v/>
      </c>
      <c r="E49" s="288"/>
      <c r="F49" s="216"/>
      <c r="G49" s="372"/>
      <c r="H49" s="443"/>
      <c r="I49" s="149"/>
      <c r="K49" s="445" t="str">
        <f t="shared" si="10"/>
        <v>Leer</v>
      </c>
      <c r="L49" s="445" t="str">
        <f t="shared" si="11"/>
        <v>Leer</v>
      </c>
      <c r="M49" s="445">
        <f t="shared" si="9"/>
        <v>0</v>
      </c>
      <c r="N49" s="445">
        <f t="shared" si="12"/>
        <v>0</v>
      </c>
      <c r="O49" s="445">
        <f t="shared" si="13"/>
        <v>0</v>
      </c>
      <c r="P49" s="445">
        <f t="shared" si="14"/>
        <v>0</v>
      </c>
      <c r="Q49" s="445">
        <f t="shared" si="15"/>
        <v>0</v>
      </c>
    </row>
    <row r="50" spans="2:17" ht="15" customHeight="1" x14ac:dyDescent="0.3">
      <c r="B50" s="70" t="str">
        <f t="shared" si="8"/>
        <v>!!!</v>
      </c>
      <c r="C50" s="260" t="str">
        <f>IF(ISERROR(IF(LEN(E50)&gt;0,VLOOKUP(TEXT($E50,0),'Angaben Stationen'!$E$14:$J$213,5,0),"")),"?",IF(LEN(E50)&gt;0,VLOOKUP(TEXT($E50,0),'Angaben Stationen'!$E$14:$J$213,5,0),""))</f>
        <v/>
      </c>
      <c r="D50" s="232" t="str">
        <f>IF(ISERROR(IF(LEN(E50)&gt;0,VLOOKUP(TEXT($E50,0),'Angaben Stationen'!$E$14:$J$213,6,0),"")),"STATION IST NICHT VORHANDEN",IF(LEN(E50)&gt;0,VLOOKUP(TEXT($E50,0),'Angaben Stationen'!$E$14:$J$213,6,0),""))</f>
        <v/>
      </c>
      <c r="E50" s="288"/>
      <c r="F50" s="216"/>
      <c r="G50" s="372"/>
      <c r="H50" s="443"/>
      <c r="I50" s="149"/>
      <c r="K50" s="445" t="str">
        <f t="shared" si="10"/>
        <v>Leer</v>
      </c>
      <c r="L50" s="445" t="str">
        <f t="shared" si="11"/>
        <v>Leer</v>
      </c>
      <c r="M50" s="445">
        <f t="shared" si="9"/>
        <v>0</v>
      </c>
      <c r="N50" s="445">
        <f t="shared" si="12"/>
        <v>0</v>
      </c>
      <c r="O50" s="445">
        <f t="shared" si="13"/>
        <v>0</v>
      </c>
      <c r="P50" s="445">
        <f t="shared" si="14"/>
        <v>0</v>
      </c>
      <c r="Q50" s="445">
        <f t="shared" si="15"/>
        <v>0</v>
      </c>
    </row>
    <row r="51" spans="2:17" ht="15" customHeight="1" x14ac:dyDescent="0.3">
      <c r="B51" s="70" t="str">
        <f t="shared" si="8"/>
        <v>!!!</v>
      </c>
      <c r="C51" s="260" t="str">
        <f>IF(ISERROR(IF(LEN(E51)&gt;0,VLOOKUP(TEXT($E51,0),'Angaben Stationen'!$E$14:$J$213,5,0),"")),"?",IF(LEN(E51)&gt;0,VLOOKUP(TEXT($E51,0),'Angaben Stationen'!$E$14:$J$213,5,0),""))</f>
        <v/>
      </c>
      <c r="D51" s="232" t="str">
        <f>IF(ISERROR(IF(LEN(E51)&gt;0,VLOOKUP(TEXT($E51,0),'Angaben Stationen'!$E$14:$J$213,6,0),"")),"STATION IST NICHT VORHANDEN",IF(LEN(E51)&gt;0,VLOOKUP(TEXT($E51,0),'Angaben Stationen'!$E$14:$J$213,6,0),""))</f>
        <v/>
      </c>
      <c r="E51" s="288"/>
      <c r="F51" s="216"/>
      <c r="G51" s="372"/>
      <c r="H51" s="443"/>
      <c r="I51" s="149"/>
      <c r="K51" s="445" t="str">
        <f t="shared" si="10"/>
        <v>Leer</v>
      </c>
      <c r="L51" s="445" t="str">
        <f t="shared" si="11"/>
        <v>Leer</v>
      </c>
      <c r="M51" s="445">
        <f t="shared" si="9"/>
        <v>0</v>
      </c>
      <c r="N51" s="445">
        <f t="shared" si="12"/>
        <v>0</v>
      </c>
      <c r="O51" s="445">
        <f t="shared" si="13"/>
        <v>0</v>
      </c>
      <c r="P51" s="445">
        <f t="shared" si="14"/>
        <v>0</v>
      </c>
      <c r="Q51" s="445">
        <f t="shared" si="15"/>
        <v>0</v>
      </c>
    </row>
    <row r="52" spans="2:17" ht="15" customHeight="1" x14ac:dyDescent="0.3">
      <c r="B52" s="70" t="str">
        <f t="shared" si="8"/>
        <v>!!!</v>
      </c>
      <c r="C52" s="260" t="str">
        <f>IF(ISERROR(IF(LEN(E52)&gt;0,VLOOKUP(TEXT($E52,0),'Angaben Stationen'!$E$14:$J$213,5,0),"")),"?",IF(LEN(E52)&gt;0,VLOOKUP(TEXT($E52,0),'Angaben Stationen'!$E$14:$J$213,5,0),""))</f>
        <v/>
      </c>
      <c r="D52" s="232" t="str">
        <f>IF(ISERROR(IF(LEN(E52)&gt;0,VLOOKUP(TEXT($E52,0),'Angaben Stationen'!$E$14:$J$213,6,0),"")),"STATION IST NICHT VORHANDEN",IF(LEN(E52)&gt;0,VLOOKUP(TEXT($E52,0),'Angaben Stationen'!$E$14:$J$213,6,0),""))</f>
        <v/>
      </c>
      <c r="E52" s="288"/>
      <c r="F52" s="216"/>
      <c r="G52" s="372"/>
      <c r="H52" s="443"/>
      <c r="I52" s="149"/>
      <c r="K52" s="445" t="str">
        <f t="shared" si="10"/>
        <v>Leer</v>
      </c>
      <c r="L52" s="445" t="str">
        <f t="shared" si="11"/>
        <v>Leer</v>
      </c>
      <c r="M52" s="445">
        <f t="shared" si="9"/>
        <v>0</v>
      </c>
      <c r="N52" s="445">
        <f t="shared" si="12"/>
        <v>0</v>
      </c>
      <c r="O52" s="445">
        <f t="shared" si="13"/>
        <v>0</v>
      </c>
      <c r="P52" s="445">
        <f t="shared" si="14"/>
        <v>0</v>
      </c>
      <c r="Q52" s="445">
        <f t="shared" si="15"/>
        <v>0</v>
      </c>
    </row>
    <row r="53" spans="2:17" ht="15" customHeight="1" x14ac:dyDescent="0.3">
      <c r="B53" s="70" t="str">
        <f t="shared" si="8"/>
        <v>!!!</v>
      </c>
      <c r="C53" s="260" t="str">
        <f>IF(ISERROR(IF(LEN(E53)&gt;0,VLOOKUP(TEXT($E53,0),'Angaben Stationen'!$E$14:$J$213,5,0),"")),"?",IF(LEN(E53)&gt;0,VLOOKUP(TEXT($E53,0),'Angaben Stationen'!$E$14:$J$213,5,0),""))</f>
        <v/>
      </c>
      <c r="D53" s="232" t="str">
        <f>IF(ISERROR(IF(LEN(E53)&gt;0,VLOOKUP(TEXT($E53,0),'Angaben Stationen'!$E$14:$J$213,6,0),"")),"STATION IST NICHT VORHANDEN",IF(LEN(E53)&gt;0,VLOOKUP(TEXT($E53,0),'Angaben Stationen'!$E$14:$J$213,6,0),""))</f>
        <v/>
      </c>
      <c r="E53" s="288"/>
      <c r="F53" s="216"/>
      <c r="G53" s="372"/>
      <c r="H53" s="443"/>
      <c r="I53" s="149"/>
      <c r="K53" s="445" t="str">
        <f t="shared" si="10"/>
        <v>Leer</v>
      </c>
      <c r="L53" s="445" t="str">
        <f t="shared" si="11"/>
        <v>Leer</v>
      </c>
      <c r="M53" s="445">
        <f t="shared" si="9"/>
        <v>0</v>
      </c>
      <c r="N53" s="445">
        <f t="shared" si="12"/>
        <v>0</v>
      </c>
      <c r="O53" s="445">
        <f t="shared" si="13"/>
        <v>0</v>
      </c>
      <c r="P53" s="445">
        <f t="shared" si="14"/>
        <v>0</v>
      </c>
      <c r="Q53" s="445">
        <f t="shared" si="15"/>
        <v>0</v>
      </c>
    </row>
    <row r="54" spans="2:17" ht="15" customHeight="1" x14ac:dyDescent="0.3">
      <c r="B54" s="70" t="str">
        <f t="shared" si="8"/>
        <v>!!!</v>
      </c>
      <c r="C54" s="260" t="str">
        <f>IF(ISERROR(IF(LEN(E54)&gt;0,VLOOKUP(TEXT($E54,0),'Angaben Stationen'!$E$14:$J$213,5,0),"")),"?",IF(LEN(E54)&gt;0,VLOOKUP(TEXT($E54,0),'Angaben Stationen'!$E$14:$J$213,5,0),""))</f>
        <v/>
      </c>
      <c r="D54" s="232" t="str">
        <f>IF(ISERROR(IF(LEN(E54)&gt;0,VLOOKUP(TEXT($E54,0),'Angaben Stationen'!$E$14:$J$213,6,0),"")),"STATION IST NICHT VORHANDEN",IF(LEN(E54)&gt;0,VLOOKUP(TEXT($E54,0),'Angaben Stationen'!$E$14:$J$213,6,0),""))</f>
        <v/>
      </c>
      <c r="E54" s="288"/>
      <c r="F54" s="216"/>
      <c r="G54" s="372"/>
      <c r="H54" s="443"/>
      <c r="I54" s="149"/>
      <c r="K54" s="445" t="str">
        <f t="shared" si="10"/>
        <v>Leer</v>
      </c>
      <c r="L54" s="445" t="str">
        <f t="shared" si="11"/>
        <v>Leer</v>
      </c>
      <c r="M54" s="445">
        <f t="shared" si="9"/>
        <v>0</v>
      </c>
      <c r="N54" s="445">
        <f t="shared" si="12"/>
        <v>0</v>
      </c>
      <c r="O54" s="445">
        <f t="shared" si="13"/>
        <v>0</v>
      </c>
      <c r="P54" s="445">
        <f t="shared" si="14"/>
        <v>0</v>
      </c>
      <c r="Q54" s="445">
        <f t="shared" si="15"/>
        <v>0</v>
      </c>
    </row>
    <row r="55" spans="2:17" ht="15" customHeight="1" x14ac:dyDescent="0.3">
      <c r="B55" s="70" t="str">
        <f t="shared" si="8"/>
        <v>!!!</v>
      </c>
      <c r="C55" s="260" t="str">
        <f>IF(ISERROR(IF(LEN(E55)&gt;0,VLOOKUP(TEXT($E55,0),'Angaben Stationen'!$E$14:$J$213,5,0),"")),"?",IF(LEN(E55)&gt;0,VLOOKUP(TEXT($E55,0),'Angaben Stationen'!$E$14:$J$213,5,0),""))</f>
        <v/>
      </c>
      <c r="D55" s="232" t="str">
        <f>IF(ISERROR(IF(LEN(E55)&gt;0,VLOOKUP(TEXT($E55,0),'Angaben Stationen'!$E$14:$J$213,6,0),"")),"STATION IST NICHT VORHANDEN",IF(LEN(E55)&gt;0,VLOOKUP(TEXT($E55,0),'Angaben Stationen'!$E$14:$J$213,6,0),""))</f>
        <v/>
      </c>
      <c r="E55" s="288"/>
      <c r="F55" s="216"/>
      <c r="G55" s="372"/>
      <c r="H55" s="443"/>
      <c r="I55" s="149"/>
      <c r="K55" s="445" t="str">
        <f t="shared" si="10"/>
        <v>Leer</v>
      </c>
      <c r="L55" s="445" t="str">
        <f t="shared" si="11"/>
        <v>Leer</v>
      </c>
      <c r="M55" s="445">
        <f t="shared" si="9"/>
        <v>0</v>
      </c>
      <c r="N55" s="445">
        <f t="shared" si="12"/>
        <v>0</v>
      </c>
      <c r="O55" s="445">
        <f t="shared" si="13"/>
        <v>0</v>
      </c>
      <c r="P55" s="445">
        <f t="shared" si="14"/>
        <v>0</v>
      </c>
      <c r="Q55" s="445">
        <f t="shared" si="15"/>
        <v>0</v>
      </c>
    </row>
    <row r="56" spans="2:17" ht="15" customHeight="1" x14ac:dyDescent="0.3">
      <c r="B56" s="70" t="str">
        <f t="shared" si="8"/>
        <v>!!!</v>
      </c>
      <c r="C56" s="260" t="str">
        <f>IF(ISERROR(IF(LEN(E56)&gt;0,VLOOKUP(TEXT($E56,0),'Angaben Stationen'!$E$14:$J$213,5,0),"")),"?",IF(LEN(E56)&gt;0,VLOOKUP(TEXT($E56,0),'Angaben Stationen'!$E$14:$J$213,5,0),""))</f>
        <v/>
      </c>
      <c r="D56" s="232" t="str">
        <f>IF(ISERROR(IF(LEN(E56)&gt;0,VLOOKUP(TEXT($E56,0),'Angaben Stationen'!$E$14:$J$213,6,0),"")),"STATION IST NICHT VORHANDEN",IF(LEN(E56)&gt;0,VLOOKUP(TEXT($E56,0),'Angaben Stationen'!$E$14:$J$213,6,0),""))</f>
        <v/>
      </c>
      <c r="E56" s="288"/>
      <c r="F56" s="216"/>
      <c r="G56" s="372"/>
      <c r="H56" s="443"/>
      <c r="I56" s="149"/>
      <c r="K56" s="445" t="str">
        <f t="shared" si="10"/>
        <v>Leer</v>
      </c>
      <c r="L56" s="445" t="str">
        <f t="shared" si="11"/>
        <v>Leer</v>
      </c>
      <c r="M56" s="445">
        <f t="shared" si="9"/>
        <v>0</v>
      </c>
      <c r="N56" s="445">
        <f t="shared" si="12"/>
        <v>0</v>
      </c>
      <c r="O56" s="445">
        <f t="shared" si="13"/>
        <v>0</v>
      </c>
      <c r="P56" s="445">
        <f t="shared" si="14"/>
        <v>0</v>
      </c>
      <c r="Q56" s="445">
        <f t="shared" si="15"/>
        <v>0</v>
      </c>
    </row>
    <row r="57" spans="2:17" ht="15" customHeight="1" x14ac:dyDescent="0.3">
      <c r="B57" s="70" t="str">
        <f t="shared" si="8"/>
        <v>!!!</v>
      </c>
      <c r="C57" s="260" t="str">
        <f>IF(ISERROR(IF(LEN(E57)&gt;0,VLOOKUP(TEXT($E57,0),'Angaben Stationen'!$E$14:$J$213,5,0),"")),"?",IF(LEN(E57)&gt;0,VLOOKUP(TEXT($E57,0),'Angaben Stationen'!$E$14:$J$213,5,0),""))</f>
        <v/>
      </c>
      <c r="D57" s="232" t="str">
        <f>IF(ISERROR(IF(LEN(E57)&gt;0,VLOOKUP(TEXT($E57,0),'Angaben Stationen'!$E$14:$J$213,6,0),"")),"STATION IST NICHT VORHANDEN",IF(LEN(E57)&gt;0,VLOOKUP(TEXT($E57,0),'Angaben Stationen'!$E$14:$J$213,6,0),""))</f>
        <v/>
      </c>
      <c r="E57" s="288"/>
      <c r="F57" s="216"/>
      <c r="G57" s="372"/>
      <c r="H57" s="443"/>
      <c r="I57" s="149"/>
      <c r="K57" s="445" t="str">
        <f t="shared" si="10"/>
        <v>Leer</v>
      </c>
      <c r="L57" s="445" t="str">
        <f t="shared" si="11"/>
        <v>Leer</v>
      </c>
      <c r="M57" s="445">
        <f t="shared" si="9"/>
        <v>0</v>
      </c>
      <c r="N57" s="445">
        <f t="shared" si="12"/>
        <v>0</v>
      </c>
      <c r="O57" s="445">
        <f t="shared" si="13"/>
        <v>0</v>
      </c>
      <c r="P57" s="445">
        <f t="shared" si="14"/>
        <v>0</v>
      </c>
      <c r="Q57" s="445">
        <f t="shared" si="15"/>
        <v>0</v>
      </c>
    </row>
    <row r="58" spans="2:17" ht="15" customHeight="1" x14ac:dyDescent="0.3">
      <c r="B58" s="70" t="str">
        <f t="shared" si="8"/>
        <v>!!!</v>
      </c>
      <c r="C58" s="260" t="str">
        <f>IF(ISERROR(IF(LEN(E58)&gt;0,VLOOKUP(TEXT($E58,0),'Angaben Stationen'!$E$14:$J$213,5,0),"")),"?",IF(LEN(E58)&gt;0,VLOOKUP(TEXT($E58,0),'Angaben Stationen'!$E$14:$J$213,5,0),""))</f>
        <v/>
      </c>
      <c r="D58" s="232" t="str">
        <f>IF(ISERROR(IF(LEN(E58)&gt;0,VLOOKUP(TEXT($E58,0),'Angaben Stationen'!$E$14:$J$213,6,0),"")),"STATION IST NICHT VORHANDEN",IF(LEN(E58)&gt;0,VLOOKUP(TEXT($E58,0),'Angaben Stationen'!$E$14:$J$213,6,0),""))</f>
        <v/>
      </c>
      <c r="E58" s="288"/>
      <c r="F58" s="216"/>
      <c r="G58" s="372"/>
      <c r="H58" s="443"/>
      <c r="I58" s="149"/>
      <c r="K58" s="445" t="str">
        <f t="shared" si="10"/>
        <v>Leer</v>
      </c>
      <c r="L58" s="445" t="str">
        <f t="shared" si="11"/>
        <v>Leer</v>
      </c>
      <c r="M58" s="445">
        <f t="shared" si="9"/>
        <v>0</v>
      </c>
      <c r="N58" s="445">
        <f t="shared" si="12"/>
        <v>0</v>
      </c>
      <c r="O58" s="445">
        <f t="shared" si="13"/>
        <v>0</v>
      </c>
      <c r="P58" s="445">
        <f t="shared" si="14"/>
        <v>0</v>
      </c>
      <c r="Q58" s="445">
        <f t="shared" si="15"/>
        <v>0</v>
      </c>
    </row>
    <row r="59" spans="2:17" ht="15" customHeight="1" x14ac:dyDescent="0.3">
      <c r="B59" s="70" t="str">
        <f t="shared" si="8"/>
        <v>!!!</v>
      </c>
      <c r="C59" s="260" t="str">
        <f>IF(ISERROR(IF(LEN(E59)&gt;0,VLOOKUP(TEXT($E59,0),'Angaben Stationen'!$E$14:$J$213,5,0),"")),"?",IF(LEN(E59)&gt;0,VLOOKUP(TEXT($E59,0),'Angaben Stationen'!$E$14:$J$213,5,0),""))</f>
        <v/>
      </c>
      <c r="D59" s="232" t="str">
        <f>IF(ISERROR(IF(LEN(E59)&gt;0,VLOOKUP(TEXT($E59,0),'Angaben Stationen'!$E$14:$J$213,6,0),"")),"STATION IST NICHT VORHANDEN",IF(LEN(E59)&gt;0,VLOOKUP(TEXT($E59,0),'Angaben Stationen'!$E$14:$J$213,6,0),""))</f>
        <v/>
      </c>
      <c r="E59" s="288"/>
      <c r="F59" s="216"/>
      <c r="G59" s="372"/>
      <c r="H59" s="443"/>
      <c r="I59" s="149"/>
      <c r="K59" s="445" t="str">
        <f t="shared" si="10"/>
        <v>Leer</v>
      </c>
      <c r="L59" s="445" t="str">
        <f t="shared" si="11"/>
        <v>Leer</v>
      </c>
      <c r="M59" s="445">
        <f t="shared" si="9"/>
        <v>0</v>
      </c>
      <c r="N59" s="445">
        <f t="shared" si="12"/>
        <v>0</v>
      </c>
      <c r="O59" s="445">
        <f t="shared" si="13"/>
        <v>0</v>
      </c>
      <c r="P59" s="445">
        <f t="shared" si="14"/>
        <v>0</v>
      </c>
      <c r="Q59" s="445">
        <f t="shared" si="15"/>
        <v>0</v>
      </c>
    </row>
    <row r="60" spans="2:17" ht="15" customHeight="1" x14ac:dyDescent="0.3">
      <c r="B60" s="70" t="str">
        <f t="shared" si="8"/>
        <v>!!!</v>
      </c>
      <c r="C60" s="260" t="str">
        <f>IF(ISERROR(IF(LEN(E60)&gt;0,VLOOKUP(TEXT($E60,0),'Angaben Stationen'!$E$14:$J$213,5,0),"")),"?",IF(LEN(E60)&gt;0,VLOOKUP(TEXT($E60,0),'Angaben Stationen'!$E$14:$J$213,5,0),""))</f>
        <v/>
      </c>
      <c r="D60" s="232" t="str">
        <f>IF(ISERROR(IF(LEN(E60)&gt;0,VLOOKUP(TEXT($E60,0),'Angaben Stationen'!$E$14:$J$213,6,0),"")),"STATION IST NICHT VORHANDEN",IF(LEN(E60)&gt;0,VLOOKUP(TEXT($E60,0),'Angaben Stationen'!$E$14:$J$213,6,0),""))</f>
        <v/>
      </c>
      <c r="E60" s="288"/>
      <c r="F60" s="216"/>
      <c r="G60" s="372"/>
      <c r="H60" s="443"/>
      <c r="I60" s="149"/>
      <c r="K60" s="445" t="str">
        <f t="shared" si="10"/>
        <v>Leer</v>
      </c>
      <c r="L60" s="445" t="str">
        <f t="shared" si="11"/>
        <v>Leer</v>
      </c>
      <c r="M60" s="445">
        <f t="shared" si="9"/>
        <v>0</v>
      </c>
      <c r="N60" s="445">
        <f t="shared" si="12"/>
        <v>0</v>
      </c>
      <c r="O60" s="445">
        <f t="shared" si="13"/>
        <v>0</v>
      </c>
      <c r="P60" s="445">
        <f t="shared" si="14"/>
        <v>0</v>
      </c>
      <c r="Q60" s="445">
        <f t="shared" si="15"/>
        <v>0</v>
      </c>
    </row>
    <row r="61" spans="2:17" ht="15" customHeight="1" x14ac:dyDescent="0.3">
      <c r="B61" s="70" t="str">
        <f t="shared" si="8"/>
        <v>!!!</v>
      </c>
      <c r="C61" s="260" t="str">
        <f>IF(ISERROR(IF(LEN(E61)&gt;0,VLOOKUP(TEXT($E61,0),'Angaben Stationen'!$E$14:$J$213,5,0),"")),"?",IF(LEN(E61)&gt;0,VLOOKUP(TEXT($E61,0),'Angaben Stationen'!$E$14:$J$213,5,0),""))</f>
        <v/>
      </c>
      <c r="D61" s="232" t="str">
        <f>IF(ISERROR(IF(LEN(E61)&gt;0,VLOOKUP(TEXT($E61,0),'Angaben Stationen'!$E$14:$J$213,6,0),"")),"STATION IST NICHT VORHANDEN",IF(LEN(E61)&gt;0,VLOOKUP(TEXT($E61,0),'Angaben Stationen'!$E$14:$J$213,6,0),""))</f>
        <v/>
      </c>
      <c r="E61" s="288"/>
      <c r="F61" s="216"/>
      <c r="G61" s="372"/>
      <c r="H61" s="443"/>
      <c r="I61" s="149"/>
      <c r="K61" s="445" t="str">
        <f t="shared" si="10"/>
        <v>Leer</v>
      </c>
      <c r="L61" s="445" t="str">
        <f t="shared" si="11"/>
        <v>Leer</v>
      </c>
      <c r="M61" s="445">
        <f t="shared" si="9"/>
        <v>0</v>
      </c>
      <c r="N61" s="445">
        <f t="shared" si="12"/>
        <v>0</v>
      </c>
      <c r="O61" s="445">
        <f t="shared" si="13"/>
        <v>0</v>
      </c>
      <c r="P61" s="445">
        <f t="shared" si="14"/>
        <v>0</v>
      </c>
      <c r="Q61" s="445">
        <f t="shared" si="15"/>
        <v>0</v>
      </c>
    </row>
    <row r="62" spans="2:17" ht="15" customHeight="1" x14ac:dyDescent="0.3">
      <c r="B62" s="70" t="str">
        <f t="shared" si="8"/>
        <v>!!!</v>
      </c>
      <c r="C62" s="260" t="str">
        <f>IF(ISERROR(IF(LEN(E62)&gt;0,VLOOKUP(TEXT($E62,0),'Angaben Stationen'!$E$14:$J$213,5,0),"")),"?",IF(LEN(E62)&gt;0,VLOOKUP(TEXT($E62,0),'Angaben Stationen'!$E$14:$J$213,5,0),""))</f>
        <v/>
      </c>
      <c r="D62" s="232" t="str">
        <f>IF(ISERROR(IF(LEN(E62)&gt;0,VLOOKUP(TEXT($E62,0),'Angaben Stationen'!$E$14:$J$213,6,0),"")),"STATION IST NICHT VORHANDEN",IF(LEN(E62)&gt;0,VLOOKUP(TEXT($E62,0),'Angaben Stationen'!$E$14:$J$213,6,0),""))</f>
        <v/>
      </c>
      <c r="E62" s="288"/>
      <c r="F62" s="216"/>
      <c r="G62" s="372"/>
      <c r="H62" s="443"/>
      <c r="I62" s="149"/>
      <c r="K62" s="445" t="str">
        <f t="shared" si="10"/>
        <v>Leer</v>
      </c>
      <c r="L62" s="445" t="str">
        <f t="shared" si="11"/>
        <v>Leer</v>
      </c>
      <c r="M62" s="445">
        <f t="shared" si="9"/>
        <v>0</v>
      </c>
      <c r="N62" s="445">
        <f t="shared" si="12"/>
        <v>0</v>
      </c>
      <c r="O62" s="445">
        <f t="shared" si="13"/>
        <v>0</v>
      </c>
      <c r="P62" s="445">
        <f t="shared" si="14"/>
        <v>0</v>
      </c>
      <c r="Q62" s="445">
        <f t="shared" si="15"/>
        <v>0</v>
      </c>
    </row>
    <row r="63" spans="2:17" ht="15" customHeight="1" x14ac:dyDescent="0.3">
      <c r="B63" s="70" t="str">
        <f t="shared" si="8"/>
        <v>!!!</v>
      </c>
      <c r="C63" s="260" t="str">
        <f>IF(ISERROR(IF(LEN(E63)&gt;0,VLOOKUP(TEXT($E63,0),'Angaben Stationen'!$E$14:$J$213,5,0),"")),"?",IF(LEN(E63)&gt;0,VLOOKUP(TEXT($E63,0),'Angaben Stationen'!$E$14:$J$213,5,0),""))</f>
        <v/>
      </c>
      <c r="D63" s="232" t="str">
        <f>IF(ISERROR(IF(LEN(E63)&gt;0,VLOOKUP(TEXT($E63,0),'Angaben Stationen'!$E$14:$J$213,6,0),"")),"STATION IST NICHT VORHANDEN",IF(LEN(E63)&gt;0,VLOOKUP(TEXT($E63,0),'Angaben Stationen'!$E$14:$J$213,6,0),""))</f>
        <v/>
      </c>
      <c r="E63" s="288"/>
      <c r="F63" s="216"/>
      <c r="G63" s="372"/>
      <c r="H63" s="443"/>
      <c r="I63" s="149"/>
      <c r="K63" s="445" t="str">
        <f t="shared" si="10"/>
        <v>Leer</v>
      </c>
      <c r="L63" s="445" t="str">
        <f t="shared" si="11"/>
        <v>Leer</v>
      </c>
      <c r="M63" s="445">
        <f t="shared" si="9"/>
        <v>0</v>
      </c>
      <c r="N63" s="445">
        <f t="shared" si="12"/>
        <v>0</v>
      </c>
      <c r="O63" s="445">
        <f t="shared" si="13"/>
        <v>0</v>
      </c>
      <c r="P63" s="445">
        <f t="shared" si="14"/>
        <v>0</v>
      </c>
      <c r="Q63" s="445">
        <f t="shared" si="15"/>
        <v>0</v>
      </c>
    </row>
    <row r="64" spans="2:17" ht="15" customHeight="1" x14ac:dyDescent="0.3">
      <c r="B64" s="70" t="str">
        <f t="shared" si="8"/>
        <v>!!!</v>
      </c>
      <c r="C64" s="260" t="str">
        <f>IF(ISERROR(IF(LEN(E64)&gt;0,VLOOKUP(TEXT($E64,0),'Angaben Stationen'!$E$14:$J$213,5,0),"")),"?",IF(LEN(E64)&gt;0,VLOOKUP(TEXT($E64,0),'Angaben Stationen'!$E$14:$J$213,5,0),""))</f>
        <v/>
      </c>
      <c r="D64" s="232" t="str">
        <f>IF(ISERROR(IF(LEN(E64)&gt;0,VLOOKUP(TEXT($E64,0),'Angaben Stationen'!$E$14:$J$213,6,0),"")),"STATION IST NICHT VORHANDEN",IF(LEN(E64)&gt;0,VLOOKUP(TEXT($E64,0),'Angaben Stationen'!$E$14:$J$213,6,0),""))</f>
        <v/>
      </c>
      <c r="E64" s="288"/>
      <c r="F64" s="216"/>
      <c r="G64" s="372"/>
      <c r="H64" s="443"/>
      <c r="I64" s="149"/>
      <c r="K64" s="445" t="str">
        <f t="shared" si="10"/>
        <v>Leer</v>
      </c>
      <c r="L64" s="445" t="str">
        <f t="shared" si="11"/>
        <v>Leer</v>
      </c>
      <c r="M64" s="445">
        <f t="shared" si="9"/>
        <v>0</v>
      </c>
      <c r="N64" s="445">
        <f t="shared" si="12"/>
        <v>0</v>
      </c>
      <c r="O64" s="445">
        <f t="shared" si="13"/>
        <v>0</v>
      </c>
      <c r="P64" s="445">
        <f t="shared" si="14"/>
        <v>0</v>
      </c>
      <c r="Q64" s="445">
        <f t="shared" si="15"/>
        <v>0</v>
      </c>
    </row>
    <row r="65" spans="1:52" ht="15" customHeight="1" x14ac:dyDescent="0.3">
      <c r="B65" s="70" t="str">
        <f t="shared" si="8"/>
        <v>!!!</v>
      </c>
      <c r="C65" s="260" t="str">
        <f>IF(ISERROR(IF(LEN(E65)&gt;0,VLOOKUP(TEXT($E65,0),'Angaben Stationen'!$E$14:$J$213,5,0),"")),"?",IF(LEN(E65)&gt;0,VLOOKUP(TEXT($E65,0),'Angaben Stationen'!$E$14:$J$213,5,0),""))</f>
        <v/>
      </c>
      <c r="D65" s="232" t="str">
        <f>IF(ISERROR(IF(LEN(E65)&gt;0,VLOOKUP(TEXT($E65,0),'Angaben Stationen'!$E$14:$J$213,6,0),"")),"STATION IST NICHT VORHANDEN",IF(LEN(E65)&gt;0,VLOOKUP(TEXT($E65,0),'Angaben Stationen'!$E$14:$J$213,6,0),""))</f>
        <v/>
      </c>
      <c r="E65" s="288"/>
      <c r="F65" s="216"/>
      <c r="G65" s="372"/>
      <c r="H65" s="443"/>
      <c r="I65" s="149"/>
      <c r="K65" s="445" t="str">
        <f t="shared" si="10"/>
        <v>Leer</v>
      </c>
      <c r="L65" s="445" t="str">
        <f t="shared" si="11"/>
        <v>Leer</v>
      </c>
      <c r="M65" s="445">
        <f t="shared" si="9"/>
        <v>0</v>
      </c>
      <c r="N65" s="445">
        <f t="shared" si="12"/>
        <v>0</v>
      </c>
      <c r="O65" s="445">
        <f t="shared" si="13"/>
        <v>0</v>
      </c>
      <c r="P65" s="445">
        <f t="shared" si="14"/>
        <v>0</v>
      </c>
      <c r="Q65" s="445">
        <f t="shared" si="15"/>
        <v>0</v>
      </c>
    </row>
    <row r="66" spans="1:52" ht="15" customHeight="1" x14ac:dyDescent="0.3">
      <c r="B66" s="70" t="str">
        <f t="shared" si="8"/>
        <v>!!!</v>
      </c>
      <c r="C66" s="260" t="str">
        <f>IF(ISERROR(IF(LEN(E66)&gt;0,VLOOKUP(TEXT($E66,0),'Angaben Stationen'!$E$14:$J$213,5,0),"")),"?",IF(LEN(E66)&gt;0,VLOOKUP(TEXT($E66,0),'Angaben Stationen'!$E$14:$J$213,5,0),""))</f>
        <v/>
      </c>
      <c r="D66" s="232" t="str">
        <f>IF(ISERROR(IF(LEN(E66)&gt;0,VLOOKUP(TEXT($E66,0),'Angaben Stationen'!$E$14:$J$213,6,0),"")),"STATION IST NICHT VORHANDEN",IF(LEN(E66)&gt;0,VLOOKUP(TEXT($E66,0),'Angaben Stationen'!$E$14:$J$213,6,0),""))</f>
        <v/>
      </c>
      <c r="E66" s="288"/>
      <c r="F66" s="216"/>
      <c r="G66" s="372"/>
      <c r="H66" s="443"/>
      <c r="I66" s="149"/>
      <c r="K66" s="445" t="str">
        <f t="shared" si="10"/>
        <v>Leer</v>
      </c>
      <c r="L66" s="445" t="str">
        <f t="shared" si="11"/>
        <v>Leer</v>
      </c>
      <c r="M66" s="445">
        <f t="shared" si="9"/>
        <v>0</v>
      </c>
      <c r="N66" s="445">
        <f t="shared" si="12"/>
        <v>0</v>
      </c>
      <c r="O66" s="445">
        <f t="shared" si="13"/>
        <v>0</v>
      </c>
      <c r="P66" s="445">
        <f t="shared" si="14"/>
        <v>0</v>
      </c>
      <c r="Q66" s="445">
        <f t="shared" si="15"/>
        <v>0</v>
      </c>
    </row>
    <row r="67" spans="1:52" ht="15" customHeight="1" x14ac:dyDescent="0.3">
      <c r="B67" s="70" t="str">
        <f t="shared" si="8"/>
        <v>!!!</v>
      </c>
      <c r="C67" s="260" t="str">
        <f>IF(ISERROR(IF(LEN(E67)&gt;0,VLOOKUP(TEXT($E67,0),'Angaben Stationen'!$E$14:$J$213,5,0),"")),"?",IF(LEN(E67)&gt;0,VLOOKUP(TEXT($E67,0),'Angaben Stationen'!$E$14:$J$213,5,0),""))</f>
        <v/>
      </c>
      <c r="D67" s="232" t="str">
        <f>IF(ISERROR(IF(LEN(E67)&gt;0,VLOOKUP(TEXT($E67,0),'Angaben Stationen'!$E$14:$J$213,6,0),"")),"STATION IST NICHT VORHANDEN",IF(LEN(E67)&gt;0,VLOOKUP(TEXT($E67,0),'Angaben Stationen'!$E$14:$J$213,6,0),""))</f>
        <v/>
      </c>
      <c r="E67" s="288"/>
      <c r="F67" s="216"/>
      <c r="G67" s="372"/>
      <c r="H67" s="443"/>
      <c r="I67" s="149"/>
      <c r="K67" s="445" t="str">
        <f t="shared" si="10"/>
        <v>Leer</v>
      </c>
      <c r="L67" s="445" t="str">
        <f t="shared" si="11"/>
        <v>Leer</v>
      </c>
      <c r="M67" s="445">
        <f t="shared" si="9"/>
        <v>0</v>
      </c>
      <c r="N67" s="445">
        <f t="shared" si="12"/>
        <v>0</v>
      </c>
      <c r="O67" s="445">
        <f t="shared" si="13"/>
        <v>0</v>
      </c>
      <c r="P67" s="445">
        <f t="shared" si="14"/>
        <v>0</v>
      </c>
      <c r="Q67" s="445">
        <f t="shared" si="15"/>
        <v>0</v>
      </c>
    </row>
    <row r="68" spans="1:52" s="25" customFormat="1" ht="15" customHeight="1" x14ac:dyDescent="0.3">
      <c r="A68" s="23"/>
      <c r="B68" s="70" t="str">
        <f t="shared" si="8"/>
        <v>!!!</v>
      </c>
      <c r="C68" s="260" t="str">
        <f>IF(ISERROR(IF(LEN(E68)&gt;0,VLOOKUP(TEXT($E68,0),'Angaben Stationen'!$E$14:$J$213,5,0),"")),"?",IF(LEN(E68)&gt;0,VLOOKUP(TEXT($E68,0),'Angaben Stationen'!$E$14:$J$213,5,0),""))</f>
        <v/>
      </c>
      <c r="D68" s="232" t="str">
        <f>IF(ISERROR(IF(LEN(E68)&gt;0,VLOOKUP(TEXT($E68,0),'Angaben Stationen'!$E$14:$J$213,6,0),"")),"STATION IST NICHT VORHANDEN",IF(LEN(E68)&gt;0,VLOOKUP(TEXT($E68,0),'Angaben Stationen'!$E$14:$J$213,6,0),""))</f>
        <v/>
      </c>
      <c r="E68" s="288"/>
      <c r="F68" s="216"/>
      <c r="G68" s="372"/>
      <c r="H68" s="443"/>
      <c r="I68" s="149"/>
      <c r="J68" s="376"/>
      <c r="K68" s="445" t="str">
        <f t="shared" si="10"/>
        <v>Leer</v>
      </c>
      <c r="L68" s="445" t="str">
        <f t="shared" si="11"/>
        <v>Leer</v>
      </c>
      <c r="M68" s="445">
        <f t="shared" si="9"/>
        <v>0</v>
      </c>
      <c r="N68" s="445">
        <f t="shared" si="12"/>
        <v>0</v>
      </c>
      <c r="O68" s="445">
        <f t="shared" si="13"/>
        <v>0</v>
      </c>
      <c r="P68" s="445">
        <f t="shared" si="14"/>
        <v>0</v>
      </c>
      <c r="Q68" s="445">
        <f t="shared" si="15"/>
        <v>0</v>
      </c>
      <c r="R68" s="378"/>
      <c r="S68" s="378"/>
      <c r="T68" s="378"/>
      <c r="U68" s="378"/>
      <c r="V68" s="378"/>
      <c r="W68" s="378"/>
      <c r="X68" s="378"/>
      <c r="Y68" s="378"/>
      <c r="Z68" s="378"/>
      <c r="AA68" s="378"/>
      <c r="AB68" s="378"/>
      <c r="AC68" s="378"/>
      <c r="AD68" s="378"/>
      <c r="AE68" s="378"/>
      <c r="AF68" s="378"/>
      <c r="AG68" s="378"/>
      <c r="AH68" s="378"/>
      <c r="AI68" s="378"/>
      <c r="AJ68" s="378"/>
      <c r="AK68" s="378"/>
      <c r="AL68" s="378"/>
      <c r="AM68" s="378"/>
      <c r="AN68" s="378"/>
      <c r="AO68" s="378"/>
      <c r="AP68" s="378"/>
      <c r="AQ68" s="378"/>
      <c r="AR68" s="378"/>
      <c r="AS68" s="378"/>
      <c r="AT68" s="378"/>
      <c r="AU68" s="378"/>
      <c r="AV68" s="378"/>
      <c r="AW68" s="378"/>
      <c r="AX68" s="378"/>
      <c r="AY68" s="378"/>
      <c r="AZ68" s="378"/>
    </row>
    <row r="69" spans="1:52" s="25" customFormat="1" ht="15" customHeight="1" x14ac:dyDescent="0.3">
      <c r="B69" s="70" t="str">
        <f t="shared" si="8"/>
        <v>!!!</v>
      </c>
      <c r="C69" s="260" t="str">
        <f>IF(ISERROR(IF(LEN(E69)&gt;0,VLOOKUP(TEXT($E69,0),'Angaben Stationen'!$E$14:$J$213,5,0),"")),"?",IF(LEN(E69)&gt;0,VLOOKUP(TEXT($E69,0),'Angaben Stationen'!$E$14:$J$213,5,0),""))</f>
        <v/>
      </c>
      <c r="D69" s="232" t="str">
        <f>IF(ISERROR(IF(LEN(E69)&gt;0,VLOOKUP(TEXT($E69,0),'Angaben Stationen'!$E$14:$J$213,6,0),"")),"STATION IST NICHT VORHANDEN",IF(LEN(E69)&gt;0,VLOOKUP(TEXT($E69,0),'Angaben Stationen'!$E$14:$J$213,6,0),""))</f>
        <v/>
      </c>
      <c r="E69" s="288"/>
      <c r="F69" s="216"/>
      <c r="G69" s="372"/>
      <c r="H69" s="443"/>
      <c r="I69" s="149"/>
      <c r="J69" s="376"/>
      <c r="K69" s="445" t="str">
        <f t="shared" si="10"/>
        <v>Leer</v>
      </c>
      <c r="L69" s="445" t="str">
        <f t="shared" si="11"/>
        <v>Leer</v>
      </c>
      <c r="M69" s="445">
        <f t="shared" si="9"/>
        <v>0</v>
      </c>
      <c r="N69" s="445">
        <f t="shared" si="12"/>
        <v>0</v>
      </c>
      <c r="O69" s="445">
        <f t="shared" si="13"/>
        <v>0</v>
      </c>
      <c r="P69" s="445">
        <f t="shared" si="14"/>
        <v>0</v>
      </c>
      <c r="Q69" s="445">
        <f t="shared" si="15"/>
        <v>0</v>
      </c>
      <c r="R69" s="378"/>
      <c r="S69" s="378"/>
      <c r="T69" s="378"/>
      <c r="U69" s="378"/>
      <c r="V69" s="378"/>
      <c r="W69" s="378"/>
      <c r="X69" s="378"/>
      <c r="Y69" s="378"/>
      <c r="Z69" s="378"/>
      <c r="AA69" s="378"/>
      <c r="AB69" s="378"/>
      <c r="AC69" s="378"/>
      <c r="AD69" s="378"/>
      <c r="AE69" s="378"/>
      <c r="AF69" s="378"/>
      <c r="AG69" s="378"/>
      <c r="AH69" s="378"/>
      <c r="AI69" s="378"/>
      <c r="AJ69" s="378"/>
      <c r="AK69" s="378"/>
      <c r="AL69" s="378"/>
      <c r="AM69" s="378"/>
      <c r="AN69" s="378"/>
      <c r="AO69" s="378"/>
      <c r="AP69" s="378"/>
      <c r="AQ69" s="378"/>
      <c r="AR69" s="378"/>
      <c r="AS69" s="378"/>
      <c r="AT69" s="378"/>
      <c r="AU69" s="378"/>
      <c r="AV69" s="378"/>
      <c r="AW69" s="378"/>
      <c r="AX69" s="378"/>
      <c r="AY69" s="378"/>
      <c r="AZ69" s="378"/>
    </row>
    <row r="70" spans="1:52" s="25" customFormat="1" ht="15" customHeight="1" x14ac:dyDescent="0.3">
      <c r="B70" s="70" t="str">
        <f t="shared" si="8"/>
        <v>!!!</v>
      </c>
      <c r="C70" s="260" t="str">
        <f>IF(ISERROR(IF(LEN(E70)&gt;0,VLOOKUP(TEXT($E70,0),'Angaben Stationen'!$E$14:$J$213,5,0),"")),"?",IF(LEN(E70)&gt;0,VLOOKUP(TEXT($E70,0),'Angaben Stationen'!$E$14:$J$213,5,0),""))</f>
        <v/>
      </c>
      <c r="D70" s="232" t="str">
        <f>IF(ISERROR(IF(LEN(E70)&gt;0,VLOOKUP(TEXT($E70,0),'Angaben Stationen'!$E$14:$J$213,6,0),"")),"STATION IST NICHT VORHANDEN",IF(LEN(E70)&gt;0,VLOOKUP(TEXT($E70,0),'Angaben Stationen'!$E$14:$J$213,6,0),""))</f>
        <v/>
      </c>
      <c r="E70" s="288"/>
      <c r="F70" s="216"/>
      <c r="G70" s="372"/>
      <c r="H70" s="443"/>
      <c r="I70" s="149"/>
      <c r="J70" s="376"/>
      <c r="K70" s="445" t="str">
        <f t="shared" si="10"/>
        <v>Leer</v>
      </c>
      <c r="L70" s="445" t="str">
        <f t="shared" si="11"/>
        <v>Leer</v>
      </c>
      <c r="M70" s="445">
        <f t="shared" si="9"/>
        <v>0</v>
      </c>
      <c r="N70" s="445">
        <f t="shared" si="12"/>
        <v>0</v>
      </c>
      <c r="O70" s="445">
        <f t="shared" si="13"/>
        <v>0</v>
      </c>
      <c r="P70" s="445">
        <f t="shared" si="14"/>
        <v>0</v>
      </c>
      <c r="Q70" s="445">
        <f t="shared" si="15"/>
        <v>0</v>
      </c>
      <c r="R70" s="378"/>
      <c r="S70" s="378"/>
      <c r="T70" s="378"/>
      <c r="U70" s="378"/>
      <c r="V70" s="378"/>
      <c r="W70" s="378"/>
      <c r="X70" s="378"/>
      <c r="Y70" s="378"/>
      <c r="Z70" s="378"/>
      <c r="AA70" s="378"/>
      <c r="AB70" s="378"/>
      <c r="AC70" s="378"/>
      <c r="AD70" s="378"/>
      <c r="AE70" s="378"/>
      <c r="AF70" s="378"/>
      <c r="AG70" s="378"/>
      <c r="AH70" s="378"/>
      <c r="AI70" s="378"/>
      <c r="AJ70" s="378"/>
      <c r="AK70" s="378"/>
      <c r="AL70" s="378"/>
      <c r="AM70" s="378"/>
      <c r="AN70" s="378"/>
      <c r="AO70" s="378"/>
      <c r="AP70" s="378"/>
      <c r="AQ70" s="378"/>
      <c r="AR70" s="378"/>
      <c r="AS70" s="378"/>
      <c r="AT70" s="378"/>
      <c r="AU70" s="378"/>
      <c r="AV70" s="378"/>
      <c r="AW70" s="378"/>
      <c r="AX70" s="378"/>
      <c r="AY70" s="378"/>
      <c r="AZ70" s="378"/>
    </row>
    <row r="71" spans="1:52" s="25" customFormat="1" ht="15" customHeight="1" x14ac:dyDescent="0.3">
      <c r="B71" s="70" t="str">
        <f t="shared" si="8"/>
        <v>!!!</v>
      </c>
      <c r="C71" s="260" t="str">
        <f>IF(ISERROR(IF(LEN(E71)&gt;0,VLOOKUP(TEXT($E71,0),'Angaben Stationen'!$E$14:$J$213,5,0),"")),"?",IF(LEN(E71)&gt;0,VLOOKUP(TEXT($E71,0),'Angaben Stationen'!$E$14:$J$213,5,0),""))</f>
        <v/>
      </c>
      <c r="D71" s="232" t="str">
        <f>IF(ISERROR(IF(LEN(E71)&gt;0,VLOOKUP(TEXT($E71,0),'Angaben Stationen'!$E$14:$J$213,6,0),"")),"STATION IST NICHT VORHANDEN",IF(LEN(E71)&gt;0,VLOOKUP(TEXT($E71,0),'Angaben Stationen'!$E$14:$J$213,6,0),""))</f>
        <v/>
      </c>
      <c r="E71" s="288"/>
      <c r="F71" s="216"/>
      <c r="G71" s="372"/>
      <c r="H71" s="443"/>
      <c r="I71" s="149"/>
      <c r="J71" s="376"/>
      <c r="K71" s="445" t="str">
        <f t="shared" si="10"/>
        <v>Leer</v>
      </c>
      <c r="L71" s="445" t="str">
        <f t="shared" si="11"/>
        <v>Leer</v>
      </c>
      <c r="M71" s="445">
        <f t="shared" si="9"/>
        <v>0</v>
      </c>
      <c r="N71" s="445">
        <f t="shared" si="12"/>
        <v>0</v>
      </c>
      <c r="O71" s="445">
        <f t="shared" si="13"/>
        <v>0</v>
      </c>
      <c r="P71" s="445">
        <f t="shared" si="14"/>
        <v>0</v>
      </c>
      <c r="Q71" s="445">
        <f t="shared" si="15"/>
        <v>0</v>
      </c>
      <c r="R71" s="378"/>
      <c r="S71" s="378"/>
      <c r="T71" s="378"/>
      <c r="U71" s="378"/>
      <c r="V71" s="378"/>
      <c r="W71" s="378"/>
      <c r="X71" s="378"/>
      <c r="Y71" s="378"/>
      <c r="Z71" s="378"/>
      <c r="AA71" s="378"/>
      <c r="AB71" s="378"/>
      <c r="AC71" s="378"/>
      <c r="AD71" s="378"/>
      <c r="AE71" s="378"/>
      <c r="AF71" s="378"/>
      <c r="AG71" s="378"/>
      <c r="AH71" s="378"/>
      <c r="AI71" s="378"/>
      <c r="AJ71" s="378"/>
      <c r="AK71" s="378"/>
      <c r="AL71" s="378"/>
      <c r="AM71" s="378"/>
      <c r="AN71" s="378"/>
      <c r="AO71" s="378"/>
      <c r="AP71" s="378"/>
      <c r="AQ71" s="378"/>
      <c r="AR71" s="378"/>
      <c r="AS71" s="378"/>
      <c r="AT71" s="378"/>
      <c r="AU71" s="378"/>
      <c r="AV71" s="378"/>
      <c r="AW71" s="378"/>
      <c r="AX71" s="378"/>
      <c r="AY71" s="378"/>
      <c r="AZ71" s="378"/>
    </row>
    <row r="72" spans="1:52" s="25" customFormat="1" ht="15" customHeight="1" x14ac:dyDescent="0.3">
      <c r="B72" s="70" t="str">
        <f t="shared" si="8"/>
        <v>!!!</v>
      </c>
      <c r="C72" s="260" t="str">
        <f>IF(ISERROR(IF(LEN(E72)&gt;0,VLOOKUP(TEXT($E72,0),'Angaben Stationen'!$E$14:$J$213,5,0),"")),"?",IF(LEN(E72)&gt;0,VLOOKUP(TEXT($E72,0),'Angaben Stationen'!$E$14:$J$213,5,0),""))</f>
        <v/>
      </c>
      <c r="D72" s="232" t="str">
        <f>IF(ISERROR(IF(LEN(E72)&gt;0,VLOOKUP(TEXT($E72,0),'Angaben Stationen'!$E$14:$J$213,6,0),"")),"STATION IST NICHT VORHANDEN",IF(LEN(E72)&gt;0,VLOOKUP(TEXT($E72,0),'Angaben Stationen'!$E$14:$J$213,6,0),""))</f>
        <v/>
      </c>
      <c r="E72" s="288"/>
      <c r="F72" s="216"/>
      <c r="G72" s="372"/>
      <c r="H72" s="443"/>
      <c r="I72" s="149"/>
      <c r="J72" s="376"/>
      <c r="K72" s="445" t="str">
        <f t="shared" si="10"/>
        <v>Leer</v>
      </c>
      <c r="L72" s="445" t="str">
        <f t="shared" si="11"/>
        <v>Leer</v>
      </c>
      <c r="M72" s="445">
        <f t="shared" si="9"/>
        <v>0</v>
      </c>
      <c r="N72" s="445">
        <f t="shared" si="12"/>
        <v>0</v>
      </c>
      <c r="O72" s="445">
        <f t="shared" si="13"/>
        <v>0</v>
      </c>
      <c r="P72" s="445">
        <f t="shared" si="14"/>
        <v>0</v>
      </c>
      <c r="Q72" s="445">
        <f t="shared" si="15"/>
        <v>0</v>
      </c>
      <c r="R72" s="378"/>
      <c r="S72" s="378"/>
      <c r="T72" s="378"/>
      <c r="U72" s="378"/>
      <c r="V72" s="378"/>
      <c r="W72" s="378"/>
      <c r="X72" s="378"/>
      <c r="Y72" s="378"/>
      <c r="Z72" s="378"/>
      <c r="AA72" s="378"/>
      <c r="AB72" s="378"/>
      <c r="AC72" s="378"/>
      <c r="AD72" s="378"/>
      <c r="AE72" s="378"/>
      <c r="AF72" s="378"/>
      <c r="AG72" s="378"/>
      <c r="AH72" s="378"/>
      <c r="AI72" s="378"/>
      <c r="AJ72" s="378"/>
      <c r="AK72" s="378"/>
      <c r="AL72" s="378"/>
      <c r="AM72" s="378"/>
      <c r="AN72" s="378"/>
      <c r="AO72" s="378"/>
      <c r="AP72" s="378"/>
      <c r="AQ72" s="378"/>
      <c r="AR72" s="378"/>
      <c r="AS72" s="378"/>
      <c r="AT72" s="378"/>
      <c r="AU72" s="378"/>
      <c r="AV72" s="378"/>
      <c r="AW72" s="378"/>
      <c r="AX72" s="378"/>
      <c r="AY72" s="378"/>
      <c r="AZ72" s="378"/>
    </row>
    <row r="73" spans="1:52" s="25" customFormat="1" ht="15" customHeight="1" x14ac:dyDescent="0.3">
      <c r="B73" s="70" t="str">
        <f t="shared" si="8"/>
        <v>!!!</v>
      </c>
      <c r="C73" s="260" t="str">
        <f>IF(ISERROR(IF(LEN(E73)&gt;0,VLOOKUP(TEXT($E73,0),'Angaben Stationen'!$E$14:$J$213,5,0),"")),"?",IF(LEN(E73)&gt;0,VLOOKUP(TEXT($E73,0),'Angaben Stationen'!$E$14:$J$213,5,0),""))</f>
        <v/>
      </c>
      <c r="D73" s="232" t="str">
        <f>IF(ISERROR(IF(LEN(E73)&gt;0,VLOOKUP(TEXT($E73,0),'Angaben Stationen'!$E$14:$J$213,6,0),"")),"STATION IST NICHT VORHANDEN",IF(LEN(E73)&gt;0,VLOOKUP(TEXT($E73,0),'Angaben Stationen'!$E$14:$J$213,6,0),""))</f>
        <v/>
      </c>
      <c r="E73" s="288"/>
      <c r="F73" s="216"/>
      <c r="G73" s="372"/>
      <c r="H73" s="443"/>
      <c r="I73" s="149"/>
      <c r="J73" s="376"/>
      <c r="K73" s="445" t="str">
        <f t="shared" si="10"/>
        <v>Leer</v>
      </c>
      <c r="L73" s="445" t="str">
        <f t="shared" si="11"/>
        <v>Leer</v>
      </c>
      <c r="M73" s="445">
        <f t="shared" si="9"/>
        <v>0</v>
      </c>
      <c r="N73" s="445">
        <f t="shared" si="12"/>
        <v>0</v>
      </c>
      <c r="O73" s="445">
        <f t="shared" si="13"/>
        <v>0</v>
      </c>
      <c r="P73" s="445">
        <f t="shared" si="14"/>
        <v>0</v>
      </c>
      <c r="Q73" s="445">
        <f t="shared" si="15"/>
        <v>0</v>
      </c>
      <c r="R73" s="378"/>
      <c r="S73" s="378"/>
      <c r="T73" s="378"/>
      <c r="U73" s="378"/>
      <c r="V73" s="378"/>
      <c r="W73" s="378"/>
      <c r="X73" s="378"/>
      <c r="Y73" s="378"/>
      <c r="Z73" s="378"/>
      <c r="AA73" s="378"/>
      <c r="AB73" s="378"/>
      <c r="AC73" s="378"/>
      <c r="AD73" s="378"/>
      <c r="AE73" s="378"/>
      <c r="AF73" s="378"/>
      <c r="AG73" s="378"/>
      <c r="AH73" s="378"/>
      <c r="AI73" s="378"/>
      <c r="AJ73" s="378"/>
      <c r="AK73" s="378"/>
      <c r="AL73" s="378"/>
      <c r="AM73" s="378"/>
      <c r="AN73" s="378"/>
      <c r="AO73" s="378"/>
      <c r="AP73" s="378"/>
      <c r="AQ73" s="378"/>
      <c r="AR73" s="378"/>
      <c r="AS73" s="378"/>
      <c r="AT73" s="378"/>
      <c r="AU73" s="378"/>
      <c r="AV73" s="378"/>
      <c r="AW73" s="378"/>
      <c r="AX73" s="378"/>
      <c r="AY73" s="378"/>
      <c r="AZ73" s="378"/>
    </row>
    <row r="74" spans="1:52" s="25" customFormat="1" ht="15" customHeight="1" x14ac:dyDescent="0.3">
      <c r="B74" s="70" t="str">
        <f t="shared" si="8"/>
        <v>!!!</v>
      </c>
      <c r="C74" s="260" t="str">
        <f>IF(ISERROR(IF(LEN(E74)&gt;0,VLOOKUP(TEXT($E74,0),'Angaben Stationen'!$E$14:$J$213,5,0),"")),"?",IF(LEN(E74)&gt;0,VLOOKUP(TEXT($E74,0),'Angaben Stationen'!$E$14:$J$213,5,0),""))</f>
        <v/>
      </c>
      <c r="D74" s="232" t="str">
        <f>IF(ISERROR(IF(LEN(E74)&gt;0,VLOOKUP(TEXT($E74,0),'Angaben Stationen'!$E$14:$J$213,6,0),"")),"STATION IST NICHT VORHANDEN",IF(LEN(E74)&gt;0,VLOOKUP(TEXT($E74,0),'Angaben Stationen'!$E$14:$J$213,6,0),""))</f>
        <v/>
      </c>
      <c r="E74" s="288"/>
      <c r="F74" s="216"/>
      <c r="G74" s="372"/>
      <c r="H74" s="443"/>
      <c r="I74" s="149"/>
      <c r="J74" s="376"/>
      <c r="K74" s="445" t="str">
        <f t="shared" si="10"/>
        <v>Leer</v>
      </c>
      <c r="L74" s="445" t="str">
        <f t="shared" si="11"/>
        <v>Leer</v>
      </c>
      <c r="M74" s="445">
        <f t="shared" si="9"/>
        <v>0</v>
      </c>
      <c r="N74" s="445">
        <f t="shared" si="12"/>
        <v>0</v>
      </c>
      <c r="O74" s="445">
        <f t="shared" si="13"/>
        <v>0</v>
      </c>
      <c r="P74" s="445">
        <f t="shared" si="14"/>
        <v>0</v>
      </c>
      <c r="Q74" s="445">
        <f t="shared" si="15"/>
        <v>0</v>
      </c>
      <c r="R74" s="378"/>
      <c r="S74" s="378"/>
      <c r="T74" s="378"/>
      <c r="U74" s="378"/>
      <c r="V74" s="378"/>
      <c r="W74" s="378"/>
      <c r="X74" s="378"/>
      <c r="Y74" s="378"/>
      <c r="Z74" s="378"/>
      <c r="AA74" s="378"/>
      <c r="AB74" s="378"/>
      <c r="AC74" s="378"/>
      <c r="AD74" s="378"/>
      <c r="AE74" s="378"/>
      <c r="AF74" s="378"/>
      <c r="AG74" s="378"/>
      <c r="AH74" s="378"/>
      <c r="AI74" s="378"/>
      <c r="AJ74" s="378"/>
      <c r="AK74" s="378"/>
      <c r="AL74" s="378"/>
      <c r="AM74" s="378"/>
      <c r="AN74" s="378"/>
      <c r="AO74" s="378"/>
      <c r="AP74" s="378"/>
      <c r="AQ74" s="378"/>
      <c r="AR74" s="378"/>
      <c r="AS74" s="378"/>
      <c r="AT74" s="378"/>
      <c r="AU74" s="378"/>
      <c r="AV74" s="378"/>
      <c r="AW74" s="378"/>
      <c r="AX74" s="378"/>
      <c r="AY74" s="378"/>
      <c r="AZ74" s="378"/>
    </row>
    <row r="75" spans="1:52" s="25" customFormat="1" ht="15" customHeight="1" x14ac:dyDescent="0.3">
      <c r="B75" s="70" t="str">
        <f t="shared" si="8"/>
        <v>!!!</v>
      </c>
      <c r="C75" s="260" t="str">
        <f>IF(ISERROR(IF(LEN(E75)&gt;0,VLOOKUP(TEXT($E75,0),'Angaben Stationen'!$E$14:$J$213,5,0),"")),"?",IF(LEN(E75)&gt;0,VLOOKUP(TEXT($E75,0),'Angaben Stationen'!$E$14:$J$213,5,0),""))</f>
        <v/>
      </c>
      <c r="D75" s="232" t="str">
        <f>IF(ISERROR(IF(LEN(E75)&gt;0,VLOOKUP(TEXT($E75,0),'Angaben Stationen'!$E$14:$J$213,6,0),"")),"STATION IST NICHT VORHANDEN",IF(LEN(E75)&gt;0,VLOOKUP(TEXT($E75,0),'Angaben Stationen'!$E$14:$J$213,6,0),""))</f>
        <v/>
      </c>
      <c r="E75" s="288"/>
      <c r="F75" s="216"/>
      <c r="G75" s="372"/>
      <c r="H75" s="443"/>
      <c r="I75" s="149"/>
      <c r="J75" s="376"/>
      <c r="K75" s="445" t="str">
        <f t="shared" si="10"/>
        <v>Leer</v>
      </c>
      <c r="L75" s="445" t="str">
        <f t="shared" si="11"/>
        <v>Leer</v>
      </c>
      <c r="M75" s="445">
        <f t="shared" si="9"/>
        <v>0</v>
      </c>
      <c r="N75" s="445">
        <f t="shared" si="12"/>
        <v>0</v>
      </c>
      <c r="O75" s="445">
        <f t="shared" si="13"/>
        <v>0</v>
      </c>
      <c r="P75" s="445">
        <f t="shared" si="14"/>
        <v>0</v>
      </c>
      <c r="Q75" s="445">
        <f t="shared" si="15"/>
        <v>0</v>
      </c>
      <c r="R75" s="378"/>
      <c r="S75" s="378"/>
      <c r="T75" s="378"/>
      <c r="U75" s="378"/>
      <c r="V75" s="378"/>
      <c r="W75" s="378"/>
      <c r="X75" s="378"/>
      <c r="Y75" s="378"/>
      <c r="Z75" s="378"/>
      <c r="AA75" s="378"/>
      <c r="AB75" s="378"/>
      <c r="AC75" s="378"/>
      <c r="AD75" s="378"/>
      <c r="AE75" s="378"/>
      <c r="AF75" s="378"/>
      <c r="AG75" s="378"/>
      <c r="AH75" s="378"/>
      <c r="AI75" s="378"/>
      <c r="AJ75" s="378"/>
      <c r="AK75" s="378"/>
      <c r="AL75" s="378"/>
      <c r="AM75" s="378"/>
      <c r="AN75" s="378"/>
      <c r="AO75" s="378"/>
      <c r="AP75" s="378"/>
      <c r="AQ75" s="378"/>
      <c r="AR75" s="378"/>
      <c r="AS75" s="378"/>
      <c r="AT75" s="378"/>
      <c r="AU75" s="378"/>
      <c r="AV75" s="378"/>
      <c r="AW75" s="378"/>
      <c r="AX75" s="378"/>
      <c r="AY75" s="378"/>
      <c r="AZ75" s="378"/>
    </row>
    <row r="76" spans="1:52" s="25" customFormat="1" ht="15" customHeight="1" x14ac:dyDescent="0.3">
      <c r="B76" s="70" t="str">
        <f t="shared" si="8"/>
        <v>!!!</v>
      </c>
      <c r="C76" s="260" t="str">
        <f>IF(ISERROR(IF(LEN(E76)&gt;0,VLOOKUP(TEXT($E76,0),'Angaben Stationen'!$E$14:$J$213,5,0),"")),"?",IF(LEN(E76)&gt;0,VLOOKUP(TEXT($E76,0),'Angaben Stationen'!$E$14:$J$213,5,0),""))</f>
        <v/>
      </c>
      <c r="D76" s="232" t="str">
        <f>IF(ISERROR(IF(LEN(E76)&gt;0,VLOOKUP(TEXT($E76,0),'Angaben Stationen'!$E$14:$J$213,6,0),"")),"STATION IST NICHT VORHANDEN",IF(LEN(E76)&gt;0,VLOOKUP(TEXT($E76,0),'Angaben Stationen'!$E$14:$J$213,6,0),""))</f>
        <v/>
      </c>
      <c r="E76" s="288"/>
      <c r="F76" s="216"/>
      <c r="G76" s="372"/>
      <c r="H76" s="443"/>
      <c r="I76" s="149"/>
      <c r="J76" s="376"/>
      <c r="K76" s="445" t="str">
        <f t="shared" si="10"/>
        <v>Leer</v>
      </c>
      <c r="L76" s="445" t="str">
        <f t="shared" si="11"/>
        <v>Leer</v>
      </c>
      <c r="M76" s="445">
        <f t="shared" si="9"/>
        <v>0</v>
      </c>
      <c r="N76" s="445">
        <f t="shared" si="12"/>
        <v>0</v>
      </c>
      <c r="O76" s="445">
        <f t="shared" si="13"/>
        <v>0</v>
      </c>
      <c r="P76" s="445">
        <f t="shared" si="14"/>
        <v>0</v>
      </c>
      <c r="Q76" s="445">
        <f t="shared" si="15"/>
        <v>0</v>
      </c>
      <c r="R76" s="378"/>
      <c r="S76" s="378"/>
      <c r="T76" s="378"/>
      <c r="U76" s="378"/>
      <c r="V76" s="378"/>
      <c r="W76" s="378"/>
      <c r="X76" s="378"/>
      <c r="Y76" s="378"/>
      <c r="Z76" s="378"/>
      <c r="AA76" s="378"/>
      <c r="AB76" s="378"/>
      <c r="AC76" s="378"/>
      <c r="AD76" s="378"/>
      <c r="AE76" s="378"/>
      <c r="AF76" s="378"/>
      <c r="AG76" s="378"/>
      <c r="AH76" s="378"/>
      <c r="AI76" s="378"/>
      <c r="AJ76" s="378"/>
      <c r="AK76" s="378"/>
      <c r="AL76" s="378"/>
      <c r="AM76" s="378"/>
      <c r="AN76" s="378"/>
      <c r="AO76" s="378"/>
      <c r="AP76" s="378"/>
      <c r="AQ76" s="378"/>
      <c r="AR76" s="378"/>
      <c r="AS76" s="378"/>
      <c r="AT76" s="378"/>
      <c r="AU76" s="378"/>
      <c r="AV76" s="378"/>
      <c r="AW76" s="378"/>
      <c r="AX76" s="378"/>
      <c r="AY76" s="378"/>
      <c r="AZ76" s="378"/>
    </row>
    <row r="77" spans="1:52" s="25" customFormat="1" ht="15" customHeight="1" x14ac:dyDescent="0.3">
      <c r="B77" s="70" t="str">
        <f t="shared" si="8"/>
        <v>!!!</v>
      </c>
      <c r="C77" s="260" t="str">
        <f>IF(ISERROR(IF(LEN(E77)&gt;0,VLOOKUP(TEXT($E77,0),'Angaben Stationen'!$E$14:$J$213,5,0),"")),"?",IF(LEN(E77)&gt;0,VLOOKUP(TEXT($E77,0),'Angaben Stationen'!$E$14:$J$213,5,0),""))</f>
        <v/>
      </c>
      <c r="D77" s="232" t="str">
        <f>IF(ISERROR(IF(LEN(E77)&gt;0,VLOOKUP(TEXT($E77,0),'Angaben Stationen'!$E$14:$J$213,6,0),"")),"STATION IST NICHT VORHANDEN",IF(LEN(E77)&gt;0,VLOOKUP(TEXT($E77,0),'Angaben Stationen'!$E$14:$J$213,6,0),""))</f>
        <v/>
      </c>
      <c r="E77" s="288"/>
      <c r="F77" s="216"/>
      <c r="G77" s="372"/>
      <c r="H77" s="443"/>
      <c r="I77" s="149"/>
      <c r="J77" s="376"/>
      <c r="K77" s="445" t="str">
        <f t="shared" si="10"/>
        <v>Leer</v>
      </c>
      <c r="L77" s="445" t="str">
        <f t="shared" si="11"/>
        <v>Leer</v>
      </c>
      <c r="M77" s="445">
        <f t="shared" si="9"/>
        <v>0</v>
      </c>
      <c r="N77" s="445">
        <f t="shared" si="12"/>
        <v>0</v>
      </c>
      <c r="O77" s="445">
        <f t="shared" si="13"/>
        <v>0</v>
      </c>
      <c r="P77" s="445">
        <f t="shared" si="14"/>
        <v>0</v>
      </c>
      <c r="Q77" s="445">
        <f t="shared" si="15"/>
        <v>0</v>
      </c>
      <c r="R77" s="378"/>
      <c r="S77" s="378"/>
      <c r="T77" s="378"/>
      <c r="U77" s="378"/>
      <c r="V77" s="378"/>
      <c r="W77" s="378"/>
      <c r="X77" s="378"/>
      <c r="Y77" s="378"/>
      <c r="Z77" s="378"/>
      <c r="AA77" s="378"/>
      <c r="AB77" s="378"/>
      <c r="AC77" s="378"/>
      <c r="AD77" s="378"/>
      <c r="AE77" s="378"/>
      <c r="AF77" s="378"/>
      <c r="AG77" s="378"/>
      <c r="AH77" s="378"/>
      <c r="AI77" s="378"/>
      <c r="AJ77" s="378"/>
      <c r="AK77" s="378"/>
      <c r="AL77" s="378"/>
      <c r="AM77" s="378"/>
      <c r="AN77" s="378"/>
      <c r="AO77" s="378"/>
      <c r="AP77" s="378"/>
      <c r="AQ77" s="378"/>
      <c r="AR77" s="378"/>
      <c r="AS77" s="378"/>
      <c r="AT77" s="378"/>
      <c r="AU77" s="378"/>
      <c r="AV77" s="378"/>
      <c r="AW77" s="378"/>
      <c r="AX77" s="378"/>
      <c r="AY77" s="378"/>
      <c r="AZ77" s="378"/>
    </row>
    <row r="78" spans="1:52" s="25" customFormat="1" ht="15" customHeight="1" x14ac:dyDescent="0.3">
      <c r="B78" s="70" t="str">
        <f t="shared" si="8"/>
        <v>!!!</v>
      </c>
      <c r="C78" s="260" t="str">
        <f>IF(ISERROR(IF(LEN(E78)&gt;0,VLOOKUP(TEXT($E78,0),'Angaben Stationen'!$E$14:$J$213,5,0),"")),"?",IF(LEN(E78)&gt;0,VLOOKUP(TEXT($E78,0),'Angaben Stationen'!$E$14:$J$213,5,0),""))</f>
        <v/>
      </c>
      <c r="D78" s="232" t="str">
        <f>IF(ISERROR(IF(LEN(E78)&gt;0,VLOOKUP(TEXT($E78,0),'Angaben Stationen'!$E$14:$J$213,6,0),"")),"STATION IST NICHT VORHANDEN",IF(LEN(E78)&gt;0,VLOOKUP(TEXT($E78,0),'Angaben Stationen'!$E$14:$J$213,6,0),""))</f>
        <v/>
      </c>
      <c r="E78" s="288"/>
      <c r="F78" s="216"/>
      <c r="G78" s="372"/>
      <c r="H78" s="443"/>
      <c r="I78" s="149"/>
      <c r="J78" s="376"/>
      <c r="K78" s="445" t="str">
        <f t="shared" si="10"/>
        <v>Leer</v>
      </c>
      <c r="L78" s="445" t="str">
        <f t="shared" si="11"/>
        <v>Leer</v>
      </c>
      <c r="M78" s="445">
        <f t="shared" si="9"/>
        <v>0</v>
      </c>
      <c r="N78" s="445">
        <f t="shared" si="12"/>
        <v>0</v>
      </c>
      <c r="O78" s="445">
        <f t="shared" si="13"/>
        <v>0</v>
      </c>
      <c r="P78" s="445">
        <f t="shared" si="14"/>
        <v>0</v>
      </c>
      <c r="Q78" s="445">
        <f t="shared" si="15"/>
        <v>0</v>
      </c>
      <c r="R78" s="378"/>
      <c r="S78" s="378"/>
      <c r="T78" s="378"/>
      <c r="U78" s="378"/>
      <c r="V78" s="378"/>
      <c r="W78" s="378"/>
      <c r="X78" s="378"/>
      <c r="Y78" s="378"/>
      <c r="Z78" s="378"/>
      <c r="AA78" s="378"/>
      <c r="AB78" s="378"/>
      <c r="AC78" s="378"/>
      <c r="AD78" s="378"/>
      <c r="AE78" s="378"/>
      <c r="AF78" s="378"/>
      <c r="AG78" s="378"/>
      <c r="AH78" s="378"/>
      <c r="AI78" s="378"/>
      <c r="AJ78" s="378"/>
      <c r="AK78" s="378"/>
      <c r="AL78" s="378"/>
      <c r="AM78" s="378"/>
      <c r="AN78" s="378"/>
      <c r="AO78" s="378"/>
      <c r="AP78" s="378"/>
      <c r="AQ78" s="378"/>
      <c r="AR78" s="378"/>
      <c r="AS78" s="378"/>
      <c r="AT78" s="378"/>
      <c r="AU78" s="378"/>
      <c r="AV78" s="378"/>
      <c r="AW78" s="378"/>
      <c r="AX78" s="378"/>
      <c r="AY78" s="378"/>
      <c r="AZ78" s="378"/>
    </row>
    <row r="79" spans="1:52" s="25" customFormat="1" ht="15" customHeight="1" x14ac:dyDescent="0.3">
      <c r="B79" s="70" t="str">
        <f t="shared" si="8"/>
        <v>!!!</v>
      </c>
      <c r="C79" s="260" t="str">
        <f>IF(ISERROR(IF(LEN(E79)&gt;0,VLOOKUP(TEXT($E79,0),'Angaben Stationen'!$E$14:$J$213,5,0),"")),"?",IF(LEN(E79)&gt;0,VLOOKUP(TEXT($E79,0),'Angaben Stationen'!$E$14:$J$213,5,0),""))</f>
        <v/>
      </c>
      <c r="D79" s="232" t="str">
        <f>IF(ISERROR(IF(LEN(E79)&gt;0,VLOOKUP(TEXT($E79,0),'Angaben Stationen'!$E$14:$J$213,6,0),"")),"STATION IST NICHT VORHANDEN",IF(LEN(E79)&gt;0,VLOOKUP(TEXT($E79,0),'Angaben Stationen'!$E$14:$J$213,6,0),""))</f>
        <v/>
      </c>
      <c r="E79" s="288"/>
      <c r="F79" s="216"/>
      <c r="G79" s="372"/>
      <c r="H79" s="443"/>
      <c r="I79" s="149"/>
      <c r="J79" s="376"/>
      <c r="K79" s="445" t="str">
        <f t="shared" si="10"/>
        <v>Leer</v>
      </c>
      <c r="L79" s="445" t="str">
        <f t="shared" si="11"/>
        <v>Leer</v>
      </c>
      <c r="M79" s="445">
        <f t="shared" si="9"/>
        <v>0</v>
      </c>
      <c r="N79" s="445">
        <f t="shared" si="12"/>
        <v>0</v>
      </c>
      <c r="O79" s="445">
        <f t="shared" si="13"/>
        <v>0</v>
      </c>
      <c r="P79" s="445">
        <f t="shared" si="14"/>
        <v>0</v>
      </c>
      <c r="Q79" s="445">
        <f t="shared" si="15"/>
        <v>0</v>
      </c>
      <c r="R79" s="378"/>
      <c r="S79" s="378"/>
      <c r="T79" s="378"/>
      <c r="U79" s="378"/>
      <c r="V79" s="378"/>
      <c r="W79" s="378"/>
      <c r="X79" s="378"/>
      <c r="Y79" s="378"/>
      <c r="Z79" s="378"/>
      <c r="AA79" s="378"/>
      <c r="AB79" s="378"/>
      <c r="AC79" s="378"/>
      <c r="AD79" s="378"/>
      <c r="AE79" s="378"/>
      <c r="AF79" s="378"/>
      <c r="AG79" s="378"/>
      <c r="AH79" s="378"/>
      <c r="AI79" s="378"/>
      <c r="AJ79" s="378"/>
      <c r="AK79" s="378"/>
      <c r="AL79" s="378"/>
      <c r="AM79" s="378"/>
      <c r="AN79" s="378"/>
      <c r="AO79" s="378"/>
      <c r="AP79" s="378"/>
      <c r="AQ79" s="378"/>
      <c r="AR79" s="378"/>
      <c r="AS79" s="378"/>
      <c r="AT79" s="378"/>
      <c r="AU79" s="378"/>
      <c r="AV79" s="378"/>
      <c r="AW79" s="378"/>
      <c r="AX79" s="378"/>
      <c r="AY79" s="378"/>
      <c r="AZ79" s="378"/>
    </row>
    <row r="80" spans="1:52" s="25" customFormat="1" ht="15" customHeight="1" x14ac:dyDescent="0.3">
      <c r="B80" s="70" t="str">
        <f t="shared" si="8"/>
        <v>!!!</v>
      </c>
      <c r="C80" s="260" t="str">
        <f>IF(ISERROR(IF(LEN(E80)&gt;0,VLOOKUP(TEXT($E80,0),'Angaben Stationen'!$E$14:$J$213,5,0),"")),"?",IF(LEN(E80)&gt;0,VLOOKUP(TEXT($E80,0),'Angaben Stationen'!$E$14:$J$213,5,0),""))</f>
        <v/>
      </c>
      <c r="D80" s="232" t="str">
        <f>IF(ISERROR(IF(LEN(E80)&gt;0,VLOOKUP(TEXT($E80,0),'Angaben Stationen'!$E$14:$J$213,6,0),"")),"STATION IST NICHT VORHANDEN",IF(LEN(E80)&gt;0,VLOOKUP(TEXT($E80,0),'Angaben Stationen'!$E$14:$J$213,6,0),""))</f>
        <v/>
      </c>
      <c r="E80" s="288"/>
      <c r="F80" s="216"/>
      <c r="G80" s="372"/>
      <c r="H80" s="443"/>
      <c r="I80" s="149"/>
      <c r="J80" s="376"/>
      <c r="K80" s="445" t="str">
        <f t="shared" ref="K80:K111" si="16">IF(LEN(E80)&gt;0,"Typ","Leer")</f>
        <v>Leer</v>
      </c>
      <c r="L80" s="445" t="str">
        <f t="shared" ref="L80:L111" si="17">IF(LEN(E80)&gt;0,"Schwerpunkt","Leer")</f>
        <v>Leer</v>
      </c>
      <c r="M80" s="445">
        <f t="shared" si="9"/>
        <v>0</v>
      </c>
      <c r="N80" s="445">
        <f t="shared" ref="N80:N111" si="18">IF(LEN(E80)&gt;0,1,0)</f>
        <v>0</v>
      </c>
      <c r="O80" s="445">
        <f t="shared" ref="O80:O111" si="19">IF(LEN(F80)&gt;0,1,0)</f>
        <v>0</v>
      </c>
      <c r="P80" s="445">
        <f t="shared" ref="P80:P111" si="20">IF(LEN(G80)&gt;0,1,0)</f>
        <v>0</v>
      </c>
      <c r="Q80" s="445">
        <f t="shared" ref="Q80:Q111" si="21">IF(LEN(H80)&gt;0,1,0)</f>
        <v>0</v>
      </c>
      <c r="R80" s="378"/>
      <c r="S80" s="378"/>
      <c r="T80" s="378"/>
      <c r="U80" s="378"/>
      <c r="V80" s="378"/>
      <c r="W80" s="378"/>
      <c r="X80" s="378"/>
      <c r="Y80" s="378"/>
      <c r="Z80" s="378"/>
      <c r="AA80" s="378"/>
      <c r="AB80" s="378"/>
      <c r="AC80" s="378"/>
      <c r="AD80" s="378"/>
      <c r="AE80" s="378"/>
      <c r="AF80" s="378"/>
      <c r="AG80" s="378"/>
      <c r="AH80" s="378"/>
      <c r="AI80" s="378"/>
      <c r="AJ80" s="378"/>
      <c r="AK80" s="378"/>
      <c r="AL80" s="378"/>
      <c r="AM80" s="378"/>
      <c r="AN80" s="378"/>
      <c r="AO80" s="378"/>
      <c r="AP80" s="378"/>
      <c r="AQ80" s="378"/>
      <c r="AR80" s="378"/>
      <c r="AS80" s="378"/>
      <c r="AT80" s="378"/>
      <c r="AU80" s="378"/>
      <c r="AV80" s="378"/>
      <c r="AW80" s="378"/>
      <c r="AX80" s="378"/>
      <c r="AY80" s="378"/>
      <c r="AZ80" s="378"/>
    </row>
    <row r="81" spans="2:52" s="25" customFormat="1" ht="15" customHeight="1" x14ac:dyDescent="0.3">
      <c r="B81" s="70" t="str">
        <f t="shared" ref="B81:B144" si="22">IF(SUM(N81:P81)&lt;3,"!!!","")</f>
        <v>!!!</v>
      </c>
      <c r="C81" s="260" t="str">
        <f>IF(ISERROR(IF(LEN(E81)&gt;0,VLOOKUP(TEXT($E81,0),'Angaben Stationen'!$E$14:$J$213,5,0),"")),"?",IF(LEN(E81)&gt;0,VLOOKUP(TEXT($E81,0),'Angaben Stationen'!$E$14:$J$213,5,0),""))</f>
        <v/>
      </c>
      <c r="D81" s="232" t="str">
        <f>IF(ISERROR(IF(LEN(E81)&gt;0,VLOOKUP(TEXT($E81,0),'Angaben Stationen'!$E$14:$J$213,6,0),"")),"STATION IST NICHT VORHANDEN",IF(LEN(E81)&gt;0,VLOOKUP(TEXT($E81,0),'Angaben Stationen'!$E$14:$J$213,6,0),""))</f>
        <v/>
      </c>
      <c r="E81" s="288"/>
      <c r="F81" s="216"/>
      <c r="G81" s="372"/>
      <c r="H81" s="443"/>
      <c r="I81" s="149"/>
      <c r="J81" s="376"/>
      <c r="K81" s="445" t="str">
        <f t="shared" si="16"/>
        <v>Leer</v>
      </c>
      <c r="L81" s="445" t="str">
        <f t="shared" si="17"/>
        <v>Leer</v>
      </c>
      <c r="M81" s="445">
        <f t="shared" ref="M81:M144" si="23">IF(LEN(B81)&gt;0,0,1)</f>
        <v>0</v>
      </c>
      <c r="N81" s="445">
        <f t="shared" si="18"/>
        <v>0</v>
      </c>
      <c r="O81" s="445">
        <f t="shared" si="19"/>
        <v>0</v>
      </c>
      <c r="P81" s="445">
        <f t="shared" si="20"/>
        <v>0</v>
      </c>
      <c r="Q81" s="445">
        <f t="shared" si="21"/>
        <v>0</v>
      </c>
      <c r="R81" s="378"/>
      <c r="S81" s="378"/>
      <c r="T81" s="378"/>
      <c r="U81" s="378"/>
      <c r="V81" s="378"/>
      <c r="W81" s="378"/>
      <c r="X81" s="378"/>
      <c r="Y81" s="378"/>
      <c r="Z81" s="378"/>
      <c r="AA81" s="378"/>
      <c r="AB81" s="378"/>
      <c r="AC81" s="378"/>
      <c r="AD81" s="378"/>
      <c r="AE81" s="378"/>
      <c r="AF81" s="378"/>
      <c r="AG81" s="378"/>
      <c r="AH81" s="378"/>
      <c r="AI81" s="378"/>
      <c r="AJ81" s="378"/>
      <c r="AK81" s="378"/>
      <c r="AL81" s="378"/>
      <c r="AM81" s="378"/>
      <c r="AN81" s="378"/>
      <c r="AO81" s="378"/>
      <c r="AP81" s="378"/>
      <c r="AQ81" s="378"/>
      <c r="AR81" s="378"/>
      <c r="AS81" s="378"/>
      <c r="AT81" s="378"/>
      <c r="AU81" s="378"/>
      <c r="AV81" s="378"/>
      <c r="AW81" s="378"/>
      <c r="AX81" s="378"/>
      <c r="AY81" s="378"/>
      <c r="AZ81" s="378"/>
    </row>
    <row r="82" spans="2:52" s="25" customFormat="1" ht="15" customHeight="1" x14ac:dyDescent="0.3">
      <c r="B82" s="70" t="str">
        <f t="shared" si="22"/>
        <v>!!!</v>
      </c>
      <c r="C82" s="260" t="str">
        <f>IF(ISERROR(IF(LEN(E82)&gt;0,VLOOKUP(TEXT($E82,0),'Angaben Stationen'!$E$14:$J$213,5,0),"")),"?",IF(LEN(E82)&gt;0,VLOOKUP(TEXT($E82,0),'Angaben Stationen'!$E$14:$J$213,5,0),""))</f>
        <v/>
      </c>
      <c r="D82" s="232" t="str">
        <f>IF(ISERROR(IF(LEN(E82)&gt;0,VLOOKUP(TEXT($E82,0),'Angaben Stationen'!$E$14:$J$213,6,0),"")),"STATION IST NICHT VORHANDEN",IF(LEN(E82)&gt;0,VLOOKUP(TEXT($E82,0),'Angaben Stationen'!$E$14:$J$213,6,0),""))</f>
        <v/>
      </c>
      <c r="E82" s="288"/>
      <c r="F82" s="216"/>
      <c r="G82" s="372"/>
      <c r="H82" s="443"/>
      <c r="I82" s="149"/>
      <c r="J82" s="376"/>
      <c r="K82" s="445" t="str">
        <f t="shared" si="16"/>
        <v>Leer</v>
      </c>
      <c r="L82" s="445" t="str">
        <f t="shared" si="17"/>
        <v>Leer</v>
      </c>
      <c r="M82" s="445">
        <f t="shared" si="23"/>
        <v>0</v>
      </c>
      <c r="N82" s="445">
        <f t="shared" si="18"/>
        <v>0</v>
      </c>
      <c r="O82" s="445">
        <f t="shared" si="19"/>
        <v>0</v>
      </c>
      <c r="P82" s="445">
        <f t="shared" si="20"/>
        <v>0</v>
      </c>
      <c r="Q82" s="445">
        <f t="shared" si="21"/>
        <v>0</v>
      </c>
      <c r="R82" s="378"/>
      <c r="S82" s="378"/>
      <c r="T82" s="378"/>
      <c r="U82" s="378"/>
      <c r="V82" s="378"/>
      <c r="W82" s="378"/>
      <c r="X82" s="378"/>
      <c r="Y82" s="378"/>
      <c r="Z82" s="378"/>
      <c r="AA82" s="378"/>
      <c r="AB82" s="378"/>
      <c r="AC82" s="378"/>
      <c r="AD82" s="378"/>
      <c r="AE82" s="378"/>
      <c r="AF82" s="378"/>
      <c r="AG82" s="378"/>
      <c r="AH82" s="378"/>
      <c r="AI82" s="378"/>
      <c r="AJ82" s="378"/>
      <c r="AK82" s="378"/>
      <c r="AL82" s="378"/>
      <c r="AM82" s="378"/>
      <c r="AN82" s="378"/>
      <c r="AO82" s="378"/>
      <c r="AP82" s="378"/>
      <c r="AQ82" s="378"/>
      <c r="AR82" s="378"/>
      <c r="AS82" s="378"/>
      <c r="AT82" s="378"/>
      <c r="AU82" s="378"/>
      <c r="AV82" s="378"/>
      <c r="AW82" s="378"/>
      <c r="AX82" s="378"/>
      <c r="AY82" s="378"/>
      <c r="AZ82" s="378"/>
    </row>
    <row r="83" spans="2:52" s="25" customFormat="1" ht="15" customHeight="1" x14ac:dyDescent="0.3">
      <c r="B83" s="70" t="str">
        <f t="shared" si="22"/>
        <v>!!!</v>
      </c>
      <c r="C83" s="260" t="str">
        <f>IF(ISERROR(IF(LEN(E83)&gt;0,VLOOKUP(TEXT($E83,0),'Angaben Stationen'!$E$14:$J$213,5,0),"")),"?",IF(LEN(E83)&gt;0,VLOOKUP(TEXT($E83,0),'Angaben Stationen'!$E$14:$J$213,5,0),""))</f>
        <v/>
      </c>
      <c r="D83" s="232" t="str">
        <f>IF(ISERROR(IF(LEN(E83)&gt;0,VLOOKUP(TEXT($E83,0),'Angaben Stationen'!$E$14:$J$213,6,0),"")),"STATION IST NICHT VORHANDEN",IF(LEN(E83)&gt;0,VLOOKUP(TEXT($E83,0),'Angaben Stationen'!$E$14:$J$213,6,0),""))</f>
        <v/>
      </c>
      <c r="E83" s="288"/>
      <c r="F83" s="216"/>
      <c r="G83" s="372"/>
      <c r="H83" s="443"/>
      <c r="I83" s="149"/>
      <c r="J83" s="376"/>
      <c r="K83" s="445" t="str">
        <f t="shared" si="16"/>
        <v>Leer</v>
      </c>
      <c r="L83" s="445" t="str">
        <f t="shared" si="17"/>
        <v>Leer</v>
      </c>
      <c r="M83" s="445">
        <f t="shared" si="23"/>
        <v>0</v>
      </c>
      <c r="N83" s="445">
        <f t="shared" si="18"/>
        <v>0</v>
      </c>
      <c r="O83" s="445">
        <f t="shared" si="19"/>
        <v>0</v>
      </c>
      <c r="P83" s="445">
        <f t="shared" si="20"/>
        <v>0</v>
      </c>
      <c r="Q83" s="445">
        <f t="shared" si="21"/>
        <v>0</v>
      </c>
      <c r="R83" s="378"/>
      <c r="S83" s="378"/>
      <c r="T83" s="378"/>
      <c r="U83" s="378"/>
      <c r="V83" s="378"/>
      <c r="W83" s="378"/>
      <c r="X83" s="378"/>
      <c r="Y83" s="378"/>
      <c r="Z83" s="378"/>
      <c r="AA83" s="378"/>
      <c r="AB83" s="378"/>
      <c r="AC83" s="378"/>
      <c r="AD83" s="378"/>
      <c r="AE83" s="378"/>
      <c r="AF83" s="378"/>
      <c r="AG83" s="378"/>
      <c r="AH83" s="378"/>
      <c r="AI83" s="378"/>
      <c r="AJ83" s="378"/>
      <c r="AK83" s="378"/>
      <c r="AL83" s="378"/>
      <c r="AM83" s="378"/>
      <c r="AN83" s="378"/>
      <c r="AO83" s="378"/>
      <c r="AP83" s="378"/>
      <c r="AQ83" s="378"/>
      <c r="AR83" s="378"/>
      <c r="AS83" s="378"/>
      <c r="AT83" s="378"/>
      <c r="AU83" s="378"/>
      <c r="AV83" s="378"/>
      <c r="AW83" s="378"/>
      <c r="AX83" s="378"/>
      <c r="AY83" s="378"/>
      <c r="AZ83" s="378"/>
    </row>
    <row r="84" spans="2:52" s="25" customFormat="1" ht="15" customHeight="1" x14ac:dyDescent="0.3">
      <c r="B84" s="70" t="str">
        <f t="shared" si="22"/>
        <v>!!!</v>
      </c>
      <c r="C84" s="260" t="str">
        <f>IF(ISERROR(IF(LEN(E84)&gt;0,VLOOKUP(TEXT($E84,0),'Angaben Stationen'!$E$14:$J$213,5,0),"")),"?",IF(LEN(E84)&gt;0,VLOOKUP(TEXT($E84,0),'Angaben Stationen'!$E$14:$J$213,5,0),""))</f>
        <v/>
      </c>
      <c r="D84" s="232" t="str">
        <f>IF(ISERROR(IF(LEN(E84)&gt;0,VLOOKUP(TEXT($E84,0),'Angaben Stationen'!$E$14:$J$213,6,0),"")),"STATION IST NICHT VORHANDEN",IF(LEN(E84)&gt;0,VLOOKUP(TEXT($E84,0),'Angaben Stationen'!$E$14:$J$213,6,0),""))</f>
        <v/>
      </c>
      <c r="E84" s="288"/>
      <c r="F84" s="216"/>
      <c r="G84" s="372"/>
      <c r="H84" s="443"/>
      <c r="I84" s="149"/>
      <c r="J84" s="376"/>
      <c r="K84" s="445" t="str">
        <f t="shared" si="16"/>
        <v>Leer</v>
      </c>
      <c r="L84" s="445" t="str">
        <f t="shared" si="17"/>
        <v>Leer</v>
      </c>
      <c r="M84" s="445">
        <f t="shared" si="23"/>
        <v>0</v>
      </c>
      <c r="N84" s="445">
        <f t="shared" si="18"/>
        <v>0</v>
      </c>
      <c r="O84" s="445">
        <f t="shared" si="19"/>
        <v>0</v>
      </c>
      <c r="P84" s="445">
        <f t="shared" si="20"/>
        <v>0</v>
      </c>
      <c r="Q84" s="445">
        <f t="shared" si="21"/>
        <v>0</v>
      </c>
      <c r="R84" s="378"/>
      <c r="S84" s="378"/>
      <c r="T84" s="378"/>
      <c r="U84" s="378"/>
      <c r="V84" s="378"/>
      <c r="W84" s="378"/>
      <c r="X84" s="378"/>
      <c r="Y84" s="378"/>
      <c r="Z84" s="378"/>
      <c r="AA84" s="378"/>
      <c r="AB84" s="378"/>
      <c r="AC84" s="378"/>
      <c r="AD84" s="378"/>
      <c r="AE84" s="378"/>
      <c r="AF84" s="378"/>
      <c r="AG84" s="378"/>
      <c r="AH84" s="378"/>
      <c r="AI84" s="378"/>
      <c r="AJ84" s="378"/>
      <c r="AK84" s="378"/>
      <c r="AL84" s="378"/>
      <c r="AM84" s="378"/>
      <c r="AN84" s="378"/>
      <c r="AO84" s="378"/>
      <c r="AP84" s="378"/>
      <c r="AQ84" s="378"/>
      <c r="AR84" s="378"/>
      <c r="AS84" s="378"/>
      <c r="AT84" s="378"/>
      <c r="AU84" s="378"/>
      <c r="AV84" s="378"/>
      <c r="AW84" s="378"/>
      <c r="AX84" s="378"/>
      <c r="AY84" s="378"/>
      <c r="AZ84" s="378"/>
    </row>
    <row r="85" spans="2:52" s="25" customFormat="1" ht="15" customHeight="1" x14ac:dyDescent="0.3">
      <c r="B85" s="70" t="str">
        <f t="shared" si="22"/>
        <v>!!!</v>
      </c>
      <c r="C85" s="260" t="str">
        <f>IF(ISERROR(IF(LEN(E85)&gt;0,VLOOKUP(TEXT($E85,0),'Angaben Stationen'!$E$14:$J$213,5,0),"")),"?",IF(LEN(E85)&gt;0,VLOOKUP(TEXT($E85,0),'Angaben Stationen'!$E$14:$J$213,5,0),""))</f>
        <v/>
      </c>
      <c r="D85" s="232" t="str">
        <f>IF(ISERROR(IF(LEN(E85)&gt;0,VLOOKUP(TEXT($E85,0),'Angaben Stationen'!$E$14:$J$213,6,0),"")),"STATION IST NICHT VORHANDEN",IF(LEN(E85)&gt;0,VLOOKUP(TEXT($E85,0),'Angaben Stationen'!$E$14:$J$213,6,0),""))</f>
        <v/>
      </c>
      <c r="E85" s="288"/>
      <c r="F85" s="216"/>
      <c r="G85" s="372"/>
      <c r="H85" s="443"/>
      <c r="I85" s="149"/>
      <c r="J85" s="376"/>
      <c r="K85" s="445" t="str">
        <f t="shared" si="16"/>
        <v>Leer</v>
      </c>
      <c r="L85" s="445" t="str">
        <f t="shared" si="17"/>
        <v>Leer</v>
      </c>
      <c r="M85" s="445">
        <f t="shared" si="23"/>
        <v>0</v>
      </c>
      <c r="N85" s="445">
        <f t="shared" si="18"/>
        <v>0</v>
      </c>
      <c r="O85" s="445">
        <f t="shared" si="19"/>
        <v>0</v>
      </c>
      <c r="P85" s="445">
        <f t="shared" si="20"/>
        <v>0</v>
      </c>
      <c r="Q85" s="445">
        <f t="shared" si="21"/>
        <v>0</v>
      </c>
      <c r="R85" s="378"/>
      <c r="S85" s="378"/>
      <c r="T85" s="378"/>
      <c r="U85" s="378"/>
      <c r="V85" s="378"/>
      <c r="W85" s="378"/>
      <c r="X85" s="378"/>
      <c r="Y85" s="378"/>
      <c r="Z85" s="378"/>
      <c r="AA85" s="378"/>
      <c r="AB85" s="378"/>
      <c r="AC85" s="378"/>
      <c r="AD85" s="378"/>
      <c r="AE85" s="378"/>
      <c r="AF85" s="378"/>
      <c r="AG85" s="378"/>
      <c r="AH85" s="378"/>
      <c r="AI85" s="378"/>
      <c r="AJ85" s="378"/>
      <c r="AK85" s="378"/>
      <c r="AL85" s="378"/>
      <c r="AM85" s="378"/>
      <c r="AN85" s="378"/>
      <c r="AO85" s="378"/>
      <c r="AP85" s="378"/>
      <c r="AQ85" s="378"/>
      <c r="AR85" s="378"/>
      <c r="AS85" s="378"/>
      <c r="AT85" s="378"/>
      <c r="AU85" s="378"/>
      <c r="AV85" s="378"/>
      <c r="AW85" s="378"/>
      <c r="AX85" s="378"/>
      <c r="AY85" s="378"/>
      <c r="AZ85" s="378"/>
    </row>
    <row r="86" spans="2:52" s="25" customFormat="1" ht="15" customHeight="1" x14ac:dyDescent="0.3">
      <c r="B86" s="70" t="str">
        <f t="shared" si="22"/>
        <v>!!!</v>
      </c>
      <c r="C86" s="260" t="str">
        <f>IF(ISERROR(IF(LEN(E86)&gt;0,VLOOKUP(TEXT($E86,0),'Angaben Stationen'!$E$14:$J$213,5,0),"")),"?",IF(LEN(E86)&gt;0,VLOOKUP(TEXT($E86,0),'Angaben Stationen'!$E$14:$J$213,5,0),""))</f>
        <v/>
      </c>
      <c r="D86" s="232" t="str">
        <f>IF(ISERROR(IF(LEN(E86)&gt;0,VLOOKUP(TEXT($E86,0),'Angaben Stationen'!$E$14:$J$213,6,0),"")),"STATION IST NICHT VORHANDEN",IF(LEN(E86)&gt;0,VLOOKUP(TEXT($E86,0),'Angaben Stationen'!$E$14:$J$213,6,0),""))</f>
        <v/>
      </c>
      <c r="E86" s="288"/>
      <c r="F86" s="216"/>
      <c r="G86" s="372"/>
      <c r="H86" s="443"/>
      <c r="I86" s="149"/>
      <c r="J86" s="376"/>
      <c r="K86" s="445" t="str">
        <f t="shared" si="16"/>
        <v>Leer</v>
      </c>
      <c r="L86" s="445" t="str">
        <f t="shared" si="17"/>
        <v>Leer</v>
      </c>
      <c r="M86" s="445">
        <f t="shared" si="23"/>
        <v>0</v>
      </c>
      <c r="N86" s="445">
        <f t="shared" si="18"/>
        <v>0</v>
      </c>
      <c r="O86" s="445">
        <f t="shared" si="19"/>
        <v>0</v>
      </c>
      <c r="P86" s="445">
        <f t="shared" si="20"/>
        <v>0</v>
      </c>
      <c r="Q86" s="445">
        <f t="shared" si="21"/>
        <v>0</v>
      </c>
      <c r="R86" s="378"/>
      <c r="S86" s="378"/>
      <c r="T86" s="378"/>
      <c r="U86" s="378"/>
      <c r="V86" s="378"/>
      <c r="W86" s="378"/>
      <c r="X86" s="378"/>
      <c r="Y86" s="378"/>
      <c r="Z86" s="378"/>
      <c r="AA86" s="378"/>
      <c r="AB86" s="378"/>
      <c r="AC86" s="378"/>
      <c r="AD86" s="378"/>
      <c r="AE86" s="378"/>
      <c r="AF86" s="378"/>
      <c r="AG86" s="378"/>
      <c r="AH86" s="378"/>
      <c r="AI86" s="378"/>
      <c r="AJ86" s="378"/>
      <c r="AK86" s="378"/>
      <c r="AL86" s="378"/>
      <c r="AM86" s="378"/>
      <c r="AN86" s="378"/>
      <c r="AO86" s="378"/>
      <c r="AP86" s="378"/>
      <c r="AQ86" s="378"/>
      <c r="AR86" s="378"/>
      <c r="AS86" s="378"/>
      <c r="AT86" s="378"/>
      <c r="AU86" s="378"/>
      <c r="AV86" s="378"/>
      <c r="AW86" s="378"/>
      <c r="AX86" s="378"/>
      <c r="AY86" s="378"/>
      <c r="AZ86" s="378"/>
    </row>
    <row r="87" spans="2:52" s="25" customFormat="1" ht="15" customHeight="1" x14ac:dyDescent="0.3">
      <c r="B87" s="70" t="str">
        <f t="shared" si="22"/>
        <v>!!!</v>
      </c>
      <c r="C87" s="260" t="str">
        <f>IF(ISERROR(IF(LEN(E87)&gt;0,VLOOKUP(TEXT($E87,0),'Angaben Stationen'!$E$14:$J$213,5,0),"")),"?",IF(LEN(E87)&gt;0,VLOOKUP(TEXT($E87,0),'Angaben Stationen'!$E$14:$J$213,5,0),""))</f>
        <v/>
      </c>
      <c r="D87" s="232" t="str">
        <f>IF(ISERROR(IF(LEN(E87)&gt;0,VLOOKUP(TEXT($E87,0),'Angaben Stationen'!$E$14:$J$213,6,0),"")),"STATION IST NICHT VORHANDEN",IF(LEN(E87)&gt;0,VLOOKUP(TEXT($E87,0),'Angaben Stationen'!$E$14:$J$213,6,0),""))</f>
        <v/>
      </c>
      <c r="E87" s="288"/>
      <c r="F87" s="216"/>
      <c r="G87" s="372"/>
      <c r="H87" s="443"/>
      <c r="I87" s="149"/>
      <c r="J87" s="376"/>
      <c r="K87" s="445" t="str">
        <f t="shared" si="16"/>
        <v>Leer</v>
      </c>
      <c r="L87" s="445" t="str">
        <f t="shared" si="17"/>
        <v>Leer</v>
      </c>
      <c r="M87" s="445">
        <f t="shared" si="23"/>
        <v>0</v>
      </c>
      <c r="N87" s="445">
        <f t="shared" si="18"/>
        <v>0</v>
      </c>
      <c r="O87" s="445">
        <f t="shared" si="19"/>
        <v>0</v>
      </c>
      <c r="P87" s="445">
        <f t="shared" si="20"/>
        <v>0</v>
      </c>
      <c r="Q87" s="445">
        <f t="shared" si="21"/>
        <v>0</v>
      </c>
      <c r="R87" s="378"/>
      <c r="S87" s="378"/>
      <c r="T87" s="378"/>
      <c r="U87" s="378"/>
      <c r="V87" s="378"/>
      <c r="W87" s="378"/>
      <c r="X87" s="378"/>
      <c r="Y87" s="378"/>
      <c r="Z87" s="378"/>
      <c r="AA87" s="378"/>
      <c r="AB87" s="378"/>
      <c r="AC87" s="378"/>
      <c r="AD87" s="378"/>
      <c r="AE87" s="378"/>
      <c r="AF87" s="378"/>
      <c r="AG87" s="378"/>
      <c r="AH87" s="378"/>
      <c r="AI87" s="378"/>
      <c r="AJ87" s="378"/>
      <c r="AK87" s="378"/>
      <c r="AL87" s="378"/>
      <c r="AM87" s="378"/>
      <c r="AN87" s="378"/>
      <c r="AO87" s="378"/>
      <c r="AP87" s="378"/>
      <c r="AQ87" s="378"/>
      <c r="AR87" s="378"/>
      <c r="AS87" s="378"/>
      <c r="AT87" s="378"/>
      <c r="AU87" s="378"/>
      <c r="AV87" s="378"/>
      <c r="AW87" s="378"/>
      <c r="AX87" s="378"/>
      <c r="AY87" s="378"/>
      <c r="AZ87" s="378"/>
    </row>
    <row r="88" spans="2:52" s="25" customFormat="1" ht="15" customHeight="1" x14ac:dyDescent="0.3">
      <c r="B88" s="70" t="str">
        <f t="shared" si="22"/>
        <v>!!!</v>
      </c>
      <c r="C88" s="260" t="str">
        <f>IF(ISERROR(IF(LEN(E88)&gt;0,VLOOKUP(TEXT($E88,0),'Angaben Stationen'!$E$14:$J$213,5,0),"")),"?",IF(LEN(E88)&gt;0,VLOOKUP(TEXT($E88,0),'Angaben Stationen'!$E$14:$J$213,5,0),""))</f>
        <v/>
      </c>
      <c r="D88" s="232" t="str">
        <f>IF(ISERROR(IF(LEN(E88)&gt;0,VLOOKUP(TEXT($E88,0),'Angaben Stationen'!$E$14:$J$213,6,0),"")),"STATION IST NICHT VORHANDEN",IF(LEN(E88)&gt;0,VLOOKUP(TEXT($E88,0),'Angaben Stationen'!$E$14:$J$213,6,0),""))</f>
        <v/>
      </c>
      <c r="E88" s="288"/>
      <c r="F88" s="216"/>
      <c r="G88" s="372"/>
      <c r="H88" s="443"/>
      <c r="I88" s="149"/>
      <c r="J88" s="376"/>
      <c r="K88" s="445" t="str">
        <f t="shared" si="16"/>
        <v>Leer</v>
      </c>
      <c r="L88" s="445" t="str">
        <f t="shared" si="17"/>
        <v>Leer</v>
      </c>
      <c r="M88" s="445">
        <f t="shared" si="23"/>
        <v>0</v>
      </c>
      <c r="N88" s="445">
        <f t="shared" si="18"/>
        <v>0</v>
      </c>
      <c r="O88" s="445">
        <f t="shared" si="19"/>
        <v>0</v>
      </c>
      <c r="P88" s="445">
        <f t="shared" si="20"/>
        <v>0</v>
      </c>
      <c r="Q88" s="445">
        <f t="shared" si="21"/>
        <v>0</v>
      </c>
      <c r="R88" s="378"/>
      <c r="S88" s="378"/>
      <c r="T88" s="378"/>
      <c r="U88" s="378"/>
      <c r="V88" s="378"/>
      <c r="W88" s="378"/>
      <c r="X88" s="378"/>
      <c r="Y88" s="378"/>
      <c r="Z88" s="378"/>
      <c r="AA88" s="378"/>
      <c r="AB88" s="378"/>
      <c r="AC88" s="378"/>
      <c r="AD88" s="378"/>
      <c r="AE88" s="378"/>
      <c r="AF88" s="378"/>
      <c r="AG88" s="378"/>
      <c r="AH88" s="378"/>
      <c r="AI88" s="378"/>
      <c r="AJ88" s="378"/>
      <c r="AK88" s="378"/>
      <c r="AL88" s="378"/>
      <c r="AM88" s="378"/>
      <c r="AN88" s="378"/>
      <c r="AO88" s="378"/>
      <c r="AP88" s="378"/>
      <c r="AQ88" s="378"/>
      <c r="AR88" s="378"/>
      <c r="AS88" s="378"/>
      <c r="AT88" s="378"/>
      <c r="AU88" s="378"/>
      <c r="AV88" s="378"/>
      <c r="AW88" s="378"/>
      <c r="AX88" s="378"/>
      <c r="AY88" s="378"/>
      <c r="AZ88" s="378"/>
    </row>
    <row r="89" spans="2:52" s="25" customFormat="1" ht="15" customHeight="1" x14ac:dyDescent="0.3">
      <c r="B89" s="70" t="str">
        <f t="shared" si="22"/>
        <v>!!!</v>
      </c>
      <c r="C89" s="260" t="str">
        <f>IF(ISERROR(IF(LEN(E89)&gt;0,VLOOKUP(TEXT($E89,0),'Angaben Stationen'!$E$14:$J$213,5,0),"")),"?",IF(LEN(E89)&gt;0,VLOOKUP(TEXT($E89,0),'Angaben Stationen'!$E$14:$J$213,5,0),""))</f>
        <v/>
      </c>
      <c r="D89" s="232" t="str">
        <f>IF(ISERROR(IF(LEN(E89)&gt;0,VLOOKUP(TEXT($E89,0),'Angaben Stationen'!$E$14:$J$213,6,0),"")),"STATION IST NICHT VORHANDEN",IF(LEN(E89)&gt;0,VLOOKUP(TEXT($E89,0),'Angaben Stationen'!$E$14:$J$213,6,0),""))</f>
        <v/>
      </c>
      <c r="E89" s="288"/>
      <c r="F89" s="216"/>
      <c r="G89" s="372"/>
      <c r="H89" s="443"/>
      <c r="I89" s="149"/>
      <c r="J89" s="376"/>
      <c r="K89" s="445" t="str">
        <f t="shared" si="16"/>
        <v>Leer</v>
      </c>
      <c r="L89" s="445" t="str">
        <f t="shared" si="17"/>
        <v>Leer</v>
      </c>
      <c r="M89" s="445">
        <f t="shared" si="23"/>
        <v>0</v>
      </c>
      <c r="N89" s="445">
        <f t="shared" si="18"/>
        <v>0</v>
      </c>
      <c r="O89" s="445">
        <f t="shared" si="19"/>
        <v>0</v>
      </c>
      <c r="P89" s="445">
        <f t="shared" si="20"/>
        <v>0</v>
      </c>
      <c r="Q89" s="445">
        <f t="shared" si="21"/>
        <v>0</v>
      </c>
      <c r="R89" s="378"/>
      <c r="S89" s="378"/>
      <c r="T89" s="378"/>
      <c r="U89" s="378"/>
      <c r="V89" s="378"/>
      <c r="W89" s="378"/>
      <c r="X89" s="378"/>
      <c r="Y89" s="378"/>
      <c r="Z89" s="378"/>
      <c r="AA89" s="378"/>
      <c r="AB89" s="378"/>
      <c r="AC89" s="378"/>
      <c r="AD89" s="378"/>
      <c r="AE89" s="378"/>
      <c r="AF89" s="378"/>
      <c r="AG89" s="378"/>
      <c r="AH89" s="378"/>
      <c r="AI89" s="378"/>
      <c r="AJ89" s="378"/>
      <c r="AK89" s="378"/>
      <c r="AL89" s="378"/>
      <c r="AM89" s="378"/>
      <c r="AN89" s="378"/>
      <c r="AO89" s="378"/>
      <c r="AP89" s="378"/>
      <c r="AQ89" s="378"/>
      <c r="AR89" s="378"/>
      <c r="AS89" s="378"/>
      <c r="AT89" s="378"/>
      <c r="AU89" s="378"/>
      <c r="AV89" s="378"/>
      <c r="AW89" s="378"/>
      <c r="AX89" s="378"/>
      <c r="AY89" s="378"/>
      <c r="AZ89" s="378"/>
    </row>
    <row r="90" spans="2:52" s="25" customFormat="1" ht="15" customHeight="1" x14ac:dyDescent="0.3">
      <c r="B90" s="70" t="str">
        <f t="shared" si="22"/>
        <v>!!!</v>
      </c>
      <c r="C90" s="260" t="str">
        <f>IF(ISERROR(IF(LEN(E90)&gt;0,VLOOKUP(TEXT($E90,0),'Angaben Stationen'!$E$14:$J$213,5,0),"")),"?",IF(LEN(E90)&gt;0,VLOOKUP(TEXT($E90,0),'Angaben Stationen'!$E$14:$J$213,5,0),""))</f>
        <v/>
      </c>
      <c r="D90" s="232" t="str">
        <f>IF(ISERROR(IF(LEN(E90)&gt;0,VLOOKUP(TEXT($E90,0),'Angaben Stationen'!$E$14:$J$213,6,0),"")),"STATION IST NICHT VORHANDEN",IF(LEN(E90)&gt;0,VLOOKUP(TEXT($E90,0),'Angaben Stationen'!$E$14:$J$213,6,0),""))</f>
        <v/>
      </c>
      <c r="E90" s="288"/>
      <c r="F90" s="216"/>
      <c r="G90" s="372"/>
      <c r="H90" s="443"/>
      <c r="I90" s="149"/>
      <c r="J90" s="376"/>
      <c r="K90" s="445" t="str">
        <f t="shared" si="16"/>
        <v>Leer</v>
      </c>
      <c r="L90" s="445" t="str">
        <f t="shared" si="17"/>
        <v>Leer</v>
      </c>
      <c r="M90" s="445">
        <f t="shared" si="23"/>
        <v>0</v>
      </c>
      <c r="N90" s="445">
        <f t="shared" si="18"/>
        <v>0</v>
      </c>
      <c r="O90" s="445">
        <f t="shared" si="19"/>
        <v>0</v>
      </c>
      <c r="P90" s="445">
        <f t="shared" si="20"/>
        <v>0</v>
      </c>
      <c r="Q90" s="445">
        <f t="shared" si="21"/>
        <v>0</v>
      </c>
      <c r="R90" s="378"/>
      <c r="S90" s="378"/>
      <c r="T90" s="378"/>
      <c r="U90" s="378"/>
      <c r="V90" s="378"/>
      <c r="W90" s="378"/>
      <c r="X90" s="378"/>
      <c r="Y90" s="378"/>
      <c r="Z90" s="378"/>
      <c r="AA90" s="378"/>
      <c r="AB90" s="378"/>
      <c r="AC90" s="378"/>
      <c r="AD90" s="378"/>
      <c r="AE90" s="378"/>
      <c r="AF90" s="378"/>
      <c r="AG90" s="378"/>
      <c r="AH90" s="378"/>
      <c r="AI90" s="378"/>
      <c r="AJ90" s="378"/>
      <c r="AK90" s="378"/>
      <c r="AL90" s="378"/>
      <c r="AM90" s="378"/>
      <c r="AN90" s="378"/>
      <c r="AO90" s="378"/>
      <c r="AP90" s="378"/>
      <c r="AQ90" s="378"/>
      <c r="AR90" s="378"/>
      <c r="AS90" s="378"/>
      <c r="AT90" s="378"/>
      <c r="AU90" s="378"/>
      <c r="AV90" s="378"/>
      <c r="AW90" s="378"/>
      <c r="AX90" s="378"/>
      <c r="AY90" s="378"/>
      <c r="AZ90" s="378"/>
    </row>
    <row r="91" spans="2:52" ht="15" customHeight="1" x14ac:dyDescent="0.3">
      <c r="B91" s="70" t="str">
        <f t="shared" si="22"/>
        <v>!!!</v>
      </c>
      <c r="C91" s="260" t="str">
        <f>IF(ISERROR(IF(LEN(E91)&gt;0,VLOOKUP(TEXT($E91,0),'Angaben Stationen'!$E$14:$J$213,5,0),"")),"?",IF(LEN(E91)&gt;0,VLOOKUP(TEXT($E91,0),'Angaben Stationen'!$E$14:$J$213,5,0),""))</f>
        <v/>
      </c>
      <c r="D91" s="232" t="str">
        <f>IF(ISERROR(IF(LEN(E91)&gt;0,VLOOKUP(TEXT($E91,0),'Angaben Stationen'!$E$14:$J$213,6,0),"")),"STATION IST NICHT VORHANDEN",IF(LEN(E91)&gt;0,VLOOKUP(TEXT($E91,0),'Angaben Stationen'!$E$14:$J$213,6,0),""))</f>
        <v/>
      </c>
      <c r="E91" s="288"/>
      <c r="F91" s="216"/>
      <c r="G91" s="372"/>
      <c r="H91" s="443"/>
      <c r="I91" s="149"/>
      <c r="K91" s="445" t="str">
        <f t="shared" si="16"/>
        <v>Leer</v>
      </c>
      <c r="L91" s="445" t="str">
        <f t="shared" si="17"/>
        <v>Leer</v>
      </c>
      <c r="M91" s="445">
        <f t="shared" si="23"/>
        <v>0</v>
      </c>
      <c r="N91" s="445">
        <f t="shared" si="18"/>
        <v>0</v>
      </c>
      <c r="O91" s="445">
        <f t="shared" si="19"/>
        <v>0</v>
      </c>
      <c r="P91" s="445">
        <f t="shared" si="20"/>
        <v>0</v>
      </c>
      <c r="Q91" s="445">
        <f t="shared" si="21"/>
        <v>0</v>
      </c>
    </row>
    <row r="92" spans="2:52" ht="15" customHeight="1" x14ac:dyDescent="0.3">
      <c r="B92" s="70" t="str">
        <f t="shared" si="22"/>
        <v>!!!</v>
      </c>
      <c r="C92" s="260" t="str">
        <f>IF(ISERROR(IF(LEN(E92)&gt;0,VLOOKUP(TEXT($E92,0),'Angaben Stationen'!$E$14:$J$213,5,0),"")),"?",IF(LEN(E92)&gt;0,VLOOKUP(TEXT($E92,0),'Angaben Stationen'!$E$14:$J$213,5,0),""))</f>
        <v/>
      </c>
      <c r="D92" s="232" t="str">
        <f>IF(ISERROR(IF(LEN(E92)&gt;0,VLOOKUP(TEXT($E92,0),'Angaben Stationen'!$E$14:$J$213,6,0),"")),"STATION IST NICHT VORHANDEN",IF(LEN(E92)&gt;0,VLOOKUP(TEXT($E92,0),'Angaben Stationen'!$E$14:$J$213,6,0),""))</f>
        <v/>
      </c>
      <c r="E92" s="288"/>
      <c r="F92" s="216"/>
      <c r="G92" s="372"/>
      <c r="H92" s="443"/>
      <c r="I92" s="149"/>
      <c r="K92" s="445" t="str">
        <f t="shared" si="16"/>
        <v>Leer</v>
      </c>
      <c r="L92" s="445" t="str">
        <f t="shared" si="17"/>
        <v>Leer</v>
      </c>
      <c r="M92" s="445">
        <f t="shared" si="23"/>
        <v>0</v>
      </c>
      <c r="N92" s="445">
        <f t="shared" si="18"/>
        <v>0</v>
      </c>
      <c r="O92" s="445">
        <f t="shared" si="19"/>
        <v>0</v>
      </c>
      <c r="P92" s="445">
        <f t="shared" si="20"/>
        <v>0</v>
      </c>
      <c r="Q92" s="445">
        <f t="shared" si="21"/>
        <v>0</v>
      </c>
    </row>
    <row r="93" spans="2:52" ht="15" customHeight="1" x14ac:dyDescent="0.3">
      <c r="B93" s="70" t="str">
        <f t="shared" si="22"/>
        <v>!!!</v>
      </c>
      <c r="C93" s="260" t="str">
        <f>IF(ISERROR(IF(LEN(E93)&gt;0,VLOOKUP(TEXT($E93,0),'Angaben Stationen'!$E$14:$J$213,5,0),"")),"?",IF(LEN(E93)&gt;0,VLOOKUP(TEXT($E93,0),'Angaben Stationen'!$E$14:$J$213,5,0),""))</f>
        <v/>
      </c>
      <c r="D93" s="232" t="str">
        <f>IF(ISERROR(IF(LEN(E93)&gt;0,VLOOKUP(TEXT($E93,0),'Angaben Stationen'!$E$14:$J$213,6,0),"")),"STATION IST NICHT VORHANDEN",IF(LEN(E93)&gt;0,VLOOKUP(TEXT($E93,0),'Angaben Stationen'!$E$14:$J$213,6,0),""))</f>
        <v/>
      </c>
      <c r="E93" s="288"/>
      <c r="F93" s="216"/>
      <c r="G93" s="372"/>
      <c r="H93" s="443"/>
      <c r="I93" s="149"/>
      <c r="K93" s="445" t="str">
        <f t="shared" si="16"/>
        <v>Leer</v>
      </c>
      <c r="L93" s="445" t="str">
        <f t="shared" si="17"/>
        <v>Leer</v>
      </c>
      <c r="M93" s="445">
        <f t="shared" si="23"/>
        <v>0</v>
      </c>
      <c r="N93" s="445">
        <f t="shared" si="18"/>
        <v>0</v>
      </c>
      <c r="O93" s="445">
        <f t="shared" si="19"/>
        <v>0</v>
      </c>
      <c r="P93" s="445">
        <f t="shared" si="20"/>
        <v>0</v>
      </c>
      <c r="Q93" s="445">
        <f t="shared" si="21"/>
        <v>0</v>
      </c>
    </row>
    <row r="94" spans="2:52" ht="15" customHeight="1" x14ac:dyDescent="0.3">
      <c r="B94" s="70" t="str">
        <f t="shared" si="22"/>
        <v>!!!</v>
      </c>
      <c r="C94" s="260" t="str">
        <f>IF(ISERROR(IF(LEN(E94)&gt;0,VLOOKUP(TEXT($E94,0),'Angaben Stationen'!$E$14:$J$213,5,0),"")),"?",IF(LEN(E94)&gt;0,VLOOKUP(TEXT($E94,0),'Angaben Stationen'!$E$14:$J$213,5,0),""))</f>
        <v/>
      </c>
      <c r="D94" s="232" t="str">
        <f>IF(ISERROR(IF(LEN(E94)&gt;0,VLOOKUP(TEXT($E94,0),'Angaben Stationen'!$E$14:$J$213,6,0),"")),"STATION IST NICHT VORHANDEN",IF(LEN(E94)&gt;0,VLOOKUP(TEXT($E94,0),'Angaben Stationen'!$E$14:$J$213,6,0),""))</f>
        <v/>
      </c>
      <c r="E94" s="288"/>
      <c r="F94" s="216"/>
      <c r="G94" s="372"/>
      <c r="H94" s="443"/>
      <c r="I94" s="149"/>
      <c r="K94" s="445" t="str">
        <f t="shared" si="16"/>
        <v>Leer</v>
      </c>
      <c r="L94" s="445" t="str">
        <f t="shared" si="17"/>
        <v>Leer</v>
      </c>
      <c r="M94" s="445">
        <f t="shared" si="23"/>
        <v>0</v>
      </c>
      <c r="N94" s="445">
        <f t="shared" si="18"/>
        <v>0</v>
      </c>
      <c r="O94" s="445">
        <f t="shared" si="19"/>
        <v>0</v>
      </c>
      <c r="P94" s="445">
        <f t="shared" si="20"/>
        <v>0</v>
      </c>
      <c r="Q94" s="445">
        <f t="shared" si="21"/>
        <v>0</v>
      </c>
    </row>
    <row r="95" spans="2:52" ht="15" customHeight="1" x14ac:dyDescent="0.3">
      <c r="B95" s="70" t="str">
        <f t="shared" si="22"/>
        <v>!!!</v>
      </c>
      <c r="C95" s="260" t="str">
        <f>IF(ISERROR(IF(LEN(E95)&gt;0,VLOOKUP(TEXT($E95,0),'Angaben Stationen'!$E$14:$J$213,5,0),"")),"?",IF(LEN(E95)&gt;0,VLOOKUP(TEXT($E95,0),'Angaben Stationen'!$E$14:$J$213,5,0),""))</f>
        <v/>
      </c>
      <c r="D95" s="232" t="str">
        <f>IF(ISERROR(IF(LEN(E95)&gt;0,VLOOKUP(TEXT($E95,0),'Angaben Stationen'!$E$14:$J$213,6,0),"")),"STATION IST NICHT VORHANDEN",IF(LEN(E95)&gt;0,VLOOKUP(TEXT($E95,0),'Angaben Stationen'!$E$14:$J$213,6,0),""))</f>
        <v/>
      </c>
      <c r="E95" s="288"/>
      <c r="F95" s="216"/>
      <c r="G95" s="372"/>
      <c r="H95" s="443"/>
      <c r="I95" s="149"/>
      <c r="K95" s="445" t="str">
        <f t="shared" si="16"/>
        <v>Leer</v>
      </c>
      <c r="L95" s="445" t="str">
        <f t="shared" si="17"/>
        <v>Leer</v>
      </c>
      <c r="M95" s="445">
        <f t="shared" si="23"/>
        <v>0</v>
      </c>
      <c r="N95" s="445">
        <f t="shared" si="18"/>
        <v>0</v>
      </c>
      <c r="O95" s="445">
        <f t="shared" si="19"/>
        <v>0</v>
      </c>
      <c r="P95" s="445">
        <f t="shared" si="20"/>
        <v>0</v>
      </c>
      <c r="Q95" s="445">
        <f t="shared" si="21"/>
        <v>0</v>
      </c>
    </row>
    <row r="96" spans="2:52" ht="15" customHeight="1" x14ac:dyDescent="0.3">
      <c r="B96" s="70" t="str">
        <f t="shared" si="22"/>
        <v>!!!</v>
      </c>
      <c r="C96" s="260" t="str">
        <f>IF(ISERROR(IF(LEN(E96)&gt;0,VLOOKUP(TEXT($E96,0),'Angaben Stationen'!$E$14:$J$213,5,0),"")),"?",IF(LEN(E96)&gt;0,VLOOKUP(TEXT($E96,0),'Angaben Stationen'!$E$14:$J$213,5,0),""))</f>
        <v/>
      </c>
      <c r="D96" s="232" t="str">
        <f>IF(ISERROR(IF(LEN(E96)&gt;0,VLOOKUP(TEXT($E96,0),'Angaben Stationen'!$E$14:$J$213,6,0),"")),"STATION IST NICHT VORHANDEN",IF(LEN(E96)&gt;0,VLOOKUP(TEXT($E96,0),'Angaben Stationen'!$E$14:$J$213,6,0),""))</f>
        <v/>
      </c>
      <c r="E96" s="288"/>
      <c r="F96" s="216"/>
      <c r="G96" s="372"/>
      <c r="H96" s="443"/>
      <c r="I96" s="149"/>
      <c r="K96" s="445" t="str">
        <f t="shared" si="16"/>
        <v>Leer</v>
      </c>
      <c r="L96" s="445" t="str">
        <f t="shared" si="17"/>
        <v>Leer</v>
      </c>
      <c r="M96" s="445">
        <f t="shared" si="23"/>
        <v>0</v>
      </c>
      <c r="N96" s="445">
        <f t="shared" si="18"/>
        <v>0</v>
      </c>
      <c r="O96" s="445">
        <f t="shared" si="19"/>
        <v>0</v>
      </c>
      <c r="P96" s="445">
        <f t="shared" si="20"/>
        <v>0</v>
      </c>
      <c r="Q96" s="445">
        <f t="shared" si="21"/>
        <v>0</v>
      </c>
    </row>
    <row r="97" spans="2:17" ht="15" customHeight="1" x14ac:dyDescent="0.3">
      <c r="B97" s="70" t="str">
        <f t="shared" si="22"/>
        <v>!!!</v>
      </c>
      <c r="C97" s="260" t="str">
        <f>IF(ISERROR(IF(LEN(E97)&gt;0,VLOOKUP(TEXT($E97,0),'Angaben Stationen'!$E$14:$J$213,5,0),"")),"?",IF(LEN(E97)&gt;0,VLOOKUP(TEXT($E97,0),'Angaben Stationen'!$E$14:$J$213,5,0),""))</f>
        <v/>
      </c>
      <c r="D97" s="232" t="str">
        <f>IF(ISERROR(IF(LEN(E97)&gt;0,VLOOKUP(TEXT($E97,0),'Angaben Stationen'!$E$14:$J$213,6,0),"")),"STATION IST NICHT VORHANDEN",IF(LEN(E97)&gt;0,VLOOKUP(TEXT($E97,0),'Angaben Stationen'!$E$14:$J$213,6,0),""))</f>
        <v/>
      </c>
      <c r="E97" s="288"/>
      <c r="F97" s="216"/>
      <c r="G97" s="372"/>
      <c r="H97" s="443"/>
      <c r="I97" s="149"/>
      <c r="K97" s="445" t="str">
        <f t="shared" si="16"/>
        <v>Leer</v>
      </c>
      <c r="L97" s="445" t="str">
        <f t="shared" si="17"/>
        <v>Leer</v>
      </c>
      <c r="M97" s="445">
        <f t="shared" si="23"/>
        <v>0</v>
      </c>
      <c r="N97" s="445">
        <f t="shared" si="18"/>
        <v>0</v>
      </c>
      <c r="O97" s="445">
        <f t="shared" si="19"/>
        <v>0</v>
      </c>
      <c r="P97" s="445">
        <f t="shared" si="20"/>
        <v>0</v>
      </c>
      <c r="Q97" s="445">
        <f t="shared" si="21"/>
        <v>0</v>
      </c>
    </row>
    <row r="98" spans="2:17" ht="15" customHeight="1" x14ac:dyDescent="0.3">
      <c r="B98" s="70" t="str">
        <f t="shared" si="22"/>
        <v>!!!</v>
      </c>
      <c r="C98" s="260" t="str">
        <f>IF(ISERROR(IF(LEN(E98)&gt;0,VLOOKUP(TEXT($E98,0),'Angaben Stationen'!$E$14:$J$213,5,0),"")),"?",IF(LEN(E98)&gt;0,VLOOKUP(TEXT($E98,0),'Angaben Stationen'!$E$14:$J$213,5,0),""))</f>
        <v/>
      </c>
      <c r="D98" s="232" t="str">
        <f>IF(ISERROR(IF(LEN(E98)&gt;0,VLOOKUP(TEXT($E98,0),'Angaben Stationen'!$E$14:$J$213,6,0),"")),"STATION IST NICHT VORHANDEN",IF(LEN(E98)&gt;0,VLOOKUP(TEXT($E98,0),'Angaben Stationen'!$E$14:$J$213,6,0),""))</f>
        <v/>
      </c>
      <c r="E98" s="288"/>
      <c r="F98" s="216"/>
      <c r="G98" s="372"/>
      <c r="H98" s="443"/>
      <c r="I98" s="149"/>
      <c r="K98" s="445" t="str">
        <f t="shared" si="16"/>
        <v>Leer</v>
      </c>
      <c r="L98" s="445" t="str">
        <f t="shared" si="17"/>
        <v>Leer</v>
      </c>
      <c r="M98" s="445">
        <f t="shared" si="23"/>
        <v>0</v>
      </c>
      <c r="N98" s="445">
        <f t="shared" si="18"/>
        <v>0</v>
      </c>
      <c r="O98" s="445">
        <f t="shared" si="19"/>
        <v>0</v>
      </c>
      <c r="P98" s="445">
        <f t="shared" si="20"/>
        <v>0</v>
      </c>
      <c r="Q98" s="445">
        <f t="shared" si="21"/>
        <v>0</v>
      </c>
    </row>
    <row r="99" spans="2:17" ht="15" customHeight="1" x14ac:dyDescent="0.3">
      <c r="B99" s="70" t="str">
        <f t="shared" si="22"/>
        <v>!!!</v>
      </c>
      <c r="C99" s="260" t="str">
        <f>IF(ISERROR(IF(LEN(E99)&gt;0,VLOOKUP(TEXT($E99,0),'Angaben Stationen'!$E$14:$J$213,5,0),"")),"?",IF(LEN(E99)&gt;0,VLOOKUP(TEXT($E99,0),'Angaben Stationen'!$E$14:$J$213,5,0),""))</f>
        <v/>
      </c>
      <c r="D99" s="232" t="str">
        <f>IF(ISERROR(IF(LEN(E99)&gt;0,VLOOKUP(TEXT($E99,0),'Angaben Stationen'!$E$14:$J$213,6,0),"")),"STATION IST NICHT VORHANDEN",IF(LEN(E99)&gt;0,VLOOKUP(TEXT($E99,0),'Angaben Stationen'!$E$14:$J$213,6,0),""))</f>
        <v/>
      </c>
      <c r="E99" s="288"/>
      <c r="F99" s="216"/>
      <c r="G99" s="372"/>
      <c r="H99" s="443"/>
      <c r="I99" s="149"/>
      <c r="K99" s="445" t="str">
        <f t="shared" si="16"/>
        <v>Leer</v>
      </c>
      <c r="L99" s="445" t="str">
        <f t="shared" si="17"/>
        <v>Leer</v>
      </c>
      <c r="M99" s="445">
        <f t="shared" si="23"/>
        <v>0</v>
      </c>
      <c r="N99" s="445">
        <f t="shared" si="18"/>
        <v>0</v>
      </c>
      <c r="O99" s="445">
        <f t="shared" si="19"/>
        <v>0</v>
      </c>
      <c r="P99" s="445">
        <f t="shared" si="20"/>
        <v>0</v>
      </c>
      <c r="Q99" s="445">
        <f t="shared" si="21"/>
        <v>0</v>
      </c>
    </row>
    <row r="100" spans="2:17" ht="15" customHeight="1" x14ac:dyDescent="0.3">
      <c r="B100" s="70" t="str">
        <f t="shared" si="22"/>
        <v>!!!</v>
      </c>
      <c r="C100" s="260" t="str">
        <f>IF(ISERROR(IF(LEN(E100)&gt;0,VLOOKUP(TEXT($E100,0),'Angaben Stationen'!$E$14:$J$213,5,0),"")),"?",IF(LEN(E100)&gt;0,VLOOKUP(TEXT($E100,0),'Angaben Stationen'!$E$14:$J$213,5,0),""))</f>
        <v/>
      </c>
      <c r="D100" s="232" t="str">
        <f>IF(ISERROR(IF(LEN(E100)&gt;0,VLOOKUP(TEXT($E100,0),'Angaben Stationen'!$E$14:$J$213,6,0),"")),"STATION IST NICHT VORHANDEN",IF(LEN(E100)&gt;0,VLOOKUP(TEXT($E100,0),'Angaben Stationen'!$E$14:$J$213,6,0),""))</f>
        <v/>
      </c>
      <c r="E100" s="288"/>
      <c r="F100" s="216"/>
      <c r="G100" s="372"/>
      <c r="H100" s="443"/>
      <c r="I100" s="149"/>
      <c r="K100" s="445" t="str">
        <f t="shared" si="16"/>
        <v>Leer</v>
      </c>
      <c r="L100" s="445" t="str">
        <f t="shared" si="17"/>
        <v>Leer</v>
      </c>
      <c r="M100" s="445">
        <f t="shared" si="23"/>
        <v>0</v>
      </c>
      <c r="N100" s="445">
        <f t="shared" si="18"/>
        <v>0</v>
      </c>
      <c r="O100" s="445">
        <f t="shared" si="19"/>
        <v>0</v>
      </c>
      <c r="P100" s="445">
        <f t="shared" si="20"/>
        <v>0</v>
      </c>
      <c r="Q100" s="445">
        <f t="shared" si="21"/>
        <v>0</v>
      </c>
    </row>
    <row r="101" spans="2:17" ht="15" customHeight="1" x14ac:dyDescent="0.3">
      <c r="B101" s="70" t="str">
        <f t="shared" si="22"/>
        <v>!!!</v>
      </c>
      <c r="C101" s="260" t="str">
        <f>IF(ISERROR(IF(LEN(E101)&gt;0,VLOOKUP(TEXT($E101,0),'Angaben Stationen'!$E$14:$J$213,5,0),"")),"?",IF(LEN(E101)&gt;0,VLOOKUP(TEXT($E101,0),'Angaben Stationen'!$E$14:$J$213,5,0),""))</f>
        <v/>
      </c>
      <c r="D101" s="232" t="str">
        <f>IF(ISERROR(IF(LEN(E101)&gt;0,VLOOKUP(TEXT($E101,0),'Angaben Stationen'!$E$14:$J$213,6,0),"")),"STATION IST NICHT VORHANDEN",IF(LEN(E101)&gt;0,VLOOKUP(TEXT($E101,0),'Angaben Stationen'!$E$14:$J$213,6,0),""))</f>
        <v/>
      </c>
      <c r="E101" s="288"/>
      <c r="F101" s="216"/>
      <c r="G101" s="372"/>
      <c r="H101" s="443"/>
      <c r="I101" s="149"/>
      <c r="K101" s="445" t="str">
        <f t="shared" si="16"/>
        <v>Leer</v>
      </c>
      <c r="L101" s="445" t="str">
        <f t="shared" si="17"/>
        <v>Leer</v>
      </c>
      <c r="M101" s="445">
        <f t="shared" si="23"/>
        <v>0</v>
      </c>
      <c r="N101" s="445">
        <f t="shared" si="18"/>
        <v>0</v>
      </c>
      <c r="O101" s="445">
        <f t="shared" si="19"/>
        <v>0</v>
      </c>
      <c r="P101" s="445">
        <f t="shared" si="20"/>
        <v>0</v>
      </c>
      <c r="Q101" s="445">
        <f t="shared" si="21"/>
        <v>0</v>
      </c>
    </row>
    <row r="102" spans="2:17" ht="15" customHeight="1" x14ac:dyDescent="0.3">
      <c r="B102" s="70" t="str">
        <f t="shared" si="22"/>
        <v>!!!</v>
      </c>
      <c r="C102" s="260" t="str">
        <f>IF(ISERROR(IF(LEN(E102)&gt;0,VLOOKUP(TEXT($E102,0),'Angaben Stationen'!$E$14:$J$213,5,0),"")),"?",IF(LEN(E102)&gt;0,VLOOKUP(TEXT($E102,0),'Angaben Stationen'!$E$14:$J$213,5,0),""))</f>
        <v/>
      </c>
      <c r="D102" s="232" t="str">
        <f>IF(ISERROR(IF(LEN(E102)&gt;0,VLOOKUP(TEXT($E102,0),'Angaben Stationen'!$E$14:$J$213,6,0),"")),"STATION IST NICHT VORHANDEN",IF(LEN(E102)&gt;0,VLOOKUP(TEXT($E102,0),'Angaben Stationen'!$E$14:$J$213,6,0),""))</f>
        <v/>
      </c>
      <c r="E102" s="288"/>
      <c r="F102" s="216"/>
      <c r="G102" s="372"/>
      <c r="H102" s="443"/>
      <c r="I102" s="149"/>
      <c r="K102" s="445" t="str">
        <f t="shared" si="16"/>
        <v>Leer</v>
      </c>
      <c r="L102" s="445" t="str">
        <f t="shared" si="17"/>
        <v>Leer</v>
      </c>
      <c r="M102" s="445">
        <f t="shared" si="23"/>
        <v>0</v>
      </c>
      <c r="N102" s="445">
        <f t="shared" si="18"/>
        <v>0</v>
      </c>
      <c r="O102" s="445">
        <f t="shared" si="19"/>
        <v>0</v>
      </c>
      <c r="P102" s="445">
        <f t="shared" si="20"/>
        <v>0</v>
      </c>
      <c r="Q102" s="445">
        <f t="shared" si="21"/>
        <v>0</v>
      </c>
    </row>
    <row r="103" spans="2:17" ht="15" customHeight="1" x14ac:dyDescent="0.3">
      <c r="B103" s="70" t="str">
        <f t="shared" si="22"/>
        <v>!!!</v>
      </c>
      <c r="C103" s="260" t="str">
        <f>IF(ISERROR(IF(LEN(E103)&gt;0,VLOOKUP(TEXT($E103,0),'Angaben Stationen'!$E$14:$J$213,5,0),"")),"?",IF(LEN(E103)&gt;0,VLOOKUP(TEXT($E103,0),'Angaben Stationen'!$E$14:$J$213,5,0),""))</f>
        <v/>
      </c>
      <c r="D103" s="232" t="str">
        <f>IF(ISERROR(IF(LEN(E103)&gt;0,VLOOKUP(TEXT($E103,0),'Angaben Stationen'!$E$14:$J$213,6,0),"")),"STATION IST NICHT VORHANDEN",IF(LEN(E103)&gt;0,VLOOKUP(TEXT($E103,0),'Angaben Stationen'!$E$14:$J$213,6,0),""))</f>
        <v/>
      </c>
      <c r="E103" s="288"/>
      <c r="F103" s="216"/>
      <c r="G103" s="372"/>
      <c r="H103" s="443"/>
      <c r="I103" s="149"/>
      <c r="K103" s="445" t="str">
        <f t="shared" si="16"/>
        <v>Leer</v>
      </c>
      <c r="L103" s="445" t="str">
        <f t="shared" si="17"/>
        <v>Leer</v>
      </c>
      <c r="M103" s="445">
        <f t="shared" si="23"/>
        <v>0</v>
      </c>
      <c r="N103" s="445">
        <f t="shared" si="18"/>
        <v>0</v>
      </c>
      <c r="O103" s="445">
        <f t="shared" si="19"/>
        <v>0</v>
      </c>
      <c r="P103" s="445">
        <f t="shared" si="20"/>
        <v>0</v>
      </c>
      <c r="Q103" s="445">
        <f t="shared" si="21"/>
        <v>0</v>
      </c>
    </row>
    <row r="104" spans="2:17" ht="15" customHeight="1" x14ac:dyDescent="0.3">
      <c r="B104" s="70" t="str">
        <f t="shared" si="22"/>
        <v>!!!</v>
      </c>
      <c r="C104" s="260" t="str">
        <f>IF(ISERROR(IF(LEN(E104)&gt;0,VLOOKUP(TEXT($E104,0),'Angaben Stationen'!$E$14:$J$213,5,0),"")),"?",IF(LEN(E104)&gt;0,VLOOKUP(TEXT($E104,0),'Angaben Stationen'!$E$14:$J$213,5,0),""))</f>
        <v/>
      </c>
      <c r="D104" s="232" t="str">
        <f>IF(ISERROR(IF(LEN(E104)&gt;0,VLOOKUP(TEXT($E104,0),'Angaben Stationen'!$E$14:$J$213,6,0),"")),"STATION IST NICHT VORHANDEN",IF(LEN(E104)&gt;0,VLOOKUP(TEXT($E104,0),'Angaben Stationen'!$E$14:$J$213,6,0),""))</f>
        <v/>
      </c>
      <c r="E104" s="288"/>
      <c r="F104" s="216"/>
      <c r="G104" s="372"/>
      <c r="H104" s="443"/>
      <c r="I104" s="149"/>
      <c r="K104" s="445" t="str">
        <f t="shared" si="16"/>
        <v>Leer</v>
      </c>
      <c r="L104" s="445" t="str">
        <f t="shared" si="17"/>
        <v>Leer</v>
      </c>
      <c r="M104" s="445">
        <f t="shared" si="23"/>
        <v>0</v>
      </c>
      <c r="N104" s="445">
        <f t="shared" si="18"/>
        <v>0</v>
      </c>
      <c r="O104" s="445">
        <f t="shared" si="19"/>
        <v>0</v>
      </c>
      <c r="P104" s="445">
        <f t="shared" si="20"/>
        <v>0</v>
      </c>
      <c r="Q104" s="445">
        <f t="shared" si="21"/>
        <v>0</v>
      </c>
    </row>
    <row r="105" spans="2:17" ht="15" customHeight="1" x14ac:dyDescent="0.3">
      <c r="B105" s="70" t="str">
        <f t="shared" si="22"/>
        <v>!!!</v>
      </c>
      <c r="C105" s="260" t="str">
        <f>IF(ISERROR(IF(LEN(E105)&gt;0,VLOOKUP(TEXT($E105,0),'Angaben Stationen'!$E$14:$J$213,5,0),"")),"?",IF(LEN(E105)&gt;0,VLOOKUP(TEXT($E105,0),'Angaben Stationen'!$E$14:$J$213,5,0),""))</f>
        <v/>
      </c>
      <c r="D105" s="232" t="str">
        <f>IF(ISERROR(IF(LEN(E105)&gt;0,VLOOKUP(TEXT($E105,0),'Angaben Stationen'!$E$14:$J$213,6,0),"")),"STATION IST NICHT VORHANDEN",IF(LEN(E105)&gt;0,VLOOKUP(TEXT($E105,0),'Angaben Stationen'!$E$14:$J$213,6,0),""))</f>
        <v/>
      </c>
      <c r="E105" s="288"/>
      <c r="F105" s="216"/>
      <c r="G105" s="372"/>
      <c r="H105" s="443"/>
      <c r="I105" s="149"/>
      <c r="K105" s="445" t="str">
        <f t="shared" si="16"/>
        <v>Leer</v>
      </c>
      <c r="L105" s="445" t="str">
        <f t="shared" si="17"/>
        <v>Leer</v>
      </c>
      <c r="M105" s="445">
        <f t="shared" si="23"/>
        <v>0</v>
      </c>
      <c r="N105" s="445">
        <f t="shared" si="18"/>
        <v>0</v>
      </c>
      <c r="O105" s="445">
        <f t="shared" si="19"/>
        <v>0</v>
      </c>
      <c r="P105" s="445">
        <f t="shared" si="20"/>
        <v>0</v>
      </c>
      <c r="Q105" s="445">
        <f t="shared" si="21"/>
        <v>0</v>
      </c>
    </row>
    <row r="106" spans="2:17" ht="15" customHeight="1" x14ac:dyDescent="0.3">
      <c r="B106" s="70" t="str">
        <f t="shared" si="22"/>
        <v>!!!</v>
      </c>
      <c r="C106" s="260" t="str">
        <f>IF(ISERROR(IF(LEN(E106)&gt;0,VLOOKUP(TEXT($E106,0),'Angaben Stationen'!$E$14:$J$213,5,0),"")),"?",IF(LEN(E106)&gt;0,VLOOKUP(TEXT($E106,0),'Angaben Stationen'!$E$14:$J$213,5,0),""))</f>
        <v/>
      </c>
      <c r="D106" s="232" t="str">
        <f>IF(ISERROR(IF(LEN(E106)&gt;0,VLOOKUP(TEXT($E106,0),'Angaben Stationen'!$E$14:$J$213,6,0),"")),"STATION IST NICHT VORHANDEN",IF(LEN(E106)&gt;0,VLOOKUP(TEXT($E106,0),'Angaben Stationen'!$E$14:$J$213,6,0),""))</f>
        <v/>
      </c>
      <c r="E106" s="288"/>
      <c r="F106" s="216"/>
      <c r="G106" s="372"/>
      <c r="H106" s="443"/>
      <c r="I106" s="149"/>
      <c r="K106" s="445" t="str">
        <f t="shared" si="16"/>
        <v>Leer</v>
      </c>
      <c r="L106" s="445" t="str">
        <f t="shared" si="17"/>
        <v>Leer</v>
      </c>
      <c r="M106" s="445">
        <f t="shared" si="23"/>
        <v>0</v>
      </c>
      <c r="N106" s="445">
        <f t="shared" si="18"/>
        <v>0</v>
      </c>
      <c r="O106" s="445">
        <f t="shared" si="19"/>
        <v>0</v>
      </c>
      <c r="P106" s="445">
        <f t="shared" si="20"/>
        <v>0</v>
      </c>
      <c r="Q106" s="445">
        <f t="shared" si="21"/>
        <v>0</v>
      </c>
    </row>
    <row r="107" spans="2:17" ht="15" customHeight="1" x14ac:dyDescent="0.3">
      <c r="B107" s="70" t="str">
        <f t="shared" si="22"/>
        <v>!!!</v>
      </c>
      <c r="C107" s="260" t="str">
        <f>IF(ISERROR(IF(LEN(E107)&gt;0,VLOOKUP(TEXT($E107,0),'Angaben Stationen'!$E$14:$J$213,5,0),"")),"?",IF(LEN(E107)&gt;0,VLOOKUP(TEXT($E107,0),'Angaben Stationen'!$E$14:$J$213,5,0),""))</f>
        <v/>
      </c>
      <c r="D107" s="232" t="str">
        <f>IF(ISERROR(IF(LEN(E107)&gt;0,VLOOKUP(TEXT($E107,0),'Angaben Stationen'!$E$14:$J$213,6,0),"")),"STATION IST NICHT VORHANDEN",IF(LEN(E107)&gt;0,VLOOKUP(TEXT($E107,0),'Angaben Stationen'!$E$14:$J$213,6,0),""))</f>
        <v/>
      </c>
      <c r="E107" s="288"/>
      <c r="F107" s="216"/>
      <c r="G107" s="372"/>
      <c r="H107" s="443"/>
      <c r="I107" s="149"/>
      <c r="K107" s="445" t="str">
        <f t="shared" si="16"/>
        <v>Leer</v>
      </c>
      <c r="L107" s="445" t="str">
        <f t="shared" si="17"/>
        <v>Leer</v>
      </c>
      <c r="M107" s="445">
        <f t="shared" si="23"/>
        <v>0</v>
      </c>
      <c r="N107" s="445">
        <f t="shared" si="18"/>
        <v>0</v>
      </c>
      <c r="O107" s="445">
        <f t="shared" si="19"/>
        <v>0</v>
      </c>
      <c r="P107" s="445">
        <f t="shared" si="20"/>
        <v>0</v>
      </c>
      <c r="Q107" s="445">
        <f t="shared" si="21"/>
        <v>0</v>
      </c>
    </row>
    <row r="108" spans="2:17" ht="15" customHeight="1" x14ac:dyDescent="0.3">
      <c r="B108" s="70" t="str">
        <f t="shared" si="22"/>
        <v>!!!</v>
      </c>
      <c r="C108" s="260" t="str">
        <f>IF(ISERROR(IF(LEN(E108)&gt;0,VLOOKUP(TEXT($E108,0),'Angaben Stationen'!$E$14:$J$213,5,0),"")),"?",IF(LEN(E108)&gt;0,VLOOKUP(TEXT($E108,0),'Angaben Stationen'!$E$14:$J$213,5,0),""))</f>
        <v/>
      </c>
      <c r="D108" s="232" t="str">
        <f>IF(ISERROR(IF(LEN(E108)&gt;0,VLOOKUP(TEXT($E108,0),'Angaben Stationen'!$E$14:$J$213,6,0),"")),"STATION IST NICHT VORHANDEN",IF(LEN(E108)&gt;0,VLOOKUP(TEXT($E108,0),'Angaben Stationen'!$E$14:$J$213,6,0),""))</f>
        <v/>
      </c>
      <c r="E108" s="288"/>
      <c r="F108" s="216"/>
      <c r="G108" s="372"/>
      <c r="H108" s="443"/>
      <c r="I108" s="149"/>
      <c r="K108" s="445" t="str">
        <f t="shared" si="16"/>
        <v>Leer</v>
      </c>
      <c r="L108" s="445" t="str">
        <f t="shared" si="17"/>
        <v>Leer</v>
      </c>
      <c r="M108" s="445">
        <f t="shared" si="23"/>
        <v>0</v>
      </c>
      <c r="N108" s="445">
        <f t="shared" si="18"/>
        <v>0</v>
      </c>
      <c r="O108" s="445">
        <f t="shared" si="19"/>
        <v>0</v>
      </c>
      <c r="P108" s="445">
        <f t="shared" si="20"/>
        <v>0</v>
      </c>
      <c r="Q108" s="445">
        <f t="shared" si="21"/>
        <v>0</v>
      </c>
    </row>
    <row r="109" spans="2:17" ht="15" customHeight="1" x14ac:dyDescent="0.3">
      <c r="B109" s="70" t="str">
        <f t="shared" si="22"/>
        <v>!!!</v>
      </c>
      <c r="C109" s="260" t="str">
        <f>IF(ISERROR(IF(LEN(E109)&gt;0,VLOOKUP(TEXT($E109,0),'Angaben Stationen'!$E$14:$J$213,5,0),"")),"?",IF(LEN(E109)&gt;0,VLOOKUP(TEXT($E109,0),'Angaben Stationen'!$E$14:$J$213,5,0),""))</f>
        <v/>
      </c>
      <c r="D109" s="232" t="str">
        <f>IF(ISERROR(IF(LEN(E109)&gt;0,VLOOKUP(TEXT($E109,0),'Angaben Stationen'!$E$14:$J$213,6,0),"")),"STATION IST NICHT VORHANDEN",IF(LEN(E109)&gt;0,VLOOKUP(TEXT($E109,0),'Angaben Stationen'!$E$14:$J$213,6,0),""))</f>
        <v/>
      </c>
      <c r="E109" s="288"/>
      <c r="F109" s="216"/>
      <c r="G109" s="372"/>
      <c r="H109" s="443"/>
      <c r="I109" s="149"/>
      <c r="K109" s="445" t="str">
        <f t="shared" si="16"/>
        <v>Leer</v>
      </c>
      <c r="L109" s="445" t="str">
        <f t="shared" si="17"/>
        <v>Leer</v>
      </c>
      <c r="M109" s="445">
        <f t="shared" si="23"/>
        <v>0</v>
      </c>
      <c r="N109" s="445">
        <f t="shared" si="18"/>
        <v>0</v>
      </c>
      <c r="O109" s="445">
        <f t="shared" si="19"/>
        <v>0</v>
      </c>
      <c r="P109" s="445">
        <f t="shared" si="20"/>
        <v>0</v>
      </c>
      <c r="Q109" s="445">
        <f t="shared" si="21"/>
        <v>0</v>
      </c>
    </row>
    <row r="110" spans="2:17" ht="15" customHeight="1" x14ac:dyDescent="0.3">
      <c r="B110" s="70" t="str">
        <f t="shared" si="22"/>
        <v>!!!</v>
      </c>
      <c r="C110" s="260" t="str">
        <f>IF(ISERROR(IF(LEN(E110)&gt;0,VLOOKUP(TEXT($E110,0),'Angaben Stationen'!$E$14:$J$213,5,0),"")),"?",IF(LEN(E110)&gt;0,VLOOKUP(TEXT($E110,0),'Angaben Stationen'!$E$14:$J$213,5,0),""))</f>
        <v/>
      </c>
      <c r="D110" s="232" t="str">
        <f>IF(ISERROR(IF(LEN(E110)&gt;0,VLOOKUP(TEXT($E110,0),'Angaben Stationen'!$E$14:$J$213,6,0),"")),"STATION IST NICHT VORHANDEN",IF(LEN(E110)&gt;0,VLOOKUP(TEXT($E110,0),'Angaben Stationen'!$E$14:$J$213,6,0),""))</f>
        <v/>
      </c>
      <c r="E110" s="288"/>
      <c r="F110" s="216"/>
      <c r="G110" s="372"/>
      <c r="H110" s="443"/>
      <c r="I110" s="149"/>
      <c r="K110" s="445" t="str">
        <f t="shared" si="16"/>
        <v>Leer</v>
      </c>
      <c r="L110" s="445" t="str">
        <f t="shared" si="17"/>
        <v>Leer</v>
      </c>
      <c r="M110" s="445">
        <f t="shared" si="23"/>
        <v>0</v>
      </c>
      <c r="N110" s="445">
        <f t="shared" si="18"/>
        <v>0</v>
      </c>
      <c r="O110" s="445">
        <f t="shared" si="19"/>
        <v>0</v>
      </c>
      <c r="P110" s="445">
        <f t="shared" si="20"/>
        <v>0</v>
      </c>
      <c r="Q110" s="445">
        <f t="shared" si="21"/>
        <v>0</v>
      </c>
    </row>
    <row r="111" spans="2:17" ht="15" customHeight="1" x14ac:dyDescent="0.3">
      <c r="B111" s="70" t="str">
        <f t="shared" si="22"/>
        <v>!!!</v>
      </c>
      <c r="C111" s="260" t="str">
        <f>IF(ISERROR(IF(LEN(E111)&gt;0,VLOOKUP(TEXT($E111,0),'Angaben Stationen'!$E$14:$J$213,5,0),"")),"?",IF(LEN(E111)&gt;0,VLOOKUP(TEXT($E111,0),'Angaben Stationen'!$E$14:$J$213,5,0),""))</f>
        <v/>
      </c>
      <c r="D111" s="232" t="str">
        <f>IF(ISERROR(IF(LEN(E111)&gt;0,VLOOKUP(TEXT($E111,0),'Angaben Stationen'!$E$14:$J$213,6,0),"")),"STATION IST NICHT VORHANDEN",IF(LEN(E111)&gt;0,VLOOKUP(TEXT($E111,0),'Angaben Stationen'!$E$14:$J$213,6,0),""))</f>
        <v/>
      </c>
      <c r="E111" s="288"/>
      <c r="F111" s="216"/>
      <c r="G111" s="372"/>
      <c r="H111" s="443"/>
      <c r="I111" s="149"/>
      <c r="K111" s="445" t="str">
        <f t="shared" si="16"/>
        <v>Leer</v>
      </c>
      <c r="L111" s="445" t="str">
        <f t="shared" si="17"/>
        <v>Leer</v>
      </c>
      <c r="M111" s="445">
        <f t="shared" si="23"/>
        <v>0</v>
      </c>
      <c r="N111" s="445">
        <f t="shared" si="18"/>
        <v>0</v>
      </c>
      <c r="O111" s="445">
        <f t="shared" si="19"/>
        <v>0</v>
      </c>
      <c r="P111" s="445">
        <f t="shared" si="20"/>
        <v>0</v>
      </c>
      <c r="Q111" s="445">
        <f t="shared" si="21"/>
        <v>0</v>
      </c>
    </row>
    <row r="112" spans="2:17" ht="15" customHeight="1" x14ac:dyDescent="0.3">
      <c r="B112" s="70" t="str">
        <f t="shared" si="22"/>
        <v>!!!</v>
      </c>
      <c r="C112" s="260" t="str">
        <f>IF(ISERROR(IF(LEN(E112)&gt;0,VLOOKUP(TEXT($E112,0),'Angaben Stationen'!$E$14:$J$213,5,0),"")),"?",IF(LEN(E112)&gt;0,VLOOKUP(TEXT($E112,0),'Angaben Stationen'!$E$14:$J$213,5,0),""))</f>
        <v/>
      </c>
      <c r="D112" s="232" t="str">
        <f>IF(ISERROR(IF(LEN(E112)&gt;0,VLOOKUP(TEXT($E112,0),'Angaben Stationen'!$E$14:$J$213,6,0),"")),"STATION IST NICHT VORHANDEN",IF(LEN(E112)&gt;0,VLOOKUP(TEXT($E112,0),'Angaben Stationen'!$E$14:$J$213,6,0),""))</f>
        <v/>
      </c>
      <c r="E112" s="288"/>
      <c r="F112" s="216"/>
      <c r="G112" s="372"/>
      <c r="H112" s="443"/>
      <c r="I112" s="149"/>
      <c r="K112" s="445" t="str">
        <f t="shared" ref="K112:K143" si="24">IF(LEN(E112)&gt;0,"Typ","Leer")</f>
        <v>Leer</v>
      </c>
      <c r="L112" s="445" t="str">
        <f t="shared" ref="L112:L143" si="25">IF(LEN(E112)&gt;0,"Schwerpunkt","Leer")</f>
        <v>Leer</v>
      </c>
      <c r="M112" s="445">
        <f t="shared" si="23"/>
        <v>0</v>
      </c>
      <c r="N112" s="445">
        <f t="shared" ref="N112:N143" si="26">IF(LEN(E112)&gt;0,1,0)</f>
        <v>0</v>
      </c>
      <c r="O112" s="445">
        <f t="shared" ref="O112:O143" si="27">IF(LEN(F112)&gt;0,1,0)</f>
        <v>0</v>
      </c>
      <c r="P112" s="445">
        <f t="shared" ref="P112:P143" si="28">IF(LEN(G112)&gt;0,1,0)</f>
        <v>0</v>
      </c>
      <c r="Q112" s="445">
        <f t="shared" ref="Q112:Q143" si="29">IF(LEN(H112)&gt;0,1,0)</f>
        <v>0</v>
      </c>
    </row>
    <row r="113" spans="2:17" ht="15" customHeight="1" x14ac:dyDescent="0.3">
      <c r="B113" s="70" t="str">
        <f t="shared" si="22"/>
        <v>!!!</v>
      </c>
      <c r="C113" s="260" t="str">
        <f>IF(ISERROR(IF(LEN(E113)&gt;0,VLOOKUP(TEXT($E113,0),'Angaben Stationen'!$E$14:$J$213,5,0),"")),"?",IF(LEN(E113)&gt;0,VLOOKUP(TEXT($E113,0),'Angaben Stationen'!$E$14:$J$213,5,0),""))</f>
        <v/>
      </c>
      <c r="D113" s="232" t="str">
        <f>IF(ISERROR(IF(LEN(E113)&gt;0,VLOOKUP(TEXT($E113,0),'Angaben Stationen'!$E$14:$J$213,6,0),"")),"STATION IST NICHT VORHANDEN",IF(LEN(E113)&gt;0,VLOOKUP(TEXT($E113,0),'Angaben Stationen'!$E$14:$J$213,6,0),""))</f>
        <v/>
      </c>
      <c r="E113" s="288"/>
      <c r="F113" s="216"/>
      <c r="G113" s="372"/>
      <c r="H113" s="443"/>
      <c r="I113" s="149"/>
      <c r="K113" s="445" t="str">
        <f t="shared" si="24"/>
        <v>Leer</v>
      </c>
      <c r="L113" s="445" t="str">
        <f t="shared" si="25"/>
        <v>Leer</v>
      </c>
      <c r="M113" s="445">
        <f t="shared" si="23"/>
        <v>0</v>
      </c>
      <c r="N113" s="445">
        <f t="shared" si="26"/>
        <v>0</v>
      </c>
      <c r="O113" s="445">
        <f t="shared" si="27"/>
        <v>0</v>
      </c>
      <c r="P113" s="445">
        <f t="shared" si="28"/>
        <v>0</v>
      </c>
      <c r="Q113" s="445">
        <f t="shared" si="29"/>
        <v>0</v>
      </c>
    </row>
    <row r="114" spans="2:17" ht="15" customHeight="1" x14ac:dyDescent="0.3">
      <c r="B114" s="70" t="str">
        <f t="shared" si="22"/>
        <v>!!!</v>
      </c>
      <c r="C114" s="260" t="str">
        <f>IF(ISERROR(IF(LEN(E114)&gt;0,VLOOKUP(TEXT($E114,0),'Angaben Stationen'!$E$14:$J$213,5,0),"")),"?",IF(LEN(E114)&gt;0,VLOOKUP(TEXT($E114,0),'Angaben Stationen'!$E$14:$J$213,5,0),""))</f>
        <v/>
      </c>
      <c r="D114" s="232" t="str">
        <f>IF(ISERROR(IF(LEN(E114)&gt;0,VLOOKUP(TEXT($E114,0),'Angaben Stationen'!$E$14:$J$213,6,0),"")),"STATION IST NICHT VORHANDEN",IF(LEN(E114)&gt;0,VLOOKUP(TEXT($E114,0),'Angaben Stationen'!$E$14:$J$213,6,0),""))</f>
        <v/>
      </c>
      <c r="E114" s="288"/>
      <c r="F114" s="216"/>
      <c r="G114" s="372"/>
      <c r="H114" s="443"/>
      <c r="I114" s="149"/>
      <c r="K114" s="445" t="str">
        <f t="shared" si="24"/>
        <v>Leer</v>
      </c>
      <c r="L114" s="445" t="str">
        <f t="shared" si="25"/>
        <v>Leer</v>
      </c>
      <c r="M114" s="445">
        <f t="shared" si="23"/>
        <v>0</v>
      </c>
      <c r="N114" s="445">
        <f t="shared" si="26"/>
        <v>0</v>
      </c>
      <c r="O114" s="445">
        <f t="shared" si="27"/>
        <v>0</v>
      </c>
      <c r="P114" s="445">
        <f t="shared" si="28"/>
        <v>0</v>
      </c>
      <c r="Q114" s="445">
        <f t="shared" si="29"/>
        <v>0</v>
      </c>
    </row>
    <row r="115" spans="2:17" ht="15" customHeight="1" x14ac:dyDescent="0.3">
      <c r="B115" s="70" t="str">
        <f t="shared" si="22"/>
        <v>!!!</v>
      </c>
      <c r="C115" s="260" t="str">
        <f>IF(ISERROR(IF(LEN(E115)&gt;0,VLOOKUP(TEXT($E115,0),'Angaben Stationen'!$E$14:$J$213,5,0),"")),"?",IF(LEN(E115)&gt;0,VLOOKUP(TEXT($E115,0),'Angaben Stationen'!$E$14:$J$213,5,0),""))</f>
        <v/>
      </c>
      <c r="D115" s="232" t="str">
        <f>IF(ISERROR(IF(LEN(E115)&gt;0,VLOOKUP(TEXT($E115,0),'Angaben Stationen'!$E$14:$J$213,6,0),"")),"STATION IST NICHT VORHANDEN",IF(LEN(E115)&gt;0,VLOOKUP(TEXT($E115,0),'Angaben Stationen'!$E$14:$J$213,6,0),""))</f>
        <v/>
      </c>
      <c r="E115" s="288"/>
      <c r="F115" s="216"/>
      <c r="G115" s="372"/>
      <c r="H115" s="443"/>
      <c r="I115" s="149"/>
      <c r="K115" s="445" t="str">
        <f t="shared" si="24"/>
        <v>Leer</v>
      </c>
      <c r="L115" s="445" t="str">
        <f t="shared" si="25"/>
        <v>Leer</v>
      </c>
      <c r="M115" s="445">
        <f t="shared" si="23"/>
        <v>0</v>
      </c>
      <c r="N115" s="445">
        <f t="shared" si="26"/>
        <v>0</v>
      </c>
      <c r="O115" s="445">
        <f t="shared" si="27"/>
        <v>0</v>
      </c>
      <c r="P115" s="445">
        <f t="shared" si="28"/>
        <v>0</v>
      </c>
      <c r="Q115" s="445">
        <f t="shared" si="29"/>
        <v>0</v>
      </c>
    </row>
    <row r="116" spans="2:17" ht="15" customHeight="1" x14ac:dyDescent="0.3">
      <c r="B116" s="70" t="str">
        <f t="shared" si="22"/>
        <v>!!!</v>
      </c>
      <c r="C116" s="260" t="str">
        <f>IF(ISERROR(IF(LEN(E116)&gt;0,VLOOKUP(TEXT($E116,0),'Angaben Stationen'!$E$14:$J$213,5,0),"")),"?",IF(LEN(E116)&gt;0,VLOOKUP(TEXT($E116,0),'Angaben Stationen'!$E$14:$J$213,5,0),""))</f>
        <v/>
      </c>
      <c r="D116" s="232" t="str">
        <f>IF(ISERROR(IF(LEN(E116)&gt;0,VLOOKUP(TEXT($E116,0),'Angaben Stationen'!$E$14:$J$213,6,0),"")),"STATION IST NICHT VORHANDEN",IF(LEN(E116)&gt;0,VLOOKUP(TEXT($E116,0),'Angaben Stationen'!$E$14:$J$213,6,0),""))</f>
        <v/>
      </c>
      <c r="E116" s="288"/>
      <c r="F116" s="216"/>
      <c r="G116" s="372"/>
      <c r="H116" s="443"/>
      <c r="I116" s="149"/>
      <c r="K116" s="445" t="str">
        <f t="shared" si="24"/>
        <v>Leer</v>
      </c>
      <c r="L116" s="445" t="str">
        <f t="shared" si="25"/>
        <v>Leer</v>
      </c>
      <c r="M116" s="445">
        <f t="shared" si="23"/>
        <v>0</v>
      </c>
      <c r="N116" s="445">
        <f t="shared" si="26"/>
        <v>0</v>
      </c>
      <c r="O116" s="445">
        <f t="shared" si="27"/>
        <v>0</v>
      </c>
      <c r="P116" s="445">
        <f t="shared" si="28"/>
        <v>0</v>
      </c>
      <c r="Q116" s="445">
        <f t="shared" si="29"/>
        <v>0</v>
      </c>
    </row>
    <row r="117" spans="2:17" ht="15" customHeight="1" x14ac:dyDescent="0.3">
      <c r="B117" s="70" t="str">
        <f t="shared" si="22"/>
        <v>!!!</v>
      </c>
      <c r="C117" s="260" t="str">
        <f>IF(ISERROR(IF(LEN(E117)&gt;0,VLOOKUP(TEXT($E117,0),'Angaben Stationen'!$E$14:$J$213,5,0),"")),"?",IF(LEN(E117)&gt;0,VLOOKUP(TEXT($E117,0),'Angaben Stationen'!$E$14:$J$213,5,0),""))</f>
        <v/>
      </c>
      <c r="D117" s="232" t="str">
        <f>IF(ISERROR(IF(LEN(E117)&gt;0,VLOOKUP(TEXT($E117,0),'Angaben Stationen'!$E$14:$J$213,6,0),"")),"STATION IST NICHT VORHANDEN",IF(LEN(E117)&gt;0,VLOOKUP(TEXT($E117,0),'Angaben Stationen'!$E$14:$J$213,6,0),""))</f>
        <v/>
      </c>
      <c r="E117" s="288"/>
      <c r="F117" s="216"/>
      <c r="G117" s="372"/>
      <c r="H117" s="443"/>
      <c r="I117" s="149"/>
      <c r="K117" s="445" t="str">
        <f t="shared" si="24"/>
        <v>Leer</v>
      </c>
      <c r="L117" s="445" t="str">
        <f t="shared" si="25"/>
        <v>Leer</v>
      </c>
      <c r="M117" s="445">
        <f t="shared" si="23"/>
        <v>0</v>
      </c>
      <c r="N117" s="445">
        <f t="shared" si="26"/>
        <v>0</v>
      </c>
      <c r="O117" s="445">
        <f t="shared" si="27"/>
        <v>0</v>
      </c>
      <c r="P117" s="445">
        <f t="shared" si="28"/>
        <v>0</v>
      </c>
      <c r="Q117" s="445">
        <f t="shared" si="29"/>
        <v>0</v>
      </c>
    </row>
    <row r="118" spans="2:17" ht="15" customHeight="1" x14ac:dyDescent="0.3">
      <c r="B118" s="70" t="str">
        <f t="shared" si="22"/>
        <v>!!!</v>
      </c>
      <c r="C118" s="260" t="str">
        <f>IF(ISERROR(IF(LEN(E118)&gt;0,VLOOKUP(TEXT($E118,0),'Angaben Stationen'!$E$14:$J$213,5,0),"")),"?",IF(LEN(E118)&gt;0,VLOOKUP(TEXT($E118,0),'Angaben Stationen'!$E$14:$J$213,5,0),""))</f>
        <v/>
      </c>
      <c r="D118" s="232" t="str">
        <f>IF(ISERROR(IF(LEN(E118)&gt;0,VLOOKUP(TEXT($E118,0),'Angaben Stationen'!$E$14:$J$213,6,0),"")),"STATION IST NICHT VORHANDEN",IF(LEN(E118)&gt;0,VLOOKUP(TEXT($E118,0),'Angaben Stationen'!$E$14:$J$213,6,0),""))</f>
        <v/>
      </c>
      <c r="E118" s="288"/>
      <c r="F118" s="216"/>
      <c r="G118" s="372"/>
      <c r="H118" s="443"/>
      <c r="I118" s="149"/>
      <c r="K118" s="445" t="str">
        <f t="shared" si="24"/>
        <v>Leer</v>
      </c>
      <c r="L118" s="445" t="str">
        <f t="shared" si="25"/>
        <v>Leer</v>
      </c>
      <c r="M118" s="445">
        <f t="shared" si="23"/>
        <v>0</v>
      </c>
      <c r="N118" s="445">
        <f t="shared" si="26"/>
        <v>0</v>
      </c>
      <c r="O118" s="445">
        <f t="shared" si="27"/>
        <v>0</v>
      </c>
      <c r="P118" s="445">
        <f t="shared" si="28"/>
        <v>0</v>
      </c>
      <c r="Q118" s="445">
        <f t="shared" si="29"/>
        <v>0</v>
      </c>
    </row>
    <row r="119" spans="2:17" ht="15" customHeight="1" x14ac:dyDescent="0.3">
      <c r="B119" s="70" t="str">
        <f t="shared" si="22"/>
        <v>!!!</v>
      </c>
      <c r="C119" s="260" t="str">
        <f>IF(ISERROR(IF(LEN(E119)&gt;0,VLOOKUP(TEXT($E119,0),'Angaben Stationen'!$E$14:$J$213,5,0),"")),"?",IF(LEN(E119)&gt;0,VLOOKUP(TEXT($E119,0),'Angaben Stationen'!$E$14:$J$213,5,0),""))</f>
        <v/>
      </c>
      <c r="D119" s="232" t="str">
        <f>IF(ISERROR(IF(LEN(E119)&gt;0,VLOOKUP(TEXT($E119,0),'Angaben Stationen'!$E$14:$J$213,6,0),"")),"STATION IST NICHT VORHANDEN",IF(LEN(E119)&gt;0,VLOOKUP(TEXT($E119,0),'Angaben Stationen'!$E$14:$J$213,6,0),""))</f>
        <v/>
      </c>
      <c r="E119" s="288"/>
      <c r="F119" s="216"/>
      <c r="G119" s="372"/>
      <c r="H119" s="443"/>
      <c r="I119" s="149"/>
      <c r="K119" s="445" t="str">
        <f t="shared" si="24"/>
        <v>Leer</v>
      </c>
      <c r="L119" s="445" t="str">
        <f t="shared" si="25"/>
        <v>Leer</v>
      </c>
      <c r="M119" s="445">
        <f t="shared" si="23"/>
        <v>0</v>
      </c>
      <c r="N119" s="445">
        <f t="shared" si="26"/>
        <v>0</v>
      </c>
      <c r="O119" s="445">
        <f t="shared" si="27"/>
        <v>0</v>
      </c>
      <c r="P119" s="445">
        <f t="shared" si="28"/>
        <v>0</v>
      </c>
      <c r="Q119" s="445">
        <f t="shared" si="29"/>
        <v>0</v>
      </c>
    </row>
    <row r="120" spans="2:17" ht="15" customHeight="1" x14ac:dyDescent="0.3">
      <c r="B120" s="70" t="str">
        <f t="shared" si="22"/>
        <v>!!!</v>
      </c>
      <c r="C120" s="260" t="str">
        <f>IF(ISERROR(IF(LEN(E120)&gt;0,VLOOKUP(TEXT($E120,0),'Angaben Stationen'!$E$14:$J$213,5,0),"")),"?",IF(LEN(E120)&gt;0,VLOOKUP(TEXT($E120,0),'Angaben Stationen'!$E$14:$J$213,5,0),""))</f>
        <v/>
      </c>
      <c r="D120" s="232" t="str">
        <f>IF(ISERROR(IF(LEN(E120)&gt;0,VLOOKUP(TEXT($E120,0),'Angaben Stationen'!$E$14:$J$213,6,0),"")),"STATION IST NICHT VORHANDEN",IF(LEN(E120)&gt;0,VLOOKUP(TEXT($E120,0),'Angaben Stationen'!$E$14:$J$213,6,0),""))</f>
        <v/>
      </c>
      <c r="E120" s="288"/>
      <c r="F120" s="216"/>
      <c r="G120" s="372"/>
      <c r="H120" s="443"/>
      <c r="I120" s="149"/>
      <c r="K120" s="445" t="str">
        <f t="shared" si="24"/>
        <v>Leer</v>
      </c>
      <c r="L120" s="445" t="str">
        <f t="shared" si="25"/>
        <v>Leer</v>
      </c>
      <c r="M120" s="445">
        <f t="shared" si="23"/>
        <v>0</v>
      </c>
      <c r="N120" s="445">
        <f t="shared" si="26"/>
        <v>0</v>
      </c>
      <c r="O120" s="445">
        <f t="shared" si="27"/>
        <v>0</v>
      </c>
      <c r="P120" s="445">
        <f t="shared" si="28"/>
        <v>0</v>
      </c>
      <c r="Q120" s="445">
        <f t="shared" si="29"/>
        <v>0</v>
      </c>
    </row>
    <row r="121" spans="2:17" ht="15" customHeight="1" x14ac:dyDescent="0.3">
      <c r="B121" s="70" t="str">
        <f t="shared" si="22"/>
        <v>!!!</v>
      </c>
      <c r="C121" s="260" t="str">
        <f>IF(ISERROR(IF(LEN(E121)&gt;0,VLOOKUP(TEXT($E121,0),'Angaben Stationen'!$E$14:$J$213,5,0),"")),"?",IF(LEN(E121)&gt;0,VLOOKUP(TEXT($E121,0),'Angaben Stationen'!$E$14:$J$213,5,0),""))</f>
        <v/>
      </c>
      <c r="D121" s="232" t="str">
        <f>IF(ISERROR(IF(LEN(E121)&gt;0,VLOOKUP(TEXT($E121,0),'Angaben Stationen'!$E$14:$J$213,6,0),"")),"STATION IST NICHT VORHANDEN",IF(LEN(E121)&gt;0,VLOOKUP(TEXT($E121,0),'Angaben Stationen'!$E$14:$J$213,6,0),""))</f>
        <v/>
      </c>
      <c r="E121" s="288"/>
      <c r="F121" s="216"/>
      <c r="G121" s="372"/>
      <c r="H121" s="443"/>
      <c r="I121" s="149"/>
      <c r="K121" s="445" t="str">
        <f t="shared" si="24"/>
        <v>Leer</v>
      </c>
      <c r="L121" s="445" t="str">
        <f t="shared" si="25"/>
        <v>Leer</v>
      </c>
      <c r="M121" s="445">
        <f t="shared" si="23"/>
        <v>0</v>
      </c>
      <c r="N121" s="445">
        <f t="shared" si="26"/>
        <v>0</v>
      </c>
      <c r="O121" s="445">
        <f t="shared" si="27"/>
        <v>0</v>
      </c>
      <c r="P121" s="445">
        <f t="shared" si="28"/>
        <v>0</v>
      </c>
      <c r="Q121" s="445">
        <f t="shared" si="29"/>
        <v>0</v>
      </c>
    </row>
    <row r="122" spans="2:17" ht="15" customHeight="1" x14ac:dyDescent="0.3">
      <c r="B122" s="70" t="str">
        <f t="shared" si="22"/>
        <v>!!!</v>
      </c>
      <c r="C122" s="260" t="str">
        <f>IF(ISERROR(IF(LEN(E122)&gt;0,VLOOKUP(TEXT($E122,0),'Angaben Stationen'!$E$14:$J$213,5,0),"")),"?",IF(LEN(E122)&gt;0,VLOOKUP(TEXT($E122,0),'Angaben Stationen'!$E$14:$J$213,5,0),""))</f>
        <v/>
      </c>
      <c r="D122" s="232" t="str">
        <f>IF(ISERROR(IF(LEN(E122)&gt;0,VLOOKUP(TEXT($E122,0),'Angaben Stationen'!$E$14:$J$213,6,0),"")),"STATION IST NICHT VORHANDEN",IF(LEN(E122)&gt;0,VLOOKUP(TEXT($E122,0),'Angaben Stationen'!$E$14:$J$213,6,0),""))</f>
        <v/>
      </c>
      <c r="E122" s="288"/>
      <c r="F122" s="216"/>
      <c r="G122" s="372"/>
      <c r="H122" s="443"/>
      <c r="I122" s="149"/>
      <c r="K122" s="445" t="str">
        <f t="shared" si="24"/>
        <v>Leer</v>
      </c>
      <c r="L122" s="445" t="str">
        <f t="shared" si="25"/>
        <v>Leer</v>
      </c>
      <c r="M122" s="445">
        <f t="shared" si="23"/>
        <v>0</v>
      </c>
      <c r="N122" s="445">
        <f t="shared" si="26"/>
        <v>0</v>
      </c>
      <c r="O122" s="445">
        <f t="shared" si="27"/>
        <v>0</v>
      </c>
      <c r="P122" s="445">
        <f t="shared" si="28"/>
        <v>0</v>
      </c>
      <c r="Q122" s="445">
        <f t="shared" si="29"/>
        <v>0</v>
      </c>
    </row>
    <row r="123" spans="2:17" ht="15" customHeight="1" x14ac:dyDescent="0.3">
      <c r="B123" s="70" t="str">
        <f t="shared" si="22"/>
        <v>!!!</v>
      </c>
      <c r="C123" s="260" t="str">
        <f>IF(ISERROR(IF(LEN(E123)&gt;0,VLOOKUP(TEXT($E123,0),'Angaben Stationen'!$E$14:$J$213,5,0),"")),"?",IF(LEN(E123)&gt;0,VLOOKUP(TEXT($E123,0),'Angaben Stationen'!$E$14:$J$213,5,0),""))</f>
        <v/>
      </c>
      <c r="D123" s="232" t="str">
        <f>IF(ISERROR(IF(LEN(E123)&gt;0,VLOOKUP(TEXT($E123,0),'Angaben Stationen'!$E$14:$J$213,6,0),"")),"STATION IST NICHT VORHANDEN",IF(LEN(E123)&gt;0,VLOOKUP(TEXT($E123,0),'Angaben Stationen'!$E$14:$J$213,6,0),""))</f>
        <v/>
      </c>
      <c r="E123" s="288"/>
      <c r="F123" s="216"/>
      <c r="G123" s="372"/>
      <c r="H123" s="443"/>
      <c r="I123" s="149"/>
      <c r="K123" s="445" t="str">
        <f t="shared" si="24"/>
        <v>Leer</v>
      </c>
      <c r="L123" s="445" t="str">
        <f t="shared" si="25"/>
        <v>Leer</v>
      </c>
      <c r="M123" s="445">
        <f t="shared" si="23"/>
        <v>0</v>
      </c>
      <c r="N123" s="445">
        <f t="shared" si="26"/>
        <v>0</v>
      </c>
      <c r="O123" s="445">
        <f t="shared" si="27"/>
        <v>0</v>
      </c>
      <c r="P123" s="445">
        <f t="shared" si="28"/>
        <v>0</v>
      </c>
      <c r="Q123" s="445">
        <f t="shared" si="29"/>
        <v>0</v>
      </c>
    </row>
    <row r="124" spans="2:17" ht="15" customHeight="1" x14ac:dyDescent="0.3">
      <c r="B124" s="70" t="str">
        <f t="shared" si="22"/>
        <v>!!!</v>
      </c>
      <c r="C124" s="260" t="str">
        <f>IF(ISERROR(IF(LEN(E124)&gt;0,VLOOKUP(TEXT($E124,0),'Angaben Stationen'!$E$14:$J$213,5,0),"")),"?",IF(LEN(E124)&gt;0,VLOOKUP(TEXT($E124,0),'Angaben Stationen'!$E$14:$J$213,5,0),""))</f>
        <v/>
      </c>
      <c r="D124" s="232" t="str">
        <f>IF(ISERROR(IF(LEN(E124)&gt;0,VLOOKUP(TEXT($E124,0),'Angaben Stationen'!$E$14:$J$213,6,0),"")),"STATION IST NICHT VORHANDEN",IF(LEN(E124)&gt;0,VLOOKUP(TEXT($E124,0),'Angaben Stationen'!$E$14:$J$213,6,0),""))</f>
        <v/>
      </c>
      <c r="E124" s="288"/>
      <c r="F124" s="216"/>
      <c r="G124" s="372"/>
      <c r="H124" s="443"/>
      <c r="I124" s="149"/>
      <c r="K124" s="445" t="str">
        <f t="shared" si="24"/>
        <v>Leer</v>
      </c>
      <c r="L124" s="445" t="str">
        <f t="shared" si="25"/>
        <v>Leer</v>
      </c>
      <c r="M124" s="445">
        <f t="shared" si="23"/>
        <v>0</v>
      </c>
      <c r="N124" s="445">
        <f t="shared" si="26"/>
        <v>0</v>
      </c>
      <c r="O124" s="445">
        <f t="shared" si="27"/>
        <v>0</v>
      </c>
      <c r="P124" s="445">
        <f t="shared" si="28"/>
        <v>0</v>
      </c>
      <c r="Q124" s="445">
        <f t="shared" si="29"/>
        <v>0</v>
      </c>
    </row>
    <row r="125" spans="2:17" ht="15" customHeight="1" x14ac:dyDescent="0.3">
      <c r="B125" s="70" t="str">
        <f t="shared" si="22"/>
        <v>!!!</v>
      </c>
      <c r="C125" s="260" t="str">
        <f>IF(ISERROR(IF(LEN(E125)&gt;0,VLOOKUP(TEXT($E125,0),'Angaben Stationen'!$E$14:$J$213,5,0),"")),"?",IF(LEN(E125)&gt;0,VLOOKUP(TEXT($E125,0),'Angaben Stationen'!$E$14:$J$213,5,0),""))</f>
        <v/>
      </c>
      <c r="D125" s="232" t="str">
        <f>IF(ISERROR(IF(LEN(E125)&gt;0,VLOOKUP(TEXT($E125,0),'Angaben Stationen'!$E$14:$J$213,6,0),"")),"STATION IST NICHT VORHANDEN",IF(LEN(E125)&gt;0,VLOOKUP(TEXT($E125,0),'Angaben Stationen'!$E$14:$J$213,6,0),""))</f>
        <v/>
      </c>
      <c r="E125" s="288"/>
      <c r="F125" s="216"/>
      <c r="G125" s="372"/>
      <c r="H125" s="443"/>
      <c r="I125" s="149"/>
      <c r="K125" s="445" t="str">
        <f t="shared" si="24"/>
        <v>Leer</v>
      </c>
      <c r="L125" s="445" t="str">
        <f t="shared" si="25"/>
        <v>Leer</v>
      </c>
      <c r="M125" s="445">
        <f t="shared" si="23"/>
        <v>0</v>
      </c>
      <c r="N125" s="445">
        <f t="shared" si="26"/>
        <v>0</v>
      </c>
      <c r="O125" s="445">
        <f t="shared" si="27"/>
        <v>0</v>
      </c>
      <c r="P125" s="445">
        <f t="shared" si="28"/>
        <v>0</v>
      </c>
      <c r="Q125" s="445">
        <f t="shared" si="29"/>
        <v>0</v>
      </c>
    </row>
    <row r="126" spans="2:17" ht="15" customHeight="1" x14ac:dyDescent="0.3">
      <c r="B126" s="70" t="str">
        <f t="shared" si="22"/>
        <v>!!!</v>
      </c>
      <c r="C126" s="260" t="str">
        <f>IF(ISERROR(IF(LEN(E126)&gt;0,VLOOKUP(TEXT($E126,0),'Angaben Stationen'!$E$14:$J$213,5,0),"")),"?",IF(LEN(E126)&gt;0,VLOOKUP(TEXT($E126,0),'Angaben Stationen'!$E$14:$J$213,5,0),""))</f>
        <v/>
      </c>
      <c r="D126" s="232" t="str">
        <f>IF(ISERROR(IF(LEN(E126)&gt;0,VLOOKUP(TEXT($E126,0),'Angaben Stationen'!$E$14:$J$213,6,0),"")),"STATION IST NICHT VORHANDEN",IF(LEN(E126)&gt;0,VLOOKUP(TEXT($E126,0),'Angaben Stationen'!$E$14:$J$213,6,0),""))</f>
        <v/>
      </c>
      <c r="E126" s="288"/>
      <c r="F126" s="216"/>
      <c r="G126" s="372"/>
      <c r="H126" s="443"/>
      <c r="I126" s="149"/>
      <c r="K126" s="445" t="str">
        <f t="shared" si="24"/>
        <v>Leer</v>
      </c>
      <c r="L126" s="445" t="str">
        <f t="shared" si="25"/>
        <v>Leer</v>
      </c>
      <c r="M126" s="445">
        <f t="shared" si="23"/>
        <v>0</v>
      </c>
      <c r="N126" s="445">
        <f t="shared" si="26"/>
        <v>0</v>
      </c>
      <c r="O126" s="445">
        <f t="shared" si="27"/>
        <v>0</v>
      </c>
      <c r="P126" s="445">
        <f t="shared" si="28"/>
        <v>0</v>
      </c>
      <c r="Q126" s="445">
        <f t="shared" si="29"/>
        <v>0</v>
      </c>
    </row>
    <row r="127" spans="2:17" ht="15" customHeight="1" x14ac:dyDescent="0.3">
      <c r="B127" s="70" t="str">
        <f t="shared" si="22"/>
        <v>!!!</v>
      </c>
      <c r="C127" s="260" t="str">
        <f>IF(ISERROR(IF(LEN(E127)&gt;0,VLOOKUP(TEXT($E127,0),'Angaben Stationen'!$E$14:$J$213,5,0),"")),"?",IF(LEN(E127)&gt;0,VLOOKUP(TEXT($E127,0),'Angaben Stationen'!$E$14:$J$213,5,0),""))</f>
        <v/>
      </c>
      <c r="D127" s="232" t="str">
        <f>IF(ISERROR(IF(LEN(E127)&gt;0,VLOOKUP(TEXT($E127,0),'Angaben Stationen'!$E$14:$J$213,6,0),"")),"STATION IST NICHT VORHANDEN",IF(LEN(E127)&gt;0,VLOOKUP(TEXT($E127,0),'Angaben Stationen'!$E$14:$J$213,6,0),""))</f>
        <v/>
      </c>
      <c r="E127" s="288"/>
      <c r="F127" s="216"/>
      <c r="G127" s="372"/>
      <c r="H127" s="443"/>
      <c r="I127" s="149"/>
      <c r="K127" s="445" t="str">
        <f t="shared" si="24"/>
        <v>Leer</v>
      </c>
      <c r="L127" s="445" t="str">
        <f t="shared" si="25"/>
        <v>Leer</v>
      </c>
      <c r="M127" s="445">
        <f t="shared" si="23"/>
        <v>0</v>
      </c>
      <c r="N127" s="445">
        <f t="shared" si="26"/>
        <v>0</v>
      </c>
      <c r="O127" s="445">
        <f t="shared" si="27"/>
        <v>0</v>
      </c>
      <c r="P127" s="445">
        <f t="shared" si="28"/>
        <v>0</v>
      </c>
      <c r="Q127" s="445">
        <f t="shared" si="29"/>
        <v>0</v>
      </c>
    </row>
    <row r="128" spans="2:17" ht="15" customHeight="1" x14ac:dyDescent="0.3">
      <c r="B128" s="70" t="str">
        <f t="shared" si="22"/>
        <v>!!!</v>
      </c>
      <c r="C128" s="260" t="str">
        <f>IF(ISERROR(IF(LEN(E128)&gt;0,VLOOKUP(TEXT($E128,0),'Angaben Stationen'!$E$14:$J$213,5,0),"")),"?",IF(LEN(E128)&gt;0,VLOOKUP(TEXT($E128,0),'Angaben Stationen'!$E$14:$J$213,5,0),""))</f>
        <v/>
      </c>
      <c r="D128" s="232" t="str">
        <f>IF(ISERROR(IF(LEN(E128)&gt;0,VLOOKUP(TEXT($E128,0),'Angaben Stationen'!$E$14:$J$213,6,0),"")),"STATION IST NICHT VORHANDEN",IF(LEN(E128)&gt;0,VLOOKUP(TEXT($E128,0),'Angaben Stationen'!$E$14:$J$213,6,0),""))</f>
        <v/>
      </c>
      <c r="E128" s="288"/>
      <c r="F128" s="216"/>
      <c r="G128" s="372"/>
      <c r="H128" s="443"/>
      <c r="I128" s="149"/>
      <c r="K128" s="445" t="str">
        <f t="shared" si="24"/>
        <v>Leer</v>
      </c>
      <c r="L128" s="445" t="str">
        <f t="shared" si="25"/>
        <v>Leer</v>
      </c>
      <c r="M128" s="445">
        <f t="shared" si="23"/>
        <v>0</v>
      </c>
      <c r="N128" s="445">
        <f t="shared" si="26"/>
        <v>0</v>
      </c>
      <c r="O128" s="445">
        <f t="shared" si="27"/>
        <v>0</v>
      </c>
      <c r="P128" s="445">
        <f t="shared" si="28"/>
        <v>0</v>
      </c>
      <c r="Q128" s="445">
        <f t="shared" si="29"/>
        <v>0</v>
      </c>
    </row>
    <row r="129" spans="2:17" ht="15" customHeight="1" x14ac:dyDescent="0.3">
      <c r="B129" s="70" t="str">
        <f t="shared" si="22"/>
        <v>!!!</v>
      </c>
      <c r="C129" s="260" t="str">
        <f>IF(ISERROR(IF(LEN(E129)&gt;0,VLOOKUP(TEXT($E129,0),'Angaben Stationen'!$E$14:$J$213,5,0),"")),"?",IF(LEN(E129)&gt;0,VLOOKUP(TEXT($E129,0),'Angaben Stationen'!$E$14:$J$213,5,0),""))</f>
        <v/>
      </c>
      <c r="D129" s="232" t="str">
        <f>IF(ISERROR(IF(LEN(E129)&gt;0,VLOOKUP(TEXT($E129,0),'Angaben Stationen'!$E$14:$J$213,6,0),"")),"STATION IST NICHT VORHANDEN",IF(LEN(E129)&gt;0,VLOOKUP(TEXT($E129,0),'Angaben Stationen'!$E$14:$J$213,6,0),""))</f>
        <v/>
      </c>
      <c r="E129" s="288"/>
      <c r="F129" s="216"/>
      <c r="G129" s="372"/>
      <c r="H129" s="443"/>
      <c r="I129" s="149"/>
      <c r="K129" s="445" t="str">
        <f t="shared" si="24"/>
        <v>Leer</v>
      </c>
      <c r="L129" s="445" t="str">
        <f t="shared" si="25"/>
        <v>Leer</v>
      </c>
      <c r="M129" s="445">
        <f t="shared" si="23"/>
        <v>0</v>
      </c>
      <c r="N129" s="445">
        <f t="shared" si="26"/>
        <v>0</v>
      </c>
      <c r="O129" s="445">
        <f t="shared" si="27"/>
        <v>0</v>
      </c>
      <c r="P129" s="445">
        <f t="shared" si="28"/>
        <v>0</v>
      </c>
      <c r="Q129" s="445">
        <f t="shared" si="29"/>
        <v>0</v>
      </c>
    </row>
    <row r="130" spans="2:17" ht="15" customHeight="1" x14ac:dyDescent="0.3">
      <c r="B130" s="70" t="str">
        <f t="shared" si="22"/>
        <v>!!!</v>
      </c>
      <c r="C130" s="260" t="str">
        <f>IF(ISERROR(IF(LEN(E130)&gt;0,VLOOKUP(TEXT($E130,0),'Angaben Stationen'!$E$14:$J$213,5,0),"")),"?",IF(LEN(E130)&gt;0,VLOOKUP(TEXT($E130,0),'Angaben Stationen'!$E$14:$J$213,5,0),""))</f>
        <v/>
      </c>
      <c r="D130" s="232" t="str">
        <f>IF(ISERROR(IF(LEN(E130)&gt;0,VLOOKUP(TEXT($E130,0),'Angaben Stationen'!$E$14:$J$213,6,0),"")),"STATION IST NICHT VORHANDEN",IF(LEN(E130)&gt;0,VLOOKUP(TEXT($E130,0),'Angaben Stationen'!$E$14:$J$213,6,0),""))</f>
        <v/>
      </c>
      <c r="E130" s="288"/>
      <c r="F130" s="216"/>
      <c r="G130" s="372"/>
      <c r="H130" s="443"/>
      <c r="I130" s="149"/>
      <c r="K130" s="445" t="str">
        <f t="shared" si="24"/>
        <v>Leer</v>
      </c>
      <c r="L130" s="445" t="str">
        <f t="shared" si="25"/>
        <v>Leer</v>
      </c>
      <c r="M130" s="445">
        <f t="shared" si="23"/>
        <v>0</v>
      </c>
      <c r="N130" s="445">
        <f t="shared" si="26"/>
        <v>0</v>
      </c>
      <c r="O130" s="445">
        <f t="shared" si="27"/>
        <v>0</v>
      </c>
      <c r="P130" s="445">
        <f t="shared" si="28"/>
        <v>0</v>
      </c>
      <c r="Q130" s="445">
        <f t="shared" si="29"/>
        <v>0</v>
      </c>
    </row>
    <row r="131" spans="2:17" ht="15" customHeight="1" x14ac:dyDescent="0.3">
      <c r="B131" s="70" t="str">
        <f t="shared" si="22"/>
        <v>!!!</v>
      </c>
      <c r="C131" s="260" t="str">
        <f>IF(ISERROR(IF(LEN(E131)&gt;0,VLOOKUP(TEXT($E131,0),'Angaben Stationen'!$E$14:$J$213,5,0),"")),"?",IF(LEN(E131)&gt;0,VLOOKUP(TEXT($E131,0),'Angaben Stationen'!$E$14:$J$213,5,0),""))</f>
        <v/>
      </c>
      <c r="D131" s="232" t="str">
        <f>IF(ISERROR(IF(LEN(E131)&gt;0,VLOOKUP(TEXT($E131,0),'Angaben Stationen'!$E$14:$J$213,6,0),"")),"STATION IST NICHT VORHANDEN",IF(LEN(E131)&gt;0,VLOOKUP(TEXT($E131,0),'Angaben Stationen'!$E$14:$J$213,6,0),""))</f>
        <v/>
      </c>
      <c r="E131" s="288"/>
      <c r="F131" s="216"/>
      <c r="G131" s="372"/>
      <c r="H131" s="443"/>
      <c r="I131" s="149"/>
      <c r="K131" s="445" t="str">
        <f t="shared" si="24"/>
        <v>Leer</v>
      </c>
      <c r="L131" s="445" t="str">
        <f t="shared" si="25"/>
        <v>Leer</v>
      </c>
      <c r="M131" s="445">
        <f t="shared" si="23"/>
        <v>0</v>
      </c>
      <c r="N131" s="445">
        <f t="shared" si="26"/>
        <v>0</v>
      </c>
      <c r="O131" s="445">
        <f t="shared" si="27"/>
        <v>0</v>
      </c>
      <c r="P131" s="445">
        <f t="shared" si="28"/>
        <v>0</v>
      </c>
      <c r="Q131" s="445">
        <f t="shared" si="29"/>
        <v>0</v>
      </c>
    </row>
    <row r="132" spans="2:17" ht="15" customHeight="1" x14ac:dyDescent="0.3">
      <c r="B132" s="70" t="str">
        <f t="shared" si="22"/>
        <v>!!!</v>
      </c>
      <c r="C132" s="260" t="str">
        <f>IF(ISERROR(IF(LEN(E132)&gt;0,VLOOKUP(TEXT($E132,0),'Angaben Stationen'!$E$14:$J$213,5,0),"")),"?",IF(LEN(E132)&gt;0,VLOOKUP(TEXT($E132,0),'Angaben Stationen'!$E$14:$J$213,5,0),""))</f>
        <v/>
      </c>
      <c r="D132" s="232" t="str">
        <f>IF(ISERROR(IF(LEN(E132)&gt;0,VLOOKUP(TEXT($E132,0),'Angaben Stationen'!$E$14:$J$213,6,0),"")),"STATION IST NICHT VORHANDEN",IF(LEN(E132)&gt;0,VLOOKUP(TEXT($E132,0),'Angaben Stationen'!$E$14:$J$213,6,0),""))</f>
        <v/>
      </c>
      <c r="E132" s="288"/>
      <c r="F132" s="216"/>
      <c r="G132" s="372"/>
      <c r="H132" s="443"/>
      <c r="I132" s="149"/>
      <c r="K132" s="445" t="str">
        <f t="shared" si="24"/>
        <v>Leer</v>
      </c>
      <c r="L132" s="445" t="str">
        <f t="shared" si="25"/>
        <v>Leer</v>
      </c>
      <c r="M132" s="445">
        <f t="shared" si="23"/>
        <v>0</v>
      </c>
      <c r="N132" s="445">
        <f t="shared" si="26"/>
        <v>0</v>
      </c>
      <c r="O132" s="445">
        <f t="shared" si="27"/>
        <v>0</v>
      </c>
      <c r="P132" s="445">
        <f t="shared" si="28"/>
        <v>0</v>
      </c>
      <c r="Q132" s="445">
        <f t="shared" si="29"/>
        <v>0</v>
      </c>
    </row>
    <row r="133" spans="2:17" ht="15" customHeight="1" x14ac:dyDescent="0.3">
      <c r="B133" s="70" t="str">
        <f t="shared" si="22"/>
        <v>!!!</v>
      </c>
      <c r="C133" s="260" t="str">
        <f>IF(ISERROR(IF(LEN(E133)&gt;0,VLOOKUP(TEXT($E133,0),'Angaben Stationen'!$E$14:$J$213,5,0),"")),"?",IF(LEN(E133)&gt;0,VLOOKUP(TEXT($E133,0),'Angaben Stationen'!$E$14:$J$213,5,0),""))</f>
        <v/>
      </c>
      <c r="D133" s="232" t="str">
        <f>IF(ISERROR(IF(LEN(E133)&gt;0,VLOOKUP(TEXT($E133,0),'Angaben Stationen'!$E$14:$J$213,6,0),"")),"STATION IST NICHT VORHANDEN",IF(LEN(E133)&gt;0,VLOOKUP(TEXT($E133,0),'Angaben Stationen'!$E$14:$J$213,6,0),""))</f>
        <v/>
      </c>
      <c r="E133" s="288"/>
      <c r="F133" s="216"/>
      <c r="G133" s="372"/>
      <c r="H133" s="443"/>
      <c r="I133" s="149"/>
      <c r="K133" s="445" t="str">
        <f t="shared" si="24"/>
        <v>Leer</v>
      </c>
      <c r="L133" s="445" t="str">
        <f t="shared" si="25"/>
        <v>Leer</v>
      </c>
      <c r="M133" s="445">
        <f t="shared" si="23"/>
        <v>0</v>
      </c>
      <c r="N133" s="445">
        <f t="shared" si="26"/>
        <v>0</v>
      </c>
      <c r="O133" s="445">
        <f t="shared" si="27"/>
        <v>0</v>
      </c>
      <c r="P133" s="445">
        <f t="shared" si="28"/>
        <v>0</v>
      </c>
      <c r="Q133" s="445">
        <f t="shared" si="29"/>
        <v>0</v>
      </c>
    </row>
    <row r="134" spans="2:17" ht="15" customHeight="1" x14ac:dyDescent="0.3">
      <c r="B134" s="70" t="str">
        <f t="shared" si="22"/>
        <v>!!!</v>
      </c>
      <c r="C134" s="260" t="str">
        <f>IF(ISERROR(IF(LEN(E134)&gt;0,VLOOKUP(TEXT($E134,0),'Angaben Stationen'!$E$14:$J$213,5,0),"")),"?",IF(LEN(E134)&gt;0,VLOOKUP(TEXT($E134,0),'Angaben Stationen'!$E$14:$J$213,5,0),""))</f>
        <v/>
      </c>
      <c r="D134" s="232" t="str">
        <f>IF(ISERROR(IF(LEN(E134)&gt;0,VLOOKUP(TEXT($E134,0),'Angaben Stationen'!$E$14:$J$213,6,0),"")),"STATION IST NICHT VORHANDEN",IF(LEN(E134)&gt;0,VLOOKUP(TEXT($E134,0),'Angaben Stationen'!$E$14:$J$213,6,0),""))</f>
        <v/>
      </c>
      <c r="E134" s="288"/>
      <c r="F134" s="216"/>
      <c r="G134" s="372"/>
      <c r="H134" s="443"/>
      <c r="I134" s="149"/>
      <c r="K134" s="445" t="str">
        <f t="shared" si="24"/>
        <v>Leer</v>
      </c>
      <c r="L134" s="445" t="str">
        <f t="shared" si="25"/>
        <v>Leer</v>
      </c>
      <c r="M134" s="445">
        <f t="shared" si="23"/>
        <v>0</v>
      </c>
      <c r="N134" s="445">
        <f t="shared" si="26"/>
        <v>0</v>
      </c>
      <c r="O134" s="445">
        <f t="shared" si="27"/>
        <v>0</v>
      </c>
      <c r="P134" s="445">
        <f t="shared" si="28"/>
        <v>0</v>
      </c>
      <c r="Q134" s="445">
        <f t="shared" si="29"/>
        <v>0</v>
      </c>
    </row>
    <row r="135" spans="2:17" ht="15" customHeight="1" x14ac:dyDescent="0.3">
      <c r="B135" s="70" t="str">
        <f t="shared" si="22"/>
        <v>!!!</v>
      </c>
      <c r="C135" s="260" t="str">
        <f>IF(ISERROR(IF(LEN(E135)&gt;0,VLOOKUP(TEXT($E135,0),'Angaben Stationen'!$E$14:$J$213,5,0),"")),"?",IF(LEN(E135)&gt;0,VLOOKUP(TEXT($E135,0),'Angaben Stationen'!$E$14:$J$213,5,0),""))</f>
        <v/>
      </c>
      <c r="D135" s="232" t="str">
        <f>IF(ISERROR(IF(LEN(E135)&gt;0,VLOOKUP(TEXT($E135,0),'Angaben Stationen'!$E$14:$J$213,6,0),"")),"STATION IST NICHT VORHANDEN",IF(LEN(E135)&gt;0,VLOOKUP(TEXT($E135,0),'Angaben Stationen'!$E$14:$J$213,6,0),""))</f>
        <v/>
      </c>
      <c r="E135" s="288"/>
      <c r="F135" s="216"/>
      <c r="G135" s="372"/>
      <c r="H135" s="443"/>
      <c r="I135" s="149"/>
      <c r="K135" s="445" t="str">
        <f t="shared" si="24"/>
        <v>Leer</v>
      </c>
      <c r="L135" s="445" t="str">
        <f t="shared" si="25"/>
        <v>Leer</v>
      </c>
      <c r="M135" s="445">
        <f t="shared" si="23"/>
        <v>0</v>
      </c>
      <c r="N135" s="445">
        <f t="shared" si="26"/>
        <v>0</v>
      </c>
      <c r="O135" s="445">
        <f t="shared" si="27"/>
        <v>0</v>
      </c>
      <c r="P135" s="445">
        <f t="shared" si="28"/>
        <v>0</v>
      </c>
      <c r="Q135" s="445">
        <f t="shared" si="29"/>
        <v>0</v>
      </c>
    </row>
    <row r="136" spans="2:17" ht="15" customHeight="1" x14ac:dyDescent="0.3">
      <c r="B136" s="70" t="str">
        <f t="shared" si="22"/>
        <v>!!!</v>
      </c>
      <c r="C136" s="260" t="str">
        <f>IF(ISERROR(IF(LEN(E136)&gt;0,VLOOKUP(TEXT($E136,0),'Angaben Stationen'!$E$14:$J$213,5,0),"")),"?",IF(LEN(E136)&gt;0,VLOOKUP(TEXT($E136,0),'Angaben Stationen'!$E$14:$J$213,5,0),""))</f>
        <v/>
      </c>
      <c r="D136" s="232" t="str">
        <f>IF(ISERROR(IF(LEN(E136)&gt;0,VLOOKUP(TEXT($E136,0),'Angaben Stationen'!$E$14:$J$213,6,0),"")),"STATION IST NICHT VORHANDEN",IF(LEN(E136)&gt;0,VLOOKUP(TEXT($E136,0),'Angaben Stationen'!$E$14:$J$213,6,0),""))</f>
        <v/>
      </c>
      <c r="E136" s="288"/>
      <c r="F136" s="216"/>
      <c r="G136" s="372"/>
      <c r="H136" s="443"/>
      <c r="I136" s="149"/>
      <c r="K136" s="445" t="str">
        <f t="shared" si="24"/>
        <v>Leer</v>
      </c>
      <c r="L136" s="445" t="str">
        <f t="shared" si="25"/>
        <v>Leer</v>
      </c>
      <c r="M136" s="445">
        <f t="shared" si="23"/>
        <v>0</v>
      </c>
      <c r="N136" s="445">
        <f t="shared" si="26"/>
        <v>0</v>
      </c>
      <c r="O136" s="445">
        <f t="shared" si="27"/>
        <v>0</v>
      </c>
      <c r="P136" s="445">
        <f t="shared" si="28"/>
        <v>0</v>
      </c>
      <c r="Q136" s="445">
        <f t="shared" si="29"/>
        <v>0</v>
      </c>
    </row>
    <row r="137" spans="2:17" ht="15" customHeight="1" x14ac:dyDescent="0.3">
      <c r="B137" s="70" t="str">
        <f t="shared" si="22"/>
        <v>!!!</v>
      </c>
      <c r="C137" s="260" t="str">
        <f>IF(ISERROR(IF(LEN(E137)&gt;0,VLOOKUP(TEXT($E137,0),'Angaben Stationen'!$E$14:$J$213,5,0),"")),"?",IF(LEN(E137)&gt;0,VLOOKUP(TEXT($E137,0),'Angaben Stationen'!$E$14:$J$213,5,0),""))</f>
        <v/>
      </c>
      <c r="D137" s="232" t="str">
        <f>IF(ISERROR(IF(LEN(E137)&gt;0,VLOOKUP(TEXT($E137,0),'Angaben Stationen'!$E$14:$J$213,6,0),"")),"STATION IST NICHT VORHANDEN",IF(LEN(E137)&gt;0,VLOOKUP(TEXT($E137,0),'Angaben Stationen'!$E$14:$J$213,6,0),""))</f>
        <v/>
      </c>
      <c r="E137" s="288"/>
      <c r="F137" s="216"/>
      <c r="G137" s="372"/>
      <c r="H137" s="443"/>
      <c r="I137" s="149"/>
      <c r="K137" s="445" t="str">
        <f t="shared" si="24"/>
        <v>Leer</v>
      </c>
      <c r="L137" s="445" t="str">
        <f t="shared" si="25"/>
        <v>Leer</v>
      </c>
      <c r="M137" s="445">
        <f t="shared" si="23"/>
        <v>0</v>
      </c>
      <c r="N137" s="445">
        <f t="shared" si="26"/>
        <v>0</v>
      </c>
      <c r="O137" s="445">
        <f t="shared" si="27"/>
        <v>0</v>
      </c>
      <c r="P137" s="445">
        <f t="shared" si="28"/>
        <v>0</v>
      </c>
      <c r="Q137" s="445">
        <f t="shared" si="29"/>
        <v>0</v>
      </c>
    </row>
    <row r="138" spans="2:17" ht="15" customHeight="1" x14ac:dyDescent="0.3">
      <c r="B138" s="70" t="str">
        <f t="shared" si="22"/>
        <v>!!!</v>
      </c>
      <c r="C138" s="260" t="str">
        <f>IF(ISERROR(IF(LEN(E138)&gt;0,VLOOKUP(TEXT($E138,0),'Angaben Stationen'!$E$14:$J$213,5,0),"")),"?",IF(LEN(E138)&gt;0,VLOOKUP(TEXT($E138,0),'Angaben Stationen'!$E$14:$J$213,5,0),""))</f>
        <v/>
      </c>
      <c r="D138" s="232" t="str">
        <f>IF(ISERROR(IF(LEN(E138)&gt;0,VLOOKUP(TEXT($E138,0),'Angaben Stationen'!$E$14:$J$213,6,0),"")),"STATION IST NICHT VORHANDEN",IF(LEN(E138)&gt;0,VLOOKUP(TEXT($E138,0),'Angaben Stationen'!$E$14:$J$213,6,0),""))</f>
        <v/>
      </c>
      <c r="E138" s="288"/>
      <c r="F138" s="216"/>
      <c r="G138" s="372"/>
      <c r="H138" s="443"/>
      <c r="I138" s="149"/>
      <c r="K138" s="445" t="str">
        <f t="shared" si="24"/>
        <v>Leer</v>
      </c>
      <c r="L138" s="445" t="str">
        <f t="shared" si="25"/>
        <v>Leer</v>
      </c>
      <c r="M138" s="445">
        <f t="shared" si="23"/>
        <v>0</v>
      </c>
      <c r="N138" s="445">
        <f t="shared" si="26"/>
        <v>0</v>
      </c>
      <c r="O138" s="445">
        <f t="shared" si="27"/>
        <v>0</v>
      </c>
      <c r="P138" s="445">
        <f t="shared" si="28"/>
        <v>0</v>
      </c>
      <c r="Q138" s="445">
        <f t="shared" si="29"/>
        <v>0</v>
      </c>
    </row>
    <row r="139" spans="2:17" ht="15" customHeight="1" x14ac:dyDescent="0.3">
      <c r="B139" s="70" t="str">
        <f t="shared" si="22"/>
        <v>!!!</v>
      </c>
      <c r="C139" s="260" t="str">
        <f>IF(ISERROR(IF(LEN(E139)&gt;0,VLOOKUP(TEXT($E139,0),'Angaben Stationen'!$E$14:$J$213,5,0),"")),"?",IF(LEN(E139)&gt;0,VLOOKUP(TEXT($E139,0),'Angaben Stationen'!$E$14:$J$213,5,0),""))</f>
        <v/>
      </c>
      <c r="D139" s="232" t="str">
        <f>IF(ISERROR(IF(LEN(E139)&gt;0,VLOOKUP(TEXT($E139,0),'Angaben Stationen'!$E$14:$J$213,6,0),"")),"STATION IST NICHT VORHANDEN",IF(LEN(E139)&gt;0,VLOOKUP(TEXT($E139,0),'Angaben Stationen'!$E$14:$J$213,6,0),""))</f>
        <v/>
      </c>
      <c r="E139" s="288"/>
      <c r="F139" s="216"/>
      <c r="G139" s="372"/>
      <c r="H139" s="443"/>
      <c r="I139" s="149"/>
      <c r="K139" s="445" t="str">
        <f t="shared" si="24"/>
        <v>Leer</v>
      </c>
      <c r="L139" s="445" t="str">
        <f t="shared" si="25"/>
        <v>Leer</v>
      </c>
      <c r="M139" s="445">
        <f t="shared" si="23"/>
        <v>0</v>
      </c>
      <c r="N139" s="445">
        <f t="shared" si="26"/>
        <v>0</v>
      </c>
      <c r="O139" s="445">
        <f t="shared" si="27"/>
        <v>0</v>
      </c>
      <c r="P139" s="445">
        <f t="shared" si="28"/>
        <v>0</v>
      </c>
      <c r="Q139" s="445">
        <f t="shared" si="29"/>
        <v>0</v>
      </c>
    </row>
    <row r="140" spans="2:17" ht="15" customHeight="1" x14ac:dyDescent="0.3">
      <c r="B140" s="70" t="str">
        <f t="shared" si="22"/>
        <v>!!!</v>
      </c>
      <c r="C140" s="260" t="str">
        <f>IF(ISERROR(IF(LEN(E140)&gt;0,VLOOKUP(TEXT($E140,0),'Angaben Stationen'!$E$14:$J$213,5,0),"")),"?",IF(LEN(E140)&gt;0,VLOOKUP(TEXT($E140,0),'Angaben Stationen'!$E$14:$J$213,5,0),""))</f>
        <v/>
      </c>
      <c r="D140" s="232" t="str">
        <f>IF(ISERROR(IF(LEN(E140)&gt;0,VLOOKUP(TEXT($E140,0),'Angaben Stationen'!$E$14:$J$213,6,0),"")),"STATION IST NICHT VORHANDEN",IF(LEN(E140)&gt;0,VLOOKUP(TEXT($E140,0),'Angaben Stationen'!$E$14:$J$213,6,0),""))</f>
        <v/>
      </c>
      <c r="E140" s="288"/>
      <c r="F140" s="216"/>
      <c r="G140" s="372"/>
      <c r="H140" s="443"/>
      <c r="I140" s="149"/>
      <c r="K140" s="445" t="str">
        <f t="shared" si="24"/>
        <v>Leer</v>
      </c>
      <c r="L140" s="445" t="str">
        <f t="shared" si="25"/>
        <v>Leer</v>
      </c>
      <c r="M140" s="445">
        <f t="shared" si="23"/>
        <v>0</v>
      </c>
      <c r="N140" s="445">
        <f t="shared" si="26"/>
        <v>0</v>
      </c>
      <c r="O140" s="445">
        <f t="shared" si="27"/>
        <v>0</v>
      </c>
      <c r="P140" s="445">
        <f t="shared" si="28"/>
        <v>0</v>
      </c>
      <c r="Q140" s="445">
        <f t="shared" si="29"/>
        <v>0</v>
      </c>
    </row>
    <row r="141" spans="2:17" ht="15" customHeight="1" x14ac:dyDescent="0.3">
      <c r="B141" s="70" t="str">
        <f t="shared" si="22"/>
        <v>!!!</v>
      </c>
      <c r="C141" s="260" t="str">
        <f>IF(ISERROR(IF(LEN(E141)&gt;0,VLOOKUP(TEXT($E141,0),'Angaben Stationen'!$E$14:$J$213,5,0),"")),"?",IF(LEN(E141)&gt;0,VLOOKUP(TEXT($E141,0),'Angaben Stationen'!$E$14:$J$213,5,0),""))</f>
        <v/>
      </c>
      <c r="D141" s="232" t="str">
        <f>IF(ISERROR(IF(LEN(E141)&gt;0,VLOOKUP(TEXT($E141,0),'Angaben Stationen'!$E$14:$J$213,6,0),"")),"STATION IST NICHT VORHANDEN",IF(LEN(E141)&gt;0,VLOOKUP(TEXT($E141,0),'Angaben Stationen'!$E$14:$J$213,6,0),""))</f>
        <v/>
      </c>
      <c r="E141" s="288"/>
      <c r="F141" s="216"/>
      <c r="G141" s="372"/>
      <c r="H141" s="443"/>
      <c r="I141" s="149"/>
      <c r="K141" s="445" t="str">
        <f t="shared" si="24"/>
        <v>Leer</v>
      </c>
      <c r="L141" s="445" t="str">
        <f t="shared" si="25"/>
        <v>Leer</v>
      </c>
      <c r="M141" s="445">
        <f t="shared" si="23"/>
        <v>0</v>
      </c>
      <c r="N141" s="445">
        <f t="shared" si="26"/>
        <v>0</v>
      </c>
      <c r="O141" s="445">
        <f t="shared" si="27"/>
        <v>0</v>
      </c>
      <c r="P141" s="445">
        <f t="shared" si="28"/>
        <v>0</v>
      </c>
      <c r="Q141" s="445">
        <f t="shared" si="29"/>
        <v>0</v>
      </c>
    </row>
    <row r="142" spans="2:17" ht="15" customHeight="1" x14ac:dyDescent="0.3">
      <c r="B142" s="70" t="str">
        <f t="shared" si="22"/>
        <v>!!!</v>
      </c>
      <c r="C142" s="260" t="str">
        <f>IF(ISERROR(IF(LEN(E142)&gt;0,VLOOKUP(TEXT($E142,0),'Angaben Stationen'!$E$14:$J$213,5,0),"")),"?",IF(LEN(E142)&gt;0,VLOOKUP(TEXT($E142,0),'Angaben Stationen'!$E$14:$J$213,5,0),""))</f>
        <v/>
      </c>
      <c r="D142" s="232" t="str">
        <f>IF(ISERROR(IF(LEN(E142)&gt;0,VLOOKUP(TEXT($E142,0),'Angaben Stationen'!$E$14:$J$213,6,0),"")),"STATION IST NICHT VORHANDEN",IF(LEN(E142)&gt;0,VLOOKUP(TEXT($E142,0),'Angaben Stationen'!$E$14:$J$213,6,0),""))</f>
        <v/>
      </c>
      <c r="E142" s="288"/>
      <c r="F142" s="216"/>
      <c r="G142" s="372"/>
      <c r="H142" s="443"/>
      <c r="I142" s="149"/>
      <c r="K142" s="445" t="str">
        <f t="shared" si="24"/>
        <v>Leer</v>
      </c>
      <c r="L142" s="445" t="str">
        <f t="shared" si="25"/>
        <v>Leer</v>
      </c>
      <c r="M142" s="445">
        <f t="shared" si="23"/>
        <v>0</v>
      </c>
      <c r="N142" s="445">
        <f t="shared" si="26"/>
        <v>0</v>
      </c>
      <c r="O142" s="445">
        <f t="shared" si="27"/>
        <v>0</v>
      </c>
      <c r="P142" s="445">
        <f t="shared" si="28"/>
        <v>0</v>
      </c>
      <c r="Q142" s="445">
        <f t="shared" si="29"/>
        <v>0</v>
      </c>
    </row>
    <row r="143" spans="2:17" ht="15" customHeight="1" x14ac:dyDescent="0.3">
      <c r="B143" s="70" t="str">
        <f t="shared" si="22"/>
        <v>!!!</v>
      </c>
      <c r="C143" s="260" t="str">
        <f>IF(ISERROR(IF(LEN(E143)&gt;0,VLOOKUP(TEXT($E143,0),'Angaben Stationen'!$E$14:$J$213,5,0),"")),"?",IF(LEN(E143)&gt;0,VLOOKUP(TEXT($E143,0),'Angaben Stationen'!$E$14:$J$213,5,0),""))</f>
        <v/>
      </c>
      <c r="D143" s="232" t="str">
        <f>IF(ISERROR(IF(LEN(E143)&gt;0,VLOOKUP(TEXT($E143,0),'Angaben Stationen'!$E$14:$J$213,6,0),"")),"STATION IST NICHT VORHANDEN",IF(LEN(E143)&gt;0,VLOOKUP(TEXT($E143,0),'Angaben Stationen'!$E$14:$J$213,6,0),""))</f>
        <v/>
      </c>
      <c r="E143" s="288"/>
      <c r="F143" s="216"/>
      <c r="G143" s="372"/>
      <c r="H143" s="443"/>
      <c r="I143" s="149"/>
      <c r="K143" s="445" t="str">
        <f t="shared" si="24"/>
        <v>Leer</v>
      </c>
      <c r="L143" s="445" t="str">
        <f t="shared" si="25"/>
        <v>Leer</v>
      </c>
      <c r="M143" s="445">
        <f t="shared" si="23"/>
        <v>0</v>
      </c>
      <c r="N143" s="445">
        <f t="shared" si="26"/>
        <v>0</v>
      </c>
      <c r="O143" s="445">
        <f t="shared" si="27"/>
        <v>0</v>
      </c>
      <c r="P143" s="445">
        <f t="shared" si="28"/>
        <v>0</v>
      </c>
      <c r="Q143" s="445">
        <f t="shared" si="29"/>
        <v>0</v>
      </c>
    </row>
    <row r="144" spans="2:17" ht="15" customHeight="1" x14ac:dyDescent="0.3">
      <c r="B144" s="70" t="str">
        <f t="shared" si="22"/>
        <v>!!!</v>
      </c>
      <c r="C144" s="260" t="str">
        <f>IF(ISERROR(IF(LEN(E144)&gt;0,VLOOKUP(TEXT($E144,0),'Angaben Stationen'!$E$14:$J$213,5,0),"")),"?",IF(LEN(E144)&gt;0,VLOOKUP(TEXT($E144,0),'Angaben Stationen'!$E$14:$J$213,5,0),""))</f>
        <v/>
      </c>
      <c r="D144" s="232" t="str">
        <f>IF(ISERROR(IF(LEN(E144)&gt;0,VLOOKUP(TEXT($E144,0),'Angaben Stationen'!$E$14:$J$213,6,0),"")),"STATION IST NICHT VORHANDEN",IF(LEN(E144)&gt;0,VLOOKUP(TEXT($E144,0),'Angaben Stationen'!$E$14:$J$213,6,0),""))</f>
        <v/>
      </c>
      <c r="E144" s="288"/>
      <c r="F144" s="216"/>
      <c r="G144" s="372"/>
      <c r="H144" s="443"/>
      <c r="I144" s="149"/>
      <c r="K144" s="445" t="str">
        <f t="shared" ref="K144:K175" si="30">IF(LEN(E144)&gt;0,"Typ","Leer")</f>
        <v>Leer</v>
      </c>
      <c r="L144" s="445" t="str">
        <f t="shared" ref="L144:L175" si="31">IF(LEN(E144)&gt;0,"Schwerpunkt","Leer")</f>
        <v>Leer</v>
      </c>
      <c r="M144" s="445">
        <f t="shared" si="23"/>
        <v>0</v>
      </c>
      <c r="N144" s="445">
        <f t="shared" ref="N144:N175" si="32">IF(LEN(E144)&gt;0,1,0)</f>
        <v>0</v>
      </c>
      <c r="O144" s="445">
        <f t="shared" ref="O144:O175" si="33">IF(LEN(F144)&gt;0,1,0)</f>
        <v>0</v>
      </c>
      <c r="P144" s="445">
        <f t="shared" ref="P144:P175" si="34">IF(LEN(G144)&gt;0,1,0)</f>
        <v>0</v>
      </c>
      <c r="Q144" s="445">
        <f t="shared" ref="Q144:Q175" si="35">IF(LEN(H144)&gt;0,1,0)</f>
        <v>0</v>
      </c>
    </row>
    <row r="145" spans="2:17" ht="15" customHeight="1" x14ac:dyDescent="0.3">
      <c r="B145" s="70" t="str">
        <f t="shared" ref="B145:B208" si="36">IF(SUM(N145:P145)&lt;3,"!!!","")</f>
        <v>!!!</v>
      </c>
      <c r="C145" s="260" t="str">
        <f>IF(ISERROR(IF(LEN(E145)&gt;0,VLOOKUP(TEXT($E145,0),'Angaben Stationen'!$E$14:$J$213,5,0),"")),"?",IF(LEN(E145)&gt;0,VLOOKUP(TEXT($E145,0),'Angaben Stationen'!$E$14:$J$213,5,0),""))</f>
        <v/>
      </c>
      <c r="D145" s="232" t="str">
        <f>IF(ISERROR(IF(LEN(E145)&gt;0,VLOOKUP(TEXT($E145,0),'Angaben Stationen'!$E$14:$J$213,6,0),"")),"STATION IST NICHT VORHANDEN",IF(LEN(E145)&gt;0,VLOOKUP(TEXT($E145,0),'Angaben Stationen'!$E$14:$J$213,6,0),""))</f>
        <v/>
      </c>
      <c r="E145" s="288"/>
      <c r="F145" s="216"/>
      <c r="G145" s="372"/>
      <c r="H145" s="443"/>
      <c r="I145" s="149"/>
      <c r="K145" s="445" t="str">
        <f t="shared" si="30"/>
        <v>Leer</v>
      </c>
      <c r="L145" s="445" t="str">
        <f t="shared" si="31"/>
        <v>Leer</v>
      </c>
      <c r="M145" s="445">
        <f t="shared" ref="M145:M208" si="37">IF(LEN(B145)&gt;0,0,1)</f>
        <v>0</v>
      </c>
      <c r="N145" s="445">
        <f t="shared" si="32"/>
        <v>0</v>
      </c>
      <c r="O145" s="445">
        <f t="shared" si="33"/>
        <v>0</v>
      </c>
      <c r="P145" s="445">
        <f t="shared" si="34"/>
        <v>0</v>
      </c>
      <c r="Q145" s="445">
        <f t="shared" si="35"/>
        <v>0</v>
      </c>
    </row>
    <row r="146" spans="2:17" ht="15" customHeight="1" x14ac:dyDescent="0.3">
      <c r="B146" s="70" t="str">
        <f t="shared" si="36"/>
        <v>!!!</v>
      </c>
      <c r="C146" s="260" t="str">
        <f>IF(ISERROR(IF(LEN(E146)&gt;0,VLOOKUP(TEXT($E146,0),'Angaben Stationen'!$E$14:$J$213,5,0),"")),"?",IF(LEN(E146)&gt;0,VLOOKUP(TEXT($E146,0),'Angaben Stationen'!$E$14:$J$213,5,0),""))</f>
        <v/>
      </c>
      <c r="D146" s="232" t="str">
        <f>IF(ISERROR(IF(LEN(E146)&gt;0,VLOOKUP(TEXT($E146,0),'Angaben Stationen'!$E$14:$J$213,6,0),"")),"STATION IST NICHT VORHANDEN",IF(LEN(E146)&gt;0,VLOOKUP(TEXT($E146,0),'Angaben Stationen'!$E$14:$J$213,6,0),""))</f>
        <v/>
      </c>
      <c r="E146" s="288"/>
      <c r="F146" s="216"/>
      <c r="G146" s="372"/>
      <c r="H146" s="443"/>
      <c r="I146" s="149"/>
      <c r="K146" s="445" t="str">
        <f t="shared" si="30"/>
        <v>Leer</v>
      </c>
      <c r="L146" s="445" t="str">
        <f t="shared" si="31"/>
        <v>Leer</v>
      </c>
      <c r="M146" s="445">
        <f t="shared" si="37"/>
        <v>0</v>
      </c>
      <c r="N146" s="445">
        <f t="shared" si="32"/>
        <v>0</v>
      </c>
      <c r="O146" s="445">
        <f t="shared" si="33"/>
        <v>0</v>
      </c>
      <c r="P146" s="445">
        <f t="shared" si="34"/>
        <v>0</v>
      </c>
      <c r="Q146" s="445">
        <f t="shared" si="35"/>
        <v>0</v>
      </c>
    </row>
    <row r="147" spans="2:17" ht="15" customHeight="1" x14ac:dyDescent="0.3">
      <c r="B147" s="70" t="str">
        <f t="shared" si="36"/>
        <v>!!!</v>
      </c>
      <c r="C147" s="260" t="str">
        <f>IF(ISERROR(IF(LEN(E147)&gt;0,VLOOKUP(TEXT($E147,0),'Angaben Stationen'!$E$14:$J$213,5,0),"")),"?",IF(LEN(E147)&gt;0,VLOOKUP(TEXT($E147,0),'Angaben Stationen'!$E$14:$J$213,5,0),""))</f>
        <v/>
      </c>
      <c r="D147" s="232" t="str">
        <f>IF(ISERROR(IF(LEN(E147)&gt;0,VLOOKUP(TEXT($E147,0),'Angaben Stationen'!$E$14:$J$213,6,0),"")),"STATION IST NICHT VORHANDEN",IF(LEN(E147)&gt;0,VLOOKUP(TEXT($E147,0),'Angaben Stationen'!$E$14:$J$213,6,0),""))</f>
        <v/>
      </c>
      <c r="E147" s="288"/>
      <c r="F147" s="216"/>
      <c r="G147" s="372"/>
      <c r="H147" s="443"/>
      <c r="I147" s="149"/>
      <c r="K147" s="445" t="str">
        <f t="shared" si="30"/>
        <v>Leer</v>
      </c>
      <c r="L147" s="445" t="str">
        <f t="shared" si="31"/>
        <v>Leer</v>
      </c>
      <c r="M147" s="445">
        <f t="shared" si="37"/>
        <v>0</v>
      </c>
      <c r="N147" s="445">
        <f t="shared" si="32"/>
        <v>0</v>
      </c>
      <c r="O147" s="445">
        <f t="shared" si="33"/>
        <v>0</v>
      </c>
      <c r="P147" s="445">
        <f t="shared" si="34"/>
        <v>0</v>
      </c>
      <c r="Q147" s="445">
        <f t="shared" si="35"/>
        <v>0</v>
      </c>
    </row>
    <row r="148" spans="2:17" ht="15" customHeight="1" x14ac:dyDescent="0.3">
      <c r="B148" s="70" t="str">
        <f t="shared" si="36"/>
        <v>!!!</v>
      </c>
      <c r="C148" s="260" t="str">
        <f>IF(ISERROR(IF(LEN(E148)&gt;0,VLOOKUP(TEXT($E148,0),'Angaben Stationen'!$E$14:$J$213,5,0),"")),"?",IF(LEN(E148)&gt;0,VLOOKUP(TEXT($E148,0),'Angaben Stationen'!$E$14:$J$213,5,0),""))</f>
        <v/>
      </c>
      <c r="D148" s="232" t="str">
        <f>IF(ISERROR(IF(LEN(E148)&gt;0,VLOOKUP(TEXT($E148,0),'Angaben Stationen'!$E$14:$J$213,6,0),"")),"STATION IST NICHT VORHANDEN",IF(LEN(E148)&gt;0,VLOOKUP(TEXT($E148,0),'Angaben Stationen'!$E$14:$J$213,6,0),""))</f>
        <v/>
      </c>
      <c r="E148" s="288"/>
      <c r="F148" s="216"/>
      <c r="G148" s="372"/>
      <c r="H148" s="443"/>
      <c r="I148" s="149"/>
      <c r="K148" s="445" t="str">
        <f t="shared" si="30"/>
        <v>Leer</v>
      </c>
      <c r="L148" s="445" t="str">
        <f t="shared" si="31"/>
        <v>Leer</v>
      </c>
      <c r="M148" s="445">
        <f t="shared" si="37"/>
        <v>0</v>
      </c>
      <c r="N148" s="445">
        <f t="shared" si="32"/>
        <v>0</v>
      </c>
      <c r="O148" s="445">
        <f t="shared" si="33"/>
        <v>0</v>
      </c>
      <c r="P148" s="445">
        <f t="shared" si="34"/>
        <v>0</v>
      </c>
      <c r="Q148" s="445">
        <f t="shared" si="35"/>
        <v>0</v>
      </c>
    </row>
    <row r="149" spans="2:17" ht="15" customHeight="1" x14ac:dyDescent="0.3">
      <c r="B149" s="70" t="str">
        <f t="shared" si="36"/>
        <v>!!!</v>
      </c>
      <c r="C149" s="260" t="str">
        <f>IF(ISERROR(IF(LEN(E149)&gt;0,VLOOKUP(TEXT($E149,0),'Angaben Stationen'!$E$14:$J$213,5,0),"")),"?",IF(LEN(E149)&gt;0,VLOOKUP(TEXT($E149,0),'Angaben Stationen'!$E$14:$J$213,5,0),""))</f>
        <v/>
      </c>
      <c r="D149" s="232" t="str">
        <f>IF(ISERROR(IF(LEN(E149)&gt;0,VLOOKUP(TEXT($E149,0),'Angaben Stationen'!$E$14:$J$213,6,0),"")),"STATION IST NICHT VORHANDEN",IF(LEN(E149)&gt;0,VLOOKUP(TEXT($E149,0),'Angaben Stationen'!$E$14:$J$213,6,0),""))</f>
        <v/>
      </c>
      <c r="E149" s="288"/>
      <c r="F149" s="216"/>
      <c r="G149" s="372"/>
      <c r="H149" s="443"/>
      <c r="I149" s="149"/>
      <c r="K149" s="445" t="str">
        <f t="shared" si="30"/>
        <v>Leer</v>
      </c>
      <c r="L149" s="445" t="str">
        <f t="shared" si="31"/>
        <v>Leer</v>
      </c>
      <c r="M149" s="445">
        <f t="shared" si="37"/>
        <v>0</v>
      </c>
      <c r="N149" s="445">
        <f t="shared" si="32"/>
        <v>0</v>
      </c>
      <c r="O149" s="445">
        <f t="shared" si="33"/>
        <v>0</v>
      </c>
      <c r="P149" s="445">
        <f t="shared" si="34"/>
        <v>0</v>
      </c>
      <c r="Q149" s="445">
        <f t="shared" si="35"/>
        <v>0</v>
      </c>
    </row>
    <row r="150" spans="2:17" ht="15" customHeight="1" x14ac:dyDescent="0.3">
      <c r="B150" s="70" t="str">
        <f t="shared" si="36"/>
        <v>!!!</v>
      </c>
      <c r="C150" s="260" t="str">
        <f>IF(ISERROR(IF(LEN(E150)&gt;0,VLOOKUP(TEXT($E150,0),'Angaben Stationen'!$E$14:$J$213,5,0),"")),"?",IF(LEN(E150)&gt;0,VLOOKUP(TEXT($E150,0),'Angaben Stationen'!$E$14:$J$213,5,0),""))</f>
        <v/>
      </c>
      <c r="D150" s="232" t="str">
        <f>IF(ISERROR(IF(LEN(E150)&gt;0,VLOOKUP(TEXT($E150,0),'Angaben Stationen'!$E$14:$J$213,6,0),"")),"STATION IST NICHT VORHANDEN",IF(LEN(E150)&gt;0,VLOOKUP(TEXT($E150,0),'Angaben Stationen'!$E$14:$J$213,6,0),""))</f>
        <v/>
      </c>
      <c r="E150" s="288"/>
      <c r="F150" s="216"/>
      <c r="G150" s="372"/>
      <c r="H150" s="443"/>
      <c r="I150" s="149"/>
      <c r="K150" s="445" t="str">
        <f t="shared" si="30"/>
        <v>Leer</v>
      </c>
      <c r="L150" s="445" t="str">
        <f t="shared" si="31"/>
        <v>Leer</v>
      </c>
      <c r="M150" s="445">
        <f t="shared" si="37"/>
        <v>0</v>
      </c>
      <c r="N150" s="445">
        <f t="shared" si="32"/>
        <v>0</v>
      </c>
      <c r="O150" s="445">
        <f t="shared" si="33"/>
        <v>0</v>
      </c>
      <c r="P150" s="445">
        <f t="shared" si="34"/>
        <v>0</v>
      </c>
      <c r="Q150" s="445">
        <f t="shared" si="35"/>
        <v>0</v>
      </c>
    </row>
    <row r="151" spans="2:17" ht="15" customHeight="1" x14ac:dyDescent="0.3">
      <c r="B151" s="70" t="str">
        <f t="shared" si="36"/>
        <v>!!!</v>
      </c>
      <c r="C151" s="260" t="str">
        <f>IF(ISERROR(IF(LEN(E151)&gt;0,VLOOKUP(TEXT($E151,0),'Angaben Stationen'!$E$14:$J$213,5,0),"")),"?",IF(LEN(E151)&gt;0,VLOOKUP(TEXT($E151,0),'Angaben Stationen'!$E$14:$J$213,5,0),""))</f>
        <v/>
      </c>
      <c r="D151" s="232" t="str">
        <f>IF(ISERROR(IF(LEN(E151)&gt;0,VLOOKUP(TEXT($E151,0),'Angaben Stationen'!$E$14:$J$213,6,0),"")),"STATION IST NICHT VORHANDEN",IF(LEN(E151)&gt;0,VLOOKUP(TEXT($E151,0),'Angaben Stationen'!$E$14:$J$213,6,0),""))</f>
        <v/>
      </c>
      <c r="E151" s="288"/>
      <c r="F151" s="216"/>
      <c r="G151" s="372"/>
      <c r="H151" s="443"/>
      <c r="I151" s="149"/>
      <c r="K151" s="445" t="str">
        <f t="shared" si="30"/>
        <v>Leer</v>
      </c>
      <c r="L151" s="445" t="str">
        <f t="shared" si="31"/>
        <v>Leer</v>
      </c>
      <c r="M151" s="445">
        <f t="shared" si="37"/>
        <v>0</v>
      </c>
      <c r="N151" s="445">
        <f t="shared" si="32"/>
        <v>0</v>
      </c>
      <c r="O151" s="445">
        <f t="shared" si="33"/>
        <v>0</v>
      </c>
      <c r="P151" s="445">
        <f t="shared" si="34"/>
        <v>0</v>
      </c>
      <c r="Q151" s="445">
        <f t="shared" si="35"/>
        <v>0</v>
      </c>
    </row>
    <row r="152" spans="2:17" ht="15" customHeight="1" x14ac:dyDescent="0.3">
      <c r="B152" s="70" t="str">
        <f t="shared" si="36"/>
        <v>!!!</v>
      </c>
      <c r="C152" s="260" t="str">
        <f>IF(ISERROR(IF(LEN(E152)&gt;0,VLOOKUP(TEXT($E152,0),'Angaben Stationen'!$E$14:$J$213,5,0),"")),"?",IF(LEN(E152)&gt;0,VLOOKUP(TEXT($E152,0),'Angaben Stationen'!$E$14:$J$213,5,0),""))</f>
        <v/>
      </c>
      <c r="D152" s="232" t="str">
        <f>IF(ISERROR(IF(LEN(E152)&gt;0,VLOOKUP(TEXT($E152,0),'Angaben Stationen'!$E$14:$J$213,6,0),"")),"STATION IST NICHT VORHANDEN",IF(LEN(E152)&gt;0,VLOOKUP(TEXT($E152,0),'Angaben Stationen'!$E$14:$J$213,6,0),""))</f>
        <v/>
      </c>
      <c r="E152" s="288"/>
      <c r="F152" s="216"/>
      <c r="G152" s="372"/>
      <c r="H152" s="443"/>
      <c r="I152" s="149"/>
      <c r="K152" s="445" t="str">
        <f t="shared" si="30"/>
        <v>Leer</v>
      </c>
      <c r="L152" s="445" t="str">
        <f t="shared" si="31"/>
        <v>Leer</v>
      </c>
      <c r="M152" s="445">
        <f t="shared" si="37"/>
        <v>0</v>
      </c>
      <c r="N152" s="445">
        <f t="shared" si="32"/>
        <v>0</v>
      </c>
      <c r="O152" s="445">
        <f t="shared" si="33"/>
        <v>0</v>
      </c>
      <c r="P152" s="445">
        <f t="shared" si="34"/>
        <v>0</v>
      </c>
      <c r="Q152" s="445">
        <f t="shared" si="35"/>
        <v>0</v>
      </c>
    </row>
    <row r="153" spans="2:17" ht="15" customHeight="1" x14ac:dyDescent="0.3">
      <c r="B153" s="70" t="str">
        <f t="shared" si="36"/>
        <v>!!!</v>
      </c>
      <c r="C153" s="260" t="str">
        <f>IF(ISERROR(IF(LEN(E153)&gt;0,VLOOKUP(TEXT($E153,0),'Angaben Stationen'!$E$14:$J$213,5,0),"")),"?",IF(LEN(E153)&gt;0,VLOOKUP(TEXT($E153,0),'Angaben Stationen'!$E$14:$J$213,5,0),""))</f>
        <v/>
      </c>
      <c r="D153" s="232" t="str">
        <f>IF(ISERROR(IF(LEN(E153)&gt;0,VLOOKUP(TEXT($E153,0),'Angaben Stationen'!$E$14:$J$213,6,0),"")),"STATION IST NICHT VORHANDEN",IF(LEN(E153)&gt;0,VLOOKUP(TEXT($E153,0),'Angaben Stationen'!$E$14:$J$213,6,0),""))</f>
        <v/>
      </c>
      <c r="E153" s="288"/>
      <c r="F153" s="216"/>
      <c r="G153" s="372"/>
      <c r="H153" s="443"/>
      <c r="I153" s="149"/>
      <c r="K153" s="445" t="str">
        <f t="shared" si="30"/>
        <v>Leer</v>
      </c>
      <c r="L153" s="445" t="str">
        <f t="shared" si="31"/>
        <v>Leer</v>
      </c>
      <c r="M153" s="445">
        <f t="shared" si="37"/>
        <v>0</v>
      </c>
      <c r="N153" s="445">
        <f t="shared" si="32"/>
        <v>0</v>
      </c>
      <c r="O153" s="445">
        <f t="shared" si="33"/>
        <v>0</v>
      </c>
      <c r="P153" s="445">
        <f t="shared" si="34"/>
        <v>0</v>
      </c>
      <c r="Q153" s="445">
        <f t="shared" si="35"/>
        <v>0</v>
      </c>
    </row>
    <row r="154" spans="2:17" ht="15" customHeight="1" x14ac:dyDescent="0.3">
      <c r="B154" s="70" t="str">
        <f t="shared" si="36"/>
        <v>!!!</v>
      </c>
      <c r="C154" s="260" t="str">
        <f>IF(ISERROR(IF(LEN(E154)&gt;0,VLOOKUP(TEXT($E154,0),'Angaben Stationen'!$E$14:$J$213,5,0),"")),"?",IF(LEN(E154)&gt;0,VLOOKUP(TEXT($E154,0),'Angaben Stationen'!$E$14:$J$213,5,0),""))</f>
        <v/>
      </c>
      <c r="D154" s="232" t="str">
        <f>IF(ISERROR(IF(LEN(E154)&gt;0,VLOOKUP(TEXT($E154,0),'Angaben Stationen'!$E$14:$J$213,6,0),"")),"STATION IST NICHT VORHANDEN",IF(LEN(E154)&gt;0,VLOOKUP(TEXT($E154,0),'Angaben Stationen'!$E$14:$J$213,6,0),""))</f>
        <v/>
      </c>
      <c r="E154" s="288"/>
      <c r="F154" s="216"/>
      <c r="G154" s="372"/>
      <c r="H154" s="443"/>
      <c r="I154" s="149"/>
      <c r="K154" s="445" t="str">
        <f t="shared" si="30"/>
        <v>Leer</v>
      </c>
      <c r="L154" s="445" t="str">
        <f t="shared" si="31"/>
        <v>Leer</v>
      </c>
      <c r="M154" s="445">
        <f t="shared" si="37"/>
        <v>0</v>
      </c>
      <c r="N154" s="445">
        <f t="shared" si="32"/>
        <v>0</v>
      </c>
      <c r="O154" s="445">
        <f t="shared" si="33"/>
        <v>0</v>
      </c>
      <c r="P154" s="445">
        <f t="shared" si="34"/>
        <v>0</v>
      </c>
      <c r="Q154" s="445">
        <f t="shared" si="35"/>
        <v>0</v>
      </c>
    </row>
    <row r="155" spans="2:17" ht="15" customHeight="1" x14ac:dyDescent="0.3">
      <c r="B155" s="70" t="str">
        <f t="shared" si="36"/>
        <v>!!!</v>
      </c>
      <c r="C155" s="260" t="str">
        <f>IF(ISERROR(IF(LEN(E155)&gt;0,VLOOKUP(TEXT($E155,0),'Angaben Stationen'!$E$14:$J$213,5,0),"")),"?",IF(LEN(E155)&gt;0,VLOOKUP(TEXT($E155,0),'Angaben Stationen'!$E$14:$J$213,5,0),""))</f>
        <v/>
      </c>
      <c r="D155" s="232" t="str">
        <f>IF(ISERROR(IF(LEN(E155)&gt;0,VLOOKUP(TEXT($E155,0),'Angaben Stationen'!$E$14:$J$213,6,0),"")),"STATION IST NICHT VORHANDEN",IF(LEN(E155)&gt;0,VLOOKUP(TEXT($E155,0),'Angaben Stationen'!$E$14:$J$213,6,0),""))</f>
        <v/>
      </c>
      <c r="E155" s="288"/>
      <c r="F155" s="216"/>
      <c r="G155" s="372"/>
      <c r="H155" s="443"/>
      <c r="I155" s="149"/>
      <c r="K155" s="445" t="str">
        <f t="shared" si="30"/>
        <v>Leer</v>
      </c>
      <c r="L155" s="445" t="str">
        <f t="shared" si="31"/>
        <v>Leer</v>
      </c>
      <c r="M155" s="445">
        <f t="shared" si="37"/>
        <v>0</v>
      </c>
      <c r="N155" s="445">
        <f t="shared" si="32"/>
        <v>0</v>
      </c>
      <c r="O155" s="445">
        <f t="shared" si="33"/>
        <v>0</v>
      </c>
      <c r="P155" s="445">
        <f t="shared" si="34"/>
        <v>0</v>
      </c>
      <c r="Q155" s="445">
        <f t="shared" si="35"/>
        <v>0</v>
      </c>
    </row>
    <row r="156" spans="2:17" ht="15" customHeight="1" x14ac:dyDescent="0.3">
      <c r="B156" s="70" t="str">
        <f t="shared" si="36"/>
        <v>!!!</v>
      </c>
      <c r="C156" s="260" t="str">
        <f>IF(ISERROR(IF(LEN(E156)&gt;0,VLOOKUP(TEXT($E156,0),'Angaben Stationen'!$E$14:$J$213,5,0),"")),"?",IF(LEN(E156)&gt;0,VLOOKUP(TEXT($E156,0),'Angaben Stationen'!$E$14:$J$213,5,0),""))</f>
        <v/>
      </c>
      <c r="D156" s="232" t="str">
        <f>IF(ISERROR(IF(LEN(E156)&gt;0,VLOOKUP(TEXT($E156,0),'Angaben Stationen'!$E$14:$J$213,6,0),"")),"STATION IST NICHT VORHANDEN",IF(LEN(E156)&gt;0,VLOOKUP(TEXT($E156,0),'Angaben Stationen'!$E$14:$J$213,6,0),""))</f>
        <v/>
      </c>
      <c r="E156" s="288"/>
      <c r="F156" s="216"/>
      <c r="G156" s="372"/>
      <c r="H156" s="443"/>
      <c r="I156" s="149"/>
      <c r="K156" s="445" t="str">
        <f t="shared" si="30"/>
        <v>Leer</v>
      </c>
      <c r="L156" s="445" t="str">
        <f t="shared" si="31"/>
        <v>Leer</v>
      </c>
      <c r="M156" s="445">
        <f t="shared" si="37"/>
        <v>0</v>
      </c>
      <c r="N156" s="445">
        <f t="shared" si="32"/>
        <v>0</v>
      </c>
      <c r="O156" s="445">
        <f t="shared" si="33"/>
        <v>0</v>
      </c>
      <c r="P156" s="445">
        <f t="shared" si="34"/>
        <v>0</v>
      </c>
      <c r="Q156" s="445">
        <f t="shared" si="35"/>
        <v>0</v>
      </c>
    </row>
    <row r="157" spans="2:17" ht="15" customHeight="1" x14ac:dyDescent="0.3">
      <c r="B157" s="70" t="str">
        <f t="shared" si="36"/>
        <v>!!!</v>
      </c>
      <c r="C157" s="260" t="str">
        <f>IF(ISERROR(IF(LEN(E157)&gt;0,VLOOKUP(TEXT($E157,0),'Angaben Stationen'!$E$14:$J$213,5,0),"")),"?",IF(LEN(E157)&gt;0,VLOOKUP(TEXT($E157,0),'Angaben Stationen'!$E$14:$J$213,5,0),""))</f>
        <v/>
      </c>
      <c r="D157" s="232" t="str">
        <f>IF(ISERROR(IF(LEN(E157)&gt;0,VLOOKUP(TEXT($E157,0),'Angaben Stationen'!$E$14:$J$213,6,0),"")),"STATION IST NICHT VORHANDEN",IF(LEN(E157)&gt;0,VLOOKUP(TEXT($E157,0),'Angaben Stationen'!$E$14:$J$213,6,0),""))</f>
        <v/>
      </c>
      <c r="E157" s="288"/>
      <c r="F157" s="216"/>
      <c r="G157" s="372"/>
      <c r="H157" s="443"/>
      <c r="I157" s="149"/>
      <c r="K157" s="445" t="str">
        <f t="shared" si="30"/>
        <v>Leer</v>
      </c>
      <c r="L157" s="445" t="str">
        <f t="shared" si="31"/>
        <v>Leer</v>
      </c>
      <c r="M157" s="445">
        <f t="shared" si="37"/>
        <v>0</v>
      </c>
      <c r="N157" s="445">
        <f t="shared" si="32"/>
        <v>0</v>
      </c>
      <c r="O157" s="445">
        <f t="shared" si="33"/>
        <v>0</v>
      </c>
      <c r="P157" s="445">
        <f t="shared" si="34"/>
        <v>0</v>
      </c>
      <c r="Q157" s="445">
        <f t="shared" si="35"/>
        <v>0</v>
      </c>
    </row>
    <row r="158" spans="2:17" ht="15" customHeight="1" x14ac:dyDescent="0.3">
      <c r="B158" s="70" t="str">
        <f t="shared" si="36"/>
        <v>!!!</v>
      </c>
      <c r="C158" s="260" t="str">
        <f>IF(ISERROR(IF(LEN(E158)&gt;0,VLOOKUP(TEXT($E158,0),'Angaben Stationen'!$E$14:$J$213,5,0),"")),"?",IF(LEN(E158)&gt;0,VLOOKUP(TEXT($E158,0),'Angaben Stationen'!$E$14:$J$213,5,0),""))</f>
        <v/>
      </c>
      <c r="D158" s="232" t="str">
        <f>IF(ISERROR(IF(LEN(E158)&gt;0,VLOOKUP(TEXT($E158,0),'Angaben Stationen'!$E$14:$J$213,6,0),"")),"STATION IST NICHT VORHANDEN",IF(LEN(E158)&gt;0,VLOOKUP(TEXT($E158,0),'Angaben Stationen'!$E$14:$J$213,6,0),""))</f>
        <v/>
      </c>
      <c r="E158" s="288"/>
      <c r="F158" s="216"/>
      <c r="G158" s="372"/>
      <c r="H158" s="443"/>
      <c r="I158" s="149"/>
      <c r="K158" s="445" t="str">
        <f t="shared" si="30"/>
        <v>Leer</v>
      </c>
      <c r="L158" s="445" t="str">
        <f t="shared" si="31"/>
        <v>Leer</v>
      </c>
      <c r="M158" s="445">
        <f t="shared" si="37"/>
        <v>0</v>
      </c>
      <c r="N158" s="445">
        <f t="shared" si="32"/>
        <v>0</v>
      </c>
      <c r="O158" s="445">
        <f t="shared" si="33"/>
        <v>0</v>
      </c>
      <c r="P158" s="445">
        <f t="shared" si="34"/>
        <v>0</v>
      </c>
      <c r="Q158" s="445">
        <f t="shared" si="35"/>
        <v>0</v>
      </c>
    </row>
    <row r="159" spans="2:17" ht="15" customHeight="1" x14ac:dyDescent="0.3">
      <c r="B159" s="70" t="str">
        <f t="shared" si="36"/>
        <v>!!!</v>
      </c>
      <c r="C159" s="260" t="str">
        <f>IF(ISERROR(IF(LEN(E159)&gt;0,VLOOKUP(TEXT($E159,0),'Angaben Stationen'!$E$14:$J$213,5,0),"")),"?",IF(LEN(E159)&gt;0,VLOOKUP(TEXT($E159,0),'Angaben Stationen'!$E$14:$J$213,5,0),""))</f>
        <v/>
      </c>
      <c r="D159" s="232" t="str">
        <f>IF(ISERROR(IF(LEN(E159)&gt;0,VLOOKUP(TEXT($E159,0),'Angaben Stationen'!$E$14:$J$213,6,0),"")),"STATION IST NICHT VORHANDEN",IF(LEN(E159)&gt;0,VLOOKUP(TEXT($E159,0),'Angaben Stationen'!$E$14:$J$213,6,0),""))</f>
        <v/>
      </c>
      <c r="E159" s="288"/>
      <c r="F159" s="216"/>
      <c r="G159" s="372"/>
      <c r="H159" s="443"/>
      <c r="I159" s="149"/>
      <c r="K159" s="445" t="str">
        <f t="shared" si="30"/>
        <v>Leer</v>
      </c>
      <c r="L159" s="445" t="str">
        <f t="shared" si="31"/>
        <v>Leer</v>
      </c>
      <c r="M159" s="445">
        <f t="shared" si="37"/>
        <v>0</v>
      </c>
      <c r="N159" s="445">
        <f t="shared" si="32"/>
        <v>0</v>
      </c>
      <c r="O159" s="445">
        <f t="shared" si="33"/>
        <v>0</v>
      </c>
      <c r="P159" s="445">
        <f t="shared" si="34"/>
        <v>0</v>
      </c>
      <c r="Q159" s="445">
        <f t="shared" si="35"/>
        <v>0</v>
      </c>
    </row>
    <row r="160" spans="2:17" ht="15" customHeight="1" x14ac:dyDescent="0.3">
      <c r="B160" s="70" t="str">
        <f t="shared" si="36"/>
        <v>!!!</v>
      </c>
      <c r="C160" s="260" t="str">
        <f>IF(ISERROR(IF(LEN(E160)&gt;0,VLOOKUP(TEXT($E160,0),'Angaben Stationen'!$E$14:$J$213,5,0),"")),"?",IF(LEN(E160)&gt;0,VLOOKUP(TEXT($E160,0),'Angaben Stationen'!$E$14:$J$213,5,0),""))</f>
        <v/>
      </c>
      <c r="D160" s="232" t="str">
        <f>IF(ISERROR(IF(LEN(E160)&gt;0,VLOOKUP(TEXT($E160,0),'Angaben Stationen'!$E$14:$J$213,6,0),"")),"STATION IST NICHT VORHANDEN",IF(LEN(E160)&gt;0,VLOOKUP(TEXT($E160,0),'Angaben Stationen'!$E$14:$J$213,6,0),""))</f>
        <v/>
      </c>
      <c r="E160" s="288"/>
      <c r="F160" s="216"/>
      <c r="G160" s="372"/>
      <c r="H160" s="443"/>
      <c r="I160" s="149"/>
      <c r="K160" s="445" t="str">
        <f t="shared" si="30"/>
        <v>Leer</v>
      </c>
      <c r="L160" s="445" t="str">
        <f t="shared" si="31"/>
        <v>Leer</v>
      </c>
      <c r="M160" s="445">
        <f t="shared" si="37"/>
        <v>0</v>
      </c>
      <c r="N160" s="445">
        <f t="shared" si="32"/>
        <v>0</v>
      </c>
      <c r="O160" s="445">
        <f t="shared" si="33"/>
        <v>0</v>
      </c>
      <c r="P160" s="445">
        <f t="shared" si="34"/>
        <v>0</v>
      </c>
      <c r="Q160" s="445">
        <f t="shared" si="35"/>
        <v>0</v>
      </c>
    </row>
    <row r="161" spans="2:17" ht="15" customHeight="1" x14ac:dyDescent="0.3">
      <c r="B161" s="70" t="str">
        <f t="shared" si="36"/>
        <v>!!!</v>
      </c>
      <c r="C161" s="260" t="str">
        <f>IF(ISERROR(IF(LEN(E161)&gt;0,VLOOKUP(TEXT($E161,0),'Angaben Stationen'!$E$14:$J$213,5,0),"")),"?",IF(LEN(E161)&gt;0,VLOOKUP(TEXT($E161,0),'Angaben Stationen'!$E$14:$J$213,5,0),""))</f>
        <v/>
      </c>
      <c r="D161" s="232" t="str">
        <f>IF(ISERROR(IF(LEN(E161)&gt;0,VLOOKUP(TEXT($E161,0),'Angaben Stationen'!$E$14:$J$213,6,0),"")),"STATION IST NICHT VORHANDEN",IF(LEN(E161)&gt;0,VLOOKUP(TEXT($E161,0),'Angaben Stationen'!$E$14:$J$213,6,0),""))</f>
        <v/>
      </c>
      <c r="E161" s="288"/>
      <c r="F161" s="216"/>
      <c r="G161" s="372"/>
      <c r="H161" s="443"/>
      <c r="I161" s="149"/>
      <c r="K161" s="445" t="str">
        <f t="shared" si="30"/>
        <v>Leer</v>
      </c>
      <c r="L161" s="445" t="str">
        <f t="shared" si="31"/>
        <v>Leer</v>
      </c>
      <c r="M161" s="445">
        <f t="shared" si="37"/>
        <v>0</v>
      </c>
      <c r="N161" s="445">
        <f t="shared" si="32"/>
        <v>0</v>
      </c>
      <c r="O161" s="445">
        <f t="shared" si="33"/>
        <v>0</v>
      </c>
      <c r="P161" s="445">
        <f t="shared" si="34"/>
        <v>0</v>
      </c>
      <c r="Q161" s="445">
        <f t="shared" si="35"/>
        <v>0</v>
      </c>
    </row>
    <row r="162" spans="2:17" ht="15" customHeight="1" x14ac:dyDescent="0.3">
      <c r="B162" s="70" t="str">
        <f t="shared" si="36"/>
        <v>!!!</v>
      </c>
      <c r="C162" s="260" t="str">
        <f>IF(ISERROR(IF(LEN(E162)&gt;0,VLOOKUP(TEXT($E162,0),'Angaben Stationen'!$E$14:$J$213,5,0),"")),"?",IF(LEN(E162)&gt;0,VLOOKUP(TEXT($E162,0),'Angaben Stationen'!$E$14:$J$213,5,0),""))</f>
        <v/>
      </c>
      <c r="D162" s="232" t="str">
        <f>IF(ISERROR(IF(LEN(E162)&gt;0,VLOOKUP(TEXT($E162,0),'Angaben Stationen'!$E$14:$J$213,6,0),"")),"STATION IST NICHT VORHANDEN",IF(LEN(E162)&gt;0,VLOOKUP(TEXT($E162,0),'Angaben Stationen'!$E$14:$J$213,6,0),""))</f>
        <v/>
      </c>
      <c r="E162" s="288"/>
      <c r="F162" s="216"/>
      <c r="G162" s="372"/>
      <c r="H162" s="443"/>
      <c r="I162" s="149"/>
      <c r="K162" s="445" t="str">
        <f t="shared" si="30"/>
        <v>Leer</v>
      </c>
      <c r="L162" s="445" t="str">
        <f t="shared" si="31"/>
        <v>Leer</v>
      </c>
      <c r="M162" s="445">
        <f t="shared" si="37"/>
        <v>0</v>
      </c>
      <c r="N162" s="445">
        <f t="shared" si="32"/>
        <v>0</v>
      </c>
      <c r="O162" s="445">
        <f t="shared" si="33"/>
        <v>0</v>
      </c>
      <c r="P162" s="445">
        <f t="shared" si="34"/>
        <v>0</v>
      </c>
      <c r="Q162" s="445">
        <f t="shared" si="35"/>
        <v>0</v>
      </c>
    </row>
    <row r="163" spans="2:17" ht="15" customHeight="1" x14ac:dyDescent="0.3">
      <c r="B163" s="70" t="str">
        <f t="shared" si="36"/>
        <v>!!!</v>
      </c>
      <c r="C163" s="260" t="str">
        <f>IF(ISERROR(IF(LEN(E163)&gt;0,VLOOKUP(TEXT($E163,0),'Angaben Stationen'!$E$14:$J$213,5,0),"")),"?",IF(LEN(E163)&gt;0,VLOOKUP(TEXT($E163,0),'Angaben Stationen'!$E$14:$J$213,5,0),""))</f>
        <v/>
      </c>
      <c r="D163" s="232" t="str">
        <f>IF(ISERROR(IF(LEN(E163)&gt;0,VLOOKUP(TEXT($E163,0),'Angaben Stationen'!$E$14:$J$213,6,0),"")),"STATION IST NICHT VORHANDEN",IF(LEN(E163)&gt;0,VLOOKUP(TEXT($E163,0),'Angaben Stationen'!$E$14:$J$213,6,0),""))</f>
        <v/>
      </c>
      <c r="E163" s="288"/>
      <c r="F163" s="216"/>
      <c r="G163" s="372"/>
      <c r="H163" s="443"/>
      <c r="I163" s="149"/>
      <c r="K163" s="445" t="str">
        <f t="shared" si="30"/>
        <v>Leer</v>
      </c>
      <c r="L163" s="445" t="str">
        <f t="shared" si="31"/>
        <v>Leer</v>
      </c>
      <c r="M163" s="445">
        <f t="shared" si="37"/>
        <v>0</v>
      </c>
      <c r="N163" s="445">
        <f t="shared" si="32"/>
        <v>0</v>
      </c>
      <c r="O163" s="445">
        <f t="shared" si="33"/>
        <v>0</v>
      </c>
      <c r="P163" s="445">
        <f t="shared" si="34"/>
        <v>0</v>
      </c>
      <c r="Q163" s="445">
        <f t="shared" si="35"/>
        <v>0</v>
      </c>
    </row>
    <row r="164" spans="2:17" ht="15" customHeight="1" x14ac:dyDescent="0.3">
      <c r="B164" s="70" t="str">
        <f t="shared" si="36"/>
        <v>!!!</v>
      </c>
      <c r="C164" s="260" t="str">
        <f>IF(ISERROR(IF(LEN(E164)&gt;0,VLOOKUP(TEXT($E164,0),'Angaben Stationen'!$E$14:$J$213,5,0),"")),"?",IF(LEN(E164)&gt;0,VLOOKUP(TEXT($E164,0),'Angaben Stationen'!$E$14:$J$213,5,0),""))</f>
        <v/>
      </c>
      <c r="D164" s="232" t="str">
        <f>IF(ISERROR(IF(LEN(E164)&gt;0,VLOOKUP(TEXT($E164,0),'Angaben Stationen'!$E$14:$J$213,6,0),"")),"STATION IST NICHT VORHANDEN",IF(LEN(E164)&gt;0,VLOOKUP(TEXT($E164,0),'Angaben Stationen'!$E$14:$J$213,6,0),""))</f>
        <v/>
      </c>
      <c r="E164" s="288"/>
      <c r="F164" s="216"/>
      <c r="G164" s="372"/>
      <c r="H164" s="443"/>
      <c r="I164" s="149"/>
      <c r="K164" s="445" t="str">
        <f t="shared" si="30"/>
        <v>Leer</v>
      </c>
      <c r="L164" s="445" t="str">
        <f t="shared" si="31"/>
        <v>Leer</v>
      </c>
      <c r="M164" s="445">
        <f t="shared" si="37"/>
        <v>0</v>
      </c>
      <c r="N164" s="445">
        <f t="shared" si="32"/>
        <v>0</v>
      </c>
      <c r="O164" s="445">
        <f t="shared" si="33"/>
        <v>0</v>
      </c>
      <c r="P164" s="445">
        <f t="shared" si="34"/>
        <v>0</v>
      </c>
      <c r="Q164" s="445">
        <f t="shared" si="35"/>
        <v>0</v>
      </c>
    </row>
    <row r="165" spans="2:17" ht="15" customHeight="1" x14ac:dyDescent="0.3">
      <c r="B165" s="70" t="str">
        <f t="shared" si="36"/>
        <v>!!!</v>
      </c>
      <c r="C165" s="260" t="str">
        <f>IF(ISERROR(IF(LEN(E165)&gt;0,VLOOKUP(TEXT($E165,0),'Angaben Stationen'!$E$14:$J$213,5,0),"")),"?",IF(LEN(E165)&gt;0,VLOOKUP(TEXT($E165,0),'Angaben Stationen'!$E$14:$J$213,5,0),""))</f>
        <v/>
      </c>
      <c r="D165" s="232" t="str">
        <f>IF(ISERROR(IF(LEN(E165)&gt;0,VLOOKUP(TEXT($E165,0),'Angaben Stationen'!$E$14:$J$213,6,0),"")),"STATION IST NICHT VORHANDEN",IF(LEN(E165)&gt;0,VLOOKUP(TEXT($E165,0),'Angaben Stationen'!$E$14:$J$213,6,0),""))</f>
        <v/>
      </c>
      <c r="E165" s="288"/>
      <c r="F165" s="216"/>
      <c r="G165" s="372"/>
      <c r="H165" s="443"/>
      <c r="I165" s="149"/>
      <c r="K165" s="445" t="str">
        <f t="shared" si="30"/>
        <v>Leer</v>
      </c>
      <c r="L165" s="445" t="str">
        <f t="shared" si="31"/>
        <v>Leer</v>
      </c>
      <c r="M165" s="445">
        <f t="shared" si="37"/>
        <v>0</v>
      </c>
      <c r="N165" s="445">
        <f t="shared" si="32"/>
        <v>0</v>
      </c>
      <c r="O165" s="445">
        <f t="shared" si="33"/>
        <v>0</v>
      </c>
      <c r="P165" s="445">
        <f t="shared" si="34"/>
        <v>0</v>
      </c>
      <c r="Q165" s="445">
        <f t="shared" si="35"/>
        <v>0</v>
      </c>
    </row>
    <row r="166" spans="2:17" ht="15" customHeight="1" x14ac:dyDescent="0.3">
      <c r="B166" s="70" t="str">
        <f t="shared" si="36"/>
        <v>!!!</v>
      </c>
      <c r="C166" s="260" t="str">
        <f>IF(ISERROR(IF(LEN(E166)&gt;0,VLOOKUP(TEXT($E166,0),'Angaben Stationen'!$E$14:$J$213,5,0),"")),"?",IF(LEN(E166)&gt;0,VLOOKUP(TEXT($E166,0),'Angaben Stationen'!$E$14:$J$213,5,0),""))</f>
        <v/>
      </c>
      <c r="D166" s="232" t="str">
        <f>IF(ISERROR(IF(LEN(E166)&gt;0,VLOOKUP(TEXT($E166,0),'Angaben Stationen'!$E$14:$J$213,6,0),"")),"STATION IST NICHT VORHANDEN",IF(LEN(E166)&gt;0,VLOOKUP(TEXT($E166,0),'Angaben Stationen'!$E$14:$J$213,6,0),""))</f>
        <v/>
      </c>
      <c r="E166" s="288"/>
      <c r="F166" s="216"/>
      <c r="G166" s="372"/>
      <c r="H166" s="443"/>
      <c r="I166" s="149"/>
      <c r="K166" s="445" t="str">
        <f t="shared" si="30"/>
        <v>Leer</v>
      </c>
      <c r="L166" s="445" t="str">
        <f t="shared" si="31"/>
        <v>Leer</v>
      </c>
      <c r="M166" s="445">
        <f t="shared" si="37"/>
        <v>0</v>
      </c>
      <c r="N166" s="445">
        <f t="shared" si="32"/>
        <v>0</v>
      </c>
      <c r="O166" s="445">
        <f t="shared" si="33"/>
        <v>0</v>
      </c>
      <c r="P166" s="445">
        <f t="shared" si="34"/>
        <v>0</v>
      </c>
      <c r="Q166" s="445">
        <f t="shared" si="35"/>
        <v>0</v>
      </c>
    </row>
    <row r="167" spans="2:17" ht="15" customHeight="1" x14ac:dyDescent="0.3">
      <c r="B167" s="70" t="str">
        <f t="shared" si="36"/>
        <v>!!!</v>
      </c>
      <c r="C167" s="260" t="str">
        <f>IF(ISERROR(IF(LEN(E167)&gt;0,VLOOKUP(TEXT($E167,0),'Angaben Stationen'!$E$14:$J$213,5,0),"")),"?",IF(LEN(E167)&gt;0,VLOOKUP(TEXT($E167,0),'Angaben Stationen'!$E$14:$J$213,5,0),""))</f>
        <v/>
      </c>
      <c r="D167" s="232" t="str">
        <f>IF(ISERROR(IF(LEN(E167)&gt;0,VLOOKUP(TEXT($E167,0),'Angaben Stationen'!$E$14:$J$213,6,0),"")),"STATION IST NICHT VORHANDEN",IF(LEN(E167)&gt;0,VLOOKUP(TEXT($E167,0),'Angaben Stationen'!$E$14:$J$213,6,0),""))</f>
        <v/>
      </c>
      <c r="E167" s="288"/>
      <c r="F167" s="216"/>
      <c r="G167" s="372"/>
      <c r="H167" s="443"/>
      <c r="I167" s="149"/>
      <c r="K167" s="445" t="str">
        <f t="shared" si="30"/>
        <v>Leer</v>
      </c>
      <c r="L167" s="445" t="str">
        <f t="shared" si="31"/>
        <v>Leer</v>
      </c>
      <c r="M167" s="445">
        <f t="shared" si="37"/>
        <v>0</v>
      </c>
      <c r="N167" s="445">
        <f t="shared" si="32"/>
        <v>0</v>
      </c>
      <c r="O167" s="445">
        <f t="shared" si="33"/>
        <v>0</v>
      </c>
      <c r="P167" s="445">
        <f t="shared" si="34"/>
        <v>0</v>
      </c>
      <c r="Q167" s="445">
        <f t="shared" si="35"/>
        <v>0</v>
      </c>
    </row>
    <row r="168" spans="2:17" ht="15" customHeight="1" x14ac:dyDescent="0.3">
      <c r="B168" s="70" t="str">
        <f t="shared" si="36"/>
        <v>!!!</v>
      </c>
      <c r="C168" s="260" t="str">
        <f>IF(ISERROR(IF(LEN(E168)&gt;0,VLOOKUP(TEXT($E168,0),'Angaben Stationen'!$E$14:$J$213,5,0),"")),"?",IF(LEN(E168)&gt;0,VLOOKUP(TEXT($E168,0),'Angaben Stationen'!$E$14:$J$213,5,0),""))</f>
        <v/>
      </c>
      <c r="D168" s="232" t="str">
        <f>IF(ISERROR(IF(LEN(E168)&gt;0,VLOOKUP(TEXT($E168,0),'Angaben Stationen'!$E$14:$J$213,6,0),"")),"STATION IST NICHT VORHANDEN",IF(LEN(E168)&gt;0,VLOOKUP(TEXT($E168,0),'Angaben Stationen'!$E$14:$J$213,6,0),""))</f>
        <v/>
      </c>
      <c r="E168" s="288"/>
      <c r="F168" s="216"/>
      <c r="G168" s="372"/>
      <c r="H168" s="443"/>
      <c r="I168" s="149"/>
      <c r="K168" s="445" t="str">
        <f t="shared" si="30"/>
        <v>Leer</v>
      </c>
      <c r="L168" s="445" t="str">
        <f t="shared" si="31"/>
        <v>Leer</v>
      </c>
      <c r="M168" s="445">
        <f t="shared" si="37"/>
        <v>0</v>
      </c>
      <c r="N168" s="445">
        <f t="shared" si="32"/>
        <v>0</v>
      </c>
      <c r="O168" s="445">
        <f t="shared" si="33"/>
        <v>0</v>
      </c>
      <c r="P168" s="445">
        <f t="shared" si="34"/>
        <v>0</v>
      </c>
      <c r="Q168" s="445">
        <f t="shared" si="35"/>
        <v>0</v>
      </c>
    </row>
    <row r="169" spans="2:17" ht="15" customHeight="1" x14ac:dyDescent="0.3">
      <c r="B169" s="70" t="str">
        <f t="shared" si="36"/>
        <v>!!!</v>
      </c>
      <c r="C169" s="260" t="str">
        <f>IF(ISERROR(IF(LEN(E169)&gt;0,VLOOKUP(TEXT($E169,0),'Angaben Stationen'!$E$14:$J$213,5,0),"")),"?",IF(LEN(E169)&gt;0,VLOOKUP(TEXT($E169,0),'Angaben Stationen'!$E$14:$J$213,5,0),""))</f>
        <v/>
      </c>
      <c r="D169" s="232" t="str">
        <f>IF(ISERROR(IF(LEN(E169)&gt;0,VLOOKUP(TEXT($E169,0),'Angaben Stationen'!$E$14:$J$213,6,0),"")),"STATION IST NICHT VORHANDEN",IF(LEN(E169)&gt;0,VLOOKUP(TEXT($E169,0),'Angaben Stationen'!$E$14:$J$213,6,0),""))</f>
        <v/>
      </c>
      <c r="E169" s="288"/>
      <c r="F169" s="216"/>
      <c r="G169" s="372"/>
      <c r="H169" s="443"/>
      <c r="I169" s="149"/>
      <c r="K169" s="445" t="str">
        <f t="shared" si="30"/>
        <v>Leer</v>
      </c>
      <c r="L169" s="445" t="str">
        <f t="shared" si="31"/>
        <v>Leer</v>
      </c>
      <c r="M169" s="445">
        <f t="shared" si="37"/>
        <v>0</v>
      </c>
      <c r="N169" s="445">
        <f t="shared" si="32"/>
        <v>0</v>
      </c>
      <c r="O169" s="445">
        <f t="shared" si="33"/>
        <v>0</v>
      </c>
      <c r="P169" s="445">
        <f t="shared" si="34"/>
        <v>0</v>
      </c>
      <c r="Q169" s="445">
        <f t="shared" si="35"/>
        <v>0</v>
      </c>
    </row>
    <row r="170" spans="2:17" ht="15" customHeight="1" x14ac:dyDescent="0.3">
      <c r="B170" s="70" t="str">
        <f t="shared" si="36"/>
        <v>!!!</v>
      </c>
      <c r="C170" s="260" t="str">
        <f>IF(ISERROR(IF(LEN(E170)&gt;0,VLOOKUP(TEXT($E170,0),'Angaben Stationen'!$E$14:$J$213,5,0),"")),"?",IF(LEN(E170)&gt;0,VLOOKUP(TEXT($E170,0),'Angaben Stationen'!$E$14:$J$213,5,0),""))</f>
        <v/>
      </c>
      <c r="D170" s="232" t="str">
        <f>IF(ISERROR(IF(LEN(E170)&gt;0,VLOOKUP(TEXT($E170,0),'Angaben Stationen'!$E$14:$J$213,6,0),"")),"STATION IST NICHT VORHANDEN",IF(LEN(E170)&gt;0,VLOOKUP(TEXT($E170,0),'Angaben Stationen'!$E$14:$J$213,6,0),""))</f>
        <v/>
      </c>
      <c r="E170" s="288"/>
      <c r="F170" s="216"/>
      <c r="G170" s="372"/>
      <c r="H170" s="443"/>
      <c r="I170" s="149"/>
      <c r="K170" s="445" t="str">
        <f t="shared" si="30"/>
        <v>Leer</v>
      </c>
      <c r="L170" s="445" t="str">
        <f t="shared" si="31"/>
        <v>Leer</v>
      </c>
      <c r="M170" s="445">
        <f t="shared" si="37"/>
        <v>0</v>
      </c>
      <c r="N170" s="445">
        <f t="shared" si="32"/>
        <v>0</v>
      </c>
      <c r="O170" s="445">
        <f t="shared" si="33"/>
        <v>0</v>
      </c>
      <c r="P170" s="445">
        <f t="shared" si="34"/>
        <v>0</v>
      </c>
      <c r="Q170" s="445">
        <f t="shared" si="35"/>
        <v>0</v>
      </c>
    </row>
    <row r="171" spans="2:17" ht="15" customHeight="1" x14ac:dyDescent="0.3">
      <c r="B171" s="70" t="str">
        <f t="shared" si="36"/>
        <v>!!!</v>
      </c>
      <c r="C171" s="260" t="str">
        <f>IF(ISERROR(IF(LEN(E171)&gt;0,VLOOKUP(TEXT($E171,0),'Angaben Stationen'!$E$14:$J$213,5,0),"")),"?",IF(LEN(E171)&gt;0,VLOOKUP(TEXT($E171,0),'Angaben Stationen'!$E$14:$J$213,5,0),""))</f>
        <v/>
      </c>
      <c r="D171" s="232" t="str">
        <f>IF(ISERROR(IF(LEN(E171)&gt;0,VLOOKUP(TEXT($E171,0),'Angaben Stationen'!$E$14:$J$213,6,0),"")),"STATION IST NICHT VORHANDEN",IF(LEN(E171)&gt;0,VLOOKUP(TEXT($E171,0),'Angaben Stationen'!$E$14:$J$213,6,0),""))</f>
        <v/>
      </c>
      <c r="E171" s="288"/>
      <c r="F171" s="216"/>
      <c r="G171" s="372"/>
      <c r="H171" s="443"/>
      <c r="I171" s="149"/>
      <c r="K171" s="445" t="str">
        <f t="shared" si="30"/>
        <v>Leer</v>
      </c>
      <c r="L171" s="445" t="str">
        <f t="shared" si="31"/>
        <v>Leer</v>
      </c>
      <c r="M171" s="445">
        <f t="shared" si="37"/>
        <v>0</v>
      </c>
      <c r="N171" s="445">
        <f t="shared" si="32"/>
        <v>0</v>
      </c>
      <c r="O171" s="445">
        <f t="shared" si="33"/>
        <v>0</v>
      </c>
      <c r="P171" s="445">
        <f t="shared" si="34"/>
        <v>0</v>
      </c>
      <c r="Q171" s="445">
        <f t="shared" si="35"/>
        <v>0</v>
      </c>
    </row>
    <row r="172" spans="2:17" ht="15" customHeight="1" x14ac:dyDescent="0.3">
      <c r="B172" s="70" t="str">
        <f t="shared" si="36"/>
        <v>!!!</v>
      </c>
      <c r="C172" s="260" t="str">
        <f>IF(ISERROR(IF(LEN(E172)&gt;0,VLOOKUP(TEXT($E172,0),'Angaben Stationen'!$E$14:$J$213,5,0),"")),"?",IF(LEN(E172)&gt;0,VLOOKUP(TEXT($E172,0),'Angaben Stationen'!$E$14:$J$213,5,0),""))</f>
        <v/>
      </c>
      <c r="D172" s="232" t="str">
        <f>IF(ISERROR(IF(LEN(E172)&gt;0,VLOOKUP(TEXT($E172,0),'Angaben Stationen'!$E$14:$J$213,6,0),"")),"STATION IST NICHT VORHANDEN",IF(LEN(E172)&gt;0,VLOOKUP(TEXT($E172,0),'Angaben Stationen'!$E$14:$J$213,6,0),""))</f>
        <v/>
      </c>
      <c r="E172" s="288"/>
      <c r="F172" s="216"/>
      <c r="G172" s="372"/>
      <c r="H172" s="443"/>
      <c r="I172" s="149"/>
      <c r="K172" s="445" t="str">
        <f t="shared" si="30"/>
        <v>Leer</v>
      </c>
      <c r="L172" s="445" t="str">
        <f t="shared" si="31"/>
        <v>Leer</v>
      </c>
      <c r="M172" s="445">
        <f t="shared" si="37"/>
        <v>0</v>
      </c>
      <c r="N172" s="445">
        <f t="shared" si="32"/>
        <v>0</v>
      </c>
      <c r="O172" s="445">
        <f t="shared" si="33"/>
        <v>0</v>
      </c>
      <c r="P172" s="445">
        <f t="shared" si="34"/>
        <v>0</v>
      </c>
      <c r="Q172" s="445">
        <f t="shared" si="35"/>
        <v>0</v>
      </c>
    </row>
    <row r="173" spans="2:17" ht="15" customHeight="1" x14ac:dyDescent="0.3">
      <c r="B173" s="70" t="str">
        <f t="shared" si="36"/>
        <v>!!!</v>
      </c>
      <c r="C173" s="260" t="str">
        <f>IF(ISERROR(IF(LEN(E173)&gt;0,VLOOKUP(TEXT($E173,0),'Angaben Stationen'!$E$14:$J$213,5,0),"")),"?",IF(LEN(E173)&gt;0,VLOOKUP(TEXT($E173,0),'Angaben Stationen'!$E$14:$J$213,5,0),""))</f>
        <v/>
      </c>
      <c r="D173" s="232" t="str">
        <f>IF(ISERROR(IF(LEN(E173)&gt;0,VLOOKUP(TEXT($E173,0),'Angaben Stationen'!$E$14:$J$213,6,0),"")),"STATION IST NICHT VORHANDEN",IF(LEN(E173)&gt;0,VLOOKUP(TEXT($E173,0),'Angaben Stationen'!$E$14:$J$213,6,0),""))</f>
        <v/>
      </c>
      <c r="E173" s="288"/>
      <c r="F173" s="216"/>
      <c r="G173" s="372"/>
      <c r="H173" s="443"/>
      <c r="I173" s="149"/>
      <c r="K173" s="445" t="str">
        <f t="shared" si="30"/>
        <v>Leer</v>
      </c>
      <c r="L173" s="445" t="str">
        <f t="shared" si="31"/>
        <v>Leer</v>
      </c>
      <c r="M173" s="445">
        <f t="shared" si="37"/>
        <v>0</v>
      </c>
      <c r="N173" s="445">
        <f t="shared" si="32"/>
        <v>0</v>
      </c>
      <c r="O173" s="445">
        <f t="shared" si="33"/>
        <v>0</v>
      </c>
      <c r="P173" s="445">
        <f t="shared" si="34"/>
        <v>0</v>
      </c>
      <c r="Q173" s="445">
        <f t="shared" si="35"/>
        <v>0</v>
      </c>
    </row>
    <row r="174" spans="2:17" ht="15" customHeight="1" x14ac:dyDescent="0.3">
      <c r="B174" s="70" t="str">
        <f t="shared" si="36"/>
        <v>!!!</v>
      </c>
      <c r="C174" s="260" t="str">
        <f>IF(ISERROR(IF(LEN(E174)&gt;0,VLOOKUP(TEXT($E174,0),'Angaben Stationen'!$E$14:$J$213,5,0),"")),"?",IF(LEN(E174)&gt;0,VLOOKUP(TEXT($E174,0),'Angaben Stationen'!$E$14:$J$213,5,0),""))</f>
        <v/>
      </c>
      <c r="D174" s="232" t="str">
        <f>IF(ISERROR(IF(LEN(E174)&gt;0,VLOOKUP(TEXT($E174,0),'Angaben Stationen'!$E$14:$J$213,6,0),"")),"STATION IST NICHT VORHANDEN",IF(LEN(E174)&gt;0,VLOOKUP(TEXT($E174,0),'Angaben Stationen'!$E$14:$J$213,6,0),""))</f>
        <v/>
      </c>
      <c r="E174" s="288"/>
      <c r="F174" s="216"/>
      <c r="G174" s="372"/>
      <c r="H174" s="443"/>
      <c r="I174" s="149"/>
      <c r="K174" s="445" t="str">
        <f t="shared" si="30"/>
        <v>Leer</v>
      </c>
      <c r="L174" s="445" t="str">
        <f t="shared" si="31"/>
        <v>Leer</v>
      </c>
      <c r="M174" s="445">
        <f t="shared" si="37"/>
        <v>0</v>
      </c>
      <c r="N174" s="445">
        <f t="shared" si="32"/>
        <v>0</v>
      </c>
      <c r="O174" s="445">
        <f t="shared" si="33"/>
        <v>0</v>
      </c>
      <c r="P174" s="445">
        <f t="shared" si="34"/>
        <v>0</v>
      </c>
      <c r="Q174" s="445">
        <f t="shared" si="35"/>
        <v>0</v>
      </c>
    </row>
    <row r="175" spans="2:17" ht="15" customHeight="1" x14ac:dyDescent="0.3">
      <c r="B175" s="70" t="str">
        <f t="shared" si="36"/>
        <v>!!!</v>
      </c>
      <c r="C175" s="260" t="str">
        <f>IF(ISERROR(IF(LEN(E175)&gt;0,VLOOKUP(TEXT($E175,0),'Angaben Stationen'!$E$14:$J$213,5,0),"")),"?",IF(LEN(E175)&gt;0,VLOOKUP(TEXT($E175,0),'Angaben Stationen'!$E$14:$J$213,5,0),""))</f>
        <v/>
      </c>
      <c r="D175" s="232" t="str">
        <f>IF(ISERROR(IF(LEN(E175)&gt;0,VLOOKUP(TEXT($E175,0),'Angaben Stationen'!$E$14:$J$213,6,0),"")),"STATION IST NICHT VORHANDEN",IF(LEN(E175)&gt;0,VLOOKUP(TEXT($E175,0),'Angaben Stationen'!$E$14:$J$213,6,0),""))</f>
        <v/>
      </c>
      <c r="E175" s="288"/>
      <c r="F175" s="216"/>
      <c r="G175" s="372"/>
      <c r="H175" s="443"/>
      <c r="I175" s="149"/>
      <c r="K175" s="445" t="str">
        <f t="shared" si="30"/>
        <v>Leer</v>
      </c>
      <c r="L175" s="445" t="str">
        <f t="shared" si="31"/>
        <v>Leer</v>
      </c>
      <c r="M175" s="445">
        <f t="shared" si="37"/>
        <v>0</v>
      </c>
      <c r="N175" s="445">
        <f t="shared" si="32"/>
        <v>0</v>
      </c>
      <c r="O175" s="445">
        <f t="shared" si="33"/>
        <v>0</v>
      </c>
      <c r="P175" s="445">
        <f t="shared" si="34"/>
        <v>0</v>
      </c>
      <c r="Q175" s="445">
        <f t="shared" si="35"/>
        <v>0</v>
      </c>
    </row>
    <row r="176" spans="2:17" ht="15" customHeight="1" x14ac:dyDescent="0.3">
      <c r="B176" s="70" t="str">
        <f t="shared" si="36"/>
        <v>!!!</v>
      </c>
      <c r="C176" s="260" t="str">
        <f>IF(ISERROR(IF(LEN(E176)&gt;0,VLOOKUP(TEXT($E176,0),'Angaben Stationen'!$E$14:$J$213,5,0),"")),"?",IF(LEN(E176)&gt;0,VLOOKUP(TEXT($E176,0),'Angaben Stationen'!$E$14:$J$213,5,0),""))</f>
        <v/>
      </c>
      <c r="D176" s="232" t="str">
        <f>IF(ISERROR(IF(LEN(E176)&gt;0,VLOOKUP(TEXT($E176,0),'Angaben Stationen'!$E$14:$J$213,6,0),"")),"STATION IST NICHT VORHANDEN",IF(LEN(E176)&gt;0,VLOOKUP(TEXT($E176,0),'Angaben Stationen'!$E$14:$J$213,6,0),""))</f>
        <v/>
      </c>
      <c r="E176" s="288"/>
      <c r="F176" s="216"/>
      <c r="G176" s="372"/>
      <c r="H176" s="443"/>
      <c r="I176" s="149"/>
      <c r="K176" s="445" t="str">
        <f t="shared" ref="K176:K207" si="38">IF(LEN(E176)&gt;0,"Typ","Leer")</f>
        <v>Leer</v>
      </c>
      <c r="L176" s="445" t="str">
        <f t="shared" ref="L176:L207" si="39">IF(LEN(E176)&gt;0,"Schwerpunkt","Leer")</f>
        <v>Leer</v>
      </c>
      <c r="M176" s="445">
        <f t="shared" si="37"/>
        <v>0</v>
      </c>
      <c r="N176" s="445">
        <f t="shared" ref="N176:N208" si="40">IF(LEN(E176)&gt;0,1,0)</f>
        <v>0</v>
      </c>
      <c r="O176" s="445">
        <f t="shared" ref="O176:O208" si="41">IF(LEN(F176)&gt;0,1,0)</f>
        <v>0</v>
      </c>
      <c r="P176" s="445">
        <f t="shared" ref="P176:P208" si="42">IF(LEN(G176)&gt;0,1,0)</f>
        <v>0</v>
      </c>
      <c r="Q176" s="445">
        <f t="shared" ref="Q176:Q208" si="43">IF(LEN(H176)&gt;0,1,0)</f>
        <v>0</v>
      </c>
    </row>
    <row r="177" spans="2:17" ht="15" customHeight="1" x14ac:dyDescent="0.3">
      <c r="B177" s="70" t="str">
        <f t="shared" si="36"/>
        <v>!!!</v>
      </c>
      <c r="C177" s="260" t="str">
        <f>IF(ISERROR(IF(LEN(E177)&gt;0,VLOOKUP(TEXT($E177,0),'Angaben Stationen'!$E$14:$J$213,5,0),"")),"?",IF(LEN(E177)&gt;0,VLOOKUP(TEXT($E177,0),'Angaben Stationen'!$E$14:$J$213,5,0),""))</f>
        <v/>
      </c>
      <c r="D177" s="232" t="str">
        <f>IF(ISERROR(IF(LEN(E177)&gt;0,VLOOKUP(TEXT($E177,0),'Angaben Stationen'!$E$14:$J$213,6,0),"")),"STATION IST NICHT VORHANDEN",IF(LEN(E177)&gt;0,VLOOKUP(TEXT($E177,0),'Angaben Stationen'!$E$14:$J$213,6,0),""))</f>
        <v/>
      </c>
      <c r="E177" s="288"/>
      <c r="F177" s="216"/>
      <c r="G177" s="372"/>
      <c r="H177" s="443"/>
      <c r="I177" s="149"/>
      <c r="K177" s="445" t="str">
        <f t="shared" si="38"/>
        <v>Leer</v>
      </c>
      <c r="L177" s="445" t="str">
        <f t="shared" si="39"/>
        <v>Leer</v>
      </c>
      <c r="M177" s="445">
        <f t="shared" si="37"/>
        <v>0</v>
      </c>
      <c r="N177" s="445">
        <f t="shared" si="40"/>
        <v>0</v>
      </c>
      <c r="O177" s="445">
        <f t="shared" si="41"/>
        <v>0</v>
      </c>
      <c r="P177" s="445">
        <f t="shared" si="42"/>
        <v>0</v>
      </c>
      <c r="Q177" s="445">
        <f t="shared" si="43"/>
        <v>0</v>
      </c>
    </row>
    <row r="178" spans="2:17" ht="15" customHeight="1" x14ac:dyDescent="0.3">
      <c r="B178" s="70" t="str">
        <f t="shared" si="36"/>
        <v>!!!</v>
      </c>
      <c r="C178" s="260" t="str">
        <f>IF(ISERROR(IF(LEN(E178)&gt;0,VLOOKUP(TEXT($E178,0),'Angaben Stationen'!$E$14:$J$213,5,0),"")),"?",IF(LEN(E178)&gt;0,VLOOKUP(TEXT($E178,0),'Angaben Stationen'!$E$14:$J$213,5,0),""))</f>
        <v/>
      </c>
      <c r="D178" s="232" t="str">
        <f>IF(ISERROR(IF(LEN(E178)&gt;0,VLOOKUP(TEXT($E178,0),'Angaben Stationen'!$E$14:$J$213,6,0),"")),"STATION IST NICHT VORHANDEN",IF(LEN(E178)&gt;0,VLOOKUP(TEXT($E178,0),'Angaben Stationen'!$E$14:$J$213,6,0),""))</f>
        <v/>
      </c>
      <c r="E178" s="288"/>
      <c r="F178" s="216"/>
      <c r="G178" s="372"/>
      <c r="H178" s="443"/>
      <c r="I178" s="149"/>
      <c r="K178" s="445" t="str">
        <f t="shared" si="38"/>
        <v>Leer</v>
      </c>
      <c r="L178" s="445" t="str">
        <f t="shared" si="39"/>
        <v>Leer</v>
      </c>
      <c r="M178" s="445">
        <f t="shared" si="37"/>
        <v>0</v>
      </c>
      <c r="N178" s="445">
        <f t="shared" si="40"/>
        <v>0</v>
      </c>
      <c r="O178" s="445">
        <f t="shared" si="41"/>
        <v>0</v>
      </c>
      <c r="P178" s="445">
        <f t="shared" si="42"/>
        <v>0</v>
      </c>
      <c r="Q178" s="445">
        <f t="shared" si="43"/>
        <v>0</v>
      </c>
    </row>
    <row r="179" spans="2:17" ht="15" customHeight="1" x14ac:dyDescent="0.3">
      <c r="B179" s="70" t="str">
        <f t="shared" si="36"/>
        <v>!!!</v>
      </c>
      <c r="C179" s="260" t="str">
        <f>IF(ISERROR(IF(LEN(E179)&gt;0,VLOOKUP(TEXT($E179,0),'Angaben Stationen'!$E$14:$J$213,5,0),"")),"?",IF(LEN(E179)&gt;0,VLOOKUP(TEXT($E179,0),'Angaben Stationen'!$E$14:$J$213,5,0),""))</f>
        <v/>
      </c>
      <c r="D179" s="232" t="str">
        <f>IF(ISERROR(IF(LEN(E179)&gt;0,VLOOKUP(TEXT($E179,0),'Angaben Stationen'!$E$14:$J$213,6,0),"")),"STATION IST NICHT VORHANDEN",IF(LEN(E179)&gt;0,VLOOKUP(TEXT($E179,0),'Angaben Stationen'!$E$14:$J$213,6,0),""))</f>
        <v/>
      </c>
      <c r="E179" s="288"/>
      <c r="F179" s="216"/>
      <c r="G179" s="372"/>
      <c r="H179" s="443"/>
      <c r="I179" s="149"/>
      <c r="K179" s="445" t="str">
        <f t="shared" si="38"/>
        <v>Leer</v>
      </c>
      <c r="L179" s="445" t="str">
        <f t="shared" si="39"/>
        <v>Leer</v>
      </c>
      <c r="M179" s="445">
        <f t="shared" si="37"/>
        <v>0</v>
      </c>
      <c r="N179" s="445">
        <f t="shared" si="40"/>
        <v>0</v>
      </c>
      <c r="O179" s="445">
        <f t="shared" si="41"/>
        <v>0</v>
      </c>
      <c r="P179" s="445">
        <f t="shared" si="42"/>
        <v>0</v>
      </c>
      <c r="Q179" s="445">
        <f t="shared" si="43"/>
        <v>0</v>
      </c>
    </row>
    <row r="180" spans="2:17" ht="15" customHeight="1" x14ac:dyDescent="0.3">
      <c r="B180" s="70" t="str">
        <f t="shared" si="36"/>
        <v>!!!</v>
      </c>
      <c r="C180" s="260" t="str">
        <f>IF(ISERROR(IF(LEN(E180)&gt;0,VLOOKUP(TEXT($E180,0),'Angaben Stationen'!$E$14:$J$213,5,0),"")),"?",IF(LEN(E180)&gt;0,VLOOKUP(TEXT($E180,0),'Angaben Stationen'!$E$14:$J$213,5,0),""))</f>
        <v/>
      </c>
      <c r="D180" s="232" t="str">
        <f>IF(ISERROR(IF(LEN(E180)&gt;0,VLOOKUP(TEXT($E180,0),'Angaben Stationen'!$E$14:$J$213,6,0),"")),"STATION IST NICHT VORHANDEN",IF(LEN(E180)&gt;0,VLOOKUP(TEXT($E180,0),'Angaben Stationen'!$E$14:$J$213,6,0),""))</f>
        <v/>
      </c>
      <c r="E180" s="288"/>
      <c r="F180" s="216"/>
      <c r="G180" s="372"/>
      <c r="H180" s="443"/>
      <c r="I180" s="149"/>
      <c r="K180" s="445" t="str">
        <f t="shared" si="38"/>
        <v>Leer</v>
      </c>
      <c r="L180" s="445" t="str">
        <f t="shared" si="39"/>
        <v>Leer</v>
      </c>
      <c r="M180" s="445">
        <f t="shared" si="37"/>
        <v>0</v>
      </c>
      <c r="N180" s="445">
        <f t="shared" si="40"/>
        <v>0</v>
      </c>
      <c r="O180" s="445">
        <f t="shared" si="41"/>
        <v>0</v>
      </c>
      <c r="P180" s="445">
        <f t="shared" si="42"/>
        <v>0</v>
      </c>
      <c r="Q180" s="445">
        <f t="shared" si="43"/>
        <v>0</v>
      </c>
    </row>
    <row r="181" spans="2:17" ht="15" customHeight="1" x14ac:dyDescent="0.3">
      <c r="B181" s="70" t="str">
        <f t="shared" si="36"/>
        <v>!!!</v>
      </c>
      <c r="C181" s="260" t="str">
        <f>IF(ISERROR(IF(LEN(E181)&gt;0,VLOOKUP(TEXT($E181,0),'Angaben Stationen'!$E$14:$J$213,5,0),"")),"?",IF(LEN(E181)&gt;0,VLOOKUP(TEXT($E181,0),'Angaben Stationen'!$E$14:$J$213,5,0),""))</f>
        <v/>
      </c>
      <c r="D181" s="232" t="str">
        <f>IF(ISERROR(IF(LEN(E181)&gt;0,VLOOKUP(TEXT($E181,0),'Angaben Stationen'!$E$14:$J$213,6,0),"")),"STATION IST NICHT VORHANDEN",IF(LEN(E181)&gt;0,VLOOKUP(TEXT($E181,0),'Angaben Stationen'!$E$14:$J$213,6,0),""))</f>
        <v/>
      </c>
      <c r="E181" s="288"/>
      <c r="F181" s="216"/>
      <c r="G181" s="372"/>
      <c r="H181" s="443"/>
      <c r="I181" s="149"/>
      <c r="K181" s="445" t="str">
        <f t="shared" si="38"/>
        <v>Leer</v>
      </c>
      <c r="L181" s="445" t="str">
        <f t="shared" si="39"/>
        <v>Leer</v>
      </c>
      <c r="M181" s="445">
        <f t="shared" si="37"/>
        <v>0</v>
      </c>
      <c r="N181" s="445">
        <f t="shared" si="40"/>
        <v>0</v>
      </c>
      <c r="O181" s="445">
        <f t="shared" si="41"/>
        <v>0</v>
      </c>
      <c r="P181" s="445">
        <f t="shared" si="42"/>
        <v>0</v>
      </c>
      <c r="Q181" s="445">
        <f t="shared" si="43"/>
        <v>0</v>
      </c>
    </row>
    <row r="182" spans="2:17" ht="15" customHeight="1" x14ac:dyDescent="0.3">
      <c r="B182" s="70" t="str">
        <f t="shared" si="36"/>
        <v>!!!</v>
      </c>
      <c r="C182" s="260" t="str">
        <f>IF(ISERROR(IF(LEN(E182)&gt;0,VLOOKUP(TEXT($E182,0),'Angaben Stationen'!$E$14:$J$213,5,0),"")),"?",IF(LEN(E182)&gt;0,VLOOKUP(TEXT($E182,0),'Angaben Stationen'!$E$14:$J$213,5,0),""))</f>
        <v/>
      </c>
      <c r="D182" s="232" t="str">
        <f>IF(ISERROR(IF(LEN(E182)&gt;0,VLOOKUP(TEXT($E182,0),'Angaben Stationen'!$E$14:$J$213,6,0),"")),"STATION IST NICHT VORHANDEN",IF(LEN(E182)&gt;0,VLOOKUP(TEXT($E182,0),'Angaben Stationen'!$E$14:$J$213,6,0),""))</f>
        <v/>
      </c>
      <c r="E182" s="288"/>
      <c r="F182" s="216"/>
      <c r="G182" s="372"/>
      <c r="H182" s="443"/>
      <c r="I182" s="149"/>
      <c r="K182" s="445" t="str">
        <f t="shared" si="38"/>
        <v>Leer</v>
      </c>
      <c r="L182" s="445" t="str">
        <f t="shared" si="39"/>
        <v>Leer</v>
      </c>
      <c r="M182" s="445">
        <f t="shared" si="37"/>
        <v>0</v>
      </c>
      <c r="N182" s="445">
        <f t="shared" si="40"/>
        <v>0</v>
      </c>
      <c r="O182" s="445">
        <f t="shared" si="41"/>
        <v>0</v>
      </c>
      <c r="P182" s="445">
        <f t="shared" si="42"/>
        <v>0</v>
      </c>
      <c r="Q182" s="445">
        <f t="shared" si="43"/>
        <v>0</v>
      </c>
    </row>
    <row r="183" spans="2:17" ht="15" customHeight="1" x14ac:dyDescent="0.3">
      <c r="B183" s="70" t="str">
        <f t="shared" si="36"/>
        <v>!!!</v>
      </c>
      <c r="C183" s="260" t="str">
        <f>IF(ISERROR(IF(LEN(E183)&gt;0,VLOOKUP(TEXT($E183,0),'Angaben Stationen'!$E$14:$J$213,5,0),"")),"?",IF(LEN(E183)&gt;0,VLOOKUP(TEXT($E183,0),'Angaben Stationen'!$E$14:$J$213,5,0),""))</f>
        <v/>
      </c>
      <c r="D183" s="232" t="str">
        <f>IF(ISERROR(IF(LEN(E183)&gt;0,VLOOKUP(TEXT($E183,0),'Angaben Stationen'!$E$14:$J$213,6,0),"")),"STATION IST NICHT VORHANDEN",IF(LEN(E183)&gt;0,VLOOKUP(TEXT($E183,0),'Angaben Stationen'!$E$14:$J$213,6,0),""))</f>
        <v/>
      </c>
      <c r="E183" s="288"/>
      <c r="F183" s="216"/>
      <c r="G183" s="372"/>
      <c r="H183" s="443"/>
      <c r="I183" s="149"/>
      <c r="K183" s="445" t="str">
        <f t="shared" si="38"/>
        <v>Leer</v>
      </c>
      <c r="L183" s="445" t="str">
        <f t="shared" si="39"/>
        <v>Leer</v>
      </c>
      <c r="M183" s="445">
        <f t="shared" si="37"/>
        <v>0</v>
      </c>
      <c r="N183" s="445">
        <f t="shared" si="40"/>
        <v>0</v>
      </c>
      <c r="O183" s="445">
        <f t="shared" si="41"/>
        <v>0</v>
      </c>
      <c r="P183" s="445">
        <f t="shared" si="42"/>
        <v>0</v>
      </c>
      <c r="Q183" s="445">
        <f t="shared" si="43"/>
        <v>0</v>
      </c>
    </row>
    <row r="184" spans="2:17" ht="15" customHeight="1" x14ac:dyDescent="0.3">
      <c r="B184" s="70" t="str">
        <f t="shared" si="36"/>
        <v>!!!</v>
      </c>
      <c r="C184" s="260" t="str">
        <f>IF(ISERROR(IF(LEN(E184)&gt;0,VLOOKUP(TEXT($E184,0),'Angaben Stationen'!$E$14:$J$213,5,0),"")),"?",IF(LEN(E184)&gt;0,VLOOKUP(TEXT($E184,0),'Angaben Stationen'!$E$14:$J$213,5,0),""))</f>
        <v/>
      </c>
      <c r="D184" s="232" t="str">
        <f>IF(ISERROR(IF(LEN(E184)&gt;0,VLOOKUP(TEXT($E184,0),'Angaben Stationen'!$E$14:$J$213,6,0),"")),"STATION IST NICHT VORHANDEN",IF(LEN(E184)&gt;0,VLOOKUP(TEXT($E184,0),'Angaben Stationen'!$E$14:$J$213,6,0),""))</f>
        <v/>
      </c>
      <c r="E184" s="288"/>
      <c r="F184" s="216"/>
      <c r="G184" s="372"/>
      <c r="H184" s="443"/>
      <c r="I184" s="149"/>
      <c r="K184" s="445" t="str">
        <f t="shared" si="38"/>
        <v>Leer</v>
      </c>
      <c r="L184" s="445" t="str">
        <f t="shared" si="39"/>
        <v>Leer</v>
      </c>
      <c r="M184" s="445">
        <f t="shared" si="37"/>
        <v>0</v>
      </c>
      <c r="N184" s="445">
        <f t="shared" si="40"/>
        <v>0</v>
      </c>
      <c r="O184" s="445">
        <f t="shared" si="41"/>
        <v>0</v>
      </c>
      <c r="P184" s="445">
        <f t="shared" si="42"/>
        <v>0</v>
      </c>
      <c r="Q184" s="445">
        <f t="shared" si="43"/>
        <v>0</v>
      </c>
    </row>
    <row r="185" spans="2:17" ht="15" customHeight="1" x14ac:dyDescent="0.3">
      <c r="B185" s="70" t="str">
        <f t="shared" si="36"/>
        <v>!!!</v>
      </c>
      <c r="C185" s="260" t="str">
        <f>IF(ISERROR(IF(LEN(E185)&gt;0,VLOOKUP(TEXT($E185,0),'Angaben Stationen'!$E$14:$J$213,5,0),"")),"?",IF(LEN(E185)&gt;0,VLOOKUP(TEXT($E185,0),'Angaben Stationen'!$E$14:$J$213,5,0),""))</f>
        <v/>
      </c>
      <c r="D185" s="232" t="str">
        <f>IF(ISERROR(IF(LEN(E185)&gt;0,VLOOKUP(TEXT($E185,0),'Angaben Stationen'!$E$14:$J$213,6,0),"")),"STATION IST NICHT VORHANDEN",IF(LEN(E185)&gt;0,VLOOKUP(TEXT($E185,0),'Angaben Stationen'!$E$14:$J$213,6,0),""))</f>
        <v/>
      </c>
      <c r="E185" s="288"/>
      <c r="F185" s="216"/>
      <c r="G185" s="372"/>
      <c r="H185" s="443"/>
      <c r="I185" s="149"/>
      <c r="K185" s="445" t="str">
        <f t="shared" si="38"/>
        <v>Leer</v>
      </c>
      <c r="L185" s="445" t="str">
        <f t="shared" si="39"/>
        <v>Leer</v>
      </c>
      <c r="M185" s="445">
        <f t="shared" si="37"/>
        <v>0</v>
      </c>
      <c r="N185" s="445">
        <f t="shared" si="40"/>
        <v>0</v>
      </c>
      <c r="O185" s="445">
        <f t="shared" si="41"/>
        <v>0</v>
      </c>
      <c r="P185" s="445">
        <f t="shared" si="42"/>
        <v>0</v>
      </c>
      <c r="Q185" s="445">
        <f t="shared" si="43"/>
        <v>0</v>
      </c>
    </row>
    <row r="186" spans="2:17" ht="15" customHeight="1" x14ac:dyDescent="0.3">
      <c r="B186" s="70" t="str">
        <f t="shared" si="36"/>
        <v>!!!</v>
      </c>
      <c r="C186" s="260" t="str">
        <f>IF(ISERROR(IF(LEN(E186)&gt;0,VLOOKUP(TEXT($E186,0),'Angaben Stationen'!$E$14:$J$213,5,0),"")),"?",IF(LEN(E186)&gt;0,VLOOKUP(TEXT($E186,0),'Angaben Stationen'!$E$14:$J$213,5,0),""))</f>
        <v/>
      </c>
      <c r="D186" s="232" t="str">
        <f>IF(ISERROR(IF(LEN(E186)&gt;0,VLOOKUP(TEXT($E186,0),'Angaben Stationen'!$E$14:$J$213,6,0),"")),"STATION IST NICHT VORHANDEN",IF(LEN(E186)&gt;0,VLOOKUP(TEXT($E186,0),'Angaben Stationen'!$E$14:$J$213,6,0),""))</f>
        <v/>
      </c>
      <c r="E186" s="288"/>
      <c r="F186" s="216"/>
      <c r="G186" s="372"/>
      <c r="H186" s="443"/>
      <c r="I186" s="149"/>
      <c r="K186" s="445" t="str">
        <f t="shared" si="38"/>
        <v>Leer</v>
      </c>
      <c r="L186" s="445" t="str">
        <f t="shared" si="39"/>
        <v>Leer</v>
      </c>
      <c r="M186" s="445">
        <f t="shared" si="37"/>
        <v>0</v>
      </c>
      <c r="N186" s="445">
        <f t="shared" si="40"/>
        <v>0</v>
      </c>
      <c r="O186" s="445">
        <f t="shared" si="41"/>
        <v>0</v>
      </c>
      <c r="P186" s="445">
        <f t="shared" si="42"/>
        <v>0</v>
      </c>
      <c r="Q186" s="445">
        <f t="shared" si="43"/>
        <v>0</v>
      </c>
    </row>
    <row r="187" spans="2:17" ht="15" customHeight="1" x14ac:dyDescent="0.3">
      <c r="B187" s="70" t="str">
        <f t="shared" si="36"/>
        <v>!!!</v>
      </c>
      <c r="C187" s="260" t="str">
        <f>IF(ISERROR(IF(LEN(E187)&gt;0,VLOOKUP(TEXT($E187,0),'Angaben Stationen'!$E$14:$J$213,5,0),"")),"?",IF(LEN(E187)&gt;0,VLOOKUP(TEXT($E187,0),'Angaben Stationen'!$E$14:$J$213,5,0),""))</f>
        <v/>
      </c>
      <c r="D187" s="232" t="str">
        <f>IF(ISERROR(IF(LEN(E187)&gt;0,VLOOKUP(TEXT($E187,0),'Angaben Stationen'!$E$14:$J$213,6,0),"")),"STATION IST NICHT VORHANDEN",IF(LEN(E187)&gt;0,VLOOKUP(TEXT($E187,0),'Angaben Stationen'!$E$14:$J$213,6,0),""))</f>
        <v/>
      </c>
      <c r="E187" s="288"/>
      <c r="F187" s="216"/>
      <c r="G187" s="372"/>
      <c r="H187" s="443"/>
      <c r="I187" s="149"/>
      <c r="K187" s="445" t="str">
        <f t="shared" si="38"/>
        <v>Leer</v>
      </c>
      <c r="L187" s="445" t="str">
        <f t="shared" si="39"/>
        <v>Leer</v>
      </c>
      <c r="M187" s="445">
        <f t="shared" si="37"/>
        <v>0</v>
      </c>
      <c r="N187" s="445">
        <f t="shared" si="40"/>
        <v>0</v>
      </c>
      <c r="O187" s="445">
        <f t="shared" si="41"/>
        <v>0</v>
      </c>
      <c r="P187" s="445">
        <f t="shared" si="42"/>
        <v>0</v>
      </c>
      <c r="Q187" s="445">
        <f t="shared" si="43"/>
        <v>0</v>
      </c>
    </row>
    <row r="188" spans="2:17" ht="15" customHeight="1" x14ac:dyDescent="0.3">
      <c r="B188" s="70" t="str">
        <f t="shared" si="36"/>
        <v>!!!</v>
      </c>
      <c r="C188" s="260" t="str">
        <f>IF(ISERROR(IF(LEN(E188)&gt;0,VLOOKUP(TEXT($E188,0),'Angaben Stationen'!$E$14:$J$213,5,0),"")),"?",IF(LEN(E188)&gt;0,VLOOKUP(TEXT($E188,0),'Angaben Stationen'!$E$14:$J$213,5,0),""))</f>
        <v/>
      </c>
      <c r="D188" s="232" t="str">
        <f>IF(ISERROR(IF(LEN(E188)&gt;0,VLOOKUP(TEXT($E188,0),'Angaben Stationen'!$E$14:$J$213,6,0),"")),"STATION IST NICHT VORHANDEN",IF(LEN(E188)&gt;0,VLOOKUP(TEXT($E188,0),'Angaben Stationen'!$E$14:$J$213,6,0),""))</f>
        <v/>
      </c>
      <c r="E188" s="288"/>
      <c r="F188" s="216"/>
      <c r="G188" s="372"/>
      <c r="H188" s="443"/>
      <c r="I188" s="149"/>
      <c r="K188" s="445" t="str">
        <f t="shared" si="38"/>
        <v>Leer</v>
      </c>
      <c r="L188" s="445" t="str">
        <f t="shared" si="39"/>
        <v>Leer</v>
      </c>
      <c r="M188" s="445">
        <f t="shared" si="37"/>
        <v>0</v>
      </c>
      <c r="N188" s="445">
        <f t="shared" si="40"/>
        <v>0</v>
      </c>
      <c r="O188" s="445">
        <f t="shared" si="41"/>
        <v>0</v>
      </c>
      <c r="P188" s="445">
        <f t="shared" si="42"/>
        <v>0</v>
      </c>
      <c r="Q188" s="445">
        <f t="shared" si="43"/>
        <v>0</v>
      </c>
    </row>
    <row r="189" spans="2:17" ht="15" customHeight="1" x14ac:dyDescent="0.3">
      <c r="B189" s="70" t="str">
        <f t="shared" si="36"/>
        <v>!!!</v>
      </c>
      <c r="C189" s="260" t="str">
        <f>IF(ISERROR(IF(LEN(E189)&gt;0,VLOOKUP(TEXT($E189,0),'Angaben Stationen'!$E$14:$J$213,5,0),"")),"?",IF(LEN(E189)&gt;0,VLOOKUP(TEXT($E189,0),'Angaben Stationen'!$E$14:$J$213,5,0),""))</f>
        <v/>
      </c>
      <c r="D189" s="232" t="str">
        <f>IF(ISERROR(IF(LEN(E189)&gt;0,VLOOKUP(TEXT($E189,0),'Angaben Stationen'!$E$14:$J$213,6,0),"")),"STATION IST NICHT VORHANDEN",IF(LEN(E189)&gt;0,VLOOKUP(TEXT($E189,0),'Angaben Stationen'!$E$14:$J$213,6,0),""))</f>
        <v/>
      </c>
      <c r="E189" s="288"/>
      <c r="F189" s="216"/>
      <c r="G189" s="372"/>
      <c r="H189" s="443"/>
      <c r="I189" s="149"/>
      <c r="K189" s="445" t="str">
        <f t="shared" si="38"/>
        <v>Leer</v>
      </c>
      <c r="L189" s="445" t="str">
        <f t="shared" si="39"/>
        <v>Leer</v>
      </c>
      <c r="M189" s="445">
        <f t="shared" si="37"/>
        <v>0</v>
      </c>
      <c r="N189" s="445">
        <f t="shared" si="40"/>
        <v>0</v>
      </c>
      <c r="O189" s="445">
        <f t="shared" si="41"/>
        <v>0</v>
      </c>
      <c r="P189" s="445">
        <f t="shared" si="42"/>
        <v>0</v>
      </c>
      <c r="Q189" s="445">
        <f t="shared" si="43"/>
        <v>0</v>
      </c>
    </row>
    <row r="190" spans="2:17" ht="15" customHeight="1" x14ac:dyDescent="0.3">
      <c r="B190" s="70" t="str">
        <f t="shared" si="36"/>
        <v>!!!</v>
      </c>
      <c r="C190" s="260" t="str">
        <f>IF(ISERROR(IF(LEN(E190)&gt;0,VLOOKUP(TEXT($E190,0),'Angaben Stationen'!$E$14:$J$213,5,0),"")),"?",IF(LEN(E190)&gt;0,VLOOKUP(TEXT($E190,0),'Angaben Stationen'!$E$14:$J$213,5,0),""))</f>
        <v/>
      </c>
      <c r="D190" s="232" t="str">
        <f>IF(ISERROR(IF(LEN(E190)&gt;0,VLOOKUP(TEXT($E190,0),'Angaben Stationen'!$E$14:$J$213,6,0),"")),"STATION IST NICHT VORHANDEN",IF(LEN(E190)&gt;0,VLOOKUP(TEXT($E190,0),'Angaben Stationen'!$E$14:$J$213,6,0),""))</f>
        <v/>
      </c>
      <c r="E190" s="288"/>
      <c r="F190" s="216"/>
      <c r="G190" s="372"/>
      <c r="H190" s="443"/>
      <c r="I190" s="149"/>
      <c r="K190" s="445" t="str">
        <f t="shared" si="38"/>
        <v>Leer</v>
      </c>
      <c r="L190" s="445" t="str">
        <f t="shared" si="39"/>
        <v>Leer</v>
      </c>
      <c r="M190" s="445">
        <f t="shared" si="37"/>
        <v>0</v>
      </c>
      <c r="N190" s="445">
        <f t="shared" si="40"/>
        <v>0</v>
      </c>
      <c r="O190" s="445">
        <f t="shared" si="41"/>
        <v>0</v>
      </c>
      <c r="P190" s="445">
        <f t="shared" si="42"/>
        <v>0</v>
      </c>
      <c r="Q190" s="445">
        <f t="shared" si="43"/>
        <v>0</v>
      </c>
    </row>
    <row r="191" spans="2:17" ht="15" customHeight="1" x14ac:dyDescent="0.3">
      <c r="B191" s="70" t="str">
        <f t="shared" si="36"/>
        <v>!!!</v>
      </c>
      <c r="C191" s="260" t="str">
        <f>IF(ISERROR(IF(LEN(E191)&gt;0,VLOOKUP(TEXT($E191,0),'Angaben Stationen'!$E$14:$J$213,5,0),"")),"?",IF(LEN(E191)&gt;0,VLOOKUP(TEXT($E191,0),'Angaben Stationen'!$E$14:$J$213,5,0),""))</f>
        <v/>
      </c>
      <c r="D191" s="232" t="str">
        <f>IF(ISERROR(IF(LEN(E191)&gt;0,VLOOKUP(TEXT($E191,0),'Angaben Stationen'!$E$14:$J$213,6,0),"")),"STATION IST NICHT VORHANDEN",IF(LEN(E191)&gt;0,VLOOKUP(TEXT($E191,0),'Angaben Stationen'!$E$14:$J$213,6,0),""))</f>
        <v/>
      </c>
      <c r="E191" s="288"/>
      <c r="F191" s="216"/>
      <c r="G191" s="372"/>
      <c r="H191" s="443"/>
      <c r="I191" s="149"/>
      <c r="K191" s="445" t="str">
        <f t="shared" si="38"/>
        <v>Leer</v>
      </c>
      <c r="L191" s="445" t="str">
        <f t="shared" si="39"/>
        <v>Leer</v>
      </c>
      <c r="M191" s="445">
        <f t="shared" si="37"/>
        <v>0</v>
      </c>
      <c r="N191" s="445">
        <f t="shared" si="40"/>
        <v>0</v>
      </c>
      <c r="O191" s="445">
        <f t="shared" si="41"/>
        <v>0</v>
      </c>
      <c r="P191" s="445">
        <f t="shared" si="42"/>
        <v>0</v>
      </c>
      <c r="Q191" s="445">
        <f t="shared" si="43"/>
        <v>0</v>
      </c>
    </row>
    <row r="192" spans="2:17" ht="15" customHeight="1" x14ac:dyDescent="0.3">
      <c r="B192" s="70" t="str">
        <f t="shared" si="36"/>
        <v>!!!</v>
      </c>
      <c r="C192" s="260" t="str">
        <f>IF(ISERROR(IF(LEN(E192)&gt;0,VLOOKUP(TEXT($E192,0),'Angaben Stationen'!$E$14:$J$213,5,0),"")),"?",IF(LEN(E192)&gt;0,VLOOKUP(TEXT($E192,0),'Angaben Stationen'!$E$14:$J$213,5,0),""))</f>
        <v/>
      </c>
      <c r="D192" s="232" t="str">
        <f>IF(ISERROR(IF(LEN(E192)&gt;0,VLOOKUP(TEXT($E192,0),'Angaben Stationen'!$E$14:$J$213,6,0),"")),"STATION IST NICHT VORHANDEN",IF(LEN(E192)&gt;0,VLOOKUP(TEXT($E192,0),'Angaben Stationen'!$E$14:$J$213,6,0),""))</f>
        <v/>
      </c>
      <c r="E192" s="288"/>
      <c r="F192" s="216"/>
      <c r="G192" s="372"/>
      <c r="H192" s="443"/>
      <c r="I192" s="149"/>
      <c r="K192" s="445" t="str">
        <f t="shared" si="38"/>
        <v>Leer</v>
      </c>
      <c r="L192" s="445" t="str">
        <f t="shared" si="39"/>
        <v>Leer</v>
      </c>
      <c r="M192" s="445">
        <f t="shared" si="37"/>
        <v>0</v>
      </c>
      <c r="N192" s="445">
        <f t="shared" si="40"/>
        <v>0</v>
      </c>
      <c r="O192" s="445">
        <f t="shared" si="41"/>
        <v>0</v>
      </c>
      <c r="P192" s="445">
        <f t="shared" si="42"/>
        <v>0</v>
      </c>
      <c r="Q192" s="445">
        <f t="shared" si="43"/>
        <v>0</v>
      </c>
    </row>
    <row r="193" spans="2:17" ht="15" customHeight="1" x14ac:dyDescent="0.3">
      <c r="B193" s="70" t="str">
        <f t="shared" si="36"/>
        <v>!!!</v>
      </c>
      <c r="C193" s="260" t="str">
        <f>IF(ISERROR(IF(LEN(E193)&gt;0,VLOOKUP(TEXT($E193,0),'Angaben Stationen'!$E$14:$J$213,5,0),"")),"?",IF(LEN(E193)&gt;0,VLOOKUP(TEXT($E193,0),'Angaben Stationen'!$E$14:$J$213,5,0),""))</f>
        <v/>
      </c>
      <c r="D193" s="232" t="str">
        <f>IF(ISERROR(IF(LEN(E193)&gt;0,VLOOKUP(TEXT($E193,0),'Angaben Stationen'!$E$14:$J$213,6,0),"")),"STATION IST NICHT VORHANDEN",IF(LEN(E193)&gt;0,VLOOKUP(TEXT($E193,0),'Angaben Stationen'!$E$14:$J$213,6,0),""))</f>
        <v/>
      </c>
      <c r="E193" s="288"/>
      <c r="F193" s="216"/>
      <c r="G193" s="372"/>
      <c r="H193" s="443"/>
      <c r="I193" s="149"/>
      <c r="K193" s="445" t="str">
        <f t="shared" si="38"/>
        <v>Leer</v>
      </c>
      <c r="L193" s="445" t="str">
        <f t="shared" si="39"/>
        <v>Leer</v>
      </c>
      <c r="M193" s="445">
        <f t="shared" si="37"/>
        <v>0</v>
      </c>
      <c r="N193" s="445">
        <f t="shared" si="40"/>
        <v>0</v>
      </c>
      <c r="O193" s="445">
        <f t="shared" si="41"/>
        <v>0</v>
      </c>
      <c r="P193" s="445">
        <f t="shared" si="42"/>
        <v>0</v>
      </c>
      <c r="Q193" s="445">
        <f t="shared" si="43"/>
        <v>0</v>
      </c>
    </row>
    <row r="194" spans="2:17" ht="15" customHeight="1" x14ac:dyDescent="0.3">
      <c r="B194" s="70" t="str">
        <f t="shared" si="36"/>
        <v>!!!</v>
      </c>
      <c r="C194" s="260" t="str">
        <f>IF(ISERROR(IF(LEN(E194)&gt;0,VLOOKUP(TEXT($E194,0),'Angaben Stationen'!$E$14:$J$213,5,0),"")),"?",IF(LEN(E194)&gt;0,VLOOKUP(TEXT($E194,0),'Angaben Stationen'!$E$14:$J$213,5,0),""))</f>
        <v/>
      </c>
      <c r="D194" s="232" t="str">
        <f>IF(ISERROR(IF(LEN(E194)&gt;0,VLOOKUP(TEXT($E194,0),'Angaben Stationen'!$E$14:$J$213,6,0),"")),"STATION IST NICHT VORHANDEN",IF(LEN(E194)&gt;0,VLOOKUP(TEXT($E194,0),'Angaben Stationen'!$E$14:$J$213,6,0),""))</f>
        <v/>
      </c>
      <c r="E194" s="288"/>
      <c r="F194" s="216"/>
      <c r="G194" s="372"/>
      <c r="H194" s="443"/>
      <c r="I194" s="149"/>
      <c r="K194" s="445" t="str">
        <f t="shared" si="38"/>
        <v>Leer</v>
      </c>
      <c r="L194" s="445" t="str">
        <f t="shared" si="39"/>
        <v>Leer</v>
      </c>
      <c r="M194" s="445">
        <f t="shared" si="37"/>
        <v>0</v>
      </c>
      <c r="N194" s="445">
        <f t="shared" si="40"/>
        <v>0</v>
      </c>
      <c r="O194" s="445">
        <f t="shared" si="41"/>
        <v>0</v>
      </c>
      <c r="P194" s="445">
        <f t="shared" si="42"/>
        <v>0</v>
      </c>
      <c r="Q194" s="445">
        <f t="shared" si="43"/>
        <v>0</v>
      </c>
    </row>
    <row r="195" spans="2:17" ht="15" customHeight="1" x14ac:dyDescent="0.3">
      <c r="B195" s="70" t="str">
        <f t="shared" si="36"/>
        <v>!!!</v>
      </c>
      <c r="C195" s="260" t="str">
        <f>IF(ISERROR(IF(LEN(E195)&gt;0,VLOOKUP(TEXT($E195,0),'Angaben Stationen'!$E$14:$J$213,5,0),"")),"?",IF(LEN(E195)&gt;0,VLOOKUP(TEXT($E195,0),'Angaben Stationen'!$E$14:$J$213,5,0),""))</f>
        <v/>
      </c>
      <c r="D195" s="232" t="str">
        <f>IF(ISERROR(IF(LEN(E195)&gt;0,VLOOKUP(TEXT($E195,0),'Angaben Stationen'!$E$14:$J$213,6,0),"")),"STATION IST NICHT VORHANDEN",IF(LEN(E195)&gt;0,VLOOKUP(TEXT($E195,0),'Angaben Stationen'!$E$14:$J$213,6,0),""))</f>
        <v/>
      </c>
      <c r="E195" s="288"/>
      <c r="F195" s="216"/>
      <c r="G195" s="372"/>
      <c r="H195" s="443"/>
      <c r="I195" s="149"/>
      <c r="K195" s="445" t="str">
        <f t="shared" si="38"/>
        <v>Leer</v>
      </c>
      <c r="L195" s="445" t="str">
        <f t="shared" si="39"/>
        <v>Leer</v>
      </c>
      <c r="M195" s="445">
        <f t="shared" si="37"/>
        <v>0</v>
      </c>
      <c r="N195" s="445">
        <f t="shared" si="40"/>
        <v>0</v>
      </c>
      <c r="O195" s="445">
        <f t="shared" si="41"/>
        <v>0</v>
      </c>
      <c r="P195" s="445">
        <f t="shared" si="42"/>
        <v>0</v>
      </c>
      <c r="Q195" s="445">
        <f t="shared" si="43"/>
        <v>0</v>
      </c>
    </row>
    <row r="196" spans="2:17" ht="15" customHeight="1" x14ac:dyDescent="0.3">
      <c r="B196" s="70" t="str">
        <f t="shared" si="36"/>
        <v>!!!</v>
      </c>
      <c r="C196" s="260" t="str">
        <f>IF(ISERROR(IF(LEN(E196)&gt;0,VLOOKUP(TEXT($E196,0),'Angaben Stationen'!$E$14:$J$213,5,0),"")),"?",IF(LEN(E196)&gt;0,VLOOKUP(TEXT($E196,0),'Angaben Stationen'!$E$14:$J$213,5,0),""))</f>
        <v/>
      </c>
      <c r="D196" s="232" t="str">
        <f>IF(ISERROR(IF(LEN(E196)&gt;0,VLOOKUP(TEXT($E196,0),'Angaben Stationen'!$E$14:$J$213,6,0),"")),"STATION IST NICHT VORHANDEN",IF(LEN(E196)&gt;0,VLOOKUP(TEXT($E196,0),'Angaben Stationen'!$E$14:$J$213,6,0),""))</f>
        <v/>
      </c>
      <c r="E196" s="288"/>
      <c r="F196" s="216"/>
      <c r="G196" s="372"/>
      <c r="H196" s="443"/>
      <c r="I196" s="149"/>
      <c r="K196" s="445" t="str">
        <f t="shared" si="38"/>
        <v>Leer</v>
      </c>
      <c r="L196" s="445" t="str">
        <f t="shared" si="39"/>
        <v>Leer</v>
      </c>
      <c r="M196" s="445">
        <f t="shared" si="37"/>
        <v>0</v>
      </c>
      <c r="N196" s="445">
        <f t="shared" si="40"/>
        <v>0</v>
      </c>
      <c r="O196" s="445">
        <f t="shared" si="41"/>
        <v>0</v>
      </c>
      <c r="P196" s="445">
        <f t="shared" si="42"/>
        <v>0</v>
      </c>
      <c r="Q196" s="445">
        <f t="shared" si="43"/>
        <v>0</v>
      </c>
    </row>
    <row r="197" spans="2:17" ht="15" customHeight="1" x14ac:dyDescent="0.3">
      <c r="B197" s="70" t="str">
        <f t="shared" si="36"/>
        <v>!!!</v>
      </c>
      <c r="C197" s="260" t="str">
        <f>IF(ISERROR(IF(LEN(E197)&gt;0,VLOOKUP(TEXT($E197,0),'Angaben Stationen'!$E$14:$J$213,5,0),"")),"?",IF(LEN(E197)&gt;0,VLOOKUP(TEXT($E197,0),'Angaben Stationen'!$E$14:$J$213,5,0),""))</f>
        <v/>
      </c>
      <c r="D197" s="232" t="str">
        <f>IF(ISERROR(IF(LEN(E197)&gt;0,VLOOKUP(TEXT($E197,0),'Angaben Stationen'!$E$14:$J$213,6,0),"")),"STATION IST NICHT VORHANDEN",IF(LEN(E197)&gt;0,VLOOKUP(TEXT($E197,0),'Angaben Stationen'!$E$14:$J$213,6,0),""))</f>
        <v/>
      </c>
      <c r="E197" s="288"/>
      <c r="F197" s="216"/>
      <c r="G197" s="372"/>
      <c r="H197" s="443"/>
      <c r="I197" s="149"/>
      <c r="K197" s="445" t="str">
        <f t="shared" si="38"/>
        <v>Leer</v>
      </c>
      <c r="L197" s="445" t="str">
        <f t="shared" si="39"/>
        <v>Leer</v>
      </c>
      <c r="M197" s="445">
        <f t="shared" si="37"/>
        <v>0</v>
      </c>
      <c r="N197" s="445">
        <f t="shared" si="40"/>
        <v>0</v>
      </c>
      <c r="O197" s="445">
        <f t="shared" si="41"/>
        <v>0</v>
      </c>
      <c r="P197" s="445">
        <f t="shared" si="42"/>
        <v>0</v>
      </c>
      <c r="Q197" s="445">
        <f t="shared" si="43"/>
        <v>0</v>
      </c>
    </row>
    <row r="198" spans="2:17" ht="15" customHeight="1" x14ac:dyDescent="0.3">
      <c r="B198" s="70" t="str">
        <f t="shared" si="36"/>
        <v>!!!</v>
      </c>
      <c r="C198" s="260" t="str">
        <f>IF(ISERROR(IF(LEN(E198)&gt;0,VLOOKUP(TEXT($E198,0),'Angaben Stationen'!$E$14:$J$213,5,0),"")),"?",IF(LEN(E198)&gt;0,VLOOKUP(TEXT($E198,0),'Angaben Stationen'!$E$14:$J$213,5,0),""))</f>
        <v/>
      </c>
      <c r="D198" s="232" t="str">
        <f>IF(ISERROR(IF(LEN(E198)&gt;0,VLOOKUP(TEXT($E198,0),'Angaben Stationen'!$E$14:$J$213,6,0),"")),"STATION IST NICHT VORHANDEN",IF(LEN(E198)&gt;0,VLOOKUP(TEXT($E198,0),'Angaben Stationen'!$E$14:$J$213,6,0),""))</f>
        <v/>
      </c>
      <c r="E198" s="288"/>
      <c r="F198" s="216"/>
      <c r="G198" s="372"/>
      <c r="H198" s="443"/>
      <c r="I198" s="149"/>
      <c r="K198" s="445" t="str">
        <f t="shared" si="38"/>
        <v>Leer</v>
      </c>
      <c r="L198" s="445" t="str">
        <f t="shared" si="39"/>
        <v>Leer</v>
      </c>
      <c r="M198" s="445">
        <f t="shared" si="37"/>
        <v>0</v>
      </c>
      <c r="N198" s="445">
        <f t="shared" si="40"/>
        <v>0</v>
      </c>
      <c r="O198" s="445">
        <f t="shared" si="41"/>
        <v>0</v>
      </c>
      <c r="P198" s="445">
        <f t="shared" si="42"/>
        <v>0</v>
      </c>
      <c r="Q198" s="445">
        <f t="shared" si="43"/>
        <v>0</v>
      </c>
    </row>
    <row r="199" spans="2:17" ht="15" customHeight="1" x14ac:dyDescent="0.3">
      <c r="B199" s="70" t="str">
        <f t="shared" si="36"/>
        <v>!!!</v>
      </c>
      <c r="C199" s="260" t="str">
        <f>IF(ISERROR(IF(LEN(E199)&gt;0,VLOOKUP(TEXT($E199,0),'Angaben Stationen'!$E$14:$J$213,5,0),"")),"?",IF(LEN(E199)&gt;0,VLOOKUP(TEXT($E199,0),'Angaben Stationen'!$E$14:$J$213,5,0),""))</f>
        <v/>
      </c>
      <c r="D199" s="232" t="str">
        <f>IF(ISERROR(IF(LEN(E199)&gt;0,VLOOKUP(TEXT($E199,0),'Angaben Stationen'!$E$14:$J$213,6,0),"")),"STATION IST NICHT VORHANDEN",IF(LEN(E199)&gt;0,VLOOKUP(TEXT($E199,0),'Angaben Stationen'!$E$14:$J$213,6,0),""))</f>
        <v/>
      </c>
      <c r="E199" s="288"/>
      <c r="F199" s="216"/>
      <c r="G199" s="372"/>
      <c r="H199" s="443"/>
      <c r="I199" s="149"/>
      <c r="K199" s="445" t="str">
        <f t="shared" si="38"/>
        <v>Leer</v>
      </c>
      <c r="L199" s="445" t="str">
        <f t="shared" si="39"/>
        <v>Leer</v>
      </c>
      <c r="M199" s="445">
        <f t="shared" si="37"/>
        <v>0</v>
      </c>
      <c r="N199" s="445">
        <f t="shared" si="40"/>
        <v>0</v>
      </c>
      <c r="O199" s="445">
        <f t="shared" si="41"/>
        <v>0</v>
      </c>
      <c r="P199" s="445">
        <f t="shared" si="42"/>
        <v>0</v>
      </c>
      <c r="Q199" s="445">
        <f t="shared" si="43"/>
        <v>0</v>
      </c>
    </row>
    <row r="200" spans="2:17" ht="15" customHeight="1" x14ac:dyDescent="0.3">
      <c r="B200" s="70" t="str">
        <f t="shared" si="36"/>
        <v>!!!</v>
      </c>
      <c r="C200" s="260" t="str">
        <f>IF(ISERROR(IF(LEN(E200)&gt;0,VLOOKUP(TEXT($E200,0),'Angaben Stationen'!$E$14:$J$213,5,0),"")),"?",IF(LEN(E200)&gt;0,VLOOKUP(TEXT($E200,0),'Angaben Stationen'!$E$14:$J$213,5,0),""))</f>
        <v/>
      </c>
      <c r="D200" s="232" t="str">
        <f>IF(ISERROR(IF(LEN(E200)&gt;0,VLOOKUP(TEXT($E200,0),'Angaben Stationen'!$E$14:$J$213,6,0),"")),"STATION IST NICHT VORHANDEN",IF(LEN(E200)&gt;0,VLOOKUP(TEXT($E200,0),'Angaben Stationen'!$E$14:$J$213,6,0),""))</f>
        <v/>
      </c>
      <c r="E200" s="288"/>
      <c r="F200" s="216"/>
      <c r="G200" s="372"/>
      <c r="H200" s="443"/>
      <c r="I200" s="149"/>
      <c r="K200" s="445" t="str">
        <f t="shared" si="38"/>
        <v>Leer</v>
      </c>
      <c r="L200" s="445" t="str">
        <f t="shared" si="39"/>
        <v>Leer</v>
      </c>
      <c r="M200" s="445">
        <f t="shared" si="37"/>
        <v>0</v>
      </c>
      <c r="N200" s="445">
        <f t="shared" si="40"/>
        <v>0</v>
      </c>
      <c r="O200" s="445">
        <f t="shared" si="41"/>
        <v>0</v>
      </c>
      <c r="P200" s="445">
        <f t="shared" si="42"/>
        <v>0</v>
      </c>
      <c r="Q200" s="445">
        <f t="shared" si="43"/>
        <v>0</v>
      </c>
    </row>
    <row r="201" spans="2:17" ht="15" customHeight="1" x14ac:dyDescent="0.3">
      <c r="B201" s="70" t="str">
        <f t="shared" si="36"/>
        <v>!!!</v>
      </c>
      <c r="C201" s="260" t="str">
        <f>IF(ISERROR(IF(LEN(E201)&gt;0,VLOOKUP(TEXT($E201,0),'Angaben Stationen'!$E$14:$J$213,5,0),"")),"?",IF(LEN(E201)&gt;0,VLOOKUP(TEXT($E201,0),'Angaben Stationen'!$E$14:$J$213,5,0),""))</f>
        <v/>
      </c>
      <c r="D201" s="232" t="str">
        <f>IF(ISERROR(IF(LEN(E201)&gt;0,VLOOKUP(TEXT($E201,0),'Angaben Stationen'!$E$14:$J$213,6,0),"")),"STATION IST NICHT VORHANDEN",IF(LEN(E201)&gt;0,VLOOKUP(TEXT($E201,0),'Angaben Stationen'!$E$14:$J$213,6,0),""))</f>
        <v/>
      </c>
      <c r="E201" s="288"/>
      <c r="F201" s="216"/>
      <c r="G201" s="372"/>
      <c r="H201" s="443"/>
      <c r="I201" s="149"/>
      <c r="K201" s="445" t="str">
        <f t="shared" si="38"/>
        <v>Leer</v>
      </c>
      <c r="L201" s="445" t="str">
        <f t="shared" si="39"/>
        <v>Leer</v>
      </c>
      <c r="M201" s="445">
        <f t="shared" si="37"/>
        <v>0</v>
      </c>
      <c r="N201" s="445">
        <f t="shared" si="40"/>
        <v>0</v>
      </c>
      <c r="O201" s="445">
        <f t="shared" si="41"/>
        <v>0</v>
      </c>
      <c r="P201" s="445">
        <f t="shared" si="42"/>
        <v>0</v>
      </c>
      <c r="Q201" s="445">
        <f t="shared" si="43"/>
        <v>0</v>
      </c>
    </row>
    <row r="202" spans="2:17" ht="15" customHeight="1" x14ac:dyDescent="0.3">
      <c r="B202" s="70" t="str">
        <f t="shared" si="36"/>
        <v>!!!</v>
      </c>
      <c r="C202" s="260" t="str">
        <f>IF(ISERROR(IF(LEN(E202)&gt;0,VLOOKUP(TEXT($E202,0),'Angaben Stationen'!$E$14:$J$213,5,0),"")),"?",IF(LEN(E202)&gt;0,VLOOKUP(TEXT($E202,0),'Angaben Stationen'!$E$14:$J$213,5,0),""))</f>
        <v/>
      </c>
      <c r="D202" s="232" t="str">
        <f>IF(ISERROR(IF(LEN(E202)&gt;0,VLOOKUP(TEXT($E202,0),'Angaben Stationen'!$E$14:$J$213,6,0),"")),"STATION IST NICHT VORHANDEN",IF(LEN(E202)&gt;0,VLOOKUP(TEXT($E202,0),'Angaben Stationen'!$E$14:$J$213,6,0),""))</f>
        <v/>
      </c>
      <c r="E202" s="288"/>
      <c r="F202" s="216"/>
      <c r="G202" s="372"/>
      <c r="H202" s="443"/>
      <c r="I202" s="149"/>
      <c r="K202" s="445" t="str">
        <f t="shared" si="38"/>
        <v>Leer</v>
      </c>
      <c r="L202" s="445" t="str">
        <f t="shared" si="39"/>
        <v>Leer</v>
      </c>
      <c r="M202" s="445">
        <f t="shared" si="37"/>
        <v>0</v>
      </c>
      <c r="N202" s="445">
        <f t="shared" si="40"/>
        <v>0</v>
      </c>
      <c r="O202" s="445">
        <f t="shared" si="41"/>
        <v>0</v>
      </c>
      <c r="P202" s="445">
        <f t="shared" si="42"/>
        <v>0</v>
      </c>
      <c r="Q202" s="445">
        <f t="shared" si="43"/>
        <v>0</v>
      </c>
    </row>
    <row r="203" spans="2:17" ht="15" customHeight="1" x14ac:dyDescent="0.3">
      <c r="B203" s="70" t="str">
        <f t="shared" si="36"/>
        <v>!!!</v>
      </c>
      <c r="C203" s="260" t="str">
        <f>IF(ISERROR(IF(LEN(E203)&gt;0,VLOOKUP(TEXT($E203,0),'Angaben Stationen'!$E$14:$J$213,5,0),"")),"?",IF(LEN(E203)&gt;0,VLOOKUP(TEXT($E203,0),'Angaben Stationen'!$E$14:$J$213,5,0),""))</f>
        <v/>
      </c>
      <c r="D203" s="232" t="str">
        <f>IF(ISERROR(IF(LEN(E203)&gt;0,VLOOKUP(TEXT($E203,0),'Angaben Stationen'!$E$14:$J$213,6,0),"")),"STATION IST NICHT VORHANDEN",IF(LEN(E203)&gt;0,VLOOKUP(TEXT($E203,0),'Angaben Stationen'!$E$14:$J$213,6,0),""))</f>
        <v/>
      </c>
      <c r="E203" s="288"/>
      <c r="F203" s="216"/>
      <c r="G203" s="372"/>
      <c r="H203" s="443"/>
      <c r="I203" s="149"/>
      <c r="K203" s="445" t="str">
        <f t="shared" si="38"/>
        <v>Leer</v>
      </c>
      <c r="L203" s="445" t="str">
        <f t="shared" si="39"/>
        <v>Leer</v>
      </c>
      <c r="M203" s="445">
        <f t="shared" si="37"/>
        <v>0</v>
      </c>
      <c r="N203" s="445">
        <f t="shared" si="40"/>
        <v>0</v>
      </c>
      <c r="O203" s="445">
        <f t="shared" si="41"/>
        <v>0</v>
      </c>
      <c r="P203" s="445">
        <f t="shared" si="42"/>
        <v>0</v>
      </c>
      <c r="Q203" s="445">
        <f t="shared" si="43"/>
        <v>0</v>
      </c>
    </row>
    <row r="204" spans="2:17" ht="15" customHeight="1" x14ac:dyDescent="0.3">
      <c r="B204" s="70" t="str">
        <f t="shared" si="36"/>
        <v>!!!</v>
      </c>
      <c r="C204" s="260" t="str">
        <f>IF(ISERROR(IF(LEN(E204)&gt;0,VLOOKUP(TEXT($E204,0),'Angaben Stationen'!$E$14:$J$213,5,0),"")),"?",IF(LEN(E204)&gt;0,VLOOKUP(TEXT($E204,0),'Angaben Stationen'!$E$14:$J$213,5,0),""))</f>
        <v/>
      </c>
      <c r="D204" s="232" t="str">
        <f>IF(ISERROR(IF(LEN(E204)&gt;0,VLOOKUP(TEXT($E204,0),'Angaben Stationen'!$E$14:$J$213,6,0),"")),"STATION IST NICHT VORHANDEN",IF(LEN(E204)&gt;0,VLOOKUP(TEXT($E204,0),'Angaben Stationen'!$E$14:$J$213,6,0),""))</f>
        <v/>
      </c>
      <c r="E204" s="288"/>
      <c r="F204" s="216"/>
      <c r="G204" s="372"/>
      <c r="H204" s="443"/>
      <c r="I204" s="149"/>
      <c r="K204" s="445" t="str">
        <f t="shared" si="38"/>
        <v>Leer</v>
      </c>
      <c r="L204" s="445" t="str">
        <f t="shared" si="39"/>
        <v>Leer</v>
      </c>
      <c r="M204" s="445">
        <f t="shared" si="37"/>
        <v>0</v>
      </c>
      <c r="N204" s="445">
        <f t="shared" si="40"/>
        <v>0</v>
      </c>
      <c r="O204" s="445">
        <f t="shared" si="41"/>
        <v>0</v>
      </c>
      <c r="P204" s="445">
        <f t="shared" si="42"/>
        <v>0</v>
      </c>
      <c r="Q204" s="445">
        <f t="shared" si="43"/>
        <v>0</v>
      </c>
    </row>
    <row r="205" spans="2:17" ht="15" customHeight="1" x14ac:dyDescent="0.3">
      <c r="B205" s="70" t="str">
        <f t="shared" si="36"/>
        <v>!!!</v>
      </c>
      <c r="C205" s="260" t="str">
        <f>IF(ISERROR(IF(LEN(E205)&gt;0,VLOOKUP(TEXT($E205,0),'Angaben Stationen'!$E$14:$J$213,5,0),"")),"?",IF(LEN(E205)&gt;0,VLOOKUP(TEXT($E205,0),'Angaben Stationen'!$E$14:$J$213,5,0),""))</f>
        <v/>
      </c>
      <c r="D205" s="232" t="str">
        <f>IF(ISERROR(IF(LEN(E205)&gt;0,VLOOKUP(TEXT($E205,0),'Angaben Stationen'!$E$14:$J$213,6,0),"")),"STATION IST NICHT VORHANDEN",IF(LEN(E205)&gt;0,VLOOKUP(TEXT($E205,0),'Angaben Stationen'!$E$14:$J$213,6,0),""))</f>
        <v/>
      </c>
      <c r="E205" s="288"/>
      <c r="F205" s="216"/>
      <c r="G205" s="372"/>
      <c r="H205" s="443"/>
      <c r="I205" s="149"/>
      <c r="K205" s="445" t="str">
        <f t="shared" si="38"/>
        <v>Leer</v>
      </c>
      <c r="L205" s="445" t="str">
        <f t="shared" si="39"/>
        <v>Leer</v>
      </c>
      <c r="M205" s="445">
        <f t="shared" si="37"/>
        <v>0</v>
      </c>
      <c r="N205" s="445">
        <f t="shared" si="40"/>
        <v>0</v>
      </c>
      <c r="O205" s="445">
        <f t="shared" si="41"/>
        <v>0</v>
      </c>
      <c r="P205" s="445">
        <f t="shared" si="42"/>
        <v>0</v>
      </c>
      <c r="Q205" s="445">
        <f t="shared" si="43"/>
        <v>0</v>
      </c>
    </row>
    <row r="206" spans="2:17" ht="15" customHeight="1" x14ac:dyDescent="0.3">
      <c r="B206" s="70" t="str">
        <f t="shared" si="36"/>
        <v>!!!</v>
      </c>
      <c r="C206" s="260" t="str">
        <f>IF(ISERROR(IF(LEN(E206)&gt;0,VLOOKUP(TEXT($E206,0),'Angaben Stationen'!$E$14:$J$213,5,0),"")),"?",IF(LEN(E206)&gt;0,VLOOKUP(TEXT($E206,0),'Angaben Stationen'!$E$14:$J$213,5,0),""))</f>
        <v/>
      </c>
      <c r="D206" s="232" t="str">
        <f>IF(ISERROR(IF(LEN(E206)&gt;0,VLOOKUP(TEXT($E206,0),'Angaben Stationen'!$E$14:$J$213,6,0),"")),"STATION IST NICHT VORHANDEN",IF(LEN(E206)&gt;0,VLOOKUP(TEXT($E206,0),'Angaben Stationen'!$E$14:$J$213,6,0),""))</f>
        <v/>
      </c>
      <c r="E206" s="288"/>
      <c r="F206" s="216"/>
      <c r="G206" s="372"/>
      <c r="H206" s="443"/>
      <c r="I206" s="149"/>
      <c r="K206" s="445" t="str">
        <f t="shared" si="38"/>
        <v>Leer</v>
      </c>
      <c r="L206" s="445" t="str">
        <f t="shared" si="39"/>
        <v>Leer</v>
      </c>
      <c r="M206" s="445">
        <f t="shared" si="37"/>
        <v>0</v>
      </c>
      <c r="N206" s="445">
        <f t="shared" si="40"/>
        <v>0</v>
      </c>
      <c r="O206" s="445">
        <f t="shared" si="41"/>
        <v>0</v>
      </c>
      <c r="P206" s="445">
        <f t="shared" si="42"/>
        <v>0</v>
      </c>
      <c r="Q206" s="445">
        <f t="shared" si="43"/>
        <v>0</v>
      </c>
    </row>
    <row r="207" spans="2:17" ht="15" customHeight="1" x14ac:dyDescent="0.3">
      <c r="B207" s="70" t="str">
        <f t="shared" si="36"/>
        <v>!!!</v>
      </c>
      <c r="C207" s="260" t="str">
        <f>IF(ISERROR(IF(LEN(E207)&gt;0,VLOOKUP(TEXT($E207,0),'Angaben Stationen'!$E$14:$J$213,5,0),"")),"?",IF(LEN(E207)&gt;0,VLOOKUP(TEXT($E207,0),'Angaben Stationen'!$E$14:$J$213,5,0),""))</f>
        <v/>
      </c>
      <c r="D207" s="232" t="str">
        <f>IF(ISERROR(IF(LEN(E207)&gt;0,VLOOKUP(TEXT($E207,0),'Angaben Stationen'!$E$14:$J$213,6,0),"")),"STATION IST NICHT VORHANDEN",IF(LEN(E207)&gt;0,VLOOKUP(TEXT($E207,0),'Angaben Stationen'!$E$14:$J$213,6,0),""))</f>
        <v/>
      </c>
      <c r="E207" s="288"/>
      <c r="F207" s="216"/>
      <c r="G207" s="372"/>
      <c r="H207" s="443"/>
      <c r="I207" s="149"/>
      <c r="K207" s="445" t="str">
        <f t="shared" si="38"/>
        <v>Leer</v>
      </c>
      <c r="L207" s="445" t="str">
        <f t="shared" si="39"/>
        <v>Leer</v>
      </c>
      <c r="M207" s="445">
        <f t="shared" si="37"/>
        <v>0</v>
      </c>
      <c r="N207" s="445">
        <f t="shared" si="40"/>
        <v>0</v>
      </c>
      <c r="O207" s="445">
        <f t="shared" si="41"/>
        <v>0</v>
      </c>
      <c r="P207" s="445">
        <f t="shared" si="42"/>
        <v>0</v>
      </c>
      <c r="Q207" s="445">
        <f t="shared" si="43"/>
        <v>0</v>
      </c>
    </row>
    <row r="208" spans="2:17" ht="15" customHeight="1" x14ac:dyDescent="0.3">
      <c r="B208" s="70" t="str">
        <f t="shared" si="36"/>
        <v>!!!</v>
      </c>
      <c r="C208" s="260" t="str">
        <f>IF(ISERROR(IF(LEN(E208)&gt;0,VLOOKUP(TEXT($E208,0),'Angaben Stationen'!$E$14:$J$213,5,0),"")),"?",IF(LEN(E208)&gt;0,VLOOKUP(TEXT($E208,0),'Angaben Stationen'!$E$14:$J$213,5,0),""))</f>
        <v/>
      </c>
      <c r="D208" s="232" t="str">
        <f>IF(ISERROR(IF(LEN(E208)&gt;0,VLOOKUP(TEXT($E208,0),'Angaben Stationen'!$E$14:$J$213,6,0),"")),"STATION IST NICHT VORHANDEN",IF(LEN(E208)&gt;0,VLOOKUP(TEXT($E208,0),'Angaben Stationen'!$E$14:$J$213,6,0),""))</f>
        <v/>
      </c>
      <c r="E208" s="288"/>
      <c r="F208" s="216"/>
      <c r="G208" s="372"/>
      <c r="H208" s="443"/>
      <c r="I208" s="149"/>
      <c r="K208" s="445" t="str">
        <f t="shared" ref="K208:K215" si="44">IF(LEN(E208)&gt;0,"Typ","Leer")</f>
        <v>Leer</v>
      </c>
      <c r="L208" s="445" t="str">
        <f t="shared" ref="L208:L215" si="45">IF(LEN(E208)&gt;0,"Schwerpunkt","Leer")</f>
        <v>Leer</v>
      </c>
      <c r="M208" s="445">
        <f t="shared" si="37"/>
        <v>0</v>
      </c>
      <c r="N208" s="445">
        <f t="shared" si="40"/>
        <v>0</v>
      </c>
      <c r="O208" s="445">
        <f t="shared" si="41"/>
        <v>0</v>
      </c>
      <c r="P208" s="445">
        <f t="shared" si="42"/>
        <v>0</v>
      </c>
      <c r="Q208" s="445">
        <f t="shared" si="43"/>
        <v>0</v>
      </c>
    </row>
    <row r="209" spans="2:17" ht="15" customHeight="1" x14ac:dyDescent="0.3">
      <c r="B209" s="70" t="str">
        <f t="shared" ref="B209:B215" si="46">IF(SUM(N209:P209)&lt;3,"!!!","")</f>
        <v>!!!</v>
      </c>
      <c r="C209" s="260" t="str">
        <f>IF(ISERROR(IF(LEN(E209)&gt;0,VLOOKUP(TEXT($E209,0),'Angaben Stationen'!$E$14:$J$213,5,0),"")),"?",IF(LEN(E209)&gt;0,VLOOKUP(TEXT($E209,0),'Angaben Stationen'!$E$14:$J$213,5,0),""))</f>
        <v/>
      </c>
      <c r="D209" s="232" t="str">
        <f>IF(ISERROR(IF(LEN(E209)&gt;0,VLOOKUP(TEXT($E209,0),'Angaben Stationen'!$E$14:$J$213,6,0),"")),"STATION IST NICHT VORHANDEN",IF(LEN(E209)&gt;0,VLOOKUP(TEXT($E209,0),'Angaben Stationen'!$E$14:$J$213,6,0),""))</f>
        <v/>
      </c>
      <c r="E209" s="288"/>
      <c r="F209" s="216"/>
      <c r="G209" s="372"/>
      <c r="H209" s="443"/>
      <c r="I209" s="149"/>
      <c r="K209" s="445" t="str">
        <f t="shared" si="44"/>
        <v>Leer</v>
      </c>
      <c r="L209" s="445" t="str">
        <f t="shared" si="45"/>
        <v>Leer</v>
      </c>
      <c r="M209" s="445">
        <f t="shared" ref="M209:M215" si="47">IF(LEN(B209)&gt;0,0,1)</f>
        <v>0</v>
      </c>
      <c r="N209" s="445">
        <f t="shared" ref="N209:O215" si="48">IF(LEN(E209)&gt;0,1,0)</f>
        <v>0</v>
      </c>
      <c r="O209" s="445">
        <f t="shared" si="48"/>
        <v>0</v>
      </c>
      <c r="P209" s="445">
        <f t="shared" ref="P209:P215" si="49">IF(LEN(G209)&gt;0,1,0)</f>
        <v>0</v>
      </c>
      <c r="Q209" s="445">
        <f t="shared" ref="Q209:Q215" si="50">IF(LEN(H209)&gt;0,1,0)</f>
        <v>0</v>
      </c>
    </row>
    <row r="210" spans="2:17" ht="15" customHeight="1" x14ac:dyDescent="0.3">
      <c r="B210" s="70" t="str">
        <f t="shared" si="46"/>
        <v>!!!</v>
      </c>
      <c r="C210" s="260" t="str">
        <f>IF(ISERROR(IF(LEN(E210)&gt;0,VLOOKUP(TEXT($E210,0),'Angaben Stationen'!$E$14:$J$213,5,0),"")),"?",IF(LEN(E210)&gt;0,VLOOKUP(TEXT($E210,0),'Angaben Stationen'!$E$14:$J$213,5,0),""))</f>
        <v/>
      </c>
      <c r="D210" s="232" t="str">
        <f>IF(ISERROR(IF(LEN(E210)&gt;0,VLOOKUP(TEXT($E210,0),'Angaben Stationen'!$E$14:$J$213,6,0),"")),"STATION IST NICHT VORHANDEN",IF(LEN(E210)&gt;0,VLOOKUP(TEXT($E210,0),'Angaben Stationen'!$E$14:$J$213,6,0),""))</f>
        <v/>
      </c>
      <c r="E210" s="288"/>
      <c r="F210" s="216"/>
      <c r="G210" s="372"/>
      <c r="H210" s="443"/>
      <c r="I210" s="149"/>
      <c r="K210" s="445" t="str">
        <f t="shared" si="44"/>
        <v>Leer</v>
      </c>
      <c r="L210" s="445" t="str">
        <f t="shared" si="45"/>
        <v>Leer</v>
      </c>
      <c r="M210" s="445">
        <f t="shared" si="47"/>
        <v>0</v>
      </c>
      <c r="N210" s="445">
        <f t="shared" si="48"/>
        <v>0</v>
      </c>
      <c r="O210" s="445">
        <f t="shared" si="48"/>
        <v>0</v>
      </c>
      <c r="P210" s="445">
        <f t="shared" si="49"/>
        <v>0</v>
      </c>
      <c r="Q210" s="445">
        <f t="shared" si="50"/>
        <v>0</v>
      </c>
    </row>
    <row r="211" spans="2:17" ht="15" customHeight="1" x14ac:dyDescent="0.3">
      <c r="B211" s="70" t="str">
        <f t="shared" si="46"/>
        <v>!!!</v>
      </c>
      <c r="C211" s="260" t="str">
        <f>IF(ISERROR(IF(LEN(E211)&gt;0,VLOOKUP(TEXT($E211,0),'Angaben Stationen'!$E$14:$J$213,5,0),"")),"?",IF(LEN(E211)&gt;0,VLOOKUP(TEXT($E211,0),'Angaben Stationen'!$E$14:$J$213,5,0),""))</f>
        <v/>
      </c>
      <c r="D211" s="232" t="str">
        <f>IF(ISERROR(IF(LEN(E211)&gt;0,VLOOKUP(TEXT($E211,0),'Angaben Stationen'!$E$14:$J$213,6,0),"")),"STATION IST NICHT VORHANDEN",IF(LEN(E211)&gt;0,VLOOKUP(TEXT($E211,0),'Angaben Stationen'!$E$14:$J$213,6,0),""))</f>
        <v/>
      </c>
      <c r="E211" s="288"/>
      <c r="F211" s="216"/>
      <c r="G211" s="372"/>
      <c r="H211" s="443"/>
      <c r="I211" s="149"/>
      <c r="K211" s="445" t="str">
        <f t="shared" si="44"/>
        <v>Leer</v>
      </c>
      <c r="L211" s="445" t="str">
        <f t="shared" si="45"/>
        <v>Leer</v>
      </c>
      <c r="M211" s="445">
        <f t="shared" si="47"/>
        <v>0</v>
      </c>
      <c r="N211" s="445">
        <f t="shared" si="48"/>
        <v>0</v>
      </c>
      <c r="O211" s="445">
        <f t="shared" si="48"/>
        <v>0</v>
      </c>
      <c r="P211" s="445">
        <f t="shared" si="49"/>
        <v>0</v>
      </c>
      <c r="Q211" s="445">
        <f t="shared" si="50"/>
        <v>0</v>
      </c>
    </row>
    <row r="212" spans="2:17" ht="15" customHeight="1" x14ac:dyDescent="0.3">
      <c r="B212" s="70" t="str">
        <f t="shared" si="46"/>
        <v>!!!</v>
      </c>
      <c r="C212" s="260" t="str">
        <f>IF(ISERROR(IF(LEN(E212)&gt;0,VLOOKUP(TEXT($E212,0),'Angaben Stationen'!$E$14:$J$213,5,0),"")),"?",IF(LEN(E212)&gt;0,VLOOKUP(TEXT($E212,0),'Angaben Stationen'!$E$14:$J$213,5,0),""))</f>
        <v/>
      </c>
      <c r="D212" s="232" t="str">
        <f>IF(ISERROR(IF(LEN(E212)&gt;0,VLOOKUP(TEXT($E212,0),'Angaben Stationen'!$E$14:$J$213,6,0),"")),"STATION IST NICHT VORHANDEN",IF(LEN(E212)&gt;0,VLOOKUP(TEXT($E212,0),'Angaben Stationen'!$E$14:$J$213,6,0),""))</f>
        <v/>
      </c>
      <c r="E212" s="288"/>
      <c r="F212" s="216"/>
      <c r="G212" s="372"/>
      <c r="H212" s="443"/>
      <c r="I212" s="149"/>
      <c r="K212" s="445" t="str">
        <f t="shared" si="44"/>
        <v>Leer</v>
      </c>
      <c r="L212" s="445" t="str">
        <f t="shared" si="45"/>
        <v>Leer</v>
      </c>
      <c r="M212" s="445">
        <f t="shared" si="47"/>
        <v>0</v>
      </c>
      <c r="N212" s="445">
        <f t="shared" si="48"/>
        <v>0</v>
      </c>
      <c r="O212" s="445">
        <f t="shared" si="48"/>
        <v>0</v>
      </c>
      <c r="P212" s="445">
        <f t="shared" si="49"/>
        <v>0</v>
      </c>
      <c r="Q212" s="445">
        <f t="shared" si="50"/>
        <v>0</v>
      </c>
    </row>
    <row r="213" spans="2:17" ht="15" customHeight="1" x14ac:dyDescent="0.3">
      <c r="B213" s="70" t="str">
        <f t="shared" si="46"/>
        <v>!!!</v>
      </c>
      <c r="C213" s="260" t="str">
        <f>IF(ISERROR(IF(LEN(E213)&gt;0,VLOOKUP(TEXT($E213,0),'Angaben Stationen'!$E$14:$J$213,5,0),"")),"?",IF(LEN(E213)&gt;0,VLOOKUP(TEXT($E213,0),'Angaben Stationen'!$E$14:$J$213,5,0),""))</f>
        <v/>
      </c>
      <c r="D213" s="232" t="str">
        <f>IF(ISERROR(IF(LEN(E213)&gt;0,VLOOKUP(TEXT($E213,0),'Angaben Stationen'!$E$14:$J$213,6,0),"")),"STATION IST NICHT VORHANDEN",IF(LEN(E213)&gt;0,VLOOKUP(TEXT($E213,0),'Angaben Stationen'!$E$14:$J$213,6,0),""))</f>
        <v/>
      </c>
      <c r="E213" s="288"/>
      <c r="F213" s="216"/>
      <c r="G213" s="372"/>
      <c r="H213" s="443"/>
      <c r="I213" s="149"/>
      <c r="K213" s="445" t="str">
        <f t="shared" si="44"/>
        <v>Leer</v>
      </c>
      <c r="L213" s="445" t="str">
        <f t="shared" si="45"/>
        <v>Leer</v>
      </c>
      <c r="M213" s="445">
        <f t="shared" si="47"/>
        <v>0</v>
      </c>
      <c r="N213" s="445">
        <f t="shared" si="48"/>
        <v>0</v>
      </c>
      <c r="O213" s="445">
        <f t="shared" si="48"/>
        <v>0</v>
      </c>
      <c r="P213" s="445">
        <f t="shared" si="49"/>
        <v>0</v>
      </c>
      <c r="Q213" s="445">
        <f t="shared" si="50"/>
        <v>0</v>
      </c>
    </row>
    <row r="214" spans="2:17" ht="15" customHeight="1" x14ac:dyDescent="0.3">
      <c r="B214" s="70" t="str">
        <f t="shared" si="46"/>
        <v>!!!</v>
      </c>
      <c r="C214" s="260" t="str">
        <f>IF(ISERROR(IF(LEN(E214)&gt;0,VLOOKUP(TEXT($E214,0),'Angaben Stationen'!$E$14:$J$213,5,0),"")),"?",IF(LEN(E214)&gt;0,VLOOKUP(TEXT($E214,0),'Angaben Stationen'!$E$14:$J$213,5,0),""))</f>
        <v/>
      </c>
      <c r="D214" s="232" t="str">
        <f>IF(ISERROR(IF(LEN(E214)&gt;0,VLOOKUP(TEXT($E214,0),'Angaben Stationen'!$E$14:$J$213,6,0),"")),"STATION IST NICHT VORHANDEN",IF(LEN(E214)&gt;0,VLOOKUP(TEXT($E214,0),'Angaben Stationen'!$E$14:$J$213,6,0),""))</f>
        <v/>
      </c>
      <c r="E214" s="288"/>
      <c r="F214" s="216"/>
      <c r="G214" s="372"/>
      <c r="H214" s="443"/>
      <c r="I214" s="149"/>
      <c r="K214" s="445" t="str">
        <f t="shared" si="44"/>
        <v>Leer</v>
      </c>
      <c r="L214" s="445" t="str">
        <f t="shared" si="45"/>
        <v>Leer</v>
      </c>
      <c r="M214" s="445">
        <f t="shared" si="47"/>
        <v>0</v>
      </c>
      <c r="N214" s="445">
        <f t="shared" si="48"/>
        <v>0</v>
      </c>
      <c r="O214" s="445">
        <f t="shared" si="48"/>
        <v>0</v>
      </c>
      <c r="P214" s="445">
        <f t="shared" si="49"/>
        <v>0</v>
      </c>
      <c r="Q214" s="445">
        <f t="shared" si="50"/>
        <v>0</v>
      </c>
    </row>
    <row r="215" spans="2:17" ht="15" customHeight="1" x14ac:dyDescent="0.3">
      <c r="B215" s="70" t="str">
        <f t="shared" si="46"/>
        <v>!!!</v>
      </c>
      <c r="C215" s="260" t="str">
        <f>IF(ISERROR(IF(LEN(E215)&gt;0,VLOOKUP(TEXT($E215,0),'Angaben Stationen'!$E$14:$J$213,5,0),"")),"?",IF(LEN(E215)&gt;0,VLOOKUP(TEXT($E215,0),'Angaben Stationen'!$E$14:$J$213,5,0),""))</f>
        <v/>
      </c>
      <c r="D215" s="232" t="str">
        <f>IF(ISERROR(IF(LEN(E215)&gt;0,VLOOKUP(TEXT($E215,0),'Angaben Stationen'!$E$14:$J$213,6,0),"")),"STATION IST NICHT VORHANDEN",IF(LEN(E215)&gt;0,VLOOKUP(TEXT($E215,0),'Angaben Stationen'!$E$14:$J$213,6,0),""))</f>
        <v/>
      </c>
      <c r="E215" s="288"/>
      <c r="F215" s="216"/>
      <c r="G215" s="372"/>
      <c r="H215" s="443"/>
      <c r="I215" s="149"/>
      <c r="K215" s="445" t="str">
        <f t="shared" si="44"/>
        <v>Leer</v>
      </c>
      <c r="L215" s="445" t="str">
        <f t="shared" si="45"/>
        <v>Leer</v>
      </c>
      <c r="M215" s="445">
        <f t="shared" si="47"/>
        <v>0</v>
      </c>
      <c r="N215" s="445">
        <f t="shared" si="48"/>
        <v>0</v>
      </c>
      <c r="O215" s="445">
        <f t="shared" si="48"/>
        <v>0</v>
      </c>
      <c r="P215" s="445">
        <f t="shared" si="49"/>
        <v>0</v>
      </c>
      <c r="Q215" s="445">
        <f t="shared" si="50"/>
        <v>0</v>
      </c>
    </row>
    <row r="216" spans="2:17" ht="15" customHeight="1" x14ac:dyDescent="0.3">
      <c r="B216" s="70"/>
      <c r="C216" s="38"/>
      <c r="D216" s="38"/>
      <c r="E216" s="38"/>
      <c r="F216" s="38"/>
      <c r="G216" s="38"/>
      <c r="H216" s="38"/>
      <c r="I216" s="64"/>
    </row>
    <row r="217" spans="2:17" ht="15" customHeight="1" x14ac:dyDescent="0.3">
      <c r="B217" s="187"/>
      <c r="C217" s="187"/>
      <c r="D217" s="187"/>
      <c r="E217" s="187"/>
      <c r="F217" s="187"/>
      <c r="G217" s="187"/>
      <c r="H217" s="187"/>
      <c r="I217" s="187"/>
    </row>
  </sheetData>
  <sheetProtection algorithmName="SHA-512" hashValue="InV8InU6xYG2ea5eAX7KdRWYx2WWkW9KcIygR+Q2lmGbZdwBSqqI/eRdAKPX9uYs8siqtuzOnff+S+C7/NRp7g==" saltValue="Szs7caqit4KzKk+18rFM2g==" spinCount="100000" sheet="1" objects="1" scenarios="1" selectLockedCells="1" autoFilter="0"/>
  <autoFilter ref="C15:C67"/>
  <mergeCells count="4">
    <mergeCell ref="B6:D6"/>
    <mergeCell ref="E6:H6"/>
    <mergeCell ref="C9:H13"/>
    <mergeCell ref="C14:H14"/>
  </mergeCells>
  <conditionalFormatting sqref="B16:B216">
    <cfRule type="expression" dxfId="226" priority="111">
      <formula>C16=""</formula>
    </cfRule>
  </conditionalFormatting>
  <conditionalFormatting sqref="C14:H14">
    <cfRule type="expression" dxfId="225" priority="110">
      <formula>C14&lt;&gt;""</formula>
    </cfRule>
  </conditionalFormatting>
  <conditionalFormatting sqref="B14">
    <cfRule type="expression" dxfId="224" priority="109">
      <formula>B14&lt;&gt;""</formula>
    </cfRule>
  </conditionalFormatting>
  <conditionalFormatting sqref="H16:H215">
    <cfRule type="expression" dxfId="223" priority="8">
      <formula>C16=""</formula>
    </cfRule>
  </conditionalFormatting>
  <conditionalFormatting sqref="F16:F215">
    <cfRule type="expression" dxfId="222" priority="7">
      <formula>C16=""</formula>
    </cfRule>
  </conditionalFormatting>
  <conditionalFormatting sqref="G16:G215">
    <cfRule type="expression" dxfId="221" priority="3">
      <formula>C16=""</formula>
    </cfRule>
  </conditionalFormatting>
  <conditionalFormatting sqref="C16:C215">
    <cfRule type="expression" dxfId="220" priority="2">
      <formula>C16="?"</formula>
    </cfRule>
  </conditionalFormatting>
  <conditionalFormatting sqref="D16:D215">
    <cfRule type="expression" dxfId="219" priority="1">
      <formula>C16="?"</formula>
    </cfRule>
  </conditionalFormatting>
  <dataValidations count="3">
    <dataValidation type="textLength" showErrorMessage="1" errorTitle="ACHTUNG: " error="Es sind nur Eingaben zwischen 0 und 999 zulässig" sqref="H16:H215">
      <formula1>0</formula1>
      <formula2>999</formula2>
    </dataValidation>
    <dataValidation type="list" allowBlank="1" showErrorMessage="1" errorTitle="ACHTUNG: " error="Zulässig sind nur die Buchstaben A-F. " sqref="F16:F215">
      <formula1>INDIRECT(K16)</formula1>
    </dataValidation>
    <dataValidation type="list" allowBlank="1" showErrorMessage="1" errorTitle="ACHTUNG: " error="Bitte wählen Sie einen Eintrag aus der Liste aus" sqref="G16:G215">
      <formula1>INDIRECT(L16)</formula1>
    </dataValidation>
  </dataValidations>
  <hyperlinks>
    <hyperlink ref="H2" location="A2.1!E15" display="&lt;&lt; A2.1"/>
    <hyperlink ref="I2" location="A3.1!A1" display="A3.1 &gt;&gt;"/>
  </hyperlinks>
  <pageMargins left="0.25" right="0.25" top="0.75" bottom="0.75" header="0.3" footer="0.3"/>
  <pageSetup paperSize="9" scale="64" orientation="landscape" r:id="rId1"/>
  <colBreaks count="1" manualBreakCount="1">
    <brk id="9"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A1:AZ30"/>
  <sheetViews>
    <sheetView showGridLines="0" zoomScaleNormal="100" workbookViewId="0">
      <selection activeCell="D22" sqref="D22"/>
    </sheetView>
  </sheetViews>
  <sheetFormatPr baseColWidth="10" defaultColWidth="11.44140625" defaultRowHeight="14.4" x14ac:dyDescent="0.3"/>
  <cols>
    <col min="1" max="1" width="4.33203125" style="6" customWidth="1"/>
    <col min="2" max="2" width="11.44140625" style="6"/>
    <col min="3" max="3" width="35.6640625" style="6" customWidth="1"/>
    <col min="4" max="4" width="29.6640625" style="6" customWidth="1"/>
    <col min="5" max="5" width="34.33203125" style="6" customWidth="1"/>
    <col min="6" max="8" width="22.88671875" style="6" customWidth="1"/>
    <col min="9" max="9" width="11.44140625" style="376"/>
    <col min="10" max="15" width="11.44140625" style="445"/>
    <col min="16" max="52" width="11.44140625" style="378"/>
    <col min="53" max="16384" width="11.44140625" style="6"/>
  </cols>
  <sheetData>
    <row r="1" spans="1:52" x14ac:dyDescent="0.3">
      <c r="A1" s="6" t="s">
        <v>155</v>
      </c>
    </row>
    <row r="2" spans="1:52" s="49" customFormat="1" ht="30" customHeight="1" x14ac:dyDescent="0.45">
      <c r="A2" s="39"/>
      <c r="B2" s="50" t="s">
        <v>135</v>
      </c>
      <c r="C2" s="40" t="s">
        <v>256</v>
      </c>
      <c r="D2" s="44"/>
      <c r="E2" s="45"/>
      <c r="F2" s="45"/>
      <c r="G2" s="329" t="s">
        <v>469</v>
      </c>
      <c r="H2" s="281" t="s">
        <v>20</v>
      </c>
      <c r="I2" s="377"/>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row>
    <row r="3" spans="1:52" ht="15" customHeight="1" x14ac:dyDescent="0.3">
      <c r="A3" s="18"/>
      <c r="B3" s="18"/>
      <c r="C3" s="18"/>
      <c r="D3" s="18"/>
      <c r="E3" s="18"/>
      <c r="F3" s="18"/>
      <c r="G3" s="18"/>
      <c r="H3" s="18"/>
    </row>
    <row r="4" spans="1:52" ht="15" customHeight="1" x14ac:dyDescent="0.3">
      <c r="A4" s="18"/>
      <c r="B4" s="115"/>
      <c r="C4" s="144" t="str">
        <f ca="1">"Haupt-IK: " &amp; CELL("inhalt",'Angaben KH-Standort'!D25)</f>
        <v xml:space="preserve">Haupt-IK: </v>
      </c>
      <c r="D4" s="77"/>
      <c r="E4" s="144" t="str">
        <f ca="1">"Jahr: " &amp; CELL("inhalt",'Angaben KH-Standort'!D12)</f>
        <v>Jahr: 2023</v>
      </c>
      <c r="F4" s="54"/>
      <c r="G4" s="54"/>
      <c r="H4" s="55"/>
    </row>
    <row r="5" spans="1:52" ht="15" customHeight="1" x14ac:dyDescent="0.3">
      <c r="A5" s="18"/>
      <c r="B5" s="116"/>
      <c r="C5" s="145" t="str">
        <f ca="1" xml:space="preserve"> "Standort-ID: " &amp; CELL("inhalt",'Angaben KH-Standort'!D26)</f>
        <v xml:space="preserve">Standort-ID: </v>
      </c>
      <c r="D5" s="79"/>
      <c r="E5" s="145" t="str">
        <f ca="1">CELL("inhalt",'A1'!$F$14) &amp; ". Quartal"</f>
        <v>0. Quartal</v>
      </c>
      <c r="F5" s="57"/>
      <c r="G5" s="57"/>
      <c r="H5" s="58"/>
    </row>
    <row r="6" spans="1:52" ht="15" customHeight="1" x14ac:dyDescent="0.3">
      <c r="A6" s="18"/>
      <c r="B6" s="18"/>
      <c r="C6" s="18"/>
      <c r="D6" s="18"/>
      <c r="E6" s="18"/>
      <c r="F6" s="18"/>
      <c r="G6" s="18"/>
      <c r="H6" s="18"/>
    </row>
    <row r="7" spans="1:52" ht="15" customHeight="1" x14ac:dyDescent="0.3">
      <c r="B7" s="61"/>
      <c r="C7" s="59"/>
      <c r="D7" s="59"/>
      <c r="E7" s="59"/>
      <c r="F7" s="59"/>
      <c r="G7" s="59"/>
      <c r="H7" s="62"/>
    </row>
    <row r="8" spans="1:52" ht="15" customHeight="1" x14ac:dyDescent="0.4">
      <c r="B8" s="63"/>
      <c r="C8" s="150" t="s">
        <v>130</v>
      </c>
      <c r="D8" s="108"/>
      <c r="E8" s="108"/>
      <c r="F8" s="38"/>
      <c r="G8" s="142"/>
      <c r="H8" s="64"/>
    </row>
    <row r="9" spans="1:52" ht="15" customHeight="1" x14ac:dyDescent="0.3">
      <c r="B9" s="63"/>
      <c r="C9" s="485" t="s">
        <v>621</v>
      </c>
      <c r="D9" s="485"/>
      <c r="E9" s="485"/>
      <c r="F9" s="485"/>
      <c r="G9" s="485"/>
      <c r="H9" s="166" t="s">
        <v>169</v>
      </c>
    </row>
    <row r="10" spans="1:52" ht="15" customHeight="1" x14ac:dyDescent="0.3">
      <c r="B10" s="63"/>
      <c r="C10" s="485"/>
      <c r="D10" s="485"/>
      <c r="E10" s="485"/>
      <c r="F10" s="485"/>
      <c r="G10" s="485"/>
      <c r="H10" s="171" t="s">
        <v>190</v>
      </c>
    </row>
    <row r="11" spans="1:52" ht="15" customHeight="1" x14ac:dyDescent="0.3">
      <c r="B11" s="63"/>
      <c r="C11" s="485"/>
      <c r="D11" s="485"/>
      <c r="E11" s="485"/>
      <c r="F11" s="485"/>
      <c r="G11" s="485"/>
      <c r="H11" s="165" t="s">
        <v>170</v>
      </c>
    </row>
    <row r="12" spans="1:52" ht="15" customHeight="1" x14ac:dyDescent="0.3">
      <c r="B12" s="63"/>
      <c r="C12" s="485"/>
      <c r="D12" s="485"/>
      <c r="E12" s="485"/>
      <c r="F12" s="485"/>
      <c r="G12" s="485"/>
      <c r="H12" s="67"/>
    </row>
    <row r="13" spans="1:52" ht="15" customHeight="1" x14ac:dyDescent="0.3">
      <c r="B13" s="63"/>
      <c r="C13" s="485"/>
      <c r="D13" s="485"/>
      <c r="E13" s="485"/>
      <c r="F13" s="485"/>
      <c r="G13" s="485"/>
      <c r="H13" s="67"/>
    </row>
    <row r="14" spans="1:52" ht="15" customHeight="1" x14ac:dyDescent="0.3">
      <c r="B14" s="63"/>
      <c r="C14" s="485"/>
      <c r="D14" s="485"/>
      <c r="E14" s="485"/>
      <c r="F14" s="485"/>
      <c r="G14" s="485"/>
      <c r="H14" s="67"/>
    </row>
    <row r="15" spans="1:52" ht="15" customHeight="1" x14ac:dyDescent="0.3">
      <c r="B15" s="63"/>
      <c r="C15" s="485"/>
      <c r="D15" s="485"/>
      <c r="E15" s="485"/>
      <c r="F15" s="485"/>
      <c r="G15" s="485"/>
      <c r="H15" s="67"/>
    </row>
    <row r="16" spans="1:52" ht="15" customHeight="1" x14ac:dyDescent="0.3">
      <c r="B16" s="63"/>
      <c r="C16" s="485"/>
      <c r="D16" s="485"/>
      <c r="E16" s="485"/>
      <c r="F16" s="485"/>
      <c r="G16" s="485"/>
      <c r="H16" s="67"/>
    </row>
    <row r="17" spans="2:15" ht="15" customHeight="1" x14ac:dyDescent="0.3">
      <c r="B17" s="63"/>
      <c r="C17" s="485"/>
      <c r="D17" s="485"/>
      <c r="E17" s="485"/>
      <c r="F17" s="485"/>
      <c r="G17" s="485"/>
      <c r="H17" s="67"/>
    </row>
    <row r="18" spans="2:15" ht="15" customHeight="1" x14ac:dyDescent="0.3">
      <c r="B18" s="63"/>
      <c r="C18" s="485"/>
      <c r="D18" s="485"/>
      <c r="E18" s="485"/>
      <c r="F18" s="485"/>
      <c r="G18" s="485"/>
      <c r="H18" s="67"/>
      <c r="I18" s="395"/>
    </row>
    <row r="19" spans="2:15" ht="15" customHeight="1" x14ac:dyDescent="0.3">
      <c r="B19" s="63"/>
      <c r="C19" s="485"/>
      <c r="D19" s="485"/>
      <c r="E19" s="485"/>
      <c r="F19" s="485"/>
      <c r="G19" s="485"/>
      <c r="H19" s="67"/>
    </row>
    <row r="20" spans="2:15" ht="15" customHeight="1" x14ac:dyDescent="0.3">
      <c r="B20" s="188" t="str">
        <f>IF(C20&lt;&gt;"","!!!","")</f>
        <v/>
      </c>
      <c r="C20" s="469" t="str">
        <f>IF(L20-K20&gt;0,"Es fehlen noch MUSS-ANGABEN in den mit !!! gekennzeichneten Zeilen","")</f>
        <v/>
      </c>
      <c r="D20" s="469"/>
      <c r="E20" s="469"/>
      <c r="F20" s="109"/>
      <c r="G20" s="109"/>
      <c r="H20" s="67"/>
      <c r="K20" s="415">
        <f>SUM(K22:K27)</f>
        <v>0</v>
      </c>
      <c r="L20" s="415">
        <f>SUM(L22:L27)</f>
        <v>0</v>
      </c>
      <c r="M20" s="415">
        <f t="shared" ref="M20:N20" si="0">SUM(M22:M27)</f>
        <v>0</v>
      </c>
      <c r="N20" s="415">
        <f t="shared" si="0"/>
        <v>0</v>
      </c>
    </row>
    <row r="21" spans="2:15" ht="45" customHeight="1" x14ac:dyDescent="0.3">
      <c r="B21" s="63"/>
      <c r="C21" s="190" t="s">
        <v>440</v>
      </c>
      <c r="D21" s="253" t="s">
        <v>128</v>
      </c>
      <c r="E21" s="219" t="str">
        <f>"Gesamtanzahl Behandlungstage 
"&amp;IF('Angaben KH-Standort'!$D$13&lt;&gt;0,'Angaben KH-Standort'!$D$13&amp;". Quartal","  0. Quartal")</f>
        <v>Gesamtanzahl Behandlungstage 
  0. Quartal</v>
      </c>
      <c r="F21" s="69"/>
      <c r="G21" s="148"/>
      <c r="H21" s="64"/>
      <c r="J21" s="444" t="s">
        <v>582</v>
      </c>
      <c r="K21" s="414" t="s">
        <v>261</v>
      </c>
      <c r="L21" s="414" t="s">
        <v>552</v>
      </c>
      <c r="M21" s="414" t="s">
        <v>252</v>
      </c>
      <c r="N21" s="414" t="s">
        <v>551</v>
      </c>
      <c r="O21" s="444"/>
    </row>
    <row r="22" spans="2:15" ht="15" customHeight="1" x14ac:dyDescent="0.3">
      <c r="B22" s="70" t="str">
        <f t="shared" ref="B22:B27" si="1">IF(SUM(L22:N22)&lt;3,"!!!","")</f>
        <v>!!!</v>
      </c>
      <c r="C22" s="224" t="str">
        <f>IF('Angaben KH-Standort'!D29&lt;&gt;"",'Angaben KH-Standort'!D29,"")</f>
        <v/>
      </c>
      <c r="D22" s="221"/>
      <c r="E22" s="225"/>
      <c r="F22" s="110"/>
      <c r="G22" s="109">
        <f>LEN(B22)</f>
        <v>3</v>
      </c>
      <c r="H22" s="64"/>
      <c r="J22" s="445" t="str">
        <f>IF(C22&lt;&gt;"","JBJ","Leer")</f>
        <v>Leer</v>
      </c>
      <c r="K22" s="445">
        <f t="shared" ref="K22:K27" si="2">IF(LEN(B22)&gt;0,0,1)</f>
        <v>0</v>
      </c>
      <c r="L22" s="445">
        <f>VLOOKUP(C22,{"29 - Psychiatrie (Erwachsene)",1;"30 - Kinder- und Jugendpsychiatrie",1;"31 - Psychosomatik",1;"00 - Bitte eine Fachabteilung auswählen",0;"",0;0,0},2,0)</f>
        <v>0</v>
      </c>
      <c r="M22" s="445">
        <f t="shared" ref="M22:N27" si="3">IF(LEN(D22)&gt;0,1,0)</f>
        <v>0</v>
      </c>
      <c r="N22" s="445">
        <f t="shared" si="3"/>
        <v>0</v>
      </c>
    </row>
    <row r="23" spans="2:15" ht="15" customHeight="1" x14ac:dyDescent="0.3">
      <c r="B23" s="70" t="str">
        <f t="shared" si="1"/>
        <v>!!!</v>
      </c>
      <c r="C23" s="224" t="str">
        <f>IF('Angaben KH-Standort'!D29&lt;&gt;"",'Angaben KH-Standort'!D29,"")</f>
        <v/>
      </c>
      <c r="D23" s="221"/>
      <c r="E23" s="225"/>
      <c r="F23" s="110"/>
      <c r="G23" s="109">
        <f>LEN(B23)</f>
        <v>3</v>
      </c>
      <c r="H23" s="64"/>
      <c r="J23" s="445" t="str">
        <f t="shared" ref="J23:J26" si="4">IF(C23&lt;&gt;"","JBJ","Leer")</f>
        <v>Leer</v>
      </c>
      <c r="K23" s="445">
        <f t="shared" si="2"/>
        <v>0</v>
      </c>
      <c r="L23" s="445">
        <f>VLOOKUP(C23,{"29 - Psychiatrie (Erwachsene)",1;"30 - Kinder- und Jugendpsychiatrie",1;"31 - Psychosomatik",1;"00 - Bitte eine Fachabteilung auswählen",0;"",0;0,0},2,0)</f>
        <v>0</v>
      </c>
      <c r="M23" s="445">
        <f t="shared" si="3"/>
        <v>0</v>
      </c>
      <c r="N23" s="445">
        <f t="shared" si="3"/>
        <v>0</v>
      </c>
    </row>
    <row r="24" spans="2:15" ht="15" customHeight="1" x14ac:dyDescent="0.3">
      <c r="B24" s="70" t="str">
        <f t="shared" si="1"/>
        <v>!!!</v>
      </c>
      <c r="C24" s="224" t="str">
        <f>IF('Angaben KH-Standort'!D30&lt;&gt;"",'Angaben KH-Standort'!D30,"")</f>
        <v/>
      </c>
      <c r="D24" s="221"/>
      <c r="E24" s="225"/>
      <c r="F24" s="110"/>
      <c r="G24" s="109"/>
      <c r="H24" s="64"/>
      <c r="J24" s="445" t="str">
        <f t="shared" si="4"/>
        <v>Leer</v>
      </c>
      <c r="K24" s="445">
        <f t="shared" si="2"/>
        <v>0</v>
      </c>
      <c r="L24" s="445">
        <f>VLOOKUP(C24,{"29 - Psychiatrie (Erwachsene)",1;"30 - Kinder- und Jugendpsychiatrie",1;"31 - Psychosomatik",1;"00 - Bitte eine Fachabteilung auswählen",0;"",0;0,0},2,0)</f>
        <v>0</v>
      </c>
      <c r="M24" s="445">
        <f t="shared" si="3"/>
        <v>0</v>
      </c>
      <c r="N24" s="445">
        <f t="shared" si="3"/>
        <v>0</v>
      </c>
    </row>
    <row r="25" spans="2:15" ht="15" customHeight="1" x14ac:dyDescent="0.3">
      <c r="B25" s="70" t="str">
        <f t="shared" si="1"/>
        <v>!!!</v>
      </c>
      <c r="C25" s="224" t="str">
        <f>IF('Angaben KH-Standort'!D30&lt;&gt;"",'Angaben KH-Standort'!D30,"")</f>
        <v/>
      </c>
      <c r="D25" s="221"/>
      <c r="E25" s="225"/>
      <c r="F25" s="110"/>
      <c r="G25" s="109"/>
      <c r="H25" s="64"/>
      <c r="J25" s="445" t="str">
        <f t="shared" si="4"/>
        <v>Leer</v>
      </c>
      <c r="K25" s="445">
        <f t="shared" si="2"/>
        <v>0</v>
      </c>
      <c r="L25" s="445">
        <f>VLOOKUP(C25,{"29 - Psychiatrie (Erwachsene)",1;"30 - Kinder- und Jugendpsychiatrie",1;"31 - Psychosomatik",1;"00 - Bitte eine Fachabteilung auswählen",0;"",0;0,0},2,0)</f>
        <v>0</v>
      </c>
      <c r="M25" s="445">
        <f t="shared" si="3"/>
        <v>0</v>
      </c>
      <c r="N25" s="445">
        <f t="shared" si="3"/>
        <v>0</v>
      </c>
    </row>
    <row r="26" spans="2:15" ht="15" customHeight="1" x14ac:dyDescent="0.3">
      <c r="B26" s="70" t="str">
        <f t="shared" si="1"/>
        <v>!!!</v>
      </c>
      <c r="C26" s="224" t="str">
        <f>IF('Angaben KH-Standort'!D31&lt;&gt;"",'Angaben KH-Standort'!D31,"")</f>
        <v/>
      </c>
      <c r="D26" s="221"/>
      <c r="E26" s="225"/>
      <c r="F26" s="110"/>
      <c r="G26" s="109"/>
      <c r="H26" s="64"/>
      <c r="J26" s="445" t="str">
        <f t="shared" si="4"/>
        <v>Leer</v>
      </c>
      <c r="K26" s="445">
        <f t="shared" si="2"/>
        <v>0</v>
      </c>
      <c r="L26" s="445">
        <f>VLOOKUP(C26,{"29 - Psychiatrie (Erwachsene)",1;"30 - Kinder- und Jugendpsychiatrie",1;"31 - Psychosomatik",1;"00 - Bitte eine Fachabteilung auswählen",0;"",0;0,0},2,0)</f>
        <v>0</v>
      </c>
      <c r="M26" s="445">
        <f t="shared" si="3"/>
        <v>0</v>
      </c>
      <c r="N26" s="445">
        <f t="shared" si="3"/>
        <v>0</v>
      </c>
    </row>
    <row r="27" spans="2:15" ht="15" customHeight="1" x14ac:dyDescent="0.3">
      <c r="B27" s="70" t="str">
        <f t="shared" si="1"/>
        <v>!!!</v>
      </c>
      <c r="C27" s="224" t="str">
        <f>IF('Angaben KH-Standort'!D31&lt;&gt;"",'Angaben KH-Standort'!D31,"")</f>
        <v/>
      </c>
      <c r="D27" s="221"/>
      <c r="E27" s="225"/>
      <c r="F27" s="110"/>
      <c r="G27" s="109">
        <f>LEN(B27)</f>
        <v>3</v>
      </c>
      <c r="H27" s="64"/>
      <c r="I27" s="381"/>
      <c r="J27" s="445" t="str">
        <f>IF(C27&lt;&gt;"","JBJ","Leer")</f>
        <v>Leer</v>
      </c>
      <c r="K27" s="445">
        <f t="shared" si="2"/>
        <v>0</v>
      </c>
      <c r="L27" s="445">
        <f>VLOOKUP(C27,{"29 - Psychiatrie (Erwachsene)",1;"30 - Kinder- und Jugendpsychiatrie",1;"31 - Psychosomatik",1;"00 - Bitte eine Fachabteilung auswählen",0;"",0;0,0},2,0)</f>
        <v>0</v>
      </c>
      <c r="M27" s="445">
        <f t="shared" si="3"/>
        <v>0</v>
      </c>
      <c r="N27" s="445">
        <f t="shared" si="3"/>
        <v>0</v>
      </c>
    </row>
    <row r="28" spans="2:15" ht="15" customHeight="1" x14ac:dyDescent="0.3">
      <c r="B28" s="71"/>
      <c r="C28" s="60"/>
      <c r="D28" s="60"/>
      <c r="E28" s="60"/>
      <c r="F28" s="60"/>
      <c r="G28" s="60"/>
      <c r="H28" s="73"/>
    </row>
    <row r="29" spans="2:15" ht="15" customHeight="1" x14ac:dyDescent="0.3"/>
    <row r="30" spans="2:15" ht="15" customHeight="1" x14ac:dyDescent="0.3"/>
  </sheetData>
  <sheetProtection algorithmName="SHA-512" hashValue="V9FTyTMmGINpLQTyAxGZLZ+hIapVyccX0theH3AEumbA0P1Q1aym1yD5P9u0HS3wkDsfS7r9kLf05g0zDzV6BQ==" saltValue="pHIS9YhDIbK8M2dwlOA0+g==" spinCount="100000" sheet="1" objects="1" scenarios="1" selectLockedCells="1" autoFilter="0"/>
  <autoFilter ref="C21:C27"/>
  <mergeCells count="2">
    <mergeCell ref="C20:E20"/>
    <mergeCell ref="C9:G19"/>
  </mergeCells>
  <conditionalFormatting sqref="C22:C27">
    <cfRule type="expression" dxfId="218" priority="23" stopIfTrue="1">
      <formula>C22=0</formula>
    </cfRule>
  </conditionalFormatting>
  <conditionalFormatting sqref="E22:E27">
    <cfRule type="expression" dxfId="217" priority="14">
      <formula>C22=""</formula>
    </cfRule>
  </conditionalFormatting>
  <conditionalFormatting sqref="B22:B27">
    <cfRule type="expression" dxfId="216" priority="11">
      <formula>C22=""</formula>
    </cfRule>
  </conditionalFormatting>
  <conditionalFormatting sqref="B20">
    <cfRule type="expression" dxfId="215" priority="6">
      <formula>B20&lt;&gt;""</formula>
    </cfRule>
  </conditionalFormatting>
  <conditionalFormatting sqref="D22:D27">
    <cfRule type="expression" dxfId="214" priority="3">
      <formula>C22=""</formula>
    </cfRule>
  </conditionalFormatting>
  <conditionalFormatting sqref="C20:E20">
    <cfRule type="expression" dxfId="213" priority="1">
      <formula>C20&lt;&gt;""</formula>
    </cfRule>
  </conditionalFormatting>
  <dataValidations count="2">
    <dataValidation type="whole" allowBlank="1" showInputMessage="1" showErrorMessage="1" errorTitle="ACHTUNG" error="Zulässig sind nur Werte im Bereich von 0 bis 99999" sqref="E22:E27">
      <formula1>0</formula1>
      <formula2>99999</formula2>
    </dataValidation>
    <dataValidation type="list" allowBlank="1" showInputMessage="1" showErrorMessage="1" errorTitle="ACHTUNG" error="Zulässig sind das Kalenderjahr des Nachweises oder das Vorjahr" sqref="D22:D27">
      <formula1>INDIRECT(J22)</formula1>
    </dataValidation>
  </dataValidations>
  <hyperlinks>
    <hyperlink ref="G2" location="A2.2!A1" display="&lt;&lt; A2.2"/>
    <hyperlink ref="H2" location="A3.2!C17" display="A3.2 &gt;&gt;"/>
  </hyperlinks>
  <pageMargins left="0.25" right="0.25" top="0.75" bottom="0.75" header="0.3" footer="0.3"/>
  <pageSetup paperSize="9" scale="64" orientation="landscape" r:id="rId1"/>
  <colBreaks count="1" manualBreakCount="1">
    <brk id="8"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dimension ref="A1:BA1031"/>
  <sheetViews>
    <sheetView showGridLines="0" zoomScaleNormal="100" workbookViewId="0">
      <selection activeCell="C23" sqref="C23"/>
    </sheetView>
  </sheetViews>
  <sheetFormatPr baseColWidth="10" defaultColWidth="11.44140625" defaultRowHeight="15" customHeight="1" x14ac:dyDescent="0.3"/>
  <cols>
    <col min="1" max="1" width="4.33203125" style="6" customWidth="1"/>
    <col min="2" max="2" width="11.44140625" style="6"/>
    <col min="3" max="3" width="38.5546875" style="6" customWidth="1"/>
    <col min="4" max="9" width="22.88671875" style="6" customWidth="1"/>
    <col min="10" max="10" width="22.88671875" style="445" customWidth="1"/>
    <col min="11" max="11" width="11.44140625" style="445"/>
    <col min="12" max="12" width="14.33203125" style="445" bestFit="1" customWidth="1"/>
    <col min="13" max="13" width="11.44140625" style="445"/>
    <col min="14" max="14" width="15.109375" style="445" bestFit="1" customWidth="1"/>
    <col min="15" max="15" width="13.109375" style="445" bestFit="1" customWidth="1"/>
    <col min="16" max="18" width="11.44140625" style="445"/>
    <col min="19" max="21" width="11.44140625" style="424"/>
    <col min="22" max="53" width="11.44140625" style="378"/>
    <col min="54" max="16384" width="11.44140625" style="6"/>
  </cols>
  <sheetData>
    <row r="1" spans="1:53" ht="15" customHeight="1" x14ac:dyDescent="0.3">
      <c r="A1" s="6" t="s">
        <v>124</v>
      </c>
    </row>
    <row r="2" spans="1:53" s="49" customFormat="1" ht="30" customHeight="1" x14ac:dyDescent="0.45">
      <c r="A2" s="39"/>
      <c r="B2" s="50" t="s">
        <v>136</v>
      </c>
      <c r="C2" s="40" t="s">
        <v>197</v>
      </c>
      <c r="D2" s="40"/>
      <c r="E2" s="44"/>
      <c r="F2" s="42"/>
      <c r="G2" s="45"/>
      <c r="H2" s="45"/>
      <c r="I2" s="276" t="s">
        <v>21</v>
      </c>
      <c r="J2" s="431" t="s">
        <v>22</v>
      </c>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row>
    <row r="3" spans="1:53" ht="15" customHeight="1" x14ac:dyDescent="0.3">
      <c r="A3" s="18"/>
      <c r="B3" s="18"/>
      <c r="C3" s="18"/>
      <c r="D3" s="18"/>
      <c r="E3" s="18"/>
      <c r="F3" s="18"/>
      <c r="G3" s="18"/>
      <c r="H3" s="18"/>
      <c r="I3" s="18"/>
      <c r="J3" s="396"/>
    </row>
    <row r="4" spans="1:53" ht="15" customHeight="1" x14ac:dyDescent="0.3">
      <c r="A4" s="18"/>
      <c r="B4" s="115"/>
      <c r="C4" s="144" t="str">
        <f ca="1">"Haupt-IK: " &amp; CELL("inhalt",'Angaben KH-Standort'!D25)</f>
        <v xml:space="preserve">Haupt-IK: </v>
      </c>
      <c r="D4" s="54"/>
      <c r="E4" s="144" t="str">
        <f ca="1">"Jahr: " &amp; CELL("inhalt",'Angaben KH-Standort'!D12)</f>
        <v>Jahr: 2023</v>
      </c>
      <c r="F4" s="77"/>
      <c r="G4" s="54"/>
      <c r="H4" s="54"/>
      <c r="I4" s="54"/>
      <c r="J4" s="432"/>
    </row>
    <row r="5" spans="1:53" ht="15" customHeight="1" x14ac:dyDescent="0.3">
      <c r="A5" s="18"/>
      <c r="B5" s="116"/>
      <c r="C5" s="145" t="str">
        <f ca="1" xml:space="preserve"> "Standort-ID: " &amp; CELL("inhalt",'Angaben KH-Standort'!D26)</f>
        <v xml:space="preserve">Standort-ID: </v>
      </c>
      <c r="D5" s="57"/>
      <c r="E5" s="145" t="str">
        <f ca="1">CELL("inhalt",'A1'!$F$14) &amp; ". Quartal"</f>
        <v>0. Quartal</v>
      </c>
      <c r="F5" s="79"/>
      <c r="G5" s="57"/>
      <c r="H5" s="57"/>
      <c r="I5" s="57"/>
      <c r="J5" s="433"/>
    </row>
    <row r="6" spans="1:53" ht="15" customHeight="1" x14ac:dyDescent="0.3">
      <c r="A6" s="18"/>
      <c r="B6" s="18"/>
      <c r="C6" s="18"/>
      <c r="D6" s="18"/>
      <c r="E6" s="18"/>
      <c r="F6" s="18"/>
      <c r="G6" s="18"/>
      <c r="H6" s="18"/>
      <c r="I6" s="18"/>
      <c r="J6" s="396"/>
    </row>
    <row r="7" spans="1:53" ht="15" customHeight="1" x14ac:dyDescent="0.3">
      <c r="B7" s="61"/>
      <c r="C7" s="59"/>
      <c r="D7" s="59"/>
      <c r="E7" s="59"/>
      <c r="F7" s="59"/>
      <c r="G7" s="59"/>
      <c r="H7" s="59"/>
      <c r="I7" s="59"/>
      <c r="J7" s="434"/>
    </row>
    <row r="8" spans="1:53" ht="15" customHeight="1" x14ac:dyDescent="0.4">
      <c r="B8" s="63"/>
      <c r="C8" s="150" t="s">
        <v>130</v>
      </c>
      <c r="D8" s="150"/>
      <c r="E8" s="108"/>
      <c r="F8" s="108"/>
      <c r="G8" s="108"/>
      <c r="H8" s="38"/>
      <c r="I8" s="142"/>
      <c r="J8" s="435"/>
    </row>
    <row r="9" spans="1:53" ht="15" customHeight="1" x14ac:dyDescent="0.3">
      <c r="B9" s="63"/>
      <c r="C9" s="486" t="s">
        <v>599</v>
      </c>
      <c r="D9" s="486"/>
      <c r="E9" s="486"/>
      <c r="F9" s="486"/>
      <c r="G9" s="486"/>
      <c r="H9" s="486"/>
      <c r="I9" s="486"/>
      <c r="J9" s="436" t="s">
        <v>169</v>
      </c>
    </row>
    <row r="10" spans="1:53" ht="15" customHeight="1" x14ac:dyDescent="0.3">
      <c r="B10" s="63"/>
      <c r="C10" s="486"/>
      <c r="D10" s="486"/>
      <c r="E10" s="486"/>
      <c r="F10" s="486"/>
      <c r="G10" s="486"/>
      <c r="H10" s="486"/>
      <c r="I10" s="486"/>
      <c r="J10" s="437" t="s">
        <v>190</v>
      </c>
    </row>
    <row r="11" spans="1:53" ht="15" customHeight="1" x14ac:dyDescent="0.3">
      <c r="B11" s="63"/>
      <c r="C11" s="486"/>
      <c r="D11" s="486"/>
      <c r="E11" s="486"/>
      <c r="F11" s="486"/>
      <c r="G11" s="486"/>
      <c r="H11" s="486"/>
      <c r="I11" s="486"/>
      <c r="J11" s="438" t="s">
        <v>170</v>
      </c>
    </row>
    <row r="12" spans="1:53" ht="15" customHeight="1" x14ac:dyDescent="0.3">
      <c r="B12" s="63"/>
      <c r="C12" s="486"/>
      <c r="D12" s="486"/>
      <c r="E12" s="486"/>
      <c r="F12" s="486"/>
      <c r="G12" s="486"/>
      <c r="H12" s="486"/>
      <c r="I12" s="486"/>
      <c r="J12" s="439"/>
    </row>
    <row r="13" spans="1:53" ht="15" customHeight="1" x14ac:dyDescent="0.3">
      <c r="B13" s="63"/>
      <c r="C13" s="486"/>
      <c r="D13" s="486"/>
      <c r="E13" s="486"/>
      <c r="F13" s="486"/>
      <c r="G13" s="486"/>
      <c r="H13" s="486"/>
      <c r="I13" s="486"/>
      <c r="J13" s="439"/>
    </row>
    <row r="14" spans="1:53" ht="15" customHeight="1" x14ac:dyDescent="0.3">
      <c r="B14" s="63"/>
      <c r="C14" s="486"/>
      <c r="D14" s="486"/>
      <c r="E14" s="486"/>
      <c r="F14" s="486"/>
      <c r="G14" s="486"/>
      <c r="H14" s="486"/>
      <c r="I14" s="486"/>
      <c r="J14" s="440"/>
    </row>
    <row r="15" spans="1:53" ht="15" customHeight="1" x14ac:dyDescent="0.3">
      <c r="B15" s="63"/>
      <c r="C15" s="486"/>
      <c r="D15" s="486"/>
      <c r="E15" s="486"/>
      <c r="F15" s="486"/>
      <c r="G15" s="486"/>
      <c r="H15" s="486"/>
      <c r="I15" s="486"/>
      <c r="J15" s="440"/>
    </row>
    <row r="16" spans="1:53" ht="15" customHeight="1" x14ac:dyDescent="0.3">
      <c r="B16" s="63"/>
      <c r="C16" s="486"/>
      <c r="D16" s="486"/>
      <c r="E16" s="486"/>
      <c r="F16" s="486"/>
      <c r="G16" s="486"/>
      <c r="H16" s="486"/>
      <c r="I16" s="486"/>
      <c r="J16" s="440"/>
    </row>
    <row r="17" spans="2:21" ht="15" customHeight="1" x14ac:dyDescent="0.3">
      <c r="B17" s="63"/>
      <c r="C17" s="486"/>
      <c r="D17" s="486"/>
      <c r="E17" s="486"/>
      <c r="F17" s="486"/>
      <c r="G17" s="486"/>
      <c r="H17" s="486"/>
      <c r="I17" s="486"/>
      <c r="J17" s="440"/>
    </row>
    <row r="18" spans="2:21" ht="15" customHeight="1" x14ac:dyDescent="0.3">
      <c r="B18" s="63"/>
      <c r="C18" s="486"/>
      <c r="D18" s="486"/>
      <c r="E18" s="486"/>
      <c r="F18" s="486"/>
      <c r="G18" s="486"/>
      <c r="H18" s="486"/>
      <c r="I18" s="486"/>
      <c r="J18" s="440"/>
    </row>
    <row r="19" spans="2:21" ht="15" customHeight="1" x14ac:dyDescent="0.3">
      <c r="B19" s="63"/>
      <c r="C19" s="486"/>
      <c r="D19" s="486"/>
      <c r="E19" s="486"/>
      <c r="F19" s="486"/>
      <c r="G19" s="486"/>
      <c r="H19" s="486"/>
      <c r="I19" s="486"/>
      <c r="J19" s="440"/>
    </row>
    <row r="20" spans="2:21" ht="15" customHeight="1" x14ac:dyDescent="0.3">
      <c r="B20" s="63"/>
      <c r="C20" s="486"/>
      <c r="D20" s="486"/>
      <c r="E20" s="486"/>
      <c r="F20" s="486"/>
      <c r="G20" s="486"/>
      <c r="H20" s="486"/>
      <c r="I20" s="486"/>
      <c r="J20" s="440"/>
    </row>
    <row r="21" spans="2:21" ht="15" customHeight="1" x14ac:dyDescent="0.3">
      <c r="B21" s="188" t="str">
        <f>IF(C21&lt;&gt;"","!!!","")</f>
        <v/>
      </c>
      <c r="C21" s="487" t="str">
        <f>IF(Q21-P21&gt;0,"Es fehlen noch MUSS-ANGABEN in den mit !!! gekennzeichneten Zeilen","")</f>
        <v/>
      </c>
      <c r="D21" s="487"/>
      <c r="E21" s="487"/>
      <c r="F21" s="487"/>
      <c r="G21" s="487"/>
      <c r="H21" s="176"/>
      <c r="I21" s="176"/>
      <c r="J21" s="440"/>
      <c r="P21" s="445">
        <f>SUM(P23:P1020)</f>
        <v>0</v>
      </c>
      <c r="Q21" s="445">
        <f>SUM(Q23:Q1020)</f>
        <v>0</v>
      </c>
      <c r="R21" s="445">
        <f t="shared" ref="R21:U21" si="0">SUM(R23:R1020)</f>
        <v>0</v>
      </c>
      <c r="S21" s="424">
        <f t="shared" si="0"/>
        <v>0</v>
      </c>
      <c r="T21" s="424">
        <f t="shared" si="0"/>
        <v>0</v>
      </c>
      <c r="U21" s="424">
        <f t="shared" si="0"/>
        <v>0</v>
      </c>
    </row>
    <row r="22" spans="2:21" ht="64.5" customHeight="1" x14ac:dyDescent="0.3">
      <c r="B22" s="63"/>
      <c r="C22" s="190" t="s">
        <v>440</v>
      </c>
      <c r="D22" s="190" t="s">
        <v>128</v>
      </c>
      <c r="E22" s="226" t="s">
        <v>152</v>
      </c>
      <c r="F22" s="226" t="s">
        <v>33</v>
      </c>
      <c r="G22" s="227" t="s">
        <v>151</v>
      </c>
      <c r="H22" s="38"/>
      <c r="I22" s="38"/>
      <c r="J22" s="440"/>
      <c r="N22" s="444" t="s">
        <v>626</v>
      </c>
      <c r="O22" s="445" t="s">
        <v>583</v>
      </c>
      <c r="P22" s="444" t="s">
        <v>553</v>
      </c>
      <c r="Q22" s="444" t="s">
        <v>554</v>
      </c>
      <c r="R22" s="414" t="s">
        <v>555</v>
      </c>
      <c r="S22" s="414" t="s">
        <v>556</v>
      </c>
      <c r="T22" s="414" t="s">
        <v>557</v>
      </c>
      <c r="U22" s="414" t="s">
        <v>558</v>
      </c>
    </row>
    <row r="23" spans="2:21" ht="15" customHeight="1" x14ac:dyDescent="0.3">
      <c r="B23" s="70" t="str">
        <f t="shared" ref="B23:B29" si="1">IF(SUM(Q23:U23)&lt;5,"!!!","")</f>
        <v>!!!</v>
      </c>
      <c r="C23" s="228"/>
      <c r="D23" s="221"/>
      <c r="E23" s="229"/>
      <c r="F23" s="82"/>
      <c r="G23" s="325"/>
      <c r="H23" s="142"/>
      <c r="I23" s="142"/>
      <c r="J23" s="440"/>
      <c r="L23" s="445" t="s">
        <v>89</v>
      </c>
      <c r="M23" s="445" t="str">
        <f>IF(AND('Angaben KH-Standort'!$D$12&gt;0,C23&lt;&gt;""),"JBJ","Leer")</f>
        <v>Leer</v>
      </c>
      <c r="N23" s="445" t="str">
        <f>IF(D23=2023,O23&amp;23,O23)</f>
        <v>Leer</v>
      </c>
      <c r="O23" s="445" t="str">
        <f>VLOOKUP($C23,{"29 - Psychiatrie (Erwachsene)","Psychiatrie";"30 - Kinder- und Jugendpsychiatrie","KJPsychiatrie";"31 - Psychosomatik","Psychosomatik";0,"Leer"},2,0)</f>
        <v>Leer</v>
      </c>
      <c r="P23" s="445">
        <f t="shared" ref="P23:P86" si="2">IF(LEN(B23)&gt;0,0,1)</f>
        <v>0</v>
      </c>
      <c r="Q23" s="445">
        <f>VLOOKUP(C23,{"29 - Psychiatrie (Erwachsene)",1;"30 - Kinder- und Jugendpsychiatrie",1;"31 - Psychosomatik",1;"00 - Bitte eine Fachabteilung auswählen",0;0,0},2,0)</f>
        <v>0</v>
      </c>
      <c r="R23" s="445">
        <f t="shared" ref="R23:R86" si="3">IF(LEN(D23)&gt;0,1,0)</f>
        <v>0</v>
      </c>
      <c r="S23" s="424">
        <f t="shared" ref="S23:S86" si="4">IF(LEN(E23)&gt;0,1,0)</f>
        <v>0</v>
      </c>
      <c r="T23" s="424">
        <f t="shared" ref="T23:T86" si="5">IF(LEN(F23)&gt;0,1,0)</f>
        <v>0</v>
      </c>
      <c r="U23" s="424">
        <f t="shared" ref="U23:U86" si="6">IF(LEN(G23)&gt;0,1,0)</f>
        <v>0</v>
      </c>
    </row>
    <row r="24" spans="2:21" ht="15" customHeight="1" x14ac:dyDescent="0.3">
      <c r="B24" s="70" t="str">
        <f t="shared" si="1"/>
        <v>!!!</v>
      </c>
      <c r="C24" s="228"/>
      <c r="D24" s="221"/>
      <c r="E24" s="229"/>
      <c r="F24" s="82"/>
      <c r="G24" s="325"/>
      <c r="H24" s="142"/>
      <c r="I24" s="142"/>
      <c r="J24" s="440"/>
      <c r="L24" s="445" t="str">
        <f>VLOOKUP(C23,{"29 - Psychiatrie (Erwachsene)","Einrichtungen";"30 - Kinder- und Jugendpsychiatrie","Einrichtungen";"31 - Psychosomatik","Einrichtungen";0,"Leer"},2,0)</f>
        <v>Leer</v>
      </c>
      <c r="M24" s="445" t="str">
        <f>IF(AND('Angaben KH-Standort'!$D$12&gt;0,C24&lt;&gt;""),"JBJ","Leer")</f>
        <v>Leer</v>
      </c>
      <c r="N24" s="445" t="str">
        <f t="shared" ref="N24:N87" si="7">IF(D24=2023,O24&amp;23,O24)</f>
        <v>Leer</v>
      </c>
      <c r="O24" s="445" t="str">
        <f>VLOOKUP($C24,{"29 - Psychiatrie (Erwachsene)","Psychiatrie";"30 - Kinder- und Jugendpsychiatrie","KJPsychiatrie";"31 - Psychosomatik","Psychosomatik";0,"Leer"},2,0)</f>
        <v>Leer</v>
      </c>
      <c r="P24" s="445">
        <f t="shared" si="2"/>
        <v>0</v>
      </c>
      <c r="Q24" s="445">
        <f>VLOOKUP(C24,{"29 - Psychiatrie (Erwachsene)",1;"30 - Kinder- und Jugendpsychiatrie",1;"31 - Psychosomatik",1;"00 - Bitte eine Fachabteilung auswählen",0;0,0},2,0)</f>
        <v>0</v>
      </c>
      <c r="R24" s="445">
        <f t="shared" si="3"/>
        <v>0</v>
      </c>
      <c r="S24" s="424">
        <f t="shared" si="4"/>
        <v>0</v>
      </c>
      <c r="T24" s="424">
        <f t="shared" si="5"/>
        <v>0</v>
      </c>
      <c r="U24" s="424">
        <f t="shared" si="6"/>
        <v>0</v>
      </c>
    </row>
    <row r="25" spans="2:21" ht="15" customHeight="1" x14ac:dyDescent="0.3">
      <c r="B25" s="70" t="str">
        <f t="shared" si="1"/>
        <v>!!!</v>
      </c>
      <c r="C25" s="228"/>
      <c r="D25" s="221"/>
      <c r="E25" s="229"/>
      <c r="F25" s="82"/>
      <c r="G25" s="325"/>
      <c r="H25" s="142"/>
      <c r="I25" s="142"/>
      <c r="J25" s="435"/>
      <c r="L25" s="445" t="str">
        <f>VLOOKUP(C24,{"29 - Psychiatrie (Erwachsene)","Einrichtungen";"30 - Kinder- und Jugendpsychiatrie","Einrichtungen";"31 - Psychosomatik","Einrichtungen";0,"Leer"},2,0)</f>
        <v>Leer</v>
      </c>
      <c r="M25" s="445" t="str">
        <f>IF(AND('Angaben KH-Standort'!$D$12&gt;0,C25&lt;&gt;""),"JBJ","Leer")</f>
        <v>Leer</v>
      </c>
      <c r="N25" s="445" t="str">
        <f t="shared" si="7"/>
        <v>Leer</v>
      </c>
      <c r="O25" s="445" t="str">
        <f>VLOOKUP($C25,{"29 - Psychiatrie (Erwachsene)","Psychiatrie";"30 - Kinder- und Jugendpsychiatrie","KJPsychiatrie";"31 - Psychosomatik","Psychosomatik";0,"Leer"},2,0)</f>
        <v>Leer</v>
      </c>
      <c r="P25" s="445">
        <f t="shared" si="2"/>
        <v>0</v>
      </c>
      <c r="Q25" s="445">
        <f>VLOOKUP(C25,{"29 - Psychiatrie (Erwachsene)",1;"30 - Kinder- und Jugendpsychiatrie",1;"31 - Psychosomatik",1;"00 - Bitte eine Fachabteilung auswählen",0;0,0},2,0)</f>
        <v>0</v>
      </c>
      <c r="R25" s="445">
        <f t="shared" si="3"/>
        <v>0</v>
      </c>
      <c r="S25" s="424">
        <f t="shared" si="4"/>
        <v>0</v>
      </c>
      <c r="T25" s="424">
        <f t="shared" si="5"/>
        <v>0</v>
      </c>
      <c r="U25" s="424">
        <f t="shared" si="6"/>
        <v>0</v>
      </c>
    </row>
    <row r="26" spans="2:21" ht="15" customHeight="1" x14ac:dyDescent="0.3">
      <c r="B26" s="70" t="str">
        <f t="shared" si="1"/>
        <v>!!!</v>
      </c>
      <c r="C26" s="228"/>
      <c r="D26" s="221"/>
      <c r="E26" s="229"/>
      <c r="F26" s="82"/>
      <c r="G26" s="325"/>
      <c r="H26" s="142"/>
      <c r="I26" s="142"/>
      <c r="J26" s="441"/>
      <c r="L26" s="445" t="str">
        <f>VLOOKUP(C25,{"29 - Psychiatrie (Erwachsene)","Einrichtungen";"30 - Kinder- und Jugendpsychiatrie","Einrichtungen";"31 - Psychosomatik","Einrichtungen";0,"Leer"},2,0)</f>
        <v>Leer</v>
      </c>
      <c r="M26" s="445" t="str">
        <f>IF(AND('Angaben KH-Standort'!$D$12&gt;0,C26&lt;&gt;""),"JBJ","Leer")</f>
        <v>Leer</v>
      </c>
      <c r="N26" s="445" t="str">
        <f t="shared" si="7"/>
        <v>Leer</v>
      </c>
      <c r="O26" s="445" t="str">
        <f>VLOOKUP($C26,{"29 - Psychiatrie (Erwachsene)","Psychiatrie";"30 - Kinder- und Jugendpsychiatrie","KJPsychiatrie";"31 - Psychosomatik","Psychosomatik";0,"Leer"},2,0)</f>
        <v>Leer</v>
      </c>
      <c r="P26" s="445">
        <f t="shared" si="2"/>
        <v>0</v>
      </c>
      <c r="Q26" s="445">
        <f>VLOOKUP(C26,{"29 - Psychiatrie (Erwachsene)",1;"30 - Kinder- und Jugendpsychiatrie",1;"31 - Psychosomatik",1;"00 - Bitte eine Fachabteilung auswählen",0;0,0},2,0)</f>
        <v>0</v>
      </c>
      <c r="R26" s="445">
        <f t="shared" si="3"/>
        <v>0</v>
      </c>
      <c r="S26" s="424">
        <f t="shared" si="4"/>
        <v>0</v>
      </c>
      <c r="T26" s="424">
        <f t="shared" si="5"/>
        <v>0</v>
      </c>
      <c r="U26" s="424">
        <f t="shared" si="6"/>
        <v>0</v>
      </c>
    </row>
    <row r="27" spans="2:21" ht="15" customHeight="1" x14ac:dyDescent="0.3">
      <c r="B27" s="70" t="str">
        <f t="shared" si="1"/>
        <v>!!!</v>
      </c>
      <c r="C27" s="228"/>
      <c r="D27" s="221"/>
      <c r="E27" s="229"/>
      <c r="F27" s="82"/>
      <c r="G27" s="325"/>
      <c r="H27" s="142"/>
      <c r="I27" s="142"/>
      <c r="J27" s="435"/>
      <c r="L27" s="445" t="str">
        <f>VLOOKUP(C26,{"29 - Psychiatrie (Erwachsene)","Einrichtungen";"30 - Kinder- und Jugendpsychiatrie","Einrichtungen";"31 - Psychosomatik","Einrichtungen";0,"Leer"},2,0)</f>
        <v>Leer</v>
      </c>
      <c r="M27" s="445" t="str">
        <f>IF(AND('Angaben KH-Standort'!$D$12&gt;0,C27&lt;&gt;""),"JBJ","Leer")</f>
        <v>Leer</v>
      </c>
      <c r="N27" s="445" t="str">
        <f t="shared" si="7"/>
        <v>Leer</v>
      </c>
      <c r="O27" s="445" t="str">
        <f>VLOOKUP($C27,{"29 - Psychiatrie (Erwachsene)","Psychiatrie";"30 - Kinder- und Jugendpsychiatrie","KJPsychiatrie";"31 - Psychosomatik","Psychosomatik";0,"Leer"},2,0)</f>
        <v>Leer</v>
      </c>
      <c r="P27" s="445">
        <f t="shared" si="2"/>
        <v>0</v>
      </c>
      <c r="Q27" s="445">
        <f>VLOOKUP(C27,{"29 - Psychiatrie (Erwachsene)",1;"30 - Kinder- und Jugendpsychiatrie",1;"31 - Psychosomatik",1;"00 - Bitte eine Fachabteilung auswählen",0;0,0},2,0)</f>
        <v>0</v>
      </c>
      <c r="R27" s="445">
        <f t="shared" si="3"/>
        <v>0</v>
      </c>
      <c r="S27" s="424">
        <f t="shared" si="4"/>
        <v>0</v>
      </c>
      <c r="T27" s="424">
        <f t="shared" si="5"/>
        <v>0</v>
      </c>
      <c r="U27" s="424">
        <f t="shared" si="6"/>
        <v>0</v>
      </c>
    </row>
    <row r="28" spans="2:21" ht="15" customHeight="1" x14ac:dyDescent="0.3">
      <c r="B28" s="70" t="str">
        <f t="shared" si="1"/>
        <v>!!!</v>
      </c>
      <c r="C28" s="228"/>
      <c r="D28" s="221"/>
      <c r="E28" s="229"/>
      <c r="F28" s="82"/>
      <c r="G28" s="325"/>
      <c r="H28" s="142"/>
      <c r="I28" s="142"/>
      <c r="J28" s="435"/>
      <c r="L28" s="445" t="str">
        <f>VLOOKUP(C27,{"29 - Psychiatrie (Erwachsene)","Einrichtungen";"30 - Kinder- und Jugendpsychiatrie","Einrichtungen";"31 - Psychosomatik","Einrichtungen";0,"Leer"},2,0)</f>
        <v>Leer</v>
      </c>
      <c r="M28" s="445" t="str">
        <f>IF(AND('Angaben KH-Standort'!$D$12&gt;0,C28&lt;&gt;""),"JBJ","Leer")</f>
        <v>Leer</v>
      </c>
      <c r="N28" s="445" t="str">
        <f t="shared" si="7"/>
        <v>Leer</v>
      </c>
      <c r="O28" s="445" t="str">
        <f>VLOOKUP($C28,{"29 - Psychiatrie (Erwachsene)","Psychiatrie";"30 - Kinder- und Jugendpsychiatrie","KJPsychiatrie";"31 - Psychosomatik","Psychosomatik";0,"Leer"},2,0)</f>
        <v>Leer</v>
      </c>
      <c r="P28" s="445">
        <f t="shared" si="2"/>
        <v>0</v>
      </c>
      <c r="Q28" s="445">
        <f>VLOOKUP(C28,{"29 - Psychiatrie (Erwachsene)",1;"30 - Kinder- und Jugendpsychiatrie",1;"31 - Psychosomatik",1;"00 - Bitte eine Fachabteilung auswählen",0;0,0},2,0)</f>
        <v>0</v>
      </c>
      <c r="R28" s="445">
        <f t="shared" si="3"/>
        <v>0</v>
      </c>
      <c r="S28" s="424">
        <f t="shared" si="4"/>
        <v>0</v>
      </c>
      <c r="T28" s="424">
        <f t="shared" si="5"/>
        <v>0</v>
      </c>
      <c r="U28" s="424">
        <f t="shared" si="6"/>
        <v>0</v>
      </c>
    </row>
    <row r="29" spans="2:21" ht="15" customHeight="1" x14ac:dyDescent="0.3">
      <c r="B29" s="70" t="str">
        <f t="shared" si="1"/>
        <v>!!!</v>
      </c>
      <c r="C29" s="228"/>
      <c r="D29" s="221"/>
      <c r="E29" s="229"/>
      <c r="F29" s="82"/>
      <c r="G29" s="325"/>
      <c r="H29" s="142"/>
      <c r="I29" s="142"/>
      <c r="J29" s="435"/>
      <c r="L29" s="445" t="str">
        <f>VLOOKUP(C28,{"29 - Psychiatrie (Erwachsene)","Einrichtungen";"30 - Kinder- und Jugendpsychiatrie","Einrichtungen";"31 - Psychosomatik","Einrichtungen";0,"Leer"},2,0)</f>
        <v>Leer</v>
      </c>
      <c r="M29" s="445" t="str">
        <f>IF(AND('Angaben KH-Standort'!$D$12&gt;0,C29&lt;&gt;""),"JBJ","Leer")</f>
        <v>Leer</v>
      </c>
      <c r="N29" s="445" t="str">
        <f t="shared" si="7"/>
        <v>Leer</v>
      </c>
      <c r="O29" s="445" t="str">
        <f>VLOOKUP($C29,{"29 - Psychiatrie (Erwachsene)","Psychiatrie";"30 - Kinder- und Jugendpsychiatrie","KJPsychiatrie";"31 - Psychosomatik","Psychosomatik";0,"Leer"},2,0)</f>
        <v>Leer</v>
      </c>
      <c r="P29" s="445">
        <f t="shared" si="2"/>
        <v>0</v>
      </c>
      <c r="Q29" s="445">
        <f>VLOOKUP(C29,{"29 - Psychiatrie (Erwachsene)",1;"30 - Kinder- und Jugendpsychiatrie",1;"31 - Psychosomatik",1;"00 - Bitte eine Fachabteilung auswählen",0;0,0},2,0)</f>
        <v>0</v>
      </c>
      <c r="R29" s="445">
        <f t="shared" si="3"/>
        <v>0</v>
      </c>
      <c r="S29" s="424">
        <f t="shared" si="4"/>
        <v>0</v>
      </c>
      <c r="T29" s="424">
        <f t="shared" si="5"/>
        <v>0</v>
      </c>
      <c r="U29" s="424">
        <f t="shared" si="6"/>
        <v>0</v>
      </c>
    </row>
    <row r="30" spans="2:21" ht="15" customHeight="1" x14ac:dyDescent="0.3">
      <c r="B30" s="70" t="str">
        <f t="shared" ref="B30:B93" si="8">IF(SUM(Q30:U30)&lt;5,"!!!","")</f>
        <v>!!!</v>
      </c>
      <c r="C30" s="228"/>
      <c r="D30" s="221"/>
      <c r="E30" s="229"/>
      <c r="F30" s="82"/>
      <c r="G30" s="325"/>
      <c r="H30" s="142"/>
      <c r="I30" s="142"/>
      <c r="J30" s="435"/>
      <c r="L30" s="445" t="str">
        <f>VLOOKUP(C29,{"29 - Psychiatrie (Erwachsene)","Einrichtungen";"30 - Kinder- und Jugendpsychiatrie","Einrichtungen";"31 - Psychosomatik","Einrichtungen";0,"Leer"},2,0)</f>
        <v>Leer</v>
      </c>
      <c r="M30" s="445" t="str">
        <f>IF(AND('Angaben KH-Standort'!$D$12&gt;0,C30&lt;&gt;""),"JBJ","Leer")</f>
        <v>Leer</v>
      </c>
      <c r="N30" s="445" t="str">
        <f t="shared" si="7"/>
        <v>Leer</v>
      </c>
      <c r="O30" s="445" t="str">
        <f>VLOOKUP($C30,{"29 - Psychiatrie (Erwachsene)","Psychiatrie";"30 - Kinder- und Jugendpsychiatrie","KJPsychiatrie";"31 - Psychosomatik","Psychosomatik";0,"Leer"},2,0)</f>
        <v>Leer</v>
      </c>
      <c r="P30" s="445">
        <f t="shared" si="2"/>
        <v>0</v>
      </c>
      <c r="Q30" s="445">
        <f>VLOOKUP(C30,{"29 - Psychiatrie (Erwachsene)",1;"30 - Kinder- und Jugendpsychiatrie",1;"31 - Psychosomatik",1;"00 - Bitte eine Fachabteilung auswählen",0;0,0},2,0)</f>
        <v>0</v>
      </c>
      <c r="R30" s="445">
        <f t="shared" si="3"/>
        <v>0</v>
      </c>
      <c r="S30" s="424">
        <f t="shared" si="4"/>
        <v>0</v>
      </c>
      <c r="T30" s="424">
        <f t="shared" si="5"/>
        <v>0</v>
      </c>
      <c r="U30" s="424">
        <f t="shared" si="6"/>
        <v>0</v>
      </c>
    </row>
    <row r="31" spans="2:21" ht="15" customHeight="1" x14ac:dyDescent="0.3">
      <c r="B31" s="70" t="str">
        <f t="shared" si="8"/>
        <v>!!!</v>
      </c>
      <c r="C31" s="228"/>
      <c r="D31" s="221"/>
      <c r="E31" s="229"/>
      <c r="F31" s="82"/>
      <c r="G31" s="325"/>
      <c r="H31" s="142"/>
      <c r="I31" s="142"/>
      <c r="J31" s="435"/>
      <c r="L31" s="445" t="str">
        <f>VLOOKUP(C30,{"29 - Psychiatrie (Erwachsene)","Einrichtungen";"30 - Kinder- und Jugendpsychiatrie","Einrichtungen";"31 - Psychosomatik","Einrichtungen";0,"Leer"},2,0)</f>
        <v>Leer</v>
      </c>
      <c r="M31" s="445" t="str">
        <f>IF(AND('Angaben KH-Standort'!$D$12&gt;0,C31&lt;&gt;""),"JBJ","Leer")</f>
        <v>Leer</v>
      </c>
      <c r="N31" s="445" t="str">
        <f t="shared" si="7"/>
        <v>Leer</v>
      </c>
      <c r="O31" s="445" t="str">
        <f>VLOOKUP($C31,{"29 - Psychiatrie (Erwachsene)","Psychiatrie";"30 - Kinder- und Jugendpsychiatrie","KJPsychiatrie";"31 - Psychosomatik","Psychosomatik";0,"Leer"},2,0)</f>
        <v>Leer</v>
      </c>
      <c r="P31" s="445">
        <f t="shared" si="2"/>
        <v>0</v>
      </c>
      <c r="Q31" s="445">
        <f>VLOOKUP(C31,{"29 - Psychiatrie (Erwachsene)",1;"30 - Kinder- und Jugendpsychiatrie",1;"31 - Psychosomatik",1;"00 - Bitte eine Fachabteilung auswählen",0;0,0},2,0)</f>
        <v>0</v>
      </c>
      <c r="R31" s="445">
        <f t="shared" si="3"/>
        <v>0</v>
      </c>
      <c r="S31" s="424">
        <f t="shared" si="4"/>
        <v>0</v>
      </c>
      <c r="T31" s="424">
        <f t="shared" si="5"/>
        <v>0</v>
      </c>
      <c r="U31" s="424">
        <f t="shared" si="6"/>
        <v>0</v>
      </c>
    </row>
    <row r="32" spans="2:21" ht="15" customHeight="1" x14ac:dyDescent="0.3">
      <c r="B32" s="70" t="str">
        <f t="shared" si="8"/>
        <v>!!!</v>
      </c>
      <c r="C32" s="228"/>
      <c r="D32" s="221"/>
      <c r="E32" s="229"/>
      <c r="F32" s="82"/>
      <c r="G32" s="325"/>
      <c r="H32" s="142"/>
      <c r="I32" s="142"/>
      <c r="J32" s="435"/>
      <c r="L32" s="445" t="str">
        <f>VLOOKUP(C31,{"29 - Psychiatrie (Erwachsene)","Einrichtungen";"30 - Kinder- und Jugendpsychiatrie","Einrichtungen";"31 - Psychosomatik","Einrichtungen";0,"Leer"},2,0)</f>
        <v>Leer</v>
      </c>
      <c r="M32" s="445" t="str">
        <f>IF(AND('Angaben KH-Standort'!$D$12&gt;0,C32&lt;&gt;""),"JBJ","Leer")</f>
        <v>Leer</v>
      </c>
      <c r="N32" s="445" t="str">
        <f t="shared" si="7"/>
        <v>Leer</v>
      </c>
      <c r="O32" s="445" t="str">
        <f>VLOOKUP($C32,{"29 - Psychiatrie (Erwachsene)","Psychiatrie";"30 - Kinder- und Jugendpsychiatrie","KJPsychiatrie";"31 - Psychosomatik","Psychosomatik";0,"Leer"},2,0)</f>
        <v>Leer</v>
      </c>
      <c r="P32" s="445">
        <f t="shared" si="2"/>
        <v>0</v>
      </c>
      <c r="Q32" s="445">
        <f>VLOOKUP(C32,{"29 - Psychiatrie (Erwachsene)",1;"30 - Kinder- und Jugendpsychiatrie",1;"31 - Psychosomatik",1;"00 - Bitte eine Fachabteilung auswählen",0;0,0},2,0)</f>
        <v>0</v>
      </c>
      <c r="R32" s="445">
        <f t="shared" si="3"/>
        <v>0</v>
      </c>
      <c r="S32" s="424">
        <f t="shared" si="4"/>
        <v>0</v>
      </c>
      <c r="T32" s="424">
        <f t="shared" si="5"/>
        <v>0</v>
      </c>
      <c r="U32" s="424">
        <f t="shared" si="6"/>
        <v>0</v>
      </c>
    </row>
    <row r="33" spans="2:21" ht="15" customHeight="1" x14ac:dyDescent="0.3">
      <c r="B33" s="70" t="str">
        <f t="shared" si="8"/>
        <v>!!!</v>
      </c>
      <c r="C33" s="228"/>
      <c r="D33" s="221"/>
      <c r="E33" s="229"/>
      <c r="F33" s="82"/>
      <c r="G33" s="325"/>
      <c r="H33" s="142"/>
      <c r="I33" s="142"/>
      <c r="J33" s="435"/>
      <c r="L33" s="445" t="str">
        <f>VLOOKUP(C32,{"29 - Psychiatrie (Erwachsene)","Einrichtungen";"30 - Kinder- und Jugendpsychiatrie","Einrichtungen";"31 - Psychosomatik","Einrichtungen";0,"Leer"},2,0)</f>
        <v>Leer</v>
      </c>
      <c r="M33" s="445" t="str">
        <f>IF(AND('Angaben KH-Standort'!$D$12&gt;0,C33&lt;&gt;""),"JBJ","Leer")</f>
        <v>Leer</v>
      </c>
      <c r="N33" s="445" t="str">
        <f t="shared" si="7"/>
        <v>Leer</v>
      </c>
      <c r="O33" s="445" t="str">
        <f>VLOOKUP($C33,{"29 - Psychiatrie (Erwachsene)","Psychiatrie";"30 - Kinder- und Jugendpsychiatrie","KJPsychiatrie";"31 - Psychosomatik","Psychosomatik";0,"Leer"},2,0)</f>
        <v>Leer</v>
      </c>
      <c r="P33" s="445">
        <f t="shared" si="2"/>
        <v>0</v>
      </c>
      <c r="Q33" s="445">
        <f>VLOOKUP(C33,{"29 - Psychiatrie (Erwachsene)",1;"30 - Kinder- und Jugendpsychiatrie",1;"31 - Psychosomatik",1;"00 - Bitte eine Fachabteilung auswählen",0;0,0},2,0)</f>
        <v>0</v>
      </c>
      <c r="R33" s="445">
        <f t="shared" si="3"/>
        <v>0</v>
      </c>
      <c r="S33" s="424">
        <f t="shared" si="4"/>
        <v>0</v>
      </c>
      <c r="T33" s="424">
        <f t="shared" si="5"/>
        <v>0</v>
      </c>
      <c r="U33" s="424">
        <f t="shared" si="6"/>
        <v>0</v>
      </c>
    </row>
    <row r="34" spans="2:21" ht="15" customHeight="1" x14ac:dyDescent="0.3">
      <c r="B34" s="70" t="str">
        <f t="shared" si="8"/>
        <v>!!!</v>
      </c>
      <c r="C34" s="228"/>
      <c r="D34" s="221"/>
      <c r="E34" s="229"/>
      <c r="F34" s="82"/>
      <c r="G34" s="325"/>
      <c r="H34" s="142"/>
      <c r="I34" s="142"/>
      <c r="J34" s="435"/>
      <c r="L34" s="445" t="str">
        <f>VLOOKUP(C33,{"29 - Psychiatrie (Erwachsene)","Einrichtungen";"30 - Kinder- und Jugendpsychiatrie","Einrichtungen";"31 - Psychosomatik","Einrichtungen";0,"Leer"},2,0)</f>
        <v>Leer</v>
      </c>
      <c r="M34" s="445" t="str">
        <f>IF(AND('Angaben KH-Standort'!$D$12&gt;0,C34&lt;&gt;""),"JBJ","Leer")</f>
        <v>Leer</v>
      </c>
      <c r="N34" s="445" t="str">
        <f t="shared" si="7"/>
        <v>Leer</v>
      </c>
      <c r="O34" s="445" t="str">
        <f>VLOOKUP($C34,{"29 - Psychiatrie (Erwachsene)","Psychiatrie";"30 - Kinder- und Jugendpsychiatrie","KJPsychiatrie";"31 - Psychosomatik","Psychosomatik";0,"Leer"},2,0)</f>
        <v>Leer</v>
      </c>
      <c r="P34" s="445">
        <f t="shared" si="2"/>
        <v>0</v>
      </c>
      <c r="Q34" s="445">
        <f>VLOOKUP(C34,{"29 - Psychiatrie (Erwachsene)",1;"30 - Kinder- und Jugendpsychiatrie",1;"31 - Psychosomatik",1;"00 - Bitte eine Fachabteilung auswählen",0;0,0},2,0)</f>
        <v>0</v>
      </c>
      <c r="R34" s="445">
        <f t="shared" si="3"/>
        <v>0</v>
      </c>
      <c r="S34" s="424">
        <f t="shared" si="4"/>
        <v>0</v>
      </c>
      <c r="T34" s="424">
        <f t="shared" si="5"/>
        <v>0</v>
      </c>
      <c r="U34" s="424">
        <f t="shared" si="6"/>
        <v>0</v>
      </c>
    </row>
    <row r="35" spans="2:21" ht="15" customHeight="1" x14ac:dyDescent="0.3">
      <c r="B35" s="70" t="str">
        <f t="shared" si="8"/>
        <v>!!!</v>
      </c>
      <c r="C35" s="228"/>
      <c r="D35" s="221"/>
      <c r="E35" s="229"/>
      <c r="F35" s="82"/>
      <c r="G35" s="325"/>
      <c r="H35" s="142"/>
      <c r="I35" s="142"/>
      <c r="J35" s="435"/>
      <c r="L35" s="445" t="str">
        <f>VLOOKUP(C34,{"29 - Psychiatrie (Erwachsene)","Einrichtungen";"30 - Kinder- und Jugendpsychiatrie","Einrichtungen";"31 - Psychosomatik","Einrichtungen";0,"Leer"},2,0)</f>
        <v>Leer</v>
      </c>
      <c r="M35" s="445" t="str">
        <f>IF(AND('Angaben KH-Standort'!$D$12&gt;0,C35&lt;&gt;""),"JBJ","Leer")</f>
        <v>Leer</v>
      </c>
      <c r="N35" s="445" t="str">
        <f t="shared" si="7"/>
        <v>Leer</v>
      </c>
      <c r="O35" s="445" t="str">
        <f>VLOOKUP($C35,{"29 - Psychiatrie (Erwachsene)","Psychiatrie";"30 - Kinder- und Jugendpsychiatrie","KJPsychiatrie";"31 - Psychosomatik","Psychosomatik";0,"Leer"},2,0)</f>
        <v>Leer</v>
      </c>
      <c r="P35" s="445">
        <f t="shared" si="2"/>
        <v>0</v>
      </c>
      <c r="Q35" s="445">
        <f>VLOOKUP(C35,{"29 - Psychiatrie (Erwachsene)",1;"30 - Kinder- und Jugendpsychiatrie",1;"31 - Psychosomatik",1;"00 - Bitte eine Fachabteilung auswählen",0;0,0},2,0)</f>
        <v>0</v>
      </c>
      <c r="R35" s="445">
        <f t="shared" si="3"/>
        <v>0</v>
      </c>
      <c r="S35" s="424">
        <f t="shared" si="4"/>
        <v>0</v>
      </c>
      <c r="T35" s="424">
        <f t="shared" si="5"/>
        <v>0</v>
      </c>
      <c r="U35" s="424">
        <f t="shared" si="6"/>
        <v>0</v>
      </c>
    </row>
    <row r="36" spans="2:21" ht="15" customHeight="1" x14ac:dyDescent="0.3">
      <c r="B36" s="70" t="str">
        <f t="shared" si="8"/>
        <v>!!!</v>
      </c>
      <c r="C36" s="228"/>
      <c r="D36" s="221"/>
      <c r="E36" s="229"/>
      <c r="F36" s="82"/>
      <c r="G36" s="325"/>
      <c r="H36" s="142"/>
      <c r="I36" s="142"/>
      <c r="J36" s="435"/>
      <c r="L36" s="445" t="str">
        <f>VLOOKUP(C35,{"29 - Psychiatrie (Erwachsene)","Einrichtungen";"30 - Kinder- und Jugendpsychiatrie","Einrichtungen";"31 - Psychosomatik","Einrichtungen";0,"Leer"},2,0)</f>
        <v>Leer</v>
      </c>
      <c r="M36" s="445" t="str">
        <f>IF(AND('Angaben KH-Standort'!$D$12&gt;0,C36&lt;&gt;""),"JBJ","Leer")</f>
        <v>Leer</v>
      </c>
      <c r="N36" s="445" t="str">
        <f t="shared" si="7"/>
        <v>Leer</v>
      </c>
      <c r="O36" s="445" t="str">
        <f>VLOOKUP($C36,{"29 - Psychiatrie (Erwachsene)","Psychiatrie";"30 - Kinder- und Jugendpsychiatrie","KJPsychiatrie";"31 - Psychosomatik","Psychosomatik";0,"Leer"},2,0)</f>
        <v>Leer</v>
      </c>
      <c r="P36" s="445">
        <f t="shared" si="2"/>
        <v>0</v>
      </c>
      <c r="Q36" s="445">
        <f>VLOOKUP(C36,{"29 - Psychiatrie (Erwachsene)",1;"30 - Kinder- und Jugendpsychiatrie",1;"31 - Psychosomatik",1;"00 - Bitte eine Fachabteilung auswählen",0;0,0},2,0)</f>
        <v>0</v>
      </c>
      <c r="R36" s="445">
        <f t="shared" si="3"/>
        <v>0</v>
      </c>
      <c r="S36" s="424">
        <f t="shared" si="4"/>
        <v>0</v>
      </c>
      <c r="T36" s="424">
        <f t="shared" si="5"/>
        <v>0</v>
      </c>
      <c r="U36" s="424">
        <f t="shared" si="6"/>
        <v>0</v>
      </c>
    </row>
    <row r="37" spans="2:21" ht="15" customHeight="1" x14ac:dyDescent="0.3">
      <c r="B37" s="70" t="str">
        <f t="shared" si="8"/>
        <v>!!!</v>
      </c>
      <c r="C37" s="228"/>
      <c r="D37" s="221"/>
      <c r="E37" s="229"/>
      <c r="F37" s="82"/>
      <c r="G37" s="325"/>
      <c r="H37" s="142"/>
      <c r="I37" s="142"/>
      <c r="J37" s="435"/>
      <c r="L37" s="445" t="str">
        <f>VLOOKUP(C36,{"29 - Psychiatrie (Erwachsene)","Einrichtungen";"30 - Kinder- und Jugendpsychiatrie","Einrichtungen";"31 - Psychosomatik","Einrichtungen";0,"Leer"},2,0)</f>
        <v>Leer</v>
      </c>
      <c r="M37" s="445" t="str">
        <f>IF(AND('Angaben KH-Standort'!$D$12&gt;0,C37&lt;&gt;""),"JBJ","Leer")</f>
        <v>Leer</v>
      </c>
      <c r="N37" s="445" t="str">
        <f t="shared" si="7"/>
        <v>Leer</v>
      </c>
      <c r="O37" s="445" t="str">
        <f>VLOOKUP($C37,{"29 - Psychiatrie (Erwachsene)","Psychiatrie";"30 - Kinder- und Jugendpsychiatrie","KJPsychiatrie";"31 - Psychosomatik","Psychosomatik";0,"Leer"},2,0)</f>
        <v>Leer</v>
      </c>
      <c r="P37" s="445">
        <f t="shared" si="2"/>
        <v>0</v>
      </c>
      <c r="Q37" s="445">
        <f>VLOOKUP(C37,{"29 - Psychiatrie (Erwachsene)",1;"30 - Kinder- und Jugendpsychiatrie",1;"31 - Psychosomatik",1;"00 - Bitte eine Fachabteilung auswählen",0;0,0},2,0)</f>
        <v>0</v>
      </c>
      <c r="R37" s="445">
        <f t="shared" si="3"/>
        <v>0</v>
      </c>
      <c r="S37" s="424">
        <f t="shared" si="4"/>
        <v>0</v>
      </c>
      <c r="T37" s="424">
        <f t="shared" si="5"/>
        <v>0</v>
      </c>
      <c r="U37" s="424">
        <f t="shared" si="6"/>
        <v>0</v>
      </c>
    </row>
    <row r="38" spans="2:21" ht="15" customHeight="1" x14ac:dyDescent="0.3">
      <c r="B38" s="70" t="str">
        <f t="shared" si="8"/>
        <v>!!!</v>
      </c>
      <c r="C38" s="228"/>
      <c r="D38" s="221"/>
      <c r="E38" s="229"/>
      <c r="F38" s="82"/>
      <c r="G38" s="325"/>
      <c r="H38" s="142"/>
      <c r="I38" s="142"/>
      <c r="J38" s="435"/>
      <c r="L38" s="445" t="str">
        <f>VLOOKUP(C37,{"29 - Psychiatrie (Erwachsene)","Einrichtungen";"30 - Kinder- und Jugendpsychiatrie","Einrichtungen";"31 - Psychosomatik","Einrichtungen";0,"Leer"},2,0)</f>
        <v>Leer</v>
      </c>
      <c r="M38" s="445" t="str">
        <f>IF(AND('Angaben KH-Standort'!$D$12&gt;0,C38&lt;&gt;""),"JBJ","Leer")</f>
        <v>Leer</v>
      </c>
      <c r="N38" s="445" t="str">
        <f t="shared" si="7"/>
        <v>Leer</v>
      </c>
      <c r="O38" s="445" t="str">
        <f>VLOOKUP($C38,{"29 - Psychiatrie (Erwachsene)","Psychiatrie";"30 - Kinder- und Jugendpsychiatrie","KJPsychiatrie";"31 - Psychosomatik","Psychosomatik";0,"Leer"},2,0)</f>
        <v>Leer</v>
      </c>
      <c r="P38" s="445">
        <f t="shared" si="2"/>
        <v>0</v>
      </c>
      <c r="Q38" s="445">
        <f>VLOOKUP(C38,{"29 - Psychiatrie (Erwachsene)",1;"30 - Kinder- und Jugendpsychiatrie",1;"31 - Psychosomatik",1;"00 - Bitte eine Fachabteilung auswählen",0;0,0},2,0)</f>
        <v>0</v>
      </c>
      <c r="R38" s="445">
        <f t="shared" si="3"/>
        <v>0</v>
      </c>
      <c r="S38" s="424">
        <f t="shared" si="4"/>
        <v>0</v>
      </c>
      <c r="T38" s="424">
        <f t="shared" si="5"/>
        <v>0</v>
      </c>
      <c r="U38" s="424">
        <f t="shared" si="6"/>
        <v>0</v>
      </c>
    </row>
    <row r="39" spans="2:21" ht="15" customHeight="1" x14ac:dyDescent="0.3">
      <c r="B39" s="70" t="str">
        <f t="shared" si="8"/>
        <v>!!!</v>
      </c>
      <c r="C39" s="228"/>
      <c r="D39" s="221"/>
      <c r="E39" s="229"/>
      <c r="F39" s="82"/>
      <c r="G39" s="325"/>
      <c r="H39" s="142"/>
      <c r="I39" s="142"/>
      <c r="J39" s="435"/>
      <c r="L39" s="445" t="str">
        <f>VLOOKUP(C38,{"29 - Psychiatrie (Erwachsene)","Einrichtungen";"30 - Kinder- und Jugendpsychiatrie","Einrichtungen";"31 - Psychosomatik","Einrichtungen";0,"Leer"},2,0)</f>
        <v>Leer</v>
      </c>
      <c r="M39" s="445" t="str">
        <f>IF(AND('Angaben KH-Standort'!$D$12&gt;0,C39&lt;&gt;""),"JBJ","Leer")</f>
        <v>Leer</v>
      </c>
      <c r="N39" s="445" t="str">
        <f t="shared" si="7"/>
        <v>Leer</v>
      </c>
      <c r="O39" s="445" t="str">
        <f>VLOOKUP($C39,{"29 - Psychiatrie (Erwachsene)","Psychiatrie";"30 - Kinder- und Jugendpsychiatrie","KJPsychiatrie";"31 - Psychosomatik","Psychosomatik";0,"Leer"},2,0)</f>
        <v>Leer</v>
      </c>
      <c r="P39" s="445">
        <f t="shared" si="2"/>
        <v>0</v>
      </c>
      <c r="Q39" s="445">
        <f>VLOOKUP(C39,{"29 - Psychiatrie (Erwachsene)",1;"30 - Kinder- und Jugendpsychiatrie",1;"31 - Psychosomatik",1;"00 - Bitte eine Fachabteilung auswählen",0;0,0},2,0)</f>
        <v>0</v>
      </c>
      <c r="R39" s="445">
        <f t="shared" si="3"/>
        <v>0</v>
      </c>
      <c r="S39" s="424">
        <f t="shared" si="4"/>
        <v>0</v>
      </c>
      <c r="T39" s="424">
        <f t="shared" si="5"/>
        <v>0</v>
      </c>
      <c r="U39" s="424">
        <f t="shared" si="6"/>
        <v>0</v>
      </c>
    </row>
    <row r="40" spans="2:21" ht="15" customHeight="1" x14ac:dyDescent="0.3">
      <c r="B40" s="70" t="str">
        <f t="shared" si="8"/>
        <v>!!!</v>
      </c>
      <c r="C40" s="228"/>
      <c r="D40" s="221"/>
      <c r="E40" s="229"/>
      <c r="F40" s="82"/>
      <c r="G40" s="325"/>
      <c r="H40" s="142"/>
      <c r="I40" s="142"/>
      <c r="J40" s="435"/>
      <c r="L40" s="445" t="str">
        <f>VLOOKUP(C39,{"29 - Psychiatrie (Erwachsene)","Einrichtungen";"30 - Kinder- und Jugendpsychiatrie","Einrichtungen";"31 - Psychosomatik","Einrichtungen";0,"Leer"},2,0)</f>
        <v>Leer</v>
      </c>
      <c r="M40" s="445" t="str">
        <f>IF(AND('Angaben KH-Standort'!$D$12&gt;0,C40&lt;&gt;""),"JBJ","Leer")</f>
        <v>Leer</v>
      </c>
      <c r="N40" s="445" t="str">
        <f t="shared" si="7"/>
        <v>Leer</v>
      </c>
      <c r="O40" s="445" t="str">
        <f>VLOOKUP($C40,{"29 - Psychiatrie (Erwachsene)","Psychiatrie";"30 - Kinder- und Jugendpsychiatrie","KJPsychiatrie";"31 - Psychosomatik","Psychosomatik";0,"Leer"},2,0)</f>
        <v>Leer</v>
      </c>
      <c r="P40" s="445">
        <f t="shared" si="2"/>
        <v>0</v>
      </c>
      <c r="Q40" s="445">
        <f>VLOOKUP(C40,{"29 - Psychiatrie (Erwachsene)",1;"30 - Kinder- und Jugendpsychiatrie",1;"31 - Psychosomatik",1;"00 - Bitte eine Fachabteilung auswählen",0;0,0},2,0)</f>
        <v>0</v>
      </c>
      <c r="R40" s="445">
        <f t="shared" si="3"/>
        <v>0</v>
      </c>
      <c r="S40" s="424">
        <f t="shared" si="4"/>
        <v>0</v>
      </c>
      <c r="T40" s="424">
        <f t="shared" si="5"/>
        <v>0</v>
      </c>
      <c r="U40" s="424">
        <f t="shared" si="6"/>
        <v>0</v>
      </c>
    </row>
    <row r="41" spans="2:21" ht="15" customHeight="1" x14ac:dyDescent="0.3">
      <c r="B41" s="70" t="str">
        <f t="shared" si="8"/>
        <v>!!!</v>
      </c>
      <c r="C41" s="228"/>
      <c r="D41" s="221"/>
      <c r="E41" s="229"/>
      <c r="F41" s="82"/>
      <c r="G41" s="325"/>
      <c r="H41" s="142"/>
      <c r="I41" s="142"/>
      <c r="J41" s="435"/>
      <c r="L41" s="445" t="str">
        <f>VLOOKUP(C40,{"29 - Psychiatrie (Erwachsene)","Einrichtungen";"30 - Kinder- und Jugendpsychiatrie","Einrichtungen";"31 - Psychosomatik","Einrichtungen";0,"Leer"},2,0)</f>
        <v>Leer</v>
      </c>
      <c r="M41" s="445" t="str">
        <f>IF(AND('Angaben KH-Standort'!$D$12&gt;0,C41&lt;&gt;""),"JBJ","Leer")</f>
        <v>Leer</v>
      </c>
      <c r="N41" s="445" t="str">
        <f t="shared" si="7"/>
        <v>Leer</v>
      </c>
      <c r="O41" s="445" t="str">
        <f>VLOOKUP($C41,{"29 - Psychiatrie (Erwachsene)","Psychiatrie";"30 - Kinder- und Jugendpsychiatrie","KJPsychiatrie";"31 - Psychosomatik","Psychosomatik";0,"Leer"},2,0)</f>
        <v>Leer</v>
      </c>
      <c r="P41" s="445">
        <f t="shared" si="2"/>
        <v>0</v>
      </c>
      <c r="Q41" s="445">
        <f>VLOOKUP(C41,{"29 - Psychiatrie (Erwachsene)",1;"30 - Kinder- und Jugendpsychiatrie",1;"31 - Psychosomatik",1;"00 - Bitte eine Fachabteilung auswählen",0;0,0},2,0)</f>
        <v>0</v>
      </c>
      <c r="R41" s="445">
        <f t="shared" si="3"/>
        <v>0</v>
      </c>
      <c r="S41" s="424">
        <f t="shared" si="4"/>
        <v>0</v>
      </c>
      <c r="T41" s="424">
        <f t="shared" si="5"/>
        <v>0</v>
      </c>
      <c r="U41" s="424">
        <f t="shared" si="6"/>
        <v>0</v>
      </c>
    </row>
    <row r="42" spans="2:21" ht="15" customHeight="1" x14ac:dyDescent="0.3">
      <c r="B42" s="70" t="str">
        <f t="shared" si="8"/>
        <v>!!!</v>
      </c>
      <c r="C42" s="228"/>
      <c r="D42" s="221"/>
      <c r="E42" s="229"/>
      <c r="F42" s="82"/>
      <c r="G42" s="325"/>
      <c r="H42" s="142"/>
      <c r="I42" s="142"/>
      <c r="J42" s="435"/>
      <c r="L42" s="445" t="str">
        <f>VLOOKUP(C41,{"29 - Psychiatrie (Erwachsene)","Einrichtungen";"30 - Kinder- und Jugendpsychiatrie","Einrichtungen";"31 - Psychosomatik","Einrichtungen";0,"Leer"},2,0)</f>
        <v>Leer</v>
      </c>
      <c r="M42" s="445" t="str">
        <f>IF(AND('Angaben KH-Standort'!$D$12&gt;0,C42&lt;&gt;""),"JBJ","Leer")</f>
        <v>Leer</v>
      </c>
      <c r="N42" s="445" t="str">
        <f t="shared" si="7"/>
        <v>Leer</v>
      </c>
      <c r="O42" s="445" t="str">
        <f>VLOOKUP($C42,{"29 - Psychiatrie (Erwachsene)","Psychiatrie";"30 - Kinder- und Jugendpsychiatrie","KJPsychiatrie";"31 - Psychosomatik","Psychosomatik";0,"Leer"},2,0)</f>
        <v>Leer</v>
      </c>
      <c r="P42" s="445">
        <f t="shared" si="2"/>
        <v>0</v>
      </c>
      <c r="Q42" s="445">
        <f>VLOOKUP(C42,{"29 - Psychiatrie (Erwachsene)",1;"30 - Kinder- und Jugendpsychiatrie",1;"31 - Psychosomatik",1;"00 - Bitte eine Fachabteilung auswählen",0;0,0},2,0)</f>
        <v>0</v>
      </c>
      <c r="R42" s="445">
        <f t="shared" si="3"/>
        <v>0</v>
      </c>
      <c r="S42" s="424">
        <f t="shared" si="4"/>
        <v>0</v>
      </c>
      <c r="T42" s="424">
        <f t="shared" si="5"/>
        <v>0</v>
      </c>
      <c r="U42" s="424">
        <f t="shared" si="6"/>
        <v>0</v>
      </c>
    </row>
    <row r="43" spans="2:21" ht="15" customHeight="1" x14ac:dyDescent="0.3">
      <c r="B43" s="70" t="str">
        <f t="shared" si="8"/>
        <v>!!!</v>
      </c>
      <c r="C43" s="228"/>
      <c r="D43" s="221"/>
      <c r="E43" s="229"/>
      <c r="F43" s="82"/>
      <c r="G43" s="325"/>
      <c r="H43" s="142"/>
      <c r="I43" s="142"/>
      <c r="J43" s="435"/>
      <c r="L43" s="445" t="str">
        <f>VLOOKUP(C42,{"29 - Psychiatrie (Erwachsene)","Einrichtungen";"30 - Kinder- und Jugendpsychiatrie","Einrichtungen";"31 - Psychosomatik","Einrichtungen";0,"Leer"},2,0)</f>
        <v>Leer</v>
      </c>
      <c r="M43" s="445" t="str">
        <f>IF(AND('Angaben KH-Standort'!$D$12&gt;0,C43&lt;&gt;""),"JBJ","Leer")</f>
        <v>Leer</v>
      </c>
      <c r="N43" s="445" t="str">
        <f t="shared" si="7"/>
        <v>Leer</v>
      </c>
      <c r="O43" s="445" t="str">
        <f>VLOOKUP($C43,{"29 - Psychiatrie (Erwachsene)","Psychiatrie";"30 - Kinder- und Jugendpsychiatrie","KJPsychiatrie";"31 - Psychosomatik","Psychosomatik";0,"Leer"},2,0)</f>
        <v>Leer</v>
      </c>
      <c r="P43" s="445">
        <f t="shared" si="2"/>
        <v>0</v>
      </c>
      <c r="Q43" s="445">
        <f>VLOOKUP(C43,{"29 - Psychiatrie (Erwachsene)",1;"30 - Kinder- und Jugendpsychiatrie",1;"31 - Psychosomatik",1;"00 - Bitte eine Fachabteilung auswählen",0;0,0},2,0)</f>
        <v>0</v>
      </c>
      <c r="R43" s="445">
        <f t="shared" si="3"/>
        <v>0</v>
      </c>
      <c r="S43" s="424">
        <f t="shared" si="4"/>
        <v>0</v>
      </c>
      <c r="T43" s="424">
        <f t="shared" si="5"/>
        <v>0</v>
      </c>
      <c r="U43" s="424">
        <f t="shared" si="6"/>
        <v>0</v>
      </c>
    </row>
    <row r="44" spans="2:21" ht="15" customHeight="1" x14ac:dyDescent="0.3">
      <c r="B44" s="70" t="str">
        <f t="shared" si="8"/>
        <v>!!!</v>
      </c>
      <c r="C44" s="228"/>
      <c r="D44" s="221"/>
      <c r="E44" s="229"/>
      <c r="F44" s="82"/>
      <c r="G44" s="325"/>
      <c r="H44" s="142"/>
      <c r="I44" s="142"/>
      <c r="J44" s="435"/>
      <c r="L44" s="445" t="str">
        <f>VLOOKUP(C43,{"29 - Psychiatrie (Erwachsene)","Einrichtungen";"30 - Kinder- und Jugendpsychiatrie","Einrichtungen";"31 - Psychosomatik","Einrichtungen";0,"Leer"},2,0)</f>
        <v>Leer</v>
      </c>
      <c r="M44" s="445" t="str">
        <f>IF(AND('Angaben KH-Standort'!$D$12&gt;0,C44&lt;&gt;""),"JBJ","Leer")</f>
        <v>Leer</v>
      </c>
      <c r="N44" s="445" t="str">
        <f t="shared" si="7"/>
        <v>Leer</v>
      </c>
      <c r="O44" s="445" t="str">
        <f>VLOOKUP($C44,{"29 - Psychiatrie (Erwachsene)","Psychiatrie";"30 - Kinder- und Jugendpsychiatrie","KJPsychiatrie";"31 - Psychosomatik","Psychosomatik";0,"Leer"},2,0)</f>
        <v>Leer</v>
      </c>
      <c r="P44" s="445">
        <f t="shared" si="2"/>
        <v>0</v>
      </c>
      <c r="Q44" s="445">
        <f>VLOOKUP(C44,{"29 - Psychiatrie (Erwachsene)",1;"30 - Kinder- und Jugendpsychiatrie",1;"31 - Psychosomatik",1;"00 - Bitte eine Fachabteilung auswählen",0;0,0},2,0)</f>
        <v>0</v>
      </c>
      <c r="R44" s="445">
        <f t="shared" si="3"/>
        <v>0</v>
      </c>
      <c r="S44" s="424">
        <f t="shared" si="4"/>
        <v>0</v>
      </c>
      <c r="T44" s="424">
        <f t="shared" si="5"/>
        <v>0</v>
      </c>
      <c r="U44" s="424">
        <f t="shared" si="6"/>
        <v>0</v>
      </c>
    </row>
    <row r="45" spans="2:21" ht="15" customHeight="1" x14ac:dyDescent="0.3">
      <c r="B45" s="70" t="str">
        <f t="shared" si="8"/>
        <v>!!!</v>
      </c>
      <c r="C45" s="228"/>
      <c r="D45" s="221"/>
      <c r="E45" s="229"/>
      <c r="F45" s="82"/>
      <c r="G45" s="325"/>
      <c r="H45" s="142"/>
      <c r="I45" s="142"/>
      <c r="J45" s="435"/>
      <c r="L45" s="445" t="str">
        <f>VLOOKUP(C44,{"29 - Psychiatrie (Erwachsene)","Einrichtungen";"30 - Kinder- und Jugendpsychiatrie","Einrichtungen";"31 - Psychosomatik","Einrichtungen";0,"Leer"},2,0)</f>
        <v>Leer</v>
      </c>
      <c r="M45" s="445" t="str">
        <f>IF(AND('Angaben KH-Standort'!$D$12&gt;0,C45&lt;&gt;""),"JBJ","Leer")</f>
        <v>Leer</v>
      </c>
      <c r="N45" s="445" t="str">
        <f t="shared" si="7"/>
        <v>Leer</v>
      </c>
      <c r="O45" s="445" t="str">
        <f>VLOOKUP($C45,{"29 - Psychiatrie (Erwachsene)","Psychiatrie";"30 - Kinder- und Jugendpsychiatrie","KJPsychiatrie";"31 - Psychosomatik","Psychosomatik";0,"Leer"},2,0)</f>
        <v>Leer</v>
      </c>
      <c r="P45" s="445">
        <f t="shared" si="2"/>
        <v>0</v>
      </c>
      <c r="Q45" s="445">
        <f>VLOOKUP(C45,{"29 - Psychiatrie (Erwachsene)",1;"30 - Kinder- und Jugendpsychiatrie",1;"31 - Psychosomatik",1;"00 - Bitte eine Fachabteilung auswählen",0;0,0},2,0)</f>
        <v>0</v>
      </c>
      <c r="R45" s="445">
        <f t="shared" si="3"/>
        <v>0</v>
      </c>
      <c r="S45" s="424">
        <f t="shared" si="4"/>
        <v>0</v>
      </c>
      <c r="T45" s="424">
        <f t="shared" si="5"/>
        <v>0</v>
      </c>
      <c r="U45" s="424">
        <f t="shared" si="6"/>
        <v>0</v>
      </c>
    </row>
    <row r="46" spans="2:21" ht="15" customHeight="1" x14ac:dyDescent="0.3">
      <c r="B46" s="70" t="str">
        <f t="shared" si="8"/>
        <v>!!!</v>
      </c>
      <c r="C46" s="228"/>
      <c r="D46" s="221"/>
      <c r="E46" s="229"/>
      <c r="F46" s="82"/>
      <c r="G46" s="325"/>
      <c r="H46" s="142"/>
      <c r="I46" s="142"/>
      <c r="J46" s="435"/>
      <c r="L46" s="445" t="str">
        <f>VLOOKUP(C45,{"29 - Psychiatrie (Erwachsene)","Einrichtungen";"30 - Kinder- und Jugendpsychiatrie","Einrichtungen";"31 - Psychosomatik","Einrichtungen";0,"Leer"},2,0)</f>
        <v>Leer</v>
      </c>
      <c r="M46" s="445" t="str">
        <f>IF(AND('Angaben KH-Standort'!$D$12&gt;0,C46&lt;&gt;""),"JBJ","Leer")</f>
        <v>Leer</v>
      </c>
      <c r="N46" s="445" t="str">
        <f t="shared" si="7"/>
        <v>Leer</v>
      </c>
      <c r="O46" s="445" t="str">
        <f>VLOOKUP($C46,{"29 - Psychiatrie (Erwachsene)","Psychiatrie";"30 - Kinder- und Jugendpsychiatrie","KJPsychiatrie";"31 - Psychosomatik","Psychosomatik";0,"Leer"},2,0)</f>
        <v>Leer</v>
      </c>
      <c r="P46" s="445">
        <f t="shared" si="2"/>
        <v>0</v>
      </c>
      <c r="Q46" s="445">
        <f>VLOOKUP(C46,{"29 - Psychiatrie (Erwachsene)",1;"30 - Kinder- und Jugendpsychiatrie",1;"31 - Psychosomatik",1;"00 - Bitte eine Fachabteilung auswählen",0;0,0},2,0)</f>
        <v>0</v>
      </c>
      <c r="R46" s="445">
        <f t="shared" si="3"/>
        <v>0</v>
      </c>
      <c r="S46" s="424">
        <f t="shared" si="4"/>
        <v>0</v>
      </c>
      <c r="T46" s="424">
        <f t="shared" si="5"/>
        <v>0</v>
      </c>
      <c r="U46" s="424">
        <f t="shared" si="6"/>
        <v>0</v>
      </c>
    </row>
    <row r="47" spans="2:21" ht="15" customHeight="1" x14ac:dyDescent="0.3">
      <c r="B47" s="70" t="str">
        <f t="shared" si="8"/>
        <v>!!!</v>
      </c>
      <c r="C47" s="228"/>
      <c r="D47" s="221"/>
      <c r="E47" s="229"/>
      <c r="F47" s="82"/>
      <c r="G47" s="325"/>
      <c r="H47" s="142"/>
      <c r="I47" s="142"/>
      <c r="J47" s="435"/>
      <c r="L47" s="445" t="str">
        <f>VLOOKUP(C46,{"29 - Psychiatrie (Erwachsene)","Einrichtungen";"30 - Kinder- und Jugendpsychiatrie","Einrichtungen";"31 - Psychosomatik","Einrichtungen";0,"Leer"},2,0)</f>
        <v>Leer</v>
      </c>
      <c r="M47" s="445" t="str">
        <f>IF(AND('Angaben KH-Standort'!$D$12&gt;0,C47&lt;&gt;""),"JBJ","Leer")</f>
        <v>Leer</v>
      </c>
      <c r="N47" s="445" t="str">
        <f t="shared" si="7"/>
        <v>Leer</v>
      </c>
      <c r="O47" s="445" t="str">
        <f>VLOOKUP($C47,{"29 - Psychiatrie (Erwachsene)","Psychiatrie";"30 - Kinder- und Jugendpsychiatrie","KJPsychiatrie";"31 - Psychosomatik","Psychosomatik";0,"Leer"},2,0)</f>
        <v>Leer</v>
      </c>
      <c r="P47" s="445">
        <f t="shared" si="2"/>
        <v>0</v>
      </c>
      <c r="Q47" s="445">
        <f>VLOOKUP(C47,{"29 - Psychiatrie (Erwachsene)",1;"30 - Kinder- und Jugendpsychiatrie",1;"31 - Psychosomatik",1;"00 - Bitte eine Fachabteilung auswählen",0;0,0},2,0)</f>
        <v>0</v>
      </c>
      <c r="R47" s="445">
        <f t="shared" si="3"/>
        <v>0</v>
      </c>
      <c r="S47" s="424">
        <f t="shared" si="4"/>
        <v>0</v>
      </c>
      <c r="T47" s="424">
        <f t="shared" si="5"/>
        <v>0</v>
      </c>
      <c r="U47" s="424">
        <f t="shared" si="6"/>
        <v>0</v>
      </c>
    </row>
    <row r="48" spans="2:21" ht="15" customHeight="1" x14ac:dyDescent="0.3">
      <c r="B48" s="70" t="str">
        <f t="shared" si="8"/>
        <v>!!!</v>
      </c>
      <c r="C48" s="228"/>
      <c r="D48" s="221"/>
      <c r="E48" s="229"/>
      <c r="F48" s="82"/>
      <c r="G48" s="325"/>
      <c r="H48" s="142"/>
      <c r="I48" s="142"/>
      <c r="J48" s="435"/>
      <c r="L48" s="445" t="str">
        <f>VLOOKUP(C47,{"29 - Psychiatrie (Erwachsene)","Einrichtungen";"30 - Kinder- und Jugendpsychiatrie","Einrichtungen";"31 - Psychosomatik","Einrichtungen";0,"Leer"},2,0)</f>
        <v>Leer</v>
      </c>
      <c r="M48" s="445" t="str">
        <f>IF(AND('Angaben KH-Standort'!$D$12&gt;0,C48&lt;&gt;""),"JBJ","Leer")</f>
        <v>Leer</v>
      </c>
      <c r="N48" s="445" t="str">
        <f t="shared" si="7"/>
        <v>Leer</v>
      </c>
      <c r="O48" s="445" t="str">
        <f>VLOOKUP($C48,{"29 - Psychiatrie (Erwachsene)","Psychiatrie";"30 - Kinder- und Jugendpsychiatrie","KJPsychiatrie";"31 - Psychosomatik","Psychosomatik";0,"Leer"},2,0)</f>
        <v>Leer</v>
      </c>
      <c r="P48" s="445">
        <f t="shared" si="2"/>
        <v>0</v>
      </c>
      <c r="Q48" s="445">
        <f>VLOOKUP(C48,{"29 - Psychiatrie (Erwachsene)",1;"30 - Kinder- und Jugendpsychiatrie",1;"31 - Psychosomatik",1;"00 - Bitte eine Fachabteilung auswählen",0;0,0},2,0)</f>
        <v>0</v>
      </c>
      <c r="R48" s="445">
        <f t="shared" si="3"/>
        <v>0</v>
      </c>
      <c r="S48" s="424">
        <f t="shared" si="4"/>
        <v>0</v>
      </c>
      <c r="T48" s="424">
        <f t="shared" si="5"/>
        <v>0</v>
      </c>
      <c r="U48" s="424">
        <f t="shared" si="6"/>
        <v>0</v>
      </c>
    </row>
    <row r="49" spans="2:21" ht="15" customHeight="1" x14ac:dyDescent="0.3">
      <c r="B49" s="70" t="str">
        <f t="shared" si="8"/>
        <v>!!!</v>
      </c>
      <c r="C49" s="228"/>
      <c r="D49" s="221"/>
      <c r="E49" s="229"/>
      <c r="F49" s="82"/>
      <c r="G49" s="325"/>
      <c r="H49" s="142"/>
      <c r="I49" s="142"/>
      <c r="J49" s="435"/>
      <c r="L49" s="445" t="str">
        <f>VLOOKUP(C48,{"29 - Psychiatrie (Erwachsene)","Einrichtungen";"30 - Kinder- und Jugendpsychiatrie","Einrichtungen";"31 - Psychosomatik","Einrichtungen";0,"Leer"},2,0)</f>
        <v>Leer</v>
      </c>
      <c r="M49" s="445" t="str">
        <f>IF(AND('Angaben KH-Standort'!$D$12&gt;0,C49&lt;&gt;""),"JBJ","Leer")</f>
        <v>Leer</v>
      </c>
      <c r="N49" s="445" t="str">
        <f t="shared" si="7"/>
        <v>Leer</v>
      </c>
      <c r="O49" s="445" t="str">
        <f>VLOOKUP($C49,{"29 - Psychiatrie (Erwachsene)","Psychiatrie";"30 - Kinder- und Jugendpsychiatrie","KJPsychiatrie";"31 - Psychosomatik","Psychosomatik";0,"Leer"},2,0)</f>
        <v>Leer</v>
      </c>
      <c r="P49" s="445">
        <f t="shared" si="2"/>
        <v>0</v>
      </c>
      <c r="Q49" s="445">
        <f>VLOOKUP(C49,{"29 - Psychiatrie (Erwachsene)",1;"30 - Kinder- und Jugendpsychiatrie",1;"31 - Psychosomatik",1;"00 - Bitte eine Fachabteilung auswählen",0;0,0},2,0)</f>
        <v>0</v>
      </c>
      <c r="R49" s="445">
        <f t="shared" si="3"/>
        <v>0</v>
      </c>
      <c r="S49" s="424">
        <f t="shared" si="4"/>
        <v>0</v>
      </c>
      <c r="T49" s="424">
        <f t="shared" si="5"/>
        <v>0</v>
      </c>
      <c r="U49" s="424">
        <f t="shared" si="6"/>
        <v>0</v>
      </c>
    </row>
    <row r="50" spans="2:21" ht="15" customHeight="1" x14ac:dyDescent="0.3">
      <c r="B50" s="70" t="str">
        <f t="shared" si="8"/>
        <v>!!!</v>
      </c>
      <c r="C50" s="228"/>
      <c r="D50" s="221"/>
      <c r="E50" s="229"/>
      <c r="F50" s="82"/>
      <c r="G50" s="325"/>
      <c r="H50" s="142"/>
      <c r="I50" s="142"/>
      <c r="J50" s="435"/>
      <c r="L50" s="445" t="str">
        <f>VLOOKUP(C49,{"29 - Psychiatrie (Erwachsene)","Einrichtungen";"30 - Kinder- und Jugendpsychiatrie","Einrichtungen";"31 - Psychosomatik","Einrichtungen";0,"Leer"},2,0)</f>
        <v>Leer</v>
      </c>
      <c r="M50" s="445" t="str">
        <f>IF(AND('Angaben KH-Standort'!$D$12&gt;0,C50&lt;&gt;""),"JBJ","Leer")</f>
        <v>Leer</v>
      </c>
      <c r="N50" s="445" t="str">
        <f t="shared" si="7"/>
        <v>Leer</v>
      </c>
      <c r="O50" s="445" t="str">
        <f>VLOOKUP($C50,{"29 - Psychiatrie (Erwachsene)","Psychiatrie";"30 - Kinder- und Jugendpsychiatrie","KJPsychiatrie";"31 - Psychosomatik","Psychosomatik";0,"Leer"},2,0)</f>
        <v>Leer</v>
      </c>
      <c r="P50" s="445">
        <f t="shared" si="2"/>
        <v>0</v>
      </c>
      <c r="Q50" s="445">
        <f>VLOOKUP(C50,{"29 - Psychiatrie (Erwachsene)",1;"30 - Kinder- und Jugendpsychiatrie",1;"31 - Psychosomatik",1;"00 - Bitte eine Fachabteilung auswählen",0;0,0},2,0)</f>
        <v>0</v>
      </c>
      <c r="R50" s="445">
        <f t="shared" si="3"/>
        <v>0</v>
      </c>
      <c r="S50" s="424">
        <f t="shared" si="4"/>
        <v>0</v>
      </c>
      <c r="T50" s="424">
        <f t="shared" si="5"/>
        <v>0</v>
      </c>
      <c r="U50" s="424">
        <f t="shared" si="6"/>
        <v>0</v>
      </c>
    </row>
    <row r="51" spans="2:21" ht="15" customHeight="1" x14ac:dyDescent="0.3">
      <c r="B51" s="70" t="str">
        <f t="shared" si="8"/>
        <v>!!!</v>
      </c>
      <c r="C51" s="228"/>
      <c r="D51" s="221"/>
      <c r="E51" s="229"/>
      <c r="F51" s="82"/>
      <c r="G51" s="325"/>
      <c r="H51" s="142"/>
      <c r="I51" s="142"/>
      <c r="J51" s="435"/>
      <c r="L51" s="445" t="str">
        <f>VLOOKUP(C50,{"29 - Psychiatrie (Erwachsene)","Einrichtungen";"30 - Kinder- und Jugendpsychiatrie","Einrichtungen";"31 - Psychosomatik","Einrichtungen";0,"Leer"},2,0)</f>
        <v>Leer</v>
      </c>
      <c r="M51" s="445" t="str">
        <f>IF(AND('Angaben KH-Standort'!$D$12&gt;0,C51&lt;&gt;""),"JBJ","Leer")</f>
        <v>Leer</v>
      </c>
      <c r="N51" s="445" t="str">
        <f t="shared" si="7"/>
        <v>Leer</v>
      </c>
      <c r="O51" s="445" t="str">
        <f>VLOOKUP($C51,{"29 - Psychiatrie (Erwachsene)","Psychiatrie";"30 - Kinder- und Jugendpsychiatrie","KJPsychiatrie";"31 - Psychosomatik","Psychosomatik";0,"Leer"},2,0)</f>
        <v>Leer</v>
      </c>
      <c r="P51" s="445">
        <f t="shared" si="2"/>
        <v>0</v>
      </c>
      <c r="Q51" s="445">
        <f>VLOOKUP(C51,{"29 - Psychiatrie (Erwachsene)",1;"30 - Kinder- und Jugendpsychiatrie",1;"31 - Psychosomatik",1;"00 - Bitte eine Fachabteilung auswählen",0;0,0},2,0)</f>
        <v>0</v>
      </c>
      <c r="R51" s="445">
        <f t="shared" si="3"/>
        <v>0</v>
      </c>
      <c r="S51" s="424">
        <f t="shared" si="4"/>
        <v>0</v>
      </c>
      <c r="T51" s="424">
        <f t="shared" si="5"/>
        <v>0</v>
      </c>
      <c r="U51" s="424">
        <f t="shared" si="6"/>
        <v>0</v>
      </c>
    </row>
    <row r="52" spans="2:21" ht="15" customHeight="1" x14ac:dyDescent="0.3">
      <c r="B52" s="70" t="str">
        <f t="shared" si="8"/>
        <v>!!!</v>
      </c>
      <c r="C52" s="228"/>
      <c r="D52" s="221"/>
      <c r="E52" s="229"/>
      <c r="F52" s="82"/>
      <c r="G52" s="325"/>
      <c r="H52" s="142"/>
      <c r="I52" s="142"/>
      <c r="J52" s="435"/>
      <c r="L52" s="445" t="str">
        <f>VLOOKUP(C51,{"29 - Psychiatrie (Erwachsene)","Einrichtungen";"30 - Kinder- und Jugendpsychiatrie","Einrichtungen";"31 - Psychosomatik","Einrichtungen";0,"Leer"},2,0)</f>
        <v>Leer</v>
      </c>
      <c r="M52" s="445" t="str">
        <f>IF(AND('Angaben KH-Standort'!$D$12&gt;0,C52&lt;&gt;""),"JBJ","Leer")</f>
        <v>Leer</v>
      </c>
      <c r="N52" s="445" t="str">
        <f t="shared" si="7"/>
        <v>Leer</v>
      </c>
      <c r="O52" s="445" t="str">
        <f>VLOOKUP($C52,{"29 - Psychiatrie (Erwachsene)","Psychiatrie";"30 - Kinder- und Jugendpsychiatrie","KJPsychiatrie";"31 - Psychosomatik","Psychosomatik";0,"Leer"},2,0)</f>
        <v>Leer</v>
      </c>
      <c r="P52" s="445">
        <f t="shared" si="2"/>
        <v>0</v>
      </c>
      <c r="Q52" s="445">
        <f>VLOOKUP(C52,{"29 - Psychiatrie (Erwachsene)",1;"30 - Kinder- und Jugendpsychiatrie",1;"31 - Psychosomatik",1;"00 - Bitte eine Fachabteilung auswählen",0;0,0},2,0)</f>
        <v>0</v>
      </c>
      <c r="R52" s="445">
        <f t="shared" si="3"/>
        <v>0</v>
      </c>
      <c r="S52" s="424">
        <f t="shared" si="4"/>
        <v>0</v>
      </c>
      <c r="T52" s="424">
        <f t="shared" si="5"/>
        <v>0</v>
      </c>
      <c r="U52" s="424">
        <f t="shared" si="6"/>
        <v>0</v>
      </c>
    </row>
    <row r="53" spans="2:21" ht="15" customHeight="1" x14ac:dyDescent="0.3">
      <c r="B53" s="70" t="str">
        <f t="shared" si="8"/>
        <v>!!!</v>
      </c>
      <c r="C53" s="228"/>
      <c r="D53" s="221"/>
      <c r="E53" s="229"/>
      <c r="F53" s="82"/>
      <c r="G53" s="325"/>
      <c r="H53" s="142"/>
      <c r="I53" s="142"/>
      <c r="J53" s="435"/>
      <c r="L53" s="445" t="str">
        <f>VLOOKUP(C52,{"29 - Psychiatrie (Erwachsene)","Einrichtungen";"30 - Kinder- und Jugendpsychiatrie","Einrichtungen";"31 - Psychosomatik","Einrichtungen";0,"Leer"},2,0)</f>
        <v>Leer</v>
      </c>
      <c r="M53" s="445" t="str">
        <f>IF(AND('Angaben KH-Standort'!$D$12&gt;0,C53&lt;&gt;""),"JBJ","Leer")</f>
        <v>Leer</v>
      </c>
      <c r="N53" s="445" t="str">
        <f t="shared" si="7"/>
        <v>Leer</v>
      </c>
      <c r="O53" s="445" t="str">
        <f>VLOOKUP($C53,{"29 - Psychiatrie (Erwachsene)","Psychiatrie";"30 - Kinder- und Jugendpsychiatrie","KJPsychiatrie";"31 - Psychosomatik","Psychosomatik";0,"Leer"},2,0)</f>
        <v>Leer</v>
      </c>
      <c r="P53" s="445">
        <f t="shared" si="2"/>
        <v>0</v>
      </c>
      <c r="Q53" s="445">
        <f>VLOOKUP(C53,{"29 - Psychiatrie (Erwachsene)",1;"30 - Kinder- und Jugendpsychiatrie",1;"31 - Psychosomatik",1;"00 - Bitte eine Fachabteilung auswählen",0;0,0},2,0)</f>
        <v>0</v>
      </c>
      <c r="R53" s="445">
        <f t="shared" si="3"/>
        <v>0</v>
      </c>
      <c r="S53" s="424">
        <f t="shared" si="4"/>
        <v>0</v>
      </c>
      <c r="T53" s="424">
        <f t="shared" si="5"/>
        <v>0</v>
      </c>
      <c r="U53" s="424">
        <f t="shared" si="6"/>
        <v>0</v>
      </c>
    </row>
    <row r="54" spans="2:21" ht="15" customHeight="1" x14ac:dyDescent="0.3">
      <c r="B54" s="70" t="str">
        <f t="shared" si="8"/>
        <v>!!!</v>
      </c>
      <c r="C54" s="228"/>
      <c r="D54" s="221"/>
      <c r="E54" s="229"/>
      <c r="F54" s="82"/>
      <c r="G54" s="325"/>
      <c r="H54" s="142"/>
      <c r="I54" s="142"/>
      <c r="J54" s="435"/>
      <c r="L54" s="445" t="str">
        <f>VLOOKUP(C53,{"29 - Psychiatrie (Erwachsene)","Einrichtungen";"30 - Kinder- und Jugendpsychiatrie","Einrichtungen";"31 - Psychosomatik","Einrichtungen";0,"Leer"},2,0)</f>
        <v>Leer</v>
      </c>
      <c r="M54" s="445" t="str">
        <f>IF(AND('Angaben KH-Standort'!$D$12&gt;0,C54&lt;&gt;""),"JBJ","Leer")</f>
        <v>Leer</v>
      </c>
      <c r="N54" s="445" t="str">
        <f t="shared" si="7"/>
        <v>Leer</v>
      </c>
      <c r="O54" s="445" t="str">
        <f>VLOOKUP($C54,{"29 - Psychiatrie (Erwachsene)","Psychiatrie";"30 - Kinder- und Jugendpsychiatrie","KJPsychiatrie";"31 - Psychosomatik","Psychosomatik";0,"Leer"},2,0)</f>
        <v>Leer</v>
      </c>
      <c r="P54" s="445">
        <f t="shared" si="2"/>
        <v>0</v>
      </c>
      <c r="Q54" s="445">
        <f>VLOOKUP(C54,{"29 - Psychiatrie (Erwachsene)",1;"30 - Kinder- und Jugendpsychiatrie",1;"31 - Psychosomatik",1;"00 - Bitte eine Fachabteilung auswählen",0;0,0},2,0)</f>
        <v>0</v>
      </c>
      <c r="R54" s="445">
        <f t="shared" si="3"/>
        <v>0</v>
      </c>
      <c r="S54" s="424">
        <f t="shared" si="4"/>
        <v>0</v>
      </c>
      <c r="T54" s="424">
        <f t="shared" si="5"/>
        <v>0</v>
      </c>
      <c r="U54" s="424">
        <f t="shared" si="6"/>
        <v>0</v>
      </c>
    </row>
    <row r="55" spans="2:21" ht="15" customHeight="1" x14ac:dyDescent="0.3">
      <c r="B55" s="70" t="str">
        <f t="shared" si="8"/>
        <v>!!!</v>
      </c>
      <c r="C55" s="228"/>
      <c r="D55" s="221"/>
      <c r="E55" s="229"/>
      <c r="F55" s="82"/>
      <c r="G55" s="325"/>
      <c r="H55" s="142"/>
      <c r="I55" s="142"/>
      <c r="J55" s="435"/>
      <c r="L55" s="445" t="str">
        <f>VLOOKUP(C54,{"29 - Psychiatrie (Erwachsene)","Einrichtungen";"30 - Kinder- und Jugendpsychiatrie","Einrichtungen";"31 - Psychosomatik","Einrichtungen";0,"Leer"},2,0)</f>
        <v>Leer</v>
      </c>
      <c r="M55" s="445" t="str">
        <f>IF(AND('Angaben KH-Standort'!$D$12&gt;0,C55&lt;&gt;""),"JBJ","Leer")</f>
        <v>Leer</v>
      </c>
      <c r="N55" s="445" t="str">
        <f t="shared" si="7"/>
        <v>Leer</v>
      </c>
      <c r="O55" s="445" t="str">
        <f>VLOOKUP($C55,{"29 - Psychiatrie (Erwachsene)","Psychiatrie";"30 - Kinder- und Jugendpsychiatrie","KJPsychiatrie";"31 - Psychosomatik","Psychosomatik";0,"Leer"},2,0)</f>
        <v>Leer</v>
      </c>
      <c r="P55" s="445">
        <f t="shared" si="2"/>
        <v>0</v>
      </c>
      <c r="Q55" s="445">
        <f>VLOOKUP(C55,{"29 - Psychiatrie (Erwachsene)",1;"30 - Kinder- und Jugendpsychiatrie",1;"31 - Psychosomatik",1;"00 - Bitte eine Fachabteilung auswählen",0;0,0},2,0)</f>
        <v>0</v>
      </c>
      <c r="R55" s="445">
        <f t="shared" si="3"/>
        <v>0</v>
      </c>
      <c r="S55" s="424">
        <f t="shared" si="4"/>
        <v>0</v>
      </c>
      <c r="T55" s="424">
        <f t="shared" si="5"/>
        <v>0</v>
      </c>
      <c r="U55" s="424">
        <f t="shared" si="6"/>
        <v>0</v>
      </c>
    </row>
    <row r="56" spans="2:21" ht="15" customHeight="1" x14ac:dyDescent="0.3">
      <c r="B56" s="70" t="str">
        <f t="shared" si="8"/>
        <v>!!!</v>
      </c>
      <c r="C56" s="228"/>
      <c r="D56" s="221"/>
      <c r="E56" s="229"/>
      <c r="F56" s="82"/>
      <c r="G56" s="325"/>
      <c r="H56" s="142"/>
      <c r="I56" s="142"/>
      <c r="J56" s="435"/>
      <c r="L56" s="445" t="str">
        <f>VLOOKUP(C55,{"29 - Psychiatrie (Erwachsene)","Einrichtungen";"30 - Kinder- und Jugendpsychiatrie","Einrichtungen";"31 - Psychosomatik","Einrichtungen";0,"Leer"},2,0)</f>
        <v>Leer</v>
      </c>
      <c r="M56" s="445" t="str">
        <f>IF(AND('Angaben KH-Standort'!$D$12&gt;0,C56&lt;&gt;""),"JBJ","Leer")</f>
        <v>Leer</v>
      </c>
      <c r="N56" s="445" t="str">
        <f t="shared" si="7"/>
        <v>Leer</v>
      </c>
      <c r="O56" s="445" t="str">
        <f>VLOOKUP($C56,{"29 - Psychiatrie (Erwachsene)","Psychiatrie";"30 - Kinder- und Jugendpsychiatrie","KJPsychiatrie";"31 - Psychosomatik","Psychosomatik";0,"Leer"},2,0)</f>
        <v>Leer</v>
      </c>
      <c r="P56" s="445">
        <f t="shared" si="2"/>
        <v>0</v>
      </c>
      <c r="Q56" s="445">
        <f>VLOOKUP(C56,{"29 - Psychiatrie (Erwachsene)",1;"30 - Kinder- und Jugendpsychiatrie",1;"31 - Psychosomatik",1;"00 - Bitte eine Fachabteilung auswählen",0;0,0},2,0)</f>
        <v>0</v>
      </c>
      <c r="R56" s="445">
        <f t="shared" si="3"/>
        <v>0</v>
      </c>
      <c r="S56" s="424">
        <f t="shared" si="4"/>
        <v>0</v>
      </c>
      <c r="T56" s="424">
        <f t="shared" si="5"/>
        <v>0</v>
      </c>
      <c r="U56" s="424">
        <f t="shared" si="6"/>
        <v>0</v>
      </c>
    </row>
    <row r="57" spans="2:21" ht="15" customHeight="1" x14ac:dyDescent="0.3">
      <c r="B57" s="70" t="str">
        <f t="shared" si="8"/>
        <v>!!!</v>
      </c>
      <c r="C57" s="228"/>
      <c r="D57" s="221"/>
      <c r="E57" s="229"/>
      <c r="F57" s="82"/>
      <c r="G57" s="325"/>
      <c r="H57" s="142"/>
      <c r="I57" s="142"/>
      <c r="J57" s="435"/>
      <c r="L57" s="445" t="str">
        <f>VLOOKUP(C56,{"29 - Psychiatrie (Erwachsene)","Einrichtungen";"30 - Kinder- und Jugendpsychiatrie","Einrichtungen";"31 - Psychosomatik","Einrichtungen";0,"Leer"},2,0)</f>
        <v>Leer</v>
      </c>
      <c r="M57" s="445" t="str">
        <f>IF(AND('Angaben KH-Standort'!$D$12&gt;0,C57&lt;&gt;""),"JBJ","Leer")</f>
        <v>Leer</v>
      </c>
      <c r="N57" s="445" t="str">
        <f t="shared" si="7"/>
        <v>Leer</v>
      </c>
      <c r="O57" s="445" t="str">
        <f>VLOOKUP($C57,{"29 - Psychiatrie (Erwachsene)","Psychiatrie";"30 - Kinder- und Jugendpsychiatrie","KJPsychiatrie";"31 - Psychosomatik","Psychosomatik";0,"Leer"},2,0)</f>
        <v>Leer</v>
      </c>
      <c r="P57" s="445">
        <f t="shared" si="2"/>
        <v>0</v>
      </c>
      <c r="Q57" s="445">
        <f>VLOOKUP(C57,{"29 - Psychiatrie (Erwachsene)",1;"30 - Kinder- und Jugendpsychiatrie",1;"31 - Psychosomatik",1;"00 - Bitte eine Fachabteilung auswählen",0;0,0},2,0)</f>
        <v>0</v>
      </c>
      <c r="R57" s="445">
        <f t="shared" si="3"/>
        <v>0</v>
      </c>
      <c r="S57" s="424">
        <f t="shared" si="4"/>
        <v>0</v>
      </c>
      <c r="T57" s="424">
        <f t="shared" si="5"/>
        <v>0</v>
      </c>
      <c r="U57" s="424">
        <f t="shared" si="6"/>
        <v>0</v>
      </c>
    </row>
    <row r="58" spans="2:21" ht="15" customHeight="1" x14ac:dyDescent="0.3">
      <c r="B58" s="70" t="str">
        <f t="shared" si="8"/>
        <v>!!!</v>
      </c>
      <c r="C58" s="228"/>
      <c r="D58" s="221"/>
      <c r="E58" s="229"/>
      <c r="F58" s="82"/>
      <c r="G58" s="325"/>
      <c r="H58" s="142"/>
      <c r="I58" s="142"/>
      <c r="J58" s="440"/>
      <c r="L58" s="445" t="str">
        <f>VLOOKUP(C57,{"29 - Psychiatrie (Erwachsene)","Einrichtungen";"30 - Kinder- und Jugendpsychiatrie","Einrichtungen";"31 - Psychosomatik","Einrichtungen";0,"Leer"},2,0)</f>
        <v>Leer</v>
      </c>
      <c r="M58" s="445" t="str">
        <f>IF(AND('Angaben KH-Standort'!$D$12&gt;0,C58&lt;&gt;""),"JBJ","Leer")</f>
        <v>Leer</v>
      </c>
      <c r="N58" s="445" t="str">
        <f t="shared" si="7"/>
        <v>Leer</v>
      </c>
      <c r="O58" s="445" t="str">
        <f>VLOOKUP($C58,{"29 - Psychiatrie (Erwachsene)","Psychiatrie";"30 - Kinder- und Jugendpsychiatrie","KJPsychiatrie";"31 - Psychosomatik","Psychosomatik";0,"Leer"},2,0)</f>
        <v>Leer</v>
      </c>
      <c r="P58" s="445">
        <f t="shared" si="2"/>
        <v>0</v>
      </c>
      <c r="Q58" s="445">
        <f>VLOOKUP(C58,{"29 - Psychiatrie (Erwachsene)",1;"30 - Kinder- und Jugendpsychiatrie",1;"31 - Psychosomatik",1;"00 - Bitte eine Fachabteilung auswählen",0;0,0},2,0)</f>
        <v>0</v>
      </c>
      <c r="R58" s="445">
        <f t="shared" si="3"/>
        <v>0</v>
      </c>
      <c r="S58" s="424">
        <f t="shared" si="4"/>
        <v>0</v>
      </c>
      <c r="T58" s="424">
        <f t="shared" si="5"/>
        <v>0</v>
      </c>
      <c r="U58" s="424">
        <f t="shared" si="6"/>
        <v>0</v>
      </c>
    </row>
    <row r="59" spans="2:21" ht="15" customHeight="1" x14ac:dyDescent="0.3">
      <c r="B59" s="70" t="str">
        <f t="shared" si="8"/>
        <v>!!!</v>
      </c>
      <c r="C59" s="228"/>
      <c r="D59" s="221"/>
      <c r="E59" s="229"/>
      <c r="F59" s="82"/>
      <c r="G59" s="325"/>
      <c r="H59" s="142"/>
      <c r="I59" s="142"/>
      <c r="J59" s="440"/>
      <c r="L59" s="445" t="str">
        <f>VLOOKUP(C58,{"29 - Psychiatrie (Erwachsene)","Einrichtungen";"30 - Kinder- und Jugendpsychiatrie","Einrichtungen";"31 - Psychosomatik","Einrichtungen";0,"Leer"},2,0)</f>
        <v>Leer</v>
      </c>
      <c r="M59" s="445" t="str">
        <f>IF(AND('Angaben KH-Standort'!$D$12&gt;0,C59&lt;&gt;""),"JBJ","Leer")</f>
        <v>Leer</v>
      </c>
      <c r="N59" s="445" t="str">
        <f t="shared" si="7"/>
        <v>Leer</v>
      </c>
      <c r="O59" s="445" t="str">
        <f>VLOOKUP($C59,{"29 - Psychiatrie (Erwachsene)","Psychiatrie";"30 - Kinder- und Jugendpsychiatrie","KJPsychiatrie";"31 - Psychosomatik","Psychosomatik";0,"Leer"},2,0)</f>
        <v>Leer</v>
      </c>
      <c r="P59" s="445">
        <f t="shared" si="2"/>
        <v>0</v>
      </c>
      <c r="Q59" s="445">
        <f>VLOOKUP(C59,{"29 - Psychiatrie (Erwachsene)",1;"30 - Kinder- und Jugendpsychiatrie",1;"31 - Psychosomatik",1;"00 - Bitte eine Fachabteilung auswählen",0;0,0},2,0)</f>
        <v>0</v>
      </c>
      <c r="R59" s="445">
        <f t="shared" si="3"/>
        <v>0</v>
      </c>
      <c r="S59" s="424">
        <f t="shared" si="4"/>
        <v>0</v>
      </c>
      <c r="T59" s="424">
        <f t="shared" si="5"/>
        <v>0</v>
      </c>
      <c r="U59" s="424">
        <f t="shared" si="6"/>
        <v>0</v>
      </c>
    </row>
    <row r="60" spans="2:21" ht="15" customHeight="1" x14ac:dyDescent="0.3">
      <c r="B60" s="70" t="str">
        <f t="shared" si="8"/>
        <v>!!!</v>
      </c>
      <c r="C60" s="228"/>
      <c r="D60" s="221"/>
      <c r="E60" s="229"/>
      <c r="F60" s="82"/>
      <c r="G60" s="325"/>
      <c r="H60" s="142"/>
      <c r="I60" s="142"/>
      <c r="J60" s="435"/>
      <c r="L60" s="445" t="str">
        <f>VLOOKUP(C59,{"29 - Psychiatrie (Erwachsene)","Einrichtungen";"30 - Kinder- und Jugendpsychiatrie","Einrichtungen";"31 - Psychosomatik","Einrichtungen";0,"Leer"},2,0)</f>
        <v>Leer</v>
      </c>
      <c r="M60" s="445" t="str">
        <f>IF(AND('Angaben KH-Standort'!$D$12&gt;0,C60&lt;&gt;""),"JBJ","Leer")</f>
        <v>Leer</v>
      </c>
      <c r="N60" s="445" t="str">
        <f t="shared" si="7"/>
        <v>Leer</v>
      </c>
      <c r="O60" s="445" t="str">
        <f>VLOOKUP($C60,{"29 - Psychiatrie (Erwachsene)","Psychiatrie";"30 - Kinder- und Jugendpsychiatrie","KJPsychiatrie";"31 - Psychosomatik","Psychosomatik";0,"Leer"},2,0)</f>
        <v>Leer</v>
      </c>
      <c r="P60" s="445">
        <f t="shared" si="2"/>
        <v>0</v>
      </c>
      <c r="Q60" s="445">
        <f>VLOOKUP(C60,{"29 - Psychiatrie (Erwachsene)",1;"30 - Kinder- und Jugendpsychiatrie",1;"31 - Psychosomatik",1;"00 - Bitte eine Fachabteilung auswählen",0;0,0},2,0)</f>
        <v>0</v>
      </c>
      <c r="R60" s="445">
        <f t="shared" si="3"/>
        <v>0</v>
      </c>
      <c r="S60" s="424">
        <f t="shared" si="4"/>
        <v>0</v>
      </c>
      <c r="T60" s="424">
        <f t="shared" si="5"/>
        <v>0</v>
      </c>
      <c r="U60" s="424">
        <f t="shared" si="6"/>
        <v>0</v>
      </c>
    </row>
    <row r="61" spans="2:21" ht="15" customHeight="1" x14ac:dyDescent="0.3">
      <c r="B61" s="70" t="str">
        <f t="shared" si="8"/>
        <v>!!!</v>
      </c>
      <c r="C61" s="228"/>
      <c r="D61" s="221"/>
      <c r="E61" s="229"/>
      <c r="F61" s="82"/>
      <c r="G61" s="325"/>
      <c r="H61" s="142"/>
      <c r="I61" s="142"/>
      <c r="J61" s="441"/>
      <c r="L61" s="445" t="str">
        <f>VLOOKUP(C60,{"29 - Psychiatrie (Erwachsene)","Einrichtungen";"30 - Kinder- und Jugendpsychiatrie","Einrichtungen";"31 - Psychosomatik","Einrichtungen";0,"Leer"},2,0)</f>
        <v>Leer</v>
      </c>
      <c r="M61" s="445" t="str">
        <f>IF(AND('Angaben KH-Standort'!$D$12&gt;0,C61&lt;&gt;""),"JBJ","Leer")</f>
        <v>Leer</v>
      </c>
      <c r="N61" s="445" t="str">
        <f t="shared" si="7"/>
        <v>Leer</v>
      </c>
      <c r="O61" s="445" t="str">
        <f>VLOOKUP($C61,{"29 - Psychiatrie (Erwachsene)","Psychiatrie";"30 - Kinder- und Jugendpsychiatrie","KJPsychiatrie";"31 - Psychosomatik","Psychosomatik";0,"Leer"},2,0)</f>
        <v>Leer</v>
      </c>
      <c r="P61" s="445">
        <f t="shared" si="2"/>
        <v>0</v>
      </c>
      <c r="Q61" s="445">
        <f>VLOOKUP(C61,{"29 - Psychiatrie (Erwachsene)",1;"30 - Kinder- und Jugendpsychiatrie",1;"31 - Psychosomatik",1;"00 - Bitte eine Fachabteilung auswählen",0;0,0},2,0)</f>
        <v>0</v>
      </c>
      <c r="R61" s="445">
        <f t="shared" si="3"/>
        <v>0</v>
      </c>
      <c r="S61" s="424">
        <f t="shared" si="4"/>
        <v>0</v>
      </c>
      <c r="T61" s="424">
        <f t="shared" si="5"/>
        <v>0</v>
      </c>
      <c r="U61" s="424">
        <f t="shared" si="6"/>
        <v>0</v>
      </c>
    </row>
    <row r="62" spans="2:21" ht="15" customHeight="1" x14ac:dyDescent="0.3">
      <c r="B62" s="70" t="str">
        <f t="shared" si="8"/>
        <v>!!!</v>
      </c>
      <c r="C62" s="228"/>
      <c r="D62" s="221"/>
      <c r="E62" s="229"/>
      <c r="F62" s="82"/>
      <c r="G62" s="325"/>
      <c r="H62" s="142"/>
      <c r="I62" s="142"/>
      <c r="J62" s="435"/>
      <c r="L62" s="445" t="str">
        <f>VLOOKUP(C61,{"29 - Psychiatrie (Erwachsene)","Einrichtungen";"30 - Kinder- und Jugendpsychiatrie","Einrichtungen";"31 - Psychosomatik","Einrichtungen";0,"Leer"},2,0)</f>
        <v>Leer</v>
      </c>
      <c r="M62" s="445" t="str">
        <f>IF(AND('Angaben KH-Standort'!$D$12&gt;0,C62&lt;&gt;""),"JBJ","Leer")</f>
        <v>Leer</v>
      </c>
      <c r="N62" s="445" t="str">
        <f t="shared" si="7"/>
        <v>Leer</v>
      </c>
      <c r="O62" s="445" t="str">
        <f>VLOOKUP($C62,{"29 - Psychiatrie (Erwachsene)","Psychiatrie";"30 - Kinder- und Jugendpsychiatrie","KJPsychiatrie";"31 - Psychosomatik","Psychosomatik";0,"Leer"},2,0)</f>
        <v>Leer</v>
      </c>
      <c r="P62" s="445">
        <f t="shared" si="2"/>
        <v>0</v>
      </c>
      <c r="Q62" s="445">
        <f>VLOOKUP(C62,{"29 - Psychiatrie (Erwachsene)",1;"30 - Kinder- und Jugendpsychiatrie",1;"31 - Psychosomatik",1;"00 - Bitte eine Fachabteilung auswählen",0;0,0},2,0)</f>
        <v>0</v>
      </c>
      <c r="R62" s="445">
        <f t="shared" si="3"/>
        <v>0</v>
      </c>
      <c r="S62" s="424">
        <f t="shared" si="4"/>
        <v>0</v>
      </c>
      <c r="T62" s="424">
        <f t="shared" si="5"/>
        <v>0</v>
      </c>
      <c r="U62" s="424">
        <f t="shared" si="6"/>
        <v>0</v>
      </c>
    </row>
    <row r="63" spans="2:21" ht="15" customHeight="1" x14ac:dyDescent="0.3">
      <c r="B63" s="70" t="str">
        <f t="shared" si="8"/>
        <v>!!!</v>
      </c>
      <c r="C63" s="228"/>
      <c r="D63" s="221"/>
      <c r="E63" s="229"/>
      <c r="F63" s="82"/>
      <c r="G63" s="325"/>
      <c r="H63" s="142"/>
      <c r="I63" s="142"/>
      <c r="J63" s="435"/>
      <c r="L63" s="445" t="str">
        <f>VLOOKUP(C62,{"29 - Psychiatrie (Erwachsene)","Einrichtungen";"30 - Kinder- und Jugendpsychiatrie","Einrichtungen";"31 - Psychosomatik","Einrichtungen";0,"Leer"},2,0)</f>
        <v>Leer</v>
      </c>
      <c r="M63" s="445" t="str">
        <f>IF(AND('Angaben KH-Standort'!$D$12&gt;0,C63&lt;&gt;""),"JBJ","Leer")</f>
        <v>Leer</v>
      </c>
      <c r="N63" s="445" t="str">
        <f t="shared" si="7"/>
        <v>Leer</v>
      </c>
      <c r="O63" s="445" t="str">
        <f>VLOOKUP($C63,{"29 - Psychiatrie (Erwachsene)","Psychiatrie";"30 - Kinder- und Jugendpsychiatrie","KJPsychiatrie";"31 - Psychosomatik","Psychosomatik";0,"Leer"},2,0)</f>
        <v>Leer</v>
      </c>
      <c r="P63" s="445">
        <f t="shared" si="2"/>
        <v>0</v>
      </c>
      <c r="Q63" s="445">
        <f>VLOOKUP(C63,{"29 - Psychiatrie (Erwachsene)",1;"30 - Kinder- und Jugendpsychiatrie",1;"31 - Psychosomatik",1;"00 - Bitte eine Fachabteilung auswählen",0;0,0},2,0)</f>
        <v>0</v>
      </c>
      <c r="R63" s="445">
        <f t="shared" si="3"/>
        <v>0</v>
      </c>
      <c r="S63" s="424">
        <f t="shared" si="4"/>
        <v>0</v>
      </c>
      <c r="T63" s="424">
        <f t="shared" si="5"/>
        <v>0</v>
      </c>
      <c r="U63" s="424">
        <f t="shared" si="6"/>
        <v>0</v>
      </c>
    </row>
    <row r="64" spans="2:21" ht="15" customHeight="1" x14ac:dyDescent="0.3">
      <c r="B64" s="70" t="str">
        <f t="shared" si="8"/>
        <v>!!!</v>
      </c>
      <c r="C64" s="228"/>
      <c r="D64" s="221"/>
      <c r="E64" s="229"/>
      <c r="F64" s="82"/>
      <c r="G64" s="325"/>
      <c r="H64" s="142"/>
      <c r="I64" s="142"/>
      <c r="J64" s="435"/>
      <c r="L64" s="445" t="str">
        <f>VLOOKUP(C63,{"29 - Psychiatrie (Erwachsene)","Einrichtungen";"30 - Kinder- und Jugendpsychiatrie","Einrichtungen";"31 - Psychosomatik","Einrichtungen";0,"Leer"},2,0)</f>
        <v>Leer</v>
      </c>
      <c r="M64" s="445" t="str">
        <f>IF(AND('Angaben KH-Standort'!$D$12&gt;0,C64&lt;&gt;""),"JBJ","Leer")</f>
        <v>Leer</v>
      </c>
      <c r="N64" s="445" t="str">
        <f t="shared" si="7"/>
        <v>Leer</v>
      </c>
      <c r="O64" s="445" t="str">
        <f>VLOOKUP($C64,{"29 - Psychiatrie (Erwachsene)","Psychiatrie";"30 - Kinder- und Jugendpsychiatrie","KJPsychiatrie";"31 - Psychosomatik","Psychosomatik";0,"Leer"},2,0)</f>
        <v>Leer</v>
      </c>
      <c r="P64" s="445">
        <f t="shared" si="2"/>
        <v>0</v>
      </c>
      <c r="Q64" s="445">
        <f>VLOOKUP(C64,{"29 - Psychiatrie (Erwachsene)",1;"30 - Kinder- und Jugendpsychiatrie",1;"31 - Psychosomatik",1;"00 - Bitte eine Fachabteilung auswählen",0;0,0},2,0)</f>
        <v>0</v>
      </c>
      <c r="R64" s="445">
        <f t="shared" si="3"/>
        <v>0</v>
      </c>
      <c r="S64" s="424">
        <f t="shared" si="4"/>
        <v>0</v>
      </c>
      <c r="T64" s="424">
        <f t="shared" si="5"/>
        <v>0</v>
      </c>
      <c r="U64" s="424">
        <f t="shared" si="6"/>
        <v>0</v>
      </c>
    </row>
    <row r="65" spans="2:21" ht="15" customHeight="1" x14ac:dyDescent="0.3">
      <c r="B65" s="70" t="str">
        <f t="shared" si="8"/>
        <v>!!!</v>
      </c>
      <c r="C65" s="228"/>
      <c r="D65" s="221"/>
      <c r="E65" s="229"/>
      <c r="F65" s="82"/>
      <c r="G65" s="325"/>
      <c r="H65" s="142"/>
      <c r="I65" s="142"/>
      <c r="J65" s="435"/>
      <c r="L65" s="445" t="str">
        <f>VLOOKUP(C64,{"29 - Psychiatrie (Erwachsene)","Einrichtungen";"30 - Kinder- und Jugendpsychiatrie","Einrichtungen";"31 - Psychosomatik","Einrichtungen";0,"Leer"},2,0)</f>
        <v>Leer</v>
      </c>
      <c r="M65" s="445" t="str">
        <f>IF(AND('Angaben KH-Standort'!$D$12&gt;0,C65&lt;&gt;""),"JBJ","Leer")</f>
        <v>Leer</v>
      </c>
      <c r="N65" s="445" t="str">
        <f t="shared" si="7"/>
        <v>Leer</v>
      </c>
      <c r="O65" s="445" t="str">
        <f>VLOOKUP($C65,{"29 - Psychiatrie (Erwachsene)","Psychiatrie";"30 - Kinder- und Jugendpsychiatrie","KJPsychiatrie";"31 - Psychosomatik","Psychosomatik";0,"Leer"},2,0)</f>
        <v>Leer</v>
      </c>
      <c r="P65" s="445">
        <f t="shared" si="2"/>
        <v>0</v>
      </c>
      <c r="Q65" s="445">
        <f>VLOOKUP(C65,{"29 - Psychiatrie (Erwachsene)",1;"30 - Kinder- und Jugendpsychiatrie",1;"31 - Psychosomatik",1;"00 - Bitte eine Fachabteilung auswählen",0;0,0},2,0)</f>
        <v>0</v>
      </c>
      <c r="R65" s="445">
        <f t="shared" si="3"/>
        <v>0</v>
      </c>
      <c r="S65" s="424">
        <f t="shared" si="4"/>
        <v>0</v>
      </c>
      <c r="T65" s="424">
        <f t="shared" si="5"/>
        <v>0</v>
      </c>
      <c r="U65" s="424">
        <f t="shared" si="6"/>
        <v>0</v>
      </c>
    </row>
    <row r="66" spans="2:21" ht="15" customHeight="1" x14ac:dyDescent="0.3">
      <c r="B66" s="70" t="str">
        <f t="shared" si="8"/>
        <v>!!!</v>
      </c>
      <c r="C66" s="228"/>
      <c r="D66" s="221"/>
      <c r="E66" s="229"/>
      <c r="F66" s="82"/>
      <c r="G66" s="325"/>
      <c r="H66" s="142"/>
      <c r="I66" s="142"/>
      <c r="J66" s="435"/>
      <c r="L66" s="445" t="str">
        <f>VLOOKUP(C65,{"29 - Psychiatrie (Erwachsene)","Einrichtungen";"30 - Kinder- und Jugendpsychiatrie","Einrichtungen";"31 - Psychosomatik","Einrichtungen";0,"Leer"},2,0)</f>
        <v>Leer</v>
      </c>
      <c r="M66" s="445" t="str">
        <f>IF(AND('Angaben KH-Standort'!$D$12&gt;0,C66&lt;&gt;""),"JBJ","Leer")</f>
        <v>Leer</v>
      </c>
      <c r="N66" s="445" t="str">
        <f t="shared" si="7"/>
        <v>Leer</v>
      </c>
      <c r="O66" s="445" t="str">
        <f>VLOOKUP($C66,{"29 - Psychiatrie (Erwachsene)","Psychiatrie";"30 - Kinder- und Jugendpsychiatrie","KJPsychiatrie";"31 - Psychosomatik","Psychosomatik";0,"Leer"},2,0)</f>
        <v>Leer</v>
      </c>
      <c r="P66" s="445">
        <f t="shared" si="2"/>
        <v>0</v>
      </c>
      <c r="Q66" s="445">
        <f>VLOOKUP(C66,{"29 - Psychiatrie (Erwachsene)",1;"30 - Kinder- und Jugendpsychiatrie",1;"31 - Psychosomatik",1;"00 - Bitte eine Fachabteilung auswählen",0;0,0},2,0)</f>
        <v>0</v>
      </c>
      <c r="R66" s="445">
        <f t="shared" si="3"/>
        <v>0</v>
      </c>
      <c r="S66" s="424">
        <f t="shared" si="4"/>
        <v>0</v>
      </c>
      <c r="T66" s="424">
        <f t="shared" si="5"/>
        <v>0</v>
      </c>
      <c r="U66" s="424">
        <f t="shared" si="6"/>
        <v>0</v>
      </c>
    </row>
    <row r="67" spans="2:21" ht="15" customHeight="1" x14ac:dyDescent="0.3">
      <c r="B67" s="70" t="str">
        <f t="shared" si="8"/>
        <v>!!!</v>
      </c>
      <c r="C67" s="228"/>
      <c r="D67" s="221"/>
      <c r="E67" s="229"/>
      <c r="F67" s="82"/>
      <c r="G67" s="325"/>
      <c r="H67" s="142"/>
      <c r="I67" s="142"/>
      <c r="J67" s="435"/>
      <c r="L67" s="445" t="str">
        <f>VLOOKUP(C66,{"29 - Psychiatrie (Erwachsene)","Einrichtungen";"30 - Kinder- und Jugendpsychiatrie","Einrichtungen";"31 - Psychosomatik","Einrichtungen";0,"Leer"},2,0)</f>
        <v>Leer</v>
      </c>
      <c r="M67" s="445" t="str">
        <f>IF(AND('Angaben KH-Standort'!$D$12&gt;0,C67&lt;&gt;""),"JBJ","Leer")</f>
        <v>Leer</v>
      </c>
      <c r="N67" s="445" t="str">
        <f t="shared" si="7"/>
        <v>Leer</v>
      </c>
      <c r="O67" s="445" t="str">
        <f>VLOOKUP($C67,{"29 - Psychiatrie (Erwachsene)","Psychiatrie";"30 - Kinder- und Jugendpsychiatrie","KJPsychiatrie";"31 - Psychosomatik","Psychosomatik";0,"Leer"},2,0)</f>
        <v>Leer</v>
      </c>
      <c r="P67" s="445">
        <f t="shared" si="2"/>
        <v>0</v>
      </c>
      <c r="Q67" s="445">
        <f>VLOOKUP(C67,{"29 - Psychiatrie (Erwachsene)",1;"30 - Kinder- und Jugendpsychiatrie",1;"31 - Psychosomatik",1;"00 - Bitte eine Fachabteilung auswählen",0;0,0},2,0)</f>
        <v>0</v>
      </c>
      <c r="R67" s="445">
        <f t="shared" si="3"/>
        <v>0</v>
      </c>
      <c r="S67" s="424">
        <f t="shared" si="4"/>
        <v>0</v>
      </c>
      <c r="T67" s="424">
        <f t="shared" si="5"/>
        <v>0</v>
      </c>
      <c r="U67" s="424">
        <f t="shared" si="6"/>
        <v>0</v>
      </c>
    </row>
    <row r="68" spans="2:21" ht="15" customHeight="1" x14ac:dyDescent="0.3">
      <c r="B68" s="70" t="str">
        <f t="shared" si="8"/>
        <v>!!!</v>
      </c>
      <c r="C68" s="228"/>
      <c r="D68" s="221"/>
      <c r="E68" s="229"/>
      <c r="F68" s="82"/>
      <c r="G68" s="325"/>
      <c r="H68" s="142"/>
      <c r="I68" s="142"/>
      <c r="J68" s="435"/>
      <c r="L68" s="445" t="str">
        <f>VLOOKUP(C67,{"29 - Psychiatrie (Erwachsene)","Einrichtungen";"30 - Kinder- und Jugendpsychiatrie","Einrichtungen";"31 - Psychosomatik","Einrichtungen";0,"Leer"},2,0)</f>
        <v>Leer</v>
      </c>
      <c r="M68" s="445" t="str">
        <f>IF(AND('Angaben KH-Standort'!$D$12&gt;0,C68&lt;&gt;""),"JBJ","Leer")</f>
        <v>Leer</v>
      </c>
      <c r="N68" s="445" t="str">
        <f t="shared" si="7"/>
        <v>Leer</v>
      </c>
      <c r="O68" s="445" t="str">
        <f>VLOOKUP($C68,{"29 - Psychiatrie (Erwachsene)","Psychiatrie";"30 - Kinder- und Jugendpsychiatrie","KJPsychiatrie";"31 - Psychosomatik","Psychosomatik";0,"Leer"},2,0)</f>
        <v>Leer</v>
      </c>
      <c r="P68" s="445">
        <f t="shared" si="2"/>
        <v>0</v>
      </c>
      <c r="Q68" s="445">
        <f>VLOOKUP(C68,{"29 - Psychiatrie (Erwachsene)",1;"30 - Kinder- und Jugendpsychiatrie",1;"31 - Psychosomatik",1;"00 - Bitte eine Fachabteilung auswählen",0;0,0},2,0)</f>
        <v>0</v>
      </c>
      <c r="R68" s="445">
        <f t="shared" si="3"/>
        <v>0</v>
      </c>
      <c r="S68" s="424">
        <f t="shared" si="4"/>
        <v>0</v>
      </c>
      <c r="T68" s="424">
        <f t="shared" si="5"/>
        <v>0</v>
      </c>
      <c r="U68" s="424">
        <f t="shared" si="6"/>
        <v>0</v>
      </c>
    </row>
    <row r="69" spans="2:21" ht="15" customHeight="1" x14ac:dyDescent="0.3">
      <c r="B69" s="70" t="str">
        <f t="shared" si="8"/>
        <v>!!!</v>
      </c>
      <c r="C69" s="228"/>
      <c r="D69" s="221"/>
      <c r="E69" s="229"/>
      <c r="F69" s="82"/>
      <c r="G69" s="325"/>
      <c r="H69" s="142"/>
      <c r="I69" s="142"/>
      <c r="J69" s="435"/>
      <c r="L69" s="445" t="str">
        <f>VLOOKUP(C68,{"29 - Psychiatrie (Erwachsene)","Einrichtungen";"30 - Kinder- und Jugendpsychiatrie","Einrichtungen";"31 - Psychosomatik","Einrichtungen";0,"Leer"},2,0)</f>
        <v>Leer</v>
      </c>
      <c r="M69" s="445" t="str">
        <f>IF(AND('Angaben KH-Standort'!$D$12&gt;0,C69&lt;&gt;""),"JBJ","Leer")</f>
        <v>Leer</v>
      </c>
      <c r="N69" s="445" t="str">
        <f t="shared" si="7"/>
        <v>Leer</v>
      </c>
      <c r="O69" s="445" t="str">
        <f>VLOOKUP($C69,{"29 - Psychiatrie (Erwachsene)","Psychiatrie";"30 - Kinder- und Jugendpsychiatrie","KJPsychiatrie";"31 - Psychosomatik","Psychosomatik";0,"Leer"},2,0)</f>
        <v>Leer</v>
      </c>
      <c r="P69" s="445">
        <f t="shared" si="2"/>
        <v>0</v>
      </c>
      <c r="Q69" s="445">
        <f>VLOOKUP(C69,{"29 - Psychiatrie (Erwachsene)",1;"30 - Kinder- und Jugendpsychiatrie",1;"31 - Psychosomatik",1;"00 - Bitte eine Fachabteilung auswählen",0;0,0},2,0)</f>
        <v>0</v>
      </c>
      <c r="R69" s="445">
        <f t="shared" si="3"/>
        <v>0</v>
      </c>
      <c r="S69" s="424">
        <f t="shared" si="4"/>
        <v>0</v>
      </c>
      <c r="T69" s="424">
        <f t="shared" si="5"/>
        <v>0</v>
      </c>
      <c r="U69" s="424">
        <f t="shared" si="6"/>
        <v>0</v>
      </c>
    </row>
    <row r="70" spans="2:21" ht="15" customHeight="1" x14ac:dyDescent="0.3">
      <c r="B70" s="70" t="str">
        <f t="shared" si="8"/>
        <v>!!!</v>
      </c>
      <c r="C70" s="228"/>
      <c r="D70" s="221"/>
      <c r="E70" s="229"/>
      <c r="F70" s="82"/>
      <c r="G70" s="325"/>
      <c r="H70" s="142"/>
      <c r="I70" s="142"/>
      <c r="J70" s="435"/>
      <c r="L70" s="445" t="str">
        <f>VLOOKUP(C69,{"29 - Psychiatrie (Erwachsene)","Einrichtungen";"30 - Kinder- und Jugendpsychiatrie","Einrichtungen";"31 - Psychosomatik","Einrichtungen";0,"Leer"},2,0)</f>
        <v>Leer</v>
      </c>
      <c r="M70" s="445" t="str">
        <f>IF(AND('Angaben KH-Standort'!$D$12&gt;0,C70&lt;&gt;""),"JBJ","Leer")</f>
        <v>Leer</v>
      </c>
      <c r="N70" s="445" t="str">
        <f t="shared" si="7"/>
        <v>Leer</v>
      </c>
      <c r="O70" s="445" t="str">
        <f>VLOOKUP($C70,{"29 - Psychiatrie (Erwachsene)","Psychiatrie";"30 - Kinder- und Jugendpsychiatrie","KJPsychiatrie";"31 - Psychosomatik","Psychosomatik";0,"Leer"},2,0)</f>
        <v>Leer</v>
      </c>
      <c r="P70" s="445">
        <f t="shared" si="2"/>
        <v>0</v>
      </c>
      <c r="Q70" s="445">
        <f>VLOOKUP(C70,{"29 - Psychiatrie (Erwachsene)",1;"30 - Kinder- und Jugendpsychiatrie",1;"31 - Psychosomatik",1;"00 - Bitte eine Fachabteilung auswählen",0;0,0},2,0)</f>
        <v>0</v>
      </c>
      <c r="R70" s="445">
        <f t="shared" si="3"/>
        <v>0</v>
      </c>
      <c r="S70" s="424">
        <f t="shared" si="4"/>
        <v>0</v>
      </c>
      <c r="T70" s="424">
        <f t="shared" si="5"/>
        <v>0</v>
      </c>
      <c r="U70" s="424">
        <f t="shared" si="6"/>
        <v>0</v>
      </c>
    </row>
    <row r="71" spans="2:21" ht="15" customHeight="1" x14ac:dyDescent="0.3">
      <c r="B71" s="70" t="str">
        <f t="shared" si="8"/>
        <v>!!!</v>
      </c>
      <c r="C71" s="228"/>
      <c r="D71" s="221"/>
      <c r="E71" s="229"/>
      <c r="F71" s="82"/>
      <c r="G71" s="325"/>
      <c r="H71" s="142"/>
      <c r="I71" s="142"/>
      <c r="J71" s="435"/>
      <c r="L71" s="445" t="str">
        <f>VLOOKUP(C70,{"29 - Psychiatrie (Erwachsene)","Einrichtungen";"30 - Kinder- und Jugendpsychiatrie","Einrichtungen";"31 - Psychosomatik","Einrichtungen";0,"Leer"},2,0)</f>
        <v>Leer</v>
      </c>
      <c r="M71" s="445" t="str">
        <f>IF(AND('Angaben KH-Standort'!$D$12&gt;0,C71&lt;&gt;""),"JBJ","Leer")</f>
        <v>Leer</v>
      </c>
      <c r="N71" s="445" t="str">
        <f t="shared" si="7"/>
        <v>Leer</v>
      </c>
      <c r="O71" s="445" t="str">
        <f>VLOOKUP($C71,{"29 - Psychiatrie (Erwachsene)","Psychiatrie";"30 - Kinder- und Jugendpsychiatrie","KJPsychiatrie";"31 - Psychosomatik","Psychosomatik";0,"Leer"},2,0)</f>
        <v>Leer</v>
      </c>
      <c r="P71" s="445">
        <f t="shared" si="2"/>
        <v>0</v>
      </c>
      <c r="Q71" s="445">
        <f>VLOOKUP(C71,{"29 - Psychiatrie (Erwachsene)",1;"30 - Kinder- und Jugendpsychiatrie",1;"31 - Psychosomatik",1;"00 - Bitte eine Fachabteilung auswählen",0;0,0},2,0)</f>
        <v>0</v>
      </c>
      <c r="R71" s="445">
        <f t="shared" si="3"/>
        <v>0</v>
      </c>
      <c r="S71" s="424">
        <f t="shared" si="4"/>
        <v>0</v>
      </c>
      <c r="T71" s="424">
        <f t="shared" si="5"/>
        <v>0</v>
      </c>
      <c r="U71" s="424">
        <f t="shared" si="6"/>
        <v>0</v>
      </c>
    </row>
    <row r="72" spans="2:21" ht="15" customHeight="1" x14ac:dyDescent="0.3">
      <c r="B72" s="70" t="str">
        <f t="shared" si="8"/>
        <v>!!!</v>
      </c>
      <c r="C72" s="228"/>
      <c r="D72" s="221"/>
      <c r="E72" s="229"/>
      <c r="F72" s="82"/>
      <c r="G72" s="325"/>
      <c r="H72" s="142"/>
      <c r="I72" s="142"/>
      <c r="J72" s="435"/>
      <c r="L72" s="445" t="str">
        <f>VLOOKUP(C71,{"29 - Psychiatrie (Erwachsene)","Einrichtungen";"30 - Kinder- und Jugendpsychiatrie","Einrichtungen";"31 - Psychosomatik","Einrichtungen";0,"Leer"},2,0)</f>
        <v>Leer</v>
      </c>
      <c r="M72" s="445" t="str">
        <f>IF(AND('Angaben KH-Standort'!$D$12&gt;0,C72&lt;&gt;""),"JBJ","Leer")</f>
        <v>Leer</v>
      </c>
      <c r="N72" s="445" t="str">
        <f t="shared" si="7"/>
        <v>Leer</v>
      </c>
      <c r="O72" s="445" t="str">
        <f>VLOOKUP($C72,{"29 - Psychiatrie (Erwachsene)","Psychiatrie";"30 - Kinder- und Jugendpsychiatrie","KJPsychiatrie";"31 - Psychosomatik","Psychosomatik";0,"Leer"},2,0)</f>
        <v>Leer</v>
      </c>
      <c r="P72" s="445">
        <f t="shared" si="2"/>
        <v>0</v>
      </c>
      <c r="Q72" s="445">
        <f>VLOOKUP(C72,{"29 - Psychiatrie (Erwachsene)",1;"30 - Kinder- und Jugendpsychiatrie",1;"31 - Psychosomatik",1;"00 - Bitte eine Fachabteilung auswählen",0;0,0},2,0)</f>
        <v>0</v>
      </c>
      <c r="R72" s="445">
        <f t="shared" si="3"/>
        <v>0</v>
      </c>
      <c r="S72" s="424">
        <f t="shared" si="4"/>
        <v>0</v>
      </c>
      <c r="T72" s="424">
        <f t="shared" si="5"/>
        <v>0</v>
      </c>
      <c r="U72" s="424">
        <f t="shared" si="6"/>
        <v>0</v>
      </c>
    </row>
    <row r="73" spans="2:21" ht="15" customHeight="1" x14ac:dyDescent="0.3">
      <c r="B73" s="70" t="str">
        <f t="shared" si="8"/>
        <v>!!!</v>
      </c>
      <c r="C73" s="228"/>
      <c r="D73" s="221"/>
      <c r="E73" s="229"/>
      <c r="F73" s="82"/>
      <c r="G73" s="325"/>
      <c r="H73" s="142"/>
      <c r="I73" s="142"/>
      <c r="J73" s="435"/>
      <c r="L73" s="445" t="str">
        <f>VLOOKUP(C72,{"29 - Psychiatrie (Erwachsene)","Einrichtungen";"30 - Kinder- und Jugendpsychiatrie","Einrichtungen";"31 - Psychosomatik","Einrichtungen";0,"Leer"},2,0)</f>
        <v>Leer</v>
      </c>
      <c r="M73" s="445" t="str">
        <f>IF(AND('Angaben KH-Standort'!$D$12&gt;0,C73&lt;&gt;""),"JBJ","Leer")</f>
        <v>Leer</v>
      </c>
      <c r="N73" s="445" t="str">
        <f t="shared" si="7"/>
        <v>Leer</v>
      </c>
      <c r="O73" s="445" t="str">
        <f>VLOOKUP($C73,{"29 - Psychiatrie (Erwachsene)","Psychiatrie";"30 - Kinder- und Jugendpsychiatrie","KJPsychiatrie";"31 - Psychosomatik","Psychosomatik";0,"Leer"},2,0)</f>
        <v>Leer</v>
      </c>
      <c r="P73" s="445">
        <f t="shared" si="2"/>
        <v>0</v>
      </c>
      <c r="Q73" s="445">
        <f>VLOOKUP(C73,{"29 - Psychiatrie (Erwachsene)",1;"30 - Kinder- und Jugendpsychiatrie",1;"31 - Psychosomatik",1;"00 - Bitte eine Fachabteilung auswählen",0;0,0},2,0)</f>
        <v>0</v>
      </c>
      <c r="R73" s="445">
        <f t="shared" si="3"/>
        <v>0</v>
      </c>
      <c r="S73" s="424">
        <f t="shared" si="4"/>
        <v>0</v>
      </c>
      <c r="T73" s="424">
        <f t="shared" si="5"/>
        <v>0</v>
      </c>
      <c r="U73" s="424">
        <f t="shared" si="6"/>
        <v>0</v>
      </c>
    </row>
    <row r="74" spans="2:21" ht="15" customHeight="1" x14ac:dyDescent="0.3">
      <c r="B74" s="70" t="str">
        <f t="shared" si="8"/>
        <v>!!!</v>
      </c>
      <c r="C74" s="228"/>
      <c r="D74" s="221"/>
      <c r="E74" s="229"/>
      <c r="F74" s="82"/>
      <c r="G74" s="325"/>
      <c r="H74" s="142"/>
      <c r="I74" s="142"/>
      <c r="J74" s="435"/>
      <c r="L74" s="445" t="str">
        <f>VLOOKUP(C73,{"29 - Psychiatrie (Erwachsene)","Einrichtungen";"30 - Kinder- und Jugendpsychiatrie","Einrichtungen";"31 - Psychosomatik","Einrichtungen";0,"Leer"},2,0)</f>
        <v>Leer</v>
      </c>
      <c r="M74" s="445" t="str">
        <f>IF(AND('Angaben KH-Standort'!$D$12&gt;0,C74&lt;&gt;""),"JBJ","Leer")</f>
        <v>Leer</v>
      </c>
      <c r="N74" s="445" t="str">
        <f t="shared" si="7"/>
        <v>Leer</v>
      </c>
      <c r="O74" s="445" t="str">
        <f>VLOOKUP($C74,{"29 - Psychiatrie (Erwachsene)","Psychiatrie";"30 - Kinder- und Jugendpsychiatrie","KJPsychiatrie";"31 - Psychosomatik","Psychosomatik";0,"Leer"},2,0)</f>
        <v>Leer</v>
      </c>
      <c r="P74" s="445">
        <f t="shared" si="2"/>
        <v>0</v>
      </c>
      <c r="Q74" s="445">
        <f>VLOOKUP(C74,{"29 - Psychiatrie (Erwachsene)",1;"30 - Kinder- und Jugendpsychiatrie",1;"31 - Psychosomatik",1;"00 - Bitte eine Fachabteilung auswählen",0;0,0},2,0)</f>
        <v>0</v>
      </c>
      <c r="R74" s="445">
        <f t="shared" si="3"/>
        <v>0</v>
      </c>
      <c r="S74" s="424">
        <f t="shared" si="4"/>
        <v>0</v>
      </c>
      <c r="T74" s="424">
        <f t="shared" si="5"/>
        <v>0</v>
      </c>
      <c r="U74" s="424">
        <f t="shared" si="6"/>
        <v>0</v>
      </c>
    </row>
    <row r="75" spans="2:21" ht="15" customHeight="1" x14ac:dyDescent="0.3">
      <c r="B75" s="70" t="str">
        <f t="shared" si="8"/>
        <v>!!!</v>
      </c>
      <c r="C75" s="228"/>
      <c r="D75" s="221"/>
      <c r="E75" s="229"/>
      <c r="F75" s="82"/>
      <c r="G75" s="325"/>
      <c r="H75" s="142"/>
      <c r="I75" s="142"/>
      <c r="J75" s="435"/>
      <c r="L75" s="445" t="str">
        <f>VLOOKUP(C74,{"29 - Psychiatrie (Erwachsene)","Einrichtungen";"30 - Kinder- und Jugendpsychiatrie","Einrichtungen";"31 - Psychosomatik","Einrichtungen";0,"Leer"},2,0)</f>
        <v>Leer</v>
      </c>
      <c r="M75" s="445" t="str">
        <f>IF(AND('Angaben KH-Standort'!$D$12&gt;0,C75&lt;&gt;""),"JBJ","Leer")</f>
        <v>Leer</v>
      </c>
      <c r="N75" s="445" t="str">
        <f t="shared" si="7"/>
        <v>Leer</v>
      </c>
      <c r="O75" s="445" t="str">
        <f>VLOOKUP($C75,{"29 - Psychiatrie (Erwachsene)","Psychiatrie";"30 - Kinder- und Jugendpsychiatrie","KJPsychiatrie";"31 - Psychosomatik","Psychosomatik";0,"Leer"},2,0)</f>
        <v>Leer</v>
      </c>
      <c r="P75" s="445">
        <f t="shared" si="2"/>
        <v>0</v>
      </c>
      <c r="Q75" s="445">
        <f>VLOOKUP(C75,{"29 - Psychiatrie (Erwachsene)",1;"30 - Kinder- und Jugendpsychiatrie",1;"31 - Psychosomatik",1;"00 - Bitte eine Fachabteilung auswählen",0;0,0},2,0)</f>
        <v>0</v>
      </c>
      <c r="R75" s="445">
        <f t="shared" si="3"/>
        <v>0</v>
      </c>
      <c r="S75" s="424">
        <f t="shared" si="4"/>
        <v>0</v>
      </c>
      <c r="T75" s="424">
        <f t="shared" si="5"/>
        <v>0</v>
      </c>
      <c r="U75" s="424">
        <f t="shared" si="6"/>
        <v>0</v>
      </c>
    </row>
    <row r="76" spans="2:21" ht="15" customHeight="1" x14ac:dyDescent="0.3">
      <c r="B76" s="70" t="str">
        <f t="shared" si="8"/>
        <v>!!!</v>
      </c>
      <c r="C76" s="228"/>
      <c r="D76" s="221"/>
      <c r="E76" s="229"/>
      <c r="F76" s="82"/>
      <c r="G76" s="325"/>
      <c r="H76" s="142"/>
      <c r="I76" s="142"/>
      <c r="J76" s="435"/>
      <c r="L76" s="445" t="str">
        <f>VLOOKUP(C75,{"29 - Psychiatrie (Erwachsene)","Einrichtungen";"30 - Kinder- und Jugendpsychiatrie","Einrichtungen";"31 - Psychosomatik","Einrichtungen";0,"Leer"},2,0)</f>
        <v>Leer</v>
      </c>
      <c r="M76" s="445" t="str">
        <f>IF(AND('Angaben KH-Standort'!$D$12&gt;0,C76&lt;&gt;""),"JBJ","Leer")</f>
        <v>Leer</v>
      </c>
      <c r="N76" s="445" t="str">
        <f t="shared" si="7"/>
        <v>Leer</v>
      </c>
      <c r="O76" s="445" t="str">
        <f>VLOOKUP($C76,{"29 - Psychiatrie (Erwachsene)","Psychiatrie";"30 - Kinder- und Jugendpsychiatrie","KJPsychiatrie";"31 - Psychosomatik","Psychosomatik";0,"Leer"},2,0)</f>
        <v>Leer</v>
      </c>
      <c r="P76" s="445">
        <f t="shared" si="2"/>
        <v>0</v>
      </c>
      <c r="Q76" s="445">
        <f>VLOOKUP(C76,{"29 - Psychiatrie (Erwachsene)",1;"30 - Kinder- und Jugendpsychiatrie",1;"31 - Psychosomatik",1;"00 - Bitte eine Fachabteilung auswählen",0;0,0},2,0)</f>
        <v>0</v>
      </c>
      <c r="R76" s="445">
        <f t="shared" si="3"/>
        <v>0</v>
      </c>
      <c r="S76" s="424">
        <f t="shared" si="4"/>
        <v>0</v>
      </c>
      <c r="T76" s="424">
        <f t="shared" si="5"/>
        <v>0</v>
      </c>
      <c r="U76" s="424">
        <f t="shared" si="6"/>
        <v>0</v>
      </c>
    </row>
    <row r="77" spans="2:21" ht="15" customHeight="1" x14ac:dyDescent="0.3">
      <c r="B77" s="70" t="str">
        <f t="shared" si="8"/>
        <v>!!!</v>
      </c>
      <c r="C77" s="228"/>
      <c r="D77" s="221"/>
      <c r="E77" s="229"/>
      <c r="F77" s="82"/>
      <c r="G77" s="325"/>
      <c r="H77" s="142"/>
      <c r="I77" s="142"/>
      <c r="J77" s="435"/>
      <c r="L77" s="445" t="str">
        <f>VLOOKUP(C76,{"29 - Psychiatrie (Erwachsene)","Einrichtungen";"30 - Kinder- und Jugendpsychiatrie","Einrichtungen";"31 - Psychosomatik","Einrichtungen";0,"Leer"},2,0)</f>
        <v>Leer</v>
      </c>
      <c r="M77" s="445" t="str">
        <f>IF(AND('Angaben KH-Standort'!$D$12&gt;0,C77&lt;&gt;""),"JBJ","Leer")</f>
        <v>Leer</v>
      </c>
      <c r="N77" s="445" t="str">
        <f t="shared" si="7"/>
        <v>Leer</v>
      </c>
      <c r="O77" s="445" t="str">
        <f>VLOOKUP($C77,{"29 - Psychiatrie (Erwachsene)","Psychiatrie";"30 - Kinder- und Jugendpsychiatrie","KJPsychiatrie";"31 - Psychosomatik","Psychosomatik";0,"Leer"},2,0)</f>
        <v>Leer</v>
      </c>
      <c r="P77" s="445">
        <f t="shared" si="2"/>
        <v>0</v>
      </c>
      <c r="Q77" s="445">
        <f>VLOOKUP(C77,{"29 - Psychiatrie (Erwachsene)",1;"30 - Kinder- und Jugendpsychiatrie",1;"31 - Psychosomatik",1;"00 - Bitte eine Fachabteilung auswählen",0;0,0},2,0)</f>
        <v>0</v>
      </c>
      <c r="R77" s="445">
        <f t="shared" si="3"/>
        <v>0</v>
      </c>
      <c r="S77" s="424">
        <f t="shared" si="4"/>
        <v>0</v>
      </c>
      <c r="T77" s="424">
        <f t="shared" si="5"/>
        <v>0</v>
      </c>
      <c r="U77" s="424">
        <f t="shared" si="6"/>
        <v>0</v>
      </c>
    </row>
    <row r="78" spans="2:21" ht="15" customHeight="1" x14ac:dyDescent="0.3">
      <c r="B78" s="70" t="str">
        <f t="shared" si="8"/>
        <v>!!!</v>
      </c>
      <c r="C78" s="228"/>
      <c r="D78" s="221"/>
      <c r="E78" s="229"/>
      <c r="F78" s="82"/>
      <c r="G78" s="325"/>
      <c r="H78" s="142"/>
      <c r="I78" s="142"/>
      <c r="J78" s="435"/>
      <c r="L78" s="445" t="str">
        <f>VLOOKUP(C77,{"29 - Psychiatrie (Erwachsene)","Einrichtungen";"30 - Kinder- und Jugendpsychiatrie","Einrichtungen";"31 - Psychosomatik","Einrichtungen";0,"Leer"},2,0)</f>
        <v>Leer</v>
      </c>
      <c r="M78" s="445" t="str">
        <f>IF(AND('Angaben KH-Standort'!$D$12&gt;0,C78&lt;&gt;""),"JBJ","Leer")</f>
        <v>Leer</v>
      </c>
      <c r="N78" s="445" t="str">
        <f t="shared" si="7"/>
        <v>Leer</v>
      </c>
      <c r="O78" s="445" t="str">
        <f>VLOOKUP($C78,{"29 - Psychiatrie (Erwachsene)","Psychiatrie";"30 - Kinder- und Jugendpsychiatrie","KJPsychiatrie";"31 - Psychosomatik","Psychosomatik";0,"Leer"},2,0)</f>
        <v>Leer</v>
      </c>
      <c r="P78" s="445">
        <f t="shared" si="2"/>
        <v>0</v>
      </c>
      <c r="Q78" s="445">
        <f>VLOOKUP(C78,{"29 - Psychiatrie (Erwachsene)",1;"30 - Kinder- und Jugendpsychiatrie",1;"31 - Psychosomatik",1;"00 - Bitte eine Fachabteilung auswählen",0;0,0},2,0)</f>
        <v>0</v>
      </c>
      <c r="R78" s="445">
        <f t="shared" si="3"/>
        <v>0</v>
      </c>
      <c r="S78" s="424">
        <f t="shared" si="4"/>
        <v>0</v>
      </c>
      <c r="T78" s="424">
        <f t="shared" si="5"/>
        <v>0</v>
      </c>
      <c r="U78" s="424">
        <f t="shared" si="6"/>
        <v>0</v>
      </c>
    </row>
    <row r="79" spans="2:21" ht="15" customHeight="1" x14ac:dyDescent="0.3">
      <c r="B79" s="70" t="str">
        <f t="shared" si="8"/>
        <v>!!!</v>
      </c>
      <c r="C79" s="228"/>
      <c r="D79" s="221"/>
      <c r="E79" s="229"/>
      <c r="F79" s="82"/>
      <c r="G79" s="325"/>
      <c r="H79" s="142"/>
      <c r="I79" s="142"/>
      <c r="J79" s="435"/>
      <c r="L79" s="445" t="str">
        <f>VLOOKUP(C78,{"29 - Psychiatrie (Erwachsene)","Einrichtungen";"30 - Kinder- und Jugendpsychiatrie","Einrichtungen";"31 - Psychosomatik","Einrichtungen";0,"Leer"},2,0)</f>
        <v>Leer</v>
      </c>
      <c r="M79" s="445" t="str">
        <f>IF(AND('Angaben KH-Standort'!$D$12&gt;0,C79&lt;&gt;""),"JBJ","Leer")</f>
        <v>Leer</v>
      </c>
      <c r="N79" s="445" t="str">
        <f t="shared" si="7"/>
        <v>Leer</v>
      </c>
      <c r="O79" s="445" t="str">
        <f>VLOOKUP($C79,{"29 - Psychiatrie (Erwachsene)","Psychiatrie";"30 - Kinder- und Jugendpsychiatrie","KJPsychiatrie";"31 - Psychosomatik","Psychosomatik";0,"Leer"},2,0)</f>
        <v>Leer</v>
      </c>
      <c r="P79" s="445">
        <f t="shared" si="2"/>
        <v>0</v>
      </c>
      <c r="Q79" s="445">
        <f>VLOOKUP(C79,{"29 - Psychiatrie (Erwachsene)",1;"30 - Kinder- und Jugendpsychiatrie",1;"31 - Psychosomatik",1;"00 - Bitte eine Fachabteilung auswählen",0;0,0},2,0)</f>
        <v>0</v>
      </c>
      <c r="R79" s="445">
        <f t="shared" si="3"/>
        <v>0</v>
      </c>
      <c r="S79" s="424">
        <f t="shared" si="4"/>
        <v>0</v>
      </c>
      <c r="T79" s="424">
        <f t="shared" si="5"/>
        <v>0</v>
      </c>
      <c r="U79" s="424">
        <f t="shared" si="6"/>
        <v>0</v>
      </c>
    </row>
    <row r="80" spans="2:21" ht="15" customHeight="1" x14ac:dyDescent="0.3">
      <c r="B80" s="70" t="str">
        <f t="shared" si="8"/>
        <v>!!!</v>
      </c>
      <c r="C80" s="228"/>
      <c r="D80" s="221"/>
      <c r="E80" s="229"/>
      <c r="F80" s="82"/>
      <c r="G80" s="325"/>
      <c r="H80" s="142"/>
      <c r="I80" s="142"/>
      <c r="J80" s="435"/>
      <c r="L80" s="445" t="str">
        <f>VLOOKUP(C79,{"29 - Psychiatrie (Erwachsene)","Einrichtungen";"30 - Kinder- und Jugendpsychiatrie","Einrichtungen";"31 - Psychosomatik","Einrichtungen";0,"Leer"},2,0)</f>
        <v>Leer</v>
      </c>
      <c r="M80" s="445" t="str">
        <f>IF(AND('Angaben KH-Standort'!$D$12&gt;0,C80&lt;&gt;""),"JBJ","Leer")</f>
        <v>Leer</v>
      </c>
      <c r="N80" s="445" t="str">
        <f t="shared" si="7"/>
        <v>Leer</v>
      </c>
      <c r="O80" s="445" t="str">
        <f>VLOOKUP($C80,{"29 - Psychiatrie (Erwachsene)","Psychiatrie";"30 - Kinder- und Jugendpsychiatrie","KJPsychiatrie";"31 - Psychosomatik","Psychosomatik";0,"Leer"},2,0)</f>
        <v>Leer</v>
      </c>
      <c r="P80" s="445">
        <f t="shared" si="2"/>
        <v>0</v>
      </c>
      <c r="Q80" s="445">
        <f>VLOOKUP(C80,{"29 - Psychiatrie (Erwachsene)",1;"30 - Kinder- und Jugendpsychiatrie",1;"31 - Psychosomatik",1;"00 - Bitte eine Fachabteilung auswählen",0;0,0},2,0)</f>
        <v>0</v>
      </c>
      <c r="R80" s="445">
        <f t="shared" si="3"/>
        <v>0</v>
      </c>
      <c r="S80" s="424">
        <f t="shared" si="4"/>
        <v>0</v>
      </c>
      <c r="T80" s="424">
        <f t="shared" si="5"/>
        <v>0</v>
      </c>
      <c r="U80" s="424">
        <f t="shared" si="6"/>
        <v>0</v>
      </c>
    </row>
    <row r="81" spans="2:21" ht="15" customHeight="1" x14ac:dyDescent="0.3">
      <c r="B81" s="70" t="str">
        <f t="shared" si="8"/>
        <v>!!!</v>
      </c>
      <c r="C81" s="228"/>
      <c r="D81" s="221"/>
      <c r="E81" s="229"/>
      <c r="F81" s="82"/>
      <c r="G81" s="325"/>
      <c r="H81" s="142"/>
      <c r="I81" s="142"/>
      <c r="J81" s="435"/>
      <c r="L81" s="445" t="str">
        <f>VLOOKUP(C80,{"29 - Psychiatrie (Erwachsene)","Einrichtungen";"30 - Kinder- und Jugendpsychiatrie","Einrichtungen";"31 - Psychosomatik","Einrichtungen";0,"Leer"},2,0)</f>
        <v>Leer</v>
      </c>
      <c r="M81" s="445" t="str">
        <f>IF(AND('Angaben KH-Standort'!$D$12&gt;0,C81&lt;&gt;""),"JBJ","Leer")</f>
        <v>Leer</v>
      </c>
      <c r="N81" s="445" t="str">
        <f t="shared" si="7"/>
        <v>Leer</v>
      </c>
      <c r="O81" s="445" t="str">
        <f>VLOOKUP($C81,{"29 - Psychiatrie (Erwachsene)","Psychiatrie";"30 - Kinder- und Jugendpsychiatrie","KJPsychiatrie";"31 - Psychosomatik","Psychosomatik";0,"Leer"},2,0)</f>
        <v>Leer</v>
      </c>
      <c r="P81" s="445">
        <f t="shared" si="2"/>
        <v>0</v>
      </c>
      <c r="Q81" s="445">
        <f>VLOOKUP(C81,{"29 - Psychiatrie (Erwachsene)",1;"30 - Kinder- und Jugendpsychiatrie",1;"31 - Psychosomatik",1;"00 - Bitte eine Fachabteilung auswählen",0;0,0},2,0)</f>
        <v>0</v>
      </c>
      <c r="R81" s="445">
        <f t="shared" si="3"/>
        <v>0</v>
      </c>
      <c r="S81" s="424">
        <f t="shared" si="4"/>
        <v>0</v>
      </c>
      <c r="T81" s="424">
        <f t="shared" si="5"/>
        <v>0</v>
      </c>
      <c r="U81" s="424">
        <f t="shared" si="6"/>
        <v>0</v>
      </c>
    </row>
    <row r="82" spans="2:21" ht="15" customHeight="1" x14ac:dyDescent="0.3">
      <c r="B82" s="70" t="str">
        <f t="shared" si="8"/>
        <v>!!!</v>
      </c>
      <c r="C82" s="228"/>
      <c r="D82" s="221"/>
      <c r="E82" s="229"/>
      <c r="F82" s="82"/>
      <c r="G82" s="325"/>
      <c r="H82" s="142"/>
      <c r="I82" s="142"/>
      <c r="J82" s="435"/>
      <c r="L82" s="445" t="str">
        <f>VLOOKUP(C81,{"29 - Psychiatrie (Erwachsene)","Einrichtungen";"30 - Kinder- und Jugendpsychiatrie","Einrichtungen";"31 - Psychosomatik","Einrichtungen";0,"Leer"},2,0)</f>
        <v>Leer</v>
      </c>
      <c r="M82" s="445" t="str">
        <f>IF(AND('Angaben KH-Standort'!$D$12&gt;0,C82&lt;&gt;""),"JBJ","Leer")</f>
        <v>Leer</v>
      </c>
      <c r="N82" s="445" t="str">
        <f t="shared" si="7"/>
        <v>Leer</v>
      </c>
      <c r="O82" s="445" t="str">
        <f>VLOOKUP($C82,{"29 - Psychiatrie (Erwachsene)","Psychiatrie";"30 - Kinder- und Jugendpsychiatrie","KJPsychiatrie";"31 - Psychosomatik","Psychosomatik";0,"Leer"},2,0)</f>
        <v>Leer</v>
      </c>
      <c r="P82" s="445">
        <f t="shared" si="2"/>
        <v>0</v>
      </c>
      <c r="Q82" s="445">
        <f>VLOOKUP(C82,{"29 - Psychiatrie (Erwachsene)",1;"30 - Kinder- und Jugendpsychiatrie",1;"31 - Psychosomatik",1;"00 - Bitte eine Fachabteilung auswählen",0;0,0},2,0)</f>
        <v>0</v>
      </c>
      <c r="R82" s="445">
        <f t="shared" si="3"/>
        <v>0</v>
      </c>
      <c r="S82" s="424">
        <f t="shared" si="4"/>
        <v>0</v>
      </c>
      <c r="T82" s="424">
        <f t="shared" si="5"/>
        <v>0</v>
      </c>
      <c r="U82" s="424">
        <f t="shared" si="6"/>
        <v>0</v>
      </c>
    </row>
    <row r="83" spans="2:21" ht="15" customHeight="1" x14ac:dyDescent="0.3">
      <c r="B83" s="70" t="str">
        <f t="shared" si="8"/>
        <v>!!!</v>
      </c>
      <c r="C83" s="228"/>
      <c r="D83" s="221"/>
      <c r="E83" s="229"/>
      <c r="F83" s="82"/>
      <c r="G83" s="325"/>
      <c r="H83" s="142"/>
      <c r="I83" s="142"/>
      <c r="J83" s="435"/>
      <c r="L83" s="445" t="str">
        <f>VLOOKUP(C82,{"29 - Psychiatrie (Erwachsene)","Einrichtungen";"30 - Kinder- und Jugendpsychiatrie","Einrichtungen";"31 - Psychosomatik","Einrichtungen";0,"Leer"},2,0)</f>
        <v>Leer</v>
      </c>
      <c r="M83" s="445" t="str">
        <f>IF(AND('Angaben KH-Standort'!$D$12&gt;0,C83&lt;&gt;""),"JBJ","Leer")</f>
        <v>Leer</v>
      </c>
      <c r="N83" s="445" t="str">
        <f t="shared" si="7"/>
        <v>Leer</v>
      </c>
      <c r="O83" s="445" t="str">
        <f>VLOOKUP($C83,{"29 - Psychiatrie (Erwachsene)","Psychiatrie";"30 - Kinder- und Jugendpsychiatrie","KJPsychiatrie";"31 - Psychosomatik","Psychosomatik";0,"Leer"},2,0)</f>
        <v>Leer</v>
      </c>
      <c r="P83" s="445">
        <f t="shared" si="2"/>
        <v>0</v>
      </c>
      <c r="Q83" s="445">
        <f>VLOOKUP(C83,{"29 - Psychiatrie (Erwachsene)",1;"30 - Kinder- und Jugendpsychiatrie",1;"31 - Psychosomatik",1;"00 - Bitte eine Fachabteilung auswählen",0;0,0},2,0)</f>
        <v>0</v>
      </c>
      <c r="R83" s="445">
        <f t="shared" si="3"/>
        <v>0</v>
      </c>
      <c r="S83" s="424">
        <f t="shared" si="4"/>
        <v>0</v>
      </c>
      <c r="T83" s="424">
        <f t="shared" si="5"/>
        <v>0</v>
      </c>
      <c r="U83" s="424">
        <f t="shared" si="6"/>
        <v>0</v>
      </c>
    </row>
    <row r="84" spans="2:21" ht="15" customHeight="1" x14ac:dyDescent="0.3">
      <c r="B84" s="70" t="str">
        <f t="shared" si="8"/>
        <v>!!!</v>
      </c>
      <c r="C84" s="228"/>
      <c r="D84" s="221"/>
      <c r="E84" s="229"/>
      <c r="F84" s="82"/>
      <c r="G84" s="325"/>
      <c r="H84" s="142"/>
      <c r="I84" s="142"/>
      <c r="J84" s="435"/>
      <c r="L84" s="445" t="str">
        <f>VLOOKUP(C83,{"29 - Psychiatrie (Erwachsene)","Einrichtungen";"30 - Kinder- und Jugendpsychiatrie","Einrichtungen";"31 - Psychosomatik","Einrichtungen";0,"Leer"},2,0)</f>
        <v>Leer</v>
      </c>
      <c r="M84" s="445" t="str">
        <f>IF(AND('Angaben KH-Standort'!$D$12&gt;0,C84&lt;&gt;""),"JBJ","Leer")</f>
        <v>Leer</v>
      </c>
      <c r="N84" s="445" t="str">
        <f t="shared" si="7"/>
        <v>Leer</v>
      </c>
      <c r="O84" s="445" t="str">
        <f>VLOOKUP($C84,{"29 - Psychiatrie (Erwachsene)","Psychiatrie";"30 - Kinder- und Jugendpsychiatrie","KJPsychiatrie";"31 - Psychosomatik","Psychosomatik";0,"Leer"},2,0)</f>
        <v>Leer</v>
      </c>
      <c r="P84" s="445">
        <f t="shared" si="2"/>
        <v>0</v>
      </c>
      <c r="Q84" s="445">
        <f>VLOOKUP(C84,{"29 - Psychiatrie (Erwachsene)",1;"30 - Kinder- und Jugendpsychiatrie",1;"31 - Psychosomatik",1;"00 - Bitte eine Fachabteilung auswählen",0;0,0},2,0)</f>
        <v>0</v>
      </c>
      <c r="R84" s="445">
        <f t="shared" si="3"/>
        <v>0</v>
      </c>
      <c r="S84" s="424">
        <f t="shared" si="4"/>
        <v>0</v>
      </c>
      <c r="T84" s="424">
        <f t="shared" si="5"/>
        <v>0</v>
      </c>
      <c r="U84" s="424">
        <f t="shared" si="6"/>
        <v>0</v>
      </c>
    </row>
    <row r="85" spans="2:21" ht="15" customHeight="1" x14ac:dyDescent="0.3">
      <c r="B85" s="70" t="str">
        <f t="shared" si="8"/>
        <v>!!!</v>
      </c>
      <c r="C85" s="228"/>
      <c r="D85" s="221"/>
      <c r="E85" s="229"/>
      <c r="F85" s="82"/>
      <c r="G85" s="325"/>
      <c r="H85" s="142"/>
      <c r="I85" s="142"/>
      <c r="J85" s="435"/>
      <c r="L85" s="445" t="str">
        <f>VLOOKUP(C84,{"29 - Psychiatrie (Erwachsene)","Einrichtungen";"30 - Kinder- und Jugendpsychiatrie","Einrichtungen";"31 - Psychosomatik","Einrichtungen";0,"Leer"},2,0)</f>
        <v>Leer</v>
      </c>
      <c r="M85" s="445" t="str">
        <f>IF(AND('Angaben KH-Standort'!$D$12&gt;0,C85&lt;&gt;""),"JBJ","Leer")</f>
        <v>Leer</v>
      </c>
      <c r="N85" s="445" t="str">
        <f t="shared" si="7"/>
        <v>Leer</v>
      </c>
      <c r="O85" s="445" t="str">
        <f>VLOOKUP($C85,{"29 - Psychiatrie (Erwachsene)","Psychiatrie";"30 - Kinder- und Jugendpsychiatrie","KJPsychiatrie";"31 - Psychosomatik","Psychosomatik";0,"Leer"},2,0)</f>
        <v>Leer</v>
      </c>
      <c r="P85" s="445">
        <f t="shared" si="2"/>
        <v>0</v>
      </c>
      <c r="Q85" s="445">
        <f>VLOOKUP(C85,{"29 - Psychiatrie (Erwachsene)",1;"30 - Kinder- und Jugendpsychiatrie",1;"31 - Psychosomatik",1;"00 - Bitte eine Fachabteilung auswählen",0;0,0},2,0)</f>
        <v>0</v>
      </c>
      <c r="R85" s="445">
        <f t="shared" si="3"/>
        <v>0</v>
      </c>
      <c r="S85" s="424">
        <f t="shared" si="4"/>
        <v>0</v>
      </c>
      <c r="T85" s="424">
        <f t="shared" si="5"/>
        <v>0</v>
      </c>
      <c r="U85" s="424">
        <f t="shared" si="6"/>
        <v>0</v>
      </c>
    </row>
    <row r="86" spans="2:21" ht="15" customHeight="1" x14ac:dyDescent="0.3">
      <c r="B86" s="70" t="str">
        <f t="shared" si="8"/>
        <v>!!!</v>
      </c>
      <c r="C86" s="228"/>
      <c r="D86" s="221"/>
      <c r="E86" s="229"/>
      <c r="F86" s="82"/>
      <c r="G86" s="325"/>
      <c r="H86" s="142"/>
      <c r="I86" s="142"/>
      <c r="J86" s="435"/>
      <c r="L86" s="445" t="str">
        <f>VLOOKUP(C85,{"29 - Psychiatrie (Erwachsene)","Einrichtungen";"30 - Kinder- und Jugendpsychiatrie","Einrichtungen";"31 - Psychosomatik","Einrichtungen";0,"Leer"},2,0)</f>
        <v>Leer</v>
      </c>
      <c r="M86" s="445" t="str">
        <f>IF(AND('Angaben KH-Standort'!$D$12&gt;0,C86&lt;&gt;""),"JBJ","Leer")</f>
        <v>Leer</v>
      </c>
      <c r="N86" s="445" t="str">
        <f t="shared" si="7"/>
        <v>Leer</v>
      </c>
      <c r="O86" s="445" t="str">
        <f>VLOOKUP($C86,{"29 - Psychiatrie (Erwachsene)","Psychiatrie";"30 - Kinder- und Jugendpsychiatrie","KJPsychiatrie";"31 - Psychosomatik","Psychosomatik";0,"Leer"},2,0)</f>
        <v>Leer</v>
      </c>
      <c r="P86" s="445">
        <f t="shared" si="2"/>
        <v>0</v>
      </c>
      <c r="Q86" s="445">
        <f>VLOOKUP(C86,{"29 - Psychiatrie (Erwachsene)",1;"30 - Kinder- und Jugendpsychiatrie",1;"31 - Psychosomatik",1;"00 - Bitte eine Fachabteilung auswählen",0;0,0},2,0)</f>
        <v>0</v>
      </c>
      <c r="R86" s="445">
        <f t="shared" si="3"/>
        <v>0</v>
      </c>
      <c r="S86" s="424">
        <f t="shared" si="4"/>
        <v>0</v>
      </c>
      <c r="T86" s="424">
        <f t="shared" si="5"/>
        <v>0</v>
      </c>
      <c r="U86" s="424">
        <f t="shared" si="6"/>
        <v>0</v>
      </c>
    </row>
    <row r="87" spans="2:21" ht="15" customHeight="1" x14ac:dyDescent="0.3">
      <c r="B87" s="70" t="str">
        <f t="shared" si="8"/>
        <v>!!!</v>
      </c>
      <c r="C87" s="228"/>
      <c r="D87" s="221"/>
      <c r="E87" s="229"/>
      <c r="F87" s="82"/>
      <c r="G87" s="325"/>
      <c r="H87" s="142"/>
      <c r="I87" s="142"/>
      <c r="J87" s="435"/>
      <c r="L87" s="445" t="str">
        <f>VLOOKUP(C86,{"29 - Psychiatrie (Erwachsene)","Einrichtungen";"30 - Kinder- und Jugendpsychiatrie","Einrichtungen";"31 - Psychosomatik","Einrichtungen";0,"Leer"},2,0)</f>
        <v>Leer</v>
      </c>
      <c r="M87" s="445" t="str">
        <f>IF(AND('Angaben KH-Standort'!$D$12&gt;0,C87&lt;&gt;""),"JBJ","Leer")</f>
        <v>Leer</v>
      </c>
      <c r="N87" s="445" t="str">
        <f t="shared" si="7"/>
        <v>Leer</v>
      </c>
      <c r="O87" s="445" t="str">
        <f>VLOOKUP($C87,{"29 - Psychiatrie (Erwachsene)","Psychiatrie";"30 - Kinder- und Jugendpsychiatrie","KJPsychiatrie";"31 - Psychosomatik","Psychosomatik";0,"Leer"},2,0)</f>
        <v>Leer</v>
      </c>
      <c r="P87" s="445">
        <f t="shared" ref="P87:P150" si="9">IF(LEN(B87)&gt;0,0,1)</f>
        <v>0</v>
      </c>
      <c r="Q87" s="445">
        <f>VLOOKUP(C87,{"29 - Psychiatrie (Erwachsene)",1;"30 - Kinder- und Jugendpsychiatrie",1;"31 - Psychosomatik",1;"00 - Bitte eine Fachabteilung auswählen",0;0,0},2,0)</f>
        <v>0</v>
      </c>
      <c r="R87" s="445">
        <f t="shared" ref="R87:R150" si="10">IF(LEN(D87)&gt;0,1,0)</f>
        <v>0</v>
      </c>
      <c r="S87" s="424">
        <f t="shared" ref="S87:S150" si="11">IF(LEN(E87)&gt;0,1,0)</f>
        <v>0</v>
      </c>
      <c r="T87" s="424">
        <f t="shared" ref="T87:T150" si="12">IF(LEN(F87)&gt;0,1,0)</f>
        <v>0</v>
      </c>
      <c r="U87" s="424">
        <f t="shared" ref="U87:U150" si="13">IF(LEN(G87)&gt;0,1,0)</f>
        <v>0</v>
      </c>
    </row>
    <row r="88" spans="2:21" ht="15" customHeight="1" x14ac:dyDescent="0.3">
      <c r="B88" s="70" t="str">
        <f t="shared" si="8"/>
        <v>!!!</v>
      </c>
      <c r="C88" s="228"/>
      <c r="D88" s="221"/>
      <c r="E88" s="229"/>
      <c r="F88" s="82"/>
      <c r="G88" s="325"/>
      <c r="H88" s="142"/>
      <c r="I88" s="142"/>
      <c r="J88" s="435"/>
      <c r="L88" s="445" t="str">
        <f>VLOOKUP(C87,{"29 - Psychiatrie (Erwachsene)","Einrichtungen";"30 - Kinder- und Jugendpsychiatrie","Einrichtungen";"31 - Psychosomatik","Einrichtungen";0,"Leer"},2,0)</f>
        <v>Leer</v>
      </c>
      <c r="M88" s="445" t="str">
        <f>IF(AND('Angaben KH-Standort'!$D$12&gt;0,C88&lt;&gt;""),"JBJ","Leer")</f>
        <v>Leer</v>
      </c>
      <c r="N88" s="445" t="str">
        <f t="shared" ref="N88:N151" si="14">IF(D88=2023,O88&amp;23,O88)</f>
        <v>Leer</v>
      </c>
      <c r="O88" s="445" t="str">
        <f>VLOOKUP($C88,{"29 - Psychiatrie (Erwachsene)","Psychiatrie";"30 - Kinder- und Jugendpsychiatrie","KJPsychiatrie";"31 - Psychosomatik","Psychosomatik";0,"Leer"},2,0)</f>
        <v>Leer</v>
      </c>
      <c r="P88" s="445">
        <f t="shared" si="9"/>
        <v>0</v>
      </c>
      <c r="Q88" s="445">
        <f>VLOOKUP(C88,{"29 - Psychiatrie (Erwachsene)",1;"30 - Kinder- und Jugendpsychiatrie",1;"31 - Psychosomatik",1;"00 - Bitte eine Fachabteilung auswählen",0;0,0},2,0)</f>
        <v>0</v>
      </c>
      <c r="R88" s="445">
        <f t="shared" si="10"/>
        <v>0</v>
      </c>
      <c r="S88" s="424">
        <f t="shared" si="11"/>
        <v>0</v>
      </c>
      <c r="T88" s="424">
        <f t="shared" si="12"/>
        <v>0</v>
      </c>
      <c r="U88" s="424">
        <f t="shared" si="13"/>
        <v>0</v>
      </c>
    </row>
    <row r="89" spans="2:21" ht="15" customHeight="1" x14ac:dyDescent="0.3">
      <c r="B89" s="70" t="str">
        <f t="shared" si="8"/>
        <v>!!!</v>
      </c>
      <c r="C89" s="228"/>
      <c r="D89" s="221"/>
      <c r="E89" s="229"/>
      <c r="F89" s="82"/>
      <c r="G89" s="325"/>
      <c r="H89" s="142"/>
      <c r="I89" s="142"/>
      <c r="J89" s="435"/>
      <c r="L89" s="445" t="str">
        <f>VLOOKUP(C88,{"29 - Psychiatrie (Erwachsene)","Einrichtungen";"30 - Kinder- und Jugendpsychiatrie","Einrichtungen";"31 - Psychosomatik","Einrichtungen";0,"Leer"},2,0)</f>
        <v>Leer</v>
      </c>
      <c r="M89" s="445" t="str">
        <f>IF(AND('Angaben KH-Standort'!$D$12&gt;0,C89&lt;&gt;""),"JBJ","Leer")</f>
        <v>Leer</v>
      </c>
      <c r="N89" s="445" t="str">
        <f t="shared" si="14"/>
        <v>Leer</v>
      </c>
      <c r="O89" s="445" t="str">
        <f>VLOOKUP($C89,{"29 - Psychiatrie (Erwachsene)","Psychiatrie";"30 - Kinder- und Jugendpsychiatrie","KJPsychiatrie";"31 - Psychosomatik","Psychosomatik";0,"Leer"},2,0)</f>
        <v>Leer</v>
      </c>
      <c r="P89" s="445">
        <f t="shared" si="9"/>
        <v>0</v>
      </c>
      <c r="Q89" s="445">
        <f>VLOOKUP(C89,{"29 - Psychiatrie (Erwachsene)",1;"30 - Kinder- und Jugendpsychiatrie",1;"31 - Psychosomatik",1;"00 - Bitte eine Fachabteilung auswählen",0;0,0},2,0)</f>
        <v>0</v>
      </c>
      <c r="R89" s="445">
        <f t="shared" si="10"/>
        <v>0</v>
      </c>
      <c r="S89" s="424">
        <f t="shared" si="11"/>
        <v>0</v>
      </c>
      <c r="T89" s="424">
        <f t="shared" si="12"/>
        <v>0</v>
      </c>
      <c r="U89" s="424">
        <f t="shared" si="13"/>
        <v>0</v>
      </c>
    </row>
    <row r="90" spans="2:21" ht="15" customHeight="1" x14ac:dyDescent="0.3">
      <c r="B90" s="70" t="str">
        <f t="shared" si="8"/>
        <v>!!!</v>
      </c>
      <c r="C90" s="228"/>
      <c r="D90" s="221"/>
      <c r="E90" s="229"/>
      <c r="F90" s="82"/>
      <c r="G90" s="325"/>
      <c r="H90" s="142"/>
      <c r="I90" s="142"/>
      <c r="J90" s="435"/>
      <c r="L90" s="445" t="str">
        <f>VLOOKUP(C89,{"29 - Psychiatrie (Erwachsene)","Einrichtungen";"30 - Kinder- und Jugendpsychiatrie","Einrichtungen";"31 - Psychosomatik","Einrichtungen";0,"Leer"},2,0)</f>
        <v>Leer</v>
      </c>
      <c r="M90" s="445" t="str">
        <f>IF(AND('Angaben KH-Standort'!$D$12&gt;0,C90&lt;&gt;""),"JBJ","Leer")</f>
        <v>Leer</v>
      </c>
      <c r="N90" s="445" t="str">
        <f t="shared" si="14"/>
        <v>Leer</v>
      </c>
      <c r="O90" s="445" t="str">
        <f>VLOOKUP($C90,{"29 - Psychiatrie (Erwachsene)","Psychiatrie";"30 - Kinder- und Jugendpsychiatrie","KJPsychiatrie";"31 - Psychosomatik","Psychosomatik";0,"Leer"},2,0)</f>
        <v>Leer</v>
      </c>
      <c r="P90" s="445">
        <f t="shared" si="9"/>
        <v>0</v>
      </c>
      <c r="Q90" s="445">
        <f>VLOOKUP(C90,{"29 - Psychiatrie (Erwachsene)",1;"30 - Kinder- und Jugendpsychiatrie",1;"31 - Psychosomatik",1;"00 - Bitte eine Fachabteilung auswählen",0;0,0},2,0)</f>
        <v>0</v>
      </c>
      <c r="R90" s="445">
        <f t="shared" si="10"/>
        <v>0</v>
      </c>
      <c r="S90" s="424">
        <f t="shared" si="11"/>
        <v>0</v>
      </c>
      <c r="T90" s="424">
        <f t="shared" si="12"/>
        <v>0</v>
      </c>
      <c r="U90" s="424">
        <f t="shared" si="13"/>
        <v>0</v>
      </c>
    </row>
    <row r="91" spans="2:21" ht="15" customHeight="1" x14ac:dyDescent="0.3">
      <c r="B91" s="70" t="str">
        <f t="shared" si="8"/>
        <v>!!!</v>
      </c>
      <c r="C91" s="228"/>
      <c r="D91" s="221"/>
      <c r="E91" s="229"/>
      <c r="F91" s="82"/>
      <c r="G91" s="325"/>
      <c r="H91" s="142"/>
      <c r="I91" s="142"/>
      <c r="J91" s="435"/>
      <c r="L91" s="445" t="str">
        <f>VLOOKUP(C90,{"29 - Psychiatrie (Erwachsene)","Einrichtungen";"30 - Kinder- und Jugendpsychiatrie","Einrichtungen";"31 - Psychosomatik","Einrichtungen";0,"Leer"},2,0)</f>
        <v>Leer</v>
      </c>
      <c r="M91" s="445" t="str">
        <f>IF(AND('Angaben KH-Standort'!$D$12&gt;0,C91&lt;&gt;""),"JBJ","Leer")</f>
        <v>Leer</v>
      </c>
      <c r="N91" s="445" t="str">
        <f t="shared" si="14"/>
        <v>Leer</v>
      </c>
      <c r="O91" s="445" t="str">
        <f>VLOOKUP($C91,{"29 - Psychiatrie (Erwachsene)","Psychiatrie";"30 - Kinder- und Jugendpsychiatrie","KJPsychiatrie";"31 - Psychosomatik","Psychosomatik";0,"Leer"},2,0)</f>
        <v>Leer</v>
      </c>
      <c r="P91" s="445">
        <f t="shared" si="9"/>
        <v>0</v>
      </c>
      <c r="Q91" s="445">
        <f>VLOOKUP(C91,{"29 - Psychiatrie (Erwachsene)",1;"30 - Kinder- und Jugendpsychiatrie",1;"31 - Psychosomatik",1;"00 - Bitte eine Fachabteilung auswählen",0;0,0},2,0)</f>
        <v>0</v>
      </c>
      <c r="R91" s="445">
        <f t="shared" si="10"/>
        <v>0</v>
      </c>
      <c r="S91" s="424">
        <f t="shared" si="11"/>
        <v>0</v>
      </c>
      <c r="T91" s="424">
        <f t="shared" si="12"/>
        <v>0</v>
      </c>
      <c r="U91" s="424">
        <f t="shared" si="13"/>
        <v>0</v>
      </c>
    </row>
    <row r="92" spans="2:21" ht="15" customHeight="1" x14ac:dyDescent="0.3">
      <c r="B92" s="70" t="str">
        <f t="shared" si="8"/>
        <v>!!!</v>
      </c>
      <c r="C92" s="228"/>
      <c r="D92" s="221"/>
      <c r="E92" s="229"/>
      <c r="F92" s="82"/>
      <c r="G92" s="325"/>
      <c r="H92" s="142"/>
      <c r="I92" s="142"/>
      <c r="J92" s="435"/>
      <c r="L92" s="445" t="str">
        <f>VLOOKUP(C91,{"29 - Psychiatrie (Erwachsene)","Einrichtungen";"30 - Kinder- und Jugendpsychiatrie","Einrichtungen";"31 - Psychosomatik","Einrichtungen";0,"Leer"},2,0)</f>
        <v>Leer</v>
      </c>
      <c r="M92" s="445" t="str">
        <f>IF(AND('Angaben KH-Standort'!$D$12&gt;0,C92&lt;&gt;""),"JBJ","Leer")</f>
        <v>Leer</v>
      </c>
      <c r="N92" s="445" t="str">
        <f t="shared" si="14"/>
        <v>Leer</v>
      </c>
      <c r="O92" s="445" t="str">
        <f>VLOOKUP($C92,{"29 - Psychiatrie (Erwachsene)","Psychiatrie";"30 - Kinder- und Jugendpsychiatrie","KJPsychiatrie";"31 - Psychosomatik","Psychosomatik";0,"Leer"},2,0)</f>
        <v>Leer</v>
      </c>
      <c r="P92" s="445">
        <f t="shared" si="9"/>
        <v>0</v>
      </c>
      <c r="Q92" s="445">
        <f>VLOOKUP(C92,{"29 - Psychiatrie (Erwachsene)",1;"30 - Kinder- und Jugendpsychiatrie",1;"31 - Psychosomatik",1;"00 - Bitte eine Fachabteilung auswählen",0;0,0},2,0)</f>
        <v>0</v>
      </c>
      <c r="R92" s="445">
        <f t="shared" si="10"/>
        <v>0</v>
      </c>
      <c r="S92" s="424">
        <f t="shared" si="11"/>
        <v>0</v>
      </c>
      <c r="T92" s="424">
        <f t="shared" si="12"/>
        <v>0</v>
      </c>
      <c r="U92" s="424">
        <f t="shared" si="13"/>
        <v>0</v>
      </c>
    </row>
    <row r="93" spans="2:21" ht="15" customHeight="1" x14ac:dyDescent="0.3">
      <c r="B93" s="70" t="str">
        <f t="shared" si="8"/>
        <v>!!!</v>
      </c>
      <c r="C93" s="228"/>
      <c r="D93" s="221"/>
      <c r="E93" s="229"/>
      <c r="F93" s="82"/>
      <c r="G93" s="325"/>
      <c r="H93" s="38"/>
      <c r="I93" s="38"/>
      <c r="J93" s="435"/>
      <c r="L93" s="445" t="str">
        <f>VLOOKUP(C92,{"29 - Psychiatrie (Erwachsene)","Einrichtungen";"30 - Kinder- und Jugendpsychiatrie","Einrichtungen";"31 - Psychosomatik","Einrichtungen";0,"Leer"},2,0)</f>
        <v>Leer</v>
      </c>
      <c r="M93" s="445" t="str">
        <f>IF(AND('Angaben KH-Standort'!$D$12&gt;0,C93&lt;&gt;""),"JBJ","Leer")</f>
        <v>Leer</v>
      </c>
      <c r="N93" s="445" t="str">
        <f t="shared" si="14"/>
        <v>Leer</v>
      </c>
      <c r="O93" s="445" t="str">
        <f>VLOOKUP($C93,{"29 - Psychiatrie (Erwachsene)","Psychiatrie";"30 - Kinder- und Jugendpsychiatrie","KJPsychiatrie";"31 - Psychosomatik","Psychosomatik";0,"Leer"},2,0)</f>
        <v>Leer</v>
      </c>
      <c r="P93" s="445">
        <f t="shared" si="9"/>
        <v>0</v>
      </c>
      <c r="Q93" s="445">
        <f>VLOOKUP(C93,{"29 - Psychiatrie (Erwachsene)",1;"30 - Kinder- und Jugendpsychiatrie",1;"31 - Psychosomatik",1;"00 - Bitte eine Fachabteilung auswählen",0;0,0},2,0)</f>
        <v>0</v>
      </c>
      <c r="R93" s="445">
        <f t="shared" si="10"/>
        <v>0</v>
      </c>
      <c r="S93" s="424">
        <f t="shared" si="11"/>
        <v>0</v>
      </c>
      <c r="T93" s="424">
        <f t="shared" si="12"/>
        <v>0</v>
      </c>
      <c r="U93" s="424">
        <f t="shared" si="13"/>
        <v>0</v>
      </c>
    </row>
    <row r="94" spans="2:21" ht="15" customHeight="1" x14ac:dyDescent="0.3">
      <c r="B94" s="70" t="str">
        <f t="shared" ref="B94:B157" si="15">IF(SUM(Q94:U94)&lt;5,"!!!","")</f>
        <v>!!!</v>
      </c>
      <c r="C94" s="228"/>
      <c r="D94" s="221"/>
      <c r="E94" s="229"/>
      <c r="F94" s="82"/>
      <c r="G94" s="325"/>
      <c r="H94" s="38"/>
      <c r="I94" s="38"/>
      <c r="J94" s="435"/>
      <c r="L94" s="445" t="str">
        <f>VLOOKUP(C93,{"29 - Psychiatrie (Erwachsene)","Einrichtungen";"30 - Kinder- und Jugendpsychiatrie","Einrichtungen";"31 - Psychosomatik","Einrichtungen";0,"Leer"},2,0)</f>
        <v>Leer</v>
      </c>
      <c r="M94" s="445" t="str">
        <f>IF(AND('Angaben KH-Standort'!$D$12&gt;0,C94&lt;&gt;""),"JBJ","Leer")</f>
        <v>Leer</v>
      </c>
      <c r="N94" s="445" t="str">
        <f t="shared" si="14"/>
        <v>Leer</v>
      </c>
      <c r="O94" s="445" t="str">
        <f>VLOOKUP($C94,{"29 - Psychiatrie (Erwachsene)","Psychiatrie";"30 - Kinder- und Jugendpsychiatrie","KJPsychiatrie";"31 - Psychosomatik","Psychosomatik";0,"Leer"},2,0)</f>
        <v>Leer</v>
      </c>
      <c r="P94" s="445">
        <f t="shared" si="9"/>
        <v>0</v>
      </c>
      <c r="Q94" s="445">
        <f>VLOOKUP(C94,{"29 - Psychiatrie (Erwachsene)",1;"30 - Kinder- und Jugendpsychiatrie",1;"31 - Psychosomatik",1;"00 - Bitte eine Fachabteilung auswählen",0;0,0},2,0)</f>
        <v>0</v>
      </c>
      <c r="R94" s="445">
        <f t="shared" si="10"/>
        <v>0</v>
      </c>
      <c r="S94" s="424">
        <f t="shared" si="11"/>
        <v>0</v>
      </c>
      <c r="T94" s="424">
        <f t="shared" si="12"/>
        <v>0</v>
      </c>
      <c r="U94" s="424">
        <f t="shared" si="13"/>
        <v>0</v>
      </c>
    </row>
    <row r="95" spans="2:21" ht="15" customHeight="1" x14ac:dyDescent="0.3">
      <c r="B95" s="70" t="str">
        <f t="shared" si="15"/>
        <v>!!!</v>
      </c>
      <c r="C95" s="228"/>
      <c r="D95" s="221"/>
      <c r="E95" s="229"/>
      <c r="F95" s="82"/>
      <c r="G95" s="325"/>
      <c r="H95" s="38"/>
      <c r="I95" s="38"/>
      <c r="J95" s="435"/>
      <c r="L95" s="445" t="str">
        <f>VLOOKUP(C94,{"29 - Psychiatrie (Erwachsene)","Einrichtungen";"30 - Kinder- und Jugendpsychiatrie","Einrichtungen";"31 - Psychosomatik","Einrichtungen";0,"Leer"},2,0)</f>
        <v>Leer</v>
      </c>
      <c r="M95" s="445" t="str">
        <f>IF(AND('Angaben KH-Standort'!$D$12&gt;0,C95&lt;&gt;""),"JBJ","Leer")</f>
        <v>Leer</v>
      </c>
      <c r="N95" s="445" t="str">
        <f t="shared" si="14"/>
        <v>Leer</v>
      </c>
      <c r="O95" s="445" t="str">
        <f>VLOOKUP($C95,{"29 - Psychiatrie (Erwachsene)","Psychiatrie";"30 - Kinder- und Jugendpsychiatrie","KJPsychiatrie";"31 - Psychosomatik","Psychosomatik";0,"Leer"},2,0)</f>
        <v>Leer</v>
      </c>
      <c r="P95" s="445">
        <f t="shared" si="9"/>
        <v>0</v>
      </c>
      <c r="Q95" s="445">
        <f>VLOOKUP(C95,{"29 - Psychiatrie (Erwachsene)",1;"30 - Kinder- und Jugendpsychiatrie",1;"31 - Psychosomatik",1;"00 - Bitte eine Fachabteilung auswählen",0;0,0},2,0)</f>
        <v>0</v>
      </c>
      <c r="R95" s="445">
        <f t="shared" si="10"/>
        <v>0</v>
      </c>
      <c r="S95" s="424">
        <f t="shared" si="11"/>
        <v>0</v>
      </c>
      <c r="T95" s="424">
        <f t="shared" si="12"/>
        <v>0</v>
      </c>
      <c r="U95" s="424">
        <f t="shared" si="13"/>
        <v>0</v>
      </c>
    </row>
    <row r="96" spans="2:21" ht="15" customHeight="1" x14ac:dyDescent="0.3">
      <c r="B96" s="70" t="str">
        <f t="shared" si="15"/>
        <v>!!!</v>
      </c>
      <c r="C96" s="228"/>
      <c r="D96" s="221"/>
      <c r="E96" s="229"/>
      <c r="F96" s="82"/>
      <c r="G96" s="325"/>
      <c r="H96" s="38"/>
      <c r="I96" s="38"/>
      <c r="J96" s="435"/>
      <c r="L96" s="445" t="str">
        <f>VLOOKUP(C95,{"29 - Psychiatrie (Erwachsene)","Einrichtungen";"30 - Kinder- und Jugendpsychiatrie","Einrichtungen";"31 - Psychosomatik","Einrichtungen";0,"Leer"},2,0)</f>
        <v>Leer</v>
      </c>
      <c r="M96" s="445" t="str">
        <f>IF(AND('Angaben KH-Standort'!$D$12&gt;0,C96&lt;&gt;""),"JBJ","Leer")</f>
        <v>Leer</v>
      </c>
      <c r="N96" s="445" t="str">
        <f t="shared" si="14"/>
        <v>Leer</v>
      </c>
      <c r="O96" s="445" t="str">
        <f>VLOOKUP($C96,{"29 - Psychiatrie (Erwachsene)","Psychiatrie";"30 - Kinder- und Jugendpsychiatrie","KJPsychiatrie";"31 - Psychosomatik","Psychosomatik";0,"Leer"},2,0)</f>
        <v>Leer</v>
      </c>
      <c r="P96" s="445">
        <f t="shared" si="9"/>
        <v>0</v>
      </c>
      <c r="Q96" s="445">
        <f>VLOOKUP(C96,{"29 - Psychiatrie (Erwachsene)",1;"30 - Kinder- und Jugendpsychiatrie",1;"31 - Psychosomatik",1;"00 - Bitte eine Fachabteilung auswählen",0;0,0},2,0)</f>
        <v>0</v>
      </c>
      <c r="R96" s="445">
        <f t="shared" si="10"/>
        <v>0</v>
      </c>
      <c r="S96" s="424">
        <f t="shared" si="11"/>
        <v>0</v>
      </c>
      <c r="T96" s="424">
        <f t="shared" si="12"/>
        <v>0</v>
      </c>
      <c r="U96" s="424">
        <f t="shared" si="13"/>
        <v>0</v>
      </c>
    </row>
    <row r="97" spans="2:21" ht="15" customHeight="1" x14ac:dyDescent="0.3">
      <c r="B97" s="70" t="str">
        <f t="shared" si="15"/>
        <v>!!!</v>
      </c>
      <c r="C97" s="228"/>
      <c r="D97" s="221"/>
      <c r="E97" s="229"/>
      <c r="F97" s="82"/>
      <c r="G97" s="325"/>
      <c r="H97" s="38"/>
      <c r="I97" s="38"/>
      <c r="J97" s="435"/>
      <c r="L97" s="445" t="str">
        <f>VLOOKUP(C96,{"29 - Psychiatrie (Erwachsene)","Einrichtungen";"30 - Kinder- und Jugendpsychiatrie","Einrichtungen";"31 - Psychosomatik","Einrichtungen";0,"Leer"},2,0)</f>
        <v>Leer</v>
      </c>
      <c r="M97" s="445" t="str">
        <f>IF(AND('Angaben KH-Standort'!$D$12&gt;0,C97&lt;&gt;""),"JBJ","Leer")</f>
        <v>Leer</v>
      </c>
      <c r="N97" s="445" t="str">
        <f t="shared" si="14"/>
        <v>Leer</v>
      </c>
      <c r="O97" s="445" t="str">
        <f>VLOOKUP($C97,{"29 - Psychiatrie (Erwachsene)","Psychiatrie";"30 - Kinder- und Jugendpsychiatrie","KJPsychiatrie";"31 - Psychosomatik","Psychosomatik";0,"Leer"},2,0)</f>
        <v>Leer</v>
      </c>
      <c r="P97" s="445">
        <f t="shared" si="9"/>
        <v>0</v>
      </c>
      <c r="Q97" s="445">
        <f>VLOOKUP(C97,{"29 - Psychiatrie (Erwachsene)",1;"30 - Kinder- und Jugendpsychiatrie",1;"31 - Psychosomatik",1;"00 - Bitte eine Fachabteilung auswählen",0;0,0},2,0)</f>
        <v>0</v>
      </c>
      <c r="R97" s="445">
        <f t="shared" si="10"/>
        <v>0</v>
      </c>
      <c r="S97" s="424">
        <f t="shared" si="11"/>
        <v>0</v>
      </c>
      <c r="T97" s="424">
        <f t="shared" si="12"/>
        <v>0</v>
      </c>
      <c r="U97" s="424">
        <f t="shared" si="13"/>
        <v>0</v>
      </c>
    </row>
    <row r="98" spans="2:21" ht="15" customHeight="1" x14ac:dyDescent="0.3">
      <c r="B98" s="70" t="str">
        <f t="shared" si="15"/>
        <v>!!!</v>
      </c>
      <c r="C98" s="228"/>
      <c r="D98" s="221"/>
      <c r="E98" s="229"/>
      <c r="F98" s="82"/>
      <c r="G98" s="325"/>
      <c r="H98" s="38"/>
      <c r="I98" s="38"/>
      <c r="J98" s="435"/>
      <c r="L98" s="445" t="str">
        <f>VLOOKUP(C97,{"29 - Psychiatrie (Erwachsene)","Einrichtungen";"30 - Kinder- und Jugendpsychiatrie","Einrichtungen";"31 - Psychosomatik","Einrichtungen";0,"Leer"},2,0)</f>
        <v>Leer</v>
      </c>
      <c r="M98" s="445" t="str">
        <f>IF(AND('Angaben KH-Standort'!$D$12&gt;0,C98&lt;&gt;""),"JBJ","Leer")</f>
        <v>Leer</v>
      </c>
      <c r="N98" s="445" t="str">
        <f t="shared" si="14"/>
        <v>Leer</v>
      </c>
      <c r="O98" s="445" t="str">
        <f>VLOOKUP($C98,{"29 - Psychiatrie (Erwachsene)","Psychiatrie";"30 - Kinder- und Jugendpsychiatrie","KJPsychiatrie";"31 - Psychosomatik","Psychosomatik";0,"Leer"},2,0)</f>
        <v>Leer</v>
      </c>
      <c r="P98" s="445">
        <f t="shared" si="9"/>
        <v>0</v>
      </c>
      <c r="Q98" s="445">
        <f>VLOOKUP(C98,{"29 - Psychiatrie (Erwachsene)",1;"30 - Kinder- und Jugendpsychiatrie",1;"31 - Psychosomatik",1;"00 - Bitte eine Fachabteilung auswählen",0;0,0},2,0)</f>
        <v>0</v>
      </c>
      <c r="R98" s="445">
        <f t="shared" si="10"/>
        <v>0</v>
      </c>
      <c r="S98" s="424">
        <f t="shared" si="11"/>
        <v>0</v>
      </c>
      <c r="T98" s="424">
        <f t="shared" si="12"/>
        <v>0</v>
      </c>
      <c r="U98" s="424">
        <f t="shared" si="13"/>
        <v>0</v>
      </c>
    </row>
    <row r="99" spans="2:21" ht="15" customHeight="1" x14ac:dyDescent="0.3">
      <c r="B99" s="70" t="str">
        <f t="shared" si="15"/>
        <v>!!!</v>
      </c>
      <c r="C99" s="228"/>
      <c r="D99" s="221"/>
      <c r="E99" s="229"/>
      <c r="F99" s="82"/>
      <c r="G99" s="325"/>
      <c r="H99" s="38"/>
      <c r="I99" s="38"/>
      <c r="J99" s="435"/>
      <c r="L99" s="445" t="str">
        <f>VLOOKUP(C98,{"29 - Psychiatrie (Erwachsene)","Einrichtungen";"30 - Kinder- und Jugendpsychiatrie","Einrichtungen";"31 - Psychosomatik","Einrichtungen";0,"Leer"},2,0)</f>
        <v>Leer</v>
      </c>
      <c r="M99" s="445" t="str">
        <f>IF(AND('Angaben KH-Standort'!$D$12&gt;0,C99&lt;&gt;""),"JBJ","Leer")</f>
        <v>Leer</v>
      </c>
      <c r="N99" s="445" t="str">
        <f t="shared" si="14"/>
        <v>Leer</v>
      </c>
      <c r="O99" s="445" t="str">
        <f>VLOOKUP($C99,{"29 - Psychiatrie (Erwachsene)","Psychiatrie";"30 - Kinder- und Jugendpsychiatrie","KJPsychiatrie";"31 - Psychosomatik","Psychosomatik";0,"Leer"},2,0)</f>
        <v>Leer</v>
      </c>
      <c r="P99" s="445">
        <f t="shared" si="9"/>
        <v>0</v>
      </c>
      <c r="Q99" s="445">
        <f>VLOOKUP(C99,{"29 - Psychiatrie (Erwachsene)",1;"30 - Kinder- und Jugendpsychiatrie",1;"31 - Psychosomatik",1;"00 - Bitte eine Fachabteilung auswählen",0;0,0},2,0)</f>
        <v>0</v>
      </c>
      <c r="R99" s="445">
        <f t="shared" si="10"/>
        <v>0</v>
      </c>
      <c r="S99" s="424">
        <f t="shared" si="11"/>
        <v>0</v>
      </c>
      <c r="T99" s="424">
        <f t="shared" si="12"/>
        <v>0</v>
      </c>
      <c r="U99" s="424">
        <f t="shared" si="13"/>
        <v>0</v>
      </c>
    </row>
    <row r="100" spans="2:21" ht="15" customHeight="1" x14ac:dyDescent="0.3">
      <c r="B100" s="70" t="str">
        <f t="shared" si="15"/>
        <v>!!!</v>
      </c>
      <c r="C100" s="228"/>
      <c r="D100" s="221"/>
      <c r="E100" s="229"/>
      <c r="F100" s="82"/>
      <c r="G100" s="325"/>
      <c r="H100" s="38"/>
      <c r="I100" s="38"/>
      <c r="J100" s="435"/>
      <c r="L100" s="445" t="str">
        <f>VLOOKUP(C99,{"29 - Psychiatrie (Erwachsene)","Einrichtungen";"30 - Kinder- und Jugendpsychiatrie","Einrichtungen";"31 - Psychosomatik","Einrichtungen";0,"Leer"},2,0)</f>
        <v>Leer</v>
      </c>
      <c r="M100" s="445" t="str">
        <f>IF(AND('Angaben KH-Standort'!$D$12&gt;0,C100&lt;&gt;""),"JBJ","Leer")</f>
        <v>Leer</v>
      </c>
      <c r="N100" s="445" t="str">
        <f t="shared" si="14"/>
        <v>Leer</v>
      </c>
      <c r="O100" s="445" t="str">
        <f>VLOOKUP($C100,{"29 - Psychiatrie (Erwachsene)","Psychiatrie";"30 - Kinder- und Jugendpsychiatrie","KJPsychiatrie";"31 - Psychosomatik","Psychosomatik";0,"Leer"},2,0)</f>
        <v>Leer</v>
      </c>
      <c r="P100" s="445">
        <f t="shared" si="9"/>
        <v>0</v>
      </c>
      <c r="Q100" s="445">
        <f>VLOOKUP(C100,{"29 - Psychiatrie (Erwachsene)",1;"30 - Kinder- und Jugendpsychiatrie",1;"31 - Psychosomatik",1;"00 - Bitte eine Fachabteilung auswählen",0;0,0},2,0)</f>
        <v>0</v>
      </c>
      <c r="R100" s="445">
        <f t="shared" si="10"/>
        <v>0</v>
      </c>
      <c r="S100" s="424">
        <f t="shared" si="11"/>
        <v>0</v>
      </c>
      <c r="T100" s="424">
        <f t="shared" si="12"/>
        <v>0</v>
      </c>
      <c r="U100" s="424">
        <f t="shared" si="13"/>
        <v>0</v>
      </c>
    </row>
    <row r="101" spans="2:21" ht="15" customHeight="1" x14ac:dyDescent="0.3">
      <c r="B101" s="70" t="str">
        <f t="shared" si="15"/>
        <v>!!!</v>
      </c>
      <c r="C101" s="228"/>
      <c r="D101" s="221"/>
      <c r="E101" s="229"/>
      <c r="F101" s="82"/>
      <c r="G101" s="325"/>
      <c r="H101" s="38"/>
      <c r="I101" s="38"/>
      <c r="J101" s="435"/>
      <c r="L101" s="445" t="str">
        <f>VLOOKUP(C100,{"29 - Psychiatrie (Erwachsene)","Einrichtungen";"30 - Kinder- und Jugendpsychiatrie","Einrichtungen";"31 - Psychosomatik","Einrichtungen";0,"Leer"},2,0)</f>
        <v>Leer</v>
      </c>
      <c r="M101" s="445" t="str">
        <f>IF(AND('Angaben KH-Standort'!$D$12&gt;0,C101&lt;&gt;""),"JBJ","Leer")</f>
        <v>Leer</v>
      </c>
      <c r="N101" s="445" t="str">
        <f t="shared" si="14"/>
        <v>Leer</v>
      </c>
      <c r="O101" s="445" t="str">
        <f>VLOOKUP($C101,{"29 - Psychiatrie (Erwachsene)","Psychiatrie";"30 - Kinder- und Jugendpsychiatrie","KJPsychiatrie";"31 - Psychosomatik","Psychosomatik";0,"Leer"},2,0)</f>
        <v>Leer</v>
      </c>
      <c r="P101" s="445">
        <f t="shared" si="9"/>
        <v>0</v>
      </c>
      <c r="Q101" s="445">
        <f>VLOOKUP(C101,{"29 - Psychiatrie (Erwachsene)",1;"30 - Kinder- und Jugendpsychiatrie",1;"31 - Psychosomatik",1;"00 - Bitte eine Fachabteilung auswählen",0;0,0},2,0)</f>
        <v>0</v>
      </c>
      <c r="R101" s="445">
        <f t="shared" si="10"/>
        <v>0</v>
      </c>
      <c r="S101" s="424">
        <f t="shared" si="11"/>
        <v>0</v>
      </c>
      <c r="T101" s="424">
        <f t="shared" si="12"/>
        <v>0</v>
      </c>
      <c r="U101" s="424">
        <f t="shared" si="13"/>
        <v>0</v>
      </c>
    </row>
    <row r="102" spans="2:21" ht="15" customHeight="1" x14ac:dyDescent="0.3">
      <c r="B102" s="70" t="str">
        <f t="shared" si="15"/>
        <v>!!!</v>
      </c>
      <c r="C102" s="228"/>
      <c r="D102" s="221"/>
      <c r="E102" s="229"/>
      <c r="F102" s="82"/>
      <c r="G102" s="325"/>
      <c r="H102" s="38"/>
      <c r="I102" s="38"/>
      <c r="J102" s="435"/>
      <c r="L102" s="445" t="str">
        <f>VLOOKUP(C101,{"29 - Psychiatrie (Erwachsene)","Einrichtungen";"30 - Kinder- und Jugendpsychiatrie","Einrichtungen";"31 - Psychosomatik","Einrichtungen";0,"Leer"},2,0)</f>
        <v>Leer</v>
      </c>
      <c r="M102" s="445" t="str">
        <f>IF(AND('Angaben KH-Standort'!$D$12&gt;0,C102&lt;&gt;""),"JBJ","Leer")</f>
        <v>Leer</v>
      </c>
      <c r="N102" s="445" t="str">
        <f t="shared" si="14"/>
        <v>Leer</v>
      </c>
      <c r="O102" s="445" t="str">
        <f>VLOOKUP($C102,{"29 - Psychiatrie (Erwachsene)","Psychiatrie";"30 - Kinder- und Jugendpsychiatrie","KJPsychiatrie";"31 - Psychosomatik","Psychosomatik";0,"Leer"},2,0)</f>
        <v>Leer</v>
      </c>
      <c r="P102" s="445">
        <f t="shared" si="9"/>
        <v>0</v>
      </c>
      <c r="Q102" s="445">
        <f>VLOOKUP(C102,{"29 - Psychiatrie (Erwachsene)",1;"30 - Kinder- und Jugendpsychiatrie",1;"31 - Psychosomatik",1;"00 - Bitte eine Fachabteilung auswählen",0;0,0},2,0)</f>
        <v>0</v>
      </c>
      <c r="R102" s="445">
        <f t="shared" si="10"/>
        <v>0</v>
      </c>
      <c r="S102" s="424">
        <f t="shared" si="11"/>
        <v>0</v>
      </c>
      <c r="T102" s="424">
        <f t="shared" si="12"/>
        <v>0</v>
      </c>
      <c r="U102" s="424">
        <f t="shared" si="13"/>
        <v>0</v>
      </c>
    </row>
    <row r="103" spans="2:21" ht="15" customHeight="1" x14ac:dyDescent="0.3">
      <c r="B103" s="70" t="str">
        <f t="shared" si="15"/>
        <v>!!!</v>
      </c>
      <c r="C103" s="228"/>
      <c r="D103" s="221"/>
      <c r="E103" s="229"/>
      <c r="F103" s="82"/>
      <c r="G103" s="325"/>
      <c r="H103" s="38"/>
      <c r="I103" s="38"/>
      <c r="J103" s="435"/>
      <c r="L103" s="445" t="str">
        <f>VLOOKUP(C102,{"29 - Psychiatrie (Erwachsene)","Einrichtungen";"30 - Kinder- und Jugendpsychiatrie","Einrichtungen";"31 - Psychosomatik","Einrichtungen";0,"Leer"},2,0)</f>
        <v>Leer</v>
      </c>
      <c r="M103" s="445" t="str">
        <f>IF(AND('Angaben KH-Standort'!$D$12&gt;0,C103&lt;&gt;""),"JBJ","Leer")</f>
        <v>Leer</v>
      </c>
      <c r="N103" s="445" t="str">
        <f t="shared" si="14"/>
        <v>Leer</v>
      </c>
      <c r="O103" s="445" t="str">
        <f>VLOOKUP($C103,{"29 - Psychiatrie (Erwachsene)","Psychiatrie";"30 - Kinder- und Jugendpsychiatrie","KJPsychiatrie";"31 - Psychosomatik","Psychosomatik";0,"Leer"},2,0)</f>
        <v>Leer</v>
      </c>
      <c r="P103" s="445">
        <f t="shared" si="9"/>
        <v>0</v>
      </c>
      <c r="Q103" s="445">
        <f>VLOOKUP(C103,{"29 - Psychiatrie (Erwachsene)",1;"30 - Kinder- und Jugendpsychiatrie",1;"31 - Psychosomatik",1;"00 - Bitte eine Fachabteilung auswählen",0;0,0},2,0)</f>
        <v>0</v>
      </c>
      <c r="R103" s="445">
        <f t="shared" si="10"/>
        <v>0</v>
      </c>
      <c r="S103" s="424">
        <f t="shared" si="11"/>
        <v>0</v>
      </c>
      <c r="T103" s="424">
        <f t="shared" si="12"/>
        <v>0</v>
      </c>
      <c r="U103" s="424">
        <f t="shared" si="13"/>
        <v>0</v>
      </c>
    </row>
    <row r="104" spans="2:21" ht="15" customHeight="1" x14ac:dyDescent="0.3">
      <c r="B104" s="70" t="str">
        <f t="shared" si="15"/>
        <v>!!!</v>
      </c>
      <c r="C104" s="228"/>
      <c r="D104" s="221"/>
      <c r="E104" s="229"/>
      <c r="F104" s="82"/>
      <c r="G104" s="325"/>
      <c r="H104" s="38"/>
      <c r="I104" s="38"/>
      <c r="J104" s="435"/>
      <c r="L104" s="445" t="str">
        <f>VLOOKUP(C103,{"29 - Psychiatrie (Erwachsene)","Einrichtungen";"30 - Kinder- und Jugendpsychiatrie","Einrichtungen";"31 - Psychosomatik","Einrichtungen";0,"Leer"},2,0)</f>
        <v>Leer</v>
      </c>
      <c r="M104" s="445" t="str">
        <f>IF(AND('Angaben KH-Standort'!$D$12&gt;0,C104&lt;&gt;""),"JBJ","Leer")</f>
        <v>Leer</v>
      </c>
      <c r="N104" s="445" t="str">
        <f t="shared" si="14"/>
        <v>Leer</v>
      </c>
      <c r="O104" s="445" t="str">
        <f>VLOOKUP($C104,{"29 - Psychiatrie (Erwachsene)","Psychiatrie";"30 - Kinder- und Jugendpsychiatrie","KJPsychiatrie";"31 - Psychosomatik","Psychosomatik";0,"Leer"},2,0)</f>
        <v>Leer</v>
      </c>
      <c r="P104" s="445">
        <f t="shared" si="9"/>
        <v>0</v>
      </c>
      <c r="Q104" s="445">
        <f>VLOOKUP(C104,{"29 - Psychiatrie (Erwachsene)",1;"30 - Kinder- und Jugendpsychiatrie",1;"31 - Psychosomatik",1;"00 - Bitte eine Fachabteilung auswählen",0;0,0},2,0)</f>
        <v>0</v>
      </c>
      <c r="R104" s="445">
        <f t="shared" si="10"/>
        <v>0</v>
      </c>
      <c r="S104" s="424">
        <f t="shared" si="11"/>
        <v>0</v>
      </c>
      <c r="T104" s="424">
        <f t="shared" si="12"/>
        <v>0</v>
      </c>
      <c r="U104" s="424">
        <f t="shared" si="13"/>
        <v>0</v>
      </c>
    </row>
    <row r="105" spans="2:21" ht="15" customHeight="1" x14ac:dyDescent="0.3">
      <c r="B105" s="70" t="str">
        <f t="shared" si="15"/>
        <v>!!!</v>
      </c>
      <c r="C105" s="228"/>
      <c r="D105" s="221"/>
      <c r="E105" s="229"/>
      <c r="F105" s="82"/>
      <c r="G105" s="325"/>
      <c r="H105" s="38"/>
      <c r="I105" s="38"/>
      <c r="J105" s="435"/>
      <c r="L105" s="445" t="str">
        <f>VLOOKUP(C104,{"29 - Psychiatrie (Erwachsene)","Einrichtungen";"30 - Kinder- und Jugendpsychiatrie","Einrichtungen";"31 - Psychosomatik","Einrichtungen";0,"Leer"},2,0)</f>
        <v>Leer</v>
      </c>
      <c r="M105" s="445" t="str">
        <f>IF(AND('Angaben KH-Standort'!$D$12&gt;0,C105&lt;&gt;""),"JBJ","Leer")</f>
        <v>Leer</v>
      </c>
      <c r="N105" s="445" t="str">
        <f t="shared" si="14"/>
        <v>Leer</v>
      </c>
      <c r="O105" s="445" t="str">
        <f>VLOOKUP($C105,{"29 - Psychiatrie (Erwachsene)","Psychiatrie";"30 - Kinder- und Jugendpsychiatrie","KJPsychiatrie";"31 - Psychosomatik","Psychosomatik";0,"Leer"},2,0)</f>
        <v>Leer</v>
      </c>
      <c r="P105" s="445">
        <f t="shared" si="9"/>
        <v>0</v>
      </c>
      <c r="Q105" s="445">
        <f>VLOOKUP(C105,{"29 - Psychiatrie (Erwachsene)",1;"30 - Kinder- und Jugendpsychiatrie",1;"31 - Psychosomatik",1;"00 - Bitte eine Fachabteilung auswählen",0;0,0},2,0)</f>
        <v>0</v>
      </c>
      <c r="R105" s="445">
        <f t="shared" si="10"/>
        <v>0</v>
      </c>
      <c r="S105" s="424">
        <f t="shared" si="11"/>
        <v>0</v>
      </c>
      <c r="T105" s="424">
        <f t="shared" si="12"/>
        <v>0</v>
      </c>
      <c r="U105" s="424">
        <f t="shared" si="13"/>
        <v>0</v>
      </c>
    </row>
    <row r="106" spans="2:21" ht="15" customHeight="1" x14ac:dyDescent="0.3">
      <c r="B106" s="70" t="str">
        <f t="shared" si="15"/>
        <v>!!!</v>
      </c>
      <c r="C106" s="228"/>
      <c r="D106" s="221"/>
      <c r="E106" s="229"/>
      <c r="F106" s="82"/>
      <c r="G106" s="325"/>
      <c r="H106" s="38"/>
      <c r="I106" s="38"/>
      <c r="J106" s="435"/>
      <c r="L106" s="445" t="str">
        <f>VLOOKUP(C105,{"29 - Psychiatrie (Erwachsene)","Einrichtungen";"30 - Kinder- und Jugendpsychiatrie","Einrichtungen";"31 - Psychosomatik","Einrichtungen";0,"Leer"},2,0)</f>
        <v>Leer</v>
      </c>
      <c r="M106" s="445" t="str">
        <f>IF(AND('Angaben KH-Standort'!$D$12&gt;0,C106&lt;&gt;""),"JBJ","Leer")</f>
        <v>Leer</v>
      </c>
      <c r="N106" s="445" t="str">
        <f t="shared" si="14"/>
        <v>Leer</v>
      </c>
      <c r="O106" s="445" t="str">
        <f>VLOOKUP($C106,{"29 - Psychiatrie (Erwachsene)","Psychiatrie";"30 - Kinder- und Jugendpsychiatrie","KJPsychiatrie";"31 - Psychosomatik","Psychosomatik";0,"Leer"},2,0)</f>
        <v>Leer</v>
      </c>
      <c r="P106" s="445">
        <f t="shared" si="9"/>
        <v>0</v>
      </c>
      <c r="Q106" s="445">
        <f>VLOOKUP(C106,{"29 - Psychiatrie (Erwachsene)",1;"30 - Kinder- und Jugendpsychiatrie",1;"31 - Psychosomatik",1;"00 - Bitte eine Fachabteilung auswählen",0;0,0},2,0)</f>
        <v>0</v>
      </c>
      <c r="R106" s="445">
        <f t="shared" si="10"/>
        <v>0</v>
      </c>
      <c r="S106" s="424">
        <f t="shared" si="11"/>
        <v>0</v>
      </c>
      <c r="T106" s="424">
        <f t="shared" si="12"/>
        <v>0</v>
      </c>
      <c r="U106" s="424">
        <f t="shared" si="13"/>
        <v>0</v>
      </c>
    </row>
    <row r="107" spans="2:21" ht="15" customHeight="1" x14ac:dyDescent="0.3">
      <c r="B107" s="70" t="str">
        <f t="shared" si="15"/>
        <v>!!!</v>
      </c>
      <c r="C107" s="228"/>
      <c r="D107" s="221"/>
      <c r="E107" s="229"/>
      <c r="F107" s="82"/>
      <c r="G107" s="325"/>
      <c r="H107" s="38"/>
      <c r="I107" s="38"/>
      <c r="J107" s="435"/>
      <c r="L107" s="445" t="str">
        <f>VLOOKUP(C106,{"29 - Psychiatrie (Erwachsene)","Einrichtungen";"30 - Kinder- und Jugendpsychiatrie","Einrichtungen";"31 - Psychosomatik","Einrichtungen";0,"Leer"},2,0)</f>
        <v>Leer</v>
      </c>
      <c r="M107" s="445" t="str">
        <f>IF(AND('Angaben KH-Standort'!$D$12&gt;0,C107&lt;&gt;""),"JBJ","Leer")</f>
        <v>Leer</v>
      </c>
      <c r="N107" s="445" t="str">
        <f t="shared" si="14"/>
        <v>Leer</v>
      </c>
      <c r="O107" s="445" t="str">
        <f>VLOOKUP($C107,{"29 - Psychiatrie (Erwachsene)","Psychiatrie";"30 - Kinder- und Jugendpsychiatrie","KJPsychiatrie";"31 - Psychosomatik","Psychosomatik";0,"Leer"},2,0)</f>
        <v>Leer</v>
      </c>
      <c r="P107" s="445">
        <f t="shared" si="9"/>
        <v>0</v>
      </c>
      <c r="Q107" s="445">
        <f>VLOOKUP(C107,{"29 - Psychiatrie (Erwachsene)",1;"30 - Kinder- und Jugendpsychiatrie",1;"31 - Psychosomatik",1;"00 - Bitte eine Fachabteilung auswählen",0;0,0},2,0)</f>
        <v>0</v>
      </c>
      <c r="R107" s="445">
        <f t="shared" si="10"/>
        <v>0</v>
      </c>
      <c r="S107" s="424">
        <f t="shared" si="11"/>
        <v>0</v>
      </c>
      <c r="T107" s="424">
        <f t="shared" si="12"/>
        <v>0</v>
      </c>
      <c r="U107" s="424">
        <f t="shared" si="13"/>
        <v>0</v>
      </c>
    </row>
    <row r="108" spans="2:21" ht="15" customHeight="1" x14ac:dyDescent="0.3">
      <c r="B108" s="70" t="str">
        <f t="shared" si="15"/>
        <v>!!!</v>
      </c>
      <c r="C108" s="228"/>
      <c r="D108" s="221"/>
      <c r="E108" s="229"/>
      <c r="F108" s="82"/>
      <c r="G108" s="325"/>
      <c r="H108" s="38"/>
      <c r="I108" s="38"/>
      <c r="J108" s="435"/>
      <c r="L108" s="445" t="str">
        <f>VLOOKUP(C107,{"29 - Psychiatrie (Erwachsene)","Einrichtungen";"30 - Kinder- und Jugendpsychiatrie","Einrichtungen";"31 - Psychosomatik","Einrichtungen";0,"Leer"},2,0)</f>
        <v>Leer</v>
      </c>
      <c r="M108" s="445" t="str">
        <f>IF(AND('Angaben KH-Standort'!$D$12&gt;0,C108&lt;&gt;""),"JBJ","Leer")</f>
        <v>Leer</v>
      </c>
      <c r="N108" s="445" t="str">
        <f t="shared" si="14"/>
        <v>Leer</v>
      </c>
      <c r="O108" s="445" t="str">
        <f>VLOOKUP($C108,{"29 - Psychiatrie (Erwachsene)","Psychiatrie";"30 - Kinder- und Jugendpsychiatrie","KJPsychiatrie";"31 - Psychosomatik","Psychosomatik";0,"Leer"},2,0)</f>
        <v>Leer</v>
      </c>
      <c r="P108" s="445">
        <f t="shared" si="9"/>
        <v>0</v>
      </c>
      <c r="Q108" s="445">
        <f>VLOOKUP(C108,{"29 - Psychiatrie (Erwachsene)",1;"30 - Kinder- und Jugendpsychiatrie",1;"31 - Psychosomatik",1;"00 - Bitte eine Fachabteilung auswählen",0;0,0},2,0)</f>
        <v>0</v>
      </c>
      <c r="R108" s="445">
        <f t="shared" si="10"/>
        <v>0</v>
      </c>
      <c r="S108" s="424">
        <f t="shared" si="11"/>
        <v>0</v>
      </c>
      <c r="T108" s="424">
        <f t="shared" si="12"/>
        <v>0</v>
      </c>
      <c r="U108" s="424">
        <f t="shared" si="13"/>
        <v>0</v>
      </c>
    </row>
    <row r="109" spans="2:21" ht="15" customHeight="1" x14ac:dyDescent="0.3">
      <c r="B109" s="70" t="str">
        <f t="shared" si="15"/>
        <v>!!!</v>
      </c>
      <c r="C109" s="228"/>
      <c r="D109" s="221"/>
      <c r="E109" s="229"/>
      <c r="F109" s="82"/>
      <c r="G109" s="325"/>
      <c r="H109" s="38"/>
      <c r="I109" s="38"/>
      <c r="J109" s="435"/>
      <c r="L109" s="445" t="str">
        <f>VLOOKUP(C108,{"29 - Psychiatrie (Erwachsene)","Einrichtungen";"30 - Kinder- und Jugendpsychiatrie","Einrichtungen";"31 - Psychosomatik","Einrichtungen";0,"Leer"},2,0)</f>
        <v>Leer</v>
      </c>
      <c r="M109" s="445" t="str">
        <f>IF(AND('Angaben KH-Standort'!$D$12&gt;0,C109&lt;&gt;""),"JBJ","Leer")</f>
        <v>Leer</v>
      </c>
      <c r="N109" s="445" t="str">
        <f t="shared" si="14"/>
        <v>Leer</v>
      </c>
      <c r="O109" s="445" t="str">
        <f>VLOOKUP($C109,{"29 - Psychiatrie (Erwachsene)","Psychiatrie";"30 - Kinder- und Jugendpsychiatrie","KJPsychiatrie";"31 - Psychosomatik","Psychosomatik";0,"Leer"},2,0)</f>
        <v>Leer</v>
      </c>
      <c r="P109" s="445">
        <f t="shared" si="9"/>
        <v>0</v>
      </c>
      <c r="Q109" s="445">
        <f>VLOOKUP(C109,{"29 - Psychiatrie (Erwachsene)",1;"30 - Kinder- und Jugendpsychiatrie",1;"31 - Psychosomatik",1;"00 - Bitte eine Fachabteilung auswählen",0;0,0},2,0)</f>
        <v>0</v>
      </c>
      <c r="R109" s="445">
        <f t="shared" si="10"/>
        <v>0</v>
      </c>
      <c r="S109" s="424">
        <f t="shared" si="11"/>
        <v>0</v>
      </c>
      <c r="T109" s="424">
        <f t="shared" si="12"/>
        <v>0</v>
      </c>
      <c r="U109" s="424">
        <f t="shared" si="13"/>
        <v>0</v>
      </c>
    </row>
    <row r="110" spans="2:21" ht="15" customHeight="1" x14ac:dyDescent="0.3">
      <c r="B110" s="70" t="str">
        <f t="shared" si="15"/>
        <v>!!!</v>
      </c>
      <c r="C110" s="228"/>
      <c r="D110" s="221"/>
      <c r="E110" s="229"/>
      <c r="F110" s="82"/>
      <c r="G110" s="325"/>
      <c r="H110" s="38"/>
      <c r="I110" s="38"/>
      <c r="J110" s="435"/>
      <c r="L110" s="445" t="str">
        <f>VLOOKUP(C109,{"29 - Psychiatrie (Erwachsene)","Einrichtungen";"30 - Kinder- und Jugendpsychiatrie","Einrichtungen";"31 - Psychosomatik","Einrichtungen";0,"Leer"},2,0)</f>
        <v>Leer</v>
      </c>
      <c r="M110" s="445" t="str">
        <f>IF(AND('Angaben KH-Standort'!$D$12&gt;0,C110&lt;&gt;""),"JBJ","Leer")</f>
        <v>Leer</v>
      </c>
      <c r="N110" s="445" t="str">
        <f t="shared" si="14"/>
        <v>Leer</v>
      </c>
      <c r="O110" s="445" t="str">
        <f>VLOOKUP($C110,{"29 - Psychiatrie (Erwachsene)","Psychiatrie";"30 - Kinder- und Jugendpsychiatrie","KJPsychiatrie";"31 - Psychosomatik","Psychosomatik";0,"Leer"},2,0)</f>
        <v>Leer</v>
      </c>
      <c r="P110" s="445">
        <f t="shared" si="9"/>
        <v>0</v>
      </c>
      <c r="Q110" s="445">
        <f>VLOOKUP(C110,{"29 - Psychiatrie (Erwachsene)",1;"30 - Kinder- und Jugendpsychiatrie",1;"31 - Psychosomatik",1;"00 - Bitte eine Fachabteilung auswählen",0;0,0},2,0)</f>
        <v>0</v>
      </c>
      <c r="R110" s="445">
        <f t="shared" si="10"/>
        <v>0</v>
      </c>
      <c r="S110" s="424">
        <f t="shared" si="11"/>
        <v>0</v>
      </c>
      <c r="T110" s="424">
        <f t="shared" si="12"/>
        <v>0</v>
      </c>
      <c r="U110" s="424">
        <f t="shared" si="13"/>
        <v>0</v>
      </c>
    </row>
    <row r="111" spans="2:21" ht="15" customHeight="1" x14ac:dyDescent="0.3">
      <c r="B111" s="70" t="str">
        <f t="shared" si="15"/>
        <v>!!!</v>
      </c>
      <c r="C111" s="228"/>
      <c r="D111" s="221"/>
      <c r="E111" s="229"/>
      <c r="F111" s="82"/>
      <c r="G111" s="325"/>
      <c r="H111" s="38"/>
      <c r="I111" s="38"/>
      <c r="J111" s="435"/>
      <c r="L111" s="445" t="str">
        <f>VLOOKUP(C110,{"29 - Psychiatrie (Erwachsene)","Einrichtungen";"30 - Kinder- und Jugendpsychiatrie","Einrichtungen";"31 - Psychosomatik","Einrichtungen";0,"Leer"},2,0)</f>
        <v>Leer</v>
      </c>
      <c r="M111" s="445" t="str">
        <f>IF(AND('Angaben KH-Standort'!$D$12&gt;0,C111&lt;&gt;""),"JBJ","Leer")</f>
        <v>Leer</v>
      </c>
      <c r="N111" s="445" t="str">
        <f t="shared" si="14"/>
        <v>Leer</v>
      </c>
      <c r="O111" s="445" t="str">
        <f>VLOOKUP($C111,{"29 - Psychiatrie (Erwachsene)","Psychiatrie";"30 - Kinder- und Jugendpsychiatrie","KJPsychiatrie";"31 - Psychosomatik","Psychosomatik";0,"Leer"},2,0)</f>
        <v>Leer</v>
      </c>
      <c r="P111" s="445">
        <f t="shared" si="9"/>
        <v>0</v>
      </c>
      <c r="Q111" s="445">
        <f>VLOOKUP(C111,{"29 - Psychiatrie (Erwachsene)",1;"30 - Kinder- und Jugendpsychiatrie",1;"31 - Psychosomatik",1;"00 - Bitte eine Fachabteilung auswählen",0;0,0},2,0)</f>
        <v>0</v>
      </c>
      <c r="R111" s="445">
        <f t="shared" si="10"/>
        <v>0</v>
      </c>
      <c r="S111" s="424">
        <f t="shared" si="11"/>
        <v>0</v>
      </c>
      <c r="T111" s="424">
        <f t="shared" si="12"/>
        <v>0</v>
      </c>
      <c r="U111" s="424">
        <f t="shared" si="13"/>
        <v>0</v>
      </c>
    </row>
    <row r="112" spans="2:21" ht="15" customHeight="1" x14ac:dyDescent="0.3">
      <c r="B112" s="70" t="str">
        <f t="shared" si="15"/>
        <v>!!!</v>
      </c>
      <c r="C112" s="228"/>
      <c r="D112" s="221"/>
      <c r="E112" s="229"/>
      <c r="F112" s="82"/>
      <c r="G112" s="325"/>
      <c r="H112" s="38"/>
      <c r="I112" s="38"/>
      <c r="J112" s="435"/>
      <c r="L112" s="445" t="str">
        <f>VLOOKUP(C111,{"29 - Psychiatrie (Erwachsene)","Einrichtungen";"30 - Kinder- und Jugendpsychiatrie","Einrichtungen";"31 - Psychosomatik","Einrichtungen";0,"Leer"},2,0)</f>
        <v>Leer</v>
      </c>
      <c r="M112" s="445" t="str">
        <f>IF(AND('Angaben KH-Standort'!$D$12&gt;0,C112&lt;&gt;""),"JBJ","Leer")</f>
        <v>Leer</v>
      </c>
      <c r="N112" s="445" t="str">
        <f t="shared" si="14"/>
        <v>Leer</v>
      </c>
      <c r="O112" s="445" t="str">
        <f>VLOOKUP($C112,{"29 - Psychiatrie (Erwachsene)","Psychiatrie";"30 - Kinder- und Jugendpsychiatrie","KJPsychiatrie";"31 - Psychosomatik","Psychosomatik";0,"Leer"},2,0)</f>
        <v>Leer</v>
      </c>
      <c r="P112" s="445">
        <f t="shared" si="9"/>
        <v>0</v>
      </c>
      <c r="Q112" s="445">
        <f>VLOOKUP(C112,{"29 - Psychiatrie (Erwachsene)",1;"30 - Kinder- und Jugendpsychiatrie",1;"31 - Psychosomatik",1;"00 - Bitte eine Fachabteilung auswählen",0;0,0},2,0)</f>
        <v>0</v>
      </c>
      <c r="R112" s="445">
        <f t="shared" si="10"/>
        <v>0</v>
      </c>
      <c r="S112" s="424">
        <f t="shared" si="11"/>
        <v>0</v>
      </c>
      <c r="T112" s="424">
        <f t="shared" si="12"/>
        <v>0</v>
      </c>
      <c r="U112" s="424">
        <f t="shared" si="13"/>
        <v>0</v>
      </c>
    </row>
    <row r="113" spans="2:21" ht="15" customHeight="1" x14ac:dyDescent="0.3">
      <c r="B113" s="70" t="str">
        <f t="shared" si="15"/>
        <v>!!!</v>
      </c>
      <c r="C113" s="228"/>
      <c r="D113" s="221"/>
      <c r="E113" s="229"/>
      <c r="F113" s="82"/>
      <c r="G113" s="325"/>
      <c r="H113" s="38"/>
      <c r="I113" s="38"/>
      <c r="J113" s="435"/>
      <c r="L113" s="445" t="str">
        <f>VLOOKUP(C112,{"29 - Psychiatrie (Erwachsene)","Einrichtungen";"30 - Kinder- und Jugendpsychiatrie","Einrichtungen";"31 - Psychosomatik","Einrichtungen";0,"Leer"},2,0)</f>
        <v>Leer</v>
      </c>
      <c r="M113" s="445" t="str">
        <f>IF(AND('Angaben KH-Standort'!$D$12&gt;0,C113&lt;&gt;""),"JBJ","Leer")</f>
        <v>Leer</v>
      </c>
      <c r="N113" s="445" t="str">
        <f t="shared" si="14"/>
        <v>Leer</v>
      </c>
      <c r="O113" s="445" t="str">
        <f>VLOOKUP($C113,{"29 - Psychiatrie (Erwachsene)","Psychiatrie";"30 - Kinder- und Jugendpsychiatrie","KJPsychiatrie";"31 - Psychosomatik","Psychosomatik";0,"Leer"},2,0)</f>
        <v>Leer</v>
      </c>
      <c r="P113" s="445">
        <f t="shared" si="9"/>
        <v>0</v>
      </c>
      <c r="Q113" s="445">
        <f>VLOOKUP(C113,{"29 - Psychiatrie (Erwachsene)",1;"30 - Kinder- und Jugendpsychiatrie",1;"31 - Psychosomatik",1;"00 - Bitte eine Fachabteilung auswählen",0;0,0},2,0)</f>
        <v>0</v>
      </c>
      <c r="R113" s="445">
        <f t="shared" si="10"/>
        <v>0</v>
      </c>
      <c r="S113" s="424">
        <f t="shared" si="11"/>
        <v>0</v>
      </c>
      <c r="T113" s="424">
        <f t="shared" si="12"/>
        <v>0</v>
      </c>
      <c r="U113" s="424">
        <f t="shared" si="13"/>
        <v>0</v>
      </c>
    </row>
    <row r="114" spans="2:21" ht="15" customHeight="1" x14ac:dyDescent="0.3">
      <c r="B114" s="70" t="str">
        <f t="shared" si="15"/>
        <v>!!!</v>
      </c>
      <c r="C114" s="228"/>
      <c r="D114" s="221"/>
      <c r="E114" s="229"/>
      <c r="F114" s="82"/>
      <c r="G114" s="325"/>
      <c r="H114" s="38"/>
      <c r="I114" s="38"/>
      <c r="J114" s="435"/>
      <c r="L114" s="445" t="str">
        <f>VLOOKUP(C113,{"29 - Psychiatrie (Erwachsene)","Einrichtungen";"30 - Kinder- und Jugendpsychiatrie","Einrichtungen";"31 - Psychosomatik","Einrichtungen";0,"Leer"},2,0)</f>
        <v>Leer</v>
      </c>
      <c r="M114" s="445" t="str">
        <f>IF(AND('Angaben KH-Standort'!$D$12&gt;0,C114&lt;&gt;""),"JBJ","Leer")</f>
        <v>Leer</v>
      </c>
      <c r="N114" s="445" t="str">
        <f t="shared" si="14"/>
        <v>Leer</v>
      </c>
      <c r="O114" s="445" t="str">
        <f>VLOOKUP($C114,{"29 - Psychiatrie (Erwachsene)","Psychiatrie";"30 - Kinder- und Jugendpsychiatrie","KJPsychiatrie";"31 - Psychosomatik","Psychosomatik";0,"Leer"},2,0)</f>
        <v>Leer</v>
      </c>
      <c r="P114" s="445">
        <f t="shared" si="9"/>
        <v>0</v>
      </c>
      <c r="Q114" s="445">
        <f>VLOOKUP(C114,{"29 - Psychiatrie (Erwachsene)",1;"30 - Kinder- und Jugendpsychiatrie",1;"31 - Psychosomatik",1;"00 - Bitte eine Fachabteilung auswählen",0;0,0},2,0)</f>
        <v>0</v>
      </c>
      <c r="R114" s="445">
        <f t="shared" si="10"/>
        <v>0</v>
      </c>
      <c r="S114" s="424">
        <f t="shared" si="11"/>
        <v>0</v>
      </c>
      <c r="T114" s="424">
        <f t="shared" si="12"/>
        <v>0</v>
      </c>
      <c r="U114" s="424">
        <f t="shared" si="13"/>
        <v>0</v>
      </c>
    </row>
    <row r="115" spans="2:21" ht="15" customHeight="1" x14ac:dyDescent="0.3">
      <c r="B115" s="70" t="str">
        <f t="shared" si="15"/>
        <v>!!!</v>
      </c>
      <c r="C115" s="228"/>
      <c r="D115" s="221"/>
      <c r="E115" s="229"/>
      <c r="F115" s="82"/>
      <c r="G115" s="325"/>
      <c r="H115" s="38"/>
      <c r="I115" s="38"/>
      <c r="J115" s="435"/>
      <c r="L115" s="445" t="str">
        <f>VLOOKUP(C114,{"29 - Psychiatrie (Erwachsene)","Einrichtungen";"30 - Kinder- und Jugendpsychiatrie","Einrichtungen";"31 - Psychosomatik","Einrichtungen";0,"Leer"},2,0)</f>
        <v>Leer</v>
      </c>
      <c r="M115" s="445" t="str">
        <f>IF(AND('Angaben KH-Standort'!$D$12&gt;0,C115&lt;&gt;""),"JBJ","Leer")</f>
        <v>Leer</v>
      </c>
      <c r="N115" s="445" t="str">
        <f t="shared" si="14"/>
        <v>Leer</v>
      </c>
      <c r="O115" s="445" t="str">
        <f>VLOOKUP($C115,{"29 - Psychiatrie (Erwachsene)","Psychiatrie";"30 - Kinder- und Jugendpsychiatrie","KJPsychiatrie";"31 - Psychosomatik","Psychosomatik";0,"Leer"},2,0)</f>
        <v>Leer</v>
      </c>
      <c r="P115" s="445">
        <f t="shared" si="9"/>
        <v>0</v>
      </c>
      <c r="Q115" s="445">
        <f>VLOOKUP(C115,{"29 - Psychiatrie (Erwachsene)",1;"30 - Kinder- und Jugendpsychiatrie",1;"31 - Psychosomatik",1;"00 - Bitte eine Fachabteilung auswählen",0;0,0},2,0)</f>
        <v>0</v>
      </c>
      <c r="R115" s="445">
        <f t="shared" si="10"/>
        <v>0</v>
      </c>
      <c r="S115" s="424">
        <f t="shared" si="11"/>
        <v>0</v>
      </c>
      <c r="T115" s="424">
        <f t="shared" si="12"/>
        <v>0</v>
      </c>
      <c r="U115" s="424">
        <f t="shared" si="13"/>
        <v>0</v>
      </c>
    </row>
    <row r="116" spans="2:21" ht="15" customHeight="1" x14ac:dyDescent="0.3">
      <c r="B116" s="70" t="str">
        <f t="shared" si="15"/>
        <v>!!!</v>
      </c>
      <c r="C116" s="228"/>
      <c r="D116" s="221"/>
      <c r="E116" s="229"/>
      <c r="F116" s="82"/>
      <c r="G116" s="325"/>
      <c r="H116" s="38"/>
      <c r="I116" s="38"/>
      <c r="J116" s="435"/>
      <c r="L116" s="445" t="str">
        <f>VLOOKUP(C115,{"29 - Psychiatrie (Erwachsene)","Einrichtungen";"30 - Kinder- und Jugendpsychiatrie","Einrichtungen";"31 - Psychosomatik","Einrichtungen";0,"Leer"},2,0)</f>
        <v>Leer</v>
      </c>
      <c r="M116" s="445" t="str">
        <f>IF(AND('Angaben KH-Standort'!$D$12&gt;0,C116&lt;&gt;""),"JBJ","Leer")</f>
        <v>Leer</v>
      </c>
      <c r="N116" s="445" t="str">
        <f t="shared" si="14"/>
        <v>Leer</v>
      </c>
      <c r="O116" s="445" t="str">
        <f>VLOOKUP($C116,{"29 - Psychiatrie (Erwachsene)","Psychiatrie";"30 - Kinder- und Jugendpsychiatrie","KJPsychiatrie";"31 - Psychosomatik","Psychosomatik";0,"Leer"},2,0)</f>
        <v>Leer</v>
      </c>
      <c r="P116" s="445">
        <f t="shared" si="9"/>
        <v>0</v>
      </c>
      <c r="Q116" s="445">
        <f>VLOOKUP(C116,{"29 - Psychiatrie (Erwachsene)",1;"30 - Kinder- und Jugendpsychiatrie",1;"31 - Psychosomatik",1;"00 - Bitte eine Fachabteilung auswählen",0;0,0},2,0)</f>
        <v>0</v>
      </c>
      <c r="R116" s="445">
        <f t="shared" si="10"/>
        <v>0</v>
      </c>
      <c r="S116" s="424">
        <f t="shared" si="11"/>
        <v>0</v>
      </c>
      <c r="T116" s="424">
        <f t="shared" si="12"/>
        <v>0</v>
      </c>
      <c r="U116" s="424">
        <f t="shared" si="13"/>
        <v>0</v>
      </c>
    </row>
    <row r="117" spans="2:21" ht="15" customHeight="1" x14ac:dyDescent="0.3">
      <c r="B117" s="70" t="str">
        <f t="shared" si="15"/>
        <v>!!!</v>
      </c>
      <c r="C117" s="228"/>
      <c r="D117" s="221"/>
      <c r="E117" s="229"/>
      <c r="F117" s="82"/>
      <c r="G117" s="325"/>
      <c r="H117" s="38"/>
      <c r="I117" s="38"/>
      <c r="J117" s="435"/>
      <c r="L117" s="445" t="str">
        <f>VLOOKUP(C116,{"29 - Psychiatrie (Erwachsene)","Einrichtungen";"30 - Kinder- und Jugendpsychiatrie","Einrichtungen";"31 - Psychosomatik","Einrichtungen";0,"Leer"},2,0)</f>
        <v>Leer</v>
      </c>
      <c r="M117" s="445" t="str">
        <f>IF(AND('Angaben KH-Standort'!$D$12&gt;0,C117&lt;&gt;""),"JBJ","Leer")</f>
        <v>Leer</v>
      </c>
      <c r="N117" s="445" t="str">
        <f t="shared" si="14"/>
        <v>Leer</v>
      </c>
      <c r="O117" s="445" t="str">
        <f>VLOOKUP($C117,{"29 - Psychiatrie (Erwachsene)","Psychiatrie";"30 - Kinder- und Jugendpsychiatrie","KJPsychiatrie";"31 - Psychosomatik","Psychosomatik";0,"Leer"},2,0)</f>
        <v>Leer</v>
      </c>
      <c r="P117" s="445">
        <f t="shared" si="9"/>
        <v>0</v>
      </c>
      <c r="Q117" s="445">
        <f>VLOOKUP(C117,{"29 - Psychiatrie (Erwachsene)",1;"30 - Kinder- und Jugendpsychiatrie",1;"31 - Psychosomatik",1;"00 - Bitte eine Fachabteilung auswählen",0;0,0},2,0)</f>
        <v>0</v>
      </c>
      <c r="R117" s="445">
        <f t="shared" si="10"/>
        <v>0</v>
      </c>
      <c r="S117" s="424">
        <f t="shared" si="11"/>
        <v>0</v>
      </c>
      <c r="T117" s="424">
        <f t="shared" si="12"/>
        <v>0</v>
      </c>
      <c r="U117" s="424">
        <f t="shared" si="13"/>
        <v>0</v>
      </c>
    </row>
    <row r="118" spans="2:21" ht="15" customHeight="1" x14ac:dyDescent="0.3">
      <c r="B118" s="70" t="str">
        <f t="shared" si="15"/>
        <v>!!!</v>
      </c>
      <c r="C118" s="228"/>
      <c r="D118" s="221"/>
      <c r="E118" s="229"/>
      <c r="F118" s="82"/>
      <c r="G118" s="325"/>
      <c r="H118" s="38"/>
      <c r="I118" s="38"/>
      <c r="J118" s="435"/>
      <c r="L118" s="445" t="str">
        <f>VLOOKUP(C117,{"29 - Psychiatrie (Erwachsene)","Einrichtungen";"30 - Kinder- und Jugendpsychiatrie","Einrichtungen";"31 - Psychosomatik","Einrichtungen";0,"Leer"},2,0)</f>
        <v>Leer</v>
      </c>
      <c r="M118" s="445" t="str">
        <f>IF(AND('Angaben KH-Standort'!$D$12&gt;0,C118&lt;&gt;""),"JBJ","Leer")</f>
        <v>Leer</v>
      </c>
      <c r="N118" s="445" t="str">
        <f t="shared" si="14"/>
        <v>Leer</v>
      </c>
      <c r="O118" s="445" t="str">
        <f>VLOOKUP($C118,{"29 - Psychiatrie (Erwachsene)","Psychiatrie";"30 - Kinder- und Jugendpsychiatrie","KJPsychiatrie";"31 - Psychosomatik","Psychosomatik";0,"Leer"},2,0)</f>
        <v>Leer</v>
      </c>
      <c r="P118" s="445">
        <f t="shared" si="9"/>
        <v>0</v>
      </c>
      <c r="Q118" s="445">
        <f>VLOOKUP(C118,{"29 - Psychiatrie (Erwachsene)",1;"30 - Kinder- und Jugendpsychiatrie",1;"31 - Psychosomatik",1;"00 - Bitte eine Fachabteilung auswählen",0;0,0},2,0)</f>
        <v>0</v>
      </c>
      <c r="R118" s="445">
        <f t="shared" si="10"/>
        <v>0</v>
      </c>
      <c r="S118" s="424">
        <f t="shared" si="11"/>
        <v>0</v>
      </c>
      <c r="T118" s="424">
        <f t="shared" si="12"/>
        <v>0</v>
      </c>
      <c r="U118" s="424">
        <f t="shared" si="13"/>
        <v>0</v>
      </c>
    </row>
    <row r="119" spans="2:21" ht="15" customHeight="1" x14ac:dyDescent="0.3">
      <c r="B119" s="70" t="str">
        <f t="shared" si="15"/>
        <v>!!!</v>
      </c>
      <c r="C119" s="228"/>
      <c r="D119" s="221"/>
      <c r="E119" s="229"/>
      <c r="F119" s="82"/>
      <c r="G119" s="325"/>
      <c r="H119" s="38"/>
      <c r="I119" s="38"/>
      <c r="J119" s="435"/>
      <c r="L119" s="445" t="str">
        <f>VLOOKUP(C118,{"29 - Psychiatrie (Erwachsene)","Einrichtungen";"30 - Kinder- und Jugendpsychiatrie","Einrichtungen";"31 - Psychosomatik","Einrichtungen";0,"Leer"},2,0)</f>
        <v>Leer</v>
      </c>
      <c r="M119" s="445" t="str">
        <f>IF(AND('Angaben KH-Standort'!$D$12&gt;0,C119&lt;&gt;""),"JBJ","Leer")</f>
        <v>Leer</v>
      </c>
      <c r="N119" s="445" t="str">
        <f t="shared" si="14"/>
        <v>Leer</v>
      </c>
      <c r="O119" s="445" t="str">
        <f>VLOOKUP($C119,{"29 - Psychiatrie (Erwachsene)","Psychiatrie";"30 - Kinder- und Jugendpsychiatrie","KJPsychiatrie";"31 - Psychosomatik","Psychosomatik";0,"Leer"},2,0)</f>
        <v>Leer</v>
      </c>
      <c r="P119" s="445">
        <f t="shared" si="9"/>
        <v>0</v>
      </c>
      <c r="Q119" s="445">
        <f>VLOOKUP(C119,{"29 - Psychiatrie (Erwachsene)",1;"30 - Kinder- und Jugendpsychiatrie",1;"31 - Psychosomatik",1;"00 - Bitte eine Fachabteilung auswählen",0;0,0},2,0)</f>
        <v>0</v>
      </c>
      <c r="R119" s="445">
        <f t="shared" si="10"/>
        <v>0</v>
      </c>
      <c r="S119" s="424">
        <f t="shared" si="11"/>
        <v>0</v>
      </c>
      <c r="T119" s="424">
        <f t="shared" si="12"/>
        <v>0</v>
      </c>
      <c r="U119" s="424">
        <f t="shared" si="13"/>
        <v>0</v>
      </c>
    </row>
    <row r="120" spans="2:21" ht="15" customHeight="1" x14ac:dyDescent="0.3">
      <c r="B120" s="70" t="str">
        <f t="shared" si="15"/>
        <v>!!!</v>
      </c>
      <c r="C120" s="228"/>
      <c r="D120" s="221"/>
      <c r="E120" s="229"/>
      <c r="F120" s="82"/>
      <c r="G120" s="325"/>
      <c r="H120" s="38"/>
      <c r="I120" s="38"/>
      <c r="J120" s="435"/>
      <c r="L120" s="445" t="str">
        <f>VLOOKUP(C119,{"29 - Psychiatrie (Erwachsene)","Einrichtungen";"30 - Kinder- und Jugendpsychiatrie","Einrichtungen";"31 - Psychosomatik","Einrichtungen";0,"Leer"},2,0)</f>
        <v>Leer</v>
      </c>
      <c r="M120" s="445" t="str">
        <f>IF(AND('Angaben KH-Standort'!$D$12&gt;0,C120&lt;&gt;""),"JBJ","Leer")</f>
        <v>Leer</v>
      </c>
      <c r="N120" s="445" t="str">
        <f t="shared" si="14"/>
        <v>Leer</v>
      </c>
      <c r="O120" s="445" t="str">
        <f>VLOOKUP($C120,{"29 - Psychiatrie (Erwachsene)","Psychiatrie";"30 - Kinder- und Jugendpsychiatrie","KJPsychiatrie";"31 - Psychosomatik","Psychosomatik";0,"Leer"},2,0)</f>
        <v>Leer</v>
      </c>
      <c r="P120" s="445">
        <f t="shared" si="9"/>
        <v>0</v>
      </c>
      <c r="Q120" s="445">
        <f>VLOOKUP(C120,{"29 - Psychiatrie (Erwachsene)",1;"30 - Kinder- und Jugendpsychiatrie",1;"31 - Psychosomatik",1;"00 - Bitte eine Fachabteilung auswählen",0;0,0},2,0)</f>
        <v>0</v>
      </c>
      <c r="R120" s="445">
        <f t="shared" si="10"/>
        <v>0</v>
      </c>
      <c r="S120" s="424">
        <f t="shared" si="11"/>
        <v>0</v>
      </c>
      <c r="T120" s="424">
        <f t="shared" si="12"/>
        <v>0</v>
      </c>
      <c r="U120" s="424">
        <f t="shared" si="13"/>
        <v>0</v>
      </c>
    </row>
    <row r="121" spans="2:21" ht="15" customHeight="1" x14ac:dyDescent="0.3">
      <c r="B121" s="70" t="str">
        <f t="shared" si="15"/>
        <v>!!!</v>
      </c>
      <c r="C121" s="228"/>
      <c r="D121" s="221"/>
      <c r="E121" s="229"/>
      <c r="F121" s="82"/>
      <c r="G121" s="325"/>
      <c r="H121" s="38"/>
      <c r="I121" s="38"/>
      <c r="J121" s="435"/>
      <c r="L121" s="445" t="str">
        <f>VLOOKUP(C120,{"29 - Psychiatrie (Erwachsene)","Einrichtungen";"30 - Kinder- und Jugendpsychiatrie","Einrichtungen";"31 - Psychosomatik","Einrichtungen";0,"Leer"},2,0)</f>
        <v>Leer</v>
      </c>
      <c r="M121" s="445" t="str">
        <f>IF(AND('Angaben KH-Standort'!$D$12&gt;0,C121&lt;&gt;""),"JBJ","Leer")</f>
        <v>Leer</v>
      </c>
      <c r="N121" s="445" t="str">
        <f t="shared" si="14"/>
        <v>Leer</v>
      </c>
      <c r="O121" s="445" t="str">
        <f>VLOOKUP($C121,{"29 - Psychiatrie (Erwachsene)","Psychiatrie";"30 - Kinder- und Jugendpsychiatrie","KJPsychiatrie";"31 - Psychosomatik","Psychosomatik";0,"Leer"},2,0)</f>
        <v>Leer</v>
      </c>
      <c r="P121" s="445">
        <f t="shared" si="9"/>
        <v>0</v>
      </c>
      <c r="Q121" s="445">
        <f>VLOOKUP(C121,{"29 - Psychiatrie (Erwachsene)",1;"30 - Kinder- und Jugendpsychiatrie",1;"31 - Psychosomatik",1;"00 - Bitte eine Fachabteilung auswählen",0;0,0},2,0)</f>
        <v>0</v>
      </c>
      <c r="R121" s="445">
        <f t="shared" si="10"/>
        <v>0</v>
      </c>
      <c r="S121" s="424">
        <f t="shared" si="11"/>
        <v>0</v>
      </c>
      <c r="T121" s="424">
        <f t="shared" si="12"/>
        <v>0</v>
      </c>
      <c r="U121" s="424">
        <f t="shared" si="13"/>
        <v>0</v>
      </c>
    </row>
    <row r="122" spans="2:21" ht="15" customHeight="1" x14ac:dyDescent="0.3">
      <c r="B122" s="70" t="str">
        <f t="shared" si="15"/>
        <v>!!!</v>
      </c>
      <c r="C122" s="228"/>
      <c r="D122" s="221"/>
      <c r="E122" s="229"/>
      <c r="F122" s="82"/>
      <c r="G122" s="325"/>
      <c r="H122" s="38"/>
      <c r="I122" s="38"/>
      <c r="J122" s="435"/>
      <c r="L122" s="445" t="str">
        <f>VLOOKUP(C121,{"29 - Psychiatrie (Erwachsene)","Einrichtungen";"30 - Kinder- und Jugendpsychiatrie","Einrichtungen";"31 - Psychosomatik","Einrichtungen";0,"Leer"},2,0)</f>
        <v>Leer</v>
      </c>
      <c r="M122" s="445" t="str">
        <f>IF(AND('Angaben KH-Standort'!$D$12&gt;0,C122&lt;&gt;""),"JBJ","Leer")</f>
        <v>Leer</v>
      </c>
      <c r="N122" s="445" t="str">
        <f t="shared" si="14"/>
        <v>Leer</v>
      </c>
      <c r="O122" s="445" t="str">
        <f>VLOOKUP($C122,{"29 - Psychiatrie (Erwachsene)","Psychiatrie";"30 - Kinder- und Jugendpsychiatrie","KJPsychiatrie";"31 - Psychosomatik","Psychosomatik";0,"Leer"},2,0)</f>
        <v>Leer</v>
      </c>
      <c r="P122" s="445">
        <f t="shared" si="9"/>
        <v>0</v>
      </c>
      <c r="Q122" s="445">
        <f>VLOOKUP(C122,{"29 - Psychiatrie (Erwachsene)",1;"30 - Kinder- und Jugendpsychiatrie",1;"31 - Psychosomatik",1;"00 - Bitte eine Fachabteilung auswählen",0;0,0},2,0)</f>
        <v>0</v>
      </c>
      <c r="R122" s="445">
        <f t="shared" si="10"/>
        <v>0</v>
      </c>
      <c r="S122" s="424">
        <f t="shared" si="11"/>
        <v>0</v>
      </c>
      <c r="T122" s="424">
        <f t="shared" si="12"/>
        <v>0</v>
      </c>
      <c r="U122" s="424">
        <f t="shared" si="13"/>
        <v>0</v>
      </c>
    </row>
    <row r="123" spans="2:21" ht="15" customHeight="1" x14ac:dyDescent="0.3">
      <c r="B123" s="70" t="str">
        <f t="shared" si="15"/>
        <v>!!!</v>
      </c>
      <c r="C123" s="228"/>
      <c r="D123" s="221"/>
      <c r="E123" s="229"/>
      <c r="F123" s="82"/>
      <c r="G123" s="325"/>
      <c r="H123" s="38"/>
      <c r="I123" s="38"/>
      <c r="J123" s="435"/>
      <c r="L123" s="445" t="str">
        <f>VLOOKUP(C122,{"29 - Psychiatrie (Erwachsene)","Einrichtungen";"30 - Kinder- und Jugendpsychiatrie","Einrichtungen";"31 - Psychosomatik","Einrichtungen";0,"Leer"},2,0)</f>
        <v>Leer</v>
      </c>
      <c r="M123" s="445" t="str">
        <f>IF(AND('Angaben KH-Standort'!$D$12&gt;0,C123&lt;&gt;""),"JBJ","Leer")</f>
        <v>Leer</v>
      </c>
      <c r="N123" s="445" t="str">
        <f t="shared" si="14"/>
        <v>Leer</v>
      </c>
      <c r="O123" s="445" t="str">
        <f>VLOOKUP($C123,{"29 - Psychiatrie (Erwachsene)","Psychiatrie";"30 - Kinder- und Jugendpsychiatrie","KJPsychiatrie";"31 - Psychosomatik","Psychosomatik";0,"Leer"},2,0)</f>
        <v>Leer</v>
      </c>
      <c r="P123" s="445">
        <f t="shared" si="9"/>
        <v>0</v>
      </c>
      <c r="Q123" s="445">
        <f>VLOOKUP(C123,{"29 - Psychiatrie (Erwachsene)",1;"30 - Kinder- und Jugendpsychiatrie",1;"31 - Psychosomatik",1;"00 - Bitte eine Fachabteilung auswählen",0;0,0},2,0)</f>
        <v>0</v>
      </c>
      <c r="R123" s="445">
        <f t="shared" si="10"/>
        <v>0</v>
      </c>
      <c r="S123" s="424">
        <f t="shared" si="11"/>
        <v>0</v>
      </c>
      <c r="T123" s="424">
        <f t="shared" si="12"/>
        <v>0</v>
      </c>
      <c r="U123" s="424">
        <f t="shared" si="13"/>
        <v>0</v>
      </c>
    </row>
    <row r="124" spans="2:21" ht="15" customHeight="1" x14ac:dyDescent="0.3">
      <c r="B124" s="70" t="str">
        <f t="shared" si="15"/>
        <v>!!!</v>
      </c>
      <c r="C124" s="228"/>
      <c r="D124" s="221"/>
      <c r="E124" s="229"/>
      <c r="F124" s="82"/>
      <c r="G124" s="325"/>
      <c r="H124" s="38"/>
      <c r="I124" s="38"/>
      <c r="J124" s="435"/>
      <c r="L124" s="445" t="str">
        <f>VLOOKUP(C123,{"29 - Psychiatrie (Erwachsene)","Einrichtungen";"30 - Kinder- und Jugendpsychiatrie","Einrichtungen";"31 - Psychosomatik","Einrichtungen";0,"Leer"},2,0)</f>
        <v>Leer</v>
      </c>
      <c r="M124" s="445" t="str">
        <f>IF(AND('Angaben KH-Standort'!$D$12&gt;0,C124&lt;&gt;""),"JBJ","Leer")</f>
        <v>Leer</v>
      </c>
      <c r="N124" s="445" t="str">
        <f t="shared" si="14"/>
        <v>Leer</v>
      </c>
      <c r="O124" s="445" t="str">
        <f>VLOOKUP($C124,{"29 - Psychiatrie (Erwachsene)","Psychiatrie";"30 - Kinder- und Jugendpsychiatrie","KJPsychiatrie";"31 - Psychosomatik","Psychosomatik";0,"Leer"},2,0)</f>
        <v>Leer</v>
      </c>
      <c r="P124" s="445">
        <f t="shared" si="9"/>
        <v>0</v>
      </c>
      <c r="Q124" s="445">
        <f>VLOOKUP(C124,{"29 - Psychiatrie (Erwachsene)",1;"30 - Kinder- und Jugendpsychiatrie",1;"31 - Psychosomatik",1;"00 - Bitte eine Fachabteilung auswählen",0;0,0},2,0)</f>
        <v>0</v>
      </c>
      <c r="R124" s="445">
        <f t="shared" si="10"/>
        <v>0</v>
      </c>
      <c r="S124" s="424">
        <f t="shared" si="11"/>
        <v>0</v>
      </c>
      <c r="T124" s="424">
        <f t="shared" si="12"/>
        <v>0</v>
      </c>
      <c r="U124" s="424">
        <f t="shared" si="13"/>
        <v>0</v>
      </c>
    </row>
    <row r="125" spans="2:21" ht="15" customHeight="1" x14ac:dyDescent="0.3">
      <c r="B125" s="70" t="str">
        <f t="shared" si="15"/>
        <v>!!!</v>
      </c>
      <c r="C125" s="228"/>
      <c r="D125" s="221"/>
      <c r="E125" s="229"/>
      <c r="F125" s="82"/>
      <c r="G125" s="325"/>
      <c r="H125" s="38"/>
      <c r="I125" s="38"/>
      <c r="J125" s="435"/>
      <c r="L125" s="445" t="str">
        <f>VLOOKUP(C124,{"29 - Psychiatrie (Erwachsene)","Einrichtungen";"30 - Kinder- und Jugendpsychiatrie","Einrichtungen";"31 - Psychosomatik","Einrichtungen";0,"Leer"},2,0)</f>
        <v>Leer</v>
      </c>
      <c r="M125" s="445" t="str">
        <f>IF(AND('Angaben KH-Standort'!$D$12&gt;0,C125&lt;&gt;""),"JBJ","Leer")</f>
        <v>Leer</v>
      </c>
      <c r="N125" s="445" t="str">
        <f t="shared" si="14"/>
        <v>Leer</v>
      </c>
      <c r="O125" s="445" t="str">
        <f>VLOOKUP($C125,{"29 - Psychiatrie (Erwachsene)","Psychiatrie";"30 - Kinder- und Jugendpsychiatrie","KJPsychiatrie";"31 - Psychosomatik","Psychosomatik";0,"Leer"},2,0)</f>
        <v>Leer</v>
      </c>
      <c r="P125" s="445">
        <f t="shared" si="9"/>
        <v>0</v>
      </c>
      <c r="Q125" s="445">
        <f>VLOOKUP(C125,{"29 - Psychiatrie (Erwachsene)",1;"30 - Kinder- und Jugendpsychiatrie",1;"31 - Psychosomatik",1;"00 - Bitte eine Fachabteilung auswählen",0;0,0},2,0)</f>
        <v>0</v>
      </c>
      <c r="R125" s="445">
        <f t="shared" si="10"/>
        <v>0</v>
      </c>
      <c r="S125" s="424">
        <f t="shared" si="11"/>
        <v>0</v>
      </c>
      <c r="T125" s="424">
        <f t="shared" si="12"/>
        <v>0</v>
      </c>
      <c r="U125" s="424">
        <f t="shared" si="13"/>
        <v>0</v>
      </c>
    </row>
    <row r="126" spans="2:21" ht="15" customHeight="1" x14ac:dyDescent="0.3">
      <c r="B126" s="70" t="str">
        <f t="shared" si="15"/>
        <v>!!!</v>
      </c>
      <c r="C126" s="228"/>
      <c r="D126" s="221"/>
      <c r="E126" s="229"/>
      <c r="F126" s="82"/>
      <c r="G126" s="325"/>
      <c r="H126" s="38"/>
      <c r="I126" s="38"/>
      <c r="J126" s="435"/>
      <c r="L126" s="445" t="str">
        <f>VLOOKUP(C125,{"29 - Psychiatrie (Erwachsene)","Einrichtungen";"30 - Kinder- und Jugendpsychiatrie","Einrichtungen";"31 - Psychosomatik","Einrichtungen";0,"Leer"},2,0)</f>
        <v>Leer</v>
      </c>
      <c r="M126" s="445" t="str">
        <f>IF(AND('Angaben KH-Standort'!$D$12&gt;0,C126&lt;&gt;""),"JBJ","Leer")</f>
        <v>Leer</v>
      </c>
      <c r="N126" s="445" t="str">
        <f t="shared" si="14"/>
        <v>Leer</v>
      </c>
      <c r="O126" s="445" t="str">
        <f>VLOOKUP($C126,{"29 - Psychiatrie (Erwachsene)","Psychiatrie";"30 - Kinder- und Jugendpsychiatrie","KJPsychiatrie";"31 - Psychosomatik","Psychosomatik";0,"Leer"},2,0)</f>
        <v>Leer</v>
      </c>
      <c r="P126" s="445">
        <f t="shared" si="9"/>
        <v>0</v>
      </c>
      <c r="Q126" s="445">
        <f>VLOOKUP(C126,{"29 - Psychiatrie (Erwachsene)",1;"30 - Kinder- und Jugendpsychiatrie",1;"31 - Psychosomatik",1;"00 - Bitte eine Fachabteilung auswählen",0;0,0},2,0)</f>
        <v>0</v>
      </c>
      <c r="R126" s="445">
        <f t="shared" si="10"/>
        <v>0</v>
      </c>
      <c r="S126" s="424">
        <f t="shared" si="11"/>
        <v>0</v>
      </c>
      <c r="T126" s="424">
        <f t="shared" si="12"/>
        <v>0</v>
      </c>
      <c r="U126" s="424">
        <f t="shared" si="13"/>
        <v>0</v>
      </c>
    </row>
    <row r="127" spans="2:21" ht="15" customHeight="1" x14ac:dyDescent="0.3">
      <c r="B127" s="70" t="str">
        <f t="shared" si="15"/>
        <v>!!!</v>
      </c>
      <c r="C127" s="228"/>
      <c r="D127" s="221"/>
      <c r="E127" s="229"/>
      <c r="F127" s="82"/>
      <c r="G127" s="325"/>
      <c r="H127" s="38"/>
      <c r="I127" s="38"/>
      <c r="J127" s="435"/>
      <c r="L127" s="445" t="str">
        <f>VLOOKUP(C126,{"29 - Psychiatrie (Erwachsene)","Einrichtungen";"30 - Kinder- und Jugendpsychiatrie","Einrichtungen";"31 - Psychosomatik","Einrichtungen";0,"Leer"},2,0)</f>
        <v>Leer</v>
      </c>
      <c r="M127" s="445" t="str">
        <f>IF(AND('Angaben KH-Standort'!$D$12&gt;0,C127&lt;&gt;""),"JBJ","Leer")</f>
        <v>Leer</v>
      </c>
      <c r="N127" s="445" t="str">
        <f t="shared" si="14"/>
        <v>Leer</v>
      </c>
      <c r="O127" s="445" t="str">
        <f>VLOOKUP($C127,{"29 - Psychiatrie (Erwachsene)","Psychiatrie";"30 - Kinder- und Jugendpsychiatrie","KJPsychiatrie";"31 - Psychosomatik","Psychosomatik";0,"Leer"},2,0)</f>
        <v>Leer</v>
      </c>
      <c r="P127" s="445">
        <f t="shared" si="9"/>
        <v>0</v>
      </c>
      <c r="Q127" s="445">
        <f>VLOOKUP(C127,{"29 - Psychiatrie (Erwachsene)",1;"30 - Kinder- und Jugendpsychiatrie",1;"31 - Psychosomatik",1;"00 - Bitte eine Fachabteilung auswählen",0;0,0},2,0)</f>
        <v>0</v>
      </c>
      <c r="R127" s="445">
        <f t="shared" si="10"/>
        <v>0</v>
      </c>
      <c r="S127" s="424">
        <f t="shared" si="11"/>
        <v>0</v>
      </c>
      <c r="T127" s="424">
        <f t="shared" si="12"/>
        <v>0</v>
      </c>
      <c r="U127" s="424">
        <f t="shared" si="13"/>
        <v>0</v>
      </c>
    </row>
    <row r="128" spans="2:21" ht="15" customHeight="1" x14ac:dyDescent="0.3">
      <c r="B128" s="70" t="str">
        <f t="shared" si="15"/>
        <v>!!!</v>
      </c>
      <c r="C128" s="228"/>
      <c r="D128" s="221"/>
      <c r="E128" s="229"/>
      <c r="F128" s="82"/>
      <c r="G128" s="325"/>
      <c r="H128" s="38"/>
      <c r="I128" s="38"/>
      <c r="J128" s="435"/>
      <c r="L128" s="445" t="str">
        <f>VLOOKUP(C127,{"29 - Psychiatrie (Erwachsene)","Einrichtungen";"30 - Kinder- und Jugendpsychiatrie","Einrichtungen";"31 - Psychosomatik","Einrichtungen";0,"Leer"},2,0)</f>
        <v>Leer</v>
      </c>
      <c r="M128" s="445" t="str">
        <f>IF(AND('Angaben KH-Standort'!$D$12&gt;0,C128&lt;&gt;""),"JBJ","Leer")</f>
        <v>Leer</v>
      </c>
      <c r="N128" s="445" t="str">
        <f t="shared" si="14"/>
        <v>Leer</v>
      </c>
      <c r="O128" s="445" t="str">
        <f>VLOOKUP($C128,{"29 - Psychiatrie (Erwachsene)","Psychiatrie";"30 - Kinder- und Jugendpsychiatrie","KJPsychiatrie";"31 - Psychosomatik","Psychosomatik";0,"Leer"},2,0)</f>
        <v>Leer</v>
      </c>
      <c r="P128" s="445">
        <f t="shared" si="9"/>
        <v>0</v>
      </c>
      <c r="Q128" s="445">
        <f>VLOOKUP(C128,{"29 - Psychiatrie (Erwachsene)",1;"30 - Kinder- und Jugendpsychiatrie",1;"31 - Psychosomatik",1;"00 - Bitte eine Fachabteilung auswählen",0;0,0},2,0)</f>
        <v>0</v>
      </c>
      <c r="R128" s="445">
        <f t="shared" si="10"/>
        <v>0</v>
      </c>
      <c r="S128" s="424">
        <f t="shared" si="11"/>
        <v>0</v>
      </c>
      <c r="T128" s="424">
        <f t="shared" si="12"/>
        <v>0</v>
      </c>
      <c r="U128" s="424">
        <f t="shared" si="13"/>
        <v>0</v>
      </c>
    </row>
    <row r="129" spans="2:21" ht="15" customHeight="1" x14ac:dyDescent="0.3">
      <c r="B129" s="70" t="str">
        <f t="shared" si="15"/>
        <v>!!!</v>
      </c>
      <c r="C129" s="228"/>
      <c r="D129" s="221"/>
      <c r="E129" s="229"/>
      <c r="F129" s="82"/>
      <c r="G129" s="325"/>
      <c r="H129" s="38"/>
      <c r="I129" s="38"/>
      <c r="J129" s="435"/>
      <c r="L129" s="445" t="str">
        <f>VLOOKUP(C128,{"29 - Psychiatrie (Erwachsene)","Einrichtungen";"30 - Kinder- und Jugendpsychiatrie","Einrichtungen";"31 - Psychosomatik","Einrichtungen";0,"Leer"},2,0)</f>
        <v>Leer</v>
      </c>
      <c r="M129" s="445" t="str">
        <f>IF(AND('Angaben KH-Standort'!$D$12&gt;0,C129&lt;&gt;""),"JBJ","Leer")</f>
        <v>Leer</v>
      </c>
      <c r="N129" s="445" t="str">
        <f t="shared" si="14"/>
        <v>Leer</v>
      </c>
      <c r="O129" s="445" t="str">
        <f>VLOOKUP($C129,{"29 - Psychiatrie (Erwachsene)","Psychiatrie";"30 - Kinder- und Jugendpsychiatrie","KJPsychiatrie";"31 - Psychosomatik","Psychosomatik";0,"Leer"},2,0)</f>
        <v>Leer</v>
      </c>
      <c r="P129" s="445">
        <f t="shared" si="9"/>
        <v>0</v>
      </c>
      <c r="Q129" s="445">
        <f>VLOOKUP(C129,{"29 - Psychiatrie (Erwachsene)",1;"30 - Kinder- und Jugendpsychiatrie",1;"31 - Psychosomatik",1;"00 - Bitte eine Fachabteilung auswählen",0;0,0},2,0)</f>
        <v>0</v>
      </c>
      <c r="R129" s="445">
        <f t="shared" si="10"/>
        <v>0</v>
      </c>
      <c r="S129" s="424">
        <f t="shared" si="11"/>
        <v>0</v>
      </c>
      <c r="T129" s="424">
        <f t="shared" si="12"/>
        <v>0</v>
      </c>
      <c r="U129" s="424">
        <f t="shared" si="13"/>
        <v>0</v>
      </c>
    </row>
    <row r="130" spans="2:21" ht="15" customHeight="1" x14ac:dyDescent="0.3">
      <c r="B130" s="70" t="str">
        <f t="shared" si="15"/>
        <v>!!!</v>
      </c>
      <c r="C130" s="228"/>
      <c r="D130" s="221"/>
      <c r="E130" s="229"/>
      <c r="F130" s="82"/>
      <c r="G130" s="325"/>
      <c r="H130" s="38"/>
      <c r="I130" s="38"/>
      <c r="J130" s="435"/>
      <c r="L130" s="445" t="str">
        <f>VLOOKUP(C129,{"29 - Psychiatrie (Erwachsene)","Einrichtungen";"30 - Kinder- und Jugendpsychiatrie","Einrichtungen";"31 - Psychosomatik","Einrichtungen";0,"Leer"},2,0)</f>
        <v>Leer</v>
      </c>
      <c r="M130" s="445" t="str">
        <f>IF(AND('Angaben KH-Standort'!$D$12&gt;0,C130&lt;&gt;""),"JBJ","Leer")</f>
        <v>Leer</v>
      </c>
      <c r="N130" s="445" t="str">
        <f t="shared" si="14"/>
        <v>Leer</v>
      </c>
      <c r="O130" s="445" t="str">
        <f>VLOOKUP($C130,{"29 - Psychiatrie (Erwachsene)","Psychiatrie";"30 - Kinder- und Jugendpsychiatrie","KJPsychiatrie";"31 - Psychosomatik","Psychosomatik";0,"Leer"},2,0)</f>
        <v>Leer</v>
      </c>
      <c r="P130" s="445">
        <f t="shared" si="9"/>
        <v>0</v>
      </c>
      <c r="Q130" s="445">
        <f>VLOOKUP(C130,{"29 - Psychiatrie (Erwachsene)",1;"30 - Kinder- und Jugendpsychiatrie",1;"31 - Psychosomatik",1;"00 - Bitte eine Fachabteilung auswählen",0;0,0},2,0)</f>
        <v>0</v>
      </c>
      <c r="R130" s="445">
        <f t="shared" si="10"/>
        <v>0</v>
      </c>
      <c r="S130" s="424">
        <f t="shared" si="11"/>
        <v>0</v>
      </c>
      <c r="T130" s="424">
        <f t="shared" si="12"/>
        <v>0</v>
      </c>
      <c r="U130" s="424">
        <f t="shared" si="13"/>
        <v>0</v>
      </c>
    </row>
    <row r="131" spans="2:21" ht="15" customHeight="1" x14ac:dyDescent="0.3">
      <c r="B131" s="70" t="str">
        <f t="shared" si="15"/>
        <v>!!!</v>
      </c>
      <c r="C131" s="228"/>
      <c r="D131" s="221"/>
      <c r="E131" s="229"/>
      <c r="F131" s="82"/>
      <c r="G131" s="325"/>
      <c r="H131" s="38"/>
      <c r="I131" s="38"/>
      <c r="J131" s="435"/>
      <c r="L131" s="445" t="str">
        <f>VLOOKUP(C130,{"29 - Psychiatrie (Erwachsene)","Einrichtungen";"30 - Kinder- und Jugendpsychiatrie","Einrichtungen";"31 - Psychosomatik","Einrichtungen";0,"Leer"},2,0)</f>
        <v>Leer</v>
      </c>
      <c r="M131" s="445" t="str">
        <f>IF(AND('Angaben KH-Standort'!$D$12&gt;0,C131&lt;&gt;""),"JBJ","Leer")</f>
        <v>Leer</v>
      </c>
      <c r="N131" s="445" t="str">
        <f t="shared" si="14"/>
        <v>Leer</v>
      </c>
      <c r="O131" s="445" t="str">
        <f>VLOOKUP($C131,{"29 - Psychiatrie (Erwachsene)","Psychiatrie";"30 - Kinder- und Jugendpsychiatrie","KJPsychiatrie";"31 - Psychosomatik","Psychosomatik";0,"Leer"},2,0)</f>
        <v>Leer</v>
      </c>
      <c r="P131" s="445">
        <f t="shared" si="9"/>
        <v>0</v>
      </c>
      <c r="Q131" s="445">
        <f>VLOOKUP(C131,{"29 - Psychiatrie (Erwachsene)",1;"30 - Kinder- und Jugendpsychiatrie",1;"31 - Psychosomatik",1;"00 - Bitte eine Fachabteilung auswählen",0;0,0},2,0)</f>
        <v>0</v>
      </c>
      <c r="R131" s="445">
        <f t="shared" si="10"/>
        <v>0</v>
      </c>
      <c r="S131" s="424">
        <f t="shared" si="11"/>
        <v>0</v>
      </c>
      <c r="T131" s="424">
        <f t="shared" si="12"/>
        <v>0</v>
      </c>
      <c r="U131" s="424">
        <f t="shared" si="13"/>
        <v>0</v>
      </c>
    </row>
    <row r="132" spans="2:21" ht="15" customHeight="1" x14ac:dyDescent="0.3">
      <c r="B132" s="70" t="str">
        <f t="shared" si="15"/>
        <v>!!!</v>
      </c>
      <c r="C132" s="228"/>
      <c r="D132" s="221"/>
      <c r="E132" s="229"/>
      <c r="F132" s="82"/>
      <c r="G132" s="325"/>
      <c r="H132" s="38"/>
      <c r="I132" s="38"/>
      <c r="J132" s="435"/>
      <c r="L132" s="445" t="str">
        <f>VLOOKUP(C131,{"29 - Psychiatrie (Erwachsene)","Einrichtungen";"30 - Kinder- und Jugendpsychiatrie","Einrichtungen";"31 - Psychosomatik","Einrichtungen";0,"Leer"},2,0)</f>
        <v>Leer</v>
      </c>
      <c r="M132" s="445" t="str">
        <f>IF(AND('Angaben KH-Standort'!$D$12&gt;0,C132&lt;&gt;""),"JBJ","Leer")</f>
        <v>Leer</v>
      </c>
      <c r="N132" s="445" t="str">
        <f t="shared" si="14"/>
        <v>Leer</v>
      </c>
      <c r="O132" s="445" t="str">
        <f>VLOOKUP($C132,{"29 - Psychiatrie (Erwachsene)","Psychiatrie";"30 - Kinder- und Jugendpsychiatrie","KJPsychiatrie";"31 - Psychosomatik","Psychosomatik";0,"Leer"},2,0)</f>
        <v>Leer</v>
      </c>
      <c r="P132" s="445">
        <f t="shared" si="9"/>
        <v>0</v>
      </c>
      <c r="Q132" s="445">
        <f>VLOOKUP(C132,{"29 - Psychiatrie (Erwachsene)",1;"30 - Kinder- und Jugendpsychiatrie",1;"31 - Psychosomatik",1;"00 - Bitte eine Fachabteilung auswählen",0;0,0},2,0)</f>
        <v>0</v>
      </c>
      <c r="R132" s="445">
        <f t="shared" si="10"/>
        <v>0</v>
      </c>
      <c r="S132" s="424">
        <f t="shared" si="11"/>
        <v>0</v>
      </c>
      <c r="T132" s="424">
        <f t="shared" si="12"/>
        <v>0</v>
      </c>
      <c r="U132" s="424">
        <f t="shared" si="13"/>
        <v>0</v>
      </c>
    </row>
    <row r="133" spans="2:21" ht="15" customHeight="1" x14ac:dyDescent="0.3">
      <c r="B133" s="70" t="str">
        <f t="shared" si="15"/>
        <v>!!!</v>
      </c>
      <c r="C133" s="228"/>
      <c r="D133" s="221"/>
      <c r="E133" s="229"/>
      <c r="F133" s="82"/>
      <c r="G133" s="325"/>
      <c r="H133" s="38"/>
      <c r="I133" s="38"/>
      <c r="J133" s="435"/>
      <c r="L133" s="445" t="str">
        <f>VLOOKUP(C132,{"29 - Psychiatrie (Erwachsene)","Einrichtungen";"30 - Kinder- und Jugendpsychiatrie","Einrichtungen";"31 - Psychosomatik","Einrichtungen";0,"Leer"},2,0)</f>
        <v>Leer</v>
      </c>
      <c r="M133" s="445" t="str">
        <f>IF(AND('Angaben KH-Standort'!$D$12&gt;0,C133&lt;&gt;""),"JBJ","Leer")</f>
        <v>Leer</v>
      </c>
      <c r="N133" s="445" t="str">
        <f t="shared" si="14"/>
        <v>Leer</v>
      </c>
      <c r="O133" s="445" t="str">
        <f>VLOOKUP($C133,{"29 - Psychiatrie (Erwachsene)","Psychiatrie";"30 - Kinder- und Jugendpsychiatrie","KJPsychiatrie";"31 - Psychosomatik","Psychosomatik";0,"Leer"},2,0)</f>
        <v>Leer</v>
      </c>
      <c r="P133" s="445">
        <f t="shared" si="9"/>
        <v>0</v>
      </c>
      <c r="Q133" s="445">
        <f>VLOOKUP(C133,{"29 - Psychiatrie (Erwachsene)",1;"30 - Kinder- und Jugendpsychiatrie",1;"31 - Psychosomatik",1;"00 - Bitte eine Fachabteilung auswählen",0;0,0},2,0)</f>
        <v>0</v>
      </c>
      <c r="R133" s="445">
        <f t="shared" si="10"/>
        <v>0</v>
      </c>
      <c r="S133" s="424">
        <f t="shared" si="11"/>
        <v>0</v>
      </c>
      <c r="T133" s="424">
        <f t="shared" si="12"/>
        <v>0</v>
      </c>
      <c r="U133" s="424">
        <f t="shared" si="13"/>
        <v>0</v>
      </c>
    </row>
    <row r="134" spans="2:21" ht="15" customHeight="1" x14ac:dyDescent="0.3">
      <c r="B134" s="70" t="str">
        <f t="shared" si="15"/>
        <v>!!!</v>
      </c>
      <c r="C134" s="228"/>
      <c r="D134" s="221"/>
      <c r="E134" s="229"/>
      <c r="F134" s="82"/>
      <c r="G134" s="325"/>
      <c r="H134" s="38"/>
      <c r="I134" s="38"/>
      <c r="J134" s="435"/>
      <c r="L134" s="445" t="str">
        <f>VLOOKUP(C133,{"29 - Psychiatrie (Erwachsene)","Einrichtungen";"30 - Kinder- und Jugendpsychiatrie","Einrichtungen";"31 - Psychosomatik","Einrichtungen";0,"Leer"},2,0)</f>
        <v>Leer</v>
      </c>
      <c r="M134" s="445" t="str">
        <f>IF(AND('Angaben KH-Standort'!$D$12&gt;0,C134&lt;&gt;""),"JBJ","Leer")</f>
        <v>Leer</v>
      </c>
      <c r="N134" s="445" t="str">
        <f t="shared" si="14"/>
        <v>Leer</v>
      </c>
      <c r="O134" s="445" t="str">
        <f>VLOOKUP($C134,{"29 - Psychiatrie (Erwachsene)","Psychiatrie";"30 - Kinder- und Jugendpsychiatrie","KJPsychiatrie";"31 - Psychosomatik","Psychosomatik";0,"Leer"},2,0)</f>
        <v>Leer</v>
      </c>
      <c r="P134" s="445">
        <f t="shared" si="9"/>
        <v>0</v>
      </c>
      <c r="Q134" s="445">
        <f>VLOOKUP(C134,{"29 - Psychiatrie (Erwachsene)",1;"30 - Kinder- und Jugendpsychiatrie",1;"31 - Psychosomatik",1;"00 - Bitte eine Fachabteilung auswählen",0;0,0},2,0)</f>
        <v>0</v>
      </c>
      <c r="R134" s="445">
        <f t="shared" si="10"/>
        <v>0</v>
      </c>
      <c r="S134" s="424">
        <f t="shared" si="11"/>
        <v>0</v>
      </c>
      <c r="T134" s="424">
        <f t="shared" si="12"/>
        <v>0</v>
      </c>
      <c r="U134" s="424">
        <f t="shared" si="13"/>
        <v>0</v>
      </c>
    </row>
    <row r="135" spans="2:21" ht="15" customHeight="1" x14ac:dyDescent="0.3">
      <c r="B135" s="70" t="str">
        <f t="shared" si="15"/>
        <v>!!!</v>
      </c>
      <c r="C135" s="228"/>
      <c r="D135" s="221"/>
      <c r="E135" s="229"/>
      <c r="F135" s="82"/>
      <c r="G135" s="325"/>
      <c r="H135" s="38"/>
      <c r="I135" s="38"/>
      <c r="J135" s="435"/>
      <c r="L135" s="445" t="str">
        <f>VLOOKUP(C134,{"29 - Psychiatrie (Erwachsene)","Einrichtungen";"30 - Kinder- und Jugendpsychiatrie","Einrichtungen";"31 - Psychosomatik","Einrichtungen";0,"Leer"},2,0)</f>
        <v>Leer</v>
      </c>
      <c r="M135" s="445" t="str">
        <f>IF(AND('Angaben KH-Standort'!$D$12&gt;0,C135&lt;&gt;""),"JBJ","Leer")</f>
        <v>Leer</v>
      </c>
      <c r="N135" s="445" t="str">
        <f t="shared" si="14"/>
        <v>Leer</v>
      </c>
      <c r="O135" s="445" t="str">
        <f>VLOOKUP($C135,{"29 - Psychiatrie (Erwachsene)","Psychiatrie";"30 - Kinder- und Jugendpsychiatrie","KJPsychiatrie";"31 - Psychosomatik","Psychosomatik";0,"Leer"},2,0)</f>
        <v>Leer</v>
      </c>
      <c r="P135" s="445">
        <f t="shared" si="9"/>
        <v>0</v>
      </c>
      <c r="Q135" s="445">
        <f>VLOOKUP(C135,{"29 - Psychiatrie (Erwachsene)",1;"30 - Kinder- und Jugendpsychiatrie",1;"31 - Psychosomatik",1;"00 - Bitte eine Fachabteilung auswählen",0;0,0},2,0)</f>
        <v>0</v>
      </c>
      <c r="R135" s="445">
        <f t="shared" si="10"/>
        <v>0</v>
      </c>
      <c r="S135" s="424">
        <f t="shared" si="11"/>
        <v>0</v>
      </c>
      <c r="T135" s="424">
        <f t="shared" si="12"/>
        <v>0</v>
      </c>
      <c r="U135" s="424">
        <f t="shared" si="13"/>
        <v>0</v>
      </c>
    </row>
    <row r="136" spans="2:21" ht="15" customHeight="1" x14ac:dyDescent="0.3">
      <c r="B136" s="70" t="str">
        <f t="shared" si="15"/>
        <v>!!!</v>
      </c>
      <c r="C136" s="228"/>
      <c r="D136" s="221"/>
      <c r="E136" s="229"/>
      <c r="F136" s="82"/>
      <c r="G136" s="325"/>
      <c r="H136" s="38"/>
      <c r="I136" s="38"/>
      <c r="J136" s="435"/>
      <c r="L136" s="445" t="str">
        <f>VLOOKUP(C135,{"29 - Psychiatrie (Erwachsene)","Einrichtungen";"30 - Kinder- und Jugendpsychiatrie","Einrichtungen";"31 - Psychosomatik","Einrichtungen";0,"Leer"},2,0)</f>
        <v>Leer</v>
      </c>
      <c r="M136" s="445" t="str">
        <f>IF(AND('Angaben KH-Standort'!$D$12&gt;0,C136&lt;&gt;""),"JBJ","Leer")</f>
        <v>Leer</v>
      </c>
      <c r="N136" s="445" t="str">
        <f t="shared" si="14"/>
        <v>Leer</v>
      </c>
      <c r="O136" s="445" t="str">
        <f>VLOOKUP($C136,{"29 - Psychiatrie (Erwachsene)","Psychiatrie";"30 - Kinder- und Jugendpsychiatrie","KJPsychiatrie";"31 - Psychosomatik","Psychosomatik";0,"Leer"},2,0)</f>
        <v>Leer</v>
      </c>
      <c r="P136" s="445">
        <f t="shared" si="9"/>
        <v>0</v>
      </c>
      <c r="Q136" s="445">
        <f>VLOOKUP(C136,{"29 - Psychiatrie (Erwachsene)",1;"30 - Kinder- und Jugendpsychiatrie",1;"31 - Psychosomatik",1;"00 - Bitte eine Fachabteilung auswählen",0;0,0},2,0)</f>
        <v>0</v>
      </c>
      <c r="R136" s="445">
        <f t="shared" si="10"/>
        <v>0</v>
      </c>
      <c r="S136" s="424">
        <f t="shared" si="11"/>
        <v>0</v>
      </c>
      <c r="T136" s="424">
        <f t="shared" si="12"/>
        <v>0</v>
      </c>
      <c r="U136" s="424">
        <f t="shared" si="13"/>
        <v>0</v>
      </c>
    </row>
    <row r="137" spans="2:21" ht="15" customHeight="1" x14ac:dyDescent="0.3">
      <c r="B137" s="70" t="str">
        <f t="shared" si="15"/>
        <v>!!!</v>
      </c>
      <c r="C137" s="228"/>
      <c r="D137" s="221"/>
      <c r="E137" s="229"/>
      <c r="F137" s="82"/>
      <c r="G137" s="325"/>
      <c r="H137" s="38"/>
      <c r="I137" s="38"/>
      <c r="J137" s="435"/>
      <c r="L137" s="445" t="str">
        <f>VLOOKUP(C136,{"29 - Psychiatrie (Erwachsene)","Einrichtungen";"30 - Kinder- und Jugendpsychiatrie","Einrichtungen";"31 - Psychosomatik","Einrichtungen";0,"Leer"},2,0)</f>
        <v>Leer</v>
      </c>
      <c r="M137" s="445" t="str">
        <f>IF(AND('Angaben KH-Standort'!$D$12&gt;0,C137&lt;&gt;""),"JBJ","Leer")</f>
        <v>Leer</v>
      </c>
      <c r="N137" s="445" t="str">
        <f t="shared" si="14"/>
        <v>Leer</v>
      </c>
      <c r="O137" s="445" t="str">
        <f>VLOOKUP($C137,{"29 - Psychiatrie (Erwachsene)","Psychiatrie";"30 - Kinder- und Jugendpsychiatrie","KJPsychiatrie";"31 - Psychosomatik","Psychosomatik";0,"Leer"},2,0)</f>
        <v>Leer</v>
      </c>
      <c r="P137" s="445">
        <f t="shared" si="9"/>
        <v>0</v>
      </c>
      <c r="Q137" s="445">
        <f>VLOOKUP(C137,{"29 - Psychiatrie (Erwachsene)",1;"30 - Kinder- und Jugendpsychiatrie",1;"31 - Psychosomatik",1;"00 - Bitte eine Fachabteilung auswählen",0;0,0},2,0)</f>
        <v>0</v>
      </c>
      <c r="R137" s="445">
        <f t="shared" si="10"/>
        <v>0</v>
      </c>
      <c r="S137" s="424">
        <f t="shared" si="11"/>
        <v>0</v>
      </c>
      <c r="T137" s="424">
        <f t="shared" si="12"/>
        <v>0</v>
      </c>
      <c r="U137" s="424">
        <f t="shared" si="13"/>
        <v>0</v>
      </c>
    </row>
    <row r="138" spans="2:21" ht="15" customHeight="1" x14ac:dyDescent="0.3">
      <c r="B138" s="70" t="str">
        <f t="shared" si="15"/>
        <v>!!!</v>
      </c>
      <c r="C138" s="228"/>
      <c r="D138" s="221"/>
      <c r="E138" s="229"/>
      <c r="F138" s="82"/>
      <c r="G138" s="325"/>
      <c r="H138" s="38"/>
      <c r="I138" s="38"/>
      <c r="J138" s="435"/>
      <c r="L138" s="445" t="str">
        <f>VLOOKUP(C137,{"29 - Psychiatrie (Erwachsene)","Einrichtungen";"30 - Kinder- und Jugendpsychiatrie","Einrichtungen";"31 - Psychosomatik","Einrichtungen";0,"Leer"},2,0)</f>
        <v>Leer</v>
      </c>
      <c r="M138" s="445" t="str">
        <f>IF(AND('Angaben KH-Standort'!$D$12&gt;0,C138&lt;&gt;""),"JBJ","Leer")</f>
        <v>Leer</v>
      </c>
      <c r="N138" s="445" t="str">
        <f t="shared" si="14"/>
        <v>Leer</v>
      </c>
      <c r="O138" s="445" t="str">
        <f>VLOOKUP($C138,{"29 - Psychiatrie (Erwachsene)","Psychiatrie";"30 - Kinder- und Jugendpsychiatrie","KJPsychiatrie";"31 - Psychosomatik","Psychosomatik";0,"Leer"},2,0)</f>
        <v>Leer</v>
      </c>
      <c r="P138" s="445">
        <f t="shared" si="9"/>
        <v>0</v>
      </c>
      <c r="Q138" s="445">
        <f>VLOOKUP(C138,{"29 - Psychiatrie (Erwachsene)",1;"30 - Kinder- und Jugendpsychiatrie",1;"31 - Psychosomatik",1;"00 - Bitte eine Fachabteilung auswählen",0;0,0},2,0)</f>
        <v>0</v>
      </c>
      <c r="R138" s="445">
        <f t="shared" si="10"/>
        <v>0</v>
      </c>
      <c r="S138" s="424">
        <f t="shared" si="11"/>
        <v>0</v>
      </c>
      <c r="T138" s="424">
        <f t="shared" si="12"/>
        <v>0</v>
      </c>
      <c r="U138" s="424">
        <f t="shared" si="13"/>
        <v>0</v>
      </c>
    </row>
    <row r="139" spans="2:21" ht="15" customHeight="1" x14ac:dyDescent="0.3">
      <c r="B139" s="70" t="str">
        <f t="shared" si="15"/>
        <v>!!!</v>
      </c>
      <c r="C139" s="228"/>
      <c r="D139" s="221"/>
      <c r="E139" s="229"/>
      <c r="F139" s="82"/>
      <c r="G139" s="325"/>
      <c r="H139" s="38"/>
      <c r="I139" s="38"/>
      <c r="J139" s="435"/>
      <c r="L139" s="445" t="str">
        <f>VLOOKUP(C138,{"29 - Psychiatrie (Erwachsene)","Einrichtungen";"30 - Kinder- und Jugendpsychiatrie","Einrichtungen";"31 - Psychosomatik","Einrichtungen";0,"Leer"},2,0)</f>
        <v>Leer</v>
      </c>
      <c r="M139" s="445" t="str">
        <f>IF(AND('Angaben KH-Standort'!$D$12&gt;0,C139&lt;&gt;""),"JBJ","Leer")</f>
        <v>Leer</v>
      </c>
      <c r="N139" s="445" t="str">
        <f t="shared" si="14"/>
        <v>Leer</v>
      </c>
      <c r="O139" s="445" t="str">
        <f>VLOOKUP($C139,{"29 - Psychiatrie (Erwachsene)","Psychiatrie";"30 - Kinder- und Jugendpsychiatrie","KJPsychiatrie";"31 - Psychosomatik","Psychosomatik";0,"Leer"},2,0)</f>
        <v>Leer</v>
      </c>
      <c r="P139" s="445">
        <f t="shared" si="9"/>
        <v>0</v>
      </c>
      <c r="Q139" s="445">
        <f>VLOOKUP(C139,{"29 - Psychiatrie (Erwachsene)",1;"30 - Kinder- und Jugendpsychiatrie",1;"31 - Psychosomatik",1;"00 - Bitte eine Fachabteilung auswählen",0;0,0},2,0)</f>
        <v>0</v>
      </c>
      <c r="R139" s="445">
        <f t="shared" si="10"/>
        <v>0</v>
      </c>
      <c r="S139" s="424">
        <f t="shared" si="11"/>
        <v>0</v>
      </c>
      <c r="T139" s="424">
        <f t="shared" si="12"/>
        <v>0</v>
      </c>
      <c r="U139" s="424">
        <f t="shared" si="13"/>
        <v>0</v>
      </c>
    </row>
    <row r="140" spans="2:21" ht="15" customHeight="1" x14ac:dyDescent="0.3">
      <c r="B140" s="70" t="str">
        <f t="shared" si="15"/>
        <v>!!!</v>
      </c>
      <c r="C140" s="228"/>
      <c r="D140" s="221"/>
      <c r="E140" s="229"/>
      <c r="F140" s="82"/>
      <c r="G140" s="325"/>
      <c r="H140" s="38"/>
      <c r="I140" s="38"/>
      <c r="J140" s="435"/>
      <c r="L140" s="445" t="str">
        <f>VLOOKUP(C139,{"29 - Psychiatrie (Erwachsene)","Einrichtungen";"30 - Kinder- und Jugendpsychiatrie","Einrichtungen";"31 - Psychosomatik","Einrichtungen";0,"Leer"},2,0)</f>
        <v>Leer</v>
      </c>
      <c r="M140" s="445" t="str">
        <f>IF(AND('Angaben KH-Standort'!$D$12&gt;0,C140&lt;&gt;""),"JBJ","Leer")</f>
        <v>Leer</v>
      </c>
      <c r="N140" s="445" t="str">
        <f t="shared" si="14"/>
        <v>Leer</v>
      </c>
      <c r="O140" s="445" t="str">
        <f>VLOOKUP($C140,{"29 - Psychiatrie (Erwachsene)","Psychiatrie";"30 - Kinder- und Jugendpsychiatrie","KJPsychiatrie";"31 - Psychosomatik","Psychosomatik";0,"Leer"},2,0)</f>
        <v>Leer</v>
      </c>
      <c r="P140" s="445">
        <f t="shared" si="9"/>
        <v>0</v>
      </c>
      <c r="Q140" s="445">
        <f>VLOOKUP(C140,{"29 - Psychiatrie (Erwachsene)",1;"30 - Kinder- und Jugendpsychiatrie",1;"31 - Psychosomatik",1;"00 - Bitte eine Fachabteilung auswählen",0;0,0},2,0)</f>
        <v>0</v>
      </c>
      <c r="R140" s="445">
        <f t="shared" si="10"/>
        <v>0</v>
      </c>
      <c r="S140" s="424">
        <f t="shared" si="11"/>
        <v>0</v>
      </c>
      <c r="T140" s="424">
        <f t="shared" si="12"/>
        <v>0</v>
      </c>
      <c r="U140" s="424">
        <f t="shared" si="13"/>
        <v>0</v>
      </c>
    </row>
    <row r="141" spans="2:21" ht="15" customHeight="1" x14ac:dyDescent="0.3">
      <c r="B141" s="70" t="str">
        <f t="shared" si="15"/>
        <v>!!!</v>
      </c>
      <c r="C141" s="228"/>
      <c r="D141" s="221"/>
      <c r="E141" s="229"/>
      <c r="F141" s="82"/>
      <c r="G141" s="325"/>
      <c r="H141" s="38"/>
      <c r="I141" s="38"/>
      <c r="J141" s="435"/>
      <c r="L141" s="445" t="str">
        <f>VLOOKUP(C140,{"29 - Psychiatrie (Erwachsene)","Einrichtungen";"30 - Kinder- und Jugendpsychiatrie","Einrichtungen";"31 - Psychosomatik","Einrichtungen";0,"Leer"},2,0)</f>
        <v>Leer</v>
      </c>
      <c r="M141" s="445" t="str">
        <f>IF(AND('Angaben KH-Standort'!$D$12&gt;0,C141&lt;&gt;""),"JBJ","Leer")</f>
        <v>Leer</v>
      </c>
      <c r="N141" s="445" t="str">
        <f t="shared" si="14"/>
        <v>Leer</v>
      </c>
      <c r="O141" s="445" t="str">
        <f>VLOOKUP($C141,{"29 - Psychiatrie (Erwachsene)","Psychiatrie";"30 - Kinder- und Jugendpsychiatrie","KJPsychiatrie";"31 - Psychosomatik","Psychosomatik";0,"Leer"},2,0)</f>
        <v>Leer</v>
      </c>
      <c r="P141" s="445">
        <f t="shared" si="9"/>
        <v>0</v>
      </c>
      <c r="Q141" s="445">
        <f>VLOOKUP(C141,{"29 - Psychiatrie (Erwachsene)",1;"30 - Kinder- und Jugendpsychiatrie",1;"31 - Psychosomatik",1;"00 - Bitte eine Fachabteilung auswählen",0;0,0},2,0)</f>
        <v>0</v>
      </c>
      <c r="R141" s="445">
        <f t="shared" si="10"/>
        <v>0</v>
      </c>
      <c r="S141" s="424">
        <f t="shared" si="11"/>
        <v>0</v>
      </c>
      <c r="T141" s="424">
        <f t="shared" si="12"/>
        <v>0</v>
      </c>
      <c r="U141" s="424">
        <f t="shared" si="13"/>
        <v>0</v>
      </c>
    </row>
    <row r="142" spans="2:21" ht="15" customHeight="1" x14ac:dyDescent="0.3">
      <c r="B142" s="70" t="str">
        <f t="shared" si="15"/>
        <v>!!!</v>
      </c>
      <c r="C142" s="228"/>
      <c r="D142" s="221"/>
      <c r="E142" s="229"/>
      <c r="F142" s="82"/>
      <c r="G142" s="325"/>
      <c r="H142" s="38"/>
      <c r="I142" s="38"/>
      <c r="J142" s="435"/>
      <c r="L142" s="445" t="str">
        <f>VLOOKUP(C141,{"29 - Psychiatrie (Erwachsene)","Einrichtungen";"30 - Kinder- und Jugendpsychiatrie","Einrichtungen";"31 - Psychosomatik","Einrichtungen";0,"Leer"},2,0)</f>
        <v>Leer</v>
      </c>
      <c r="M142" s="445" t="str">
        <f>IF(AND('Angaben KH-Standort'!$D$12&gt;0,C142&lt;&gt;""),"JBJ","Leer")</f>
        <v>Leer</v>
      </c>
      <c r="N142" s="445" t="str">
        <f t="shared" si="14"/>
        <v>Leer</v>
      </c>
      <c r="O142" s="445" t="str">
        <f>VLOOKUP($C142,{"29 - Psychiatrie (Erwachsene)","Psychiatrie";"30 - Kinder- und Jugendpsychiatrie","KJPsychiatrie";"31 - Psychosomatik","Psychosomatik";0,"Leer"},2,0)</f>
        <v>Leer</v>
      </c>
      <c r="P142" s="445">
        <f t="shared" si="9"/>
        <v>0</v>
      </c>
      <c r="Q142" s="445">
        <f>VLOOKUP(C142,{"29 - Psychiatrie (Erwachsene)",1;"30 - Kinder- und Jugendpsychiatrie",1;"31 - Psychosomatik",1;"00 - Bitte eine Fachabteilung auswählen",0;0,0},2,0)</f>
        <v>0</v>
      </c>
      <c r="R142" s="445">
        <f t="shared" si="10"/>
        <v>0</v>
      </c>
      <c r="S142" s="424">
        <f t="shared" si="11"/>
        <v>0</v>
      </c>
      <c r="T142" s="424">
        <f t="shared" si="12"/>
        <v>0</v>
      </c>
      <c r="U142" s="424">
        <f t="shared" si="13"/>
        <v>0</v>
      </c>
    </row>
    <row r="143" spans="2:21" ht="15" customHeight="1" x14ac:dyDescent="0.3">
      <c r="B143" s="70" t="str">
        <f t="shared" si="15"/>
        <v>!!!</v>
      </c>
      <c r="C143" s="228"/>
      <c r="D143" s="221"/>
      <c r="E143" s="229"/>
      <c r="F143" s="82"/>
      <c r="G143" s="325"/>
      <c r="H143" s="38"/>
      <c r="I143" s="38"/>
      <c r="J143" s="435"/>
      <c r="L143" s="445" t="str">
        <f>VLOOKUP(C142,{"29 - Psychiatrie (Erwachsene)","Einrichtungen";"30 - Kinder- und Jugendpsychiatrie","Einrichtungen";"31 - Psychosomatik","Einrichtungen";0,"Leer"},2,0)</f>
        <v>Leer</v>
      </c>
      <c r="M143" s="445" t="str">
        <f>IF(AND('Angaben KH-Standort'!$D$12&gt;0,C143&lt;&gt;""),"JBJ","Leer")</f>
        <v>Leer</v>
      </c>
      <c r="N143" s="445" t="str">
        <f t="shared" si="14"/>
        <v>Leer</v>
      </c>
      <c r="O143" s="445" t="str">
        <f>VLOOKUP($C143,{"29 - Psychiatrie (Erwachsene)","Psychiatrie";"30 - Kinder- und Jugendpsychiatrie","KJPsychiatrie";"31 - Psychosomatik","Psychosomatik";0,"Leer"},2,0)</f>
        <v>Leer</v>
      </c>
      <c r="P143" s="445">
        <f t="shared" si="9"/>
        <v>0</v>
      </c>
      <c r="Q143" s="445">
        <f>VLOOKUP(C143,{"29 - Psychiatrie (Erwachsene)",1;"30 - Kinder- und Jugendpsychiatrie",1;"31 - Psychosomatik",1;"00 - Bitte eine Fachabteilung auswählen",0;0,0},2,0)</f>
        <v>0</v>
      </c>
      <c r="R143" s="445">
        <f t="shared" si="10"/>
        <v>0</v>
      </c>
      <c r="S143" s="424">
        <f t="shared" si="11"/>
        <v>0</v>
      </c>
      <c r="T143" s="424">
        <f t="shared" si="12"/>
        <v>0</v>
      </c>
      <c r="U143" s="424">
        <f t="shared" si="13"/>
        <v>0</v>
      </c>
    </row>
    <row r="144" spans="2:21" ht="15" customHeight="1" x14ac:dyDescent="0.3">
      <c r="B144" s="70" t="str">
        <f t="shared" si="15"/>
        <v>!!!</v>
      </c>
      <c r="C144" s="228"/>
      <c r="D144" s="221"/>
      <c r="E144" s="229"/>
      <c r="F144" s="82"/>
      <c r="G144" s="325"/>
      <c r="H144" s="38"/>
      <c r="I144" s="38"/>
      <c r="J144" s="435"/>
      <c r="L144" s="445" t="str">
        <f>VLOOKUP(C143,{"29 - Psychiatrie (Erwachsene)","Einrichtungen";"30 - Kinder- und Jugendpsychiatrie","Einrichtungen";"31 - Psychosomatik","Einrichtungen";0,"Leer"},2,0)</f>
        <v>Leer</v>
      </c>
      <c r="M144" s="445" t="str">
        <f>IF(AND('Angaben KH-Standort'!$D$12&gt;0,C144&lt;&gt;""),"JBJ","Leer")</f>
        <v>Leer</v>
      </c>
      <c r="N144" s="445" t="str">
        <f t="shared" si="14"/>
        <v>Leer</v>
      </c>
      <c r="O144" s="445" t="str">
        <f>VLOOKUP($C144,{"29 - Psychiatrie (Erwachsene)","Psychiatrie";"30 - Kinder- und Jugendpsychiatrie","KJPsychiatrie";"31 - Psychosomatik","Psychosomatik";0,"Leer"},2,0)</f>
        <v>Leer</v>
      </c>
      <c r="P144" s="445">
        <f t="shared" si="9"/>
        <v>0</v>
      </c>
      <c r="Q144" s="445">
        <f>VLOOKUP(C144,{"29 - Psychiatrie (Erwachsene)",1;"30 - Kinder- und Jugendpsychiatrie",1;"31 - Psychosomatik",1;"00 - Bitte eine Fachabteilung auswählen",0;0,0},2,0)</f>
        <v>0</v>
      </c>
      <c r="R144" s="445">
        <f t="shared" si="10"/>
        <v>0</v>
      </c>
      <c r="S144" s="424">
        <f t="shared" si="11"/>
        <v>0</v>
      </c>
      <c r="T144" s="424">
        <f t="shared" si="12"/>
        <v>0</v>
      </c>
      <c r="U144" s="424">
        <f t="shared" si="13"/>
        <v>0</v>
      </c>
    </row>
    <row r="145" spans="2:21" ht="15" customHeight="1" x14ac:dyDescent="0.3">
      <c r="B145" s="70" t="str">
        <f t="shared" si="15"/>
        <v>!!!</v>
      </c>
      <c r="C145" s="228"/>
      <c r="D145" s="221"/>
      <c r="E145" s="229"/>
      <c r="F145" s="82"/>
      <c r="G145" s="325"/>
      <c r="H145" s="38"/>
      <c r="I145" s="38"/>
      <c r="J145" s="435"/>
      <c r="L145" s="445" t="str">
        <f>VLOOKUP(C144,{"29 - Psychiatrie (Erwachsene)","Einrichtungen";"30 - Kinder- und Jugendpsychiatrie","Einrichtungen";"31 - Psychosomatik","Einrichtungen";0,"Leer"},2,0)</f>
        <v>Leer</v>
      </c>
      <c r="M145" s="445" t="str">
        <f>IF(AND('Angaben KH-Standort'!$D$12&gt;0,C145&lt;&gt;""),"JBJ","Leer")</f>
        <v>Leer</v>
      </c>
      <c r="N145" s="445" t="str">
        <f t="shared" si="14"/>
        <v>Leer</v>
      </c>
      <c r="O145" s="445" t="str">
        <f>VLOOKUP($C145,{"29 - Psychiatrie (Erwachsene)","Psychiatrie";"30 - Kinder- und Jugendpsychiatrie","KJPsychiatrie";"31 - Psychosomatik","Psychosomatik";0,"Leer"},2,0)</f>
        <v>Leer</v>
      </c>
      <c r="P145" s="445">
        <f t="shared" si="9"/>
        <v>0</v>
      </c>
      <c r="Q145" s="445">
        <f>VLOOKUP(C145,{"29 - Psychiatrie (Erwachsene)",1;"30 - Kinder- und Jugendpsychiatrie",1;"31 - Psychosomatik",1;"00 - Bitte eine Fachabteilung auswählen",0;0,0},2,0)</f>
        <v>0</v>
      </c>
      <c r="R145" s="445">
        <f t="shared" si="10"/>
        <v>0</v>
      </c>
      <c r="S145" s="424">
        <f t="shared" si="11"/>
        <v>0</v>
      </c>
      <c r="T145" s="424">
        <f t="shared" si="12"/>
        <v>0</v>
      </c>
      <c r="U145" s="424">
        <f t="shared" si="13"/>
        <v>0</v>
      </c>
    </row>
    <row r="146" spans="2:21" ht="15" customHeight="1" x14ac:dyDescent="0.3">
      <c r="B146" s="70" t="str">
        <f t="shared" si="15"/>
        <v>!!!</v>
      </c>
      <c r="C146" s="228"/>
      <c r="D146" s="221"/>
      <c r="E146" s="229"/>
      <c r="F146" s="82"/>
      <c r="G146" s="325"/>
      <c r="H146" s="38"/>
      <c r="I146" s="38"/>
      <c r="J146" s="435"/>
      <c r="L146" s="445" t="str">
        <f>VLOOKUP(C145,{"29 - Psychiatrie (Erwachsene)","Einrichtungen";"30 - Kinder- und Jugendpsychiatrie","Einrichtungen";"31 - Psychosomatik","Einrichtungen";0,"Leer"},2,0)</f>
        <v>Leer</v>
      </c>
      <c r="M146" s="445" t="str">
        <f>IF(AND('Angaben KH-Standort'!$D$12&gt;0,C146&lt;&gt;""),"JBJ","Leer")</f>
        <v>Leer</v>
      </c>
      <c r="N146" s="445" t="str">
        <f t="shared" si="14"/>
        <v>Leer</v>
      </c>
      <c r="O146" s="445" t="str">
        <f>VLOOKUP($C146,{"29 - Psychiatrie (Erwachsene)","Psychiatrie";"30 - Kinder- und Jugendpsychiatrie","KJPsychiatrie";"31 - Psychosomatik","Psychosomatik";0,"Leer"},2,0)</f>
        <v>Leer</v>
      </c>
      <c r="P146" s="445">
        <f t="shared" si="9"/>
        <v>0</v>
      </c>
      <c r="Q146" s="445">
        <f>VLOOKUP(C146,{"29 - Psychiatrie (Erwachsene)",1;"30 - Kinder- und Jugendpsychiatrie",1;"31 - Psychosomatik",1;"00 - Bitte eine Fachabteilung auswählen",0;0,0},2,0)</f>
        <v>0</v>
      </c>
      <c r="R146" s="445">
        <f t="shared" si="10"/>
        <v>0</v>
      </c>
      <c r="S146" s="424">
        <f t="shared" si="11"/>
        <v>0</v>
      </c>
      <c r="T146" s="424">
        <f t="shared" si="12"/>
        <v>0</v>
      </c>
      <c r="U146" s="424">
        <f t="shared" si="13"/>
        <v>0</v>
      </c>
    </row>
    <row r="147" spans="2:21" ht="15" customHeight="1" x14ac:dyDescent="0.3">
      <c r="B147" s="70" t="str">
        <f t="shared" si="15"/>
        <v>!!!</v>
      </c>
      <c r="C147" s="228"/>
      <c r="D147" s="221"/>
      <c r="E147" s="229"/>
      <c r="F147" s="82"/>
      <c r="G147" s="325"/>
      <c r="H147" s="38"/>
      <c r="I147" s="38"/>
      <c r="J147" s="435"/>
      <c r="L147" s="445" t="str">
        <f>VLOOKUP(C146,{"29 - Psychiatrie (Erwachsene)","Einrichtungen";"30 - Kinder- und Jugendpsychiatrie","Einrichtungen";"31 - Psychosomatik","Einrichtungen";0,"Leer"},2,0)</f>
        <v>Leer</v>
      </c>
      <c r="M147" s="445" t="str">
        <f>IF(AND('Angaben KH-Standort'!$D$12&gt;0,C147&lt;&gt;""),"JBJ","Leer")</f>
        <v>Leer</v>
      </c>
      <c r="N147" s="445" t="str">
        <f t="shared" si="14"/>
        <v>Leer</v>
      </c>
      <c r="O147" s="445" t="str">
        <f>VLOOKUP($C147,{"29 - Psychiatrie (Erwachsene)","Psychiatrie";"30 - Kinder- und Jugendpsychiatrie","KJPsychiatrie";"31 - Psychosomatik","Psychosomatik";0,"Leer"},2,0)</f>
        <v>Leer</v>
      </c>
      <c r="P147" s="445">
        <f t="shared" si="9"/>
        <v>0</v>
      </c>
      <c r="Q147" s="445">
        <f>VLOOKUP(C147,{"29 - Psychiatrie (Erwachsene)",1;"30 - Kinder- und Jugendpsychiatrie",1;"31 - Psychosomatik",1;"00 - Bitte eine Fachabteilung auswählen",0;0,0},2,0)</f>
        <v>0</v>
      </c>
      <c r="R147" s="445">
        <f t="shared" si="10"/>
        <v>0</v>
      </c>
      <c r="S147" s="424">
        <f t="shared" si="11"/>
        <v>0</v>
      </c>
      <c r="T147" s="424">
        <f t="shared" si="12"/>
        <v>0</v>
      </c>
      <c r="U147" s="424">
        <f t="shared" si="13"/>
        <v>0</v>
      </c>
    </row>
    <row r="148" spans="2:21" ht="15" customHeight="1" x14ac:dyDescent="0.3">
      <c r="B148" s="70" t="str">
        <f t="shared" si="15"/>
        <v>!!!</v>
      </c>
      <c r="C148" s="228"/>
      <c r="D148" s="221"/>
      <c r="E148" s="229"/>
      <c r="F148" s="82"/>
      <c r="G148" s="325"/>
      <c r="H148" s="38"/>
      <c r="I148" s="38"/>
      <c r="J148" s="435"/>
      <c r="L148" s="445" t="str">
        <f>VLOOKUP(C147,{"29 - Psychiatrie (Erwachsene)","Einrichtungen";"30 - Kinder- und Jugendpsychiatrie","Einrichtungen";"31 - Psychosomatik","Einrichtungen";0,"Leer"},2,0)</f>
        <v>Leer</v>
      </c>
      <c r="M148" s="445" t="str">
        <f>IF(AND('Angaben KH-Standort'!$D$12&gt;0,C148&lt;&gt;""),"JBJ","Leer")</f>
        <v>Leer</v>
      </c>
      <c r="N148" s="445" t="str">
        <f t="shared" si="14"/>
        <v>Leer</v>
      </c>
      <c r="O148" s="445" t="str">
        <f>VLOOKUP($C148,{"29 - Psychiatrie (Erwachsene)","Psychiatrie";"30 - Kinder- und Jugendpsychiatrie","KJPsychiatrie";"31 - Psychosomatik","Psychosomatik";0,"Leer"},2,0)</f>
        <v>Leer</v>
      </c>
      <c r="P148" s="445">
        <f t="shared" si="9"/>
        <v>0</v>
      </c>
      <c r="Q148" s="445">
        <f>VLOOKUP(C148,{"29 - Psychiatrie (Erwachsene)",1;"30 - Kinder- und Jugendpsychiatrie",1;"31 - Psychosomatik",1;"00 - Bitte eine Fachabteilung auswählen",0;0,0},2,0)</f>
        <v>0</v>
      </c>
      <c r="R148" s="445">
        <f t="shared" si="10"/>
        <v>0</v>
      </c>
      <c r="S148" s="424">
        <f t="shared" si="11"/>
        <v>0</v>
      </c>
      <c r="T148" s="424">
        <f t="shared" si="12"/>
        <v>0</v>
      </c>
      <c r="U148" s="424">
        <f t="shared" si="13"/>
        <v>0</v>
      </c>
    </row>
    <row r="149" spans="2:21" ht="15" customHeight="1" x14ac:dyDescent="0.3">
      <c r="B149" s="70" t="str">
        <f t="shared" si="15"/>
        <v>!!!</v>
      </c>
      <c r="C149" s="228"/>
      <c r="D149" s="221"/>
      <c r="E149" s="229"/>
      <c r="F149" s="82"/>
      <c r="G149" s="325"/>
      <c r="H149" s="38"/>
      <c r="I149" s="38"/>
      <c r="J149" s="435"/>
      <c r="L149" s="445" t="str">
        <f>VLOOKUP(C148,{"29 - Psychiatrie (Erwachsene)","Einrichtungen";"30 - Kinder- und Jugendpsychiatrie","Einrichtungen";"31 - Psychosomatik","Einrichtungen";0,"Leer"},2,0)</f>
        <v>Leer</v>
      </c>
      <c r="M149" s="445" t="str">
        <f>IF(AND('Angaben KH-Standort'!$D$12&gt;0,C149&lt;&gt;""),"JBJ","Leer")</f>
        <v>Leer</v>
      </c>
      <c r="N149" s="445" t="str">
        <f t="shared" si="14"/>
        <v>Leer</v>
      </c>
      <c r="O149" s="445" t="str">
        <f>VLOOKUP($C149,{"29 - Psychiatrie (Erwachsene)","Psychiatrie";"30 - Kinder- und Jugendpsychiatrie","KJPsychiatrie";"31 - Psychosomatik","Psychosomatik";0,"Leer"},2,0)</f>
        <v>Leer</v>
      </c>
      <c r="P149" s="445">
        <f t="shared" si="9"/>
        <v>0</v>
      </c>
      <c r="Q149" s="445">
        <f>VLOOKUP(C149,{"29 - Psychiatrie (Erwachsene)",1;"30 - Kinder- und Jugendpsychiatrie",1;"31 - Psychosomatik",1;"00 - Bitte eine Fachabteilung auswählen",0;0,0},2,0)</f>
        <v>0</v>
      </c>
      <c r="R149" s="445">
        <f t="shared" si="10"/>
        <v>0</v>
      </c>
      <c r="S149" s="424">
        <f t="shared" si="11"/>
        <v>0</v>
      </c>
      <c r="T149" s="424">
        <f t="shared" si="12"/>
        <v>0</v>
      </c>
      <c r="U149" s="424">
        <f t="shared" si="13"/>
        <v>0</v>
      </c>
    </row>
    <row r="150" spans="2:21" ht="15" customHeight="1" x14ac:dyDescent="0.3">
      <c r="B150" s="70" t="str">
        <f t="shared" si="15"/>
        <v>!!!</v>
      </c>
      <c r="C150" s="228"/>
      <c r="D150" s="221"/>
      <c r="E150" s="229"/>
      <c r="F150" s="82"/>
      <c r="G150" s="325"/>
      <c r="H150" s="38"/>
      <c r="I150" s="38"/>
      <c r="J150" s="435"/>
      <c r="L150" s="445" t="str">
        <f>VLOOKUP(C149,{"29 - Psychiatrie (Erwachsene)","Einrichtungen";"30 - Kinder- und Jugendpsychiatrie","Einrichtungen";"31 - Psychosomatik","Einrichtungen";0,"Leer"},2,0)</f>
        <v>Leer</v>
      </c>
      <c r="M150" s="445" t="str">
        <f>IF(AND('Angaben KH-Standort'!$D$12&gt;0,C150&lt;&gt;""),"JBJ","Leer")</f>
        <v>Leer</v>
      </c>
      <c r="N150" s="445" t="str">
        <f t="shared" si="14"/>
        <v>Leer</v>
      </c>
      <c r="O150" s="445" t="str">
        <f>VLOOKUP($C150,{"29 - Psychiatrie (Erwachsene)","Psychiatrie";"30 - Kinder- und Jugendpsychiatrie","KJPsychiatrie";"31 - Psychosomatik","Psychosomatik";0,"Leer"},2,0)</f>
        <v>Leer</v>
      </c>
      <c r="P150" s="445">
        <f t="shared" si="9"/>
        <v>0</v>
      </c>
      <c r="Q150" s="445">
        <f>VLOOKUP(C150,{"29 - Psychiatrie (Erwachsene)",1;"30 - Kinder- und Jugendpsychiatrie",1;"31 - Psychosomatik",1;"00 - Bitte eine Fachabteilung auswählen",0;0,0},2,0)</f>
        <v>0</v>
      </c>
      <c r="R150" s="445">
        <f t="shared" si="10"/>
        <v>0</v>
      </c>
      <c r="S150" s="424">
        <f t="shared" si="11"/>
        <v>0</v>
      </c>
      <c r="T150" s="424">
        <f t="shared" si="12"/>
        <v>0</v>
      </c>
      <c r="U150" s="424">
        <f t="shared" si="13"/>
        <v>0</v>
      </c>
    </row>
    <row r="151" spans="2:21" ht="15" customHeight="1" x14ac:dyDescent="0.3">
      <c r="B151" s="70" t="str">
        <f t="shared" si="15"/>
        <v>!!!</v>
      </c>
      <c r="C151" s="228"/>
      <c r="D151" s="221"/>
      <c r="E151" s="229"/>
      <c r="F151" s="82"/>
      <c r="G151" s="325"/>
      <c r="H151" s="38"/>
      <c r="I151" s="38"/>
      <c r="J151" s="435"/>
      <c r="L151" s="445" t="str">
        <f>VLOOKUP(C150,{"29 - Psychiatrie (Erwachsene)","Einrichtungen";"30 - Kinder- und Jugendpsychiatrie","Einrichtungen";"31 - Psychosomatik","Einrichtungen";0,"Leer"},2,0)</f>
        <v>Leer</v>
      </c>
      <c r="M151" s="445" t="str">
        <f>IF(AND('Angaben KH-Standort'!$D$12&gt;0,C151&lt;&gt;""),"JBJ","Leer")</f>
        <v>Leer</v>
      </c>
      <c r="N151" s="445" t="str">
        <f t="shared" si="14"/>
        <v>Leer</v>
      </c>
      <c r="O151" s="445" t="str">
        <f>VLOOKUP($C151,{"29 - Psychiatrie (Erwachsene)","Psychiatrie";"30 - Kinder- und Jugendpsychiatrie","KJPsychiatrie";"31 - Psychosomatik","Psychosomatik";0,"Leer"},2,0)</f>
        <v>Leer</v>
      </c>
      <c r="P151" s="445">
        <f t="shared" ref="P151:P214" si="16">IF(LEN(B151)&gt;0,0,1)</f>
        <v>0</v>
      </c>
      <c r="Q151" s="445">
        <f>VLOOKUP(C151,{"29 - Psychiatrie (Erwachsene)",1;"30 - Kinder- und Jugendpsychiatrie",1;"31 - Psychosomatik",1;"00 - Bitte eine Fachabteilung auswählen",0;0,0},2,0)</f>
        <v>0</v>
      </c>
      <c r="R151" s="445">
        <f t="shared" ref="R151:R214" si="17">IF(LEN(D151)&gt;0,1,0)</f>
        <v>0</v>
      </c>
      <c r="S151" s="424">
        <f t="shared" ref="S151:S214" si="18">IF(LEN(E151)&gt;0,1,0)</f>
        <v>0</v>
      </c>
      <c r="T151" s="424">
        <f t="shared" ref="T151:T214" si="19">IF(LEN(F151)&gt;0,1,0)</f>
        <v>0</v>
      </c>
      <c r="U151" s="424">
        <f t="shared" ref="U151:U214" si="20">IF(LEN(G151)&gt;0,1,0)</f>
        <v>0</v>
      </c>
    </row>
    <row r="152" spans="2:21" ht="15" customHeight="1" x14ac:dyDescent="0.3">
      <c r="B152" s="70" t="str">
        <f t="shared" si="15"/>
        <v>!!!</v>
      </c>
      <c r="C152" s="228"/>
      <c r="D152" s="221"/>
      <c r="E152" s="229"/>
      <c r="F152" s="82"/>
      <c r="G152" s="325"/>
      <c r="H152" s="38"/>
      <c r="I152" s="38"/>
      <c r="J152" s="435"/>
      <c r="L152" s="445" t="str">
        <f>VLOOKUP(C151,{"29 - Psychiatrie (Erwachsene)","Einrichtungen";"30 - Kinder- und Jugendpsychiatrie","Einrichtungen";"31 - Psychosomatik","Einrichtungen";0,"Leer"},2,0)</f>
        <v>Leer</v>
      </c>
      <c r="M152" s="445" t="str">
        <f>IF(AND('Angaben KH-Standort'!$D$12&gt;0,C152&lt;&gt;""),"JBJ","Leer")</f>
        <v>Leer</v>
      </c>
      <c r="N152" s="445" t="str">
        <f t="shared" ref="N152:N215" si="21">IF(D152=2023,O152&amp;23,O152)</f>
        <v>Leer</v>
      </c>
      <c r="O152" s="445" t="str">
        <f>VLOOKUP($C152,{"29 - Psychiatrie (Erwachsene)","Psychiatrie";"30 - Kinder- und Jugendpsychiatrie","KJPsychiatrie";"31 - Psychosomatik","Psychosomatik";0,"Leer"},2,0)</f>
        <v>Leer</v>
      </c>
      <c r="P152" s="445">
        <f t="shared" si="16"/>
        <v>0</v>
      </c>
      <c r="Q152" s="445">
        <f>VLOOKUP(C152,{"29 - Psychiatrie (Erwachsene)",1;"30 - Kinder- und Jugendpsychiatrie",1;"31 - Psychosomatik",1;"00 - Bitte eine Fachabteilung auswählen",0;0,0},2,0)</f>
        <v>0</v>
      </c>
      <c r="R152" s="445">
        <f t="shared" si="17"/>
        <v>0</v>
      </c>
      <c r="S152" s="424">
        <f t="shared" si="18"/>
        <v>0</v>
      </c>
      <c r="T152" s="424">
        <f t="shared" si="19"/>
        <v>0</v>
      </c>
      <c r="U152" s="424">
        <f t="shared" si="20"/>
        <v>0</v>
      </c>
    </row>
    <row r="153" spans="2:21" ht="15" customHeight="1" x14ac:dyDescent="0.3">
      <c r="B153" s="70" t="str">
        <f t="shared" si="15"/>
        <v>!!!</v>
      </c>
      <c r="C153" s="228"/>
      <c r="D153" s="221"/>
      <c r="E153" s="229"/>
      <c r="F153" s="82"/>
      <c r="G153" s="325"/>
      <c r="H153" s="38"/>
      <c r="I153" s="38"/>
      <c r="J153" s="435"/>
      <c r="L153" s="445" t="str">
        <f>VLOOKUP(C152,{"29 - Psychiatrie (Erwachsene)","Einrichtungen";"30 - Kinder- und Jugendpsychiatrie","Einrichtungen";"31 - Psychosomatik","Einrichtungen";0,"Leer"},2,0)</f>
        <v>Leer</v>
      </c>
      <c r="M153" s="445" t="str">
        <f>IF(AND('Angaben KH-Standort'!$D$12&gt;0,C153&lt;&gt;""),"JBJ","Leer")</f>
        <v>Leer</v>
      </c>
      <c r="N153" s="445" t="str">
        <f t="shared" si="21"/>
        <v>Leer</v>
      </c>
      <c r="O153" s="445" t="str">
        <f>VLOOKUP($C153,{"29 - Psychiatrie (Erwachsene)","Psychiatrie";"30 - Kinder- und Jugendpsychiatrie","KJPsychiatrie";"31 - Psychosomatik","Psychosomatik";0,"Leer"},2,0)</f>
        <v>Leer</v>
      </c>
      <c r="P153" s="445">
        <f t="shared" si="16"/>
        <v>0</v>
      </c>
      <c r="Q153" s="445">
        <f>VLOOKUP(C153,{"29 - Psychiatrie (Erwachsene)",1;"30 - Kinder- und Jugendpsychiatrie",1;"31 - Psychosomatik",1;"00 - Bitte eine Fachabteilung auswählen",0;0,0},2,0)</f>
        <v>0</v>
      </c>
      <c r="R153" s="445">
        <f t="shared" si="17"/>
        <v>0</v>
      </c>
      <c r="S153" s="424">
        <f t="shared" si="18"/>
        <v>0</v>
      </c>
      <c r="T153" s="424">
        <f t="shared" si="19"/>
        <v>0</v>
      </c>
      <c r="U153" s="424">
        <f t="shared" si="20"/>
        <v>0</v>
      </c>
    </row>
    <row r="154" spans="2:21" ht="15" customHeight="1" x14ac:dyDescent="0.3">
      <c r="B154" s="70" t="str">
        <f t="shared" si="15"/>
        <v>!!!</v>
      </c>
      <c r="C154" s="228"/>
      <c r="D154" s="221"/>
      <c r="E154" s="229"/>
      <c r="F154" s="82"/>
      <c r="G154" s="325"/>
      <c r="H154" s="38"/>
      <c r="I154" s="38"/>
      <c r="J154" s="435"/>
      <c r="L154" s="445" t="str">
        <f>VLOOKUP(C153,{"29 - Psychiatrie (Erwachsene)","Einrichtungen";"30 - Kinder- und Jugendpsychiatrie","Einrichtungen";"31 - Psychosomatik","Einrichtungen";0,"Leer"},2,0)</f>
        <v>Leer</v>
      </c>
      <c r="M154" s="445" t="str">
        <f>IF(AND('Angaben KH-Standort'!$D$12&gt;0,C154&lt;&gt;""),"JBJ","Leer")</f>
        <v>Leer</v>
      </c>
      <c r="N154" s="445" t="str">
        <f t="shared" si="21"/>
        <v>Leer</v>
      </c>
      <c r="O154" s="445" t="str">
        <f>VLOOKUP($C154,{"29 - Psychiatrie (Erwachsene)","Psychiatrie";"30 - Kinder- und Jugendpsychiatrie","KJPsychiatrie";"31 - Psychosomatik","Psychosomatik";0,"Leer"},2,0)</f>
        <v>Leer</v>
      </c>
      <c r="P154" s="445">
        <f t="shared" si="16"/>
        <v>0</v>
      </c>
      <c r="Q154" s="445">
        <f>VLOOKUP(C154,{"29 - Psychiatrie (Erwachsene)",1;"30 - Kinder- und Jugendpsychiatrie",1;"31 - Psychosomatik",1;"00 - Bitte eine Fachabteilung auswählen",0;0,0},2,0)</f>
        <v>0</v>
      </c>
      <c r="R154" s="445">
        <f t="shared" si="17"/>
        <v>0</v>
      </c>
      <c r="S154" s="424">
        <f t="shared" si="18"/>
        <v>0</v>
      </c>
      <c r="T154" s="424">
        <f t="shared" si="19"/>
        <v>0</v>
      </c>
      <c r="U154" s="424">
        <f t="shared" si="20"/>
        <v>0</v>
      </c>
    </row>
    <row r="155" spans="2:21" ht="15" customHeight="1" x14ac:dyDescent="0.3">
      <c r="B155" s="70" t="str">
        <f t="shared" si="15"/>
        <v>!!!</v>
      </c>
      <c r="C155" s="228"/>
      <c r="D155" s="221"/>
      <c r="E155" s="229"/>
      <c r="F155" s="82"/>
      <c r="G155" s="325"/>
      <c r="H155" s="38"/>
      <c r="I155" s="38"/>
      <c r="J155" s="435"/>
      <c r="L155" s="445" t="str">
        <f>VLOOKUP(C154,{"29 - Psychiatrie (Erwachsene)","Einrichtungen";"30 - Kinder- und Jugendpsychiatrie","Einrichtungen";"31 - Psychosomatik","Einrichtungen";0,"Leer"},2,0)</f>
        <v>Leer</v>
      </c>
      <c r="M155" s="445" t="str">
        <f>IF(AND('Angaben KH-Standort'!$D$12&gt;0,C155&lt;&gt;""),"JBJ","Leer")</f>
        <v>Leer</v>
      </c>
      <c r="N155" s="445" t="str">
        <f t="shared" si="21"/>
        <v>Leer</v>
      </c>
      <c r="O155" s="445" t="str">
        <f>VLOOKUP($C155,{"29 - Psychiatrie (Erwachsene)","Psychiatrie";"30 - Kinder- und Jugendpsychiatrie","KJPsychiatrie";"31 - Psychosomatik","Psychosomatik";0,"Leer"},2,0)</f>
        <v>Leer</v>
      </c>
      <c r="P155" s="445">
        <f t="shared" si="16"/>
        <v>0</v>
      </c>
      <c r="Q155" s="445">
        <f>VLOOKUP(C155,{"29 - Psychiatrie (Erwachsene)",1;"30 - Kinder- und Jugendpsychiatrie",1;"31 - Psychosomatik",1;"00 - Bitte eine Fachabteilung auswählen",0;0,0},2,0)</f>
        <v>0</v>
      </c>
      <c r="R155" s="445">
        <f t="shared" si="17"/>
        <v>0</v>
      </c>
      <c r="S155" s="424">
        <f t="shared" si="18"/>
        <v>0</v>
      </c>
      <c r="T155" s="424">
        <f t="shared" si="19"/>
        <v>0</v>
      </c>
      <c r="U155" s="424">
        <f t="shared" si="20"/>
        <v>0</v>
      </c>
    </row>
    <row r="156" spans="2:21" ht="15" customHeight="1" x14ac:dyDescent="0.3">
      <c r="B156" s="70" t="str">
        <f t="shared" si="15"/>
        <v>!!!</v>
      </c>
      <c r="C156" s="228"/>
      <c r="D156" s="221"/>
      <c r="E156" s="229"/>
      <c r="F156" s="82"/>
      <c r="G156" s="325"/>
      <c r="H156" s="38"/>
      <c r="I156" s="38"/>
      <c r="J156" s="435"/>
      <c r="L156" s="445" t="str">
        <f>VLOOKUP(C155,{"29 - Psychiatrie (Erwachsene)","Einrichtungen";"30 - Kinder- und Jugendpsychiatrie","Einrichtungen";"31 - Psychosomatik","Einrichtungen";0,"Leer"},2,0)</f>
        <v>Leer</v>
      </c>
      <c r="M156" s="445" t="str">
        <f>IF(AND('Angaben KH-Standort'!$D$12&gt;0,C156&lt;&gt;""),"JBJ","Leer")</f>
        <v>Leer</v>
      </c>
      <c r="N156" s="445" t="str">
        <f t="shared" si="21"/>
        <v>Leer</v>
      </c>
      <c r="O156" s="445" t="str">
        <f>VLOOKUP($C156,{"29 - Psychiatrie (Erwachsene)","Psychiatrie";"30 - Kinder- und Jugendpsychiatrie","KJPsychiatrie";"31 - Psychosomatik","Psychosomatik";0,"Leer"},2,0)</f>
        <v>Leer</v>
      </c>
      <c r="P156" s="445">
        <f t="shared" si="16"/>
        <v>0</v>
      </c>
      <c r="Q156" s="445">
        <f>VLOOKUP(C156,{"29 - Psychiatrie (Erwachsene)",1;"30 - Kinder- und Jugendpsychiatrie",1;"31 - Psychosomatik",1;"00 - Bitte eine Fachabteilung auswählen",0;0,0},2,0)</f>
        <v>0</v>
      </c>
      <c r="R156" s="445">
        <f t="shared" si="17"/>
        <v>0</v>
      </c>
      <c r="S156" s="424">
        <f t="shared" si="18"/>
        <v>0</v>
      </c>
      <c r="T156" s="424">
        <f t="shared" si="19"/>
        <v>0</v>
      </c>
      <c r="U156" s="424">
        <f t="shared" si="20"/>
        <v>0</v>
      </c>
    </row>
    <row r="157" spans="2:21" ht="15" customHeight="1" x14ac:dyDescent="0.3">
      <c r="B157" s="70" t="str">
        <f t="shared" si="15"/>
        <v>!!!</v>
      </c>
      <c r="C157" s="228"/>
      <c r="D157" s="221"/>
      <c r="E157" s="229"/>
      <c r="F157" s="82"/>
      <c r="G157" s="325"/>
      <c r="H157" s="38"/>
      <c r="I157" s="38"/>
      <c r="J157" s="435"/>
      <c r="L157" s="445" t="str">
        <f>VLOOKUP(C156,{"29 - Psychiatrie (Erwachsene)","Einrichtungen";"30 - Kinder- und Jugendpsychiatrie","Einrichtungen";"31 - Psychosomatik","Einrichtungen";0,"Leer"},2,0)</f>
        <v>Leer</v>
      </c>
      <c r="M157" s="445" t="str">
        <f>IF(AND('Angaben KH-Standort'!$D$12&gt;0,C157&lt;&gt;""),"JBJ","Leer")</f>
        <v>Leer</v>
      </c>
      <c r="N157" s="445" t="str">
        <f t="shared" si="21"/>
        <v>Leer</v>
      </c>
      <c r="O157" s="445" t="str">
        <f>VLOOKUP($C157,{"29 - Psychiatrie (Erwachsene)","Psychiatrie";"30 - Kinder- und Jugendpsychiatrie","KJPsychiatrie";"31 - Psychosomatik","Psychosomatik";0,"Leer"},2,0)</f>
        <v>Leer</v>
      </c>
      <c r="P157" s="445">
        <f t="shared" si="16"/>
        <v>0</v>
      </c>
      <c r="Q157" s="445">
        <f>VLOOKUP(C157,{"29 - Psychiatrie (Erwachsene)",1;"30 - Kinder- und Jugendpsychiatrie",1;"31 - Psychosomatik",1;"00 - Bitte eine Fachabteilung auswählen",0;0,0},2,0)</f>
        <v>0</v>
      </c>
      <c r="R157" s="445">
        <f t="shared" si="17"/>
        <v>0</v>
      </c>
      <c r="S157" s="424">
        <f t="shared" si="18"/>
        <v>0</v>
      </c>
      <c r="T157" s="424">
        <f t="shared" si="19"/>
        <v>0</v>
      </c>
      <c r="U157" s="424">
        <f t="shared" si="20"/>
        <v>0</v>
      </c>
    </row>
    <row r="158" spans="2:21" ht="15" customHeight="1" x14ac:dyDescent="0.3">
      <c r="B158" s="70" t="str">
        <f t="shared" ref="B158:B221" si="22">IF(SUM(Q158:U158)&lt;5,"!!!","")</f>
        <v>!!!</v>
      </c>
      <c r="C158" s="228"/>
      <c r="D158" s="221"/>
      <c r="E158" s="229"/>
      <c r="F158" s="82"/>
      <c r="G158" s="325"/>
      <c r="H158" s="38"/>
      <c r="I158" s="38"/>
      <c r="J158" s="435"/>
      <c r="L158" s="445" t="str">
        <f>VLOOKUP(C157,{"29 - Psychiatrie (Erwachsene)","Einrichtungen";"30 - Kinder- und Jugendpsychiatrie","Einrichtungen";"31 - Psychosomatik","Einrichtungen";0,"Leer"},2,0)</f>
        <v>Leer</v>
      </c>
      <c r="M158" s="445" t="str">
        <f>IF(AND('Angaben KH-Standort'!$D$12&gt;0,C158&lt;&gt;""),"JBJ","Leer")</f>
        <v>Leer</v>
      </c>
      <c r="N158" s="445" t="str">
        <f t="shared" si="21"/>
        <v>Leer</v>
      </c>
      <c r="O158" s="445" t="str">
        <f>VLOOKUP($C158,{"29 - Psychiatrie (Erwachsene)","Psychiatrie";"30 - Kinder- und Jugendpsychiatrie","KJPsychiatrie";"31 - Psychosomatik","Psychosomatik";0,"Leer"},2,0)</f>
        <v>Leer</v>
      </c>
      <c r="P158" s="445">
        <f t="shared" si="16"/>
        <v>0</v>
      </c>
      <c r="Q158" s="445">
        <f>VLOOKUP(C158,{"29 - Psychiatrie (Erwachsene)",1;"30 - Kinder- und Jugendpsychiatrie",1;"31 - Psychosomatik",1;"00 - Bitte eine Fachabteilung auswählen",0;0,0},2,0)</f>
        <v>0</v>
      </c>
      <c r="R158" s="445">
        <f t="shared" si="17"/>
        <v>0</v>
      </c>
      <c r="S158" s="424">
        <f t="shared" si="18"/>
        <v>0</v>
      </c>
      <c r="T158" s="424">
        <f t="shared" si="19"/>
        <v>0</v>
      </c>
      <c r="U158" s="424">
        <f t="shared" si="20"/>
        <v>0</v>
      </c>
    </row>
    <row r="159" spans="2:21" ht="15" customHeight="1" x14ac:dyDescent="0.3">
      <c r="B159" s="70" t="str">
        <f t="shared" si="22"/>
        <v>!!!</v>
      </c>
      <c r="C159" s="228"/>
      <c r="D159" s="221"/>
      <c r="E159" s="229"/>
      <c r="F159" s="82"/>
      <c r="G159" s="325"/>
      <c r="H159" s="38"/>
      <c r="I159" s="38"/>
      <c r="J159" s="435"/>
      <c r="L159" s="445" t="str">
        <f>VLOOKUP(C158,{"29 - Psychiatrie (Erwachsene)","Einrichtungen";"30 - Kinder- und Jugendpsychiatrie","Einrichtungen";"31 - Psychosomatik","Einrichtungen";0,"Leer"},2,0)</f>
        <v>Leer</v>
      </c>
      <c r="M159" s="445" t="str">
        <f>IF(AND('Angaben KH-Standort'!$D$12&gt;0,C159&lt;&gt;""),"JBJ","Leer")</f>
        <v>Leer</v>
      </c>
      <c r="N159" s="445" t="str">
        <f t="shared" si="21"/>
        <v>Leer</v>
      </c>
      <c r="O159" s="445" t="str">
        <f>VLOOKUP($C159,{"29 - Psychiatrie (Erwachsene)","Psychiatrie";"30 - Kinder- und Jugendpsychiatrie","KJPsychiatrie";"31 - Psychosomatik","Psychosomatik";0,"Leer"},2,0)</f>
        <v>Leer</v>
      </c>
      <c r="P159" s="445">
        <f t="shared" si="16"/>
        <v>0</v>
      </c>
      <c r="Q159" s="445">
        <f>VLOOKUP(C159,{"29 - Psychiatrie (Erwachsene)",1;"30 - Kinder- und Jugendpsychiatrie",1;"31 - Psychosomatik",1;"00 - Bitte eine Fachabteilung auswählen",0;0,0},2,0)</f>
        <v>0</v>
      </c>
      <c r="R159" s="445">
        <f t="shared" si="17"/>
        <v>0</v>
      </c>
      <c r="S159" s="424">
        <f t="shared" si="18"/>
        <v>0</v>
      </c>
      <c r="T159" s="424">
        <f t="shared" si="19"/>
        <v>0</v>
      </c>
      <c r="U159" s="424">
        <f t="shared" si="20"/>
        <v>0</v>
      </c>
    </row>
    <row r="160" spans="2:21" ht="15" customHeight="1" x14ac:dyDescent="0.3">
      <c r="B160" s="70" t="str">
        <f t="shared" si="22"/>
        <v>!!!</v>
      </c>
      <c r="C160" s="228"/>
      <c r="D160" s="221"/>
      <c r="E160" s="229"/>
      <c r="F160" s="82"/>
      <c r="G160" s="325"/>
      <c r="H160" s="38"/>
      <c r="I160" s="38"/>
      <c r="J160" s="435"/>
      <c r="L160" s="445" t="str">
        <f>VLOOKUP(C159,{"29 - Psychiatrie (Erwachsene)","Einrichtungen";"30 - Kinder- und Jugendpsychiatrie","Einrichtungen";"31 - Psychosomatik","Einrichtungen";0,"Leer"},2,0)</f>
        <v>Leer</v>
      </c>
      <c r="M160" s="445" t="str">
        <f>IF(AND('Angaben KH-Standort'!$D$12&gt;0,C160&lt;&gt;""),"JBJ","Leer")</f>
        <v>Leer</v>
      </c>
      <c r="N160" s="445" t="str">
        <f t="shared" si="21"/>
        <v>Leer</v>
      </c>
      <c r="O160" s="445" t="str">
        <f>VLOOKUP($C160,{"29 - Psychiatrie (Erwachsene)","Psychiatrie";"30 - Kinder- und Jugendpsychiatrie","KJPsychiatrie";"31 - Psychosomatik","Psychosomatik";0,"Leer"},2,0)</f>
        <v>Leer</v>
      </c>
      <c r="P160" s="445">
        <f t="shared" si="16"/>
        <v>0</v>
      </c>
      <c r="Q160" s="445">
        <f>VLOOKUP(C160,{"29 - Psychiatrie (Erwachsene)",1;"30 - Kinder- und Jugendpsychiatrie",1;"31 - Psychosomatik",1;"00 - Bitte eine Fachabteilung auswählen",0;0,0},2,0)</f>
        <v>0</v>
      </c>
      <c r="R160" s="445">
        <f t="shared" si="17"/>
        <v>0</v>
      </c>
      <c r="S160" s="424">
        <f t="shared" si="18"/>
        <v>0</v>
      </c>
      <c r="T160" s="424">
        <f t="shared" si="19"/>
        <v>0</v>
      </c>
      <c r="U160" s="424">
        <f t="shared" si="20"/>
        <v>0</v>
      </c>
    </row>
    <row r="161" spans="2:21" ht="15" customHeight="1" x14ac:dyDescent="0.3">
      <c r="B161" s="70" t="str">
        <f t="shared" si="22"/>
        <v>!!!</v>
      </c>
      <c r="C161" s="228"/>
      <c r="D161" s="221"/>
      <c r="E161" s="229"/>
      <c r="F161" s="82"/>
      <c r="G161" s="325"/>
      <c r="H161" s="38"/>
      <c r="I161" s="38"/>
      <c r="J161" s="435"/>
      <c r="L161" s="445" t="str">
        <f>VLOOKUP(C160,{"29 - Psychiatrie (Erwachsene)","Einrichtungen";"30 - Kinder- und Jugendpsychiatrie","Einrichtungen";"31 - Psychosomatik","Einrichtungen";0,"Leer"},2,0)</f>
        <v>Leer</v>
      </c>
      <c r="M161" s="445" t="str">
        <f>IF(AND('Angaben KH-Standort'!$D$12&gt;0,C161&lt;&gt;""),"JBJ","Leer")</f>
        <v>Leer</v>
      </c>
      <c r="N161" s="445" t="str">
        <f t="shared" si="21"/>
        <v>Leer</v>
      </c>
      <c r="O161" s="445" t="str">
        <f>VLOOKUP($C161,{"29 - Psychiatrie (Erwachsene)","Psychiatrie";"30 - Kinder- und Jugendpsychiatrie","KJPsychiatrie";"31 - Psychosomatik","Psychosomatik";0,"Leer"},2,0)</f>
        <v>Leer</v>
      </c>
      <c r="P161" s="445">
        <f t="shared" si="16"/>
        <v>0</v>
      </c>
      <c r="Q161" s="445">
        <f>VLOOKUP(C161,{"29 - Psychiatrie (Erwachsene)",1;"30 - Kinder- und Jugendpsychiatrie",1;"31 - Psychosomatik",1;"00 - Bitte eine Fachabteilung auswählen",0;0,0},2,0)</f>
        <v>0</v>
      </c>
      <c r="R161" s="445">
        <f t="shared" si="17"/>
        <v>0</v>
      </c>
      <c r="S161" s="424">
        <f t="shared" si="18"/>
        <v>0</v>
      </c>
      <c r="T161" s="424">
        <f t="shared" si="19"/>
        <v>0</v>
      </c>
      <c r="U161" s="424">
        <f t="shared" si="20"/>
        <v>0</v>
      </c>
    </row>
    <row r="162" spans="2:21" ht="15" customHeight="1" x14ac:dyDescent="0.3">
      <c r="B162" s="70" t="str">
        <f t="shared" si="22"/>
        <v>!!!</v>
      </c>
      <c r="C162" s="228"/>
      <c r="D162" s="221"/>
      <c r="E162" s="229"/>
      <c r="F162" s="82"/>
      <c r="G162" s="325"/>
      <c r="H162" s="38"/>
      <c r="I162" s="38"/>
      <c r="J162" s="435"/>
      <c r="L162" s="445" t="str">
        <f>VLOOKUP(C161,{"29 - Psychiatrie (Erwachsene)","Einrichtungen";"30 - Kinder- und Jugendpsychiatrie","Einrichtungen";"31 - Psychosomatik","Einrichtungen";0,"Leer"},2,0)</f>
        <v>Leer</v>
      </c>
      <c r="M162" s="445" t="str">
        <f>IF(AND('Angaben KH-Standort'!$D$12&gt;0,C162&lt;&gt;""),"JBJ","Leer")</f>
        <v>Leer</v>
      </c>
      <c r="N162" s="445" t="str">
        <f t="shared" si="21"/>
        <v>Leer</v>
      </c>
      <c r="O162" s="445" t="str">
        <f>VLOOKUP($C162,{"29 - Psychiatrie (Erwachsene)","Psychiatrie";"30 - Kinder- und Jugendpsychiatrie","KJPsychiatrie";"31 - Psychosomatik","Psychosomatik";0,"Leer"},2,0)</f>
        <v>Leer</v>
      </c>
      <c r="P162" s="445">
        <f t="shared" si="16"/>
        <v>0</v>
      </c>
      <c r="Q162" s="445">
        <f>VLOOKUP(C162,{"29 - Psychiatrie (Erwachsene)",1;"30 - Kinder- und Jugendpsychiatrie",1;"31 - Psychosomatik",1;"00 - Bitte eine Fachabteilung auswählen",0;0,0},2,0)</f>
        <v>0</v>
      </c>
      <c r="R162" s="445">
        <f t="shared" si="17"/>
        <v>0</v>
      </c>
      <c r="S162" s="424">
        <f t="shared" si="18"/>
        <v>0</v>
      </c>
      <c r="T162" s="424">
        <f t="shared" si="19"/>
        <v>0</v>
      </c>
      <c r="U162" s="424">
        <f t="shared" si="20"/>
        <v>0</v>
      </c>
    </row>
    <row r="163" spans="2:21" ht="15" customHeight="1" x14ac:dyDescent="0.3">
      <c r="B163" s="70" t="str">
        <f t="shared" si="22"/>
        <v>!!!</v>
      </c>
      <c r="C163" s="228"/>
      <c r="D163" s="221"/>
      <c r="E163" s="229"/>
      <c r="F163" s="82"/>
      <c r="G163" s="325"/>
      <c r="H163" s="38"/>
      <c r="I163" s="38"/>
      <c r="J163" s="435"/>
      <c r="L163" s="445" t="str">
        <f>VLOOKUP(C162,{"29 - Psychiatrie (Erwachsene)","Einrichtungen";"30 - Kinder- und Jugendpsychiatrie","Einrichtungen";"31 - Psychosomatik","Einrichtungen";0,"Leer"},2,0)</f>
        <v>Leer</v>
      </c>
      <c r="M163" s="445" t="str">
        <f>IF(AND('Angaben KH-Standort'!$D$12&gt;0,C163&lt;&gt;""),"JBJ","Leer")</f>
        <v>Leer</v>
      </c>
      <c r="N163" s="445" t="str">
        <f t="shared" si="21"/>
        <v>Leer</v>
      </c>
      <c r="O163" s="445" t="str">
        <f>VLOOKUP($C163,{"29 - Psychiatrie (Erwachsene)","Psychiatrie";"30 - Kinder- und Jugendpsychiatrie","KJPsychiatrie";"31 - Psychosomatik","Psychosomatik";0,"Leer"},2,0)</f>
        <v>Leer</v>
      </c>
      <c r="P163" s="445">
        <f t="shared" si="16"/>
        <v>0</v>
      </c>
      <c r="Q163" s="445">
        <f>VLOOKUP(C163,{"29 - Psychiatrie (Erwachsene)",1;"30 - Kinder- und Jugendpsychiatrie",1;"31 - Psychosomatik",1;"00 - Bitte eine Fachabteilung auswählen",0;0,0},2,0)</f>
        <v>0</v>
      </c>
      <c r="R163" s="445">
        <f t="shared" si="17"/>
        <v>0</v>
      </c>
      <c r="S163" s="424">
        <f t="shared" si="18"/>
        <v>0</v>
      </c>
      <c r="T163" s="424">
        <f t="shared" si="19"/>
        <v>0</v>
      </c>
      <c r="U163" s="424">
        <f t="shared" si="20"/>
        <v>0</v>
      </c>
    </row>
    <row r="164" spans="2:21" ht="15" customHeight="1" x14ac:dyDescent="0.3">
      <c r="B164" s="70" t="str">
        <f t="shared" si="22"/>
        <v>!!!</v>
      </c>
      <c r="C164" s="228"/>
      <c r="D164" s="221"/>
      <c r="E164" s="229"/>
      <c r="F164" s="82"/>
      <c r="G164" s="325"/>
      <c r="H164" s="38"/>
      <c r="I164" s="38"/>
      <c r="J164" s="435"/>
      <c r="L164" s="445" t="str">
        <f>VLOOKUP(C163,{"29 - Psychiatrie (Erwachsene)","Einrichtungen";"30 - Kinder- und Jugendpsychiatrie","Einrichtungen";"31 - Psychosomatik","Einrichtungen";0,"Leer"},2,0)</f>
        <v>Leer</v>
      </c>
      <c r="M164" s="445" t="str">
        <f>IF(AND('Angaben KH-Standort'!$D$12&gt;0,C164&lt;&gt;""),"JBJ","Leer")</f>
        <v>Leer</v>
      </c>
      <c r="N164" s="445" t="str">
        <f t="shared" si="21"/>
        <v>Leer</v>
      </c>
      <c r="O164" s="445" t="str">
        <f>VLOOKUP($C164,{"29 - Psychiatrie (Erwachsene)","Psychiatrie";"30 - Kinder- und Jugendpsychiatrie","KJPsychiatrie";"31 - Psychosomatik","Psychosomatik";0,"Leer"},2,0)</f>
        <v>Leer</v>
      </c>
      <c r="P164" s="445">
        <f t="shared" si="16"/>
        <v>0</v>
      </c>
      <c r="Q164" s="445">
        <f>VLOOKUP(C164,{"29 - Psychiatrie (Erwachsene)",1;"30 - Kinder- und Jugendpsychiatrie",1;"31 - Psychosomatik",1;"00 - Bitte eine Fachabteilung auswählen",0;0,0},2,0)</f>
        <v>0</v>
      </c>
      <c r="R164" s="445">
        <f t="shared" si="17"/>
        <v>0</v>
      </c>
      <c r="S164" s="424">
        <f t="shared" si="18"/>
        <v>0</v>
      </c>
      <c r="T164" s="424">
        <f t="shared" si="19"/>
        <v>0</v>
      </c>
      <c r="U164" s="424">
        <f t="shared" si="20"/>
        <v>0</v>
      </c>
    </row>
    <row r="165" spans="2:21" ht="15" customHeight="1" x14ac:dyDescent="0.3">
      <c r="B165" s="70" t="str">
        <f t="shared" si="22"/>
        <v>!!!</v>
      </c>
      <c r="C165" s="228"/>
      <c r="D165" s="221"/>
      <c r="E165" s="229"/>
      <c r="F165" s="82"/>
      <c r="G165" s="325"/>
      <c r="H165" s="38"/>
      <c r="I165" s="38"/>
      <c r="J165" s="435"/>
      <c r="L165" s="445" t="str">
        <f>VLOOKUP(C164,{"29 - Psychiatrie (Erwachsene)","Einrichtungen";"30 - Kinder- und Jugendpsychiatrie","Einrichtungen";"31 - Psychosomatik","Einrichtungen";0,"Leer"},2,0)</f>
        <v>Leer</v>
      </c>
      <c r="M165" s="445" t="str">
        <f>IF(AND('Angaben KH-Standort'!$D$12&gt;0,C165&lt;&gt;""),"JBJ","Leer")</f>
        <v>Leer</v>
      </c>
      <c r="N165" s="445" t="str">
        <f t="shared" si="21"/>
        <v>Leer</v>
      </c>
      <c r="O165" s="445" t="str">
        <f>VLOOKUP($C165,{"29 - Psychiatrie (Erwachsene)","Psychiatrie";"30 - Kinder- und Jugendpsychiatrie","KJPsychiatrie";"31 - Psychosomatik","Psychosomatik";0,"Leer"},2,0)</f>
        <v>Leer</v>
      </c>
      <c r="P165" s="445">
        <f t="shared" si="16"/>
        <v>0</v>
      </c>
      <c r="Q165" s="445">
        <f>VLOOKUP(C165,{"29 - Psychiatrie (Erwachsene)",1;"30 - Kinder- und Jugendpsychiatrie",1;"31 - Psychosomatik",1;"00 - Bitte eine Fachabteilung auswählen",0;0,0},2,0)</f>
        <v>0</v>
      </c>
      <c r="R165" s="445">
        <f t="shared" si="17"/>
        <v>0</v>
      </c>
      <c r="S165" s="424">
        <f t="shared" si="18"/>
        <v>0</v>
      </c>
      <c r="T165" s="424">
        <f t="shared" si="19"/>
        <v>0</v>
      </c>
      <c r="U165" s="424">
        <f t="shared" si="20"/>
        <v>0</v>
      </c>
    </row>
    <row r="166" spans="2:21" ht="15" customHeight="1" x14ac:dyDescent="0.3">
      <c r="B166" s="70" t="str">
        <f t="shared" si="22"/>
        <v>!!!</v>
      </c>
      <c r="C166" s="228"/>
      <c r="D166" s="221"/>
      <c r="E166" s="229"/>
      <c r="F166" s="82"/>
      <c r="G166" s="325"/>
      <c r="H166" s="38"/>
      <c r="I166" s="38"/>
      <c r="J166" s="435"/>
      <c r="L166" s="445" t="str">
        <f>VLOOKUP(C165,{"29 - Psychiatrie (Erwachsene)","Einrichtungen";"30 - Kinder- und Jugendpsychiatrie","Einrichtungen";"31 - Psychosomatik","Einrichtungen";0,"Leer"},2,0)</f>
        <v>Leer</v>
      </c>
      <c r="M166" s="445" t="str">
        <f>IF(AND('Angaben KH-Standort'!$D$12&gt;0,C166&lt;&gt;""),"JBJ","Leer")</f>
        <v>Leer</v>
      </c>
      <c r="N166" s="445" t="str">
        <f t="shared" si="21"/>
        <v>Leer</v>
      </c>
      <c r="O166" s="445" t="str">
        <f>VLOOKUP($C166,{"29 - Psychiatrie (Erwachsene)","Psychiatrie";"30 - Kinder- und Jugendpsychiatrie","KJPsychiatrie";"31 - Psychosomatik","Psychosomatik";0,"Leer"},2,0)</f>
        <v>Leer</v>
      </c>
      <c r="P166" s="445">
        <f t="shared" si="16"/>
        <v>0</v>
      </c>
      <c r="Q166" s="445">
        <f>VLOOKUP(C166,{"29 - Psychiatrie (Erwachsene)",1;"30 - Kinder- und Jugendpsychiatrie",1;"31 - Psychosomatik",1;"00 - Bitte eine Fachabteilung auswählen",0;0,0},2,0)</f>
        <v>0</v>
      </c>
      <c r="R166" s="445">
        <f t="shared" si="17"/>
        <v>0</v>
      </c>
      <c r="S166" s="424">
        <f t="shared" si="18"/>
        <v>0</v>
      </c>
      <c r="T166" s="424">
        <f t="shared" si="19"/>
        <v>0</v>
      </c>
      <c r="U166" s="424">
        <f t="shared" si="20"/>
        <v>0</v>
      </c>
    </row>
    <row r="167" spans="2:21" ht="15" customHeight="1" x14ac:dyDescent="0.3">
      <c r="B167" s="70" t="str">
        <f t="shared" si="22"/>
        <v>!!!</v>
      </c>
      <c r="C167" s="228"/>
      <c r="D167" s="221"/>
      <c r="E167" s="229"/>
      <c r="F167" s="82"/>
      <c r="G167" s="325"/>
      <c r="H167" s="38"/>
      <c r="I167" s="38"/>
      <c r="J167" s="435"/>
      <c r="L167" s="445" t="str">
        <f>VLOOKUP(C166,{"29 - Psychiatrie (Erwachsene)","Einrichtungen";"30 - Kinder- und Jugendpsychiatrie","Einrichtungen";"31 - Psychosomatik","Einrichtungen";0,"Leer"},2,0)</f>
        <v>Leer</v>
      </c>
      <c r="M167" s="445" t="str">
        <f>IF(AND('Angaben KH-Standort'!$D$12&gt;0,C167&lt;&gt;""),"JBJ","Leer")</f>
        <v>Leer</v>
      </c>
      <c r="N167" s="445" t="str">
        <f t="shared" si="21"/>
        <v>Leer</v>
      </c>
      <c r="O167" s="445" t="str">
        <f>VLOOKUP($C167,{"29 - Psychiatrie (Erwachsene)","Psychiatrie";"30 - Kinder- und Jugendpsychiatrie","KJPsychiatrie";"31 - Psychosomatik","Psychosomatik";0,"Leer"},2,0)</f>
        <v>Leer</v>
      </c>
      <c r="P167" s="445">
        <f t="shared" si="16"/>
        <v>0</v>
      </c>
      <c r="Q167" s="445">
        <f>VLOOKUP(C167,{"29 - Psychiatrie (Erwachsene)",1;"30 - Kinder- und Jugendpsychiatrie",1;"31 - Psychosomatik",1;"00 - Bitte eine Fachabteilung auswählen",0;0,0},2,0)</f>
        <v>0</v>
      </c>
      <c r="R167" s="445">
        <f t="shared" si="17"/>
        <v>0</v>
      </c>
      <c r="S167" s="424">
        <f t="shared" si="18"/>
        <v>0</v>
      </c>
      <c r="T167" s="424">
        <f t="shared" si="19"/>
        <v>0</v>
      </c>
      <c r="U167" s="424">
        <f t="shared" si="20"/>
        <v>0</v>
      </c>
    </row>
    <row r="168" spans="2:21" ht="15" customHeight="1" x14ac:dyDescent="0.3">
      <c r="B168" s="70" t="str">
        <f t="shared" si="22"/>
        <v>!!!</v>
      </c>
      <c r="C168" s="228"/>
      <c r="D168" s="221"/>
      <c r="E168" s="229"/>
      <c r="F168" s="82"/>
      <c r="G168" s="325"/>
      <c r="H168" s="38"/>
      <c r="I168" s="38"/>
      <c r="J168" s="435"/>
      <c r="L168" s="445" t="str">
        <f>VLOOKUP(C167,{"29 - Psychiatrie (Erwachsene)","Einrichtungen";"30 - Kinder- und Jugendpsychiatrie","Einrichtungen";"31 - Psychosomatik","Einrichtungen";0,"Leer"},2,0)</f>
        <v>Leer</v>
      </c>
      <c r="M168" s="445" t="str">
        <f>IF(AND('Angaben KH-Standort'!$D$12&gt;0,C168&lt;&gt;""),"JBJ","Leer")</f>
        <v>Leer</v>
      </c>
      <c r="N168" s="445" t="str">
        <f t="shared" si="21"/>
        <v>Leer</v>
      </c>
      <c r="O168" s="445" t="str">
        <f>VLOOKUP($C168,{"29 - Psychiatrie (Erwachsene)","Psychiatrie";"30 - Kinder- und Jugendpsychiatrie","KJPsychiatrie";"31 - Psychosomatik","Psychosomatik";0,"Leer"},2,0)</f>
        <v>Leer</v>
      </c>
      <c r="P168" s="445">
        <f t="shared" si="16"/>
        <v>0</v>
      </c>
      <c r="Q168" s="445">
        <f>VLOOKUP(C168,{"29 - Psychiatrie (Erwachsene)",1;"30 - Kinder- und Jugendpsychiatrie",1;"31 - Psychosomatik",1;"00 - Bitte eine Fachabteilung auswählen",0;0,0},2,0)</f>
        <v>0</v>
      </c>
      <c r="R168" s="445">
        <f t="shared" si="17"/>
        <v>0</v>
      </c>
      <c r="S168" s="424">
        <f t="shared" si="18"/>
        <v>0</v>
      </c>
      <c r="T168" s="424">
        <f t="shared" si="19"/>
        <v>0</v>
      </c>
      <c r="U168" s="424">
        <f t="shared" si="20"/>
        <v>0</v>
      </c>
    </row>
    <row r="169" spans="2:21" ht="15" customHeight="1" x14ac:dyDescent="0.3">
      <c r="B169" s="70" t="str">
        <f t="shared" si="22"/>
        <v>!!!</v>
      </c>
      <c r="C169" s="228"/>
      <c r="D169" s="221"/>
      <c r="E169" s="229"/>
      <c r="F169" s="82"/>
      <c r="G169" s="325"/>
      <c r="H169" s="38"/>
      <c r="I169" s="38"/>
      <c r="J169" s="435"/>
      <c r="L169" s="445" t="str">
        <f>VLOOKUP(C168,{"29 - Psychiatrie (Erwachsene)","Einrichtungen";"30 - Kinder- und Jugendpsychiatrie","Einrichtungen";"31 - Psychosomatik","Einrichtungen";0,"Leer"},2,0)</f>
        <v>Leer</v>
      </c>
      <c r="M169" s="445" t="str">
        <f>IF(AND('Angaben KH-Standort'!$D$12&gt;0,C169&lt;&gt;""),"JBJ","Leer")</f>
        <v>Leer</v>
      </c>
      <c r="N169" s="445" t="str">
        <f t="shared" si="21"/>
        <v>Leer</v>
      </c>
      <c r="O169" s="445" t="str">
        <f>VLOOKUP($C169,{"29 - Psychiatrie (Erwachsene)","Psychiatrie";"30 - Kinder- und Jugendpsychiatrie","KJPsychiatrie";"31 - Psychosomatik","Psychosomatik";0,"Leer"},2,0)</f>
        <v>Leer</v>
      </c>
      <c r="P169" s="445">
        <f t="shared" si="16"/>
        <v>0</v>
      </c>
      <c r="Q169" s="445">
        <f>VLOOKUP(C169,{"29 - Psychiatrie (Erwachsene)",1;"30 - Kinder- und Jugendpsychiatrie",1;"31 - Psychosomatik",1;"00 - Bitte eine Fachabteilung auswählen",0;0,0},2,0)</f>
        <v>0</v>
      </c>
      <c r="R169" s="445">
        <f t="shared" si="17"/>
        <v>0</v>
      </c>
      <c r="S169" s="424">
        <f t="shared" si="18"/>
        <v>0</v>
      </c>
      <c r="T169" s="424">
        <f t="shared" si="19"/>
        <v>0</v>
      </c>
      <c r="U169" s="424">
        <f t="shared" si="20"/>
        <v>0</v>
      </c>
    </row>
    <row r="170" spans="2:21" ht="15" customHeight="1" x14ac:dyDescent="0.3">
      <c r="B170" s="70" t="str">
        <f t="shared" si="22"/>
        <v>!!!</v>
      </c>
      <c r="C170" s="228"/>
      <c r="D170" s="221"/>
      <c r="E170" s="229"/>
      <c r="F170" s="82"/>
      <c r="G170" s="325"/>
      <c r="H170" s="38"/>
      <c r="I170" s="38"/>
      <c r="J170" s="435"/>
      <c r="L170" s="445" t="str">
        <f>VLOOKUP(C169,{"29 - Psychiatrie (Erwachsene)","Einrichtungen";"30 - Kinder- und Jugendpsychiatrie","Einrichtungen";"31 - Psychosomatik","Einrichtungen";0,"Leer"},2,0)</f>
        <v>Leer</v>
      </c>
      <c r="M170" s="445" t="str">
        <f>IF(AND('Angaben KH-Standort'!$D$12&gt;0,C170&lt;&gt;""),"JBJ","Leer")</f>
        <v>Leer</v>
      </c>
      <c r="N170" s="445" t="str">
        <f t="shared" si="21"/>
        <v>Leer</v>
      </c>
      <c r="O170" s="445" t="str">
        <f>VLOOKUP($C170,{"29 - Psychiatrie (Erwachsene)","Psychiatrie";"30 - Kinder- und Jugendpsychiatrie","KJPsychiatrie";"31 - Psychosomatik","Psychosomatik";0,"Leer"},2,0)</f>
        <v>Leer</v>
      </c>
      <c r="P170" s="445">
        <f t="shared" si="16"/>
        <v>0</v>
      </c>
      <c r="Q170" s="445">
        <f>VLOOKUP(C170,{"29 - Psychiatrie (Erwachsene)",1;"30 - Kinder- und Jugendpsychiatrie",1;"31 - Psychosomatik",1;"00 - Bitte eine Fachabteilung auswählen",0;0,0},2,0)</f>
        <v>0</v>
      </c>
      <c r="R170" s="445">
        <f t="shared" si="17"/>
        <v>0</v>
      </c>
      <c r="S170" s="424">
        <f t="shared" si="18"/>
        <v>0</v>
      </c>
      <c r="T170" s="424">
        <f t="shared" si="19"/>
        <v>0</v>
      </c>
      <c r="U170" s="424">
        <f t="shared" si="20"/>
        <v>0</v>
      </c>
    </row>
    <row r="171" spans="2:21" ht="15" customHeight="1" x14ac:dyDescent="0.3">
      <c r="B171" s="70" t="str">
        <f t="shared" si="22"/>
        <v>!!!</v>
      </c>
      <c r="C171" s="228"/>
      <c r="D171" s="221"/>
      <c r="E171" s="229"/>
      <c r="F171" s="82"/>
      <c r="G171" s="325"/>
      <c r="H171" s="38"/>
      <c r="I171" s="38"/>
      <c r="J171" s="435"/>
      <c r="L171" s="445" t="str">
        <f>VLOOKUP(C170,{"29 - Psychiatrie (Erwachsene)","Einrichtungen";"30 - Kinder- und Jugendpsychiatrie","Einrichtungen";"31 - Psychosomatik","Einrichtungen";0,"Leer"},2,0)</f>
        <v>Leer</v>
      </c>
      <c r="M171" s="445" t="str">
        <f>IF(AND('Angaben KH-Standort'!$D$12&gt;0,C171&lt;&gt;""),"JBJ","Leer")</f>
        <v>Leer</v>
      </c>
      <c r="N171" s="445" t="str">
        <f t="shared" si="21"/>
        <v>Leer</v>
      </c>
      <c r="O171" s="445" t="str">
        <f>VLOOKUP($C171,{"29 - Psychiatrie (Erwachsene)","Psychiatrie";"30 - Kinder- und Jugendpsychiatrie","KJPsychiatrie";"31 - Psychosomatik","Psychosomatik";0,"Leer"},2,0)</f>
        <v>Leer</v>
      </c>
      <c r="P171" s="445">
        <f t="shared" si="16"/>
        <v>0</v>
      </c>
      <c r="Q171" s="445">
        <f>VLOOKUP(C171,{"29 - Psychiatrie (Erwachsene)",1;"30 - Kinder- und Jugendpsychiatrie",1;"31 - Psychosomatik",1;"00 - Bitte eine Fachabteilung auswählen",0;0,0},2,0)</f>
        <v>0</v>
      </c>
      <c r="R171" s="445">
        <f t="shared" si="17"/>
        <v>0</v>
      </c>
      <c r="S171" s="424">
        <f t="shared" si="18"/>
        <v>0</v>
      </c>
      <c r="T171" s="424">
        <f t="shared" si="19"/>
        <v>0</v>
      </c>
      <c r="U171" s="424">
        <f t="shared" si="20"/>
        <v>0</v>
      </c>
    </row>
    <row r="172" spans="2:21" ht="15" customHeight="1" x14ac:dyDescent="0.3">
      <c r="B172" s="70" t="str">
        <f t="shared" si="22"/>
        <v>!!!</v>
      </c>
      <c r="C172" s="228"/>
      <c r="D172" s="221"/>
      <c r="E172" s="229"/>
      <c r="F172" s="82"/>
      <c r="G172" s="325"/>
      <c r="H172" s="38"/>
      <c r="I172" s="38"/>
      <c r="J172" s="435"/>
      <c r="L172" s="445" t="str">
        <f>VLOOKUP(C171,{"29 - Psychiatrie (Erwachsene)","Einrichtungen";"30 - Kinder- und Jugendpsychiatrie","Einrichtungen";"31 - Psychosomatik","Einrichtungen";0,"Leer"},2,0)</f>
        <v>Leer</v>
      </c>
      <c r="M172" s="445" t="str">
        <f>IF(AND('Angaben KH-Standort'!$D$12&gt;0,C172&lt;&gt;""),"JBJ","Leer")</f>
        <v>Leer</v>
      </c>
      <c r="N172" s="445" t="str">
        <f t="shared" si="21"/>
        <v>Leer</v>
      </c>
      <c r="O172" s="445" t="str">
        <f>VLOOKUP($C172,{"29 - Psychiatrie (Erwachsene)","Psychiatrie";"30 - Kinder- und Jugendpsychiatrie","KJPsychiatrie";"31 - Psychosomatik","Psychosomatik";0,"Leer"},2,0)</f>
        <v>Leer</v>
      </c>
      <c r="P172" s="445">
        <f t="shared" si="16"/>
        <v>0</v>
      </c>
      <c r="Q172" s="445">
        <f>VLOOKUP(C172,{"29 - Psychiatrie (Erwachsene)",1;"30 - Kinder- und Jugendpsychiatrie",1;"31 - Psychosomatik",1;"00 - Bitte eine Fachabteilung auswählen",0;0,0},2,0)</f>
        <v>0</v>
      </c>
      <c r="R172" s="445">
        <f t="shared" si="17"/>
        <v>0</v>
      </c>
      <c r="S172" s="424">
        <f t="shared" si="18"/>
        <v>0</v>
      </c>
      <c r="T172" s="424">
        <f t="shared" si="19"/>
        <v>0</v>
      </c>
      <c r="U172" s="424">
        <f t="shared" si="20"/>
        <v>0</v>
      </c>
    </row>
    <row r="173" spans="2:21" ht="15" customHeight="1" x14ac:dyDescent="0.3">
      <c r="B173" s="70" t="str">
        <f t="shared" si="22"/>
        <v>!!!</v>
      </c>
      <c r="C173" s="228"/>
      <c r="D173" s="221"/>
      <c r="E173" s="229"/>
      <c r="F173" s="82"/>
      <c r="G173" s="325"/>
      <c r="H173" s="38"/>
      <c r="I173" s="38"/>
      <c r="J173" s="435"/>
      <c r="L173" s="445" t="str">
        <f>VLOOKUP(C172,{"29 - Psychiatrie (Erwachsene)","Einrichtungen";"30 - Kinder- und Jugendpsychiatrie","Einrichtungen";"31 - Psychosomatik","Einrichtungen";0,"Leer"},2,0)</f>
        <v>Leer</v>
      </c>
      <c r="M173" s="445" t="str">
        <f>IF(AND('Angaben KH-Standort'!$D$12&gt;0,C173&lt;&gt;""),"JBJ","Leer")</f>
        <v>Leer</v>
      </c>
      <c r="N173" s="445" t="str">
        <f t="shared" si="21"/>
        <v>Leer</v>
      </c>
      <c r="O173" s="445" t="str">
        <f>VLOOKUP($C173,{"29 - Psychiatrie (Erwachsene)","Psychiatrie";"30 - Kinder- und Jugendpsychiatrie","KJPsychiatrie";"31 - Psychosomatik","Psychosomatik";0,"Leer"},2,0)</f>
        <v>Leer</v>
      </c>
      <c r="P173" s="445">
        <f t="shared" si="16"/>
        <v>0</v>
      </c>
      <c r="Q173" s="445">
        <f>VLOOKUP(C173,{"29 - Psychiatrie (Erwachsene)",1;"30 - Kinder- und Jugendpsychiatrie",1;"31 - Psychosomatik",1;"00 - Bitte eine Fachabteilung auswählen",0;0,0},2,0)</f>
        <v>0</v>
      </c>
      <c r="R173" s="445">
        <f t="shared" si="17"/>
        <v>0</v>
      </c>
      <c r="S173" s="424">
        <f t="shared" si="18"/>
        <v>0</v>
      </c>
      <c r="T173" s="424">
        <f t="shared" si="19"/>
        <v>0</v>
      </c>
      <c r="U173" s="424">
        <f t="shared" si="20"/>
        <v>0</v>
      </c>
    </row>
    <row r="174" spans="2:21" ht="15" customHeight="1" x14ac:dyDescent="0.3">
      <c r="B174" s="70" t="str">
        <f t="shared" si="22"/>
        <v>!!!</v>
      </c>
      <c r="C174" s="228"/>
      <c r="D174" s="221"/>
      <c r="E174" s="229"/>
      <c r="F174" s="82"/>
      <c r="G174" s="325"/>
      <c r="H174" s="38"/>
      <c r="I174" s="38"/>
      <c r="J174" s="435"/>
      <c r="L174" s="445" t="str">
        <f>VLOOKUP(C173,{"29 - Psychiatrie (Erwachsene)","Einrichtungen";"30 - Kinder- und Jugendpsychiatrie","Einrichtungen";"31 - Psychosomatik","Einrichtungen";0,"Leer"},2,0)</f>
        <v>Leer</v>
      </c>
      <c r="M174" s="445" t="str">
        <f>IF(AND('Angaben KH-Standort'!$D$12&gt;0,C174&lt;&gt;""),"JBJ","Leer")</f>
        <v>Leer</v>
      </c>
      <c r="N174" s="445" t="str">
        <f t="shared" si="21"/>
        <v>Leer</v>
      </c>
      <c r="O174" s="445" t="str">
        <f>VLOOKUP($C174,{"29 - Psychiatrie (Erwachsene)","Psychiatrie";"30 - Kinder- und Jugendpsychiatrie","KJPsychiatrie";"31 - Psychosomatik","Psychosomatik";0,"Leer"},2,0)</f>
        <v>Leer</v>
      </c>
      <c r="P174" s="445">
        <f t="shared" si="16"/>
        <v>0</v>
      </c>
      <c r="Q174" s="445">
        <f>VLOOKUP(C174,{"29 - Psychiatrie (Erwachsene)",1;"30 - Kinder- und Jugendpsychiatrie",1;"31 - Psychosomatik",1;"00 - Bitte eine Fachabteilung auswählen",0;0,0},2,0)</f>
        <v>0</v>
      </c>
      <c r="R174" s="445">
        <f t="shared" si="17"/>
        <v>0</v>
      </c>
      <c r="S174" s="424">
        <f t="shared" si="18"/>
        <v>0</v>
      </c>
      <c r="T174" s="424">
        <f t="shared" si="19"/>
        <v>0</v>
      </c>
      <c r="U174" s="424">
        <f t="shared" si="20"/>
        <v>0</v>
      </c>
    </row>
    <row r="175" spans="2:21" ht="15" customHeight="1" x14ac:dyDescent="0.3">
      <c r="B175" s="70" t="str">
        <f t="shared" si="22"/>
        <v>!!!</v>
      </c>
      <c r="C175" s="228"/>
      <c r="D175" s="221"/>
      <c r="E175" s="229"/>
      <c r="F175" s="82"/>
      <c r="G175" s="325"/>
      <c r="H175" s="38"/>
      <c r="I175" s="38"/>
      <c r="J175" s="435"/>
      <c r="L175" s="445" t="str">
        <f>VLOOKUP(C174,{"29 - Psychiatrie (Erwachsene)","Einrichtungen";"30 - Kinder- und Jugendpsychiatrie","Einrichtungen";"31 - Psychosomatik","Einrichtungen";0,"Leer"},2,0)</f>
        <v>Leer</v>
      </c>
      <c r="M175" s="445" t="str">
        <f>IF(AND('Angaben KH-Standort'!$D$12&gt;0,C175&lt;&gt;""),"JBJ","Leer")</f>
        <v>Leer</v>
      </c>
      <c r="N175" s="445" t="str">
        <f t="shared" si="21"/>
        <v>Leer</v>
      </c>
      <c r="O175" s="445" t="str">
        <f>VLOOKUP($C175,{"29 - Psychiatrie (Erwachsene)","Psychiatrie";"30 - Kinder- und Jugendpsychiatrie","KJPsychiatrie";"31 - Psychosomatik","Psychosomatik";0,"Leer"},2,0)</f>
        <v>Leer</v>
      </c>
      <c r="P175" s="445">
        <f t="shared" si="16"/>
        <v>0</v>
      </c>
      <c r="Q175" s="445">
        <f>VLOOKUP(C175,{"29 - Psychiatrie (Erwachsene)",1;"30 - Kinder- und Jugendpsychiatrie",1;"31 - Psychosomatik",1;"00 - Bitte eine Fachabteilung auswählen",0;0,0},2,0)</f>
        <v>0</v>
      </c>
      <c r="R175" s="445">
        <f t="shared" si="17"/>
        <v>0</v>
      </c>
      <c r="S175" s="424">
        <f t="shared" si="18"/>
        <v>0</v>
      </c>
      <c r="T175" s="424">
        <f t="shared" si="19"/>
        <v>0</v>
      </c>
      <c r="U175" s="424">
        <f t="shared" si="20"/>
        <v>0</v>
      </c>
    </row>
    <row r="176" spans="2:21" ht="15" customHeight="1" x14ac:dyDescent="0.3">
      <c r="B176" s="70" t="str">
        <f t="shared" si="22"/>
        <v>!!!</v>
      </c>
      <c r="C176" s="228"/>
      <c r="D176" s="221"/>
      <c r="E176" s="229"/>
      <c r="F176" s="82"/>
      <c r="G176" s="325"/>
      <c r="H176" s="38"/>
      <c r="I176" s="38"/>
      <c r="J176" s="435"/>
      <c r="L176" s="445" t="str">
        <f>VLOOKUP(C175,{"29 - Psychiatrie (Erwachsene)","Einrichtungen";"30 - Kinder- und Jugendpsychiatrie","Einrichtungen";"31 - Psychosomatik","Einrichtungen";0,"Leer"},2,0)</f>
        <v>Leer</v>
      </c>
      <c r="M176" s="445" t="str">
        <f>IF(AND('Angaben KH-Standort'!$D$12&gt;0,C176&lt;&gt;""),"JBJ","Leer")</f>
        <v>Leer</v>
      </c>
      <c r="N176" s="445" t="str">
        <f t="shared" si="21"/>
        <v>Leer</v>
      </c>
      <c r="O176" s="445" t="str">
        <f>VLOOKUP($C176,{"29 - Psychiatrie (Erwachsene)","Psychiatrie";"30 - Kinder- und Jugendpsychiatrie","KJPsychiatrie";"31 - Psychosomatik","Psychosomatik";0,"Leer"},2,0)</f>
        <v>Leer</v>
      </c>
      <c r="P176" s="445">
        <f t="shared" si="16"/>
        <v>0</v>
      </c>
      <c r="Q176" s="445">
        <f>VLOOKUP(C176,{"29 - Psychiatrie (Erwachsene)",1;"30 - Kinder- und Jugendpsychiatrie",1;"31 - Psychosomatik",1;"00 - Bitte eine Fachabteilung auswählen",0;0,0},2,0)</f>
        <v>0</v>
      </c>
      <c r="R176" s="445">
        <f t="shared" si="17"/>
        <v>0</v>
      </c>
      <c r="S176" s="424">
        <f t="shared" si="18"/>
        <v>0</v>
      </c>
      <c r="T176" s="424">
        <f t="shared" si="19"/>
        <v>0</v>
      </c>
      <c r="U176" s="424">
        <f t="shared" si="20"/>
        <v>0</v>
      </c>
    </row>
    <row r="177" spans="2:21" ht="15" customHeight="1" x14ac:dyDescent="0.3">
      <c r="B177" s="70" t="str">
        <f t="shared" si="22"/>
        <v>!!!</v>
      </c>
      <c r="C177" s="228"/>
      <c r="D177" s="221"/>
      <c r="E177" s="229"/>
      <c r="F177" s="82"/>
      <c r="G177" s="325"/>
      <c r="H177" s="38"/>
      <c r="I177" s="38"/>
      <c r="J177" s="435"/>
      <c r="L177" s="445" t="str">
        <f>VLOOKUP(C176,{"29 - Psychiatrie (Erwachsene)","Einrichtungen";"30 - Kinder- und Jugendpsychiatrie","Einrichtungen";"31 - Psychosomatik","Einrichtungen";0,"Leer"},2,0)</f>
        <v>Leer</v>
      </c>
      <c r="M177" s="445" t="str">
        <f>IF(AND('Angaben KH-Standort'!$D$12&gt;0,C177&lt;&gt;""),"JBJ","Leer")</f>
        <v>Leer</v>
      </c>
      <c r="N177" s="445" t="str">
        <f t="shared" si="21"/>
        <v>Leer</v>
      </c>
      <c r="O177" s="445" t="str">
        <f>VLOOKUP($C177,{"29 - Psychiatrie (Erwachsene)","Psychiatrie";"30 - Kinder- und Jugendpsychiatrie","KJPsychiatrie";"31 - Psychosomatik","Psychosomatik";0,"Leer"},2,0)</f>
        <v>Leer</v>
      </c>
      <c r="P177" s="445">
        <f t="shared" si="16"/>
        <v>0</v>
      </c>
      <c r="Q177" s="445">
        <f>VLOOKUP(C177,{"29 - Psychiatrie (Erwachsene)",1;"30 - Kinder- und Jugendpsychiatrie",1;"31 - Psychosomatik",1;"00 - Bitte eine Fachabteilung auswählen",0;0,0},2,0)</f>
        <v>0</v>
      </c>
      <c r="R177" s="445">
        <f t="shared" si="17"/>
        <v>0</v>
      </c>
      <c r="S177" s="424">
        <f t="shared" si="18"/>
        <v>0</v>
      </c>
      <c r="T177" s="424">
        <f t="shared" si="19"/>
        <v>0</v>
      </c>
      <c r="U177" s="424">
        <f t="shared" si="20"/>
        <v>0</v>
      </c>
    </row>
    <row r="178" spans="2:21" ht="15" customHeight="1" x14ac:dyDescent="0.3">
      <c r="B178" s="70" t="str">
        <f t="shared" si="22"/>
        <v>!!!</v>
      </c>
      <c r="C178" s="228"/>
      <c r="D178" s="221"/>
      <c r="E178" s="229"/>
      <c r="F178" s="82"/>
      <c r="G178" s="325"/>
      <c r="H178" s="38"/>
      <c r="I178" s="38"/>
      <c r="J178" s="435"/>
      <c r="L178" s="445" t="str">
        <f>VLOOKUP(C177,{"29 - Psychiatrie (Erwachsene)","Einrichtungen";"30 - Kinder- und Jugendpsychiatrie","Einrichtungen";"31 - Psychosomatik","Einrichtungen";0,"Leer"},2,0)</f>
        <v>Leer</v>
      </c>
      <c r="M178" s="445" t="str">
        <f>IF(AND('Angaben KH-Standort'!$D$12&gt;0,C178&lt;&gt;""),"JBJ","Leer")</f>
        <v>Leer</v>
      </c>
      <c r="N178" s="445" t="str">
        <f t="shared" si="21"/>
        <v>Leer</v>
      </c>
      <c r="O178" s="445" t="str">
        <f>VLOOKUP($C178,{"29 - Psychiatrie (Erwachsene)","Psychiatrie";"30 - Kinder- und Jugendpsychiatrie","KJPsychiatrie";"31 - Psychosomatik","Psychosomatik";0,"Leer"},2,0)</f>
        <v>Leer</v>
      </c>
      <c r="P178" s="445">
        <f t="shared" si="16"/>
        <v>0</v>
      </c>
      <c r="Q178" s="445">
        <f>VLOOKUP(C178,{"29 - Psychiatrie (Erwachsene)",1;"30 - Kinder- und Jugendpsychiatrie",1;"31 - Psychosomatik",1;"00 - Bitte eine Fachabteilung auswählen",0;0,0},2,0)</f>
        <v>0</v>
      </c>
      <c r="R178" s="445">
        <f t="shared" si="17"/>
        <v>0</v>
      </c>
      <c r="S178" s="424">
        <f t="shared" si="18"/>
        <v>0</v>
      </c>
      <c r="T178" s="424">
        <f t="shared" si="19"/>
        <v>0</v>
      </c>
      <c r="U178" s="424">
        <f t="shared" si="20"/>
        <v>0</v>
      </c>
    </row>
    <row r="179" spans="2:21" ht="15" customHeight="1" x14ac:dyDescent="0.3">
      <c r="B179" s="70" t="str">
        <f t="shared" si="22"/>
        <v>!!!</v>
      </c>
      <c r="C179" s="228"/>
      <c r="D179" s="221"/>
      <c r="E179" s="229"/>
      <c r="F179" s="82"/>
      <c r="G179" s="325"/>
      <c r="H179" s="38"/>
      <c r="I179" s="38"/>
      <c r="J179" s="435"/>
      <c r="L179" s="445" t="str">
        <f>VLOOKUP(C178,{"29 - Psychiatrie (Erwachsene)","Einrichtungen";"30 - Kinder- und Jugendpsychiatrie","Einrichtungen";"31 - Psychosomatik","Einrichtungen";0,"Leer"},2,0)</f>
        <v>Leer</v>
      </c>
      <c r="M179" s="445" t="str">
        <f>IF(AND('Angaben KH-Standort'!$D$12&gt;0,C179&lt;&gt;""),"JBJ","Leer")</f>
        <v>Leer</v>
      </c>
      <c r="N179" s="445" t="str">
        <f t="shared" si="21"/>
        <v>Leer</v>
      </c>
      <c r="O179" s="445" t="str">
        <f>VLOOKUP($C179,{"29 - Psychiatrie (Erwachsene)","Psychiatrie";"30 - Kinder- und Jugendpsychiatrie","KJPsychiatrie";"31 - Psychosomatik","Psychosomatik";0,"Leer"},2,0)</f>
        <v>Leer</v>
      </c>
      <c r="P179" s="445">
        <f t="shared" si="16"/>
        <v>0</v>
      </c>
      <c r="Q179" s="445">
        <f>VLOOKUP(C179,{"29 - Psychiatrie (Erwachsene)",1;"30 - Kinder- und Jugendpsychiatrie",1;"31 - Psychosomatik",1;"00 - Bitte eine Fachabteilung auswählen",0;0,0},2,0)</f>
        <v>0</v>
      </c>
      <c r="R179" s="445">
        <f t="shared" si="17"/>
        <v>0</v>
      </c>
      <c r="S179" s="424">
        <f t="shared" si="18"/>
        <v>0</v>
      </c>
      <c r="T179" s="424">
        <f t="shared" si="19"/>
        <v>0</v>
      </c>
      <c r="U179" s="424">
        <f t="shared" si="20"/>
        <v>0</v>
      </c>
    </row>
    <row r="180" spans="2:21" ht="15" customHeight="1" x14ac:dyDescent="0.3">
      <c r="B180" s="70" t="str">
        <f t="shared" si="22"/>
        <v>!!!</v>
      </c>
      <c r="C180" s="228"/>
      <c r="D180" s="221"/>
      <c r="E180" s="229"/>
      <c r="F180" s="82"/>
      <c r="G180" s="325"/>
      <c r="H180" s="38"/>
      <c r="I180" s="38"/>
      <c r="J180" s="435"/>
      <c r="L180" s="445" t="str">
        <f>VLOOKUP(C179,{"29 - Psychiatrie (Erwachsene)","Einrichtungen";"30 - Kinder- und Jugendpsychiatrie","Einrichtungen";"31 - Psychosomatik","Einrichtungen";0,"Leer"},2,0)</f>
        <v>Leer</v>
      </c>
      <c r="M180" s="445" t="str">
        <f>IF(AND('Angaben KH-Standort'!$D$12&gt;0,C180&lt;&gt;""),"JBJ","Leer")</f>
        <v>Leer</v>
      </c>
      <c r="N180" s="445" t="str">
        <f t="shared" si="21"/>
        <v>Leer</v>
      </c>
      <c r="O180" s="445" t="str">
        <f>VLOOKUP($C180,{"29 - Psychiatrie (Erwachsene)","Psychiatrie";"30 - Kinder- und Jugendpsychiatrie","KJPsychiatrie";"31 - Psychosomatik","Psychosomatik";0,"Leer"},2,0)</f>
        <v>Leer</v>
      </c>
      <c r="P180" s="445">
        <f t="shared" si="16"/>
        <v>0</v>
      </c>
      <c r="Q180" s="445">
        <f>VLOOKUP(C180,{"29 - Psychiatrie (Erwachsene)",1;"30 - Kinder- und Jugendpsychiatrie",1;"31 - Psychosomatik",1;"00 - Bitte eine Fachabteilung auswählen",0;0,0},2,0)</f>
        <v>0</v>
      </c>
      <c r="R180" s="445">
        <f t="shared" si="17"/>
        <v>0</v>
      </c>
      <c r="S180" s="424">
        <f t="shared" si="18"/>
        <v>0</v>
      </c>
      <c r="T180" s="424">
        <f t="shared" si="19"/>
        <v>0</v>
      </c>
      <c r="U180" s="424">
        <f t="shared" si="20"/>
        <v>0</v>
      </c>
    </row>
    <row r="181" spans="2:21" ht="15" customHeight="1" x14ac:dyDescent="0.3">
      <c r="B181" s="70" t="str">
        <f t="shared" si="22"/>
        <v>!!!</v>
      </c>
      <c r="C181" s="228"/>
      <c r="D181" s="221"/>
      <c r="E181" s="229"/>
      <c r="F181" s="82"/>
      <c r="G181" s="325"/>
      <c r="H181" s="38"/>
      <c r="I181" s="38"/>
      <c r="J181" s="435"/>
      <c r="L181" s="445" t="str">
        <f>VLOOKUP(C180,{"29 - Psychiatrie (Erwachsene)","Einrichtungen";"30 - Kinder- und Jugendpsychiatrie","Einrichtungen";"31 - Psychosomatik","Einrichtungen";0,"Leer"},2,0)</f>
        <v>Leer</v>
      </c>
      <c r="M181" s="445" t="str">
        <f>IF(AND('Angaben KH-Standort'!$D$12&gt;0,C181&lt;&gt;""),"JBJ","Leer")</f>
        <v>Leer</v>
      </c>
      <c r="N181" s="445" t="str">
        <f t="shared" si="21"/>
        <v>Leer</v>
      </c>
      <c r="O181" s="445" t="str">
        <f>VLOOKUP($C181,{"29 - Psychiatrie (Erwachsene)","Psychiatrie";"30 - Kinder- und Jugendpsychiatrie","KJPsychiatrie";"31 - Psychosomatik","Psychosomatik";0,"Leer"},2,0)</f>
        <v>Leer</v>
      </c>
      <c r="P181" s="445">
        <f t="shared" si="16"/>
        <v>0</v>
      </c>
      <c r="Q181" s="445">
        <f>VLOOKUP(C181,{"29 - Psychiatrie (Erwachsene)",1;"30 - Kinder- und Jugendpsychiatrie",1;"31 - Psychosomatik",1;"00 - Bitte eine Fachabteilung auswählen",0;0,0},2,0)</f>
        <v>0</v>
      </c>
      <c r="R181" s="445">
        <f t="shared" si="17"/>
        <v>0</v>
      </c>
      <c r="S181" s="424">
        <f t="shared" si="18"/>
        <v>0</v>
      </c>
      <c r="T181" s="424">
        <f t="shared" si="19"/>
        <v>0</v>
      </c>
      <c r="U181" s="424">
        <f t="shared" si="20"/>
        <v>0</v>
      </c>
    </row>
    <row r="182" spans="2:21" ht="15" customHeight="1" x14ac:dyDescent="0.3">
      <c r="B182" s="70" t="str">
        <f t="shared" si="22"/>
        <v>!!!</v>
      </c>
      <c r="C182" s="228"/>
      <c r="D182" s="221"/>
      <c r="E182" s="229"/>
      <c r="F182" s="82"/>
      <c r="G182" s="325"/>
      <c r="H182" s="38"/>
      <c r="I182" s="38"/>
      <c r="J182" s="435"/>
      <c r="L182" s="445" t="str">
        <f>VLOOKUP(C181,{"29 - Psychiatrie (Erwachsene)","Einrichtungen";"30 - Kinder- und Jugendpsychiatrie","Einrichtungen";"31 - Psychosomatik","Einrichtungen";0,"Leer"},2,0)</f>
        <v>Leer</v>
      </c>
      <c r="M182" s="445" t="str">
        <f>IF(AND('Angaben KH-Standort'!$D$12&gt;0,C182&lt;&gt;""),"JBJ","Leer")</f>
        <v>Leer</v>
      </c>
      <c r="N182" s="445" t="str">
        <f t="shared" si="21"/>
        <v>Leer</v>
      </c>
      <c r="O182" s="445" t="str">
        <f>VLOOKUP($C182,{"29 - Psychiatrie (Erwachsene)","Psychiatrie";"30 - Kinder- und Jugendpsychiatrie","KJPsychiatrie";"31 - Psychosomatik","Psychosomatik";0,"Leer"},2,0)</f>
        <v>Leer</v>
      </c>
      <c r="P182" s="445">
        <f t="shared" si="16"/>
        <v>0</v>
      </c>
      <c r="Q182" s="445">
        <f>VLOOKUP(C182,{"29 - Psychiatrie (Erwachsene)",1;"30 - Kinder- und Jugendpsychiatrie",1;"31 - Psychosomatik",1;"00 - Bitte eine Fachabteilung auswählen",0;0,0},2,0)</f>
        <v>0</v>
      </c>
      <c r="R182" s="445">
        <f t="shared" si="17"/>
        <v>0</v>
      </c>
      <c r="S182" s="424">
        <f t="shared" si="18"/>
        <v>0</v>
      </c>
      <c r="T182" s="424">
        <f t="shared" si="19"/>
        <v>0</v>
      </c>
      <c r="U182" s="424">
        <f t="shared" si="20"/>
        <v>0</v>
      </c>
    </row>
    <row r="183" spans="2:21" ht="15" customHeight="1" x14ac:dyDescent="0.3">
      <c r="B183" s="70" t="str">
        <f t="shared" si="22"/>
        <v>!!!</v>
      </c>
      <c r="C183" s="228"/>
      <c r="D183" s="221"/>
      <c r="E183" s="229"/>
      <c r="F183" s="82"/>
      <c r="G183" s="325"/>
      <c r="H183" s="38"/>
      <c r="I183" s="38"/>
      <c r="J183" s="435"/>
      <c r="L183" s="445" t="str">
        <f>VLOOKUP(C182,{"29 - Psychiatrie (Erwachsene)","Einrichtungen";"30 - Kinder- und Jugendpsychiatrie","Einrichtungen";"31 - Psychosomatik","Einrichtungen";0,"Leer"},2,0)</f>
        <v>Leer</v>
      </c>
      <c r="M183" s="445" t="str">
        <f>IF(AND('Angaben KH-Standort'!$D$12&gt;0,C183&lt;&gt;""),"JBJ","Leer")</f>
        <v>Leer</v>
      </c>
      <c r="N183" s="445" t="str">
        <f t="shared" si="21"/>
        <v>Leer</v>
      </c>
      <c r="O183" s="445" t="str">
        <f>VLOOKUP($C183,{"29 - Psychiatrie (Erwachsene)","Psychiatrie";"30 - Kinder- und Jugendpsychiatrie","KJPsychiatrie";"31 - Psychosomatik","Psychosomatik";0,"Leer"},2,0)</f>
        <v>Leer</v>
      </c>
      <c r="P183" s="445">
        <f t="shared" si="16"/>
        <v>0</v>
      </c>
      <c r="Q183" s="445">
        <f>VLOOKUP(C183,{"29 - Psychiatrie (Erwachsene)",1;"30 - Kinder- und Jugendpsychiatrie",1;"31 - Psychosomatik",1;"00 - Bitte eine Fachabteilung auswählen",0;0,0},2,0)</f>
        <v>0</v>
      </c>
      <c r="R183" s="445">
        <f t="shared" si="17"/>
        <v>0</v>
      </c>
      <c r="S183" s="424">
        <f t="shared" si="18"/>
        <v>0</v>
      </c>
      <c r="T183" s="424">
        <f t="shared" si="19"/>
        <v>0</v>
      </c>
      <c r="U183" s="424">
        <f t="shared" si="20"/>
        <v>0</v>
      </c>
    </row>
    <row r="184" spans="2:21" ht="15" customHeight="1" x14ac:dyDescent="0.3">
      <c r="B184" s="70" t="str">
        <f t="shared" si="22"/>
        <v>!!!</v>
      </c>
      <c r="C184" s="228"/>
      <c r="D184" s="221"/>
      <c r="E184" s="229"/>
      <c r="F184" s="82"/>
      <c r="G184" s="325"/>
      <c r="H184" s="38"/>
      <c r="I184" s="38"/>
      <c r="J184" s="435"/>
      <c r="L184" s="445" t="str">
        <f>VLOOKUP(C183,{"29 - Psychiatrie (Erwachsene)","Einrichtungen";"30 - Kinder- und Jugendpsychiatrie","Einrichtungen";"31 - Psychosomatik","Einrichtungen";0,"Leer"},2,0)</f>
        <v>Leer</v>
      </c>
      <c r="M184" s="445" t="str">
        <f>IF(AND('Angaben KH-Standort'!$D$12&gt;0,C184&lt;&gt;""),"JBJ","Leer")</f>
        <v>Leer</v>
      </c>
      <c r="N184" s="445" t="str">
        <f t="shared" si="21"/>
        <v>Leer</v>
      </c>
      <c r="O184" s="445" t="str">
        <f>VLOOKUP($C184,{"29 - Psychiatrie (Erwachsene)","Psychiatrie";"30 - Kinder- und Jugendpsychiatrie","KJPsychiatrie";"31 - Psychosomatik","Psychosomatik";0,"Leer"},2,0)</f>
        <v>Leer</v>
      </c>
      <c r="P184" s="445">
        <f t="shared" si="16"/>
        <v>0</v>
      </c>
      <c r="Q184" s="445">
        <f>VLOOKUP(C184,{"29 - Psychiatrie (Erwachsene)",1;"30 - Kinder- und Jugendpsychiatrie",1;"31 - Psychosomatik",1;"00 - Bitte eine Fachabteilung auswählen",0;0,0},2,0)</f>
        <v>0</v>
      </c>
      <c r="R184" s="445">
        <f t="shared" si="17"/>
        <v>0</v>
      </c>
      <c r="S184" s="424">
        <f t="shared" si="18"/>
        <v>0</v>
      </c>
      <c r="T184" s="424">
        <f t="shared" si="19"/>
        <v>0</v>
      </c>
      <c r="U184" s="424">
        <f t="shared" si="20"/>
        <v>0</v>
      </c>
    </row>
    <row r="185" spans="2:21" ht="15" customHeight="1" x14ac:dyDescent="0.3">
      <c r="B185" s="70" t="str">
        <f t="shared" si="22"/>
        <v>!!!</v>
      </c>
      <c r="C185" s="228"/>
      <c r="D185" s="221"/>
      <c r="E185" s="229"/>
      <c r="F185" s="82"/>
      <c r="G185" s="325"/>
      <c r="H185" s="38"/>
      <c r="I185" s="38"/>
      <c r="J185" s="435"/>
      <c r="L185" s="445" t="str">
        <f>VLOOKUP(C184,{"29 - Psychiatrie (Erwachsene)","Einrichtungen";"30 - Kinder- und Jugendpsychiatrie","Einrichtungen";"31 - Psychosomatik","Einrichtungen";0,"Leer"},2,0)</f>
        <v>Leer</v>
      </c>
      <c r="M185" s="445" t="str">
        <f>IF(AND('Angaben KH-Standort'!$D$12&gt;0,C185&lt;&gt;""),"JBJ","Leer")</f>
        <v>Leer</v>
      </c>
      <c r="N185" s="445" t="str">
        <f t="shared" si="21"/>
        <v>Leer</v>
      </c>
      <c r="O185" s="445" t="str">
        <f>VLOOKUP($C185,{"29 - Psychiatrie (Erwachsene)","Psychiatrie";"30 - Kinder- und Jugendpsychiatrie","KJPsychiatrie";"31 - Psychosomatik","Psychosomatik";0,"Leer"},2,0)</f>
        <v>Leer</v>
      </c>
      <c r="P185" s="445">
        <f t="shared" si="16"/>
        <v>0</v>
      </c>
      <c r="Q185" s="445">
        <f>VLOOKUP(C185,{"29 - Psychiatrie (Erwachsene)",1;"30 - Kinder- und Jugendpsychiatrie",1;"31 - Psychosomatik",1;"00 - Bitte eine Fachabteilung auswählen",0;0,0},2,0)</f>
        <v>0</v>
      </c>
      <c r="R185" s="445">
        <f t="shared" si="17"/>
        <v>0</v>
      </c>
      <c r="S185" s="424">
        <f t="shared" si="18"/>
        <v>0</v>
      </c>
      <c r="T185" s="424">
        <f t="shared" si="19"/>
        <v>0</v>
      </c>
      <c r="U185" s="424">
        <f t="shared" si="20"/>
        <v>0</v>
      </c>
    </row>
    <row r="186" spans="2:21" ht="15" customHeight="1" x14ac:dyDescent="0.3">
      <c r="B186" s="70" t="str">
        <f t="shared" si="22"/>
        <v>!!!</v>
      </c>
      <c r="C186" s="228"/>
      <c r="D186" s="221"/>
      <c r="E186" s="229"/>
      <c r="F186" s="82"/>
      <c r="G186" s="325"/>
      <c r="H186" s="38"/>
      <c r="I186" s="38"/>
      <c r="J186" s="435"/>
      <c r="L186" s="445" t="str">
        <f>VLOOKUP(C185,{"29 - Psychiatrie (Erwachsene)","Einrichtungen";"30 - Kinder- und Jugendpsychiatrie","Einrichtungen";"31 - Psychosomatik","Einrichtungen";0,"Leer"},2,0)</f>
        <v>Leer</v>
      </c>
      <c r="M186" s="445" t="str">
        <f>IF(AND('Angaben KH-Standort'!$D$12&gt;0,C186&lt;&gt;""),"JBJ","Leer")</f>
        <v>Leer</v>
      </c>
      <c r="N186" s="445" t="str">
        <f t="shared" si="21"/>
        <v>Leer</v>
      </c>
      <c r="O186" s="445" t="str">
        <f>VLOOKUP($C186,{"29 - Psychiatrie (Erwachsene)","Psychiatrie";"30 - Kinder- und Jugendpsychiatrie","KJPsychiatrie";"31 - Psychosomatik","Psychosomatik";0,"Leer"},2,0)</f>
        <v>Leer</v>
      </c>
      <c r="P186" s="445">
        <f t="shared" si="16"/>
        <v>0</v>
      </c>
      <c r="Q186" s="445">
        <f>VLOOKUP(C186,{"29 - Psychiatrie (Erwachsene)",1;"30 - Kinder- und Jugendpsychiatrie",1;"31 - Psychosomatik",1;"00 - Bitte eine Fachabteilung auswählen",0;0,0},2,0)</f>
        <v>0</v>
      </c>
      <c r="R186" s="445">
        <f t="shared" si="17"/>
        <v>0</v>
      </c>
      <c r="S186" s="424">
        <f t="shared" si="18"/>
        <v>0</v>
      </c>
      <c r="T186" s="424">
        <f t="shared" si="19"/>
        <v>0</v>
      </c>
      <c r="U186" s="424">
        <f t="shared" si="20"/>
        <v>0</v>
      </c>
    </row>
    <row r="187" spans="2:21" ht="15" customHeight="1" x14ac:dyDescent="0.3">
      <c r="B187" s="70" t="str">
        <f t="shared" si="22"/>
        <v>!!!</v>
      </c>
      <c r="C187" s="228"/>
      <c r="D187" s="221"/>
      <c r="E187" s="229"/>
      <c r="F187" s="82"/>
      <c r="G187" s="325"/>
      <c r="H187" s="38"/>
      <c r="I187" s="38"/>
      <c r="J187" s="435"/>
      <c r="L187" s="445" t="str">
        <f>VLOOKUP(C186,{"29 - Psychiatrie (Erwachsene)","Einrichtungen";"30 - Kinder- und Jugendpsychiatrie","Einrichtungen";"31 - Psychosomatik","Einrichtungen";0,"Leer"},2,0)</f>
        <v>Leer</v>
      </c>
      <c r="M187" s="445" t="str">
        <f>IF(AND('Angaben KH-Standort'!$D$12&gt;0,C187&lt;&gt;""),"JBJ","Leer")</f>
        <v>Leer</v>
      </c>
      <c r="N187" s="445" t="str">
        <f t="shared" si="21"/>
        <v>Leer</v>
      </c>
      <c r="O187" s="445" t="str">
        <f>VLOOKUP($C187,{"29 - Psychiatrie (Erwachsene)","Psychiatrie";"30 - Kinder- und Jugendpsychiatrie","KJPsychiatrie";"31 - Psychosomatik","Psychosomatik";0,"Leer"},2,0)</f>
        <v>Leer</v>
      </c>
      <c r="P187" s="445">
        <f t="shared" si="16"/>
        <v>0</v>
      </c>
      <c r="Q187" s="445">
        <f>VLOOKUP(C187,{"29 - Psychiatrie (Erwachsene)",1;"30 - Kinder- und Jugendpsychiatrie",1;"31 - Psychosomatik",1;"00 - Bitte eine Fachabteilung auswählen",0;0,0},2,0)</f>
        <v>0</v>
      </c>
      <c r="R187" s="445">
        <f t="shared" si="17"/>
        <v>0</v>
      </c>
      <c r="S187" s="424">
        <f t="shared" si="18"/>
        <v>0</v>
      </c>
      <c r="T187" s="424">
        <f t="shared" si="19"/>
        <v>0</v>
      </c>
      <c r="U187" s="424">
        <f t="shared" si="20"/>
        <v>0</v>
      </c>
    </row>
    <row r="188" spans="2:21" ht="15" customHeight="1" x14ac:dyDescent="0.3">
      <c r="B188" s="70" t="str">
        <f t="shared" si="22"/>
        <v>!!!</v>
      </c>
      <c r="C188" s="228"/>
      <c r="D188" s="221"/>
      <c r="E188" s="229"/>
      <c r="F188" s="82"/>
      <c r="G188" s="325"/>
      <c r="H188" s="38"/>
      <c r="I188" s="38"/>
      <c r="J188" s="435"/>
      <c r="L188" s="445" t="str">
        <f>VLOOKUP(C187,{"29 - Psychiatrie (Erwachsene)","Einrichtungen";"30 - Kinder- und Jugendpsychiatrie","Einrichtungen";"31 - Psychosomatik","Einrichtungen";0,"Leer"},2,0)</f>
        <v>Leer</v>
      </c>
      <c r="M188" s="445" t="str">
        <f>IF(AND('Angaben KH-Standort'!$D$12&gt;0,C188&lt;&gt;""),"JBJ","Leer")</f>
        <v>Leer</v>
      </c>
      <c r="N188" s="445" t="str">
        <f t="shared" si="21"/>
        <v>Leer</v>
      </c>
      <c r="O188" s="445" t="str">
        <f>VLOOKUP($C188,{"29 - Psychiatrie (Erwachsene)","Psychiatrie";"30 - Kinder- und Jugendpsychiatrie","KJPsychiatrie";"31 - Psychosomatik","Psychosomatik";0,"Leer"},2,0)</f>
        <v>Leer</v>
      </c>
      <c r="P188" s="445">
        <f t="shared" si="16"/>
        <v>0</v>
      </c>
      <c r="Q188" s="445">
        <f>VLOOKUP(C188,{"29 - Psychiatrie (Erwachsene)",1;"30 - Kinder- und Jugendpsychiatrie",1;"31 - Psychosomatik",1;"00 - Bitte eine Fachabteilung auswählen",0;0,0},2,0)</f>
        <v>0</v>
      </c>
      <c r="R188" s="445">
        <f t="shared" si="17"/>
        <v>0</v>
      </c>
      <c r="S188" s="424">
        <f t="shared" si="18"/>
        <v>0</v>
      </c>
      <c r="T188" s="424">
        <f t="shared" si="19"/>
        <v>0</v>
      </c>
      <c r="U188" s="424">
        <f t="shared" si="20"/>
        <v>0</v>
      </c>
    </row>
    <row r="189" spans="2:21" ht="15" customHeight="1" x14ac:dyDescent="0.3">
      <c r="B189" s="70" t="str">
        <f t="shared" si="22"/>
        <v>!!!</v>
      </c>
      <c r="C189" s="228"/>
      <c r="D189" s="221"/>
      <c r="E189" s="229"/>
      <c r="F189" s="82"/>
      <c r="G189" s="325"/>
      <c r="H189" s="38"/>
      <c r="I189" s="38"/>
      <c r="J189" s="435"/>
      <c r="L189" s="445" t="str">
        <f>VLOOKUP(C188,{"29 - Psychiatrie (Erwachsene)","Einrichtungen";"30 - Kinder- und Jugendpsychiatrie","Einrichtungen";"31 - Psychosomatik","Einrichtungen";0,"Leer"},2,0)</f>
        <v>Leer</v>
      </c>
      <c r="M189" s="445" t="str">
        <f>IF(AND('Angaben KH-Standort'!$D$12&gt;0,C189&lt;&gt;""),"JBJ","Leer")</f>
        <v>Leer</v>
      </c>
      <c r="N189" s="445" t="str">
        <f t="shared" si="21"/>
        <v>Leer</v>
      </c>
      <c r="O189" s="445" t="str">
        <f>VLOOKUP($C189,{"29 - Psychiatrie (Erwachsene)","Psychiatrie";"30 - Kinder- und Jugendpsychiatrie","KJPsychiatrie";"31 - Psychosomatik","Psychosomatik";0,"Leer"},2,0)</f>
        <v>Leer</v>
      </c>
      <c r="P189" s="445">
        <f t="shared" si="16"/>
        <v>0</v>
      </c>
      <c r="Q189" s="445">
        <f>VLOOKUP(C189,{"29 - Psychiatrie (Erwachsene)",1;"30 - Kinder- und Jugendpsychiatrie",1;"31 - Psychosomatik",1;"00 - Bitte eine Fachabteilung auswählen",0;0,0},2,0)</f>
        <v>0</v>
      </c>
      <c r="R189" s="445">
        <f t="shared" si="17"/>
        <v>0</v>
      </c>
      <c r="S189" s="424">
        <f t="shared" si="18"/>
        <v>0</v>
      </c>
      <c r="T189" s="424">
        <f t="shared" si="19"/>
        <v>0</v>
      </c>
      <c r="U189" s="424">
        <f t="shared" si="20"/>
        <v>0</v>
      </c>
    </row>
    <row r="190" spans="2:21" ht="15" customHeight="1" x14ac:dyDescent="0.3">
      <c r="B190" s="70" t="str">
        <f t="shared" si="22"/>
        <v>!!!</v>
      </c>
      <c r="C190" s="228"/>
      <c r="D190" s="221"/>
      <c r="E190" s="229"/>
      <c r="F190" s="82"/>
      <c r="G190" s="325"/>
      <c r="H190" s="38"/>
      <c r="I190" s="38"/>
      <c r="J190" s="435"/>
      <c r="L190" s="445" t="str">
        <f>VLOOKUP(C189,{"29 - Psychiatrie (Erwachsene)","Einrichtungen";"30 - Kinder- und Jugendpsychiatrie","Einrichtungen";"31 - Psychosomatik","Einrichtungen";0,"Leer"},2,0)</f>
        <v>Leer</v>
      </c>
      <c r="M190" s="445" t="str">
        <f>IF(AND('Angaben KH-Standort'!$D$12&gt;0,C190&lt;&gt;""),"JBJ","Leer")</f>
        <v>Leer</v>
      </c>
      <c r="N190" s="445" t="str">
        <f t="shared" si="21"/>
        <v>Leer</v>
      </c>
      <c r="O190" s="445" t="str">
        <f>VLOOKUP($C190,{"29 - Psychiatrie (Erwachsene)","Psychiatrie";"30 - Kinder- und Jugendpsychiatrie","KJPsychiatrie";"31 - Psychosomatik","Psychosomatik";0,"Leer"},2,0)</f>
        <v>Leer</v>
      </c>
      <c r="P190" s="445">
        <f t="shared" si="16"/>
        <v>0</v>
      </c>
      <c r="Q190" s="445">
        <f>VLOOKUP(C190,{"29 - Psychiatrie (Erwachsene)",1;"30 - Kinder- und Jugendpsychiatrie",1;"31 - Psychosomatik",1;"00 - Bitte eine Fachabteilung auswählen",0;0,0},2,0)</f>
        <v>0</v>
      </c>
      <c r="R190" s="445">
        <f t="shared" si="17"/>
        <v>0</v>
      </c>
      <c r="S190" s="424">
        <f t="shared" si="18"/>
        <v>0</v>
      </c>
      <c r="T190" s="424">
        <f t="shared" si="19"/>
        <v>0</v>
      </c>
      <c r="U190" s="424">
        <f t="shared" si="20"/>
        <v>0</v>
      </c>
    </row>
    <row r="191" spans="2:21" ht="15" customHeight="1" x14ac:dyDescent="0.3">
      <c r="B191" s="70" t="str">
        <f t="shared" si="22"/>
        <v>!!!</v>
      </c>
      <c r="C191" s="228"/>
      <c r="D191" s="221"/>
      <c r="E191" s="229"/>
      <c r="F191" s="82"/>
      <c r="G191" s="325"/>
      <c r="H191" s="38"/>
      <c r="I191" s="38"/>
      <c r="J191" s="435"/>
      <c r="L191" s="445" t="str">
        <f>VLOOKUP(C190,{"29 - Psychiatrie (Erwachsene)","Einrichtungen";"30 - Kinder- und Jugendpsychiatrie","Einrichtungen";"31 - Psychosomatik","Einrichtungen";0,"Leer"},2,0)</f>
        <v>Leer</v>
      </c>
      <c r="M191" s="445" t="str">
        <f>IF(AND('Angaben KH-Standort'!$D$12&gt;0,C191&lt;&gt;""),"JBJ","Leer")</f>
        <v>Leer</v>
      </c>
      <c r="N191" s="445" t="str">
        <f t="shared" si="21"/>
        <v>Leer</v>
      </c>
      <c r="O191" s="445" t="str">
        <f>VLOOKUP($C191,{"29 - Psychiatrie (Erwachsene)","Psychiatrie";"30 - Kinder- und Jugendpsychiatrie","KJPsychiatrie";"31 - Psychosomatik","Psychosomatik";0,"Leer"},2,0)</f>
        <v>Leer</v>
      </c>
      <c r="P191" s="445">
        <f t="shared" si="16"/>
        <v>0</v>
      </c>
      <c r="Q191" s="445">
        <f>VLOOKUP(C191,{"29 - Psychiatrie (Erwachsene)",1;"30 - Kinder- und Jugendpsychiatrie",1;"31 - Psychosomatik",1;"00 - Bitte eine Fachabteilung auswählen",0;0,0},2,0)</f>
        <v>0</v>
      </c>
      <c r="R191" s="445">
        <f t="shared" si="17"/>
        <v>0</v>
      </c>
      <c r="S191" s="424">
        <f t="shared" si="18"/>
        <v>0</v>
      </c>
      <c r="T191" s="424">
        <f t="shared" si="19"/>
        <v>0</v>
      </c>
      <c r="U191" s="424">
        <f t="shared" si="20"/>
        <v>0</v>
      </c>
    </row>
    <row r="192" spans="2:21" ht="15" customHeight="1" x14ac:dyDescent="0.3">
      <c r="B192" s="70" t="str">
        <f t="shared" si="22"/>
        <v>!!!</v>
      </c>
      <c r="C192" s="228"/>
      <c r="D192" s="221"/>
      <c r="E192" s="229"/>
      <c r="F192" s="82"/>
      <c r="G192" s="325"/>
      <c r="H192" s="38"/>
      <c r="I192" s="38"/>
      <c r="J192" s="435"/>
      <c r="L192" s="445" t="str">
        <f>VLOOKUP(C191,{"29 - Psychiatrie (Erwachsene)","Einrichtungen";"30 - Kinder- und Jugendpsychiatrie","Einrichtungen";"31 - Psychosomatik","Einrichtungen";0,"Leer"},2,0)</f>
        <v>Leer</v>
      </c>
      <c r="M192" s="445" t="str">
        <f>IF(AND('Angaben KH-Standort'!$D$12&gt;0,C192&lt;&gt;""),"JBJ","Leer")</f>
        <v>Leer</v>
      </c>
      <c r="N192" s="445" t="str">
        <f t="shared" si="21"/>
        <v>Leer</v>
      </c>
      <c r="O192" s="445" t="str">
        <f>VLOOKUP($C192,{"29 - Psychiatrie (Erwachsene)","Psychiatrie";"30 - Kinder- und Jugendpsychiatrie","KJPsychiatrie";"31 - Psychosomatik","Psychosomatik";0,"Leer"},2,0)</f>
        <v>Leer</v>
      </c>
      <c r="P192" s="445">
        <f t="shared" si="16"/>
        <v>0</v>
      </c>
      <c r="Q192" s="445">
        <f>VLOOKUP(C192,{"29 - Psychiatrie (Erwachsene)",1;"30 - Kinder- und Jugendpsychiatrie",1;"31 - Psychosomatik",1;"00 - Bitte eine Fachabteilung auswählen",0;0,0},2,0)</f>
        <v>0</v>
      </c>
      <c r="R192" s="445">
        <f t="shared" si="17"/>
        <v>0</v>
      </c>
      <c r="S192" s="424">
        <f t="shared" si="18"/>
        <v>0</v>
      </c>
      <c r="T192" s="424">
        <f t="shared" si="19"/>
        <v>0</v>
      </c>
      <c r="U192" s="424">
        <f t="shared" si="20"/>
        <v>0</v>
      </c>
    </row>
    <row r="193" spans="2:21" ht="15" customHeight="1" x14ac:dyDescent="0.3">
      <c r="B193" s="70" t="str">
        <f t="shared" si="22"/>
        <v>!!!</v>
      </c>
      <c r="C193" s="228"/>
      <c r="D193" s="221"/>
      <c r="E193" s="229"/>
      <c r="F193" s="82"/>
      <c r="G193" s="325"/>
      <c r="H193" s="38"/>
      <c r="I193" s="38"/>
      <c r="J193" s="435"/>
      <c r="L193" s="445" t="str">
        <f>VLOOKUP(C192,{"29 - Psychiatrie (Erwachsene)","Einrichtungen";"30 - Kinder- und Jugendpsychiatrie","Einrichtungen";"31 - Psychosomatik","Einrichtungen";0,"Leer"},2,0)</f>
        <v>Leer</v>
      </c>
      <c r="M193" s="445" t="str">
        <f>IF(AND('Angaben KH-Standort'!$D$12&gt;0,C193&lt;&gt;""),"JBJ","Leer")</f>
        <v>Leer</v>
      </c>
      <c r="N193" s="445" t="str">
        <f t="shared" si="21"/>
        <v>Leer</v>
      </c>
      <c r="O193" s="445" t="str">
        <f>VLOOKUP($C193,{"29 - Psychiatrie (Erwachsene)","Psychiatrie";"30 - Kinder- und Jugendpsychiatrie","KJPsychiatrie";"31 - Psychosomatik","Psychosomatik";0,"Leer"},2,0)</f>
        <v>Leer</v>
      </c>
      <c r="P193" s="445">
        <f t="shared" si="16"/>
        <v>0</v>
      </c>
      <c r="Q193" s="445">
        <f>VLOOKUP(C193,{"29 - Psychiatrie (Erwachsene)",1;"30 - Kinder- und Jugendpsychiatrie",1;"31 - Psychosomatik",1;"00 - Bitte eine Fachabteilung auswählen",0;0,0},2,0)</f>
        <v>0</v>
      </c>
      <c r="R193" s="445">
        <f t="shared" si="17"/>
        <v>0</v>
      </c>
      <c r="S193" s="424">
        <f t="shared" si="18"/>
        <v>0</v>
      </c>
      <c r="T193" s="424">
        <f t="shared" si="19"/>
        <v>0</v>
      </c>
      <c r="U193" s="424">
        <f t="shared" si="20"/>
        <v>0</v>
      </c>
    </row>
    <row r="194" spans="2:21" ht="15" customHeight="1" x14ac:dyDescent="0.3">
      <c r="B194" s="70" t="str">
        <f t="shared" si="22"/>
        <v>!!!</v>
      </c>
      <c r="C194" s="228"/>
      <c r="D194" s="221"/>
      <c r="E194" s="229"/>
      <c r="F194" s="82"/>
      <c r="G194" s="325"/>
      <c r="H194" s="38"/>
      <c r="I194" s="38"/>
      <c r="J194" s="435"/>
      <c r="L194" s="445" t="str">
        <f>VLOOKUP(C193,{"29 - Psychiatrie (Erwachsene)","Einrichtungen";"30 - Kinder- und Jugendpsychiatrie","Einrichtungen";"31 - Psychosomatik","Einrichtungen";0,"Leer"},2,0)</f>
        <v>Leer</v>
      </c>
      <c r="M194" s="445" t="str">
        <f>IF(AND('Angaben KH-Standort'!$D$12&gt;0,C194&lt;&gt;""),"JBJ","Leer")</f>
        <v>Leer</v>
      </c>
      <c r="N194" s="445" t="str">
        <f t="shared" si="21"/>
        <v>Leer</v>
      </c>
      <c r="O194" s="445" t="str">
        <f>VLOOKUP($C194,{"29 - Psychiatrie (Erwachsene)","Psychiatrie";"30 - Kinder- und Jugendpsychiatrie","KJPsychiatrie";"31 - Psychosomatik","Psychosomatik";0,"Leer"},2,0)</f>
        <v>Leer</v>
      </c>
      <c r="P194" s="445">
        <f t="shared" si="16"/>
        <v>0</v>
      </c>
      <c r="Q194" s="445">
        <f>VLOOKUP(C194,{"29 - Psychiatrie (Erwachsene)",1;"30 - Kinder- und Jugendpsychiatrie",1;"31 - Psychosomatik",1;"00 - Bitte eine Fachabteilung auswählen",0;0,0},2,0)</f>
        <v>0</v>
      </c>
      <c r="R194" s="445">
        <f t="shared" si="17"/>
        <v>0</v>
      </c>
      <c r="S194" s="424">
        <f t="shared" si="18"/>
        <v>0</v>
      </c>
      <c r="T194" s="424">
        <f t="shared" si="19"/>
        <v>0</v>
      </c>
      <c r="U194" s="424">
        <f t="shared" si="20"/>
        <v>0</v>
      </c>
    </row>
    <row r="195" spans="2:21" ht="15" customHeight="1" x14ac:dyDescent="0.3">
      <c r="B195" s="70" t="str">
        <f t="shared" si="22"/>
        <v>!!!</v>
      </c>
      <c r="C195" s="228"/>
      <c r="D195" s="221"/>
      <c r="E195" s="229"/>
      <c r="F195" s="82"/>
      <c r="G195" s="325"/>
      <c r="H195" s="38"/>
      <c r="I195" s="38"/>
      <c r="J195" s="435"/>
      <c r="L195" s="445" t="str">
        <f>VLOOKUP(C194,{"29 - Psychiatrie (Erwachsene)","Einrichtungen";"30 - Kinder- und Jugendpsychiatrie","Einrichtungen";"31 - Psychosomatik","Einrichtungen";0,"Leer"},2,0)</f>
        <v>Leer</v>
      </c>
      <c r="M195" s="445" t="str">
        <f>IF(AND('Angaben KH-Standort'!$D$12&gt;0,C195&lt;&gt;""),"JBJ","Leer")</f>
        <v>Leer</v>
      </c>
      <c r="N195" s="445" t="str">
        <f t="shared" si="21"/>
        <v>Leer</v>
      </c>
      <c r="O195" s="445" t="str">
        <f>VLOOKUP($C195,{"29 - Psychiatrie (Erwachsene)","Psychiatrie";"30 - Kinder- und Jugendpsychiatrie","KJPsychiatrie";"31 - Psychosomatik","Psychosomatik";0,"Leer"},2,0)</f>
        <v>Leer</v>
      </c>
      <c r="P195" s="445">
        <f t="shared" si="16"/>
        <v>0</v>
      </c>
      <c r="Q195" s="445">
        <f>VLOOKUP(C195,{"29 - Psychiatrie (Erwachsene)",1;"30 - Kinder- und Jugendpsychiatrie",1;"31 - Psychosomatik",1;"00 - Bitte eine Fachabteilung auswählen",0;0,0},2,0)</f>
        <v>0</v>
      </c>
      <c r="R195" s="445">
        <f t="shared" si="17"/>
        <v>0</v>
      </c>
      <c r="S195" s="424">
        <f t="shared" si="18"/>
        <v>0</v>
      </c>
      <c r="T195" s="424">
        <f t="shared" si="19"/>
        <v>0</v>
      </c>
      <c r="U195" s="424">
        <f t="shared" si="20"/>
        <v>0</v>
      </c>
    </row>
    <row r="196" spans="2:21" ht="15" customHeight="1" x14ac:dyDescent="0.3">
      <c r="B196" s="70" t="str">
        <f t="shared" si="22"/>
        <v>!!!</v>
      </c>
      <c r="C196" s="228"/>
      <c r="D196" s="221"/>
      <c r="E196" s="229"/>
      <c r="F196" s="82"/>
      <c r="G196" s="325"/>
      <c r="H196" s="38"/>
      <c r="I196" s="38"/>
      <c r="J196" s="435"/>
      <c r="L196" s="445" t="str">
        <f>VLOOKUP(C195,{"29 - Psychiatrie (Erwachsene)","Einrichtungen";"30 - Kinder- und Jugendpsychiatrie","Einrichtungen";"31 - Psychosomatik","Einrichtungen";0,"Leer"},2,0)</f>
        <v>Leer</v>
      </c>
      <c r="M196" s="445" t="str">
        <f>IF(AND('Angaben KH-Standort'!$D$12&gt;0,C196&lt;&gt;""),"JBJ","Leer")</f>
        <v>Leer</v>
      </c>
      <c r="N196" s="445" t="str">
        <f t="shared" si="21"/>
        <v>Leer</v>
      </c>
      <c r="O196" s="445" t="str">
        <f>VLOOKUP($C196,{"29 - Psychiatrie (Erwachsene)","Psychiatrie";"30 - Kinder- und Jugendpsychiatrie","KJPsychiatrie";"31 - Psychosomatik","Psychosomatik";0,"Leer"},2,0)</f>
        <v>Leer</v>
      </c>
      <c r="P196" s="445">
        <f t="shared" si="16"/>
        <v>0</v>
      </c>
      <c r="Q196" s="445">
        <f>VLOOKUP(C196,{"29 - Psychiatrie (Erwachsene)",1;"30 - Kinder- und Jugendpsychiatrie",1;"31 - Psychosomatik",1;"00 - Bitte eine Fachabteilung auswählen",0;0,0},2,0)</f>
        <v>0</v>
      </c>
      <c r="R196" s="445">
        <f t="shared" si="17"/>
        <v>0</v>
      </c>
      <c r="S196" s="424">
        <f t="shared" si="18"/>
        <v>0</v>
      </c>
      <c r="T196" s="424">
        <f t="shared" si="19"/>
        <v>0</v>
      </c>
      <c r="U196" s="424">
        <f t="shared" si="20"/>
        <v>0</v>
      </c>
    </row>
    <row r="197" spans="2:21" ht="15" customHeight="1" x14ac:dyDescent="0.3">
      <c r="B197" s="70" t="str">
        <f t="shared" si="22"/>
        <v>!!!</v>
      </c>
      <c r="C197" s="228"/>
      <c r="D197" s="221"/>
      <c r="E197" s="229"/>
      <c r="F197" s="82"/>
      <c r="G197" s="325"/>
      <c r="H197" s="38"/>
      <c r="I197" s="38"/>
      <c r="J197" s="435"/>
      <c r="L197" s="445" t="str">
        <f>VLOOKUP(C196,{"29 - Psychiatrie (Erwachsene)","Einrichtungen";"30 - Kinder- und Jugendpsychiatrie","Einrichtungen";"31 - Psychosomatik","Einrichtungen";0,"Leer"},2,0)</f>
        <v>Leer</v>
      </c>
      <c r="M197" s="445" t="str">
        <f>IF(AND('Angaben KH-Standort'!$D$12&gt;0,C197&lt;&gt;""),"JBJ","Leer")</f>
        <v>Leer</v>
      </c>
      <c r="N197" s="445" t="str">
        <f t="shared" si="21"/>
        <v>Leer</v>
      </c>
      <c r="O197" s="445" t="str">
        <f>VLOOKUP($C197,{"29 - Psychiatrie (Erwachsene)","Psychiatrie";"30 - Kinder- und Jugendpsychiatrie","KJPsychiatrie";"31 - Psychosomatik","Psychosomatik";0,"Leer"},2,0)</f>
        <v>Leer</v>
      </c>
      <c r="P197" s="445">
        <f t="shared" si="16"/>
        <v>0</v>
      </c>
      <c r="Q197" s="445">
        <f>VLOOKUP(C197,{"29 - Psychiatrie (Erwachsene)",1;"30 - Kinder- und Jugendpsychiatrie",1;"31 - Psychosomatik",1;"00 - Bitte eine Fachabteilung auswählen",0;0,0},2,0)</f>
        <v>0</v>
      </c>
      <c r="R197" s="445">
        <f t="shared" si="17"/>
        <v>0</v>
      </c>
      <c r="S197" s="424">
        <f t="shared" si="18"/>
        <v>0</v>
      </c>
      <c r="T197" s="424">
        <f t="shared" si="19"/>
        <v>0</v>
      </c>
      <c r="U197" s="424">
        <f t="shared" si="20"/>
        <v>0</v>
      </c>
    </row>
    <row r="198" spans="2:21" ht="15" customHeight="1" x14ac:dyDescent="0.3">
      <c r="B198" s="70" t="str">
        <f t="shared" si="22"/>
        <v>!!!</v>
      </c>
      <c r="C198" s="228"/>
      <c r="D198" s="221"/>
      <c r="E198" s="229"/>
      <c r="F198" s="82"/>
      <c r="G198" s="325"/>
      <c r="H198" s="38"/>
      <c r="I198" s="38"/>
      <c r="J198" s="435"/>
      <c r="L198" s="445" t="str">
        <f>VLOOKUP(C197,{"29 - Psychiatrie (Erwachsene)","Einrichtungen";"30 - Kinder- und Jugendpsychiatrie","Einrichtungen";"31 - Psychosomatik","Einrichtungen";0,"Leer"},2,0)</f>
        <v>Leer</v>
      </c>
      <c r="M198" s="445" t="str">
        <f>IF(AND('Angaben KH-Standort'!$D$12&gt;0,C198&lt;&gt;""),"JBJ","Leer")</f>
        <v>Leer</v>
      </c>
      <c r="N198" s="445" t="str">
        <f t="shared" si="21"/>
        <v>Leer</v>
      </c>
      <c r="O198" s="445" t="str">
        <f>VLOOKUP($C198,{"29 - Psychiatrie (Erwachsene)","Psychiatrie";"30 - Kinder- und Jugendpsychiatrie","KJPsychiatrie";"31 - Psychosomatik","Psychosomatik";0,"Leer"},2,0)</f>
        <v>Leer</v>
      </c>
      <c r="P198" s="445">
        <f t="shared" si="16"/>
        <v>0</v>
      </c>
      <c r="Q198" s="445">
        <f>VLOOKUP(C198,{"29 - Psychiatrie (Erwachsene)",1;"30 - Kinder- und Jugendpsychiatrie",1;"31 - Psychosomatik",1;"00 - Bitte eine Fachabteilung auswählen",0;0,0},2,0)</f>
        <v>0</v>
      </c>
      <c r="R198" s="445">
        <f t="shared" si="17"/>
        <v>0</v>
      </c>
      <c r="S198" s="424">
        <f t="shared" si="18"/>
        <v>0</v>
      </c>
      <c r="T198" s="424">
        <f t="shared" si="19"/>
        <v>0</v>
      </c>
      <c r="U198" s="424">
        <f t="shared" si="20"/>
        <v>0</v>
      </c>
    </row>
    <row r="199" spans="2:21" ht="15" customHeight="1" x14ac:dyDescent="0.3">
      <c r="B199" s="70" t="str">
        <f t="shared" si="22"/>
        <v>!!!</v>
      </c>
      <c r="C199" s="228"/>
      <c r="D199" s="221"/>
      <c r="E199" s="229"/>
      <c r="F199" s="82"/>
      <c r="G199" s="325"/>
      <c r="H199" s="38"/>
      <c r="I199" s="38"/>
      <c r="J199" s="435"/>
      <c r="L199" s="445" t="str">
        <f>VLOOKUP(C198,{"29 - Psychiatrie (Erwachsene)","Einrichtungen";"30 - Kinder- und Jugendpsychiatrie","Einrichtungen";"31 - Psychosomatik","Einrichtungen";0,"Leer"},2,0)</f>
        <v>Leer</v>
      </c>
      <c r="M199" s="445" t="str">
        <f>IF(AND('Angaben KH-Standort'!$D$12&gt;0,C199&lt;&gt;""),"JBJ","Leer")</f>
        <v>Leer</v>
      </c>
      <c r="N199" s="445" t="str">
        <f t="shared" si="21"/>
        <v>Leer</v>
      </c>
      <c r="O199" s="445" t="str">
        <f>VLOOKUP($C199,{"29 - Psychiatrie (Erwachsene)","Psychiatrie";"30 - Kinder- und Jugendpsychiatrie","KJPsychiatrie";"31 - Psychosomatik","Psychosomatik";0,"Leer"},2,0)</f>
        <v>Leer</v>
      </c>
      <c r="P199" s="445">
        <f t="shared" si="16"/>
        <v>0</v>
      </c>
      <c r="Q199" s="445">
        <f>VLOOKUP(C199,{"29 - Psychiatrie (Erwachsene)",1;"30 - Kinder- und Jugendpsychiatrie",1;"31 - Psychosomatik",1;"00 - Bitte eine Fachabteilung auswählen",0;0,0},2,0)</f>
        <v>0</v>
      </c>
      <c r="R199" s="445">
        <f t="shared" si="17"/>
        <v>0</v>
      </c>
      <c r="S199" s="424">
        <f t="shared" si="18"/>
        <v>0</v>
      </c>
      <c r="T199" s="424">
        <f t="shared" si="19"/>
        <v>0</v>
      </c>
      <c r="U199" s="424">
        <f t="shared" si="20"/>
        <v>0</v>
      </c>
    </row>
    <row r="200" spans="2:21" ht="15" customHeight="1" x14ac:dyDescent="0.3">
      <c r="B200" s="70" t="str">
        <f t="shared" si="22"/>
        <v>!!!</v>
      </c>
      <c r="C200" s="228"/>
      <c r="D200" s="221"/>
      <c r="E200" s="229"/>
      <c r="F200" s="82"/>
      <c r="G200" s="325"/>
      <c r="H200" s="38"/>
      <c r="I200" s="38"/>
      <c r="J200" s="435"/>
      <c r="L200" s="445" t="str">
        <f>VLOOKUP(C199,{"29 - Psychiatrie (Erwachsene)","Einrichtungen";"30 - Kinder- und Jugendpsychiatrie","Einrichtungen";"31 - Psychosomatik","Einrichtungen";0,"Leer"},2,0)</f>
        <v>Leer</v>
      </c>
      <c r="M200" s="445" t="str">
        <f>IF(AND('Angaben KH-Standort'!$D$12&gt;0,C200&lt;&gt;""),"JBJ","Leer")</f>
        <v>Leer</v>
      </c>
      <c r="N200" s="445" t="str">
        <f t="shared" si="21"/>
        <v>Leer</v>
      </c>
      <c r="O200" s="445" t="str">
        <f>VLOOKUP($C200,{"29 - Psychiatrie (Erwachsene)","Psychiatrie";"30 - Kinder- und Jugendpsychiatrie","KJPsychiatrie";"31 - Psychosomatik","Psychosomatik";0,"Leer"},2,0)</f>
        <v>Leer</v>
      </c>
      <c r="P200" s="445">
        <f t="shared" si="16"/>
        <v>0</v>
      </c>
      <c r="Q200" s="445">
        <f>VLOOKUP(C200,{"29 - Psychiatrie (Erwachsene)",1;"30 - Kinder- und Jugendpsychiatrie",1;"31 - Psychosomatik",1;"00 - Bitte eine Fachabteilung auswählen",0;0,0},2,0)</f>
        <v>0</v>
      </c>
      <c r="R200" s="445">
        <f t="shared" si="17"/>
        <v>0</v>
      </c>
      <c r="S200" s="424">
        <f t="shared" si="18"/>
        <v>0</v>
      </c>
      <c r="T200" s="424">
        <f t="shared" si="19"/>
        <v>0</v>
      </c>
      <c r="U200" s="424">
        <f t="shared" si="20"/>
        <v>0</v>
      </c>
    </row>
    <row r="201" spans="2:21" ht="15" customHeight="1" x14ac:dyDescent="0.3">
      <c r="B201" s="70" t="str">
        <f t="shared" si="22"/>
        <v>!!!</v>
      </c>
      <c r="C201" s="228"/>
      <c r="D201" s="221"/>
      <c r="E201" s="229"/>
      <c r="F201" s="82"/>
      <c r="G201" s="325"/>
      <c r="H201" s="38"/>
      <c r="I201" s="38"/>
      <c r="J201" s="435"/>
      <c r="L201" s="445" t="str">
        <f>VLOOKUP(C200,{"29 - Psychiatrie (Erwachsene)","Einrichtungen";"30 - Kinder- und Jugendpsychiatrie","Einrichtungen";"31 - Psychosomatik","Einrichtungen";0,"Leer"},2,0)</f>
        <v>Leer</v>
      </c>
      <c r="M201" s="445" t="str">
        <f>IF(AND('Angaben KH-Standort'!$D$12&gt;0,C201&lt;&gt;""),"JBJ","Leer")</f>
        <v>Leer</v>
      </c>
      <c r="N201" s="445" t="str">
        <f t="shared" si="21"/>
        <v>Leer</v>
      </c>
      <c r="O201" s="445" t="str">
        <f>VLOOKUP($C201,{"29 - Psychiatrie (Erwachsene)","Psychiatrie";"30 - Kinder- und Jugendpsychiatrie","KJPsychiatrie";"31 - Psychosomatik","Psychosomatik";0,"Leer"},2,0)</f>
        <v>Leer</v>
      </c>
      <c r="P201" s="445">
        <f t="shared" si="16"/>
        <v>0</v>
      </c>
      <c r="Q201" s="445">
        <f>VLOOKUP(C201,{"29 - Psychiatrie (Erwachsene)",1;"30 - Kinder- und Jugendpsychiatrie",1;"31 - Psychosomatik",1;"00 - Bitte eine Fachabteilung auswählen",0;0,0},2,0)</f>
        <v>0</v>
      </c>
      <c r="R201" s="445">
        <f t="shared" si="17"/>
        <v>0</v>
      </c>
      <c r="S201" s="424">
        <f t="shared" si="18"/>
        <v>0</v>
      </c>
      <c r="T201" s="424">
        <f t="shared" si="19"/>
        <v>0</v>
      </c>
      <c r="U201" s="424">
        <f t="shared" si="20"/>
        <v>0</v>
      </c>
    </row>
    <row r="202" spans="2:21" ht="15" customHeight="1" x14ac:dyDescent="0.3">
      <c r="B202" s="70" t="str">
        <f t="shared" si="22"/>
        <v>!!!</v>
      </c>
      <c r="C202" s="228"/>
      <c r="D202" s="221"/>
      <c r="E202" s="229"/>
      <c r="F202" s="82"/>
      <c r="G202" s="325"/>
      <c r="H202" s="38"/>
      <c r="I202" s="38"/>
      <c r="J202" s="435"/>
      <c r="L202" s="445" t="str">
        <f>VLOOKUP(C201,{"29 - Psychiatrie (Erwachsene)","Einrichtungen";"30 - Kinder- und Jugendpsychiatrie","Einrichtungen";"31 - Psychosomatik","Einrichtungen";0,"Leer"},2,0)</f>
        <v>Leer</v>
      </c>
      <c r="M202" s="445" t="str">
        <f>IF(AND('Angaben KH-Standort'!$D$12&gt;0,C202&lt;&gt;""),"JBJ","Leer")</f>
        <v>Leer</v>
      </c>
      <c r="N202" s="445" t="str">
        <f t="shared" si="21"/>
        <v>Leer</v>
      </c>
      <c r="O202" s="445" t="str">
        <f>VLOOKUP($C202,{"29 - Psychiatrie (Erwachsene)","Psychiatrie";"30 - Kinder- und Jugendpsychiatrie","KJPsychiatrie";"31 - Psychosomatik","Psychosomatik";0,"Leer"},2,0)</f>
        <v>Leer</v>
      </c>
      <c r="P202" s="445">
        <f t="shared" si="16"/>
        <v>0</v>
      </c>
      <c r="Q202" s="445">
        <f>VLOOKUP(C202,{"29 - Psychiatrie (Erwachsene)",1;"30 - Kinder- und Jugendpsychiatrie",1;"31 - Psychosomatik",1;"00 - Bitte eine Fachabteilung auswählen",0;0,0},2,0)</f>
        <v>0</v>
      </c>
      <c r="R202" s="445">
        <f t="shared" si="17"/>
        <v>0</v>
      </c>
      <c r="S202" s="424">
        <f t="shared" si="18"/>
        <v>0</v>
      </c>
      <c r="T202" s="424">
        <f t="shared" si="19"/>
        <v>0</v>
      </c>
      <c r="U202" s="424">
        <f t="shared" si="20"/>
        <v>0</v>
      </c>
    </row>
    <row r="203" spans="2:21" ht="15" customHeight="1" x14ac:dyDescent="0.3">
      <c r="B203" s="70" t="str">
        <f t="shared" si="22"/>
        <v>!!!</v>
      </c>
      <c r="C203" s="228"/>
      <c r="D203" s="221"/>
      <c r="E203" s="229"/>
      <c r="F203" s="82"/>
      <c r="G203" s="325"/>
      <c r="H203" s="38"/>
      <c r="I203" s="38"/>
      <c r="J203" s="435"/>
      <c r="L203" s="445" t="str">
        <f>VLOOKUP(C202,{"29 - Psychiatrie (Erwachsene)","Einrichtungen";"30 - Kinder- und Jugendpsychiatrie","Einrichtungen";"31 - Psychosomatik","Einrichtungen";0,"Leer"},2,0)</f>
        <v>Leer</v>
      </c>
      <c r="M203" s="445" t="str">
        <f>IF(AND('Angaben KH-Standort'!$D$12&gt;0,C203&lt;&gt;""),"JBJ","Leer")</f>
        <v>Leer</v>
      </c>
      <c r="N203" s="445" t="str">
        <f t="shared" si="21"/>
        <v>Leer</v>
      </c>
      <c r="O203" s="445" t="str">
        <f>VLOOKUP($C203,{"29 - Psychiatrie (Erwachsene)","Psychiatrie";"30 - Kinder- und Jugendpsychiatrie","KJPsychiatrie";"31 - Psychosomatik","Psychosomatik";0,"Leer"},2,0)</f>
        <v>Leer</v>
      </c>
      <c r="P203" s="445">
        <f t="shared" si="16"/>
        <v>0</v>
      </c>
      <c r="Q203" s="445">
        <f>VLOOKUP(C203,{"29 - Psychiatrie (Erwachsene)",1;"30 - Kinder- und Jugendpsychiatrie",1;"31 - Psychosomatik",1;"00 - Bitte eine Fachabteilung auswählen",0;0,0},2,0)</f>
        <v>0</v>
      </c>
      <c r="R203" s="445">
        <f t="shared" si="17"/>
        <v>0</v>
      </c>
      <c r="S203" s="424">
        <f t="shared" si="18"/>
        <v>0</v>
      </c>
      <c r="T203" s="424">
        <f t="shared" si="19"/>
        <v>0</v>
      </c>
      <c r="U203" s="424">
        <f t="shared" si="20"/>
        <v>0</v>
      </c>
    </row>
    <row r="204" spans="2:21" ht="15" customHeight="1" x14ac:dyDescent="0.3">
      <c r="B204" s="70" t="str">
        <f t="shared" si="22"/>
        <v>!!!</v>
      </c>
      <c r="C204" s="228"/>
      <c r="D204" s="221"/>
      <c r="E204" s="229"/>
      <c r="F204" s="82"/>
      <c r="G204" s="325"/>
      <c r="H204" s="38"/>
      <c r="I204" s="38"/>
      <c r="J204" s="435"/>
      <c r="L204" s="445" t="str">
        <f>VLOOKUP(C203,{"29 - Psychiatrie (Erwachsene)","Einrichtungen";"30 - Kinder- und Jugendpsychiatrie","Einrichtungen";"31 - Psychosomatik","Einrichtungen";0,"Leer"},2,0)</f>
        <v>Leer</v>
      </c>
      <c r="M204" s="445" t="str">
        <f>IF(AND('Angaben KH-Standort'!$D$12&gt;0,C204&lt;&gt;""),"JBJ","Leer")</f>
        <v>Leer</v>
      </c>
      <c r="N204" s="445" t="str">
        <f t="shared" si="21"/>
        <v>Leer</v>
      </c>
      <c r="O204" s="445" t="str">
        <f>VLOOKUP($C204,{"29 - Psychiatrie (Erwachsene)","Psychiatrie";"30 - Kinder- und Jugendpsychiatrie","KJPsychiatrie";"31 - Psychosomatik","Psychosomatik";0,"Leer"},2,0)</f>
        <v>Leer</v>
      </c>
      <c r="P204" s="445">
        <f t="shared" si="16"/>
        <v>0</v>
      </c>
      <c r="Q204" s="445">
        <f>VLOOKUP(C204,{"29 - Psychiatrie (Erwachsene)",1;"30 - Kinder- und Jugendpsychiatrie",1;"31 - Psychosomatik",1;"00 - Bitte eine Fachabteilung auswählen",0;0,0},2,0)</f>
        <v>0</v>
      </c>
      <c r="R204" s="445">
        <f t="shared" si="17"/>
        <v>0</v>
      </c>
      <c r="S204" s="424">
        <f t="shared" si="18"/>
        <v>0</v>
      </c>
      <c r="T204" s="424">
        <f t="shared" si="19"/>
        <v>0</v>
      </c>
      <c r="U204" s="424">
        <f t="shared" si="20"/>
        <v>0</v>
      </c>
    </row>
    <row r="205" spans="2:21" ht="15" customHeight="1" x14ac:dyDescent="0.3">
      <c r="B205" s="70" t="str">
        <f t="shared" si="22"/>
        <v>!!!</v>
      </c>
      <c r="C205" s="228"/>
      <c r="D205" s="221"/>
      <c r="E205" s="229"/>
      <c r="F205" s="82"/>
      <c r="G205" s="325"/>
      <c r="H205" s="38"/>
      <c r="I205" s="38"/>
      <c r="J205" s="435"/>
      <c r="L205" s="445" t="str">
        <f>VLOOKUP(C204,{"29 - Psychiatrie (Erwachsene)","Einrichtungen";"30 - Kinder- und Jugendpsychiatrie","Einrichtungen";"31 - Psychosomatik","Einrichtungen";0,"Leer"},2,0)</f>
        <v>Leer</v>
      </c>
      <c r="M205" s="445" t="str">
        <f>IF(AND('Angaben KH-Standort'!$D$12&gt;0,C205&lt;&gt;""),"JBJ","Leer")</f>
        <v>Leer</v>
      </c>
      <c r="N205" s="445" t="str">
        <f t="shared" si="21"/>
        <v>Leer</v>
      </c>
      <c r="O205" s="445" t="str">
        <f>VLOOKUP($C205,{"29 - Psychiatrie (Erwachsene)","Psychiatrie";"30 - Kinder- und Jugendpsychiatrie","KJPsychiatrie";"31 - Psychosomatik","Psychosomatik";0,"Leer"},2,0)</f>
        <v>Leer</v>
      </c>
      <c r="P205" s="445">
        <f t="shared" si="16"/>
        <v>0</v>
      </c>
      <c r="Q205" s="445">
        <f>VLOOKUP(C205,{"29 - Psychiatrie (Erwachsene)",1;"30 - Kinder- und Jugendpsychiatrie",1;"31 - Psychosomatik",1;"00 - Bitte eine Fachabteilung auswählen",0;0,0},2,0)</f>
        <v>0</v>
      </c>
      <c r="R205" s="445">
        <f t="shared" si="17"/>
        <v>0</v>
      </c>
      <c r="S205" s="424">
        <f t="shared" si="18"/>
        <v>0</v>
      </c>
      <c r="T205" s="424">
        <f t="shared" si="19"/>
        <v>0</v>
      </c>
      <c r="U205" s="424">
        <f t="shared" si="20"/>
        <v>0</v>
      </c>
    </row>
    <row r="206" spans="2:21" ht="15" customHeight="1" x14ac:dyDescent="0.3">
      <c r="B206" s="70" t="str">
        <f t="shared" si="22"/>
        <v>!!!</v>
      </c>
      <c r="C206" s="228"/>
      <c r="D206" s="221"/>
      <c r="E206" s="229"/>
      <c r="F206" s="82"/>
      <c r="G206" s="325"/>
      <c r="H206" s="38"/>
      <c r="I206" s="38"/>
      <c r="J206" s="435"/>
      <c r="L206" s="445" t="str">
        <f>VLOOKUP(C205,{"29 - Psychiatrie (Erwachsene)","Einrichtungen";"30 - Kinder- und Jugendpsychiatrie","Einrichtungen";"31 - Psychosomatik","Einrichtungen";0,"Leer"},2,0)</f>
        <v>Leer</v>
      </c>
      <c r="M206" s="445" t="str">
        <f>IF(AND('Angaben KH-Standort'!$D$12&gt;0,C206&lt;&gt;""),"JBJ","Leer")</f>
        <v>Leer</v>
      </c>
      <c r="N206" s="445" t="str">
        <f t="shared" si="21"/>
        <v>Leer</v>
      </c>
      <c r="O206" s="445" t="str">
        <f>VLOOKUP($C206,{"29 - Psychiatrie (Erwachsene)","Psychiatrie";"30 - Kinder- und Jugendpsychiatrie","KJPsychiatrie";"31 - Psychosomatik","Psychosomatik";0,"Leer"},2,0)</f>
        <v>Leer</v>
      </c>
      <c r="P206" s="445">
        <f t="shared" si="16"/>
        <v>0</v>
      </c>
      <c r="Q206" s="445">
        <f>VLOOKUP(C206,{"29 - Psychiatrie (Erwachsene)",1;"30 - Kinder- und Jugendpsychiatrie",1;"31 - Psychosomatik",1;"00 - Bitte eine Fachabteilung auswählen",0;0,0},2,0)</f>
        <v>0</v>
      </c>
      <c r="R206" s="445">
        <f t="shared" si="17"/>
        <v>0</v>
      </c>
      <c r="S206" s="424">
        <f t="shared" si="18"/>
        <v>0</v>
      </c>
      <c r="T206" s="424">
        <f t="shared" si="19"/>
        <v>0</v>
      </c>
      <c r="U206" s="424">
        <f t="shared" si="20"/>
        <v>0</v>
      </c>
    </row>
    <row r="207" spans="2:21" ht="15" customHeight="1" x14ac:dyDescent="0.3">
      <c r="B207" s="70" t="str">
        <f t="shared" si="22"/>
        <v>!!!</v>
      </c>
      <c r="C207" s="228"/>
      <c r="D207" s="221"/>
      <c r="E207" s="229"/>
      <c r="F207" s="82"/>
      <c r="G207" s="325"/>
      <c r="H207" s="38"/>
      <c r="I207" s="38"/>
      <c r="J207" s="435"/>
      <c r="L207" s="445" t="str">
        <f>VLOOKUP(C206,{"29 - Psychiatrie (Erwachsene)","Einrichtungen";"30 - Kinder- und Jugendpsychiatrie","Einrichtungen";"31 - Psychosomatik","Einrichtungen";0,"Leer"},2,0)</f>
        <v>Leer</v>
      </c>
      <c r="M207" s="445" t="str">
        <f>IF(AND('Angaben KH-Standort'!$D$12&gt;0,C207&lt;&gt;""),"JBJ","Leer")</f>
        <v>Leer</v>
      </c>
      <c r="N207" s="445" t="str">
        <f t="shared" si="21"/>
        <v>Leer</v>
      </c>
      <c r="O207" s="445" t="str">
        <f>VLOOKUP($C207,{"29 - Psychiatrie (Erwachsene)","Psychiatrie";"30 - Kinder- und Jugendpsychiatrie","KJPsychiatrie";"31 - Psychosomatik","Psychosomatik";0,"Leer"},2,0)</f>
        <v>Leer</v>
      </c>
      <c r="P207" s="445">
        <f t="shared" si="16"/>
        <v>0</v>
      </c>
      <c r="Q207" s="445">
        <f>VLOOKUP(C207,{"29 - Psychiatrie (Erwachsene)",1;"30 - Kinder- und Jugendpsychiatrie",1;"31 - Psychosomatik",1;"00 - Bitte eine Fachabteilung auswählen",0;0,0},2,0)</f>
        <v>0</v>
      </c>
      <c r="R207" s="445">
        <f t="shared" si="17"/>
        <v>0</v>
      </c>
      <c r="S207" s="424">
        <f t="shared" si="18"/>
        <v>0</v>
      </c>
      <c r="T207" s="424">
        <f t="shared" si="19"/>
        <v>0</v>
      </c>
      <c r="U207" s="424">
        <f t="shared" si="20"/>
        <v>0</v>
      </c>
    </row>
    <row r="208" spans="2:21" ht="15" customHeight="1" x14ac:dyDescent="0.3">
      <c r="B208" s="70" t="str">
        <f t="shared" si="22"/>
        <v>!!!</v>
      </c>
      <c r="C208" s="228"/>
      <c r="D208" s="221"/>
      <c r="E208" s="229"/>
      <c r="F208" s="82"/>
      <c r="G208" s="325"/>
      <c r="H208" s="38"/>
      <c r="I208" s="38"/>
      <c r="J208" s="435"/>
      <c r="L208" s="445" t="str">
        <f>VLOOKUP(C207,{"29 - Psychiatrie (Erwachsene)","Einrichtungen";"30 - Kinder- und Jugendpsychiatrie","Einrichtungen";"31 - Psychosomatik","Einrichtungen";0,"Leer"},2,0)</f>
        <v>Leer</v>
      </c>
      <c r="M208" s="445" t="str">
        <f>IF(AND('Angaben KH-Standort'!$D$12&gt;0,C208&lt;&gt;""),"JBJ","Leer")</f>
        <v>Leer</v>
      </c>
      <c r="N208" s="445" t="str">
        <f t="shared" si="21"/>
        <v>Leer</v>
      </c>
      <c r="O208" s="445" t="str">
        <f>VLOOKUP($C208,{"29 - Psychiatrie (Erwachsene)","Psychiatrie";"30 - Kinder- und Jugendpsychiatrie","KJPsychiatrie";"31 - Psychosomatik","Psychosomatik";0,"Leer"},2,0)</f>
        <v>Leer</v>
      </c>
      <c r="P208" s="445">
        <f t="shared" si="16"/>
        <v>0</v>
      </c>
      <c r="Q208" s="445">
        <f>VLOOKUP(C208,{"29 - Psychiatrie (Erwachsene)",1;"30 - Kinder- und Jugendpsychiatrie",1;"31 - Psychosomatik",1;"00 - Bitte eine Fachabteilung auswählen",0;0,0},2,0)</f>
        <v>0</v>
      </c>
      <c r="R208" s="445">
        <f t="shared" si="17"/>
        <v>0</v>
      </c>
      <c r="S208" s="424">
        <f t="shared" si="18"/>
        <v>0</v>
      </c>
      <c r="T208" s="424">
        <f t="shared" si="19"/>
        <v>0</v>
      </c>
      <c r="U208" s="424">
        <f t="shared" si="20"/>
        <v>0</v>
      </c>
    </row>
    <row r="209" spans="2:21" ht="15" customHeight="1" x14ac:dyDescent="0.3">
      <c r="B209" s="70" t="str">
        <f t="shared" si="22"/>
        <v>!!!</v>
      </c>
      <c r="C209" s="228"/>
      <c r="D209" s="221"/>
      <c r="E209" s="229"/>
      <c r="F209" s="82"/>
      <c r="G209" s="325"/>
      <c r="H209" s="38"/>
      <c r="I209" s="38"/>
      <c r="J209" s="435"/>
      <c r="L209" s="445" t="str">
        <f>VLOOKUP(C208,{"29 - Psychiatrie (Erwachsene)","Einrichtungen";"30 - Kinder- und Jugendpsychiatrie","Einrichtungen";"31 - Psychosomatik","Einrichtungen";0,"Leer"},2,0)</f>
        <v>Leer</v>
      </c>
      <c r="M209" s="445" t="str">
        <f>IF(AND('Angaben KH-Standort'!$D$12&gt;0,C209&lt;&gt;""),"JBJ","Leer")</f>
        <v>Leer</v>
      </c>
      <c r="N209" s="445" t="str">
        <f t="shared" si="21"/>
        <v>Leer</v>
      </c>
      <c r="O209" s="445" t="str">
        <f>VLOOKUP($C209,{"29 - Psychiatrie (Erwachsene)","Psychiatrie";"30 - Kinder- und Jugendpsychiatrie","KJPsychiatrie";"31 - Psychosomatik","Psychosomatik";0,"Leer"},2,0)</f>
        <v>Leer</v>
      </c>
      <c r="P209" s="445">
        <f t="shared" si="16"/>
        <v>0</v>
      </c>
      <c r="Q209" s="445">
        <f>VLOOKUP(C209,{"29 - Psychiatrie (Erwachsene)",1;"30 - Kinder- und Jugendpsychiatrie",1;"31 - Psychosomatik",1;"00 - Bitte eine Fachabteilung auswählen",0;0,0},2,0)</f>
        <v>0</v>
      </c>
      <c r="R209" s="445">
        <f t="shared" si="17"/>
        <v>0</v>
      </c>
      <c r="S209" s="424">
        <f t="shared" si="18"/>
        <v>0</v>
      </c>
      <c r="T209" s="424">
        <f t="shared" si="19"/>
        <v>0</v>
      </c>
      <c r="U209" s="424">
        <f t="shared" si="20"/>
        <v>0</v>
      </c>
    </row>
    <row r="210" spans="2:21" ht="15" customHeight="1" x14ac:dyDescent="0.3">
      <c r="B210" s="70" t="str">
        <f t="shared" si="22"/>
        <v>!!!</v>
      </c>
      <c r="C210" s="228"/>
      <c r="D210" s="221"/>
      <c r="E210" s="229"/>
      <c r="F210" s="82"/>
      <c r="G210" s="325"/>
      <c r="H210" s="38"/>
      <c r="I210" s="38"/>
      <c r="J210" s="435"/>
      <c r="L210" s="445" t="str">
        <f>VLOOKUP(C209,{"29 - Psychiatrie (Erwachsene)","Einrichtungen";"30 - Kinder- und Jugendpsychiatrie","Einrichtungen";"31 - Psychosomatik","Einrichtungen";0,"Leer"},2,0)</f>
        <v>Leer</v>
      </c>
      <c r="M210" s="445" t="str">
        <f>IF(AND('Angaben KH-Standort'!$D$12&gt;0,C210&lt;&gt;""),"JBJ","Leer")</f>
        <v>Leer</v>
      </c>
      <c r="N210" s="445" t="str">
        <f t="shared" si="21"/>
        <v>Leer</v>
      </c>
      <c r="O210" s="445" t="str">
        <f>VLOOKUP($C210,{"29 - Psychiatrie (Erwachsene)","Psychiatrie";"30 - Kinder- und Jugendpsychiatrie","KJPsychiatrie";"31 - Psychosomatik","Psychosomatik";0,"Leer"},2,0)</f>
        <v>Leer</v>
      </c>
      <c r="P210" s="445">
        <f t="shared" si="16"/>
        <v>0</v>
      </c>
      <c r="Q210" s="445">
        <f>VLOOKUP(C210,{"29 - Psychiatrie (Erwachsene)",1;"30 - Kinder- und Jugendpsychiatrie",1;"31 - Psychosomatik",1;"00 - Bitte eine Fachabteilung auswählen",0;0,0},2,0)</f>
        <v>0</v>
      </c>
      <c r="R210" s="445">
        <f t="shared" si="17"/>
        <v>0</v>
      </c>
      <c r="S210" s="424">
        <f t="shared" si="18"/>
        <v>0</v>
      </c>
      <c r="T210" s="424">
        <f t="shared" si="19"/>
        <v>0</v>
      </c>
      <c r="U210" s="424">
        <f t="shared" si="20"/>
        <v>0</v>
      </c>
    </row>
    <row r="211" spans="2:21" ht="15" customHeight="1" x14ac:dyDescent="0.3">
      <c r="B211" s="70" t="str">
        <f t="shared" si="22"/>
        <v>!!!</v>
      </c>
      <c r="C211" s="228"/>
      <c r="D211" s="221"/>
      <c r="E211" s="229"/>
      <c r="F211" s="82"/>
      <c r="G211" s="325"/>
      <c r="H211" s="38"/>
      <c r="I211" s="38"/>
      <c r="J211" s="435"/>
      <c r="L211" s="445" t="str">
        <f>VLOOKUP(C210,{"29 - Psychiatrie (Erwachsene)","Einrichtungen";"30 - Kinder- und Jugendpsychiatrie","Einrichtungen";"31 - Psychosomatik","Einrichtungen";0,"Leer"},2,0)</f>
        <v>Leer</v>
      </c>
      <c r="M211" s="445" t="str">
        <f>IF(AND('Angaben KH-Standort'!$D$12&gt;0,C211&lt;&gt;""),"JBJ","Leer")</f>
        <v>Leer</v>
      </c>
      <c r="N211" s="445" t="str">
        <f t="shared" si="21"/>
        <v>Leer</v>
      </c>
      <c r="O211" s="445" t="str">
        <f>VLOOKUP($C211,{"29 - Psychiatrie (Erwachsene)","Psychiatrie";"30 - Kinder- und Jugendpsychiatrie","KJPsychiatrie";"31 - Psychosomatik","Psychosomatik";0,"Leer"},2,0)</f>
        <v>Leer</v>
      </c>
      <c r="P211" s="445">
        <f t="shared" si="16"/>
        <v>0</v>
      </c>
      <c r="Q211" s="445">
        <f>VLOOKUP(C211,{"29 - Psychiatrie (Erwachsene)",1;"30 - Kinder- und Jugendpsychiatrie",1;"31 - Psychosomatik",1;"00 - Bitte eine Fachabteilung auswählen",0;0,0},2,0)</f>
        <v>0</v>
      </c>
      <c r="R211" s="445">
        <f t="shared" si="17"/>
        <v>0</v>
      </c>
      <c r="S211" s="424">
        <f t="shared" si="18"/>
        <v>0</v>
      </c>
      <c r="T211" s="424">
        <f t="shared" si="19"/>
        <v>0</v>
      </c>
      <c r="U211" s="424">
        <f t="shared" si="20"/>
        <v>0</v>
      </c>
    </row>
    <row r="212" spans="2:21" ht="15" customHeight="1" x14ac:dyDescent="0.3">
      <c r="B212" s="70" t="str">
        <f t="shared" si="22"/>
        <v>!!!</v>
      </c>
      <c r="C212" s="228"/>
      <c r="D212" s="221"/>
      <c r="E212" s="229"/>
      <c r="F212" s="82"/>
      <c r="G212" s="325"/>
      <c r="H212" s="38"/>
      <c r="I212" s="38"/>
      <c r="J212" s="435"/>
      <c r="L212" s="445" t="str">
        <f>VLOOKUP(C211,{"29 - Psychiatrie (Erwachsene)","Einrichtungen";"30 - Kinder- und Jugendpsychiatrie","Einrichtungen";"31 - Psychosomatik","Einrichtungen";0,"Leer"},2,0)</f>
        <v>Leer</v>
      </c>
      <c r="M212" s="445" t="str">
        <f>IF(AND('Angaben KH-Standort'!$D$12&gt;0,C212&lt;&gt;""),"JBJ","Leer")</f>
        <v>Leer</v>
      </c>
      <c r="N212" s="445" t="str">
        <f t="shared" si="21"/>
        <v>Leer</v>
      </c>
      <c r="O212" s="445" t="str">
        <f>VLOOKUP($C212,{"29 - Psychiatrie (Erwachsene)","Psychiatrie";"30 - Kinder- und Jugendpsychiatrie","KJPsychiatrie";"31 - Psychosomatik","Psychosomatik";0,"Leer"},2,0)</f>
        <v>Leer</v>
      </c>
      <c r="P212" s="445">
        <f t="shared" si="16"/>
        <v>0</v>
      </c>
      <c r="Q212" s="445">
        <f>VLOOKUP(C212,{"29 - Psychiatrie (Erwachsene)",1;"30 - Kinder- und Jugendpsychiatrie",1;"31 - Psychosomatik",1;"00 - Bitte eine Fachabteilung auswählen",0;0,0},2,0)</f>
        <v>0</v>
      </c>
      <c r="R212" s="445">
        <f t="shared" si="17"/>
        <v>0</v>
      </c>
      <c r="S212" s="424">
        <f t="shared" si="18"/>
        <v>0</v>
      </c>
      <c r="T212" s="424">
        <f t="shared" si="19"/>
        <v>0</v>
      </c>
      <c r="U212" s="424">
        <f t="shared" si="20"/>
        <v>0</v>
      </c>
    </row>
    <row r="213" spans="2:21" ht="15" customHeight="1" x14ac:dyDescent="0.3">
      <c r="B213" s="70" t="str">
        <f t="shared" si="22"/>
        <v>!!!</v>
      </c>
      <c r="C213" s="228"/>
      <c r="D213" s="221"/>
      <c r="E213" s="229"/>
      <c r="F213" s="82"/>
      <c r="G213" s="325"/>
      <c r="H213" s="38"/>
      <c r="I213" s="38"/>
      <c r="J213" s="435"/>
      <c r="L213" s="445" t="str">
        <f>VLOOKUP(C212,{"29 - Psychiatrie (Erwachsene)","Einrichtungen";"30 - Kinder- und Jugendpsychiatrie","Einrichtungen";"31 - Psychosomatik","Einrichtungen";0,"Leer"},2,0)</f>
        <v>Leer</v>
      </c>
      <c r="M213" s="445" t="str">
        <f>IF(AND('Angaben KH-Standort'!$D$12&gt;0,C213&lt;&gt;""),"JBJ","Leer")</f>
        <v>Leer</v>
      </c>
      <c r="N213" s="445" t="str">
        <f t="shared" si="21"/>
        <v>Leer</v>
      </c>
      <c r="O213" s="445" t="str">
        <f>VLOOKUP($C213,{"29 - Psychiatrie (Erwachsene)","Psychiatrie";"30 - Kinder- und Jugendpsychiatrie","KJPsychiatrie";"31 - Psychosomatik","Psychosomatik";0,"Leer"},2,0)</f>
        <v>Leer</v>
      </c>
      <c r="P213" s="445">
        <f t="shared" si="16"/>
        <v>0</v>
      </c>
      <c r="Q213" s="445">
        <f>VLOOKUP(C213,{"29 - Psychiatrie (Erwachsene)",1;"30 - Kinder- und Jugendpsychiatrie",1;"31 - Psychosomatik",1;"00 - Bitte eine Fachabteilung auswählen",0;0,0},2,0)</f>
        <v>0</v>
      </c>
      <c r="R213" s="445">
        <f t="shared" si="17"/>
        <v>0</v>
      </c>
      <c r="S213" s="424">
        <f t="shared" si="18"/>
        <v>0</v>
      </c>
      <c r="T213" s="424">
        <f t="shared" si="19"/>
        <v>0</v>
      </c>
      <c r="U213" s="424">
        <f t="shared" si="20"/>
        <v>0</v>
      </c>
    </row>
    <row r="214" spans="2:21" ht="15" customHeight="1" x14ac:dyDescent="0.3">
      <c r="B214" s="70" t="str">
        <f t="shared" si="22"/>
        <v>!!!</v>
      </c>
      <c r="C214" s="228"/>
      <c r="D214" s="221"/>
      <c r="E214" s="229"/>
      <c r="F214" s="82"/>
      <c r="G214" s="325"/>
      <c r="H214" s="38"/>
      <c r="I214" s="38"/>
      <c r="J214" s="435"/>
      <c r="L214" s="445" t="str">
        <f>VLOOKUP(C213,{"29 - Psychiatrie (Erwachsene)","Einrichtungen";"30 - Kinder- und Jugendpsychiatrie","Einrichtungen";"31 - Psychosomatik","Einrichtungen";0,"Leer"},2,0)</f>
        <v>Leer</v>
      </c>
      <c r="M214" s="445" t="str">
        <f>IF(AND('Angaben KH-Standort'!$D$12&gt;0,C214&lt;&gt;""),"JBJ","Leer")</f>
        <v>Leer</v>
      </c>
      <c r="N214" s="445" t="str">
        <f t="shared" si="21"/>
        <v>Leer</v>
      </c>
      <c r="O214" s="445" t="str">
        <f>VLOOKUP($C214,{"29 - Psychiatrie (Erwachsene)","Psychiatrie";"30 - Kinder- und Jugendpsychiatrie","KJPsychiatrie";"31 - Psychosomatik","Psychosomatik";0,"Leer"},2,0)</f>
        <v>Leer</v>
      </c>
      <c r="P214" s="445">
        <f t="shared" si="16"/>
        <v>0</v>
      </c>
      <c r="Q214" s="445">
        <f>VLOOKUP(C214,{"29 - Psychiatrie (Erwachsene)",1;"30 - Kinder- und Jugendpsychiatrie",1;"31 - Psychosomatik",1;"00 - Bitte eine Fachabteilung auswählen",0;0,0},2,0)</f>
        <v>0</v>
      </c>
      <c r="R214" s="445">
        <f t="shared" si="17"/>
        <v>0</v>
      </c>
      <c r="S214" s="424">
        <f t="shared" si="18"/>
        <v>0</v>
      </c>
      <c r="T214" s="424">
        <f t="shared" si="19"/>
        <v>0</v>
      </c>
      <c r="U214" s="424">
        <f t="shared" si="20"/>
        <v>0</v>
      </c>
    </row>
    <row r="215" spans="2:21" ht="15" customHeight="1" x14ac:dyDescent="0.3">
      <c r="B215" s="70" t="str">
        <f t="shared" si="22"/>
        <v>!!!</v>
      </c>
      <c r="C215" s="228"/>
      <c r="D215" s="221"/>
      <c r="E215" s="229"/>
      <c r="F215" s="82"/>
      <c r="G215" s="325"/>
      <c r="H215" s="38"/>
      <c r="I215" s="38"/>
      <c r="J215" s="435"/>
      <c r="L215" s="445" t="str">
        <f>VLOOKUP(C214,{"29 - Psychiatrie (Erwachsene)","Einrichtungen";"30 - Kinder- und Jugendpsychiatrie","Einrichtungen";"31 - Psychosomatik","Einrichtungen";0,"Leer"},2,0)</f>
        <v>Leer</v>
      </c>
      <c r="M215" s="445" t="str">
        <f>IF(AND('Angaben KH-Standort'!$D$12&gt;0,C215&lt;&gt;""),"JBJ","Leer")</f>
        <v>Leer</v>
      </c>
      <c r="N215" s="445" t="str">
        <f t="shared" si="21"/>
        <v>Leer</v>
      </c>
      <c r="O215" s="445" t="str">
        <f>VLOOKUP($C215,{"29 - Psychiatrie (Erwachsene)","Psychiatrie";"30 - Kinder- und Jugendpsychiatrie","KJPsychiatrie";"31 - Psychosomatik","Psychosomatik";0,"Leer"},2,0)</f>
        <v>Leer</v>
      </c>
      <c r="P215" s="445">
        <f t="shared" ref="P215:P278" si="23">IF(LEN(B215)&gt;0,0,1)</f>
        <v>0</v>
      </c>
      <c r="Q215" s="445">
        <f>VLOOKUP(C215,{"29 - Psychiatrie (Erwachsene)",1;"30 - Kinder- und Jugendpsychiatrie",1;"31 - Psychosomatik",1;"00 - Bitte eine Fachabteilung auswählen",0;0,0},2,0)</f>
        <v>0</v>
      </c>
      <c r="R215" s="445">
        <f t="shared" ref="R215:R278" si="24">IF(LEN(D215)&gt;0,1,0)</f>
        <v>0</v>
      </c>
      <c r="S215" s="424">
        <f t="shared" ref="S215:S278" si="25">IF(LEN(E215)&gt;0,1,0)</f>
        <v>0</v>
      </c>
      <c r="T215" s="424">
        <f t="shared" ref="T215:T278" si="26">IF(LEN(F215)&gt;0,1,0)</f>
        <v>0</v>
      </c>
      <c r="U215" s="424">
        <f t="shared" ref="U215:U278" si="27">IF(LEN(G215)&gt;0,1,0)</f>
        <v>0</v>
      </c>
    </row>
    <row r="216" spans="2:21" ht="15" customHeight="1" x14ac:dyDescent="0.3">
      <c r="B216" s="70" t="str">
        <f t="shared" si="22"/>
        <v>!!!</v>
      </c>
      <c r="C216" s="228"/>
      <c r="D216" s="221"/>
      <c r="E216" s="229"/>
      <c r="F216" s="82"/>
      <c r="G216" s="325"/>
      <c r="H216" s="38"/>
      <c r="I216" s="38"/>
      <c r="J216" s="435"/>
      <c r="L216" s="445" t="str">
        <f>VLOOKUP(C215,{"29 - Psychiatrie (Erwachsene)","Einrichtungen";"30 - Kinder- und Jugendpsychiatrie","Einrichtungen";"31 - Psychosomatik","Einrichtungen";0,"Leer"},2,0)</f>
        <v>Leer</v>
      </c>
      <c r="M216" s="445" t="str">
        <f>IF(AND('Angaben KH-Standort'!$D$12&gt;0,C216&lt;&gt;""),"JBJ","Leer")</f>
        <v>Leer</v>
      </c>
      <c r="N216" s="445" t="str">
        <f t="shared" ref="N216:N279" si="28">IF(D216=2023,O216&amp;23,O216)</f>
        <v>Leer</v>
      </c>
      <c r="O216" s="445" t="str">
        <f>VLOOKUP($C216,{"29 - Psychiatrie (Erwachsene)","Psychiatrie";"30 - Kinder- und Jugendpsychiatrie","KJPsychiatrie";"31 - Psychosomatik","Psychosomatik";0,"Leer"},2,0)</f>
        <v>Leer</v>
      </c>
      <c r="P216" s="445">
        <f t="shared" si="23"/>
        <v>0</v>
      </c>
      <c r="Q216" s="445">
        <f>VLOOKUP(C216,{"29 - Psychiatrie (Erwachsene)",1;"30 - Kinder- und Jugendpsychiatrie",1;"31 - Psychosomatik",1;"00 - Bitte eine Fachabteilung auswählen",0;0,0},2,0)</f>
        <v>0</v>
      </c>
      <c r="R216" s="445">
        <f t="shared" si="24"/>
        <v>0</v>
      </c>
      <c r="S216" s="424">
        <f t="shared" si="25"/>
        <v>0</v>
      </c>
      <c r="T216" s="424">
        <f t="shared" si="26"/>
        <v>0</v>
      </c>
      <c r="U216" s="424">
        <f t="shared" si="27"/>
        <v>0</v>
      </c>
    </row>
    <row r="217" spans="2:21" ht="15" customHeight="1" x14ac:dyDescent="0.3">
      <c r="B217" s="70" t="str">
        <f t="shared" si="22"/>
        <v>!!!</v>
      </c>
      <c r="C217" s="228"/>
      <c r="D217" s="221"/>
      <c r="E217" s="229"/>
      <c r="F217" s="82"/>
      <c r="G217" s="325"/>
      <c r="H217" s="38"/>
      <c r="I217" s="38"/>
      <c r="J217" s="435"/>
      <c r="L217" s="445" t="str">
        <f>VLOOKUP(C216,{"29 - Psychiatrie (Erwachsene)","Einrichtungen";"30 - Kinder- und Jugendpsychiatrie","Einrichtungen";"31 - Psychosomatik","Einrichtungen";0,"Leer"},2,0)</f>
        <v>Leer</v>
      </c>
      <c r="M217" s="445" t="str">
        <f>IF(AND('Angaben KH-Standort'!$D$12&gt;0,C217&lt;&gt;""),"JBJ","Leer")</f>
        <v>Leer</v>
      </c>
      <c r="N217" s="445" t="str">
        <f t="shared" si="28"/>
        <v>Leer</v>
      </c>
      <c r="O217" s="445" t="str">
        <f>VLOOKUP($C217,{"29 - Psychiatrie (Erwachsene)","Psychiatrie";"30 - Kinder- und Jugendpsychiatrie","KJPsychiatrie";"31 - Psychosomatik","Psychosomatik";0,"Leer"},2,0)</f>
        <v>Leer</v>
      </c>
      <c r="P217" s="445">
        <f t="shared" si="23"/>
        <v>0</v>
      </c>
      <c r="Q217" s="445">
        <f>VLOOKUP(C217,{"29 - Psychiatrie (Erwachsene)",1;"30 - Kinder- und Jugendpsychiatrie",1;"31 - Psychosomatik",1;"00 - Bitte eine Fachabteilung auswählen",0;0,0},2,0)</f>
        <v>0</v>
      </c>
      <c r="R217" s="445">
        <f t="shared" si="24"/>
        <v>0</v>
      </c>
      <c r="S217" s="424">
        <f t="shared" si="25"/>
        <v>0</v>
      </c>
      <c r="T217" s="424">
        <f t="shared" si="26"/>
        <v>0</v>
      </c>
      <c r="U217" s="424">
        <f t="shared" si="27"/>
        <v>0</v>
      </c>
    </row>
    <row r="218" spans="2:21" ht="15" customHeight="1" x14ac:dyDescent="0.3">
      <c r="B218" s="70" t="str">
        <f t="shared" si="22"/>
        <v>!!!</v>
      </c>
      <c r="C218" s="228"/>
      <c r="D218" s="221"/>
      <c r="E218" s="229"/>
      <c r="F218" s="82"/>
      <c r="G218" s="325"/>
      <c r="H218" s="38"/>
      <c r="I218" s="38"/>
      <c r="J218" s="435"/>
      <c r="L218" s="445" t="str">
        <f>VLOOKUP(C217,{"29 - Psychiatrie (Erwachsene)","Einrichtungen";"30 - Kinder- und Jugendpsychiatrie","Einrichtungen";"31 - Psychosomatik","Einrichtungen";0,"Leer"},2,0)</f>
        <v>Leer</v>
      </c>
      <c r="M218" s="445" t="str">
        <f>IF(AND('Angaben KH-Standort'!$D$12&gt;0,C218&lt;&gt;""),"JBJ","Leer")</f>
        <v>Leer</v>
      </c>
      <c r="N218" s="445" t="str">
        <f t="shared" si="28"/>
        <v>Leer</v>
      </c>
      <c r="O218" s="445" t="str">
        <f>VLOOKUP($C218,{"29 - Psychiatrie (Erwachsene)","Psychiatrie";"30 - Kinder- und Jugendpsychiatrie","KJPsychiatrie";"31 - Psychosomatik","Psychosomatik";0,"Leer"},2,0)</f>
        <v>Leer</v>
      </c>
      <c r="P218" s="445">
        <f t="shared" si="23"/>
        <v>0</v>
      </c>
      <c r="Q218" s="445">
        <f>VLOOKUP(C218,{"29 - Psychiatrie (Erwachsene)",1;"30 - Kinder- und Jugendpsychiatrie",1;"31 - Psychosomatik",1;"00 - Bitte eine Fachabteilung auswählen",0;0,0},2,0)</f>
        <v>0</v>
      </c>
      <c r="R218" s="445">
        <f t="shared" si="24"/>
        <v>0</v>
      </c>
      <c r="S218" s="424">
        <f t="shared" si="25"/>
        <v>0</v>
      </c>
      <c r="T218" s="424">
        <f t="shared" si="26"/>
        <v>0</v>
      </c>
      <c r="U218" s="424">
        <f t="shared" si="27"/>
        <v>0</v>
      </c>
    </row>
    <row r="219" spans="2:21" ht="15" customHeight="1" x14ac:dyDescent="0.3">
      <c r="B219" s="70" t="str">
        <f t="shared" si="22"/>
        <v>!!!</v>
      </c>
      <c r="C219" s="228"/>
      <c r="D219" s="221"/>
      <c r="E219" s="229"/>
      <c r="F219" s="82"/>
      <c r="G219" s="325"/>
      <c r="H219" s="38"/>
      <c r="I219" s="38"/>
      <c r="J219" s="435"/>
      <c r="L219" s="445" t="str">
        <f>VLOOKUP(C218,{"29 - Psychiatrie (Erwachsene)","Einrichtungen";"30 - Kinder- und Jugendpsychiatrie","Einrichtungen";"31 - Psychosomatik","Einrichtungen";0,"Leer"},2,0)</f>
        <v>Leer</v>
      </c>
      <c r="M219" s="445" t="str">
        <f>IF(AND('Angaben KH-Standort'!$D$12&gt;0,C219&lt;&gt;""),"JBJ","Leer")</f>
        <v>Leer</v>
      </c>
      <c r="N219" s="445" t="str">
        <f t="shared" si="28"/>
        <v>Leer</v>
      </c>
      <c r="O219" s="445" t="str">
        <f>VLOOKUP($C219,{"29 - Psychiatrie (Erwachsene)","Psychiatrie";"30 - Kinder- und Jugendpsychiatrie","KJPsychiatrie";"31 - Psychosomatik","Psychosomatik";0,"Leer"},2,0)</f>
        <v>Leer</v>
      </c>
      <c r="P219" s="445">
        <f t="shared" si="23"/>
        <v>0</v>
      </c>
      <c r="Q219" s="445">
        <f>VLOOKUP(C219,{"29 - Psychiatrie (Erwachsene)",1;"30 - Kinder- und Jugendpsychiatrie",1;"31 - Psychosomatik",1;"00 - Bitte eine Fachabteilung auswählen",0;0,0},2,0)</f>
        <v>0</v>
      </c>
      <c r="R219" s="445">
        <f t="shared" si="24"/>
        <v>0</v>
      </c>
      <c r="S219" s="424">
        <f t="shared" si="25"/>
        <v>0</v>
      </c>
      <c r="T219" s="424">
        <f t="shared" si="26"/>
        <v>0</v>
      </c>
      <c r="U219" s="424">
        <f t="shared" si="27"/>
        <v>0</v>
      </c>
    </row>
    <row r="220" spans="2:21" ht="15" customHeight="1" x14ac:dyDescent="0.3">
      <c r="B220" s="70" t="str">
        <f t="shared" si="22"/>
        <v>!!!</v>
      </c>
      <c r="C220" s="228"/>
      <c r="D220" s="221"/>
      <c r="E220" s="229"/>
      <c r="F220" s="82"/>
      <c r="G220" s="325"/>
      <c r="H220" s="38"/>
      <c r="I220" s="38"/>
      <c r="J220" s="435"/>
      <c r="L220" s="445" t="str">
        <f>VLOOKUP(C219,{"29 - Psychiatrie (Erwachsene)","Einrichtungen";"30 - Kinder- und Jugendpsychiatrie","Einrichtungen";"31 - Psychosomatik","Einrichtungen";0,"Leer"},2,0)</f>
        <v>Leer</v>
      </c>
      <c r="M220" s="445" t="str">
        <f>IF(AND('Angaben KH-Standort'!$D$12&gt;0,C220&lt;&gt;""),"JBJ","Leer")</f>
        <v>Leer</v>
      </c>
      <c r="N220" s="445" t="str">
        <f t="shared" si="28"/>
        <v>Leer</v>
      </c>
      <c r="O220" s="445" t="str">
        <f>VLOOKUP($C220,{"29 - Psychiatrie (Erwachsene)","Psychiatrie";"30 - Kinder- und Jugendpsychiatrie","KJPsychiatrie";"31 - Psychosomatik","Psychosomatik";0,"Leer"},2,0)</f>
        <v>Leer</v>
      </c>
      <c r="P220" s="445">
        <f t="shared" si="23"/>
        <v>0</v>
      </c>
      <c r="Q220" s="445">
        <f>VLOOKUP(C220,{"29 - Psychiatrie (Erwachsene)",1;"30 - Kinder- und Jugendpsychiatrie",1;"31 - Psychosomatik",1;"00 - Bitte eine Fachabteilung auswählen",0;0,0},2,0)</f>
        <v>0</v>
      </c>
      <c r="R220" s="445">
        <f t="shared" si="24"/>
        <v>0</v>
      </c>
      <c r="S220" s="424">
        <f t="shared" si="25"/>
        <v>0</v>
      </c>
      <c r="T220" s="424">
        <f t="shared" si="26"/>
        <v>0</v>
      </c>
      <c r="U220" s="424">
        <f t="shared" si="27"/>
        <v>0</v>
      </c>
    </row>
    <row r="221" spans="2:21" ht="15" customHeight="1" x14ac:dyDescent="0.3">
      <c r="B221" s="70" t="str">
        <f t="shared" si="22"/>
        <v>!!!</v>
      </c>
      <c r="C221" s="228"/>
      <c r="D221" s="221"/>
      <c r="E221" s="229"/>
      <c r="F221" s="82"/>
      <c r="G221" s="325"/>
      <c r="H221" s="38"/>
      <c r="I221" s="38"/>
      <c r="J221" s="435"/>
      <c r="L221" s="445" t="str">
        <f>VLOOKUP(C220,{"29 - Psychiatrie (Erwachsene)","Einrichtungen";"30 - Kinder- und Jugendpsychiatrie","Einrichtungen";"31 - Psychosomatik","Einrichtungen";0,"Leer"},2,0)</f>
        <v>Leer</v>
      </c>
      <c r="M221" s="445" t="str">
        <f>IF(AND('Angaben KH-Standort'!$D$12&gt;0,C221&lt;&gt;""),"JBJ","Leer")</f>
        <v>Leer</v>
      </c>
      <c r="N221" s="445" t="str">
        <f t="shared" si="28"/>
        <v>Leer</v>
      </c>
      <c r="O221" s="445" t="str">
        <f>VLOOKUP($C221,{"29 - Psychiatrie (Erwachsene)","Psychiatrie";"30 - Kinder- und Jugendpsychiatrie","KJPsychiatrie";"31 - Psychosomatik","Psychosomatik";0,"Leer"},2,0)</f>
        <v>Leer</v>
      </c>
      <c r="P221" s="445">
        <f t="shared" si="23"/>
        <v>0</v>
      </c>
      <c r="Q221" s="445">
        <f>VLOOKUP(C221,{"29 - Psychiatrie (Erwachsene)",1;"30 - Kinder- und Jugendpsychiatrie",1;"31 - Psychosomatik",1;"00 - Bitte eine Fachabteilung auswählen",0;0,0},2,0)</f>
        <v>0</v>
      </c>
      <c r="R221" s="445">
        <f t="shared" si="24"/>
        <v>0</v>
      </c>
      <c r="S221" s="424">
        <f t="shared" si="25"/>
        <v>0</v>
      </c>
      <c r="T221" s="424">
        <f t="shared" si="26"/>
        <v>0</v>
      </c>
      <c r="U221" s="424">
        <f t="shared" si="27"/>
        <v>0</v>
      </c>
    </row>
    <row r="222" spans="2:21" ht="15" customHeight="1" x14ac:dyDescent="0.3">
      <c r="B222" s="70" t="str">
        <f t="shared" ref="B222:B285" si="29">IF(SUM(Q222:U222)&lt;5,"!!!","")</f>
        <v>!!!</v>
      </c>
      <c r="C222" s="228"/>
      <c r="D222" s="221"/>
      <c r="E222" s="229"/>
      <c r="F222" s="82"/>
      <c r="G222" s="325"/>
      <c r="H222" s="38"/>
      <c r="I222" s="38"/>
      <c r="J222" s="435"/>
      <c r="L222" s="445" t="str">
        <f>VLOOKUP(C221,{"29 - Psychiatrie (Erwachsene)","Einrichtungen";"30 - Kinder- und Jugendpsychiatrie","Einrichtungen";"31 - Psychosomatik","Einrichtungen";0,"Leer"},2,0)</f>
        <v>Leer</v>
      </c>
      <c r="M222" s="445" t="str">
        <f>IF(AND('Angaben KH-Standort'!$D$12&gt;0,C222&lt;&gt;""),"JBJ","Leer")</f>
        <v>Leer</v>
      </c>
      <c r="N222" s="445" t="str">
        <f t="shared" si="28"/>
        <v>Leer</v>
      </c>
      <c r="O222" s="445" t="str">
        <f>VLOOKUP($C222,{"29 - Psychiatrie (Erwachsene)","Psychiatrie";"30 - Kinder- und Jugendpsychiatrie","KJPsychiatrie";"31 - Psychosomatik","Psychosomatik";0,"Leer"},2,0)</f>
        <v>Leer</v>
      </c>
      <c r="P222" s="445">
        <f t="shared" si="23"/>
        <v>0</v>
      </c>
      <c r="Q222" s="445">
        <f>VLOOKUP(C222,{"29 - Psychiatrie (Erwachsene)",1;"30 - Kinder- und Jugendpsychiatrie",1;"31 - Psychosomatik",1;"00 - Bitte eine Fachabteilung auswählen",0;0,0},2,0)</f>
        <v>0</v>
      </c>
      <c r="R222" s="445">
        <f t="shared" si="24"/>
        <v>0</v>
      </c>
      <c r="S222" s="424">
        <f t="shared" si="25"/>
        <v>0</v>
      </c>
      <c r="T222" s="424">
        <f t="shared" si="26"/>
        <v>0</v>
      </c>
      <c r="U222" s="424">
        <f t="shared" si="27"/>
        <v>0</v>
      </c>
    </row>
    <row r="223" spans="2:21" ht="15" customHeight="1" x14ac:dyDescent="0.3">
      <c r="B223" s="70" t="str">
        <f t="shared" si="29"/>
        <v>!!!</v>
      </c>
      <c r="C223" s="228"/>
      <c r="D223" s="221"/>
      <c r="E223" s="229"/>
      <c r="F223" s="82"/>
      <c r="G223" s="325"/>
      <c r="H223" s="38"/>
      <c r="I223" s="38"/>
      <c r="J223" s="435"/>
      <c r="L223" s="445" t="str">
        <f>VLOOKUP(C222,{"29 - Psychiatrie (Erwachsene)","Einrichtungen";"30 - Kinder- und Jugendpsychiatrie","Einrichtungen";"31 - Psychosomatik","Einrichtungen";0,"Leer"},2,0)</f>
        <v>Leer</v>
      </c>
      <c r="M223" s="445" t="str">
        <f>IF(AND('Angaben KH-Standort'!$D$12&gt;0,C223&lt;&gt;""),"JBJ","Leer")</f>
        <v>Leer</v>
      </c>
      <c r="N223" s="445" t="str">
        <f t="shared" si="28"/>
        <v>Leer</v>
      </c>
      <c r="O223" s="445" t="str">
        <f>VLOOKUP($C223,{"29 - Psychiatrie (Erwachsene)","Psychiatrie";"30 - Kinder- und Jugendpsychiatrie","KJPsychiatrie";"31 - Psychosomatik","Psychosomatik";0,"Leer"},2,0)</f>
        <v>Leer</v>
      </c>
      <c r="P223" s="445">
        <f t="shared" si="23"/>
        <v>0</v>
      </c>
      <c r="Q223" s="445">
        <f>VLOOKUP(C223,{"29 - Psychiatrie (Erwachsene)",1;"30 - Kinder- und Jugendpsychiatrie",1;"31 - Psychosomatik",1;"00 - Bitte eine Fachabteilung auswählen",0;0,0},2,0)</f>
        <v>0</v>
      </c>
      <c r="R223" s="445">
        <f t="shared" si="24"/>
        <v>0</v>
      </c>
      <c r="S223" s="424">
        <f t="shared" si="25"/>
        <v>0</v>
      </c>
      <c r="T223" s="424">
        <f t="shared" si="26"/>
        <v>0</v>
      </c>
      <c r="U223" s="424">
        <f t="shared" si="27"/>
        <v>0</v>
      </c>
    </row>
    <row r="224" spans="2:21" ht="15" customHeight="1" x14ac:dyDescent="0.3">
      <c r="B224" s="70" t="str">
        <f t="shared" si="29"/>
        <v>!!!</v>
      </c>
      <c r="C224" s="228"/>
      <c r="D224" s="221"/>
      <c r="E224" s="229"/>
      <c r="F224" s="82"/>
      <c r="G224" s="325"/>
      <c r="H224" s="38"/>
      <c r="I224" s="38"/>
      <c r="J224" s="435"/>
      <c r="L224" s="445" t="str">
        <f>VLOOKUP(C223,{"29 - Psychiatrie (Erwachsene)","Einrichtungen";"30 - Kinder- und Jugendpsychiatrie","Einrichtungen";"31 - Psychosomatik","Einrichtungen";0,"Leer"},2,0)</f>
        <v>Leer</v>
      </c>
      <c r="M224" s="445" t="str">
        <f>IF(AND('Angaben KH-Standort'!$D$12&gt;0,C224&lt;&gt;""),"JBJ","Leer")</f>
        <v>Leer</v>
      </c>
      <c r="N224" s="445" t="str">
        <f t="shared" si="28"/>
        <v>Leer</v>
      </c>
      <c r="O224" s="445" t="str">
        <f>VLOOKUP($C224,{"29 - Psychiatrie (Erwachsene)","Psychiatrie";"30 - Kinder- und Jugendpsychiatrie","KJPsychiatrie";"31 - Psychosomatik","Psychosomatik";0,"Leer"},2,0)</f>
        <v>Leer</v>
      </c>
      <c r="P224" s="445">
        <f t="shared" si="23"/>
        <v>0</v>
      </c>
      <c r="Q224" s="445">
        <f>VLOOKUP(C224,{"29 - Psychiatrie (Erwachsene)",1;"30 - Kinder- und Jugendpsychiatrie",1;"31 - Psychosomatik",1;"00 - Bitte eine Fachabteilung auswählen",0;0,0},2,0)</f>
        <v>0</v>
      </c>
      <c r="R224" s="445">
        <f t="shared" si="24"/>
        <v>0</v>
      </c>
      <c r="S224" s="424">
        <f t="shared" si="25"/>
        <v>0</v>
      </c>
      <c r="T224" s="424">
        <f t="shared" si="26"/>
        <v>0</v>
      </c>
      <c r="U224" s="424">
        <f t="shared" si="27"/>
        <v>0</v>
      </c>
    </row>
    <row r="225" spans="2:21" ht="15" customHeight="1" x14ac:dyDescent="0.3">
      <c r="B225" s="70" t="str">
        <f t="shared" si="29"/>
        <v>!!!</v>
      </c>
      <c r="C225" s="228"/>
      <c r="D225" s="221"/>
      <c r="E225" s="229"/>
      <c r="F225" s="82"/>
      <c r="G225" s="325"/>
      <c r="H225" s="38"/>
      <c r="I225" s="38"/>
      <c r="J225" s="435"/>
      <c r="L225" s="445" t="str">
        <f>VLOOKUP(C224,{"29 - Psychiatrie (Erwachsene)","Einrichtungen";"30 - Kinder- und Jugendpsychiatrie","Einrichtungen";"31 - Psychosomatik","Einrichtungen";0,"Leer"},2,0)</f>
        <v>Leer</v>
      </c>
      <c r="M225" s="445" t="str">
        <f>IF(AND('Angaben KH-Standort'!$D$12&gt;0,C225&lt;&gt;""),"JBJ","Leer")</f>
        <v>Leer</v>
      </c>
      <c r="N225" s="445" t="str">
        <f t="shared" si="28"/>
        <v>Leer</v>
      </c>
      <c r="O225" s="445" t="str">
        <f>VLOOKUP($C225,{"29 - Psychiatrie (Erwachsene)","Psychiatrie";"30 - Kinder- und Jugendpsychiatrie","KJPsychiatrie";"31 - Psychosomatik","Psychosomatik";0,"Leer"},2,0)</f>
        <v>Leer</v>
      </c>
      <c r="P225" s="445">
        <f t="shared" si="23"/>
        <v>0</v>
      </c>
      <c r="Q225" s="445">
        <f>VLOOKUP(C225,{"29 - Psychiatrie (Erwachsene)",1;"30 - Kinder- und Jugendpsychiatrie",1;"31 - Psychosomatik",1;"00 - Bitte eine Fachabteilung auswählen",0;0,0},2,0)</f>
        <v>0</v>
      </c>
      <c r="R225" s="445">
        <f t="shared" si="24"/>
        <v>0</v>
      </c>
      <c r="S225" s="424">
        <f t="shared" si="25"/>
        <v>0</v>
      </c>
      <c r="T225" s="424">
        <f t="shared" si="26"/>
        <v>0</v>
      </c>
      <c r="U225" s="424">
        <f t="shared" si="27"/>
        <v>0</v>
      </c>
    </row>
    <row r="226" spans="2:21" ht="15" customHeight="1" x14ac:dyDescent="0.3">
      <c r="B226" s="70" t="str">
        <f t="shared" si="29"/>
        <v>!!!</v>
      </c>
      <c r="C226" s="228"/>
      <c r="D226" s="221"/>
      <c r="E226" s="229"/>
      <c r="F226" s="82"/>
      <c r="G226" s="325"/>
      <c r="H226" s="38"/>
      <c r="I226" s="38"/>
      <c r="J226" s="435"/>
      <c r="L226" s="445" t="str">
        <f>VLOOKUP(C225,{"29 - Psychiatrie (Erwachsene)","Einrichtungen";"30 - Kinder- und Jugendpsychiatrie","Einrichtungen";"31 - Psychosomatik","Einrichtungen";0,"Leer"},2,0)</f>
        <v>Leer</v>
      </c>
      <c r="M226" s="445" t="str">
        <f>IF(AND('Angaben KH-Standort'!$D$12&gt;0,C226&lt;&gt;""),"JBJ","Leer")</f>
        <v>Leer</v>
      </c>
      <c r="N226" s="445" t="str">
        <f t="shared" si="28"/>
        <v>Leer</v>
      </c>
      <c r="O226" s="445" t="str">
        <f>VLOOKUP($C226,{"29 - Psychiatrie (Erwachsene)","Psychiatrie";"30 - Kinder- und Jugendpsychiatrie","KJPsychiatrie";"31 - Psychosomatik","Psychosomatik";0,"Leer"},2,0)</f>
        <v>Leer</v>
      </c>
      <c r="P226" s="445">
        <f t="shared" si="23"/>
        <v>0</v>
      </c>
      <c r="Q226" s="445">
        <f>VLOOKUP(C226,{"29 - Psychiatrie (Erwachsene)",1;"30 - Kinder- und Jugendpsychiatrie",1;"31 - Psychosomatik",1;"00 - Bitte eine Fachabteilung auswählen",0;0,0},2,0)</f>
        <v>0</v>
      </c>
      <c r="R226" s="445">
        <f t="shared" si="24"/>
        <v>0</v>
      </c>
      <c r="S226" s="424">
        <f t="shared" si="25"/>
        <v>0</v>
      </c>
      <c r="T226" s="424">
        <f t="shared" si="26"/>
        <v>0</v>
      </c>
      <c r="U226" s="424">
        <f t="shared" si="27"/>
        <v>0</v>
      </c>
    </row>
    <row r="227" spans="2:21" ht="15" customHeight="1" x14ac:dyDescent="0.3">
      <c r="B227" s="70" t="str">
        <f t="shared" si="29"/>
        <v>!!!</v>
      </c>
      <c r="C227" s="228"/>
      <c r="D227" s="221"/>
      <c r="E227" s="229"/>
      <c r="F227" s="82"/>
      <c r="G227" s="325"/>
      <c r="H227" s="38"/>
      <c r="I227" s="38"/>
      <c r="J227" s="435"/>
      <c r="L227" s="445" t="str">
        <f>VLOOKUP(C226,{"29 - Psychiatrie (Erwachsene)","Einrichtungen";"30 - Kinder- und Jugendpsychiatrie","Einrichtungen";"31 - Psychosomatik","Einrichtungen";0,"Leer"},2,0)</f>
        <v>Leer</v>
      </c>
      <c r="M227" s="445" t="str">
        <f>IF(AND('Angaben KH-Standort'!$D$12&gt;0,C227&lt;&gt;""),"JBJ","Leer")</f>
        <v>Leer</v>
      </c>
      <c r="N227" s="445" t="str">
        <f t="shared" si="28"/>
        <v>Leer</v>
      </c>
      <c r="O227" s="445" t="str">
        <f>VLOOKUP($C227,{"29 - Psychiatrie (Erwachsene)","Psychiatrie";"30 - Kinder- und Jugendpsychiatrie","KJPsychiatrie";"31 - Psychosomatik","Psychosomatik";0,"Leer"},2,0)</f>
        <v>Leer</v>
      </c>
      <c r="P227" s="445">
        <f t="shared" si="23"/>
        <v>0</v>
      </c>
      <c r="Q227" s="445">
        <f>VLOOKUP(C227,{"29 - Psychiatrie (Erwachsene)",1;"30 - Kinder- und Jugendpsychiatrie",1;"31 - Psychosomatik",1;"00 - Bitte eine Fachabteilung auswählen",0;0,0},2,0)</f>
        <v>0</v>
      </c>
      <c r="R227" s="445">
        <f t="shared" si="24"/>
        <v>0</v>
      </c>
      <c r="S227" s="424">
        <f t="shared" si="25"/>
        <v>0</v>
      </c>
      <c r="T227" s="424">
        <f t="shared" si="26"/>
        <v>0</v>
      </c>
      <c r="U227" s="424">
        <f t="shared" si="27"/>
        <v>0</v>
      </c>
    </row>
    <row r="228" spans="2:21" ht="15" customHeight="1" x14ac:dyDescent="0.3">
      <c r="B228" s="70" t="str">
        <f t="shared" si="29"/>
        <v>!!!</v>
      </c>
      <c r="C228" s="228"/>
      <c r="D228" s="221"/>
      <c r="E228" s="229"/>
      <c r="F228" s="82"/>
      <c r="G228" s="325"/>
      <c r="H228" s="38"/>
      <c r="I228" s="38"/>
      <c r="J228" s="435"/>
      <c r="L228" s="445" t="str">
        <f>VLOOKUP(C227,{"29 - Psychiatrie (Erwachsene)","Einrichtungen";"30 - Kinder- und Jugendpsychiatrie","Einrichtungen";"31 - Psychosomatik","Einrichtungen";0,"Leer"},2,0)</f>
        <v>Leer</v>
      </c>
      <c r="M228" s="445" t="str">
        <f>IF(AND('Angaben KH-Standort'!$D$12&gt;0,C228&lt;&gt;""),"JBJ","Leer")</f>
        <v>Leer</v>
      </c>
      <c r="N228" s="445" t="str">
        <f t="shared" si="28"/>
        <v>Leer</v>
      </c>
      <c r="O228" s="445" t="str">
        <f>VLOOKUP($C228,{"29 - Psychiatrie (Erwachsene)","Psychiatrie";"30 - Kinder- und Jugendpsychiatrie","KJPsychiatrie";"31 - Psychosomatik","Psychosomatik";0,"Leer"},2,0)</f>
        <v>Leer</v>
      </c>
      <c r="P228" s="445">
        <f t="shared" si="23"/>
        <v>0</v>
      </c>
      <c r="Q228" s="445">
        <f>VLOOKUP(C228,{"29 - Psychiatrie (Erwachsene)",1;"30 - Kinder- und Jugendpsychiatrie",1;"31 - Psychosomatik",1;"00 - Bitte eine Fachabteilung auswählen",0;0,0},2,0)</f>
        <v>0</v>
      </c>
      <c r="R228" s="445">
        <f t="shared" si="24"/>
        <v>0</v>
      </c>
      <c r="S228" s="424">
        <f t="shared" si="25"/>
        <v>0</v>
      </c>
      <c r="T228" s="424">
        <f t="shared" si="26"/>
        <v>0</v>
      </c>
      <c r="U228" s="424">
        <f t="shared" si="27"/>
        <v>0</v>
      </c>
    </row>
    <row r="229" spans="2:21" ht="15" customHeight="1" x14ac:dyDescent="0.3">
      <c r="B229" s="70" t="str">
        <f t="shared" si="29"/>
        <v>!!!</v>
      </c>
      <c r="C229" s="228"/>
      <c r="D229" s="221"/>
      <c r="E229" s="229"/>
      <c r="F229" s="82"/>
      <c r="G229" s="325"/>
      <c r="H229" s="38"/>
      <c r="I229" s="38"/>
      <c r="J229" s="435"/>
      <c r="L229" s="445" t="str">
        <f>VLOOKUP(C228,{"29 - Psychiatrie (Erwachsene)","Einrichtungen";"30 - Kinder- und Jugendpsychiatrie","Einrichtungen";"31 - Psychosomatik","Einrichtungen";0,"Leer"},2,0)</f>
        <v>Leer</v>
      </c>
      <c r="M229" s="445" t="str">
        <f>IF(AND('Angaben KH-Standort'!$D$12&gt;0,C229&lt;&gt;""),"JBJ","Leer")</f>
        <v>Leer</v>
      </c>
      <c r="N229" s="445" t="str">
        <f t="shared" si="28"/>
        <v>Leer</v>
      </c>
      <c r="O229" s="445" t="str">
        <f>VLOOKUP($C229,{"29 - Psychiatrie (Erwachsene)","Psychiatrie";"30 - Kinder- und Jugendpsychiatrie","KJPsychiatrie";"31 - Psychosomatik","Psychosomatik";0,"Leer"},2,0)</f>
        <v>Leer</v>
      </c>
      <c r="P229" s="445">
        <f t="shared" si="23"/>
        <v>0</v>
      </c>
      <c r="Q229" s="445">
        <f>VLOOKUP(C229,{"29 - Psychiatrie (Erwachsene)",1;"30 - Kinder- und Jugendpsychiatrie",1;"31 - Psychosomatik",1;"00 - Bitte eine Fachabteilung auswählen",0;0,0},2,0)</f>
        <v>0</v>
      </c>
      <c r="R229" s="445">
        <f t="shared" si="24"/>
        <v>0</v>
      </c>
      <c r="S229" s="424">
        <f t="shared" si="25"/>
        <v>0</v>
      </c>
      <c r="T229" s="424">
        <f t="shared" si="26"/>
        <v>0</v>
      </c>
      <c r="U229" s="424">
        <f t="shared" si="27"/>
        <v>0</v>
      </c>
    </row>
    <row r="230" spans="2:21" ht="15" customHeight="1" x14ac:dyDescent="0.3">
      <c r="B230" s="70" t="str">
        <f t="shared" si="29"/>
        <v>!!!</v>
      </c>
      <c r="C230" s="228"/>
      <c r="D230" s="221"/>
      <c r="E230" s="229"/>
      <c r="F230" s="82"/>
      <c r="G230" s="325"/>
      <c r="H230" s="38"/>
      <c r="I230" s="38"/>
      <c r="J230" s="435"/>
      <c r="L230" s="445" t="str">
        <f>VLOOKUP(C229,{"29 - Psychiatrie (Erwachsene)","Einrichtungen";"30 - Kinder- und Jugendpsychiatrie","Einrichtungen";"31 - Psychosomatik","Einrichtungen";0,"Leer"},2,0)</f>
        <v>Leer</v>
      </c>
      <c r="M230" s="445" t="str">
        <f>IF(AND('Angaben KH-Standort'!$D$12&gt;0,C230&lt;&gt;""),"JBJ","Leer")</f>
        <v>Leer</v>
      </c>
      <c r="N230" s="445" t="str">
        <f t="shared" si="28"/>
        <v>Leer</v>
      </c>
      <c r="O230" s="445" t="str">
        <f>VLOOKUP($C230,{"29 - Psychiatrie (Erwachsene)","Psychiatrie";"30 - Kinder- und Jugendpsychiatrie","KJPsychiatrie";"31 - Psychosomatik","Psychosomatik";0,"Leer"},2,0)</f>
        <v>Leer</v>
      </c>
      <c r="P230" s="445">
        <f t="shared" si="23"/>
        <v>0</v>
      </c>
      <c r="Q230" s="445">
        <f>VLOOKUP(C230,{"29 - Psychiatrie (Erwachsene)",1;"30 - Kinder- und Jugendpsychiatrie",1;"31 - Psychosomatik",1;"00 - Bitte eine Fachabteilung auswählen",0;0,0},2,0)</f>
        <v>0</v>
      </c>
      <c r="R230" s="445">
        <f t="shared" si="24"/>
        <v>0</v>
      </c>
      <c r="S230" s="424">
        <f t="shared" si="25"/>
        <v>0</v>
      </c>
      <c r="T230" s="424">
        <f t="shared" si="26"/>
        <v>0</v>
      </c>
      <c r="U230" s="424">
        <f t="shared" si="27"/>
        <v>0</v>
      </c>
    </row>
    <row r="231" spans="2:21" ht="15" customHeight="1" x14ac:dyDescent="0.3">
      <c r="B231" s="70" t="str">
        <f t="shared" si="29"/>
        <v>!!!</v>
      </c>
      <c r="C231" s="228"/>
      <c r="D231" s="221"/>
      <c r="E231" s="229"/>
      <c r="F231" s="82"/>
      <c r="G231" s="325"/>
      <c r="H231" s="38"/>
      <c r="I231" s="38"/>
      <c r="J231" s="435"/>
      <c r="L231" s="445" t="str">
        <f>VLOOKUP(C230,{"29 - Psychiatrie (Erwachsene)","Einrichtungen";"30 - Kinder- und Jugendpsychiatrie","Einrichtungen";"31 - Psychosomatik","Einrichtungen";0,"Leer"},2,0)</f>
        <v>Leer</v>
      </c>
      <c r="M231" s="445" t="str">
        <f>IF(AND('Angaben KH-Standort'!$D$12&gt;0,C231&lt;&gt;""),"JBJ","Leer")</f>
        <v>Leer</v>
      </c>
      <c r="N231" s="445" t="str">
        <f t="shared" si="28"/>
        <v>Leer</v>
      </c>
      <c r="O231" s="445" t="str">
        <f>VLOOKUP($C231,{"29 - Psychiatrie (Erwachsene)","Psychiatrie";"30 - Kinder- und Jugendpsychiatrie","KJPsychiatrie";"31 - Psychosomatik","Psychosomatik";0,"Leer"},2,0)</f>
        <v>Leer</v>
      </c>
      <c r="P231" s="445">
        <f t="shared" si="23"/>
        <v>0</v>
      </c>
      <c r="Q231" s="445">
        <f>VLOOKUP(C231,{"29 - Psychiatrie (Erwachsene)",1;"30 - Kinder- und Jugendpsychiatrie",1;"31 - Psychosomatik",1;"00 - Bitte eine Fachabteilung auswählen",0;0,0},2,0)</f>
        <v>0</v>
      </c>
      <c r="R231" s="445">
        <f t="shared" si="24"/>
        <v>0</v>
      </c>
      <c r="S231" s="424">
        <f t="shared" si="25"/>
        <v>0</v>
      </c>
      <c r="T231" s="424">
        <f t="shared" si="26"/>
        <v>0</v>
      </c>
      <c r="U231" s="424">
        <f t="shared" si="27"/>
        <v>0</v>
      </c>
    </row>
    <row r="232" spans="2:21" ht="15" customHeight="1" x14ac:dyDescent="0.3">
      <c r="B232" s="70" t="str">
        <f t="shared" si="29"/>
        <v>!!!</v>
      </c>
      <c r="C232" s="228"/>
      <c r="D232" s="221"/>
      <c r="E232" s="229"/>
      <c r="F232" s="82"/>
      <c r="G232" s="325"/>
      <c r="H232" s="38"/>
      <c r="I232" s="38"/>
      <c r="J232" s="435"/>
      <c r="L232" s="445" t="str">
        <f>VLOOKUP(C231,{"29 - Psychiatrie (Erwachsene)","Einrichtungen";"30 - Kinder- und Jugendpsychiatrie","Einrichtungen";"31 - Psychosomatik","Einrichtungen";0,"Leer"},2,0)</f>
        <v>Leer</v>
      </c>
      <c r="M232" s="445" t="str">
        <f>IF(AND('Angaben KH-Standort'!$D$12&gt;0,C232&lt;&gt;""),"JBJ","Leer")</f>
        <v>Leer</v>
      </c>
      <c r="N232" s="445" t="str">
        <f t="shared" si="28"/>
        <v>Leer</v>
      </c>
      <c r="O232" s="445" t="str">
        <f>VLOOKUP($C232,{"29 - Psychiatrie (Erwachsene)","Psychiatrie";"30 - Kinder- und Jugendpsychiatrie","KJPsychiatrie";"31 - Psychosomatik","Psychosomatik";0,"Leer"},2,0)</f>
        <v>Leer</v>
      </c>
      <c r="P232" s="445">
        <f t="shared" si="23"/>
        <v>0</v>
      </c>
      <c r="Q232" s="445">
        <f>VLOOKUP(C232,{"29 - Psychiatrie (Erwachsene)",1;"30 - Kinder- und Jugendpsychiatrie",1;"31 - Psychosomatik",1;"00 - Bitte eine Fachabteilung auswählen",0;0,0},2,0)</f>
        <v>0</v>
      </c>
      <c r="R232" s="445">
        <f t="shared" si="24"/>
        <v>0</v>
      </c>
      <c r="S232" s="424">
        <f t="shared" si="25"/>
        <v>0</v>
      </c>
      <c r="T232" s="424">
        <f t="shared" si="26"/>
        <v>0</v>
      </c>
      <c r="U232" s="424">
        <f t="shared" si="27"/>
        <v>0</v>
      </c>
    </row>
    <row r="233" spans="2:21" ht="15" customHeight="1" x14ac:dyDescent="0.3">
      <c r="B233" s="70" t="str">
        <f t="shared" si="29"/>
        <v>!!!</v>
      </c>
      <c r="C233" s="228"/>
      <c r="D233" s="221"/>
      <c r="E233" s="229"/>
      <c r="F233" s="82"/>
      <c r="G233" s="325"/>
      <c r="H233" s="38"/>
      <c r="I233" s="38"/>
      <c r="J233" s="435"/>
      <c r="L233" s="445" t="str">
        <f>VLOOKUP(C232,{"29 - Psychiatrie (Erwachsene)","Einrichtungen";"30 - Kinder- und Jugendpsychiatrie","Einrichtungen";"31 - Psychosomatik","Einrichtungen";0,"Leer"},2,0)</f>
        <v>Leer</v>
      </c>
      <c r="M233" s="445" t="str">
        <f>IF(AND('Angaben KH-Standort'!$D$12&gt;0,C233&lt;&gt;""),"JBJ","Leer")</f>
        <v>Leer</v>
      </c>
      <c r="N233" s="445" t="str">
        <f t="shared" si="28"/>
        <v>Leer</v>
      </c>
      <c r="O233" s="445" t="str">
        <f>VLOOKUP($C233,{"29 - Psychiatrie (Erwachsene)","Psychiatrie";"30 - Kinder- und Jugendpsychiatrie","KJPsychiatrie";"31 - Psychosomatik","Psychosomatik";0,"Leer"},2,0)</f>
        <v>Leer</v>
      </c>
      <c r="P233" s="445">
        <f t="shared" si="23"/>
        <v>0</v>
      </c>
      <c r="Q233" s="445">
        <f>VLOOKUP(C233,{"29 - Psychiatrie (Erwachsene)",1;"30 - Kinder- und Jugendpsychiatrie",1;"31 - Psychosomatik",1;"00 - Bitte eine Fachabteilung auswählen",0;0,0},2,0)</f>
        <v>0</v>
      </c>
      <c r="R233" s="445">
        <f t="shared" si="24"/>
        <v>0</v>
      </c>
      <c r="S233" s="424">
        <f t="shared" si="25"/>
        <v>0</v>
      </c>
      <c r="T233" s="424">
        <f t="shared" si="26"/>
        <v>0</v>
      </c>
      <c r="U233" s="424">
        <f t="shared" si="27"/>
        <v>0</v>
      </c>
    </row>
    <row r="234" spans="2:21" ht="15" customHeight="1" x14ac:dyDescent="0.3">
      <c r="B234" s="70" t="str">
        <f t="shared" si="29"/>
        <v>!!!</v>
      </c>
      <c r="C234" s="228"/>
      <c r="D234" s="221"/>
      <c r="E234" s="229"/>
      <c r="F234" s="82"/>
      <c r="G234" s="325"/>
      <c r="H234" s="38"/>
      <c r="I234" s="38"/>
      <c r="J234" s="435"/>
      <c r="L234" s="445" t="str">
        <f>VLOOKUP(C233,{"29 - Psychiatrie (Erwachsene)","Einrichtungen";"30 - Kinder- und Jugendpsychiatrie","Einrichtungen";"31 - Psychosomatik","Einrichtungen";0,"Leer"},2,0)</f>
        <v>Leer</v>
      </c>
      <c r="M234" s="445" t="str">
        <f>IF(AND('Angaben KH-Standort'!$D$12&gt;0,C234&lt;&gt;""),"JBJ","Leer")</f>
        <v>Leer</v>
      </c>
      <c r="N234" s="445" t="str">
        <f t="shared" si="28"/>
        <v>Leer</v>
      </c>
      <c r="O234" s="445" t="str">
        <f>VLOOKUP($C234,{"29 - Psychiatrie (Erwachsene)","Psychiatrie";"30 - Kinder- und Jugendpsychiatrie","KJPsychiatrie";"31 - Psychosomatik","Psychosomatik";0,"Leer"},2,0)</f>
        <v>Leer</v>
      </c>
      <c r="P234" s="445">
        <f t="shared" si="23"/>
        <v>0</v>
      </c>
      <c r="Q234" s="445">
        <f>VLOOKUP(C234,{"29 - Psychiatrie (Erwachsene)",1;"30 - Kinder- und Jugendpsychiatrie",1;"31 - Psychosomatik",1;"00 - Bitte eine Fachabteilung auswählen",0;0,0},2,0)</f>
        <v>0</v>
      </c>
      <c r="R234" s="445">
        <f t="shared" si="24"/>
        <v>0</v>
      </c>
      <c r="S234" s="424">
        <f t="shared" si="25"/>
        <v>0</v>
      </c>
      <c r="T234" s="424">
        <f t="shared" si="26"/>
        <v>0</v>
      </c>
      <c r="U234" s="424">
        <f t="shared" si="27"/>
        <v>0</v>
      </c>
    </row>
    <row r="235" spans="2:21" ht="15" customHeight="1" x14ac:dyDescent="0.3">
      <c r="B235" s="70" t="str">
        <f t="shared" si="29"/>
        <v>!!!</v>
      </c>
      <c r="C235" s="228"/>
      <c r="D235" s="221"/>
      <c r="E235" s="229"/>
      <c r="F235" s="82"/>
      <c r="G235" s="325"/>
      <c r="H235" s="38"/>
      <c r="I235" s="38"/>
      <c r="J235" s="435"/>
      <c r="L235" s="445" t="str">
        <f>VLOOKUP(C234,{"29 - Psychiatrie (Erwachsene)","Einrichtungen";"30 - Kinder- und Jugendpsychiatrie","Einrichtungen";"31 - Psychosomatik","Einrichtungen";0,"Leer"},2,0)</f>
        <v>Leer</v>
      </c>
      <c r="M235" s="445" t="str">
        <f>IF(AND('Angaben KH-Standort'!$D$12&gt;0,C235&lt;&gt;""),"JBJ","Leer")</f>
        <v>Leer</v>
      </c>
      <c r="N235" s="445" t="str">
        <f t="shared" si="28"/>
        <v>Leer</v>
      </c>
      <c r="O235" s="445" t="str">
        <f>VLOOKUP($C235,{"29 - Psychiatrie (Erwachsene)","Psychiatrie";"30 - Kinder- und Jugendpsychiatrie","KJPsychiatrie";"31 - Psychosomatik","Psychosomatik";0,"Leer"},2,0)</f>
        <v>Leer</v>
      </c>
      <c r="P235" s="445">
        <f t="shared" si="23"/>
        <v>0</v>
      </c>
      <c r="Q235" s="445">
        <f>VLOOKUP(C235,{"29 - Psychiatrie (Erwachsene)",1;"30 - Kinder- und Jugendpsychiatrie",1;"31 - Psychosomatik",1;"00 - Bitte eine Fachabteilung auswählen",0;0,0},2,0)</f>
        <v>0</v>
      </c>
      <c r="R235" s="445">
        <f t="shared" si="24"/>
        <v>0</v>
      </c>
      <c r="S235" s="424">
        <f t="shared" si="25"/>
        <v>0</v>
      </c>
      <c r="T235" s="424">
        <f t="shared" si="26"/>
        <v>0</v>
      </c>
      <c r="U235" s="424">
        <f t="shared" si="27"/>
        <v>0</v>
      </c>
    </row>
    <row r="236" spans="2:21" ht="15" customHeight="1" x14ac:dyDescent="0.3">
      <c r="B236" s="70" t="str">
        <f t="shared" si="29"/>
        <v>!!!</v>
      </c>
      <c r="C236" s="228"/>
      <c r="D236" s="221"/>
      <c r="E236" s="229"/>
      <c r="F236" s="82"/>
      <c r="G236" s="325"/>
      <c r="H236" s="38"/>
      <c r="I236" s="38"/>
      <c r="J236" s="435"/>
      <c r="L236" s="445" t="str">
        <f>VLOOKUP(C235,{"29 - Psychiatrie (Erwachsene)","Einrichtungen";"30 - Kinder- und Jugendpsychiatrie","Einrichtungen";"31 - Psychosomatik","Einrichtungen";0,"Leer"},2,0)</f>
        <v>Leer</v>
      </c>
      <c r="M236" s="445" t="str">
        <f>IF(AND('Angaben KH-Standort'!$D$12&gt;0,C236&lt;&gt;""),"JBJ","Leer")</f>
        <v>Leer</v>
      </c>
      <c r="N236" s="445" t="str">
        <f t="shared" si="28"/>
        <v>Leer</v>
      </c>
      <c r="O236" s="445" t="str">
        <f>VLOOKUP($C236,{"29 - Psychiatrie (Erwachsene)","Psychiatrie";"30 - Kinder- und Jugendpsychiatrie","KJPsychiatrie";"31 - Psychosomatik","Psychosomatik";0,"Leer"},2,0)</f>
        <v>Leer</v>
      </c>
      <c r="P236" s="445">
        <f t="shared" si="23"/>
        <v>0</v>
      </c>
      <c r="Q236" s="445">
        <f>VLOOKUP(C236,{"29 - Psychiatrie (Erwachsene)",1;"30 - Kinder- und Jugendpsychiatrie",1;"31 - Psychosomatik",1;"00 - Bitte eine Fachabteilung auswählen",0;0,0},2,0)</f>
        <v>0</v>
      </c>
      <c r="R236" s="445">
        <f t="shared" si="24"/>
        <v>0</v>
      </c>
      <c r="S236" s="424">
        <f t="shared" si="25"/>
        <v>0</v>
      </c>
      <c r="T236" s="424">
        <f t="shared" si="26"/>
        <v>0</v>
      </c>
      <c r="U236" s="424">
        <f t="shared" si="27"/>
        <v>0</v>
      </c>
    </row>
    <row r="237" spans="2:21" ht="15" customHeight="1" x14ac:dyDescent="0.3">
      <c r="B237" s="70" t="str">
        <f t="shared" si="29"/>
        <v>!!!</v>
      </c>
      <c r="C237" s="228"/>
      <c r="D237" s="221"/>
      <c r="E237" s="229"/>
      <c r="F237" s="82"/>
      <c r="G237" s="325"/>
      <c r="H237" s="38"/>
      <c r="I237" s="38"/>
      <c r="J237" s="435"/>
      <c r="L237" s="445" t="str">
        <f>VLOOKUP(C236,{"29 - Psychiatrie (Erwachsene)","Einrichtungen";"30 - Kinder- und Jugendpsychiatrie","Einrichtungen";"31 - Psychosomatik","Einrichtungen";0,"Leer"},2,0)</f>
        <v>Leer</v>
      </c>
      <c r="M237" s="445" t="str">
        <f>IF(AND('Angaben KH-Standort'!$D$12&gt;0,C237&lt;&gt;""),"JBJ","Leer")</f>
        <v>Leer</v>
      </c>
      <c r="N237" s="445" t="str">
        <f t="shared" si="28"/>
        <v>Leer</v>
      </c>
      <c r="O237" s="445" t="str">
        <f>VLOOKUP($C237,{"29 - Psychiatrie (Erwachsene)","Psychiatrie";"30 - Kinder- und Jugendpsychiatrie","KJPsychiatrie";"31 - Psychosomatik","Psychosomatik";0,"Leer"},2,0)</f>
        <v>Leer</v>
      </c>
      <c r="P237" s="445">
        <f t="shared" si="23"/>
        <v>0</v>
      </c>
      <c r="Q237" s="445">
        <f>VLOOKUP(C237,{"29 - Psychiatrie (Erwachsene)",1;"30 - Kinder- und Jugendpsychiatrie",1;"31 - Psychosomatik",1;"00 - Bitte eine Fachabteilung auswählen",0;0,0},2,0)</f>
        <v>0</v>
      </c>
      <c r="R237" s="445">
        <f t="shared" si="24"/>
        <v>0</v>
      </c>
      <c r="S237" s="424">
        <f t="shared" si="25"/>
        <v>0</v>
      </c>
      <c r="T237" s="424">
        <f t="shared" si="26"/>
        <v>0</v>
      </c>
      <c r="U237" s="424">
        <f t="shared" si="27"/>
        <v>0</v>
      </c>
    </row>
    <row r="238" spans="2:21" ht="15" customHeight="1" x14ac:dyDescent="0.3">
      <c r="B238" s="70" t="str">
        <f t="shared" si="29"/>
        <v>!!!</v>
      </c>
      <c r="C238" s="228"/>
      <c r="D238" s="221"/>
      <c r="E238" s="229"/>
      <c r="F238" s="82"/>
      <c r="G238" s="325"/>
      <c r="H238" s="38"/>
      <c r="I238" s="38"/>
      <c r="J238" s="435"/>
      <c r="L238" s="445" t="str">
        <f>VLOOKUP(C237,{"29 - Psychiatrie (Erwachsene)","Einrichtungen";"30 - Kinder- und Jugendpsychiatrie","Einrichtungen";"31 - Psychosomatik","Einrichtungen";0,"Leer"},2,0)</f>
        <v>Leer</v>
      </c>
      <c r="M238" s="445" t="str">
        <f>IF(AND('Angaben KH-Standort'!$D$12&gt;0,C238&lt;&gt;""),"JBJ","Leer")</f>
        <v>Leer</v>
      </c>
      <c r="N238" s="445" t="str">
        <f t="shared" si="28"/>
        <v>Leer</v>
      </c>
      <c r="O238" s="445" t="str">
        <f>VLOOKUP($C238,{"29 - Psychiatrie (Erwachsene)","Psychiatrie";"30 - Kinder- und Jugendpsychiatrie","KJPsychiatrie";"31 - Psychosomatik","Psychosomatik";0,"Leer"},2,0)</f>
        <v>Leer</v>
      </c>
      <c r="P238" s="445">
        <f t="shared" si="23"/>
        <v>0</v>
      </c>
      <c r="Q238" s="445">
        <f>VLOOKUP(C238,{"29 - Psychiatrie (Erwachsene)",1;"30 - Kinder- und Jugendpsychiatrie",1;"31 - Psychosomatik",1;"00 - Bitte eine Fachabteilung auswählen",0;0,0},2,0)</f>
        <v>0</v>
      </c>
      <c r="R238" s="445">
        <f t="shared" si="24"/>
        <v>0</v>
      </c>
      <c r="S238" s="424">
        <f t="shared" si="25"/>
        <v>0</v>
      </c>
      <c r="T238" s="424">
        <f t="shared" si="26"/>
        <v>0</v>
      </c>
      <c r="U238" s="424">
        <f t="shared" si="27"/>
        <v>0</v>
      </c>
    </row>
    <row r="239" spans="2:21" ht="15" customHeight="1" x14ac:dyDescent="0.3">
      <c r="B239" s="70" t="str">
        <f t="shared" si="29"/>
        <v>!!!</v>
      </c>
      <c r="C239" s="228"/>
      <c r="D239" s="221"/>
      <c r="E239" s="229"/>
      <c r="F239" s="82"/>
      <c r="G239" s="325"/>
      <c r="H239" s="38"/>
      <c r="I239" s="38"/>
      <c r="J239" s="435"/>
      <c r="L239" s="445" t="str">
        <f>VLOOKUP(C238,{"29 - Psychiatrie (Erwachsene)","Einrichtungen";"30 - Kinder- und Jugendpsychiatrie","Einrichtungen";"31 - Psychosomatik","Einrichtungen";0,"Leer"},2,0)</f>
        <v>Leer</v>
      </c>
      <c r="M239" s="445" t="str">
        <f>IF(AND('Angaben KH-Standort'!$D$12&gt;0,C239&lt;&gt;""),"JBJ","Leer")</f>
        <v>Leer</v>
      </c>
      <c r="N239" s="445" t="str">
        <f t="shared" si="28"/>
        <v>Leer</v>
      </c>
      <c r="O239" s="445" t="str">
        <f>VLOOKUP($C239,{"29 - Psychiatrie (Erwachsene)","Psychiatrie";"30 - Kinder- und Jugendpsychiatrie","KJPsychiatrie";"31 - Psychosomatik","Psychosomatik";0,"Leer"},2,0)</f>
        <v>Leer</v>
      </c>
      <c r="P239" s="445">
        <f t="shared" si="23"/>
        <v>0</v>
      </c>
      <c r="Q239" s="445">
        <f>VLOOKUP(C239,{"29 - Psychiatrie (Erwachsene)",1;"30 - Kinder- und Jugendpsychiatrie",1;"31 - Psychosomatik",1;"00 - Bitte eine Fachabteilung auswählen",0;0,0},2,0)</f>
        <v>0</v>
      </c>
      <c r="R239" s="445">
        <f t="shared" si="24"/>
        <v>0</v>
      </c>
      <c r="S239" s="424">
        <f t="shared" si="25"/>
        <v>0</v>
      </c>
      <c r="T239" s="424">
        <f t="shared" si="26"/>
        <v>0</v>
      </c>
      <c r="U239" s="424">
        <f t="shared" si="27"/>
        <v>0</v>
      </c>
    </row>
    <row r="240" spans="2:21" ht="15" customHeight="1" x14ac:dyDescent="0.3">
      <c r="B240" s="70" t="str">
        <f t="shared" si="29"/>
        <v>!!!</v>
      </c>
      <c r="C240" s="228"/>
      <c r="D240" s="221"/>
      <c r="E240" s="229"/>
      <c r="F240" s="82"/>
      <c r="G240" s="325"/>
      <c r="H240" s="38"/>
      <c r="I240" s="38"/>
      <c r="J240" s="435"/>
      <c r="L240" s="445" t="str">
        <f>VLOOKUP(C239,{"29 - Psychiatrie (Erwachsene)","Einrichtungen";"30 - Kinder- und Jugendpsychiatrie","Einrichtungen";"31 - Psychosomatik","Einrichtungen";0,"Leer"},2,0)</f>
        <v>Leer</v>
      </c>
      <c r="M240" s="445" t="str">
        <f>IF(AND('Angaben KH-Standort'!$D$12&gt;0,C240&lt;&gt;""),"JBJ","Leer")</f>
        <v>Leer</v>
      </c>
      <c r="N240" s="445" t="str">
        <f t="shared" si="28"/>
        <v>Leer</v>
      </c>
      <c r="O240" s="445" t="str">
        <f>VLOOKUP($C240,{"29 - Psychiatrie (Erwachsene)","Psychiatrie";"30 - Kinder- und Jugendpsychiatrie","KJPsychiatrie";"31 - Psychosomatik","Psychosomatik";0,"Leer"},2,0)</f>
        <v>Leer</v>
      </c>
      <c r="P240" s="445">
        <f t="shared" si="23"/>
        <v>0</v>
      </c>
      <c r="Q240" s="445">
        <f>VLOOKUP(C240,{"29 - Psychiatrie (Erwachsene)",1;"30 - Kinder- und Jugendpsychiatrie",1;"31 - Psychosomatik",1;"00 - Bitte eine Fachabteilung auswählen",0;0,0},2,0)</f>
        <v>0</v>
      </c>
      <c r="R240" s="445">
        <f t="shared" si="24"/>
        <v>0</v>
      </c>
      <c r="S240" s="424">
        <f t="shared" si="25"/>
        <v>0</v>
      </c>
      <c r="T240" s="424">
        <f t="shared" si="26"/>
        <v>0</v>
      </c>
      <c r="U240" s="424">
        <f t="shared" si="27"/>
        <v>0</v>
      </c>
    </row>
    <row r="241" spans="2:21" ht="15" customHeight="1" x14ac:dyDescent="0.3">
      <c r="B241" s="70" t="str">
        <f t="shared" si="29"/>
        <v>!!!</v>
      </c>
      <c r="C241" s="228"/>
      <c r="D241" s="221"/>
      <c r="E241" s="229"/>
      <c r="F241" s="82"/>
      <c r="G241" s="325"/>
      <c r="H241" s="38"/>
      <c r="I241" s="38"/>
      <c r="J241" s="435"/>
      <c r="L241" s="445" t="str">
        <f>VLOOKUP(C240,{"29 - Psychiatrie (Erwachsene)","Einrichtungen";"30 - Kinder- und Jugendpsychiatrie","Einrichtungen";"31 - Psychosomatik","Einrichtungen";0,"Leer"},2,0)</f>
        <v>Leer</v>
      </c>
      <c r="M241" s="445" t="str">
        <f>IF(AND('Angaben KH-Standort'!$D$12&gt;0,C241&lt;&gt;""),"JBJ","Leer")</f>
        <v>Leer</v>
      </c>
      <c r="N241" s="445" t="str">
        <f t="shared" si="28"/>
        <v>Leer</v>
      </c>
      <c r="O241" s="445" t="str">
        <f>VLOOKUP($C241,{"29 - Psychiatrie (Erwachsene)","Psychiatrie";"30 - Kinder- und Jugendpsychiatrie","KJPsychiatrie";"31 - Psychosomatik","Psychosomatik";0,"Leer"},2,0)</f>
        <v>Leer</v>
      </c>
      <c r="P241" s="445">
        <f t="shared" si="23"/>
        <v>0</v>
      </c>
      <c r="Q241" s="445">
        <f>VLOOKUP(C241,{"29 - Psychiatrie (Erwachsene)",1;"30 - Kinder- und Jugendpsychiatrie",1;"31 - Psychosomatik",1;"00 - Bitte eine Fachabteilung auswählen",0;0,0},2,0)</f>
        <v>0</v>
      </c>
      <c r="R241" s="445">
        <f t="shared" si="24"/>
        <v>0</v>
      </c>
      <c r="S241" s="424">
        <f t="shared" si="25"/>
        <v>0</v>
      </c>
      <c r="T241" s="424">
        <f t="shared" si="26"/>
        <v>0</v>
      </c>
      <c r="U241" s="424">
        <f t="shared" si="27"/>
        <v>0</v>
      </c>
    </row>
    <row r="242" spans="2:21" ht="15" customHeight="1" x14ac:dyDescent="0.3">
      <c r="B242" s="70" t="str">
        <f t="shared" si="29"/>
        <v>!!!</v>
      </c>
      <c r="C242" s="228"/>
      <c r="D242" s="221"/>
      <c r="E242" s="229"/>
      <c r="F242" s="82"/>
      <c r="G242" s="325"/>
      <c r="H242" s="38"/>
      <c r="I242" s="38"/>
      <c r="J242" s="435"/>
      <c r="L242" s="445" t="str">
        <f>VLOOKUP(C241,{"29 - Psychiatrie (Erwachsene)","Einrichtungen";"30 - Kinder- und Jugendpsychiatrie","Einrichtungen";"31 - Psychosomatik","Einrichtungen";0,"Leer"},2,0)</f>
        <v>Leer</v>
      </c>
      <c r="M242" s="445" t="str">
        <f>IF(AND('Angaben KH-Standort'!$D$12&gt;0,C242&lt;&gt;""),"JBJ","Leer")</f>
        <v>Leer</v>
      </c>
      <c r="N242" s="445" t="str">
        <f t="shared" si="28"/>
        <v>Leer</v>
      </c>
      <c r="O242" s="445" t="str">
        <f>VLOOKUP($C242,{"29 - Psychiatrie (Erwachsene)","Psychiatrie";"30 - Kinder- und Jugendpsychiatrie","KJPsychiatrie";"31 - Psychosomatik","Psychosomatik";0,"Leer"},2,0)</f>
        <v>Leer</v>
      </c>
      <c r="P242" s="445">
        <f t="shared" si="23"/>
        <v>0</v>
      </c>
      <c r="Q242" s="445">
        <f>VLOOKUP(C242,{"29 - Psychiatrie (Erwachsene)",1;"30 - Kinder- und Jugendpsychiatrie",1;"31 - Psychosomatik",1;"00 - Bitte eine Fachabteilung auswählen",0;0,0},2,0)</f>
        <v>0</v>
      </c>
      <c r="R242" s="445">
        <f t="shared" si="24"/>
        <v>0</v>
      </c>
      <c r="S242" s="424">
        <f t="shared" si="25"/>
        <v>0</v>
      </c>
      <c r="T242" s="424">
        <f t="shared" si="26"/>
        <v>0</v>
      </c>
      <c r="U242" s="424">
        <f t="shared" si="27"/>
        <v>0</v>
      </c>
    </row>
    <row r="243" spans="2:21" ht="15" customHeight="1" x14ac:dyDescent="0.3">
      <c r="B243" s="70" t="str">
        <f t="shared" si="29"/>
        <v>!!!</v>
      </c>
      <c r="C243" s="228"/>
      <c r="D243" s="221"/>
      <c r="E243" s="229"/>
      <c r="F243" s="82"/>
      <c r="G243" s="325"/>
      <c r="H243" s="38"/>
      <c r="I243" s="38"/>
      <c r="J243" s="435"/>
      <c r="L243" s="445" t="str">
        <f>VLOOKUP(C242,{"29 - Psychiatrie (Erwachsene)","Einrichtungen";"30 - Kinder- und Jugendpsychiatrie","Einrichtungen";"31 - Psychosomatik","Einrichtungen";0,"Leer"},2,0)</f>
        <v>Leer</v>
      </c>
      <c r="M243" s="445" t="str">
        <f>IF(AND('Angaben KH-Standort'!$D$12&gt;0,C243&lt;&gt;""),"JBJ","Leer")</f>
        <v>Leer</v>
      </c>
      <c r="N243" s="445" t="str">
        <f t="shared" si="28"/>
        <v>Leer</v>
      </c>
      <c r="O243" s="445" t="str">
        <f>VLOOKUP($C243,{"29 - Psychiatrie (Erwachsene)","Psychiatrie";"30 - Kinder- und Jugendpsychiatrie","KJPsychiatrie";"31 - Psychosomatik","Psychosomatik";0,"Leer"},2,0)</f>
        <v>Leer</v>
      </c>
      <c r="P243" s="445">
        <f t="shared" si="23"/>
        <v>0</v>
      </c>
      <c r="Q243" s="445">
        <f>VLOOKUP(C243,{"29 - Psychiatrie (Erwachsene)",1;"30 - Kinder- und Jugendpsychiatrie",1;"31 - Psychosomatik",1;"00 - Bitte eine Fachabteilung auswählen",0;0,0},2,0)</f>
        <v>0</v>
      </c>
      <c r="R243" s="445">
        <f t="shared" si="24"/>
        <v>0</v>
      </c>
      <c r="S243" s="424">
        <f t="shared" si="25"/>
        <v>0</v>
      </c>
      <c r="T243" s="424">
        <f t="shared" si="26"/>
        <v>0</v>
      </c>
      <c r="U243" s="424">
        <f t="shared" si="27"/>
        <v>0</v>
      </c>
    </row>
    <row r="244" spans="2:21" ht="15" customHeight="1" x14ac:dyDescent="0.3">
      <c r="B244" s="70" t="str">
        <f t="shared" si="29"/>
        <v>!!!</v>
      </c>
      <c r="C244" s="228"/>
      <c r="D244" s="221"/>
      <c r="E244" s="229"/>
      <c r="F244" s="82"/>
      <c r="G244" s="325"/>
      <c r="H244" s="38"/>
      <c r="I244" s="38"/>
      <c r="J244" s="435"/>
      <c r="L244" s="445" t="str">
        <f>VLOOKUP(C243,{"29 - Psychiatrie (Erwachsene)","Einrichtungen";"30 - Kinder- und Jugendpsychiatrie","Einrichtungen";"31 - Psychosomatik","Einrichtungen";0,"Leer"},2,0)</f>
        <v>Leer</v>
      </c>
      <c r="M244" s="445" t="str">
        <f>IF(AND('Angaben KH-Standort'!$D$12&gt;0,C244&lt;&gt;""),"JBJ","Leer")</f>
        <v>Leer</v>
      </c>
      <c r="N244" s="445" t="str">
        <f t="shared" si="28"/>
        <v>Leer</v>
      </c>
      <c r="O244" s="445" t="str">
        <f>VLOOKUP($C244,{"29 - Psychiatrie (Erwachsene)","Psychiatrie";"30 - Kinder- und Jugendpsychiatrie","KJPsychiatrie";"31 - Psychosomatik","Psychosomatik";0,"Leer"},2,0)</f>
        <v>Leer</v>
      </c>
      <c r="P244" s="445">
        <f t="shared" si="23"/>
        <v>0</v>
      </c>
      <c r="Q244" s="445">
        <f>VLOOKUP(C244,{"29 - Psychiatrie (Erwachsene)",1;"30 - Kinder- und Jugendpsychiatrie",1;"31 - Psychosomatik",1;"00 - Bitte eine Fachabteilung auswählen",0;0,0},2,0)</f>
        <v>0</v>
      </c>
      <c r="R244" s="445">
        <f t="shared" si="24"/>
        <v>0</v>
      </c>
      <c r="S244" s="424">
        <f t="shared" si="25"/>
        <v>0</v>
      </c>
      <c r="T244" s="424">
        <f t="shared" si="26"/>
        <v>0</v>
      </c>
      <c r="U244" s="424">
        <f t="shared" si="27"/>
        <v>0</v>
      </c>
    </row>
    <row r="245" spans="2:21" ht="15" customHeight="1" x14ac:dyDescent="0.3">
      <c r="B245" s="70" t="str">
        <f t="shared" si="29"/>
        <v>!!!</v>
      </c>
      <c r="C245" s="228"/>
      <c r="D245" s="221"/>
      <c r="E245" s="229"/>
      <c r="F245" s="82"/>
      <c r="G245" s="325"/>
      <c r="H245" s="38"/>
      <c r="I245" s="38"/>
      <c r="J245" s="435"/>
      <c r="L245" s="445" t="str">
        <f>VLOOKUP(C244,{"29 - Psychiatrie (Erwachsene)","Einrichtungen";"30 - Kinder- und Jugendpsychiatrie","Einrichtungen";"31 - Psychosomatik","Einrichtungen";0,"Leer"},2,0)</f>
        <v>Leer</v>
      </c>
      <c r="M245" s="445" t="str">
        <f>IF(AND('Angaben KH-Standort'!$D$12&gt;0,C245&lt;&gt;""),"JBJ","Leer")</f>
        <v>Leer</v>
      </c>
      <c r="N245" s="445" t="str">
        <f t="shared" si="28"/>
        <v>Leer</v>
      </c>
      <c r="O245" s="445" t="str">
        <f>VLOOKUP($C245,{"29 - Psychiatrie (Erwachsene)","Psychiatrie";"30 - Kinder- und Jugendpsychiatrie","KJPsychiatrie";"31 - Psychosomatik","Psychosomatik";0,"Leer"},2,0)</f>
        <v>Leer</v>
      </c>
      <c r="P245" s="445">
        <f t="shared" si="23"/>
        <v>0</v>
      </c>
      <c r="Q245" s="445">
        <f>VLOOKUP(C245,{"29 - Psychiatrie (Erwachsene)",1;"30 - Kinder- und Jugendpsychiatrie",1;"31 - Psychosomatik",1;"00 - Bitte eine Fachabteilung auswählen",0;0,0},2,0)</f>
        <v>0</v>
      </c>
      <c r="R245" s="445">
        <f t="shared" si="24"/>
        <v>0</v>
      </c>
      <c r="S245" s="424">
        <f t="shared" si="25"/>
        <v>0</v>
      </c>
      <c r="T245" s="424">
        <f t="shared" si="26"/>
        <v>0</v>
      </c>
      <c r="U245" s="424">
        <f t="shared" si="27"/>
        <v>0</v>
      </c>
    </row>
    <row r="246" spans="2:21" ht="15" customHeight="1" x14ac:dyDescent="0.3">
      <c r="B246" s="70" t="str">
        <f t="shared" si="29"/>
        <v>!!!</v>
      </c>
      <c r="C246" s="228"/>
      <c r="D246" s="221"/>
      <c r="E246" s="229"/>
      <c r="F246" s="82"/>
      <c r="G246" s="325"/>
      <c r="H246" s="38"/>
      <c r="I246" s="38"/>
      <c r="J246" s="435"/>
      <c r="L246" s="445" t="str">
        <f>VLOOKUP(C245,{"29 - Psychiatrie (Erwachsene)","Einrichtungen";"30 - Kinder- und Jugendpsychiatrie","Einrichtungen";"31 - Psychosomatik","Einrichtungen";0,"Leer"},2,0)</f>
        <v>Leer</v>
      </c>
      <c r="M246" s="445" t="str">
        <f>IF(AND('Angaben KH-Standort'!$D$12&gt;0,C246&lt;&gt;""),"JBJ","Leer")</f>
        <v>Leer</v>
      </c>
      <c r="N246" s="445" t="str">
        <f t="shared" si="28"/>
        <v>Leer</v>
      </c>
      <c r="O246" s="445" t="str">
        <f>VLOOKUP($C246,{"29 - Psychiatrie (Erwachsene)","Psychiatrie";"30 - Kinder- und Jugendpsychiatrie","KJPsychiatrie";"31 - Psychosomatik","Psychosomatik";0,"Leer"},2,0)</f>
        <v>Leer</v>
      </c>
      <c r="P246" s="445">
        <f t="shared" si="23"/>
        <v>0</v>
      </c>
      <c r="Q246" s="445">
        <f>VLOOKUP(C246,{"29 - Psychiatrie (Erwachsene)",1;"30 - Kinder- und Jugendpsychiatrie",1;"31 - Psychosomatik",1;"00 - Bitte eine Fachabteilung auswählen",0;0,0},2,0)</f>
        <v>0</v>
      </c>
      <c r="R246" s="445">
        <f t="shared" si="24"/>
        <v>0</v>
      </c>
      <c r="S246" s="424">
        <f t="shared" si="25"/>
        <v>0</v>
      </c>
      <c r="T246" s="424">
        <f t="shared" si="26"/>
        <v>0</v>
      </c>
      <c r="U246" s="424">
        <f t="shared" si="27"/>
        <v>0</v>
      </c>
    </row>
    <row r="247" spans="2:21" ht="15" customHeight="1" x14ac:dyDescent="0.3">
      <c r="B247" s="70" t="str">
        <f t="shared" si="29"/>
        <v>!!!</v>
      </c>
      <c r="C247" s="228"/>
      <c r="D247" s="221"/>
      <c r="E247" s="229"/>
      <c r="F247" s="82"/>
      <c r="G247" s="325"/>
      <c r="H247" s="38"/>
      <c r="I247" s="38"/>
      <c r="J247" s="435"/>
      <c r="L247" s="445" t="str">
        <f>VLOOKUP(C246,{"29 - Psychiatrie (Erwachsene)","Einrichtungen";"30 - Kinder- und Jugendpsychiatrie","Einrichtungen";"31 - Psychosomatik","Einrichtungen";0,"Leer"},2,0)</f>
        <v>Leer</v>
      </c>
      <c r="M247" s="445" t="str">
        <f>IF(AND('Angaben KH-Standort'!$D$12&gt;0,C247&lt;&gt;""),"JBJ","Leer")</f>
        <v>Leer</v>
      </c>
      <c r="N247" s="445" t="str">
        <f t="shared" si="28"/>
        <v>Leer</v>
      </c>
      <c r="O247" s="445" t="str">
        <f>VLOOKUP($C247,{"29 - Psychiatrie (Erwachsene)","Psychiatrie";"30 - Kinder- und Jugendpsychiatrie","KJPsychiatrie";"31 - Psychosomatik","Psychosomatik";0,"Leer"},2,0)</f>
        <v>Leer</v>
      </c>
      <c r="P247" s="445">
        <f t="shared" si="23"/>
        <v>0</v>
      </c>
      <c r="Q247" s="445">
        <f>VLOOKUP(C247,{"29 - Psychiatrie (Erwachsene)",1;"30 - Kinder- und Jugendpsychiatrie",1;"31 - Psychosomatik",1;"00 - Bitte eine Fachabteilung auswählen",0;0,0},2,0)</f>
        <v>0</v>
      </c>
      <c r="R247" s="445">
        <f t="shared" si="24"/>
        <v>0</v>
      </c>
      <c r="S247" s="424">
        <f t="shared" si="25"/>
        <v>0</v>
      </c>
      <c r="T247" s="424">
        <f t="shared" si="26"/>
        <v>0</v>
      </c>
      <c r="U247" s="424">
        <f t="shared" si="27"/>
        <v>0</v>
      </c>
    </row>
    <row r="248" spans="2:21" ht="15" customHeight="1" x14ac:dyDescent="0.3">
      <c r="B248" s="70" t="str">
        <f t="shared" si="29"/>
        <v>!!!</v>
      </c>
      <c r="C248" s="228"/>
      <c r="D248" s="221"/>
      <c r="E248" s="229"/>
      <c r="F248" s="82"/>
      <c r="G248" s="325"/>
      <c r="H248" s="38"/>
      <c r="I248" s="38"/>
      <c r="J248" s="435"/>
      <c r="L248" s="445" t="str">
        <f>VLOOKUP(C247,{"29 - Psychiatrie (Erwachsene)","Einrichtungen";"30 - Kinder- und Jugendpsychiatrie","Einrichtungen";"31 - Psychosomatik","Einrichtungen";0,"Leer"},2,0)</f>
        <v>Leer</v>
      </c>
      <c r="M248" s="445" t="str">
        <f>IF(AND('Angaben KH-Standort'!$D$12&gt;0,C248&lt;&gt;""),"JBJ","Leer")</f>
        <v>Leer</v>
      </c>
      <c r="N248" s="445" t="str">
        <f t="shared" si="28"/>
        <v>Leer</v>
      </c>
      <c r="O248" s="445" t="str">
        <f>VLOOKUP($C248,{"29 - Psychiatrie (Erwachsene)","Psychiatrie";"30 - Kinder- und Jugendpsychiatrie","KJPsychiatrie";"31 - Psychosomatik","Psychosomatik";0,"Leer"},2,0)</f>
        <v>Leer</v>
      </c>
      <c r="P248" s="445">
        <f t="shared" si="23"/>
        <v>0</v>
      </c>
      <c r="Q248" s="445">
        <f>VLOOKUP(C248,{"29 - Psychiatrie (Erwachsene)",1;"30 - Kinder- und Jugendpsychiatrie",1;"31 - Psychosomatik",1;"00 - Bitte eine Fachabteilung auswählen",0;0,0},2,0)</f>
        <v>0</v>
      </c>
      <c r="R248" s="445">
        <f t="shared" si="24"/>
        <v>0</v>
      </c>
      <c r="S248" s="424">
        <f t="shared" si="25"/>
        <v>0</v>
      </c>
      <c r="T248" s="424">
        <f t="shared" si="26"/>
        <v>0</v>
      </c>
      <c r="U248" s="424">
        <f t="shared" si="27"/>
        <v>0</v>
      </c>
    </row>
    <row r="249" spans="2:21" ht="15" customHeight="1" x14ac:dyDescent="0.3">
      <c r="B249" s="70" t="str">
        <f t="shared" si="29"/>
        <v>!!!</v>
      </c>
      <c r="C249" s="228"/>
      <c r="D249" s="221"/>
      <c r="E249" s="229"/>
      <c r="F249" s="82"/>
      <c r="G249" s="325"/>
      <c r="H249" s="38"/>
      <c r="I249" s="38"/>
      <c r="J249" s="435"/>
      <c r="L249" s="445" t="str">
        <f>VLOOKUP(C248,{"29 - Psychiatrie (Erwachsene)","Einrichtungen";"30 - Kinder- und Jugendpsychiatrie","Einrichtungen";"31 - Psychosomatik","Einrichtungen";0,"Leer"},2,0)</f>
        <v>Leer</v>
      </c>
      <c r="M249" s="445" t="str">
        <f>IF(AND('Angaben KH-Standort'!$D$12&gt;0,C249&lt;&gt;""),"JBJ","Leer")</f>
        <v>Leer</v>
      </c>
      <c r="N249" s="445" t="str">
        <f t="shared" si="28"/>
        <v>Leer</v>
      </c>
      <c r="O249" s="445" t="str">
        <f>VLOOKUP($C249,{"29 - Psychiatrie (Erwachsene)","Psychiatrie";"30 - Kinder- und Jugendpsychiatrie","KJPsychiatrie";"31 - Psychosomatik","Psychosomatik";0,"Leer"},2,0)</f>
        <v>Leer</v>
      </c>
      <c r="P249" s="445">
        <f t="shared" si="23"/>
        <v>0</v>
      </c>
      <c r="Q249" s="445">
        <f>VLOOKUP(C249,{"29 - Psychiatrie (Erwachsene)",1;"30 - Kinder- und Jugendpsychiatrie",1;"31 - Psychosomatik",1;"00 - Bitte eine Fachabteilung auswählen",0;0,0},2,0)</f>
        <v>0</v>
      </c>
      <c r="R249" s="445">
        <f t="shared" si="24"/>
        <v>0</v>
      </c>
      <c r="S249" s="424">
        <f t="shared" si="25"/>
        <v>0</v>
      </c>
      <c r="T249" s="424">
        <f t="shared" si="26"/>
        <v>0</v>
      </c>
      <c r="U249" s="424">
        <f t="shared" si="27"/>
        <v>0</v>
      </c>
    </row>
    <row r="250" spans="2:21" ht="15" customHeight="1" x14ac:dyDescent="0.3">
      <c r="B250" s="70" t="str">
        <f t="shared" si="29"/>
        <v>!!!</v>
      </c>
      <c r="C250" s="228"/>
      <c r="D250" s="221"/>
      <c r="E250" s="229"/>
      <c r="F250" s="82"/>
      <c r="G250" s="325"/>
      <c r="H250" s="38"/>
      <c r="I250" s="38"/>
      <c r="J250" s="435"/>
      <c r="L250" s="445" t="str">
        <f>VLOOKUP(C249,{"29 - Psychiatrie (Erwachsene)","Einrichtungen";"30 - Kinder- und Jugendpsychiatrie","Einrichtungen";"31 - Psychosomatik","Einrichtungen";0,"Leer"},2,0)</f>
        <v>Leer</v>
      </c>
      <c r="M250" s="445" t="str">
        <f>IF(AND('Angaben KH-Standort'!$D$12&gt;0,C250&lt;&gt;""),"JBJ","Leer")</f>
        <v>Leer</v>
      </c>
      <c r="N250" s="445" t="str">
        <f t="shared" si="28"/>
        <v>Leer</v>
      </c>
      <c r="O250" s="445" t="str">
        <f>VLOOKUP($C250,{"29 - Psychiatrie (Erwachsene)","Psychiatrie";"30 - Kinder- und Jugendpsychiatrie","KJPsychiatrie";"31 - Psychosomatik","Psychosomatik";0,"Leer"},2,0)</f>
        <v>Leer</v>
      </c>
      <c r="P250" s="445">
        <f t="shared" si="23"/>
        <v>0</v>
      </c>
      <c r="Q250" s="445">
        <f>VLOOKUP(C250,{"29 - Psychiatrie (Erwachsene)",1;"30 - Kinder- und Jugendpsychiatrie",1;"31 - Psychosomatik",1;"00 - Bitte eine Fachabteilung auswählen",0;0,0},2,0)</f>
        <v>0</v>
      </c>
      <c r="R250" s="445">
        <f t="shared" si="24"/>
        <v>0</v>
      </c>
      <c r="S250" s="424">
        <f t="shared" si="25"/>
        <v>0</v>
      </c>
      <c r="T250" s="424">
        <f t="shared" si="26"/>
        <v>0</v>
      </c>
      <c r="U250" s="424">
        <f t="shared" si="27"/>
        <v>0</v>
      </c>
    </row>
    <row r="251" spans="2:21" ht="15" customHeight="1" x14ac:dyDescent="0.3">
      <c r="B251" s="70" t="str">
        <f t="shared" si="29"/>
        <v>!!!</v>
      </c>
      <c r="C251" s="228"/>
      <c r="D251" s="221"/>
      <c r="E251" s="229"/>
      <c r="F251" s="82"/>
      <c r="G251" s="325"/>
      <c r="H251" s="38"/>
      <c r="I251" s="38"/>
      <c r="J251" s="435"/>
      <c r="L251" s="445" t="str">
        <f>VLOOKUP(C250,{"29 - Psychiatrie (Erwachsene)","Einrichtungen";"30 - Kinder- und Jugendpsychiatrie","Einrichtungen";"31 - Psychosomatik","Einrichtungen";0,"Leer"},2,0)</f>
        <v>Leer</v>
      </c>
      <c r="M251" s="445" t="str">
        <f>IF(AND('Angaben KH-Standort'!$D$12&gt;0,C251&lt;&gt;""),"JBJ","Leer")</f>
        <v>Leer</v>
      </c>
      <c r="N251" s="445" t="str">
        <f t="shared" si="28"/>
        <v>Leer</v>
      </c>
      <c r="O251" s="445" t="str">
        <f>VLOOKUP($C251,{"29 - Psychiatrie (Erwachsene)","Psychiatrie";"30 - Kinder- und Jugendpsychiatrie","KJPsychiatrie";"31 - Psychosomatik","Psychosomatik";0,"Leer"},2,0)</f>
        <v>Leer</v>
      </c>
      <c r="P251" s="445">
        <f t="shared" si="23"/>
        <v>0</v>
      </c>
      <c r="Q251" s="445">
        <f>VLOOKUP(C251,{"29 - Psychiatrie (Erwachsene)",1;"30 - Kinder- und Jugendpsychiatrie",1;"31 - Psychosomatik",1;"00 - Bitte eine Fachabteilung auswählen",0;0,0},2,0)</f>
        <v>0</v>
      </c>
      <c r="R251" s="445">
        <f t="shared" si="24"/>
        <v>0</v>
      </c>
      <c r="S251" s="424">
        <f t="shared" si="25"/>
        <v>0</v>
      </c>
      <c r="T251" s="424">
        <f t="shared" si="26"/>
        <v>0</v>
      </c>
      <c r="U251" s="424">
        <f t="shared" si="27"/>
        <v>0</v>
      </c>
    </row>
    <row r="252" spans="2:21" ht="15" customHeight="1" x14ac:dyDescent="0.3">
      <c r="B252" s="70" t="str">
        <f t="shared" si="29"/>
        <v>!!!</v>
      </c>
      <c r="C252" s="228"/>
      <c r="D252" s="221"/>
      <c r="E252" s="229"/>
      <c r="F252" s="82"/>
      <c r="G252" s="325"/>
      <c r="H252" s="38"/>
      <c r="I252" s="38"/>
      <c r="J252" s="435"/>
      <c r="L252" s="445" t="str">
        <f>VLOOKUP(C251,{"29 - Psychiatrie (Erwachsene)","Einrichtungen";"30 - Kinder- und Jugendpsychiatrie","Einrichtungen";"31 - Psychosomatik","Einrichtungen";0,"Leer"},2,0)</f>
        <v>Leer</v>
      </c>
      <c r="M252" s="445" t="str">
        <f>IF(AND('Angaben KH-Standort'!$D$12&gt;0,C252&lt;&gt;""),"JBJ","Leer")</f>
        <v>Leer</v>
      </c>
      <c r="N252" s="445" t="str">
        <f t="shared" si="28"/>
        <v>Leer</v>
      </c>
      <c r="O252" s="445" t="str">
        <f>VLOOKUP($C252,{"29 - Psychiatrie (Erwachsene)","Psychiatrie";"30 - Kinder- und Jugendpsychiatrie","KJPsychiatrie";"31 - Psychosomatik","Psychosomatik";0,"Leer"},2,0)</f>
        <v>Leer</v>
      </c>
      <c r="P252" s="445">
        <f t="shared" si="23"/>
        <v>0</v>
      </c>
      <c r="Q252" s="445">
        <f>VLOOKUP(C252,{"29 - Psychiatrie (Erwachsene)",1;"30 - Kinder- und Jugendpsychiatrie",1;"31 - Psychosomatik",1;"00 - Bitte eine Fachabteilung auswählen",0;0,0},2,0)</f>
        <v>0</v>
      </c>
      <c r="R252" s="445">
        <f t="shared" si="24"/>
        <v>0</v>
      </c>
      <c r="S252" s="424">
        <f t="shared" si="25"/>
        <v>0</v>
      </c>
      <c r="T252" s="424">
        <f t="shared" si="26"/>
        <v>0</v>
      </c>
      <c r="U252" s="424">
        <f t="shared" si="27"/>
        <v>0</v>
      </c>
    </row>
    <row r="253" spans="2:21" ht="15" customHeight="1" x14ac:dyDescent="0.3">
      <c r="B253" s="70" t="str">
        <f t="shared" si="29"/>
        <v>!!!</v>
      </c>
      <c r="C253" s="228"/>
      <c r="D253" s="221"/>
      <c r="E253" s="229"/>
      <c r="F253" s="82"/>
      <c r="G253" s="325"/>
      <c r="H253" s="38"/>
      <c r="I253" s="38"/>
      <c r="J253" s="435"/>
      <c r="L253" s="445" t="str">
        <f>VLOOKUP(C252,{"29 - Psychiatrie (Erwachsene)","Einrichtungen";"30 - Kinder- und Jugendpsychiatrie","Einrichtungen";"31 - Psychosomatik","Einrichtungen";0,"Leer"},2,0)</f>
        <v>Leer</v>
      </c>
      <c r="M253" s="445" t="str">
        <f>IF(AND('Angaben KH-Standort'!$D$12&gt;0,C253&lt;&gt;""),"JBJ","Leer")</f>
        <v>Leer</v>
      </c>
      <c r="N253" s="445" t="str">
        <f t="shared" si="28"/>
        <v>Leer</v>
      </c>
      <c r="O253" s="445" t="str">
        <f>VLOOKUP($C253,{"29 - Psychiatrie (Erwachsene)","Psychiatrie";"30 - Kinder- und Jugendpsychiatrie","KJPsychiatrie";"31 - Psychosomatik","Psychosomatik";0,"Leer"},2,0)</f>
        <v>Leer</v>
      </c>
      <c r="P253" s="445">
        <f t="shared" si="23"/>
        <v>0</v>
      </c>
      <c r="Q253" s="445">
        <f>VLOOKUP(C253,{"29 - Psychiatrie (Erwachsene)",1;"30 - Kinder- und Jugendpsychiatrie",1;"31 - Psychosomatik",1;"00 - Bitte eine Fachabteilung auswählen",0;0,0},2,0)</f>
        <v>0</v>
      </c>
      <c r="R253" s="445">
        <f t="shared" si="24"/>
        <v>0</v>
      </c>
      <c r="S253" s="424">
        <f t="shared" si="25"/>
        <v>0</v>
      </c>
      <c r="T253" s="424">
        <f t="shared" si="26"/>
        <v>0</v>
      </c>
      <c r="U253" s="424">
        <f t="shared" si="27"/>
        <v>0</v>
      </c>
    </row>
    <row r="254" spans="2:21" ht="15" customHeight="1" x14ac:dyDescent="0.3">
      <c r="B254" s="70" t="str">
        <f t="shared" si="29"/>
        <v>!!!</v>
      </c>
      <c r="C254" s="228"/>
      <c r="D254" s="221"/>
      <c r="E254" s="229"/>
      <c r="F254" s="82"/>
      <c r="G254" s="325"/>
      <c r="H254" s="38"/>
      <c r="I254" s="38"/>
      <c r="J254" s="435"/>
      <c r="L254" s="445" t="str">
        <f>VLOOKUP(C253,{"29 - Psychiatrie (Erwachsene)","Einrichtungen";"30 - Kinder- und Jugendpsychiatrie","Einrichtungen";"31 - Psychosomatik","Einrichtungen";0,"Leer"},2,0)</f>
        <v>Leer</v>
      </c>
      <c r="M254" s="445" t="str">
        <f>IF(AND('Angaben KH-Standort'!$D$12&gt;0,C254&lt;&gt;""),"JBJ","Leer")</f>
        <v>Leer</v>
      </c>
      <c r="N254" s="445" t="str">
        <f t="shared" si="28"/>
        <v>Leer</v>
      </c>
      <c r="O254" s="445" t="str">
        <f>VLOOKUP($C254,{"29 - Psychiatrie (Erwachsene)","Psychiatrie";"30 - Kinder- und Jugendpsychiatrie","KJPsychiatrie";"31 - Psychosomatik","Psychosomatik";0,"Leer"},2,0)</f>
        <v>Leer</v>
      </c>
      <c r="P254" s="445">
        <f t="shared" si="23"/>
        <v>0</v>
      </c>
      <c r="Q254" s="445">
        <f>VLOOKUP(C254,{"29 - Psychiatrie (Erwachsene)",1;"30 - Kinder- und Jugendpsychiatrie",1;"31 - Psychosomatik",1;"00 - Bitte eine Fachabteilung auswählen",0;0,0},2,0)</f>
        <v>0</v>
      </c>
      <c r="R254" s="445">
        <f t="shared" si="24"/>
        <v>0</v>
      </c>
      <c r="S254" s="424">
        <f t="shared" si="25"/>
        <v>0</v>
      </c>
      <c r="T254" s="424">
        <f t="shared" si="26"/>
        <v>0</v>
      </c>
      <c r="U254" s="424">
        <f t="shared" si="27"/>
        <v>0</v>
      </c>
    </row>
    <row r="255" spans="2:21" ht="15" customHeight="1" x14ac:dyDescent="0.3">
      <c r="B255" s="70" t="str">
        <f t="shared" si="29"/>
        <v>!!!</v>
      </c>
      <c r="C255" s="228"/>
      <c r="D255" s="221"/>
      <c r="E255" s="229"/>
      <c r="F255" s="82"/>
      <c r="G255" s="325"/>
      <c r="H255" s="38"/>
      <c r="I255" s="38"/>
      <c r="J255" s="435"/>
      <c r="L255" s="445" t="str">
        <f>VLOOKUP(C254,{"29 - Psychiatrie (Erwachsene)","Einrichtungen";"30 - Kinder- und Jugendpsychiatrie","Einrichtungen";"31 - Psychosomatik","Einrichtungen";0,"Leer"},2,0)</f>
        <v>Leer</v>
      </c>
      <c r="M255" s="445" t="str">
        <f>IF(AND('Angaben KH-Standort'!$D$12&gt;0,C255&lt;&gt;""),"JBJ","Leer")</f>
        <v>Leer</v>
      </c>
      <c r="N255" s="445" t="str">
        <f t="shared" si="28"/>
        <v>Leer</v>
      </c>
      <c r="O255" s="445" t="str">
        <f>VLOOKUP($C255,{"29 - Psychiatrie (Erwachsene)","Psychiatrie";"30 - Kinder- und Jugendpsychiatrie","KJPsychiatrie";"31 - Psychosomatik","Psychosomatik";0,"Leer"},2,0)</f>
        <v>Leer</v>
      </c>
      <c r="P255" s="445">
        <f t="shared" si="23"/>
        <v>0</v>
      </c>
      <c r="Q255" s="445">
        <f>VLOOKUP(C255,{"29 - Psychiatrie (Erwachsene)",1;"30 - Kinder- und Jugendpsychiatrie",1;"31 - Psychosomatik",1;"00 - Bitte eine Fachabteilung auswählen",0;0,0},2,0)</f>
        <v>0</v>
      </c>
      <c r="R255" s="445">
        <f t="shared" si="24"/>
        <v>0</v>
      </c>
      <c r="S255" s="424">
        <f t="shared" si="25"/>
        <v>0</v>
      </c>
      <c r="T255" s="424">
        <f t="shared" si="26"/>
        <v>0</v>
      </c>
      <c r="U255" s="424">
        <f t="shared" si="27"/>
        <v>0</v>
      </c>
    </row>
    <row r="256" spans="2:21" ht="15" customHeight="1" x14ac:dyDescent="0.3">
      <c r="B256" s="70" t="str">
        <f t="shared" si="29"/>
        <v>!!!</v>
      </c>
      <c r="C256" s="228"/>
      <c r="D256" s="221"/>
      <c r="E256" s="229"/>
      <c r="F256" s="82"/>
      <c r="G256" s="325"/>
      <c r="H256" s="38"/>
      <c r="I256" s="38"/>
      <c r="J256" s="435"/>
      <c r="L256" s="445" t="str">
        <f>VLOOKUP(C255,{"29 - Psychiatrie (Erwachsene)","Einrichtungen";"30 - Kinder- und Jugendpsychiatrie","Einrichtungen";"31 - Psychosomatik","Einrichtungen";0,"Leer"},2,0)</f>
        <v>Leer</v>
      </c>
      <c r="M256" s="445" t="str">
        <f>IF(AND('Angaben KH-Standort'!$D$12&gt;0,C256&lt;&gt;""),"JBJ","Leer")</f>
        <v>Leer</v>
      </c>
      <c r="N256" s="445" t="str">
        <f t="shared" si="28"/>
        <v>Leer</v>
      </c>
      <c r="O256" s="445" t="str">
        <f>VLOOKUP($C256,{"29 - Psychiatrie (Erwachsene)","Psychiatrie";"30 - Kinder- und Jugendpsychiatrie","KJPsychiatrie";"31 - Psychosomatik","Psychosomatik";0,"Leer"},2,0)</f>
        <v>Leer</v>
      </c>
      <c r="P256" s="445">
        <f t="shared" si="23"/>
        <v>0</v>
      </c>
      <c r="Q256" s="445">
        <f>VLOOKUP(C256,{"29 - Psychiatrie (Erwachsene)",1;"30 - Kinder- und Jugendpsychiatrie",1;"31 - Psychosomatik",1;"00 - Bitte eine Fachabteilung auswählen",0;0,0},2,0)</f>
        <v>0</v>
      </c>
      <c r="R256" s="445">
        <f t="shared" si="24"/>
        <v>0</v>
      </c>
      <c r="S256" s="424">
        <f t="shared" si="25"/>
        <v>0</v>
      </c>
      <c r="T256" s="424">
        <f t="shared" si="26"/>
        <v>0</v>
      </c>
      <c r="U256" s="424">
        <f t="shared" si="27"/>
        <v>0</v>
      </c>
    </row>
    <row r="257" spans="2:21" ht="15" customHeight="1" x14ac:dyDescent="0.3">
      <c r="B257" s="70" t="str">
        <f t="shared" si="29"/>
        <v>!!!</v>
      </c>
      <c r="C257" s="228"/>
      <c r="D257" s="221"/>
      <c r="E257" s="229"/>
      <c r="F257" s="82"/>
      <c r="G257" s="325"/>
      <c r="H257" s="38"/>
      <c r="I257" s="38"/>
      <c r="J257" s="435"/>
      <c r="L257" s="445" t="str">
        <f>VLOOKUP(C256,{"29 - Psychiatrie (Erwachsene)","Einrichtungen";"30 - Kinder- und Jugendpsychiatrie","Einrichtungen";"31 - Psychosomatik","Einrichtungen";0,"Leer"},2,0)</f>
        <v>Leer</v>
      </c>
      <c r="M257" s="445" t="str">
        <f>IF(AND('Angaben KH-Standort'!$D$12&gt;0,C257&lt;&gt;""),"JBJ","Leer")</f>
        <v>Leer</v>
      </c>
      <c r="N257" s="445" t="str">
        <f t="shared" si="28"/>
        <v>Leer</v>
      </c>
      <c r="O257" s="445" t="str">
        <f>VLOOKUP($C257,{"29 - Psychiatrie (Erwachsene)","Psychiatrie";"30 - Kinder- und Jugendpsychiatrie","KJPsychiatrie";"31 - Psychosomatik","Psychosomatik";0,"Leer"},2,0)</f>
        <v>Leer</v>
      </c>
      <c r="P257" s="445">
        <f t="shared" si="23"/>
        <v>0</v>
      </c>
      <c r="Q257" s="445">
        <f>VLOOKUP(C257,{"29 - Psychiatrie (Erwachsene)",1;"30 - Kinder- und Jugendpsychiatrie",1;"31 - Psychosomatik",1;"00 - Bitte eine Fachabteilung auswählen",0;0,0},2,0)</f>
        <v>0</v>
      </c>
      <c r="R257" s="445">
        <f t="shared" si="24"/>
        <v>0</v>
      </c>
      <c r="S257" s="424">
        <f t="shared" si="25"/>
        <v>0</v>
      </c>
      <c r="T257" s="424">
        <f t="shared" si="26"/>
        <v>0</v>
      </c>
      <c r="U257" s="424">
        <f t="shared" si="27"/>
        <v>0</v>
      </c>
    </row>
    <row r="258" spans="2:21" ht="15" customHeight="1" x14ac:dyDescent="0.3">
      <c r="B258" s="70" t="str">
        <f t="shared" si="29"/>
        <v>!!!</v>
      </c>
      <c r="C258" s="228"/>
      <c r="D258" s="221"/>
      <c r="E258" s="229"/>
      <c r="F258" s="82"/>
      <c r="G258" s="325"/>
      <c r="H258" s="38"/>
      <c r="I258" s="38"/>
      <c r="J258" s="435"/>
      <c r="L258" s="445" t="str">
        <f>VLOOKUP(C257,{"29 - Psychiatrie (Erwachsene)","Einrichtungen";"30 - Kinder- und Jugendpsychiatrie","Einrichtungen";"31 - Psychosomatik","Einrichtungen";0,"Leer"},2,0)</f>
        <v>Leer</v>
      </c>
      <c r="M258" s="445" t="str">
        <f>IF(AND('Angaben KH-Standort'!$D$12&gt;0,C258&lt;&gt;""),"JBJ","Leer")</f>
        <v>Leer</v>
      </c>
      <c r="N258" s="445" t="str">
        <f t="shared" si="28"/>
        <v>Leer</v>
      </c>
      <c r="O258" s="445" t="str">
        <f>VLOOKUP($C258,{"29 - Psychiatrie (Erwachsene)","Psychiatrie";"30 - Kinder- und Jugendpsychiatrie","KJPsychiatrie";"31 - Psychosomatik","Psychosomatik";0,"Leer"},2,0)</f>
        <v>Leer</v>
      </c>
      <c r="P258" s="445">
        <f t="shared" si="23"/>
        <v>0</v>
      </c>
      <c r="Q258" s="445">
        <f>VLOOKUP(C258,{"29 - Psychiatrie (Erwachsene)",1;"30 - Kinder- und Jugendpsychiatrie",1;"31 - Psychosomatik",1;"00 - Bitte eine Fachabteilung auswählen",0;0,0},2,0)</f>
        <v>0</v>
      </c>
      <c r="R258" s="445">
        <f t="shared" si="24"/>
        <v>0</v>
      </c>
      <c r="S258" s="424">
        <f t="shared" si="25"/>
        <v>0</v>
      </c>
      <c r="T258" s="424">
        <f t="shared" si="26"/>
        <v>0</v>
      </c>
      <c r="U258" s="424">
        <f t="shared" si="27"/>
        <v>0</v>
      </c>
    </row>
    <row r="259" spans="2:21" ht="15" customHeight="1" x14ac:dyDescent="0.3">
      <c r="B259" s="70" t="str">
        <f t="shared" si="29"/>
        <v>!!!</v>
      </c>
      <c r="C259" s="228"/>
      <c r="D259" s="221"/>
      <c r="E259" s="229"/>
      <c r="F259" s="82"/>
      <c r="G259" s="325"/>
      <c r="H259" s="38"/>
      <c r="I259" s="38"/>
      <c r="J259" s="435"/>
      <c r="L259" s="445" t="str">
        <f>VLOOKUP(C258,{"29 - Psychiatrie (Erwachsene)","Einrichtungen";"30 - Kinder- und Jugendpsychiatrie","Einrichtungen";"31 - Psychosomatik","Einrichtungen";0,"Leer"},2,0)</f>
        <v>Leer</v>
      </c>
      <c r="M259" s="445" t="str">
        <f>IF(AND('Angaben KH-Standort'!$D$12&gt;0,C259&lt;&gt;""),"JBJ","Leer")</f>
        <v>Leer</v>
      </c>
      <c r="N259" s="445" t="str">
        <f t="shared" si="28"/>
        <v>Leer</v>
      </c>
      <c r="O259" s="445" t="str">
        <f>VLOOKUP($C259,{"29 - Psychiatrie (Erwachsene)","Psychiatrie";"30 - Kinder- und Jugendpsychiatrie","KJPsychiatrie";"31 - Psychosomatik","Psychosomatik";0,"Leer"},2,0)</f>
        <v>Leer</v>
      </c>
      <c r="P259" s="445">
        <f t="shared" si="23"/>
        <v>0</v>
      </c>
      <c r="Q259" s="445">
        <f>VLOOKUP(C259,{"29 - Psychiatrie (Erwachsene)",1;"30 - Kinder- und Jugendpsychiatrie",1;"31 - Psychosomatik",1;"00 - Bitte eine Fachabteilung auswählen",0;0,0},2,0)</f>
        <v>0</v>
      </c>
      <c r="R259" s="445">
        <f t="shared" si="24"/>
        <v>0</v>
      </c>
      <c r="S259" s="424">
        <f t="shared" si="25"/>
        <v>0</v>
      </c>
      <c r="T259" s="424">
        <f t="shared" si="26"/>
        <v>0</v>
      </c>
      <c r="U259" s="424">
        <f t="shared" si="27"/>
        <v>0</v>
      </c>
    </row>
    <row r="260" spans="2:21" ht="15" customHeight="1" x14ac:dyDescent="0.3">
      <c r="B260" s="70" t="str">
        <f t="shared" si="29"/>
        <v>!!!</v>
      </c>
      <c r="C260" s="228"/>
      <c r="D260" s="221"/>
      <c r="E260" s="229"/>
      <c r="F260" s="82"/>
      <c r="G260" s="325"/>
      <c r="H260" s="38"/>
      <c r="I260" s="38"/>
      <c r="J260" s="435"/>
      <c r="L260" s="445" t="str">
        <f>VLOOKUP(C259,{"29 - Psychiatrie (Erwachsene)","Einrichtungen";"30 - Kinder- und Jugendpsychiatrie","Einrichtungen";"31 - Psychosomatik","Einrichtungen";0,"Leer"},2,0)</f>
        <v>Leer</v>
      </c>
      <c r="M260" s="445" t="str">
        <f>IF(AND('Angaben KH-Standort'!$D$12&gt;0,C260&lt;&gt;""),"JBJ","Leer")</f>
        <v>Leer</v>
      </c>
      <c r="N260" s="445" t="str">
        <f t="shared" si="28"/>
        <v>Leer</v>
      </c>
      <c r="O260" s="445" t="str">
        <f>VLOOKUP($C260,{"29 - Psychiatrie (Erwachsene)","Psychiatrie";"30 - Kinder- und Jugendpsychiatrie","KJPsychiatrie";"31 - Psychosomatik","Psychosomatik";0,"Leer"},2,0)</f>
        <v>Leer</v>
      </c>
      <c r="P260" s="445">
        <f t="shared" si="23"/>
        <v>0</v>
      </c>
      <c r="Q260" s="445">
        <f>VLOOKUP(C260,{"29 - Psychiatrie (Erwachsene)",1;"30 - Kinder- und Jugendpsychiatrie",1;"31 - Psychosomatik",1;"00 - Bitte eine Fachabteilung auswählen",0;0,0},2,0)</f>
        <v>0</v>
      </c>
      <c r="R260" s="445">
        <f t="shared" si="24"/>
        <v>0</v>
      </c>
      <c r="S260" s="424">
        <f t="shared" si="25"/>
        <v>0</v>
      </c>
      <c r="T260" s="424">
        <f t="shared" si="26"/>
        <v>0</v>
      </c>
      <c r="U260" s="424">
        <f t="shared" si="27"/>
        <v>0</v>
      </c>
    </row>
    <row r="261" spans="2:21" ht="15" customHeight="1" x14ac:dyDescent="0.3">
      <c r="B261" s="70" t="str">
        <f t="shared" si="29"/>
        <v>!!!</v>
      </c>
      <c r="C261" s="228"/>
      <c r="D261" s="221"/>
      <c r="E261" s="229"/>
      <c r="F261" s="82"/>
      <c r="G261" s="325"/>
      <c r="H261" s="38"/>
      <c r="I261" s="38"/>
      <c r="J261" s="435"/>
      <c r="L261" s="445" t="str">
        <f>VLOOKUP(C260,{"29 - Psychiatrie (Erwachsene)","Einrichtungen";"30 - Kinder- und Jugendpsychiatrie","Einrichtungen";"31 - Psychosomatik","Einrichtungen";0,"Leer"},2,0)</f>
        <v>Leer</v>
      </c>
      <c r="M261" s="445" t="str">
        <f>IF(AND('Angaben KH-Standort'!$D$12&gt;0,C261&lt;&gt;""),"JBJ","Leer")</f>
        <v>Leer</v>
      </c>
      <c r="N261" s="445" t="str">
        <f t="shared" si="28"/>
        <v>Leer</v>
      </c>
      <c r="O261" s="445" t="str">
        <f>VLOOKUP($C261,{"29 - Psychiatrie (Erwachsene)","Psychiatrie";"30 - Kinder- und Jugendpsychiatrie","KJPsychiatrie";"31 - Psychosomatik","Psychosomatik";0,"Leer"},2,0)</f>
        <v>Leer</v>
      </c>
      <c r="P261" s="445">
        <f t="shared" si="23"/>
        <v>0</v>
      </c>
      <c r="Q261" s="445">
        <f>VLOOKUP(C261,{"29 - Psychiatrie (Erwachsene)",1;"30 - Kinder- und Jugendpsychiatrie",1;"31 - Psychosomatik",1;"00 - Bitte eine Fachabteilung auswählen",0;0,0},2,0)</f>
        <v>0</v>
      </c>
      <c r="R261" s="445">
        <f t="shared" si="24"/>
        <v>0</v>
      </c>
      <c r="S261" s="424">
        <f t="shared" si="25"/>
        <v>0</v>
      </c>
      <c r="T261" s="424">
        <f t="shared" si="26"/>
        <v>0</v>
      </c>
      <c r="U261" s="424">
        <f t="shared" si="27"/>
        <v>0</v>
      </c>
    </row>
    <row r="262" spans="2:21" ht="15" customHeight="1" x14ac:dyDescent="0.3">
      <c r="B262" s="70" t="str">
        <f t="shared" si="29"/>
        <v>!!!</v>
      </c>
      <c r="C262" s="228"/>
      <c r="D262" s="221"/>
      <c r="E262" s="229"/>
      <c r="F262" s="82"/>
      <c r="G262" s="325"/>
      <c r="H262" s="38"/>
      <c r="I262" s="38"/>
      <c r="J262" s="435"/>
      <c r="L262" s="445" t="str">
        <f>VLOOKUP(C261,{"29 - Psychiatrie (Erwachsene)","Einrichtungen";"30 - Kinder- und Jugendpsychiatrie","Einrichtungen";"31 - Psychosomatik","Einrichtungen";0,"Leer"},2,0)</f>
        <v>Leer</v>
      </c>
      <c r="M262" s="445" t="str">
        <f>IF(AND('Angaben KH-Standort'!$D$12&gt;0,C262&lt;&gt;""),"JBJ","Leer")</f>
        <v>Leer</v>
      </c>
      <c r="N262" s="445" t="str">
        <f t="shared" si="28"/>
        <v>Leer</v>
      </c>
      <c r="O262" s="445" t="str">
        <f>VLOOKUP($C262,{"29 - Psychiatrie (Erwachsene)","Psychiatrie";"30 - Kinder- und Jugendpsychiatrie","KJPsychiatrie";"31 - Psychosomatik","Psychosomatik";0,"Leer"},2,0)</f>
        <v>Leer</v>
      </c>
      <c r="P262" s="445">
        <f t="shared" si="23"/>
        <v>0</v>
      </c>
      <c r="Q262" s="445">
        <f>VLOOKUP(C262,{"29 - Psychiatrie (Erwachsene)",1;"30 - Kinder- und Jugendpsychiatrie",1;"31 - Psychosomatik",1;"00 - Bitte eine Fachabteilung auswählen",0;0,0},2,0)</f>
        <v>0</v>
      </c>
      <c r="R262" s="445">
        <f t="shared" si="24"/>
        <v>0</v>
      </c>
      <c r="S262" s="424">
        <f t="shared" si="25"/>
        <v>0</v>
      </c>
      <c r="T262" s="424">
        <f t="shared" si="26"/>
        <v>0</v>
      </c>
      <c r="U262" s="424">
        <f t="shared" si="27"/>
        <v>0</v>
      </c>
    </row>
    <row r="263" spans="2:21" ht="15" customHeight="1" x14ac:dyDescent="0.3">
      <c r="B263" s="70" t="str">
        <f t="shared" si="29"/>
        <v>!!!</v>
      </c>
      <c r="C263" s="228"/>
      <c r="D263" s="221"/>
      <c r="E263" s="229"/>
      <c r="F263" s="82"/>
      <c r="G263" s="325"/>
      <c r="H263" s="38"/>
      <c r="I263" s="38"/>
      <c r="J263" s="435"/>
      <c r="L263" s="445" t="str">
        <f>VLOOKUP(C262,{"29 - Psychiatrie (Erwachsene)","Einrichtungen";"30 - Kinder- und Jugendpsychiatrie","Einrichtungen";"31 - Psychosomatik","Einrichtungen";0,"Leer"},2,0)</f>
        <v>Leer</v>
      </c>
      <c r="M263" s="445" t="str">
        <f>IF(AND('Angaben KH-Standort'!$D$12&gt;0,C263&lt;&gt;""),"JBJ","Leer")</f>
        <v>Leer</v>
      </c>
      <c r="N263" s="445" t="str">
        <f t="shared" si="28"/>
        <v>Leer</v>
      </c>
      <c r="O263" s="445" t="str">
        <f>VLOOKUP($C263,{"29 - Psychiatrie (Erwachsene)","Psychiatrie";"30 - Kinder- und Jugendpsychiatrie","KJPsychiatrie";"31 - Psychosomatik","Psychosomatik";0,"Leer"},2,0)</f>
        <v>Leer</v>
      </c>
      <c r="P263" s="445">
        <f t="shared" si="23"/>
        <v>0</v>
      </c>
      <c r="Q263" s="445">
        <f>VLOOKUP(C263,{"29 - Psychiatrie (Erwachsene)",1;"30 - Kinder- und Jugendpsychiatrie",1;"31 - Psychosomatik",1;"00 - Bitte eine Fachabteilung auswählen",0;0,0},2,0)</f>
        <v>0</v>
      </c>
      <c r="R263" s="445">
        <f t="shared" si="24"/>
        <v>0</v>
      </c>
      <c r="S263" s="424">
        <f t="shared" si="25"/>
        <v>0</v>
      </c>
      <c r="T263" s="424">
        <f t="shared" si="26"/>
        <v>0</v>
      </c>
      <c r="U263" s="424">
        <f t="shared" si="27"/>
        <v>0</v>
      </c>
    </row>
    <row r="264" spans="2:21" ht="15" customHeight="1" x14ac:dyDescent="0.3">
      <c r="B264" s="70" t="str">
        <f t="shared" si="29"/>
        <v>!!!</v>
      </c>
      <c r="C264" s="228"/>
      <c r="D264" s="221"/>
      <c r="E264" s="229"/>
      <c r="F264" s="82"/>
      <c r="G264" s="325"/>
      <c r="H264" s="38"/>
      <c r="I264" s="38"/>
      <c r="J264" s="435"/>
      <c r="L264" s="445" t="str">
        <f>VLOOKUP(C263,{"29 - Psychiatrie (Erwachsene)","Einrichtungen";"30 - Kinder- und Jugendpsychiatrie","Einrichtungen";"31 - Psychosomatik","Einrichtungen";0,"Leer"},2,0)</f>
        <v>Leer</v>
      </c>
      <c r="M264" s="445" t="str">
        <f>IF(AND('Angaben KH-Standort'!$D$12&gt;0,C264&lt;&gt;""),"JBJ","Leer")</f>
        <v>Leer</v>
      </c>
      <c r="N264" s="445" t="str">
        <f t="shared" si="28"/>
        <v>Leer</v>
      </c>
      <c r="O264" s="445" t="str">
        <f>VLOOKUP($C264,{"29 - Psychiatrie (Erwachsene)","Psychiatrie";"30 - Kinder- und Jugendpsychiatrie","KJPsychiatrie";"31 - Psychosomatik","Psychosomatik";0,"Leer"},2,0)</f>
        <v>Leer</v>
      </c>
      <c r="P264" s="445">
        <f t="shared" si="23"/>
        <v>0</v>
      </c>
      <c r="Q264" s="445">
        <f>VLOOKUP(C264,{"29 - Psychiatrie (Erwachsene)",1;"30 - Kinder- und Jugendpsychiatrie",1;"31 - Psychosomatik",1;"00 - Bitte eine Fachabteilung auswählen",0;0,0},2,0)</f>
        <v>0</v>
      </c>
      <c r="R264" s="445">
        <f t="shared" si="24"/>
        <v>0</v>
      </c>
      <c r="S264" s="424">
        <f t="shared" si="25"/>
        <v>0</v>
      </c>
      <c r="T264" s="424">
        <f t="shared" si="26"/>
        <v>0</v>
      </c>
      <c r="U264" s="424">
        <f t="shared" si="27"/>
        <v>0</v>
      </c>
    </row>
    <row r="265" spans="2:21" ht="15" customHeight="1" x14ac:dyDescent="0.3">
      <c r="B265" s="70" t="str">
        <f t="shared" si="29"/>
        <v>!!!</v>
      </c>
      <c r="C265" s="228"/>
      <c r="D265" s="221"/>
      <c r="E265" s="229"/>
      <c r="F265" s="82"/>
      <c r="G265" s="325"/>
      <c r="H265" s="38"/>
      <c r="I265" s="38"/>
      <c r="J265" s="435"/>
      <c r="L265" s="445" t="str">
        <f>VLOOKUP(C264,{"29 - Psychiatrie (Erwachsene)","Einrichtungen";"30 - Kinder- und Jugendpsychiatrie","Einrichtungen";"31 - Psychosomatik","Einrichtungen";0,"Leer"},2,0)</f>
        <v>Leer</v>
      </c>
      <c r="M265" s="445" t="str">
        <f>IF(AND('Angaben KH-Standort'!$D$12&gt;0,C265&lt;&gt;""),"JBJ","Leer")</f>
        <v>Leer</v>
      </c>
      <c r="N265" s="445" t="str">
        <f t="shared" si="28"/>
        <v>Leer</v>
      </c>
      <c r="O265" s="445" t="str">
        <f>VLOOKUP($C265,{"29 - Psychiatrie (Erwachsene)","Psychiatrie";"30 - Kinder- und Jugendpsychiatrie","KJPsychiatrie";"31 - Psychosomatik","Psychosomatik";0,"Leer"},2,0)</f>
        <v>Leer</v>
      </c>
      <c r="P265" s="445">
        <f t="shared" si="23"/>
        <v>0</v>
      </c>
      <c r="Q265" s="445">
        <f>VLOOKUP(C265,{"29 - Psychiatrie (Erwachsene)",1;"30 - Kinder- und Jugendpsychiatrie",1;"31 - Psychosomatik",1;"00 - Bitte eine Fachabteilung auswählen",0;0,0},2,0)</f>
        <v>0</v>
      </c>
      <c r="R265" s="445">
        <f t="shared" si="24"/>
        <v>0</v>
      </c>
      <c r="S265" s="424">
        <f t="shared" si="25"/>
        <v>0</v>
      </c>
      <c r="T265" s="424">
        <f t="shared" si="26"/>
        <v>0</v>
      </c>
      <c r="U265" s="424">
        <f t="shared" si="27"/>
        <v>0</v>
      </c>
    </row>
    <row r="266" spans="2:21" ht="15" customHeight="1" x14ac:dyDescent="0.3">
      <c r="B266" s="70" t="str">
        <f t="shared" si="29"/>
        <v>!!!</v>
      </c>
      <c r="C266" s="228"/>
      <c r="D266" s="221"/>
      <c r="E266" s="229"/>
      <c r="F266" s="82"/>
      <c r="G266" s="325"/>
      <c r="H266" s="38"/>
      <c r="I266" s="38"/>
      <c r="J266" s="435"/>
      <c r="L266" s="445" t="str">
        <f>VLOOKUP(C265,{"29 - Psychiatrie (Erwachsene)","Einrichtungen";"30 - Kinder- und Jugendpsychiatrie","Einrichtungen";"31 - Psychosomatik","Einrichtungen";0,"Leer"},2,0)</f>
        <v>Leer</v>
      </c>
      <c r="M266" s="445" t="str">
        <f>IF(AND('Angaben KH-Standort'!$D$12&gt;0,C266&lt;&gt;""),"JBJ","Leer")</f>
        <v>Leer</v>
      </c>
      <c r="N266" s="445" t="str">
        <f t="shared" si="28"/>
        <v>Leer</v>
      </c>
      <c r="O266" s="445" t="str">
        <f>VLOOKUP($C266,{"29 - Psychiatrie (Erwachsene)","Psychiatrie";"30 - Kinder- und Jugendpsychiatrie","KJPsychiatrie";"31 - Psychosomatik","Psychosomatik";0,"Leer"},2,0)</f>
        <v>Leer</v>
      </c>
      <c r="P266" s="445">
        <f t="shared" si="23"/>
        <v>0</v>
      </c>
      <c r="Q266" s="445">
        <f>VLOOKUP(C266,{"29 - Psychiatrie (Erwachsene)",1;"30 - Kinder- und Jugendpsychiatrie",1;"31 - Psychosomatik",1;"00 - Bitte eine Fachabteilung auswählen",0;0,0},2,0)</f>
        <v>0</v>
      </c>
      <c r="R266" s="445">
        <f t="shared" si="24"/>
        <v>0</v>
      </c>
      <c r="S266" s="424">
        <f t="shared" si="25"/>
        <v>0</v>
      </c>
      <c r="T266" s="424">
        <f t="shared" si="26"/>
        <v>0</v>
      </c>
      <c r="U266" s="424">
        <f t="shared" si="27"/>
        <v>0</v>
      </c>
    </row>
    <row r="267" spans="2:21" ht="15" customHeight="1" x14ac:dyDescent="0.3">
      <c r="B267" s="70" t="str">
        <f t="shared" si="29"/>
        <v>!!!</v>
      </c>
      <c r="C267" s="228"/>
      <c r="D267" s="221"/>
      <c r="E267" s="229"/>
      <c r="F267" s="82"/>
      <c r="G267" s="325"/>
      <c r="H267" s="38"/>
      <c r="I267" s="38"/>
      <c r="J267" s="435"/>
      <c r="L267" s="445" t="str">
        <f>VLOOKUP(C266,{"29 - Psychiatrie (Erwachsene)","Einrichtungen";"30 - Kinder- und Jugendpsychiatrie","Einrichtungen";"31 - Psychosomatik","Einrichtungen";0,"Leer"},2,0)</f>
        <v>Leer</v>
      </c>
      <c r="M267" s="445" t="str">
        <f>IF(AND('Angaben KH-Standort'!$D$12&gt;0,C267&lt;&gt;""),"JBJ","Leer")</f>
        <v>Leer</v>
      </c>
      <c r="N267" s="445" t="str">
        <f t="shared" si="28"/>
        <v>Leer</v>
      </c>
      <c r="O267" s="445" t="str">
        <f>VLOOKUP($C267,{"29 - Psychiatrie (Erwachsene)","Psychiatrie";"30 - Kinder- und Jugendpsychiatrie","KJPsychiatrie";"31 - Psychosomatik","Psychosomatik";0,"Leer"},2,0)</f>
        <v>Leer</v>
      </c>
      <c r="P267" s="445">
        <f t="shared" si="23"/>
        <v>0</v>
      </c>
      <c r="Q267" s="445">
        <f>VLOOKUP(C267,{"29 - Psychiatrie (Erwachsene)",1;"30 - Kinder- und Jugendpsychiatrie",1;"31 - Psychosomatik",1;"00 - Bitte eine Fachabteilung auswählen",0;0,0},2,0)</f>
        <v>0</v>
      </c>
      <c r="R267" s="445">
        <f t="shared" si="24"/>
        <v>0</v>
      </c>
      <c r="S267" s="424">
        <f t="shared" si="25"/>
        <v>0</v>
      </c>
      <c r="T267" s="424">
        <f t="shared" si="26"/>
        <v>0</v>
      </c>
      <c r="U267" s="424">
        <f t="shared" si="27"/>
        <v>0</v>
      </c>
    </row>
    <row r="268" spans="2:21" ht="15" customHeight="1" x14ac:dyDescent="0.3">
      <c r="B268" s="70" t="str">
        <f t="shared" si="29"/>
        <v>!!!</v>
      </c>
      <c r="C268" s="228"/>
      <c r="D268" s="221"/>
      <c r="E268" s="229"/>
      <c r="F268" s="82"/>
      <c r="G268" s="325"/>
      <c r="H268" s="38"/>
      <c r="I268" s="38"/>
      <c r="J268" s="435"/>
      <c r="L268" s="445" t="str">
        <f>VLOOKUP(C267,{"29 - Psychiatrie (Erwachsene)","Einrichtungen";"30 - Kinder- und Jugendpsychiatrie","Einrichtungen";"31 - Psychosomatik","Einrichtungen";0,"Leer"},2,0)</f>
        <v>Leer</v>
      </c>
      <c r="M268" s="445" t="str">
        <f>IF(AND('Angaben KH-Standort'!$D$12&gt;0,C268&lt;&gt;""),"JBJ","Leer")</f>
        <v>Leer</v>
      </c>
      <c r="N268" s="445" t="str">
        <f t="shared" si="28"/>
        <v>Leer</v>
      </c>
      <c r="O268" s="445" t="str">
        <f>VLOOKUP($C268,{"29 - Psychiatrie (Erwachsene)","Psychiatrie";"30 - Kinder- und Jugendpsychiatrie","KJPsychiatrie";"31 - Psychosomatik","Psychosomatik";0,"Leer"},2,0)</f>
        <v>Leer</v>
      </c>
      <c r="P268" s="445">
        <f t="shared" si="23"/>
        <v>0</v>
      </c>
      <c r="Q268" s="445">
        <f>VLOOKUP(C268,{"29 - Psychiatrie (Erwachsene)",1;"30 - Kinder- und Jugendpsychiatrie",1;"31 - Psychosomatik",1;"00 - Bitte eine Fachabteilung auswählen",0;0,0},2,0)</f>
        <v>0</v>
      </c>
      <c r="R268" s="445">
        <f t="shared" si="24"/>
        <v>0</v>
      </c>
      <c r="S268" s="424">
        <f t="shared" si="25"/>
        <v>0</v>
      </c>
      <c r="T268" s="424">
        <f t="shared" si="26"/>
        <v>0</v>
      </c>
      <c r="U268" s="424">
        <f t="shared" si="27"/>
        <v>0</v>
      </c>
    </row>
    <row r="269" spans="2:21" ht="15" customHeight="1" x14ac:dyDescent="0.3">
      <c r="B269" s="70" t="str">
        <f t="shared" si="29"/>
        <v>!!!</v>
      </c>
      <c r="C269" s="228"/>
      <c r="D269" s="221"/>
      <c r="E269" s="229"/>
      <c r="F269" s="82"/>
      <c r="G269" s="325"/>
      <c r="H269" s="38"/>
      <c r="I269" s="38"/>
      <c r="J269" s="435"/>
      <c r="L269" s="445" t="str">
        <f>VLOOKUP(C268,{"29 - Psychiatrie (Erwachsene)","Einrichtungen";"30 - Kinder- und Jugendpsychiatrie","Einrichtungen";"31 - Psychosomatik","Einrichtungen";0,"Leer"},2,0)</f>
        <v>Leer</v>
      </c>
      <c r="M269" s="445" t="str">
        <f>IF(AND('Angaben KH-Standort'!$D$12&gt;0,C269&lt;&gt;""),"JBJ","Leer")</f>
        <v>Leer</v>
      </c>
      <c r="N269" s="445" t="str">
        <f t="shared" si="28"/>
        <v>Leer</v>
      </c>
      <c r="O269" s="445" t="str">
        <f>VLOOKUP($C269,{"29 - Psychiatrie (Erwachsene)","Psychiatrie";"30 - Kinder- und Jugendpsychiatrie","KJPsychiatrie";"31 - Psychosomatik","Psychosomatik";0,"Leer"},2,0)</f>
        <v>Leer</v>
      </c>
      <c r="P269" s="445">
        <f t="shared" si="23"/>
        <v>0</v>
      </c>
      <c r="Q269" s="445">
        <f>VLOOKUP(C269,{"29 - Psychiatrie (Erwachsene)",1;"30 - Kinder- und Jugendpsychiatrie",1;"31 - Psychosomatik",1;"00 - Bitte eine Fachabteilung auswählen",0;0,0},2,0)</f>
        <v>0</v>
      </c>
      <c r="R269" s="445">
        <f t="shared" si="24"/>
        <v>0</v>
      </c>
      <c r="S269" s="424">
        <f t="shared" si="25"/>
        <v>0</v>
      </c>
      <c r="T269" s="424">
        <f t="shared" si="26"/>
        <v>0</v>
      </c>
      <c r="U269" s="424">
        <f t="shared" si="27"/>
        <v>0</v>
      </c>
    </row>
    <row r="270" spans="2:21" ht="15" customHeight="1" x14ac:dyDescent="0.3">
      <c r="B270" s="70" t="str">
        <f t="shared" si="29"/>
        <v>!!!</v>
      </c>
      <c r="C270" s="228"/>
      <c r="D270" s="221"/>
      <c r="E270" s="229"/>
      <c r="F270" s="82"/>
      <c r="G270" s="325"/>
      <c r="H270" s="38"/>
      <c r="I270" s="38"/>
      <c r="J270" s="435"/>
      <c r="L270" s="445" t="str">
        <f>VLOOKUP(C269,{"29 - Psychiatrie (Erwachsene)","Einrichtungen";"30 - Kinder- und Jugendpsychiatrie","Einrichtungen";"31 - Psychosomatik","Einrichtungen";0,"Leer"},2,0)</f>
        <v>Leer</v>
      </c>
      <c r="M270" s="445" t="str">
        <f>IF(AND('Angaben KH-Standort'!$D$12&gt;0,C270&lt;&gt;""),"JBJ","Leer")</f>
        <v>Leer</v>
      </c>
      <c r="N270" s="445" t="str">
        <f t="shared" si="28"/>
        <v>Leer</v>
      </c>
      <c r="O270" s="445" t="str">
        <f>VLOOKUP($C270,{"29 - Psychiatrie (Erwachsene)","Psychiatrie";"30 - Kinder- und Jugendpsychiatrie","KJPsychiatrie";"31 - Psychosomatik","Psychosomatik";0,"Leer"},2,0)</f>
        <v>Leer</v>
      </c>
      <c r="P270" s="445">
        <f t="shared" si="23"/>
        <v>0</v>
      </c>
      <c r="Q270" s="445">
        <f>VLOOKUP(C270,{"29 - Psychiatrie (Erwachsene)",1;"30 - Kinder- und Jugendpsychiatrie",1;"31 - Psychosomatik",1;"00 - Bitte eine Fachabteilung auswählen",0;0,0},2,0)</f>
        <v>0</v>
      </c>
      <c r="R270" s="445">
        <f t="shared" si="24"/>
        <v>0</v>
      </c>
      <c r="S270" s="424">
        <f t="shared" si="25"/>
        <v>0</v>
      </c>
      <c r="T270" s="424">
        <f t="shared" si="26"/>
        <v>0</v>
      </c>
      <c r="U270" s="424">
        <f t="shared" si="27"/>
        <v>0</v>
      </c>
    </row>
    <row r="271" spans="2:21" ht="15" customHeight="1" x14ac:dyDescent="0.3">
      <c r="B271" s="70" t="str">
        <f t="shared" si="29"/>
        <v>!!!</v>
      </c>
      <c r="C271" s="228"/>
      <c r="D271" s="221"/>
      <c r="E271" s="229"/>
      <c r="F271" s="82"/>
      <c r="G271" s="325"/>
      <c r="H271" s="38"/>
      <c r="I271" s="38"/>
      <c r="J271" s="435"/>
      <c r="L271" s="445" t="str">
        <f>VLOOKUP(C270,{"29 - Psychiatrie (Erwachsene)","Einrichtungen";"30 - Kinder- und Jugendpsychiatrie","Einrichtungen";"31 - Psychosomatik","Einrichtungen";0,"Leer"},2,0)</f>
        <v>Leer</v>
      </c>
      <c r="M271" s="445" t="str">
        <f>IF(AND('Angaben KH-Standort'!$D$12&gt;0,C271&lt;&gt;""),"JBJ","Leer")</f>
        <v>Leer</v>
      </c>
      <c r="N271" s="445" t="str">
        <f t="shared" si="28"/>
        <v>Leer</v>
      </c>
      <c r="O271" s="445" t="str">
        <f>VLOOKUP($C271,{"29 - Psychiatrie (Erwachsene)","Psychiatrie";"30 - Kinder- und Jugendpsychiatrie","KJPsychiatrie";"31 - Psychosomatik","Psychosomatik";0,"Leer"},2,0)</f>
        <v>Leer</v>
      </c>
      <c r="P271" s="445">
        <f t="shared" si="23"/>
        <v>0</v>
      </c>
      <c r="Q271" s="445">
        <f>VLOOKUP(C271,{"29 - Psychiatrie (Erwachsene)",1;"30 - Kinder- und Jugendpsychiatrie",1;"31 - Psychosomatik",1;"00 - Bitte eine Fachabteilung auswählen",0;0,0},2,0)</f>
        <v>0</v>
      </c>
      <c r="R271" s="445">
        <f t="shared" si="24"/>
        <v>0</v>
      </c>
      <c r="S271" s="424">
        <f t="shared" si="25"/>
        <v>0</v>
      </c>
      <c r="T271" s="424">
        <f t="shared" si="26"/>
        <v>0</v>
      </c>
      <c r="U271" s="424">
        <f t="shared" si="27"/>
        <v>0</v>
      </c>
    </row>
    <row r="272" spans="2:21" ht="15" customHeight="1" x14ac:dyDescent="0.3">
      <c r="B272" s="70" t="str">
        <f t="shared" si="29"/>
        <v>!!!</v>
      </c>
      <c r="C272" s="228"/>
      <c r="D272" s="221"/>
      <c r="E272" s="229"/>
      <c r="F272" s="82"/>
      <c r="G272" s="325"/>
      <c r="H272" s="38"/>
      <c r="I272" s="38"/>
      <c r="J272" s="435"/>
      <c r="L272" s="445" t="str">
        <f>VLOOKUP(C271,{"29 - Psychiatrie (Erwachsene)","Einrichtungen";"30 - Kinder- und Jugendpsychiatrie","Einrichtungen";"31 - Psychosomatik","Einrichtungen";0,"Leer"},2,0)</f>
        <v>Leer</v>
      </c>
      <c r="M272" s="445" t="str">
        <f>IF(AND('Angaben KH-Standort'!$D$12&gt;0,C272&lt;&gt;""),"JBJ","Leer")</f>
        <v>Leer</v>
      </c>
      <c r="N272" s="445" t="str">
        <f t="shared" si="28"/>
        <v>Leer</v>
      </c>
      <c r="O272" s="445" t="str">
        <f>VLOOKUP($C272,{"29 - Psychiatrie (Erwachsene)","Psychiatrie";"30 - Kinder- und Jugendpsychiatrie","KJPsychiatrie";"31 - Psychosomatik","Psychosomatik";0,"Leer"},2,0)</f>
        <v>Leer</v>
      </c>
      <c r="P272" s="445">
        <f t="shared" si="23"/>
        <v>0</v>
      </c>
      <c r="Q272" s="445">
        <f>VLOOKUP(C272,{"29 - Psychiatrie (Erwachsene)",1;"30 - Kinder- und Jugendpsychiatrie",1;"31 - Psychosomatik",1;"00 - Bitte eine Fachabteilung auswählen",0;0,0},2,0)</f>
        <v>0</v>
      </c>
      <c r="R272" s="445">
        <f t="shared" si="24"/>
        <v>0</v>
      </c>
      <c r="S272" s="424">
        <f t="shared" si="25"/>
        <v>0</v>
      </c>
      <c r="T272" s="424">
        <f t="shared" si="26"/>
        <v>0</v>
      </c>
      <c r="U272" s="424">
        <f t="shared" si="27"/>
        <v>0</v>
      </c>
    </row>
    <row r="273" spans="2:21" ht="15" customHeight="1" x14ac:dyDescent="0.3">
      <c r="B273" s="70" t="str">
        <f t="shared" si="29"/>
        <v>!!!</v>
      </c>
      <c r="C273" s="228"/>
      <c r="D273" s="221"/>
      <c r="E273" s="229"/>
      <c r="F273" s="82"/>
      <c r="G273" s="325"/>
      <c r="H273" s="38"/>
      <c r="I273" s="38"/>
      <c r="J273" s="435"/>
      <c r="L273" s="445" t="str">
        <f>VLOOKUP(C272,{"29 - Psychiatrie (Erwachsene)","Einrichtungen";"30 - Kinder- und Jugendpsychiatrie","Einrichtungen";"31 - Psychosomatik","Einrichtungen";0,"Leer"},2,0)</f>
        <v>Leer</v>
      </c>
      <c r="M273" s="445" t="str">
        <f>IF(AND('Angaben KH-Standort'!$D$12&gt;0,C273&lt;&gt;""),"JBJ","Leer")</f>
        <v>Leer</v>
      </c>
      <c r="N273" s="445" t="str">
        <f t="shared" si="28"/>
        <v>Leer</v>
      </c>
      <c r="O273" s="445" t="str">
        <f>VLOOKUP($C273,{"29 - Psychiatrie (Erwachsene)","Psychiatrie";"30 - Kinder- und Jugendpsychiatrie","KJPsychiatrie";"31 - Psychosomatik","Psychosomatik";0,"Leer"},2,0)</f>
        <v>Leer</v>
      </c>
      <c r="P273" s="445">
        <f t="shared" si="23"/>
        <v>0</v>
      </c>
      <c r="Q273" s="445">
        <f>VLOOKUP(C273,{"29 - Psychiatrie (Erwachsene)",1;"30 - Kinder- und Jugendpsychiatrie",1;"31 - Psychosomatik",1;"00 - Bitte eine Fachabteilung auswählen",0;0,0},2,0)</f>
        <v>0</v>
      </c>
      <c r="R273" s="445">
        <f t="shared" si="24"/>
        <v>0</v>
      </c>
      <c r="S273" s="424">
        <f t="shared" si="25"/>
        <v>0</v>
      </c>
      <c r="T273" s="424">
        <f t="shared" si="26"/>
        <v>0</v>
      </c>
      <c r="U273" s="424">
        <f t="shared" si="27"/>
        <v>0</v>
      </c>
    </row>
    <row r="274" spans="2:21" ht="15" customHeight="1" x14ac:dyDescent="0.3">
      <c r="B274" s="70" t="str">
        <f t="shared" si="29"/>
        <v>!!!</v>
      </c>
      <c r="C274" s="228"/>
      <c r="D274" s="221"/>
      <c r="E274" s="229"/>
      <c r="F274" s="82"/>
      <c r="G274" s="325"/>
      <c r="H274" s="38"/>
      <c r="I274" s="38"/>
      <c r="J274" s="435"/>
      <c r="L274" s="445" t="str">
        <f>VLOOKUP(C273,{"29 - Psychiatrie (Erwachsene)","Einrichtungen";"30 - Kinder- und Jugendpsychiatrie","Einrichtungen";"31 - Psychosomatik","Einrichtungen";0,"Leer"},2,0)</f>
        <v>Leer</v>
      </c>
      <c r="M274" s="445" t="str">
        <f>IF(AND('Angaben KH-Standort'!$D$12&gt;0,C274&lt;&gt;""),"JBJ","Leer")</f>
        <v>Leer</v>
      </c>
      <c r="N274" s="445" t="str">
        <f t="shared" si="28"/>
        <v>Leer</v>
      </c>
      <c r="O274" s="445" t="str">
        <f>VLOOKUP($C274,{"29 - Psychiatrie (Erwachsene)","Psychiatrie";"30 - Kinder- und Jugendpsychiatrie","KJPsychiatrie";"31 - Psychosomatik","Psychosomatik";0,"Leer"},2,0)</f>
        <v>Leer</v>
      </c>
      <c r="P274" s="445">
        <f t="shared" si="23"/>
        <v>0</v>
      </c>
      <c r="Q274" s="445">
        <f>VLOOKUP(C274,{"29 - Psychiatrie (Erwachsene)",1;"30 - Kinder- und Jugendpsychiatrie",1;"31 - Psychosomatik",1;"00 - Bitte eine Fachabteilung auswählen",0;0,0},2,0)</f>
        <v>0</v>
      </c>
      <c r="R274" s="445">
        <f t="shared" si="24"/>
        <v>0</v>
      </c>
      <c r="S274" s="424">
        <f t="shared" si="25"/>
        <v>0</v>
      </c>
      <c r="T274" s="424">
        <f t="shared" si="26"/>
        <v>0</v>
      </c>
      <c r="U274" s="424">
        <f t="shared" si="27"/>
        <v>0</v>
      </c>
    </row>
    <row r="275" spans="2:21" ht="15" customHeight="1" x14ac:dyDescent="0.3">
      <c r="B275" s="70" t="str">
        <f t="shared" si="29"/>
        <v>!!!</v>
      </c>
      <c r="C275" s="228"/>
      <c r="D275" s="221"/>
      <c r="E275" s="229"/>
      <c r="F275" s="82"/>
      <c r="G275" s="325"/>
      <c r="H275" s="38"/>
      <c r="I275" s="38"/>
      <c r="J275" s="435"/>
      <c r="L275" s="445" t="str">
        <f>VLOOKUP(C274,{"29 - Psychiatrie (Erwachsene)","Einrichtungen";"30 - Kinder- und Jugendpsychiatrie","Einrichtungen";"31 - Psychosomatik","Einrichtungen";0,"Leer"},2,0)</f>
        <v>Leer</v>
      </c>
      <c r="M275" s="445" t="str">
        <f>IF(AND('Angaben KH-Standort'!$D$12&gt;0,C275&lt;&gt;""),"JBJ","Leer")</f>
        <v>Leer</v>
      </c>
      <c r="N275" s="445" t="str">
        <f t="shared" si="28"/>
        <v>Leer</v>
      </c>
      <c r="O275" s="445" t="str">
        <f>VLOOKUP($C275,{"29 - Psychiatrie (Erwachsene)","Psychiatrie";"30 - Kinder- und Jugendpsychiatrie","KJPsychiatrie";"31 - Psychosomatik","Psychosomatik";0,"Leer"},2,0)</f>
        <v>Leer</v>
      </c>
      <c r="P275" s="445">
        <f t="shared" si="23"/>
        <v>0</v>
      </c>
      <c r="Q275" s="445">
        <f>VLOOKUP(C275,{"29 - Psychiatrie (Erwachsene)",1;"30 - Kinder- und Jugendpsychiatrie",1;"31 - Psychosomatik",1;"00 - Bitte eine Fachabteilung auswählen",0;0,0},2,0)</f>
        <v>0</v>
      </c>
      <c r="R275" s="445">
        <f t="shared" si="24"/>
        <v>0</v>
      </c>
      <c r="S275" s="424">
        <f t="shared" si="25"/>
        <v>0</v>
      </c>
      <c r="T275" s="424">
        <f t="shared" si="26"/>
        <v>0</v>
      </c>
      <c r="U275" s="424">
        <f t="shared" si="27"/>
        <v>0</v>
      </c>
    </row>
    <row r="276" spans="2:21" ht="15" customHeight="1" x14ac:dyDescent="0.3">
      <c r="B276" s="70" t="str">
        <f t="shared" si="29"/>
        <v>!!!</v>
      </c>
      <c r="C276" s="228"/>
      <c r="D276" s="221"/>
      <c r="E276" s="229"/>
      <c r="F276" s="82"/>
      <c r="G276" s="325"/>
      <c r="H276" s="38"/>
      <c r="I276" s="38"/>
      <c r="J276" s="435"/>
      <c r="L276" s="445" t="str">
        <f>VLOOKUP(C275,{"29 - Psychiatrie (Erwachsene)","Einrichtungen";"30 - Kinder- und Jugendpsychiatrie","Einrichtungen";"31 - Psychosomatik","Einrichtungen";0,"Leer"},2,0)</f>
        <v>Leer</v>
      </c>
      <c r="M276" s="445" t="str">
        <f>IF(AND('Angaben KH-Standort'!$D$12&gt;0,C276&lt;&gt;""),"JBJ","Leer")</f>
        <v>Leer</v>
      </c>
      <c r="N276" s="445" t="str">
        <f t="shared" si="28"/>
        <v>Leer</v>
      </c>
      <c r="O276" s="445" t="str">
        <f>VLOOKUP($C276,{"29 - Psychiatrie (Erwachsene)","Psychiatrie";"30 - Kinder- und Jugendpsychiatrie","KJPsychiatrie";"31 - Psychosomatik","Psychosomatik";0,"Leer"},2,0)</f>
        <v>Leer</v>
      </c>
      <c r="P276" s="445">
        <f t="shared" si="23"/>
        <v>0</v>
      </c>
      <c r="Q276" s="445">
        <f>VLOOKUP(C276,{"29 - Psychiatrie (Erwachsene)",1;"30 - Kinder- und Jugendpsychiatrie",1;"31 - Psychosomatik",1;"00 - Bitte eine Fachabteilung auswählen",0;0,0},2,0)</f>
        <v>0</v>
      </c>
      <c r="R276" s="445">
        <f t="shared" si="24"/>
        <v>0</v>
      </c>
      <c r="S276" s="424">
        <f t="shared" si="25"/>
        <v>0</v>
      </c>
      <c r="T276" s="424">
        <f t="shared" si="26"/>
        <v>0</v>
      </c>
      <c r="U276" s="424">
        <f t="shared" si="27"/>
        <v>0</v>
      </c>
    </row>
    <row r="277" spans="2:21" ht="15" customHeight="1" x14ac:dyDescent="0.3">
      <c r="B277" s="70" t="str">
        <f t="shared" si="29"/>
        <v>!!!</v>
      </c>
      <c r="C277" s="228"/>
      <c r="D277" s="221"/>
      <c r="E277" s="229"/>
      <c r="F277" s="82"/>
      <c r="G277" s="325"/>
      <c r="H277" s="38"/>
      <c r="I277" s="38"/>
      <c r="J277" s="435"/>
      <c r="L277" s="445" t="str">
        <f>VLOOKUP(C276,{"29 - Psychiatrie (Erwachsene)","Einrichtungen";"30 - Kinder- und Jugendpsychiatrie","Einrichtungen";"31 - Psychosomatik","Einrichtungen";0,"Leer"},2,0)</f>
        <v>Leer</v>
      </c>
      <c r="M277" s="445" t="str">
        <f>IF(AND('Angaben KH-Standort'!$D$12&gt;0,C277&lt;&gt;""),"JBJ","Leer")</f>
        <v>Leer</v>
      </c>
      <c r="N277" s="445" t="str">
        <f t="shared" si="28"/>
        <v>Leer</v>
      </c>
      <c r="O277" s="445" t="str">
        <f>VLOOKUP($C277,{"29 - Psychiatrie (Erwachsene)","Psychiatrie";"30 - Kinder- und Jugendpsychiatrie","KJPsychiatrie";"31 - Psychosomatik","Psychosomatik";0,"Leer"},2,0)</f>
        <v>Leer</v>
      </c>
      <c r="P277" s="445">
        <f t="shared" si="23"/>
        <v>0</v>
      </c>
      <c r="Q277" s="445">
        <f>VLOOKUP(C277,{"29 - Psychiatrie (Erwachsene)",1;"30 - Kinder- und Jugendpsychiatrie",1;"31 - Psychosomatik",1;"00 - Bitte eine Fachabteilung auswählen",0;0,0},2,0)</f>
        <v>0</v>
      </c>
      <c r="R277" s="445">
        <f t="shared" si="24"/>
        <v>0</v>
      </c>
      <c r="S277" s="424">
        <f t="shared" si="25"/>
        <v>0</v>
      </c>
      <c r="T277" s="424">
        <f t="shared" si="26"/>
        <v>0</v>
      </c>
      <c r="U277" s="424">
        <f t="shared" si="27"/>
        <v>0</v>
      </c>
    </row>
    <row r="278" spans="2:21" ht="15" customHeight="1" x14ac:dyDescent="0.3">
      <c r="B278" s="70" t="str">
        <f t="shared" si="29"/>
        <v>!!!</v>
      </c>
      <c r="C278" s="228"/>
      <c r="D278" s="221"/>
      <c r="E278" s="229"/>
      <c r="F278" s="82"/>
      <c r="G278" s="325"/>
      <c r="H278" s="38"/>
      <c r="I278" s="38"/>
      <c r="J278" s="435"/>
      <c r="L278" s="445" t="str">
        <f>VLOOKUP(C277,{"29 - Psychiatrie (Erwachsene)","Einrichtungen";"30 - Kinder- und Jugendpsychiatrie","Einrichtungen";"31 - Psychosomatik","Einrichtungen";0,"Leer"},2,0)</f>
        <v>Leer</v>
      </c>
      <c r="M278" s="445" t="str">
        <f>IF(AND('Angaben KH-Standort'!$D$12&gt;0,C278&lt;&gt;""),"JBJ","Leer")</f>
        <v>Leer</v>
      </c>
      <c r="N278" s="445" t="str">
        <f t="shared" si="28"/>
        <v>Leer</v>
      </c>
      <c r="O278" s="445" t="str">
        <f>VLOOKUP($C278,{"29 - Psychiatrie (Erwachsene)","Psychiatrie";"30 - Kinder- und Jugendpsychiatrie","KJPsychiatrie";"31 - Psychosomatik","Psychosomatik";0,"Leer"},2,0)</f>
        <v>Leer</v>
      </c>
      <c r="P278" s="445">
        <f t="shared" si="23"/>
        <v>0</v>
      </c>
      <c r="Q278" s="445">
        <f>VLOOKUP(C278,{"29 - Psychiatrie (Erwachsene)",1;"30 - Kinder- und Jugendpsychiatrie",1;"31 - Psychosomatik",1;"00 - Bitte eine Fachabteilung auswählen",0;0,0},2,0)</f>
        <v>0</v>
      </c>
      <c r="R278" s="445">
        <f t="shared" si="24"/>
        <v>0</v>
      </c>
      <c r="S278" s="424">
        <f t="shared" si="25"/>
        <v>0</v>
      </c>
      <c r="T278" s="424">
        <f t="shared" si="26"/>
        <v>0</v>
      </c>
      <c r="U278" s="424">
        <f t="shared" si="27"/>
        <v>0</v>
      </c>
    </row>
    <row r="279" spans="2:21" ht="15" customHeight="1" x14ac:dyDescent="0.3">
      <c r="B279" s="70" t="str">
        <f t="shared" si="29"/>
        <v>!!!</v>
      </c>
      <c r="C279" s="228"/>
      <c r="D279" s="221"/>
      <c r="E279" s="229"/>
      <c r="F279" s="82"/>
      <c r="G279" s="325"/>
      <c r="H279" s="38"/>
      <c r="I279" s="38"/>
      <c r="J279" s="435"/>
      <c r="L279" s="445" t="str">
        <f>VLOOKUP(C278,{"29 - Psychiatrie (Erwachsene)","Einrichtungen";"30 - Kinder- und Jugendpsychiatrie","Einrichtungen";"31 - Psychosomatik","Einrichtungen";0,"Leer"},2,0)</f>
        <v>Leer</v>
      </c>
      <c r="M279" s="445" t="str">
        <f>IF(AND('Angaben KH-Standort'!$D$12&gt;0,C279&lt;&gt;""),"JBJ","Leer")</f>
        <v>Leer</v>
      </c>
      <c r="N279" s="445" t="str">
        <f t="shared" si="28"/>
        <v>Leer</v>
      </c>
      <c r="O279" s="445" t="str">
        <f>VLOOKUP($C279,{"29 - Psychiatrie (Erwachsene)","Psychiatrie";"30 - Kinder- und Jugendpsychiatrie","KJPsychiatrie";"31 - Psychosomatik","Psychosomatik";0,"Leer"},2,0)</f>
        <v>Leer</v>
      </c>
      <c r="P279" s="445">
        <f t="shared" ref="P279:P342" si="30">IF(LEN(B279)&gt;0,0,1)</f>
        <v>0</v>
      </c>
      <c r="Q279" s="445">
        <f>VLOOKUP(C279,{"29 - Psychiatrie (Erwachsene)",1;"30 - Kinder- und Jugendpsychiatrie",1;"31 - Psychosomatik",1;"00 - Bitte eine Fachabteilung auswählen",0;0,0},2,0)</f>
        <v>0</v>
      </c>
      <c r="R279" s="445">
        <f t="shared" ref="R279:R342" si="31">IF(LEN(D279)&gt;0,1,0)</f>
        <v>0</v>
      </c>
      <c r="S279" s="424">
        <f t="shared" ref="S279:S342" si="32">IF(LEN(E279)&gt;0,1,0)</f>
        <v>0</v>
      </c>
      <c r="T279" s="424">
        <f t="shared" ref="T279:T342" si="33">IF(LEN(F279)&gt;0,1,0)</f>
        <v>0</v>
      </c>
      <c r="U279" s="424">
        <f t="shared" ref="U279:U342" si="34">IF(LEN(G279)&gt;0,1,0)</f>
        <v>0</v>
      </c>
    </row>
    <row r="280" spans="2:21" ht="15" customHeight="1" x14ac:dyDescent="0.3">
      <c r="B280" s="70" t="str">
        <f t="shared" si="29"/>
        <v>!!!</v>
      </c>
      <c r="C280" s="228"/>
      <c r="D280" s="221"/>
      <c r="E280" s="229"/>
      <c r="F280" s="82"/>
      <c r="G280" s="325"/>
      <c r="H280" s="38"/>
      <c r="I280" s="38"/>
      <c r="J280" s="435"/>
      <c r="L280" s="445" t="str">
        <f>VLOOKUP(C279,{"29 - Psychiatrie (Erwachsene)","Einrichtungen";"30 - Kinder- und Jugendpsychiatrie","Einrichtungen";"31 - Psychosomatik","Einrichtungen";0,"Leer"},2,0)</f>
        <v>Leer</v>
      </c>
      <c r="M280" s="445" t="str">
        <f>IF(AND('Angaben KH-Standort'!$D$12&gt;0,C280&lt;&gt;""),"JBJ","Leer")</f>
        <v>Leer</v>
      </c>
      <c r="N280" s="445" t="str">
        <f t="shared" ref="N280:N343" si="35">IF(D280=2023,O280&amp;23,O280)</f>
        <v>Leer</v>
      </c>
      <c r="O280" s="445" t="str">
        <f>VLOOKUP($C280,{"29 - Psychiatrie (Erwachsene)","Psychiatrie";"30 - Kinder- und Jugendpsychiatrie","KJPsychiatrie";"31 - Psychosomatik","Psychosomatik";0,"Leer"},2,0)</f>
        <v>Leer</v>
      </c>
      <c r="P280" s="445">
        <f t="shared" si="30"/>
        <v>0</v>
      </c>
      <c r="Q280" s="445">
        <f>VLOOKUP(C280,{"29 - Psychiatrie (Erwachsene)",1;"30 - Kinder- und Jugendpsychiatrie",1;"31 - Psychosomatik",1;"00 - Bitte eine Fachabteilung auswählen",0;0,0},2,0)</f>
        <v>0</v>
      </c>
      <c r="R280" s="445">
        <f t="shared" si="31"/>
        <v>0</v>
      </c>
      <c r="S280" s="424">
        <f t="shared" si="32"/>
        <v>0</v>
      </c>
      <c r="T280" s="424">
        <f t="shared" si="33"/>
        <v>0</v>
      </c>
      <c r="U280" s="424">
        <f t="shared" si="34"/>
        <v>0</v>
      </c>
    </row>
    <row r="281" spans="2:21" ht="15" customHeight="1" x14ac:dyDescent="0.3">
      <c r="B281" s="70" t="str">
        <f t="shared" si="29"/>
        <v>!!!</v>
      </c>
      <c r="C281" s="228"/>
      <c r="D281" s="221"/>
      <c r="E281" s="229"/>
      <c r="F281" s="82"/>
      <c r="G281" s="325"/>
      <c r="H281" s="38"/>
      <c r="I281" s="38"/>
      <c r="J281" s="435"/>
      <c r="L281" s="445" t="str">
        <f>VLOOKUP(C280,{"29 - Psychiatrie (Erwachsene)","Einrichtungen";"30 - Kinder- und Jugendpsychiatrie","Einrichtungen";"31 - Psychosomatik","Einrichtungen";0,"Leer"},2,0)</f>
        <v>Leer</v>
      </c>
      <c r="M281" s="445" t="str">
        <f>IF(AND('Angaben KH-Standort'!$D$12&gt;0,C281&lt;&gt;""),"JBJ","Leer")</f>
        <v>Leer</v>
      </c>
      <c r="N281" s="445" t="str">
        <f t="shared" si="35"/>
        <v>Leer</v>
      </c>
      <c r="O281" s="445" t="str">
        <f>VLOOKUP($C281,{"29 - Psychiatrie (Erwachsene)","Psychiatrie";"30 - Kinder- und Jugendpsychiatrie","KJPsychiatrie";"31 - Psychosomatik","Psychosomatik";0,"Leer"},2,0)</f>
        <v>Leer</v>
      </c>
      <c r="P281" s="445">
        <f t="shared" si="30"/>
        <v>0</v>
      </c>
      <c r="Q281" s="445">
        <f>VLOOKUP(C281,{"29 - Psychiatrie (Erwachsene)",1;"30 - Kinder- und Jugendpsychiatrie",1;"31 - Psychosomatik",1;"00 - Bitte eine Fachabteilung auswählen",0;0,0},2,0)</f>
        <v>0</v>
      </c>
      <c r="R281" s="445">
        <f t="shared" si="31"/>
        <v>0</v>
      </c>
      <c r="S281" s="424">
        <f t="shared" si="32"/>
        <v>0</v>
      </c>
      <c r="T281" s="424">
        <f t="shared" si="33"/>
        <v>0</v>
      </c>
      <c r="U281" s="424">
        <f t="shared" si="34"/>
        <v>0</v>
      </c>
    </row>
    <row r="282" spans="2:21" ht="15" customHeight="1" x14ac:dyDescent="0.3">
      <c r="B282" s="70" t="str">
        <f t="shared" si="29"/>
        <v>!!!</v>
      </c>
      <c r="C282" s="228"/>
      <c r="D282" s="221"/>
      <c r="E282" s="229"/>
      <c r="F282" s="82"/>
      <c r="G282" s="325"/>
      <c r="H282" s="38"/>
      <c r="I282" s="38"/>
      <c r="J282" s="435"/>
      <c r="L282" s="445" t="str">
        <f>VLOOKUP(C281,{"29 - Psychiatrie (Erwachsene)","Einrichtungen";"30 - Kinder- und Jugendpsychiatrie","Einrichtungen";"31 - Psychosomatik","Einrichtungen";0,"Leer"},2,0)</f>
        <v>Leer</v>
      </c>
      <c r="M282" s="445" t="str">
        <f>IF(AND('Angaben KH-Standort'!$D$12&gt;0,C282&lt;&gt;""),"JBJ","Leer")</f>
        <v>Leer</v>
      </c>
      <c r="N282" s="445" t="str">
        <f t="shared" si="35"/>
        <v>Leer</v>
      </c>
      <c r="O282" s="445" t="str">
        <f>VLOOKUP($C282,{"29 - Psychiatrie (Erwachsene)","Psychiatrie";"30 - Kinder- und Jugendpsychiatrie","KJPsychiatrie";"31 - Psychosomatik","Psychosomatik";0,"Leer"},2,0)</f>
        <v>Leer</v>
      </c>
      <c r="P282" s="445">
        <f t="shared" si="30"/>
        <v>0</v>
      </c>
      <c r="Q282" s="445">
        <f>VLOOKUP(C282,{"29 - Psychiatrie (Erwachsene)",1;"30 - Kinder- und Jugendpsychiatrie",1;"31 - Psychosomatik",1;"00 - Bitte eine Fachabteilung auswählen",0;0,0},2,0)</f>
        <v>0</v>
      </c>
      <c r="R282" s="445">
        <f t="shared" si="31"/>
        <v>0</v>
      </c>
      <c r="S282" s="424">
        <f t="shared" si="32"/>
        <v>0</v>
      </c>
      <c r="T282" s="424">
        <f t="shared" si="33"/>
        <v>0</v>
      </c>
      <c r="U282" s="424">
        <f t="shared" si="34"/>
        <v>0</v>
      </c>
    </row>
    <row r="283" spans="2:21" ht="15" customHeight="1" x14ac:dyDescent="0.3">
      <c r="B283" s="70" t="str">
        <f t="shared" si="29"/>
        <v>!!!</v>
      </c>
      <c r="C283" s="228"/>
      <c r="D283" s="221"/>
      <c r="E283" s="229"/>
      <c r="F283" s="82"/>
      <c r="G283" s="325"/>
      <c r="H283" s="38"/>
      <c r="I283" s="38"/>
      <c r="J283" s="435"/>
      <c r="L283" s="445" t="str">
        <f>VLOOKUP(C282,{"29 - Psychiatrie (Erwachsene)","Einrichtungen";"30 - Kinder- und Jugendpsychiatrie","Einrichtungen";"31 - Psychosomatik","Einrichtungen";0,"Leer"},2,0)</f>
        <v>Leer</v>
      </c>
      <c r="M283" s="445" t="str">
        <f>IF(AND('Angaben KH-Standort'!$D$12&gt;0,C283&lt;&gt;""),"JBJ","Leer")</f>
        <v>Leer</v>
      </c>
      <c r="N283" s="445" t="str">
        <f t="shared" si="35"/>
        <v>Leer</v>
      </c>
      <c r="O283" s="445" t="str">
        <f>VLOOKUP($C283,{"29 - Psychiatrie (Erwachsene)","Psychiatrie";"30 - Kinder- und Jugendpsychiatrie","KJPsychiatrie";"31 - Psychosomatik","Psychosomatik";0,"Leer"},2,0)</f>
        <v>Leer</v>
      </c>
      <c r="P283" s="445">
        <f t="shared" si="30"/>
        <v>0</v>
      </c>
      <c r="Q283" s="445">
        <f>VLOOKUP(C283,{"29 - Psychiatrie (Erwachsene)",1;"30 - Kinder- und Jugendpsychiatrie",1;"31 - Psychosomatik",1;"00 - Bitte eine Fachabteilung auswählen",0;0,0},2,0)</f>
        <v>0</v>
      </c>
      <c r="R283" s="445">
        <f t="shared" si="31"/>
        <v>0</v>
      </c>
      <c r="S283" s="424">
        <f t="shared" si="32"/>
        <v>0</v>
      </c>
      <c r="T283" s="424">
        <f t="shared" si="33"/>
        <v>0</v>
      </c>
      <c r="U283" s="424">
        <f t="shared" si="34"/>
        <v>0</v>
      </c>
    </row>
    <row r="284" spans="2:21" ht="15" customHeight="1" x14ac:dyDescent="0.3">
      <c r="B284" s="70" t="str">
        <f t="shared" si="29"/>
        <v>!!!</v>
      </c>
      <c r="C284" s="228"/>
      <c r="D284" s="221"/>
      <c r="E284" s="229"/>
      <c r="F284" s="82"/>
      <c r="G284" s="325"/>
      <c r="H284" s="38"/>
      <c r="I284" s="38"/>
      <c r="J284" s="435"/>
      <c r="L284" s="445" t="str">
        <f>VLOOKUP(C283,{"29 - Psychiatrie (Erwachsene)","Einrichtungen";"30 - Kinder- und Jugendpsychiatrie","Einrichtungen";"31 - Psychosomatik","Einrichtungen";0,"Leer"},2,0)</f>
        <v>Leer</v>
      </c>
      <c r="M284" s="445" t="str">
        <f>IF(AND('Angaben KH-Standort'!$D$12&gt;0,C284&lt;&gt;""),"JBJ","Leer")</f>
        <v>Leer</v>
      </c>
      <c r="N284" s="445" t="str">
        <f t="shared" si="35"/>
        <v>Leer</v>
      </c>
      <c r="O284" s="445" t="str">
        <f>VLOOKUP($C284,{"29 - Psychiatrie (Erwachsene)","Psychiatrie";"30 - Kinder- und Jugendpsychiatrie","KJPsychiatrie";"31 - Psychosomatik","Psychosomatik";0,"Leer"},2,0)</f>
        <v>Leer</v>
      </c>
      <c r="P284" s="445">
        <f t="shared" si="30"/>
        <v>0</v>
      </c>
      <c r="Q284" s="445">
        <f>VLOOKUP(C284,{"29 - Psychiatrie (Erwachsene)",1;"30 - Kinder- und Jugendpsychiatrie",1;"31 - Psychosomatik",1;"00 - Bitte eine Fachabteilung auswählen",0;0,0},2,0)</f>
        <v>0</v>
      </c>
      <c r="R284" s="445">
        <f t="shared" si="31"/>
        <v>0</v>
      </c>
      <c r="S284" s="424">
        <f t="shared" si="32"/>
        <v>0</v>
      </c>
      <c r="T284" s="424">
        <f t="shared" si="33"/>
        <v>0</v>
      </c>
      <c r="U284" s="424">
        <f t="shared" si="34"/>
        <v>0</v>
      </c>
    </row>
    <row r="285" spans="2:21" ht="15" customHeight="1" x14ac:dyDescent="0.3">
      <c r="B285" s="70" t="str">
        <f t="shared" si="29"/>
        <v>!!!</v>
      </c>
      <c r="C285" s="228"/>
      <c r="D285" s="221"/>
      <c r="E285" s="229"/>
      <c r="F285" s="82"/>
      <c r="G285" s="325"/>
      <c r="H285" s="38"/>
      <c r="I285" s="38"/>
      <c r="J285" s="435"/>
      <c r="L285" s="445" t="str">
        <f>VLOOKUP(C284,{"29 - Psychiatrie (Erwachsene)","Einrichtungen";"30 - Kinder- und Jugendpsychiatrie","Einrichtungen";"31 - Psychosomatik","Einrichtungen";0,"Leer"},2,0)</f>
        <v>Leer</v>
      </c>
      <c r="M285" s="445" t="str">
        <f>IF(AND('Angaben KH-Standort'!$D$12&gt;0,C285&lt;&gt;""),"JBJ","Leer")</f>
        <v>Leer</v>
      </c>
      <c r="N285" s="445" t="str">
        <f t="shared" si="35"/>
        <v>Leer</v>
      </c>
      <c r="O285" s="445" t="str">
        <f>VLOOKUP($C285,{"29 - Psychiatrie (Erwachsene)","Psychiatrie";"30 - Kinder- und Jugendpsychiatrie","KJPsychiatrie";"31 - Psychosomatik","Psychosomatik";0,"Leer"},2,0)</f>
        <v>Leer</v>
      </c>
      <c r="P285" s="445">
        <f t="shared" si="30"/>
        <v>0</v>
      </c>
      <c r="Q285" s="445">
        <f>VLOOKUP(C285,{"29 - Psychiatrie (Erwachsene)",1;"30 - Kinder- und Jugendpsychiatrie",1;"31 - Psychosomatik",1;"00 - Bitte eine Fachabteilung auswählen",0;0,0},2,0)</f>
        <v>0</v>
      </c>
      <c r="R285" s="445">
        <f t="shared" si="31"/>
        <v>0</v>
      </c>
      <c r="S285" s="424">
        <f t="shared" si="32"/>
        <v>0</v>
      </c>
      <c r="T285" s="424">
        <f t="shared" si="33"/>
        <v>0</v>
      </c>
      <c r="U285" s="424">
        <f t="shared" si="34"/>
        <v>0</v>
      </c>
    </row>
    <row r="286" spans="2:21" ht="15" customHeight="1" x14ac:dyDescent="0.3">
      <c r="B286" s="70" t="str">
        <f t="shared" ref="B286:B349" si="36">IF(SUM(Q286:U286)&lt;5,"!!!","")</f>
        <v>!!!</v>
      </c>
      <c r="C286" s="228"/>
      <c r="D286" s="221"/>
      <c r="E286" s="229"/>
      <c r="F286" s="82"/>
      <c r="G286" s="325"/>
      <c r="H286" s="38"/>
      <c r="I286" s="38"/>
      <c r="J286" s="435"/>
      <c r="L286" s="445" t="str">
        <f>VLOOKUP(C285,{"29 - Psychiatrie (Erwachsene)","Einrichtungen";"30 - Kinder- und Jugendpsychiatrie","Einrichtungen";"31 - Psychosomatik","Einrichtungen";0,"Leer"},2,0)</f>
        <v>Leer</v>
      </c>
      <c r="M286" s="445" t="str">
        <f>IF(AND('Angaben KH-Standort'!$D$12&gt;0,C286&lt;&gt;""),"JBJ","Leer")</f>
        <v>Leer</v>
      </c>
      <c r="N286" s="445" t="str">
        <f t="shared" si="35"/>
        <v>Leer</v>
      </c>
      <c r="O286" s="445" t="str">
        <f>VLOOKUP($C286,{"29 - Psychiatrie (Erwachsene)","Psychiatrie";"30 - Kinder- und Jugendpsychiatrie","KJPsychiatrie";"31 - Psychosomatik","Psychosomatik";0,"Leer"},2,0)</f>
        <v>Leer</v>
      </c>
      <c r="P286" s="445">
        <f t="shared" si="30"/>
        <v>0</v>
      </c>
      <c r="Q286" s="445">
        <f>VLOOKUP(C286,{"29 - Psychiatrie (Erwachsene)",1;"30 - Kinder- und Jugendpsychiatrie",1;"31 - Psychosomatik",1;"00 - Bitte eine Fachabteilung auswählen",0;0,0},2,0)</f>
        <v>0</v>
      </c>
      <c r="R286" s="445">
        <f t="shared" si="31"/>
        <v>0</v>
      </c>
      <c r="S286" s="424">
        <f t="shared" si="32"/>
        <v>0</v>
      </c>
      <c r="T286" s="424">
        <f t="shared" si="33"/>
        <v>0</v>
      </c>
      <c r="U286" s="424">
        <f t="shared" si="34"/>
        <v>0</v>
      </c>
    </row>
    <row r="287" spans="2:21" ht="15" customHeight="1" x14ac:dyDescent="0.3">
      <c r="B287" s="70" t="str">
        <f t="shared" si="36"/>
        <v>!!!</v>
      </c>
      <c r="C287" s="228"/>
      <c r="D287" s="221"/>
      <c r="E287" s="229"/>
      <c r="F287" s="82"/>
      <c r="G287" s="325"/>
      <c r="H287" s="38"/>
      <c r="I287" s="38"/>
      <c r="J287" s="435"/>
      <c r="L287" s="445" t="str">
        <f>VLOOKUP(C286,{"29 - Psychiatrie (Erwachsene)","Einrichtungen";"30 - Kinder- und Jugendpsychiatrie","Einrichtungen";"31 - Psychosomatik","Einrichtungen";0,"Leer"},2,0)</f>
        <v>Leer</v>
      </c>
      <c r="M287" s="445" t="str">
        <f>IF(AND('Angaben KH-Standort'!$D$12&gt;0,C287&lt;&gt;""),"JBJ","Leer")</f>
        <v>Leer</v>
      </c>
      <c r="N287" s="445" t="str">
        <f t="shared" si="35"/>
        <v>Leer</v>
      </c>
      <c r="O287" s="445" t="str">
        <f>VLOOKUP($C287,{"29 - Psychiatrie (Erwachsene)","Psychiatrie";"30 - Kinder- und Jugendpsychiatrie","KJPsychiatrie";"31 - Psychosomatik","Psychosomatik";0,"Leer"},2,0)</f>
        <v>Leer</v>
      </c>
      <c r="P287" s="445">
        <f t="shared" si="30"/>
        <v>0</v>
      </c>
      <c r="Q287" s="445">
        <f>VLOOKUP(C287,{"29 - Psychiatrie (Erwachsene)",1;"30 - Kinder- und Jugendpsychiatrie",1;"31 - Psychosomatik",1;"00 - Bitte eine Fachabteilung auswählen",0;0,0},2,0)</f>
        <v>0</v>
      </c>
      <c r="R287" s="445">
        <f t="shared" si="31"/>
        <v>0</v>
      </c>
      <c r="S287" s="424">
        <f t="shared" si="32"/>
        <v>0</v>
      </c>
      <c r="T287" s="424">
        <f t="shared" si="33"/>
        <v>0</v>
      </c>
      <c r="U287" s="424">
        <f t="shared" si="34"/>
        <v>0</v>
      </c>
    </row>
    <row r="288" spans="2:21" ht="15" customHeight="1" x14ac:dyDescent="0.3">
      <c r="B288" s="70" t="str">
        <f t="shared" si="36"/>
        <v>!!!</v>
      </c>
      <c r="C288" s="228"/>
      <c r="D288" s="221"/>
      <c r="E288" s="229"/>
      <c r="F288" s="82"/>
      <c r="G288" s="325"/>
      <c r="H288" s="38"/>
      <c r="I288" s="38"/>
      <c r="J288" s="435"/>
      <c r="L288" s="445" t="str">
        <f>VLOOKUP(C287,{"29 - Psychiatrie (Erwachsene)","Einrichtungen";"30 - Kinder- und Jugendpsychiatrie","Einrichtungen";"31 - Psychosomatik","Einrichtungen";0,"Leer"},2,0)</f>
        <v>Leer</v>
      </c>
      <c r="M288" s="445" t="str">
        <f>IF(AND('Angaben KH-Standort'!$D$12&gt;0,C288&lt;&gt;""),"JBJ","Leer")</f>
        <v>Leer</v>
      </c>
      <c r="N288" s="445" t="str">
        <f t="shared" si="35"/>
        <v>Leer</v>
      </c>
      <c r="O288" s="445" t="str">
        <f>VLOOKUP($C288,{"29 - Psychiatrie (Erwachsene)","Psychiatrie";"30 - Kinder- und Jugendpsychiatrie","KJPsychiatrie";"31 - Psychosomatik","Psychosomatik";0,"Leer"},2,0)</f>
        <v>Leer</v>
      </c>
      <c r="P288" s="445">
        <f t="shared" si="30"/>
        <v>0</v>
      </c>
      <c r="Q288" s="445">
        <f>VLOOKUP(C288,{"29 - Psychiatrie (Erwachsene)",1;"30 - Kinder- und Jugendpsychiatrie",1;"31 - Psychosomatik",1;"00 - Bitte eine Fachabteilung auswählen",0;0,0},2,0)</f>
        <v>0</v>
      </c>
      <c r="R288" s="445">
        <f t="shared" si="31"/>
        <v>0</v>
      </c>
      <c r="S288" s="424">
        <f t="shared" si="32"/>
        <v>0</v>
      </c>
      <c r="T288" s="424">
        <f t="shared" si="33"/>
        <v>0</v>
      </c>
      <c r="U288" s="424">
        <f t="shared" si="34"/>
        <v>0</v>
      </c>
    </row>
    <row r="289" spans="2:21" ht="15" customHeight="1" x14ac:dyDescent="0.3">
      <c r="B289" s="70" t="str">
        <f t="shared" si="36"/>
        <v>!!!</v>
      </c>
      <c r="C289" s="228"/>
      <c r="D289" s="221"/>
      <c r="E289" s="229"/>
      <c r="F289" s="82"/>
      <c r="G289" s="325"/>
      <c r="H289" s="38"/>
      <c r="I289" s="38"/>
      <c r="J289" s="435"/>
      <c r="L289" s="445" t="str">
        <f>VLOOKUP(C288,{"29 - Psychiatrie (Erwachsene)","Einrichtungen";"30 - Kinder- und Jugendpsychiatrie","Einrichtungen";"31 - Psychosomatik","Einrichtungen";0,"Leer"},2,0)</f>
        <v>Leer</v>
      </c>
      <c r="M289" s="445" t="str">
        <f>IF(AND('Angaben KH-Standort'!$D$12&gt;0,C289&lt;&gt;""),"JBJ","Leer")</f>
        <v>Leer</v>
      </c>
      <c r="N289" s="445" t="str">
        <f t="shared" si="35"/>
        <v>Leer</v>
      </c>
      <c r="O289" s="445" t="str">
        <f>VLOOKUP($C289,{"29 - Psychiatrie (Erwachsene)","Psychiatrie";"30 - Kinder- und Jugendpsychiatrie","KJPsychiatrie";"31 - Psychosomatik","Psychosomatik";0,"Leer"},2,0)</f>
        <v>Leer</v>
      </c>
      <c r="P289" s="445">
        <f t="shared" si="30"/>
        <v>0</v>
      </c>
      <c r="Q289" s="445">
        <f>VLOOKUP(C289,{"29 - Psychiatrie (Erwachsene)",1;"30 - Kinder- und Jugendpsychiatrie",1;"31 - Psychosomatik",1;"00 - Bitte eine Fachabteilung auswählen",0;0,0},2,0)</f>
        <v>0</v>
      </c>
      <c r="R289" s="445">
        <f t="shared" si="31"/>
        <v>0</v>
      </c>
      <c r="S289" s="424">
        <f t="shared" si="32"/>
        <v>0</v>
      </c>
      <c r="T289" s="424">
        <f t="shared" si="33"/>
        <v>0</v>
      </c>
      <c r="U289" s="424">
        <f t="shared" si="34"/>
        <v>0</v>
      </c>
    </row>
    <row r="290" spans="2:21" ht="15" customHeight="1" x14ac:dyDescent="0.3">
      <c r="B290" s="70" t="str">
        <f t="shared" si="36"/>
        <v>!!!</v>
      </c>
      <c r="C290" s="228"/>
      <c r="D290" s="221"/>
      <c r="E290" s="229"/>
      <c r="F290" s="82"/>
      <c r="G290" s="325"/>
      <c r="H290" s="38"/>
      <c r="I290" s="38"/>
      <c r="J290" s="435"/>
      <c r="L290" s="445" t="str">
        <f>VLOOKUP(C289,{"29 - Psychiatrie (Erwachsene)","Einrichtungen";"30 - Kinder- und Jugendpsychiatrie","Einrichtungen";"31 - Psychosomatik","Einrichtungen";0,"Leer"},2,0)</f>
        <v>Leer</v>
      </c>
      <c r="M290" s="445" t="str">
        <f>IF(AND('Angaben KH-Standort'!$D$12&gt;0,C290&lt;&gt;""),"JBJ","Leer")</f>
        <v>Leer</v>
      </c>
      <c r="N290" s="445" t="str">
        <f t="shared" si="35"/>
        <v>Leer</v>
      </c>
      <c r="O290" s="445" t="str">
        <f>VLOOKUP($C290,{"29 - Psychiatrie (Erwachsene)","Psychiatrie";"30 - Kinder- und Jugendpsychiatrie","KJPsychiatrie";"31 - Psychosomatik","Psychosomatik";0,"Leer"},2,0)</f>
        <v>Leer</v>
      </c>
      <c r="P290" s="445">
        <f t="shared" si="30"/>
        <v>0</v>
      </c>
      <c r="Q290" s="445">
        <f>VLOOKUP(C290,{"29 - Psychiatrie (Erwachsene)",1;"30 - Kinder- und Jugendpsychiatrie",1;"31 - Psychosomatik",1;"00 - Bitte eine Fachabteilung auswählen",0;0,0},2,0)</f>
        <v>0</v>
      </c>
      <c r="R290" s="445">
        <f t="shared" si="31"/>
        <v>0</v>
      </c>
      <c r="S290" s="424">
        <f t="shared" si="32"/>
        <v>0</v>
      </c>
      <c r="T290" s="424">
        <f t="shared" si="33"/>
        <v>0</v>
      </c>
      <c r="U290" s="424">
        <f t="shared" si="34"/>
        <v>0</v>
      </c>
    </row>
    <row r="291" spans="2:21" ht="15" customHeight="1" x14ac:dyDescent="0.3">
      <c r="B291" s="70" t="str">
        <f t="shared" si="36"/>
        <v>!!!</v>
      </c>
      <c r="C291" s="228"/>
      <c r="D291" s="221"/>
      <c r="E291" s="229"/>
      <c r="F291" s="82"/>
      <c r="G291" s="325"/>
      <c r="H291" s="38"/>
      <c r="I291" s="38"/>
      <c r="J291" s="435"/>
      <c r="L291" s="445" t="str">
        <f>VLOOKUP(C290,{"29 - Psychiatrie (Erwachsene)","Einrichtungen";"30 - Kinder- und Jugendpsychiatrie","Einrichtungen";"31 - Psychosomatik","Einrichtungen";0,"Leer"},2,0)</f>
        <v>Leer</v>
      </c>
      <c r="M291" s="445" t="str">
        <f>IF(AND('Angaben KH-Standort'!$D$12&gt;0,C291&lt;&gt;""),"JBJ","Leer")</f>
        <v>Leer</v>
      </c>
      <c r="N291" s="445" t="str">
        <f t="shared" si="35"/>
        <v>Leer</v>
      </c>
      <c r="O291" s="445" t="str">
        <f>VLOOKUP($C291,{"29 - Psychiatrie (Erwachsene)","Psychiatrie";"30 - Kinder- und Jugendpsychiatrie","KJPsychiatrie";"31 - Psychosomatik","Psychosomatik";0,"Leer"},2,0)</f>
        <v>Leer</v>
      </c>
      <c r="P291" s="445">
        <f t="shared" si="30"/>
        <v>0</v>
      </c>
      <c r="Q291" s="445">
        <f>VLOOKUP(C291,{"29 - Psychiatrie (Erwachsene)",1;"30 - Kinder- und Jugendpsychiatrie",1;"31 - Psychosomatik",1;"00 - Bitte eine Fachabteilung auswählen",0;0,0},2,0)</f>
        <v>0</v>
      </c>
      <c r="R291" s="445">
        <f t="shared" si="31"/>
        <v>0</v>
      </c>
      <c r="S291" s="424">
        <f t="shared" si="32"/>
        <v>0</v>
      </c>
      <c r="T291" s="424">
        <f t="shared" si="33"/>
        <v>0</v>
      </c>
      <c r="U291" s="424">
        <f t="shared" si="34"/>
        <v>0</v>
      </c>
    </row>
    <row r="292" spans="2:21" ht="15" customHeight="1" x14ac:dyDescent="0.3">
      <c r="B292" s="70" t="str">
        <f t="shared" si="36"/>
        <v>!!!</v>
      </c>
      <c r="C292" s="228"/>
      <c r="D292" s="221"/>
      <c r="E292" s="229"/>
      <c r="F292" s="82"/>
      <c r="G292" s="325"/>
      <c r="H292" s="38"/>
      <c r="I292" s="38"/>
      <c r="J292" s="435"/>
      <c r="L292" s="445" t="str">
        <f>VLOOKUP(C291,{"29 - Psychiatrie (Erwachsene)","Einrichtungen";"30 - Kinder- und Jugendpsychiatrie","Einrichtungen";"31 - Psychosomatik","Einrichtungen";0,"Leer"},2,0)</f>
        <v>Leer</v>
      </c>
      <c r="M292" s="445" t="str">
        <f>IF(AND('Angaben KH-Standort'!$D$12&gt;0,C292&lt;&gt;""),"JBJ","Leer")</f>
        <v>Leer</v>
      </c>
      <c r="N292" s="445" t="str">
        <f t="shared" si="35"/>
        <v>Leer</v>
      </c>
      <c r="O292" s="445" t="str">
        <f>VLOOKUP($C292,{"29 - Psychiatrie (Erwachsene)","Psychiatrie";"30 - Kinder- und Jugendpsychiatrie","KJPsychiatrie";"31 - Psychosomatik","Psychosomatik";0,"Leer"},2,0)</f>
        <v>Leer</v>
      </c>
      <c r="P292" s="445">
        <f t="shared" si="30"/>
        <v>0</v>
      </c>
      <c r="Q292" s="445">
        <f>VLOOKUP(C292,{"29 - Psychiatrie (Erwachsene)",1;"30 - Kinder- und Jugendpsychiatrie",1;"31 - Psychosomatik",1;"00 - Bitte eine Fachabteilung auswählen",0;0,0},2,0)</f>
        <v>0</v>
      </c>
      <c r="R292" s="445">
        <f t="shared" si="31"/>
        <v>0</v>
      </c>
      <c r="S292" s="424">
        <f t="shared" si="32"/>
        <v>0</v>
      </c>
      <c r="T292" s="424">
        <f t="shared" si="33"/>
        <v>0</v>
      </c>
      <c r="U292" s="424">
        <f t="shared" si="34"/>
        <v>0</v>
      </c>
    </row>
    <row r="293" spans="2:21" ht="15" customHeight="1" x14ac:dyDescent="0.3">
      <c r="B293" s="70" t="str">
        <f t="shared" si="36"/>
        <v>!!!</v>
      </c>
      <c r="C293" s="228"/>
      <c r="D293" s="221"/>
      <c r="E293" s="229"/>
      <c r="F293" s="82"/>
      <c r="G293" s="325"/>
      <c r="H293" s="38"/>
      <c r="I293" s="38"/>
      <c r="J293" s="435"/>
      <c r="L293" s="445" t="str">
        <f>VLOOKUP(C292,{"29 - Psychiatrie (Erwachsene)","Einrichtungen";"30 - Kinder- und Jugendpsychiatrie","Einrichtungen";"31 - Psychosomatik","Einrichtungen";0,"Leer"},2,0)</f>
        <v>Leer</v>
      </c>
      <c r="M293" s="445" t="str">
        <f>IF(AND('Angaben KH-Standort'!$D$12&gt;0,C293&lt;&gt;""),"JBJ","Leer")</f>
        <v>Leer</v>
      </c>
      <c r="N293" s="445" t="str">
        <f t="shared" si="35"/>
        <v>Leer</v>
      </c>
      <c r="O293" s="445" t="str">
        <f>VLOOKUP($C293,{"29 - Psychiatrie (Erwachsene)","Psychiatrie";"30 - Kinder- und Jugendpsychiatrie","KJPsychiatrie";"31 - Psychosomatik","Psychosomatik";0,"Leer"},2,0)</f>
        <v>Leer</v>
      </c>
      <c r="P293" s="445">
        <f t="shared" si="30"/>
        <v>0</v>
      </c>
      <c r="Q293" s="445">
        <f>VLOOKUP(C293,{"29 - Psychiatrie (Erwachsene)",1;"30 - Kinder- und Jugendpsychiatrie",1;"31 - Psychosomatik",1;"00 - Bitte eine Fachabteilung auswählen",0;0,0},2,0)</f>
        <v>0</v>
      </c>
      <c r="R293" s="445">
        <f t="shared" si="31"/>
        <v>0</v>
      </c>
      <c r="S293" s="424">
        <f t="shared" si="32"/>
        <v>0</v>
      </c>
      <c r="T293" s="424">
        <f t="shared" si="33"/>
        <v>0</v>
      </c>
      <c r="U293" s="424">
        <f t="shared" si="34"/>
        <v>0</v>
      </c>
    </row>
    <row r="294" spans="2:21" ht="15" customHeight="1" x14ac:dyDescent="0.3">
      <c r="B294" s="70" t="str">
        <f t="shared" si="36"/>
        <v>!!!</v>
      </c>
      <c r="C294" s="228"/>
      <c r="D294" s="221"/>
      <c r="E294" s="229"/>
      <c r="F294" s="82"/>
      <c r="G294" s="325"/>
      <c r="H294" s="38"/>
      <c r="I294" s="38"/>
      <c r="J294" s="435"/>
      <c r="L294" s="445" t="str">
        <f>VLOOKUP(C293,{"29 - Psychiatrie (Erwachsene)","Einrichtungen";"30 - Kinder- und Jugendpsychiatrie","Einrichtungen";"31 - Psychosomatik","Einrichtungen";0,"Leer"},2,0)</f>
        <v>Leer</v>
      </c>
      <c r="M294" s="445" t="str">
        <f>IF(AND('Angaben KH-Standort'!$D$12&gt;0,C294&lt;&gt;""),"JBJ","Leer")</f>
        <v>Leer</v>
      </c>
      <c r="N294" s="445" t="str">
        <f t="shared" si="35"/>
        <v>Leer</v>
      </c>
      <c r="O294" s="445" t="str">
        <f>VLOOKUP($C294,{"29 - Psychiatrie (Erwachsene)","Psychiatrie";"30 - Kinder- und Jugendpsychiatrie","KJPsychiatrie";"31 - Psychosomatik","Psychosomatik";0,"Leer"},2,0)</f>
        <v>Leer</v>
      </c>
      <c r="P294" s="445">
        <f t="shared" si="30"/>
        <v>0</v>
      </c>
      <c r="Q294" s="445">
        <f>VLOOKUP(C294,{"29 - Psychiatrie (Erwachsene)",1;"30 - Kinder- und Jugendpsychiatrie",1;"31 - Psychosomatik",1;"00 - Bitte eine Fachabteilung auswählen",0;0,0},2,0)</f>
        <v>0</v>
      </c>
      <c r="R294" s="445">
        <f t="shared" si="31"/>
        <v>0</v>
      </c>
      <c r="S294" s="424">
        <f t="shared" si="32"/>
        <v>0</v>
      </c>
      <c r="T294" s="424">
        <f t="shared" si="33"/>
        <v>0</v>
      </c>
      <c r="U294" s="424">
        <f t="shared" si="34"/>
        <v>0</v>
      </c>
    </row>
    <row r="295" spans="2:21" ht="15" customHeight="1" x14ac:dyDescent="0.3">
      <c r="B295" s="70" t="str">
        <f t="shared" si="36"/>
        <v>!!!</v>
      </c>
      <c r="C295" s="228"/>
      <c r="D295" s="221"/>
      <c r="E295" s="229"/>
      <c r="F295" s="82"/>
      <c r="G295" s="325"/>
      <c r="H295" s="38"/>
      <c r="I295" s="38"/>
      <c r="J295" s="435"/>
      <c r="L295" s="445" t="str">
        <f>VLOOKUP(C294,{"29 - Psychiatrie (Erwachsene)","Einrichtungen";"30 - Kinder- und Jugendpsychiatrie","Einrichtungen";"31 - Psychosomatik","Einrichtungen";0,"Leer"},2,0)</f>
        <v>Leer</v>
      </c>
      <c r="M295" s="445" t="str">
        <f>IF(AND('Angaben KH-Standort'!$D$12&gt;0,C295&lt;&gt;""),"JBJ","Leer")</f>
        <v>Leer</v>
      </c>
      <c r="N295" s="445" t="str">
        <f t="shared" si="35"/>
        <v>Leer</v>
      </c>
      <c r="O295" s="445" t="str">
        <f>VLOOKUP($C295,{"29 - Psychiatrie (Erwachsene)","Psychiatrie";"30 - Kinder- und Jugendpsychiatrie","KJPsychiatrie";"31 - Psychosomatik","Psychosomatik";0,"Leer"},2,0)</f>
        <v>Leer</v>
      </c>
      <c r="P295" s="445">
        <f t="shared" si="30"/>
        <v>0</v>
      </c>
      <c r="Q295" s="445">
        <f>VLOOKUP(C295,{"29 - Psychiatrie (Erwachsene)",1;"30 - Kinder- und Jugendpsychiatrie",1;"31 - Psychosomatik",1;"00 - Bitte eine Fachabteilung auswählen",0;0,0},2,0)</f>
        <v>0</v>
      </c>
      <c r="R295" s="445">
        <f t="shared" si="31"/>
        <v>0</v>
      </c>
      <c r="S295" s="424">
        <f t="shared" si="32"/>
        <v>0</v>
      </c>
      <c r="T295" s="424">
        <f t="shared" si="33"/>
        <v>0</v>
      </c>
      <c r="U295" s="424">
        <f t="shared" si="34"/>
        <v>0</v>
      </c>
    </row>
    <row r="296" spans="2:21" ht="15" customHeight="1" x14ac:dyDescent="0.3">
      <c r="B296" s="70" t="str">
        <f t="shared" si="36"/>
        <v>!!!</v>
      </c>
      <c r="C296" s="228"/>
      <c r="D296" s="221"/>
      <c r="E296" s="229"/>
      <c r="F296" s="82"/>
      <c r="G296" s="325"/>
      <c r="H296" s="38"/>
      <c r="I296" s="38"/>
      <c r="J296" s="435"/>
      <c r="L296" s="445" t="str">
        <f>VLOOKUP(C295,{"29 - Psychiatrie (Erwachsene)","Einrichtungen";"30 - Kinder- und Jugendpsychiatrie","Einrichtungen";"31 - Psychosomatik","Einrichtungen";0,"Leer"},2,0)</f>
        <v>Leer</v>
      </c>
      <c r="M296" s="445" t="str">
        <f>IF(AND('Angaben KH-Standort'!$D$12&gt;0,C296&lt;&gt;""),"JBJ","Leer")</f>
        <v>Leer</v>
      </c>
      <c r="N296" s="445" t="str">
        <f t="shared" si="35"/>
        <v>Leer</v>
      </c>
      <c r="O296" s="445" t="str">
        <f>VLOOKUP($C296,{"29 - Psychiatrie (Erwachsene)","Psychiatrie";"30 - Kinder- und Jugendpsychiatrie","KJPsychiatrie";"31 - Psychosomatik","Psychosomatik";0,"Leer"},2,0)</f>
        <v>Leer</v>
      </c>
      <c r="P296" s="445">
        <f t="shared" si="30"/>
        <v>0</v>
      </c>
      <c r="Q296" s="445">
        <f>VLOOKUP(C296,{"29 - Psychiatrie (Erwachsene)",1;"30 - Kinder- und Jugendpsychiatrie",1;"31 - Psychosomatik",1;"00 - Bitte eine Fachabteilung auswählen",0;0,0},2,0)</f>
        <v>0</v>
      </c>
      <c r="R296" s="445">
        <f t="shared" si="31"/>
        <v>0</v>
      </c>
      <c r="S296" s="424">
        <f t="shared" si="32"/>
        <v>0</v>
      </c>
      <c r="T296" s="424">
        <f t="shared" si="33"/>
        <v>0</v>
      </c>
      <c r="U296" s="424">
        <f t="shared" si="34"/>
        <v>0</v>
      </c>
    </row>
    <row r="297" spans="2:21" ht="15" customHeight="1" x14ac:dyDescent="0.3">
      <c r="B297" s="70" t="str">
        <f t="shared" si="36"/>
        <v>!!!</v>
      </c>
      <c r="C297" s="228"/>
      <c r="D297" s="221"/>
      <c r="E297" s="229"/>
      <c r="F297" s="82"/>
      <c r="G297" s="325"/>
      <c r="H297" s="38"/>
      <c r="I297" s="38"/>
      <c r="J297" s="435"/>
      <c r="L297" s="445" t="str">
        <f>VLOOKUP(C296,{"29 - Psychiatrie (Erwachsene)","Einrichtungen";"30 - Kinder- und Jugendpsychiatrie","Einrichtungen";"31 - Psychosomatik","Einrichtungen";0,"Leer"},2,0)</f>
        <v>Leer</v>
      </c>
      <c r="M297" s="445" t="str">
        <f>IF(AND('Angaben KH-Standort'!$D$12&gt;0,C297&lt;&gt;""),"JBJ","Leer")</f>
        <v>Leer</v>
      </c>
      <c r="N297" s="445" t="str">
        <f t="shared" si="35"/>
        <v>Leer</v>
      </c>
      <c r="O297" s="445" t="str">
        <f>VLOOKUP($C297,{"29 - Psychiatrie (Erwachsene)","Psychiatrie";"30 - Kinder- und Jugendpsychiatrie","KJPsychiatrie";"31 - Psychosomatik","Psychosomatik";0,"Leer"},2,0)</f>
        <v>Leer</v>
      </c>
      <c r="P297" s="445">
        <f t="shared" si="30"/>
        <v>0</v>
      </c>
      <c r="Q297" s="445">
        <f>VLOOKUP(C297,{"29 - Psychiatrie (Erwachsene)",1;"30 - Kinder- und Jugendpsychiatrie",1;"31 - Psychosomatik",1;"00 - Bitte eine Fachabteilung auswählen",0;0,0},2,0)</f>
        <v>0</v>
      </c>
      <c r="R297" s="445">
        <f t="shared" si="31"/>
        <v>0</v>
      </c>
      <c r="S297" s="424">
        <f t="shared" si="32"/>
        <v>0</v>
      </c>
      <c r="T297" s="424">
        <f t="shared" si="33"/>
        <v>0</v>
      </c>
      <c r="U297" s="424">
        <f t="shared" si="34"/>
        <v>0</v>
      </c>
    </row>
    <row r="298" spans="2:21" ht="15" customHeight="1" x14ac:dyDescent="0.3">
      <c r="B298" s="70" t="str">
        <f t="shared" si="36"/>
        <v>!!!</v>
      </c>
      <c r="C298" s="228"/>
      <c r="D298" s="221"/>
      <c r="E298" s="229"/>
      <c r="F298" s="82"/>
      <c r="G298" s="325"/>
      <c r="H298" s="38"/>
      <c r="I298" s="38"/>
      <c r="J298" s="435"/>
      <c r="L298" s="445" t="str">
        <f>VLOOKUP(C297,{"29 - Psychiatrie (Erwachsene)","Einrichtungen";"30 - Kinder- und Jugendpsychiatrie","Einrichtungen";"31 - Psychosomatik","Einrichtungen";0,"Leer"},2,0)</f>
        <v>Leer</v>
      </c>
      <c r="M298" s="445" t="str">
        <f>IF(AND('Angaben KH-Standort'!$D$12&gt;0,C298&lt;&gt;""),"JBJ","Leer")</f>
        <v>Leer</v>
      </c>
      <c r="N298" s="445" t="str">
        <f t="shared" si="35"/>
        <v>Leer</v>
      </c>
      <c r="O298" s="445" t="str">
        <f>VLOOKUP($C298,{"29 - Psychiatrie (Erwachsene)","Psychiatrie";"30 - Kinder- und Jugendpsychiatrie","KJPsychiatrie";"31 - Psychosomatik","Psychosomatik";0,"Leer"},2,0)</f>
        <v>Leer</v>
      </c>
      <c r="P298" s="445">
        <f t="shared" si="30"/>
        <v>0</v>
      </c>
      <c r="Q298" s="445">
        <f>VLOOKUP(C298,{"29 - Psychiatrie (Erwachsene)",1;"30 - Kinder- und Jugendpsychiatrie",1;"31 - Psychosomatik",1;"00 - Bitte eine Fachabteilung auswählen",0;0,0},2,0)</f>
        <v>0</v>
      </c>
      <c r="R298" s="445">
        <f t="shared" si="31"/>
        <v>0</v>
      </c>
      <c r="S298" s="424">
        <f t="shared" si="32"/>
        <v>0</v>
      </c>
      <c r="T298" s="424">
        <f t="shared" si="33"/>
        <v>0</v>
      </c>
      <c r="U298" s="424">
        <f t="shared" si="34"/>
        <v>0</v>
      </c>
    </row>
    <row r="299" spans="2:21" ht="15" customHeight="1" x14ac:dyDescent="0.3">
      <c r="B299" s="70" t="str">
        <f t="shared" si="36"/>
        <v>!!!</v>
      </c>
      <c r="C299" s="228"/>
      <c r="D299" s="221"/>
      <c r="E299" s="229"/>
      <c r="F299" s="82"/>
      <c r="G299" s="325"/>
      <c r="H299" s="38"/>
      <c r="I299" s="38"/>
      <c r="J299" s="435"/>
      <c r="L299" s="445" t="str">
        <f>VLOOKUP(C298,{"29 - Psychiatrie (Erwachsene)","Einrichtungen";"30 - Kinder- und Jugendpsychiatrie","Einrichtungen";"31 - Psychosomatik","Einrichtungen";0,"Leer"},2,0)</f>
        <v>Leer</v>
      </c>
      <c r="M299" s="445" t="str">
        <f>IF(AND('Angaben KH-Standort'!$D$12&gt;0,C299&lt;&gt;""),"JBJ","Leer")</f>
        <v>Leer</v>
      </c>
      <c r="N299" s="445" t="str">
        <f t="shared" si="35"/>
        <v>Leer</v>
      </c>
      <c r="O299" s="445" t="str">
        <f>VLOOKUP($C299,{"29 - Psychiatrie (Erwachsene)","Psychiatrie";"30 - Kinder- und Jugendpsychiatrie","KJPsychiatrie";"31 - Psychosomatik","Psychosomatik";0,"Leer"},2,0)</f>
        <v>Leer</v>
      </c>
      <c r="P299" s="445">
        <f t="shared" si="30"/>
        <v>0</v>
      </c>
      <c r="Q299" s="445">
        <f>VLOOKUP(C299,{"29 - Psychiatrie (Erwachsene)",1;"30 - Kinder- und Jugendpsychiatrie",1;"31 - Psychosomatik",1;"00 - Bitte eine Fachabteilung auswählen",0;0,0},2,0)</f>
        <v>0</v>
      </c>
      <c r="R299" s="445">
        <f t="shared" si="31"/>
        <v>0</v>
      </c>
      <c r="S299" s="424">
        <f t="shared" si="32"/>
        <v>0</v>
      </c>
      <c r="T299" s="424">
        <f t="shared" si="33"/>
        <v>0</v>
      </c>
      <c r="U299" s="424">
        <f t="shared" si="34"/>
        <v>0</v>
      </c>
    </row>
    <row r="300" spans="2:21" ht="15" customHeight="1" x14ac:dyDescent="0.3">
      <c r="B300" s="70" t="str">
        <f t="shared" si="36"/>
        <v>!!!</v>
      </c>
      <c r="C300" s="228"/>
      <c r="D300" s="221"/>
      <c r="E300" s="229"/>
      <c r="F300" s="82"/>
      <c r="G300" s="325"/>
      <c r="H300" s="38"/>
      <c r="I300" s="38"/>
      <c r="J300" s="435"/>
      <c r="L300" s="445" t="str">
        <f>VLOOKUP(C299,{"29 - Psychiatrie (Erwachsene)","Einrichtungen";"30 - Kinder- und Jugendpsychiatrie","Einrichtungen";"31 - Psychosomatik","Einrichtungen";0,"Leer"},2,0)</f>
        <v>Leer</v>
      </c>
      <c r="M300" s="445" t="str">
        <f>IF(AND('Angaben KH-Standort'!$D$12&gt;0,C300&lt;&gt;""),"JBJ","Leer")</f>
        <v>Leer</v>
      </c>
      <c r="N300" s="445" t="str">
        <f t="shared" si="35"/>
        <v>Leer</v>
      </c>
      <c r="O300" s="445" t="str">
        <f>VLOOKUP($C300,{"29 - Psychiatrie (Erwachsene)","Psychiatrie";"30 - Kinder- und Jugendpsychiatrie","KJPsychiatrie";"31 - Psychosomatik","Psychosomatik";0,"Leer"},2,0)</f>
        <v>Leer</v>
      </c>
      <c r="P300" s="445">
        <f t="shared" si="30"/>
        <v>0</v>
      </c>
      <c r="Q300" s="445">
        <f>VLOOKUP(C300,{"29 - Psychiatrie (Erwachsene)",1;"30 - Kinder- und Jugendpsychiatrie",1;"31 - Psychosomatik",1;"00 - Bitte eine Fachabteilung auswählen",0;0,0},2,0)</f>
        <v>0</v>
      </c>
      <c r="R300" s="445">
        <f t="shared" si="31"/>
        <v>0</v>
      </c>
      <c r="S300" s="424">
        <f t="shared" si="32"/>
        <v>0</v>
      </c>
      <c r="T300" s="424">
        <f t="shared" si="33"/>
        <v>0</v>
      </c>
      <c r="U300" s="424">
        <f t="shared" si="34"/>
        <v>0</v>
      </c>
    </row>
    <row r="301" spans="2:21" ht="15" customHeight="1" x14ac:dyDescent="0.3">
      <c r="B301" s="70" t="str">
        <f t="shared" si="36"/>
        <v>!!!</v>
      </c>
      <c r="C301" s="228"/>
      <c r="D301" s="221"/>
      <c r="E301" s="229"/>
      <c r="F301" s="82"/>
      <c r="G301" s="325"/>
      <c r="H301" s="38"/>
      <c r="I301" s="38"/>
      <c r="J301" s="435"/>
      <c r="L301" s="445" t="str">
        <f>VLOOKUP(C300,{"29 - Psychiatrie (Erwachsene)","Einrichtungen";"30 - Kinder- und Jugendpsychiatrie","Einrichtungen";"31 - Psychosomatik","Einrichtungen";0,"Leer"},2,0)</f>
        <v>Leer</v>
      </c>
      <c r="M301" s="445" t="str">
        <f>IF(AND('Angaben KH-Standort'!$D$12&gt;0,C301&lt;&gt;""),"JBJ","Leer")</f>
        <v>Leer</v>
      </c>
      <c r="N301" s="445" t="str">
        <f t="shared" si="35"/>
        <v>Leer</v>
      </c>
      <c r="O301" s="445" t="str">
        <f>VLOOKUP($C301,{"29 - Psychiatrie (Erwachsene)","Psychiatrie";"30 - Kinder- und Jugendpsychiatrie","KJPsychiatrie";"31 - Psychosomatik","Psychosomatik";0,"Leer"},2,0)</f>
        <v>Leer</v>
      </c>
      <c r="P301" s="445">
        <f t="shared" si="30"/>
        <v>0</v>
      </c>
      <c r="Q301" s="445">
        <f>VLOOKUP(C301,{"29 - Psychiatrie (Erwachsene)",1;"30 - Kinder- und Jugendpsychiatrie",1;"31 - Psychosomatik",1;"00 - Bitte eine Fachabteilung auswählen",0;0,0},2,0)</f>
        <v>0</v>
      </c>
      <c r="R301" s="445">
        <f t="shared" si="31"/>
        <v>0</v>
      </c>
      <c r="S301" s="424">
        <f t="shared" si="32"/>
        <v>0</v>
      </c>
      <c r="T301" s="424">
        <f t="shared" si="33"/>
        <v>0</v>
      </c>
      <c r="U301" s="424">
        <f t="shared" si="34"/>
        <v>0</v>
      </c>
    </row>
    <row r="302" spans="2:21" ht="15" customHeight="1" x14ac:dyDescent="0.3">
      <c r="B302" s="70" t="str">
        <f t="shared" si="36"/>
        <v>!!!</v>
      </c>
      <c r="C302" s="228"/>
      <c r="D302" s="221"/>
      <c r="E302" s="229"/>
      <c r="F302" s="82"/>
      <c r="G302" s="325"/>
      <c r="H302" s="38"/>
      <c r="I302" s="38"/>
      <c r="J302" s="435"/>
      <c r="L302" s="445" t="str">
        <f>VLOOKUP(C301,{"29 - Psychiatrie (Erwachsene)","Einrichtungen";"30 - Kinder- und Jugendpsychiatrie","Einrichtungen";"31 - Psychosomatik","Einrichtungen";0,"Leer"},2,0)</f>
        <v>Leer</v>
      </c>
      <c r="M302" s="445" t="str">
        <f>IF(AND('Angaben KH-Standort'!$D$12&gt;0,C302&lt;&gt;""),"JBJ","Leer")</f>
        <v>Leer</v>
      </c>
      <c r="N302" s="445" t="str">
        <f t="shared" si="35"/>
        <v>Leer</v>
      </c>
      <c r="O302" s="445" t="str">
        <f>VLOOKUP($C302,{"29 - Psychiatrie (Erwachsene)","Psychiatrie";"30 - Kinder- und Jugendpsychiatrie","KJPsychiatrie";"31 - Psychosomatik","Psychosomatik";0,"Leer"},2,0)</f>
        <v>Leer</v>
      </c>
      <c r="P302" s="445">
        <f t="shared" si="30"/>
        <v>0</v>
      </c>
      <c r="Q302" s="445">
        <f>VLOOKUP(C302,{"29 - Psychiatrie (Erwachsene)",1;"30 - Kinder- und Jugendpsychiatrie",1;"31 - Psychosomatik",1;"00 - Bitte eine Fachabteilung auswählen",0;0,0},2,0)</f>
        <v>0</v>
      </c>
      <c r="R302" s="445">
        <f t="shared" si="31"/>
        <v>0</v>
      </c>
      <c r="S302" s="424">
        <f t="shared" si="32"/>
        <v>0</v>
      </c>
      <c r="T302" s="424">
        <f t="shared" si="33"/>
        <v>0</v>
      </c>
      <c r="U302" s="424">
        <f t="shared" si="34"/>
        <v>0</v>
      </c>
    </row>
    <row r="303" spans="2:21" ht="15" customHeight="1" x14ac:dyDescent="0.3">
      <c r="B303" s="70" t="str">
        <f t="shared" si="36"/>
        <v>!!!</v>
      </c>
      <c r="C303" s="228"/>
      <c r="D303" s="221"/>
      <c r="E303" s="229"/>
      <c r="F303" s="82"/>
      <c r="G303" s="325"/>
      <c r="H303" s="38"/>
      <c r="I303" s="38"/>
      <c r="J303" s="435"/>
      <c r="L303" s="445" t="str">
        <f>VLOOKUP(C302,{"29 - Psychiatrie (Erwachsene)","Einrichtungen";"30 - Kinder- und Jugendpsychiatrie","Einrichtungen";"31 - Psychosomatik","Einrichtungen";0,"Leer"},2,0)</f>
        <v>Leer</v>
      </c>
      <c r="M303" s="445" t="str">
        <f>IF(AND('Angaben KH-Standort'!$D$12&gt;0,C303&lt;&gt;""),"JBJ","Leer")</f>
        <v>Leer</v>
      </c>
      <c r="N303" s="445" t="str">
        <f t="shared" si="35"/>
        <v>Leer</v>
      </c>
      <c r="O303" s="445" t="str">
        <f>VLOOKUP($C303,{"29 - Psychiatrie (Erwachsene)","Psychiatrie";"30 - Kinder- und Jugendpsychiatrie","KJPsychiatrie";"31 - Psychosomatik","Psychosomatik";0,"Leer"},2,0)</f>
        <v>Leer</v>
      </c>
      <c r="P303" s="445">
        <f t="shared" si="30"/>
        <v>0</v>
      </c>
      <c r="Q303" s="445">
        <f>VLOOKUP(C303,{"29 - Psychiatrie (Erwachsene)",1;"30 - Kinder- und Jugendpsychiatrie",1;"31 - Psychosomatik",1;"00 - Bitte eine Fachabteilung auswählen",0;0,0},2,0)</f>
        <v>0</v>
      </c>
      <c r="R303" s="445">
        <f t="shared" si="31"/>
        <v>0</v>
      </c>
      <c r="S303" s="424">
        <f t="shared" si="32"/>
        <v>0</v>
      </c>
      <c r="T303" s="424">
        <f t="shared" si="33"/>
        <v>0</v>
      </c>
      <c r="U303" s="424">
        <f t="shared" si="34"/>
        <v>0</v>
      </c>
    </row>
    <row r="304" spans="2:21" ht="15" customHeight="1" x14ac:dyDescent="0.3">
      <c r="B304" s="70" t="str">
        <f t="shared" si="36"/>
        <v>!!!</v>
      </c>
      <c r="C304" s="228"/>
      <c r="D304" s="221"/>
      <c r="E304" s="229"/>
      <c r="F304" s="82"/>
      <c r="G304" s="325"/>
      <c r="H304" s="38"/>
      <c r="I304" s="38"/>
      <c r="J304" s="435"/>
      <c r="L304" s="445" t="str">
        <f>VLOOKUP(C303,{"29 - Psychiatrie (Erwachsene)","Einrichtungen";"30 - Kinder- und Jugendpsychiatrie","Einrichtungen";"31 - Psychosomatik","Einrichtungen";0,"Leer"},2,0)</f>
        <v>Leer</v>
      </c>
      <c r="M304" s="445" t="str">
        <f>IF(AND('Angaben KH-Standort'!$D$12&gt;0,C304&lt;&gt;""),"JBJ","Leer")</f>
        <v>Leer</v>
      </c>
      <c r="N304" s="445" t="str">
        <f t="shared" si="35"/>
        <v>Leer</v>
      </c>
      <c r="O304" s="445" t="str">
        <f>VLOOKUP($C304,{"29 - Psychiatrie (Erwachsene)","Psychiatrie";"30 - Kinder- und Jugendpsychiatrie","KJPsychiatrie";"31 - Psychosomatik","Psychosomatik";0,"Leer"},2,0)</f>
        <v>Leer</v>
      </c>
      <c r="P304" s="445">
        <f t="shared" si="30"/>
        <v>0</v>
      </c>
      <c r="Q304" s="445">
        <f>VLOOKUP(C304,{"29 - Psychiatrie (Erwachsene)",1;"30 - Kinder- und Jugendpsychiatrie",1;"31 - Psychosomatik",1;"00 - Bitte eine Fachabteilung auswählen",0;0,0},2,0)</f>
        <v>0</v>
      </c>
      <c r="R304" s="445">
        <f t="shared" si="31"/>
        <v>0</v>
      </c>
      <c r="S304" s="424">
        <f t="shared" si="32"/>
        <v>0</v>
      </c>
      <c r="T304" s="424">
        <f t="shared" si="33"/>
        <v>0</v>
      </c>
      <c r="U304" s="424">
        <f t="shared" si="34"/>
        <v>0</v>
      </c>
    </row>
    <row r="305" spans="2:21" ht="15" customHeight="1" x14ac:dyDescent="0.3">
      <c r="B305" s="70" t="str">
        <f t="shared" si="36"/>
        <v>!!!</v>
      </c>
      <c r="C305" s="228"/>
      <c r="D305" s="221"/>
      <c r="E305" s="229"/>
      <c r="F305" s="82"/>
      <c r="G305" s="325"/>
      <c r="H305" s="38"/>
      <c r="I305" s="38"/>
      <c r="J305" s="435"/>
      <c r="L305" s="445" t="str">
        <f>VLOOKUP(C304,{"29 - Psychiatrie (Erwachsene)","Einrichtungen";"30 - Kinder- und Jugendpsychiatrie","Einrichtungen";"31 - Psychosomatik","Einrichtungen";0,"Leer"},2,0)</f>
        <v>Leer</v>
      </c>
      <c r="M305" s="445" t="str">
        <f>IF(AND('Angaben KH-Standort'!$D$12&gt;0,C305&lt;&gt;""),"JBJ","Leer")</f>
        <v>Leer</v>
      </c>
      <c r="N305" s="445" t="str">
        <f t="shared" si="35"/>
        <v>Leer</v>
      </c>
      <c r="O305" s="445" t="str">
        <f>VLOOKUP($C305,{"29 - Psychiatrie (Erwachsene)","Psychiatrie";"30 - Kinder- und Jugendpsychiatrie","KJPsychiatrie";"31 - Psychosomatik","Psychosomatik";0,"Leer"},2,0)</f>
        <v>Leer</v>
      </c>
      <c r="P305" s="445">
        <f t="shared" si="30"/>
        <v>0</v>
      </c>
      <c r="Q305" s="445">
        <f>VLOOKUP(C305,{"29 - Psychiatrie (Erwachsene)",1;"30 - Kinder- und Jugendpsychiatrie",1;"31 - Psychosomatik",1;"00 - Bitte eine Fachabteilung auswählen",0;0,0},2,0)</f>
        <v>0</v>
      </c>
      <c r="R305" s="445">
        <f t="shared" si="31"/>
        <v>0</v>
      </c>
      <c r="S305" s="424">
        <f t="shared" si="32"/>
        <v>0</v>
      </c>
      <c r="T305" s="424">
        <f t="shared" si="33"/>
        <v>0</v>
      </c>
      <c r="U305" s="424">
        <f t="shared" si="34"/>
        <v>0</v>
      </c>
    </row>
    <row r="306" spans="2:21" ht="15" customHeight="1" x14ac:dyDescent="0.3">
      <c r="B306" s="70" t="str">
        <f t="shared" si="36"/>
        <v>!!!</v>
      </c>
      <c r="C306" s="228"/>
      <c r="D306" s="221"/>
      <c r="E306" s="229"/>
      <c r="F306" s="82"/>
      <c r="G306" s="325"/>
      <c r="H306" s="38"/>
      <c r="I306" s="38"/>
      <c r="J306" s="435"/>
      <c r="L306" s="445" t="str">
        <f>VLOOKUP(C305,{"29 - Psychiatrie (Erwachsene)","Einrichtungen";"30 - Kinder- und Jugendpsychiatrie","Einrichtungen";"31 - Psychosomatik","Einrichtungen";0,"Leer"},2,0)</f>
        <v>Leer</v>
      </c>
      <c r="M306" s="445" t="str">
        <f>IF(AND('Angaben KH-Standort'!$D$12&gt;0,C306&lt;&gt;""),"JBJ","Leer")</f>
        <v>Leer</v>
      </c>
      <c r="N306" s="445" t="str">
        <f t="shared" si="35"/>
        <v>Leer</v>
      </c>
      <c r="O306" s="445" t="str">
        <f>VLOOKUP($C306,{"29 - Psychiatrie (Erwachsene)","Psychiatrie";"30 - Kinder- und Jugendpsychiatrie","KJPsychiatrie";"31 - Psychosomatik","Psychosomatik";0,"Leer"},2,0)</f>
        <v>Leer</v>
      </c>
      <c r="P306" s="445">
        <f t="shared" si="30"/>
        <v>0</v>
      </c>
      <c r="Q306" s="445">
        <f>VLOOKUP(C306,{"29 - Psychiatrie (Erwachsene)",1;"30 - Kinder- und Jugendpsychiatrie",1;"31 - Psychosomatik",1;"00 - Bitte eine Fachabteilung auswählen",0;0,0},2,0)</f>
        <v>0</v>
      </c>
      <c r="R306" s="445">
        <f t="shared" si="31"/>
        <v>0</v>
      </c>
      <c r="S306" s="424">
        <f t="shared" si="32"/>
        <v>0</v>
      </c>
      <c r="T306" s="424">
        <f t="shared" si="33"/>
        <v>0</v>
      </c>
      <c r="U306" s="424">
        <f t="shared" si="34"/>
        <v>0</v>
      </c>
    </row>
    <row r="307" spans="2:21" ht="15" customHeight="1" x14ac:dyDescent="0.3">
      <c r="B307" s="70" t="str">
        <f t="shared" si="36"/>
        <v>!!!</v>
      </c>
      <c r="C307" s="228"/>
      <c r="D307" s="221"/>
      <c r="E307" s="229"/>
      <c r="F307" s="82"/>
      <c r="G307" s="325"/>
      <c r="H307" s="38"/>
      <c r="I307" s="38"/>
      <c r="J307" s="435"/>
      <c r="L307" s="445" t="str">
        <f>VLOOKUP(C306,{"29 - Psychiatrie (Erwachsene)","Einrichtungen";"30 - Kinder- und Jugendpsychiatrie","Einrichtungen";"31 - Psychosomatik","Einrichtungen";0,"Leer"},2,0)</f>
        <v>Leer</v>
      </c>
      <c r="M307" s="445" t="str">
        <f>IF(AND('Angaben KH-Standort'!$D$12&gt;0,C307&lt;&gt;""),"JBJ","Leer")</f>
        <v>Leer</v>
      </c>
      <c r="N307" s="445" t="str">
        <f t="shared" si="35"/>
        <v>Leer</v>
      </c>
      <c r="O307" s="445" t="str">
        <f>VLOOKUP($C307,{"29 - Psychiatrie (Erwachsene)","Psychiatrie";"30 - Kinder- und Jugendpsychiatrie","KJPsychiatrie";"31 - Psychosomatik","Psychosomatik";0,"Leer"},2,0)</f>
        <v>Leer</v>
      </c>
      <c r="P307" s="445">
        <f t="shared" si="30"/>
        <v>0</v>
      </c>
      <c r="Q307" s="445">
        <f>VLOOKUP(C307,{"29 - Psychiatrie (Erwachsene)",1;"30 - Kinder- und Jugendpsychiatrie",1;"31 - Psychosomatik",1;"00 - Bitte eine Fachabteilung auswählen",0;0,0},2,0)</f>
        <v>0</v>
      </c>
      <c r="R307" s="445">
        <f t="shared" si="31"/>
        <v>0</v>
      </c>
      <c r="S307" s="424">
        <f t="shared" si="32"/>
        <v>0</v>
      </c>
      <c r="T307" s="424">
        <f t="shared" si="33"/>
        <v>0</v>
      </c>
      <c r="U307" s="424">
        <f t="shared" si="34"/>
        <v>0</v>
      </c>
    </row>
    <row r="308" spans="2:21" ht="15" customHeight="1" x14ac:dyDescent="0.3">
      <c r="B308" s="70" t="str">
        <f t="shared" si="36"/>
        <v>!!!</v>
      </c>
      <c r="C308" s="228"/>
      <c r="D308" s="221"/>
      <c r="E308" s="229"/>
      <c r="F308" s="82"/>
      <c r="G308" s="325"/>
      <c r="H308" s="38"/>
      <c r="I308" s="38"/>
      <c r="J308" s="435"/>
      <c r="L308" s="445" t="str">
        <f>VLOOKUP(C307,{"29 - Psychiatrie (Erwachsene)","Einrichtungen";"30 - Kinder- und Jugendpsychiatrie","Einrichtungen";"31 - Psychosomatik","Einrichtungen";0,"Leer"},2,0)</f>
        <v>Leer</v>
      </c>
      <c r="M308" s="445" t="str">
        <f>IF(AND('Angaben KH-Standort'!$D$12&gt;0,C308&lt;&gt;""),"JBJ","Leer")</f>
        <v>Leer</v>
      </c>
      <c r="N308" s="445" t="str">
        <f t="shared" si="35"/>
        <v>Leer</v>
      </c>
      <c r="O308" s="445" t="str">
        <f>VLOOKUP($C308,{"29 - Psychiatrie (Erwachsene)","Psychiatrie";"30 - Kinder- und Jugendpsychiatrie","KJPsychiatrie";"31 - Psychosomatik","Psychosomatik";0,"Leer"},2,0)</f>
        <v>Leer</v>
      </c>
      <c r="P308" s="445">
        <f t="shared" si="30"/>
        <v>0</v>
      </c>
      <c r="Q308" s="445">
        <f>VLOOKUP(C308,{"29 - Psychiatrie (Erwachsene)",1;"30 - Kinder- und Jugendpsychiatrie",1;"31 - Psychosomatik",1;"00 - Bitte eine Fachabteilung auswählen",0;0,0},2,0)</f>
        <v>0</v>
      </c>
      <c r="R308" s="445">
        <f t="shared" si="31"/>
        <v>0</v>
      </c>
      <c r="S308" s="424">
        <f t="shared" si="32"/>
        <v>0</v>
      </c>
      <c r="T308" s="424">
        <f t="shared" si="33"/>
        <v>0</v>
      </c>
      <c r="U308" s="424">
        <f t="shared" si="34"/>
        <v>0</v>
      </c>
    </row>
    <row r="309" spans="2:21" ht="15" customHeight="1" x14ac:dyDescent="0.3">
      <c r="B309" s="70" t="str">
        <f t="shared" si="36"/>
        <v>!!!</v>
      </c>
      <c r="C309" s="228"/>
      <c r="D309" s="221"/>
      <c r="E309" s="229"/>
      <c r="F309" s="82"/>
      <c r="G309" s="325"/>
      <c r="H309" s="38"/>
      <c r="I309" s="38"/>
      <c r="J309" s="435"/>
      <c r="L309" s="445" t="str">
        <f>VLOOKUP(C308,{"29 - Psychiatrie (Erwachsene)","Einrichtungen";"30 - Kinder- und Jugendpsychiatrie","Einrichtungen";"31 - Psychosomatik","Einrichtungen";0,"Leer"},2,0)</f>
        <v>Leer</v>
      </c>
      <c r="M309" s="445" t="str">
        <f>IF(AND('Angaben KH-Standort'!$D$12&gt;0,C309&lt;&gt;""),"JBJ","Leer")</f>
        <v>Leer</v>
      </c>
      <c r="N309" s="445" t="str">
        <f t="shared" si="35"/>
        <v>Leer</v>
      </c>
      <c r="O309" s="445" t="str">
        <f>VLOOKUP($C309,{"29 - Psychiatrie (Erwachsene)","Psychiatrie";"30 - Kinder- und Jugendpsychiatrie","KJPsychiatrie";"31 - Psychosomatik","Psychosomatik";0,"Leer"},2,0)</f>
        <v>Leer</v>
      </c>
      <c r="P309" s="445">
        <f t="shared" si="30"/>
        <v>0</v>
      </c>
      <c r="Q309" s="445">
        <f>VLOOKUP(C309,{"29 - Psychiatrie (Erwachsene)",1;"30 - Kinder- und Jugendpsychiatrie",1;"31 - Psychosomatik",1;"00 - Bitte eine Fachabteilung auswählen",0;0,0},2,0)</f>
        <v>0</v>
      </c>
      <c r="R309" s="445">
        <f t="shared" si="31"/>
        <v>0</v>
      </c>
      <c r="S309" s="424">
        <f t="shared" si="32"/>
        <v>0</v>
      </c>
      <c r="T309" s="424">
        <f t="shared" si="33"/>
        <v>0</v>
      </c>
      <c r="U309" s="424">
        <f t="shared" si="34"/>
        <v>0</v>
      </c>
    </row>
    <row r="310" spans="2:21" ht="15" customHeight="1" x14ac:dyDescent="0.3">
      <c r="B310" s="70" t="str">
        <f t="shared" si="36"/>
        <v>!!!</v>
      </c>
      <c r="C310" s="228"/>
      <c r="D310" s="221"/>
      <c r="E310" s="229"/>
      <c r="F310" s="82"/>
      <c r="G310" s="325"/>
      <c r="H310" s="38"/>
      <c r="I310" s="38"/>
      <c r="J310" s="435"/>
      <c r="L310" s="445" t="str">
        <f>VLOOKUP(C309,{"29 - Psychiatrie (Erwachsene)","Einrichtungen";"30 - Kinder- und Jugendpsychiatrie","Einrichtungen";"31 - Psychosomatik","Einrichtungen";0,"Leer"},2,0)</f>
        <v>Leer</v>
      </c>
      <c r="M310" s="445" t="str">
        <f>IF(AND('Angaben KH-Standort'!$D$12&gt;0,C310&lt;&gt;""),"JBJ","Leer")</f>
        <v>Leer</v>
      </c>
      <c r="N310" s="445" t="str">
        <f t="shared" si="35"/>
        <v>Leer</v>
      </c>
      <c r="O310" s="445" t="str">
        <f>VLOOKUP($C310,{"29 - Psychiatrie (Erwachsene)","Psychiatrie";"30 - Kinder- und Jugendpsychiatrie","KJPsychiatrie";"31 - Psychosomatik","Psychosomatik";0,"Leer"},2,0)</f>
        <v>Leer</v>
      </c>
      <c r="P310" s="445">
        <f t="shared" si="30"/>
        <v>0</v>
      </c>
      <c r="Q310" s="445">
        <f>VLOOKUP(C310,{"29 - Psychiatrie (Erwachsene)",1;"30 - Kinder- und Jugendpsychiatrie",1;"31 - Psychosomatik",1;"00 - Bitte eine Fachabteilung auswählen",0;0,0},2,0)</f>
        <v>0</v>
      </c>
      <c r="R310" s="445">
        <f t="shared" si="31"/>
        <v>0</v>
      </c>
      <c r="S310" s="424">
        <f t="shared" si="32"/>
        <v>0</v>
      </c>
      <c r="T310" s="424">
        <f t="shared" si="33"/>
        <v>0</v>
      </c>
      <c r="U310" s="424">
        <f t="shared" si="34"/>
        <v>0</v>
      </c>
    </row>
    <row r="311" spans="2:21" ht="15" customHeight="1" x14ac:dyDescent="0.3">
      <c r="B311" s="70" t="str">
        <f t="shared" si="36"/>
        <v>!!!</v>
      </c>
      <c r="C311" s="228"/>
      <c r="D311" s="221"/>
      <c r="E311" s="229"/>
      <c r="F311" s="82"/>
      <c r="G311" s="325"/>
      <c r="H311" s="38"/>
      <c r="I311" s="38"/>
      <c r="J311" s="435"/>
      <c r="L311" s="445" t="str">
        <f>VLOOKUP(C310,{"29 - Psychiatrie (Erwachsene)","Einrichtungen";"30 - Kinder- und Jugendpsychiatrie","Einrichtungen";"31 - Psychosomatik","Einrichtungen";0,"Leer"},2,0)</f>
        <v>Leer</v>
      </c>
      <c r="M311" s="445" t="str">
        <f>IF(AND('Angaben KH-Standort'!$D$12&gt;0,C311&lt;&gt;""),"JBJ","Leer")</f>
        <v>Leer</v>
      </c>
      <c r="N311" s="445" t="str">
        <f t="shared" si="35"/>
        <v>Leer</v>
      </c>
      <c r="O311" s="445" t="str">
        <f>VLOOKUP($C311,{"29 - Psychiatrie (Erwachsene)","Psychiatrie";"30 - Kinder- und Jugendpsychiatrie","KJPsychiatrie";"31 - Psychosomatik","Psychosomatik";0,"Leer"},2,0)</f>
        <v>Leer</v>
      </c>
      <c r="P311" s="445">
        <f t="shared" si="30"/>
        <v>0</v>
      </c>
      <c r="Q311" s="445">
        <f>VLOOKUP(C311,{"29 - Psychiatrie (Erwachsene)",1;"30 - Kinder- und Jugendpsychiatrie",1;"31 - Psychosomatik",1;"00 - Bitte eine Fachabteilung auswählen",0;0,0},2,0)</f>
        <v>0</v>
      </c>
      <c r="R311" s="445">
        <f t="shared" si="31"/>
        <v>0</v>
      </c>
      <c r="S311" s="424">
        <f t="shared" si="32"/>
        <v>0</v>
      </c>
      <c r="T311" s="424">
        <f t="shared" si="33"/>
        <v>0</v>
      </c>
      <c r="U311" s="424">
        <f t="shared" si="34"/>
        <v>0</v>
      </c>
    </row>
    <row r="312" spans="2:21" ht="15" customHeight="1" x14ac:dyDescent="0.3">
      <c r="B312" s="70" t="str">
        <f t="shared" si="36"/>
        <v>!!!</v>
      </c>
      <c r="C312" s="228"/>
      <c r="D312" s="221"/>
      <c r="E312" s="229"/>
      <c r="F312" s="82"/>
      <c r="G312" s="325"/>
      <c r="H312" s="38"/>
      <c r="I312" s="38"/>
      <c r="J312" s="435"/>
      <c r="L312" s="445" t="str">
        <f>VLOOKUP(C311,{"29 - Psychiatrie (Erwachsene)","Einrichtungen";"30 - Kinder- und Jugendpsychiatrie","Einrichtungen";"31 - Psychosomatik","Einrichtungen";0,"Leer"},2,0)</f>
        <v>Leer</v>
      </c>
      <c r="M312" s="445" t="str">
        <f>IF(AND('Angaben KH-Standort'!$D$12&gt;0,C312&lt;&gt;""),"JBJ","Leer")</f>
        <v>Leer</v>
      </c>
      <c r="N312" s="445" t="str">
        <f t="shared" si="35"/>
        <v>Leer</v>
      </c>
      <c r="O312" s="445" t="str">
        <f>VLOOKUP($C312,{"29 - Psychiatrie (Erwachsene)","Psychiatrie";"30 - Kinder- und Jugendpsychiatrie","KJPsychiatrie";"31 - Psychosomatik","Psychosomatik";0,"Leer"},2,0)</f>
        <v>Leer</v>
      </c>
      <c r="P312" s="445">
        <f t="shared" si="30"/>
        <v>0</v>
      </c>
      <c r="Q312" s="445">
        <f>VLOOKUP(C312,{"29 - Psychiatrie (Erwachsene)",1;"30 - Kinder- und Jugendpsychiatrie",1;"31 - Psychosomatik",1;"00 - Bitte eine Fachabteilung auswählen",0;0,0},2,0)</f>
        <v>0</v>
      </c>
      <c r="R312" s="445">
        <f t="shared" si="31"/>
        <v>0</v>
      </c>
      <c r="S312" s="424">
        <f t="shared" si="32"/>
        <v>0</v>
      </c>
      <c r="T312" s="424">
        <f t="shared" si="33"/>
        <v>0</v>
      </c>
      <c r="U312" s="424">
        <f t="shared" si="34"/>
        <v>0</v>
      </c>
    </row>
    <row r="313" spans="2:21" ht="15" customHeight="1" x14ac:dyDescent="0.3">
      <c r="B313" s="70" t="str">
        <f t="shared" si="36"/>
        <v>!!!</v>
      </c>
      <c r="C313" s="228"/>
      <c r="D313" s="221"/>
      <c r="E313" s="229"/>
      <c r="F313" s="82"/>
      <c r="G313" s="325"/>
      <c r="H313" s="38"/>
      <c r="I313" s="38"/>
      <c r="J313" s="435"/>
      <c r="L313" s="445" t="str">
        <f>VLOOKUP(C312,{"29 - Psychiatrie (Erwachsene)","Einrichtungen";"30 - Kinder- und Jugendpsychiatrie","Einrichtungen";"31 - Psychosomatik","Einrichtungen";0,"Leer"},2,0)</f>
        <v>Leer</v>
      </c>
      <c r="M313" s="445" t="str">
        <f>IF(AND('Angaben KH-Standort'!$D$12&gt;0,C313&lt;&gt;""),"JBJ","Leer")</f>
        <v>Leer</v>
      </c>
      <c r="N313" s="445" t="str">
        <f t="shared" si="35"/>
        <v>Leer</v>
      </c>
      <c r="O313" s="445" t="str">
        <f>VLOOKUP($C313,{"29 - Psychiatrie (Erwachsene)","Psychiatrie";"30 - Kinder- und Jugendpsychiatrie","KJPsychiatrie";"31 - Psychosomatik","Psychosomatik";0,"Leer"},2,0)</f>
        <v>Leer</v>
      </c>
      <c r="P313" s="445">
        <f t="shared" si="30"/>
        <v>0</v>
      </c>
      <c r="Q313" s="445">
        <f>VLOOKUP(C313,{"29 - Psychiatrie (Erwachsene)",1;"30 - Kinder- und Jugendpsychiatrie",1;"31 - Psychosomatik",1;"00 - Bitte eine Fachabteilung auswählen",0;0,0},2,0)</f>
        <v>0</v>
      </c>
      <c r="R313" s="445">
        <f t="shared" si="31"/>
        <v>0</v>
      </c>
      <c r="S313" s="424">
        <f t="shared" si="32"/>
        <v>0</v>
      </c>
      <c r="T313" s="424">
        <f t="shared" si="33"/>
        <v>0</v>
      </c>
      <c r="U313" s="424">
        <f t="shared" si="34"/>
        <v>0</v>
      </c>
    </row>
    <row r="314" spans="2:21" ht="15" customHeight="1" x14ac:dyDescent="0.3">
      <c r="B314" s="70" t="str">
        <f t="shared" si="36"/>
        <v>!!!</v>
      </c>
      <c r="C314" s="228"/>
      <c r="D314" s="221"/>
      <c r="E314" s="229"/>
      <c r="F314" s="82"/>
      <c r="G314" s="325"/>
      <c r="H314" s="38"/>
      <c r="I314" s="38"/>
      <c r="J314" s="435"/>
      <c r="L314" s="445" t="str">
        <f>VLOOKUP(C313,{"29 - Psychiatrie (Erwachsene)","Einrichtungen";"30 - Kinder- und Jugendpsychiatrie","Einrichtungen";"31 - Psychosomatik","Einrichtungen";0,"Leer"},2,0)</f>
        <v>Leer</v>
      </c>
      <c r="M314" s="445" t="str">
        <f>IF(AND('Angaben KH-Standort'!$D$12&gt;0,C314&lt;&gt;""),"JBJ","Leer")</f>
        <v>Leer</v>
      </c>
      <c r="N314" s="445" t="str">
        <f t="shared" si="35"/>
        <v>Leer</v>
      </c>
      <c r="O314" s="445" t="str">
        <f>VLOOKUP($C314,{"29 - Psychiatrie (Erwachsene)","Psychiatrie";"30 - Kinder- und Jugendpsychiatrie","KJPsychiatrie";"31 - Psychosomatik","Psychosomatik";0,"Leer"},2,0)</f>
        <v>Leer</v>
      </c>
      <c r="P314" s="445">
        <f t="shared" si="30"/>
        <v>0</v>
      </c>
      <c r="Q314" s="445">
        <f>VLOOKUP(C314,{"29 - Psychiatrie (Erwachsene)",1;"30 - Kinder- und Jugendpsychiatrie",1;"31 - Psychosomatik",1;"00 - Bitte eine Fachabteilung auswählen",0;0,0},2,0)</f>
        <v>0</v>
      </c>
      <c r="R314" s="445">
        <f t="shared" si="31"/>
        <v>0</v>
      </c>
      <c r="S314" s="424">
        <f t="shared" si="32"/>
        <v>0</v>
      </c>
      <c r="T314" s="424">
        <f t="shared" si="33"/>
        <v>0</v>
      </c>
      <c r="U314" s="424">
        <f t="shared" si="34"/>
        <v>0</v>
      </c>
    </row>
    <row r="315" spans="2:21" ht="15" customHeight="1" x14ac:dyDescent="0.3">
      <c r="B315" s="70" t="str">
        <f t="shared" si="36"/>
        <v>!!!</v>
      </c>
      <c r="C315" s="228"/>
      <c r="D315" s="221"/>
      <c r="E315" s="229"/>
      <c r="F315" s="82"/>
      <c r="G315" s="325"/>
      <c r="H315" s="38"/>
      <c r="I315" s="38"/>
      <c r="J315" s="435"/>
      <c r="L315" s="445" t="str">
        <f>VLOOKUP(C314,{"29 - Psychiatrie (Erwachsene)","Einrichtungen";"30 - Kinder- und Jugendpsychiatrie","Einrichtungen";"31 - Psychosomatik","Einrichtungen";0,"Leer"},2,0)</f>
        <v>Leer</v>
      </c>
      <c r="M315" s="445" t="str">
        <f>IF(AND('Angaben KH-Standort'!$D$12&gt;0,C315&lt;&gt;""),"JBJ","Leer")</f>
        <v>Leer</v>
      </c>
      <c r="N315" s="445" t="str">
        <f t="shared" si="35"/>
        <v>Leer</v>
      </c>
      <c r="O315" s="445" t="str">
        <f>VLOOKUP($C315,{"29 - Psychiatrie (Erwachsene)","Psychiatrie";"30 - Kinder- und Jugendpsychiatrie","KJPsychiatrie";"31 - Psychosomatik","Psychosomatik";0,"Leer"},2,0)</f>
        <v>Leer</v>
      </c>
      <c r="P315" s="445">
        <f t="shared" si="30"/>
        <v>0</v>
      </c>
      <c r="Q315" s="445">
        <f>VLOOKUP(C315,{"29 - Psychiatrie (Erwachsene)",1;"30 - Kinder- und Jugendpsychiatrie",1;"31 - Psychosomatik",1;"00 - Bitte eine Fachabteilung auswählen",0;0,0},2,0)</f>
        <v>0</v>
      </c>
      <c r="R315" s="445">
        <f t="shared" si="31"/>
        <v>0</v>
      </c>
      <c r="S315" s="424">
        <f t="shared" si="32"/>
        <v>0</v>
      </c>
      <c r="T315" s="424">
        <f t="shared" si="33"/>
        <v>0</v>
      </c>
      <c r="U315" s="424">
        <f t="shared" si="34"/>
        <v>0</v>
      </c>
    </row>
    <row r="316" spans="2:21" ht="15" customHeight="1" x14ac:dyDescent="0.3">
      <c r="B316" s="70" t="str">
        <f t="shared" si="36"/>
        <v>!!!</v>
      </c>
      <c r="C316" s="228"/>
      <c r="D316" s="221"/>
      <c r="E316" s="229"/>
      <c r="F316" s="82"/>
      <c r="G316" s="325"/>
      <c r="H316" s="38"/>
      <c r="I316" s="38"/>
      <c r="J316" s="435"/>
      <c r="L316" s="445" t="str">
        <f>VLOOKUP(C315,{"29 - Psychiatrie (Erwachsene)","Einrichtungen";"30 - Kinder- und Jugendpsychiatrie","Einrichtungen";"31 - Psychosomatik","Einrichtungen";0,"Leer"},2,0)</f>
        <v>Leer</v>
      </c>
      <c r="M316" s="445" t="str">
        <f>IF(AND('Angaben KH-Standort'!$D$12&gt;0,C316&lt;&gt;""),"JBJ","Leer")</f>
        <v>Leer</v>
      </c>
      <c r="N316" s="445" t="str">
        <f t="shared" si="35"/>
        <v>Leer</v>
      </c>
      <c r="O316" s="445" t="str">
        <f>VLOOKUP($C316,{"29 - Psychiatrie (Erwachsene)","Psychiatrie";"30 - Kinder- und Jugendpsychiatrie","KJPsychiatrie";"31 - Psychosomatik","Psychosomatik";0,"Leer"},2,0)</f>
        <v>Leer</v>
      </c>
      <c r="P316" s="445">
        <f t="shared" si="30"/>
        <v>0</v>
      </c>
      <c r="Q316" s="445">
        <f>VLOOKUP(C316,{"29 - Psychiatrie (Erwachsene)",1;"30 - Kinder- und Jugendpsychiatrie",1;"31 - Psychosomatik",1;"00 - Bitte eine Fachabteilung auswählen",0;0,0},2,0)</f>
        <v>0</v>
      </c>
      <c r="R316" s="445">
        <f t="shared" si="31"/>
        <v>0</v>
      </c>
      <c r="S316" s="424">
        <f t="shared" si="32"/>
        <v>0</v>
      </c>
      <c r="T316" s="424">
        <f t="shared" si="33"/>
        <v>0</v>
      </c>
      <c r="U316" s="424">
        <f t="shared" si="34"/>
        <v>0</v>
      </c>
    </row>
    <row r="317" spans="2:21" ht="15" customHeight="1" x14ac:dyDescent="0.3">
      <c r="B317" s="70" t="str">
        <f t="shared" si="36"/>
        <v>!!!</v>
      </c>
      <c r="C317" s="228"/>
      <c r="D317" s="221"/>
      <c r="E317" s="229"/>
      <c r="F317" s="82"/>
      <c r="G317" s="325"/>
      <c r="H317" s="38"/>
      <c r="I317" s="38"/>
      <c r="J317" s="435"/>
      <c r="L317" s="445" t="str">
        <f>VLOOKUP(C316,{"29 - Psychiatrie (Erwachsene)","Einrichtungen";"30 - Kinder- und Jugendpsychiatrie","Einrichtungen";"31 - Psychosomatik","Einrichtungen";0,"Leer"},2,0)</f>
        <v>Leer</v>
      </c>
      <c r="M317" s="445" t="str">
        <f>IF(AND('Angaben KH-Standort'!$D$12&gt;0,C317&lt;&gt;""),"JBJ","Leer")</f>
        <v>Leer</v>
      </c>
      <c r="N317" s="445" t="str">
        <f t="shared" si="35"/>
        <v>Leer</v>
      </c>
      <c r="O317" s="445" t="str">
        <f>VLOOKUP($C317,{"29 - Psychiatrie (Erwachsene)","Psychiatrie";"30 - Kinder- und Jugendpsychiatrie","KJPsychiatrie";"31 - Psychosomatik","Psychosomatik";0,"Leer"},2,0)</f>
        <v>Leer</v>
      </c>
      <c r="P317" s="445">
        <f t="shared" si="30"/>
        <v>0</v>
      </c>
      <c r="Q317" s="445">
        <f>VLOOKUP(C317,{"29 - Psychiatrie (Erwachsene)",1;"30 - Kinder- und Jugendpsychiatrie",1;"31 - Psychosomatik",1;"00 - Bitte eine Fachabteilung auswählen",0;0,0},2,0)</f>
        <v>0</v>
      </c>
      <c r="R317" s="445">
        <f t="shared" si="31"/>
        <v>0</v>
      </c>
      <c r="S317" s="424">
        <f t="shared" si="32"/>
        <v>0</v>
      </c>
      <c r="T317" s="424">
        <f t="shared" si="33"/>
        <v>0</v>
      </c>
      <c r="U317" s="424">
        <f t="shared" si="34"/>
        <v>0</v>
      </c>
    </row>
    <row r="318" spans="2:21" ht="15" customHeight="1" x14ac:dyDescent="0.3">
      <c r="B318" s="70" t="str">
        <f t="shared" si="36"/>
        <v>!!!</v>
      </c>
      <c r="C318" s="228"/>
      <c r="D318" s="221"/>
      <c r="E318" s="229"/>
      <c r="F318" s="82"/>
      <c r="G318" s="325"/>
      <c r="H318" s="38"/>
      <c r="I318" s="38"/>
      <c r="J318" s="435"/>
      <c r="L318" s="445" t="str">
        <f>VLOOKUP(C317,{"29 - Psychiatrie (Erwachsene)","Einrichtungen";"30 - Kinder- und Jugendpsychiatrie","Einrichtungen";"31 - Psychosomatik","Einrichtungen";0,"Leer"},2,0)</f>
        <v>Leer</v>
      </c>
      <c r="M318" s="445" t="str">
        <f>IF(AND('Angaben KH-Standort'!$D$12&gt;0,C318&lt;&gt;""),"JBJ","Leer")</f>
        <v>Leer</v>
      </c>
      <c r="N318" s="445" t="str">
        <f t="shared" si="35"/>
        <v>Leer</v>
      </c>
      <c r="O318" s="445" t="str">
        <f>VLOOKUP($C318,{"29 - Psychiatrie (Erwachsene)","Psychiatrie";"30 - Kinder- und Jugendpsychiatrie","KJPsychiatrie";"31 - Psychosomatik","Psychosomatik";0,"Leer"},2,0)</f>
        <v>Leer</v>
      </c>
      <c r="P318" s="445">
        <f t="shared" si="30"/>
        <v>0</v>
      </c>
      <c r="Q318" s="445">
        <f>VLOOKUP(C318,{"29 - Psychiatrie (Erwachsene)",1;"30 - Kinder- und Jugendpsychiatrie",1;"31 - Psychosomatik",1;"00 - Bitte eine Fachabteilung auswählen",0;0,0},2,0)</f>
        <v>0</v>
      </c>
      <c r="R318" s="445">
        <f t="shared" si="31"/>
        <v>0</v>
      </c>
      <c r="S318" s="424">
        <f t="shared" si="32"/>
        <v>0</v>
      </c>
      <c r="T318" s="424">
        <f t="shared" si="33"/>
        <v>0</v>
      </c>
      <c r="U318" s="424">
        <f t="shared" si="34"/>
        <v>0</v>
      </c>
    </row>
    <row r="319" spans="2:21" ht="15" customHeight="1" x14ac:dyDescent="0.3">
      <c r="B319" s="70" t="str">
        <f t="shared" si="36"/>
        <v>!!!</v>
      </c>
      <c r="C319" s="228"/>
      <c r="D319" s="221"/>
      <c r="E319" s="229"/>
      <c r="F319" s="82"/>
      <c r="G319" s="325"/>
      <c r="H319" s="38"/>
      <c r="I319" s="38"/>
      <c r="J319" s="435"/>
      <c r="L319" s="445" t="str">
        <f>VLOOKUP(C318,{"29 - Psychiatrie (Erwachsene)","Einrichtungen";"30 - Kinder- und Jugendpsychiatrie","Einrichtungen";"31 - Psychosomatik","Einrichtungen";0,"Leer"},2,0)</f>
        <v>Leer</v>
      </c>
      <c r="M319" s="445" t="str">
        <f>IF(AND('Angaben KH-Standort'!$D$12&gt;0,C319&lt;&gt;""),"JBJ","Leer")</f>
        <v>Leer</v>
      </c>
      <c r="N319" s="445" t="str">
        <f t="shared" si="35"/>
        <v>Leer</v>
      </c>
      <c r="O319" s="445" t="str">
        <f>VLOOKUP($C319,{"29 - Psychiatrie (Erwachsene)","Psychiatrie";"30 - Kinder- und Jugendpsychiatrie","KJPsychiatrie";"31 - Psychosomatik","Psychosomatik";0,"Leer"},2,0)</f>
        <v>Leer</v>
      </c>
      <c r="P319" s="445">
        <f t="shared" si="30"/>
        <v>0</v>
      </c>
      <c r="Q319" s="445">
        <f>VLOOKUP(C319,{"29 - Psychiatrie (Erwachsene)",1;"30 - Kinder- und Jugendpsychiatrie",1;"31 - Psychosomatik",1;"00 - Bitte eine Fachabteilung auswählen",0;0,0},2,0)</f>
        <v>0</v>
      </c>
      <c r="R319" s="445">
        <f t="shared" si="31"/>
        <v>0</v>
      </c>
      <c r="S319" s="424">
        <f t="shared" si="32"/>
        <v>0</v>
      </c>
      <c r="T319" s="424">
        <f t="shared" si="33"/>
        <v>0</v>
      </c>
      <c r="U319" s="424">
        <f t="shared" si="34"/>
        <v>0</v>
      </c>
    </row>
    <row r="320" spans="2:21" ht="15" customHeight="1" x14ac:dyDescent="0.3">
      <c r="B320" s="70" t="str">
        <f t="shared" si="36"/>
        <v>!!!</v>
      </c>
      <c r="C320" s="228"/>
      <c r="D320" s="221"/>
      <c r="E320" s="229"/>
      <c r="F320" s="82"/>
      <c r="G320" s="325"/>
      <c r="H320" s="38"/>
      <c r="I320" s="38"/>
      <c r="J320" s="435"/>
      <c r="L320" s="445" t="str">
        <f>VLOOKUP(C319,{"29 - Psychiatrie (Erwachsene)","Einrichtungen";"30 - Kinder- und Jugendpsychiatrie","Einrichtungen";"31 - Psychosomatik","Einrichtungen";0,"Leer"},2,0)</f>
        <v>Leer</v>
      </c>
      <c r="M320" s="445" t="str">
        <f>IF(AND('Angaben KH-Standort'!$D$12&gt;0,C320&lt;&gt;""),"JBJ","Leer")</f>
        <v>Leer</v>
      </c>
      <c r="N320" s="445" t="str">
        <f t="shared" si="35"/>
        <v>Leer</v>
      </c>
      <c r="O320" s="445" t="str">
        <f>VLOOKUP($C320,{"29 - Psychiatrie (Erwachsene)","Psychiatrie";"30 - Kinder- und Jugendpsychiatrie","KJPsychiatrie";"31 - Psychosomatik","Psychosomatik";0,"Leer"},2,0)</f>
        <v>Leer</v>
      </c>
      <c r="P320" s="445">
        <f t="shared" si="30"/>
        <v>0</v>
      </c>
      <c r="Q320" s="445">
        <f>VLOOKUP(C320,{"29 - Psychiatrie (Erwachsene)",1;"30 - Kinder- und Jugendpsychiatrie",1;"31 - Psychosomatik",1;"00 - Bitte eine Fachabteilung auswählen",0;0,0},2,0)</f>
        <v>0</v>
      </c>
      <c r="R320" s="445">
        <f t="shared" si="31"/>
        <v>0</v>
      </c>
      <c r="S320" s="424">
        <f t="shared" si="32"/>
        <v>0</v>
      </c>
      <c r="T320" s="424">
        <f t="shared" si="33"/>
        <v>0</v>
      </c>
      <c r="U320" s="424">
        <f t="shared" si="34"/>
        <v>0</v>
      </c>
    </row>
    <row r="321" spans="2:21" ht="15" customHeight="1" x14ac:dyDescent="0.3">
      <c r="B321" s="70" t="str">
        <f t="shared" si="36"/>
        <v>!!!</v>
      </c>
      <c r="C321" s="228"/>
      <c r="D321" s="221"/>
      <c r="E321" s="229"/>
      <c r="F321" s="82"/>
      <c r="G321" s="325"/>
      <c r="H321" s="38"/>
      <c r="I321" s="38"/>
      <c r="J321" s="435"/>
      <c r="L321" s="445" t="str">
        <f>VLOOKUP(C320,{"29 - Psychiatrie (Erwachsene)","Einrichtungen";"30 - Kinder- und Jugendpsychiatrie","Einrichtungen";"31 - Psychosomatik","Einrichtungen";0,"Leer"},2,0)</f>
        <v>Leer</v>
      </c>
      <c r="M321" s="445" t="str">
        <f>IF(AND('Angaben KH-Standort'!$D$12&gt;0,C321&lt;&gt;""),"JBJ","Leer")</f>
        <v>Leer</v>
      </c>
      <c r="N321" s="445" t="str">
        <f t="shared" si="35"/>
        <v>Leer</v>
      </c>
      <c r="O321" s="445" t="str">
        <f>VLOOKUP($C321,{"29 - Psychiatrie (Erwachsene)","Psychiatrie";"30 - Kinder- und Jugendpsychiatrie","KJPsychiatrie";"31 - Psychosomatik","Psychosomatik";0,"Leer"},2,0)</f>
        <v>Leer</v>
      </c>
      <c r="P321" s="445">
        <f t="shared" si="30"/>
        <v>0</v>
      </c>
      <c r="Q321" s="445">
        <f>VLOOKUP(C321,{"29 - Psychiatrie (Erwachsene)",1;"30 - Kinder- und Jugendpsychiatrie",1;"31 - Psychosomatik",1;"00 - Bitte eine Fachabteilung auswählen",0;0,0},2,0)</f>
        <v>0</v>
      </c>
      <c r="R321" s="445">
        <f t="shared" si="31"/>
        <v>0</v>
      </c>
      <c r="S321" s="424">
        <f t="shared" si="32"/>
        <v>0</v>
      </c>
      <c r="T321" s="424">
        <f t="shared" si="33"/>
        <v>0</v>
      </c>
      <c r="U321" s="424">
        <f t="shared" si="34"/>
        <v>0</v>
      </c>
    </row>
    <row r="322" spans="2:21" ht="15" customHeight="1" x14ac:dyDescent="0.3">
      <c r="B322" s="70" t="str">
        <f t="shared" si="36"/>
        <v>!!!</v>
      </c>
      <c r="C322" s="228"/>
      <c r="D322" s="221"/>
      <c r="E322" s="229"/>
      <c r="F322" s="82"/>
      <c r="G322" s="325"/>
      <c r="H322" s="38"/>
      <c r="I322" s="38"/>
      <c r="J322" s="435"/>
      <c r="L322" s="445" t="str">
        <f>VLOOKUP(C321,{"29 - Psychiatrie (Erwachsene)","Einrichtungen";"30 - Kinder- und Jugendpsychiatrie","Einrichtungen";"31 - Psychosomatik","Einrichtungen";0,"Leer"},2,0)</f>
        <v>Leer</v>
      </c>
      <c r="M322" s="445" t="str">
        <f>IF(AND('Angaben KH-Standort'!$D$12&gt;0,C322&lt;&gt;""),"JBJ","Leer")</f>
        <v>Leer</v>
      </c>
      <c r="N322" s="445" t="str">
        <f t="shared" si="35"/>
        <v>Leer</v>
      </c>
      <c r="O322" s="445" t="str">
        <f>VLOOKUP($C322,{"29 - Psychiatrie (Erwachsene)","Psychiatrie";"30 - Kinder- und Jugendpsychiatrie","KJPsychiatrie";"31 - Psychosomatik","Psychosomatik";0,"Leer"},2,0)</f>
        <v>Leer</v>
      </c>
      <c r="P322" s="445">
        <f t="shared" si="30"/>
        <v>0</v>
      </c>
      <c r="Q322" s="445">
        <f>VLOOKUP(C322,{"29 - Psychiatrie (Erwachsene)",1;"30 - Kinder- und Jugendpsychiatrie",1;"31 - Psychosomatik",1;"00 - Bitte eine Fachabteilung auswählen",0;0,0},2,0)</f>
        <v>0</v>
      </c>
      <c r="R322" s="445">
        <f t="shared" si="31"/>
        <v>0</v>
      </c>
      <c r="S322" s="424">
        <f t="shared" si="32"/>
        <v>0</v>
      </c>
      <c r="T322" s="424">
        <f t="shared" si="33"/>
        <v>0</v>
      </c>
      <c r="U322" s="424">
        <f t="shared" si="34"/>
        <v>0</v>
      </c>
    </row>
    <row r="323" spans="2:21" ht="15" customHeight="1" x14ac:dyDescent="0.3">
      <c r="B323" s="70" t="str">
        <f t="shared" si="36"/>
        <v>!!!</v>
      </c>
      <c r="C323" s="228"/>
      <c r="D323" s="221"/>
      <c r="E323" s="229"/>
      <c r="F323" s="82"/>
      <c r="G323" s="325"/>
      <c r="H323" s="38"/>
      <c r="I323" s="38"/>
      <c r="J323" s="435"/>
      <c r="L323" s="445" t="str">
        <f>VLOOKUP(C322,{"29 - Psychiatrie (Erwachsene)","Einrichtungen";"30 - Kinder- und Jugendpsychiatrie","Einrichtungen";"31 - Psychosomatik","Einrichtungen";0,"Leer"},2,0)</f>
        <v>Leer</v>
      </c>
      <c r="M323" s="445" t="str">
        <f>IF(AND('Angaben KH-Standort'!$D$12&gt;0,C323&lt;&gt;""),"JBJ","Leer")</f>
        <v>Leer</v>
      </c>
      <c r="N323" s="445" t="str">
        <f t="shared" si="35"/>
        <v>Leer</v>
      </c>
      <c r="O323" s="445" t="str">
        <f>VLOOKUP($C323,{"29 - Psychiatrie (Erwachsene)","Psychiatrie";"30 - Kinder- und Jugendpsychiatrie","KJPsychiatrie";"31 - Psychosomatik","Psychosomatik";0,"Leer"},2,0)</f>
        <v>Leer</v>
      </c>
      <c r="P323" s="445">
        <f t="shared" si="30"/>
        <v>0</v>
      </c>
      <c r="Q323" s="445">
        <f>VLOOKUP(C323,{"29 - Psychiatrie (Erwachsene)",1;"30 - Kinder- und Jugendpsychiatrie",1;"31 - Psychosomatik",1;"00 - Bitte eine Fachabteilung auswählen",0;0,0},2,0)</f>
        <v>0</v>
      </c>
      <c r="R323" s="445">
        <f t="shared" si="31"/>
        <v>0</v>
      </c>
      <c r="S323" s="424">
        <f t="shared" si="32"/>
        <v>0</v>
      </c>
      <c r="T323" s="424">
        <f t="shared" si="33"/>
        <v>0</v>
      </c>
      <c r="U323" s="424">
        <f t="shared" si="34"/>
        <v>0</v>
      </c>
    </row>
    <row r="324" spans="2:21" ht="15" customHeight="1" x14ac:dyDescent="0.3">
      <c r="B324" s="70" t="str">
        <f t="shared" si="36"/>
        <v>!!!</v>
      </c>
      <c r="C324" s="228"/>
      <c r="D324" s="221"/>
      <c r="E324" s="229"/>
      <c r="F324" s="82"/>
      <c r="G324" s="325"/>
      <c r="H324" s="38"/>
      <c r="I324" s="38"/>
      <c r="J324" s="435"/>
      <c r="L324" s="445" t="str">
        <f>VLOOKUP(C323,{"29 - Psychiatrie (Erwachsene)","Einrichtungen";"30 - Kinder- und Jugendpsychiatrie","Einrichtungen";"31 - Psychosomatik","Einrichtungen";0,"Leer"},2,0)</f>
        <v>Leer</v>
      </c>
      <c r="M324" s="445" t="str">
        <f>IF(AND('Angaben KH-Standort'!$D$12&gt;0,C324&lt;&gt;""),"JBJ","Leer")</f>
        <v>Leer</v>
      </c>
      <c r="N324" s="445" t="str">
        <f t="shared" si="35"/>
        <v>Leer</v>
      </c>
      <c r="O324" s="445" t="str">
        <f>VLOOKUP($C324,{"29 - Psychiatrie (Erwachsene)","Psychiatrie";"30 - Kinder- und Jugendpsychiatrie","KJPsychiatrie";"31 - Psychosomatik","Psychosomatik";0,"Leer"},2,0)</f>
        <v>Leer</v>
      </c>
      <c r="P324" s="445">
        <f t="shared" si="30"/>
        <v>0</v>
      </c>
      <c r="Q324" s="445">
        <f>VLOOKUP(C324,{"29 - Psychiatrie (Erwachsene)",1;"30 - Kinder- und Jugendpsychiatrie",1;"31 - Psychosomatik",1;"00 - Bitte eine Fachabteilung auswählen",0;0,0},2,0)</f>
        <v>0</v>
      </c>
      <c r="R324" s="445">
        <f t="shared" si="31"/>
        <v>0</v>
      </c>
      <c r="S324" s="424">
        <f t="shared" si="32"/>
        <v>0</v>
      </c>
      <c r="T324" s="424">
        <f t="shared" si="33"/>
        <v>0</v>
      </c>
      <c r="U324" s="424">
        <f t="shared" si="34"/>
        <v>0</v>
      </c>
    </row>
    <row r="325" spans="2:21" ht="15" customHeight="1" x14ac:dyDescent="0.3">
      <c r="B325" s="70" t="str">
        <f t="shared" si="36"/>
        <v>!!!</v>
      </c>
      <c r="C325" s="228"/>
      <c r="D325" s="221"/>
      <c r="E325" s="229"/>
      <c r="F325" s="82"/>
      <c r="G325" s="325"/>
      <c r="H325" s="38"/>
      <c r="I325" s="38"/>
      <c r="J325" s="435"/>
      <c r="L325" s="445" t="str">
        <f>VLOOKUP(C324,{"29 - Psychiatrie (Erwachsene)","Einrichtungen";"30 - Kinder- und Jugendpsychiatrie","Einrichtungen";"31 - Psychosomatik","Einrichtungen";0,"Leer"},2,0)</f>
        <v>Leer</v>
      </c>
      <c r="M325" s="445" t="str">
        <f>IF(AND('Angaben KH-Standort'!$D$12&gt;0,C325&lt;&gt;""),"JBJ","Leer")</f>
        <v>Leer</v>
      </c>
      <c r="N325" s="445" t="str">
        <f t="shared" si="35"/>
        <v>Leer</v>
      </c>
      <c r="O325" s="445" t="str">
        <f>VLOOKUP($C325,{"29 - Psychiatrie (Erwachsene)","Psychiatrie";"30 - Kinder- und Jugendpsychiatrie","KJPsychiatrie";"31 - Psychosomatik","Psychosomatik";0,"Leer"},2,0)</f>
        <v>Leer</v>
      </c>
      <c r="P325" s="445">
        <f t="shared" si="30"/>
        <v>0</v>
      </c>
      <c r="Q325" s="445">
        <f>VLOOKUP(C325,{"29 - Psychiatrie (Erwachsene)",1;"30 - Kinder- und Jugendpsychiatrie",1;"31 - Psychosomatik",1;"00 - Bitte eine Fachabteilung auswählen",0;0,0},2,0)</f>
        <v>0</v>
      </c>
      <c r="R325" s="445">
        <f t="shared" si="31"/>
        <v>0</v>
      </c>
      <c r="S325" s="424">
        <f t="shared" si="32"/>
        <v>0</v>
      </c>
      <c r="T325" s="424">
        <f t="shared" si="33"/>
        <v>0</v>
      </c>
      <c r="U325" s="424">
        <f t="shared" si="34"/>
        <v>0</v>
      </c>
    </row>
    <row r="326" spans="2:21" ht="15" customHeight="1" x14ac:dyDescent="0.3">
      <c r="B326" s="70" t="str">
        <f t="shared" si="36"/>
        <v>!!!</v>
      </c>
      <c r="C326" s="228"/>
      <c r="D326" s="221"/>
      <c r="E326" s="229"/>
      <c r="F326" s="82"/>
      <c r="G326" s="325"/>
      <c r="H326" s="38"/>
      <c r="I326" s="38"/>
      <c r="J326" s="435"/>
      <c r="L326" s="445" t="str">
        <f>VLOOKUP(C325,{"29 - Psychiatrie (Erwachsene)","Einrichtungen";"30 - Kinder- und Jugendpsychiatrie","Einrichtungen";"31 - Psychosomatik","Einrichtungen";0,"Leer"},2,0)</f>
        <v>Leer</v>
      </c>
      <c r="M326" s="445" t="str">
        <f>IF(AND('Angaben KH-Standort'!$D$12&gt;0,C326&lt;&gt;""),"JBJ","Leer")</f>
        <v>Leer</v>
      </c>
      <c r="N326" s="445" t="str">
        <f t="shared" si="35"/>
        <v>Leer</v>
      </c>
      <c r="O326" s="445" t="str">
        <f>VLOOKUP($C326,{"29 - Psychiatrie (Erwachsene)","Psychiatrie";"30 - Kinder- und Jugendpsychiatrie","KJPsychiatrie";"31 - Psychosomatik","Psychosomatik";0,"Leer"},2,0)</f>
        <v>Leer</v>
      </c>
      <c r="P326" s="445">
        <f t="shared" si="30"/>
        <v>0</v>
      </c>
      <c r="Q326" s="445">
        <f>VLOOKUP(C326,{"29 - Psychiatrie (Erwachsene)",1;"30 - Kinder- und Jugendpsychiatrie",1;"31 - Psychosomatik",1;"00 - Bitte eine Fachabteilung auswählen",0;0,0},2,0)</f>
        <v>0</v>
      </c>
      <c r="R326" s="445">
        <f t="shared" si="31"/>
        <v>0</v>
      </c>
      <c r="S326" s="424">
        <f t="shared" si="32"/>
        <v>0</v>
      </c>
      <c r="T326" s="424">
        <f t="shared" si="33"/>
        <v>0</v>
      </c>
      <c r="U326" s="424">
        <f t="shared" si="34"/>
        <v>0</v>
      </c>
    </row>
    <row r="327" spans="2:21" ht="15" customHeight="1" x14ac:dyDescent="0.3">
      <c r="B327" s="70" t="str">
        <f t="shared" si="36"/>
        <v>!!!</v>
      </c>
      <c r="C327" s="228"/>
      <c r="D327" s="221"/>
      <c r="E327" s="229"/>
      <c r="F327" s="82"/>
      <c r="G327" s="325"/>
      <c r="H327" s="38"/>
      <c r="I327" s="38"/>
      <c r="J327" s="435"/>
      <c r="L327" s="445" t="str">
        <f>VLOOKUP(C326,{"29 - Psychiatrie (Erwachsene)","Einrichtungen";"30 - Kinder- und Jugendpsychiatrie","Einrichtungen";"31 - Psychosomatik","Einrichtungen";0,"Leer"},2,0)</f>
        <v>Leer</v>
      </c>
      <c r="M327" s="445" t="str">
        <f>IF(AND('Angaben KH-Standort'!$D$12&gt;0,C327&lt;&gt;""),"JBJ","Leer")</f>
        <v>Leer</v>
      </c>
      <c r="N327" s="445" t="str">
        <f t="shared" si="35"/>
        <v>Leer</v>
      </c>
      <c r="O327" s="445" t="str">
        <f>VLOOKUP($C327,{"29 - Psychiatrie (Erwachsene)","Psychiatrie";"30 - Kinder- und Jugendpsychiatrie","KJPsychiatrie";"31 - Psychosomatik","Psychosomatik";0,"Leer"},2,0)</f>
        <v>Leer</v>
      </c>
      <c r="P327" s="445">
        <f t="shared" si="30"/>
        <v>0</v>
      </c>
      <c r="Q327" s="445">
        <f>VLOOKUP(C327,{"29 - Psychiatrie (Erwachsene)",1;"30 - Kinder- und Jugendpsychiatrie",1;"31 - Psychosomatik",1;"00 - Bitte eine Fachabteilung auswählen",0;0,0},2,0)</f>
        <v>0</v>
      </c>
      <c r="R327" s="445">
        <f t="shared" si="31"/>
        <v>0</v>
      </c>
      <c r="S327" s="424">
        <f t="shared" si="32"/>
        <v>0</v>
      </c>
      <c r="T327" s="424">
        <f t="shared" si="33"/>
        <v>0</v>
      </c>
      <c r="U327" s="424">
        <f t="shared" si="34"/>
        <v>0</v>
      </c>
    </row>
    <row r="328" spans="2:21" ht="15" customHeight="1" x14ac:dyDescent="0.3">
      <c r="B328" s="70" t="str">
        <f t="shared" si="36"/>
        <v>!!!</v>
      </c>
      <c r="C328" s="228"/>
      <c r="D328" s="221"/>
      <c r="E328" s="229"/>
      <c r="F328" s="82"/>
      <c r="G328" s="325"/>
      <c r="H328" s="38"/>
      <c r="I328" s="38"/>
      <c r="J328" s="435"/>
      <c r="L328" s="445" t="str">
        <f>VLOOKUP(C327,{"29 - Psychiatrie (Erwachsene)","Einrichtungen";"30 - Kinder- und Jugendpsychiatrie","Einrichtungen";"31 - Psychosomatik","Einrichtungen";0,"Leer"},2,0)</f>
        <v>Leer</v>
      </c>
      <c r="M328" s="445" t="str">
        <f>IF(AND('Angaben KH-Standort'!$D$12&gt;0,C328&lt;&gt;""),"JBJ","Leer")</f>
        <v>Leer</v>
      </c>
      <c r="N328" s="445" t="str">
        <f t="shared" si="35"/>
        <v>Leer</v>
      </c>
      <c r="O328" s="445" t="str">
        <f>VLOOKUP($C328,{"29 - Psychiatrie (Erwachsene)","Psychiatrie";"30 - Kinder- und Jugendpsychiatrie","KJPsychiatrie";"31 - Psychosomatik","Psychosomatik";0,"Leer"},2,0)</f>
        <v>Leer</v>
      </c>
      <c r="P328" s="445">
        <f t="shared" si="30"/>
        <v>0</v>
      </c>
      <c r="Q328" s="445">
        <f>VLOOKUP(C328,{"29 - Psychiatrie (Erwachsene)",1;"30 - Kinder- und Jugendpsychiatrie",1;"31 - Psychosomatik",1;"00 - Bitte eine Fachabteilung auswählen",0;0,0},2,0)</f>
        <v>0</v>
      </c>
      <c r="R328" s="445">
        <f t="shared" si="31"/>
        <v>0</v>
      </c>
      <c r="S328" s="424">
        <f t="shared" si="32"/>
        <v>0</v>
      </c>
      <c r="T328" s="424">
        <f t="shared" si="33"/>
        <v>0</v>
      </c>
      <c r="U328" s="424">
        <f t="shared" si="34"/>
        <v>0</v>
      </c>
    </row>
    <row r="329" spans="2:21" ht="15" customHeight="1" x14ac:dyDescent="0.3">
      <c r="B329" s="70" t="str">
        <f t="shared" si="36"/>
        <v>!!!</v>
      </c>
      <c r="C329" s="228"/>
      <c r="D329" s="221"/>
      <c r="E329" s="229"/>
      <c r="F329" s="82"/>
      <c r="G329" s="325"/>
      <c r="H329" s="38"/>
      <c r="I329" s="38"/>
      <c r="J329" s="435"/>
      <c r="L329" s="445" t="str">
        <f>VLOOKUP(C328,{"29 - Psychiatrie (Erwachsene)","Einrichtungen";"30 - Kinder- und Jugendpsychiatrie","Einrichtungen";"31 - Psychosomatik","Einrichtungen";0,"Leer"},2,0)</f>
        <v>Leer</v>
      </c>
      <c r="M329" s="445" t="str">
        <f>IF(AND('Angaben KH-Standort'!$D$12&gt;0,C329&lt;&gt;""),"JBJ","Leer")</f>
        <v>Leer</v>
      </c>
      <c r="N329" s="445" t="str">
        <f t="shared" si="35"/>
        <v>Leer</v>
      </c>
      <c r="O329" s="445" t="str">
        <f>VLOOKUP($C329,{"29 - Psychiatrie (Erwachsene)","Psychiatrie";"30 - Kinder- und Jugendpsychiatrie","KJPsychiatrie";"31 - Psychosomatik","Psychosomatik";0,"Leer"},2,0)</f>
        <v>Leer</v>
      </c>
      <c r="P329" s="445">
        <f t="shared" si="30"/>
        <v>0</v>
      </c>
      <c r="Q329" s="445">
        <f>VLOOKUP(C329,{"29 - Psychiatrie (Erwachsene)",1;"30 - Kinder- und Jugendpsychiatrie",1;"31 - Psychosomatik",1;"00 - Bitte eine Fachabteilung auswählen",0;0,0},2,0)</f>
        <v>0</v>
      </c>
      <c r="R329" s="445">
        <f t="shared" si="31"/>
        <v>0</v>
      </c>
      <c r="S329" s="424">
        <f t="shared" si="32"/>
        <v>0</v>
      </c>
      <c r="T329" s="424">
        <f t="shared" si="33"/>
        <v>0</v>
      </c>
      <c r="U329" s="424">
        <f t="shared" si="34"/>
        <v>0</v>
      </c>
    </row>
    <row r="330" spans="2:21" ht="15" customHeight="1" x14ac:dyDescent="0.3">
      <c r="B330" s="70" t="str">
        <f t="shared" si="36"/>
        <v>!!!</v>
      </c>
      <c r="C330" s="228"/>
      <c r="D330" s="221"/>
      <c r="E330" s="229"/>
      <c r="F330" s="82"/>
      <c r="G330" s="325"/>
      <c r="H330" s="38"/>
      <c r="I330" s="38"/>
      <c r="J330" s="435"/>
      <c r="L330" s="445" t="str">
        <f>VLOOKUP(C329,{"29 - Psychiatrie (Erwachsene)","Einrichtungen";"30 - Kinder- und Jugendpsychiatrie","Einrichtungen";"31 - Psychosomatik","Einrichtungen";0,"Leer"},2,0)</f>
        <v>Leer</v>
      </c>
      <c r="M330" s="445" t="str">
        <f>IF(AND('Angaben KH-Standort'!$D$12&gt;0,C330&lt;&gt;""),"JBJ","Leer")</f>
        <v>Leer</v>
      </c>
      <c r="N330" s="445" t="str">
        <f t="shared" si="35"/>
        <v>Leer</v>
      </c>
      <c r="O330" s="445" t="str">
        <f>VLOOKUP($C330,{"29 - Psychiatrie (Erwachsene)","Psychiatrie";"30 - Kinder- und Jugendpsychiatrie","KJPsychiatrie";"31 - Psychosomatik","Psychosomatik";0,"Leer"},2,0)</f>
        <v>Leer</v>
      </c>
      <c r="P330" s="445">
        <f t="shared" si="30"/>
        <v>0</v>
      </c>
      <c r="Q330" s="445">
        <f>VLOOKUP(C330,{"29 - Psychiatrie (Erwachsene)",1;"30 - Kinder- und Jugendpsychiatrie",1;"31 - Psychosomatik",1;"00 - Bitte eine Fachabteilung auswählen",0;0,0},2,0)</f>
        <v>0</v>
      </c>
      <c r="R330" s="445">
        <f t="shared" si="31"/>
        <v>0</v>
      </c>
      <c r="S330" s="424">
        <f t="shared" si="32"/>
        <v>0</v>
      </c>
      <c r="T330" s="424">
        <f t="shared" si="33"/>
        <v>0</v>
      </c>
      <c r="U330" s="424">
        <f t="shared" si="34"/>
        <v>0</v>
      </c>
    </row>
    <row r="331" spans="2:21" ht="15" customHeight="1" x14ac:dyDescent="0.3">
      <c r="B331" s="70" t="str">
        <f t="shared" si="36"/>
        <v>!!!</v>
      </c>
      <c r="C331" s="228"/>
      <c r="D331" s="221"/>
      <c r="E331" s="229"/>
      <c r="F331" s="82"/>
      <c r="G331" s="325"/>
      <c r="H331" s="38"/>
      <c r="I331" s="38"/>
      <c r="J331" s="435"/>
      <c r="L331" s="445" t="str">
        <f>VLOOKUP(C330,{"29 - Psychiatrie (Erwachsene)","Einrichtungen";"30 - Kinder- und Jugendpsychiatrie","Einrichtungen";"31 - Psychosomatik","Einrichtungen";0,"Leer"},2,0)</f>
        <v>Leer</v>
      </c>
      <c r="M331" s="445" t="str">
        <f>IF(AND('Angaben KH-Standort'!$D$12&gt;0,C331&lt;&gt;""),"JBJ","Leer")</f>
        <v>Leer</v>
      </c>
      <c r="N331" s="445" t="str">
        <f t="shared" si="35"/>
        <v>Leer</v>
      </c>
      <c r="O331" s="445" t="str">
        <f>VLOOKUP($C331,{"29 - Psychiatrie (Erwachsene)","Psychiatrie";"30 - Kinder- und Jugendpsychiatrie","KJPsychiatrie";"31 - Psychosomatik","Psychosomatik";0,"Leer"},2,0)</f>
        <v>Leer</v>
      </c>
      <c r="P331" s="445">
        <f t="shared" si="30"/>
        <v>0</v>
      </c>
      <c r="Q331" s="445">
        <f>VLOOKUP(C331,{"29 - Psychiatrie (Erwachsene)",1;"30 - Kinder- und Jugendpsychiatrie",1;"31 - Psychosomatik",1;"00 - Bitte eine Fachabteilung auswählen",0;0,0},2,0)</f>
        <v>0</v>
      </c>
      <c r="R331" s="445">
        <f t="shared" si="31"/>
        <v>0</v>
      </c>
      <c r="S331" s="424">
        <f t="shared" si="32"/>
        <v>0</v>
      </c>
      <c r="T331" s="424">
        <f t="shared" si="33"/>
        <v>0</v>
      </c>
      <c r="U331" s="424">
        <f t="shared" si="34"/>
        <v>0</v>
      </c>
    </row>
    <row r="332" spans="2:21" ht="15" customHeight="1" x14ac:dyDescent="0.3">
      <c r="B332" s="70" t="str">
        <f t="shared" si="36"/>
        <v>!!!</v>
      </c>
      <c r="C332" s="228"/>
      <c r="D332" s="221"/>
      <c r="E332" s="229"/>
      <c r="F332" s="82"/>
      <c r="G332" s="325"/>
      <c r="H332" s="38"/>
      <c r="I332" s="38"/>
      <c r="J332" s="435"/>
      <c r="L332" s="445" t="str">
        <f>VLOOKUP(C331,{"29 - Psychiatrie (Erwachsene)","Einrichtungen";"30 - Kinder- und Jugendpsychiatrie","Einrichtungen";"31 - Psychosomatik","Einrichtungen";0,"Leer"},2,0)</f>
        <v>Leer</v>
      </c>
      <c r="M332" s="445" t="str">
        <f>IF(AND('Angaben KH-Standort'!$D$12&gt;0,C332&lt;&gt;""),"JBJ","Leer")</f>
        <v>Leer</v>
      </c>
      <c r="N332" s="445" t="str">
        <f t="shared" si="35"/>
        <v>Leer</v>
      </c>
      <c r="O332" s="445" t="str">
        <f>VLOOKUP($C332,{"29 - Psychiatrie (Erwachsene)","Psychiatrie";"30 - Kinder- und Jugendpsychiatrie","KJPsychiatrie";"31 - Psychosomatik","Psychosomatik";0,"Leer"},2,0)</f>
        <v>Leer</v>
      </c>
      <c r="P332" s="445">
        <f t="shared" si="30"/>
        <v>0</v>
      </c>
      <c r="Q332" s="445">
        <f>VLOOKUP(C332,{"29 - Psychiatrie (Erwachsene)",1;"30 - Kinder- und Jugendpsychiatrie",1;"31 - Psychosomatik",1;"00 - Bitte eine Fachabteilung auswählen",0;0,0},2,0)</f>
        <v>0</v>
      </c>
      <c r="R332" s="445">
        <f t="shared" si="31"/>
        <v>0</v>
      </c>
      <c r="S332" s="424">
        <f t="shared" si="32"/>
        <v>0</v>
      </c>
      <c r="T332" s="424">
        <f t="shared" si="33"/>
        <v>0</v>
      </c>
      <c r="U332" s="424">
        <f t="shared" si="34"/>
        <v>0</v>
      </c>
    </row>
    <row r="333" spans="2:21" ht="15" customHeight="1" x14ac:dyDescent="0.3">
      <c r="B333" s="70" t="str">
        <f t="shared" si="36"/>
        <v>!!!</v>
      </c>
      <c r="C333" s="228"/>
      <c r="D333" s="221"/>
      <c r="E333" s="229"/>
      <c r="F333" s="82"/>
      <c r="G333" s="325"/>
      <c r="H333" s="38"/>
      <c r="I333" s="38"/>
      <c r="J333" s="435"/>
      <c r="L333" s="445" t="str">
        <f>VLOOKUP(C332,{"29 - Psychiatrie (Erwachsene)","Einrichtungen";"30 - Kinder- und Jugendpsychiatrie","Einrichtungen";"31 - Psychosomatik","Einrichtungen";0,"Leer"},2,0)</f>
        <v>Leer</v>
      </c>
      <c r="M333" s="445" t="str">
        <f>IF(AND('Angaben KH-Standort'!$D$12&gt;0,C333&lt;&gt;""),"JBJ","Leer")</f>
        <v>Leer</v>
      </c>
      <c r="N333" s="445" t="str">
        <f t="shared" si="35"/>
        <v>Leer</v>
      </c>
      <c r="O333" s="445" t="str">
        <f>VLOOKUP($C333,{"29 - Psychiatrie (Erwachsene)","Psychiatrie";"30 - Kinder- und Jugendpsychiatrie","KJPsychiatrie";"31 - Psychosomatik","Psychosomatik";0,"Leer"},2,0)</f>
        <v>Leer</v>
      </c>
      <c r="P333" s="445">
        <f t="shared" si="30"/>
        <v>0</v>
      </c>
      <c r="Q333" s="445">
        <f>VLOOKUP(C333,{"29 - Psychiatrie (Erwachsene)",1;"30 - Kinder- und Jugendpsychiatrie",1;"31 - Psychosomatik",1;"00 - Bitte eine Fachabteilung auswählen",0;0,0},2,0)</f>
        <v>0</v>
      </c>
      <c r="R333" s="445">
        <f t="shared" si="31"/>
        <v>0</v>
      </c>
      <c r="S333" s="424">
        <f t="shared" si="32"/>
        <v>0</v>
      </c>
      <c r="T333" s="424">
        <f t="shared" si="33"/>
        <v>0</v>
      </c>
      <c r="U333" s="424">
        <f t="shared" si="34"/>
        <v>0</v>
      </c>
    </row>
    <row r="334" spans="2:21" ht="15" customHeight="1" x14ac:dyDescent="0.3">
      <c r="B334" s="70" t="str">
        <f t="shared" si="36"/>
        <v>!!!</v>
      </c>
      <c r="C334" s="228"/>
      <c r="D334" s="221"/>
      <c r="E334" s="229"/>
      <c r="F334" s="82"/>
      <c r="G334" s="325"/>
      <c r="H334" s="38"/>
      <c r="I334" s="38"/>
      <c r="J334" s="435"/>
      <c r="L334" s="445" t="str">
        <f>VLOOKUP(C333,{"29 - Psychiatrie (Erwachsene)","Einrichtungen";"30 - Kinder- und Jugendpsychiatrie","Einrichtungen";"31 - Psychosomatik","Einrichtungen";0,"Leer"},2,0)</f>
        <v>Leer</v>
      </c>
      <c r="M334" s="445" t="str">
        <f>IF(AND('Angaben KH-Standort'!$D$12&gt;0,C334&lt;&gt;""),"JBJ","Leer")</f>
        <v>Leer</v>
      </c>
      <c r="N334" s="445" t="str">
        <f t="shared" si="35"/>
        <v>Leer</v>
      </c>
      <c r="O334" s="445" t="str">
        <f>VLOOKUP($C334,{"29 - Psychiatrie (Erwachsene)","Psychiatrie";"30 - Kinder- und Jugendpsychiatrie","KJPsychiatrie";"31 - Psychosomatik","Psychosomatik";0,"Leer"},2,0)</f>
        <v>Leer</v>
      </c>
      <c r="P334" s="445">
        <f t="shared" si="30"/>
        <v>0</v>
      </c>
      <c r="Q334" s="445">
        <f>VLOOKUP(C334,{"29 - Psychiatrie (Erwachsene)",1;"30 - Kinder- und Jugendpsychiatrie",1;"31 - Psychosomatik",1;"00 - Bitte eine Fachabteilung auswählen",0;0,0},2,0)</f>
        <v>0</v>
      </c>
      <c r="R334" s="445">
        <f t="shared" si="31"/>
        <v>0</v>
      </c>
      <c r="S334" s="424">
        <f t="shared" si="32"/>
        <v>0</v>
      </c>
      <c r="T334" s="424">
        <f t="shared" si="33"/>
        <v>0</v>
      </c>
      <c r="U334" s="424">
        <f t="shared" si="34"/>
        <v>0</v>
      </c>
    </row>
    <row r="335" spans="2:21" ht="15" customHeight="1" x14ac:dyDescent="0.3">
      <c r="B335" s="70" t="str">
        <f t="shared" si="36"/>
        <v>!!!</v>
      </c>
      <c r="C335" s="228"/>
      <c r="D335" s="221"/>
      <c r="E335" s="229"/>
      <c r="F335" s="82"/>
      <c r="G335" s="325"/>
      <c r="H335" s="38"/>
      <c r="I335" s="38"/>
      <c r="J335" s="435"/>
      <c r="L335" s="445" t="str">
        <f>VLOOKUP(C334,{"29 - Psychiatrie (Erwachsene)","Einrichtungen";"30 - Kinder- und Jugendpsychiatrie","Einrichtungen";"31 - Psychosomatik","Einrichtungen";0,"Leer"},2,0)</f>
        <v>Leer</v>
      </c>
      <c r="M335" s="445" t="str">
        <f>IF(AND('Angaben KH-Standort'!$D$12&gt;0,C335&lt;&gt;""),"JBJ","Leer")</f>
        <v>Leer</v>
      </c>
      <c r="N335" s="445" t="str">
        <f t="shared" si="35"/>
        <v>Leer</v>
      </c>
      <c r="O335" s="445" t="str">
        <f>VLOOKUP($C335,{"29 - Psychiatrie (Erwachsene)","Psychiatrie";"30 - Kinder- und Jugendpsychiatrie","KJPsychiatrie";"31 - Psychosomatik","Psychosomatik";0,"Leer"},2,0)</f>
        <v>Leer</v>
      </c>
      <c r="P335" s="445">
        <f t="shared" si="30"/>
        <v>0</v>
      </c>
      <c r="Q335" s="445">
        <f>VLOOKUP(C335,{"29 - Psychiatrie (Erwachsene)",1;"30 - Kinder- und Jugendpsychiatrie",1;"31 - Psychosomatik",1;"00 - Bitte eine Fachabteilung auswählen",0;0,0},2,0)</f>
        <v>0</v>
      </c>
      <c r="R335" s="445">
        <f t="shared" si="31"/>
        <v>0</v>
      </c>
      <c r="S335" s="424">
        <f t="shared" si="32"/>
        <v>0</v>
      </c>
      <c r="T335" s="424">
        <f t="shared" si="33"/>
        <v>0</v>
      </c>
      <c r="U335" s="424">
        <f t="shared" si="34"/>
        <v>0</v>
      </c>
    </row>
    <row r="336" spans="2:21" ht="15" customHeight="1" x14ac:dyDescent="0.3">
      <c r="B336" s="70" t="str">
        <f t="shared" si="36"/>
        <v>!!!</v>
      </c>
      <c r="C336" s="228"/>
      <c r="D336" s="221"/>
      <c r="E336" s="229"/>
      <c r="F336" s="82"/>
      <c r="G336" s="325"/>
      <c r="H336" s="38"/>
      <c r="I336" s="38"/>
      <c r="J336" s="435"/>
      <c r="L336" s="445" t="str">
        <f>VLOOKUP(C335,{"29 - Psychiatrie (Erwachsene)","Einrichtungen";"30 - Kinder- und Jugendpsychiatrie","Einrichtungen";"31 - Psychosomatik","Einrichtungen";0,"Leer"},2,0)</f>
        <v>Leer</v>
      </c>
      <c r="M336" s="445" t="str">
        <f>IF(AND('Angaben KH-Standort'!$D$12&gt;0,C336&lt;&gt;""),"JBJ","Leer")</f>
        <v>Leer</v>
      </c>
      <c r="N336" s="445" t="str">
        <f t="shared" si="35"/>
        <v>Leer</v>
      </c>
      <c r="O336" s="445" t="str">
        <f>VLOOKUP($C336,{"29 - Psychiatrie (Erwachsene)","Psychiatrie";"30 - Kinder- und Jugendpsychiatrie","KJPsychiatrie";"31 - Psychosomatik","Psychosomatik";0,"Leer"},2,0)</f>
        <v>Leer</v>
      </c>
      <c r="P336" s="445">
        <f t="shared" si="30"/>
        <v>0</v>
      </c>
      <c r="Q336" s="445">
        <f>VLOOKUP(C336,{"29 - Psychiatrie (Erwachsene)",1;"30 - Kinder- und Jugendpsychiatrie",1;"31 - Psychosomatik",1;"00 - Bitte eine Fachabteilung auswählen",0;0,0},2,0)</f>
        <v>0</v>
      </c>
      <c r="R336" s="445">
        <f t="shared" si="31"/>
        <v>0</v>
      </c>
      <c r="S336" s="424">
        <f t="shared" si="32"/>
        <v>0</v>
      </c>
      <c r="T336" s="424">
        <f t="shared" si="33"/>
        <v>0</v>
      </c>
      <c r="U336" s="424">
        <f t="shared" si="34"/>
        <v>0</v>
      </c>
    </row>
    <row r="337" spans="2:21" ht="15" customHeight="1" x14ac:dyDescent="0.3">
      <c r="B337" s="70" t="str">
        <f t="shared" si="36"/>
        <v>!!!</v>
      </c>
      <c r="C337" s="228"/>
      <c r="D337" s="221"/>
      <c r="E337" s="229"/>
      <c r="F337" s="82"/>
      <c r="G337" s="325"/>
      <c r="H337" s="38"/>
      <c r="I337" s="38"/>
      <c r="J337" s="435"/>
      <c r="L337" s="445" t="str">
        <f>VLOOKUP(C336,{"29 - Psychiatrie (Erwachsene)","Einrichtungen";"30 - Kinder- und Jugendpsychiatrie","Einrichtungen";"31 - Psychosomatik","Einrichtungen";0,"Leer"},2,0)</f>
        <v>Leer</v>
      </c>
      <c r="M337" s="445" t="str">
        <f>IF(AND('Angaben KH-Standort'!$D$12&gt;0,C337&lt;&gt;""),"JBJ","Leer")</f>
        <v>Leer</v>
      </c>
      <c r="N337" s="445" t="str">
        <f t="shared" si="35"/>
        <v>Leer</v>
      </c>
      <c r="O337" s="445" t="str">
        <f>VLOOKUP($C337,{"29 - Psychiatrie (Erwachsene)","Psychiatrie";"30 - Kinder- und Jugendpsychiatrie","KJPsychiatrie";"31 - Psychosomatik","Psychosomatik";0,"Leer"},2,0)</f>
        <v>Leer</v>
      </c>
      <c r="P337" s="445">
        <f t="shared" si="30"/>
        <v>0</v>
      </c>
      <c r="Q337" s="445">
        <f>VLOOKUP(C337,{"29 - Psychiatrie (Erwachsene)",1;"30 - Kinder- und Jugendpsychiatrie",1;"31 - Psychosomatik",1;"00 - Bitte eine Fachabteilung auswählen",0;0,0},2,0)</f>
        <v>0</v>
      </c>
      <c r="R337" s="445">
        <f t="shared" si="31"/>
        <v>0</v>
      </c>
      <c r="S337" s="424">
        <f t="shared" si="32"/>
        <v>0</v>
      </c>
      <c r="T337" s="424">
        <f t="shared" si="33"/>
        <v>0</v>
      </c>
      <c r="U337" s="424">
        <f t="shared" si="34"/>
        <v>0</v>
      </c>
    </row>
    <row r="338" spans="2:21" ht="15" customHeight="1" x14ac:dyDescent="0.3">
      <c r="B338" s="70" t="str">
        <f t="shared" si="36"/>
        <v>!!!</v>
      </c>
      <c r="C338" s="228"/>
      <c r="D338" s="221"/>
      <c r="E338" s="229"/>
      <c r="F338" s="82"/>
      <c r="G338" s="325"/>
      <c r="H338" s="38"/>
      <c r="I338" s="38"/>
      <c r="J338" s="435"/>
      <c r="L338" s="445" t="str">
        <f>VLOOKUP(C337,{"29 - Psychiatrie (Erwachsene)","Einrichtungen";"30 - Kinder- und Jugendpsychiatrie","Einrichtungen";"31 - Psychosomatik","Einrichtungen";0,"Leer"},2,0)</f>
        <v>Leer</v>
      </c>
      <c r="M338" s="445" t="str">
        <f>IF(AND('Angaben KH-Standort'!$D$12&gt;0,C338&lt;&gt;""),"JBJ","Leer")</f>
        <v>Leer</v>
      </c>
      <c r="N338" s="445" t="str">
        <f t="shared" si="35"/>
        <v>Leer</v>
      </c>
      <c r="O338" s="445" t="str">
        <f>VLOOKUP($C338,{"29 - Psychiatrie (Erwachsene)","Psychiatrie";"30 - Kinder- und Jugendpsychiatrie","KJPsychiatrie";"31 - Psychosomatik","Psychosomatik";0,"Leer"},2,0)</f>
        <v>Leer</v>
      </c>
      <c r="P338" s="445">
        <f t="shared" si="30"/>
        <v>0</v>
      </c>
      <c r="Q338" s="445">
        <f>VLOOKUP(C338,{"29 - Psychiatrie (Erwachsene)",1;"30 - Kinder- und Jugendpsychiatrie",1;"31 - Psychosomatik",1;"00 - Bitte eine Fachabteilung auswählen",0;0,0},2,0)</f>
        <v>0</v>
      </c>
      <c r="R338" s="445">
        <f t="shared" si="31"/>
        <v>0</v>
      </c>
      <c r="S338" s="424">
        <f t="shared" si="32"/>
        <v>0</v>
      </c>
      <c r="T338" s="424">
        <f t="shared" si="33"/>
        <v>0</v>
      </c>
      <c r="U338" s="424">
        <f t="shared" si="34"/>
        <v>0</v>
      </c>
    </row>
    <row r="339" spans="2:21" ht="15" customHeight="1" x14ac:dyDescent="0.3">
      <c r="B339" s="70" t="str">
        <f t="shared" si="36"/>
        <v>!!!</v>
      </c>
      <c r="C339" s="228"/>
      <c r="D339" s="221"/>
      <c r="E339" s="229"/>
      <c r="F339" s="82"/>
      <c r="G339" s="325"/>
      <c r="H339" s="38"/>
      <c r="I339" s="38"/>
      <c r="J339" s="435"/>
      <c r="L339" s="445" t="str">
        <f>VLOOKUP(C338,{"29 - Psychiatrie (Erwachsene)","Einrichtungen";"30 - Kinder- und Jugendpsychiatrie","Einrichtungen";"31 - Psychosomatik","Einrichtungen";0,"Leer"},2,0)</f>
        <v>Leer</v>
      </c>
      <c r="M339" s="445" t="str">
        <f>IF(AND('Angaben KH-Standort'!$D$12&gt;0,C339&lt;&gt;""),"JBJ","Leer")</f>
        <v>Leer</v>
      </c>
      <c r="N339" s="445" t="str">
        <f t="shared" si="35"/>
        <v>Leer</v>
      </c>
      <c r="O339" s="445" t="str">
        <f>VLOOKUP($C339,{"29 - Psychiatrie (Erwachsene)","Psychiatrie";"30 - Kinder- und Jugendpsychiatrie","KJPsychiatrie";"31 - Psychosomatik","Psychosomatik";0,"Leer"},2,0)</f>
        <v>Leer</v>
      </c>
      <c r="P339" s="445">
        <f t="shared" si="30"/>
        <v>0</v>
      </c>
      <c r="Q339" s="445">
        <f>VLOOKUP(C339,{"29 - Psychiatrie (Erwachsene)",1;"30 - Kinder- und Jugendpsychiatrie",1;"31 - Psychosomatik",1;"00 - Bitte eine Fachabteilung auswählen",0;0,0},2,0)</f>
        <v>0</v>
      </c>
      <c r="R339" s="445">
        <f t="shared" si="31"/>
        <v>0</v>
      </c>
      <c r="S339" s="424">
        <f t="shared" si="32"/>
        <v>0</v>
      </c>
      <c r="T339" s="424">
        <f t="shared" si="33"/>
        <v>0</v>
      </c>
      <c r="U339" s="424">
        <f t="shared" si="34"/>
        <v>0</v>
      </c>
    </row>
    <row r="340" spans="2:21" ht="15" customHeight="1" x14ac:dyDescent="0.3">
      <c r="B340" s="70" t="str">
        <f t="shared" si="36"/>
        <v>!!!</v>
      </c>
      <c r="C340" s="228"/>
      <c r="D340" s="221"/>
      <c r="E340" s="229"/>
      <c r="F340" s="82"/>
      <c r="G340" s="325"/>
      <c r="H340" s="38"/>
      <c r="I340" s="38"/>
      <c r="J340" s="435"/>
      <c r="L340" s="445" t="str">
        <f>VLOOKUP(C339,{"29 - Psychiatrie (Erwachsene)","Einrichtungen";"30 - Kinder- und Jugendpsychiatrie","Einrichtungen";"31 - Psychosomatik","Einrichtungen";0,"Leer"},2,0)</f>
        <v>Leer</v>
      </c>
      <c r="M340" s="445" t="str">
        <f>IF(AND('Angaben KH-Standort'!$D$12&gt;0,C340&lt;&gt;""),"JBJ","Leer")</f>
        <v>Leer</v>
      </c>
      <c r="N340" s="445" t="str">
        <f t="shared" si="35"/>
        <v>Leer</v>
      </c>
      <c r="O340" s="445" t="str">
        <f>VLOOKUP($C340,{"29 - Psychiatrie (Erwachsene)","Psychiatrie";"30 - Kinder- und Jugendpsychiatrie","KJPsychiatrie";"31 - Psychosomatik","Psychosomatik";0,"Leer"},2,0)</f>
        <v>Leer</v>
      </c>
      <c r="P340" s="445">
        <f t="shared" si="30"/>
        <v>0</v>
      </c>
      <c r="Q340" s="445">
        <f>VLOOKUP(C340,{"29 - Psychiatrie (Erwachsene)",1;"30 - Kinder- und Jugendpsychiatrie",1;"31 - Psychosomatik",1;"00 - Bitte eine Fachabteilung auswählen",0;0,0},2,0)</f>
        <v>0</v>
      </c>
      <c r="R340" s="445">
        <f t="shared" si="31"/>
        <v>0</v>
      </c>
      <c r="S340" s="424">
        <f t="shared" si="32"/>
        <v>0</v>
      </c>
      <c r="T340" s="424">
        <f t="shared" si="33"/>
        <v>0</v>
      </c>
      <c r="U340" s="424">
        <f t="shared" si="34"/>
        <v>0</v>
      </c>
    </row>
    <row r="341" spans="2:21" ht="15" customHeight="1" x14ac:dyDescent="0.3">
      <c r="B341" s="70" t="str">
        <f t="shared" si="36"/>
        <v>!!!</v>
      </c>
      <c r="C341" s="228"/>
      <c r="D341" s="221"/>
      <c r="E341" s="229"/>
      <c r="F341" s="82"/>
      <c r="G341" s="325"/>
      <c r="H341" s="38"/>
      <c r="I341" s="38"/>
      <c r="J341" s="435"/>
      <c r="L341" s="445" t="str">
        <f>VLOOKUP(C340,{"29 - Psychiatrie (Erwachsene)","Einrichtungen";"30 - Kinder- und Jugendpsychiatrie","Einrichtungen";"31 - Psychosomatik","Einrichtungen";0,"Leer"},2,0)</f>
        <v>Leer</v>
      </c>
      <c r="M341" s="445" t="str">
        <f>IF(AND('Angaben KH-Standort'!$D$12&gt;0,C341&lt;&gt;""),"JBJ","Leer")</f>
        <v>Leer</v>
      </c>
      <c r="N341" s="445" t="str">
        <f t="shared" si="35"/>
        <v>Leer</v>
      </c>
      <c r="O341" s="445" t="str">
        <f>VLOOKUP($C341,{"29 - Psychiatrie (Erwachsene)","Psychiatrie";"30 - Kinder- und Jugendpsychiatrie","KJPsychiatrie";"31 - Psychosomatik","Psychosomatik";0,"Leer"},2,0)</f>
        <v>Leer</v>
      </c>
      <c r="P341" s="445">
        <f t="shared" si="30"/>
        <v>0</v>
      </c>
      <c r="Q341" s="445">
        <f>VLOOKUP(C341,{"29 - Psychiatrie (Erwachsene)",1;"30 - Kinder- und Jugendpsychiatrie",1;"31 - Psychosomatik",1;"00 - Bitte eine Fachabteilung auswählen",0;0,0},2,0)</f>
        <v>0</v>
      </c>
      <c r="R341" s="445">
        <f t="shared" si="31"/>
        <v>0</v>
      </c>
      <c r="S341" s="424">
        <f t="shared" si="32"/>
        <v>0</v>
      </c>
      <c r="T341" s="424">
        <f t="shared" si="33"/>
        <v>0</v>
      </c>
      <c r="U341" s="424">
        <f t="shared" si="34"/>
        <v>0</v>
      </c>
    </row>
    <row r="342" spans="2:21" ht="15" customHeight="1" x14ac:dyDescent="0.3">
      <c r="B342" s="70" t="str">
        <f t="shared" si="36"/>
        <v>!!!</v>
      </c>
      <c r="C342" s="228"/>
      <c r="D342" s="221"/>
      <c r="E342" s="229"/>
      <c r="F342" s="82"/>
      <c r="G342" s="325"/>
      <c r="H342" s="38"/>
      <c r="I342" s="38"/>
      <c r="J342" s="435"/>
      <c r="L342" s="445" t="str">
        <f>VLOOKUP(C341,{"29 - Psychiatrie (Erwachsene)","Einrichtungen";"30 - Kinder- und Jugendpsychiatrie","Einrichtungen";"31 - Psychosomatik","Einrichtungen";0,"Leer"},2,0)</f>
        <v>Leer</v>
      </c>
      <c r="M342" s="445" t="str">
        <f>IF(AND('Angaben KH-Standort'!$D$12&gt;0,C342&lt;&gt;""),"JBJ","Leer")</f>
        <v>Leer</v>
      </c>
      <c r="N342" s="445" t="str">
        <f t="shared" si="35"/>
        <v>Leer</v>
      </c>
      <c r="O342" s="445" t="str">
        <f>VLOOKUP($C342,{"29 - Psychiatrie (Erwachsene)","Psychiatrie";"30 - Kinder- und Jugendpsychiatrie","KJPsychiatrie";"31 - Psychosomatik","Psychosomatik";0,"Leer"},2,0)</f>
        <v>Leer</v>
      </c>
      <c r="P342" s="445">
        <f t="shared" si="30"/>
        <v>0</v>
      </c>
      <c r="Q342" s="445">
        <f>VLOOKUP(C342,{"29 - Psychiatrie (Erwachsene)",1;"30 - Kinder- und Jugendpsychiatrie",1;"31 - Psychosomatik",1;"00 - Bitte eine Fachabteilung auswählen",0;0,0},2,0)</f>
        <v>0</v>
      </c>
      <c r="R342" s="445">
        <f t="shared" si="31"/>
        <v>0</v>
      </c>
      <c r="S342" s="424">
        <f t="shared" si="32"/>
        <v>0</v>
      </c>
      <c r="T342" s="424">
        <f t="shared" si="33"/>
        <v>0</v>
      </c>
      <c r="U342" s="424">
        <f t="shared" si="34"/>
        <v>0</v>
      </c>
    </row>
    <row r="343" spans="2:21" ht="15" customHeight="1" x14ac:dyDescent="0.3">
      <c r="B343" s="70" t="str">
        <f t="shared" si="36"/>
        <v>!!!</v>
      </c>
      <c r="C343" s="228"/>
      <c r="D343" s="221"/>
      <c r="E343" s="229"/>
      <c r="F343" s="82"/>
      <c r="G343" s="325"/>
      <c r="H343" s="38"/>
      <c r="I343" s="38"/>
      <c r="J343" s="435"/>
      <c r="L343" s="445" t="str">
        <f>VLOOKUP(C342,{"29 - Psychiatrie (Erwachsene)","Einrichtungen";"30 - Kinder- und Jugendpsychiatrie","Einrichtungen";"31 - Psychosomatik","Einrichtungen";0,"Leer"},2,0)</f>
        <v>Leer</v>
      </c>
      <c r="M343" s="445" t="str">
        <f>IF(AND('Angaben KH-Standort'!$D$12&gt;0,C343&lt;&gt;""),"JBJ","Leer")</f>
        <v>Leer</v>
      </c>
      <c r="N343" s="445" t="str">
        <f t="shared" si="35"/>
        <v>Leer</v>
      </c>
      <c r="O343" s="445" t="str">
        <f>VLOOKUP($C343,{"29 - Psychiatrie (Erwachsene)","Psychiatrie";"30 - Kinder- und Jugendpsychiatrie","KJPsychiatrie";"31 - Psychosomatik","Psychosomatik";0,"Leer"},2,0)</f>
        <v>Leer</v>
      </c>
      <c r="P343" s="445">
        <f t="shared" ref="P343:P406" si="37">IF(LEN(B343)&gt;0,0,1)</f>
        <v>0</v>
      </c>
      <c r="Q343" s="445">
        <f>VLOOKUP(C343,{"29 - Psychiatrie (Erwachsene)",1;"30 - Kinder- und Jugendpsychiatrie",1;"31 - Psychosomatik",1;"00 - Bitte eine Fachabteilung auswählen",0;0,0},2,0)</f>
        <v>0</v>
      </c>
      <c r="R343" s="445">
        <f t="shared" ref="R343:R406" si="38">IF(LEN(D343)&gt;0,1,0)</f>
        <v>0</v>
      </c>
      <c r="S343" s="424">
        <f t="shared" ref="S343:S406" si="39">IF(LEN(E343)&gt;0,1,0)</f>
        <v>0</v>
      </c>
      <c r="T343" s="424">
        <f t="shared" ref="T343:T406" si="40">IF(LEN(F343)&gt;0,1,0)</f>
        <v>0</v>
      </c>
      <c r="U343" s="424">
        <f t="shared" ref="U343:U406" si="41">IF(LEN(G343)&gt;0,1,0)</f>
        <v>0</v>
      </c>
    </row>
    <row r="344" spans="2:21" ht="15" customHeight="1" x14ac:dyDescent="0.3">
      <c r="B344" s="70" t="str">
        <f t="shared" si="36"/>
        <v>!!!</v>
      </c>
      <c r="C344" s="228"/>
      <c r="D344" s="221"/>
      <c r="E344" s="229"/>
      <c r="F344" s="82"/>
      <c r="G344" s="325"/>
      <c r="H344" s="38"/>
      <c r="I344" s="38"/>
      <c r="J344" s="435"/>
      <c r="L344" s="445" t="str">
        <f>VLOOKUP(C343,{"29 - Psychiatrie (Erwachsene)","Einrichtungen";"30 - Kinder- und Jugendpsychiatrie","Einrichtungen";"31 - Psychosomatik","Einrichtungen";0,"Leer"},2,0)</f>
        <v>Leer</v>
      </c>
      <c r="M344" s="445" t="str">
        <f>IF(AND('Angaben KH-Standort'!$D$12&gt;0,C344&lt;&gt;""),"JBJ","Leer")</f>
        <v>Leer</v>
      </c>
      <c r="N344" s="445" t="str">
        <f t="shared" ref="N344:N407" si="42">IF(D344=2023,O344&amp;23,O344)</f>
        <v>Leer</v>
      </c>
      <c r="O344" s="445" t="str">
        <f>VLOOKUP($C344,{"29 - Psychiatrie (Erwachsene)","Psychiatrie";"30 - Kinder- und Jugendpsychiatrie","KJPsychiatrie";"31 - Psychosomatik","Psychosomatik";0,"Leer"},2,0)</f>
        <v>Leer</v>
      </c>
      <c r="P344" s="445">
        <f t="shared" si="37"/>
        <v>0</v>
      </c>
      <c r="Q344" s="445">
        <f>VLOOKUP(C344,{"29 - Psychiatrie (Erwachsene)",1;"30 - Kinder- und Jugendpsychiatrie",1;"31 - Psychosomatik",1;"00 - Bitte eine Fachabteilung auswählen",0;0,0},2,0)</f>
        <v>0</v>
      </c>
      <c r="R344" s="445">
        <f t="shared" si="38"/>
        <v>0</v>
      </c>
      <c r="S344" s="424">
        <f t="shared" si="39"/>
        <v>0</v>
      </c>
      <c r="T344" s="424">
        <f t="shared" si="40"/>
        <v>0</v>
      </c>
      <c r="U344" s="424">
        <f t="shared" si="41"/>
        <v>0</v>
      </c>
    </row>
    <row r="345" spans="2:21" ht="15" customHeight="1" x14ac:dyDescent="0.3">
      <c r="B345" s="70" t="str">
        <f t="shared" si="36"/>
        <v>!!!</v>
      </c>
      <c r="C345" s="228"/>
      <c r="D345" s="221"/>
      <c r="E345" s="229"/>
      <c r="F345" s="82"/>
      <c r="G345" s="325"/>
      <c r="H345" s="38"/>
      <c r="I345" s="38"/>
      <c r="J345" s="435"/>
      <c r="L345" s="445" t="str">
        <f>VLOOKUP(C344,{"29 - Psychiatrie (Erwachsene)","Einrichtungen";"30 - Kinder- und Jugendpsychiatrie","Einrichtungen";"31 - Psychosomatik","Einrichtungen";0,"Leer"},2,0)</f>
        <v>Leer</v>
      </c>
      <c r="M345" s="445" t="str">
        <f>IF(AND('Angaben KH-Standort'!$D$12&gt;0,C345&lt;&gt;""),"JBJ","Leer")</f>
        <v>Leer</v>
      </c>
      <c r="N345" s="445" t="str">
        <f t="shared" si="42"/>
        <v>Leer</v>
      </c>
      <c r="O345" s="445" t="str">
        <f>VLOOKUP($C345,{"29 - Psychiatrie (Erwachsene)","Psychiatrie";"30 - Kinder- und Jugendpsychiatrie","KJPsychiatrie";"31 - Psychosomatik","Psychosomatik";0,"Leer"},2,0)</f>
        <v>Leer</v>
      </c>
      <c r="P345" s="445">
        <f t="shared" si="37"/>
        <v>0</v>
      </c>
      <c r="Q345" s="445">
        <f>VLOOKUP(C345,{"29 - Psychiatrie (Erwachsene)",1;"30 - Kinder- und Jugendpsychiatrie",1;"31 - Psychosomatik",1;"00 - Bitte eine Fachabteilung auswählen",0;0,0},2,0)</f>
        <v>0</v>
      </c>
      <c r="R345" s="445">
        <f t="shared" si="38"/>
        <v>0</v>
      </c>
      <c r="S345" s="424">
        <f t="shared" si="39"/>
        <v>0</v>
      </c>
      <c r="T345" s="424">
        <f t="shared" si="40"/>
        <v>0</v>
      </c>
      <c r="U345" s="424">
        <f t="shared" si="41"/>
        <v>0</v>
      </c>
    </row>
    <row r="346" spans="2:21" ht="15" customHeight="1" x14ac:dyDescent="0.3">
      <c r="B346" s="70" t="str">
        <f t="shared" si="36"/>
        <v>!!!</v>
      </c>
      <c r="C346" s="228"/>
      <c r="D346" s="221"/>
      <c r="E346" s="229"/>
      <c r="F346" s="82"/>
      <c r="G346" s="325"/>
      <c r="H346" s="38"/>
      <c r="I346" s="38"/>
      <c r="J346" s="435"/>
      <c r="L346" s="445" t="str">
        <f>VLOOKUP(C345,{"29 - Psychiatrie (Erwachsene)","Einrichtungen";"30 - Kinder- und Jugendpsychiatrie","Einrichtungen";"31 - Psychosomatik","Einrichtungen";0,"Leer"},2,0)</f>
        <v>Leer</v>
      </c>
      <c r="M346" s="445" t="str">
        <f>IF(AND('Angaben KH-Standort'!$D$12&gt;0,C346&lt;&gt;""),"JBJ","Leer")</f>
        <v>Leer</v>
      </c>
      <c r="N346" s="445" t="str">
        <f t="shared" si="42"/>
        <v>Leer</v>
      </c>
      <c r="O346" s="445" t="str">
        <f>VLOOKUP($C346,{"29 - Psychiatrie (Erwachsene)","Psychiatrie";"30 - Kinder- und Jugendpsychiatrie","KJPsychiatrie";"31 - Psychosomatik","Psychosomatik";0,"Leer"},2,0)</f>
        <v>Leer</v>
      </c>
      <c r="P346" s="445">
        <f t="shared" si="37"/>
        <v>0</v>
      </c>
      <c r="Q346" s="445">
        <f>VLOOKUP(C346,{"29 - Psychiatrie (Erwachsene)",1;"30 - Kinder- und Jugendpsychiatrie",1;"31 - Psychosomatik",1;"00 - Bitte eine Fachabteilung auswählen",0;0,0},2,0)</f>
        <v>0</v>
      </c>
      <c r="R346" s="445">
        <f t="shared" si="38"/>
        <v>0</v>
      </c>
      <c r="S346" s="424">
        <f t="shared" si="39"/>
        <v>0</v>
      </c>
      <c r="T346" s="424">
        <f t="shared" si="40"/>
        <v>0</v>
      </c>
      <c r="U346" s="424">
        <f t="shared" si="41"/>
        <v>0</v>
      </c>
    </row>
    <row r="347" spans="2:21" ht="15" customHeight="1" x14ac:dyDescent="0.3">
      <c r="B347" s="70" t="str">
        <f t="shared" si="36"/>
        <v>!!!</v>
      </c>
      <c r="C347" s="228"/>
      <c r="D347" s="221"/>
      <c r="E347" s="229"/>
      <c r="F347" s="82"/>
      <c r="G347" s="325"/>
      <c r="H347" s="38"/>
      <c r="I347" s="38"/>
      <c r="J347" s="435"/>
      <c r="L347" s="445" t="str">
        <f>VLOOKUP(C346,{"29 - Psychiatrie (Erwachsene)","Einrichtungen";"30 - Kinder- und Jugendpsychiatrie","Einrichtungen";"31 - Psychosomatik","Einrichtungen";0,"Leer"},2,0)</f>
        <v>Leer</v>
      </c>
      <c r="M347" s="445" t="str">
        <f>IF(AND('Angaben KH-Standort'!$D$12&gt;0,C347&lt;&gt;""),"JBJ","Leer")</f>
        <v>Leer</v>
      </c>
      <c r="N347" s="445" t="str">
        <f t="shared" si="42"/>
        <v>Leer</v>
      </c>
      <c r="O347" s="445" t="str">
        <f>VLOOKUP($C347,{"29 - Psychiatrie (Erwachsene)","Psychiatrie";"30 - Kinder- und Jugendpsychiatrie","KJPsychiatrie";"31 - Psychosomatik","Psychosomatik";0,"Leer"},2,0)</f>
        <v>Leer</v>
      </c>
      <c r="P347" s="445">
        <f t="shared" si="37"/>
        <v>0</v>
      </c>
      <c r="Q347" s="445">
        <f>VLOOKUP(C347,{"29 - Psychiatrie (Erwachsene)",1;"30 - Kinder- und Jugendpsychiatrie",1;"31 - Psychosomatik",1;"00 - Bitte eine Fachabteilung auswählen",0;0,0},2,0)</f>
        <v>0</v>
      </c>
      <c r="R347" s="445">
        <f t="shared" si="38"/>
        <v>0</v>
      </c>
      <c r="S347" s="424">
        <f t="shared" si="39"/>
        <v>0</v>
      </c>
      <c r="T347" s="424">
        <f t="shared" si="40"/>
        <v>0</v>
      </c>
      <c r="U347" s="424">
        <f t="shared" si="41"/>
        <v>0</v>
      </c>
    </row>
    <row r="348" spans="2:21" ht="15" customHeight="1" x14ac:dyDescent="0.3">
      <c r="B348" s="70" t="str">
        <f t="shared" si="36"/>
        <v>!!!</v>
      </c>
      <c r="C348" s="228"/>
      <c r="D348" s="221"/>
      <c r="E348" s="229"/>
      <c r="F348" s="82"/>
      <c r="G348" s="325"/>
      <c r="H348" s="38"/>
      <c r="I348" s="38"/>
      <c r="J348" s="435"/>
      <c r="L348" s="445" t="str">
        <f>VLOOKUP(C347,{"29 - Psychiatrie (Erwachsene)","Einrichtungen";"30 - Kinder- und Jugendpsychiatrie","Einrichtungen";"31 - Psychosomatik","Einrichtungen";0,"Leer"},2,0)</f>
        <v>Leer</v>
      </c>
      <c r="M348" s="445" t="str">
        <f>IF(AND('Angaben KH-Standort'!$D$12&gt;0,C348&lt;&gt;""),"JBJ","Leer")</f>
        <v>Leer</v>
      </c>
      <c r="N348" s="445" t="str">
        <f t="shared" si="42"/>
        <v>Leer</v>
      </c>
      <c r="O348" s="445" t="str">
        <f>VLOOKUP($C348,{"29 - Psychiatrie (Erwachsene)","Psychiatrie";"30 - Kinder- und Jugendpsychiatrie","KJPsychiatrie";"31 - Psychosomatik","Psychosomatik";0,"Leer"},2,0)</f>
        <v>Leer</v>
      </c>
      <c r="P348" s="445">
        <f t="shared" si="37"/>
        <v>0</v>
      </c>
      <c r="Q348" s="445">
        <f>VLOOKUP(C348,{"29 - Psychiatrie (Erwachsene)",1;"30 - Kinder- und Jugendpsychiatrie",1;"31 - Psychosomatik",1;"00 - Bitte eine Fachabteilung auswählen",0;0,0},2,0)</f>
        <v>0</v>
      </c>
      <c r="R348" s="445">
        <f t="shared" si="38"/>
        <v>0</v>
      </c>
      <c r="S348" s="424">
        <f t="shared" si="39"/>
        <v>0</v>
      </c>
      <c r="T348" s="424">
        <f t="shared" si="40"/>
        <v>0</v>
      </c>
      <c r="U348" s="424">
        <f t="shared" si="41"/>
        <v>0</v>
      </c>
    </row>
    <row r="349" spans="2:21" ht="15" customHeight="1" x14ac:dyDescent="0.3">
      <c r="B349" s="70" t="str">
        <f t="shared" si="36"/>
        <v>!!!</v>
      </c>
      <c r="C349" s="228"/>
      <c r="D349" s="221"/>
      <c r="E349" s="229"/>
      <c r="F349" s="82"/>
      <c r="G349" s="325"/>
      <c r="H349" s="38"/>
      <c r="I349" s="38"/>
      <c r="J349" s="435"/>
      <c r="L349" s="445" t="str">
        <f>VLOOKUP(C348,{"29 - Psychiatrie (Erwachsene)","Einrichtungen";"30 - Kinder- und Jugendpsychiatrie","Einrichtungen";"31 - Psychosomatik","Einrichtungen";0,"Leer"},2,0)</f>
        <v>Leer</v>
      </c>
      <c r="M349" s="445" t="str">
        <f>IF(AND('Angaben KH-Standort'!$D$12&gt;0,C349&lt;&gt;""),"JBJ","Leer")</f>
        <v>Leer</v>
      </c>
      <c r="N349" s="445" t="str">
        <f t="shared" si="42"/>
        <v>Leer</v>
      </c>
      <c r="O349" s="445" t="str">
        <f>VLOOKUP($C349,{"29 - Psychiatrie (Erwachsene)","Psychiatrie";"30 - Kinder- und Jugendpsychiatrie","KJPsychiatrie";"31 - Psychosomatik","Psychosomatik";0,"Leer"},2,0)</f>
        <v>Leer</v>
      </c>
      <c r="P349" s="445">
        <f t="shared" si="37"/>
        <v>0</v>
      </c>
      <c r="Q349" s="445">
        <f>VLOOKUP(C349,{"29 - Psychiatrie (Erwachsene)",1;"30 - Kinder- und Jugendpsychiatrie",1;"31 - Psychosomatik",1;"00 - Bitte eine Fachabteilung auswählen",0;0,0},2,0)</f>
        <v>0</v>
      </c>
      <c r="R349" s="445">
        <f t="shared" si="38"/>
        <v>0</v>
      </c>
      <c r="S349" s="424">
        <f t="shared" si="39"/>
        <v>0</v>
      </c>
      <c r="T349" s="424">
        <f t="shared" si="40"/>
        <v>0</v>
      </c>
      <c r="U349" s="424">
        <f t="shared" si="41"/>
        <v>0</v>
      </c>
    </row>
    <row r="350" spans="2:21" ht="15" customHeight="1" x14ac:dyDescent="0.3">
      <c r="B350" s="70" t="str">
        <f t="shared" ref="B350:B413" si="43">IF(SUM(Q350:U350)&lt;5,"!!!","")</f>
        <v>!!!</v>
      </c>
      <c r="C350" s="228"/>
      <c r="D350" s="221"/>
      <c r="E350" s="229"/>
      <c r="F350" s="82"/>
      <c r="G350" s="325"/>
      <c r="H350" s="38"/>
      <c r="I350" s="38"/>
      <c r="J350" s="435"/>
      <c r="L350" s="445" t="str">
        <f>VLOOKUP(C349,{"29 - Psychiatrie (Erwachsene)","Einrichtungen";"30 - Kinder- und Jugendpsychiatrie","Einrichtungen";"31 - Psychosomatik","Einrichtungen";0,"Leer"},2,0)</f>
        <v>Leer</v>
      </c>
      <c r="M350" s="445" t="str">
        <f>IF(AND('Angaben KH-Standort'!$D$12&gt;0,C350&lt;&gt;""),"JBJ","Leer")</f>
        <v>Leer</v>
      </c>
      <c r="N350" s="445" t="str">
        <f t="shared" si="42"/>
        <v>Leer</v>
      </c>
      <c r="O350" s="445" t="str">
        <f>VLOOKUP($C350,{"29 - Psychiatrie (Erwachsene)","Psychiatrie";"30 - Kinder- und Jugendpsychiatrie","KJPsychiatrie";"31 - Psychosomatik","Psychosomatik";0,"Leer"},2,0)</f>
        <v>Leer</v>
      </c>
      <c r="P350" s="445">
        <f t="shared" si="37"/>
        <v>0</v>
      </c>
      <c r="Q350" s="445">
        <f>VLOOKUP(C350,{"29 - Psychiatrie (Erwachsene)",1;"30 - Kinder- und Jugendpsychiatrie",1;"31 - Psychosomatik",1;"00 - Bitte eine Fachabteilung auswählen",0;0,0},2,0)</f>
        <v>0</v>
      </c>
      <c r="R350" s="445">
        <f t="shared" si="38"/>
        <v>0</v>
      </c>
      <c r="S350" s="424">
        <f t="shared" si="39"/>
        <v>0</v>
      </c>
      <c r="T350" s="424">
        <f t="shared" si="40"/>
        <v>0</v>
      </c>
      <c r="U350" s="424">
        <f t="shared" si="41"/>
        <v>0</v>
      </c>
    </row>
    <row r="351" spans="2:21" ht="15" customHeight="1" x14ac:dyDescent="0.3">
      <c r="B351" s="70" t="str">
        <f t="shared" si="43"/>
        <v>!!!</v>
      </c>
      <c r="C351" s="228"/>
      <c r="D351" s="221"/>
      <c r="E351" s="229"/>
      <c r="F351" s="82"/>
      <c r="G351" s="325"/>
      <c r="H351" s="38"/>
      <c r="I351" s="38"/>
      <c r="J351" s="435"/>
      <c r="L351" s="445" t="str">
        <f>VLOOKUP(C350,{"29 - Psychiatrie (Erwachsene)","Einrichtungen";"30 - Kinder- und Jugendpsychiatrie","Einrichtungen";"31 - Psychosomatik","Einrichtungen";0,"Leer"},2,0)</f>
        <v>Leer</v>
      </c>
      <c r="M351" s="445" t="str">
        <f>IF(AND('Angaben KH-Standort'!$D$12&gt;0,C351&lt;&gt;""),"JBJ","Leer")</f>
        <v>Leer</v>
      </c>
      <c r="N351" s="445" t="str">
        <f t="shared" si="42"/>
        <v>Leer</v>
      </c>
      <c r="O351" s="445" t="str">
        <f>VLOOKUP($C351,{"29 - Psychiatrie (Erwachsene)","Psychiatrie";"30 - Kinder- und Jugendpsychiatrie","KJPsychiatrie";"31 - Psychosomatik","Psychosomatik";0,"Leer"},2,0)</f>
        <v>Leer</v>
      </c>
      <c r="P351" s="445">
        <f t="shared" si="37"/>
        <v>0</v>
      </c>
      <c r="Q351" s="445">
        <f>VLOOKUP(C351,{"29 - Psychiatrie (Erwachsene)",1;"30 - Kinder- und Jugendpsychiatrie",1;"31 - Psychosomatik",1;"00 - Bitte eine Fachabteilung auswählen",0;0,0},2,0)</f>
        <v>0</v>
      </c>
      <c r="R351" s="445">
        <f t="shared" si="38"/>
        <v>0</v>
      </c>
      <c r="S351" s="424">
        <f t="shared" si="39"/>
        <v>0</v>
      </c>
      <c r="T351" s="424">
        <f t="shared" si="40"/>
        <v>0</v>
      </c>
      <c r="U351" s="424">
        <f t="shared" si="41"/>
        <v>0</v>
      </c>
    </row>
    <row r="352" spans="2:21" ht="15" customHeight="1" x14ac:dyDescent="0.3">
      <c r="B352" s="70" t="str">
        <f t="shared" si="43"/>
        <v>!!!</v>
      </c>
      <c r="C352" s="228"/>
      <c r="D352" s="221"/>
      <c r="E352" s="229"/>
      <c r="F352" s="82"/>
      <c r="G352" s="325"/>
      <c r="H352" s="38"/>
      <c r="I352" s="38"/>
      <c r="J352" s="435"/>
      <c r="L352" s="445" t="str">
        <f>VLOOKUP(C351,{"29 - Psychiatrie (Erwachsene)","Einrichtungen";"30 - Kinder- und Jugendpsychiatrie","Einrichtungen";"31 - Psychosomatik","Einrichtungen";0,"Leer"},2,0)</f>
        <v>Leer</v>
      </c>
      <c r="M352" s="445" t="str">
        <f>IF(AND('Angaben KH-Standort'!$D$12&gt;0,C352&lt;&gt;""),"JBJ","Leer")</f>
        <v>Leer</v>
      </c>
      <c r="N352" s="445" t="str">
        <f t="shared" si="42"/>
        <v>Leer</v>
      </c>
      <c r="O352" s="445" t="str">
        <f>VLOOKUP($C352,{"29 - Psychiatrie (Erwachsene)","Psychiatrie";"30 - Kinder- und Jugendpsychiatrie","KJPsychiatrie";"31 - Psychosomatik","Psychosomatik";0,"Leer"},2,0)</f>
        <v>Leer</v>
      </c>
      <c r="P352" s="445">
        <f t="shared" si="37"/>
        <v>0</v>
      </c>
      <c r="Q352" s="445">
        <f>VLOOKUP(C352,{"29 - Psychiatrie (Erwachsene)",1;"30 - Kinder- und Jugendpsychiatrie",1;"31 - Psychosomatik",1;"00 - Bitte eine Fachabteilung auswählen",0;0,0},2,0)</f>
        <v>0</v>
      </c>
      <c r="R352" s="445">
        <f t="shared" si="38"/>
        <v>0</v>
      </c>
      <c r="S352" s="424">
        <f t="shared" si="39"/>
        <v>0</v>
      </c>
      <c r="T352" s="424">
        <f t="shared" si="40"/>
        <v>0</v>
      </c>
      <c r="U352" s="424">
        <f t="shared" si="41"/>
        <v>0</v>
      </c>
    </row>
    <row r="353" spans="2:21" ht="15" customHeight="1" x14ac:dyDescent="0.3">
      <c r="B353" s="70" t="str">
        <f t="shared" si="43"/>
        <v>!!!</v>
      </c>
      <c r="C353" s="228"/>
      <c r="D353" s="221"/>
      <c r="E353" s="229"/>
      <c r="F353" s="82"/>
      <c r="G353" s="325"/>
      <c r="H353" s="38"/>
      <c r="I353" s="38"/>
      <c r="J353" s="435"/>
      <c r="L353" s="445" t="str">
        <f>VLOOKUP(C352,{"29 - Psychiatrie (Erwachsene)","Einrichtungen";"30 - Kinder- und Jugendpsychiatrie","Einrichtungen";"31 - Psychosomatik","Einrichtungen";0,"Leer"},2,0)</f>
        <v>Leer</v>
      </c>
      <c r="M353" s="445" t="str">
        <f>IF(AND('Angaben KH-Standort'!$D$12&gt;0,C353&lt;&gt;""),"JBJ","Leer")</f>
        <v>Leer</v>
      </c>
      <c r="N353" s="445" t="str">
        <f t="shared" si="42"/>
        <v>Leer</v>
      </c>
      <c r="O353" s="445" t="str">
        <f>VLOOKUP($C353,{"29 - Psychiatrie (Erwachsene)","Psychiatrie";"30 - Kinder- und Jugendpsychiatrie","KJPsychiatrie";"31 - Psychosomatik","Psychosomatik";0,"Leer"},2,0)</f>
        <v>Leer</v>
      </c>
      <c r="P353" s="445">
        <f t="shared" si="37"/>
        <v>0</v>
      </c>
      <c r="Q353" s="445">
        <f>VLOOKUP(C353,{"29 - Psychiatrie (Erwachsene)",1;"30 - Kinder- und Jugendpsychiatrie",1;"31 - Psychosomatik",1;"00 - Bitte eine Fachabteilung auswählen",0;0,0},2,0)</f>
        <v>0</v>
      </c>
      <c r="R353" s="445">
        <f t="shared" si="38"/>
        <v>0</v>
      </c>
      <c r="S353" s="424">
        <f t="shared" si="39"/>
        <v>0</v>
      </c>
      <c r="T353" s="424">
        <f t="shared" si="40"/>
        <v>0</v>
      </c>
      <c r="U353" s="424">
        <f t="shared" si="41"/>
        <v>0</v>
      </c>
    </row>
    <row r="354" spans="2:21" ht="15" customHeight="1" x14ac:dyDescent="0.3">
      <c r="B354" s="70" t="str">
        <f t="shared" si="43"/>
        <v>!!!</v>
      </c>
      <c r="C354" s="228"/>
      <c r="D354" s="221"/>
      <c r="E354" s="229"/>
      <c r="F354" s="82"/>
      <c r="G354" s="325"/>
      <c r="H354" s="38"/>
      <c r="I354" s="38"/>
      <c r="J354" s="435"/>
      <c r="L354" s="445" t="str">
        <f>VLOOKUP(C353,{"29 - Psychiatrie (Erwachsene)","Einrichtungen";"30 - Kinder- und Jugendpsychiatrie","Einrichtungen";"31 - Psychosomatik","Einrichtungen";0,"Leer"},2,0)</f>
        <v>Leer</v>
      </c>
      <c r="M354" s="445" t="str">
        <f>IF(AND('Angaben KH-Standort'!$D$12&gt;0,C354&lt;&gt;""),"JBJ","Leer")</f>
        <v>Leer</v>
      </c>
      <c r="N354" s="445" t="str">
        <f t="shared" si="42"/>
        <v>Leer</v>
      </c>
      <c r="O354" s="445" t="str">
        <f>VLOOKUP($C354,{"29 - Psychiatrie (Erwachsene)","Psychiatrie";"30 - Kinder- und Jugendpsychiatrie","KJPsychiatrie";"31 - Psychosomatik","Psychosomatik";0,"Leer"},2,0)</f>
        <v>Leer</v>
      </c>
      <c r="P354" s="445">
        <f t="shared" si="37"/>
        <v>0</v>
      </c>
      <c r="Q354" s="445">
        <f>VLOOKUP(C354,{"29 - Psychiatrie (Erwachsene)",1;"30 - Kinder- und Jugendpsychiatrie",1;"31 - Psychosomatik",1;"00 - Bitte eine Fachabteilung auswählen",0;0,0},2,0)</f>
        <v>0</v>
      </c>
      <c r="R354" s="445">
        <f t="shared" si="38"/>
        <v>0</v>
      </c>
      <c r="S354" s="424">
        <f t="shared" si="39"/>
        <v>0</v>
      </c>
      <c r="T354" s="424">
        <f t="shared" si="40"/>
        <v>0</v>
      </c>
      <c r="U354" s="424">
        <f t="shared" si="41"/>
        <v>0</v>
      </c>
    </row>
    <row r="355" spans="2:21" ht="15" customHeight="1" x14ac:dyDescent="0.3">
      <c r="B355" s="70" t="str">
        <f t="shared" si="43"/>
        <v>!!!</v>
      </c>
      <c r="C355" s="228"/>
      <c r="D355" s="221"/>
      <c r="E355" s="229"/>
      <c r="F355" s="82"/>
      <c r="G355" s="325"/>
      <c r="H355" s="38"/>
      <c r="I355" s="38"/>
      <c r="J355" s="435"/>
      <c r="L355" s="445" t="str">
        <f>VLOOKUP(C354,{"29 - Psychiatrie (Erwachsene)","Einrichtungen";"30 - Kinder- und Jugendpsychiatrie","Einrichtungen";"31 - Psychosomatik","Einrichtungen";0,"Leer"},2,0)</f>
        <v>Leer</v>
      </c>
      <c r="M355" s="445" t="str">
        <f>IF(AND('Angaben KH-Standort'!$D$12&gt;0,C355&lt;&gt;""),"JBJ","Leer")</f>
        <v>Leer</v>
      </c>
      <c r="N355" s="445" t="str">
        <f t="shared" si="42"/>
        <v>Leer</v>
      </c>
      <c r="O355" s="445" t="str">
        <f>VLOOKUP($C355,{"29 - Psychiatrie (Erwachsene)","Psychiatrie";"30 - Kinder- und Jugendpsychiatrie","KJPsychiatrie";"31 - Psychosomatik","Psychosomatik";0,"Leer"},2,0)</f>
        <v>Leer</v>
      </c>
      <c r="P355" s="445">
        <f t="shared" si="37"/>
        <v>0</v>
      </c>
      <c r="Q355" s="445">
        <f>VLOOKUP(C355,{"29 - Psychiatrie (Erwachsene)",1;"30 - Kinder- und Jugendpsychiatrie",1;"31 - Psychosomatik",1;"00 - Bitte eine Fachabteilung auswählen",0;0,0},2,0)</f>
        <v>0</v>
      </c>
      <c r="R355" s="445">
        <f t="shared" si="38"/>
        <v>0</v>
      </c>
      <c r="S355" s="424">
        <f t="shared" si="39"/>
        <v>0</v>
      </c>
      <c r="T355" s="424">
        <f t="shared" si="40"/>
        <v>0</v>
      </c>
      <c r="U355" s="424">
        <f t="shared" si="41"/>
        <v>0</v>
      </c>
    </row>
    <row r="356" spans="2:21" ht="15" customHeight="1" x14ac:dyDescent="0.3">
      <c r="B356" s="70" t="str">
        <f t="shared" si="43"/>
        <v>!!!</v>
      </c>
      <c r="C356" s="228"/>
      <c r="D356" s="221"/>
      <c r="E356" s="229"/>
      <c r="F356" s="82"/>
      <c r="G356" s="325"/>
      <c r="H356" s="38"/>
      <c r="I356" s="38"/>
      <c r="J356" s="435"/>
      <c r="L356" s="445" t="str">
        <f>VLOOKUP(C355,{"29 - Psychiatrie (Erwachsene)","Einrichtungen";"30 - Kinder- und Jugendpsychiatrie","Einrichtungen";"31 - Psychosomatik","Einrichtungen";0,"Leer"},2,0)</f>
        <v>Leer</v>
      </c>
      <c r="M356" s="445" t="str">
        <f>IF(AND('Angaben KH-Standort'!$D$12&gt;0,C356&lt;&gt;""),"JBJ","Leer")</f>
        <v>Leer</v>
      </c>
      <c r="N356" s="445" t="str">
        <f t="shared" si="42"/>
        <v>Leer</v>
      </c>
      <c r="O356" s="445" t="str">
        <f>VLOOKUP($C356,{"29 - Psychiatrie (Erwachsene)","Psychiatrie";"30 - Kinder- und Jugendpsychiatrie","KJPsychiatrie";"31 - Psychosomatik","Psychosomatik";0,"Leer"},2,0)</f>
        <v>Leer</v>
      </c>
      <c r="P356" s="445">
        <f t="shared" si="37"/>
        <v>0</v>
      </c>
      <c r="Q356" s="445">
        <f>VLOOKUP(C356,{"29 - Psychiatrie (Erwachsene)",1;"30 - Kinder- und Jugendpsychiatrie",1;"31 - Psychosomatik",1;"00 - Bitte eine Fachabteilung auswählen",0;0,0},2,0)</f>
        <v>0</v>
      </c>
      <c r="R356" s="445">
        <f t="shared" si="38"/>
        <v>0</v>
      </c>
      <c r="S356" s="424">
        <f t="shared" si="39"/>
        <v>0</v>
      </c>
      <c r="T356" s="424">
        <f t="shared" si="40"/>
        <v>0</v>
      </c>
      <c r="U356" s="424">
        <f t="shared" si="41"/>
        <v>0</v>
      </c>
    </row>
    <row r="357" spans="2:21" ht="15" customHeight="1" x14ac:dyDescent="0.3">
      <c r="B357" s="70" t="str">
        <f t="shared" si="43"/>
        <v>!!!</v>
      </c>
      <c r="C357" s="228"/>
      <c r="D357" s="221"/>
      <c r="E357" s="229"/>
      <c r="F357" s="82"/>
      <c r="G357" s="325"/>
      <c r="H357" s="38"/>
      <c r="I357" s="38"/>
      <c r="J357" s="435"/>
      <c r="L357" s="445" t="str">
        <f>VLOOKUP(C356,{"29 - Psychiatrie (Erwachsene)","Einrichtungen";"30 - Kinder- und Jugendpsychiatrie","Einrichtungen";"31 - Psychosomatik","Einrichtungen";0,"Leer"},2,0)</f>
        <v>Leer</v>
      </c>
      <c r="M357" s="445" t="str">
        <f>IF(AND('Angaben KH-Standort'!$D$12&gt;0,C357&lt;&gt;""),"JBJ","Leer")</f>
        <v>Leer</v>
      </c>
      <c r="N357" s="445" t="str">
        <f t="shared" si="42"/>
        <v>Leer</v>
      </c>
      <c r="O357" s="445" t="str">
        <f>VLOOKUP($C357,{"29 - Psychiatrie (Erwachsene)","Psychiatrie";"30 - Kinder- und Jugendpsychiatrie","KJPsychiatrie";"31 - Psychosomatik","Psychosomatik";0,"Leer"},2,0)</f>
        <v>Leer</v>
      </c>
      <c r="P357" s="445">
        <f t="shared" si="37"/>
        <v>0</v>
      </c>
      <c r="Q357" s="445">
        <f>VLOOKUP(C357,{"29 - Psychiatrie (Erwachsene)",1;"30 - Kinder- und Jugendpsychiatrie",1;"31 - Psychosomatik",1;"00 - Bitte eine Fachabteilung auswählen",0;0,0},2,0)</f>
        <v>0</v>
      </c>
      <c r="R357" s="445">
        <f t="shared" si="38"/>
        <v>0</v>
      </c>
      <c r="S357" s="424">
        <f t="shared" si="39"/>
        <v>0</v>
      </c>
      <c r="T357" s="424">
        <f t="shared" si="40"/>
        <v>0</v>
      </c>
      <c r="U357" s="424">
        <f t="shared" si="41"/>
        <v>0</v>
      </c>
    </row>
    <row r="358" spans="2:21" ht="15" customHeight="1" x14ac:dyDescent="0.3">
      <c r="B358" s="70" t="str">
        <f t="shared" si="43"/>
        <v>!!!</v>
      </c>
      <c r="C358" s="228"/>
      <c r="D358" s="221"/>
      <c r="E358" s="229"/>
      <c r="F358" s="82"/>
      <c r="G358" s="325"/>
      <c r="H358" s="38"/>
      <c r="I358" s="38"/>
      <c r="J358" s="435"/>
      <c r="L358" s="445" t="str">
        <f>VLOOKUP(C357,{"29 - Psychiatrie (Erwachsene)","Einrichtungen";"30 - Kinder- und Jugendpsychiatrie","Einrichtungen";"31 - Psychosomatik","Einrichtungen";0,"Leer"},2,0)</f>
        <v>Leer</v>
      </c>
      <c r="M358" s="445" t="str">
        <f>IF(AND('Angaben KH-Standort'!$D$12&gt;0,C358&lt;&gt;""),"JBJ","Leer")</f>
        <v>Leer</v>
      </c>
      <c r="N358" s="445" t="str">
        <f t="shared" si="42"/>
        <v>Leer</v>
      </c>
      <c r="O358" s="445" t="str">
        <f>VLOOKUP($C358,{"29 - Psychiatrie (Erwachsene)","Psychiatrie";"30 - Kinder- und Jugendpsychiatrie","KJPsychiatrie";"31 - Psychosomatik","Psychosomatik";0,"Leer"},2,0)</f>
        <v>Leer</v>
      </c>
      <c r="P358" s="445">
        <f t="shared" si="37"/>
        <v>0</v>
      </c>
      <c r="Q358" s="445">
        <f>VLOOKUP(C358,{"29 - Psychiatrie (Erwachsene)",1;"30 - Kinder- und Jugendpsychiatrie",1;"31 - Psychosomatik",1;"00 - Bitte eine Fachabteilung auswählen",0;0,0},2,0)</f>
        <v>0</v>
      </c>
      <c r="R358" s="445">
        <f t="shared" si="38"/>
        <v>0</v>
      </c>
      <c r="S358" s="424">
        <f t="shared" si="39"/>
        <v>0</v>
      </c>
      <c r="T358" s="424">
        <f t="shared" si="40"/>
        <v>0</v>
      </c>
      <c r="U358" s="424">
        <f t="shared" si="41"/>
        <v>0</v>
      </c>
    </row>
    <row r="359" spans="2:21" ht="15" customHeight="1" x14ac:dyDescent="0.3">
      <c r="B359" s="70" t="str">
        <f t="shared" si="43"/>
        <v>!!!</v>
      </c>
      <c r="C359" s="228"/>
      <c r="D359" s="221"/>
      <c r="E359" s="229"/>
      <c r="F359" s="82"/>
      <c r="G359" s="325"/>
      <c r="H359" s="38"/>
      <c r="I359" s="38"/>
      <c r="J359" s="435"/>
      <c r="L359" s="445" t="str">
        <f>VLOOKUP(C358,{"29 - Psychiatrie (Erwachsene)","Einrichtungen";"30 - Kinder- und Jugendpsychiatrie","Einrichtungen";"31 - Psychosomatik","Einrichtungen";0,"Leer"},2,0)</f>
        <v>Leer</v>
      </c>
      <c r="M359" s="445" t="str">
        <f>IF(AND('Angaben KH-Standort'!$D$12&gt;0,C359&lt;&gt;""),"JBJ","Leer")</f>
        <v>Leer</v>
      </c>
      <c r="N359" s="445" t="str">
        <f t="shared" si="42"/>
        <v>Leer</v>
      </c>
      <c r="O359" s="445" t="str">
        <f>VLOOKUP($C359,{"29 - Psychiatrie (Erwachsene)","Psychiatrie";"30 - Kinder- und Jugendpsychiatrie","KJPsychiatrie";"31 - Psychosomatik","Psychosomatik";0,"Leer"},2,0)</f>
        <v>Leer</v>
      </c>
      <c r="P359" s="445">
        <f t="shared" si="37"/>
        <v>0</v>
      </c>
      <c r="Q359" s="445">
        <f>VLOOKUP(C359,{"29 - Psychiatrie (Erwachsene)",1;"30 - Kinder- und Jugendpsychiatrie",1;"31 - Psychosomatik",1;"00 - Bitte eine Fachabteilung auswählen",0;0,0},2,0)</f>
        <v>0</v>
      </c>
      <c r="R359" s="445">
        <f t="shared" si="38"/>
        <v>0</v>
      </c>
      <c r="S359" s="424">
        <f t="shared" si="39"/>
        <v>0</v>
      </c>
      <c r="T359" s="424">
        <f t="shared" si="40"/>
        <v>0</v>
      </c>
      <c r="U359" s="424">
        <f t="shared" si="41"/>
        <v>0</v>
      </c>
    </row>
    <row r="360" spans="2:21" ht="15" customHeight="1" x14ac:dyDescent="0.3">
      <c r="B360" s="70" t="str">
        <f t="shared" si="43"/>
        <v>!!!</v>
      </c>
      <c r="C360" s="228"/>
      <c r="D360" s="221"/>
      <c r="E360" s="229"/>
      <c r="F360" s="82"/>
      <c r="G360" s="325"/>
      <c r="H360" s="38"/>
      <c r="I360" s="38"/>
      <c r="J360" s="435"/>
      <c r="L360" s="445" t="str">
        <f>VLOOKUP(C359,{"29 - Psychiatrie (Erwachsene)","Einrichtungen";"30 - Kinder- und Jugendpsychiatrie","Einrichtungen";"31 - Psychosomatik","Einrichtungen";0,"Leer"},2,0)</f>
        <v>Leer</v>
      </c>
      <c r="M360" s="445" t="str">
        <f>IF(AND('Angaben KH-Standort'!$D$12&gt;0,C360&lt;&gt;""),"JBJ","Leer")</f>
        <v>Leer</v>
      </c>
      <c r="N360" s="445" t="str">
        <f t="shared" si="42"/>
        <v>Leer</v>
      </c>
      <c r="O360" s="445" t="str">
        <f>VLOOKUP($C360,{"29 - Psychiatrie (Erwachsene)","Psychiatrie";"30 - Kinder- und Jugendpsychiatrie","KJPsychiatrie";"31 - Psychosomatik","Psychosomatik";0,"Leer"},2,0)</f>
        <v>Leer</v>
      </c>
      <c r="P360" s="445">
        <f t="shared" si="37"/>
        <v>0</v>
      </c>
      <c r="Q360" s="445">
        <f>VLOOKUP(C360,{"29 - Psychiatrie (Erwachsene)",1;"30 - Kinder- und Jugendpsychiatrie",1;"31 - Psychosomatik",1;"00 - Bitte eine Fachabteilung auswählen",0;0,0},2,0)</f>
        <v>0</v>
      </c>
      <c r="R360" s="445">
        <f t="shared" si="38"/>
        <v>0</v>
      </c>
      <c r="S360" s="424">
        <f t="shared" si="39"/>
        <v>0</v>
      </c>
      <c r="T360" s="424">
        <f t="shared" si="40"/>
        <v>0</v>
      </c>
      <c r="U360" s="424">
        <f t="shared" si="41"/>
        <v>0</v>
      </c>
    </row>
    <row r="361" spans="2:21" ht="15" customHeight="1" x14ac:dyDescent="0.3">
      <c r="B361" s="70" t="str">
        <f t="shared" si="43"/>
        <v>!!!</v>
      </c>
      <c r="C361" s="228"/>
      <c r="D361" s="221"/>
      <c r="E361" s="229"/>
      <c r="F361" s="82"/>
      <c r="G361" s="325"/>
      <c r="H361" s="38"/>
      <c r="I361" s="38"/>
      <c r="J361" s="435"/>
      <c r="L361" s="445" t="str">
        <f>VLOOKUP(C360,{"29 - Psychiatrie (Erwachsene)","Einrichtungen";"30 - Kinder- und Jugendpsychiatrie","Einrichtungen";"31 - Psychosomatik","Einrichtungen";0,"Leer"},2,0)</f>
        <v>Leer</v>
      </c>
      <c r="M361" s="445" t="str">
        <f>IF(AND('Angaben KH-Standort'!$D$12&gt;0,C361&lt;&gt;""),"JBJ","Leer")</f>
        <v>Leer</v>
      </c>
      <c r="N361" s="445" t="str">
        <f t="shared" si="42"/>
        <v>Leer</v>
      </c>
      <c r="O361" s="445" t="str">
        <f>VLOOKUP($C361,{"29 - Psychiatrie (Erwachsene)","Psychiatrie";"30 - Kinder- und Jugendpsychiatrie","KJPsychiatrie";"31 - Psychosomatik","Psychosomatik";0,"Leer"},2,0)</f>
        <v>Leer</v>
      </c>
      <c r="P361" s="445">
        <f t="shared" si="37"/>
        <v>0</v>
      </c>
      <c r="Q361" s="445">
        <f>VLOOKUP(C361,{"29 - Psychiatrie (Erwachsene)",1;"30 - Kinder- und Jugendpsychiatrie",1;"31 - Psychosomatik",1;"00 - Bitte eine Fachabteilung auswählen",0;0,0},2,0)</f>
        <v>0</v>
      </c>
      <c r="R361" s="445">
        <f t="shared" si="38"/>
        <v>0</v>
      </c>
      <c r="S361" s="424">
        <f t="shared" si="39"/>
        <v>0</v>
      </c>
      <c r="T361" s="424">
        <f t="shared" si="40"/>
        <v>0</v>
      </c>
      <c r="U361" s="424">
        <f t="shared" si="41"/>
        <v>0</v>
      </c>
    </row>
    <row r="362" spans="2:21" ht="15" customHeight="1" x14ac:dyDescent="0.3">
      <c r="B362" s="70" t="str">
        <f t="shared" si="43"/>
        <v>!!!</v>
      </c>
      <c r="C362" s="228"/>
      <c r="D362" s="221"/>
      <c r="E362" s="229"/>
      <c r="F362" s="82"/>
      <c r="G362" s="325"/>
      <c r="H362" s="38"/>
      <c r="I362" s="38"/>
      <c r="J362" s="435"/>
      <c r="L362" s="445" t="str">
        <f>VLOOKUP(C361,{"29 - Psychiatrie (Erwachsene)","Einrichtungen";"30 - Kinder- und Jugendpsychiatrie","Einrichtungen";"31 - Psychosomatik","Einrichtungen";0,"Leer"},2,0)</f>
        <v>Leer</v>
      </c>
      <c r="M362" s="445" t="str">
        <f>IF(AND('Angaben KH-Standort'!$D$12&gt;0,C362&lt;&gt;""),"JBJ","Leer")</f>
        <v>Leer</v>
      </c>
      <c r="N362" s="445" t="str">
        <f t="shared" si="42"/>
        <v>Leer</v>
      </c>
      <c r="O362" s="445" t="str">
        <f>VLOOKUP($C362,{"29 - Psychiatrie (Erwachsene)","Psychiatrie";"30 - Kinder- und Jugendpsychiatrie","KJPsychiatrie";"31 - Psychosomatik","Psychosomatik";0,"Leer"},2,0)</f>
        <v>Leer</v>
      </c>
      <c r="P362" s="445">
        <f t="shared" si="37"/>
        <v>0</v>
      </c>
      <c r="Q362" s="445">
        <f>VLOOKUP(C362,{"29 - Psychiatrie (Erwachsene)",1;"30 - Kinder- und Jugendpsychiatrie",1;"31 - Psychosomatik",1;"00 - Bitte eine Fachabteilung auswählen",0;0,0},2,0)</f>
        <v>0</v>
      </c>
      <c r="R362" s="445">
        <f t="shared" si="38"/>
        <v>0</v>
      </c>
      <c r="S362" s="424">
        <f t="shared" si="39"/>
        <v>0</v>
      </c>
      <c r="T362" s="424">
        <f t="shared" si="40"/>
        <v>0</v>
      </c>
      <c r="U362" s="424">
        <f t="shared" si="41"/>
        <v>0</v>
      </c>
    </row>
    <row r="363" spans="2:21" ht="15" customHeight="1" x14ac:dyDescent="0.3">
      <c r="B363" s="70" t="str">
        <f t="shared" si="43"/>
        <v>!!!</v>
      </c>
      <c r="C363" s="228"/>
      <c r="D363" s="221"/>
      <c r="E363" s="229"/>
      <c r="F363" s="82"/>
      <c r="G363" s="325"/>
      <c r="H363" s="38"/>
      <c r="I363" s="38"/>
      <c r="J363" s="435"/>
      <c r="L363" s="445" t="str">
        <f>VLOOKUP(C362,{"29 - Psychiatrie (Erwachsene)","Einrichtungen";"30 - Kinder- und Jugendpsychiatrie","Einrichtungen";"31 - Psychosomatik","Einrichtungen";0,"Leer"},2,0)</f>
        <v>Leer</v>
      </c>
      <c r="M363" s="445" t="str">
        <f>IF(AND('Angaben KH-Standort'!$D$12&gt;0,C363&lt;&gt;""),"JBJ","Leer")</f>
        <v>Leer</v>
      </c>
      <c r="N363" s="445" t="str">
        <f t="shared" si="42"/>
        <v>Leer</v>
      </c>
      <c r="O363" s="445" t="str">
        <f>VLOOKUP($C363,{"29 - Psychiatrie (Erwachsene)","Psychiatrie";"30 - Kinder- und Jugendpsychiatrie","KJPsychiatrie";"31 - Psychosomatik","Psychosomatik";0,"Leer"},2,0)</f>
        <v>Leer</v>
      </c>
      <c r="P363" s="445">
        <f t="shared" si="37"/>
        <v>0</v>
      </c>
      <c r="Q363" s="445">
        <f>VLOOKUP(C363,{"29 - Psychiatrie (Erwachsene)",1;"30 - Kinder- und Jugendpsychiatrie",1;"31 - Psychosomatik",1;"00 - Bitte eine Fachabteilung auswählen",0;0,0},2,0)</f>
        <v>0</v>
      </c>
      <c r="R363" s="445">
        <f t="shared" si="38"/>
        <v>0</v>
      </c>
      <c r="S363" s="424">
        <f t="shared" si="39"/>
        <v>0</v>
      </c>
      <c r="T363" s="424">
        <f t="shared" si="40"/>
        <v>0</v>
      </c>
      <c r="U363" s="424">
        <f t="shared" si="41"/>
        <v>0</v>
      </c>
    </row>
    <row r="364" spans="2:21" ht="15" customHeight="1" x14ac:dyDescent="0.3">
      <c r="B364" s="70" t="str">
        <f t="shared" si="43"/>
        <v>!!!</v>
      </c>
      <c r="C364" s="228"/>
      <c r="D364" s="221"/>
      <c r="E364" s="229"/>
      <c r="F364" s="82"/>
      <c r="G364" s="325"/>
      <c r="H364" s="38"/>
      <c r="I364" s="38"/>
      <c r="J364" s="435"/>
      <c r="L364" s="445" t="str">
        <f>VLOOKUP(C363,{"29 - Psychiatrie (Erwachsene)","Einrichtungen";"30 - Kinder- und Jugendpsychiatrie","Einrichtungen";"31 - Psychosomatik","Einrichtungen";0,"Leer"},2,0)</f>
        <v>Leer</v>
      </c>
      <c r="M364" s="445" t="str">
        <f>IF(AND('Angaben KH-Standort'!$D$12&gt;0,C364&lt;&gt;""),"JBJ","Leer")</f>
        <v>Leer</v>
      </c>
      <c r="N364" s="445" t="str">
        <f t="shared" si="42"/>
        <v>Leer</v>
      </c>
      <c r="O364" s="445" t="str">
        <f>VLOOKUP($C364,{"29 - Psychiatrie (Erwachsene)","Psychiatrie";"30 - Kinder- und Jugendpsychiatrie","KJPsychiatrie";"31 - Psychosomatik","Psychosomatik";0,"Leer"},2,0)</f>
        <v>Leer</v>
      </c>
      <c r="P364" s="445">
        <f t="shared" si="37"/>
        <v>0</v>
      </c>
      <c r="Q364" s="445">
        <f>VLOOKUP(C364,{"29 - Psychiatrie (Erwachsene)",1;"30 - Kinder- und Jugendpsychiatrie",1;"31 - Psychosomatik",1;"00 - Bitte eine Fachabteilung auswählen",0;0,0},2,0)</f>
        <v>0</v>
      </c>
      <c r="R364" s="445">
        <f t="shared" si="38"/>
        <v>0</v>
      </c>
      <c r="S364" s="424">
        <f t="shared" si="39"/>
        <v>0</v>
      </c>
      <c r="T364" s="424">
        <f t="shared" si="40"/>
        <v>0</v>
      </c>
      <c r="U364" s="424">
        <f t="shared" si="41"/>
        <v>0</v>
      </c>
    </row>
    <row r="365" spans="2:21" ht="15" customHeight="1" x14ac:dyDescent="0.3">
      <c r="B365" s="70" t="str">
        <f t="shared" si="43"/>
        <v>!!!</v>
      </c>
      <c r="C365" s="228"/>
      <c r="D365" s="221"/>
      <c r="E365" s="229"/>
      <c r="F365" s="82"/>
      <c r="G365" s="325"/>
      <c r="H365" s="38"/>
      <c r="I365" s="38"/>
      <c r="J365" s="435"/>
      <c r="L365" s="445" t="str">
        <f>VLOOKUP(C364,{"29 - Psychiatrie (Erwachsene)","Einrichtungen";"30 - Kinder- und Jugendpsychiatrie","Einrichtungen";"31 - Psychosomatik","Einrichtungen";0,"Leer"},2,0)</f>
        <v>Leer</v>
      </c>
      <c r="M365" s="445" t="str">
        <f>IF(AND('Angaben KH-Standort'!$D$12&gt;0,C365&lt;&gt;""),"JBJ","Leer")</f>
        <v>Leer</v>
      </c>
      <c r="N365" s="445" t="str">
        <f t="shared" si="42"/>
        <v>Leer</v>
      </c>
      <c r="O365" s="445" t="str">
        <f>VLOOKUP($C365,{"29 - Psychiatrie (Erwachsene)","Psychiatrie";"30 - Kinder- und Jugendpsychiatrie","KJPsychiatrie";"31 - Psychosomatik","Psychosomatik";0,"Leer"},2,0)</f>
        <v>Leer</v>
      </c>
      <c r="P365" s="445">
        <f t="shared" si="37"/>
        <v>0</v>
      </c>
      <c r="Q365" s="445">
        <f>VLOOKUP(C365,{"29 - Psychiatrie (Erwachsene)",1;"30 - Kinder- und Jugendpsychiatrie",1;"31 - Psychosomatik",1;"00 - Bitte eine Fachabteilung auswählen",0;0,0},2,0)</f>
        <v>0</v>
      </c>
      <c r="R365" s="445">
        <f t="shared" si="38"/>
        <v>0</v>
      </c>
      <c r="S365" s="424">
        <f t="shared" si="39"/>
        <v>0</v>
      </c>
      <c r="T365" s="424">
        <f t="shared" si="40"/>
        <v>0</v>
      </c>
      <c r="U365" s="424">
        <f t="shared" si="41"/>
        <v>0</v>
      </c>
    </row>
    <row r="366" spans="2:21" ht="15" customHeight="1" x14ac:dyDescent="0.3">
      <c r="B366" s="70" t="str">
        <f t="shared" si="43"/>
        <v>!!!</v>
      </c>
      <c r="C366" s="228"/>
      <c r="D366" s="221"/>
      <c r="E366" s="229"/>
      <c r="F366" s="82"/>
      <c r="G366" s="325"/>
      <c r="H366" s="38"/>
      <c r="I366" s="38"/>
      <c r="J366" s="435"/>
      <c r="L366" s="445" t="str">
        <f>VLOOKUP(C365,{"29 - Psychiatrie (Erwachsene)","Einrichtungen";"30 - Kinder- und Jugendpsychiatrie","Einrichtungen";"31 - Psychosomatik","Einrichtungen";0,"Leer"},2,0)</f>
        <v>Leer</v>
      </c>
      <c r="M366" s="445" t="str">
        <f>IF(AND('Angaben KH-Standort'!$D$12&gt;0,C366&lt;&gt;""),"JBJ","Leer")</f>
        <v>Leer</v>
      </c>
      <c r="N366" s="445" t="str">
        <f t="shared" si="42"/>
        <v>Leer</v>
      </c>
      <c r="O366" s="445" t="str">
        <f>VLOOKUP($C366,{"29 - Psychiatrie (Erwachsene)","Psychiatrie";"30 - Kinder- und Jugendpsychiatrie","KJPsychiatrie";"31 - Psychosomatik","Psychosomatik";0,"Leer"},2,0)</f>
        <v>Leer</v>
      </c>
      <c r="P366" s="445">
        <f t="shared" si="37"/>
        <v>0</v>
      </c>
      <c r="Q366" s="445">
        <f>VLOOKUP(C366,{"29 - Psychiatrie (Erwachsene)",1;"30 - Kinder- und Jugendpsychiatrie",1;"31 - Psychosomatik",1;"00 - Bitte eine Fachabteilung auswählen",0;0,0},2,0)</f>
        <v>0</v>
      </c>
      <c r="R366" s="445">
        <f t="shared" si="38"/>
        <v>0</v>
      </c>
      <c r="S366" s="424">
        <f t="shared" si="39"/>
        <v>0</v>
      </c>
      <c r="T366" s="424">
        <f t="shared" si="40"/>
        <v>0</v>
      </c>
      <c r="U366" s="424">
        <f t="shared" si="41"/>
        <v>0</v>
      </c>
    </row>
    <row r="367" spans="2:21" ht="15" customHeight="1" x14ac:dyDescent="0.3">
      <c r="B367" s="70" t="str">
        <f t="shared" si="43"/>
        <v>!!!</v>
      </c>
      <c r="C367" s="228"/>
      <c r="D367" s="221"/>
      <c r="E367" s="229"/>
      <c r="F367" s="82"/>
      <c r="G367" s="325"/>
      <c r="H367" s="38"/>
      <c r="I367" s="38"/>
      <c r="J367" s="435"/>
      <c r="L367" s="445" t="str">
        <f>VLOOKUP(C366,{"29 - Psychiatrie (Erwachsene)","Einrichtungen";"30 - Kinder- und Jugendpsychiatrie","Einrichtungen";"31 - Psychosomatik","Einrichtungen";0,"Leer"},2,0)</f>
        <v>Leer</v>
      </c>
      <c r="M367" s="445" t="str">
        <f>IF(AND('Angaben KH-Standort'!$D$12&gt;0,C367&lt;&gt;""),"JBJ","Leer")</f>
        <v>Leer</v>
      </c>
      <c r="N367" s="445" t="str">
        <f t="shared" si="42"/>
        <v>Leer</v>
      </c>
      <c r="O367" s="445" t="str">
        <f>VLOOKUP($C367,{"29 - Psychiatrie (Erwachsene)","Psychiatrie";"30 - Kinder- und Jugendpsychiatrie","KJPsychiatrie";"31 - Psychosomatik","Psychosomatik";0,"Leer"},2,0)</f>
        <v>Leer</v>
      </c>
      <c r="P367" s="445">
        <f t="shared" si="37"/>
        <v>0</v>
      </c>
      <c r="Q367" s="445">
        <f>VLOOKUP(C367,{"29 - Psychiatrie (Erwachsene)",1;"30 - Kinder- und Jugendpsychiatrie",1;"31 - Psychosomatik",1;"00 - Bitte eine Fachabteilung auswählen",0;0,0},2,0)</f>
        <v>0</v>
      </c>
      <c r="R367" s="445">
        <f t="shared" si="38"/>
        <v>0</v>
      </c>
      <c r="S367" s="424">
        <f t="shared" si="39"/>
        <v>0</v>
      </c>
      <c r="T367" s="424">
        <f t="shared" si="40"/>
        <v>0</v>
      </c>
      <c r="U367" s="424">
        <f t="shared" si="41"/>
        <v>0</v>
      </c>
    </row>
    <row r="368" spans="2:21" ht="15" customHeight="1" x14ac:dyDescent="0.3">
      <c r="B368" s="70" t="str">
        <f t="shared" si="43"/>
        <v>!!!</v>
      </c>
      <c r="C368" s="228"/>
      <c r="D368" s="221"/>
      <c r="E368" s="229"/>
      <c r="F368" s="82"/>
      <c r="G368" s="325"/>
      <c r="H368" s="38"/>
      <c r="I368" s="38"/>
      <c r="J368" s="435"/>
      <c r="L368" s="445" t="str">
        <f>VLOOKUP(C367,{"29 - Psychiatrie (Erwachsene)","Einrichtungen";"30 - Kinder- und Jugendpsychiatrie","Einrichtungen";"31 - Psychosomatik","Einrichtungen";0,"Leer"},2,0)</f>
        <v>Leer</v>
      </c>
      <c r="M368" s="445" t="str">
        <f>IF(AND('Angaben KH-Standort'!$D$12&gt;0,C368&lt;&gt;""),"JBJ","Leer")</f>
        <v>Leer</v>
      </c>
      <c r="N368" s="445" t="str">
        <f t="shared" si="42"/>
        <v>Leer</v>
      </c>
      <c r="O368" s="445" t="str">
        <f>VLOOKUP($C368,{"29 - Psychiatrie (Erwachsene)","Psychiatrie";"30 - Kinder- und Jugendpsychiatrie","KJPsychiatrie";"31 - Psychosomatik","Psychosomatik";0,"Leer"},2,0)</f>
        <v>Leer</v>
      </c>
      <c r="P368" s="445">
        <f t="shared" si="37"/>
        <v>0</v>
      </c>
      <c r="Q368" s="445">
        <f>VLOOKUP(C368,{"29 - Psychiatrie (Erwachsene)",1;"30 - Kinder- und Jugendpsychiatrie",1;"31 - Psychosomatik",1;"00 - Bitte eine Fachabteilung auswählen",0;0,0},2,0)</f>
        <v>0</v>
      </c>
      <c r="R368" s="445">
        <f t="shared" si="38"/>
        <v>0</v>
      </c>
      <c r="S368" s="424">
        <f t="shared" si="39"/>
        <v>0</v>
      </c>
      <c r="T368" s="424">
        <f t="shared" si="40"/>
        <v>0</v>
      </c>
      <c r="U368" s="424">
        <f t="shared" si="41"/>
        <v>0</v>
      </c>
    </row>
    <row r="369" spans="2:21" ht="15" customHeight="1" x14ac:dyDescent="0.3">
      <c r="B369" s="70" t="str">
        <f t="shared" si="43"/>
        <v>!!!</v>
      </c>
      <c r="C369" s="228"/>
      <c r="D369" s="221"/>
      <c r="E369" s="229"/>
      <c r="F369" s="82"/>
      <c r="G369" s="325"/>
      <c r="H369" s="38"/>
      <c r="I369" s="38"/>
      <c r="J369" s="435"/>
      <c r="L369" s="445" t="str">
        <f>VLOOKUP(C368,{"29 - Psychiatrie (Erwachsene)","Einrichtungen";"30 - Kinder- und Jugendpsychiatrie","Einrichtungen";"31 - Psychosomatik","Einrichtungen";0,"Leer"},2,0)</f>
        <v>Leer</v>
      </c>
      <c r="M369" s="445" t="str">
        <f>IF(AND('Angaben KH-Standort'!$D$12&gt;0,C369&lt;&gt;""),"JBJ","Leer")</f>
        <v>Leer</v>
      </c>
      <c r="N369" s="445" t="str">
        <f t="shared" si="42"/>
        <v>Leer</v>
      </c>
      <c r="O369" s="445" t="str">
        <f>VLOOKUP($C369,{"29 - Psychiatrie (Erwachsene)","Psychiatrie";"30 - Kinder- und Jugendpsychiatrie","KJPsychiatrie";"31 - Psychosomatik","Psychosomatik";0,"Leer"},2,0)</f>
        <v>Leer</v>
      </c>
      <c r="P369" s="445">
        <f t="shared" si="37"/>
        <v>0</v>
      </c>
      <c r="Q369" s="445">
        <f>VLOOKUP(C369,{"29 - Psychiatrie (Erwachsene)",1;"30 - Kinder- und Jugendpsychiatrie",1;"31 - Psychosomatik",1;"00 - Bitte eine Fachabteilung auswählen",0;0,0},2,0)</f>
        <v>0</v>
      </c>
      <c r="R369" s="445">
        <f t="shared" si="38"/>
        <v>0</v>
      </c>
      <c r="S369" s="424">
        <f t="shared" si="39"/>
        <v>0</v>
      </c>
      <c r="T369" s="424">
        <f t="shared" si="40"/>
        <v>0</v>
      </c>
      <c r="U369" s="424">
        <f t="shared" si="41"/>
        <v>0</v>
      </c>
    </row>
    <row r="370" spans="2:21" ht="15" customHeight="1" x14ac:dyDescent="0.3">
      <c r="B370" s="70" t="str">
        <f t="shared" si="43"/>
        <v>!!!</v>
      </c>
      <c r="C370" s="228"/>
      <c r="D370" s="221"/>
      <c r="E370" s="229"/>
      <c r="F370" s="82"/>
      <c r="G370" s="325"/>
      <c r="H370" s="38"/>
      <c r="I370" s="38"/>
      <c r="J370" s="435"/>
      <c r="L370" s="445" t="str">
        <f>VLOOKUP(C369,{"29 - Psychiatrie (Erwachsene)","Einrichtungen";"30 - Kinder- und Jugendpsychiatrie","Einrichtungen";"31 - Psychosomatik","Einrichtungen";0,"Leer"},2,0)</f>
        <v>Leer</v>
      </c>
      <c r="M370" s="445" t="str">
        <f>IF(AND('Angaben KH-Standort'!$D$12&gt;0,C370&lt;&gt;""),"JBJ","Leer")</f>
        <v>Leer</v>
      </c>
      <c r="N370" s="445" t="str">
        <f t="shared" si="42"/>
        <v>Leer</v>
      </c>
      <c r="O370" s="445" t="str">
        <f>VLOOKUP($C370,{"29 - Psychiatrie (Erwachsene)","Psychiatrie";"30 - Kinder- und Jugendpsychiatrie","KJPsychiatrie";"31 - Psychosomatik","Psychosomatik";0,"Leer"},2,0)</f>
        <v>Leer</v>
      </c>
      <c r="P370" s="445">
        <f t="shared" si="37"/>
        <v>0</v>
      </c>
      <c r="Q370" s="445">
        <f>VLOOKUP(C370,{"29 - Psychiatrie (Erwachsene)",1;"30 - Kinder- und Jugendpsychiatrie",1;"31 - Psychosomatik",1;"00 - Bitte eine Fachabteilung auswählen",0;0,0},2,0)</f>
        <v>0</v>
      </c>
      <c r="R370" s="445">
        <f t="shared" si="38"/>
        <v>0</v>
      </c>
      <c r="S370" s="424">
        <f t="shared" si="39"/>
        <v>0</v>
      </c>
      <c r="T370" s="424">
        <f t="shared" si="40"/>
        <v>0</v>
      </c>
      <c r="U370" s="424">
        <f t="shared" si="41"/>
        <v>0</v>
      </c>
    </row>
    <row r="371" spans="2:21" ht="15" customHeight="1" x14ac:dyDescent="0.3">
      <c r="B371" s="70" t="str">
        <f t="shared" si="43"/>
        <v>!!!</v>
      </c>
      <c r="C371" s="228"/>
      <c r="D371" s="221"/>
      <c r="E371" s="229"/>
      <c r="F371" s="82"/>
      <c r="G371" s="325"/>
      <c r="H371" s="38"/>
      <c r="I371" s="38"/>
      <c r="J371" s="435"/>
      <c r="L371" s="445" t="str">
        <f>VLOOKUP(C370,{"29 - Psychiatrie (Erwachsene)","Einrichtungen";"30 - Kinder- und Jugendpsychiatrie","Einrichtungen";"31 - Psychosomatik","Einrichtungen";0,"Leer"},2,0)</f>
        <v>Leer</v>
      </c>
      <c r="M371" s="445" t="str">
        <f>IF(AND('Angaben KH-Standort'!$D$12&gt;0,C371&lt;&gt;""),"JBJ","Leer")</f>
        <v>Leer</v>
      </c>
      <c r="N371" s="445" t="str">
        <f t="shared" si="42"/>
        <v>Leer</v>
      </c>
      <c r="O371" s="445" t="str">
        <f>VLOOKUP($C371,{"29 - Psychiatrie (Erwachsene)","Psychiatrie";"30 - Kinder- und Jugendpsychiatrie","KJPsychiatrie";"31 - Psychosomatik","Psychosomatik";0,"Leer"},2,0)</f>
        <v>Leer</v>
      </c>
      <c r="P371" s="445">
        <f t="shared" si="37"/>
        <v>0</v>
      </c>
      <c r="Q371" s="445">
        <f>VLOOKUP(C371,{"29 - Psychiatrie (Erwachsene)",1;"30 - Kinder- und Jugendpsychiatrie",1;"31 - Psychosomatik",1;"00 - Bitte eine Fachabteilung auswählen",0;0,0},2,0)</f>
        <v>0</v>
      </c>
      <c r="R371" s="445">
        <f t="shared" si="38"/>
        <v>0</v>
      </c>
      <c r="S371" s="424">
        <f t="shared" si="39"/>
        <v>0</v>
      </c>
      <c r="T371" s="424">
        <f t="shared" si="40"/>
        <v>0</v>
      </c>
      <c r="U371" s="424">
        <f t="shared" si="41"/>
        <v>0</v>
      </c>
    </row>
    <row r="372" spans="2:21" ht="15" customHeight="1" x14ac:dyDescent="0.3">
      <c r="B372" s="70" t="str">
        <f t="shared" si="43"/>
        <v>!!!</v>
      </c>
      <c r="C372" s="228"/>
      <c r="D372" s="221"/>
      <c r="E372" s="229"/>
      <c r="F372" s="82"/>
      <c r="G372" s="325"/>
      <c r="H372" s="38"/>
      <c r="I372" s="38"/>
      <c r="J372" s="435"/>
      <c r="L372" s="445" t="str">
        <f>VLOOKUP(C371,{"29 - Psychiatrie (Erwachsene)","Einrichtungen";"30 - Kinder- und Jugendpsychiatrie","Einrichtungen";"31 - Psychosomatik","Einrichtungen";0,"Leer"},2,0)</f>
        <v>Leer</v>
      </c>
      <c r="M372" s="445" t="str">
        <f>IF(AND('Angaben KH-Standort'!$D$12&gt;0,C372&lt;&gt;""),"JBJ","Leer")</f>
        <v>Leer</v>
      </c>
      <c r="N372" s="445" t="str">
        <f t="shared" si="42"/>
        <v>Leer</v>
      </c>
      <c r="O372" s="445" t="str">
        <f>VLOOKUP($C372,{"29 - Psychiatrie (Erwachsene)","Psychiatrie";"30 - Kinder- und Jugendpsychiatrie","KJPsychiatrie";"31 - Psychosomatik","Psychosomatik";0,"Leer"},2,0)</f>
        <v>Leer</v>
      </c>
      <c r="P372" s="445">
        <f t="shared" si="37"/>
        <v>0</v>
      </c>
      <c r="Q372" s="445">
        <f>VLOOKUP(C372,{"29 - Psychiatrie (Erwachsene)",1;"30 - Kinder- und Jugendpsychiatrie",1;"31 - Psychosomatik",1;"00 - Bitte eine Fachabteilung auswählen",0;0,0},2,0)</f>
        <v>0</v>
      </c>
      <c r="R372" s="445">
        <f t="shared" si="38"/>
        <v>0</v>
      </c>
      <c r="S372" s="424">
        <f t="shared" si="39"/>
        <v>0</v>
      </c>
      <c r="T372" s="424">
        <f t="shared" si="40"/>
        <v>0</v>
      </c>
      <c r="U372" s="424">
        <f t="shared" si="41"/>
        <v>0</v>
      </c>
    </row>
    <row r="373" spans="2:21" ht="15" customHeight="1" x14ac:dyDescent="0.3">
      <c r="B373" s="70" t="str">
        <f t="shared" si="43"/>
        <v>!!!</v>
      </c>
      <c r="C373" s="228"/>
      <c r="D373" s="221"/>
      <c r="E373" s="229"/>
      <c r="F373" s="82"/>
      <c r="G373" s="325"/>
      <c r="H373" s="38"/>
      <c r="I373" s="38"/>
      <c r="J373" s="435"/>
      <c r="L373" s="445" t="str">
        <f>VLOOKUP(C372,{"29 - Psychiatrie (Erwachsene)","Einrichtungen";"30 - Kinder- und Jugendpsychiatrie","Einrichtungen";"31 - Psychosomatik","Einrichtungen";0,"Leer"},2,0)</f>
        <v>Leer</v>
      </c>
      <c r="M373" s="445" t="str">
        <f>IF(AND('Angaben KH-Standort'!$D$12&gt;0,C373&lt;&gt;""),"JBJ","Leer")</f>
        <v>Leer</v>
      </c>
      <c r="N373" s="445" t="str">
        <f t="shared" si="42"/>
        <v>Leer</v>
      </c>
      <c r="O373" s="445" t="str">
        <f>VLOOKUP($C373,{"29 - Psychiatrie (Erwachsene)","Psychiatrie";"30 - Kinder- und Jugendpsychiatrie","KJPsychiatrie";"31 - Psychosomatik","Psychosomatik";0,"Leer"},2,0)</f>
        <v>Leer</v>
      </c>
      <c r="P373" s="445">
        <f t="shared" si="37"/>
        <v>0</v>
      </c>
      <c r="Q373" s="445">
        <f>VLOOKUP(C373,{"29 - Psychiatrie (Erwachsene)",1;"30 - Kinder- und Jugendpsychiatrie",1;"31 - Psychosomatik",1;"00 - Bitte eine Fachabteilung auswählen",0;0,0},2,0)</f>
        <v>0</v>
      </c>
      <c r="R373" s="445">
        <f t="shared" si="38"/>
        <v>0</v>
      </c>
      <c r="S373" s="424">
        <f t="shared" si="39"/>
        <v>0</v>
      </c>
      <c r="T373" s="424">
        <f t="shared" si="40"/>
        <v>0</v>
      </c>
      <c r="U373" s="424">
        <f t="shared" si="41"/>
        <v>0</v>
      </c>
    </row>
    <row r="374" spans="2:21" ht="15" customHeight="1" x14ac:dyDescent="0.3">
      <c r="B374" s="70" t="str">
        <f t="shared" si="43"/>
        <v>!!!</v>
      </c>
      <c r="C374" s="228"/>
      <c r="D374" s="221"/>
      <c r="E374" s="229"/>
      <c r="F374" s="82"/>
      <c r="G374" s="325"/>
      <c r="H374" s="38"/>
      <c r="I374" s="38"/>
      <c r="J374" s="435"/>
      <c r="L374" s="445" t="str">
        <f>VLOOKUP(C373,{"29 - Psychiatrie (Erwachsene)","Einrichtungen";"30 - Kinder- und Jugendpsychiatrie","Einrichtungen";"31 - Psychosomatik","Einrichtungen";0,"Leer"},2,0)</f>
        <v>Leer</v>
      </c>
      <c r="M374" s="445" t="str">
        <f>IF(AND('Angaben KH-Standort'!$D$12&gt;0,C374&lt;&gt;""),"JBJ","Leer")</f>
        <v>Leer</v>
      </c>
      <c r="N374" s="445" t="str">
        <f t="shared" si="42"/>
        <v>Leer</v>
      </c>
      <c r="O374" s="445" t="str">
        <f>VLOOKUP($C374,{"29 - Psychiatrie (Erwachsene)","Psychiatrie";"30 - Kinder- und Jugendpsychiatrie","KJPsychiatrie";"31 - Psychosomatik","Psychosomatik";0,"Leer"},2,0)</f>
        <v>Leer</v>
      </c>
      <c r="P374" s="445">
        <f t="shared" si="37"/>
        <v>0</v>
      </c>
      <c r="Q374" s="445">
        <f>VLOOKUP(C374,{"29 - Psychiatrie (Erwachsene)",1;"30 - Kinder- und Jugendpsychiatrie",1;"31 - Psychosomatik",1;"00 - Bitte eine Fachabteilung auswählen",0;0,0},2,0)</f>
        <v>0</v>
      </c>
      <c r="R374" s="445">
        <f t="shared" si="38"/>
        <v>0</v>
      </c>
      <c r="S374" s="424">
        <f t="shared" si="39"/>
        <v>0</v>
      </c>
      <c r="T374" s="424">
        <f t="shared" si="40"/>
        <v>0</v>
      </c>
      <c r="U374" s="424">
        <f t="shared" si="41"/>
        <v>0</v>
      </c>
    </row>
    <row r="375" spans="2:21" ht="15" customHeight="1" x14ac:dyDescent="0.3">
      <c r="B375" s="70" t="str">
        <f t="shared" si="43"/>
        <v>!!!</v>
      </c>
      <c r="C375" s="228"/>
      <c r="D375" s="221"/>
      <c r="E375" s="229"/>
      <c r="F375" s="82"/>
      <c r="G375" s="325"/>
      <c r="H375" s="38"/>
      <c r="I375" s="38"/>
      <c r="J375" s="435"/>
      <c r="L375" s="445" t="str">
        <f>VLOOKUP(C374,{"29 - Psychiatrie (Erwachsene)","Einrichtungen";"30 - Kinder- und Jugendpsychiatrie","Einrichtungen";"31 - Psychosomatik","Einrichtungen";0,"Leer"},2,0)</f>
        <v>Leer</v>
      </c>
      <c r="M375" s="445" t="str">
        <f>IF(AND('Angaben KH-Standort'!$D$12&gt;0,C375&lt;&gt;""),"JBJ","Leer")</f>
        <v>Leer</v>
      </c>
      <c r="N375" s="445" t="str">
        <f t="shared" si="42"/>
        <v>Leer</v>
      </c>
      <c r="O375" s="445" t="str">
        <f>VLOOKUP($C375,{"29 - Psychiatrie (Erwachsene)","Psychiatrie";"30 - Kinder- und Jugendpsychiatrie","KJPsychiatrie";"31 - Psychosomatik","Psychosomatik";0,"Leer"},2,0)</f>
        <v>Leer</v>
      </c>
      <c r="P375" s="445">
        <f t="shared" si="37"/>
        <v>0</v>
      </c>
      <c r="Q375" s="445">
        <f>VLOOKUP(C375,{"29 - Psychiatrie (Erwachsene)",1;"30 - Kinder- und Jugendpsychiatrie",1;"31 - Psychosomatik",1;"00 - Bitte eine Fachabteilung auswählen",0;0,0},2,0)</f>
        <v>0</v>
      </c>
      <c r="R375" s="445">
        <f t="shared" si="38"/>
        <v>0</v>
      </c>
      <c r="S375" s="424">
        <f t="shared" si="39"/>
        <v>0</v>
      </c>
      <c r="T375" s="424">
        <f t="shared" si="40"/>
        <v>0</v>
      </c>
      <c r="U375" s="424">
        <f t="shared" si="41"/>
        <v>0</v>
      </c>
    </row>
    <row r="376" spans="2:21" ht="15" customHeight="1" x14ac:dyDescent="0.3">
      <c r="B376" s="70" t="str">
        <f t="shared" si="43"/>
        <v>!!!</v>
      </c>
      <c r="C376" s="228"/>
      <c r="D376" s="221"/>
      <c r="E376" s="229"/>
      <c r="F376" s="82"/>
      <c r="G376" s="325"/>
      <c r="H376" s="38"/>
      <c r="I376" s="38"/>
      <c r="J376" s="435"/>
      <c r="L376" s="445" t="str">
        <f>VLOOKUP(C375,{"29 - Psychiatrie (Erwachsene)","Einrichtungen";"30 - Kinder- und Jugendpsychiatrie","Einrichtungen";"31 - Psychosomatik","Einrichtungen";0,"Leer"},2,0)</f>
        <v>Leer</v>
      </c>
      <c r="M376" s="445" t="str">
        <f>IF(AND('Angaben KH-Standort'!$D$12&gt;0,C376&lt;&gt;""),"JBJ","Leer")</f>
        <v>Leer</v>
      </c>
      <c r="N376" s="445" t="str">
        <f t="shared" si="42"/>
        <v>Leer</v>
      </c>
      <c r="O376" s="445" t="str">
        <f>VLOOKUP($C376,{"29 - Psychiatrie (Erwachsene)","Psychiatrie";"30 - Kinder- und Jugendpsychiatrie","KJPsychiatrie";"31 - Psychosomatik","Psychosomatik";0,"Leer"},2,0)</f>
        <v>Leer</v>
      </c>
      <c r="P376" s="445">
        <f t="shared" si="37"/>
        <v>0</v>
      </c>
      <c r="Q376" s="445">
        <f>VLOOKUP(C376,{"29 - Psychiatrie (Erwachsene)",1;"30 - Kinder- und Jugendpsychiatrie",1;"31 - Psychosomatik",1;"00 - Bitte eine Fachabteilung auswählen",0;0,0},2,0)</f>
        <v>0</v>
      </c>
      <c r="R376" s="445">
        <f t="shared" si="38"/>
        <v>0</v>
      </c>
      <c r="S376" s="424">
        <f t="shared" si="39"/>
        <v>0</v>
      </c>
      <c r="T376" s="424">
        <f t="shared" si="40"/>
        <v>0</v>
      </c>
      <c r="U376" s="424">
        <f t="shared" si="41"/>
        <v>0</v>
      </c>
    </row>
    <row r="377" spans="2:21" ht="15" customHeight="1" x14ac:dyDescent="0.3">
      <c r="B377" s="70" t="str">
        <f t="shared" si="43"/>
        <v>!!!</v>
      </c>
      <c r="C377" s="228"/>
      <c r="D377" s="221"/>
      <c r="E377" s="229"/>
      <c r="F377" s="82"/>
      <c r="G377" s="325"/>
      <c r="H377" s="38"/>
      <c r="I377" s="38"/>
      <c r="J377" s="435"/>
      <c r="L377" s="445" t="str">
        <f>VLOOKUP(C376,{"29 - Psychiatrie (Erwachsene)","Einrichtungen";"30 - Kinder- und Jugendpsychiatrie","Einrichtungen";"31 - Psychosomatik","Einrichtungen";0,"Leer"},2,0)</f>
        <v>Leer</v>
      </c>
      <c r="M377" s="445" t="str">
        <f>IF(AND('Angaben KH-Standort'!$D$12&gt;0,C377&lt;&gt;""),"JBJ","Leer")</f>
        <v>Leer</v>
      </c>
      <c r="N377" s="445" t="str">
        <f t="shared" si="42"/>
        <v>Leer</v>
      </c>
      <c r="O377" s="445" t="str">
        <f>VLOOKUP($C377,{"29 - Psychiatrie (Erwachsene)","Psychiatrie";"30 - Kinder- und Jugendpsychiatrie","KJPsychiatrie";"31 - Psychosomatik","Psychosomatik";0,"Leer"},2,0)</f>
        <v>Leer</v>
      </c>
      <c r="P377" s="445">
        <f t="shared" si="37"/>
        <v>0</v>
      </c>
      <c r="Q377" s="445">
        <f>VLOOKUP(C377,{"29 - Psychiatrie (Erwachsene)",1;"30 - Kinder- und Jugendpsychiatrie",1;"31 - Psychosomatik",1;"00 - Bitte eine Fachabteilung auswählen",0;0,0},2,0)</f>
        <v>0</v>
      </c>
      <c r="R377" s="445">
        <f t="shared" si="38"/>
        <v>0</v>
      </c>
      <c r="S377" s="424">
        <f t="shared" si="39"/>
        <v>0</v>
      </c>
      <c r="T377" s="424">
        <f t="shared" si="40"/>
        <v>0</v>
      </c>
      <c r="U377" s="424">
        <f t="shared" si="41"/>
        <v>0</v>
      </c>
    </row>
    <row r="378" spans="2:21" ht="15" customHeight="1" x14ac:dyDescent="0.3">
      <c r="B378" s="70" t="str">
        <f t="shared" si="43"/>
        <v>!!!</v>
      </c>
      <c r="C378" s="228"/>
      <c r="D378" s="221"/>
      <c r="E378" s="229"/>
      <c r="F378" s="82"/>
      <c r="G378" s="325"/>
      <c r="H378" s="38"/>
      <c r="I378" s="38"/>
      <c r="J378" s="435"/>
      <c r="L378" s="445" t="str">
        <f>VLOOKUP(C377,{"29 - Psychiatrie (Erwachsene)","Einrichtungen";"30 - Kinder- und Jugendpsychiatrie","Einrichtungen";"31 - Psychosomatik","Einrichtungen";0,"Leer"},2,0)</f>
        <v>Leer</v>
      </c>
      <c r="M378" s="445" t="str">
        <f>IF(AND('Angaben KH-Standort'!$D$12&gt;0,C378&lt;&gt;""),"JBJ","Leer")</f>
        <v>Leer</v>
      </c>
      <c r="N378" s="445" t="str">
        <f t="shared" si="42"/>
        <v>Leer</v>
      </c>
      <c r="O378" s="445" t="str">
        <f>VLOOKUP($C378,{"29 - Psychiatrie (Erwachsene)","Psychiatrie";"30 - Kinder- und Jugendpsychiatrie","KJPsychiatrie";"31 - Psychosomatik","Psychosomatik";0,"Leer"},2,0)</f>
        <v>Leer</v>
      </c>
      <c r="P378" s="445">
        <f t="shared" si="37"/>
        <v>0</v>
      </c>
      <c r="Q378" s="445">
        <f>VLOOKUP(C378,{"29 - Psychiatrie (Erwachsene)",1;"30 - Kinder- und Jugendpsychiatrie",1;"31 - Psychosomatik",1;"00 - Bitte eine Fachabteilung auswählen",0;0,0},2,0)</f>
        <v>0</v>
      </c>
      <c r="R378" s="445">
        <f t="shared" si="38"/>
        <v>0</v>
      </c>
      <c r="S378" s="424">
        <f t="shared" si="39"/>
        <v>0</v>
      </c>
      <c r="T378" s="424">
        <f t="shared" si="40"/>
        <v>0</v>
      </c>
      <c r="U378" s="424">
        <f t="shared" si="41"/>
        <v>0</v>
      </c>
    </row>
    <row r="379" spans="2:21" ht="15" customHeight="1" x14ac:dyDescent="0.3">
      <c r="B379" s="70" t="str">
        <f t="shared" si="43"/>
        <v>!!!</v>
      </c>
      <c r="C379" s="228"/>
      <c r="D379" s="221"/>
      <c r="E379" s="229"/>
      <c r="F379" s="82"/>
      <c r="G379" s="325"/>
      <c r="H379" s="38"/>
      <c r="I379" s="38"/>
      <c r="J379" s="435"/>
      <c r="L379" s="445" t="str">
        <f>VLOOKUP(C378,{"29 - Psychiatrie (Erwachsene)","Einrichtungen";"30 - Kinder- und Jugendpsychiatrie","Einrichtungen";"31 - Psychosomatik","Einrichtungen";0,"Leer"},2,0)</f>
        <v>Leer</v>
      </c>
      <c r="M379" s="445" t="str">
        <f>IF(AND('Angaben KH-Standort'!$D$12&gt;0,C379&lt;&gt;""),"JBJ","Leer")</f>
        <v>Leer</v>
      </c>
      <c r="N379" s="445" t="str">
        <f t="shared" si="42"/>
        <v>Leer</v>
      </c>
      <c r="O379" s="445" t="str">
        <f>VLOOKUP($C379,{"29 - Psychiatrie (Erwachsene)","Psychiatrie";"30 - Kinder- und Jugendpsychiatrie","KJPsychiatrie";"31 - Psychosomatik","Psychosomatik";0,"Leer"},2,0)</f>
        <v>Leer</v>
      </c>
      <c r="P379" s="445">
        <f t="shared" si="37"/>
        <v>0</v>
      </c>
      <c r="Q379" s="445">
        <f>VLOOKUP(C379,{"29 - Psychiatrie (Erwachsene)",1;"30 - Kinder- und Jugendpsychiatrie",1;"31 - Psychosomatik",1;"00 - Bitte eine Fachabteilung auswählen",0;0,0},2,0)</f>
        <v>0</v>
      </c>
      <c r="R379" s="445">
        <f t="shared" si="38"/>
        <v>0</v>
      </c>
      <c r="S379" s="424">
        <f t="shared" si="39"/>
        <v>0</v>
      </c>
      <c r="T379" s="424">
        <f t="shared" si="40"/>
        <v>0</v>
      </c>
      <c r="U379" s="424">
        <f t="shared" si="41"/>
        <v>0</v>
      </c>
    </row>
    <row r="380" spans="2:21" ht="15" customHeight="1" x14ac:dyDescent="0.3">
      <c r="B380" s="70" t="str">
        <f t="shared" si="43"/>
        <v>!!!</v>
      </c>
      <c r="C380" s="228"/>
      <c r="D380" s="221"/>
      <c r="E380" s="229"/>
      <c r="F380" s="82"/>
      <c r="G380" s="325"/>
      <c r="H380" s="38"/>
      <c r="I380" s="38"/>
      <c r="J380" s="435"/>
      <c r="L380" s="445" t="str">
        <f>VLOOKUP(C379,{"29 - Psychiatrie (Erwachsene)","Einrichtungen";"30 - Kinder- und Jugendpsychiatrie","Einrichtungen";"31 - Psychosomatik","Einrichtungen";0,"Leer"},2,0)</f>
        <v>Leer</v>
      </c>
      <c r="M380" s="445" t="str">
        <f>IF(AND('Angaben KH-Standort'!$D$12&gt;0,C380&lt;&gt;""),"JBJ","Leer")</f>
        <v>Leer</v>
      </c>
      <c r="N380" s="445" t="str">
        <f t="shared" si="42"/>
        <v>Leer</v>
      </c>
      <c r="O380" s="445" t="str">
        <f>VLOOKUP($C380,{"29 - Psychiatrie (Erwachsene)","Psychiatrie";"30 - Kinder- und Jugendpsychiatrie","KJPsychiatrie";"31 - Psychosomatik","Psychosomatik";0,"Leer"},2,0)</f>
        <v>Leer</v>
      </c>
      <c r="P380" s="445">
        <f t="shared" si="37"/>
        <v>0</v>
      </c>
      <c r="Q380" s="445">
        <f>VLOOKUP(C380,{"29 - Psychiatrie (Erwachsene)",1;"30 - Kinder- und Jugendpsychiatrie",1;"31 - Psychosomatik",1;"00 - Bitte eine Fachabteilung auswählen",0;0,0},2,0)</f>
        <v>0</v>
      </c>
      <c r="R380" s="445">
        <f t="shared" si="38"/>
        <v>0</v>
      </c>
      <c r="S380" s="424">
        <f t="shared" si="39"/>
        <v>0</v>
      </c>
      <c r="T380" s="424">
        <f t="shared" si="40"/>
        <v>0</v>
      </c>
      <c r="U380" s="424">
        <f t="shared" si="41"/>
        <v>0</v>
      </c>
    </row>
    <row r="381" spans="2:21" ht="15" customHeight="1" x14ac:dyDescent="0.3">
      <c r="B381" s="70" t="str">
        <f t="shared" si="43"/>
        <v>!!!</v>
      </c>
      <c r="C381" s="228"/>
      <c r="D381" s="221"/>
      <c r="E381" s="229"/>
      <c r="F381" s="82"/>
      <c r="G381" s="325"/>
      <c r="H381" s="38"/>
      <c r="I381" s="38"/>
      <c r="J381" s="435"/>
      <c r="L381" s="445" t="str">
        <f>VLOOKUP(C380,{"29 - Psychiatrie (Erwachsene)","Einrichtungen";"30 - Kinder- und Jugendpsychiatrie","Einrichtungen";"31 - Psychosomatik","Einrichtungen";0,"Leer"},2,0)</f>
        <v>Leer</v>
      </c>
      <c r="M381" s="445" t="str">
        <f>IF(AND('Angaben KH-Standort'!$D$12&gt;0,C381&lt;&gt;""),"JBJ","Leer")</f>
        <v>Leer</v>
      </c>
      <c r="N381" s="445" t="str">
        <f t="shared" si="42"/>
        <v>Leer</v>
      </c>
      <c r="O381" s="445" t="str">
        <f>VLOOKUP($C381,{"29 - Psychiatrie (Erwachsene)","Psychiatrie";"30 - Kinder- und Jugendpsychiatrie","KJPsychiatrie";"31 - Psychosomatik","Psychosomatik";0,"Leer"},2,0)</f>
        <v>Leer</v>
      </c>
      <c r="P381" s="445">
        <f t="shared" si="37"/>
        <v>0</v>
      </c>
      <c r="Q381" s="445">
        <f>VLOOKUP(C381,{"29 - Psychiatrie (Erwachsene)",1;"30 - Kinder- und Jugendpsychiatrie",1;"31 - Psychosomatik",1;"00 - Bitte eine Fachabteilung auswählen",0;0,0},2,0)</f>
        <v>0</v>
      </c>
      <c r="R381" s="445">
        <f t="shared" si="38"/>
        <v>0</v>
      </c>
      <c r="S381" s="424">
        <f t="shared" si="39"/>
        <v>0</v>
      </c>
      <c r="T381" s="424">
        <f t="shared" si="40"/>
        <v>0</v>
      </c>
      <c r="U381" s="424">
        <f t="shared" si="41"/>
        <v>0</v>
      </c>
    </row>
    <row r="382" spans="2:21" ht="15" customHeight="1" x14ac:dyDescent="0.3">
      <c r="B382" s="70" t="str">
        <f t="shared" si="43"/>
        <v>!!!</v>
      </c>
      <c r="C382" s="228"/>
      <c r="D382" s="221"/>
      <c r="E382" s="229"/>
      <c r="F382" s="82"/>
      <c r="G382" s="325"/>
      <c r="H382" s="38"/>
      <c r="I382" s="38"/>
      <c r="J382" s="435"/>
      <c r="L382" s="445" t="str">
        <f>VLOOKUP(C381,{"29 - Psychiatrie (Erwachsene)","Einrichtungen";"30 - Kinder- und Jugendpsychiatrie","Einrichtungen";"31 - Psychosomatik","Einrichtungen";0,"Leer"},2,0)</f>
        <v>Leer</v>
      </c>
      <c r="M382" s="445" t="str">
        <f>IF(AND('Angaben KH-Standort'!$D$12&gt;0,C382&lt;&gt;""),"JBJ","Leer")</f>
        <v>Leer</v>
      </c>
      <c r="N382" s="445" t="str">
        <f t="shared" si="42"/>
        <v>Leer</v>
      </c>
      <c r="O382" s="445" t="str">
        <f>VLOOKUP($C382,{"29 - Psychiatrie (Erwachsene)","Psychiatrie";"30 - Kinder- und Jugendpsychiatrie","KJPsychiatrie";"31 - Psychosomatik","Psychosomatik";0,"Leer"},2,0)</f>
        <v>Leer</v>
      </c>
      <c r="P382" s="445">
        <f t="shared" si="37"/>
        <v>0</v>
      </c>
      <c r="Q382" s="445">
        <f>VLOOKUP(C382,{"29 - Psychiatrie (Erwachsene)",1;"30 - Kinder- und Jugendpsychiatrie",1;"31 - Psychosomatik",1;"00 - Bitte eine Fachabteilung auswählen",0;0,0},2,0)</f>
        <v>0</v>
      </c>
      <c r="R382" s="445">
        <f t="shared" si="38"/>
        <v>0</v>
      </c>
      <c r="S382" s="424">
        <f t="shared" si="39"/>
        <v>0</v>
      </c>
      <c r="T382" s="424">
        <f t="shared" si="40"/>
        <v>0</v>
      </c>
      <c r="U382" s="424">
        <f t="shared" si="41"/>
        <v>0</v>
      </c>
    </row>
    <row r="383" spans="2:21" ht="15" customHeight="1" x14ac:dyDescent="0.3">
      <c r="B383" s="70" t="str">
        <f t="shared" si="43"/>
        <v>!!!</v>
      </c>
      <c r="C383" s="228"/>
      <c r="D383" s="221"/>
      <c r="E383" s="229"/>
      <c r="F383" s="82"/>
      <c r="G383" s="325"/>
      <c r="H383" s="38"/>
      <c r="I383" s="38"/>
      <c r="J383" s="435"/>
      <c r="L383" s="445" t="str">
        <f>VLOOKUP(C382,{"29 - Psychiatrie (Erwachsene)","Einrichtungen";"30 - Kinder- und Jugendpsychiatrie","Einrichtungen";"31 - Psychosomatik","Einrichtungen";0,"Leer"},2,0)</f>
        <v>Leer</v>
      </c>
      <c r="M383" s="445" t="str">
        <f>IF(AND('Angaben KH-Standort'!$D$12&gt;0,C383&lt;&gt;""),"JBJ","Leer")</f>
        <v>Leer</v>
      </c>
      <c r="N383" s="445" t="str">
        <f t="shared" si="42"/>
        <v>Leer</v>
      </c>
      <c r="O383" s="445" t="str">
        <f>VLOOKUP($C383,{"29 - Psychiatrie (Erwachsene)","Psychiatrie";"30 - Kinder- und Jugendpsychiatrie","KJPsychiatrie";"31 - Psychosomatik","Psychosomatik";0,"Leer"},2,0)</f>
        <v>Leer</v>
      </c>
      <c r="P383" s="445">
        <f t="shared" si="37"/>
        <v>0</v>
      </c>
      <c r="Q383" s="445">
        <f>VLOOKUP(C383,{"29 - Psychiatrie (Erwachsene)",1;"30 - Kinder- und Jugendpsychiatrie",1;"31 - Psychosomatik",1;"00 - Bitte eine Fachabteilung auswählen",0;0,0},2,0)</f>
        <v>0</v>
      </c>
      <c r="R383" s="445">
        <f t="shared" si="38"/>
        <v>0</v>
      </c>
      <c r="S383" s="424">
        <f t="shared" si="39"/>
        <v>0</v>
      </c>
      <c r="T383" s="424">
        <f t="shared" si="40"/>
        <v>0</v>
      </c>
      <c r="U383" s="424">
        <f t="shared" si="41"/>
        <v>0</v>
      </c>
    </row>
    <row r="384" spans="2:21" ht="15" customHeight="1" x14ac:dyDescent="0.3">
      <c r="B384" s="70" t="str">
        <f t="shared" si="43"/>
        <v>!!!</v>
      </c>
      <c r="C384" s="228"/>
      <c r="D384" s="221"/>
      <c r="E384" s="229"/>
      <c r="F384" s="82"/>
      <c r="G384" s="325"/>
      <c r="H384" s="38"/>
      <c r="I384" s="38"/>
      <c r="J384" s="435"/>
      <c r="L384" s="445" t="str">
        <f>VLOOKUP(C383,{"29 - Psychiatrie (Erwachsene)","Einrichtungen";"30 - Kinder- und Jugendpsychiatrie","Einrichtungen";"31 - Psychosomatik","Einrichtungen";0,"Leer"},2,0)</f>
        <v>Leer</v>
      </c>
      <c r="M384" s="445" t="str">
        <f>IF(AND('Angaben KH-Standort'!$D$12&gt;0,C384&lt;&gt;""),"JBJ","Leer")</f>
        <v>Leer</v>
      </c>
      <c r="N384" s="445" t="str">
        <f t="shared" si="42"/>
        <v>Leer</v>
      </c>
      <c r="O384" s="445" t="str">
        <f>VLOOKUP($C384,{"29 - Psychiatrie (Erwachsene)","Psychiatrie";"30 - Kinder- und Jugendpsychiatrie","KJPsychiatrie";"31 - Psychosomatik","Psychosomatik";0,"Leer"},2,0)</f>
        <v>Leer</v>
      </c>
      <c r="P384" s="445">
        <f t="shared" si="37"/>
        <v>0</v>
      </c>
      <c r="Q384" s="445">
        <f>VLOOKUP(C384,{"29 - Psychiatrie (Erwachsene)",1;"30 - Kinder- und Jugendpsychiatrie",1;"31 - Psychosomatik",1;"00 - Bitte eine Fachabteilung auswählen",0;0,0},2,0)</f>
        <v>0</v>
      </c>
      <c r="R384" s="445">
        <f t="shared" si="38"/>
        <v>0</v>
      </c>
      <c r="S384" s="424">
        <f t="shared" si="39"/>
        <v>0</v>
      </c>
      <c r="T384" s="424">
        <f t="shared" si="40"/>
        <v>0</v>
      </c>
      <c r="U384" s="424">
        <f t="shared" si="41"/>
        <v>0</v>
      </c>
    </row>
    <row r="385" spans="2:21" ht="15" customHeight="1" x14ac:dyDescent="0.3">
      <c r="B385" s="70" t="str">
        <f t="shared" si="43"/>
        <v>!!!</v>
      </c>
      <c r="C385" s="228"/>
      <c r="D385" s="221"/>
      <c r="E385" s="229"/>
      <c r="F385" s="82"/>
      <c r="G385" s="325"/>
      <c r="H385" s="38"/>
      <c r="I385" s="38"/>
      <c r="J385" s="435"/>
      <c r="L385" s="445" t="str">
        <f>VLOOKUP(C384,{"29 - Psychiatrie (Erwachsene)","Einrichtungen";"30 - Kinder- und Jugendpsychiatrie","Einrichtungen";"31 - Psychosomatik","Einrichtungen";0,"Leer"},2,0)</f>
        <v>Leer</v>
      </c>
      <c r="M385" s="445" t="str">
        <f>IF(AND('Angaben KH-Standort'!$D$12&gt;0,C385&lt;&gt;""),"JBJ","Leer")</f>
        <v>Leer</v>
      </c>
      <c r="N385" s="445" t="str">
        <f t="shared" si="42"/>
        <v>Leer</v>
      </c>
      <c r="O385" s="445" t="str">
        <f>VLOOKUP($C385,{"29 - Psychiatrie (Erwachsene)","Psychiatrie";"30 - Kinder- und Jugendpsychiatrie","KJPsychiatrie";"31 - Psychosomatik","Psychosomatik";0,"Leer"},2,0)</f>
        <v>Leer</v>
      </c>
      <c r="P385" s="445">
        <f t="shared" si="37"/>
        <v>0</v>
      </c>
      <c r="Q385" s="445">
        <f>VLOOKUP(C385,{"29 - Psychiatrie (Erwachsene)",1;"30 - Kinder- und Jugendpsychiatrie",1;"31 - Psychosomatik",1;"00 - Bitte eine Fachabteilung auswählen",0;0,0},2,0)</f>
        <v>0</v>
      </c>
      <c r="R385" s="445">
        <f t="shared" si="38"/>
        <v>0</v>
      </c>
      <c r="S385" s="424">
        <f t="shared" si="39"/>
        <v>0</v>
      </c>
      <c r="T385" s="424">
        <f t="shared" si="40"/>
        <v>0</v>
      </c>
      <c r="U385" s="424">
        <f t="shared" si="41"/>
        <v>0</v>
      </c>
    </row>
    <row r="386" spans="2:21" ht="15" customHeight="1" x14ac:dyDescent="0.3">
      <c r="B386" s="70" t="str">
        <f t="shared" si="43"/>
        <v>!!!</v>
      </c>
      <c r="C386" s="228"/>
      <c r="D386" s="221"/>
      <c r="E386" s="229"/>
      <c r="F386" s="82"/>
      <c r="G386" s="325"/>
      <c r="H386" s="38"/>
      <c r="I386" s="38"/>
      <c r="J386" s="435"/>
      <c r="L386" s="445" t="str">
        <f>VLOOKUP(C385,{"29 - Psychiatrie (Erwachsene)","Einrichtungen";"30 - Kinder- und Jugendpsychiatrie","Einrichtungen";"31 - Psychosomatik","Einrichtungen";0,"Leer"},2,0)</f>
        <v>Leer</v>
      </c>
      <c r="M386" s="445" t="str">
        <f>IF(AND('Angaben KH-Standort'!$D$12&gt;0,C386&lt;&gt;""),"JBJ","Leer")</f>
        <v>Leer</v>
      </c>
      <c r="N386" s="445" t="str">
        <f t="shared" si="42"/>
        <v>Leer</v>
      </c>
      <c r="O386" s="445" t="str">
        <f>VLOOKUP($C386,{"29 - Psychiatrie (Erwachsene)","Psychiatrie";"30 - Kinder- und Jugendpsychiatrie","KJPsychiatrie";"31 - Psychosomatik","Psychosomatik";0,"Leer"},2,0)</f>
        <v>Leer</v>
      </c>
      <c r="P386" s="445">
        <f t="shared" si="37"/>
        <v>0</v>
      </c>
      <c r="Q386" s="445">
        <f>VLOOKUP(C386,{"29 - Psychiatrie (Erwachsene)",1;"30 - Kinder- und Jugendpsychiatrie",1;"31 - Psychosomatik",1;"00 - Bitte eine Fachabteilung auswählen",0;0,0},2,0)</f>
        <v>0</v>
      </c>
      <c r="R386" s="445">
        <f t="shared" si="38"/>
        <v>0</v>
      </c>
      <c r="S386" s="424">
        <f t="shared" si="39"/>
        <v>0</v>
      </c>
      <c r="T386" s="424">
        <f t="shared" si="40"/>
        <v>0</v>
      </c>
      <c r="U386" s="424">
        <f t="shared" si="41"/>
        <v>0</v>
      </c>
    </row>
    <row r="387" spans="2:21" ht="15" customHeight="1" x14ac:dyDescent="0.3">
      <c r="B387" s="70" t="str">
        <f t="shared" si="43"/>
        <v>!!!</v>
      </c>
      <c r="C387" s="228"/>
      <c r="D387" s="221"/>
      <c r="E387" s="229"/>
      <c r="F387" s="82"/>
      <c r="G387" s="325"/>
      <c r="H387" s="38"/>
      <c r="I387" s="38"/>
      <c r="J387" s="435"/>
      <c r="L387" s="445" t="str">
        <f>VLOOKUP(C386,{"29 - Psychiatrie (Erwachsene)","Einrichtungen";"30 - Kinder- und Jugendpsychiatrie","Einrichtungen";"31 - Psychosomatik","Einrichtungen";0,"Leer"},2,0)</f>
        <v>Leer</v>
      </c>
      <c r="M387" s="445" t="str">
        <f>IF(AND('Angaben KH-Standort'!$D$12&gt;0,C387&lt;&gt;""),"JBJ","Leer")</f>
        <v>Leer</v>
      </c>
      <c r="N387" s="445" t="str">
        <f t="shared" si="42"/>
        <v>Leer</v>
      </c>
      <c r="O387" s="445" t="str">
        <f>VLOOKUP($C387,{"29 - Psychiatrie (Erwachsene)","Psychiatrie";"30 - Kinder- und Jugendpsychiatrie","KJPsychiatrie";"31 - Psychosomatik","Psychosomatik";0,"Leer"},2,0)</f>
        <v>Leer</v>
      </c>
      <c r="P387" s="445">
        <f t="shared" si="37"/>
        <v>0</v>
      </c>
      <c r="Q387" s="445">
        <f>VLOOKUP(C387,{"29 - Psychiatrie (Erwachsene)",1;"30 - Kinder- und Jugendpsychiatrie",1;"31 - Psychosomatik",1;"00 - Bitte eine Fachabteilung auswählen",0;0,0},2,0)</f>
        <v>0</v>
      </c>
      <c r="R387" s="445">
        <f t="shared" si="38"/>
        <v>0</v>
      </c>
      <c r="S387" s="424">
        <f t="shared" si="39"/>
        <v>0</v>
      </c>
      <c r="T387" s="424">
        <f t="shared" si="40"/>
        <v>0</v>
      </c>
      <c r="U387" s="424">
        <f t="shared" si="41"/>
        <v>0</v>
      </c>
    </row>
    <row r="388" spans="2:21" ht="15" customHeight="1" x14ac:dyDescent="0.3">
      <c r="B388" s="70" t="str">
        <f t="shared" si="43"/>
        <v>!!!</v>
      </c>
      <c r="C388" s="228"/>
      <c r="D388" s="221"/>
      <c r="E388" s="229"/>
      <c r="F388" s="82"/>
      <c r="G388" s="325"/>
      <c r="H388" s="38"/>
      <c r="I388" s="38"/>
      <c r="J388" s="435"/>
      <c r="L388" s="445" t="str">
        <f>VLOOKUP(C387,{"29 - Psychiatrie (Erwachsene)","Einrichtungen";"30 - Kinder- und Jugendpsychiatrie","Einrichtungen";"31 - Psychosomatik","Einrichtungen";0,"Leer"},2,0)</f>
        <v>Leer</v>
      </c>
      <c r="M388" s="445" t="str">
        <f>IF(AND('Angaben KH-Standort'!$D$12&gt;0,C388&lt;&gt;""),"JBJ","Leer")</f>
        <v>Leer</v>
      </c>
      <c r="N388" s="445" t="str">
        <f t="shared" si="42"/>
        <v>Leer</v>
      </c>
      <c r="O388" s="445" t="str">
        <f>VLOOKUP($C388,{"29 - Psychiatrie (Erwachsene)","Psychiatrie";"30 - Kinder- und Jugendpsychiatrie","KJPsychiatrie";"31 - Psychosomatik","Psychosomatik";0,"Leer"},2,0)</f>
        <v>Leer</v>
      </c>
      <c r="P388" s="445">
        <f t="shared" si="37"/>
        <v>0</v>
      </c>
      <c r="Q388" s="445">
        <f>VLOOKUP(C388,{"29 - Psychiatrie (Erwachsene)",1;"30 - Kinder- und Jugendpsychiatrie",1;"31 - Psychosomatik",1;"00 - Bitte eine Fachabteilung auswählen",0;0,0},2,0)</f>
        <v>0</v>
      </c>
      <c r="R388" s="445">
        <f t="shared" si="38"/>
        <v>0</v>
      </c>
      <c r="S388" s="424">
        <f t="shared" si="39"/>
        <v>0</v>
      </c>
      <c r="T388" s="424">
        <f t="shared" si="40"/>
        <v>0</v>
      </c>
      <c r="U388" s="424">
        <f t="shared" si="41"/>
        <v>0</v>
      </c>
    </row>
    <row r="389" spans="2:21" ht="15" customHeight="1" x14ac:dyDescent="0.3">
      <c r="B389" s="70" t="str">
        <f t="shared" si="43"/>
        <v>!!!</v>
      </c>
      <c r="C389" s="228"/>
      <c r="D389" s="221"/>
      <c r="E389" s="229"/>
      <c r="F389" s="82"/>
      <c r="G389" s="325"/>
      <c r="H389" s="38"/>
      <c r="I389" s="38"/>
      <c r="J389" s="435"/>
      <c r="L389" s="445" t="str">
        <f>VLOOKUP(C388,{"29 - Psychiatrie (Erwachsene)","Einrichtungen";"30 - Kinder- und Jugendpsychiatrie","Einrichtungen";"31 - Psychosomatik","Einrichtungen";0,"Leer"},2,0)</f>
        <v>Leer</v>
      </c>
      <c r="M389" s="445" t="str">
        <f>IF(AND('Angaben KH-Standort'!$D$12&gt;0,C389&lt;&gt;""),"JBJ","Leer")</f>
        <v>Leer</v>
      </c>
      <c r="N389" s="445" t="str">
        <f t="shared" si="42"/>
        <v>Leer</v>
      </c>
      <c r="O389" s="445" t="str">
        <f>VLOOKUP($C389,{"29 - Psychiatrie (Erwachsene)","Psychiatrie";"30 - Kinder- und Jugendpsychiatrie","KJPsychiatrie";"31 - Psychosomatik","Psychosomatik";0,"Leer"},2,0)</f>
        <v>Leer</v>
      </c>
      <c r="P389" s="445">
        <f t="shared" si="37"/>
        <v>0</v>
      </c>
      <c r="Q389" s="445">
        <f>VLOOKUP(C389,{"29 - Psychiatrie (Erwachsene)",1;"30 - Kinder- und Jugendpsychiatrie",1;"31 - Psychosomatik",1;"00 - Bitte eine Fachabteilung auswählen",0;0,0},2,0)</f>
        <v>0</v>
      </c>
      <c r="R389" s="445">
        <f t="shared" si="38"/>
        <v>0</v>
      </c>
      <c r="S389" s="424">
        <f t="shared" si="39"/>
        <v>0</v>
      </c>
      <c r="T389" s="424">
        <f t="shared" si="40"/>
        <v>0</v>
      </c>
      <c r="U389" s="424">
        <f t="shared" si="41"/>
        <v>0</v>
      </c>
    </row>
    <row r="390" spans="2:21" ht="15" customHeight="1" x14ac:dyDescent="0.3">
      <c r="B390" s="70" t="str">
        <f t="shared" si="43"/>
        <v>!!!</v>
      </c>
      <c r="C390" s="228"/>
      <c r="D390" s="221"/>
      <c r="E390" s="229"/>
      <c r="F390" s="82"/>
      <c r="G390" s="325"/>
      <c r="H390" s="38"/>
      <c r="I390" s="38"/>
      <c r="J390" s="435"/>
      <c r="L390" s="445" t="str">
        <f>VLOOKUP(C389,{"29 - Psychiatrie (Erwachsene)","Einrichtungen";"30 - Kinder- und Jugendpsychiatrie","Einrichtungen";"31 - Psychosomatik","Einrichtungen";0,"Leer"},2,0)</f>
        <v>Leer</v>
      </c>
      <c r="M390" s="445" t="str">
        <f>IF(AND('Angaben KH-Standort'!$D$12&gt;0,C390&lt;&gt;""),"JBJ","Leer")</f>
        <v>Leer</v>
      </c>
      <c r="N390" s="445" t="str">
        <f t="shared" si="42"/>
        <v>Leer</v>
      </c>
      <c r="O390" s="445" t="str">
        <f>VLOOKUP($C390,{"29 - Psychiatrie (Erwachsene)","Psychiatrie";"30 - Kinder- und Jugendpsychiatrie","KJPsychiatrie";"31 - Psychosomatik","Psychosomatik";0,"Leer"},2,0)</f>
        <v>Leer</v>
      </c>
      <c r="P390" s="445">
        <f t="shared" si="37"/>
        <v>0</v>
      </c>
      <c r="Q390" s="445">
        <f>VLOOKUP(C390,{"29 - Psychiatrie (Erwachsene)",1;"30 - Kinder- und Jugendpsychiatrie",1;"31 - Psychosomatik",1;"00 - Bitte eine Fachabteilung auswählen",0;0,0},2,0)</f>
        <v>0</v>
      </c>
      <c r="R390" s="445">
        <f t="shared" si="38"/>
        <v>0</v>
      </c>
      <c r="S390" s="424">
        <f t="shared" si="39"/>
        <v>0</v>
      </c>
      <c r="T390" s="424">
        <f t="shared" si="40"/>
        <v>0</v>
      </c>
      <c r="U390" s="424">
        <f t="shared" si="41"/>
        <v>0</v>
      </c>
    </row>
    <row r="391" spans="2:21" ht="15" customHeight="1" x14ac:dyDescent="0.3">
      <c r="B391" s="70" t="str">
        <f t="shared" si="43"/>
        <v>!!!</v>
      </c>
      <c r="C391" s="228"/>
      <c r="D391" s="221"/>
      <c r="E391" s="229"/>
      <c r="F391" s="82"/>
      <c r="G391" s="325"/>
      <c r="H391" s="38"/>
      <c r="I391" s="38"/>
      <c r="J391" s="435"/>
      <c r="L391" s="445" t="str">
        <f>VLOOKUP(C390,{"29 - Psychiatrie (Erwachsene)","Einrichtungen";"30 - Kinder- und Jugendpsychiatrie","Einrichtungen";"31 - Psychosomatik","Einrichtungen";0,"Leer"},2,0)</f>
        <v>Leer</v>
      </c>
      <c r="M391" s="445" t="str">
        <f>IF(AND('Angaben KH-Standort'!$D$12&gt;0,C391&lt;&gt;""),"JBJ","Leer")</f>
        <v>Leer</v>
      </c>
      <c r="N391" s="445" t="str">
        <f t="shared" si="42"/>
        <v>Leer</v>
      </c>
      <c r="O391" s="445" t="str">
        <f>VLOOKUP($C391,{"29 - Psychiatrie (Erwachsene)","Psychiatrie";"30 - Kinder- und Jugendpsychiatrie","KJPsychiatrie";"31 - Psychosomatik","Psychosomatik";0,"Leer"},2,0)</f>
        <v>Leer</v>
      </c>
      <c r="P391" s="445">
        <f t="shared" si="37"/>
        <v>0</v>
      </c>
      <c r="Q391" s="445">
        <f>VLOOKUP(C391,{"29 - Psychiatrie (Erwachsene)",1;"30 - Kinder- und Jugendpsychiatrie",1;"31 - Psychosomatik",1;"00 - Bitte eine Fachabteilung auswählen",0;0,0},2,0)</f>
        <v>0</v>
      </c>
      <c r="R391" s="445">
        <f t="shared" si="38"/>
        <v>0</v>
      </c>
      <c r="S391" s="424">
        <f t="shared" si="39"/>
        <v>0</v>
      </c>
      <c r="T391" s="424">
        <f t="shared" si="40"/>
        <v>0</v>
      </c>
      <c r="U391" s="424">
        <f t="shared" si="41"/>
        <v>0</v>
      </c>
    </row>
    <row r="392" spans="2:21" ht="15" customHeight="1" x14ac:dyDescent="0.3">
      <c r="B392" s="70" t="str">
        <f t="shared" si="43"/>
        <v>!!!</v>
      </c>
      <c r="C392" s="228"/>
      <c r="D392" s="221"/>
      <c r="E392" s="229"/>
      <c r="F392" s="82"/>
      <c r="G392" s="325"/>
      <c r="H392" s="38"/>
      <c r="I392" s="38"/>
      <c r="J392" s="435"/>
      <c r="L392" s="445" t="str">
        <f>VLOOKUP(C391,{"29 - Psychiatrie (Erwachsene)","Einrichtungen";"30 - Kinder- und Jugendpsychiatrie","Einrichtungen";"31 - Psychosomatik","Einrichtungen";0,"Leer"},2,0)</f>
        <v>Leer</v>
      </c>
      <c r="M392" s="445" t="str">
        <f>IF(AND('Angaben KH-Standort'!$D$12&gt;0,C392&lt;&gt;""),"JBJ","Leer")</f>
        <v>Leer</v>
      </c>
      <c r="N392" s="445" t="str">
        <f t="shared" si="42"/>
        <v>Leer</v>
      </c>
      <c r="O392" s="445" t="str">
        <f>VLOOKUP($C392,{"29 - Psychiatrie (Erwachsene)","Psychiatrie";"30 - Kinder- und Jugendpsychiatrie","KJPsychiatrie";"31 - Psychosomatik","Psychosomatik";0,"Leer"},2,0)</f>
        <v>Leer</v>
      </c>
      <c r="P392" s="445">
        <f t="shared" si="37"/>
        <v>0</v>
      </c>
      <c r="Q392" s="445">
        <f>VLOOKUP(C392,{"29 - Psychiatrie (Erwachsene)",1;"30 - Kinder- und Jugendpsychiatrie",1;"31 - Psychosomatik",1;"00 - Bitte eine Fachabteilung auswählen",0;0,0},2,0)</f>
        <v>0</v>
      </c>
      <c r="R392" s="445">
        <f t="shared" si="38"/>
        <v>0</v>
      </c>
      <c r="S392" s="424">
        <f t="shared" si="39"/>
        <v>0</v>
      </c>
      <c r="T392" s="424">
        <f t="shared" si="40"/>
        <v>0</v>
      </c>
      <c r="U392" s="424">
        <f t="shared" si="41"/>
        <v>0</v>
      </c>
    </row>
    <row r="393" spans="2:21" ht="15" customHeight="1" x14ac:dyDescent="0.3">
      <c r="B393" s="70" t="str">
        <f t="shared" si="43"/>
        <v>!!!</v>
      </c>
      <c r="C393" s="228"/>
      <c r="D393" s="221"/>
      <c r="E393" s="229"/>
      <c r="F393" s="82"/>
      <c r="G393" s="325"/>
      <c r="H393" s="38"/>
      <c r="I393" s="38"/>
      <c r="J393" s="435"/>
      <c r="L393" s="445" t="str">
        <f>VLOOKUP(C392,{"29 - Psychiatrie (Erwachsene)","Einrichtungen";"30 - Kinder- und Jugendpsychiatrie","Einrichtungen";"31 - Psychosomatik","Einrichtungen";0,"Leer"},2,0)</f>
        <v>Leer</v>
      </c>
      <c r="M393" s="445" t="str">
        <f>IF(AND('Angaben KH-Standort'!$D$12&gt;0,C393&lt;&gt;""),"JBJ","Leer")</f>
        <v>Leer</v>
      </c>
      <c r="N393" s="445" t="str">
        <f t="shared" si="42"/>
        <v>Leer</v>
      </c>
      <c r="O393" s="445" t="str">
        <f>VLOOKUP($C393,{"29 - Psychiatrie (Erwachsene)","Psychiatrie";"30 - Kinder- und Jugendpsychiatrie","KJPsychiatrie";"31 - Psychosomatik","Psychosomatik";0,"Leer"},2,0)</f>
        <v>Leer</v>
      </c>
      <c r="P393" s="445">
        <f t="shared" si="37"/>
        <v>0</v>
      </c>
      <c r="Q393" s="445">
        <f>VLOOKUP(C393,{"29 - Psychiatrie (Erwachsene)",1;"30 - Kinder- und Jugendpsychiatrie",1;"31 - Psychosomatik",1;"00 - Bitte eine Fachabteilung auswählen",0;0,0},2,0)</f>
        <v>0</v>
      </c>
      <c r="R393" s="445">
        <f t="shared" si="38"/>
        <v>0</v>
      </c>
      <c r="S393" s="424">
        <f t="shared" si="39"/>
        <v>0</v>
      </c>
      <c r="T393" s="424">
        <f t="shared" si="40"/>
        <v>0</v>
      </c>
      <c r="U393" s="424">
        <f t="shared" si="41"/>
        <v>0</v>
      </c>
    </row>
    <row r="394" spans="2:21" ht="15" customHeight="1" x14ac:dyDescent="0.3">
      <c r="B394" s="70" t="str">
        <f t="shared" si="43"/>
        <v>!!!</v>
      </c>
      <c r="C394" s="228"/>
      <c r="D394" s="221"/>
      <c r="E394" s="229"/>
      <c r="F394" s="82"/>
      <c r="G394" s="325"/>
      <c r="H394" s="38"/>
      <c r="I394" s="38"/>
      <c r="J394" s="435"/>
      <c r="L394" s="445" t="str">
        <f>VLOOKUP(C393,{"29 - Psychiatrie (Erwachsene)","Einrichtungen";"30 - Kinder- und Jugendpsychiatrie","Einrichtungen";"31 - Psychosomatik","Einrichtungen";0,"Leer"},2,0)</f>
        <v>Leer</v>
      </c>
      <c r="M394" s="445" t="str">
        <f>IF(AND('Angaben KH-Standort'!$D$12&gt;0,C394&lt;&gt;""),"JBJ","Leer")</f>
        <v>Leer</v>
      </c>
      <c r="N394" s="445" t="str">
        <f t="shared" si="42"/>
        <v>Leer</v>
      </c>
      <c r="O394" s="445" t="str">
        <f>VLOOKUP($C394,{"29 - Psychiatrie (Erwachsene)","Psychiatrie";"30 - Kinder- und Jugendpsychiatrie","KJPsychiatrie";"31 - Psychosomatik","Psychosomatik";0,"Leer"},2,0)</f>
        <v>Leer</v>
      </c>
      <c r="P394" s="445">
        <f t="shared" si="37"/>
        <v>0</v>
      </c>
      <c r="Q394" s="445">
        <f>VLOOKUP(C394,{"29 - Psychiatrie (Erwachsene)",1;"30 - Kinder- und Jugendpsychiatrie",1;"31 - Psychosomatik",1;"00 - Bitte eine Fachabteilung auswählen",0;0,0},2,0)</f>
        <v>0</v>
      </c>
      <c r="R394" s="445">
        <f t="shared" si="38"/>
        <v>0</v>
      </c>
      <c r="S394" s="424">
        <f t="shared" si="39"/>
        <v>0</v>
      </c>
      <c r="T394" s="424">
        <f t="shared" si="40"/>
        <v>0</v>
      </c>
      <c r="U394" s="424">
        <f t="shared" si="41"/>
        <v>0</v>
      </c>
    </row>
    <row r="395" spans="2:21" ht="15" customHeight="1" x14ac:dyDescent="0.3">
      <c r="B395" s="70" t="str">
        <f t="shared" si="43"/>
        <v>!!!</v>
      </c>
      <c r="C395" s="228"/>
      <c r="D395" s="221"/>
      <c r="E395" s="229"/>
      <c r="F395" s="82"/>
      <c r="G395" s="325"/>
      <c r="H395" s="38"/>
      <c r="I395" s="38"/>
      <c r="J395" s="435"/>
      <c r="L395" s="445" t="str">
        <f>VLOOKUP(C394,{"29 - Psychiatrie (Erwachsene)","Einrichtungen";"30 - Kinder- und Jugendpsychiatrie","Einrichtungen";"31 - Psychosomatik","Einrichtungen";0,"Leer"},2,0)</f>
        <v>Leer</v>
      </c>
      <c r="M395" s="445" t="str">
        <f>IF(AND('Angaben KH-Standort'!$D$12&gt;0,C395&lt;&gt;""),"JBJ","Leer")</f>
        <v>Leer</v>
      </c>
      <c r="N395" s="445" t="str">
        <f t="shared" si="42"/>
        <v>Leer</v>
      </c>
      <c r="O395" s="445" t="str">
        <f>VLOOKUP($C395,{"29 - Psychiatrie (Erwachsene)","Psychiatrie";"30 - Kinder- und Jugendpsychiatrie","KJPsychiatrie";"31 - Psychosomatik","Psychosomatik";0,"Leer"},2,0)</f>
        <v>Leer</v>
      </c>
      <c r="P395" s="445">
        <f t="shared" si="37"/>
        <v>0</v>
      </c>
      <c r="Q395" s="445">
        <f>VLOOKUP(C395,{"29 - Psychiatrie (Erwachsene)",1;"30 - Kinder- und Jugendpsychiatrie",1;"31 - Psychosomatik",1;"00 - Bitte eine Fachabteilung auswählen",0;0,0},2,0)</f>
        <v>0</v>
      </c>
      <c r="R395" s="445">
        <f t="shared" si="38"/>
        <v>0</v>
      </c>
      <c r="S395" s="424">
        <f t="shared" si="39"/>
        <v>0</v>
      </c>
      <c r="T395" s="424">
        <f t="shared" si="40"/>
        <v>0</v>
      </c>
      <c r="U395" s="424">
        <f t="shared" si="41"/>
        <v>0</v>
      </c>
    </row>
    <row r="396" spans="2:21" ht="15" customHeight="1" x14ac:dyDescent="0.3">
      <c r="B396" s="70" t="str">
        <f t="shared" si="43"/>
        <v>!!!</v>
      </c>
      <c r="C396" s="228"/>
      <c r="D396" s="221"/>
      <c r="E396" s="229"/>
      <c r="F396" s="82"/>
      <c r="G396" s="325"/>
      <c r="H396" s="38"/>
      <c r="I396" s="38"/>
      <c r="J396" s="435"/>
      <c r="L396" s="445" t="str">
        <f>VLOOKUP(C395,{"29 - Psychiatrie (Erwachsene)","Einrichtungen";"30 - Kinder- und Jugendpsychiatrie","Einrichtungen";"31 - Psychosomatik","Einrichtungen";0,"Leer"},2,0)</f>
        <v>Leer</v>
      </c>
      <c r="M396" s="445" t="str">
        <f>IF(AND('Angaben KH-Standort'!$D$12&gt;0,C396&lt;&gt;""),"JBJ","Leer")</f>
        <v>Leer</v>
      </c>
      <c r="N396" s="445" t="str">
        <f t="shared" si="42"/>
        <v>Leer</v>
      </c>
      <c r="O396" s="445" t="str">
        <f>VLOOKUP($C396,{"29 - Psychiatrie (Erwachsene)","Psychiatrie";"30 - Kinder- und Jugendpsychiatrie","KJPsychiatrie";"31 - Psychosomatik","Psychosomatik";0,"Leer"},2,0)</f>
        <v>Leer</v>
      </c>
      <c r="P396" s="445">
        <f t="shared" si="37"/>
        <v>0</v>
      </c>
      <c r="Q396" s="445">
        <f>VLOOKUP(C396,{"29 - Psychiatrie (Erwachsene)",1;"30 - Kinder- und Jugendpsychiatrie",1;"31 - Psychosomatik",1;"00 - Bitte eine Fachabteilung auswählen",0;0,0},2,0)</f>
        <v>0</v>
      </c>
      <c r="R396" s="445">
        <f t="shared" si="38"/>
        <v>0</v>
      </c>
      <c r="S396" s="424">
        <f t="shared" si="39"/>
        <v>0</v>
      </c>
      <c r="T396" s="424">
        <f t="shared" si="40"/>
        <v>0</v>
      </c>
      <c r="U396" s="424">
        <f t="shared" si="41"/>
        <v>0</v>
      </c>
    </row>
    <row r="397" spans="2:21" ht="15" customHeight="1" x14ac:dyDescent="0.3">
      <c r="B397" s="70" t="str">
        <f t="shared" si="43"/>
        <v>!!!</v>
      </c>
      <c r="C397" s="228"/>
      <c r="D397" s="221"/>
      <c r="E397" s="229"/>
      <c r="F397" s="82"/>
      <c r="G397" s="325"/>
      <c r="H397" s="38"/>
      <c r="I397" s="38"/>
      <c r="J397" s="435"/>
      <c r="L397" s="445" t="str">
        <f>VLOOKUP(C396,{"29 - Psychiatrie (Erwachsene)","Einrichtungen";"30 - Kinder- und Jugendpsychiatrie","Einrichtungen";"31 - Psychosomatik","Einrichtungen";0,"Leer"},2,0)</f>
        <v>Leer</v>
      </c>
      <c r="M397" s="445" t="str">
        <f>IF(AND('Angaben KH-Standort'!$D$12&gt;0,C397&lt;&gt;""),"JBJ","Leer")</f>
        <v>Leer</v>
      </c>
      <c r="N397" s="445" t="str">
        <f t="shared" si="42"/>
        <v>Leer</v>
      </c>
      <c r="O397" s="445" t="str">
        <f>VLOOKUP($C397,{"29 - Psychiatrie (Erwachsene)","Psychiatrie";"30 - Kinder- und Jugendpsychiatrie","KJPsychiatrie";"31 - Psychosomatik","Psychosomatik";0,"Leer"},2,0)</f>
        <v>Leer</v>
      </c>
      <c r="P397" s="445">
        <f t="shared" si="37"/>
        <v>0</v>
      </c>
      <c r="Q397" s="445">
        <f>VLOOKUP(C397,{"29 - Psychiatrie (Erwachsene)",1;"30 - Kinder- und Jugendpsychiatrie",1;"31 - Psychosomatik",1;"00 - Bitte eine Fachabteilung auswählen",0;0,0},2,0)</f>
        <v>0</v>
      </c>
      <c r="R397" s="445">
        <f t="shared" si="38"/>
        <v>0</v>
      </c>
      <c r="S397" s="424">
        <f t="shared" si="39"/>
        <v>0</v>
      </c>
      <c r="T397" s="424">
        <f t="shared" si="40"/>
        <v>0</v>
      </c>
      <c r="U397" s="424">
        <f t="shared" si="41"/>
        <v>0</v>
      </c>
    </row>
    <row r="398" spans="2:21" ht="15" customHeight="1" x14ac:dyDescent="0.3">
      <c r="B398" s="70" t="str">
        <f t="shared" si="43"/>
        <v>!!!</v>
      </c>
      <c r="C398" s="228"/>
      <c r="D398" s="221"/>
      <c r="E398" s="229"/>
      <c r="F398" s="82"/>
      <c r="G398" s="325"/>
      <c r="H398" s="38"/>
      <c r="I398" s="38"/>
      <c r="J398" s="435"/>
      <c r="L398" s="445" t="str">
        <f>VLOOKUP(C397,{"29 - Psychiatrie (Erwachsene)","Einrichtungen";"30 - Kinder- und Jugendpsychiatrie","Einrichtungen";"31 - Psychosomatik","Einrichtungen";0,"Leer"},2,0)</f>
        <v>Leer</v>
      </c>
      <c r="M398" s="445" t="str">
        <f>IF(AND('Angaben KH-Standort'!$D$12&gt;0,C398&lt;&gt;""),"JBJ","Leer")</f>
        <v>Leer</v>
      </c>
      <c r="N398" s="445" t="str">
        <f t="shared" si="42"/>
        <v>Leer</v>
      </c>
      <c r="O398" s="445" t="str">
        <f>VLOOKUP($C398,{"29 - Psychiatrie (Erwachsene)","Psychiatrie";"30 - Kinder- und Jugendpsychiatrie","KJPsychiatrie";"31 - Psychosomatik","Psychosomatik";0,"Leer"},2,0)</f>
        <v>Leer</v>
      </c>
      <c r="P398" s="445">
        <f t="shared" si="37"/>
        <v>0</v>
      </c>
      <c r="Q398" s="445">
        <f>VLOOKUP(C398,{"29 - Psychiatrie (Erwachsene)",1;"30 - Kinder- und Jugendpsychiatrie",1;"31 - Psychosomatik",1;"00 - Bitte eine Fachabteilung auswählen",0;0,0},2,0)</f>
        <v>0</v>
      </c>
      <c r="R398" s="445">
        <f t="shared" si="38"/>
        <v>0</v>
      </c>
      <c r="S398" s="424">
        <f t="shared" si="39"/>
        <v>0</v>
      </c>
      <c r="T398" s="424">
        <f t="shared" si="40"/>
        <v>0</v>
      </c>
      <c r="U398" s="424">
        <f t="shared" si="41"/>
        <v>0</v>
      </c>
    </row>
    <row r="399" spans="2:21" ht="15" customHeight="1" x14ac:dyDescent="0.3">
      <c r="B399" s="70" t="str">
        <f t="shared" si="43"/>
        <v>!!!</v>
      </c>
      <c r="C399" s="228"/>
      <c r="D399" s="221"/>
      <c r="E399" s="229"/>
      <c r="F399" s="82"/>
      <c r="G399" s="325"/>
      <c r="H399" s="38"/>
      <c r="I399" s="38"/>
      <c r="J399" s="435"/>
      <c r="L399" s="445" t="str">
        <f>VLOOKUP(C398,{"29 - Psychiatrie (Erwachsene)","Einrichtungen";"30 - Kinder- und Jugendpsychiatrie","Einrichtungen";"31 - Psychosomatik","Einrichtungen";0,"Leer"},2,0)</f>
        <v>Leer</v>
      </c>
      <c r="M399" s="445" t="str">
        <f>IF(AND('Angaben KH-Standort'!$D$12&gt;0,C399&lt;&gt;""),"JBJ","Leer")</f>
        <v>Leer</v>
      </c>
      <c r="N399" s="445" t="str">
        <f t="shared" si="42"/>
        <v>Leer</v>
      </c>
      <c r="O399" s="445" t="str">
        <f>VLOOKUP($C399,{"29 - Psychiatrie (Erwachsene)","Psychiatrie";"30 - Kinder- und Jugendpsychiatrie","KJPsychiatrie";"31 - Psychosomatik","Psychosomatik";0,"Leer"},2,0)</f>
        <v>Leer</v>
      </c>
      <c r="P399" s="445">
        <f t="shared" si="37"/>
        <v>0</v>
      </c>
      <c r="Q399" s="445">
        <f>VLOOKUP(C399,{"29 - Psychiatrie (Erwachsene)",1;"30 - Kinder- und Jugendpsychiatrie",1;"31 - Psychosomatik",1;"00 - Bitte eine Fachabteilung auswählen",0;0,0},2,0)</f>
        <v>0</v>
      </c>
      <c r="R399" s="445">
        <f t="shared" si="38"/>
        <v>0</v>
      </c>
      <c r="S399" s="424">
        <f t="shared" si="39"/>
        <v>0</v>
      </c>
      <c r="T399" s="424">
        <f t="shared" si="40"/>
        <v>0</v>
      </c>
      <c r="U399" s="424">
        <f t="shared" si="41"/>
        <v>0</v>
      </c>
    </row>
    <row r="400" spans="2:21" ht="15" customHeight="1" x14ac:dyDescent="0.3">
      <c r="B400" s="70" t="str">
        <f t="shared" si="43"/>
        <v>!!!</v>
      </c>
      <c r="C400" s="228"/>
      <c r="D400" s="221"/>
      <c r="E400" s="229"/>
      <c r="F400" s="82"/>
      <c r="G400" s="325"/>
      <c r="H400" s="38"/>
      <c r="I400" s="38"/>
      <c r="J400" s="435"/>
      <c r="L400" s="445" t="str">
        <f>VLOOKUP(C399,{"29 - Psychiatrie (Erwachsene)","Einrichtungen";"30 - Kinder- und Jugendpsychiatrie","Einrichtungen";"31 - Psychosomatik","Einrichtungen";0,"Leer"},2,0)</f>
        <v>Leer</v>
      </c>
      <c r="M400" s="445" t="str">
        <f>IF(AND('Angaben KH-Standort'!$D$12&gt;0,C400&lt;&gt;""),"JBJ","Leer")</f>
        <v>Leer</v>
      </c>
      <c r="N400" s="445" t="str">
        <f t="shared" si="42"/>
        <v>Leer</v>
      </c>
      <c r="O400" s="445" t="str">
        <f>VLOOKUP($C400,{"29 - Psychiatrie (Erwachsene)","Psychiatrie";"30 - Kinder- und Jugendpsychiatrie","KJPsychiatrie";"31 - Psychosomatik","Psychosomatik";0,"Leer"},2,0)</f>
        <v>Leer</v>
      </c>
      <c r="P400" s="445">
        <f t="shared" si="37"/>
        <v>0</v>
      </c>
      <c r="Q400" s="445">
        <f>VLOOKUP(C400,{"29 - Psychiatrie (Erwachsene)",1;"30 - Kinder- und Jugendpsychiatrie",1;"31 - Psychosomatik",1;"00 - Bitte eine Fachabteilung auswählen",0;0,0},2,0)</f>
        <v>0</v>
      </c>
      <c r="R400" s="445">
        <f t="shared" si="38"/>
        <v>0</v>
      </c>
      <c r="S400" s="424">
        <f t="shared" si="39"/>
        <v>0</v>
      </c>
      <c r="T400" s="424">
        <f t="shared" si="40"/>
        <v>0</v>
      </c>
      <c r="U400" s="424">
        <f t="shared" si="41"/>
        <v>0</v>
      </c>
    </row>
    <row r="401" spans="2:21" ht="15" customHeight="1" x14ac:dyDescent="0.3">
      <c r="B401" s="70" t="str">
        <f t="shared" si="43"/>
        <v>!!!</v>
      </c>
      <c r="C401" s="228"/>
      <c r="D401" s="221"/>
      <c r="E401" s="229"/>
      <c r="F401" s="82"/>
      <c r="G401" s="325"/>
      <c r="H401" s="38"/>
      <c r="I401" s="38"/>
      <c r="J401" s="435"/>
      <c r="L401" s="445" t="str">
        <f>VLOOKUP(C400,{"29 - Psychiatrie (Erwachsene)","Einrichtungen";"30 - Kinder- und Jugendpsychiatrie","Einrichtungen";"31 - Psychosomatik","Einrichtungen";0,"Leer"},2,0)</f>
        <v>Leer</v>
      </c>
      <c r="M401" s="445" t="str">
        <f>IF(AND('Angaben KH-Standort'!$D$12&gt;0,C401&lt;&gt;""),"JBJ","Leer")</f>
        <v>Leer</v>
      </c>
      <c r="N401" s="445" t="str">
        <f t="shared" si="42"/>
        <v>Leer</v>
      </c>
      <c r="O401" s="445" t="str">
        <f>VLOOKUP($C401,{"29 - Psychiatrie (Erwachsene)","Psychiatrie";"30 - Kinder- und Jugendpsychiatrie","KJPsychiatrie";"31 - Psychosomatik","Psychosomatik";0,"Leer"},2,0)</f>
        <v>Leer</v>
      </c>
      <c r="P401" s="445">
        <f t="shared" si="37"/>
        <v>0</v>
      </c>
      <c r="Q401" s="445">
        <f>VLOOKUP(C401,{"29 - Psychiatrie (Erwachsene)",1;"30 - Kinder- und Jugendpsychiatrie",1;"31 - Psychosomatik",1;"00 - Bitte eine Fachabteilung auswählen",0;0,0},2,0)</f>
        <v>0</v>
      </c>
      <c r="R401" s="445">
        <f t="shared" si="38"/>
        <v>0</v>
      </c>
      <c r="S401" s="424">
        <f t="shared" si="39"/>
        <v>0</v>
      </c>
      <c r="T401" s="424">
        <f t="shared" si="40"/>
        <v>0</v>
      </c>
      <c r="U401" s="424">
        <f t="shared" si="41"/>
        <v>0</v>
      </c>
    </row>
    <row r="402" spans="2:21" ht="15" customHeight="1" x14ac:dyDescent="0.3">
      <c r="B402" s="70" t="str">
        <f t="shared" si="43"/>
        <v>!!!</v>
      </c>
      <c r="C402" s="228"/>
      <c r="D402" s="221"/>
      <c r="E402" s="229"/>
      <c r="F402" s="82"/>
      <c r="G402" s="325"/>
      <c r="H402" s="38"/>
      <c r="I402" s="38"/>
      <c r="J402" s="435"/>
      <c r="L402" s="445" t="str">
        <f>VLOOKUP(C401,{"29 - Psychiatrie (Erwachsene)","Einrichtungen";"30 - Kinder- und Jugendpsychiatrie","Einrichtungen";"31 - Psychosomatik","Einrichtungen";0,"Leer"},2,0)</f>
        <v>Leer</v>
      </c>
      <c r="M402" s="445" t="str">
        <f>IF(AND('Angaben KH-Standort'!$D$12&gt;0,C402&lt;&gt;""),"JBJ","Leer")</f>
        <v>Leer</v>
      </c>
      <c r="N402" s="445" t="str">
        <f t="shared" si="42"/>
        <v>Leer</v>
      </c>
      <c r="O402" s="445" t="str">
        <f>VLOOKUP($C402,{"29 - Psychiatrie (Erwachsene)","Psychiatrie";"30 - Kinder- und Jugendpsychiatrie","KJPsychiatrie";"31 - Psychosomatik","Psychosomatik";0,"Leer"},2,0)</f>
        <v>Leer</v>
      </c>
      <c r="P402" s="445">
        <f t="shared" si="37"/>
        <v>0</v>
      </c>
      <c r="Q402" s="445">
        <f>VLOOKUP(C402,{"29 - Psychiatrie (Erwachsene)",1;"30 - Kinder- und Jugendpsychiatrie",1;"31 - Psychosomatik",1;"00 - Bitte eine Fachabteilung auswählen",0;0,0},2,0)</f>
        <v>0</v>
      </c>
      <c r="R402" s="445">
        <f t="shared" si="38"/>
        <v>0</v>
      </c>
      <c r="S402" s="424">
        <f t="shared" si="39"/>
        <v>0</v>
      </c>
      <c r="T402" s="424">
        <f t="shared" si="40"/>
        <v>0</v>
      </c>
      <c r="U402" s="424">
        <f t="shared" si="41"/>
        <v>0</v>
      </c>
    </row>
    <row r="403" spans="2:21" ht="15" customHeight="1" x14ac:dyDescent="0.3">
      <c r="B403" s="70" t="str">
        <f t="shared" si="43"/>
        <v>!!!</v>
      </c>
      <c r="C403" s="228"/>
      <c r="D403" s="221"/>
      <c r="E403" s="229"/>
      <c r="F403" s="82"/>
      <c r="G403" s="325"/>
      <c r="H403" s="38"/>
      <c r="I403" s="38"/>
      <c r="J403" s="435"/>
      <c r="L403" s="445" t="str">
        <f>VLOOKUP(C402,{"29 - Psychiatrie (Erwachsene)","Einrichtungen";"30 - Kinder- und Jugendpsychiatrie","Einrichtungen";"31 - Psychosomatik","Einrichtungen";0,"Leer"},2,0)</f>
        <v>Leer</v>
      </c>
      <c r="M403" s="445" t="str">
        <f>IF(AND('Angaben KH-Standort'!$D$12&gt;0,C403&lt;&gt;""),"JBJ","Leer")</f>
        <v>Leer</v>
      </c>
      <c r="N403" s="445" t="str">
        <f t="shared" si="42"/>
        <v>Leer</v>
      </c>
      <c r="O403" s="445" t="str">
        <f>VLOOKUP($C403,{"29 - Psychiatrie (Erwachsene)","Psychiatrie";"30 - Kinder- und Jugendpsychiatrie","KJPsychiatrie";"31 - Psychosomatik","Psychosomatik";0,"Leer"},2,0)</f>
        <v>Leer</v>
      </c>
      <c r="P403" s="445">
        <f t="shared" si="37"/>
        <v>0</v>
      </c>
      <c r="Q403" s="445">
        <f>VLOOKUP(C403,{"29 - Psychiatrie (Erwachsene)",1;"30 - Kinder- und Jugendpsychiatrie",1;"31 - Psychosomatik",1;"00 - Bitte eine Fachabteilung auswählen",0;0,0},2,0)</f>
        <v>0</v>
      </c>
      <c r="R403" s="445">
        <f t="shared" si="38"/>
        <v>0</v>
      </c>
      <c r="S403" s="424">
        <f t="shared" si="39"/>
        <v>0</v>
      </c>
      <c r="T403" s="424">
        <f t="shared" si="40"/>
        <v>0</v>
      </c>
      <c r="U403" s="424">
        <f t="shared" si="41"/>
        <v>0</v>
      </c>
    </row>
    <row r="404" spans="2:21" ht="15" customHeight="1" x14ac:dyDescent="0.3">
      <c r="B404" s="70" t="str">
        <f t="shared" si="43"/>
        <v>!!!</v>
      </c>
      <c r="C404" s="228"/>
      <c r="D404" s="221"/>
      <c r="E404" s="229"/>
      <c r="F404" s="82"/>
      <c r="G404" s="325"/>
      <c r="H404" s="38"/>
      <c r="I404" s="38"/>
      <c r="J404" s="435"/>
      <c r="L404" s="445" t="str">
        <f>VLOOKUP(C403,{"29 - Psychiatrie (Erwachsene)","Einrichtungen";"30 - Kinder- und Jugendpsychiatrie","Einrichtungen";"31 - Psychosomatik","Einrichtungen";0,"Leer"},2,0)</f>
        <v>Leer</v>
      </c>
      <c r="M404" s="445" t="str">
        <f>IF(AND('Angaben KH-Standort'!$D$12&gt;0,C404&lt;&gt;""),"JBJ","Leer")</f>
        <v>Leer</v>
      </c>
      <c r="N404" s="445" t="str">
        <f t="shared" si="42"/>
        <v>Leer</v>
      </c>
      <c r="O404" s="445" t="str">
        <f>VLOOKUP($C404,{"29 - Psychiatrie (Erwachsene)","Psychiatrie";"30 - Kinder- und Jugendpsychiatrie","KJPsychiatrie";"31 - Psychosomatik","Psychosomatik";0,"Leer"},2,0)</f>
        <v>Leer</v>
      </c>
      <c r="P404" s="445">
        <f t="shared" si="37"/>
        <v>0</v>
      </c>
      <c r="Q404" s="445">
        <f>VLOOKUP(C404,{"29 - Psychiatrie (Erwachsene)",1;"30 - Kinder- und Jugendpsychiatrie",1;"31 - Psychosomatik",1;"00 - Bitte eine Fachabteilung auswählen",0;0,0},2,0)</f>
        <v>0</v>
      </c>
      <c r="R404" s="445">
        <f t="shared" si="38"/>
        <v>0</v>
      </c>
      <c r="S404" s="424">
        <f t="shared" si="39"/>
        <v>0</v>
      </c>
      <c r="T404" s="424">
        <f t="shared" si="40"/>
        <v>0</v>
      </c>
      <c r="U404" s="424">
        <f t="shared" si="41"/>
        <v>0</v>
      </c>
    </row>
    <row r="405" spans="2:21" ht="15" customHeight="1" x14ac:dyDescent="0.3">
      <c r="B405" s="70" t="str">
        <f t="shared" si="43"/>
        <v>!!!</v>
      </c>
      <c r="C405" s="228"/>
      <c r="D405" s="221"/>
      <c r="E405" s="229"/>
      <c r="F405" s="82"/>
      <c r="G405" s="325"/>
      <c r="H405" s="38"/>
      <c r="I405" s="38"/>
      <c r="J405" s="435"/>
      <c r="L405" s="445" t="str">
        <f>VLOOKUP(C404,{"29 - Psychiatrie (Erwachsene)","Einrichtungen";"30 - Kinder- und Jugendpsychiatrie","Einrichtungen";"31 - Psychosomatik","Einrichtungen";0,"Leer"},2,0)</f>
        <v>Leer</v>
      </c>
      <c r="M405" s="445" t="str">
        <f>IF(AND('Angaben KH-Standort'!$D$12&gt;0,C405&lt;&gt;""),"JBJ","Leer")</f>
        <v>Leer</v>
      </c>
      <c r="N405" s="445" t="str">
        <f t="shared" si="42"/>
        <v>Leer</v>
      </c>
      <c r="O405" s="445" t="str">
        <f>VLOOKUP($C405,{"29 - Psychiatrie (Erwachsene)","Psychiatrie";"30 - Kinder- und Jugendpsychiatrie","KJPsychiatrie";"31 - Psychosomatik","Psychosomatik";0,"Leer"},2,0)</f>
        <v>Leer</v>
      </c>
      <c r="P405" s="445">
        <f t="shared" si="37"/>
        <v>0</v>
      </c>
      <c r="Q405" s="445">
        <f>VLOOKUP(C405,{"29 - Psychiatrie (Erwachsene)",1;"30 - Kinder- und Jugendpsychiatrie",1;"31 - Psychosomatik",1;"00 - Bitte eine Fachabteilung auswählen",0;0,0},2,0)</f>
        <v>0</v>
      </c>
      <c r="R405" s="445">
        <f t="shared" si="38"/>
        <v>0</v>
      </c>
      <c r="S405" s="424">
        <f t="shared" si="39"/>
        <v>0</v>
      </c>
      <c r="T405" s="424">
        <f t="shared" si="40"/>
        <v>0</v>
      </c>
      <c r="U405" s="424">
        <f t="shared" si="41"/>
        <v>0</v>
      </c>
    </row>
    <row r="406" spans="2:21" ht="15" customHeight="1" x14ac:dyDescent="0.3">
      <c r="B406" s="70" t="str">
        <f t="shared" si="43"/>
        <v>!!!</v>
      </c>
      <c r="C406" s="228"/>
      <c r="D406" s="221"/>
      <c r="E406" s="229"/>
      <c r="F406" s="82"/>
      <c r="G406" s="325"/>
      <c r="H406" s="38"/>
      <c r="I406" s="38"/>
      <c r="J406" s="435"/>
      <c r="L406" s="445" t="str">
        <f>VLOOKUP(C405,{"29 - Psychiatrie (Erwachsene)","Einrichtungen";"30 - Kinder- und Jugendpsychiatrie","Einrichtungen";"31 - Psychosomatik","Einrichtungen";0,"Leer"},2,0)</f>
        <v>Leer</v>
      </c>
      <c r="M406" s="445" t="str">
        <f>IF(AND('Angaben KH-Standort'!$D$12&gt;0,C406&lt;&gt;""),"JBJ","Leer")</f>
        <v>Leer</v>
      </c>
      <c r="N406" s="445" t="str">
        <f t="shared" si="42"/>
        <v>Leer</v>
      </c>
      <c r="O406" s="445" t="str">
        <f>VLOOKUP($C406,{"29 - Psychiatrie (Erwachsene)","Psychiatrie";"30 - Kinder- und Jugendpsychiatrie","KJPsychiatrie";"31 - Psychosomatik","Psychosomatik";0,"Leer"},2,0)</f>
        <v>Leer</v>
      </c>
      <c r="P406" s="445">
        <f t="shared" si="37"/>
        <v>0</v>
      </c>
      <c r="Q406" s="445">
        <f>VLOOKUP(C406,{"29 - Psychiatrie (Erwachsene)",1;"30 - Kinder- und Jugendpsychiatrie",1;"31 - Psychosomatik",1;"00 - Bitte eine Fachabteilung auswählen",0;0,0},2,0)</f>
        <v>0</v>
      </c>
      <c r="R406" s="445">
        <f t="shared" si="38"/>
        <v>0</v>
      </c>
      <c r="S406" s="424">
        <f t="shared" si="39"/>
        <v>0</v>
      </c>
      <c r="T406" s="424">
        <f t="shared" si="40"/>
        <v>0</v>
      </c>
      <c r="U406" s="424">
        <f t="shared" si="41"/>
        <v>0</v>
      </c>
    </row>
    <row r="407" spans="2:21" ht="15" customHeight="1" x14ac:dyDescent="0.3">
      <c r="B407" s="70" t="str">
        <f t="shared" si="43"/>
        <v>!!!</v>
      </c>
      <c r="C407" s="228"/>
      <c r="D407" s="221"/>
      <c r="E407" s="229"/>
      <c r="F407" s="82"/>
      <c r="G407" s="325"/>
      <c r="H407" s="38"/>
      <c r="I407" s="38"/>
      <c r="J407" s="435"/>
      <c r="L407" s="445" t="str">
        <f>VLOOKUP(C406,{"29 - Psychiatrie (Erwachsene)","Einrichtungen";"30 - Kinder- und Jugendpsychiatrie","Einrichtungen";"31 - Psychosomatik","Einrichtungen";0,"Leer"},2,0)</f>
        <v>Leer</v>
      </c>
      <c r="M407" s="445" t="str">
        <f>IF(AND('Angaben KH-Standort'!$D$12&gt;0,C407&lt;&gt;""),"JBJ","Leer")</f>
        <v>Leer</v>
      </c>
      <c r="N407" s="445" t="str">
        <f t="shared" si="42"/>
        <v>Leer</v>
      </c>
      <c r="O407" s="445" t="str">
        <f>VLOOKUP($C407,{"29 - Psychiatrie (Erwachsene)","Psychiatrie";"30 - Kinder- und Jugendpsychiatrie","KJPsychiatrie";"31 - Psychosomatik","Psychosomatik";0,"Leer"},2,0)</f>
        <v>Leer</v>
      </c>
      <c r="P407" s="445">
        <f t="shared" ref="P407:P470" si="44">IF(LEN(B407)&gt;0,0,1)</f>
        <v>0</v>
      </c>
      <c r="Q407" s="445">
        <f>VLOOKUP(C407,{"29 - Psychiatrie (Erwachsene)",1;"30 - Kinder- und Jugendpsychiatrie",1;"31 - Psychosomatik",1;"00 - Bitte eine Fachabteilung auswählen",0;0,0},2,0)</f>
        <v>0</v>
      </c>
      <c r="R407" s="445">
        <f t="shared" ref="R407:R470" si="45">IF(LEN(D407)&gt;0,1,0)</f>
        <v>0</v>
      </c>
      <c r="S407" s="424">
        <f t="shared" ref="S407:S470" si="46">IF(LEN(E407)&gt;0,1,0)</f>
        <v>0</v>
      </c>
      <c r="T407" s="424">
        <f t="shared" ref="T407:T470" si="47">IF(LEN(F407)&gt;0,1,0)</f>
        <v>0</v>
      </c>
      <c r="U407" s="424">
        <f t="shared" ref="U407:U470" si="48">IF(LEN(G407)&gt;0,1,0)</f>
        <v>0</v>
      </c>
    </row>
    <row r="408" spans="2:21" ht="15" customHeight="1" x14ac:dyDescent="0.3">
      <c r="B408" s="70" t="str">
        <f t="shared" si="43"/>
        <v>!!!</v>
      </c>
      <c r="C408" s="228"/>
      <c r="D408" s="221"/>
      <c r="E408" s="229"/>
      <c r="F408" s="82"/>
      <c r="G408" s="325"/>
      <c r="H408" s="38"/>
      <c r="I408" s="38"/>
      <c r="J408" s="435"/>
      <c r="L408" s="445" t="str">
        <f>VLOOKUP(C407,{"29 - Psychiatrie (Erwachsene)","Einrichtungen";"30 - Kinder- und Jugendpsychiatrie","Einrichtungen";"31 - Psychosomatik","Einrichtungen";0,"Leer"},2,0)</f>
        <v>Leer</v>
      </c>
      <c r="M408" s="445" t="str">
        <f>IF(AND('Angaben KH-Standort'!$D$12&gt;0,C408&lt;&gt;""),"JBJ","Leer")</f>
        <v>Leer</v>
      </c>
      <c r="N408" s="445" t="str">
        <f t="shared" ref="N408:N471" si="49">IF(D408=2023,O408&amp;23,O408)</f>
        <v>Leer</v>
      </c>
      <c r="O408" s="445" t="str">
        <f>VLOOKUP($C408,{"29 - Psychiatrie (Erwachsene)","Psychiatrie";"30 - Kinder- und Jugendpsychiatrie","KJPsychiatrie";"31 - Psychosomatik","Psychosomatik";0,"Leer"},2,0)</f>
        <v>Leer</v>
      </c>
      <c r="P408" s="445">
        <f t="shared" si="44"/>
        <v>0</v>
      </c>
      <c r="Q408" s="445">
        <f>VLOOKUP(C408,{"29 - Psychiatrie (Erwachsene)",1;"30 - Kinder- und Jugendpsychiatrie",1;"31 - Psychosomatik",1;"00 - Bitte eine Fachabteilung auswählen",0;0,0},2,0)</f>
        <v>0</v>
      </c>
      <c r="R408" s="445">
        <f t="shared" si="45"/>
        <v>0</v>
      </c>
      <c r="S408" s="424">
        <f t="shared" si="46"/>
        <v>0</v>
      </c>
      <c r="T408" s="424">
        <f t="shared" si="47"/>
        <v>0</v>
      </c>
      <c r="U408" s="424">
        <f t="shared" si="48"/>
        <v>0</v>
      </c>
    </row>
    <row r="409" spans="2:21" ht="15" customHeight="1" x14ac:dyDescent="0.3">
      <c r="B409" s="70" t="str">
        <f t="shared" si="43"/>
        <v>!!!</v>
      </c>
      <c r="C409" s="228"/>
      <c r="D409" s="221"/>
      <c r="E409" s="229"/>
      <c r="F409" s="82"/>
      <c r="G409" s="325"/>
      <c r="H409" s="38"/>
      <c r="I409" s="38"/>
      <c r="J409" s="435"/>
      <c r="L409" s="445" t="str">
        <f>VLOOKUP(C408,{"29 - Psychiatrie (Erwachsene)","Einrichtungen";"30 - Kinder- und Jugendpsychiatrie","Einrichtungen";"31 - Psychosomatik","Einrichtungen";0,"Leer"},2,0)</f>
        <v>Leer</v>
      </c>
      <c r="M409" s="445" t="str">
        <f>IF(AND('Angaben KH-Standort'!$D$12&gt;0,C409&lt;&gt;""),"JBJ","Leer")</f>
        <v>Leer</v>
      </c>
      <c r="N409" s="445" t="str">
        <f t="shared" si="49"/>
        <v>Leer</v>
      </c>
      <c r="O409" s="445" t="str">
        <f>VLOOKUP($C409,{"29 - Psychiatrie (Erwachsene)","Psychiatrie";"30 - Kinder- und Jugendpsychiatrie","KJPsychiatrie";"31 - Psychosomatik","Psychosomatik";0,"Leer"},2,0)</f>
        <v>Leer</v>
      </c>
      <c r="P409" s="445">
        <f t="shared" si="44"/>
        <v>0</v>
      </c>
      <c r="Q409" s="445">
        <f>VLOOKUP(C409,{"29 - Psychiatrie (Erwachsene)",1;"30 - Kinder- und Jugendpsychiatrie",1;"31 - Psychosomatik",1;"00 - Bitte eine Fachabteilung auswählen",0;0,0},2,0)</f>
        <v>0</v>
      </c>
      <c r="R409" s="445">
        <f t="shared" si="45"/>
        <v>0</v>
      </c>
      <c r="S409" s="424">
        <f t="shared" si="46"/>
        <v>0</v>
      </c>
      <c r="T409" s="424">
        <f t="shared" si="47"/>
        <v>0</v>
      </c>
      <c r="U409" s="424">
        <f t="shared" si="48"/>
        <v>0</v>
      </c>
    </row>
    <row r="410" spans="2:21" ht="15" customHeight="1" x14ac:dyDescent="0.3">
      <c r="B410" s="70" t="str">
        <f t="shared" si="43"/>
        <v>!!!</v>
      </c>
      <c r="C410" s="228"/>
      <c r="D410" s="221"/>
      <c r="E410" s="229"/>
      <c r="F410" s="82"/>
      <c r="G410" s="325"/>
      <c r="H410" s="38"/>
      <c r="I410" s="38"/>
      <c r="J410" s="435"/>
      <c r="L410" s="445" t="str">
        <f>VLOOKUP(C409,{"29 - Psychiatrie (Erwachsene)","Einrichtungen";"30 - Kinder- und Jugendpsychiatrie","Einrichtungen";"31 - Psychosomatik","Einrichtungen";0,"Leer"},2,0)</f>
        <v>Leer</v>
      </c>
      <c r="M410" s="445" t="str">
        <f>IF(AND('Angaben KH-Standort'!$D$12&gt;0,C410&lt;&gt;""),"JBJ","Leer")</f>
        <v>Leer</v>
      </c>
      <c r="N410" s="445" t="str">
        <f t="shared" si="49"/>
        <v>Leer</v>
      </c>
      <c r="O410" s="445" t="str">
        <f>VLOOKUP($C410,{"29 - Psychiatrie (Erwachsene)","Psychiatrie";"30 - Kinder- und Jugendpsychiatrie","KJPsychiatrie";"31 - Psychosomatik","Psychosomatik";0,"Leer"},2,0)</f>
        <v>Leer</v>
      </c>
      <c r="P410" s="445">
        <f t="shared" si="44"/>
        <v>0</v>
      </c>
      <c r="Q410" s="445">
        <f>VLOOKUP(C410,{"29 - Psychiatrie (Erwachsene)",1;"30 - Kinder- und Jugendpsychiatrie",1;"31 - Psychosomatik",1;"00 - Bitte eine Fachabteilung auswählen",0;0,0},2,0)</f>
        <v>0</v>
      </c>
      <c r="R410" s="445">
        <f t="shared" si="45"/>
        <v>0</v>
      </c>
      <c r="S410" s="424">
        <f t="shared" si="46"/>
        <v>0</v>
      </c>
      <c r="T410" s="424">
        <f t="shared" si="47"/>
        <v>0</v>
      </c>
      <c r="U410" s="424">
        <f t="shared" si="48"/>
        <v>0</v>
      </c>
    </row>
    <row r="411" spans="2:21" ht="15" customHeight="1" x14ac:dyDescent="0.3">
      <c r="B411" s="70" t="str">
        <f t="shared" si="43"/>
        <v>!!!</v>
      </c>
      <c r="C411" s="228"/>
      <c r="D411" s="221"/>
      <c r="E411" s="229"/>
      <c r="F411" s="82"/>
      <c r="G411" s="325"/>
      <c r="H411" s="38"/>
      <c r="I411" s="38"/>
      <c r="J411" s="435"/>
      <c r="L411" s="445" t="str">
        <f>VLOOKUP(C410,{"29 - Psychiatrie (Erwachsene)","Einrichtungen";"30 - Kinder- und Jugendpsychiatrie","Einrichtungen";"31 - Psychosomatik","Einrichtungen";0,"Leer"},2,0)</f>
        <v>Leer</v>
      </c>
      <c r="M411" s="445" t="str">
        <f>IF(AND('Angaben KH-Standort'!$D$12&gt;0,C411&lt;&gt;""),"JBJ","Leer")</f>
        <v>Leer</v>
      </c>
      <c r="N411" s="445" t="str">
        <f t="shared" si="49"/>
        <v>Leer</v>
      </c>
      <c r="O411" s="445" t="str">
        <f>VLOOKUP($C411,{"29 - Psychiatrie (Erwachsene)","Psychiatrie";"30 - Kinder- und Jugendpsychiatrie","KJPsychiatrie";"31 - Psychosomatik","Psychosomatik";0,"Leer"},2,0)</f>
        <v>Leer</v>
      </c>
      <c r="P411" s="445">
        <f t="shared" si="44"/>
        <v>0</v>
      </c>
      <c r="Q411" s="445">
        <f>VLOOKUP(C411,{"29 - Psychiatrie (Erwachsene)",1;"30 - Kinder- und Jugendpsychiatrie",1;"31 - Psychosomatik",1;"00 - Bitte eine Fachabteilung auswählen",0;0,0},2,0)</f>
        <v>0</v>
      </c>
      <c r="R411" s="445">
        <f t="shared" si="45"/>
        <v>0</v>
      </c>
      <c r="S411" s="424">
        <f t="shared" si="46"/>
        <v>0</v>
      </c>
      <c r="T411" s="424">
        <f t="shared" si="47"/>
        <v>0</v>
      </c>
      <c r="U411" s="424">
        <f t="shared" si="48"/>
        <v>0</v>
      </c>
    </row>
    <row r="412" spans="2:21" ht="15" customHeight="1" x14ac:dyDescent="0.3">
      <c r="B412" s="70" t="str">
        <f t="shared" si="43"/>
        <v>!!!</v>
      </c>
      <c r="C412" s="228"/>
      <c r="D412" s="221"/>
      <c r="E412" s="229"/>
      <c r="F412" s="82"/>
      <c r="G412" s="325"/>
      <c r="H412" s="38"/>
      <c r="I412" s="38"/>
      <c r="J412" s="435"/>
      <c r="L412" s="445" t="str">
        <f>VLOOKUP(C411,{"29 - Psychiatrie (Erwachsene)","Einrichtungen";"30 - Kinder- und Jugendpsychiatrie","Einrichtungen";"31 - Psychosomatik","Einrichtungen";0,"Leer"},2,0)</f>
        <v>Leer</v>
      </c>
      <c r="M412" s="445" t="str">
        <f>IF(AND('Angaben KH-Standort'!$D$12&gt;0,C412&lt;&gt;""),"JBJ","Leer")</f>
        <v>Leer</v>
      </c>
      <c r="N412" s="445" t="str">
        <f t="shared" si="49"/>
        <v>Leer</v>
      </c>
      <c r="O412" s="445" t="str">
        <f>VLOOKUP($C412,{"29 - Psychiatrie (Erwachsene)","Psychiatrie";"30 - Kinder- und Jugendpsychiatrie","KJPsychiatrie";"31 - Psychosomatik","Psychosomatik";0,"Leer"},2,0)</f>
        <v>Leer</v>
      </c>
      <c r="P412" s="445">
        <f t="shared" si="44"/>
        <v>0</v>
      </c>
      <c r="Q412" s="445">
        <f>VLOOKUP(C412,{"29 - Psychiatrie (Erwachsene)",1;"30 - Kinder- und Jugendpsychiatrie",1;"31 - Psychosomatik",1;"00 - Bitte eine Fachabteilung auswählen",0;0,0},2,0)</f>
        <v>0</v>
      </c>
      <c r="R412" s="445">
        <f t="shared" si="45"/>
        <v>0</v>
      </c>
      <c r="S412" s="424">
        <f t="shared" si="46"/>
        <v>0</v>
      </c>
      <c r="T412" s="424">
        <f t="shared" si="47"/>
        <v>0</v>
      </c>
      <c r="U412" s="424">
        <f t="shared" si="48"/>
        <v>0</v>
      </c>
    </row>
    <row r="413" spans="2:21" ht="15" customHeight="1" x14ac:dyDescent="0.3">
      <c r="B413" s="70" t="str">
        <f t="shared" si="43"/>
        <v>!!!</v>
      </c>
      <c r="C413" s="228"/>
      <c r="D413" s="221"/>
      <c r="E413" s="229"/>
      <c r="F413" s="82"/>
      <c r="G413" s="325"/>
      <c r="H413" s="38"/>
      <c r="I413" s="38"/>
      <c r="J413" s="435"/>
      <c r="L413" s="445" t="str">
        <f>VLOOKUP(C412,{"29 - Psychiatrie (Erwachsene)","Einrichtungen";"30 - Kinder- und Jugendpsychiatrie","Einrichtungen";"31 - Psychosomatik","Einrichtungen";0,"Leer"},2,0)</f>
        <v>Leer</v>
      </c>
      <c r="M413" s="445" t="str">
        <f>IF(AND('Angaben KH-Standort'!$D$12&gt;0,C413&lt;&gt;""),"JBJ","Leer")</f>
        <v>Leer</v>
      </c>
      <c r="N413" s="445" t="str">
        <f t="shared" si="49"/>
        <v>Leer</v>
      </c>
      <c r="O413" s="445" t="str">
        <f>VLOOKUP($C413,{"29 - Psychiatrie (Erwachsene)","Psychiatrie";"30 - Kinder- und Jugendpsychiatrie","KJPsychiatrie";"31 - Psychosomatik","Psychosomatik";0,"Leer"},2,0)</f>
        <v>Leer</v>
      </c>
      <c r="P413" s="445">
        <f t="shared" si="44"/>
        <v>0</v>
      </c>
      <c r="Q413" s="445">
        <f>VLOOKUP(C413,{"29 - Psychiatrie (Erwachsene)",1;"30 - Kinder- und Jugendpsychiatrie",1;"31 - Psychosomatik",1;"00 - Bitte eine Fachabteilung auswählen",0;0,0},2,0)</f>
        <v>0</v>
      </c>
      <c r="R413" s="445">
        <f t="shared" si="45"/>
        <v>0</v>
      </c>
      <c r="S413" s="424">
        <f t="shared" si="46"/>
        <v>0</v>
      </c>
      <c r="T413" s="424">
        <f t="shared" si="47"/>
        <v>0</v>
      </c>
      <c r="U413" s="424">
        <f t="shared" si="48"/>
        <v>0</v>
      </c>
    </row>
    <row r="414" spans="2:21" ht="15" customHeight="1" x14ac:dyDescent="0.3">
      <c r="B414" s="70" t="str">
        <f t="shared" ref="B414:B477" si="50">IF(SUM(Q414:U414)&lt;5,"!!!","")</f>
        <v>!!!</v>
      </c>
      <c r="C414" s="228"/>
      <c r="D414" s="221"/>
      <c r="E414" s="229"/>
      <c r="F414" s="82"/>
      <c r="G414" s="325"/>
      <c r="H414" s="38"/>
      <c r="I414" s="38"/>
      <c r="J414" s="435"/>
      <c r="L414" s="445" t="str">
        <f>VLOOKUP(C413,{"29 - Psychiatrie (Erwachsene)","Einrichtungen";"30 - Kinder- und Jugendpsychiatrie","Einrichtungen";"31 - Psychosomatik","Einrichtungen";0,"Leer"},2,0)</f>
        <v>Leer</v>
      </c>
      <c r="M414" s="445" t="str">
        <f>IF(AND('Angaben KH-Standort'!$D$12&gt;0,C414&lt;&gt;""),"JBJ","Leer")</f>
        <v>Leer</v>
      </c>
      <c r="N414" s="445" t="str">
        <f t="shared" si="49"/>
        <v>Leer</v>
      </c>
      <c r="O414" s="445" t="str">
        <f>VLOOKUP($C414,{"29 - Psychiatrie (Erwachsene)","Psychiatrie";"30 - Kinder- und Jugendpsychiatrie","KJPsychiatrie";"31 - Psychosomatik","Psychosomatik";0,"Leer"},2,0)</f>
        <v>Leer</v>
      </c>
      <c r="P414" s="445">
        <f t="shared" si="44"/>
        <v>0</v>
      </c>
      <c r="Q414" s="445">
        <f>VLOOKUP(C414,{"29 - Psychiatrie (Erwachsene)",1;"30 - Kinder- und Jugendpsychiatrie",1;"31 - Psychosomatik",1;"00 - Bitte eine Fachabteilung auswählen",0;0,0},2,0)</f>
        <v>0</v>
      </c>
      <c r="R414" s="445">
        <f t="shared" si="45"/>
        <v>0</v>
      </c>
      <c r="S414" s="424">
        <f t="shared" si="46"/>
        <v>0</v>
      </c>
      <c r="T414" s="424">
        <f t="shared" si="47"/>
        <v>0</v>
      </c>
      <c r="U414" s="424">
        <f t="shared" si="48"/>
        <v>0</v>
      </c>
    </row>
    <row r="415" spans="2:21" ht="15" customHeight="1" x14ac:dyDescent="0.3">
      <c r="B415" s="70" t="str">
        <f t="shared" si="50"/>
        <v>!!!</v>
      </c>
      <c r="C415" s="228"/>
      <c r="D415" s="221"/>
      <c r="E415" s="229"/>
      <c r="F415" s="82"/>
      <c r="G415" s="325"/>
      <c r="H415" s="38"/>
      <c r="I415" s="38"/>
      <c r="J415" s="435"/>
      <c r="L415" s="445" t="str">
        <f>VLOOKUP(C414,{"29 - Psychiatrie (Erwachsene)","Einrichtungen";"30 - Kinder- und Jugendpsychiatrie","Einrichtungen";"31 - Psychosomatik","Einrichtungen";0,"Leer"},2,0)</f>
        <v>Leer</v>
      </c>
      <c r="M415" s="445" t="str">
        <f>IF(AND('Angaben KH-Standort'!$D$12&gt;0,C415&lt;&gt;""),"JBJ","Leer")</f>
        <v>Leer</v>
      </c>
      <c r="N415" s="445" t="str">
        <f t="shared" si="49"/>
        <v>Leer</v>
      </c>
      <c r="O415" s="445" t="str">
        <f>VLOOKUP($C415,{"29 - Psychiatrie (Erwachsene)","Psychiatrie";"30 - Kinder- und Jugendpsychiatrie","KJPsychiatrie";"31 - Psychosomatik","Psychosomatik";0,"Leer"},2,0)</f>
        <v>Leer</v>
      </c>
      <c r="P415" s="445">
        <f t="shared" si="44"/>
        <v>0</v>
      </c>
      <c r="Q415" s="445">
        <f>VLOOKUP(C415,{"29 - Psychiatrie (Erwachsene)",1;"30 - Kinder- und Jugendpsychiatrie",1;"31 - Psychosomatik",1;"00 - Bitte eine Fachabteilung auswählen",0;0,0},2,0)</f>
        <v>0</v>
      </c>
      <c r="R415" s="445">
        <f t="shared" si="45"/>
        <v>0</v>
      </c>
      <c r="S415" s="424">
        <f t="shared" si="46"/>
        <v>0</v>
      </c>
      <c r="T415" s="424">
        <f t="shared" si="47"/>
        <v>0</v>
      </c>
      <c r="U415" s="424">
        <f t="shared" si="48"/>
        <v>0</v>
      </c>
    </row>
    <row r="416" spans="2:21" ht="15" customHeight="1" x14ac:dyDescent="0.3">
      <c r="B416" s="70" t="str">
        <f t="shared" si="50"/>
        <v>!!!</v>
      </c>
      <c r="C416" s="228"/>
      <c r="D416" s="221"/>
      <c r="E416" s="229"/>
      <c r="F416" s="82"/>
      <c r="G416" s="325"/>
      <c r="H416" s="38"/>
      <c r="I416" s="38"/>
      <c r="J416" s="435"/>
      <c r="L416" s="445" t="str">
        <f>VLOOKUP(C415,{"29 - Psychiatrie (Erwachsene)","Einrichtungen";"30 - Kinder- und Jugendpsychiatrie","Einrichtungen";"31 - Psychosomatik","Einrichtungen";0,"Leer"},2,0)</f>
        <v>Leer</v>
      </c>
      <c r="M416" s="445" t="str">
        <f>IF(AND('Angaben KH-Standort'!$D$12&gt;0,C416&lt;&gt;""),"JBJ","Leer")</f>
        <v>Leer</v>
      </c>
      <c r="N416" s="445" t="str">
        <f t="shared" si="49"/>
        <v>Leer</v>
      </c>
      <c r="O416" s="445" t="str">
        <f>VLOOKUP($C416,{"29 - Psychiatrie (Erwachsene)","Psychiatrie";"30 - Kinder- und Jugendpsychiatrie","KJPsychiatrie";"31 - Psychosomatik","Psychosomatik";0,"Leer"},2,0)</f>
        <v>Leer</v>
      </c>
      <c r="P416" s="445">
        <f t="shared" si="44"/>
        <v>0</v>
      </c>
      <c r="Q416" s="445">
        <f>VLOOKUP(C416,{"29 - Psychiatrie (Erwachsene)",1;"30 - Kinder- und Jugendpsychiatrie",1;"31 - Psychosomatik",1;"00 - Bitte eine Fachabteilung auswählen",0;0,0},2,0)</f>
        <v>0</v>
      </c>
      <c r="R416" s="445">
        <f t="shared" si="45"/>
        <v>0</v>
      </c>
      <c r="S416" s="424">
        <f t="shared" si="46"/>
        <v>0</v>
      </c>
      <c r="T416" s="424">
        <f t="shared" si="47"/>
        <v>0</v>
      </c>
      <c r="U416" s="424">
        <f t="shared" si="48"/>
        <v>0</v>
      </c>
    </row>
    <row r="417" spans="2:21" ht="15" customHeight="1" x14ac:dyDescent="0.3">
      <c r="B417" s="70" t="str">
        <f t="shared" si="50"/>
        <v>!!!</v>
      </c>
      <c r="C417" s="228"/>
      <c r="D417" s="221"/>
      <c r="E417" s="229"/>
      <c r="F417" s="82"/>
      <c r="G417" s="325"/>
      <c r="H417" s="38"/>
      <c r="I417" s="38"/>
      <c r="J417" s="435"/>
      <c r="L417" s="445" t="str">
        <f>VLOOKUP(C416,{"29 - Psychiatrie (Erwachsene)","Einrichtungen";"30 - Kinder- und Jugendpsychiatrie","Einrichtungen";"31 - Psychosomatik","Einrichtungen";0,"Leer"},2,0)</f>
        <v>Leer</v>
      </c>
      <c r="M417" s="445" t="str">
        <f>IF(AND('Angaben KH-Standort'!$D$12&gt;0,C417&lt;&gt;""),"JBJ","Leer")</f>
        <v>Leer</v>
      </c>
      <c r="N417" s="445" t="str">
        <f t="shared" si="49"/>
        <v>Leer</v>
      </c>
      <c r="O417" s="445" t="str">
        <f>VLOOKUP($C417,{"29 - Psychiatrie (Erwachsene)","Psychiatrie";"30 - Kinder- und Jugendpsychiatrie","KJPsychiatrie";"31 - Psychosomatik","Psychosomatik";0,"Leer"},2,0)</f>
        <v>Leer</v>
      </c>
      <c r="P417" s="445">
        <f t="shared" si="44"/>
        <v>0</v>
      </c>
      <c r="Q417" s="445">
        <f>VLOOKUP(C417,{"29 - Psychiatrie (Erwachsene)",1;"30 - Kinder- und Jugendpsychiatrie",1;"31 - Psychosomatik",1;"00 - Bitte eine Fachabteilung auswählen",0;0,0},2,0)</f>
        <v>0</v>
      </c>
      <c r="R417" s="445">
        <f t="shared" si="45"/>
        <v>0</v>
      </c>
      <c r="S417" s="424">
        <f t="shared" si="46"/>
        <v>0</v>
      </c>
      <c r="T417" s="424">
        <f t="shared" si="47"/>
        <v>0</v>
      </c>
      <c r="U417" s="424">
        <f t="shared" si="48"/>
        <v>0</v>
      </c>
    </row>
    <row r="418" spans="2:21" ht="15" customHeight="1" x14ac:dyDescent="0.3">
      <c r="B418" s="70" t="str">
        <f t="shared" si="50"/>
        <v>!!!</v>
      </c>
      <c r="C418" s="228"/>
      <c r="D418" s="221"/>
      <c r="E418" s="229"/>
      <c r="F418" s="82"/>
      <c r="G418" s="325"/>
      <c r="H418" s="38"/>
      <c r="I418" s="38"/>
      <c r="J418" s="435"/>
      <c r="L418" s="445" t="str">
        <f>VLOOKUP(C417,{"29 - Psychiatrie (Erwachsene)","Einrichtungen";"30 - Kinder- und Jugendpsychiatrie","Einrichtungen";"31 - Psychosomatik","Einrichtungen";0,"Leer"},2,0)</f>
        <v>Leer</v>
      </c>
      <c r="M418" s="445" t="str">
        <f>IF(AND('Angaben KH-Standort'!$D$12&gt;0,C418&lt;&gt;""),"JBJ","Leer")</f>
        <v>Leer</v>
      </c>
      <c r="N418" s="445" t="str">
        <f t="shared" si="49"/>
        <v>Leer</v>
      </c>
      <c r="O418" s="445" t="str">
        <f>VLOOKUP($C418,{"29 - Psychiatrie (Erwachsene)","Psychiatrie";"30 - Kinder- und Jugendpsychiatrie","KJPsychiatrie";"31 - Psychosomatik","Psychosomatik";0,"Leer"},2,0)</f>
        <v>Leer</v>
      </c>
      <c r="P418" s="445">
        <f t="shared" si="44"/>
        <v>0</v>
      </c>
      <c r="Q418" s="445">
        <f>VLOOKUP(C418,{"29 - Psychiatrie (Erwachsene)",1;"30 - Kinder- und Jugendpsychiatrie",1;"31 - Psychosomatik",1;"00 - Bitte eine Fachabteilung auswählen",0;0,0},2,0)</f>
        <v>0</v>
      </c>
      <c r="R418" s="445">
        <f t="shared" si="45"/>
        <v>0</v>
      </c>
      <c r="S418" s="424">
        <f t="shared" si="46"/>
        <v>0</v>
      </c>
      <c r="T418" s="424">
        <f t="shared" si="47"/>
        <v>0</v>
      </c>
      <c r="U418" s="424">
        <f t="shared" si="48"/>
        <v>0</v>
      </c>
    </row>
    <row r="419" spans="2:21" ht="15" customHeight="1" x14ac:dyDescent="0.3">
      <c r="B419" s="70" t="str">
        <f t="shared" si="50"/>
        <v>!!!</v>
      </c>
      <c r="C419" s="228"/>
      <c r="D419" s="221"/>
      <c r="E419" s="229"/>
      <c r="F419" s="82"/>
      <c r="G419" s="325"/>
      <c r="H419" s="38"/>
      <c r="I419" s="38"/>
      <c r="J419" s="435"/>
      <c r="L419" s="445" t="str">
        <f>VLOOKUP(C418,{"29 - Psychiatrie (Erwachsene)","Einrichtungen";"30 - Kinder- und Jugendpsychiatrie","Einrichtungen";"31 - Psychosomatik","Einrichtungen";0,"Leer"},2,0)</f>
        <v>Leer</v>
      </c>
      <c r="M419" s="445" t="str">
        <f>IF(AND('Angaben KH-Standort'!$D$12&gt;0,C419&lt;&gt;""),"JBJ","Leer")</f>
        <v>Leer</v>
      </c>
      <c r="N419" s="445" t="str">
        <f t="shared" si="49"/>
        <v>Leer</v>
      </c>
      <c r="O419" s="445" t="str">
        <f>VLOOKUP($C419,{"29 - Psychiatrie (Erwachsene)","Psychiatrie";"30 - Kinder- und Jugendpsychiatrie","KJPsychiatrie";"31 - Psychosomatik","Psychosomatik";0,"Leer"},2,0)</f>
        <v>Leer</v>
      </c>
      <c r="P419" s="445">
        <f t="shared" si="44"/>
        <v>0</v>
      </c>
      <c r="Q419" s="445">
        <f>VLOOKUP(C419,{"29 - Psychiatrie (Erwachsene)",1;"30 - Kinder- und Jugendpsychiatrie",1;"31 - Psychosomatik",1;"00 - Bitte eine Fachabteilung auswählen",0;0,0},2,0)</f>
        <v>0</v>
      </c>
      <c r="R419" s="445">
        <f t="shared" si="45"/>
        <v>0</v>
      </c>
      <c r="S419" s="424">
        <f t="shared" si="46"/>
        <v>0</v>
      </c>
      <c r="T419" s="424">
        <f t="shared" si="47"/>
        <v>0</v>
      </c>
      <c r="U419" s="424">
        <f t="shared" si="48"/>
        <v>0</v>
      </c>
    </row>
    <row r="420" spans="2:21" ht="15" customHeight="1" x14ac:dyDescent="0.3">
      <c r="B420" s="70" t="str">
        <f t="shared" si="50"/>
        <v>!!!</v>
      </c>
      <c r="C420" s="228"/>
      <c r="D420" s="221"/>
      <c r="E420" s="229"/>
      <c r="F420" s="82"/>
      <c r="G420" s="325"/>
      <c r="H420" s="38"/>
      <c r="I420" s="38"/>
      <c r="J420" s="435"/>
      <c r="L420" s="445" t="str">
        <f>VLOOKUP(C419,{"29 - Psychiatrie (Erwachsene)","Einrichtungen";"30 - Kinder- und Jugendpsychiatrie","Einrichtungen";"31 - Psychosomatik","Einrichtungen";0,"Leer"},2,0)</f>
        <v>Leer</v>
      </c>
      <c r="M420" s="445" t="str">
        <f>IF(AND('Angaben KH-Standort'!$D$12&gt;0,C420&lt;&gt;""),"JBJ","Leer")</f>
        <v>Leer</v>
      </c>
      <c r="N420" s="445" t="str">
        <f t="shared" si="49"/>
        <v>Leer</v>
      </c>
      <c r="O420" s="445" t="str">
        <f>VLOOKUP($C420,{"29 - Psychiatrie (Erwachsene)","Psychiatrie";"30 - Kinder- und Jugendpsychiatrie","KJPsychiatrie";"31 - Psychosomatik","Psychosomatik";0,"Leer"},2,0)</f>
        <v>Leer</v>
      </c>
      <c r="P420" s="445">
        <f t="shared" si="44"/>
        <v>0</v>
      </c>
      <c r="Q420" s="445">
        <f>VLOOKUP(C420,{"29 - Psychiatrie (Erwachsene)",1;"30 - Kinder- und Jugendpsychiatrie",1;"31 - Psychosomatik",1;"00 - Bitte eine Fachabteilung auswählen",0;0,0},2,0)</f>
        <v>0</v>
      </c>
      <c r="R420" s="445">
        <f t="shared" si="45"/>
        <v>0</v>
      </c>
      <c r="S420" s="424">
        <f t="shared" si="46"/>
        <v>0</v>
      </c>
      <c r="T420" s="424">
        <f t="shared" si="47"/>
        <v>0</v>
      </c>
      <c r="U420" s="424">
        <f t="shared" si="48"/>
        <v>0</v>
      </c>
    </row>
    <row r="421" spans="2:21" ht="15" customHeight="1" x14ac:dyDescent="0.3">
      <c r="B421" s="70" t="str">
        <f t="shared" si="50"/>
        <v>!!!</v>
      </c>
      <c r="C421" s="228"/>
      <c r="D421" s="221"/>
      <c r="E421" s="229"/>
      <c r="F421" s="82"/>
      <c r="G421" s="325"/>
      <c r="H421" s="38"/>
      <c r="I421" s="38"/>
      <c r="J421" s="435"/>
      <c r="L421" s="445" t="str">
        <f>VLOOKUP(C420,{"29 - Psychiatrie (Erwachsene)","Einrichtungen";"30 - Kinder- und Jugendpsychiatrie","Einrichtungen";"31 - Psychosomatik","Einrichtungen";0,"Leer"},2,0)</f>
        <v>Leer</v>
      </c>
      <c r="M421" s="445" t="str">
        <f>IF(AND('Angaben KH-Standort'!$D$12&gt;0,C421&lt;&gt;""),"JBJ","Leer")</f>
        <v>Leer</v>
      </c>
      <c r="N421" s="445" t="str">
        <f t="shared" si="49"/>
        <v>Leer</v>
      </c>
      <c r="O421" s="445" t="str">
        <f>VLOOKUP($C421,{"29 - Psychiatrie (Erwachsene)","Psychiatrie";"30 - Kinder- und Jugendpsychiatrie","KJPsychiatrie";"31 - Psychosomatik","Psychosomatik";0,"Leer"},2,0)</f>
        <v>Leer</v>
      </c>
      <c r="P421" s="445">
        <f t="shared" si="44"/>
        <v>0</v>
      </c>
      <c r="Q421" s="445">
        <f>VLOOKUP(C421,{"29 - Psychiatrie (Erwachsene)",1;"30 - Kinder- und Jugendpsychiatrie",1;"31 - Psychosomatik",1;"00 - Bitte eine Fachabteilung auswählen",0;0,0},2,0)</f>
        <v>0</v>
      </c>
      <c r="R421" s="445">
        <f t="shared" si="45"/>
        <v>0</v>
      </c>
      <c r="S421" s="424">
        <f t="shared" si="46"/>
        <v>0</v>
      </c>
      <c r="T421" s="424">
        <f t="shared" si="47"/>
        <v>0</v>
      </c>
      <c r="U421" s="424">
        <f t="shared" si="48"/>
        <v>0</v>
      </c>
    </row>
    <row r="422" spans="2:21" ht="15" customHeight="1" x14ac:dyDescent="0.3">
      <c r="B422" s="70" t="str">
        <f t="shared" si="50"/>
        <v>!!!</v>
      </c>
      <c r="C422" s="228"/>
      <c r="D422" s="221"/>
      <c r="E422" s="229"/>
      <c r="F422" s="82"/>
      <c r="G422" s="325"/>
      <c r="H422" s="38"/>
      <c r="I422" s="38"/>
      <c r="J422" s="435"/>
      <c r="L422" s="445" t="str">
        <f>VLOOKUP(C421,{"29 - Psychiatrie (Erwachsene)","Einrichtungen";"30 - Kinder- und Jugendpsychiatrie","Einrichtungen";"31 - Psychosomatik","Einrichtungen";0,"Leer"},2,0)</f>
        <v>Leer</v>
      </c>
      <c r="M422" s="445" t="str">
        <f>IF(AND('Angaben KH-Standort'!$D$12&gt;0,C422&lt;&gt;""),"JBJ","Leer")</f>
        <v>Leer</v>
      </c>
      <c r="N422" s="445" t="str">
        <f t="shared" si="49"/>
        <v>Leer</v>
      </c>
      <c r="O422" s="445" t="str">
        <f>VLOOKUP($C422,{"29 - Psychiatrie (Erwachsene)","Psychiatrie";"30 - Kinder- und Jugendpsychiatrie","KJPsychiatrie";"31 - Psychosomatik","Psychosomatik";0,"Leer"},2,0)</f>
        <v>Leer</v>
      </c>
      <c r="P422" s="445">
        <f t="shared" si="44"/>
        <v>0</v>
      </c>
      <c r="Q422" s="445">
        <f>VLOOKUP(C422,{"29 - Psychiatrie (Erwachsene)",1;"30 - Kinder- und Jugendpsychiatrie",1;"31 - Psychosomatik",1;"00 - Bitte eine Fachabteilung auswählen",0;0,0},2,0)</f>
        <v>0</v>
      </c>
      <c r="R422" s="445">
        <f t="shared" si="45"/>
        <v>0</v>
      </c>
      <c r="S422" s="424">
        <f t="shared" si="46"/>
        <v>0</v>
      </c>
      <c r="T422" s="424">
        <f t="shared" si="47"/>
        <v>0</v>
      </c>
      <c r="U422" s="424">
        <f t="shared" si="48"/>
        <v>0</v>
      </c>
    </row>
    <row r="423" spans="2:21" ht="15" customHeight="1" x14ac:dyDescent="0.3">
      <c r="B423" s="70" t="str">
        <f t="shared" si="50"/>
        <v>!!!</v>
      </c>
      <c r="C423" s="228"/>
      <c r="D423" s="221"/>
      <c r="E423" s="229"/>
      <c r="F423" s="82"/>
      <c r="G423" s="325"/>
      <c r="H423" s="38"/>
      <c r="I423" s="38"/>
      <c r="J423" s="435"/>
      <c r="L423" s="445" t="str">
        <f>VLOOKUP(C422,{"29 - Psychiatrie (Erwachsene)","Einrichtungen";"30 - Kinder- und Jugendpsychiatrie","Einrichtungen";"31 - Psychosomatik","Einrichtungen";0,"Leer"},2,0)</f>
        <v>Leer</v>
      </c>
      <c r="M423" s="445" t="str">
        <f>IF(AND('Angaben KH-Standort'!$D$12&gt;0,C423&lt;&gt;""),"JBJ","Leer")</f>
        <v>Leer</v>
      </c>
      <c r="N423" s="445" t="str">
        <f t="shared" si="49"/>
        <v>Leer</v>
      </c>
      <c r="O423" s="445" t="str">
        <f>VLOOKUP($C423,{"29 - Psychiatrie (Erwachsene)","Psychiatrie";"30 - Kinder- und Jugendpsychiatrie","KJPsychiatrie";"31 - Psychosomatik","Psychosomatik";0,"Leer"},2,0)</f>
        <v>Leer</v>
      </c>
      <c r="P423" s="445">
        <f t="shared" si="44"/>
        <v>0</v>
      </c>
      <c r="Q423" s="445">
        <f>VLOOKUP(C423,{"29 - Psychiatrie (Erwachsene)",1;"30 - Kinder- und Jugendpsychiatrie",1;"31 - Psychosomatik",1;"00 - Bitte eine Fachabteilung auswählen",0;0,0},2,0)</f>
        <v>0</v>
      </c>
      <c r="R423" s="445">
        <f t="shared" si="45"/>
        <v>0</v>
      </c>
      <c r="S423" s="424">
        <f t="shared" si="46"/>
        <v>0</v>
      </c>
      <c r="T423" s="424">
        <f t="shared" si="47"/>
        <v>0</v>
      </c>
      <c r="U423" s="424">
        <f t="shared" si="48"/>
        <v>0</v>
      </c>
    </row>
    <row r="424" spans="2:21" ht="15" customHeight="1" x14ac:dyDescent="0.3">
      <c r="B424" s="70" t="str">
        <f t="shared" si="50"/>
        <v>!!!</v>
      </c>
      <c r="C424" s="228"/>
      <c r="D424" s="221"/>
      <c r="E424" s="229"/>
      <c r="F424" s="82"/>
      <c r="G424" s="325"/>
      <c r="H424" s="38"/>
      <c r="I424" s="38"/>
      <c r="J424" s="435"/>
      <c r="L424" s="445" t="str">
        <f>VLOOKUP(C423,{"29 - Psychiatrie (Erwachsene)","Einrichtungen";"30 - Kinder- und Jugendpsychiatrie","Einrichtungen";"31 - Psychosomatik","Einrichtungen";0,"Leer"},2,0)</f>
        <v>Leer</v>
      </c>
      <c r="M424" s="445" t="str">
        <f>IF(AND('Angaben KH-Standort'!$D$12&gt;0,C424&lt;&gt;""),"JBJ","Leer")</f>
        <v>Leer</v>
      </c>
      <c r="N424" s="445" t="str">
        <f t="shared" si="49"/>
        <v>Leer</v>
      </c>
      <c r="O424" s="445" t="str">
        <f>VLOOKUP($C424,{"29 - Psychiatrie (Erwachsene)","Psychiatrie";"30 - Kinder- und Jugendpsychiatrie","KJPsychiatrie";"31 - Psychosomatik","Psychosomatik";0,"Leer"},2,0)</f>
        <v>Leer</v>
      </c>
      <c r="P424" s="445">
        <f t="shared" si="44"/>
        <v>0</v>
      </c>
      <c r="Q424" s="445">
        <f>VLOOKUP(C424,{"29 - Psychiatrie (Erwachsene)",1;"30 - Kinder- und Jugendpsychiatrie",1;"31 - Psychosomatik",1;"00 - Bitte eine Fachabteilung auswählen",0;0,0},2,0)</f>
        <v>0</v>
      </c>
      <c r="R424" s="445">
        <f t="shared" si="45"/>
        <v>0</v>
      </c>
      <c r="S424" s="424">
        <f t="shared" si="46"/>
        <v>0</v>
      </c>
      <c r="T424" s="424">
        <f t="shared" si="47"/>
        <v>0</v>
      </c>
      <c r="U424" s="424">
        <f t="shared" si="48"/>
        <v>0</v>
      </c>
    </row>
    <row r="425" spans="2:21" ht="15" customHeight="1" x14ac:dyDescent="0.3">
      <c r="B425" s="70" t="str">
        <f t="shared" si="50"/>
        <v>!!!</v>
      </c>
      <c r="C425" s="228"/>
      <c r="D425" s="221"/>
      <c r="E425" s="229"/>
      <c r="F425" s="82"/>
      <c r="G425" s="325"/>
      <c r="H425" s="38"/>
      <c r="I425" s="38"/>
      <c r="J425" s="435"/>
      <c r="L425" s="445" t="str">
        <f>VLOOKUP(C424,{"29 - Psychiatrie (Erwachsene)","Einrichtungen";"30 - Kinder- und Jugendpsychiatrie","Einrichtungen";"31 - Psychosomatik","Einrichtungen";0,"Leer"},2,0)</f>
        <v>Leer</v>
      </c>
      <c r="M425" s="445" t="str">
        <f>IF(AND('Angaben KH-Standort'!$D$12&gt;0,C425&lt;&gt;""),"JBJ","Leer")</f>
        <v>Leer</v>
      </c>
      <c r="N425" s="445" t="str">
        <f t="shared" si="49"/>
        <v>Leer</v>
      </c>
      <c r="O425" s="445" t="str">
        <f>VLOOKUP($C425,{"29 - Psychiatrie (Erwachsene)","Psychiatrie";"30 - Kinder- und Jugendpsychiatrie","KJPsychiatrie";"31 - Psychosomatik","Psychosomatik";0,"Leer"},2,0)</f>
        <v>Leer</v>
      </c>
      <c r="P425" s="445">
        <f t="shared" si="44"/>
        <v>0</v>
      </c>
      <c r="Q425" s="445">
        <f>VLOOKUP(C425,{"29 - Psychiatrie (Erwachsene)",1;"30 - Kinder- und Jugendpsychiatrie",1;"31 - Psychosomatik",1;"00 - Bitte eine Fachabteilung auswählen",0;0,0},2,0)</f>
        <v>0</v>
      </c>
      <c r="R425" s="445">
        <f t="shared" si="45"/>
        <v>0</v>
      </c>
      <c r="S425" s="424">
        <f t="shared" si="46"/>
        <v>0</v>
      </c>
      <c r="T425" s="424">
        <f t="shared" si="47"/>
        <v>0</v>
      </c>
      <c r="U425" s="424">
        <f t="shared" si="48"/>
        <v>0</v>
      </c>
    </row>
    <row r="426" spans="2:21" ht="15" customHeight="1" x14ac:dyDescent="0.3">
      <c r="B426" s="70" t="str">
        <f t="shared" si="50"/>
        <v>!!!</v>
      </c>
      <c r="C426" s="228"/>
      <c r="D426" s="221"/>
      <c r="E426" s="229"/>
      <c r="F426" s="82"/>
      <c r="G426" s="325"/>
      <c r="H426" s="38"/>
      <c r="I426" s="38"/>
      <c r="J426" s="435"/>
      <c r="L426" s="445" t="str">
        <f>VLOOKUP(C425,{"29 - Psychiatrie (Erwachsene)","Einrichtungen";"30 - Kinder- und Jugendpsychiatrie","Einrichtungen";"31 - Psychosomatik","Einrichtungen";0,"Leer"},2,0)</f>
        <v>Leer</v>
      </c>
      <c r="M426" s="445" t="str">
        <f>IF(AND('Angaben KH-Standort'!$D$12&gt;0,C426&lt;&gt;""),"JBJ","Leer")</f>
        <v>Leer</v>
      </c>
      <c r="N426" s="445" t="str">
        <f t="shared" si="49"/>
        <v>Leer</v>
      </c>
      <c r="O426" s="445" t="str">
        <f>VLOOKUP($C426,{"29 - Psychiatrie (Erwachsene)","Psychiatrie";"30 - Kinder- und Jugendpsychiatrie","KJPsychiatrie";"31 - Psychosomatik","Psychosomatik";0,"Leer"},2,0)</f>
        <v>Leer</v>
      </c>
      <c r="P426" s="445">
        <f t="shared" si="44"/>
        <v>0</v>
      </c>
      <c r="Q426" s="445">
        <f>VLOOKUP(C426,{"29 - Psychiatrie (Erwachsene)",1;"30 - Kinder- und Jugendpsychiatrie",1;"31 - Psychosomatik",1;"00 - Bitte eine Fachabteilung auswählen",0;0,0},2,0)</f>
        <v>0</v>
      </c>
      <c r="R426" s="445">
        <f t="shared" si="45"/>
        <v>0</v>
      </c>
      <c r="S426" s="424">
        <f t="shared" si="46"/>
        <v>0</v>
      </c>
      <c r="T426" s="424">
        <f t="shared" si="47"/>
        <v>0</v>
      </c>
      <c r="U426" s="424">
        <f t="shared" si="48"/>
        <v>0</v>
      </c>
    </row>
    <row r="427" spans="2:21" ht="15" customHeight="1" x14ac:dyDescent="0.3">
      <c r="B427" s="70" t="str">
        <f t="shared" si="50"/>
        <v>!!!</v>
      </c>
      <c r="C427" s="228"/>
      <c r="D427" s="221"/>
      <c r="E427" s="229"/>
      <c r="F427" s="82"/>
      <c r="G427" s="325"/>
      <c r="H427" s="38"/>
      <c r="I427" s="38"/>
      <c r="J427" s="435"/>
      <c r="L427" s="445" t="str">
        <f>VLOOKUP(C426,{"29 - Psychiatrie (Erwachsene)","Einrichtungen";"30 - Kinder- und Jugendpsychiatrie","Einrichtungen";"31 - Psychosomatik","Einrichtungen";0,"Leer"},2,0)</f>
        <v>Leer</v>
      </c>
      <c r="M427" s="445" t="str">
        <f>IF(AND('Angaben KH-Standort'!$D$12&gt;0,C427&lt;&gt;""),"JBJ","Leer")</f>
        <v>Leer</v>
      </c>
      <c r="N427" s="445" t="str">
        <f t="shared" si="49"/>
        <v>Leer</v>
      </c>
      <c r="O427" s="445" t="str">
        <f>VLOOKUP($C427,{"29 - Psychiatrie (Erwachsene)","Psychiatrie";"30 - Kinder- und Jugendpsychiatrie","KJPsychiatrie";"31 - Psychosomatik","Psychosomatik";0,"Leer"},2,0)</f>
        <v>Leer</v>
      </c>
      <c r="P427" s="445">
        <f t="shared" si="44"/>
        <v>0</v>
      </c>
      <c r="Q427" s="445">
        <f>VLOOKUP(C427,{"29 - Psychiatrie (Erwachsene)",1;"30 - Kinder- und Jugendpsychiatrie",1;"31 - Psychosomatik",1;"00 - Bitte eine Fachabteilung auswählen",0;0,0},2,0)</f>
        <v>0</v>
      </c>
      <c r="R427" s="445">
        <f t="shared" si="45"/>
        <v>0</v>
      </c>
      <c r="S427" s="424">
        <f t="shared" si="46"/>
        <v>0</v>
      </c>
      <c r="T427" s="424">
        <f t="shared" si="47"/>
        <v>0</v>
      </c>
      <c r="U427" s="424">
        <f t="shared" si="48"/>
        <v>0</v>
      </c>
    </row>
    <row r="428" spans="2:21" ht="15" customHeight="1" x14ac:dyDescent="0.3">
      <c r="B428" s="70" t="str">
        <f t="shared" si="50"/>
        <v>!!!</v>
      </c>
      <c r="C428" s="228"/>
      <c r="D428" s="221"/>
      <c r="E428" s="229"/>
      <c r="F428" s="82"/>
      <c r="G428" s="325"/>
      <c r="H428" s="38"/>
      <c r="I428" s="38"/>
      <c r="J428" s="435"/>
      <c r="L428" s="445" t="str">
        <f>VLOOKUP(C427,{"29 - Psychiatrie (Erwachsene)","Einrichtungen";"30 - Kinder- und Jugendpsychiatrie","Einrichtungen";"31 - Psychosomatik","Einrichtungen";0,"Leer"},2,0)</f>
        <v>Leer</v>
      </c>
      <c r="M428" s="445" t="str">
        <f>IF(AND('Angaben KH-Standort'!$D$12&gt;0,C428&lt;&gt;""),"JBJ","Leer")</f>
        <v>Leer</v>
      </c>
      <c r="N428" s="445" t="str">
        <f t="shared" si="49"/>
        <v>Leer</v>
      </c>
      <c r="O428" s="445" t="str">
        <f>VLOOKUP($C428,{"29 - Psychiatrie (Erwachsene)","Psychiatrie";"30 - Kinder- und Jugendpsychiatrie","KJPsychiatrie";"31 - Psychosomatik","Psychosomatik";0,"Leer"},2,0)</f>
        <v>Leer</v>
      </c>
      <c r="P428" s="445">
        <f t="shared" si="44"/>
        <v>0</v>
      </c>
      <c r="Q428" s="445">
        <f>VLOOKUP(C428,{"29 - Psychiatrie (Erwachsene)",1;"30 - Kinder- und Jugendpsychiatrie",1;"31 - Psychosomatik",1;"00 - Bitte eine Fachabteilung auswählen",0;0,0},2,0)</f>
        <v>0</v>
      </c>
      <c r="R428" s="445">
        <f t="shared" si="45"/>
        <v>0</v>
      </c>
      <c r="S428" s="424">
        <f t="shared" si="46"/>
        <v>0</v>
      </c>
      <c r="T428" s="424">
        <f t="shared" si="47"/>
        <v>0</v>
      </c>
      <c r="U428" s="424">
        <f t="shared" si="48"/>
        <v>0</v>
      </c>
    </row>
    <row r="429" spans="2:21" ht="15" customHeight="1" x14ac:dyDescent="0.3">
      <c r="B429" s="70" t="str">
        <f t="shared" si="50"/>
        <v>!!!</v>
      </c>
      <c r="C429" s="228"/>
      <c r="D429" s="221"/>
      <c r="E429" s="229"/>
      <c r="F429" s="82"/>
      <c r="G429" s="325"/>
      <c r="H429" s="38"/>
      <c r="I429" s="38"/>
      <c r="J429" s="435"/>
      <c r="L429" s="445" t="str">
        <f>VLOOKUP(C428,{"29 - Psychiatrie (Erwachsene)","Einrichtungen";"30 - Kinder- und Jugendpsychiatrie","Einrichtungen";"31 - Psychosomatik","Einrichtungen";0,"Leer"},2,0)</f>
        <v>Leer</v>
      </c>
      <c r="M429" s="445" t="str">
        <f>IF(AND('Angaben KH-Standort'!$D$12&gt;0,C429&lt;&gt;""),"JBJ","Leer")</f>
        <v>Leer</v>
      </c>
      <c r="N429" s="445" t="str">
        <f t="shared" si="49"/>
        <v>Leer</v>
      </c>
      <c r="O429" s="445" t="str">
        <f>VLOOKUP($C429,{"29 - Psychiatrie (Erwachsene)","Psychiatrie";"30 - Kinder- und Jugendpsychiatrie","KJPsychiatrie";"31 - Psychosomatik","Psychosomatik";0,"Leer"},2,0)</f>
        <v>Leer</v>
      </c>
      <c r="P429" s="445">
        <f t="shared" si="44"/>
        <v>0</v>
      </c>
      <c r="Q429" s="445">
        <f>VLOOKUP(C429,{"29 - Psychiatrie (Erwachsene)",1;"30 - Kinder- und Jugendpsychiatrie",1;"31 - Psychosomatik",1;"00 - Bitte eine Fachabteilung auswählen",0;0,0},2,0)</f>
        <v>0</v>
      </c>
      <c r="R429" s="445">
        <f t="shared" si="45"/>
        <v>0</v>
      </c>
      <c r="S429" s="424">
        <f t="shared" si="46"/>
        <v>0</v>
      </c>
      <c r="T429" s="424">
        <f t="shared" si="47"/>
        <v>0</v>
      </c>
      <c r="U429" s="424">
        <f t="shared" si="48"/>
        <v>0</v>
      </c>
    </row>
    <row r="430" spans="2:21" ht="15" customHeight="1" x14ac:dyDescent="0.3">
      <c r="B430" s="70" t="str">
        <f t="shared" si="50"/>
        <v>!!!</v>
      </c>
      <c r="C430" s="228"/>
      <c r="D430" s="221"/>
      <c r="E430" s="229"/>
      <c r="F430" s="82"/>
      <c r="G430" s="325"/>
      <c r="H430" s="38"/>
      <c r="I430" s="38"/>
      <c r="J430" s="435"/>
      <c r="L430" s="445" t="str">
        <f>VLOOKUP(C429,{"29 - Psychiatrie (Erwachsene)","Einrichtungen";"30 - Kinder- und Jugendpsychiatrie","Einrichtungen";"31 - Psychosomatik","Einrichtungen";0,"Leer"},2,0)</f>
        <v>Leer</v>
      </c>
      <c r="M430" s="445" t="str">
        <f>IF(AND('Angaben KH-Standort'!$D$12&gt;0,C430&lt;&gt;""),"JBJ","Leer")</f>
        <v>Leer</v>
      </c>
      <c r="N430" s="445" t="str">
        <f t="shared" si="49"/>
        <v>Leer</v>
      </c>
      <c r="O430" s="445" t="str">
        <f>VLOOKUP($C430,{"29 - Psychiatrie (Erwachsene)","Psychiatrie";"30 - Kinder- und Jugendpsychiatrie","KJPsychiatrie";"31 - Psychosomatik","Psychosomatik";0,"Leer"},2,0)</f>
        <v>Leer</v>
      </c>
      <c r="P430" s="445">
        <f t="shared" si="44"/>
        <v>0</v>
      </c>
      <c r="Q430" s="445">
        <f>VLOOKUP(C430,{"29 - Psychiatrie (Erwachsene)",1;"30 - Kinder- und Jugendpsychiatrie",1;"31 - Psychosomatik",1;"00 - Bitte eine Fachabteilung auswählen",0;0,0},2,0)</f>
        <v>0</v>
      </c>
      <c r="R430" s="445">
        <f t="shared" si="45"/>
        <v>0</v>
      </c>
      <c r="S430" s="424">
        <f t="shared" si="46"/>
        <v>0</v>
      </c>
      <c r="T430" s="424">
        <f t="shared" si="47"/>
        <v>0</v>
      </c>
      <c r="U430" s="424">
        <f t="shared" si="48"/>
        <v>0</v>
      </c>
    </row>
    <row r="431" spans="2:21" ht="15" customHeight="1" x14ac:dyDescent="0.3">
      <c r="B431" s="70" t="str">
        <f t="shared" si="50"/>
        <v>!!!</v>
      </c>
      <c r="C431" s="228"/>
      <c r="D431" s="221"/>
      <c r="E431" s="229"/>
      <c r="F431" s="82"/>
      <c r="G431" s="325"/>
      <c r="H431" s="38"/>
      <c r="I431" s="38"/>
      <c r="J431" s="435"/>
      <c r="L431" s="445" t="str">
        <f>VLOOKUP(C430,{"29 - Psychiatrie (Erwachsene)","Einrichtungen";"30 - Kinder- und Jugendpsychiatrie","Einrichtungen";"31 - Psychosomatik","Einrichtungen";0,"Leer"},2,0)</f>
        <v>Leer</v>
      </c>
      <c r="M431" s="445" t="str">
        <f>IF(AND('Angaben KH-Standort'!$D$12&gt;0,C431&lt;&gt;""),"JBJ","Leer")</f>
        <v>Leer</v>
      </c>
      <c r="N431" s="445" t="str">
        <f t="shared" si="49"/>
        <v>Leer</v>
      </c>
      <c r="O431" s="445" t="str">
        <f>VLOOKUP($C431,{"29 - Psychiatrie (Erwachsene)","Psychiatrie";"30 - Kinder- und Jugendpsychiatrie","KJPsychiatrie";"31 - Psychosomatik","Psychosomatik";0,"Leer"},2,0)</f>
        <v>Leer</v>
      </c>
      <c r="P431" s="445">
        <f t="shared" si="44"/>
        <v>0</v>
      </c>
      <c r="Q431" s="445">
        <f>VLOOKUP(C431,{"29 - Psychiatrie (Erwachsene)",1;"30 - Kinder- und Jugendpsychiatrie",1;"31 - Psychosomatik",1;"00 - Bitte eine Fachabteilung auswählen",0;0,0},2,0)</f>
        <v>0</v>
      </c>
      <c r="R431" s="445">
        <f t="shared" si="45"/>
        <v>0</v>
      </c>
      <c r="S431" s="424">
        <f t="shared" si="46"/>
        <v>0</v>
      </c>
      <c r="T431" s="424">
        <f t="shared" si="47"/>
        <v>0</v>
      </c>
      <c r="U431" s="424">
        <f t="shared" si="48"/>
        <v>0</v>
      </c>
    </row>
    <row r="432" spans="2:21" ht="15" customHeight="1" x14ac:dyDescent="0.3">
      <c r="B432" s="70" t="str">
        <f t="shared" si="50"/>
        <v>!!!</v>
      </c>
      <c r="C432" s="228"/>
      <c r="D432" s="221"/>
      <c r="E432" s="229"/>
      <c r="F432" s="82"/>
      <c r="G432" s="325"/>
      <c r="H432" s="38"/>
      <c r="I432" s="38"/>
      <c r="J432" s="435"/>
      <c r="L432" s="445" t="str">
        <f>VLOOKUP(C431,{"29 - Psychiatrie (Erwachsene)","Einrichtungen";"30 - Kinder- und Jugendpsychiatrie","Einrichtungen";"31 - Psychosomatik","Einrichtungen";0,"Leer"},2,0)</f>
        <v>Leer</v>
      </c>
      <c r="M432" s="445" t="str">
        <f>IF(AND('Angaben KH-Standort'!$D$12&gt;0,C432&lt;&gt;""),"JBJ","Leer")</f>
        <v>Leer</v>
      </c>
      <c r="N432" s="445" t="str">
        <f t="shared" si="49"/>
        <v>Leer</v>
      </c>
      <c r="O432" s="445" t="str">
        <f>VLOOKUP($C432,{"29 - Psychiatrie (Erwachsene)","Psychiatrie";"30 - Kinder- und Jugendpsychiatrie","KJPsychiatrie";"31 - Psychosomatik","Psychosomatik";0,"Leer"},2,0)</f>
        <v>Leer</v>
      </c>
      <c r="P432" s="445">
        <f t="shared" si="44"/>
        <v>0</v>
      </c>
      <c r="Q432" s="445">
        <f>VLOOKUP(C432,{"29 - Psychiatrie (Erwachsene)",1;"30 - Kinder- und Jugendpsychiatrie",1;"31 - Psychosomatik",1;"00 - Bitte eine Fachabteilung auswählen",0;0,0},2,0)</f>
        <v>0</v>
      </c>
      <c r="R432" s="445">
        <f t="shared" si="45"/>
        <v>0</v>
      </c>
      <c r="S432" s="424">
        <f t="shared" si="46"/>
        <v>0</v>
      </c>
      <c r="T432" s="424">
        <f t="shared" si="47"/>
        <v>0</v>
      </c>
      <c r="U432" s="424">
        <f t="shared" si="48"/>
        <v>0</v>
      </c>
    </row>
    <row r="433" spans="2:21" ht="15" customHeight="1" x14ac:dyDescent="0.3">
      <c r="B433" s="70" t="str">
        <f t="shared" si="50"/>
        <v>!!!</v>
      </c>
      <c r="C433" s="228"/>
      <c r="D433" s="221"/>
      <c r="E433" s="229"/>
      <c r="F433" s="82"/>
      <c r="G433" s="325"/>
      <c r="H433" s="38"/>
      <c r="I433" s="38"/>
      <c r="J433" s="435"/>
      <c r="L433" s="445" t="str">
        <f>VLOOKUP(C432,{"29 - Psychiatrie (Erwachsene)","Einrichtungen";"30 - Kinder- und Jugendpsychiatrie","Einrichtungen";"31 - Psychosomatik","Einrichtungen";0,"Leer"},2,0)</f>
        <v>Leer</v>
      </c>
      <c r="M433" s="445" t="str">
        <f>IF(AND('Angaben KH-Standort'!$D$12&gt;0,C433&lt;&gt;""),"JBJ","Leer")</f>
        <v>Leer</v>
      </c>
      <c r="N433" s="445" t="str">
        <f t="shared" si="49"/>
        <v>Leer</v>
      </c>
      <c r="O433" s="445" t="str">
        <f>VLOOKUP($C433,{"29 - Psychiatrie (Erwachsene)","Psychiatrie";"30 - Kinder- und Jugendpsychiatrie","KJPsychiatrie";"31 - Psychosomatik","Psychosomatik";0,"Leer"},2,0)</f>
        <v>Leer</v>
      </c>
      <c r="P433" s="445">
        <f t="shared" si="44"/>
        <v>0</v>
      </c>
      <c r="Q433" s="445">
        <f>VLOOKUP(C433,{"29 - Psychiatrie (Erwachsene)",1;"30 - Kinder- und Jugendpsychiatrie",1;"31 - Psychosomatik",1;"00 - Bitte eine Fachabteilung auswählen",0;0,0},2,0)</f>
        <v>0</v>
      </c>
      <c r="R433" s="445">
        <f t="shared" si="45"/>
        <v>0</v>
      </c>
      <c r="S433" s="424">
        <f t="shared" si="46"/>
        <v>0</v>
      </c>
      <c r="T433" s="424">
        <f t="shared" si="47"/>
        <v>0</v>
      </c>
      <c r="U433" s="424">
        <f t="shared" si="48"/>
        <v>0</v>
      </c>
    </row>
    <row r="434" spans="2:21" ht="15" customHeight="1" x14ac:dyDescent="0.3">
      <c r="B434" s="70" t="str">
        <f t="shared" si="50"/>
        <v>!!!</v>
      </c>
      <c r="C434" s="228"/>
      <c r="D434" s="221"/>
      <c r="E434" s="229"/>
      <c r="F434" s="82"/>
      <c r="G434" s="325"/>
      <c r="H434" s="38"/>
      <c r="I434" s="38"/>
      <c r="J434" s="435"/>
      <c r="L434" s="445" t="str">
        <f>VLOOKUP(C433,{"29 - Psychiatrie (Erwachsene)","Einrichtungen";"30 - Kinder- und Jugendpsychiatrie","Einrichtungen";"31 - Psychosomatik","Einrichtungen";0,"Leer"},2,0)</f>
        <v>Leer</v>
      </c>
      <c r="M434" s="445" t="str">
        <f>IF(AND('Angaben KH-Standort'!$D$12&gt;0,C434&lt;&gt;""),"JBJ","Leer")</f>
        <v>Leer</v>
      </c>
      <c r="N434" s="445" t="str">
        <f t="shared" si="49"/>
        <v>Leer</v>
      </c>
      <c r="O434" s="445" t="str">
        <f>VLOOKUP($C434,{"29 - Psychiatrie (Erwachsene)","Psychiatrie";"30 - Kinder- und Jugendpsychiatrie","KJPsychiatrie";"31 - Psychosomatik","Psychosomatik";0,"Leer"},2,0)</f>
        <v>Leer</v>
      </c>
      <c r="P434" s="445">
        <f t="shared" si="44"/>
        <v>0</v>
      </c>
      <c r="Q434" s="445">
        <f>VLOOKUP(C434,{"29 - Psychiatrie (Erwachsene)",1;"30 - Kinder- und Jugendpsychiatrie",1;"31 - Psychosomatik",1;"00 - Bitte eine Fachabteilung auswählen",0;0,0},2,0)</f>
        <v>0</v>
      </c>
      <c r="R434" s="445">
        <f t="shared" si="45"/>
        <v>0</v>
      </c>
      <c r="S434" s="424">
        <f t="shared" si="46"/>
        <v>0</v>
      </c>
      <c r="T434" s="424">
        <f t="shared" si="47"/>
        <v>0</v>
      </c>
      <c r="U434" s="424">
        <f t="shared" si="48"/>
        <v>0</v>
      </c>
    </row>
    <row r="435" spans="2:21" ht="15" customHeight="1" x14ac:dyDescent="0.3">
      <c r="B435" s="70" t="str">
        <f t="shared" si="50"/>
        <v>!!!</v>
      </c>
      <c r="C435" s="228"/>
      <c r="D435" s="221"/>
      <c r="E435" s="229"/>
      <c r="F435" s="82"/>
      <c r="G435" s="325"/>
      <c r="H435" s="38"/>
      <c r="I435" s="38"/>
      <c r="J435" s="435"/>
      <c r="L435" s="445" t="str">
        <f>VLOOKUP(C434,{"29 - Psychiatrie (Erwachsene)","Einrichtungen";"30 - Kinder- und Jugendpsychiatrie","Einrichtungen";"31 - Psychosomatik","Einrichtungen";0,"Leer"},2,0)</f>
        <v>Leer</v>
      </c>
      <c r="M435" s="445" t="str">
        <f>IF(AND('Angaben KH-Standort'!$D$12&gt;0,C435&lt;&gt;""),"JBJ","Leer")</f>
        <v>Leer</v>
      </c>
      <c r="N435" s="445" t="str">
        <f t="shared" si="49"/>
        <v>Leer</v>
      </c>
      <c r="O435" s="445" t="str">
        <f>VLOOKUP($C435,{"29 - Psychiatrie (Erwachsene)","Psychiatrie";"30 - Kinder- und Jugendpsychiatrie","KJPsychiatrie";"31 - Psychosomatik","Psychosomatik";0,"Leer"},2,0)</f>
        <v>Leer</v>
      </c>
      <c r="P435" s="445">
        <f t="shared" si="44"/>
        <v>0</v>
      </c>
      <c r="Q435" s="445">
        <f>VLOOKUP(C435,{"29 - Psychiatrie (Erwachsene)",1;"30 - Kinder- und Jugendpsychiatrie",1;"31 - Psychosomatik",1;"00 - Bitte eine Fachabteilung auswählen",0;0,0},2,0)</f>
        <v>0</v>
      </c>
      <c r="R435" s="445">
        <f t="shared" si="45"/>
        <v>0</v>
      </c>
      <c r="S435" s="424">
        <f t="shared" si="46"/>
        <v>0</v>
      </c>
      <c r="T435" s="424">
        <f t="shared" si="47"/>
        <v>0</v>
      </c>
      <c r="U435" s="424">
        <f t="shared" si="48"/>
        <v>0</v>
      </c>
    </row>
    <row r="436" spans="2:21" ht="15" customHeight="1" x14ac:dyDescent="0.3">
      <c r="B436" s="70" t="str">
        <f t="shared" si="50"/>
        <v>!!!</v>
      </c>
      <c r="C436" s="228"/>
      <c r="D436" s="221"/>
      <c r="E436" s="229"/>
      <c r="F436" s="82"/>
      <c r="G436" s="325"/>
      <c r="H436" s="38"/>
      <c r="I436" s="38"/>
      <c r="J436" s="435"/>
      <c r="L436" s="445" t="str">
        <f>VLOOKUP(C435,{"29 - Psychiatrie (Erwachsene)","Einrichtungen";"30 - Kinder- und Jugendpsychiatrie","Einrichtungen";"31 - Psychosomatik","Einrichtungen";0,"Leer"},2,0)</f>
        <v>Leer</v>
      </c>
      <c r="M436" s="445" t="str">
        <f>IF(AND('Angaben KH-Standort'!$D$12&gt;0,C436&lt;&gt;""),"JBJ","Leer")</f>
        <v>Leer</v>
      </c>
      <c r="N436" s="445" t="str">
        <f t="shared" si="49"/>
        <v>Leer</v>
      </c>
      <c r="O436" s="445" t="str">
        <f>VLOOKUP($C436,{"29 - Psychiatrie (Erwachsene)","Psychiatrie";"30 - Kinder- und Jugendpsychiatrie","KJPsychiatrie";"31 - Psychosomatik","Psychosomatik";0,"Leer"},2,0)</f>
        <v>Leer</v>
      </c>
      <c r="P436" s="445">
        <f t="shared" si="44"/>
        <v>0</v>
      </c>
      <c r="Q436" s="445">
        <f>VLOOKUP(C436,{"29 - Psychiatrie (Erwachsene)",1;"30 - Kinder- und Jugendpsychiatrie",1;"31 - Psychosomatik",1;"00 - Bitte eine Fachabteilung auswählen",0;0,0},2,0)</f>
        <v>0</v>
      </c>
      <c r="R436" s="445">
        <f t="shared" si="45"/>
        <v>0</v>
      </c>
      <c r="S436" s="424">
        <f t="shared" si="46"/>
        <v>0</v>
      </c>
      <c r="T436" s="424">
        <f t="shared" si="47"/>
        <v>0</v>
      </c>
      <c r="U436" s="424">
        <f t="shared" si="48"/>
        <v>0</v>
      </c>
    </row>
    <row r="437" spans="2:21" ht="15" customHeight="1" x14ac:dyDescent="0.3">
      <c r="B437" s="70" t="str">
        <f t="shared" si="50"/>
        <v>!!!</v>
      </c>
      <c r="C437" s="228"/>
      <c r="D437" s="221"/>
      <c r="E437" s="229"/>
      <c r="F437" s="82"/>
      <c r="G437" s="325"/>
      <c r="H437" s="38"/>
      <c r="I437" s="38"/>
      <c r="J437" s="435"/>
      <c r="L437" s="445" t="str">
        <f>VLOOKUP(C436,{"29 - Psychiatrie (Erwachsene)","Einrichtungen";"30 - Kinder- und Jugendpsychiatrie","Einrichtungen";"31 - Psychosomatik","Einrichtungen";0,"Leer"},2,0)</f>
        <v>Leer</v>
      </c>
      <c r="M437" s="445" t="str">
        <f>IF(AND('Angaben KH-Standort'!$D$12&gt;0,C437&lt;&gt;""),"JBJ","Leer")</f>
        <v>Leer</v>
      </c>
      <c r="N437" s="445" t="str">
        <f t="shared" si="49"/>
        <v>Leer</v>
      </c>
      <c r="O437" s="445" t="str">
        <f>VLOOKUP($C437,{"29 - Psychiatrie (Erwachsene)","Psychiatrie";"30 - Kinder- und Jugendpsychiatrie","KJPsychiatrie";"31 - Psychosomatik","Psychosomatik";0,"Leer"},2,0)</f>
        <v>Leer</v>
      </c>
      <c r="P437" s="445">
        <f t="shared" si="44"/>
        <v>0</v>
      </c>
      <c r="Q437" s="445">
        <f>VLOOKUP(C437,{"29 - Psychiatrie (Erwachsene)",1;"30 - Kinder- und Jugendpsychiatrie",1;"31 - Psychosomatik",1;"00 - Bitte eine Fachabteilung auswählen",0;0,0},2,0)</f>
        <v>0</v>
      </c>
      <c r="R437" s="445">
        <f t="shared" si="45"/>
        <v>0</v>
      </c>
      <c r="S437" s="424">
        <f t="shared" si="46"/>
        <v>0</v>
      </c>
      <c r="T437" s="424">
        <f t="shared" si="47"/>
        <v>0</v>
      </c>
      <c r="U437" s="424">
        <f t="shared" si="48"/>
        <v>0</v>
      </c>
    </row>
    <row r="438" spans="2:21" ht="15" customHeight="1" x14ac:dyDescent="0.3">
      <c r="B438" s="70" t="str">
        <f t="shared" si="50"/>
        <v>!!!</v>
      </c>
      <c r="C438" s="228"/>
      <c r="D438" s="221"/>
      <c r="E438" s="229"/>
      <c r="F438" s="82"/>
      <c r="G438" s="325"/>
      <c r="H438" s="38"/>
      <c r="I438" s="38"/>
      <c r="J438" s="435"/>
      <c r="L438" s="445" t="str">
        <f>VLOOKUP(C437,{"29 - Psychiatrie (Erwachsene)","Einrichtungen";"30 - Kinder- und Jugendpsychiatrie","Einrichtungen";"31 - Psychosomatik","Einrichtungen";0,"Leer"},2,0)</f>
        <v>Leer</v>
      </c>
      <c r="M438" s="445" t="str">
        <f>IF(AND('Angaben KH-Standort'!$D$12&gt;0,C438&lt;&gt;""),"JBJ","Leer")</f>
        <v>Leer</v>
      </c>
      <c r="N438" s="445" t="str">
        <f t="shared" si="49"/>
        <v>Leer</v>
      </c>
      <c r="O438" s="445" t="str">
        <f>VLOOKUP($C438,{"29 - Psychiatrie (Erwachsene)","Psychiatrie";"30 - Kinder- und Jugendpsychiatrie","KJPsychiatrie";"31 - Psychosomatik","Psychosomatik";0,"Leer"},2,0)</f>
        <v>Leer</v>
      </c>
      <c r="P438" s="445">
        <f t="shared" si="44"/>
        <v>0</v>
      </c>
      <c r="Q438" s="445">
        <f>VLOOKUP(C438,{"29 - Psychiatrie (Erwachsene)",1;"30 - Kinder- und Jugendpsychiatrie",1;"31 - Psychosomatik",1;"00 - Bitte eine Fachabteilung auswählen",0;0,0},2,0)</f>
        <v>0</v>
      </c>
      <c r="R438" s="445">
        <f t="shared" si="45"/>
        <v>0</v>
      </c>
      <c r="S438" s="424">
        <f t="shared" si="46"/>
        <v>0</v>
      </c>
      <c r="T438" s="424">
        <f t="shared" si="47"/>
        <v>0</v>
      </c>
      <c r="U438" s="424">
        <f t="shared" si="48"/>
        <v>0</v>
      </c>
    </row>
    <row r="439" spans="2:21" ht="15" customHeight="1" x14ac:dyDescent="0.3">
      <c r="B439" s="70" t="str">
        <f t="shared" si="50"/>
        <v>!!!</v>
      </c>
      <c r="C439" s="228"/>
      <c r="D439" s="221"/>
      <c r="E439" s="229"/>
      <c r="F439" s="82"/>
      <c r="G439" s="325"/>
      <c r="H439" s="38"/>
      <c r="I439" s="38"/>
      <c r="J439" s="435"/>
      <c r="L439" s="445" t="str">
        <f>VLOOKUP(C438,{"29 - Psychiatrie (Erwachsene)","Einrichtungen";"30 - Kinder- und Jugendpsychiatrie","Einrichtungen";"31 - Psychosomatik","Einrichtungen";0,"Leer"},2,0)</f>
        <v>Leer</v>
      </c>
      <c r="M439" s="445" t="str">
        <f>IF(AND('Angaben KH-Standort'!$D$12&gt;0,C439&lt;&gt;""),"JBJ","Leer")</f>
        <v>Leer</v>
      </c>
      <c r="N439" s="445" t="str">
        <f t="shared" si="49"/>
        <v>Leer</v>
      </c>
      <c r="O439" s="445" t="str">
        <f>VLOOKUP($C439,{"29 - Psychiatrie (Erwachsene)","Psychiatrie";"30 - Kinder- und Jugendpsychiatrie","KJPsychiatrie";"31 - Psychosomatik","Psychosomatik";0,"Leer"},2,0)</f>
        <v>Leer</v>
      </c>
      <c r="P439" s="445">
        <f t="shared" si="44"/>
        <v>0</v>
      </c>
      <c r="Q439" s="445">
        <f>VLOOKUP(C439,{"29 - Psychiatrie (Erwachsene)",1;"30 - Kinder- und Jugendpsychiatrie",1;"31 - Psychosomatik",1;"00 - Bitte eine Fachabteilung auswählen",0;0,0},2,0)</f>
        <v>0</v>
      </c>
      <c r="R439" s="445">
        <f t="shared" si="45"/>
        <v>0</v>
      </c>
      <c r="S439" s="424">
        <f t="shared" si="46"/>
        <v>0</v>
      </c>
      <c r="T439" s="424">
        <f t="shared" si="47"/>
        <v>0</v>
      </c>
      <c r="U439" s="424">
        <f t="shared" si="48"/>
        <v>0</v>
      </c>
    </row>
    <row r="440" spans="2:21" ht="15" customHeight="1" x14ac:dyDescent="0.3">
      <c r="B440" s="70" t="str">
        <f t="shared" si="50"/>
        <v>!!!</v>
      </c>
      <c r="C440" s="228"/>
      <c r="D440" s="221"/>
      <c r="E440" s="229"/>
      <c r="F440" s="82"/>
      <c r="G440" s="325"/>
      <c r="H440" s="38"/>
      <c r="I440" s="38"/>
      <c r="J440" s="435"/>
      <c r="L440" s="445" t="str">
        <f>VLOOKUP(C439,{"29 - Psychiatrie (Erwachsene)","Einrichtungen";"30 - Kinder- und Jugendpsychiatrie","Einrichtungen";"31 - Psychosomatik","Einrichtungen";0,"Leer"},2,0)</f>
        <v>Leer</v>
      </c>
      <c r="M440" s="445" t="str">
        <f>IF(AND('Angaben KH-Standort'!$D$12&gt;0,C440&lt;&gt;""),"JBJ","Leer")</f>
        <v>Leer</v>
      </c>
      <c r="N440" s="445" t="str">
        <f t="shared" si="49"/>
        <v>Leer</v>
      </c>
      <c r="O440" s="445" t="str">
        <f>VLOOKUP($C440,{"29 - Psychiatrie (Erwachsene)","Psychiatrie";"30 - Kinder- und Jugendpsychiatrie","KJPsychiatrie";"31 - Psychosomatik","Psychosomatik";0,"Leer"},2,0)</f>
        <v>Leer</v>
      </c>
      <c r="P440" s="445">
        <f t="shared" si="44"/>
        <v>0</v>
      </c>
      <c r="Q440" s="445">
        <f>VLOOKUP(C440,{"29 - Psychiatrie (Erwachsene)",1;"30 - Kinder- und Jugendpsychiatrie",1;"31 - Psychosomatik",1;"00 - Bitte eine Fachabteilung auswählen",0;0,0},2,0)</f>
        <v>0</v>
      </c>
      <c r="R440" s="445">
        <f t="shared" si="45"/>
        <v>0</v>
      </c>
      <c r="S440" s="424">
        <f t="shared" si="46"/>
        <v>0</v>
      </c>
      <c r="T440" s="424">
        <f t="shared" si="47"/>
        <v>0</v>
      </c>
      <c r="U440" s="424">
        <f t="shared" si="48"/>
        <v>0</v>
      </c>
    </row>
    <row r="441" spans="2:21" ht="15" customHeight="1" x14ac:dyDescent="0.3">
      <c r="B441" s="70" t="str">
        <f t="shared" si="50"/>
        <v>!!!</v>
      </c>
      <c r="C441" s="228"/>
      <c r="D441" s="221"/>
      <c r="E441" s="229"/>
      <c r="F441" s="82"/>
      <c r="G441" s="325"/>
      <c r="H441" s="38"/>
      <c r="I441" s="38"/>
      <c r="J441" s="435"/>
      <c r="L441" s="445" t="str">
        <f>VLOOKUP(C440,{"29 - Psychiatrie (Erwachsene)","Einrichtungen";"30 - Kinder- und Jugendpsychiatrie","Einrichtungen";"31 - Psychosomatik","Einrichtungen";0,"Leer"},2,0)</f>
        <v>Leer</v>
      </c>
      <c r="M441" s="445" t="str">
        <f>IF(AND('Angaben KH-Standort'!$D$12&gt;0,C441&lt;&gt;""),"JBJ","Leer")</f>
        <v>Leer</v>
      </c>
      <c r="N441" s="445" t="str">
        <f t="shared" si="49"/>
        <v>Leer</v>
      </c>
      <c r="O441" s="445" t="str">
        <f>VLOOKUP($C441,{"29 - Psychiatrie (Erwachsene)","Psychiatrie";"30 - Kinder- und Jugendpsychiatrie","KJPsychiatrie";"31 - Psychosomatik","Psychosomatik";0,"Leer"},2,0)</f>
        <v>Leer</v>
      </c>
      <c r="P441" s="445">
        <f t="shared" si="44"/>
        <v>0</v>
      </c>
      <c r="Q441" s="445">
        <f>VLOOKUP(C441,{"29 - Psychiatrie (Erwachsene)",1;"30 - Kinder- und Jugendpsychiatrie",1;"31 - Psychosomatik",1;"00 - Bitte eine Fachabteilung auswählen",0;0,0},2,0)</f>
        <v>0</v>
      </c>
      <c r="R441" s="445">
        <f t="shared" si="45"/>
        <v>0</v>
      </c>
      <c r="S441" s="424">
        <f t="shared" si="46"/>
        <v>0</v>
      </c>
      <c r="T441" s="424">
        <f t="shared" si="47"/>
        <v>0</v>
      </c>
      <c r="U441" s="424">
        <f t="shared" si="48"/>
        <v>0</v>
      </c>
    </row>
    <row r="442" spans="2:21" ht="15" customHeight="1" x14ac:dyDescent="0.3">
      <c r="B442" s="70" t="str">
        <f t="shared" si="50"/>
        <v>!!!</v>
      </c>
      <c r="C442" s="228"/>
      <c r="D442" s="221"/>
      <c r="E442" s="229"/>
      <c r="F442" s="82"/>
      <c r="G442" s="325"/>
      <c r="H442" s="38"/>
      <c r="I442" s="38"/>
      <c r="J442" s="435"/>
      <c r="L442" s="445" t="str">
        <f>VLOOKUP(C441,{"29 - Psychiatrie (Erwachsene)","Einrichtungen";"30 - Kinder- und Jugendpsychiatrie","Einrichtungen";"31 - Psychosomatik","Einrichtungen";0,"Leer"},2,0)</f>
        <v>Leer</v>
      </c>
      <c r="M442" s="445" t="str">
        <f>IF(AND('Angaben KH-Standort'!$D$12&gt;0,C442&lt;&gt;""),"JBJ","Leer")</f>
        <v>Leer</v>
      </c>
      <c r="N442" s="445" t="str">
        <f t="shared" si="49"/>
        <v>Leer</v>
      </c>
      <c r="O442" s="445" t="str">
        <f>VLOOKUP($C442,{"29 - Psychiatrie (Erwachsene)","Psychiatrie";"30 - Kinder- und Jugendpsychiatrie","KJPsychiatrie";"31 - Psychosomatik","Psychosomatik";0,"Leer"},2,0)</f>
        <v>Leer</v>
      </c>
      <c r="P442" s="445">
        <f t="shared" si="44"/>
        <v>0</v>
      </c>
      <c r="Q442" s="445">
        <f>VLOOKUP(C442,{"29 - Psychiatrie (Erwachsene)",1;"30 - Kinder- und Jugendpsychiatrie",1;"31 - Psychosomatik",1;"00 - Bitte eine Fachabteilung auswählen",0;0,0},2,0)</f>
        <v>0</v>
      </c>
      <c r="R442" s="445">
        <f t="shared" si="45"/>
        <v>0</v>
      </c>
      <c r="S442" s="424">
        <f t="shared" si="46"/>
        <v>0</v>
      </c>
      <c r="T442" s="424">
        <f t="shared" si="47"/>
        <v>0</v>
      </c>
      <c r="U442" s="424">
        <f t="shared" si="48"/>
        <v>0</v>
      </c>
    </row>
    <row r="443" spans="2:21" ht="15" customHeight="1" x14ac:dyDescent="0.3">
      <c r="B443" s="70" t="str">
        <f t="shared" si="50"/>
        <v>!!!</v>
      </c>
      <c r="C443" s="228"/>
      <c r="D443" s="221"/>
      <c r="E443" s="229"/>
      <c r="F443" s="82"/>
      <c r="G443" s="325"/>
      <c r="H443" s="38"/>
      <c r="I443" s="38"/>
      <c r="J443" s="435"/>
      <c r="L443" s="445" t="str">
        <f>VLOOKUP(C442,{"29 - Psychiatrie (Erwachsene)","Einrichtungen";"30 - Kinder- und Jugendpsychiatrie","Einrichtungen";"31 - Psychosomatik","Einrichtungen";0,"Leer"},2,0)</f>
        <v>Leer</v>
      </c>
      <c r="M443" s="445" t="str">
        <f>IF(AND('Angaben KH-Standort'!$D$12&gt;0,C443&lt;&gt;""),"JBJ","Leer")</f>
        <v>Leer</v>
      </c>
      <c r="N443" s="445" t="str">
        <f t="shared" si="49"/>
        <v>Leer</v>
      </c>
      <c r="O443" s="445" t="str">
        <f>VLOOKUP($C443,{"29 - Psychiatrie (Erwachsene)","Psychiatrie";"30 - Kinder- und Jugendpsychiatrie","KJPsychiatrie";"31 - Psychosomatik","Psychosomatik";0,"Leer"},2,0)</f>
        <v>Leer</v>
      </c>
      <c r="P443" s="445">
        <f t="shared" si="44"/>
        <v>0</v>
      </c>
      <c r="Q443" s="445">
        <f>VLOOKUP(C443,{"29 - Psychiatrie (Erwachsene)",1;"30 - Kinder- und Jugendpsychiatrie",1;"31 - Psychosomatik",1;"00 - Bitte eine Fachabteilung auswählen",0;0,0},2,0)</f>
        <v>0</v>
      </c>
      <c r="R443" s="445">
        <f t="shared" si="45"/>
        <v>0</v>
      </c>
      <c r="S443" s="424">
        <f t="shared" si="46"/>
        <v>0</v>
      </c>
      <c r="T443" s="424">
        <f t="shared" si="47"/>
        <v>0</v>
      </c>
      <c r="U443" s="424">
        <f t="shared" si="48"/>
        <v>0</v>
      </c>
    </row>
    <row r="444" spans="2:21" ht="15" customHeight="1" x14ac:dyDescent="0.3">
      <c r="B444" s="70" t="str">
        <f t="shared" si="50"/>
        <v>!!!</v>
      </c>
      <c r="C444" s="228"/>
      <c r="D444" s="221"/>
      <c r="E444" s="229"/>
      <c r="F444" s="82"/>
      <c r="G444" s="325"/>
      <c r="H444" s="38"/>
      <c r="I444" s="38"/>
      <c r="J444" s="435"/>
      <c r="L444" s="445" t="str">
        <f>VLOOKUP(C443,{"29 - Psychiatrie (Erwachsene)","Einrichtungen";"30 - Kinder- und Jugendpsychiatrie","Einrichtungen";"31 - Psychosomatik","Einrichtungen";0,"Leer"},2,0)</f>
        <v>Leer</v>
      </c>
      <c r="M444" s="445" t="str">
        <f>IF(AND('Angaben KH-Standort'!$D$12&gt;0,C444&lt;&gt;""),"JBJ","Leer")</f>
        <v>Leer</v>
      </c>
      <c r="N444" s="445" t="str">
        <f t="shared" si="49"/>
        <v>Leer</v>
      </c>
      <c r="O444" s="445" t="str">
        <f>VLOOKUP($C444,{"29 - Psychiatrie (Erwachsene)","Psychiatrie";"30 - Kinder- und Jugendpsychiatrie","KJPsychiatrie";"31 - Psychosomatik","Psychosomatik";0,"Leer"},2,0)</f>
        <v>Leer</v>
      </c>
      <c r="P444" s="445">
        <f t="shared" si="44"/>
        <v>0</v>
      </c>
      <c r="Q444" s="445">
        <f>VLOOKUP(C444,{"29 - Psychiatrie (Erwachsene)",1;"30 - Kinder- und Jugendpsychiatrie",1;"31 - Psychosomatik",1;"00 - Bitte eine Fachabteilung auswählen",0;0,0},2,0)</f>
        <v>0</v>
      </c>
      <c r="R444" s="445">
        <f t="shared" si="45"/>
        <v>0</v>
      </c>
      <c r="S444" s="424">
        <f t="shared" si="46"/>
        <v>0</v>
      </c>
      <c r="T444" s="424">
        <f t="shared" si="47"/>
        <v>0</v>
      </c>
      <c r="U444" s="424">
        <f t="shared" si="48"/>
        <v>0</v>
      </c>
    </row>
    <row r="445" spans="2:21" ht="15" customHeight="1" x14ac:dyDescent="0.3">
      <c r="B445" s="70" t="str">
        <f t="shared" si="50"/>
        <v>!!!</v>
      </c>
      <c r="C445" s="228"/>
      <c r="D445" s="221"/>
      <c r="E445" s="229"/>
      <c r="F445" s="82"/>
      <c r="G445" s="325"/>
      <c r="H445" s="38"/>
      <c r="I445" s="38"/>
      <c r="J445" s="435"/>
      <c r="L445" s="445" t="str">
        <f>VLOOKUP(C444,{"29 - Psychiatrie (Erwachsene)","Einrichtungen";"30 - Kinder- und Jugendpsychiatrie","Einrichtungen";"31 - Psychosomatik","Einrichtungen";0,"Leer"},2,0)</f>
        <v>Leer</v>
      </c>
      <c r="M445" s="445" t="str">
        <f>IF(AND('Angaben KH-Standort'!$D$12&gt;0,C445&lt;&gt;""),"JBJ","Leer")</f>
        <v>Leer</v>
      </c>
      <c r="N445" s="445" t="str">
        <f t="shared" si="49"/>
        <v>Leer</v>
      </c>
      <c r="O445" s="445" t="str">
        <f>VLOOKUP($C445,{"29 - Psychiatrie (Erwachsene)","Psychiatrie";"30 - Kinder- und Jugendpsychiatrie","KJPsychiatrie";"31 - Psychosomatik","Psychosomatik";0,"Leer"},2,0)</f>
        <v>Leer</v>
      </c>
      <c r="P445" s="445">
        <f t="shared" si="44"/>
        <v>0</v>
      </c>
      <c r="Q445" s="445">
        <f>VLOOKUP(C445,{"29 - Psychiatrie (Erwachsene)",1;"30 - Kinder- und Jugendpsychiatrie",1;"31 - Psychosomatik",1;"00 - Bitte eine Fachabteilung auswählen",0;0,0},2,0)</f>
        <v>0</v>
      </c>
      <c r="R445" s="445">
        <f t="shared" si="45"/>
        <v>0</v>
      </c>
      <c r="S445" s="424">
        <f t="shared" si="46"/>
        <v>0</v>
      </c>
      <c r="T445" s="424">
        <f t="shared" si="47"/>
        <v>0</v>
      </c>
      <c r="U445" s="424">
        <f t="shared" si="48"/>
        <v>0</v>
      </c>
    </row>
    <row r="446" spans="2:21" ht="15" customHeight="1" x14ac:dyDescent="0.3">
      <c r="B446" s="70" t="str">
        <f t="shared" si="50"/>
        <v>!!!</v>
      </c>
      <c r="C446" s="228"/>
      <c r="D446" s="221"/>
      <c r="E446" s="229"/>
      <c r="F446" s="82"/>
      <c r="G446" s="325"/>
      <c r="H446" s="38"/>
      <c r="I446" s="38"/>
      <c r="J446" s="435"/>
      <c r="L446" s="445" t="str">
        <f>VLOOKUP(C445,{"29 - Psychiatrie (Erwachsene)","Einrichtungen";"30 - Kinder- und Jugendpsychiatrie","Einrichtungen";"31 - Psychosomatik","Einrichtungen";0,"Leer"},2,0)</f>
        <v>Leer</v>
      </c>
      <c r="M446" s="445" t="str">
        <f>IF(AND('Angaben KH-Standort'!$D$12&gt;0,C446&lt;&gt;""),"JBJ","Leer")</f>
        <v>Leer</v>
      </c>
      <c r="N446" s="445" t="str">
        <f t="shared" si="49"/>
        <v>Leer</v>
      </c>
      <c r="O446" s="445" t="str">
        <f>VLOOKUP($C446,{"29 - Psychiatrie (Erwachsene)","Psychiatrie";"30 - Kinder- und Jugendpsychiatrie","KJPsychiatrie";"31 - Psychosomatik","Psychosomatik";0,"Leer"},2,0)</f>
        <v>Leer</v>
      </c>
      <c r="P446" s="445">
        <f t="shared" si="44"/>
        <v>0</v>
      </c>
      <c r="Q446" s="445">
        <f>VLOOKUP(C446,{"29 - Psychiatrie (Erwachsene)",1;"30 - Kinder- und Jugendpsychiatrie",1;"31 - Psychosomatik",1;"00 - Bitte eine Fachabteilung auswählen",0;0,0},2,0)</f>
        <v>0</v>
      </c>
      <c r="R446" s="445">
        <f t="shared" si="45"/>
        <v>0</v>
      </c>
      <c r="S446" s="424">
        <f t="shared" si="46"/>
        <v>0</v>
      </c>
      <c r="T446" s="424">
        <f t="shared" si="47"/>
        <v>0</v>
      </c>
      <c r="U446" s="424">
        <f t="shared" si="48"/>
        <v>0</v>
      </c>
    </row>
    <row r="447" spans="2:21" ht="15" customHeight="1" x14ac:dyDescent="0.3">
      <c r="B447" s="70" t="str">
        <f t="shared" si="50"/>
        <v>!!!</v>
      </c>
      <c r="C447" s="228"/>
      <c r="D447" s="221"/>
      <c r="E447" s="229"/>
      <c r="F447" s="82"/>
      <c r="G447" s="325"/>
      <c r="H447" s="38"/>
      <c r="I447" s="38"/>
      <c r="J447" s="435"/>
      <c r="L447" s="445" t="str">
        <f>VLOOKUP(C446,{"29 - Psychiatrie (Erwachsene)","Einrichtungen";"30 - Kinder- und Jugendpsychiatrie","Einrichtungen";"31 - Psychosomatik","Einrichtungen";0,"Leer"},2,0)</f>
        <v>Leer</v>
      </c>
      <c r="M447" s="445" t="str">
        <f>IF(AND('Angaben KH-Standort'!$D$12&gt;0,C447&lt;&gt;""),"JBJ","Leer")</f>
        <v>Leer</v>
      </c>
      <c r="N447" s="445" t="str">
        <f t="shared" si="49"/>
        <v>Leer</v>
      </c>
      <c r="O447" s="445" t="str">
        <f>VLOOKUP($C447,{"29 - Psychiatrie (Erwachsene)","Psychiatrie";"30 - Kinder- und Jugendpsychiatrie","KJPsychiatrie";"31 - Psychosomatik","Psychosomatik";0,"Leer"},2,0)</f>
        <v>Leer</v>
      </c>
      <c r="P447" s="445">
        <f t="shared" si="44"/>
        <v>0</v>
      </c>
      <c r="Q447" s="445">
        <f>VLOOKUP(C447,{"29 - Psychiatrie (Erwachsene)",1;"30 - Kinder- und Jugendpsychiatrie",1;"31 - Psychosomatik",1;"00 - Bitte eine Fachabteilung auswählen",0;0,0},2,0)</f>
        <v>0</v>
      </c>
      <c r="R447" s="445">
        <f t="shared" si="45"/>
        <v>0</v>
      </c>
      <c r="S447" s="424">
        <f t="shared" si="46"/>
        <v>0</v>
      </c>
      <c r="T447" s="424">
        <f t="shared" si="47"/>
        <v>0</v>
      </c>
      <c r="U447" s="424">
        <f t="shared" si="48"/>
        <v>0</v>
      </c>
    </row>
    <row r="448" spans="2:21" ht="15" customHeight="1" x14ac:dyDescent="0.3">
      <c r="B448" s="70" t="str">
        <f t="shared" si="50"/>
        <v>!!!</v>
      </c>
      <c r="C448" s="228"/>
      <c r="D448" s="221"/>
      <c r="E448" s="229"/>
      <c r="F448" s="82"/>
      <c r="G448" s="325"/>
      <c r="H448" s="38"/>
      <c r="I448" s="38"/>
      <c r="J448" s="435"/>
      <c r="L448" s="445" t="str">
        <f>VLOOKUP(C447,{"29 - Psychiatrie (Erwachsene)","Einrichtungen";"30 - Kinder- und Jugendpsychiatrie","Einrichtungen";"31 - Psychosomatik","Einrichtungen";0,"Leer"},2,0)</f>
        <v>Leer</v>
      </c>
      <c r="M448" s="445" t="str">
        <f>IF(AND('Angaben KH-Standort'!$D$12&gt;0,C448&lt;&gt;""),"JBJ","Leer")</f>
        <v>Leer</v>
      </c>
      <c r="N448" s="445" t="str">
        <f t="shared" si="49"/>
        <v>Leer</v>
      </c>
      <c r="O448" s="445" t="str">
        <f>VLOOKUP($C448,{"29 - Psychiatrie (Erwachsene)","Psychiatrie";"30 - Kinder- und Jugendpsychiatrie","KJPsychiatrie";"31 - Psychosomatik","Psychosomatik";0,"Leer"},2,0)</f>
        <v>Leer</v>
      </c>
      <c r="P448" s="445">
        <f t="shared" si="44"/>
        <v>0</v>
      </c>
      <c r="Q448" s="445">
        <f>VLOOKUP(C448,{"29 - Psychiatrie (Erwachsene)",1;"30 - Kinder- und Jugendpsychiatrie",1;"31 - Psychosomatik",1;"00 - Bitte eine Fachabteilung auswählen",0;0,0},2,0)</f>
        <v>0</v>
      </c>
      <c r="R448" s="445">
        <f t="shared" si="45"/>
        <v>0</v>
      </c>
      <c r="S448" s="424">
        <f t="shared" si="46"/>
        <v>0</v>
      </c>
      <c r="T448" s="424">
        <f t="shared" si="47"/>
        <v>0</v>
      </c>
      <c r="U448" s="424">
        <f t="shared" si="48"/>
        <v>0</v>
      </c>
    </row>
    <row r="449" spans="2:21" ht="15" customHeight="1" x14ac:dyDescent="0.3">
      <c r="B449" s="70" t="str">
        <f t="shared" si="50"/>
        <v>!!!</v>
      </c>
      <c r="C449" s="228"/>
      <c r="D449" s="221"/>
      <c r="E449" s="229"/>
      <c r="F449" s="82"/>
      <c r="G449" s="325"/>
      <c r="H449" s="38"/>
      <c r="I449" s="38"/>
      <c r="J449" s="435"/>
      <c r="L449" s="445" t="str">
        <f>VLOOKUP(C448,{"29 - Psychiatrie (Erwachsene)","Einrichtungen";"30 - Kinder- und Jugendpsychiatrie","Einrichtungen";"31 - Psychosomatik","Einrichtungen";0,"Leer"},2,0)</f>
        <v>Leer</v>
      </c>
      <c r="M449" s="445" t="str">
        <f>IF(AND('Angaben KH-Standort'!$D$12&gt;0,C449&lt;&gt;""),"JBJ","Leer")</f>
        <v>Leer</v>
      </c>
      <c r="N449" s="445" t="str">
        <f t="shared" si="49"/>
        <v>Leer</v>
      </c>
      <c r="O449" s="445" t="str">
        <f>VLOOKUP($C449,{"29 - Psychiatrie (Erwachsene)","Psychiatrie";"30 - Kinder- und Jugendpsychiatrie","KJPsychiatrie";"31 - Psychosomatik","Psychosomatik";0,"Leer"},2,0)</f>
        <v>Leer</v>
      </c>
      <c r="P449" s="445">
        <f t="shared" si="44"/>
        <v>0</v>
      </c>
      <c r="Q449" s="445">
        <f>VLOOKUP(C449,{"29 - Psychiatrie (Erwachsene)",1;"30 - Kinder- und Jugendpsychiatrie",1;"31 - Psychosomatik",1;"00 - Bitte eine Fachabteilung auswählen",0;0,0},2,0)</f>
        <v>0</v>
      </c>
      <c r="R449" s="445">
        <f t="shared" si="45"/>
        <v>0</v>
      </c>
      <c r="S449" s="424">
        <f t="shared" si="46"/>
        <v>0</v>
      </c>
      <c r="T449" s="424">
        <f t="shared" si="47"/>
        <v>0</v>
      </c>
      <c r="U449" s="424">
        <f t="shared" si="48"/>
        <v>0</v>
      </c>
    </row>
    <row r="450" spans="2:21" ht="15" customHeight="1" x14ac:dyDescent="0.3">
      <c r="B450" s="70" t="str">
        <f t="shared" si="50"/>
        <v>!!!</v>
      </c>
      <c r="C450" s="228"/>
      <c r="D450" s="221"/>
      <c r="E450" s="229"/>
      <c r="F450" s="82"/>
      <c r="G450" s="325"/>
      <c r="H450" s="38"/>
      <c r="I450" s="38"/>
      <c r="J450" s="435"/>
      <c r="L450" s="445" t="str">
        <f>VLOOKUP(C449,{"29 - Psychiatrie (Erwachsene)","Einrichtungen";"30 - Kinder- und Jugendpsychiatrie","Einrichtungen";"31 - Psychosomatik","Einrichtungen";0,"Leer"},2,0)</f>
        <v>Leer</v>
      </c>
      <c r="M450" s="445" t="str">
        <f>IF(AND('Angaben KH-Standort'!$D$12&gt;0,C450&lt;&gt;""),"JBJ","Leer")</f>
        <v>Leer</v>
      </c>
      <c r="N450" s="445" t="str">
        <f t="shared" si="49"/>
        <v>Leer</v>
      </c>
      <c r="O450" s="445" t="str">
        <f>VLOOKUP($C450,{"29 - Psychiatrie (Erwachsene)","Psychiatrie";"30 - Kinder- und Jugendpsychiatrie","KJPsychiatrie";"31 - Psychosomatik","Psychosomatik";0,"Leer"},2,0)</f>
        <v>Leer</v>
      </c>
      <c r="P450" s="445">
        <f t="shared" si="44"/>
        <v>0</v>
      </c>
      <c r="Q450" s="445">
        <f>VLOOKUP(C450,{"29 - Psychiatrie (Erwachsene)",1;"30 - Kinder- und Jugendpsychiatrie",1;"31 - Psychosomatik",1;"00 - Bitte eine Fachabteilung auswählen",0;0,0},2,0)</f>
        <v>0</v>
      </c>
      <c r="R450" s="445">
        <f t="shared" si="45"/>
        <v>0</v>
      </c>
      <c r="S450" s="424">
        <f t="shared" si="46"/>
        <v>0</v>
      </c>
      <c r="T450" s="424">
        <f t="shared" si="47"/>
        <v>0</v>
      </c>
      <c r="U450" s="424">
        <f t="shared" si="48"/>
        <v>0</v>
      </c>
    </row>
    <row r="451" spans="2:21" ht="15" customHeight="1" x14ac:dyDescent="0.3">
      <c r="B451" s="70" t="str">
        <f t="shared" si="50"/>
        <v>!!!</v>
      </c>
      <c r="C451" s="228"/>
      <c r="D451" s="221"/>
      <c r="E451" s="229"/>
      <c r="F451" s="82"/>
      <c r="G451" s="325"/>
      <c r="H451" s="38"/>
      <c r="I451" s="38"/>
      <c r="J451" s="435"/>
      <c r="L451" s="445" t="str">
        <f>VLOOKUP(C450,{"29 - Psychiatrie (Erwachsene)","Einrichtungen";"30 - Kinder- und Jugendpsychiatrie","Einrichtungen";"31 - Psychosomatik","Einrichtungen";0,"Leer"},2,0)</f>
        <v>Leer</v>
      </c>
      <c r="M451" s="445" t="str">
        <f>IF(AND('Angaben KH-Standort'!$D$12&gt;0,C451&lt;&gt;""),"JBJ","Leer")</f>
        <v>Leer</v>
      </c>
      <c r="N451" s="445" t="str">
        <f t="shared" si="49"/>
        <v>Leer</v>
      </c>
      <c r="O451" s="445" t="str">
        <f>VLOOKUP($C451,{"29 - Psychiatrie (Erwachsene)","Psychiatrie";"30 - Kinder- und Jugendpsychiatrie","KJPsychiatrie";"31 - Psychosomatik","Psychosomatik";0,"Leer"},2,0)</f>
        <v>Leer</v>
      </c>
      <c r="P451" s="445">
        <f t="shared" si="44"/>
        <v>0</v>
      </c>
      <c r="Q451" s="445">
        <f>VLOOKUP(C451,{"29 - Psychiatrie (Erwachsene)",1;"30 - Kinder- und Jugendpsychiatrie",1;"31 - Psychosomatik",1;"00 - Bitte eine Fachabteilung auswählen",0;0,0},2,0)</f>
        <v>0</v>
      </c>
      <c r="R451" s="445">
        <f t="shared" si="45"/>
        <v>0</v>
      </c>
      <c r="S451" s="424">
        <f t="shared" si="46"/>
        <v>0</v>
      </c>
      <c r="T451" s="424">
        <f t="shared" si="47"/>
        <v>0</v>
      </c>
      <c r="U451" s="424">
        <f t="shared" si="48"/>
        <v>0</v>
      </c>
    </row>
    <row r="452" spans="2:21" ht="15" customHeight="1" x14ac:dyDescent="0.3">
      <c r="B452" s="70" t="str">
        <f t="shared" si="50"/>
        <v>!!!</v>
      </c>
      <c r="C452" s="228"/>
      <c r="D452" s="221"/>
      <c r="E452" s="229"/>
      <c r="F452" s="82"/>
      <c r="G452" s="325"/>
      <c r="H452" s="38"/>
      <c r="I452" s="38"/>
      <c r="J452" s="435"/>
      <c r="L452" s="445" t="str">
        <f>VLOOKUP(C451,{"29 - Psychiatrie (Erwachsene)","Einrichtungen";"30 - Kinder- und Jugendpsychiatrie","Einrichtungen";"31 - Psychosomatik","Einrichtungen";0,"Leer"},2,0)</f>
        <v>Leer</v>
      </c>
      <c r="M452" s="445" t="str">
        <f>IF(AND('Angaben KH-Standort'!$D$12&gt;0,C452&lt;&gt;""),"JBJ","Leer")</f>
        <v>Leer</v>
      </c>
      <c r="N452" s="445" t="str">
        <f t="shared" si="49"/>
        <v>Leer</v>
      </c>
      <c r="O452" s="445" t="str">
        <f>VLOOKUP($C452,{"29 - Psychiatrie (Erwachsene)","Psychiatrie";"30 - Kinder- und Jugendpsychiatrie","KJPsychiatrie";"31 - Psychosomatik","Psychosomatik";0,"Leer"},2,0)</f>
        <v>Leer</v>
      </c>
      <c r="P452" s="445">
        <f t="shared" si="44"/>
        <v>0</v>
      </c>
      <c r="Q452" s="445">
        <f>VLOOKUP(C452,{"29 - Psychiatrie (Erwachsene)",1;"30 - Kinder- und Jugendpsychiatrie",1;"31 - Psychosomatik",1;"00 - Bitte eine Fachabteilung auswählen",0;0,0},2,0)</f>
        <v>0</v>
      </c>
      <c r="R452" s="445">
        <f t="shared" si="45"/>
        <v>0</v>
      </c>
      <c r="S452" s="424">
        <f t="shared" si="46"/>
        <v>0</v>
      </c>
      <c r="T452" s="424">
        <f t="shared" si="47"/>
        <v>0</v>
      </c>
      <c r="U452" s="424">
        <f t="shared" si="48"/>
        <v>0</v>
      </c>
    </row>
    <row r="453" spans="2:21" ht="15" customHeight="1" x14ac:dyDescent="0.3">
      <c r="B453" s="70" t="str">
        <f t="shared" si="50"/>
        <v>!!!</v>
      </c>
      <c r="C453" s="228"/>
      <c r="D453" s="221"/>
      <c r="E453" s="229"/>
      <c r="F453" s="82"/>
      <c r="G453" s="325"/>
      <c r="H453" s="38"/>
      <c r="I453" s="38"/>
      <c r="J453" s="435"/>
      <c r="L453" s="445" t="str">
        <f>VLOOKUP(C452,{"29 - Psychiatrie (Erwachsene)","Einrichtungen";"30 - Kinder- und Jugendpsychiatrie","Einrichtungen";"31 - Psychosomatik","Einrichtungen";0,"Leer"},2,0)</f>
        <v>Leer</v>
      </c>
      <c r="M453" s="445" t="str">
        <f>IF(AND('Angaben KH-Standort'!$D$12&gt;0,C453&lt;&gt;""),"JBJ","Leer")</f>
        <v>Leer</v>
      </c>
      <c r="N453" s="445" t="str">
        <f t="shared" si="49"/>
        <v>Leer</v>
      </c>
      <c r="O453" s="445" t="str">
        <f>VLOOKUP($C453,{"29 - Psychiatrie (Erwachsene)","Psychiatrie";"30 - Kinder- und Jugendpsychiatrie","KJPsychiatrie";"31 - Psychosomatik","Psychosomatik";0,"Leer"},2,0)</f>
        <v>Leer</v>
      </c>
      <c r="P453" s="445">
        <f t="shared" si="44"/>
        <v>0</v>
      </c>
      <c r="Q453" s="445">
        <f>VLOOKUP(C453,{"29 - Psychiatrie (Erwachsene)",1;"30 - Kinder- und Jugendpsychiatrie",1;"31 - Psychosomatik",1;"00 - Bitte eine Fachabteilung auswählen",0;0,0},2,0)</f>
        <v>0</v>
      </c>
      <c r="R453" s="445">
        <f t="shared" si="45"/>
        <v>0</v>
      </c>
      <c r="S453" s="424">
        <f t="shared" si="46"/>
        <v>0</v>
      </c>
      <c r="T453" s="424">
        <f t="shared" si="47"/>
        <v>0</v>
      </c>
      <c r="U453" s="424">
        <f t="shared" si="48"/>
        <v>0</v>
      </c>
    </row>
    <row r="454" spans="2:21" ht="15" customHeight="1" x14ac:dyDescent="0.3">
      <c r="B454" s="70" t="str">
        <f t="shared" si="50"/>
        <v>!!!</v>
      </c>
      <c r="C454" s="228"/>
      <c r="D454" s="221"/>
      <c r="E454" s="229"/>
      <c r="F454" s="82"/>
      <c r="G454" s="325"/>
      <c r="H454" s="38"/>
      <c r="I454" s="38"/>
      <c r="J454" s="435"/>
      <c r="L454" s="445" t="str">
        <f>VLOOKUP(C453,{"29 - Psychiatrie (Erwachsene)","Einrichtungen";"30 - Kinder- und Jugendpsychiatrie","Einrichtungen";"31 - Psychosomatik","Einrichtungen";0,"Leer"},2,0)</f>
        <v>Leer</v>
      </c>
      <c r="M454" s="445" t="str">
        <f>IF(AND('Angaben KH-Standort'!$D$12&gt;0,C454&lt;&gt;""),"JBJ","Leer")</f>
        <v>Leer</v>
      </c>
      <c r="N454" s="445" t="str">
        <f t="shared" si="49"/>
        <v>Leer</v>
      </c>
      <c r="O454" s="445" t="str">
        <f>VLOOKUP($C454,{"29 - Psychiatrie (Erwachsene)","Psychiatrie";"30 - Kinder- und Jugendpsychiatrie","KJPsychiatrie";"31 - Psychosomatik","Psychosomatik";0,"Leer"},2,0)</f>
        <v>Leer</v>
      </c>
      <c r="P454" s="445">
        <f t="shared" si="44"/>
        <v>0</v>
      </c>
      <c r="Q454" s="445">
        <f>VLOOKUP(C454,{"29 - Psychiatrie (Erwachsene)",1;"30 - Kinder- und Jugendpsychiatrie",1;"31 - Psychosomatik",1;"00 - Bitte eine Fachabteilung auswählen",0;0,0},2,0)</f>
        <v>0</v>
      </c>
      <c r="R454" s="445">
        <f t="shared" si="45"/>
        <v>0</v>
      </c>
      <c r="S454" s="424">
        <f t="shared" si="46"/>
        <v>0</v>
      </c>
      <c r="T454" s="424">
        <f t="shared" si="47"/>
        <v>0</v>
      </c>
      <c r="U454" s="424">
        <f t="shared" si="48"/>
        <v>0</v>
      </c>
    </row>
    <row r="455" spans="2:21" ht="15" customHeight="1" x14ac:dyDescent="0.3">
      <c r="B455" s="70" t="str">
        <f t="shared" si="50"/>
        <v>!!!</v>
      </c>
      <c r="C455" s="228"/>
      <c r="D455" s="221"/>
      <c r="E455" s="229"/>
      <c r="F455" s="82"/>
      <c r="G455" s="325"/>
      <c r="H455" s="38"/>
      <c r="I455" s="38"/>
      <c r="J455" s="435"/>
      <c r="L455" s="445" t="str">
        <f>VLOOKUP(C454,{"29 - Psychiatrie (Erwachsene)","Einrichtungen";"30 - Kinder- und Jugendpsychiatrie","Einrichtungen";"31 - Psychosomatik","Einrichtungen";0,"Leer"},2,0)</f>
        <v>Leer</v>
      </c>
      <c r="M455" s="445" t="str">
        <f>IF(AND('Angaben KH-Standort'!$D$12&gt;0,C455&lt;&gt;""),"JBJ","Leer")</f>
        <v>Leer</v>
      </c>
      <c r="N455" s="445" t="str">
        <f t="shared" si="49"/>
        <v>Leer</v>
      </c>
      <c r="O455" s="445" t="str">
        <f>VLOOKUP($C455,{"29 - Psychiatrie (Erwachsene)","Psychiatrie";"30 - Kinder- und Jugendpsychiatrie","KJPsychiatrie";"31 - Psychosomatik","Psychosomatik";0,"Leer"},2,0)</f>
        <v>Leer</v>
      </c>
      <c r="P455" s="445">
        <f t="shared" si="44"/>
        <v>0</v>
      </c>
      <c r="Q455" s="445">
        <f>VLOOKUP(C455,{"29 - Psychiatrie (Erwachsene)",1;"30 - Kinder- und Jugendpsychiatrie",1;"31 - Psychosomatik",1;"00 - Bitte eine Fachabteilung auswählen",0;0,0},2,0)</f>
        <v>0</v>
      </c>
      <c r="R455" s="445">
        <f t="shared" si="45"/>
        <v>0</v>
      </c>
      <c r="S455" s="424">
        <f t="shared" si="46"/>
        <v>0</v>
      </c>
      <c r="T455" s="424">
        <f t="shared" si="47"/>
        <v>0</v>
      </c>
      <c r="U455" s="424">
        <f t="shared" si="48"/>
        <v>0</v>
      </c>
    </row>
    <row r="456" spans="2:21" ht="15" customHeight="1" x14ac:dyDescent="0.3">
      <c r="B456" s="70" t="str">
        <f t="shared" si="50"/>
        <v>!!!</v>
      </c>
      <c r="C456" s="228"/>
      <c r="D456" s="221"/>
      <c r="E456" s="229"/>
      <c r="F456" s="82"/>
      <c r="G456" s="325"/>
      <c r="H456" s="38"/>
      <c r="I456" s="38"/>
      <c r="J456" s="435"/>
      <c r="L456" s="445" t="str">
        <f>VLOOKUP(C455,{"29 - Psychiatrie (Erwachsene)","Einrichtungen";"30 - Kinder- und Jugendpsychiatrie","Einrichtungen";"31 - Psychosomatik","Einrichtungen";0,"Leer"},2,0)</f>
        <v>Leer</v>
      </c>
      <c r="M456" s="445" t="str">
        <f>IF(AND('Angaben KH-Standort'!$D$12&gt;0,C456&lt;&gt;""),"JBJ","Leer")</f>
        <v>Leer</v>
      </c>
      <c r="N456" s="445" t="str">
        <f t="shared" si="49"/>
        <v>Leer</v>
      </c>
      <c r="O456" s="445" t="str">
        <f>VLOOKUP($C456,{"29 - Psychiatrie (Erwachsene)","Psychiatrie";"30 - Kinder- und Jugendpsychiatrie","KJPsychiatrie";"31 - Psychosomatik","Psychosomatik";0,"Leer"},2,0)</f>
        <v>Leer</v>
      </c>
      <c r="P456" s="445">
        <f t="shared" si="44"/>
        <v>0</v>
      </c>
      <c r="Q456" s="445">
        <f>VLOOKUP(C456,{"29 - Psychiatrie (Erwachsene)",1;"30 - Kinder- und Jugendpsychiatrie",1;"31 - Psychosomatik",1;"00 - Bitte eine Fachabteilung auswählen",0;0,0},2,0)</f>
        <v>0</v>
      </c>
      <c r="R456" s="445">
        <f t="shared" si="45"/>
        <v>0</v>
      </c>
      <c r="S456" s="424">
        <f t="shared" si="46"/>
        <v>0</v>
      </c>
      <c r="T456" s="424">
        <f t="shared" si="47"/>
        <v>0</v>
      </c>
      <c r="U456" s="424">
        <f t="shared" si="48"/>
        <v>0</v>
      </c>
    </row>
    <row r="457" spans="2:21" ht="15" customHeight="1" x14ac:dyDescent="0.3">
      <c r="B457" s="70" t="str">
        <f t="shared" si="50"/>
        <v>!!!</v>
      </c>
      <c r="C457" s="228"/>
      <c r="D457" s="221"/>
      <c r="E457" s="229"/>
      <c r="F457" s="82"/>
      <c r="G457" s="325"/>
      <c r="H457" s="38"/>
      <c r="I457" s="38"/>
      <c r="J457" s="435"/>
      <c r="L457" s="445" t="str">
        <f>VLOOKUP(C456,{"29 - Psychiatrie (Erwachsene)","Einrichtungen";"30 - Kinder- und Jugendpsychiatrie","Einrichtungen";"31 - Psychosomatik","Einrichtungen";0,"Leer"},2,0)</f>
        <v>Leer</v>
      </c>
      <c r="M457" s="445" t="str">
        <f>IF(AND('Angaben KH-Standort'!$D$12&gt;0,C457&lt;&gt;""),"JBJ","Leer")</f>
        <v>Leer</v>
      </c>
      <c r="N457" s="445" t="str">
        <f t="shared" si="49"/>
        <v>Leer</v>
      </c>
      <c r="O457" s="445" t="str">
        <f>VLOOKUP($C457,{"29 - Psychiatrie (Erwachsene)","Psychiatrie";"30 - Kinder- und Jugendpsychiatrie","KJPsychiatrie";"31 - Psychosomatik","Psychosomatik";0,"Leer"},2,0)</f>
        <v>Leer</v>
      </c>
      <c r="P457" s="445">
        <f t="shared" si="44"/>
        <v>0</v>
      </c>
      <c r="Q457" s="445">
        <f>VLOOKUP(C457,{"29 - Psychiatrie (Erwachsene)",1;"30 - Kinder- und Jugendpsychiatrie",1;"31 - Psychosomatik",1;"00 - Bitte eine Fachabteilung auswählen",0;0,0},2,0)</f>
        <v>0</v>
      </c>
      <c r="R457" s="445">
        <f t="shared" si="45"/>
        <v>0</v>
      </c>
      <c r="S457" s="424">
        <f t="shared" si="46"/>
        <v>0</v>
      </c>
      <c r="T457" s="424">
        <f t="shared" si="47"/>
        <v>0</v>
      </c>
      <c r="U457" s="424">
        <f t="shared" si="48"/>
        <v>0</v>
      </c>
    </row>
    <row r="458" spans="2:21" ht="15" customHeight="1" x14ac:dyDescent="0.3">
      <c r="B458" s="70" t="str">
        <f t="shared" si="50"/>
        <v>!!!</v>
      </c>
      <c r="C458" s="228"/>
      <c r="D458" s="221"/>
      <c r="E458" s="229"/>
      <c r="F458" s="82"/>
      <c r="G458" s="325"/>
      <c r="H458" s="38"/>
      <c r="I458" s="38"/>
      <c r="J458" s="435"/>
      <c r="L458" s="445" t="str">
        <f>VLOOKUP(C457,{"29 - Psychiatrie (Erwachsene)","Einrichtungen";"30 - Kinder- und Jugendpsychiatrie","Einrichtungen";"31 - Psychosomatik","Einrichtungen";0,"Leer"},2,0)</f>
        <v>Leer</v>
      </c>
      <c r="M458" s="445" t="str">
        <f>IF(AND('Angaben KH-Standort'!$D$12&gt;0,C458&lt;&gt;""),"JBJ","Leer")</f>
        <v>Leer</v>
      </c>
      <c r="N458" s="445" t="str">
        <f t="shared" si="49"/>
        <v>Leer</v>
      </c>
      <c r="O458" s="445" t="str">
        <f>VLOOKUP($C458,{"29 - Psychiatrie (Erwachsene)","Psychiatrie";"30 - Kinder- und Jugendpsychiatrie","KJPsychiatrie";"31 - Psychosomatik","Psychosomatik";0,"Leer"},2,0)</f>
        <v>Leer</v>
      </c>
      <c r="P458" s="445">
        <f t="shared" si="44"/>
        <v>0</v>
      </c>
      <c r="Q458" s="445">
        <f>VLOOKUP(C458,{"29 - Psychiatrie (Erwachsene)",1;"30 - Kinder- und Jugendpsychiatrie",1;"31 - Psychosomatik",1;"00 - Bitte eine Fachabteilung auswählen",0;0,0},2,0)</f>
        <v>0</v>
      </c>
      <c r="R458" s="445">
        <f t="shared" si="45"/>
        <v>0</v>
      </c>
      <c r="S458" s="424">
        <f t="shared" si="46"/>
        <v>0</v>
      </c>
      <c r="T458" s="424">
        <f t="shared" si="47"/>
        <v>0</v>
      </c>
      <c r="U458" s="424">
        <f t="shared" si="48"/>
        <v>0</v>
      </c>
    </row>
    <row r="459" spans="2:21" ht="15" customHeight="1" x14ac:dyDescent="0.3">
      <c r="B459" s="70" t="str">
        <f t="shared" si="50"/>
        <v>!!!</v>
      </c>
      <c r="C459" s="228"/>
      <c r="D459" s="221"/>
      <c r="E459" s="229"/>
      <c r="F459" s="82"/>
      <c r="G459" s="325"/>
      <c r="H459" s="38"/>
      <c r="I459" s="38"/>
      <c r="J459" s="435"/>
      <c r="L459" s="445" t="str">
        <f>VLOOKUP(C458,{"29 - Psychiatrie (Erwachsene)","Einrichtungen";"30 - Kinder- und Jugendpsychiatrie","Einrichtungen";"31 - Psychosomatik","Einrichtungen";0,"Leer"},2,0)</f>
        <v>Leer</v>
      </c>
      <c r="M459" s="445" t="str">
        <f>IF(AND('Angaben KH-Standort'!$D$12&gt;0,C459&lt;&gt;""),"JBJ","Leer")</f>
        <v>Leer</v>
      </c>
      <c r="N459" s="445" t="str">
        <f t="shared" si="49"/>
        <v>Leer</v>
      </c>
      <c r="O459" s="445" t="str">
        <f>VLOOKUP($C459,{"29 - Psychiatrie (Erwachsene)","Psychiatrie";"30 - Kinder- und Jugendpsychiatrie","KJPsychiatrie";"31 - Psychosomatik","Psychosomatik";0,"Leer"},2,0)</f>
        <v>Leer</v>
      </c>
      <c r="P459" s="445">
        <f t="shared" si="44"/>
        <v>0</v>
      </c>
      <c r="Q459" s="445">
        <f>VLOOKUP(C459,{"29 - Psychiatrie (Erwachsene)",1;"30 - Kinder- und Jugendpsychiatrie",1;"31 - Psychosomatik",1;"00 - Bitte eine Fachabteilung auswählen",0;0,0},2,0)</f>
        <v>0</v>
      </c>
      <c r="R459" s="445">
        <f t="shared" si="45"/>
        <v>0</v>
      </c>
      <c r="S459" s="424">
        <f t="shared" si="46"/>
        <v>0</v>
      </c>
      <c r="T459" s="424">
        <f t="shared" si="47"/>
        <v>0</v>
      </c>
      <c r="U459" s="424">
        <f t="shared" si="48"/>
        <v>0</v>
      </c>
    </row>
    <row r="460" spans="2:21" ht="15" customHeight="1" x14ac:dyDescent="0.3">
      <c r="B460" s="70" t="str">
        <f t="shared" si="50"/>
        <v>!!!</v>
      </c>
      <c r="C460" s="228"/>
      <c r="D460" s="221"/>
      <c r="E460" s="229"/>
      <c r="F460" s="82"/>
      <c r="G460" s="325"/>
      <c r="H460" s="38"/>
      <c r="I460" s="38"/>
      <c r="J460" s="435"/>
      <c r="L460" s="445" t="str">
        <f>VLOOKUP(C459,{"29 - Psychiatrie (Erwachsene)","Einrichtungen";"30 - Kinder- und Jugendpsychiatrie","Einrichtungen";"31 - Psychosomatik","Einrichtungen";0,"Leer"},2,0)</f>
        <v>Leer</v>
      </c>
      <c r="M460" s="445" t="str">
        <f>IF(AND('Angaben KH-Standort'!$D$12&gt;0,C460&lt;&gt;""),"JBJ","Leer")</f>
        <v>Leer</v>
      </c>
      <c r="N460" s="445" t="str">
        <f t="shared" si="49"/>
        <v>Leer</v>
      </c>
      <c r="O460" s="445" t="str">
        <f>VLOOKUP($C460,{"29 - Psychiatrie (Erwachsene)","Psychiatrie";"30 - Kinder- und Jugendpsychiatrie","KJPsychiatrie";"31 - Psychosomatik","Psychosomatik";0,"Leer"},2,0)</f>
        <v>Leer</v>
      </c>
      <c r="P460" s="445">
        <f t="shared" si="44"/>
        <v>0</v>
      </c>
      <c r="Q460" s="445">
        <f>VLOOKUP(C460,{"29 - Psychiatrie (Erwachsene)",1;"30 - Kinder- und Jugendpsychiatrie",1;"31 - Psychosomatik",1;"00 - Bitte eine Fachabteilung auswählen",0;0,0},2,0)</f>
        <v>0</v>
      </c>
      <c r="R460" s="445">
        <f t="shared" si="45"/>
        <v>0</v>
      </c>
      <c r="S460" s="424">
        <f t="shared" si="46"/>
        <v>0</v>
      </c>
      <c r="T460" s="424">
        <f t="shared" si="47"/>
        <v>0</v>
      </c>
      <c r="U460" s="424">
        <f t="shared" si="48"/>
        <v>0</v>
      </c>
    </row>
    <row r="461" spans="2:21" ht="15" customHeight="1" x14ac:dyDescent="0.3">
      <c r="B461" s="70" t="str">
        <f t="shared" si="50"/>
        <v>!!!</v>
      </c>
      <c r="C461" s="228"/>
      <c r="D461" s="221"/>
      <c r="E461" s="229"/>
      <c r="F461" s="82"/>
      <c r="G461" s="325"/>
      <c r="H461" s="38"/>
      <c r="I461" s="38"/>
      <c r="J461" s="435"/>
      <c r="L461" s="445" t="str">
        <f>VLOOKUP(C460,{"29 - Psychiatrie (Erwachsene)","Einrichtungen";"30 - Kinder- und Jugendpsychiatrie","Einrichtungen";"31 - Psychosomatik","Einrichtungen";0,"Leer"},2,0)</f>
        <v>Leer</v>
      </c>
      <c r="M461" s="445" t="str">
        <f>IF(AND('Angaben KH-Standort'!$D$12&gt;0,C461&lt;&gt;""),"JBJ","Leer")</f>
        <v>Leer</v>
      </c>
      <c r="N461" s="445" t="str">
        <f t="shared" si="49"/>
        <v>Leer</v>
      </c>
      <c r="O461" s="445" t="str">
        <f>VLOOKUP($C461,{"29 - Psychiatrie (Erwachsene)","Psychiatrie";"30 - Kinder- und Jugendpsychiatrie","KJPsychiatrie";"31 - Psychosomatik","Psychosomatik";0,"Leer"},2,0)</f>
        <v>Leer</v>
      </c>
      <c r="P461" s="445">
        <f t="shared" si="44"/>
        <v>0</v>
      </c>
      <c r="Q461" s="445">
        <f>VLOOKUP(C461,{"29 - Psychiatrie (Erwachsene)",1;"30 - Kinder- und Jugendpsychiatrie",1;"31 - Psychosomatik",1;"00 - Bitte eine Fachabteilung auswählen",0;0,0},2,0)</f>
        <v>0</v>
      </c>
      <c r="R461" s="445">
        <f t="shared" si="45"/>
        <v>0</v>
      </c>
      <c r="S461" s="424">
        <f t="shared" si="46"/>
        <v>0</v>
      </c>
      <c r="T461" s="424">
        <f t="shared" si="47"/>
        <v>0</v>
      </c>
      <c r="U461" s="424">
        <f t="shared" si="48"/>
        <v>0</v>
      </c>
    </row>
    <row r="462" spans="2:21" ht="15" customHeight="1" x14ac:dyDescent="0.3">
      <c r="B462" s="70" t="str">
        <f t="shared" si="50"/>
        <v>!!!</v>
      </c>
      <c r="C462" s="228"/>
      <c r="D462" s="221"/>
      <c r="E462" s="229"/>
      <c r="F462" s="82"/>
      <c r="G462" s="325"/>
      <c r="H462" s="38"/>
      <c r="I462" s="38"/>
      <c r="J462" s="435"/>
      <c r="L462" s="445" t="str">
        <f>VLOOKUP(C461,{"29 - Psychiatrie (Erwachsene)","Einrichtungen";"30 - Kinder- und Jugendpsychiatrie","Einrichtungen";"31 - Psychosomatik","Einrichtungen";0,"Leer"},2,0)</f>
        <v>Leer</v>
      </c>
      <c r="M462" s="445" t="str">
        <f>IF(AND('Angaben KH-Standort'!$D$12&gt;0,C462&lt;&gt;""),"JBJ","Leer")</f>
        <v>Leer</v>
      </c>
      <c r="N462" s="445" t="str">
        <f t="shared" si="49"/>
        <v>Leer</v>
      </c>
      <c r="O462" s="445" t="str">
        <f>VLOOKUP($C462,{"29 - Psychiatrie (Erwachsene)","Psychiatrie";"30 - Kinder- und Jugendpsychiatrie","KJPsychiatrie";"31 - Psychosomatik","Psychosomatik";0,"Leer"},2,0)</f>
        <v>Leer</v>
      </c>
      <c r="P462" s="445">
        <f t="shared" si="44"/>
        <v>0</v>
      </c>
      <c r="Q462" s="445">
        <f>VLOOKUP(C462,{"29 - Psychiatrie (Erwachsene)",1;"30 - Kinder- und Jugendpsychiatrie",1;"31 - Psychosomatik",1;"00 - Bitte eine Fachabteilung auswählen",0;0,0},2,0)</f>
        <v>0</v>
      </c>
      <c r="R462" s="445">
        <f t="shared" si="45"/>
        <v>0</v>
      </c>
      <c r="S462" s="424">
        <f t="shared" si="46"/>
        <v>0</v>
      </c>
      <c r="T462" s="424">
        <f t="shared" si="47"/>
        <v>0</v>
      </c>
      <c r="U462" s="424">
        <f t="shared" si="48"/>
        <v>0</v>
      </c>
    </row>
    <row r="463" spans="2:21" ht="15" customHeight="1" x14ac:dyDescent="0.3">
      <c r="B463" s="70" t="str">
        <f t="shared" si="50"/>
        <v>!!!</v>
      </c>
      <c r="C463" s="228"/>
      <c r="D463" s="221"/>
      <c r="E463" s="229"/>
      <c r="F463" s="82"/>
      <c r="G463" s="325"/>
      <c r="H463" s="38"/>
      <c r="I463" s="38"/>
      <c r="J463" s="435"/>
      <c r="L463" s="445" t="str">
        <f>VLOOKUP(C462,{"29 - Psychiatrie (Erwachsene)","Einrichtungen";"30 - Kinder- und Jugendpsychiatrie","Einrichtungen";"31 - Psychosomatik","Einrichtungen";0,"Leer"},2,0)</f>
        <v>Leer</v>
      </c>
      <c r="M463" s="445" t="str">
        <f>IF(AND('Angaben KH-Standort'!$D$12&gt;0,C463&lt;&gt;""),"JBJ","Leer")</f>
        <v>Leer</v>
      </c>
      <c r="N463" s="445" t="str">
        <f t="shared" si="49"/>
        <v>Leer</v>
      </c>
      <c r="O463" s="445" t="str">
        <f>VLOOKUP($C463,{"29 - Psychiatrie (Erwachsene)","Psychiatrie";"30 - Kinder- und Jugendpsychiatrie","KJPsychiatrie";"31 - Psychosomatik","Psychosomatik";0,"Leer"},2,0)</f>
        <v>Leer</v>
      </c>
      <c r="P463" s="445">
        <f t="shared" si="44"/>
        <v>0</v>
      </c>
      <c r="Q463" s="445">
        <f>VLOOKUP(C463,{"29 - Psychiatrie (Erwachsene)",1;"30 - Kinder- und Jugendpsychiatrie",1;"31 - Psychosomatik",1;"00 - Bitte eine Fachabteilung auswählen",0;0,0},2,0)</f>
        <v>0</v>
      </c>
      <c r="R463" s="445">
        <f t="shared" si="45"/>
        <v>0</v>
      </c>
      <c r="S463" s="424">
        <f t="shared" si="46"/>
        <v>0</v>
      </c>
      <c r="T463" s="424">
        <f t="shared" si="47"/>
        <v>0</v>
      </c>
      <c r="U463" s="424">
        <f t="shared" si="48"/>
        <v>0</v>
      </c>
    </row>
    <row r="464" spans="2:21" ht="15" customHeight="1" x14ac:dyDescent="0.3">
      <c r="B464" s="70" t="str">
        <f t="shared" si="50"/>
        <v>!!!</v>
      </c>
      <c r="C464" s="228"/>
      <c r="D464" s="221"/>
      <c r="E464" s="229"/>
      <c r="F464" s="82"/>
      <c r="G464" s="325"/>
      <c r="H464" s="38"/>
      <c r="I464" s="38"/>
      <c r="J464" s="435"/>
      <c r="L464" s="445" t="str">
        <f>VLOOKUP(C463,{"29 - Psychiatrie (Erwachsene)","Einrichtungen";"30 - Kinder- und Jugendpsychiatrie","Einrichtungen";"31 - Psychosomatik","Einrichtungen";0,"Leer"},2,0)</f>
        <v>Leer</v>
      </c>
      <c r="M464" s="445" t="str">
        <f>IF(AND('Angaben KH-Standort'!$D$12&gt;0,C464&lt;&gt;""),"JBJ","Leer")</f>
        <v>Leer</v>
      </c>
      <c r="N464" s="445" t="str">
        <f t="shared" si="49"/>
        <v>Leer</v>
      </c>
      <c r="O464" s="445" t="str">
        <f>VLOOKUP($C464,{"29 - Psychiatrie (Erwachsene)","Psychiatrie";"30 - Kinder- und Jugendpsychiatrie","KJPsychiatrie";"31 - Psychosomatik","Psychosomatik";0,"Leer"},2,0)</f>
        <v>Leer</v>
      </c>
      <c r="P464" s="445">
        <f t="shared" si="44"/>
        <v>0</v>
      </c>
      <c r="Q464" s="445">
        <f>VLOOKUP(C464,{"29 - Psychiatrie (Erwachsene)",1;"30 - Kinder- und Jugendpsychiatrie",1;"31 - Psychosomatik",1;"00 - Bitte eine Fachabteilung auswählen",0;0,0},2,0)</f>
        <v>0</v>
      </c>
      <c r="R464" s="445">
        <f t="shared" si="45"/>
        <v>0</v>
      </c>
      <c r="S464" s="424">
        <f t="shared" si="46"/>
        <v>0</v>
      </c>
      <c r="T464" s="424">
        <f t="shared" si="47"/>
        <v>0</v>
      </c>
      <c r="U464" s="424">
        <f t="shared" si="48"/>
        <v>0</v>
      </c>
    </row>
    <row r="465" spans="2:21" ht="15" customHeight="1" x14ac:dyDescent="0.3">
      <c r="B465" s="70" t="str">
        <f t="shared" si="50"/>
        <v>!!!</v>
      </c>
      <c r="C465" s="228"/>
      <c r="D465" s="221"/>
      <c r="E465" s="229"/>
      <c r="F465" s="82"/>
      <c r="G465" s="325"/>
      <c r="H465" s="38"/>
      <c r="I465" s="38"/>
      <c r="J465" s="435"/>
      <c r="L465" s="445" t="str">
        <f>VLOOKUP(C464,{"29 - Psychiatrie (Erwachsene)","Einrichtungen";"30 - Kinder- und Jugendpsychiatrie","Einrichtungen";"31 - Psychosomatik","Einrichtungen";0,"Leer"},2,0)</f>
        <v>Leer</v>
      </c>
      <c r="M465" s="445" t="str">
        <f>IF(AND('Angaben KH-Standort'!$D$12&gt;0,C465&lt;&gt;""),"JBJ","Leer")</f>
        <v>Leer</v>
      </c>
      <c r="N465" s="445" t="str">
        <f t="shared" si="49"/>
        <v>Leer</v>
      </c>
      <c r="O465" s="445" t="str">
        <f>VLOOKUP($C465,{"29 - Psychiatrie (Erwachsene)","Psychiatrie";"30 - Kinder- und Jugendpsychiatrie","KJPsychiatrie";"31 - Psychosomatik","Psychosomatik";0,"Leer"},2,0)</f>
        <v>Leer</v>
      </c>
      <c r="P465" s="445">
        <f t="shared" si="44"/>
        <v>0</v>
      </c>
      <c r="Q465" s="445">
        <f>VLOOKUP(C465,{"29 - Psychiatrie (Erwachsene)",1;"30 - Kinder- und Jugendpsychiatrie",1;"31 - Psychosomatik",1;"00 - Bitte eine Fachabteilung auswählen",0;0,0},2,0)</f>
        <v>0</v>
      </c>
      <c r="R465" s="445">
        <f t="shared" si="45"/>
        <v>0</v>
      </c>
      <c r="S465" s="424">
        <f t="shared" si="46"/>
        <v>0</v>
      </c>
      <c r="T465" s="424">
        <f t="shared" si="47"/>
        <v>0</v>
      </c>
      <c r="U465" s="424">
        <f t="shared" si="48"/>
        <v>0</v>
      </c>
    </row>
    <row r="466" spans="2:21" ht="15" customHeight="1" x14ac:dyDescent="0.3">
      <c r="B466" s="70" t="str">
        <f t="shared" si="50"/>
        <v>!!!</v>
      </c>
      <c r="C466" s="228"/>
      <c r="D466" s="221"/>
      <c r="E466" s="229"/>
      <c r="F466" s="82"/>
      <c r="G466" s="325"/>
      <c r="H466" s="38"/>
      <c r="I466" s="38"/>
      <c r="J466" s="435"/>
      <c r="L466" s="445" t="str">
        <f>VLOOKUP(C465,{"29 - Psychiatrie (Erwachsene)","Einrichtungen";"30 - Kinder- und Jugendpsychiatrie","Einrichtungen";"31 - Psychosomatik","Einrichtungen";0,"Leer"},2,0)</f>
        <v>Leer</v>
      </c>
      <c r="M466" s="445" t="str">
        <f>IF(AND('Angaben KH-Standort'!$D$12&gt;0,C466&lt;&gt;""),"JBJ","Leer")</f>
        <v>Leer</v>
      </c>
      <c r="N466" s="445" t="str">
        <f t="shared" si="49"/>
        <v>Leer</v>
      </c>
      <c r="O466" s="445" t="str">
        <f>VLOOKUP($C466,{"29 - Psychiatrie (Erwachsene)","Psychiatrie";"30 - Kinder- und Jugendpsychiatrie","KJPsychiatrie";"31 - Psychosomatik","Psychosomatik";0,"Leer"},2,0)</f>
        <v>Leer</v>
      </c>
      <c r="P466" s="445">
        <f t="shared" si="44"/>
        <v>0</v>
      </c>
      <c r="Q466" s="445">
        <f>VLOOKUP(C466,{"29 - Psychiatrie (Erwachsene)",1;"30 - Kinder- und Jugendpsychiatrie",1;"31 - Psychosomatik",1;"00 - Bitte eine Fachabteilung auswählen",0;0,0},2,0)</f>
        <v>0</v>
      </c>
      <c r="R466" s="445">
        <f t="shared" si="45"/>
        <v>0</v>
      </c>
      <c r="S466" s="424">
        <f t="shared" si="46"/>
        <v>0</v>
      </c>
      <c r="T466" s="424">
        <f t="shared" si="47"/>
        <v>0</v>
      </c>
      <c r="U466" s="424">
        <f t="shared" si="48"/>
        <v>0</v>
      </c>
    </row>
    <row r="467" spans="2:21" ht="15" customHeight="1" x14ac:dyDescent="0.3">
      <c r="B467" s="70" t="str">
        <f t="shared" si="50"/>
        <v>!!!</v>
      </c>
      <c r="C467" s="228"/>
      <c r="D467" s="221"/>
      <c r="E467" s="229"/>
      <c r="F467" s="82"/>
      <c r="G467" s="325"/>
      <c r="H467" s="38"/>
      <c r="I467" s="38"/>
      <c r="J467" s="435"/>
      <c r="L467" s="445" t="str">
        <f>VLOOKUP(C466,{"29 - Psychiatrie (Erwachsene)","Einrichtungen";"30 - Kinder- und Jugendpsychiatrie","Einrichtungen";"31 - Psychosomatik","Einrichtungen";0,"Leer"},2,0)</f>
        <v>Leer</v>
      </c>
      <c r="M467" s="445" t="str">
        <f>IF(AND('Angaben KH-Standort'!$D$12&gt;0,C467&lt;&gt;""),"JBJ","Leer")</f>
        <v>Leer</v>
      </c>
      <c r="N467" s="445" t="str">
        <f t="shared" si="49"/>
        <v>Leer</v>
      </c>
      <c r="O467" s="445" t="str">
        <f>VLOOKUP($C467,{"29 - Psychiatrie (Erwachsene)","Psychiatrie";"30 - Kinder- und Jugendpsychiatrie","KJPsychiatrie";"31 - Psychosomatik","Psychosomatik";0,"Leer"},2,0)</f>
        <v>Leer</v>
      </c>
      <c r="P467" s="445">
        <f t="shared" si="44"/>
        <v>0</v>
      </c>
      <c r="Q467" s="445">
        <f>VLOOKUP(C467,{"29 - Psychiatrie (Erwachsene)",1;"30 - Kinder- und Jugendpsychiatrie",1;"31 - Psychosomatik",1;"00 - Bitte eine Fachabteilung auswählen",0;0,0},2,0)</f>
        <v>0</v>
      </c>
      <c r="R467" s="445">
        <f t="shared" si="45"/>
        <v>0</v>
      </c>
      <c r="S467" s="424">
        <f t="shared" si="46"/>
        <v>0</v>
      </c>
      <c r="T467" s="424">
        <f t="shared" si="47"/>
        <v>0</v>
      </c>
      <c r="U467" s="424">
        <f t="shared" si="48"/>
        <v>0</v>
      </c>
    </row>
    <row r="468" spans="2:21" ht="15" customHeight="1" x14ac:dyDescent="0.3">
      <c r="B468" s="70" t="str">
        <f t="shared" si="50"/>
        <v>!!!</v>
      </c>
      <c r="C468" s="228"/>
      <c r="D468" s="221"/>
      <c r="E468" s="229"/>
      <c r="F468" s="82"/>
      <c r="G468" s="325"/>
      <c r="H468" s="38"/>
      <c r="I468" s="38"/>
      <c r="J468" s="435"/>
      <c r="L468" s="445" t="str">
        <f>VLOOKUP(C467,{"29 - Psychiatrie (Erwachsene)","Einrichtungen";"30 - Kinder- und Jugendpsychiatrie","Einrichtungen";"31 - Psychosomatik","Einrichtungen";0,"Leer"},2,0)</f>
        <v>Leer</v>
      </c>
      <c r="M468" s="445" t="str">
        <f>IF(AND('Angaben KH-Standort'!$D$12&gt;0,C468&lt;&gt;""),"JBJ","Leer")</f>
        <v>Leer</v>
      </c>
      <c r="N468" s="445" t="str">
        <f t="shared" si="49"/>
        <v>Leer</v>
      </c>
      <c r="O468" s="445" t="str">
        <f>VLOOKUP($C468,{"29 - Psychiatrie (Erwachsene)","Psychiatrie";"30 - Kinder- und Jugendpsychiatrie","KJPsychiatrie";"31 - Psychosomatik","Psychosomatik";0,"Leer"},2,0)</f>
        <v>Leer</v>
      </c>
      <c r="P468" s="445">
        <f t="shared" si="44"/>
        <v>0</v>
      </c>
      <c r="Q468" s="445">
        <f>VLOOKUP(C468,{"29 - Psychiatrie (Erwachsene)",1;"30 - Kinder- und Jugendpsychiatrie",1;"31 - Psychosomatik",1;"00 - Bitte eine Fachabteilung auswählen",0;0,0},2,0)</f>
        <v>0</v>
      </c>
      <c r="R468" s="445">
        <f t="shared" si="45"/>
        <v>0</v>
      </c>
      <c r="S468" s="424">
        <f t="shared" si="46"/>
        <v>0</v>
      </c>
      <c r="T468" s="424">
        <f t="shared" si="47"/>
        <v>0</v>
      </c>
      <c r="U468" s="424">
        <f t="shared" si="48"/>
        <v>0</v>
      </c>
    </row>
    <row r="469" spans="2:21" ht="15" customHeight="1" x14ac:dyDescent="0.3">
      <c r="B469" s="70" t="str">
        <f t="shared" si="50"/>
        <v>!!!</v>
      </c>
      <c r="C469" s="228"/>
      <c r="D469" s="221"/>
      <c r="E469" s="229"/>
      <c r="F469" s="82"/>
      <c r="G469" s="325"/>
      <c r="H469" s="38"/>
      <c r="I469" s="38"/>
      <c r="J469" s="435"/>
      <c r="L469" s="445" t="str">
        <f>VLOOKUP(C468,{"29 - Psychiatrie (Erwachsene)","Einrichtungen";"30 - Kinder- und Jugendpsychiatrie","Einrichtungen";"31 - Psychosomatik","Einrichtungen";0,"Leer"},2,0)</f>
        <v>Leer</v>
      </c>
      <c r="M469" s="445" t="str">
        <f>IF(AND('Angaben KH-Standort'!$D$12&gt;0,C469&lt;&gt;""),"JBJ","Leer")</f>
        <v>Leer</v>
      </c>
      <c r="N469" s="445" t="str">
        <f t="shared" si="49"/>
        <v>Leer</v>
      </c>
      <c r="O469" s="445" t="str">
        <f>VLOOKUP($C469,{"29 - Psychiatrie (Erwachsene)","Psychiatrie";"30 - Kinder- und Jugendpsychiatrie","KJPsychiatrie";"31 - Psychosomatik","Psychosomatik";0,"Leer"},2,0)</f>
        <v>Leer</v>
      </c>
      <c r="P469" s="445">
        <f t="shared" si="44"/>
        <v>0</v>
      </c>
      <c r="Q469" s="445">
        <f>VLOOKUP(C469,{"29 - Psychiatrie (Erwachsene)",1;"30 - Kinder- und Jugendpsychiatrie",1;"31 - Psychosomatik",1;"00 - Bitte eine Fachabteilung auswählen",0;0,0},2,0)</f>
        <v>0</v>
      </c>
      <c r="R469" s="445">
        <f t="shared" si="45"/>
        <v>0</v>
      </c>
      <c r="S469" s="424">
        <f t="shared" si="46"/>
        <v>0</v>
      </c>
      <c r="T469" s="424">
        <f t="shared" si="47"/>
        <v>0</v>
      </c>
      <c r="U469" s="424">
        <f t="shared" si="48"/>
        <v>0</v>
      </c>
    </row>
    <row r="470" spans="2:21" ht="15" customHeight="1" x14ac:dyDescent="0.3">
      <c r="B470" s="70" t="str">
        <f t="shared" si="50"/>
        <v>!!!</v>
      </c>
      <c r="C470" s="228"/>
      <c r="D470" s="221"/>
      <c r="E470" s="229"/>
      <c r="F470" s="82"/>
      <c r="G470" s="325"/>
      <c r="H470" s="38"/>
      <c r="I470" s="38"/>
      <c r="J470" s="435"/>
      <c r="L470" s="445" t="str">
        <f>VLOOKUP(C469,{"29 - Psychiatrie (Erwachsene)","Einrichtungen";"30 - Kinder- und Jugendpsychiatrie","Einrichtungen";"31 - Psychosomatik","Einrichtungen";0,"Leer"},2,0)</f>
        <v>Leer</v>
      </c>
      <c r="M470" s="445" t="str">
        <f>IF(AND('Angaben KH-Standort'!$D$12&gt;0,C470&lt;&gt;""),"JBJ","Leer")</f>
        <v>Leer</v>
      </c>
      <c r="N470" s="445" t="str">
        <f t="shared" si="49"/>
        <v>Leer</v>
      </c>
      <c r="O470" s="445" t="str">
        <f>VLOOKUP($C470,{"29 - Psychiatrie (Erwachsene)","Psychiatrie";"30 - Kinder- und Jugendpsychiatrie","KJPsychiatrie";"31 - Psychosomatik","Psychosomatik";0,"Leer"},2,0)</f>
        <v>Leer</v>
      </c>
      <c r="P470" s="445">
        <f t="shared" si="44"/>
        <v>0</v>
      </c>
      <c r="Q470" s="445">
        <f>VLOOKUP(C470,{"29 - Psychiatrie (Erwachsene)",1;"30 - Kinder- und Jugendpsychiatrie",1;"31 - Psychosomatik",1;"00 - Bitte eine Fachabteilung auswählen",0;0,0},2,0)</f>
        <v>0</v>
      </c>
      <c r="R470" s="445">
        <f t="shared" si="45"/>
        <v>0</v>
      </c>
      <c r="S470" s="424">
        <f t="shared" si="46"/>
        <v>0</v>
      </c>
      <c r="T470" s="424">
        <f t="shared" si="47"/>
        <v>0</v>
      </c>
      <c r="U470" s="424">
        <f t="shared" si="48"/>
        <v>0</v>
      </c>
    </row>
    <row r="471" spans="2:21" ht="15" customHeight="1" x14ac:dyDescent="0.3">
      <c r="B471" s="70" t="str">
        <f t="shared" si="50"/>
        <v>!!!</v>
      </c>
      <c r="C471" s="228"/>
      <c r="D471" s="221"/>
      <c r="E471" s="229"/>
      <c r="F471" s="82"/>
      <c r="G471" s="325"/>
      <c r="H471" s="38"/>
      <c r="I471" s="38"/>
      <c r="J471" s="435"/>
      <c r="L471" s="445" t="str">
        <f>VLOOKUP(C470,{"29 - Psychiatrie (Erwachsene)","Einrichtungen";"30 - Kinder- und Jugendpsychiatrie","Einrichtungen";"31 - Psychosomatik","Einrichtungen";0,"Leer"},2,0)</f>
        <v>Leer</v>
      </c>
      <c r="M471" s="445" t="str">
        <f>IF(AND('Angaben KH-Standort'!$D$12&gt;0,C471&lt;&gt;""),"JBJ","Leer")</f>
        <v>Leer</v>
      </c>
      <c r="N471" s="445" t="str">
        <f t="shared" si="49"/>
        <v>Leer</v>
      </c>
      <c r="O471" s="445" t="str">
        <f>VLOOKUP($C471,{"29 - Psychiatrie (Erwachsene)","Psychiatrie";"30 - Kinder- und Jugendpsychiatrie","KJPsychiatrie";"31 - Psychosomatik","Psychosomatik";0,"Leer"},2,0)</f>
        <v>Leer</v>
      </c>
      <c r="P471" s="445">
        <f t="shared" ref="P471:P534" si="51">IF(LEN(B471)&gt;0,0,1)</f>
        <v>0</v>
      </c>
      <c r="Q471" s="445">
        <f>VLOOKUP(C471,{"29 - Psychiatrie (Erwachsene)",1;"30 - Kinder- und Jugendpsychiatrie",1;"31 - Psychosomatik",1;"00 - Bitte eine Fachabteilung auswählen",0;0,0},2,0)</f>
        <v>0</v>
      </c>
      <c r="R471" s="445">
        <f t="shared" ref="R471:R534" si="52">IF(LEN(D471)&gt;0,1,0)</f>
        <v>0</v>
      </c>
      <c r="S471" s="424">
        <f t="shared" ref="S471:S534" si="53">IF(LEN(E471)&gt;0,1,0)</f>
        <v>0</v>
      </c>
      <c r="T471" s="424">
        <f t="shared" ref="T471:T534" si="54">IF(LEN(F471)&gt;0,1,0)</f>
        <v>0</v>
      </c>
      <c r="U471" s="424">
        <f t="shared" ref="U471:U534" si="55">IF(LEN(G471)&gt;0,1,0)</f>
        <v>0</v>
      </c>
    </row>
    <row r="472" spans="2:21" ht="15" customHeight="1" x14ac:dyDescent="0.3">
      <c r="B472" s="70" t="str">
        <f t="shared" si="50"/>
        <v>!!!</v>
      </c>
      <c r="C472" s="228"/>
      <c r="D472" s="221"/>
      <c r="E472" s="229"/>
      <c r="F472" s="82"/>
      <c r="G472" s="325"/>
      <c r="H472" s="38"/>
      <c r="I472" s="38"/>
      <c r="J472" s="435"/>
      <c r="L472" s="445" t="str">
        <f>VLOOKUP(C471,{"29 - Psychiatrie (Erwachsene)","Einrichtungen";"30 - Kinder- und Jugendpsychiatrie","Einrichtungen";"31 - Psychosomatik","Einrichtungen";0,"Leer"},2,0)</f>
        <v>Leer</v>
      </c>
      <c r="M472" s="445" t="str">
        <f>IF(AND('Angaben KH-Standort'!$D$12&gt;0,C472&lt;&gt;""),"JBJ","Leer")</f>
        <v>Leer</v>
      </c>
      <c r="N472" s="445" t="str">
        <f t="shared" ref="N472:N535" si="56">IF(D472=2023,O472&amp;23,O472)</f>
        <v>Leer</v>
      </c>
      <c r="O472" s="445" t="str">
        <f>VLOOKUP($C472,{"29 - Psychiatrie (Erwachsene)","Psychiatrie";"30 - Kinder- und Jugendpsychiatrie","KJPsychiatrie";"31 - Psychosomatik","Psychosomatik";0,"Leer"},2,0)</f>
        <v>Leer</v>
      </c>
      <c r="P472" s="445">
        <f t="shared" si="51"/>
        <v>0</v>
      </c>
      <c r="Q472" s="445">
        <f>VLOOKUP(C472,{"29 - Psychiatrie (Erwachsene)",1;"30 - Kinder- und Jugendpsychiatrie",1;"31 - Psychosomatik",1;"00 - Bitte eine Fachabteilung auswählen",0;0,0},2,0)</f>
        <v>0</v>
      </c>
      <c r="R472" s="445">
        <f t="shared" si="52"/>
        <v>0</v>
      </c>
      <c r="S472" s="424">
        <f t="shared" si="53"/>
        <v>0</v>
      </c>
      <c r="T472" s="424">
        <f t="shared" si="54"/>
        <v>0</v>
      </c>
      <c r="U472" s="424">
        <f t="shared" si="55"/>
        <v>0</v>
      </c>
    </row>
    <row r="473" spans="2:21" ht="15" customHeight="1" x14ac:dyDescent="0.3">
      <c r="B473" s="70" t="str">
        <f t="shared" si="50"/>
        <v>!!!</v>
      </c>
      <c r="C473" s="228"/>
      <c r="D473" s="221"/>
      <c r="E473" s="229"/>
      <c r="F473" s="82"/>
      <c r="G473" s="325"/>
      <c r="H473" s="38"/>
      <c r="I473" s="38"/>
      <c r="J473" s="435"/>
      <c r="L473" s="445" t="str">
        <f>VLOOKUP(C472,{"29 - Psychiatrie (Erwachsene)","Einrichtungen";"30 - Kinder- und Jugendpsychiatrie","Einrichtungen";"31 - Psychosomatik","Einrichtungen";0,"Leer"},2,0)</f>
        <v>Leer</v>
      </c>
      <c r="M473" s="445" t="str">
        <f>IF(AND('Angaben KH-Standort'!$D$12&gt;0,C473&lt;&gt;""),"JBJ","Leer")</f>
        <v>Leer</v>
      </c>
      <c r="N473" s="445" t="str">
        <f t="shared" si="56"/>
        <v>Leer</v>
      </c>
      <c r="O473" s="445" t="str">
        <f>VLOOKUP($C473,{"29 - Psychiatrie (Erwachsene)","Psychiatrie";"30 - Kinder- und Jugendpsychiatrie","KJPsychiatrie";"31 - Psychosomatik","Psychosomatik";0,"Leer"},2,0)</f>
        <v>Leer</v>
      </c>
      <c r="P473" s="445">
        <f t="shared" si="51"/>
        <v>0</v>
      </c>
      <c r="Q473" s="445">
        <f>VLOOKUP(C473,{"29 - Psychiatrie (Erwachsene)",1;"30 - Kinder- und Jugendpsychiatrie",1;"31 - Psychosomatik",1;"00 - Bitte eine Fachabteilung auswählen",0;0,0},2,0)</f>
        <v>0</v>
      </c>
      <c r="R473" s="445">
        <f t="shared" si="52"/>
        <v>0</v>
      </c>
      <c r="S473" s="424">
        <f t="shared" si="53"/>
        <v>0</v>
      </c>
      <c r="T473" s="424">
        <f t="shared" si="54"/>
        <v>0</v>
      </c>
      <c r="U473" s="424">
        <f t="shared" si="55"/>
        <v>0</v>
      </c>
    </row>
    <row r="474" spans="2:21" ht="15" customHeight="1" x14ac:dyDescent="0.3">
      <c r="B474" s="70" t="str">
        <f t="shared" si="50"/>
        <v>!!!</v>
      </c>
      <c r="C474" s="228"/>
      <c r="D474" s="221"/>
      <c r="E474" s="229"/>
      <c r="F474" s="82"/>
      <c r="G474" s="325"/>
      <c r="H474" s="38"/>
      <c r="I474" s="38"/>
      <c r="J474" s="435"/>
      <c r="L474" s="445" t="str">
        <f>VLOOKUP(C473,{"29 - Psychiatrie (Erwachsene)","Einrichtungen";"30 - Kinder- und Jugendpsychiatrie","Einrichtungen";"31 - Psychosomatik","Einrichtungen";0,"Leer"},2,0)</f>
        <v>Leer</v>
      </c>
      <c r="M474" s="445" t="str">
        <f>IF(AND('Angaben KH-Standort'!$D$12&gt;0,C474&lt;&gt;""),"JBJ","Leer")</f>
        <v>Leer</v>
      </c>
      <c r="N474" s="445" t="str">
        <f t="shared" si="56"/>
        <v>Leer</v>
      </c>
      <c r="O474" s="445" t="str">
        <f>VLOOKUP($C474,{"29 - Psychiatrie (Erwachsene)","Psychiatrie";"30 - Kinder- und Jugendpsychiatrie","KJPsychiatrie";"31 - Psychosomatik","Psychosomatik";0,"Leer"},2,0)</f>
        <v>Leer</v>
      </c>
      <c r="P474" s="445">
        <f t="shared" si="51"/>
        <v>0</v>
      </c>
      <c r="Q474" s="445">
        <f>VLOOKUP(C474,{"29 - Psychiatrie (Erwachsene)",1;"30 - Kinder- und Jugendpsychiatrie",1;"31 - Psychosomatik",1;"00 - Bitte eine Fachabteilung auswählen",0;0,0},2,0)</f>
        <v>0</v>
      </c>
      <c r="R474" s="445">
        <f t="shared" si="52"/>
        <v>0</v>
      </c>
      <c r="S474" s="424">
        <f t="shared" si="53"/>
        <v>0</v>
      </c>
      <c r="T474" s="424">
        <f t="shared" si="54"/>
        <v>0</v>
      </c>
      <c r="U474" s="424">
        <f t="shared" si="55"/>
        <v>0</v>
      </c>
    </row>
    <row r="475" spans="2:21" ht="15" customHeight="1" x14ac:dyDescent="0.3">
      <c r="B475" s="70" t="str">
        <f t="shared" si="50"/>
        <v>!!!</v>
      </c>
      <c r="C475" s="228"/>
      <c r="D475" s="221"/>
      <c r="E475" s="229"/>
      <c r="F475" s="82"/>
      <c r="G475" s="325"/>
      <c r="H475" s="38"/>
      <c r="I475" s="38"/>
      <c r="J475" s="435"/>
      <c r="L475" s="445" t="str">
        <f>VLOOKUP(C474,{"29 - Psychiatrie (Erwachsene)","Einrichtungen";"30 - Kinder- und Jugendpsychiatrie","Einrichtungen";"31 - Psychosomatik","Einrichtungen";0,"Leer"},2,0)</f>
        <v>Leer</v>
      </c>
      <c r="M475" s="445" t="str">
        <f>IF(AND('Angaben KH-Standort'!$D$12&gt;0,C475&lt;&gt;""),"JBJ","Leer")</f>
        <v>Leer</v>
      </c>
      <c r="N475" s="445" t="str">
        <f t="shared" si="56"/>
        <v>Leer</v>
      </c>
      <c r="O475" s="445" t="str">
        <f>VLOOKUP($C475,{"29 - Psychiatrie (Erwachsene)","Psychiatrie";"30 - Kinder- und Jugendpsychiatrie","KJPsychiatrie";"31 - Psychosomatik","Psychosomatik";0,"Leer"},2,0)</f>
        <v>Leer</v>
      </c>
      <c r="P475" s="445">
        <f t="shared" si="51"/>
        <v>0</v>
      </c>
      <c r="Q475" s="445">
        <f>VLOOKUP(C475,{"29 - Psychiatrie (Erwachsene)",1;"30 - Kinder- und Jugendpsychiatrie",1;"31 - Psychosomatik",1;"00 - Bitte eine Fachabteilung auswählen",0;0,0},2,0)</f>
        <v>0</v>
      </c>
      <c r="R475" s="445">
        <f t="shared" si="52"/>
        <v>0</v>
      </c>
      <c r="S475" s="424">
        <f t="shared" si="53"/>
        <v>0</v>
      </c>
      <c r="T475" s="424">
        <f t="shared" si="54"/>
        <v>0</v>
      </c>
      <c r="U475" s="424">
        <f t="shared" si="55"/>
        <v>0</v>
      </c>
    </row>
    <row r="476" spans="2:21" ht="15" customHeight="1" x14ac:dyDescent="0.3">
      <c r="B476" s="70" t="str">
        <f t="shared" si="50"/>
        <v>!!!</v>
      </c>
      <c r="C476" s="228"/>
      <c r="D476" s="221"/>
      <c r="E476" s="229"/>
      <c r="F476" s="82"/>
      <c r="G476" s="325"/>
      <c r="H476" s="38"/>
      <c r="I476" s="38"/>
      <c r="J476" s="435"/>
      <c r="L476" s="445" t="str">
        <f>VLOOKUP(C475,{"29 - Psychiatrie (Erwachsene)","Einrichtungen";"30 - Kinder- und Jugendpsychiatrie","Einrichtungen";"31 - Psychosomatik","Einrichtungen";0,"Leer"},2,0)</f>
        <v>Leer</v>
      </c>
      <c r="M476" s="445" t="str">
        <f>IF(AND('Angaben KH-Standort'!$D$12&gt;0,C476&lt;&gt;""),"JBJ","Leer")</f>
        <v>Leer</v>
      </c>
      <c r="N476" s="445" t="str">
        <f t="shared" si="56"/>
        <v>Leer</v>
      </c>
      <c r="O476" s="445" t="str">
        <f>VLOOKUP($C476,{"29 - Psychiatrie (Erwachsene)","Psychiatrie";"30 - Kinder- und Jugendpsychiatrie","KJPsychiatrie";"31 - Psychosomatik","Psychosomatik";0,"Leer"},2,0)</f>
        <v>Leer</v>
      </c>
      <c r="P476" s="445">
        <f t="shared" si="51"/>
        <v>0</v>
      </c>
      <c r="Q476" s="445">
        <f>VLOOKUP(C476,{"29 - Psychiatrie (Erwachsene)",1;"30 - Kinder- und Jugendpsychiatrie",1;"31 - Psychosomatik",1;"00 - Bitte eine Fachabteilung auswählen",0;0,0},2,0)</f>
        <v>0</v>
      </c>
      <c r="R476" s="445">
        <f t="shared" si="52"/>
        <v>0</v>
      </c>
      <c r="S476" s="424">
        <f t="shared" si="53"/>
        <v>0</v>
      </c>
      <c r="T476" s="424">
        <f t="shared" si="54"/>
        <v>0</v>
      </c>
      <c r="U476" s="424">
        <f t="shared" si="55"/>
        <v>0</v>
      </c>
    </row>
    <row r="477" spans="2:21" ht="15" customHeight="1" x14ac:dyDescent="0.3">
      <c r="B477" s="70" t="str">
        <f t="shared" si="50"/>
        <v>!!!</v>
      </c>
      <c r="C477" s="228"/>
      <c r="D477" s="221"/>
      <c r="E477" s="229"/>
      <c r="F477" s="82"/>
      <c r="G477" s="325"/>
      <c r="H477" s="38"/>
      <c r="I477" s="38"/>
      <c r="J477" s="435"/>
      <c r="L477" s="445" t="str">
        <f>VLOOKUP(C476,{"29 - Psychiatrie (Erwachsene)","Einrichtungen";"30 - Kinder- und Jugendpsychiatrie","Einrichtungen";"31 - Psychosomatik","Einrichtungen";0,"Leer"},2,0)</f>
        <v>Leer</v>
      </c>
      <c r="M477" s="445" t="str">
        <f>IF(AND('Angaben KH-Standort'!$D$12&gt;0,C477&lt;&gt;""),"JBJ","Leer")</f>
        <v>Leer</v>
      </c>
      <c r="N477" s="445" t="str">
        <f t="shared" si="56"/>
        <v>Leer</v>
      </c>
      <c r="O477" s="445" t="str">
        <f>VLOOKUP($C477,{"29 - Psychiatrie (Erwachsene)","Psychiatrie";"30 - Kinder- und Jugendpsychiatrie","KJPsychiatrie";"31 - Psychosomatik","Psychosomatik";0,"Leer"},2,0)</f>
        <v>Leer</v>
      </c>
      <c r="P477" s="445">
        <f t="shared" si="51"/>
        <v>0</v>
      </c>
      <c r="Q477" s="445">
        <f>VLOOKUP(C477,{"29 - Psychiatrie (Erwachsene)",1;"30 - Kinder- und Jugendpsychiatrie",1;"31 - Psychosomatik",1;"00 - Bitte eine Fachabteilung auswählen",0;0,0},2,0)</f>
        <v>0</v>
      </c>
      <c r="R477" s="445">
        <f t="shared" si="52"/>
        <v>0</v>
      </c>
      <c r="S477" s="424">
        <f t="shared" si="53"/>
        <v>0</v>
      </c>
      <c r="T477" s="424">
        <f t="shared" si="54"/>
        <v>0</v>
      </c>
      <c r="U477" s="424">
        <f t="shared" si="55"/>
        <v>0</v>
      </c>
    </row>
    <row r="478" spans="2:21" ht="15" customHeight="1" x14ac:dyDescent="0.3">
      <c r="B478" s="70" t="str">
        <f t="shared" ref="B478:B541" si="57">IF(SUM(Q478:U478)&lt;5,"!!!","")</f>
        <v>!!!</v>
      </c>
      <c r="C478" s="228"/>
      <c r="D478" s="221"/>
      <c r="E478" s="229"/>
      <c r="F478" s="82"/>
      <c r="G478" s="325"/>
      <c r="H478" s="38"/>
      <c r="I478" s="38"/>
      <c r="J478" s="435"/>
      <c r="L478" s="445" t="str">
        <f>VLOOKUP(C477,{"29 - Psychiatrie (Erwachsene)","Einrichtungen";"30 - Kinder- und Jugendpsychiatrie","Einrichtungen";"31 - Psychosomatik","Einrichtungen";0,"Leer"},2,0)</f>
        <v>Leer</v>
      </c>
      <c r="M478" s="445" t="str">
        <f>IF(AND('Angaben KH-Standort'!$D$12&gt;0,C478&lt;&gt;""),"JBJ","Leer")</f>
        <v>Leer</v>
      </c>
      <c r="N478" s="445" t="str">
        <f t="shared" si="56"/>
        <v>Leer</v>
      </c>
      <c r="O478" s="445" t="str">
        <f>VLOOKUP($C478,{"29 - Psychiatrie (Erwachsene)","Psychiatrie";"30 - Kinder- und Jugendpsychiatrie","KJPsychiatrie";"31 - Psychosomatik","Psychosomatik";0,"Leer"},2,0)</f>
        <v>Leer</v>
      </c>
      <c r="P478" s="445">
        <f t="shared" si="51"/>
        <v>0</v>
      </c>
      <c r="Q478" s="445">
        <f>VLOOKUP(C478,{"29 - Psychiatrie (Erwachsene)",1;"30 - Kinder- und Jugendpsychiatrie",1;"31 - Psychosomatik",1;"00 - Bitte eine Fachabteilung auswählen",0;0,0},2,0)</f>
        <v>0</v>
      </c>
      <c r="R478" s="445">
        <f t="shared" si="52"/>
        <v>0</v>
      </c>
      <c r="S478" s="424">
        <f t="shared" si="53"/>
        <v>0</v>
      </c>
      <c r="T478" s="424">
        <f t="shared" si="54"/>
        <v>0</v>
      </c>
      <c r="U478" s="424">
        <f t="shared" si="55"/>
        <v>0</v>
      </c>
    </row>
    <row r="479" spans="2:21" ht="15" customHeight="1" x14ac:dyDescent="0.3">
      <c r="B479" s="70" t="str">
        <f t="shared" si="57"/>
        <v>!!!</v>
      </c>
      <c r="C479" s="228"/>
      <c r="D479" s="221"/>
      <c r="E479" s="229"/>
      <c r="F479" s="82"/>
      <c r="G479" s="325"/>
      <c r="H479" s="38"/>
      <c r="I479" s="38"/>
      <c r="J479" s="435"/>
      <c r="L479" s="445" t="str">
        <f>VLOOKUP(C478,{"29 - Psychiatrie (Erwachsene)","Einrichtungen";"30 - Kinder- und Jugendpsychiatrie","Einrichtungen";"31 - Psychosomatik","Einrichtungen";0,"Leer"},2,0)</f>
        <v>Leer</v>
      </c>
      <c r="M479" s="445" t="str">
        <f>IF(AND('Angaben KH-Standort'!$D$12&gt;0,C479&lt;&gt;""),"JBJ","Leer")</f>
        <v>Leer</v>
      </c>
      <c r="N479" s="445" t="str">
        <f t="shared" si="56"/>
        <v>Leer</v>
      </c>
      <c r="O479" s="445" t="str">
        <f>VLOOKUP($C479,{"29 - Psychiatrie (Erwachsene)","Psychiatrie";"30 - Kinder- und Jugendpsychiatrie","KJPsychiatrie";"31 - Psychosomatik","Psychosomatik";0,"Leer"},2,0)</f>
        <v>Leer</v>
      </c>
      <c r="P479" s="445">
        <f t="shared" si="51"/>
        <v>0</v>
      </c>
      <c r="Q479" s="445">
        <f>VLOOKUP(C479,{"29 - Psychiatrie (Erwachsene)",1;"30 - Kinder- und Jugendpsychiatrie",1;"31 - Psychosomatik",1;"00 - Bitte eine Fachabteilung auswählen",0;0,0},2,0)</f>
        <v>0</v>
      </c>
      <c r="R479" s="445">
        <f t="shared" si="52"/>
        <v>0</v>
      </c>
      <c r="S479" s="424">
        <f t="shared" si="53"/>
        <v>0</v>
      </c>
      <c r="T479" s="424">
        <f t="shared" si="54"/>
        <v>0</v>
      </c>
      <c r="U479" s="424">
        <f t="shared" si="55"/>
        <v>0</v>
      </c>
    </row>
    <row r="480" spans="2:21" ht="15" customHeight="1" x14ac:dyDescent="0.3">
      <c r="B480" s="70" t="str">
        <f t="shared" si="57"/>
        <v>!!!</v>
      </c>
      <c r="C480" s="228"/>
      <c r="D480" s="221"/>
      <c r="E480" s="229"/>
      <c r="F480" s="82"/>
      <c r="G480" s="325"/>
      <c r="H480" s="38"/>
      <c r="I480" s="38"/>
      <c r="J480" s="435"/>
      <c r="L480" s="445" t="str">
        <f>VLOOKUP(C479,{"29 - Psychiatrie (Erwachsene)","Einrichtungen";"30 - Kinder- und Jugendpsychiatrie","Einrichtungen";"31 - Psychosomatik","Einrichtungen";0,"Leer"},2,0)</f>
        <v>Leer</v>
      </c>
      <c r="M480" s="445" t="str">
        <f>IF(AND('Angaben KH-Standort'!$D$12&gt;0,C480&lt;&gt;""),"JBJ","Leer")</f>
        <v>Leer</v>
      </c>
      <c r="N480" s="445" t="str">
        <f t="shared" si="56"/>
        <v>Leer</v>
      </c>
      <c r="O480" s="445" t="str">
        <f>VLOOKUP($C480,{"29 - Psychiatrie (Erwachsene)","Psychiatrie";"30 - Kinder- und Jugendpsychiatrie","KJPsychiatrie";"31 - Psychosomatik","Psychosomatik";0,"Leer"},2,0)</f>
        <v>Leer</v>
      </c>
      <c r="P480" s="445">
        <f t="shared" si="51"/>
        <v>0</v>
      </c>
      <c r="Q480" s="445">
        <f>VLOOKUP(C480,{"29 - Psychiatrie (Erwachsene)",1;"30 - Kinder- und Jugendpsychiatrie",1;"31 - Psychosomatik",1;"00 - Bitte eine Fachabteilung auswählen",0;0,0},2,0)</f>
        <v>0</v>
      </c>
      <c r="R480" s="445">
        <f t="shared" si="52"/>
        <v>0</v>
      </c>
      <c r="S480" s="424">
        <f t="shared" si="53"/>
        <v>0</v>
      </c>
      <c r="T480" s="424">
        <f t="shared" si="54"/>
        <v>0</v>
      </c>
      <c r="U480" s="424">
        <f t="shared" si="55"/>
        <v>0</v>
      </c>
    </row>
    <row r="481" spans="2:21" ht="15" customHeight="1" x14ac:dyDescent="0.3">
      <c r="B481" s="70" t="str">
        <f t="shared" si="57"/>
        <v>!!!</v>
      </c>
      <c r="C481" s="228"/>
      <c r="D481" s="221"/>
      <c r="E481" s="229"/>
      <c r="F481" s="82"/>
      <c r="G481" s="325"/>
      <c r="H481" s="38"/>
      <c r="I481" s="38"/>
      <c r="J481" s="435"/>
      <c r="L481" s="445" t="str">
        <f>VLOOKUP(C480,{"29 - Psychiatrie (Erwachsene)","Einrichtungen";"30 - Kinder- und Jugendpsychiatrie","Einrichtungen";"31 - Psychosomatik","Einrichtungen";0,"Leer"},2,0)</f>
        <v>Leer</v>
      </c>
      <c r="M481" s="445" t="str">
        <f>IF(AND('Angaben KH-Standort'!$D$12&gt;0,C481&lt;&gt;""),"JBJ","Leer")</f>
        <v>Leer</v>
      </c>
      <c r="N481" s="445" t="str">
        <f t="shared" si="56"/>
        <v>Leer</v>
      </c>
      <c r="O481" s="445" t="str">
        <f>VLOOKUP($C481,{"29 - Psychiatrie (Erwachsene)","Psychiatrie";"30 - Kinder- und Jugendpsychiatrie","KJPsychiatrie";"31 - Psychosomatik","Psychosomatik";0,"Leer"},2,0)</f>
        <v>Leer</v>
      </c>
      <c r="P481" s="445">
        <f t="shared" si="51"/>
        <v>0</v>
      </c>
      <c r="Q481" s="445">
        <f>VLOOKUP(C481,{"29 - Psychiatrie (Erwachsene)",1;"30 - Kinder- und Jugendpsychiatrie",1;"31 - Psychosomatik",1;"00 - Bitte eine Fachabteilung auswählen",0;0,0},2,0)</f>
        <v>0</v>
      </c>
      <c r="R481" s="445">
        <f t="shared" si="52"/>
        <v>0</v>
      </c>
      <c r="S481" s="424">
        <f t="shared" si="53"/>
        <v>0</v>
      </c>
      <c r="T481" s="424">
        <f t="shared" si="54"/>
        <v>0</v>
      </c>
      <c r="U481" s="424">
        <f t="shared" si="55"/>
        <v>0</v>
      </c>
    </row>
    <row r="482" spans="2:21" ht="15" customHeight="1" x14ac:dyDescent="0.3">
      <c r="B482" s="70" t="str">
        <f t="shared" si="57"/>
        <v>!!!</v>
      </c>
      <c r="C482" s="228"/>
      <c r="D482" s="221"/>
      <c r="E482" s="229"/>
      <c r="F482" s="82"/>
      <c r="G482" s="325"/>
      <c r="H482" s="38"/>
      <c r="I482" s="38"/>
      <c r="J482" s="435"/>
      <c r="L482" s="445" t="str">
        <f>VLOOKUP(C481,{"29 - Psychiatrie (Erwachsene)","Einrichtungen";"30 - Kinder- und Jugendpsychiatrie","Einrichtungen";"31 - Psychosomatik","Einrichtungen";0,"Leer"},2,0)</f>
        <v>Leer</v>
      </c>
      <c r="M482" s="445" t="str">
        <f>IF(AND('Angaben KH-Standort'!$D$12&gt;0,C482&lt;&gt;""),"JBJ","Leer")</f>
        <v>Leer</v>
      </c>
      <c r="N482" s="445" t="str">
        <f t="shared" si="56"/>
        <v>Leer</v>
      </c>
      <c r="O482" s="445" t="str">
        <f>VLOOKUP($C482,{"29 - Psychiatrie (Erwachsene)","Psychiatrie";"30 - Kinder- und Jugendpsychiatrie","KJPsychiatrie";"31 - Psychosomatik","Psychosomatik";0,"Leer"},2,0)</f>
        <v>Leer</v>
      </c>
      <c r="P482" s="445">
        <f t="shared" si="51"/>
        <v>0</v>
      </c>
      <c r="Q482" s="445">
        <f>VLOOKUP(C482,{"29 - Psychiatrie (Erwachsene)",1;"30 - Kinder- und Jugendpsychiatrie",1;"31 - Psychosomatik",1;"00 - Bitte eine Fachabteilung auswählen",0;0,0},2,0)</f>
        <v>0</v>
      </c>
      <c r="R482" s="445">
        <f t="shared" si="52"/>
        <v>0</v>
      </c>
      <c r="S482" s="424">
        <f t="shared" si="53"/>
        <v>0</v>
      </c>
      <c r="T482" s="424">
        <f t="shared" si="54"/>
        <v>0</v>
      </c>
      <c r="U482" s="424">
        <f t="shared" si="55"/>
        <v>0</v>
      </c>
    </row>
    <row r="483" spans="2:21" ht="15" customHeight="1" x14ac:dyDescent="0.3">
      <c r="B483" s="70" t="str">
        <f t="shared" si="57"/>
        <v>!!!</v>
      </c>
      <c r="C483" s="228"/>
      <c r="D483" s="221"/>
      <c r="E483" s="229"/>
      <c r="F483" s="82"/>
      <c r="G483" s="325"/>
      <c r="H483" s="38"/>
      <c r="I483" s="38"/>
      <c r="J483" s="435"/>
      <c r="L483" s="445" t="str">
        <f>VLOOKUP(C482,{"29 - Psychiatrie (Erwachsene)","Einrichtungen";"30 - Kinder- und Jugendpsychiatrie","Einrichtungen";"31 - Psychosomatik","Einrichtungen";0,"Leer"},2,0)</f>
        <v>Leer</v>
      </c>
      <c r="M483" s="445" t="str">
        <f>IF(AND('Angaben KH-Standort'!$D$12&gt;0,C483&lt;&gt;""),"JBJ","Leer")</f>
        <v>Leer</v>
      </c>
      <c r="N483" s="445" t="str">
        <f t="shared" si="56"/>
        <v>Leer</v>
      </c>
      <c r="O483" s="445" t="str">
        <f>VLOOKUP($C483,{"29 - Psychiatrie (Erwachsene)","Psychiatrie";"30 - Kinder- und Jugendpsychiatrie","KJPsychiatrie";"31 - Psychosomatik","Psychosomatik";0,"Leer"},2,0)</f>
        <v>Leer</v>
      </c>
      <c r="P483" s="445">
        <f t="shared" si="51"/>
        <v>0</v>
      </c>
      <c r="Q483" s="445">
        <f>VLOOKUP(C483,{"29 - Psychiatrie (Erwachsene)",1;"30 - Kinder- und Jugendpsychiatrie",1;"31 - Psychosomatik",1;"00 - Bitte eine Fachabteilung auswählen",0;0,0},2,0)</f>
        <v>0</v>
      </c>
      <c r="R483" s="445">
        <f t="shared" si="52"/>
        <v>0</v>
      </c>
      <c r="S483" s="424">
        <f t="shared" si="53"/>
        <v>0</v>
      </c>
      <c r="T483" s="424">
        <f t="shared" si="54"/>
        <v>0</v>
      </c>
      <c r="U483" s="424">
        <f t="shared" si="55"/>
        <v>0</v>
      </c>
    </row>
    <row r="484" spans="2:21" ht="15" customHeight="1" x14ac:dyDescent="0.3">
      <c r="B484" s="70" t="str">
        <f t="shared" si="57"/>
        <v>!!!</v>
      </c>
      <c r="C484" s="228"/>
      <c r="D484" s="221"/>
      <c r="E484" s="229"/>
      <c r="F484" s="82"/>
      <c r="G484" s="325"/>
      <c r="H484" s="38"/>
      <c r="I484" s="38"/>
      <c r="J484" s="435"/>
      <c r="L484" s="445" t="str">
        <f>VLOOKUP(C483,{"29 - Psychiatrie (Erwachsene)","Einrichtungen";"30 - Kinder- und Jugendpsychiatrie","Einrichtungen";"31 - Psychosomatik","Einrichtungen";0,"Leer"},2,0)</f>
        <v>Leer</v>
      </c>
      <c r="M484" s="445" t="str">
        <f>IF(AND('Angaben KH-Standort'!$D$12&gt;0,C484&lt;&gt;""),"JBJ","Leer")</f>
        <v>Leer</v>
      </c>
      <c r="N484" s="445" t="str">
        <f t="shared" si="56"/>
        <v>Leer</v>
      </c>
      <c r="O484" s="445" t="str">
        <f>VLOOKUP($C484,{"29 - Psychiatrie (Erwachsene)","Psychiatrie";"30 - Kinder- und Jugendpsychiatrie","KJPsychiatrie";"31 - Psychosomatik","Psychosomatik";0,"Leer"},2,0)</f>
        <v>Leer</v>
      </c>
      <c r="P484" s="445">
        <f t="shared" si="51"/>
        <v>0</v>
      </c>
      <c r="Q484" s="445">
        <f>VLOOKUP(C484,{"29 - Psychiatrie (Erwachsene)",1;"30 - Kinder- und Jugendpsychiatrie",1;"31 - Psychosomatik",1;"00 - Bitte eine Fachabteilung auswählen",0;0,0},2,0)</f>
        <v>0</v>
      </c>
      <c r="R484" s="445">
        <f t="shared" si="52"/>
        <v>0</v>
      </c>
      <c r="S484" s="424">
        <f t="shared" si="53"/>
        <v>0</v>
      </c>
      <c r="T484" s="424">
        <f t="shared" si="54"/>
        <v>0</v>
      </c>
      <c r="U484" s="424">
        <f t="shared" si="55"/>
        <v>0</v>
      </c>
    </row>
    <row r="485" spans="2:21" ht="15" customHeight="1" x14ac:dyDescent="0.3">
      <c r="B485" s="70" t="str">
        <f t="shared" si="57"/>
        <v>!!!</v>
      </c>
      <c r="C485" s="228"/>
      <c r="D485" s="221"/>
      <c r="E485" s="229"/>
      <c r="F485" s="82"/>
      <c r="G485" s="325"/>
      <c r="H485" s="38"/>
      <c r="I485" s="38"/>
      <c r="J485" s="435"/>
      <c r="L485" s="445" t="str">
        <f>VLOOKUP(C484,{"29 - Psychiatrie (Erwachsene)","Einrichtungen";"30 - Kinder- und Jugendpsychiatrie","Einrichtungen";"31 - Psychosomatik","Einrichtungen";0,"Leer"},2,0)</f>
        <v>Leer</v>
      </c>
      <c r="M485" s="445" t="str">
        <f>IF(AND('Angaben KH-Standort'!$D$12&gt;0,C485&lt;&gt;""),"JBJ","Leer")</f>
        <v>Leer</v>
      </c>
      <c r="N485" s="445" t="str">
        <f t="shared" si="56"/>
        <v>Leer</v>
      </c>
      <c r="O485" s="445" t="str">
        <f>VLOOKUP($C485,{"29 - Psychiatrie (Erwachsene)","Psychiatrie";"30 - Kinder- und Jugendpsychiatrie","KJPsychiatrie";"31 - Psychosomatik","Psychosomatik";0,"Leer"},2,0)</f>
        <v>Leer</v>
      </c>
      <c r="P485" s="445">
        <f t="shared" si="51"/>
        <v>0</v>
      </c>
      <c r="Q485" s="445">
        <f>VLOOKUP(C485,{"29 - Psychiatrie (Erwachsene)",1;"30 - Kinder- und Jugendpsychiatrie",1;"31 - Psychosomatik",1;"00 - Bitte eine Fachabteilung auswählen",0;0,0},2,0)</f>
        <v>0</v>
      </c>
      <c r="R485" s="445">
        <f t="shared" si="52"/>
        <v>0</v>
      </c>
      <c r="S485" s="424">
        <f t="shared" si="53"/>
        <v>0</v>
      </c>
      <c r="T485" s="424">
        <f t="shared" si="54"/>
        <v>0</v>
      </c>
      <c r="U485" s="424">
        <f t="shared" si="55"/>
        <v>0</v>
      </c>
    </row>
    <row r="486" spans="2:21" ht="15" customHeight="1" x14ac:dyDescent="0.3">
      <c r="B486" s="70" t="str">
        <f t="shared" si="57"/>
        <v>!!!</v>
      </c>
      <c r="C486" s="228"/>
      <c r="D486" s="221"/>
      <c r="E486" s="229"/>
      <c r="F486" s="82"/>
      <c r="G486" s="325"/>
      <c r="H486" s="38"/>
      <c r="I486" s="38"/>
      <c r="J486" s="435"/>
      <c r="L486" s="445" t="str">
        <f>VLOOKUP(C485,{"29 - Psychiatrie (Erwachsene)","Einrichtungen";"30 - Kinder- und Jugendpsychiatrie","Einrichtungen";"31 - Psychosomatik","Einrichtungen";0,"Leer"},2,0)</f>
        <v>Leer</v>
      </c>
      <c r="M486" s="445" t="str">
        <f>IF(AND('Angaben KH-Standort'!$D$12&gt;0,C486&lt;&gt;""),"JBJ","Leer")</f>
        <v>Leer</v>
      </c>
      <c r="N486" s="445" t="str">
        <f t="shared" si="56"/>
        <v>Leer</v>
      </c>
      <c r="O486" s="445" t="str">
        <f>VLOOKUP($C486,{"29 - Psychiatrie (Erwachsene)","Psychiatrie";"30 - Kinder- und Jugendpsychiatrie","KJPsychiatrie";"31 - Psychosomatik","Psychosomatik";0,"Leer"},2,0)</f>
        <v>Leer</v>
      </c>
      <c r="P486" s="445">
        <f t="shared" si="51"/>
        <v>0</v>
      </c>
      <c r="Q486" s="445">
        <f>VLOOKUP(C486,{"29 - Psychiatrie (Erwachsene)",1;"30 - Kinder- und Jugendpsychiatrie",1;"31 - Psychosomatik",1;"00 - Bitte eine Fachabteilung auswählen",0;0,0},2,0)</f>
        <v>0</v>
      </c>
      <c r="R486" s="445">
        <f t="shared" si="52"/>
        <v>0</v>
      </c>
      <c r="S486" s="424">
        <f t="shared" si="53"/>
        <v>0</v>
      </c>
      <c r="T486" s="424">
        <f t="shared" si="54"/>
        <v>0</v>
      </c>
      <c r="U486" s="424">
        <f t="shared" si="55"/>
        <v>0</v>
      </c>
    </row>
    <row r="487" spans="2:21" ht="15" customHeight="1" x14ac:dyDescent="0.3">
      <c r="B487" s="70" t="str">
        <f t="shared" si="57"/>
        <v>!!!</v>
      </c>
      <c r="C487" s="228"/>
      <c r="D487" s="221"/>
      <c r="E487" s="229"/>
      <c r="F487" s="82"/>
      <c r="G487" s="325"/>
      <c r="H487" s="38"/>
      <c r="I487" s="38"/>
      <c r="J487" s="435"/>
      <c r="L487" s="445" t="str">
        <f>VLOOKUP(C486,{"29 - Psychiatrie (Erwachsene)","Einrichtungen";"30 - Kinder- und Jugendpsychiatrie","Einrichtungen";"31 - Psychosomatik","Einrichtungen";0,"Leer"},2,0)</f>
        <v>Leer</v>
      </c>
      <c r="M487" s="445" t="str">
        <f>IF(AND('Angaben KH-Standort'!$D$12&gt;0,C487&lt;&gt;""),"JBJ","Leer")</f>
        <v>Leer</v>
      </c>
      <c r="N487" s="445" t="str">
        <f t="shared" si="56"/>
        <v>Leer</v>
      </c>
      <c r="O487" s="445" t="str">
        <f>VLOOKUP($C487,{"29 - Psychiatrie (Erwachsene)","Psychiatrie";"30 - Kinder- und Jugendpsychiatrie","KJPsychiatrie";"31 - Psychosomatik","Psychosomatik";0,"Leer"},2,0)</f>
        <v>Leer</v>
      </c>
      <c r="P487" s="445">
        <f t="shared" si="51"/>
        <v>0</v>
      </c>
      <c r="Q487" s="445">
        <f>VLOOKUP(C487,{"29 - Psychiatrie (Erwachsene)",1;"30 - Kinder- und Jugendpsychiatrie",1;"31 - Psychosomatik",1;"00 - Bitte eine Fachabteilung auswählen",0;0,0},2,0)</f>
        <v>0</v>
      </c>
      <c r="R487" s="445">
        <f t="shared" si="52"/>
        <v>0</v>
      </c>
      <c r="S487" s="424">
        <f t="shared" si="53"/>
        <v>0</v>
      </c>
      <c r="T487" s="424">
        <f t="shared" si="54"/>
        <v>0</v>
      </c>
      <c r="U487" s="424">
        <f t="shared" si="55"/>
        <v>0</v>
      </c>
    </row>
    <row r="488" spans="2:21" ht="15" customHeight="1" x14ac:dyDescent="0.3">
      <c r="B488" s="70" t="str">
        <f t="shared" si="57"/>
        <v>!!!</v>
      </c>
      <c r="C488" s="228"/>
      <c r="D488" s="221"/>
      <c r="E488" s="229"/>
      <c r="F488" s="82"/>
      <c r="G488" s="325"/>
      <c r="H488" s="38"/>
      <c r="I488" s="38"/>
      <c r="J488" s="435"/>
      <c r="L488" s="445" t="str">
        <f>VLOOKUP(C487,{"29 - Psychiatrie (Erwachsene)","Einrichtungen";"30 - Kinder- und Jugendpsychiatrie","Einrichtungen";"31 - Psychosomatik","Einrichtungen";0,"Leer"},2,0)</f>
        <v>Leer</v>
      </c>
      <c r="M488" s="445" t="str">
        <f>IF(AND('Angaben KH-Standort'!$D$12&gt;0,C488&lt;&gt;""),"JBJ","Leer")</f>
        <v>Leer</v>
      </c>
      <c r="N488" s="445" t="str">
        <f t="shared" si="56"/>
        <v>Leer</v>
      </c>
      <c r="O488" s="445" t="str">
        <f>VLOOKUP($C488,{"29 - Psychiatrie (Erwachsene)","Psychiatrie";"30 - Kinder- und Jugendpsychiatrie","KJPsychiatrie";"31 - Psychosomatik","Psychosomatik";0,"Leer"},2,0)</f>
        <v>Leer</v>
      </c>
      <c r="P488" s="445">
        <f t="shared" si="51"/>
        <v>0</v>
      </c>
      <c r="Q488" s="445">
        <f>VLOOKUP(C488,{"29 - Psychiatrie (Erwachsene)",1;"30 - Kinder- und Jugendpsychiatrie",1;"31 - Psychosomatik",1;"00 - Bitte eine Fachabteilung auswählen",0;0,0},2,0)</f>
        <v>0</v>
      </c>
      <c r="R488" s="445">
        <f t="shared" si="52"/>
        <v>0</v>
      </c>
      <c r="S488" s="424">
        <f t="shared" si="53"/>
        <v>0</v>
      </c>
      <c r="T488" s="424">
        <f t="shared" si="54"/>
        <v>0</v>
      </c>
      <c r="U488" s="424">
        <f t="shared" si="55"/>
        <v>0</v>
      </c>
    </row>
    <row r="489" spans="2:21" ht="15" customHeight="1" x14ac:dyDescent="0.3">
      <c r="B489" s="70" t="str">
        <f t="shared" si="57"/>
        <v>!!!</v>
      </c>
      <c r="C489" s="228"/>
      <c r="D489" s="221"/>
      <c r="E489" s="229"/>
      <c r="F489" s="82"/>
      <c r="G489" s="325"/>
      <c r="H489" s="38"/>
      <c r="I489" s="38"/>
      <c r="J489" s="435"/>
      <c r="L489" s="445" t="str">
        <f>VLOOKUP(C488,{"29 - Psychiatrie (Erwachsene)","Einrichtungen";"30 - Kinder- und Jugendpsychiatrie","Einrichtungen";"31 - Psychosomatik","Einrichtungen";0,"Leer"},2,0)</f>
        <v>Leer</v>
      </c>
      <c r="M489" s="445" t="str">
        <f>IF(AND('Angaben KH-Standort'!$D$12&gt;0,C489&lt;&gt;""),"JBJ","Leer")</f>
        <v>Leer</v>
      </c>
      <c r="N489" s="445" t="str">
        <f t="shared" si="56"/>
        <v>Leer</v>
      </c>
      <c r="O489" s="445" t="str">
        <f>VLOOKUP($C489,{"29 - Psychiatrie (Erwachsene)","Psychiatrie";"30 - Kinder- und Jugendpsychiatrie","KJPsychiatrie";"31 - Psychosomatik","Psychosomatik";0,"Leer"},2,0)</f>
        <v>Leer</v>
      </c>
      <c r="P489" s="445">
        <f t="shared" si="51"/>
        <v>0</v>
      </c>
      <c r="Q489" s="445">
        <f>VLOOKUP(C489,{"29 - Psychiatrie (Erwachsene)",1;"30 - Kinder- und Jugendpsychiatrie",1;"31 - Psychosomatik",1;"00 - Bitte eine Fachabteilung auswählen",0;0,0},2,0)</f>
        <v>0</v>
      </c>
      <c r="R489" s="445">
        <f t="shared" si="52"/>
        <v>0</v>
      </c>
      <c r="S489" s="424">
        <f t="shared" si="53"/>
        <v>0</v>
      </c>
      <c r="T489" s="424">
        <f t="shared" si="54"/>
        <v>0</v>
      </c>
      <c r="U489" s="424">
        <f t="shared" si="55"/>
        <v>0</v>
      </c>
    </row>
    <row r="490" spans="2:21" ht="15" customHeight="1" x14ac:dyDescent="0.3">
      <c r="B490" s="70" t="str">
        <f t="shared" si="57"/>
        <v>!!!</v>
      </c>
      <c r="C490" s="228"/>
      <c r="D490" s="221"/>
      <c r="E490" s="229"/>
      <c r="F490" s="82"/>
      <c r="G490" s="325"/>
      <c r="H490" s="38"/>
      <c r="I490" s="38"/>
      <c r="J490" s="435"/>
      <c r="L490" s="445" t="str">
        <f>VLOOKUP(C489,{"29 - Psychiatrie (Erwachsene)","Einrichtungen";"30 - Kinder- und Jugendpsychiatrie","Einrichtungen";"31 - Psychosomatik","Einrichtungen";0,"Leer"},2,0)</f>
        <v>Leer</v>
      </c>
      <c r="M490" s="445" t="str">
        <f>IF(AND('Angaben KH-Standort'!$D$12&gt;0,C490&lt;&gt;""),"JBJ","Leer")</f>
        <v>Leer</v>
      </c>
      <c r="N490" s="445" t="str">
        <f t="shared" si="56"/>
        <v>Leer</v>
      </c>
      <c r="O490" s="445" t="str">
        <f>VLOOKUP($C490,{"29 - Psychiatrie (Erwachsene)","Psychiatrie";"30 - Kinder- und Jugendpsychiatrie","KJPsychiatrie";"31 - Psychosomatik","Psychosomatik";0,"Leer"},2,0)</f>
        <v>Leer</v>
      </c>
      <c r="P490" s="445">
        <f t="shared" si="51"/>
        <v>0</v>
      </c>
      <c r="Q490" s="445">
        <f>VLOOKUP(C490,{"29 - Psychiatrie (Erwachsene)",1;"30 - Kinder- und Jugendpsychiatrie",1;"31 - Psychosomatik",1;"00 - Bitte eine Fachabteilung auswählen",0;0,0},2,0)</f>
        <v>0</v>
      </c>
      <c r="R490" s="445">
        <f t="shared" si="52"/>
        <v>0</v>
      </c>
      <c r="S490" s="424">
        <f t="shared" si="53"/>
        <v>0</v>
      </c>
      <c r="T490" s="424">
        <f t="shared" si="54"/>
        <v>0</v>
      </c>
      <c r="U490" s="424">
        <f t="shared" si="55"/>
        <v>0</v>
      </c>
    </row>
    <row r="491" spans="2:21" ht="15" customHeight="1" x14ac:dyDescent="0.3">
      <c r="B491" s="70" t="str">
        <f t="shared" si="57"/>
        <v>!!!</v>
      </c>
      <c r="C491" s="228"/>
      <c r="D491" s="221"/>
      <c r="E491" s="229"/>
      <c r="F491" s="82"/>
      <c r="G491" s="325"/>
      <c r="H491" s="38"/>
      <c r="I491" s="38"/>
      <c r="J491" s="435"/>
      <c r="L491" s="445" t="str">
        <f>VLOOKUP(C490,{"29 - Psychiatrie (Erwachsene)","Einrichtungen";"30 - Kinder- und Jugendpsychiatrie","Einrichtungen";"31 - Psychosomatik","Einrichtungen";0,"Leer"},2,0)</f>
        <v>Leer</v>
      </c>
      <c r="M491" s="445" t="str">
        <f>IF(AND('Angaben KH-Standort'!$D$12&gt;0,C491&lt;&gt;""),"JBJ","Leer")</f>
        <v>Leer</v>
      </c>
      <c r="N491" s="445" t="str">
        <f t="shared" si="56"/>
        <v>Leer</v>
      </c>
      <c r="O491" s="445" t="str">
        <f>VLOOKUP($C491,{"29 - Psychiatrie (Erwachsene)","Psychiatrie";"30 - Kinder- und Jugendpsychiatrie","KJPsychiatrie";"31 - Psychosomatik","Psychosomatik";0,"Leer"},2,0)</f>
        <v>Leer</v>
      </c>
      <c r="P491" s="445">
        <f t="shared" si="51"/>
        <v>0</v>
      </c>
      <c r="Q491" s="445">
        <f>VLOOKUP(C491,{"29 - Psychiatrie (Erwachsene)",1;"30 - Kinder- und Jugendpsychiatrie",1;"31 - Psychosomatik",1;"00 - Bitte eine Fachabteilung auswählen",0;0,0},2,0)</f>
        <v>0</v>
      </c>
      <c r="R491" s="445">
        <f t="shared" si="52"/>
        <v>0</v>
      </c>
      <c r="S491" s="424">
        <f t="shared" si="53"/>
        <v>0</v>
      </c>
      <c r="T491" s="424">
        <f t="shared" si="54"/>
        <v>0</v>
      </c>
      <c r="U491" s="424">
        <f t="shared" si="55"/>
        <v>0</v>
      </c>
    </row>
    <row r="492" spans="2:21" ht="15" customHeight="1" x14ac:dyDescent="0.3">
      <c r="B492" s="70" t="str">
        <f t="shared" si="57"/>
        <v>!!!</v>
      </c>
      <c r="C492" s="228"/>
      <c r="D492" s="221"/>
      <c r="E492" s="229"/>
      <c r="F492" s="82"/>
      <c r="G492" s="325"/>
      <c r="H492" s="38"/>
      <c r="I492" s="38"/>
      <c r="J492" s="435"/>
      <c r="L492" s="445" t="str">
        <f>VLOOKUP(C491,{"29 - Psychiatrie (Erwachsene)","Einrichtungen";"30 - Kinder- und Jugendpsychiatrie","Einrichtungen";"31 - Psychosomatik","Einrichtungen";0,"Leer"},2,0)</f>
        <v>Leer</v>
      </c>
      <c r="M492" s="445" t="str">
        <f>IF(AND('Angaben KH-Standort'!$D$12&gt;0,C492&lt;&gt;""),"JBJ","Leer")</f>
        <v>Leer</v>
      </c>
      <c r="N492" s="445" t="str">
        <f t="shared" si="56"/>
        <v>Leer</v>
      </c>
      <c r="O492" s="445" t="str">
        <f>VLOOKUP($C492,{"29 - Psychiatrie (Erwachsene)","Psychiatrie";"30 - Kinder- und Jugendpsychiatrie","KJPsychiatrie";"31 - Psychosomatik","Psychosomatik";0,"Leer"},2,0)</f>
        <v>Leer</v>
      </c>
      <c r="P492" s="445">
        <f t="shared" si="51"/>
        <v>0</v>
      </c>
      <c r="Q492" s="445">
        <f>VLOOKUP(C492,{"29 - Psychiatrie (Erwachsene)",1;"30 - Kinder- und Jugendpsychiatrie",1;"31 - Psychosomatik",1;"00 - Bitte eine Fachabteilung auswählen",0;0,0},2,0)</f>
        <v>0</v>
      </c>
      <c r="R492" s="445">
        <f t="shared" si="52"/>
        <v>0</v>
      </c>
      <c r="S492" s="424">
        <f t="shared" si="53"/>
        <v>0</v>
      </c>
      <c r="T492" s="424">
        <f t="shared" si="54"/>
        <v>0</v>
      </c>
      <c r="U492" s="424">
        <f t="shared" si="55"/>
        <v>0</v>
      </c>
    </row>
    <row r="493" spans="2:21" ht="15" customHeight="1" x14ac:dyDescent="0.3">
      <c r="B493" s="70" t="str">
        <f t="shared" si="57"/>
        <v>!!!</v>
      </c>
      <c r="C493" s="228"/>
      <c r="D493" s="221"/>
      <c r="E493" s="229"/>
      <c r="F493" s="82"/>
      <c r="G493" s="325"/>
      <c r="H493" s="38"/>
      <c r="I493" s="38"/>
      <c r="J493" s="435"/>
      <c r="L493" s="445" t="str">
        <f>VLOOKUP(C492,{"29 - Psychiatrie (Erwachsene)","Einrichtungen";"30 - Kinder- und Jugendpsychiatrie","Einrichtungen";"31 - Psychosomatik","Einrichtungen";0,"Leer"},2,0)</f>
        <v>Leer</v>
      </c>
      <c r="M493" s="445" t="str">
        <f>IF(AND('Angaben KH-Standort'!$D$12&gt;0,C493&lt;&gt;""),"JBJ","Leer")</f>
        <v>Leer</v>
      </c>
      <c r="N493" s="445" t="str">
        <f t="shared" si="56"/>
        <v>Leer</v>
      </c>
      <c r="O493" s="445" t="str">
        <f>VLOOKUP($C493,{"29 - Psychiatrie (Erwachsene)","Psychiatrie";"30 - Kinder- und Jugendpsychiatrie","KJPsychiatrie";"31 - Psychosomatik","Psychosomatik";0,"Leer"},2,0)</f>
        <v>Leer</v>
      </c>
      <c r="P493" s="445">
        <f t="shared" si="51"/>
        <v>0</v>
      </c>
      <c r="Q493" s="445">
        <f>VLOOKUP(C493,{"29 - Psychiatrie (Erwachsene)",1;"30 - Kinder- und Jugendpsychiatrie",1;"31 - Psychosomatik",1;"00 - Bitte eine Fachabteilung auswählen",0;0,0},2,0)</f>
        <v>0</v>
      </c>
      <c r="R493" s="445">
        <f t="shared" si="52"/>
        <v>0</v>
      </c>
      <c r="S493" s="424">
        <f t="shared" si="53"/>
        <v>0</v>
      </c>
      <c r="T493" s="424">
        <f t="shared" si="54"/>
        <v>0</v>
      </c>
      <c r="U493" s="424">
        <f t="shared" si="55"/>
        <v>0</v>
      </c>
    </row>
    <row r="494" spans="2:21" ht="15" customHeight="1" x14ac:dyDescent="0.3">
      <c r="B494" s="70" t="str">
        <f t="shared" si="57"/>
        <v>!!!</v>
      </c>
      <c r="C494" s="228"/>
      <c r="D494" s="221"/>
      <c r="E494" s="229"/>
      <c r="F494" s="82"/>
      <c r="G494" s="325"/>
      <c r="H494" s="38"/>
      <c r="I494" s="38"/>
      <c r="J494" s="435"/>
      <c r="L494" s="445" t="str">
        <f>VLOOKUP(C493,{"29 - Psychiatrie (Erwachsene)","Einrichtungen";"30 - Kinder- und Jugendpsychiatrie","Einrichtungen";"31 - Psychosomatik","Einrichtungen";0,"Leer"},2,0)</f>
        <v>Leer</v>
      </c>
      <c r="M494" s="445" t="str">
        <f>IF(AND('Angaben KH-Standort'!$D$12&gt;0,C494&lt;&gt;""),"JBJ","Leer")</f>
        <v>Leer</v>
      </c>
      <c r="N494" s="445" t="str">
        <f t="shared" si="56"/>
        <v>Leer</v>
      </c>
      <c r="O494" s="445" t="str">
        <f>VLOOKUP($C494,{"29 - Psychiatrie (Erwachsene)","Psychiatrie";"30 - Kinder- und Jugendpsychiatrie","KJPsychiatrie";"31 - Psychosomatik","Psychosomatik";0,"Leer"},2,0)</f>
        <v>Leer</v>
      </c>
      <c r="P494" s="445">
        <f t="shared" si="51"/>
        <v>0</v>
      </c>
      <c r="Q494" s="445">
        <f>VLOOKUP(C494,{"29 - Psychiatrie (Erwachsene)",1;"30 - Kinder- und Jugendpsychiatrie",1;"31 - Psychosomatik",1;"00 - Bitte eine Fachabteilung auswählen",0;0,0},2,0)</f>
        <v>0</v>
      </c>
      <c r="R494" s="445">
        <f t="shared" si="52"/>
        <v>0</v>
      </c>
      <c r="S494" s="424">
        <f t="shared" si="53"/>
        <v>0</v>
      </c>
      <c r="T494" s="424">
        <f t="shared" si="54"/>
        <v>0</v>
      </c>
      <c r="U494" s="424">
        <f t="shared" si="55"/>
        <v>0</v>
      </c>
    </row>
    <row r="495" spans="2:21" ht="15" customHeight="1" x14ac:dyDescent="0.3">
      <c r="B495" s="70" t="str">
        <f t="shared" si="57"/>
        <v>!!!</v>
      </c>
      <c r="C495" s="228"/>
      <c r="D495" s="221"/>
      <c r="E495" s="229"/>
      <c r="F495" s="82"/>
      <c r="G495" s="325"/>
      <c r="H495" s="38"/>
      <c r="I495" s="38"/>
      <c r="J495" s="435"/>
      <c r="L495" s="445" t="str">
        <f>VLOOKUP(C494,{"29 - Psychiatrie (Erwachsene)","Einrichtungen";"30 - Kinder- und Jugendpsychiatrie","Einrichtungen";"31 - Psychosomatik","Einrichtungen";0,"Leer"},2,0)</f>
        <v>Leer</v>
      </c>
      <c r="M495" s="445" t="str">
        <f>IF(AND('Angaben KH-Standort'!$D$12&gt;0,C495&lt;&gt;""),"JBJ","Leer")</f>
        <v>Leer</v>
      </c>
      <c r="N495" s="445" t="str">
        <f t="shared" si="56"/>
        <v>Leer</v>
      </c>
      <c r="O495" s="445" t="str">
        <f>VLOOKUP($C495,{"29 - Psychiatrie (Erwachsene)","Psychiatrie";"30 - Kinder- und Jugendpsychiatrie","KJPsychiatrie";"31 - Psychosomatik","Psychosomatik";0,"Leer"},2,0)</f>
        <v>Leer</v>
      </c>
      <c r="P495" s="445">
        <f t="shared" si="51"/>
        <v>0</v>
      </c>
      <c r="Q495" s="445">
        <f>VLOOKUP(C495,{"29 - Psychiatrie (Erwachsene)",1;"30 - Kinder- und Jugendpsychiatrie",1;"31 - Psychosomatik",1;"00 - Bitte eine Fachabteilung auswählen",0;0,0},2,0)</f>
        <v>0</v>
      </c>
      <c r="R495" s="445">
        <f t="shared" si="52"/>
        <v>0</v>
      </c>
      <c r="S495" s="424">
        <f t="shared" si="53"/>
        <v>0</v>
      </c>
      <c r="T495" s="424">
        <f t="shared" si="54"/>
        <v>0</v>
      </c>
      <c r="U495" s="424">
        <f t="shared" si="55"/>
        <v>0</v>
      </c>
    </row>
    <row r="496" spans="2:21" ht="15" customHeight="1" x14ac:dyDescent="0.3">
      <c r="B496" s="70" t="str">
        <f t="shared" si="57"/>
        <v>!!!</v>
      </c>
      <c r="C496" s="228"/>
      <c r="D496" s="221"/>
      <c r="E496" s="229"/>
      <c r="F496" s="82"/>
      <c r="G496" s="325"/>
      <c r="H496" s="38"/>
      <c r="I496" s="38"/>
      <c r="J496" s="435"/>
      <c r="L496" s="445" t="str">
        <f>VLOOKUP(C495,{"29 - Psychiatrie (Erwachsene)","Einrichtungen";"30 - Kinder- und Jugendpsychiatrie","Einrichtungen";"31 - Psychosomatik","Einrichtungen";0,"Leer"},2,0)</f>
        <v>Leer</v>
      </c>
      <c r="M496" s="445" t="str">
        <f>IF(AND('Angaben KH-Standort'!$D$12&gt;0,C496&lt;&gt;""),"JBJ","Leer")</f>
        <v>Leer</v>
      </c>
      <c r="N496" s="445" t="str">
        <f t="shared" si="56"/>
        <v>Leer</v>
      </c>
      <c r="O496" s="445" t="str">
        <f>VLOOKUP($C496,{"29 - Psychiatrie (Erwachsene)","Psychiatrie";"30 - Kinder- und Jugendpsychiatrie","KJPsychiatrie";"31 - Psychosomatik","Psychosomatik";0,"Leer"},2,0)</f>
        <v>Leer</v>
      </c>
      <c r="P496" s="445">
        <f t="shared" si="51"/>
        <v>0</v>
      </c>
      <c r="Q496" s="445">
        <f>VLOOKUP(C496,{"29 - Psychiatrie (Erwachsene)",1;"30 - Kinder- und Jugendpsychiatrie",1;"31 - Psychosomatik",1;"00 - Bitte eine Fachabteilung auswählen",0;0,0},2,0)</f>
        <v>0</v>
      </c>
      <c r="R496" s="445">
        <f t="shared" si="52"/>
        <v>0</v>
      </c>
      <c r="S496" s="424">
        <f t="shared" si="53"/>
        <v>0</v>
      </c>
      <c r="T496" s="424">
        <f t="shared" si="54"/>
        <v>0</v>
      </c>
      <c r="U496" s="424">
        <f t="shared" si="55"/>
        <v>0</v>
      </c>
    </row>
    <row r="497" spans="2:21" ht="15" customHeight="1" x14ac:dyDescent="0.3">
      <c r="B497" s="70" t="str">
        <f t="shared" si="57"/>
        <v>!!!</v>
      </c>
      <c r="C497" s="228"/>
      <c r="D497" s="221"/>
      <c r="E497" s="229"/>
      <c r="F497" s="82"/>
      <c r="G497" s="325"/>
      <c r="H497" s="38"/>
      <c r="I497" s="38"/>
      <c r="J497" s="435"/>
      <c r="L497" s="445" t="str">
        <f>VLOOKUP(C496,{"29 - Psychiatrie (Erwachsene)","Einrichtungen";"30 - Kinder- und Jugendpsychiatrie","Einrichtungen";"31 - Psychosomatik","Einrichtungen";0,"Leer"},2,0)</f>
        <v>Leer</v>
      </c>
      <c r="M497" s="445" t="str">
        <f>IF(AND('Angaben KH-Standort'!$D$12&gt;0,C497&lt;&gt;""),"JBJ","Leer")</f>
        <v>Leer</v>
      </c>
      <c r="N497" s="445" t="str">
        <f t="shared" si="56"/>
        <v>Leer</v>
      </c>
      <c r="O497" s="445" t="str">
        <f>VLOOKUP($C497,{"29 - Psychiatrie (Erwachsene)","Psychiatrie";"30 - Kinder- und Jugendpsychiatrie","KJPsychiatrie";"31 - Psychosomatik","Psychosomatik";0,"Leer"},2,0)</f>
        <v>Leer</v>
      </c>
      <c r="P497" s="445">
        <f t="shared" si="51"/>
        <v>0</v>
      </c>
      <c r="Q497" s="445">
        <f>VLOOKUP(C497,{"29 - Psychiatrie (Erwachsene)",1;"30 - Kinder- und Jugendpsychiatrie",1;"31 - Psychosomatik",1;"00 - Bitte eine Fachabteilung auswählen",0;0,0},2,0)</f>
        <v>0</v>
      </c>
      <c r="R497" s="445">
        <f t="shared" si="52"/>
        <v>0</v>
      </c>
      <c r="S497" s="424">
        <f t="shared" si="53"/>
        <v>0</v>
      </c>
      <c r="T497" s="424">
        <f t="shared" si="54"/>
        <v>0</v>
      </c>
      <c r="U497" s="424">
        <f t="shared" si="55"/>
        <v>0</v>
      </c>
    </row>
    <row r="498" spans="2:21" ht="15" customHeight="1" x14ac:dyDescent="0.3">
      <c r="B498" s="70" t="str">
        <f t="shared" si="57"/>
        <v>!!!</v>
      </c>
      <c r="C498" s="228"/>
      <c r="D498" s="221"/>
      <c r="E498" s="229"/>
      <c r="F498" s="82"/>
      <c r="G498" s="325"/>
      <c r="H498" s="38"/>
      <c r="I498" s="38"/>
      <c r="J498" s="435"/>
      <c r="L498" s="445" t="str">
        <f>VLOOKUP(C497,{"29 - Psychiatrie (Erwachsene)","Einrichtungen";"30 - Kinder- und Jugendpsychiatrie","Einrichtungen";"31 - Psychosomatik","Einrichtungen";0,"Leer"},2,0)</f>
        <v>Leer</v>
      </c>
      <c r="M498" s="445" t="str">
        <f>IF(AND('Angaben KH-Standort'!$D$12&gt;0,C498&lt;&gt;""),"JBJ","Leer")</f>
        <v>Leer</v>
      </c>
      <c r="N498" s="445" t="str">
        <f t="shared" si="56"/>
        <v>Leer</v>
      </c>
      <c r="O498" s="445" t="str">
        <f>VLOOKUP($C498,{"29 - Psychiatrie (Erwachsene)","Psychiatrie";"30 - Kinder- und Jugendpsychiatrie","KJPsychiatrie";"31 - Psychosomatik","Psychosomatik";0,"Leer"},2,0)</f>
        <v>Leer</v>
      </c>
      <c r="P498" s="445">
        <f t="shared" si="51"/>
        <v>0</v>
      </c>
      <c r="Q498" s="445">
        <f>VLOOKUP(C498,{"29 - Psychiatrie (Erwachsene)",1;"30 - Kinder- und Jugendpsychiatrie",1;"31 - Psychosomatik",1;"00 - Bitte eine Fachabteilung auswählen",0;0,0},2,0)</f>
        <v>0</v>
      </c>
      <c r="R498" s="445">
        <f t="shared" si="52"/>
        <v>0</v>
      </c>
      <c r="S498" s="424">
        <f t="shared" si="53"/>
        <v>0</v>
      </c>
      <c r="T498" s="424">
        <f t="shared" si="54"/>
        <v>0</v>
      </c>
      <c r="U498" s="424">
        <f t="shared" si="55"/>
        <v>0</v>
      </c>
    </row>
    <row r="499" spans="2:21" ht="15" customHeight="1" x14ac:dyDescent="0.3">
      <c r="B499" s="70" t="str">
        <f t="shared" si="57"/>
        <v>!!!</v>
      </c>
      <c r="C499" s="228"/>
      <c r="D499" s="221"/>
      <c r="E499" s="229"/>
      <c r="F499" s="82"/>
      <c r="G499" s="325"/>
      <c r="H499" s="38"/>
      <c r="I499" s="38"/>
      <c r="J499" s="435"/>
      <c r="L499" s="445" t="str">
        <f>VLOOKUP(C498,{"29 - Psychiatrie (Erwachsene)","Einrichtungen";"30 - Kinder- und Jugendpsychiatrie","Einrichtungen";"31 - Psychosomatik","Einrichtungen";0,"Leer"},2,0)</f>
        <v>Leer</v>
      </c>
      <c r="M499" s="445" t="str">
        <f>IF(AND('Angaben KH-Standort'!$D$12&gt;0,C499&lt;&gt;""),"JBJ","Leer")</f>
        <v>Leer</v>
      </c>
      <c r="N499" s="445" t="str">
        <f t="shared" si="56"/>
        <v>Leer</v>
      </c>
      <c r="O499" s="445" t="str">
        <f>VLOOKUP($C499,{"29 - Psychiatrie (Erwachsene)","Psychiatrie";"30 - Kinder- und Jugendpsychiatrie","KJPsychiatrie";"31 - Psychosomatik","Psychosomatik";0,"Leer"},2,0)</f>
        <v>Leer</v>
      </c>
      <c r="P499" s="445">
        <f t="shared" si="51"/>
        <v>0</v>
      </c>
      <c r="Q499" s="445">
        <f>VLOOKUP(C499,{"29 - Psychiatrie (Erwachsene)",1;"30 - Kinder- und Jugendpsychiatrie",1;"31 - Psychosomatik",1;"00 - Bitte eine Fachabteilung auswählen",0;0,0},2,0)</f>
        <v>0</v>
      </c>
      <c r="R499" s="445">
        <f t="shared" si="52"/>
        <v>0</v>
      </c>
      <c r="S499" s="424">
        <f t="shared" si="53"/>
        <v>0</v>
      </c>
      <c r="T499" s="424">
        <f t="shared" si="54"/>
        <v>0</v>
      </c>
      <c r="U499" s="424">
        <f t="shared" si="55"/>
        <v>0</v>
      </c>
    </row>
    <row r="500" spans="2:21" ht="15" customHeight="1" x14ac:dyDescent="0.3">
      <c r="B500" s="70" t="str">
        <f t="shared" si="57"/>
        <v>!!!</v>
      </c>
      <c r="C500" s="228"/>
      <c r="D500" s="221"/>
      <c r="E500" s="229"/>
      <c r="F500" s="82"/>
      <c r="G500" s="325"/>
      <c r="H500" s="38"/>
      <c r="I500" s="38"/>
      <c r="J500" s="435"/>
      <c r="L500" s="445" t="str">
        <f>VLOOKUP(C499,{"29 - Psychiatrie (Erwachsene)","Einrichtungen";"30 - Kinder- und Jugendpsychiatrie","Einrichtungen";"31 - Psychosomatik","Einrichtungen";0,"Leer"},2,0)</f>
        <v>Leer</v>
      </c>
      <c r="M500" s="445" t="str">
        <f>IF(AND('Angaben KH-Standort'!$D$12&gt;0,C500&lt;&gt;""),"JBJ","Leer")</f>
        <v>Leer</v>
      </c>
      <c r="N500" s="445" t="str">
        <f t="shared" si="56"/>
        <v>Leer</v>
      </c>
      <c r="O500" s="445" t="str">
        <f>VLOOKUP($C500,{"29 - Psychiatrie (Erwachsene)","Psychiatrie";"30 - Kinder- und Jugendpsychiatrie","KJPsychiatrie";"31 - Psychosomatik","Psychosomatik";0,"Leer"},2,0)</f>
        <v>Leer</v>
      </c>
      <c r="P500" s="445">
        <f t="shared" si="51"/>
        <v>0</v>
      </c>
      <c r="Q500" s="445">
        <f>VLOOKUP(C500,{"29 - Psychiatrie (Erwachsene)",1;"30 - Kinder- und Jugendpsychiatrie",1;"31 - Psychosomatik",1;"00 - Bitte eine Fachabteilung auswählen",0;0,0},2,0)</f>
        <v>0</v>
      </c>
      <c r="R500" s="445">
        <f t="shared" si="52"/>
        <v>0</v>
      </c>
      <c r="S500" s="424">
        <f t="shared" si="53"/>
        <v>0</v>
      </c>
      <c r="T500" s="424">
        <f t="shared" si="54"/>
        <v>0</v>
      </c>
      <c r="U500" s="424">
        <f t="shared" si="55"/>
        <v>0</v>
      </c>
    </row>
    <row r="501" spans="2:21" ht="15" customHeight="1" x14ac:dyDescent="0.3">
      <c r="B501" s="70" t="str">
        <f t="shared" si="57"/>
        <v>!!!</v>
      </c>
      <c r="C501" s="228"/>
      <c r="D501" s="221"/>
      <c r="E501" s="229"/>
      <c r="F501" s="82"/>
      <c r="G501" s="325"/>
      <c r="H501" s="38"/>
      <c r="I501" s="38"/>
      <c r="J501" s="435"/>
      <c r="L501" s="445" t="str">
        <f>VLOOKUP(C500,{"29 - Psychiatrie (Erwachsene)","Einrichtungen";"30 - Kinder- und Jugendpsychiatrie","Einrichtungen";"31 - Psychosomatik","Einrichtungen";0,"Leer"},2,0)</f>
        <v>Leer</v>
      </c>
      <c r="M501" s="445" t="str">
        <f>IF(AND('Angaben KH-Standort'!$D$12&gt;0,C501&lt;&gt;""),"JBJ","Leer")</f>
        <v>Leer</v>
      </c>
      <c r="N501" s="445" t="str">
        <f t="shared" si="56"/>
        <v>Leer</v>
      </c>
      <c r="O501" s="445" t="str">
        <f>VLOOKUP($C501,{"29 - Psychiatrie (Erwachsene)","Psychiatrie";"30 - Kinder- und Jugendpsychiatrie","KJPsychiatrie";"31 - Psychosomatik","Psychosomatik";0,"Leer"},2,0)</f>
        <v>Leer</v>
      </c>
      <c r="P501" s="445">
        <f t="shared" si="51"/>
        <v>0</v>
      </c>
      <c r="Q501" s="445">
        <f>VLOOKUP(C501,{"29 - Psychiatrie (Erwachsene)",1;"30 - Kinder- und Jugendpsychiatrie",1;"31 - Psychosomatik",1;"00 - Bitte eine Fachabteilung auswählen",0;0,0},2,0)</f>
        <v>0</v>
      </c>
      <c r="R501" s="445">
        <f t="shared" si="52"/>
        <v>0</v>
      </c>
      <c r="S501" s="424">
        <f t="shared" si="53"/>
        <v>0</v>
      </c>
      <c r="T501" s="424">
        <f t="shared" si="54"/>
        <v>0</v>
      </c>
      <c r="U501" s="424">
        <f t="shared" si="55"/>
        <v>0</v>
      </c>
    </row>
    <row r="502" spans="2:21" ht="15" customHeight="1" x14ac:dyDescent="0.3">
      <c r="B502" s="70" t="str">
        <f t="shared" si="57"/>
        <v>!!!</v>
      </c>
      <c r="C502" s="228"/>
      <c r="D502" s="221"/>
      <c r="E502" s="229"/>
      <c r="F502" s="82"/>
      <c r="G502" s="325"/>
      <c r="H502" s="38"/>
      <c r="I502" s="38"/>
      <c r="J502" s="435"/>
      <c r="L502" s="445" t="str">
        <f>VLOOKUP(C501,{"29 - Psychiatrie (Erwachsene)","Einrichtungen";"30 - Kinder- und Jugendpsychiatrie","Einrichtungen";"31 - Psychosomatik","Einrichtungen";0,"Leer"},2,0)</f>
        <v>Leer</v>
      </c>
      <c r="M502" s="445" t="str">
        <f>IF(AND('Angaben KH-Standort'!$D$12&gt;0,C502&lt;&gt;""),"JBJ","Leer")</f>
        <v>Leer</v>
      </c>
      <c r="N502" s="445" t="str">
        <f t="shared" si="56"/>
        <v>Leer</v>
      </c>
      <c r="O502" s="445" t="str">
        <f>VLOOKUP($C502,{"29 - Psychiatrie (Erwachsene)","Psychiatrie";"30 - Kinder- und Jugendpsychiatrie","KJPsychiatrie";"31 - Psychosomatik","Psychosomatik";0,"Leer"},2,0)</f>
        <v>Leer</v>
      </c>
      <c r="P502" s="445">
        <f t="shared" si="51"/>
        <v>0</v>
      </c>
      <c r="Q502" s="445">
        <f>VLOOKUP(C502,{"29 - Psychiatrie (Erwachsene)",1;"30 - Kinder- und Jugendpsychiatrie",1;"31 - Psychosomatik",1;"00 - Bitte eine Fachabteilung auswählen",0;0,0},2,0)</f>
        <v>0</v>
      </c>
      <c r="R502" s="445">
        <f t="shared" si="52"/>
        <v>0</v>
      </c>
      <c r="S502" s="424">
        <f t="shared" si="53"/>
        <v>0</v>
      </c>
      <c r="T502" s="424">
        <f t="shared" si="54"/>
        <v>0</v>
      </c>
      <c r="U502" s="424">
        <f t="shared" si="55"/>
        <v>0</v>
      </c>
    </row>
    <row r="503" spans="2:21" ht="15" customHeight="1" x14ac:dyDescent="0.3">
      <c r="B503" s="70" t="str">
        <f t="shared" si="57"/>
        <v>!!!</v>
      </c>
      <c r="C503" s="228"/>
      <c r="D503" s="221"/>
      <c r="E503" s="229"/>
      <c r="F503" s="82"/>
      <c r="G503" s="325"/>
      <c r="H503" s="38"/>
      <c r="I503" s="38"/>
      <c r="J503" s="435"/>
      <c r="L503" s="445" t="str">
        <f>VLOOKUP(C502,{"29 - Psychiatrie (Erwachsene)","Einrichtungen";"30 - Kinder- und Jugendpsychiatrie","Einrichtungen";"31 - Psychosomatik","Einrichtungen";0,"Leer"},2,0)</f>
        <v>Leer</v>
      </c>
      <c r="M503" s="445" t="str">
        <f>IF(AND('Angaben KH-Standort'!$D$12&gt;0,C503&lt;&gt;""),"JBJ","Leer")</f>
        <v>Leer</v>
      </c>
      <c r="N503" s="445" t="str">
        <f t="shared" si="56"/>
        <v>Leer</v>
      </c>
      <c r="O503" s="445" t="str">
        <f>VLOOKUP($C503,{"29 - Psychiatrie (Erwachsene)","Psychiatrie";"30 - Kinder- und Jugendpsychiatrie","KJPsychiatrie";"31 - Psychosomatik","Psychosomatik";0,"Leer"},2,0)</f>
        <v>Leer</v>
      </c>
      <c r="P503" s="445">
        <f t="shared" si="51"/>
        <v>0</v>
      </c>
      <c r="Q503" s="445">
        <f>VLOOKUP(C503,{"29 - Psychiatrie (Erwachsene)",1;"30 - Kinder- und Jugendpsychiatrie",1;"31 - Psychosomatik",1;"00 - Bitte eine Fachabteilung auswählen",0;0,0},2,0)</f>
        <v>0</v>
      </c>
      <c r="R503" s="445">
        <f t="shared" si="52"/>
        <v>0</v>
      </c>
      <c r="S503" s="424">
        <f t="shared" si="53"/>
        <v>0</v>
      </c>
      <c r="T503" s="424">
        <f t="shared" si="54"/>
        <v>0</v>
      </c>
      <c r="U503" s="424">
        <f t="shared" si="55"/>
        <v>0</v>
      </c>
    </row>
    <row r="504" spans="2:21" ht="15" customHeight="1" x14ac:dyDescent="0.3">
      <c r="B504" s="70" t="str">
        <f t="shared" si="57"/>
        <v>!!!</v>
      </c>
      <c r="C504" s="228"/>
      <c r="D504" s="221"/>
      <c r="E504" s="229"/>
      <c r="F504" s="82"/>
      <c r="G504" s="325"/>
      <c r="H504" s="38"/>
      <c r="I504" s="38"/>
      <c r="J504" s="435"/>
      <c r="L504" s="445" t="str">
        <f>VLOOKUP(C503,{"29 - Psychiatrie (Erwachsene)","Einrichtungen";"30 - Kinder- und Jugendpsychiatrie","Einrichtungen";"31 - Psychosomatik","Einrichtungen";0,"Leer"},2,0)</f>
        <v>Leer</v>
      </c>
      <c r="M504" s="445" t="str">
        <f>IF(AND('Angaben KH-Standort'!$D$12&gt;0,C504&lt;&gt;""),"JBJ","Leer")</f>
        <v>Leer</v>
      </c>
      <c r="N504" s="445" t="str">
        <f t="shared" si="56"/>
        <v>Leer</v>
      </c>
      <c r="O504" s="445" t="str">
        <f>VLOOKUP($C504,{"29 - Psychiatrie (Erwachsene)","Psychiatrie";"30 - Kinder- und Jugendpsychiatrie","KJPsychiatrie";"31 - Psychosomatik","Psychosomatik";0,"Leer"},2,0)</f>
        <v>Leer</v>
      </c>
      <c r="P504" s="445">
        <f t="shared" si="51"/>
        <v>0</v>
      </c>
      <c r="Q504" s="445">
        <f>VLOOKUP(C504,{"29 - Psychiatrie (Erwachsene)",1;"30 - Kinder- und Jugendpsychiatrie",1;"31 - Psychosomatik",1;"00 - Bitte eine Fachabteilung auswählen",0;0,0},2,0)</f>
        <v>0</v>
      </c>
      <c r="R504" s="445">
        <f t="shared" si="52"/>
        <v>0</v>
      </c>
      <c r="S504" s="424">
        <f t="shared" si="53"/>
        <v>0</v>
      </c>
      <c r="T504" s="424">
        <f t="shared" si="54"/>
        <v>0</v>
      </c>
      <c r="U504" s="424">
        <f t="shared" si="55"/>
        <v>0</v>
      </c>
    </row>
    <row r="505" spans="2:21" ht="15" customHeight="1" x14ac:dyDescent="0.3">
      <c r="B505" s="70" t="str">
        <f t="shared" si="57"/>
        <v>!!!</v>
      </c>
      <c r="C505" s="228"/>
      <c r="D505" s="221"/>
      <c r="E505" s="229"/>
      <c r="F505" s="82"/>
      <c r="G505" s="325"/>
      <c r="H505" s="38"/>
      <c r="I505" s="38"/>
      <c r="J505" s="435"/>
      <c r="L505" s="445" t="str">
        <f>VLOOKUP(C504,{"29 - Psychiatrie (Erwachsene)","Einrichtungen";"30 - Kinder- und Jugendpsychiatrie","Einrichtungen";"31 - Psychosomatik","Einrichtungen";0,"Leer"},2,0)</f>
        <v>Leer</v>
      </c>
      <c r="M505" s="445" t="str">
        <f>IF(AND('Angaben KH-Standort'!$D$12&gt;0,C505&lt;&gt;""),"JBJ","Leer")</f>
        <v>Leer</v>
      </c>
      <c r="N505" s="445" t="str">
        <f t="shared" si="56"/>
        <v>Leer</v>
      </c>
      <c r="O505" s="445" t="str">
        <f>VLOOKUP($C505,{"29 - Psychiatrie (Erwachsene)","Psychiatrie";"30 - Kinder- und Jugendpsychiatrie","KJPsychiatrie";"31 - Psychosomatik","Psychosomatik";0,"Leer"},2,0)</f>
        <v>Leer</v>
      </c>
      <c r="P505" s="445">
        <f t="shared" si="51"/>
        <v>0</v>
      </c>
      <c r="Q505" s="445">
        <f>VLOOKUP(C505,{"29 - Psychiatrie (Erwachsene)",1;"30 - Kinder- und Jugendpsychiatrie",1;"31 - Psychosomatik",1;"00 - Bitte eine Fachabteilung auswählen",0;0,0},2,0)</f>
        <v>0</v>
      </c>
      <c r="R505" s="445">
        <f t="shared" si="52"/>
        <v>0</v>
      </c>
      <c r="S505" s="424">
        <f t="shared" si="53"/>
        <v>0</v>
      </c>
      <c r="T505" s="424">
        <f t="shared" si="54"/>
        <v>0</v>
      </c>
      <c r="U505" s="424">
        <f t="shared" si="55"/>
        <v>0</v>
      </c>
    </row>
    <row r="506" spans="2:21" ht="15" customHeight="1" x14ac:dyDescent="0.3">
      <c r="B506" s="70" t="str">
        <f t="shared" si="57"/>
        <v>!!!</v>
      </c>
      <c r="C506" s="228"/>
      <c r="D506" s="221"/>
      <c r="E506" s="229"/>
      <c r="F506" s="82"/>
      <c r="G506" s="325"/>
      <c r="H506" s="38"/>
      <c r="I506" s="38"/>
      <c r="J506" s="435"/>
      <c r="L506" s="445" t="str">
        <f>VLOOKUP(C505,{"29 - Psychiatrie (Erwachsene)","Einrichtungen";"30 - Kinder- und Jugendpsychiatrie","Einrichtungen";"31 - Psychosomatik","Einrichtungen";0,"Leer"},2,0)</f>
        <v>Leer</v>
      </c>
      <c r="M506" s="445" t="str">
        <f>IF(AND('Angaben KH-Standort'!$D$12&gt;0,C506&lt;&gt;""),"JBJ","Leer")</f>
        <v>Leer</v>
      </c>
      <c r="N506" s="445" t="str">
        <f t="shared" si="56"/>
        <v>Leer</v>
      </c>
      <c r="O506" s="445" t="str">
        <f>VLOOKUP($C506,{"29 - Psychiatrie (Erwachsene)","Psychiatrie";"30 - Kinder- und Jugendpsychiatrie","KJPsychiatrie";"31 - Psychosomatik","Psychosomatik";0,"Leer"},2,0)</f>
        <v>Leer</v>
      </c>
      <c r="P506" s="445">
        <f t="shared" si="51"/>
        <v>0</v>
      </c>
      <c r="Q506" s="445">
        <f>VLOOKUP(C506,{"29 - Psychiatrie (Erwachsene)",1;"30 - Kinder- und Jugendpsychiatrie",1;"31 - Psychosomatik",1;"00 - Bitte eine Fachabteilung auswählen",0;0,0},2,0)</f>
        <v>0</v>
      </c>
      <c r="R506" s="445">
        <f t="shared" si="52"/>
        <v>0</v>
      </c>
      <c r="S506" s="424">
        <f t="shared" si="53"/>
        <v>0</v>
      </c>
      <c r="T506" s="424">
        <f t="shared" si="54"/>
        <v>0</v>
      </c>
      <c r="U506" s="424">
        <f t="shared" si="55"/>
        <v>0</v>
      </c>
    </row>
    <row r="507" spans="2:21" ht="15" customHeight="1" x14ac:dyDescent="0.3">
      <c r="B507" s="70" t="str">
        <f t="shared" si="57"/>
        <v>!!!</v>
      </c>
      <c r="C507" s="228"/>
      <c r="D507" s="221"/>
      <c r="E507" s="229"/>
      <c r="F507" s="82"/>
      <c r="G507" s="325"/>
      <c r="H507" s="38"/>
      <c r="I507" s="38"/>
      <c r="J507" s="435"/>
      <c r="L507" s="445" t="str">
        <f>VLOOKUP(C506,{"29 - Psychiatrie (Erwachsene)","Einrichtungen";"30 - Kinder- und Jugendpsychiatrie","Einrichtungen";"31 - Psychosomatik","Einrichtungen";0,"Leer"},2,0)</f>
        <v>Leer</v>
      </c>
      <c r="M507" s="445" t="str">
        <f>IF(AND('Angaben KH-Standort'!$D$12&gt;0,C507&lt;&gt;""),"JBJ","Leer")</f>
        <v>Leer</v>
      </c>
      <c r="N507" s="445" t="str">
        <f t="shared" si="56"/>
        <v>Leer</v>
      </c>
      <c r="O507" s="445" t="str">
        <f>VLOOKUP($C507,{"29 - Psychiatrie (Erwachsene)","Psychiatrie";"30 - Kinder- und Jugendpsychiatrie","KJPsychiatrie";"31 - Psychosomatik","Psychosomatik";0,"Leer"},2,0)</f>
        <v>Leer</v>
      </c>
      <c r="P507" s="445">
        <f t="shared" si="51"/>
        <v>0</v>
      </c>
      <c r="Q507" s="445">
        <f>VLOOKUP(C507,{"29 - Psychiatrie (Erwachsene)",1;"30 - Kinder- und Jugendpsychiatrie",1;"31 - Psychosomatik",1;"00 - Bitte eine Fachabteilung auswählen",0;0,0},2,0)</f>
        <v>0</v>
      </c>
      <c r="R507" s="445">
        <f t="shared" si="52"/>
        <v>0</v>
      </c>
      <c r="S507" s="424">
        <f t="shared" si="53"/>
        <v>0</v>
      </c>
      <c r="T507" s="424">
        <f t="shared" si="54"/>
        <v>0</v>
      </c>
      <c r="U507" s="424">
        <f t="shared" si="55"/>
        <v>0</v>
      </c>
    </row>
    <row r="508" spans="2:21" ht="15" customHeight="1" x14ac:dyDescent="0.3">
      <c r="B508" s="70" t="str">
        <f t="shared" si="57"/>
        <v>!!!</v>
      </c>
      <c r="C508" s="228"/>
      <c r="D508" s="221"/>
      <c r="E508" s="229"/>
      <c r="F508" s="82"/>
      <c r="G508" s="325"/>
      <c r="H508" s="38"/>
      <c r="I508" s="38"/>
      <c r="J508" s="435"/>
      <c r="L508" s="445" t="str">
        <f>VLOOKUP(C507,{"29 - Psychiatrie (Erwachsene)","Einrichtungen";"30 - Kinder- und Jugendpsychiatrie","Einrichtungen";"31 - Psychosomatik","Einrichtungen";0,"Leer"},2,0)</f>
        <v>Leer</v>
      </c>
      <c r="M508" s="445" t="str">
        <f>IF(AND('Angaben KH-Standort'!$D$12&gt;0,C508&lt;&gt;""),"JBJ","Leer")</f>
        <v>Leer</v>
      </c>
      <c r="N508" s="445" t="str">
        <f t="shared" si="56"/>
        <v>Leer</v>
      </c>
      <c r="O508" s="445" t="str">
        <f>VLOOKUP($C508,{"29 - Psychiatrie (Erwachsene)","Psychiatrie";"30 - Kinder- und Jugendpsychiatrie","KJPsychiatrie";"31 - Psychosomatik","Psychosomatik";0,"Leer"},2,0)</f>
        <v>Leer</v>
      </c>
      <c r="P508" s="445">
        <f t="shared" si="51"/>
        <v>0</v>
      </c>
      <c r="Q508" s="445">
        <f>VLOOKUP(C508,{"29 - Psychiatrie (Erwachsene)",1;"30 - Kinder- und Jugendpsychiatrie",1;"31 - Psychosomatik",1;"00 - Bitte eine Fachabteilung auswählen",0;0,0},2,0)</f>
        <v>0</v>
      </c>
      <c r="R508" s="445">
        <f t="shared" si="52"/>
        <v>0</v>
      </c>
      <c r="S508" s="424">
        <f t="shared" si="53"/>
        <v>0</v>
      </c>
      <c r="T508" s="424">
        <f t="shared" si="54"/>
        <v>0</v>
      </c>
      <c r="U508" s="424">
        <f t="shared" si="55"/>
        <v>0</v>
      </c>
    </row>
    <row r="509" spans="2:21" ht="15" customHeight="1" x14ac:dyDescent="0.3">
      <c r="B509" s="70" t="str">
        <f t="shared" si="57"/>
        <v>!!!</v>
      </c>
      <c r="C509" s="228"/>
      <c r="D509" s="221"/>
      <c r="E509" s="229"/>
      <c r="F509" s="82"/>
      <c r="G509" s="325"/>
      <c r="H509" s="38"/>
      <c r="I509" s="38"/>
      <c r="J509" s="435"/>
      <c r="L509" s="445" t="str">
        <f>VLOOKUP(C508,{"29 - Psychiatrie (Erwachsene)","Einrichtungen";"30 - Kinder- und Jugendpsychiatrie","Einrichtungen";"31 - Psychosomatik","Einrichtungen";0,"Leer"},2,0)</f>
        <v>Leer</v>
      </c>
      <c r="M509" s="445" t="str">
        <f>IF(AND('Angaben KH-Standort'!$D$12&gt;0,C509&lt;&gt;""),"JBJ","Leer")</f>
        <v>Leer</v>
      </c>
      <c r="N509" s="445" t="str">
        <f t="shared" si="56"/>
        <v>Leer</v>
      </c>
      <c r="O509" s="445" t="str">
        <f>VLOOKUP($C509,{"29 - Psychiatrie (Erwachsene)","Psychiatrie";"30 - Kinder- und Jugendpsychiatrie","KJPsychiatrie";"31 - Psychosomatik","Psychosomatik";0,"Leer"},2,0)</f>
        <v>Leer</v>
      </c>
      <c r="P509" s="445">
        <f t="shared" si="51"/>
        <v>0</v>
      </c>
      <c r="Q509" s="445">
        <f>VLOOKUP(C509,{"29 - Psychiatrie (Erwachsene)",1;"30 - Kinder- und Jugendpsychiatrie",1;"31 - Psychosomatik",1;"00 - Bitte eine Fachabteilung auswählen",0;0,0},2,0)</f>
        <v>0</v>
      </c>
      <c r="R509" s="445">
        <f t="shared" si="52"/>
        <v>0</v>
      </c>
      <c r="S509" s="424">
        <f t="shared" si="53"/>
        <v>0</v>
      </c>
      <c r="T509" s="424">
        <f t="shared" si="54"/>
        <v>0</v>
      </c>
      <c r="U509" s="424">
        <f t="shared" si="55"/>
        <v>0</v>
      </c>
    </row>
    <row r="510" spans="2:21" ht="15" customHeight="1" x14ac:dyDescent="0.3">
      <c r="B510" s="70" t="str">
        <f t="shared" si="57"/>
        <v>!!!</v>
      </c>
      <c r="C510" s="228"/>
      <c r="D510" s="221"/>
      <c r="E510" s="229"/>
      <c r="F510" s="82"/>
      <c r="G510" s="325"/>
      <c r="H510" s="38"/>
      <c r="I510" s="38"/>
      <c r="J510" s="435"/>
      <c r="L510" s="445" t="str">
        <f>VLOOKUP(C509,{"29 - Psychiatrie (Erwachsene)","Einrichtungen";"30 - Kinder- und Jugendpsychiatrie","Einrichtungen";"31 - Psychosomatik","Einrichtungen";0,"Leer"},2,0)</f>
        <v>Leer</v>
      </c>
      <c r="M510" s="445" t="str">
        <f>IF(AND('Angaben KH-Standort'!$D$12&gt;0,C510&lt;&gt;""),"JBJ","Leer")</f>
        <v>Leer</v>
      </c>
      <c r="N510" s="445" t="str">
        <f t="shared" si="56"/>
        <v>Leer</v>
      </c>
      <c r="O510" s="445" t="str">
        <f>VLOOKUP($C510,{"29 - Psychiatrie (Erwachsene)","Psychiatrie";"30 - Kinder- und Jugendpsychiatrie","KJPsychiatrie";"31 - Psychosomatik","Psychosomatik";0,"Leer"},2,0)</f>
        <v>Leer</v>
      </c>
      <c r="P510" s="445">
        <f t="shared" si="51"/>
        <v>0</v>
      </c>
      <c r="Q510" s="445">
        <f>VLOOKUP(C510,{"29 - Psychiatrie (Erwachsene)",1;"30 - Kinder- und Jugendpsychiatrie",1;"31 - Psychosomatik",1;"00 - Bitte eine Fachabteilung auswählen",0;0,0},2,0)</f>
        <v>0</v>
      </c>
      <c r="R510" s="445">
        <f t="shared" si="52"/>
        <v>0</v>
      </c>
      <c r="S510" s="424">
        <f t="shared" si="53"/>
        <v>0</v>
      </c>
      <c r="T510" s="424">
        <f t="shared" si="54"/>
        <v>0</v>
      </c>
      <c r="U510" s="424">
        <f t="shared" si="55"/>
        <v>0</v>
      </c>
    </row>
    <row r="511" spans="2:21" ht="15" customHeight="1" x14ac:dyDescent="0.3">
      <c r="B511" s="70" t="str">
        <f t="shared" si="57"/>
        <v>!!!</v>
      </c>
      <c r="C511" s="228"/>
      <c r="D511" s="221"/>
      <c r="E511" s="229"/>
      <c r="F511" s="82"/>
      <c r="G511" s="325"/>
      <c r="H511" s="38"/>
      <c r="I511" s="38"/>
      <c r="J511" s="435"/>
      <c r="L511" s="445" t="str">
        <f>VLOOKUP(C510,{"29 - Psychiatrie (Erwachsene)","Einrichtungen";"30 - Kinder- und Jugendpsychiatrie","Einrichtungen";"31 - Psychosomatik","Einrichtungen";0,"Leer"},2,0)</f>
        <v>Leer</v>
      </c>
      <c r="M511" s="445" t="str">
        <f>IF(AND('Angaben KH-Standort'!$D$12&gt;0,C511&lt;&gt;""),"JBJ","Leer")</f>
        <v>Leer</v>
      </c>
      <c r="N511" s="445" t="str">
        <f t="shared" si="56"/>
        <v>Leer</v>
      </c>
      <c r="O511" s="445" t="str">
        <f>VLOOKUP($C511,{"29 - Psychiatrie (Erwachsene)","Psychiatrie";"30 - Kinder- und Jugendpsychiatrie","KJPsychiatrie";"31 - Psychosomatik","Psychosomatik";0,"Leer"},2,0)</f>
        <v>Leer</v>
      </c>
      <c r="P511" s="445">
        <f t="shared" si="51"/>
        <v>0</v>
      </c>
      <c r="Q511" s="445">
        <f>VLOOKUP(C511,{"29 - Psychiatrie (Erwachsene)",1;"30 - Kinder- und Jugendpsychiatrie",1;"31 - Psychosomatik",1;"00 - Bitte eine Fachabteilung auswählen",0;0,0},2,0)</f>
        <v>0</v>
      </c>
      <c r="R511" s="445">
        <f t="shared" si="52"/>
        <v>0</v>
      </c>
      <c r="S511" s="424">
        <f t="shared" si="53"/>
        <v>0</v>
      </c>
      <c r="T511" s="424">
        <f t="shared" si="54"/>
        <v>0</v>
      </c>
      <c r="U511" s="424">
        <f t="shared" si="55"/>
        <v>0</v>
      </c>
    </row>
    <row r="512" spans="2:21" ht="15" customHeight="1" x14ac:dyDescent="0.3">
      <c r="B512" s="70" t="str">
        <f t="shared" si="57"/>
        <v>!!!</v>
      </c>
      <c r="C512" s="228"/>
      <c r="D512" s="221"/>
      <c r="E512" s="229"/>
      <c r="F512" s="82"/>
      <c r="G512" s="325"/>
      <c r="H512" s="38"/>
      <c r="I512" s="38"/>
      <c r="J512" s="435"/>
      <c r="L512" s="445" t="str">
        <f>VLOOKUP(C511,{"29 - Psychiatrie (Erwachsene)","Einrichtungen";"30 - Kinder- und Jugendpsychiatrie","Einrichtungen";"31 - Psychosomatik","Einrichtungen";0,"Leer"},2,0)</f>
        <v>Leer</v>
      </c>
      <c r="M512" s="445" t="str">
        <f>IF(AND('Angaben KH-Standort'!$D$12&gt;0,C512&lt;&gt;""),"JBJ","Leer")</f>
        <v>Leer</v>
      </c>
      <c r="N512" s="445" t="str">
        <f t="shared" si="56"/>
        <v>Leer</v>
      </c>
      <c r="O512" s="445" t="str">
        <f>VLOOKUP($C512,{"29 - Psychiatrie (Erwachsene)","Psychiatrie";"30 - Kinder- und Jugendpsychiatrie","KJPsychiatrie";"31 - Psychosomatik","Psychosomatik";0,"Leer"},2,0)</f>
        <v>Leer</v>
      </c>
      <c r="P512" s="445">
        <f t="shared" si="51"/>
        <v>0</v>
      </c>
      <c r="Q512" s="445">
        <f>VLOOKUP(C512,{"29 - Psychiatrie (Erwachsene)",1;"30 - Kinder- und Jugendpsychiatrie",1;"31 - Psychosomatik",1;"00 - Bitte eine Fachabteilung auswählen",0;0,0},2,0)</f>
        <v>0</v>
      </c>
      <c r="R512" s="445">
        <f t="shared" si="52"/>
        <v>0</v>
      </c>
      <c r="S512" s="424">
        <f t="shared" si="53"/>
        <v>0</v>
      </c>
      <c r="T512" s="424">
        <f t="shared" si="54"/>
        <v>0</v>
      </c>
      <c r="U512" s="424">
        <f t="shared" si="55"/>
        <v>0</v>
      </c>
    </row>
    <row r="513" spans="2:21" ht="15" customHeight="1" x14ac:dyDescent="0.3">
      <c r="B513" s="70" t="str">
        <f t="shared" si="57"/>
        <v>!!!</v>
      </c>
      <c r="C513" s="228"/>
      <c r="D513" s="221"/>
      <c r="E513" s="229"/>
      <c r="F513" s="82"/>
      <c r="G513" s="325"/>
      <c r="H513" s="38"/>
      <c r="I513" s="38"/>
      <c r="J513" s="435"/>
      <c r="L513" s="445" t="str">
        <f>VLOOKUP(C512,{"29 - Psychiatrie (Erwachsene)","Einrichtungen";"30 - Kinder- und Jugendpsychiatrie","Einrichtungen";"31 - Psychosomatik","Einrichtungen";0,"Leer"},2,0)</f>
        <v>Leer</v>
      </c>
      <c r="M513" s="445" t="str">
        <f>IF(AND('Angaben KH-Standort'!$D$12&gt;0,C513&lt;&gt;""),"JBJ","Leer")</f>
        <v>Leer</v>
      </c>
      <c r="N513" s="445" t="str">
        <f t="shared" si="56"/>
        <v>Leer</v>
      </c>
      <c r="O513" s="445" t="str">
        <f>VLOOKUP($C513,{"29 - Psychiatrie (Erwachsene)","Psychiatrie";"30 - Kinder- und Jugendpsychiatrie","KJPsychiatrie";"31 - Psychosomatik","Psychosomatik";0,"Leer"},2,0)</f>
        <v>Leer</v>
      </c>
      <c r="P513" s="445">
        <f t="shared" si="51"/>
        <v>0</v>
      </c>
      <c r="Q513" s="445">
        <f>VLOOKUP(C513,{"29 - Psychiatrie (Erwachsene)",1;"30 - Kinder- und Jugendpsychiatrie",1;"31 - Psychosomatik",1;"00 - Bitte eine Fachabteilung auswählen",0;0,0},2,0)</f>
        <v>0</v>
      </c>
      <c r="R513" s="445">
        <f t="shared" si="52"/>
        <v>0</v>
      </c>
      <c r="S513" s="424">
        <f t="shared" si="53"/>
        <v>0</v>
      </c>
      <c r="T513" s="424">
        <f t="shared" si="54"/>
        <v>0</v>
      </c>
      <c r="U513" s="424">
        <f t="shared" si="55"/>
        <v>0</v>
      </c>
    </row>
    <row r="514" spans="2:21" ht="15" customHeight="1" x14ac:dyDescent="0.3">
      <c r="B514" s="70" t="str">
        <f t="shared" si="57"/>
        <v>!!!</v>
      </c>
      <c r="C514" s="228"/>
      <c r="D514" s="221"/>
      <c r="E514" s="229"/>
      <c r="F514" s="82"/>
      <c r="G514" s="325"/>
      <c r="H514" s="38"/>
      <c r="I514" s="38"/>
      <c r="J514" s="435"/>
      <c r="L514" s="445" t="str">
        <f>VLOOKUP(C513,{"29 - Psychiatrie (Erwachsene)","Einrichtungen";"30 - Kinder- und Jugendpsychiatrie","Einrichtungen";"31 - Psychosomatik","Einrichtungen";0,"Leer"},2,0)</f>
        <v>Leer</v>
      </c>
      <c r="M514" s="445" t="str">
        <f>IF(AND('Angaben KH-Standort'!$D$12&gt;0,C514&lt;&gt;""),"JBJ","Leer")</f>
        <v>Leer</v>
      </c>
      <c r="N514" s="445" t="str">
        <f t="shared" si="56"/>
        <v>Leer</v>
      </c>
      <c r="O514" s="445" t="str">
        <f>VLOOKUP($C514,{"29 - Psychiatrie (Erwachsene)","Psychiatrie";"30 - Kinder- und Jugendpsychiatrie","KJPsychiatrie";"31 - Psychosomatik","Psychosomatik";0,"Leer"},2,0)</f>
        <v>Leer</v>
      </c>
      <c r="P514" s="445">
        <f t="shared" si="51"/>
        <v>0</v>
      </c>
      <c r="Q514" s="445">
        <f>VLOOKUP(C514,{"29 - Psychiatrie (Erwachsene)",1;"30 - Kinder- und Jugendpsychiatrie",1;"31 - Psychosomatik",1;"00 - Bitte eine Fachabteilung auswählen",0;0,0},2,0)</f>
        <v>0</v>
      </c>
      <c r="R514" s="445">
        <f t="shared" si="52"/>
        <v>0</v>
      </c>
      <c r="S514" s="424">
        <f t="shared" si="53"/>
        <v>0</v>
      </c>
      <c r="T514" s="424">
        <f t="shared" si="54"/>
        <v>0</v>
      </c>
      <c r="U514" s="424">
        <f t="shared" si="55"/>
        <v>0</v>
      </c>
    </row>
    <row r="515" spans="2:21" ht="15" customHeight="1" x14ac:dyDescent="0.3">
      <c r="B515" s="70" t="str">
        <f t="shared" si="57"/>
        <v>!!!</v>
      </c>
      <c r="C515" s="228"/>
      <c r="D515" s="221"/>
      <c r="E515" s="229"/>
      <c r="F515" s="82"/>
      <c r="G515" s="325"/>
      <c r="H515" s="38"/>
      <c r="I515" s="38"/>
      <c r="J515" s="435"/>
      <c r="L515" s="445" t="str">
        <f>VLOOKUP(C514,{"29 - Psychiatrie (Erwachsene)","Einrichtungen";"30 - Kinder- und Jugendpsychiatrie","Einrichtungen";"31 - Psychosomatik","Einrichtungen";0,"Leer"},2,0)</f>
        <v>Leer</v>
      </c>
      <c r="M515" s="445" t="str">
        <f>IF(AND('Angaben KH-Standort'!$D$12&gt;0,C515&lt;&gt;""),"JBJ","Leer")</f>
        <v>Leer</v>
      </c>
      <c r="N515" s="445" t="str">
        <f t="shared" si="56"/>
        <v>Leer</v>
      </c>
      <c r="O515" s="445" t="str">
        <f>VLOOKUP($C515,{"29 - Psychiatrie (Erwachsene)","Psychiatrie";"30 - Kinder- und Jugendpsychiatrie","KJPsychiatrie";"31 - Psychosomatik","Psychosomatik";0,"Leer"},2,0)</f>
        <v>Leer</v>
      </c>
      <c r="P515" s="445">
        <f t="shared" si="51"/>
        <v>0</v>
      </c>
      <c r="Q515" s="445">
        <f>VLOOKUP(C515,{"29 - Psychiatrie (Erwachsene)",1;"30 - Kinder- und Jugendpsychiatrie",1;"31 - Psychosomatik",1;"00 - Bitte eine Fachabteilung auswählen",0;0,0},2,0)</f>
        <v>0</v>
      </c>
      <c r="R515" s="445">
        <f t="shared" si="52"/>
        <v>0</v>
      </c>
      <c r="S515" s="424">
        <f t="shared" si="53"/>
        <v>0</v>
      </c>
      <c r="T515" s="424">
        <f t="shared" si="54"/>
        <v>0</v>
      </c>
      <c r="U515" s="424">
        <f t="shared" si="55"/>
        <v>0</v>
      </c>
    </row>
    <row r="516" spans="2:21" ht="15" customHeight="1" x14ac:dyDescent="0.3">
      <c r="B516" s="70" t="str">
        <f t="shared" si="57"/>
        <v>!!!</v>
      </c>
      <c r="C516" s="228"/>
      <c r="D516" s="221"/>
      <c r="E516" s="229"/>
      <c r="F516" s="82"/>
      <c r="G516" s="325"/>
      <c r="H516" s="38"/>
      <c r="I516" s="38"/>
      <c r="J516" s="435"/>
      <c r="L516" s="445" t="str">
        <f>VLOOKUP(C515,{"29 - Psychiatrie (Erwachsene)","Einrichtungen";"30 - Kinder- und Jugendpsychiatrie","Einrichtungen";"31 - Psychosomatik","Einrichtungen";0,"Leer"},2,0)</f>
        <v>Leer</v>
      </c>
      <c r="M516" s="445" t="str">
        <f>IF(AND('Angaben KH-Standort'!$D$12&gt;0,C516&lt;&gt;""),"JBJ","Leer")</f>
        <v>Leer</v>
      </c>
      <c r="N516" s="445" t="str">
        <f t="shared" si="56"/>
        <v>Leer</v>
      </c>
      <c r="O516" s="445" t="str">
        <f>VLOOKUP($C516,{"29 - Psychiatrie (Erwachsene)","Psychiatrie";"30 - Kinder- und Jugendpsychiatrie","KJPsychiatrie";"31 - Psychosomatik","Psychosomatik";0,"Leer"},2,0)</f>
        <v>Leer</v>
      </c>
      <c r="P516" s="445">
        <f t="shared" si="51"/>
        <v>0</v>
      </c>
      <c r="Q516" s="445">
        <f>VLOOKUP(C516,{"29 - Psychiatrie (Erwachsene)",1;"30 - Kinder- und Jugendpsychiatrie",1;"31 - Psychosomatik",1;"00 - Bitte eine Fachabteilung auswählen",0;0,0},2,0)</f>
        <v>0</v>
      </c>
      <c r="R516" s="445">
        <f t="shared" si="52"/>
        <v>0</v>
      </c>
      <c r="S516" s="424">
        <f t="shared" si="53"/>
        <v>0</v>
      </c>
      <c r="T516" s="424">
        <f t="shared" si="54"/>
        <v>0</v>
      </c>
      <c r="U516" s="424">
        <f t="shared" si="55"/>
        <v>0</v>
      </c>
    </row>
    <row r="517" spans="2:21" ht="15" customHeight="1" x14ac:dyDescent="0.3">
      <c r="B517" s="70" t="str">
        <f t="shared" si="57"/>
        <v>!!!</v>
      </c>
      <c r="C517" s="228"/>
      <c r="D517" s="221"/>
      <c r="E517" s="229"/>
      <c r="F517" s="82"/>
      <c r="G517" s="325"/>
      <c r="H517" s="38"/>
      <c r="I517" s="38"/>
      <c r="J517" s="435"/>
      <c r="L517" s="445" t="str">
        <f>VLOOKUP(C516,{"29 - Psychiatrie (Erwachsene)","Einrichtungen";"30 - Kinder- und Jugendpsychiatrie","Einrichtungen";"31 - Psychosomatik","Einrichtungen";0,"Leer"},2,0)</f>
        <v>Leer</v>
      </c>
      <c r="M517" s="445" t="str">
        <f>IF(AND('Angaben KH-Standort'!$D$12&gt;0,C517&lt;&gt;""),"JBJ","Leer")</f>
        <v>Leer</v>
      </c>
      <c r="N517" s="445" t="str">
        <f t="shared" si="56"/>
        <v>Leer</v>
      </c>
      <c r="O517" s="445" t="str">
        <f>VLOOKUP($C517,{"29 - Psychiatrie (Erwachsene)","Psychiatrie";"30 - Kinder- und Jugendpsychiatrie","KJPsychiatrie";"31 - Psychosomatik","Psychosomatik";0,"Leer"},2,0)</f>
        <v>Leer</v>
      </c>
      <c r="P517" s="445">
        <f t="shared" si="51"/>
        <v>0</v>
      </c>
      <c r="Q517" s="445">
        <f>VLOOKUP(C517,{"29 - Psychiatrie (Erwachsene)",1;"30 - Kinder- und Jugendpsychiatrie",1;"31 - Psychosomatik",1;"00 - Bitte eine Fachabteilung auswählen",0;0,0},2,0)</f>
        <v>0</v>
      </c>
      <c r="R517" s="445">
        <f t="shared" si="52"/>
        <v>0</v>
      </c>
      <c r="S517" s="424">
        <f t="shared" si="53"/>
        <v>0</v>
      </c>
      <c r="T517" s="424">
        <f t="shared" si="54"/>
        <v>0</v>
      </c>
      <c r="U517" s="424">
        <f t="shared" si="55"/>
        <v>0</v>
      </c>
    </row>
    <row r="518" spans="2:21" ht="15" customHeight="1" x14ac:dyDescent="0.3">
      <c r="B518" s="70" t="str">
        <f t="shared" si="57"/>
        <v>!!!</v>
      </c>
      <c r="C518" s="228"/>
      <c r="D518" s="221"/>
      <c r="E518" s="229"/>
      <c r="F518" s="82"/>
      <c r="G518" s="325"/>
      <c r="H518" s="38"/>
      <c r="I518" s="38"/>
      <c r="J518" s="435"/>
      <c r="L518" s="445" t="str">
        <f>VLOOKUP(C517,{"29 - Psychiatrie (Erwachsene)","Einrichtungen";"30 - Kinder- und Jugendpsychiatrie","Einrichtungen";"31 - Psychosomatik","Einrichtungen";0,"Leer"},2,0)</f>
        <v>Leer</v>
      </c>
      <c r="M518" s="445" t="str">
        <f>IF(AND('Angaben KH-Standort'!$D$12&gt;0,C518&lt;&gt;""),"JBJ","Leer")</f>
        <v>Leer</v>
      </c>
      <c r="N518" s="445" t="str">
        <f t="shared" si="56"/>
        <v>Leer</v>
      </c>
      <c r="O518" s="445" t="str">
        <f>VLOOKUP($C518,{"29 - Psychiatrie (Erwachsene)","Psychiatrie";"30 - Kinder- und Jugendpsychiatrie","KJPsychiatrie";"31 - Psychosomatik","Psychosomatik";0,"Leer"},2,0)</f>
        <v>Leer</v>
      </c>
      <c r="P518" s="445">
        <f t="shared" si="51"/>
        <v>0</v>
      </c>
      <c r="Q518" s="445">
        <f>VLOOKUP(C518,{"29 - Psychiatrie (Erwachsene)",1;"30 - Kinder- und Jugendpsychiatrie",1;"31 - Psychosomatik",1;"00 - Bitte eine Fachabteilung auswählen",0;0,0},2,0)</f>
        <v>0</v>
      </c>
      <c r="R518" s="445">
        <f t="shared" si="52"/>
        <v>0</v>
      </c>
      <c r="S518" s="424">
        <f t="shared" si="53"/>
        <v>0</v>
      </c>
      <c r="T518" s="424">
        <f t="shared" si="54"/>
        <v>0</v>
      </c>
      <c r="U518" s="424">
        <f t="shared" si="55"/>
        <v>0</v>
      </c>
    </row>
    <row r="519" spans="2:21" ht="15" customHeight="1" x14ac:dyDescent="0.3">
      <c r="B519" s="70" t="str">
        <f t="shared" si="57"/>
        <v>!!!</v>
      </c>
      <c r="C519" s="228"/>
      <c r="D519" s="221"/>
      <c r="E519" s="229"/>
      <c r="F519" s="82"/>
      <c r="G519" s="325"/>
      <c r="H519" s="38"/>
      <c r="I519" s="38"/>
      <c r="J519" s="435"/>
      <c r="L519" s="445" t="str">
        <f>VLOOKUP(C518,{"29 - Psychiatrie (Erwachsene)","Einrichtungen";"30 - Kinder- und Jugendpsychiatrie","Einrichtungen";"31 - Psychosomatik","Einrichtungen";0,"Leer"},2,0)</f>
        <v>Leer</v>
      </c>
      <c r="M519" s="445" t="str">
        <f>IF(AND('Angaben KH-Standort'!$D$12&gt;0,C519&lt;&gt;""),"JBJ","Leer")</f>
        <v>Leer</v>
      </c>
      <c r="N519" s="445" t="str">
        <f t="shared" si="56"/>
        <v>Leer</v>
      </c>
      <c r="O519" s="445" t="str">
        <f>VLOOKUP($C519,{"29 - Psychiatrie (Erwachsene)","Psychiatrie";"30 - Kinder- und Jugendpsychiatrie","KJPsychiatrie";"31 - Psychosomatik","Psychosomatik";0,"Leer"},2,0)</f>
        <v>Leer</v>
      </c>
      <c r="P519" s="445">
        <f t="shared" si="51"/>
        <v>0</v>
      </c>
      <c r="Q519" s="445">
        <f>VLOOKUP(C519,{"29 - Psychiatrie (Erwachsene)",1;"30 - Kinder- und Jugendpsychiatrie",1;"31 - Psychosomatik",1;"00 - Bitte eine Fachabteilung auswählen",0;0,0},2,0)</f>
        <v>0</v>
      </c>
      <c r="R519" s="445">
        <f t="shared" si="52"/>
        <v>0</v>
      </c>
      <c r="S519" s="424">
        <f t="shared" si="53"/>
        <v>0</v>
      </c>
      <c r="T519" s="424">
        <f t="shared" si="54"/>
        <v>0</v>
      </c>
      <c r="U519" s="424">
        <f t="shared" si="55"/>
        <v>0</v>
      </c>
    </row>
    <row r="520" spans="2:21" ht="15" customHeight="1" x14ac:dyDescent="0.3">
      <c r="B520" s="70" t="str">
        <f t="shared" si="57"/>
        <v>!!!</v>
      </c>
      <c r="C520" s="228"/>
      <c r="D520" s="221"/>
      <c r="E520" s="229"/>
      <c r="F520" s="82"/>
      <c r="G520" s="325"/>
      <c r="H520" s="38"/>
      <c r="I520" s="38"/>
      <c r="J520" s="435"/>
      <c r="L520" s="445" t="str">
        <f>VLOOKUP(C519,{"29 - Psychiatrie (Erwachsene)","Einrichtungen";"30 - Kinder- und Jugendpsychiatrie","Einrichtungen";"31 - Psychosomatik","Einrichtungen";0,"Leer"},2,0)</f>
        <v>Leer</v>
      </c>
      <c r="M520" s="445" t="str">
        <f>IF(AND('Angaben KH-Standort'!$D$12&gt;0,C520&lt;&gt;""),"JBJ","Leer")</f>
        <v>Leer</v>
      </c>
      <c r="N520" s="445" t="str">
        <f t="shared" si="56"/>
        <v>Leer</v>
      </c>
      <c r="O520" s="445" t="str">
        <f>VLOOKUP($C520,{"29 - Psychiatrie (Erwachsene)","Psychiatrie";"30 - Kinder- und Jugendpsychiatrie","KJPsychiatrie";"31 - Psychosomatik","Psychosomatik";0,"Leer"},2,0)</f>
        <v>Leer</v>
      </c>
      <c r="P520" s="445">
        <f t="shared" si="51"/>
        <v>0</v>
      </c>
      <c r="Q520" s="445">
        <f>VLOOKUP(C520,{"29 - Psychiatrie (Erwachsene)",1;"30 - Kinder- und Jugendpsychiatrie",1;"31 - Psychosomatik",1;"00 - Bitte eine Fachabteilung auswählen",0;0,0},2,0)</f>
        <v>0</v>
      </c>
      <c r="R520" s="445">
        <f t="shared" si="52"/>
        <v>0</v>
      </c>
      <c r="S520" s="424">
        <f t="shared" si="53"/>
        <v>0</v>
      </c>
      <c r="T520" s="424">
        <f t="shared" si="54"/>
        <v>0</v>
      </c>
      <c r="U520" s="424">
        <f t="shared" si="55"/>
        <v>0</v>
      </c>
    </row>
    <row r="521" spans="2:21" ht="15" customHeight="1" x14ac:dyDescent="0.3">
      <c r="B521" s="70" t="str">
        <f t="shared" si="57"/>
        <v>!!!</v>
      </c>
      <c r="C521" s="228"/>
      <c r="D521" s="221"/>
      <c r="E521" s="229"/>
      <c r="F521" s="82"/>
      <c r="G521" s="325"/>
      <c r="H521" s="38"/>
      <c r="I521" s="38"/>
      <c r="J521" s="435"/>
      <c r="L521" s="445" t="str">
        <f>VLOOKUP(C520,{"29 - Psychiatrie (Erwachsene)","Einrichtungen";"30 - Kinder- und Jugendpsychiatrie","Einrichtungen";"31 - Psychosomatik","Einrichtungen";0,"Leer"},2,0)</f>
        <v>Leer</v>
      </c>
      <c r="M521" s="445" t="str">
        <f>IF(AND('Angaben KH-Standort'!$D$12&gt;0,C521&lt;&gt;""),"JBJ","Leer")</f>
        <v>Leer</v>
      </c>
      <c r="N521" s="445" t="str">
        <f t="shared" si="56"/>
        <v>Leer</v>
      </c>
      <c r="O521" s="445" t="str">
        <f>VLOOKUP($C521,{"29 - Psychiatrie (Erwachsene)","Psychiatrie";"30 - Kinder- und Jugendpsychiatrie","KJPsychiatrie";"31 - Psychosomatik","Psychosomatik";0,"Leer"},2,0)</f>
        <v>Leer</v>
      </c>
      <c r="P521" s="445">
        <f t="shared" si="51"/>
        <v>0</v>
      </c>
      <c r="Q521" s="445">
        <f>VLOOKUP(C521,{"29 - Psychiatrie (Erwachsene)",1;"30 - Kinder- und Jugendpsychiatrie",1;"31 - Psychosomatik",1;"00 - Bitte eine Fachabteilung auswählen",0;0,0},2,0)</f>
        <v>0</v>
      </c>
      <c r="R521" s="445">
        <f t="shared" si="52"/>
        <v>0</v>
      </c>
      <c r="S521" s="424">
        <f t="shared" si="53"/>
        <v>0</v>
      </c>
      <c r="T521" s="424">
        <f t="shared" si="54"/>
        <v>0</v>
      </c>
      <c r="U521" s="424">
        <f t="shared" si="55"/>
        <v>0</v>
      </c>
    </row>
    <row r="522" spans="2:21" ht="15" customHeight="1" x14ac:dyDescent="0.3">
      <c r="B522" s="70" t="str">
        <f t="shared" si="57"/>
        <v>!!!</v>
      </c>
      <c r="C522" s="228"/>
      <c r="D522" s="221"/>
      <c r="E522" s="229"/>
      <c r="F522" s="82"/>
      <c r="G522" s="325"/>
      <c r="H522" s="38"/>
      <c r="I522" s="38"/>
      <c r="J522" s="435"/>
      <c r="L522" s="445" t="str">
        <f>VLOOKUP(C521,{"29 - Psychiatrie (Erwachsene)","Einrichtungen";"30 - Kinder- und Jugendpsychiatrie","Einrichtungen";"31 - Psychosomatik","Einrichtungen";0,"Leer"},2,0)</f>
        <v>Leer</v>
      </c>
      <c r="M522" s="445" t="str">
        <f>IF(AND('Angaben KH-Standort'!$D$12&gt;0,C522&lt;&gt;""),"JBJ","Leer")</f>
        <v>Leer</v>
      </c>
      <c r="N522" s="445" t="str">
        <f t="shared" si="56"/>
        <v>Leer</v>
      </c>
      <c r="O522" s="445" t="str">
        <f>VLOOKUP($C522,{"29 - Psychiatrie (Erwachsene)","Psychiatrie";"30 - Kinder- und Jugendpsychiatrie","KJPsychiatrie";"31 - Psychosomatik","Psychosomatik";0,"Leer"},2,0)</f>
        <v>Leer</v>
      </c>
      <c r="P522" s="445">
        <f t="shared" si="51"/>
        <v>0</v>
      </c>
      <c r="Q522" s="445">
        <f>VLOOKUP(C522,{"29 - Psychiatrie (Erwachsene)",1;"30 - Kinder- und Jugendpsychiatrie",1;"31 - Psychosomatik",1;"00 - Bitte eine Fachabteilung auswählen",0;0,0},2,0)</f>
        <v>0</v>
      </c>
      <c r="R522" s="445">
        <f t="shared" si="52"/>
        <v>0</v>
      </c>
      <c r="S522" s="424">
        <f t="shared" si="53"/>
        <v>0</v>
      </c>
      <c r="T522" s="424">
        <f t="shared" si="54"/>
        <v>0</v>
      </c>
      <c r="U522" s="424">
        <f t="shared" si="55"/>
        <v>0</v>
      </c>
    </row>
    <row r="523" spans="2:21" ht="15" customHeight="1" x14ac:dyDescent="0.3">
      <c r="B523" s="70" t="str">
        <f t="shared" si="57"/>
        <v>!!!</v>
      </c>
      <c r="C523" s="228"/>
      <c r="D523" s="221"/>
      <c r="E523" s="229"/>
      <c r="F523" s="82"/>
      <c r="G523" s="325"/>
      <c r="H523" s="38"/>
      <c r="I523" s="38"/>
      <c r="J523" s="435"/>
      <c r="L523" s="445" t="str">
        <f>VLOOKUP(C522,{"29 - Psychiatrie (Erwachsene)","Einrichtungen";"30 - Kinder- und Jugendpsychiatrie","Einrichtungen";"31 - Psychosomatik","Einrichtungen";0,"Leer"},2,0)</f>
        <v>Leer</v>
      </c>
      <c r="M523" s="445" t="str">
        <f>IF(AND('Angaben KH-Standort'!$D$12&gt;0,C523&lt;&gt;""),"JBJ","Leer")</f>
        <v>Leer</v>
      </c>
      <c r="N523" s="445" t="str">
        <f t="shared" si="56"/>
        <v>Leer</v>
      </c>
      <c r="O523" s="445" t="str">
        <f>VLOOKUP($C523,{"29 - Psychiatrie (Erwachsene)","Psychiatrie";"30 - Kinder- und Jugendpsychiatrie","KJPsychiatrie";"31 - Psychosomatik","Psychosomatik";0,"Leer"},2,0)</f>
        <v>Leer</v>
      </c>
      <c r="P523" s="445">
        <f t="shared" si="51"/>
        <v>0</v>
      </c>
      <c r="Q523" s="445">
        <f>VLOOKUP(C523,{"29 - Psychiatrie (Erwachsene)",1;"30 - Kinder- und Jugendpsychiatrie",1;"31 - Psychosomatik",1;"00 - Bitte eine Fachabteilung auswählen",0;0,0},2,0)</f>
        <v>0</v>
      </c>
      <c r="R523" s="445">
        <f t="shared" si="52"/>
        <v>0</v>
      </c>
      <c r="S523" s="424">
        <f t="shared" si="53"/>
        <v>0</v>
      </c>
      <c r="T523" s="424">
        <f t="shared" si="54"/>
        <v>0</v>
      </c>
      <c r="U523" s="424">
        <f t="shared" si="55"/>
        <v>0</v>
      </c>
    </row>
    <row r="524" spans="2:21" ht="15" customHeight="1" x14ac:dyDescent="0.3">
      <c r="B524" s="70" t="str">
        <f t="shared" si="57"/>
        <v>!!!</v>
      </c>
      <c r="C524" s="228"/>
      <c r="D524" s="221"/>
      <c r="E524" s="229"/>
      <c r="F524" s="82"/>
      <c r="G524" s="325"/>
      <c r="H524" s="38"/>
      <c r="I524" s="38"/>
      <c r="J524" s="435"/>
      <c r="L524" s="445" t="str">
        <f>VLOOKUP(C523,{"29 - Psychiatrie (Erwachsene)","Einrichtungen";"30 - Kinder- und Jugendpsychiatrie","Einrichtungen";"31 - Psychosomatik","Einrichtungen";0,"Leer"},2,0)</f>
        <v>Leer</v>
      </c>
      <c r="M524" s="445" t="str">
        <f>IF(AND('Angaben KH-Standort'!$D$12&gt;0,C524&lt;&gt;""),"JBJ","Leer")</f>
        <v>Leer</v>
      </c>
      <c r="N524" s="445" t="str">
        <f t="shared" si="56"/>
        <v>Leer</v>
      </c>
      <c r="O524" s="445" t="str">
        <f>VLOOKUP($C524,{"29 - Psychiatrie (Erwachsene)","Psychiatrie";"30 - Kinder- und Jugendpsychiatrie","KJPsychiatrie";"31 - Psychosomatik","Psychosomatik";0,"Leer"},2,0)</f>
        <v>Leer</v>
      </c>
      <c r="P524" s="445">
        <f t="shared" si="51"/>
        <v>0</v>
      </c>
      <c r="Q524" s="445">
        <f>VLOOKUP(C524,{"29 - Psychiatrie (Erwachsene)",1;"30 - Kinder- und Jugendpsychiatrie",1;"31 - Psychosomatik",1;"00 - Bitte eine Fachabteilung auswählen",0;0,0},2,0)</f>
        <v>0</v>
      </c>
      <c r="R524" s="445">
        <f t="shared" si="52"/>
        <v>0</v>
      </c>
      <c r="S524" s="424">
        <f t="shared" si="53"/>
        <v>0</v>
      </c>
      <c r="T524" s="424">
        <f t="shared" si="54"/>
        <v>0</v>
      </c>
      <c r="U524" s="424">
        <f t="shared" si="55"/>
        <v>0</v>
      </c>
    </row>
    <row r="525" spans="2:21" ht="15" customHeight="1" x14ac:dyDescent="0.3">
      <c r="B525" s="70" t="str">
        <f t="shared" si="57"/>
        <v>!!!</v>
      </c>
      <c r="C525" s="228"/>
      <c r="D525" s="221"/>
      <c r="E525" s="229"/>
      <c r="F525" s="82"/>
      <c r="G525" s="325"/>
      <c r="H525" s="38"/>
      <c r="I525" s="38"/>
      <c r="J525" s="435"/>
      <c r="L525" s="445" t="str">
        <f>VLOOKUP(C524,{"29 - Psychiatrie (Erwachsene)","Einrichtungen";"30 - Kinder- und Jugendpsychiatrie","Einrichtungen";"31 - Psychosomatik","Einrichtungen";0,"Leer"},2,0)</f>
        <v>Leer</v>
      </c>
      <c r="M525" s="445" t="str">
        <f>IF(AND('Angaben KH-Standort'!$D$12&gt;0,C525&lt;&gt;""),"JBJ","Leer")</f>
        <v>Leer</v>
      </c>
      <c r="N525" s="445" t="str">
        <f t="shared" si="56"/>
        <v>Leer</v>
      </c>
      <c r="O525" s="445" t="str">
        <f>VLOOKUP($C525,{"29 - Psychiatrie (Erwachsene)","Psychiatrie";"30 - Kinder- und Jugendpsychiatrie","KJPsychiatrie";"31 - Psychosomatik","Psychosomatik";0,"Leer"},2,0)</f>
        <v>Leer</v>
      </c>
      <c r="P525" s="445">
        <f t="shared" si="51"/>
        <v>0</v>
      </c>
      <c r="Q525" s="445">
        <f>VLOOKUP(C525,{"29 - Psychiatrie (Erwachsene)",1;"30 - Kinder- und Jugendpsychiatrie",1;"31 - Psychosomatik",1;"00 - Bitte eine Fachabteilung auswählen",0;0,0},2,0)</f>
        <v>0</v>
      </c>
      <c r="R525" s="445">
        <f t="shared" si="52"/>
        <v>0</v>
      </c>
      <c r="S525" s="424">
        <f t="shared" si="53"/>
        <v>0</v>
      </c>
      <c r="T525" s="424">
        <f t="shared" si="54"/>
        <v>0</v>
      </c>
      <c r="U525" s="424">
        <f t="shared" si="55"/>
        <v>0</v>
      </c>
    </row>
    <row r="526" spans="2:21" ht="15" customHeight="1" x14ac:dyDescent="0.3">
      <c r="B526" s="70" t="str">
        <f t="shared" si="57"/>
        <v>!!!</v>
      </c>
      <c r="C526" s="228"/>
      <c r="D526" s="221"/>
      <c r="E526" s="229"/>
      <c r="F526" s="82"/>
      <c r="G526" s="325"/>
      <c r="H526" s="38"/>
      <c r="I526" s="38"/>
      <c r="J526" s="435"/>
      <c r="L526" s="445" t="str">
        <f>VLOOKUP(C525,{"29 - Psychiatrie (Erwachsene)","Einrichtungen";"30 - Kinder- und Jugendpsychiatrie","Einrichtungen";"31 - Psychosomatik","Einrichtungen";0,"Leer"},2,0)</f>
        <v>Leer</v>
      </c>
      <c r="M526" s="445" t="str">
        <f>IF(AND('Angaben KH-Standort'!$D$12&gt;0,C526&lt;&gt;""),"JBJ","Leer")</f>
        <v>Leer</v>
      </c>
      <c r="N526" s="445" t="str">
        <f t="shared" si="56"/>
        <v>Leer</v>
      </c>
      <c r="O526" s="445" t="str">
        <f>VLOOKUP($C526,{"29 - Psychiatrie (Erwachsene)","Psychiatrie";"30 - Kinder- und Jugendpsychiatrie","KJPsychiatrie";"31 - Psychosomatik","Psychosomatik";0,"Leer"},2,0)</f>
        <v>Leer</v>
      </c>
      <c r="P526" s="445">
        <f t="shared" si="51"/>
        <v>0</v>
      </c>
      <c r="Q526" s="445">
        <f>VLOOKUP(C526,{"29 - Psychiatrie (Erwachsene)",1;"30 - Kinder- und Jugendpsychiatrie",1;"31 - Psychosomatik",1;"00 - Bitte eine Fachabteilung auswählen",0;0,0},2,0)</f>
        <v>0</v>
      </c>
      <c r="R526" s="445">
        <f t="shared" si="52"/>
        <v>0</v>
      </c>
      <c r="S526" s="424">
        <f t="shared" si="53"/>
        <v>0</v>
      </c>
      <c r="T526" s="424">
        <f t="shared" si="54"/>
        <v>0</v>
      </c>
      <c r="U526" s="424">
        <f t="shared" si="55"/>
        <v>0</v>
      </c>
    </row>
    <row r="527" spans="2:21" ht="15" customHeight="1" x14ac:dyDescent="0.3">
      <c r="B527" s="70" t="str">
        <f t="shared" si="57"/>
        <v>!!!</v>
      </c>
      <c r="C527" s="228"/>
      <c r="D527" s="221"/>
      <c r="E527" s="229"/>
      <c r="F527" s="82"/>
      <c r="G527" s="325"/>
      <c r="H527" s="38"/>
      <c r="I527" s="38"/>
      <c r="J527" s="435"/>
      <c r="L527" s="445" t="str">
        <f>VLOOKUP(C526,{"29 - Psychiatrie (Erwachsene)","Einrichtungen";"30 - Kinder- und Jugendpsychiatrie","Einrichtungen";"31 - Psychosomatik","Einrichtungen";0,"Leer"},2,0)</f>
        <v>Leer</v>
      </c>
      <c r="M527" s="445" t="str">
        <f>IF(AND('Angaben KH-Standort'!$D$12&gt;0,C527&lt;&gt;""),"JBJ","Leer")</f>
        <v>Leer</v>
      </c>
      <c r="N527" s="445" t="str">
        <f t="shared" si="56"/>
        <v>Leer</v>
      </c>
      <c r="O527" s="445" t="str">
        <f>VLOOKUP($C527,{"29 - Psychiatrie (Erwachsene)","Psychiatrie";"30 - Kinder- und Jugendpsychiatrie","KJPsychiatrie";"31 - Psychosomatik","Psychosomatik";0,"Leer"},2,0)</f>
        <v>Leer</v>
      </c>
      <c r="P527" s="445">
        <f t="shared" si="51"/>
        <v>0</v>
      </c>
      <c r="Q527" s="445">
        <f>VLOOKUP(C527,{"29 - Psychiatrie (Erwachsene)",1;"30 - Kinder- und Jugendpsychiatrie",1;"31 - Psychosomatik",1;"00 - Bitte eine Fachabteilung auswählen",0;0,0},2,0)</f>
        <v>0</v>
      </c>
      <c r="R527" s="445">
        <f t="shared" si="52"/>
        <v>0</v>
      </c>
      <c r="S527" s="424">
        <f t="shared" si="53"/>
        <v>0</v>
      </c>
      <c r="T527" s="424">
        <f t="shared" si="54"/>
        <v>0</v>
      </c>
      <c r="U527" s="424">
        <f t="shared" si="55"/>
        <v>0</v>
      </c>
    </row>
    <row r="528" spans="2:21" ht="15" customHeight="1" x14ac:dyDescent="0.3">
      <c r="B528" s="70" t="str">
        <f t="shared" si="57"/>
        <v>!!!</v>
      </c>
      <c r="C528" s="228"/>
      <c r="D528" s="221"/>
      <c r="E528" s="229"/>
      <c r="F528" s="82"/>
      <c r="G528" s="325"/>
      <c r="H528" s="38"/>
      <c r="I528" s="38"/>
      <c r="J528" s="435"/>
      <c r="L528" s="445" t="str">
        <f>VLOOKUP(C527,{"29 - Psychiatrie (Erwachsene)","Einrichtungen";"30 - Kinder- und Jugendpsychiatrie","Einrichtungen";"31 - Psychosomatik","Einrichtungen";0,"Leer"},2,0)</f>
        <v>Leer</v>
      </c>
      <c r="M528" s="445" t="str">
        <f>IF(AND('Angaben KH-Standort'!$D$12&gt;0,C528&lt;&gt;""),"JBJ","Leer")</f>
        <v>Leer</v>
      </c>
      <c r="N528" s="445" t="str">
        <f t="shared" si="56"/>
        <v>Leer</v>
      </c>
      <c r="O528" s="445" t="str">
        <f>VLOOKUP($C528,{"29 - Psychiatrie (Erwachsene)","Psychiatrie";"30 - Kinder- und Jugendpsychiatrie","KJPsychiatrie";"31 - Psychosomatik","Psychosomatik";0,"Leer"},2,0)</f>
        <v>Leer</v>
      </c>
      <c r="P528" s="445">
        <f t="shared" si="51"/>
        <v>0</v>
      </c>
      <c r="Q528" s="445">
        <f>VLOOKUP(C528,{"29 - Psychiatrie (Erwachsene)",1;"30 - Kinder- und Jugendpsychiatrie",1;"31 - Psychosomatik",1;"00 - Bitte eine Fachabteilung auswählen",0;0,0},2,0)</f>
        <v>0</v>
      </c>
      <c r="R528" s="445">
        <f t="shared" si="52"/>
        <v>0</v>
      </c>
      <c r="S528" s="424">
        <f t="shared" si="53"/>
        <v>0</v>
      </c>
      <c r="T528" s="424">
        <f t="shared" si="54"/>
        <v>0</v>
      </c>
      <c r="U528" s="424">
        <f t="shared" si="55"/>
        <v>0</v>
      </c>
    </row>
    <row r="529" spans="2:21" ht="15" customHeight="1" x14ac:dyDescent="0.3">
      <c r="B529" s="70" t="str">
        <f t="shared" si="57"/>
        <v>!!!</v>
      </c>
      <c r="C529" s="228"/>
      <c r="D529" s="221"/>
      <c r="E529" s="229"/>
      <c r="F529" s="82"/>
      <c r="G529" s="325"/>
      <c r="H529" s="38"/>
      <c r="I529" s="38"/>
      <c r="J529" s="435"/>
      <c r="L529" s="445" t="str">
        <f>VLOOKUP(C528,{"29 - Psychiatrie (Erwachsene)","Einrichtungen";"30 - Kinder- und Jugendpsychiatrie","Einrichtungen";"31 - Psychosomatik","Einrichtungen";0,"Leer"},2,0)</f>
        <v>Leer</v>
      </c>
      <c r="M529" s="445" t="str">
        <f>IF(AND('Angaben KH-Standort'!$D$12&gt;0,C529&lt;&gt;""),"JBJ","Leer")</f>
        <v>Leer</v>
      </c>
      <c r="N529" s="445" t="str">
        <f t="shared" si="56"/>
        <v>Leer</v>
      </c>
      <c r="O529" s="445" t="str">
        <f>VLOOKUP($C529,{"29 - Psychiatrie (Erwachsene)","Psychiatrie";"30 - Kinder- und Jugendpsychiatrie","KJPsychiatrie";"31 - Psychosomatik","Psychosomatik";0,"Leer"},2,0)</f>
        <v>Leer</v>
      </c>
      <c r="P529" s="445">
        <f t="shared" si="51"/>
        <v>0</v>
      </c>
      <c r="Q529" s="445">
        <f>VLOOKUP(C529,{"29 - Psychiatrie (Erwachsene)",1;"30 - Kinder- und Jugendpsychiatrie",1;"31 - Psychosomatik",1;"00 - Bitte eine Fachabteilung auswählen",0;0,0},2,0)</f>
        <v>0</v>
      </c>
      <c r="R529" s="445">
        <f t="shared" si="52"/>
        <v>0</v>
      </c>
      <c r="S529" s="424">
        <f t="shared" si="53"/>
        <v>0</v>
      </c>
      <c r="T529" s="424">
        <f t="shared" si="54"/>
        <v>0</v>
      </c>
      <c r="U529" s="424">
        <f t="shared" si="55"/>
        <v>0</v>
      </c>
    </row>
    <row r="530" spans="2:21" ht="15" customHeight="1" x14ac:dyDescent="0.3">
      <c r="B530" s="70" t="str">
        <f t="shared" si="57"/>
        <v>!!!</v>
      </c>
      <c r="C530" s="228"/>
      <c r="D530" s="221"/>
      <c r="E530" s="229"/>
      <c r="F530" s="82"/>
      <c r="G530" s="325"/>
      <c r="H530" s="38"/>
      <c r="I530" s="38"/>
      <c r="J530" s="435"/>
      <c r="L530" s="445" t="str">
        <f>VLOOKUP(C529,{"29 - Psychiatrie (Erwachsene)","Einrichtungen";"30 - Kinder- und Jugendpsychiatrie","Einrichtungen";"31 - Psychosomatik","Einrichtungen";0,"Leer"},2,0)</f>
        <v>Leer</v>
      </c>
      <c r="M530" s="445" t="str">
        <f>IF(AND('Angaben KH-Standort'!$D$12&gt;0,C530&lt;&gt;""),"JBJ","Leer")</f>
        <v>Leer</v>
      </c>
      <c r="N530" s="445" t="str">
        <f t="shared" si="56"/>
        <v>Leer</v>
      </c>
      <c r="O530" s="445" t="str">
        <f>VLOOKUP($C530,{"29 - Psychiatrie (Erwachsene)","Psychiatrie";"30 - Kinder- und Jugendpsychiatrie","KJPsychiatrie";"31 - Psychosomatik","Psychosomatik";0,"Leer"},2,0)</f>
        <v>Leer</v>
      </c>
      <c r="P530" s="445">
        <f t="shared" si="51"/>
        <v>0</v>
      </c>
      <c r="Q530" s="445">
        <f>VLOOKUP(C530,{"29 - Psychiatrie (Erwachsene)",1;"30 - Kinder- und Jugendpsychiatrie",1;"31 - Psychosomatik",1;"00 - Bitte eine Fachabteilung auswählen",0;0,0},2,0)</f>
        <v>0</v>
      </c>
      <c r="R530" s="445">
        <f t="shared" si="52"/>
        <v>0</v>
      </c>
      <c r="S530" s="424">
        <f t="shared" si="53"/>
        <v>0</v>
      </c>
      <c r="T530" s="424">
        <f t="shared" si="54"/>
        <v>0</v>
      </c>
      <c r="U530" s="424">
        <f t="shared" si="55"/>
        <v>0</v>
      </c>
    </row>
    <row r="531" spans="2:21" ht="15" customHeight="1" x14ac:dyDescent="0.3">
      <c r="B531" s="70" t="str">
        <f t="shared" si="57"/>
        <v>!!!</v>
      </c>
      <c r="C531" s="228"/>
      <c r="D531" s="221"/>
      <c r="E531" s="229"/>
      <c r="F531" s="82"/>
      <c r="G531" s="325"/>
      <c r="H531" s="38"/>
      <c r="I531" s="38"/>
      <c r="J531" s="435"/>
      <c r="L531" s="445" t="str">
        <f>VLOOKUP(C530,{"29 - Psychiatrie (Erwachsene)","Einrichtungen";"30 - Kinder- und Jugendpsychiatrie","Einrichtungen";"31 - Psychosomatik","Einrichtungen";0,"Leer"},2,0)</f>
        <v>Leer</v>
      </c>
      <c r="M531" s="445" t="str">
        <f>IF(AND('Angaben KH-Standort'!$D$12&gt;0,C531&lt;&gt;""),"JBJ","Leer")</f>
        <v>Leer</v>
      </c>
      <c r="N531" s="445" t="str">
        <f t="shared" si="56"/>
        <v>Leer</v>
      </c>
      <c r="O531" s="445" t="str">
        <f>VLOOKUP($C531,{"29 - Psychiatrie (Erwachsene)","Psychiatrie";"30 - Kinder- und Jugendpsychiatrie","KJPsychiatrie";"31 - Psychosomatik","Psychosomatik";0,"Leer"},2,0)</f>
        <v>Leer</v>
      </c>
      <c r="P531" s="445">
        <f t="shared" si="51"/>
        <v>0</v>
      </c>
      <c r="Q531" s="445">
        <f>VLOOKUP(C531,{"29 - Psychiatrie (Erwachsene)",1;"30 - Kinder- und Jugendpsychiatrie",1;"31 - Psychosomatik",1;"00 - Bitte eine Fachabteilung auswählen",0;0,0},2,0)</f>
        <v>0</v>
      </c>
      <c r="R531" s="445">
        <f t="shared" si="52"/>
        <v>0</v>
      </c>
      <c r="S531" s="424">
        <f t="shared" si="53"/>
        <v>0</v>
      </c>
      <c r="T531" s="424">
        <f t="shared" si="54"/>
        <v>0</v>
      </c>
      <c r="U531" s="424">
        <f t="shared" si="55"/>
        <v>0</v>
      </c>
    </row>
    <row r="532" spans="2:21" ht="15" customHeight="1" x14ac:dyDescent="0.3">
      <c r="B532" s="70" t="str">
        <f t="shared" si="57"/>
        <v>!!!</v>
      </c>
      <c r="C532" s="228"/>
      <c r="D532" s="221"/>
      <c r="E532" s="229"/>
      <c r="F532" s="82"/>
      <c r="G532" s="325"/>
      <c r="H532" s="38"/>
      <c r="I532" s="38"/>
      <c r="J532" s="435"/>
      <c r="L532" s="445" t="str">
        <f>VLOOKUP(C531,{"29 - Psychiatrie (Erwachsene)","Einrichtungen";"30 - Kinder- und Jugendpsychiatrie","Einrichtungen";"31 - Psychosomatik","Einrichtungen";0,"Leer"},2,0)</f>
        <v>Leer</v>
      </c>
      <c r="M532" s="445" t="str">
        <f>IF(AND('Angaben KH-Standort'!$D$12&gt;0,C532&lt;&gt;""),"JBJ","Leer")</f>
        <v>Leer</v>
      </c>
      <c r="N532" s="445" t="str">
        <f t="shared" si="56"/>
        <v>Leer</v>
      </c>
      <c r="O532" s="445" t="str">
        <f>VLOOKUP($C532,{"29 - Psychiatrie (Erwachsene)","Psychiatrie";"30 - Kinder- und Jugendpsychiatrie","KJPsychiatrie";"31 - Psychosomatik","Psychosomatik";0,"Leer"},2,0)</f>
        <v>Leer</v>
      </c>
      <c r="P532" s="445">
        <f t="shared" si="51"/>
        <v>0</v>
      </c>
      <c r="Q532" s="445">
        <f>VLOOKUP(C532,{"29 - Psychiatrie (Erwachsene)",1;"30 - Kinder- und Jugendpsychiatrie",1;"31 - Psychosomatik",1;"00 - Bitte eine Fachabteilung auswählen",0;0,0},2,0)</f>
        <v>0</v>
      </c>
      <c r="R532" s="445">
        <f t="shared" si="52"/>
        <v>0</v>
      </c>
      <c r="S532" s="424">
        <f t="shared" si="53"/>
        <v>0</v>
      </c>
      <c r="T532" s="424">
        <f t="shared" si="54"/>
        <v>0</v>
      </c>
      <c r="U532" s="424">
        <f t="shared" si="55"/>
        <v>0</v>
      </c>
    </row>
    <row r="533" spans="2:21" ht="15" customHeight="1" x14ac:dyDescent="0.3">
      <c r="B533" s="70" t="str">
        <f t="shared" si="57"/>
        <v>!!!</v>
      </c>
      <c r="C533" s="228"/>
      <c r="D533" s="221"/>
      <c r="E533" s="229"/>
      <c r="F533" s="82"/>
      <c r="G533" s="325"/>
      <c r="H533" s="38"/>
      <c r="I533" s="38"/>
      <c r="J533" s="435"/>
      <c r="L533" s="445" t="str">
        <f>VLOOKUP(C532,{"29 - Psychiatrie (Erwachsene)","Einrichtungen";"30 - Kinder- und Jugendpsychiatrie","Einrichtungen";"31 - Psychosomatik","Einrichtungen";0,"Leer"},2,0)</f>
        <v>Leer</v>
      </c>
      <c r="M533" s="445" t="str">
        <f>IF(AND('Angaben KH-Standort'!$D$12&gt;0,C533&lt;&gt;""),"JBJ","Leer")</f>
        <v>Leer</v>
      </c>
      <c r="N533" s="445" t="str">
        <f t="shared" si="56"/>
        <v>Leer</v>
      </c>
      <c r="O533" s="445" t="str">
        <f>VLOOKUP($C533,{"29 - Psychiatrie (Erwachsene)","Psychiatrie";"30 - Kinder- und Jugendpsychiatrie","KJPsychiatrie";"31 - Psychosomatik","Psychosomatik";0,"Leer"},2,0)</f>
        <v>Leer</v>
      </c>
      <c r="P533" s="445">
        <f t="shared" si="51"/>
        <v>0</v>
      </c>
      <c r="Q533" s="445">
        <f>VLOOKUP(C533,{"29 - Psychiatrie (Erwachsene)",1;"30 - Kinder- und Jugendpsychiatrie",1;"31 - Psychosomatik",1;"00 - Bitte eine Fachabteilung auswählen",0;0,0},2,0)</f>
        <v>0</v>
      </c>
      <c r="R533" s="445">
        <f t="shared" si="52"/>
        <v>0</v>
      </c>
      <c r="S533" s="424">
        <f t="shared" si="53"/>
        <v>0</v>
      </c>
      <c r="T533" s="424">
        <f t="shared" si="54"/>
        <v>0</v>
      </c>
      <c r="U533" s="424">
        <f t="shared" si="55"/>
        <v>0</v>
      </c>
    </row>
    <row r="534" spans="2:21" ht="15" customHeight="1" x14ac:dyDescent="0.3">
      <c r="B534" s="70" t="str">
        <f t="shared" si="57"/>
        <v>!!!</v>
      </c>
      <c r="C534" s="228"/>
      <c r="D534" s="221"/>
      <c r="E534" s="229"/>
      <c r="F534" s="82"/>
      <c r="G534" s="325"/>
      <c r="H534" s="38"/>
      <c r="I534" s="38"/>
      <c r="J534" s="435"/>
      <c r="L534" s="445" t="str">
        <f>VLOOKUP(C533,{"29 - Psychiatrie (Erwachsene)","Einrichtungen";"30 - Kinder- und Jugendpsychiatrie","Einrichtungen";"31 - Psychosomatik","Einrichtungen";0,"Leer"},2,0)</f>
        <v>Leer</v>
      </c>
      <c r="M534" s="445" t="str">
        <f>IF(AND('Angaben KH-Standort'!$D$12&gt;0,C534&lt;&gt;""),"JBJ","Leer")</f>
        <v>Leer</v>
      </c>
      <c r="N534" s="445" t="str">
        <f t="shared" si="56"/>
        <v>Leer</v>
      </c>
      <c r="O534" s="445" t="str">
        <f>VLOOKUP($C534,{"29 - Psychiatrie (Erwachsene)","Psychiatrie";"30 - Kinder- und Jugendpsychiatrie","KJPsychiatrie";"31 - Psychosomatik","Psychosomatik";0,"Leer"},2,0)</f>
        <v>Leer</v>
      </c>
      <c r="P534" s="445">
        <f t="shared" si="51"/>
        <v>0</v>
      </c>
      <c r="Q534" s="445">
        <f>VLOOKUP(C534,{"29 - Psychiatrie (Erwachsene)",1;"30 - Kinder- und Jugendpsychiatrie",1;"31 - Psychosomatik",1;"00 - Bitte eine Fachabteilung auswählen",0;0,0},2,0)</f>
        <v>0</v>
      </c>
      <c r="R534" s="445">
        <f t="shared" si="52"/>
        <v>0</v>
      </c>
      <c r="S534" s="424">
        <f t="shared" si="53"/>
        <v>0</v>
      </c>
      <c r="T534" s="424">
        <f t="shared" si="54"/>
        <v>0</v>
      </c>
      <c r="U534" s="424">
        <f t="shared" si="55"/>
        <v>0</v>
      </c>
    </row>
    <row r="535" spans="2:21" ht="15" customHeight="1" x14ac:dyDescent="0.3">
      <c r="B535" s="70" t="str">
        <f t="shared" si="57"/>
        <v>!!!</v>
      </c>
      <c r="C535" s="228"/>
      <c r="D535" s="221"/>
      <c r="E535" s="229"/>
      <c r="F535" s="82"/>
      <c r="G535" s="325"/>
      <c r="H535" s="38"/>
      <c r="I535" s="38"/>
      <c r="J535" s="435"/>
      <c r="L535" s="445" t="str">
        <f>VLOOKUP(C534,{"29 - Psychiatrie (Erwachsene)","Einrichtungen";"30 - Kinder- und Jugendpsychiatrie","Einrichtungen";"31 - Psychosomatik","Einrichtungen";0,"Leer"},2,0)</f>
        <v>Leer</v>
      </c>
      <c r="M535" s="445" t="str">
        <f>IF(AND('Angaben KH-Standort'!$D$12&gt;0,C535&lt;&gt;""),"JBJ","Leer")</f>
        <v>Leer</v>
      </c>
      <c r="N535" s="445" t="str">
        <f t="shared" si="56"/>
        <v>Leer</v>
      </c>
      <c r="O535" s="445" t="str">
        <f>VLOOKUP($C535,{"29 - Psychiatrie (Erwachsene)","Psychiatrie";"30 - Kinder- und Jugendpsychiatrie","KJPsychiatrie";"31 - Psychosomatik","Psychosomatik";0,"Leer"},2,0)</f>
        <v>Leer</v>
      </c>
      <c r="P535" s="445">
        <f t="shared" ref="P535:P598" si="58">IF(LEN(B535)&gt;0,0,1)</f>
        <v>0</v>
      </c>
      <c r="Q535" s="445">
        <f>VLOOKUP(C535,{"29 - Psychiatrie (Erwachsene)",1;"30 - Kinder- und Jugendpsychiatrie",1;"31 - Psychosomatik",1;"00 - Bitte eine Fachabteilung auswählen",0;0,0},2,0)</f>
        <v>0</v>
      </c>
      <c r="R535" s="445">
        <f t="shared" ref="R535:R598" si="59">IF(LEN(D535)&gt;0,1,0)</f>
        <v>0</v>
      </c>
      <c r="S535" s="424">
        <f t="shared" ref="S535:S598" si="60">IF(LEN(E535)&gt;0,1,0)</f>
        <v>0</v>
      </c>
      <c r="T535" s="424">
        <f t="shared" ref="T535:T598" si="61">IF(LEN(F535)&gt;0,1,0)</f>
        <v>0</v>
      </c>
      <c r="U535" s="424">
        <f t="shared" ref="U535:U598" si="62">IF(LEN(G535)&gt;0,1,0)</f>
        <v>0</v>
      </c>
    </row>
    <row r="536" spans="2:21" ht="15" customHeight="1" x14ac:dyDescent="0.3">
      <c r="B536" s="70" t="str">
        <f t="shared" si="57"/>
        <v>!!!</v>
      </c>
      <c r="C536" s="228"/>
      <c r="D536" s="221"/>
      <c r="E536" s="229"/>
      <c r="F536" s="82"/>
      <c r="G536" s="325"/>
      <c r="H536" s="38"/>
      <c r="I536" s="38"/>
      <c r="J536" s="435"/>
      <c r="L536" s="445" t="str">
        <f>VLOOKUP(C535,{"29 - Psychiatrie (Erwachsene)","Einrichtungen";"30 - Kinder- und Jugendpsychiatrie","Einrichtungen";"31 - Psychosomatik","Einrichtungen";0,"Leer"},2,0)</f>
        <v>Leer</v>
      </c>
      <c r="M536" s="445" t="str">
        <f>IF(AND('Angaben KH-Standort'!$D$12&gt;0,C536&lt;&gt;""),"JBJ","Leer")</f>
        <v>Leer</v>
      </c>
      <c r="N536" s="445" t="str">
        <f t="shared" ref="N536:N599" si="63">IF(D536=2023,O536&amp;23,O536)</f>
        <v>Leer</v>
      </c>
      <c r="O536" s="445" t="str">
        <f>VLOOKUP($C536,{"29 - Psychiatrie (Erwachsene)","Psychiatrie";"30 - Kinder- und Jugendpsychiatrie","KJPsychiatrie";"31 - Psychosomatik","Psychosomatik";0,"Leer"},2,0)</f>
        <v>Leer</v>
      </c>
      <c r="P536" s="445">
        <f t="shared" si="58"/>
        <v>0</v>
      </c>
      <c r="Q536" s="445">
        <f>VLOOKUP(C536,{"29 - Psychiatrie (Erwachsene)",1;"30 - Kinder- und Jugendpsychiatrie",1;"31 - Psychosomatik",1;"00 - Bitte eine Fachabteilung auswählen",0;0,0},2,0)</f>
        <v>0</v>
      </c>
      <c r="R536" s="445">
        <f t="shared" si="59"/>
        <v>0</v>
      </c>
      <c r="S536" s="424">
        <f t="shared" si="60"/>
        <v>0</v>
      </c>
      <c r="T536" s="424">
        <f t="shared" si="61"/>
        <v>0</v>
      </c>
      <c r="U536" s="424">
        <f t="shared" si="62"/>
        <v>0</v>
      </c>
    </row>
    <row r="537" spans="2:21" ht="15" customHeight="1" x14ac:dyDescent="0.3">
      <c r="B537" s="70" t="str">
        <f t="shared" si="57"/>
        <v>!!!</v>
      </c>
      <c r="C537" s="228"/>
      <c r="D537" s="221"/>
      <c r="E537" s="229"/>
      <c r="F537" s="82"/>
      <c r="G537" s="325"/>
      <c r="H537" s="38"/>
      <c r="I537" s="38"/>
      <c r="J537" s="435"/>
      <c r="L537" s="445" t="str">
        <f>VLOOKUP(C536,{"29 - Psychiatrie (Erwachsene)","Einrichtungen";"30 - Kinder- und Jugendpsychiatrie","Einrichtungen";"31 - Psychosomatik","Einrichtungen";0,"Leer"},2,0)</f>
        <v>Leer</v>
      </c>
      <c r="M537" s="445" t="str">
        <f>IF(AND('Angaben KH-Standort'!$D$12&gt;0,C537&lt;&gt;""),"JBJ","Leer")</f>
        <v>Leer</v>
      </c>
      <c r="N537" s="445" t="str">
        <f t="shared" si="63"/>
        <v>Leer</v>
      </c>
      <c r="O537" s="445" t="str">
        <f>VLOOKUP($C537,{"29 - Psychiatrie (Erwachsene)","Psychiatrie";"30 - Kinder- und Jugendpsychiatrie","KJPsychiatrie";"31 - Psychosomatik","Psychosomatik";0,"Leer"},2,0)</f>
        <v>Leer</v>
      </c>
      <c r="P537" s="445">
        <f t="shared" si="58"/>
        <v>0</v>
      </c>
      <c r="Q537" s="445">
        <f>VLOOKUP(C537,{"29 - Psychiatrie (Erwachsene)",1;"30 - Kinder- und Jugendpsychiatrie",1;"31 - Psychosomatik",1;"00 - Bitte eine Fachabteilung auswählen",0;0,0},2,0)</f>
        <v>0</v>
      </c>
      <c r="R537" s="445">
        <f t="shared" si="59"/>
        <v>0</v>
      </c>
      <c r="S537" s="424">
        <f t="shared" si="60"/>
        <v>0</v>
      </c>
      <c r="T537" s="424">
        <f t="shared" si="61"/>
        <v>0</v>
      </c>
      <c r="U537" s="424">
        <f t="shared" si="62"/>
        <v>0</v>
      </c>
    </row>
    <row r="538" spans="2:21" ht="15" customHeight="1" x14ac:dyDescent="0.3">
      <c r="B538" s="70" t="str">
        <f t="shared" si="57"/>
        <v>!!!</v>
      </c>
      <c r="C538" s="228"/>
      <c r="D538" s="221"/>
      <c r="E538" s="229"/>
      <c r="F538" s="82"/>
      <c r="G538" s="325"/>
      <c r="H538" s="38"/>
      <c r="I538" s="38"/>
      <c r="J538" s="435"/>
      <c r="L538" s="445" t="str">
        <f>VLOOKUP(C537,{"29 - Psychiatrie (Erwachsene)","Einrichtungen";"30 - Kinder- und Jugendpsychiatrie","Einrichtungen";"31 - Psychosomatik","Einrichtungen";0,"Leer"},2,0)</f>
        <v>Leer</v>
      </c>
      <c r="M538" s="445" t="str">
        <f>IF(AND('Angaben KH-Standort'!$D$12&gt;0,C538&lt;&gt;""),"JBJ","Leer")</f>
        <v>Leer</v>
      </c>
      <c r="N538" s="445" t="str">
        <f t="shared" si="63"/>
        <v>Leer</v>
      </c>
      <c r="O538" s="445" t="str">
        <f>VLOOKUP($C538,{"29 - Psychiatrie (Erwachsene)","Psychiatrie";"30 - Kinder- und Jugendpsychiatrie","KJPsychiatrie";"31 - Psychosomatik","Psychosomatik";0,"Leer"},2,0)</f>
        <v>Leer</v>
      </c>
      <c r="P538" s="445">
        <f t="shared" si="58"/>
        <v>0</v>
      </c>
      <c r="Q538" s="445">
        <f>VLOOKUP(C538,{"29 - Psychiatrie (Erwachsene)",1;"30 - Kinder- und Jugendpsychiatrie",1;"31 - Psychosomatik",1;"00 - Bitte eine Fachabteilung auswählen",0;0,0},2,0)</f>
        <v>0</v>
      </c>
      <c r="R538" s="445">
        <f t="shared" si="59"/>
        <v>0</v>
      </c>
      <c r="S538" s="424">
        <f t="shared" si="60"/>
        <v>0</v>
      </c>
      <c r="T538" s="424">
        <f t="shared" si="61"/>
        <v>0</v>
      </c>
      <c r="U538" s="424">
        <f t="shared" si="62"/>
        <v>0</v>
      </c>
    </row>
    <row r="539" spans="2:21" ht="15" customHeight="1" x14ac:dyDescent="0.3">
      <c r="B539" s="70" t="str">
        <f t="shared" si="57"/>
        <v>!!!</v>
      </c>
      <c r="C539" s="228"/>
      <c r="D539" s="221"/>
      <c r="E539" s="229"/>
      <c r="F539" s="82"/>
      <c r="G539" s="325"/>
      <c r="H539" s="38"/>
      <c r="I539" s="38"/>
      <c r="J539" s="435"/>
      <c r="L539" s="445" t="str">
        <f>VLOOKUP(C538,{"29 - Psychiatrie (Erwachsene)","Einrichtungen";"30 - Kinder- und Jugendpsychiatrie","Einrichtungen";"31 - Psychosomatik","Einrichtungen";0,"Leer"},2,0)</f>
        <v>Leer</v>
      </c>
      <c r="M539" s="445" t="str">
        <f>IF(AND('Angaben KH-Standort'!$D$12&gt;0,C539&lt;&gt;""),"JBJ","Leer")</f>
        <v>Leer</v>
      </c>
      <c r="N539" s="445" t="str">
        <f t="shared" si="63"/>
        <v>Leer</v>
      </c>
      <c r="O539" s="445" t="str">
        <f>VLOOKUP($C539,{"29 - Psychiatrie (Erwachsene)","Psychiatrie";"30 - Kinder- und Jugendpsychiatrie","KJPsychiatrie";"31 - Psychosomatik","Psychosomatik";0,"Leer"},2,0)</f>
        <v>Leer</v>
      </c>
      <c r="P539" s="445">
        <f t="shared" si="58"/>
        <v>0</v>
      </c>
      <c r="Q539" s="445">
        <f>VLOOKUP(C539,{"29 - Psychiatrie (Erwachsene)",1;"30 - Kinder- und Jugendpsychiatrie",1;"31 - Psychosomatik",1;"00 - Bitte eine Fachabteilung auswählen",0;0,0},2,0)</f>
        <v>0</v>
      </c>
      <c r="R539" s="445">
        <f t="shared" si="59"/>
        <v>0</v>
      </c>
      <c r="S539" s="424">
        <f t="shared" si="60"/>
        <v>0</v>
      </c>
      <c r="T539" s="424">
        <f t="shared" si="61"/>
        <v>0</v>
      </c>
      <c r="U539" s="424">
        <f t="shared" si="62"/>
        <v>0</v>
      </c>
    </row>
    <row r="540" spans="2:21" ht="15" customHeight="1" x14ac:dyDescent="0.3">
      <c r="B540" s="70" t="str">
        <f t="shared" si="57"/>
        <v>!!!</v>
      </c>
      <c r="C540" s="228"/>
      <c r="D540" s="221"/>
      <c r="E540" s="229"/>
      <c r="F540" s="82"/>
      <c r="G540" s="325"/>
      <c r="H540" s="38"/>
      <c r="I540" s="38"/>
      <c r="J540" s="435"/>
      <c r="L540" s="445" t="str">
        <f>VLOOKUP(C539,{"29 - Psychiatrie (Erwachsene)","Einrichtungen";"30 - Kinder- und Jugendpsychiatrie","Einrichtungen";"31 - Psychosomatik","Einrichtungen";0,"Leer"},2,0)</f>
        <v>Leer</v>
      </c>
      <c r="M540" s="445" t="str">
        <f>IF(AND('Angaben KH-Standort'!$D$12&gt;0,C540&lt;&gt;""),"JBJ","Leer")</f>
        <v>Leer</v>
      </c>
      <c r="N540" s="445" t="str">
        <f t="shared" si="63"/>
        <v>Leer</v>
      </c>
      <c r="O540" s="445" t="str">
        <f>VLOOKUP($C540,{"29 - Psychiatrie (Erwachsene)","Psychiatrie";"30 - Kinder- und Jugendpsychiatrie","KJPsychiatrie";"31 - Psychosomatik","Psychosomatik";0,"Leer"},2,0)</f>
        <v>Leer</v>
      </c>
      <c r="P540" s="445">
        <f t="shared" si="58"/>
        <v>0</v>
      </c>
      <c r="Q540" s="445">
        <f>VLOOKUP(C540,{"29 - Psychiatrie (Erwachsene)",1;"30 - Kinder- und Jugendpsychiatrie",1;"31 - Psychosomatik",1;"00 - Bitte eine Fachabteilung auswählen",0;0,0},2,0)</f>
        <v>0</v>
      </c>
      <c r="R540" s="445">
        <f t="shared" si="59"/>
        <v>0</v>
      </c>
      <c r="S540" s="424">
        <f t="shared" si="60"/>
        <v>0</v>
      </c>
      <c r="T540" s="424">
        <f t="shared" si="61"/>
        <v>0</v>
      </c>
      <c r="U540" s="424">
        <f t="shared" si="62"/>
        <v>0</v>
      </c>
    </row>
    <row r="541" spans="2:21" ht="15" customHeight="1" x14ac:dyDescent="0.3">
      <c r="B541" s="70" t="str">
        <f t="shared" si="57"/>
        <v>!!!</v>
      </c>
      <c r="C541" s="228"/>
      <c r="D541" s="221"/>
      <c r="E541" s="229"/>
      <c r="F541" s="82"/>
      <c r="G541" s="325"/>
      <c r="H541" s="38"/>
      <c r="I541" s="38"/>
      <c r="J541" s="435"/>
      <c r="L541" s="445" t="str">
        <f>VLOOKUP(C540,{"29 - Psychiatrie (Erwachsene)","Einrichtungen";"30 - Kinder- und Jugendpsychiatrie","Einrichtungen";"31 - Psychosomatik","Einrichtungen";0,"Leer"},2,0)</f>
        <v>Leer</v>
      </c>
      <c r="M541" s="445" t="str">
        <f>IF(AND('Angaben KH-Standort'!$D$12&gt;0,C541&lt;&gt;""),"JBJ","Leer")</f>
        <v>Leer</v>
      </c>
      <c r="N541" s="445" t="str">
        <f t="shared" si="63"/>
        <v>Leer</v>
      </c>
      <c r="O541" s="445" t="str">
        <f>VLOOKUP($C541,{"29 - Psychiatrie (Erwachsene)","Psychiatrie";"30 - Kinder- und Jugendpsychiatrie","KJPsychiatrie";"31 - Psychosomatik","Psychosomatik";0,"Leer"},2,0)</f>
        <v>Leer</v>
      </c>
      <c r="P541" s="445">
        <f t="shared" si="58"/>
        <v>0</v>
      </c>
      <c r="Q541" s="445">
        <f>VLOOKUP(C541,{"29 - Psychiatrie (Erwachsene)",1;"30 - Kinder- und Jugendpsychiatrie",1;"31 - Psychosomatik",1;"00 - Bitte eine Fachabteilung auswählen",0;0,0},2,0)</f>
        <v>0</v>
      </c>
      <c r="R541" s="445">
        <f t="shared" si="59"/>
        <v>0</v>
      </c>
      <c r="S541" s="424">
        <f t="shared" si="60"/>
        <v>0</v>
      </c>
      <c r="T541" s="424">
        <f t="shared" si="61"/>
        <v>0</v>
      </c>
      <c r="U541" s="424">
        <f t="shared" si="62"/>
        <v>0</v>
      </c>
    </row>
    <row r="542" spans="2:21" ht="15" customHeight="1" x14ac:dyDescent="0.3">
      <c r="B542" s="70" t="str">
        <f t="shared" ref="B542:B605" si="64">IF(SUM(Q542:U542)&lt;5,"!!!","")</f>
        <v>!!!</v>
      </c>
      <c r="C542" s="228"/>
      <c r="D542" s="221"/>
      <c r="E542" s="229"/>
      <c r="F542" s="82"/>
      <c r="G542" s="325"/>
      <c r="H542" s="38"/>
      <c r="I542" s="38"/>
      <c r="J542" s="435"/>
      <c r="L542" s="445" t="str">
        <f>VLOOKUP(C541,{"29 - Psychiatrie (Erwachsene)","Einrichtungen";"30 - Kinder- und Jugendpsychiatrie","Einrichtungen";"31 - Psychosomatik","Einrichtungen";0,"Leer"},2,0)</f>
        <v>Leer</v>
      </c>
      <c r="M542" s="445" t="str">
        <f>IF(AND('Angaben KH-Standort'!$D$12&gt;0,C542&lt;&gt;""),"JBJ","Leer")</f>
        <v>Leer</v>
      </c>
      <c r="N542" s="445" t="str">
        <f t="shared" si="63"/>
        <v>Leer</v>
      </c>
      <c r="O542" s="445" t="str">
        <f>VLOOKUP($C542,{"29 - Psychiatrie (Erwachsene)","Psychiatrie";"30 - Kinder- und Jugendpsychiatrie","KJPsychiatrie";"31 - Psychosomatik","Psychosomatik";0,"Leer"},2,0)</f>
        <v>Leer</v>
      </c>
      <c r="P542" s="445">
        <f t="shared" si="58"/>
        <v>0</v>
      </c>
      <c r="Q542" s="445">
        <f>VLOOKUP(C542,{"29 - Psychiatrie (Erwachsene)",1;"30 - Kinder- und Jugendpsychiatrie",1;"31 - Psychosomatik",1;"00 - Bitte eine Fachabteilung auswählen",0;0,0},2,0)</f>
        <v>0</v>
      </c>
      <c r="R542" s="445">
        <f t="shared" si="59"/>
        <v>0</v>
      </c>
      <c r="S542" s="424">
        <f t="shared" si="60"/>
        <v>0</v>
      </c>
      <c r="T542" s="424">
        <f t="shared" si="61"/>
        <v>0</v>
      </c>
      <c r="U542" s="424">
        <f t="shared" si="62"/>
        <v>0</v>
      </c>
    </row>
    <row r="543" spans="2:21" ht="15" customHeight="1" x14ac:dyDescent="0.3">
      <c r="B543" s="70" t="str">
        <f t="shared" si="64"/>
        <v>!!!</v>
      </c>
      <c r="C543" s="228"/>
      <c r="D543" s="221"/>
      <c r="E543" s="229"/>
      <c r="F543" s="82"/>
      <c r="G543" s="325"/>
      <c r="H543" s="38"/>
      <c r="I543" s="38"/>
      <c r="J543" s="435"/>
      <c r="L543" s="445" t="str">
        <f>VLOOKUP(C542,{"29 - Psychiatrie (Erwachsene)","Einrichtungen";"30 - Kinder- und Jugendpsychiatrie","Einrichtungen";"31 - Psychosomatik","Einrichtungen";0,"Leer"},2,0)</f>
        <v>Leer</v>
      </c>
      <c r="M543" s="445" t="str">
        <f>IF(AND('Angaben KH-Standort'!$D$12&gt;0,C543&lt;&gt;""),"JBJ","Leer")</f>
        <v>Leer</v>
      </c>
      <c r="N543" s="445" t="str">
        <f t="shared" si="63"/>
        <v>Leer</v>
      </c>
      <c r="O543" s="445" t="str">
        <f>VLOOKUP($C543,{"29 - Psychiatrie (Erwachsene)","Psychiatrie";"30 - Kinder- und Jugendpsychiatrie","KJPsychiatrie";"31 - Psychosomatik","Psychosomatik";0,"Leer"},2,0)</f>
        <v>Leer</v>
      </c>
      <c r="P543" s="445">
        <f t="shared" si="58"/>
        <v>0</v>
      </c>
      <c r="Q543" s="445">
        <f>VLOOKUP(C543,{"29 - Psychiatrie (Erwachsene)",1;"30 - Kinder- und Jugendpsychiatrie",1;"31 - Psychosomatik",1;"00 - Bitte eine Fachabteilung auswählen",0;0,0},2,0)</f>
        <v>0</v>
      </c>
      <c r="R543" s="445">
        <f t="shared" si="59"/>
        <v>0</v>
      </c>
      <c r="S543" s="424">
        <f t="shared" si="60"/>
        <v>0</v>
      </c>
      <c r="T543" s="424">
        <f t="shared" si="61"/>
        <v>0</v>
      </c>
      <c r="U543" s="424">
        <f t="shared" si="62"/>
        <v>0</v>
      </c>
    </row>
    <row r="544" spans="2:21" ht="15" customHeight="1" x14ac:dyDescent="0.3">
      <c r="B544" s="70" t="str">
        <f t="shared" si="64"/>
        <v>!!!</v>
      </c>
      <c r="C544" s="228"/>
      <c r="D544" s="221"/>
      <c r="E544" s="229"/>
      <c r="F544" s="82"/>
      <c r="G544" s="325"/>
      <c r="H544" s="38"/>
      <c r="I544" s="38"/>
      <c r="J544" s="435"/>
      <c r="L544" s="445" t="str">
        <f>VLOOKUP(C543,{"29 - Psychiatrie (Erwachsene)","Einrichtungen";"30 - Kinder- und Jugendpsychiatrie","Einrichtungen";"31 - Psychosomatik","Einrichtungen";0,"Leer"},2,0)</f>
        <v>Leer</v>
      </c>
      <c r="M544" s="445" t="str">
        <f>IF(AND('Angaben KH-Standort'!$D$12&gt;0,C544&lt;&gt;""),"JBJ","Leer")</f>
        <v>Leer</v>
      </c>
      <c r="N544" s="445" t="str">
        <f t="shared" si="63"/>
        <v>Leer</v>
      </c>
      <c r="O544" s="445" t="str">
        <f>VLOOKUP($C544,{"29 - Psychiatrie (Erwachsene)","Psychiatrie";"30 - Kinder- und Jugendpsychiatrie","KJPsychiatrie";"31 - Psychosomatik","Psychosomatik";0,"Leer"},2,0)</f>
        <v>Leer</v>
      </c>
      <c r="P544" s="445">
        <f t="shared" si="58"/>
        <v>0</v>
      </c>
      <c r="Q544" s="445">
        <f>VLOOKUP(C544,{"29 - Psychiatrie (Erwachsene)",1;"30 - Kinder- und Jugendpsychiatrie",1;"31 - Psychosomatik",1;"00 - Bitte eine Fachabteilung auswählen",0;0,0},2,0)</f>
        <v>0</v>
      </c>
      <c r="R544" s="445">
        <f t="shared" si="59"/>
        <v>0</v>
      </c>
      <c r="S544" s="424">
        <f t="shared" si="60"/>
        <v>0</v>
      </c>
      <c r="T544" s="424">
        <f t="shared" si="61"/>
        <v>0</v>
      </c>
      <c r="U544" s="424">
        <f t="shared" si="62"/>
        <v>0</v>
      </c>
    </row>
    <row r="545" spans="2:21" ht="15" customHeight="1" x14ac:dyDescent="0.3">
      <c r="B545" s="70" t="str">
        <f t="shared" si="64"/>
        <v>!!!</v>
      </c>
      <c r="C545" s="228"/>
      <c r="D545" s="221"/>
      <c r="E545" s="229"/>
      <c r="F545" s="82"/>
      <c r="G545" s="325"/>
      <c r="H545" s="38"/>
      <c r="I545" s="38"/>
      <c r="J545" s="435"/>
      <c r="L545" s="445" t="str">
        <f>VLOOKUP(C544,{"29 - Psychiatrie (Erwachsene)","Einrichtungen";"30 - Kinder- und Jugendpsychiatrie","Einrichtungen";"31 - Psychosomatik","Einrichtungen";0,"Leer"},2,0)</f>
        <v>Leer</v>
      </c>
      <c r="M545" s="445" t="str">
        <f>IF(AND('Angaben KH-Standort'!$D$12&gt;0,C545&lt;&gt;""),"JBJ","Leer")</f>
        <v>Leer</v>
      </c>
      <c r="N545" s="445" t="str">
        <f t="shared" si="63"/>
        <v>Leer</v>
      </c>
      <c r="O545" s="445" t="str">
        <f>VLOOKUP($C545,{"29 - Psychiatrie (Erwachsene)","Psychiatrie";"30 - Kinder- und Jugendpsychiatrie","KJPsychiatrie";"31 - Psychosomatik","Psychosomatik";0,"Leer"},2,0)</f>
        <v>Leer</v>
      </c>
      <c r="P545" s="445">
        <f t="shared" si="58"/>
        <v>0</v>
      </c>
      <c r="Q545" s="445">
        <f>VLOOKUP(C545,{"29 - Psychiatrie (Erwachsene)",1;"30 - Kinder- und Jugendpsychiatrie",1;"31 - Psychosomatik",1;"00 - Bitte eine Fachabteilung auswählen",0;0,0},2,0)</f>
        <v>0</v>
      </c>
      <c r="R545" s="445">
        <f t="shared" si="59"/>
        <v>0</v>
      </c>
      <c r="S545" s="424">
        <f t="shared" si="60"/>
        <v>0</v>
      </c>
      <c r="T545" s="424">
        <f t="shared" si="61"/>
        <v>0</v>
      </c>
      <c r="U545" s="424">
        <f t="shared" si="62"/>
        <v>0</v>
      </c>
    </row>
    <row r="546" spans="2:21" ht="15" customHeight="1" x14ac:dyDescent="0.3">
      <c r="B546" s="70" t="str">
        <f t="shared" si="64"/>
        <v>!!!</v>
      </c>
      <c r="C546" s="228"/>
      <c r="D546" s="221"/>
      <c r="E546" s="229"/>
      <c r="F546" s="82"/>
      <c r="G546" s="325"/>
      <c r="H546" s="38"/>
      <c r="I546" s="38"/>
      <c r="J546" s="435"/>
      <c r="L546" s="445" t="str">
        <f>VLOOKUP(C545,{"29 - Psychiatrie (Erwachsene)","Einrichtungen";"30 - Kinder- und Jugendpsychiatrie","Einrichtungen";"31 - Psychosomatik","Einrichtungen";0,"Leer"},2,0)</f>
        <v>Leer</v>
      </c>
      <c r="M546" s="445" t="str">
        <f>IF(AND('Angaben KH-Standort'!$D$12&gt;0,C546&lt;&gt;""),"JBJ","Leer")</f>
        <v>Leer</v>
      </c>
      <c r="N546" s="445" t="str">
        <f t="shared" si="63"/>
        <v>Leer</v>
      </c>
      <c r="O546" s="445" t="str">
        <f>VLOOKUP($C546,{"29 - Psychiatrie (Erwachsene)","Psychiatrie";"30 - Kinder- und Jugendpsychiatrie","KJPsychiatrie";"31 - Psychosomatik","Psychosomatik";0,"Leer"},2,0)</f>
        <v>Leer</v>
      </c>
      <c r="P546" s="445">
        <f t="shared" si="58"/>
        <v>0</v>
      </c>
      <c r="Q546" s="445">
        <f>VLOOKUP(C546,{"29 - Psychiatrie (Erwachsene)",1;"30 - Kinder- und Jugendpsychiatrie",1;"31 - Psychosomatik",1;"00 - Bitte eine Fachabteilung auswählen",0;0,0},2,0)</f>
        <v>0</v>
      </c>
      <c r="R546" s="445">
        <f t="shared" si="59"/>
        <v>0</v>
      </c>
      <c r="S546" s="424">
        <f t="shared" si="60"/>
        <v>0</v>
      </c>
      <c r="T546" s="424">
        <f t="shared" si="61"/>
        <v>0</v>
      </c>
      <c r="U546" s="424">
        <f t="shared" si="62"/>
        <v>0</v>
      </c>
    </row>
    <row r="547" spans="2:21" ht="15" customHeight="1" x14ac:dyDescent="0.3">
      <c r="B547" s="70" t="str">
        <f t="shared" si="64"/>
        <v>!!!</v>
      </c>
      <c r="C547" s="228"/>
      <c r="D547" s="221"/>
      <c r="E547" s="229"/>
      <c r="F547" s="82"/>
      <c r="G547" s="325"/>
      <c r="H547" s="38"/>
      <c r="I547" s="38"/>
      <c r="J547" s="435"/>
      <c r="L547" s="445" t="str">
        <f>VLOOKUP(C546,{"29 - Psychiatrie (Erwachsene)","Einrichtungen";"30 - Kinder- und Jugendpsychiatrie","Einrichtungen";"31 - Psychosomatik","Einrichtungen";0,"Leer"},2,0)</f>
        <v>Leer</v>
      </c>
      <c r="M547" s="445" t="str">
        <f>IF(AND('Angaben KH-Standort'!$D$12&gt;0,C547&lt;&gt;""),"JBJ","Leer")</f>
        <v>Leer</v>
      </c>
      <c r="N547" s="445" t="str">
        <f t="shared" si="63"/>
        <v>Leer</v>
      </c>
      <c r="O547" s="445" t="str">
        <f>VLOOKUP($C547,{"29 - Psychiatrie (Erwachsene)","Psychiatrie";"30 - Kinder- und Jugendpsychiatrie","KJPsychiatrie";"31 - Psychosomatik","Psychosomatik";0,"Leer"},2,0)</f>
        <v>Leer</v>
      </c>
      <c r="P547" s="445">
        <f t="shared" si="58"/>
        <v>0</v>
      </c>
      <c r="Q547" s="445">
        <f>VLOOKUP(C547,{"29 - Psychiatrie (Erwachsene)",1;"30 - Kinder- und Jugendpsychiatrie",1;"31 - Psychosomatik",1;"00 - Bitte eine Fachabteilung auswählen",0;0,0},2,0)</f>
        <v>0</v>
      </c>
      <c r="R547" s="445">
        <f t="shared" si="59"/>
        <v>0</v>
      </c>
      <c r="S547" s="424">
        <f t="shared" si="60"/>
        <v>0</v>
      </c>
      <c r="T547" s="424">
        <f t="shared" si="61"/>
        <v>0</v>
      </c>
      <c r="U547" s="424">
        <f t="shared" si="62"/>
        <v>0</v>
      </c>
    </row>
    <row r="548" spans="2:21" ht="15" customHeight="1" x14ac:dyDescent="0.3">
      <c r="B548" s="70" t="str">
        <f t="shared" si="64"/>
        <v>!!!</v>
      </c>
      <c r="C548" s="228"/>
      <c r="D548" s="221"/>
      <c r="E548" s="229"/>
      <c r="F548" s="82"/>
      <c r="G548" s="325"/>
      <c r="H548" s="38"/>
      <c r="I548" s="38"/>
      <c r="J548" s="435"/>
      <c r="L548" s="445" t="str">
        <f>VLOOKUP(C547,{"29 - Psychiatrie (Erwachsene)","Einrichtungen";"30 - Kinder- und Jugendpsychiatrie","Einrichtungen";"31 - Psychosomatik","Einrichtungen";0,"Leer"},2,0)</f>
        <v>Leer</v>
      </c>
      <c r="M548" s="445" t="str">
        <f>IF(AND('Angaben KH-Standort'!$D$12&gt;0,C548&lt;&gt;""),"JBJ","Leer")</f>
        <v>Leer</v>
      </c>
      <c r="N548" s="445" t="str">
        <f t="shared" si="63"/>
        <v>Leer</v>
      </c>
      <c r="O548" s="445" t="str">
        <f>VLOOKUP($C548,{"29 - Psychiatrie (Erwachsene)","Psychiatrie";"30 - Kinder- und Jugendpsychiatrie","KJPsychiatrie";"31 - Psychosomatik","Psychosomatik";0,"Leer"},2,0)</f>
        <v>Leer</v>
      </c>
      <c r="P548" s="445">
        <f t="shared" si="58"/>
        <v>0</v>
      </c>
      <c r="Q548" s="445">
        <f>VLOOKUP(C548,{"29 - Psychiatrie (Erwachsene)",1;"30 - Kinder- und Jugendpsychiatrie",1;"31 - Psychosomatik",1;"00 - Bitte eine Fachabteilung auswählen",0;0,0},2,0)</f>
        <v>0</v>
      </c>
      <c r="R548" s="445">
        <f t="shared" si="59"/>
        <v>0</v>
      </c>
      <c r="S548" s="424">
        <f t="shared" si="60"/>
        <v>0</v>
      </c>
      <c r="T548" s="424">
        <f t="shared" si="61"/>
        <v>0</v>
      </c>
      <c r="U548" s="424">
        <f t="shared" si="62"/>
        <v>0</v>
      </c>
    </row>
    <row r="549" spans="2:21" ht="15" customHeight="1" x14ac:dyDescent="0.3">
      <c r="B549" s="70" t="str">
        <f t="shared" si="64"/>
        <v>!!!</v>
      </c>
      <c r="C549" s="228"/>
      <c r="D549" s="221"/>
      <c r="E549" s="229"/>
      <c r="F549" s="82"/>
      <c r="G549" s="325"/>
      <c r="H549" s="38"/>
      <c r="I549" s="38"/>
      <c r="J549" s="435"/>
      <c r="L549" s="445" t="str">
        <f>VLOOKUP(C548,{"29 - Psychiatrie (Erwachsene)","Einrichtungen";"30 - Kinder- und Jugendpsychiatrie","Einrichtungen";"31 - Psychosomatik","Einrichtungen";0,"Leer"},2,0)</f>
        <v>Leer</v>
      </c>
      <c r="M549" s="445" t="str">
        <f>IF(AND('Angaben KH-Standort'!$D$12&gt;0,C549&lt;&gt;""),"JBJ","Leer")</f>
        <v>Leer</v>
      </c>
      <c r="N549" s="445" t="str">
        <f t="shared" si="63"/>
        <v>Leer</v>
      </c>
      <c r="O549" s="445" t="str">
        <f>VLOOKUP($C549,{"29 - Psychiatrie (Erwachsene)","Psychiatrie";"30 - Kinder- und Jugendpsychiatrie","KJPsychiatrie";"31 - Psychosomatik","Psychosomatik";0,"Leer"},2,0)</f>
        <v>Leer</v>
      </c>
      <c r="P549" s="445">
        <f t="shared" si="58"/>
        <v>0</v>
      </c>
      <c r="Q549" s="445">
        <f>VLOOKUP(C549,{"29 - Psychiatrie (Erwachsene)",1;"30 - Kinder- und Jugendpsychiatrie",1;"31 - Psychosomatik",1;"00 - Bitte eine Fachabteilung auswählen",0;0,0},2,0)</f>
        <v>0</v>
      </c>
      <c r="R549" s="445">
        <f t="shared" si="59"/>
        <v>0</v>
      </c>
      <c r="S549" s="424">
        <f t="shared" si="60"/>
        <v>0</v>
      </c>
      <c r="T549" s="424">
        <f t="shared" si="61"/>
        <v>0</v>
      </c>
      <c r="U549" s="424">
        <f t="shared" si="62"/>
        <v>0</v>
      </c>
    </row>
    <row r="550" spans="2:21" ht="15" customHeight="1" x14ac:dyDescent="0.3">
      <c r="B550" s="70" t="str">
        <f t="shared" si="64"/>
        <v>!!!</v>
      </c>
      <c r="C550" s="228"/>
      <c r="D550" s="221"/>
      <c r="E550" s="229"/>
      <c r="F550" s="82"/>
      <c r="G550" s="325"/>
      <c r="H550" s="38"/>
      <c r="I550" s="38"/>
      <c r="J550" s="435"/>
      <c r="L550" s="445" t="str">
        <f>VLOOKUP(C549,{"29 - Psychiatrie (Erwachsene)","Einrichtungen";"30 - Kinder- und Jugendpsychiatrie","Einrichtungen";"31 - Psychosomatik","Einrichtungen";0,"Leer"},2,0)</f>
        <v>Leer</v>
      </c>
      <c r="M550" s="445" t="str">
        <f>IF(AND('Angaben KH-Standort'!$D$12&gt;0,C550&lt;&gt;""),"JBJ","Leer")</f>
        <v>Leer</v>
      </c>
      <c r="N550" s="445" t="str">
        <f t="shared" si="63"/>
        <v>Leer</v>
      </c>
      <c r="O550" s="445" t="str">
        <f>VLOOKUP($C550,{"29 - Psychiatrie (Erwachsene)","Psychiatrie";"30 - Kinder- und Jugendpsychiatrie","KJPsychiatrie";"31 - Psychosomatik","Psychosomatik";0,"Leer"},2,0)</f>
        <v>Leer</v>
      </c>
      <c r="P550" s="445">
        <f t="shared" si="58"/>
        <v>0</v>
      </c>
      <c r="Q550" s="445">
        <f>VLOOKUP(C550,{"29 - Psychiatrie (Erwachsene)",1;"30 - Kinder- und Jugendpsychiatrie",1;"31 - Psychosomatik",1;"00 - Bitte eine Fachabteilung auswählen",0;0,0},2,0)</f>
        <v>0</v>
      </c>
      <c r="R550" s="445">
        <f t="shared" si="59"/>
        <v>0</v>
      </c>
      <c r="S550" s="424">
        <f t="shared" si="60"/>
        <v>0</v>
      </c>
      <c r="T550" s="424">
        <f t="shared" si="61"/>
        <v>0</v>
      </c>
      <c r="U550" s="424">
        <f t="shared" si="62"/>
        <v>0</v>
      </c>
    </row>
    <row r="551" spans="2:21" ht="15" customHeight="1" x14ac:dyDescent="0.3">
      <c r="B551" s="70" t="str">
        <f t="shared" si="64"/>
        <v>!!!</v>
      </c>
      <c r="C551" s="228"/>
      <c r="D551" s="221"/>
      <c r="E551" s="229"/>
      <c r="F551" s="82"/>
      <c r="G551" s="325"/>
      <c r="H551" s="38"/>
      <c r="I551" s="38"/>
      <c r="J551" s="435"/>
      <c r="L551" s="445" t="str">
        <f>VLOOKUP(C550,{"29 - Psychiatrie (Erwachsene)","Einrichtungen";"30 - Kinder- und Jugendpsychiatrie","Einrichtungen";"31 - Psychosomatik","Einrichtungen";0,"Leer"},2,0)</f>
        <v>Leer</v>
      </c>
      <c r="M551" s="445" t="str">
        <f>IF(AND('Angaben KH-Standort'!$D$12&gt;0,C551&lt;&gt;""),"JBJ","Leer")</f>
        <v>Leer</v>
      </c>
      <c r="N551" s="445" t="str">
        <f t="shared" si="63"/>
        <v>Leer</v>
      </c>
      <c r="O551" s="445" t="str">
        <f>VLOOKUP($C551,{"29 - Psychiatrie (Erwachsene)","Psychiatrie";"30 - Kinder- und Jugendpsychiatrie","KJPsychiatrie";"31 - Psychosomatik","Psychosomatik";0,"Leer"},2,0)</f>
        <v>Leer</v>
      </c>
      <c r="P551" s="445">
        <f t="shared" si="58"/>
        <v>0</v>
      </c>
      <c r="Q551" s="445">
        <f>VLOOKUP(C551,{"29 - Psychiatrie (Erwachsene)",1;"30 - Kinder- und Jugendpsychiatrie",1;"31 - Psychosomatik",1;"00 - Bitte eine Fachabteilung auswählen",0;0,0},2,0)</f>
        <v>0</v>
      </c>
      <c r="R551" s="445">
        <f t="shared" si="59"/>
        <v>0</v>
      </c>
      <c r="S551" s="424">
        <f t="shared" si="60"/>
        <v>0</v>
      </c>
      <c r="T551" s="424">
        <f t="shared" si="61"/>
        <v>0</v>
      </c>
      <c r="U551" s="424">
        <f t="shared" si="62"/>
        <v>0</v>
      </c>
    </row>
    <row r="552" spans="2:21" ht="15" customHeight="1" x14ac:dyDescent="0.3">
      <c r="B552" s="70" t="str">
        <f t="shared" si="64"/>
        <v>!!!</v>
      </c>
      <c r="C552" s="228"/>
      <c r="D552" s="221"/>
      <c r="E552" s="229"/>
      <c r="F552" s="82"/>
      <c r="G552" s="325"/>
      <c r="H552" s="38"/>
      <c r="I552" s="38"/>
      <c r="J552" s="435"/>
      <c r="L552" s="445" t="str">
        <f>VLOOKUP(C551,{"29 - Psychiatrie (Erwachsene)","Einrichtungen";"30 - Kinder- und Jugendpsychiatrie","Einrichtungen";"31 - Psychosomatik","Einrichtungen";0,"Leer"},2,0)</f>
        <v>Leer</v>
      </c>
      <c r="M552" s="445" t="str">
        <f>IF(AND('Angaben KH-Standort'!$D$12&gt;0,C552&lt;&gt;""),"JBJ","Leer")</f>
        <v>Leer</v>
      </c>
      <c r="N552" s="445" t="str">
        <f t="shared" si="63"/>
        <v>Leer</v>
      </c>
      <c r="O552" s="445" t="str">
        <f>VLOOKUP($C552,{"29 - Psychiatrie (Erwachsene)","Psychiatrie";"30 - Kinder- und Jugendpsychiatrie","KJPsychiatrie";"31 - Psychosomatik","Psychosomatik";0,"Leer"},2,0)</f>
        <v>Leer</v>
      </c>
      <c r="P552" s="445">
        <f t="shared" si="58"/>
        <v>0</v>
      </c>
      <c r="Q552" s="445">
        <f>VLOOKUP(C552,{"29 - Psychiatrie (Erwachsene)",1;"30 - Kinder- und Jugendpsychiatrie",1;"31 - Psychosomatik",1;"00 - Bitte eine Fachabteilung auswählen",0;0,0},2,0)</f>
        <v>0</v>
      </c>
      <c r="R552" s="445">
        <f t="shared" si="59"/>
        <v>0</v>
      </c>
      <c r="S552" s="424">
        <f t="shared" si="60"/>
        <v>0</v>
      </c>
      <c r="T552" s="424">
        <f t="shared" si="61"/>
        <v>0</v>
      </c>
      <c r="U552" s="424">
        <f t="shared" si="62"/>
        <v>0</v>
      </c>
    </row>
    <row r="553" spans="2:21" ht="15" customHeight="1" x14ac:dyDescent="0.3">
      <c r="B553" s="70" t="str">
        <f t="shared" si="64"/>
        <v>!!!</v>
      </c>
      <c r="C553" s="228"/>
      <c r="D553" s="221"/>
      <c r="E553" s="229"/>
      <c r="F553" s="82"/>
      <c r="G553" s="325"/>
      <c r="H553" s="38"/>
      <c r="I553" s="38"/>
      <c r="J553" s="435"/>
      <c r="L553" s="445" t="str">
        <f>VLOOKUP(C552,{"29 - Psychiatrie (Erwachsene)","Einrichtungen";"30 - Kinder- und Jugendpsychiatrie","Einrichtungen";"31 - Psychosomatik","Einrichtungen";0,"Leer"},2,0)</f>
        <v>Leer</v>
      </c>
      <c r="M553" s="445" t="str">
        <f>IF(AND('Angaben KH-Standort'!$D$12&gt;0,C553&lt;&gt;""),"JBJ","Leer")</f>
        <v>Leer</v>
      </c>
      <c r="N553" s="445" t="str">
        <f t="shared" si="63"/>
        <v>Leer</v>
      </c>
      <c r="O553" s="445" t="str">
        <f>VLOOKUP($C553,{"29 - Psychiatrie (Erwachsene)","Psychiatrie";"30 - Kinder- und Jugendpsychiatrie","KJPsychiatrie";"31 - Psychosomatik","Psychosomatik";0,"Leer"},2,0)</f>
        <v>Leer</v>
      </c>
      <c r="P553" s="445">
        <f t="shared" si="58"/>
        <v>0</v>
      </c>
      <c r="Q553" s="445">
        <f>VLOOKUP(C553,{"29 - Psychiatrie (Erwachsene)",1;"30 - Kinder- und Jugendpsychiatrie",1;"31 - Psychosomatik",1;"00 - Bitte eine Fachabteilung auswählen",0;0,0},2,0)</f>
        <v>0</v>
      </c>
      <c r="R553" s="445">
        <f t="shared" si="59"/>
        <v>0</v>
      </c>
      <c r="S553" s="424">
        <f t="shared" si="60"/>
        <v>0</v>
      </c>
      <c r="T553" s="424">
        <f t="shared" si="61"/>
        <v>0</v>
      </c>
      <c r="U553" s="424">
        <f t="shared" si="62"/>
        <v>0</v>
      </c>
    </row>
    <row r="554" spans="2:21" ht="15" customHeight="1" x14ac:dyDescent="0.3">
      <c r="B554" s="70" t="str">
        <f t="shared" si="64"/>
        <v>!!!</v>
      </c>
      <c r="C554" s="228"/>
      <c r="D554" s="221"/>
      <c r="E554" s="229"/>
      <c r="F554" s="82"/>
      <c r="G554" s="325"/>
      <c r="H554" s="38"/>
      <c r="I554" s="38"/>
      <c r="J554" s="435"/>
      <c r="L554" s="445" t="str">
        <f>VLOOKUP(C553,{"29 - Psychiatrie (Erwachsene)","Einrichtungen";"30 - Kinder- und Jugendpsychiatrie","Einrichtungen";"31 - Psychosomatik","Einrichtungen";0,"Leer"},2,0)</f>
        <v>Leer</v>
      </c>
      <c r="M554" s="445" t="str">
        <f>IF(AND('Angaben KH-Standort'!$D$12&gt;0,C554&lt;&gt;""),"JBJ","Leer")</f>
        <v>Leer</v>
      </c>
      <c r="N554" s="445" t="str">
        <f t="shared" si="63"/>
        <v>Leer</v>
      </c>
      <c r="O554" s="445" t="str">
        <f>VLOOKUP($C554,{"29 - Psychiatrie (Erwachsene)","Psychiatrie";"30 - Kinder- und Jugendpsychiatrie","KJPsychiatrie";"31 - Psychosomatik","Psychosomatik";0,"Leer"},2,0)</f>
        <v>Leer</v>
      </c>
      <c r="P554" s="445">
        <f t="shared" si="58"/>
        <v>0</v>
      </c>
      <c r="Q554" s="445">
        <f>VLOOKUP(C554,{"29 - Psychiatrie (Erwachsene)",1;"30 - Kinder- und Jugendpsychiatrie",1;"31 - Psychosomatik",1;"00 - Bitte eine Fachabteilung auswählen",0;0,0},2,0)</f>
        <v>0</v>
      </c>
      <c r="R554" s="445">
        <f t="shared" si="59"/>
        <v>0</v>
      </c>
      <c r="S554" s="424">
        <f t="shared" si="60"/>
        <v>0</v>
      </c>
      <c r="T554" s="424">
        <f t="shared" si="61"/>
        <v>0</v>
      </c>
      <c r="U554" s="424">
        <f t="shared" si="62"/>
        <v>0</v>
      </c>
    </row>
    <row r="555" spans="2:21" ht="15" customHeight="1" x14ac:dyDescent="0.3">
      <c r="B555" s="70" t="str">
        <f t="shared" si="64"/>
        <v>!!!</v>
      </c>
      <c r="C555" s="228"/>
      <c r="D555" s="221"/>
      <c r="E555" s="229"/>
      <c r="F555" s="82"/>
      <c r="G555" s="325"/>
      <c r="H555" s="38"/>
      <c r="I555" s="38"/>
      <c r="J555" s="435"/>
      <c r="L555" s="445" t="str">
        <f>VLOOKUP(C554,{"29 - Psychiatrie (Erwachsene)","Einrichtungen";"30 - Kinder- und Jugendpsychiatrie","Einrichtungen";"31 - Psychosomatik","Einrichtungen";0,"Leer"},2,0)</f>
        <v>Leer</v>
      </c>
      <c r="M555" s="445" t="str">
        <f>IF(AND('Angaben KH-Standort'!$D$12&gt;0,C555&lt;&gt;""),"JBJ","Leer")</f>
        <v>Leer</v>
      </c>
      <c r="N555" s="445" t="str">
        <f t="shared" si="63"/>
        <v>Leer</v>
      </c>
      <c r="O555" s="445" t="str">
        <f>VLOOKUP($C555,{"29 - Psychiatrie (Erwachsene)","Psychiatrie";"30 - Kinder- und Jugendpsychiatrie","KJPsychiatrie";"31 - Psychosomatik","Psychosomatik";0,"Leer"},2,0)</f>
        <v>Leer</v>
      </c>
      <c r="P555" s="445">
        <f t="shared" si="58"/>
        <v>0</v>
      </c>
      <c r="Q555" s="445">
        <f>VLOOKUP(C555,{"29 - Psychiatrie (Erwachsene)",1;"30 - Kinder- und Jugendpsychiatrie",1;"31 - Psychosomatik",1;"00 - Bitte eine Fachabteilung auswählen",0;0,0},2,0)</f>
        <v>0</v>
      </c>
      <c r="R555" s="445">
        <f t="shared" si="59"/>
        <v>0</v>
      </c>
      <c r="S555" s="424">
        <f t="shared" si="60"/>
        <v>0</v>
      </c>
      <c r="T555" s="424">
        <f t="shared" si="61"/>
        <v>0</v>
      </c>
      <c r="U555" s="424">
        <f t="shared" si="62"/>
        <v>0</v>
      </c>
    </row>
    <row r="556" spans="2:21" ht="15" customHeight="1" x14ac:dyDescent="0.3">
      <c r="B556" s="70" t="str">
        <f t="shared" si="64"/>
        <v>!!!</v>
      </c>
      <c r="C556" s="228"/>
      <c r="D556" s="221"/>
      <c r="E556" s="229"/>
      <c r="F556" s="82"/>
      <c r="G556" s="325"/>
      <c r="H556" s="38"/>
      <c r="I556" s="38"/>
      <c r="J556" s="435"/>
      <c r="L556" s="445" t="str">
        <f>VLOOKUP(C555,{"29 - Psychiatrie (Erwachsene)","Einrichtungen";"30 - Kinder- und Jugendpsychiatrie","Einrichtungen";"31 - Psychosomatik","Einrichtungen";0,"Leer"},2,0)</f>
        <v>Leer</v>
      </c>
      <c r="M556" s="445" t="str">
        <f>IF(AND('Angaben KH-Standort'!$D$12&gt;0,C556&lt;&gt;""),"JBJ","Leer")</f>
        <v>Leer</v>
      </c>
      <c r="N556" s="445" t="str">
        <f t="shared" si="63"/>
        <v>Leer</v>
      </c>
      <c r="O556" s="445" t="str">
        <f>VLOOKUP($C556,{"29 - Psychiatrie (Erwachsene)","Psychiatrie";"30 - Kinder- und Jugendpsychiatrie","KJPsychiatrie";"31 - Psychosomatik","Psychosomatik";0,"Leer"},2,0)</f>
        <v>Leer</v>
      </c>
      <c r="P556" s="445">
        <f t="shared" si="58"/>
        <v>0</v>
      </c>
      <c r="Q556" s="445">
        <f>VLOOKUP(C556,{"29 - Psychiatrie (Erwachsene)",1;"30 - Kinder- und Jugendpsychiatrie",1;"31 - Psychosomatik",1;"00 - Bitte eine Fachabteilung auswählen",0;0,0},2,0)</f>
        <v>0</v>
      </c>
      <c r="R556" s="445">
        <f t="shared" si="59"/>
        <v>0</v>
      </c>
      <c r="S556" s="424">
        <f t="shared" si="60"/>
        <v>0</v>
      </c>
      <c r="T556" s="424">
        <f t="shared" si="61"/>
        <v>0</v>
      </c>
      <c r="U556" s="424">
        <f t="shared" si="62"/>
        <v>0</v>
      </c>
    </row>
    <row r="557" spans="2:21" ht="15" customHeight="1" x14ac:dyDescent="0.3">
      <c r="B557" s="70" t="str">
        <f t="shared" si="64"/>
        <v>!!!</v>
      </c>
      <c r="C557" s="228"/>
      <c r="D557" s="221"/>
      <c r="E557" s="229"/>
      <c r="F557" s="82"/>
      <c r="G557" s="325"/>
      <c r="H557" s="38"/>
      <c r="I557" s="38"/>
      <c r="J557" s="435"/>
      <c r="L557" s="445" t="str">
        <f>VLOOKUP(C556,{"29 - Psychiatrie (Erwachsene)","Einrichtungen";"30 - Kinder- und Jugendpsychiatrie","Einrichtungen";"31 - Psychosomatik","Einrichtungen";0,"Leer"},2,0)</f>
        <v>Leer</v>
      </c>
      <c r="M557" s="445" t="str">
        <f>IF(AND('Angaben KH-Standort'!$D$12&gt;0,C557&lt;&gt;""),"JBJ","Leer")</f>
        <v>Leer</v>
      </c>
      <c r="N557" s="445" t="str">
        <f t="shared" si="63"/>
        <v>Leer</v>
      </c>
      <c r="O557" s="445" t="str">
        <f>VLOOKUP($C557,{"29 - Psychiatrie (Erwachsene)","Psychiatrie";"30 - Kinder- und Jugendpsychiatrie","KJPsychiatrie";"31 - Psychosomatik","Psychosomatik";0,"Leer"},2,0)</f>
        <v>Leer</v>
      </c>
      <c r="P557" s="445">
        <f t="shared" si="58"/>
        <v>0</v>
      </c>
      <c r="Q557" s="445">
        <f>VLOOKUP(C557,{"29 - Psychiatrie (Erwachsene)",1;"30 - Kinder- und Jugendpsychiatrie",1;"31 - Psychosomatik",1;"00 - Bitte eine Fachabteilung auswählen",0;0,0},2,0)</f>
        <v>0</v>
      </c>
      <c r="R557" s="445">
        <f t="shared" si="59"/>
        <v>0</v>
      </c>
      <c r="S557" s="424">
        <f t="shared" si="60"/>
        <v>0</v>
      </c>
      <c r="T557" s="424">
        <f t="shared" si="61"/>
        <v>0</v>
      </c>
      <c r="U557" s="424">
        <f t="shared" si="62"/>
        <v>0</v>
      </c>
    </row>
    <row r="558" spans="2:21" ht="15" customHeight="1" x14ac:dyDescent="0.3">
      <c r="B558" s="70" t="str">
        <f t="shared" si="64"/>
        <v>!!!</v>
      </c>
      <c r="C558" s="228"/>
      <c r="D558" s="221"/>
      <c r="E558" s="229"/>
      <c r="F558" s="82"/>
      <c r="G558" s="325"/>
      <c r="H558" s="38"/>
      <c r="I558" s="38"/>
      <c r="J558" s="435"/>
      <c r="L558" s="445" t="str">
        <f>VLOOKUP(C557,{"29 - Psychiatrie (Erwachsene)","Einrichtungen";"30 - Kinder- und Jugendpsychiatrie","Einrichtungen";"31 - Psychosomatik","Einrichtungen";0,"Leer"},2,0)</f>
        <v>Leer</v>
      </c>
      <c r="M558" s="445" t="str">
        <f>IF(AND('Angaben KH-Standort'!$D$12&gt;0,C558&lt;&gt;""),"JBJ","Leer")</f>
        <v>Leer</v>
      </c>
      <c r="N558" s="445" t="str">
        <f t="shared" si="63"/>
        <v>Leer</v>
      </c>
      <c r="O558" s="445" t="str">
        <f>VLOOKUP($C558,{"29 - Psychiatrie (Erwachsene)","Psychiatrie";"30 - Kinder- und Jugendpsychiatrie","KJPsychiatrie";"31 - Psychosomatik","Psychosomatik";0,"Leer"},2,0)</f>
        <v>Leer</v>
      </c>
      <c r="P558" s="445">
        <f t="shared" si="58"/>
        <v>0</v>
      </c>
      <c r="Q558" s="445">
        <f>VLOOKUP(C558,{"29 - Psychiatrie (Erwachsene)",1;"30 - Kinder- und Jugendpsychiatrie",1;"31 - Psychosomatik",1;"00 - Bitte eine Fachabteilung auswählen",0;0,0},2,0)</f>
        <v>0</v>
      </c>
      <c r="R558" s="445">
        <f t="shared" si="59"/>
        <v>0</v>
      </c>
      <c r="S558" s="424">
        <f t="shared" si="60"/>
        <v>0</v>
      </c>
      <c r="T558" s="424">
        <f t="shared" si="61"/>
        <v>0</v>
      </c>
      <c r="U558" s="424">
        <f t="shared" si="62"/>
        <v>0</v>
      </c>
    </row>
    <row r="559" spans="2:21" ht="15" customHeight="1" x14ac:dyDescent="0.3">
      <c r="B559" s="70" t="str">
        <f t="shared" si="64"/>
        <v>!!!</v>
      </c>
      <c r="C559" s="228"/>
      <c r="D559" s="221"/>
      <c r="E559" s="229"/>
      <c r="F559" s="82"/>
      <c r="G559" s="325"/>
      <c r="H559" s="38"/>
      <c r="I559" s="38"/>
      <c r="J559" s="435"/>
      <c r="L559" s="445" t="str">
        <f>VLOOKUP(C558,{"29 - Psychiatrie (Erwachsene)","Einrichtungen";"30 - Kinder- und Jugendpsychiatrie","Einrichtungen";"31 - Psychosomatik","Einrichtungen";0,"Leer"},2,0)</f>
        <v>Leer</v>
      </c>
      <c r="M559" s="445" t="str">
        <f>IF(AND('Angaben KH-Standort'!$D$12&gt;0,C559&lt;&gt;""),"JBJ","Leer")</f>
        <v>Leer</v>
      </c>
      <c r="N559" s="445" t="str">
        <f t="shared" si="63"/>
        <v>Leer</v>
      </c>
      <c r="O559" s="445" t="str">
        <f>VLOOKUP($C559,{"29 - Psychiatrie (Erwachsene)","Psychiatrie";"30 - Kinder- und Jugendpsychiatrie","KJPsychiatrie";"31 - Psychosomatik","Psychosomatik";0,"Leer"},2,0)</f>
        <v>Leer</v>
      </c>
      <c r="P559" s="445">
        <f t="shared" si="58"/>
        <v>0</v>
      </c>
      <c r="Q559" s="445">
        <f>VLOOKUP(C559,{"29 - Psychiatrie (Erwachsene)",1;"30 - Kinder- und Jugendpsychiatrie",1;"31 - Psychosomatik",1;"00 - Bitte eine Fachabteilung auswählen",0;0,0},2,0)</f>
        <v>0</v>
      </c>
      <c r="R559" s="445">
        <f t="shared" si="59"/>
        <v>0</v>
      </c>
      <c r="S559" s="424">
        <f t="shared" si="60"/>
        <v>0</v>
      </c>
      <c r="T559" s="424">
        <f t="shared" si="61"/>
        <v>0</v>
      </c>
      <c r="U559" s="424">
        <f t="shared" si="62"/>
        <v>0</v>
      </c>
    </row>
    <row r="560" spans="2:21" ht="15" customHeight="1" x14ac:dyDescent="0.3">
      <c r="B560" s="70" t="str">
        <f t="shared" si="64"/>
        <v>!!!</v>
      </c>
      <c r="C560" s="228"/>
      <c r="D560" s="221"/>
      <c r="E560" s="229"/>
      <c r="F560" s="82"/>
      <c r="G560" s="325"/>
      <c r="H560" s="38"/>
      <c r="I560" s="38"/>
      <c r="J560" s="435"/>
      <c r="L560" s="445" t="str">
        <f>VLOOKUP(C559,{"29 - Psychiatrie (Erwachsene)","Einrichtungen";"30 - Kinder- und Jugendpsychiatrie","Einrichtungen";"31 - Psychosomatik","Einrichtungen";0,"Leer"},2,0)</f>
        <v>Leer</v>
      </c>
      <c r="M560" s="445" t="str">
        <f>IF(AND('Angaben KH-Standort'!$D$12&gt;0,C560&lt;&gt;""),"JBJ","Leer")</f>
        <v>Leer</v>
      </c>
      <c r="N560" s="445" t="str">
        <f t="shared" si="63"/>
        <v>Leer</v>
      </c>
      <c r="O560" s="445" t="str">
        <f>VLOOKUP($C560,{"29 - Psychiatrie (Erwachsene)","Psychiatrie";"30 - Kinder- und Jugendpsychiatrie","KJPsychiatrie";"31 - Psychosomatik","Psychosomatik";0,"Leer"},2,0)</f>
        <v>Leer</v>
      </c>
      <c r="P560" s="445">
        <f t="shared" si="58"/>
        <v>0</v>
      </c>
      <c r="Q560" s="445">
        <f>VLOOKUP(C560,{"29 - Psychiatrie (Erwachsene)",1;"30 - Kinder- und Jugendpsychiatrie",1;"31 - Psychosomatik",1;"00 - Bitte eine Fachabteilung auswählen",0;0,0},2,0)</f>
        <v>0</v>
      </c>
      <c r="R560" s="445">
        <f t="shared" si="59"/>
        <v>0</v>
      </c>
      <c r="S560" s="424">
        <f t="shared" si="60"/>
        <v>0</v>
      </c>
      <c r="T560" s="424">
        <f t="shared" si="61"/>
        <v>0</v>
      </c>
      <c r="U560" s="424">
        <f t="shared" si="62"/>
        <v>0</v>
      </c>
    </row>
    <row r="561" spans="2:21" ht="15" customHeight="1" x14ac:dyDescent="0.3">
      <c r="B561" s="70" t="str">
        <f t="shared" si="64"/>
        <v>!!!</v>
      </c>
      <c r="C561" s="228"/>
      <c r="D561" s="221"/>
      <c r="E561" s="229"/>
      <c r="F561" s="82"/>
      <c r="G561" s="325"/>
      <c r="H561" s="38"/>
      <c r="I561" s="38"/>
      <c r="J561" s="435"/>
      <c r="L561" s="445" t="str">
        <f>VLOOKUP(C560,{"29 - Psychiatrie (Erwachsene)","Einrichtungen";"30 - Kinder- und Jugendpsychiatrie","Einrichtungen";"31 - Psychosomatik","Einrichtungen";0,"Leer"},2,0)</f>
        <v>Leer</v>
      </c>
      <c r="M561" s="445" t="str">
        <f>IF(AND('Angaben KH-Standort'!$D$12&gt;0,C561&lt;&gt;""),"JBJ","Leer")</f>
        <v>Leer</v>
      </c>
      <c r="N561" s="445" t="str">
        <f t="shared" si="63"/>
        <v>Leer</v>
      </c>
      <c r="O561" s="445" t="str">
        <f>VLOOKUP($C561,{"29 - Psychiatrie (Erwachsene)","Psychiatrie";"30 - Kinder- und Jugendpsychiatrie","KJPsychiatrie";"31 - Psychosomatik","Psychosomatik";0,"Leer"},2,0)</f>
        <v>Leer</v>
      </c>
      <c r="P561" s="445">
        <f t="shared" si="58"/>
        <v>0</v>
      </c>
      <c r="Q561" s="445">
        <f>VLOOKUP(C561,{"29 - Psychiatrie (Erwachsene)",1;"30 - Kinder- und Jugendpsychiatrie",1;"31 - Psychosomatik",1;"00 - Bitte eine Fachabteilung auswählen",0;0,0},2,0)</f>
        <v>0</v>
      </c>
      <c r="R561" s="445">
        <f t="shared" si="59"/>
        <v>0</v>
      </c>
      <c r="S561" s="424">
        <f t="shared" si="60"/>
        <v>0</v>
      </c>
      <c r="T561" s="424">
        <f t="shared" si="61"/>
        <v>0</v>
      </c>
      <c r="U561" s="424">
        <f t="shared" si="62"/>
        <v>0</v>
      </c>
    </row>
    <row r="562" spans="2:21" ht="15" customHeight="1" x14ac:dyDescent="0.3">
      <c r="B562" s="70" t="str">
        <f t="shared" si="64"/>
        <v>!!!</v>
      </c>
      <c r="C562" s="228"/>
      <c r="D562" s="221"/>
      <c r="E562" s="229"/>
      <c r="F562" s="82"/>
      <c r="G562" s="325"/>
      <c r="H562" s="38"/>
      <c r="I562" s="38"/>
      <c r="J562" s="435"/>
      <c r="L562" s="445" t="str">
        <f>VLOOKUP(C561,{"29 - Psychiatrie (Erwachsene)","Einrichtungen";"30 - Kinder- und Jugendpsychiatrie","Einrichtungen";"31 - Psychosomatik","Einrichtungen";0,"Leer"},2,0)</f>
        <v>Leer</v>
      </c>
      <c r="M562" s="445" t="str">
        <f>IF(AND('Angaben KH-Standort'!$D$12&gt;0,C562&lt;&gt;""),"JBJ","Leer")</f>
        <v>Leer</v>
      </c>
      <c r="N562" s="445" t="str">
        <f t="shared" si="63"/>
        <v>Leer</v>
      </c>
      <c r="O562" s="445" t="str">
        <f>VLOOKUP($C562,{"29 - Psychiatrie (Erwachsene)","Psychiatrie";"30 - Kinder- und Jugendpsychiatrie","KJPsychiatrie";"31 - Psychosomatik","Psychosomatik";0,"Leer"},2,0)</f>
        <v>Leer</v>
      </c>
      <c r="P562" s="445">
        <f t="shared" si="58"/>
        <v>0</v>
      </c>
      <c r="Q562" s="445">
        <f>VLOOKUP(C562,{"29 - Psychiatrie (Erwachsene)",1;"30 - Kinder- und Jugendpsychiatrie",1;"31 - Psychosomatik",1;"00 - Bitte eine Fachabteilung auswählen",0;0,0},2,0)</f>
        <v>0</v>
      </c>
      <c r="R562" s="445">
        <f t="shared" si="59"/>
        <v>0</v>
      </c>
      <c r="S562" s="424">
        <f t="shared" si="60"/>
        <v>0</v>
      </c>
      <c r="T562" s="424">
        <f t="shared" si="61"/>
        <v>0</v>
      </c>
      <c r="U562" s="424">
        <f t="shared" si="62"/>
        <v>0</v>
      </c>
    </row>
    <row r="563" spans="2:21" ht="15" customHeight="1" x14ac:dyDescent="0.3">
      <c r="B563" s="70" t="str">
        <f t="shared" si="64"/>
        <v>!!!</v>
      </c>
      <c r="C563" s="228"/>
      <c r="D563" s="221"/>
      <c r="E563" s="229"/>
      <c r="F563" s="82"/>
      <c r="G563" s="325"/>
      <c r="H563" s="38"/>
      <c r="I563" s="38"/>
      <c r="J563" s="435"/>
      <c r="L563" s="445" t="str">
        <f>VLOOKUP(C562,{"29 - Psychiatrie (Erwachsene)","Einrichtungen";"30 - Kinder- und Jugendpsychiatrie","Einrichtungen";"31 - Psychosomatik","Einrichtungen";0,"Leer"},2,0)</f>
        <v>Leer</v>
      </c>
      <c r="M563" s="445" t="str">
        <f>IF(AND('Angaben KH-Standort'!$D$12&gt;0,C563&lt;&gt;""),"JBJ","Leer")</f>
        <v>Leer</v>
      </c>
      <c r="N563" s="445" t="str">
        <f t="shared" si="63"/>
        <v>Leer</v>
      </c>
      <c r="O563" s="445" t="str">
        <f>VLOOKUP($C563,{"29 - Psychiatrie (Erwachsene)","Psychiatrie";"30 - Kinder- und Jugendpsychiatrie","KJPsychiatrie";"31 - Psychosomatik","Psychosomatik";0,"Leer"},2,0)</f>
        <v>Leer</v>
      </c>
      <c r="P563" s="445">
        <f t="shared" si="58"/>
        <v>0</v>
      </c>
      <c r="Q563" s="445">
        <f>VLOOKUP(C563,{"29 - Psychiatrie (Erwachsene)",1;"30 - Kinder- und Jugendpsychiatrie",1;"31 - Psychosomatik",1;"00 - Bitte eine Fachabteilung auswählen",0;0,0},2,0)</f>
        <v>0</v>
      </c>
      <c r="R563" s="445">
        <f t="shared" si="59"/>
        <v>0</v>
      </c>
      <c r="S563" s="424">
        <f t="shared" si="60"/>
        <v>0</v>
      </c>
      <c r="T563" s="424">
        <f t="shared" si="61"/>
        <v>0</v>
      </c>
      <c r="U563" s="424">
        <f t="shared" si="62"/>
        <v>0</v>
      </c>
    </row>
    <row r="564" spans="2:21" ht="15" customHeight="1" x14ac:dyDescent="0.3">
      <c r="B564" s="70" t="str">
        <f t="shared" si="64"/>
        <v>!!!</v>
      </c>
      <c r="C564" s="228"/>
      <c r="D564" s="221"/>
      <c r="E564" s="229"/>
      <c r="F564" s="82"/>
      <c r="G564" s="325"/>
      <c r="H564" s="38"/>
      <c r="I564" s="38"/>
      <c r="J564" s="435"/>
      <c r="L564" s="445" t="str">
        <f>VLOOKUP(C563,{"29 - Psychiatrie (Erwachsene)","Einrichtungen";"30 - Kinder- und Jugendpsychiatrie","Einrichtungen";"31 - Psychosomatik","Einrichtungen";0,"Leer"},2,0)</f>
        <v>Leer</v>
      </c>
      <c r="M564" s="445" t="str">
        <f>IF(AND('Angaben KH-Standort'!$D$12&gt;0,C564&lt;&gt;""),"JBJ","Leer")</f>
        <v>Leer</v>
      </c>
      <c r="N564" s="445" t="str">
        <f t="shared" si="63"/>
        <v>Leer</v>
      </c>
      <c r="O564" s="445" t="str">
        <f>VLOOKUP($C564,{"29 - Psychiatrie (Erwachsene)","Psychiatrie";"30 - Kinder- und Jugendpsychiatrie","KJPsychiatrie";"31 - Psychosomatik","Psychosomatik";0,"Leer"},2,0)</f>
        <v>Leer</v>
      </c>
      <c r="P564" s="445">
        <f t="shared" si="58"/>
        <v>0</v>
      </c>
      <c r="Q564" s="445">
        <f>VLOOKUP(C564,{"29 - Psychiatrie (Erwachsene)",1;"30 - Kinder- und Jugendpsychiatrie",1;"31 - Psychosomatik",1;"00 - Bitte eine Fachabteilung auswählen",0;0,0},2,0)</f>
        <v>0</v>
      </c>
      <c r="R564" s="445">
        <f t="shared" si="59"/>
        <v>0</v>
      </c>
      <c r="S564" s="424">
        <f t="shared" si="60"/>
        <v>0</v>
      </c>
      <c r="T564" s="424">
        <f t="shared" si="61"/>
        <v>0</v>
      </c>
      <c r="U564" s="424">
        <f t="shared" si="62"/>
        <v>0</v>
      </c>
    </row>
    <row r="565" spans="2:21" ht="15" customHeight="1" x14ac:dyDescent="0.3">
      <c r="B565" s="70" t="str">
        <f t="shared" si="64"/>
        <v>!!!</v>
      </c>
      <c r="C565" s="228"/>
      <c r="D565" s="221"/>
      <c r="E565" s="229"/>
      <c r="F565" s="82"/>
      <c r="G565" s="325"/>
      <c r="H565" s="38"/>
      <c r="I565" s="38"/>
      <c r="J565" s="435"/>
      <c r="L565" s="445" t="str">
        <f>VLOOKUP(C564,{"29 - Psychiatrie (Erwachsene)","Einrichtungen";"30 - Kinder- und Jugendpsychiatrie","Einrichtungen";"31 - Psychosomatik","Einrichtungen";0,"Leer"},2,0)</f>
        <v>Leer</v>
      </c>
      <c r="M565" s="445" t="str">
        <f>IF(AND('Angaben KH-Standort'!$D$12&gt;0,C565&lt;&gt;""),"JBJ","Leer")</f>
        <v>Leer</v>
      </c>
      <c r="N565" s="445" t="str">
        <f t="shared" si="63"/>
        <v>Leer</v>
      </c>
      <c r="O565" s="445" t="str">
        <f>VLOOKUP($C565,{"29 - Psychiatrie (Erwachsene)","Psychiatrie";"30 - Kinder- und Jugendpsychiatrie","KJPsychiatrie";"31 - Psychosomatik","Psychosomatik";0,"Leer"},2,0)</f>
        <v>Leer</v>
      </c>
      <c r="P565" s="445">
        <f t="shared" si="58"/>
        <v>0</v>
      </c>
      <c r="Q565" s="445">
        <f>VLOOKUP(C565,{"29 - Psychiatrie (Erwachsene)",1;"30 - Kinder- und Jugendpsychiatrie",1;"31 - Psychosomatik",1;"00 - Bitte eine Fachabteilung auswählen",0;0,0},2,0)</f>
        <v>0</v>
      </c>
      <c r="R565" s="445">
        <f t="shared" si="59"/>
        <v>0</v>
      </c>
      <c r="S565" s="424">
        <f t="shared" si="60"/>
        <v>0</v>
      </c>
      <c r="T565" s="424">
        <f t="shared" si="61"/>
        <v>0</v>
      </c>
      <c r="U565" s="424">
        <f t="shared" si="62"/>
        <v>0</v>
      </c>
    </row>
    <row r="566" spans="2:21" ht="15" customHeight="1" x14ac:dyDescent="0.3">
      <c r="B566" s="70" t="str">
        <f t="shared" si="64"/>
        <v>!!!</v>
      </c>
      <c r="C566" s="228"/>
      <c r="D566" s="221"/>
      <c r="E566" s="229"/>
      <c r="F566" s="82"/>
      <c r="G566" s="325"/>
      <c r="H566" s="38"/>
      <c r="I566" s="38"/>
      <c r="J566" s="435"/>
      <c r="L566" s="445" t="str">
        <f>VLOOKUP(C565,{"29 - Psychiatrie (Erwachsene)","Einrichtungen";"30 - Kinder- und Jugendpsychiatrie","Einrichtungen";"31 - Psychosomatik","Einrichtungen";0,"Leer"},2,0)</f>
        <v>Leer</v>
      </c>
      <c r="M566" s="445" t="str">
        <f>IF(AND('Angaben KH-Standort'!$D$12&gt;0,C566&lt;&gt;""),"JBJ","Leer")</f>
        <v>Leer</v>
      </c>
      <c r="N566" s="445" t="str">
        <f t="shared" si="63"/>
        <v>Leer</v>
      </c>
      <c r="O566" s="445" t="str">
        <f>VLOOKUP($C566,{"29 - Psychiatrie (Erwachsene)","Psychiatrie";"30 - Kinder- und Jugendpsychiatrie","KJPsychiatrie";"31 - Psychosomatik","Psychosomatik";0,"Leer"},2,0)</f>
        <v>Leer</v>
      </c>
      <c r="P566" s="445">
        <f t="shared" si="58"/>
        <v>0</v>
      </c>
      <c r="Q566" s="445">
        <f>VLOOKUP(C566,{"29 - Psychiatrie (Erwachsene)",1;"30 - Kinder- und Jugendpsychiatrie",1;"31 - Psychosomatik",1;"00 - Bitte eine Fachabteilung auswählen",0;0,0},2,0)</f>
        <v>0</v>
      </c>
      <c r="R566" s="445">
        <f t="shared" si="59"/>
        <v>0</v>
      </c>
      <c r="S566" s="424">
        <f t="shared" si="60"/>
        <v>0</v>
      </c>
      <c r="T566" s="424">
        <f t="shared" si="61"/>
        <v>0</v>
      </c>
      <c r="U566" s="424">
        <f t="shared" si="62"/>
        <v>0</v>
      </c>
    </row>
    <row r="567" spans="2:21" ht="15" customHeight="1" x14ac:dyDescent="0.3">
      <c r="B567" s="70" t="str">
        <f t="shared" si="64"/>
        <v>!!!</v>
      </c>
      <c r="C567" s="228"/>
      <c r="D567" s="221"/>
      <c r="E567" s="229"/>
      <c r="F567" s="82"/>
      <c r="G567" s="325"/>
      <c r="H567" s="38"/>
      <c r="I567" s="38"/>
      <c r="J567" s="435"/>
      <c r="L567" s="445" t="str">
        <f>VLOOKUP(C566,{"29 - Psychiatrie (Erwachsene)","Einrichtungen";"30 - Kinder- und Jugendpsychiatrie","Einrichtungen";"31 - Psychosomatik","Einrichtungen";0,"Leer"},2,0)</f>
        <v>Leer</v>
      </c>
      <c r="M567" s="445" t="str">
        <f>IF(AND('Angaben KH-Standort'!$D$12&gt;0,C567&lt;&gt;""),"JBJ","Leer")</f>
        <v>Leer</v>
      </c>
      <c r="N567" s="445" t="str">
        <f t="shared" si="63"/>
        <v>Leer</v>
      </c>
      <c r="O567" s="445" t="str">
        <f>VLOOKUP($C567,{"29 - Psychiatrie (Erwachsene)","Psychiatrie";"30 - Kinder- und Jugendpsychiatrie","KJPsychiatrie";"31 - Psychosomatik","Psychosomatik";0,"Leer"},2,0)</f>
        <v>Leer</v>
      </c>
      <c r="P567" s="445">
        <f t="shared" si="58"/>
        <v>0</v>
      </c>
      <c r="Q567" s="445">
        <f>VLOOKUP(C567,{"29 - Psychiatrie (Erwachsene)",1;"30 - Kinder- und Jugendpsychiatrie",1;"31 - Psychosomatik",1;"00 - Bitte eine Fachabteilung auswählen",0;0,0},2,0)</f>
        <v>0</v>
      </c>
      <c r="R567" s="445">
        <f t="shared" si="59"/>
        <v>0</v>
      </c>
      <c r="S567" s="424">
        <f t="shared" si="60"/>
        <v>0</v>
      </c>
      <c r="T567" s="424">
        <f t="shared" si="61"/>
        <v>0</v>
      </c>
      <c r="U567" s="424">
        <f t="shared" si="62"/>
        <v>0</v>
      </c>
    </row>
    <row r="568" spans="2:21" ht="15" customHeight="1" x14ac:dyDescent="0.3">
      <c r="B568" s="70" t="str">
        <f t="shared" si="64"/>
        <v>!!!</v>
      </c>
      <c r="C568" s="228"/>
      <c r="D568" s="221"/>
      <c r="E568" s="229"/>
      <c r="F568" s="82"/>
      <c r="G568" s="325"/>
      <c r="H568" s="38"/>
      <c r="I568" s="38"/>
      <c r="J568" s="435"/>
      <c r="L568" s="445" t="str">
        <f>VLOOKUP(C567,{"29 - Psychiatrie (Erwachsene)","Einrichtungen";"30 - Kinder- und Jugendpsychiatrie","Einrichtungen";"31 - Psychosomatik","Einrichtungen";0,"Leer"},2,0)</f>
        <v>Leer</v>
      </c>
      <c r="M568" s="445" t="str">
        <f>IF(AND('Angaben KH-Standort'!$D$12&gt;0,C568&lt;&gt;""),"JBJ","Leer")</f>
        <v>Leer</v>
      </c>
      <c r="N568" s="445" t="str">
        <f t="shared" si="63"/>
        <v>Leer</v>
      </c>
      <c r="O568" s="445" t="str">
        <f>VLOOKUP($C568,{"29 - Psychiatrie (Erwachsene)","Psychiatrie";"30 - Kinder- und Jugendpsychiatrie","KJPsychiatrie";"31 - Psychosomatik","Psychosomatik";0,"Leer"},2,0)</f>
        <v>Leer</v>
      </c>
      <c r="P568" s="445">
        <f t="shared" si="58"/>
        <v>0</v>
      </c>
      <c r="Q568" s="445">
        <f>VLOOKUP(C568,{"29 - Psychiatrie (Erwachsene)",1;"30 - Kinder- und Jugendpsychiatrie",1;"31 - Psychosomatik",1;"00 - Bitte eine Fachabteilung auswählen",0;0,0},2,0)</f>
        <v>0</v>
      </c>
      <c r="R568" s="445">
        <f t="shared" si="59"/>
        <v>0</v>
      </c>
      <c r="S568" s="424">
        <f t="shared" si="60"/>
        <v>0</v>
      </c>
      <c r="T568" s="424">
        <f t="shared" si="61"/>
        <v>0</v>
      </c>
      <c r="U568" s="424">
        <f t="shared" si="62"/>
        <v>0</v>
      </c>
    </row>
    <row r="569" spans="2:21" ht="15" customHeight="1" x14ac:dyDescent="0.3">
      <c r="B569" s="70" t="str">
        <f t="shared" si="64"/>
        <v>!!!</v>
      </c>
      <c r="C569" s="228"/>
      <c r="D569" s="221"/>
      <c r="E569" s="229"/>
      <c r="F569" s="82"/>
      <c r="G569" s="325"/>
      <c r="H569" s="38"/>
      <c r="I569" s="38"/>
      <c r="J569" s="435"/>
      <c r="L569" s="445" t="str">
        <f>VLOOKUP(C568,{"29 - Psychiatrie (Erwachsene)","Einrichtungen";"30 - Kinder- und Jugendpsychiatrie","Einrichtungen";"31 - Psychosomatik","Einrichtungen";0,"Leer"},2,0)</f>
        <v>Leer</v>
      </c>
      <c r="M569" s="445" t="str">
        <f>IF(AND('Angaben KH-Standort'!$D$12&gt;0,C569&lt;&gt;""),"JBJ","Leer")</f>
        <v>Leer</v>
      </c>
      <c r="N569" s="445" t="str">
        <f t="shared" si="63"/>
        <v>Leer</v>
      </c>
      <c r="O569" s="445" t="str">
        <f>VLOOKUP($C569,{"29 - Psychiatrie (Erwachsene)","Psychiatrie";"30 - Kinder- und Jugendpsychiatrie","KJPsychiatrie";"31 - Psychosomatik","Psychosomatik";0,"Leer"},2,0)</f>
        <v>Leer</v>
      </c>
      <c r="P569" s="445">
        <f t="shared" si="58"/>
        <v>0</v>
      </c>
      <c r="Q569" s="445">
        <f>VLOOKUP(C569,{"29 - Psychiatrie (Erwachsene)",1;"30 - Kinder- und Jugendpsychiatrie",1;"31 - Psychosomatik",1;"00 - Bitte eine Fachabteilung auswählen",0;0,0},2,0)</f>
        <v>0</v>
      </c>
      <c r="R569" s="445">
        <f t="shared" si="59"/>
        <v>0</v>
      </c>
      <c r="S569" s="424">
        <f t="shared" si="60"/>
        <v>0</v>
      </c>
      <c r="T569" s="424">
        <f t="shared" si="61"/>
        <v>0</v>
      </c>
      <c r="U569" s="424">
        <f t="shared" si="62"/>
        <v>0</v>
      </c>
    </row>
    <row r="570" spans="2:21" ht="15" customHeight="1" x14ac:dyDescent="0.3">
      <c r="B570" s="70" t="str">
        <f t="shared" si="64"/>
        <v>!!!</v>
      </c>
      <c r="C570" s="228"/>
      <c r="D570" s="221"/>
      <c r="E570" s="229"/>
      <c r="F570" s="82"/>
      <c r="G570" s="325"/>
      <c r="H570" s="38"/>
      <c r="I570" s="38"/>
      <c r="J570" s="435"/>
      <c r="L570" s="445" t="str">
        <f>VLOOKUP(C569,{"29 - Psychiatrie (Erwachsene)","Einrichtungen";"30 - Kinder- und Jugendpsychiatrie","Einrichtungen";"31 - Psychosomatik","Einrichtungen";0,"Leer"},2,0)</f>
        <v>Leer</v>
      </c>
      <c r="M570" s="445" t="str">
        <f>IF(AND('Angaben KH-Standort'!$D$12&gt;0,C570&lt;&gt;""),"JBJ","Leer")</f>
        <v>Leer</v>
      </c>
      <c r="N570" s="445" t="str">
        <f t="shared" si="63"/>
        <v>Leer</v>
      </c>
      <c r="O570" s="445" t="str">
        <f>VLOOKUP($C570,{"29 - Psychiatrie (Erwachsene)","Psychiatrie";"30 - Kinder- und Jugendpsychiatrie","KJPsychiatrie";"31 - Psychosomatik","Psychosomatik";0,"Leer"},2,0)</f>
        <v>Leer</v>
      </c>
      <c r="P570" s="445">
        <f t="shared" si="58"/>
        <v>0</v>
      </c>
      <c r="Q570" s="445">
        <f>VLOOKUP(C570,{"29 - Psychiatrie (Erwachsene)",1;"30 - Kinder- und Jugendpsychiatrie",1;"31 - Psychosomatik",1;"00 - Bitte eine Fachabteilung auswählen",0;0,0},2,0)</f>
        <v>0</v>
      </c>
      <c r="R570" s="445">
        <f t="shared" si="59"/>
        <v>0</v>
      </c>
      <c r="S570" s="424">
        <f t="shared" si="60"/>
        <v>0</v>
      </c>
      <c r="T570" s="424">
        <f t="shared" si="61"/>
        <v>0</v>
      </c>
      <c r="U570" s="424">
        <f t="shared" si="62"/>
        <v>0</v>
      </c>
    </row>
    <row r="571" spans="2:21" ht="15" customHeight="1" x14ac:dyDescent="0.3">
      <c r="B571" s="70" t="str">
        <f t="shared" si="64"/>
        <v>!!!</v>
      </c>
      <c r="C571" s="228"/>
      <c r="D571" s="221"/>
      <c r="E571" s="229"/>
      <c r="F571" s="82"/>
      <c r="G571" s="325"/>
      <c r="H571" s="38"/>
      <c r="I571" s="38"/>
      <c r="J571" s="435"/>
      <c r="L571" s="445" t="str">
        <f>VLOOKUP(C570,{"29 - Psychiatrie (Erwachsene)","Einrichtungen";"30 - Kinder- und Jugendpsychiatrie","Einrichtungen";"31 - Psychosomatik","Einrichtungen";0,"Leer"},2,0)</f>
        <v>Leer</v>
      </c>
      <c r="M571" s="445" t="str">
        <f>IF(AND('Angaben KH-Standort'!$D$12&gt;0,C571&lt;&gt;""),"JBJ","Leer")</f>
        <v>Leer</v>
      </c>
      <c r="N571" s="445" t="str">
        <f t="shared" si="63"/>
        <v>Leer</v>
      </c>
      <c r="O571" s="445" t="str">
        <f>VLOOKUP($C571,{"29 - Psychiatrie (Erwachsene)","Psychiatrie";"30 - Kinder- und Jugendpsychiatrie","KJPsychiatrie";"31 - Psychosomatik","Psychosomatik";0,"Leer"},2,0)</f>
        <v>Leer</v>
      </c>
      <c r="P571" s="445">
        <f t="shared" si="58"/>
        <v>0</v>
      </c>
      <c r="Q571" s="445">
        <f>VLOOKUP(C571,{"29 - Psychiatrie (Erwachsene)",1;"30 - Kinder- und Jugendpsychiatrie",1;"31 - Psychosomatik",1;"00 - Bitte eine Fachabteilung auswählen",0;0,0},2,0)</f>
        <v>0</v>
      </c>
      <c r="R571" s="445">
        <f t="shared" si="59"/>
        <v>0</v>
      </c>
      <c r="S571" s="424">
        <f t="shared" si="60"/>
        <v>0</v>
      </c>
      <c r="T571" s="424">
        <f t="shared" si="61"/>
        <v>0</v>
      </c>
      <c r="U571" s="424">
        <f t="shared" si="62"/>
        <v>0</v>
      </c>
    </row>
    <row r="572" spans="2:21" ht="15" customHeight="1" x14ac:dyDescent="0.3">
      <c r="B572" s="70" t="str">
        <f t="shared" si="64"/>
        <v>!!!</v>
      </c>
      <c r="C572" s="228"/>
      <c r="D572" s="221"/>
      <c r="E572" s="229"/>
      <c r="F572" s="82"/>
      <c r="G572" s="325"/>
      <c r="H572" s="38"/>
      <c r="I572" s="38"/>
      <c r="J572" s="435"/>
      <c r="L572" s="445" t="str">
        <f>VLOOKUP(C571,{"29 - Psychiatrie (Erwachsene)","Einrichtungen";"30 - Kinder- und Jugendpsychiatrie","Einrichtungen";"31 - Psychosomatik","Einrichtungen";0,"Leer"},2,0)</f>
        <v>Leer</v>
      </c>
      <c r="M572" s="445" t="str">
        <f>IF(AND('Angaben KH-Standort'!$D$12&gt;0,C572&lt;&gt;""),"JBJ","Leer")</f>
        <v>Leer</v>
      </c>
      <c r="N572" s="445" t="str">
        <f t="shared" si="63"/>
        <v>Leer</v>
      </c>
      <c r="O572" s="445" t="str">
        <f>VLOOKUP($C572,{"29 - Psychiatrie (Erwachsene)","Psychiatrie";"30 - Kinder- und Jugendpsychiatrie","KJPsychiatrie";"31 - Psychosomatik","Psychosomatik";0,"Leer"},2,0)</f>
        <v>Leer</v>
      </c>
      <c r="P572" s="445">
        <f t="shared" si="58"/>
        <v>0</v>
      </c>
      <c r="Q572" s="445">
        <f>VLOOKUP(C572,{"29 - Psychiatrie (Erwachsene)",1;"30 - Kinder- und Jugendpsychiatrie",1;"31 - Psychosomatik",1;"00 - Bitte eine Fachabteilung auswählen",0;0,0},2,0)</f>
        <v>0</v>
      </c>
      <c r="R572" s="445">
        <f t="shared" si="59"/>
        <v>0</v>
      </c>
      <c r="S572" s="424">
        <f t="shared" si="60"/>
        <v>0</v>
      </c>
      <c r="T572" s="424">
        <f t="shared" si="61"/>
        <v>0</v>
      </c>
      <c r="U572" s="424">
        <f t="shared" si="62"/>
        <v>0</v>
      </c>
    </row>
    <row r="573" spans="2:21" ht="15" customHeight="1" x14ac:dyDescent="0.3">
      <c r="B573" s="70" t="str">
        <f t="shared" si="64"/>
        <v>!!!</v>
      </c>
      <c r="C573" s="228"/>
      <c r="D573" s="221"/>
      <c r="E573" s="229"/>
      <c r="F573" s="82"/>
      <c r="G573" s="325"/>
      <c r="H573" s="38"/>
      <c r="I573" s="38"/>
      <c r="J573" s="435"/>
      <c r="L573" s="445" t="str">
        <f>VLOOKUP(C572,{"29 - Psychiatrie (Erwachsene)","Einrichtungen";"30 - Kinder- und Jugendpsychiatrie","Einrichtungen";"31 - Psychosomatik","Einrichtungen";0,"Leer"},2,0)</f>
        <v>Leer</v>
      </c>
      <c r="M573" s="445" t="str">
        <f>IF(AND('Angaben KH-Standort'!$D$12&gt;0,C573&lt;&gt;""),"JBJ","Leer")</f>
        <v>Leer</v>
      </c>
      <c r="N573" s="445" t="str">
        <f t="shared" si="63"/>
        <v>Leer</v>
      </c>
      <c r="O573" s="445" t="str">
        <f>VLOOKUP($C573,{"29 - Psychiatrie (Erwachsene)","Psychiatrie";"30 - Kinder- und Jugendpsychiatrie","KJPsychiatrie";"31 - Psychosomatik","Psychosomatik";0,"Leer"},2,0)</f>
        <v>Leer</v>
      </c>
      <c r="P573" s="445">
        <f t="shared" si="58"/>
        <v>0</v>
      </c>
      <c r="Q573" s="445">
        <f>VLOOKUP(C573,{"29 - Psychiatrie (Erwachsene)",1;"30 - Kinder- und Jugendpsychiatrie",1;"31 - Psychosomatik",1;"00 - Bitte eine Fachabteilung auswählen",0;0,0},2,0)</f>
        <v>0</v>
      </c>
      <c r="R573" s="445">
        <f t="shared" si="59"/>
        <v>0</v>
      </c>
      <c r="S573" s="424">
        <f t="shared" si="60"/>
        <v>0</v>
      </c>
      <c r="T573" s="424">
        <f t="shared" si="61"/>
        <v>0</v>
      </c>
      <c r="U573" s="424">
        <f t="shared" si="62"/>
        <v>0</v>
      </c>
    </row>
    <row r="574" spans="2:21" ht="15" customHeight="1" x14ac:dyDescent="0.3">
      <c r="B574" s="70" t="str">
        <f t="shared" si="64"/>
        <v>!!!</v>
      </c>
      <c r="C574" s="228"/>
      <c r="D574" s="221"/>
      <c r="E574" s="229"/>
      <c r="F574" s="82"/>
      <c r="G574" s="325"/>
      <c r="H574" s="38"/>
      <c r="I574" s="38"/>
      <c r="J574" s="435"/>
      <c r="L574" s="445" t="str">
        <f>VLOOKUP(C573,{"29 - Psychiatrie (Erwachsene)","Einrichtungen";"30 - Kinder- und Jugendpsychiatrie","Einrichtungen";"31 - Psychosomatik","Einrichtungen";0,"Leer"},2,0)</f>
        <v>Leer</v>
      </c>
      <c r="M574" s="445" t="str">
        <f>IF(AND('Angaben KH-Standort'!$D$12&gt;0,C574&lt;&gt;""),"JBJ","Leer")</f>
        <v>Leer</v>
      </c>
      <c r="N574" s="445" t="str">
        <f t="shared" si="63"/>
        <v>Leer</v>
      </c>
      <c r="O574" s="445" t="str">
        <f>VLOOKUP($C574,{"29 - Psychiatrie (Erwachsene)","Psychiatrie";"30 - Kinder- und Jugendpsychiatrie","KJPsychiatrie";"31 - Psychosomatik","Psychosomatik";0,"Leer"},2,0)</f>
        <v>Leer</v>
      </c>
      <c r="P574" s="445">
        <f t="shared" si="58"/>
        <v>0</v>
      </c>
      <c r="Q574" s="445">
        <f>VLOOKUP(C574,{"29 - Psychiatrie (Erwachsene)",1;"30 - Kinder- und Jugendpsychiatrie",1;"31 - Psychosomatik",1;"00 - Bitte eine Fachabteilung auswählen",0;0,0},2,0)</f>
        <v>0</v>
      </c>
      <c r="R574" s="445">
        <f t="shared" si="59"/>
        <v>0</v>
      </c>
      <c r="S574" s="424">
        <f t="shared" si="60"/>
        <v>0</v>
      </c>
      <c r="T574" s="424">
        <f t="shared" si="61"/>
        <v>0</v>
      </c>
      <c r="U574" s="424">
        <f t="shared" si="62"/>
        <v>0</v>
      </c>
    </row>
    <row r="575" spans="2:21" ht="15" customHeight="1" x14ac:dyDescent="0.3">
      <c r="B575" s="70" t="str">
        <f t="shared" si="64"/>
        <v>!!!</v>
      </c>
      <c r="C575" s="228"/>
      <c r="D575" s="221"/>
      <c r="E575" s="229"/>
      <c r="F575" s="82"/>
      <c r="G575" s="325"/>
      <c r="H575" s="38"/>
      <c r="I575" s="38"/>
      <c r="J575" s="435"/>
      <c r="L575" s="445" t="str">
        <f>VLOOKUP(C574,{"29 - Psychiatrie (Erwachsene)","Einrichtungen";"30 - Kinder- und Jugendpsychiatrie","Einrichtungen";"31 - Psychosomatik","Einrichtungen";0,"Leer"},2,0)</f>
        <v>Leer</v>
      </c>
      <c r="M575" s="445" t="str">
        <f>IF(AND('Angaben KH-Standort'!$D$12&gt;0,C575&lt;&gt;""),"JBJ","Leer")</f>
        <v>Leer</v>
      </c>
      <c r="N575" s="445" t="str">
        <f t="shared" si="63"/>
        <v>Leer</v>
      </c>
      <c r="O575" s="445" t="str">
        <f>VLOOKUP($C575,{"29 - Psychiatrie (Erwachsene)","Psychiatrie";"30 - Kinder- und Jugendpsychiatrie","KJPsychiatrie";"31 - Psychosomatik","Psychosomatik";0,"Leer"},2,0)</f>
        <v>Leer</v>
      </c>
      <c r="P575" s="445">
        <f t="shared" si="58"/>
        <v>0</v>
      </c>
      <c r="Q575" s="445">
        <f>VLOOKUP(C575,{"29 - Psychiatrie (Erwachsene)",1;"30 - Kinder- und Jugendpsychiatrie",1;"31 - Psychosomatik",1;"00 - Bitte eine Fachabteilung auswählen",0;0,0},2,0)</f>
        <v>0</v>
      </c>
      <c r="R575" s="445">
        <f t="shared" si="59"/>
        <v>0</v>
      </c>
      <c r="S575" s="424">
        <f t="shared" si="60"/>
        <v>0</v>
      </c>
      <c r="T575" s="424">
        <f t="shared" si="61"/>
        <v>0</v>
      </c>
      <c r="U575" s="424">
        <f t="shared" si="62"/>
        <v>0</v>
      </c>
    </row>
    <row r="576" spans="2:21" ht="15" customHeight="1" x14ac:dyDescent="0.3">
      <c r="B576" s="70" t="str">
        <f t="shared" si="64"/>
        <v>!!!</v>
      </c>
      <c r="C576" s="228"/>
      <c r="D576" s="221"/>
      <c r="E576" s="229"/>
      <c r="F576" s="82"/>
      <c r="G576" s="325"/>
      <c r="H576" s="38"/>
      <c r="I576" s="38"/>
      <c r="J576" s="435"/>
      <c r="L576" s="445" t="str">
        <f>VLOOKUP(C575,{"29 - Psychiatrie (Erwachsene)","Einrichtungen";"30 - Kinder- und Jugendpsychiatrie","Einrichtungen";"31 - Psychosomatik","Einrichtungen";0,"Leer"},2,0)</f>
        <v>Leer</v>
      </c>
      <c r="M576" s="445" t="str">
        <f>IF(AND('Angaben KH-Standort'!$D$12&gt;0,C576&lt;&gt;""),"JBJ","Leer")</f>
        <v>Leer</v>
      </c>
      <c r="N576" s="445" t="str">
        <f t="shared" si="63"/>
        <v>Leer</v>
      </c>
      <c r="O576" s="445" t="str">
        <f>VLOOKUP($C576,{"29 - Psychiatrie (Erwachsene)","Psychiatrie";"30 - Kinder- und Jugendpsychiatrie","KJPsychiatrie";"31 - Psychosomatik","Psychosomatik";0,"Leer"},2,0)</f>
        <v>Leer</v>
      </c>
      <c r="P576" s="445">
        <f t="shared" si="58"/>
        <v>0</v>
      </c>
      <c r="Q576" s="445">
        <f>VLOOKUP(C576,{"29 - Psychiatrie (Erwachsene)",1;"30 - Kinder- und Jugendpsychiatrie",1;"31 - Psychosomatik",1;"00 - Bitte eine Fachabteilung auswählen",0;0,0},2,0)</f>
        <v>0</v>
      </c>
      <c r="R576" s="445">
        <f t="shared" si="59"/>
        <v>0</v>
      </c>
      <c r="S576" s="424">
        <f t="shared" si="60"/>
        <v>0</v>
      </c>
      <c r="T576" s="424">
        <f t="shared" si="61"/>
        <v>0</v>
      </c>
      <c r="U576" s="424">
        <f t="shared" si="62"/>
        <v>0</v>
      </c>
    </row>
    <row r="577" spans="2:21" ht="15" customHeight="1" x14ac:dyDescent="0.3">
      <c r="B577" s="70" t="str">
        <f t="shared" si="64"/>
        <v>!!!</v>
      </c>
      <c r="C577" s="228"/>
      <c r="D577" s="221"/>
      <c r="E577" s="229"/>
      <c r="F577" s="82"/>
      <c r="G577" s="325"/>
      <c r="H577" s="38"/>
      <c r="I577" s="38"/>
      <c r="J577" s="435"/>
      <c r="L577" s="445" t="str">
        <f>VLOOKUP(C576,{"29 - Psychiatrie (Erwachsene)","Einrichtungen";"30 - Kinder- und Jugendpsychiatrie","Einrichtungen";"31 - Psychosomatik","Einrichtungen";0,"Leer"},2,0)</f>
        <v>Leer</v>
      </c>
      <c r="M577" s="445" t="str">
        <f>IF(AND('Angaben KH-Standort'!$D$12&gt;0,C577&lt;&gt;""),"JBJ","Leer")</f>
        <v>Leer</v>
      </c>
      <c r="N577" s="445" t="str">
        <f t="shared" si="63"/>
        <v>Leer</v>
      </c>
      <c r="O577" s="445" t="str">
        <f>VLOOKUP($C577,{"29 - Psychiatrie (Erwachsene)","Psychiatrie";"30 - Kinder- und Jugendpsychiatrie","KJPsychiatrie";"31 - Psychosomatik","Psychosomatik";0,"Leer"},2,0)</f>
        <v>Leer</v>
      </c>
      <c r="P577" s="445">
        <f t="shared" si="58"/>
        <v>0</v>
      </c>
      <c r="Q577" s="445">
        <f>VLOOKUP(C577,{"29 - Psychiatrie (Erwachsene)",1;"30 - Kinder- und Jugendpsychiatrie",1;"31 - Psychosomatik",1;"00 - Bitte eine Fachabteilung auswählen",0;0,0},2,0)</f>
        <v>0</v>
      </c>
      <c r="R577" s="445">
        <f t="shared" si="59"/>
        <v>0</v>
      </c>
      <c r="S577" s="424">
        <f t="shared" si="60"/>
        <v>0</v>
      </c>
      <c r="T577" s="424">
        <f t="shared" si="61"/>
        <v>0</v>
      </c>
      <c r="U577" s="424">
        <f t="shared" si="62"/>
        <v>0</v>
      </c>
    </row>
    <row r="578" spans="2:21" ht="15" customHeight="1" x14ac:dyDescent="0.3">
      <c r="B578" s="70" t="str">
        <f t="shared" si="64"/>
        <v>!!!</v>
      </c>
      <c r="C578" s="228"/>
      <c r="D578" s="221"/>
      <c r="E578" s="229"/>
      <c r="F578" s="82"/>
      <c r="G578" s="325"/>
      <c r="H578" s="38"/>
      <c r="I578" s="38"/>
      <c r="J578" s="435"/>
      <c r="L578" s="445" t="str">
        <f>VLOOKUP(C577,{"29 - Psychiatrie (Erwachsene)","Einrichtungen";"30 - Kinder- und Jugendpsychiatrie","Einrichtungen";"31 - Psychosomatik","Einrichtungen";0,"Leer"},2,0)</f>
        <v>Leer</v>
      </c>
      <c r="M578" s="445" t="str">
        <f>IF(AND('Angaben KH-Standort'!$D$12&gt;0,C578&lt;&gt;""),"JBJ","Leer")</f>
        <v>Leer</v>
      </c>
      <c r="N578" s="445" t="str">
        <f t="shared" si="63"/>
        <v>Leer</v>
      </c>
      <c r="O578" s="445" t="str">
        <f>VLOOKUP($C578,{"29 - Psychiatrie (Erwachsene)","Psychiatrie";"30 - Kinder- und Jugendpsychiatrie","KJPsychiatrie";"31 - Psychosomatik","Psychosomatik";0,"Leer"},2,0)</f>
        <v>Leer</v>
      </c>
      <c r="P578" s="445">
        <f t="shared" si="58"/>
        <v>0</v>
      </c>
      <c r="Q578" s="445">
        <f>VLOOKUP(C578,{"29 - Psychiatrie (Erwachsene)",1;"30 - Kinder- und Jugendpsychiatrie",1;"31 - Psychosomatik",1;"00 - Bitte eine Fachabteilung auswählen",0;0,0},2,0)</f>
        <v>0</v>
      </c>
      <c r="R578" s="445">
        <f t="shared" si="59"/>
        <v>0</v>
      </c>
      <c r="S578" s="424">
        <f t="shared" si="60"/>
        <v>0</v>
      </c>
      <c r="T578" s="424">
        <f t="shared" si="61"/>
        <v>0</v>
      </c>
      <c r="U578" s="424">
        <f t="shared" si="62"/>
        <v>0</v>
      </c>
    </row>
    <row r="579" spans="2:21" ht="15" customHeight="1" x14ac:dyDescent="0.3">
      <c r="B579" s="70" t="str">
        <f t="shared" si="64"/>
        <v>!!!</v>
      </c>
      <c r="C579" s="228"/>
      <c r="D579" s="221"/>
      <c r="E579" s="229"/>
      <c r="F579" s="82"/>
      <c r="G579" s="325"/>
      <c r="H579" s="38"/>
      <c r="I579" s="38"/>
      <c r="J579" s="435"/>
      <c r="L579" s="445" t="str">
        <f>VLOOKUP(C578,{"29 - Psychiatrie (Erwachsene)","Einrichtungen";"30 - Kinder- und Jugendpsychiatrie","Einrichtungen";"31 - Psychosomatik","Einrichtungen";0,"Leer"},2,0)</f>
        <v>Leer</v>
      </c>
      <c r="M579" s="445" t="str">
        <f>IF(AND('Angaben KH-Standort'!$D$12&gt;0,C579&lt;&gt;""),"JBJ","Leer")</f>
        <v>Leer</v>
      </c>
      <c r="N579" s="445" t="str">
        <f t="shared" si="63"/>
        <v>Leer</v>
      </c>
      <c r="O579" s="445" t="str">
        <f>VLOOKUP($C579,{"29 - Psychiatrie (Erwachsene)","Psychiatrie";"30 - Kinder- und Jugendpsychiatrie","KJPsychiatrie";"31 - Psychosomatik","Psychosomatik";0,"Leer"},2,0)</f>
        <v>Leer</v>
      </c>
      <c r="P579" s="445">
        <f t="shared" si="58"/>
        <v>0</v>
      </c>
      <c r="Q579" s="445">
        <f>VLOOKUP(C579,{"29 - Psychiatrie (Erwachsene)",1;"30 - Kinder- und Jugendpsychiatrie",1;"31 - Psychosomatik",1;"00 - Bitte eine Fachabteilung auswählen",0;0,0},2,0)</f>
        <v>0</v>
      </c>
      <c r="R579" s="445">
        <f t="shared" si="59"/>
        <v>0</v>
      </c>
      <c r="S579" s="424">
        <f t="shared" si="60"/>
        <v>0</v>
      </c>
      <c r="T579" s="424">
        <f t="shared" si="61"/>
        <v>0</v>
      </c>
      <c r="U579" s="424">
        <f t="shared" si="62"/>
        <v>0</v>
      </c>
    </row>
    <row r="580" spans="2:21" ht="15" customHeight="1" x14ac:dyDescent="0.3">
      <c r="B580" s="70" t="str">
        <f t="shared" si="64"/>
        <v>!!!</v>
      </c>
      <c r="C580" s="228"/>
      <c r="D580" s="221"/>
      <c r="E580" s="229"/>
      <c r="F580" s="82"/>
      <c r="G580" s="325"/>
      <c r="H580" s="38"/>
      <c r="I580" s="38"/>
      <c r="J580" s="435"/>
      <c r="L580" s="445" t="str">
        <f>VLOOKUP(C579,{"29 - Psychiatrie (Erwachsene)","Einrichtungen";"30 - Kinder- und Jugendpsychiatrie","Einrichtungen";"31 - Psychosomatik","Einrichtungen";0,"Leer"},2,0)</f>
        <v>Leer</v>
      </c>
      <c r="M580" s="445" t="str">
        <f>IF(AND('Angaben KH-Standort'!$D$12&gt;0,C580&lt;&gt;""),"JBJ","Leer")</f>
        <v>Leer</v>
      </c>
      <c r="N580" s="445" t="str">
        <f t="shared" si="63"/>
        <v>Leer</v>
      </c>
      <c r="O580" s="445" t="str">
        <f>VLOOKUP($C580,{"29 - Psychiatrie (Erwachsene)","Psychiatrie";"30 - Kinder- und Jugendpsychiatrie","KJPsychiatrie";"31 - Psychosomatik","Psychosomatik";0,"Leer"},2,0)</f>
        <v>Leer</v>
      </c>
      <c r="P580" s="445">
        <f t="shared" si="58"/>
        <v>0</v>
      </c>
      <c r="Q580" s="445">
        <f>VLOOKUP(C580,{"29 - Psychiatrie (Erwachsene)",1;"30 - Kinder- und Jugendpsychiatrie",1;"31 - Psychosomatik",1;"00 - Bitte eine Fachabteilung auswählen",0;0,0},2,0)</f>
        <v>0</v>
      </c>
      <c r="R580" s="445">
        <f t="shared" si="59"/>
        <v>0</v>
      </c>
      <c r="S580" s="424">
        <f t="shared" si="60"/>
        <v>0</v>
      </c>
      <c r="T580" s="424">
        <f t="shared" si="61"/>
        <v>0</v>
      </c>
      <c r="U580" s="424">
        <f t="shared" si="62"/>
        <v>0</v>
      </c>
    </row>
    <row r="581" spans="2:21" ht="15" customHeight="1" x14ac:dyDescent="0.3">
      <c r="B581" s="70" t="str">
        <f t="shared" si="64"/>
        <v>!!!</v>
      </c>
      <c r="C581" s="228"/>
      <c r="D581" s="221"/>
      <c r="E581" s="229"/>
      <c r="F581" s="82"/>
      <c r="G581" s="325"/>
      <c r="H581" s="38"/>
      <c r="I581" s="38"/>
      <c r="J581" s="435"/>
      <c r="L581" s="445" t="str">
        <f>VLOOKUP(C580,{"29 - Psychiatrie (Erwachsene)","Einrichtungen";"30 - Kinder- und Jugendpsychiatrie","Einrichtungen";"31 - Psychosomatik","Einrichtungen";0,"Leer"},2,0)</f>
        <v>Leer</v>
      </c>
      <c r="M581" s="445" t="str">
        <f>IF(AND('Angaben KH-Standort'!$D$12&gt;0,C581&lt;&gt;""),"JBJ","Leer")</f>
        <v>Leer</v>
      </c>
      <c r="N581" s="445" t="str">
        <f t="shared" si="63"/>
        <v>Leer</v>
      </c>
      <c r="O581" s="445" t="str">
        <f>VLOOKUP($C581,{"29 - Psychiatrie (Erwachsene)","Psychiatrie";"30 - Kinder- und Jugendpsychiatrie","KJPsychiatrie";"31 - Psychosomatik","Psychosomatik";0,"Leer"},2,0)</f>
        <v>Leer</v>
      </c>
      <c r="P581" s="445">
        <f t="shared" si="58"/>
        <v>0</v>
      </c>
      <c r="Q581" s="445">
        <f>VLOOKUP(C581,{"29 - Psychiatrie (Erwachsene)",1;"30 - Kinder- und Jugendpsychiatrie",1;"31 - Psychosomatik",1;"00 - Bitte eine Fachabteilung auswählen",0;0,0},2,0)</f>
        <v>0</v>
      </c>
      <c r="R581" s="445">
        <f t="shared" si="59"/>
        <v>0</v>
      </c>
      <c r="S581" s="424">
        <f t="shared" si="60"/>
        <v>0</v>
      </c>
      <c r="T581" s="424">
        <f t="shared" si="61"/>
        <v>0</v>
      </c>
      <c r="U581" s="424">
        <f t="shared" si="62"/>
        <v>0</v>
      </c>
    </row>
    <row r="582" spans="2:21" ht="15" customHeight="1" x14ac:dyDescent="0.3">
      <c r="B582" s="70" t="str">
        <f t="shared" si="64"/>
        <v>!!!</v>
      </c>
      <c r="C582" s="228"/>
      <c r="D582" s="221"/>
      <c r="E582" s="229"/>
      <c r="F582" s="82"/>
      <c r="G582" s="325"/>
      <c r="H582" s="38"/>
      <c r="I582" s="38"/>
      <c r="J582" s="435"/>
      <c r="L582" s="445" t="str">
        <f>VLOOKUP(C581,{"29 - Psychiatrie (Erwachsene)","Einrichtungen";"30 - Kinder- und Jugendpsychiatrie","Einrichtungen";"31 - Psychosomatik","Einrichtungen";0,"Leer"},2,0)</f>
        <v>Leer</v>
      </c>
      <c r="M582" s="445" t="str">
        <f>IF(AND('Angaben KH-Standort'!$D$12&gt;0,C582&lt;&gt;""),"JBJ","Leer")</f>
        <v>Leer</v>
      </c>
      <c r="N582" s="445" t="str">
        <f t="shared" si="63"/>
        <v>Leer</v>
      </c>
      <c r="O582" s="445" t="str">
        <f>VLOOKUP($C582,{"29 - Psychiatrie (Erwachsene)","Psychiatrie";"30 - Kinder- und Jugendpsychiatrie","KJPsychiatrie";"31 - Psychosomatik","Psychosomatik";0,"Leer"},2,0)</f>
        <v>Leer</v>
      </c>
      <c r="P582" s="445">
        <f t="shared" si="58"/>
        <v>0</v>
      </c>
      <c r="Q582" s="445">
        <f>VLOOKUP(C582,{"29 - Psychiatrie (Erwachsene)",1;"30 - Kinder- und Jugendpsychiatrie",1;"31 - Psychosomatik",1;"00 - Bitte eine Fachabteilung auswählen",0;0,0},2,0)</f>
        <v>0</v>
      </c>
      <c r="R582" s="445">
        <f t="shared" si="59"/>
        <v>0</v>
      </c>
      <c r="S582" s="424">
        <f t="shared" si="60"/>
        <v>0</v>
      </c>
      <c r="T582" s="424">
        <f t="shared" si="61"/>
        <v>0</v>
      </c>
      <c r="U582" s="424">
        <f t="shared" si="62"/>
        <v>0</v>
      </c>
    </row>
    <row r="583" spans="2:21" ht="15" customHeight="1" x14ac:dyDescent="0.3">
      <c r="B583" s="70" t="str">
        <f t="shared" si="64"/>
        <v>!!!</v>
      </c>
      <c r="C583" s="228"/>
      <c r="D583" s="221"/>
      <c r="E583" s="229"/>
      <c r="F583" s="82"/>
      <c r="G583" s="325"/>
      <c r="H583" s="38"/>
      <c r="I583" s="38"/>
      <c r="J583" s="435"/>
      <c r="L583" s="445" t="str">
        <f>VLOOKUP(C582,{"29 - Psychiatrie (Erwachsene)","Einrichtungen";"30 - Kinder- und Jugendpsychiatrie","Einrichtungen";"31 - Psychosomatik","Einrichtungen";0,"Leer"},2,0)</f>
        <v>Leer</v>
      </c>
      <c r="M583" s="445" t="str">
        <f>IF(AND('Angaben KH-Standort'!$D$12&gt;0,C583&lt;&gt;""),"JBJ","Leer")</f>
        <v>Leer</v>
      </c>
      <c r="N583" s="445" t="str">
        <f t="shared" si="63"/>
        <v>Leer</v>
      </c>
      <c r="O583" s="445" t="str">
        <f>VLOOKUP($C583,{"29 - Psychiatrie (Erwachsene)","Psychiatrie";"30 - Kinder- und Jugendpsychiatrie","KJPsychiatrie";"31 - Psychosomatik","Psychosomatik";0,"Leer"},2,0)</f>
        <v>Leer</v>
      </c>
      <c r="P583" s="445">
        <f t="shared" si="58"/>
        <v>0</v>
      </c>
      <c r="Q583" s="445">
        <f>VLOOKUP(C583,{"29 - Psychiatrie (Erwachsene)",1;"30 - Kinder- und Jugendpsychiatrie",1;"31 - Psychosomatik",1;"00 - Bitte eine Fachabteilung auswählen",0;0,0},2,0)</f>
        <v>0</v>
      </c>
      <c r="R583" s="445">
        <f t="shared" si="59"/>
        <v>0</v>
      </c>
      <c r="S583" s="424">
        <f t="shared" si="60"/>
        <v>0</v>
      </c>
      <c r="T583" s="424">
        <f t="shared" si="61"/>
        <v>0</v>
      </c>
      <c r="U583" s="424">
        <f t="shared" si="62"/>
        <v>0</v>
      </c>
    </row>
    <row r="584" spans="2:21" ht="15" customHeight="1" x14ac:dyDescent="0.3">
      <c r="B584" s="70" t="str">
        <f t="shared" si="64"/>
        <v>!!!</v>
      </c>
      <c r="C584" s="228"/>
      <c r="D584" s="221"/>
      <c r="E584" s="229"/>
      <c r="F584" s="82"/>
      <c r="G584" s="325"/>
      <c r="H584" s="38"/>
      <c r="I584" s="38"/>
      <c r="J584" s="435"/>
      <c r="L584" s="445" t="str">
        <f>VLOOKUP(C583,{"29 - Psychiatrie (Erwachsene)","Einrichtungen";"30 - Kinder- und Jugendpsychiatrie","Einrichtungen";"31 - Psychosomatik","Einrichtungen";0,"Leer"},2,0)</f>
        <v>Leer</v>
      </c>
      <c r="M584" s="445" t="str">
        <f>IF(AND('Angaben KH-Standort'!$D$12&gt;0,C584&lt;&gt;""),"JBJ","Leer")</f>
        <v>Leer</v>
      </c>
      <c r="N584" s="445" t="str">
        <f t="shared" si="63"/>
        <v>Leer</v>
      </c>
      <c r="O584" s="445" t="str">
        <f>VLOOKUP($C584,{"29 - Psychiatrie (Erwachsene)","Psychiatrie";"30 - Kinder- und Jugendpsychiatrie","KJPsychiatrie";"31 - Psychosomatik","Psychosomatik";0,"Leer"},2,0)</f>
        <v>Leer</v>
      </c>
      <c r="P584" s="445">
        <f t="shared" si="58"/>
        <v>0</v>
      </c>
      <c r="Q584" s="445">
        <f>VLOOKUP(C584,{"29 - Psychiatrie (Erwachsene)",1;"30 - Kinder- und Jugendpsychiatrie",1;"31 - Psychosomatik",1;"00 - Bitte eine Fachabteilung auswählen",0;0,0},2,0)</f>
        <v>0</v>
      </c>
      <c r="R584" s="445">
        <f t="shared" si="59"/>
        <v>0</v>
      </c>
      <c r="S584" s="424">
        <f t="shared" si="60"/>
        <v>0</v>
      </c>
      <c r="T584" s="424">
        <f t="shared" si="61"/>
        <v>0</v>
      </c>
      <c r="U584" s="424">
        <f t="shared" si="62"/>
        <v>0</v>
      </c>
    </row>
    <row r="585" spans="2:21" ht="15" customHeight="1" x14ac:dyDescent="0.3">
      <c r="B585" s="70" t="str">
        <f t="shared" si="64"/>
        <v>!!!</v>
      </c>
      <c r="C585" s="228"/>
      <c r="D585" s="221"/>
      <c r="E585" s="229"/>
      <c r="F585" s="82"/>
      <c r="G585" s="325"/>
      <c r="H585" s="38"/>
      <c r="I585" s="38"/>
      <c r="J585" s="435"/>
      <c r="L585" s="445" t="str">
        <f>VLOOKUP(C584,{"29 - Psychiatrie (Erwachsene)","Einrichtungen";"30 - Kinder- und Jugendpsychiatrie","Einrichtungen";"31 - Psychosomatik","Einrichtungen";0,"Leer"},2,0)</f>
        <v>Leer</v>
      </c>
      <c r="M585" s="445" t="str">
        <f>IF(AND('Angaben KH-Standort'!$D$12&gt;0,C585&lt;&gt;""),"JBJ","Leer")</f>
        <v>Leer</v>
      </c>
      <c r="N585" s="445" t="str">
        <f t="shared" si="63"/>
        <v>Leer</v>
      </c>
      <c r="O585" s="445" t="str">
        <f>VLOOKUP($C585,{"29 - Psychiatrie (Erwachsene)","Psychiatrie";"30 - Kinder- und Jugendpsychiatrie","KJPsychiatrie";"31 - Psychosomatik","Psychosomatik";0,"Leer"},2,0)</f>
        <v>Leer</v>
      </c>
      <c r="P585" s="445">
        <f t="shared" si="58"/>
        <v>0</v>
      </c>
      <c r="Q585" s="445">
        <f>VLOOKUP(C585,{"29 - Psychiatrie (Erwachsene)",1;"30 - Kinder- und Jugendpsychiatrie",1;"31 - Psychosomatik",1;"00 - Bitte eine Fachabteilung auswählen",0;0,0},2,0)</f>
        <v>0</v>
      </c>
      <c r="R585" s="445">
        <f t="shared" si="59"/>
        <v>0</v>
      </c>
      <c r="S585" s="424">
        <f t="shared" si="60"/>
        <v>0</v>
      </c>
      <c r="T585" s="424">
        <f t="shared" si="61"/>
        <v>0</v>
      </c>
      <c r="U585" s="424">
        <f t="shared" si="62"/>
        <v>0</v>
      </c>
    </row>
    <row r="586" spans="2:21" ht="15" customHeight="1" x14ac:dyDescent="0.3">
      <c r="B586" s="70" t="str">
        <f t="shared" si="64"/>
        <v>!!!</v>
      </c>
      <c r="C586" s="228"/>
      <c r="D586" s="221"/>
      <c r="E586" s="229"/>
      <c r="F586" s="82"/>
      <c r="G586" s="325"/>
      <c r="H586" s="38"/>
      <c r="I586" s="38"/>
      <c r="J586" s="435"/>
      <c r="L586" s="445" t="str">
        <f>VLOOKUP(C585,{"29 - Psychiatrie (Erwachsene)","Einrichtungen";"30 - Kinder- und Jugendpsychiatrie","Einrichtungen";"31 - Psychosomatik","Einrichtungen";0,"Leer"},2,0)</f>
        <v>Leer</v>
      </c>
      <c r="M586" s="445" t="str">
        <f>IF(AND('Angaben KH-Standort'!$D$12&gt;0,C586&lt;&gt;""),"JBJ","Leer")</f>
        <v>Leer</v>
      </c>
      <c r="N586" s="445" t="str">
        <f t="shared" si="63"/>
        <v>Leer</v>
      </c>
      <c r="O586" s="445" t="str">
        <f>VLOOKUP($C586,{"29 - Psychiatrie (Erwachsene)","Psychiatrie";"30 - Kinder- und Jugendpsychiatrie","KJPsychiatrie";"31 - Psychosomatik","Psychosomatik";0,"Leer"},2,0)</f>
        <v>Leer</v>
      </c>
      <c r="P586" s="445">
        <f t="shared" si="58"/>
        <v>0</v>
      </c>
      <c r="Q586" s="445">
        <f>VLOOKUP(C586,{"29 - Psychiatrie (Erwachsene)",1;"30 - Kinder- und Jugendpsychiatrie",1;"31 - Psychosomatik",1;"00 - Bitte eine Fachabteilung auswählen",0;0,0},2,0)</f>
        <v>0</v>
      </c>
      <c r="R586" s="445">
        <f t="shared" si="59"/>
        <v>0</v>
      </c>
      <c r="S586" s="424">
        <f t="shared" si="60"/>
        <v>0</v>
      </c>
      <c r="T586" s="424">
        <f t="shared" si="61"/>
        <v>0</v>
      </c>
      <c r="U586" s="424">
        <f t="shared" si="62"/>
        <v>0</v>
      </c>
    </row>
    <row r="587" spans="2:21" ht="15" customHeight="1" x14ac:dyDescent="0.3">
      <c r="B587" s="70" t="str">
        <f t="shared" si="64"/>
        <v>!!!</v>
      </c>
      <c r="C587" s="228"/>
      <c r="D587" s="221"/>
      <c r="E587" s="229"/>
      <c r="F587" s="82"/>
      <c r="G587" s="325"/>
      <c r="H587" s="38"/>
      <c r="I587" s="38"/>
      <c r="J587" s="435"/>
      <c r="L587" s="445" t="str">
        <f>VLOOKUP(C586,{"29 - Psychiatrie (Erwachsene)","Einrichtungen";"30 - Kinder- und Jugendpsychiatrie","Einrichtungen";"31 - Psychosomatik","Einrichtungen";0,"Leer"},2,0)</f>
        <v>Leer</v>
      </c>
      <c r="M587" s="445" t="str">
        <f>IF(AND('Angaben KH-Standort'!$D$12&gt;0,C587&lt;&gt;""),"JBJ","Leer")</f>
        <v>Leer</v>
      </c>
      <c r="N587" s="445" t="str">
        <f t="shared" si="63"/>
        <v>Leer</v>
      </c>
      <c r="O587" s="445" t="str">
        <f>VLOOKUP($C587,{"29 - Psychiatrie (Erwachsene)","Psychiatrie";"30 - Kinder- und Jugendpsychiatrie","KJPsychiatrie";"31 - Psychosomatik","Psychosomatik";0,"Leer"},2,0)</f>
        <v>Leer</v>
      </c>
      <c r="P587" s="445">
        <f t="shared" si="58"/>
        <v>0</v>
      </c>
      <c r="Q587" s="445">
        <f>VLOOKUP(C587,{"29 - Psychiatrie (Erwachsene)",1;"30 - Kinder- und Jugendpsychiatrie",1;"31 - Psychosomatik",1;"00 - Bitte eine Fachabteilung auswählen",0;0,0},2,0)</f>
        <v>0</v>
      </c>
      <c r="R587" s="445">
        <f t="shared" si="59"/>
        <v>0</v>
      </c>
      <c r="S587" s="424">
        <f t="shared" si="60"/>
        <v>0</v>
      </c>
      <c r="T587" s="424">
        <f t="shared" si="61"/>
        <v>0</v>
      </c>
      <c r="U587" s="424">
        <f t="shared" si="62"/>
        <v>0</v>
      </c>
    </row>
    <row r="588" spans="2:21" ht="15" customHeight="1" x14ac:dyDescent="0.3">
      <c r="B588" s="70" t="str">
        <f t="shared" si="64"/>
        <v>!!!</v>
      </c>
      <c r="C588" s="228"/>
      <c r="D588" s="221"/>
      <c r="E588" s="229"/>
      <c r="F588" s="82"/>
      <c r="G588" s="325"/>
      <c r="H588" s="38"/>
      <c r="I588" s="38"/>
      <c r="J588" s="435"/>
      <c r="L588" s="445" t="str">
        <f>VLOOKUP(C587,{"29 - Psychiatrie (Erwachsene)","Einrichtungen";"30 - Kinder- und Jugendpsychiatrie","Einrichtungen";"31 - Psychosomatik","Einrichtungen";0,"Leer"},2,0)</f>
        <v>Leer</v>
      </c>
      <c r="M588" s="445" t="str">
        <f>IF(AND('Angaben KH-Standort'!$D$12&gt;0,C588&lt;&gt;""),"JBJ","Leer")</f>
        <v>Leer</v>
      </c>
      <c r="N588" s="445" t="str">
        <f t="shared" si="63"/>
        <v>Leer</v>
      </c>
      <c r="O588" s="445" t="str">
        <f>VLOOKUP($C588,{"29 - Psychiatrie (Erwachsene)","Psychiatrie";"30 - Kinder- und Jugendpsychiatrie","KJPsychiatrie";"31 - Psychosomatik","Psychosomatik";0,"Leer"},2,0)</f>
        <v>Leer</v>
      </c>
      <c r="P588" s="445">
        <f t="shared" si="58"/>
        <v>0</v>
      </c>
      <c r="Q588" s="445">
        <f>VLOOKUP(C588,{"29 - Psychiatrie (Erwachsene)",1;"30 - Kinder- und Jugendpsychiatrie",1;"31 - Psychosomatik",1;"00 - Bitte eine Fachabteilung auswählen",0;0,0},2,0)</f>
        <v>0</v>
      </c>
      <c r="R588" s="445">
        <f t="shared" si="59"/>
        <v>0</v>
      </c>
      <c r="S588" s="424">
        <f t="shared" si="60"/>
        <v>0</v>
      </c>
      <c r="T588" s="424">
        <f t="shared" si="61"/>
        <v>0</v>
      </c>
      <c r="U588" s="424">
        <f t="shared" si="62"/>
        <v>0</v>
      </c>
    </row>
    <row r="589" spans="2:21" ht="15" customHeight="1" x14ac:dyDescent="0.3">
      <c r="B589" s="70" t="str">
        <f t="shared" si="64"/>
        <v>!!!</v>
      </c>
      <c r="C589" s="228"/>
      <c r="D589" s="221"/>
      <c r="E589" s="229"/>
      <c r="F589" s="82"/>
      <c r="G589" s="325"/>
      <c r="H589" s="38"/>
      <c r="I589" s="38"/>
      <c r="J589" s="435"/>
      <c r="L589" s="445" t="str">
        <f>VLOOKUP(C588,{"29 - Psychiatrie (Erwachsene)","Einrichtungen";"30 - Kinder- und Jugendpsychiatrie","Einrichtungen";"31 - Psychosomatik","Einrichtungen";0,"Leer"},2,0)</f>
        <v>Leer</v>
      </c>
      <c r="M589" s="445" t="str">
        <f>IF(AND('Angaben KH-Standort'!$D$12&gt;0,C589&lt;&gt;""),"JBJ","Leer")</f>
        <v>Leer</v>
      </c>
      <c r="N589" s="445" t="str">
        <f t="shared" si="63"/>
        <v>Leer</v>
      </c>
      <c r="O589" s="445" t="str">
        <f>VLOOKUP($C589,{"29 - Psychiatrie (Erwachsene)","Psychiatrie";"30 - Kinder- und Jugendpsychiatrie","KJPsychiatrie";"31 - Psychosomatik","Psychosomatik";0,"Leer"},2,0)</f>
        <v>Leer</v>
      </c>
      <c r="P589" s="445">
        <f t="shared" si="58"/>
        <v>0</v>
      </c>
      <c r="Q589" s="445">
        <f>VLOOKUP(C589,{"29 - Psychiatrie (Erwachsene)",1;"30 - Kinder- und Jugendpsychiatrie",1;"31 - Psychosomatik",1;"00 - Bitte eine Fachabteilung auswählen",0;0,0},2,0)</f>
        <v>0</v>
      </c>
      <c r="R589" s="445">
        <f t="shared" si="59"/>
        <v>0</v>
      </c>
      <c r="S589" s="424">
        <f t="shared" si="60"/>
        <v>0</v>
      </c>
      <c r="T589" s="424">
        <f t="shared" si="61"/>
        <v>0</v>
      </c>
      <c r="U589" s="424">
        <f t="shared" si="62"/>
        <v>0</v>
      </c>
    </row>
    <row r="590" spans="2:21" ht="15" customHeight="1" x14ac:dyDescent="0.3">
      <c r="B590" s="70" t="str">
        <f t="shared" si="64"/>
        <v>!!!</v>
      </c>
      <c r="C590" s="228"/>
      <c r="D590" s="221"/>
      <c r="E590" s="229"/>
      <c r="F590" s="82"/>
      <c r="G590" s="325"/>
      <c r="H590" s="38"/>
      <c r="I590" s="38"/>
      <c r="J590" s="435"/>
      <c r="L590" s="445" t="str">
        <f>VLOOKUP(C589,{"29 - Psychiatrie (Erwachsene)","Einrichtungen";"30 - Kinder- und Jugendpsychiatrie","Einrichtungen";"31 - Psychosomatik","Einrichtungen";0,"Leer"},2,0)</f>
        <v>Leer</v>
      </c>
      <c r="M590" s="445" t="str">
        <f>IF(AND('Angaben KH-Standort'!$D$12&gt;0,C590&lt;&gt;""),"JBJ","Leer")</f>
        <v>Leer</v>
      </c>
      <c r="N590" s="445" t="str">
        <f t="shared" si="63"/>
        <v>Leer</v>
      </c>
      <c r="O590" s="445" t="str">
        <f>VLOOKUP($C590,{"29 - Psychiatrie (Erwachsene)","Psychiatrie";"30 - Kinder- und Jugendpsychiatrie","KJPsychiatrie";"31 - Psychosomatik","Psychosomatik";0,"Leer"},2,0)</f>
        <v>Leer</v>
      </c>
      <c r="P590" s="445">
        <f t="shared" si="58"/>
        <v>0</v>
      </c>
      <c r="Q590" s="445">
        <f>VLOOKUP(C590,{"29 - Psychiatrie (Erwachsene)",1;"30 - Kinder- und Jugendpsychiatrie",1;"31 - Psychosomatik",1;"00 - Bitte eine Fachabteilung auswählen",0;0,0},2,0)</f>
        <v>0</v>
      </c>
      <c r="R590" s="445">
        <f t="shared" si="59"/>
        <v>0</v>
      </c>
      <c r="S590" s="424">
        <f t="shared" si="60"/>
        <v>0</v>
      </c>
      <c r="T590" s="424">
        <f t="shared" si="61"/>
        <v>0</v>
      </c>
      <c r="U590" s="424">
        <f t="shared" si="62"/>
        <v>0</v>
      </c>
    </row>
    <row r="591" spans="2:21" ht="15" customHeight="1" x14ac:dyDescent="0.3">
      <c r="B591" s="70" t="str">
        <f t="shared" si="64"/>
        <v>!!!</v>
      </c>
      <c r="C591" s="228"/>
      <c r="D591" s="221"/>
      <c r="E591" s="229"/>
      <c r="F591" s="82"/>
      <c r="G591" s="325"/>
      <c r="H591" s="38"/>
      <c r="I591" s="38"/>
      <c r="J591" s="435"/>
      <c r="L591" s="445" t="str">
        <f>VLOOKUP(C590,{"29 - Psychiatrie (Erwachsene)","Einrichtungen";"30 - Kinder- und Jugendpsychiatrie","Einrichtungen";"31 - Psychosomatik","Einrichtungen";0,"Leer"},2,0)</f>
        <v>Leer</v>
      </c>
      <c r="M591" s="445" t="str">
        <f>IF(AND('Angaben KH-Standort'!$D$12&gt;0,C591&lt;&gt;""),"JBJ","Leer")</f>
        <v>Leer</v>
      </c>
      <c r="N591" s="445" t="str">
        <f t="shared" si="63"/>
        <v>Leer</v>
      </c>
      <c r="O591" s="445" t="str">
        <f>VLOOKUP($C591,{"29 - Psychiatrie (Erwachsene)","Psychiatrie";"30 - Kinder- und Jugendpsychiatrie","KJPsychiatrie";"31 - Psychosomatik","Psychosomatik";0,"Leer"},2,0)</f>
        <v>Leer</v>
      </c>
      <c r="P591" s="445">
        <f t="shared" si="58"/>
        <v>0</v>
      </c>
      <c r="Q591" s="445">
        <f>VLOOKUP(C591,{"29 - Psychiatrie (Erwachsene)",1;"30 - Kinder- und Jugendpsychiatrie",1;"31 - Psychosomatik",1;"00 - Bitte eine Fachabteilung auswählen",0;0,0},2,0)</f>
        <v>0</v>
      </c>
      <c r="R591" s="445">
        <f t="shared" si="59"/>
        <v>0</v>
      </c>
      <c r="S591" s="424">
        <f t="shared" si="60"/>
        <v>0</v>
      </c>
      <c r="T591" s="424">
        <f t="shared" si="61"/>
        <v>0</v>
      </c>
      <c r="U591" s="424">
        <f t="shared" si="62"/>
        <v>0</v>
      </c>
    </row>
    <row r="592" spans="2:21" ht="15" customHeight="1" x14ac:dyDescent="0.3">
      <c r="B592" s="70" t="str">
        <f t="shared" si="64"/>
        <v>!!!</v>
      </c>
      <c r="C592" s="228"/>
      <c r="D592" s="221"/>
      <c r="E592" s="229"/>
      <c r="F592" s="82"/>
      <c r="G592" s="325"/>
      <c r="H592" s="38"/>
      <c r="I592" s="38"/>
      <c r="J592" s="435"/>
      <c r="L592" s="445" t="str">
        <f>VLOOKUP(C591,{"29 - Psychiatrie (Erwachsene)","Einrichtungen";"30 - Kinder- und Jugendpsychiatrie","Einrichtungen";"31 - Psychosomatik","Einrichtungen";0,"Leer"},2,0)</f>
        <v>Leer</v>
      </c>
      <c r="M592" s="445" t="str">
        <f>IF(AND('Angaben KH-Standort'!$D$12&gt;0,C592&lt;&gt;""),"JBJ","Leer")</f>
        <v>Leer</v>
      </c>
      <c r="N592" s="445" t="str">
        <f t="shared" si="63"/>
        <v>Leer</v>
      </c>
      <c r="O592" s="445" t="str">
        <f>VLOOKUP($C592,{"29 - Psychiatrie (Erwachsene)","Psychiatrie";"30 - Kinder- und Jugendpsychiatrie","KJPsychiatrie";"31 - Psychosomatik","Psychosomatik";0,"Leer"},2,0)</f>
        <v>Leer</v>
      </c>
      <c r="P592" s="445">
        <f t="shared" si="58"/>
        <v>0</v>
      </c>
      <c r="Q592" s="445">
        <f>VLOOKUP(C592,{"29 - Psychiatrie (Erwachsene)",1;"30 - Kinder- und Jugendpsychiatrie",1;"31 - Psychosomatik",1;"00 - Bitte eine Fachabteilung auswählen",0;0,0},2,0)</f>
        <v>0</v>
      </c>
      <c r="R592" s="445">
        <f t="shared" si="59"/>
        <v>0</v>
      </c>
      <c r="S592" s="424">
        <f t="shared" si="60"/>
        <v>0</v>
      </c>
      <c r="T592" s="424">
        <f t="shared" si="61"/>
        <v>0</v>
      </c>
      <c r="U592" s="424">
        <f t="shared" si="62"/>
        <v>0</v>
      </c>
    </row>
    <row r="593" spans="2:21" ht="15" customHeight="1" x14ac:dyDescent="0.3">
      <c r="B593" s="70" t="str">
        <f t="shared" si="64"/>
        <v>!!!</v>
      </c>
      <c r="C593" s="228"/>
      <c r="D593" s="221"/>
      <c r="E593" s="229"/>
      <c r="F593" s="82"/>
      <c r="G593" s="325"/>
      <c r="H593" s="38"/>
      <c r="I593" s="38"/>
      <c r="J593" s="435"/>
      <c r="L593" s="445" t="str">
        <f>VLOOKUP(C592,{"29 - Psychiatrie (Erwachsene)","Einrichtungen";"30 - Kinder- und Jugendpsychiatrie","Einrichtungen";"31 - Psychosomatik","Einrichtungen";0,"Leer"},2,0)</f>
        <v>Leer</v>
      </c>
      <c r="M593" s="445" t="str">
        <f>IF(AND('Angaben KH-Standort'!$D$12&gt;0,C593&lt;&gt;""),"JBJ","Leer")</f>
        <v>Leer</v>
      </c>
      <c r="N593" s="445" t="str">
        <f t="shared" si="63"/>
        <v>Leer</v>
      </c>
      <c r="O593" s="445" t="str">
        <f>VLOOKUP($C593,{"29 - Psychiatrie (Erwachsene)","Psychiatrie";"30 - Kinder- und Jugendpsychiatrie","KJPsychiatrie";"31 - Psychosomatik","Psychosomatik";0,"Leer"},2,0)</f>
        <v>Leer</v>
      </c>
      <c r="P593" s="445">
        <f t="shared" si="58"/>
        <v>0</v>
      </c>
      <c r="Q593" s="445">
        <f>VLOOKUP(C593,{"29 - Psychiatrie (Erwachsene)",1;"30 - Kinder- und Jugendpsychiatrie",1;"31 - Psychosomatik",1;"00 - Bitte eine Fachabteilung auswählen",0;0,0},2,0)</f>
        <v>0</v>
      </c>
      <c r="R593" s="445">
        <f t="shared" si="59"/>
        <v>0</v>
      </c>
      <c r="S593" s="424">
        <f t="shared" si="60"/>
        <v>0</v>
      </c>
      <c r="T593" s="424">
        <f t="shared" si="61"/>
        <v>0</v>
      </c>
      <c r="U593" s="424">
        <f t="shared" si="62"/>
        <v>0</v>
      </c>
    </row>
    <row r="594" spans="2:21" ht="15" customHeight="1" x14ac:dyDescent="0.3">
      <c r="B594" s="70" t="str">
        <f t="shared" si="64"/>
        <v>!!!</v>
      </c>
      <c r="C594" s="228"/>
      <c r="D594" s="221"/>
      <c r="E594" s="229"/>
      <c r="F594" s="82"/>
      <c r="G594" s="325"/>
      <c r="H594" s="38"/>
      <c r="I594" s="38"/>
      <c r="J594" s="435"/>
      <c r="L594" s="445" t="str">
        <f>VLOOKUP(C593,{"29 - Psychiatrie (Erwachsene)","Einrichtungen";"30 - Kinder- und Jugendpsychiatrie","Einrichtungen";"31 - Psychosomatik","Einrichtungen";0,"Leer"},2,0)</f>
        <v>Leer</v>
      </c>
      <c r="M594" s="445" t="str">
        <f>IF(AND('Angaben KH-Standort'!$D$12&gt;0,C594&lt;&gt;""),"JBJ","Leer")</f>
        <v>Leer</v>
      </c>
      <c r="N594" s="445" t="str">
        <f t="shared" si="63"/>
        <v>Leer</v>
      </c>
      <c r="O594" s="445" t="str">
        <f>VLOOKUP($C594,{"29 - Psychiatrie (Erwachsene)","Psychiatrie";"30 - Kinder- und Jugendpsychiatrie","KJPsychiatrie";"31 - Psychosomatik","Psychosomatik";0,"Leer"},2,0)</f>
        <v>Leer</v>
      </c>
      <c r="P594" s="445">
        <f t="shared" si="58"/>
        <v>0</v>
      </c>
      <c r="Q594" s="445">
        <f>VLOOKUP(C594,{"29 - Psychiatrie (Erwachsene)",1;"30 - Kinder- und Jugendpsychiatrie",1;"31 - Psychosomatik",1;"00 - Bitte eine Fachabteilung auswählen",0;0,0},2,0)</f>
        <v>0</v>
      </c>
      <c r="R594" s="445">
        <f t="shared" si="59"/>
        <v>0</v>
      </c>
      <c r="S594" s="424">
        <f t="shared" si="60"/>
        <v>0</v>
      </c>
      <c r="T594" s="424">
        <f t="shared" si="61"/>
        <v>0</v>
      </c>
      <c r="U594" s="424">
        <f t="shared" si="62"/>
        <v>0</v>
      </c>
    </row>
    <row r="595" spans="2:21" ht="15" customHeight="1" x14ac:dyDescent="0.3">
      <c r="B595" s="70" t="str">
        <f t="shared" si="64"/>
        <v>!!!</v>
      </c>
      <c r="C595" s="228"/>
      <c r="D595" s="221"/>
      <c r="E595" s="229"/>
      <c r="F595" s="82"/>
      <c r="G595" s="325"/>
      <c r="H595" s="38"/>
      <c r="I595" s="38"/>
      <c r="J595" s="435"/>
      <c r="L595" s="445" t="str">
        <f>VLOOKUP(C594,{"29 - Psychiatrie (Erwachsene)","Einrichtungen";"30 - Kinder- und Jugendpsychiatrie","Einrichtungen";"31 - Psychosomatik","Einrichtungen";0,"Leer"},2,0)</f>
        <v>Leer</v>
      </c>
      <c r="M595" s="445" t="str">
        <f>IF(AND('Angaben KH-Standort'!$D$12&gt;0,C595&lt;&gt;""),"JBJ","Leer")</f>
        <v>Leer</v>
      </c>
      <c r="N595" s="445" t="str">
        <f t="shared" si="63"/>
        <v>Leer</v>
      </c>
      <c r="O595" s="445" t="str">
        <f>VLOOKUP($C595,{"29 - Psychiatrie (Erwachsene)","Psychiatrie";"30 - Kinder- und Jugendpsychiatrie","KJPsychiatrie";"31 - Psychosomatik","Psychosomatik";0,"Leer"},2,0)</f>
        <v>Leer</v>
      </c>
      <c r="P595" s="445">
        <f t="shared" si="58"/>
        <v>0</v>
      </c>
      <c r="Q595" s="445">
        <f>VLOOKUP(C595,{"29 - Psychiatrie (Erwachsene)",1;"30 - Kinder- und Jugendpsychiatrie",1;"31 - Psychosomatik",1;"00 - Bitte eine Fachabteilung auswählen",0;0,0},2,0)</f>
        <v>0</v>
      </c>
      <c r="R595" s="445">
        <f t="shared" si="59"/>
        <v>0</v>
      </c>
      <c r="S595" s="424">
        <f t="shared" si="60"/>
        <v>0</v>
      </c>
      <c r="T595" s="424">
        <f t="shared" si="61"/>
        <v>0</v>
      </c>
      <c r="U595" s="424">
        <f t="shared" si="62"/>
        <v>0</v>
      </c>
    </row>
    <row r="596" spans="2:21" ht="15" customHeight="1" x14ac:dyDescent="0.3">
      <c r="B596" s="70" t="str">
        <f t="shared" si="64"/>
        <v>!!!</v>
      </c>
      <c r="C596" s="228"/>
      <c r="D596" s="221"/>
      <c r="E596" s="229"/>
      <c r="F596" s="82"/>
      <c r="G596" s="325"/>
      <c r="H596" s="38"/>
      <c r="I596" s="38"/>
      <c r="J596" s="435"/>
      <c r="L596" s="445" t="str">
        <f>VLOOKUP(C595,{"29 - Psychiatrie (Erwachsene)","Einrichtungen";"30 - Kinder- und Jugendpsychiatrie","Einrichtungen";"31 - Psychosomatik","Einrichtungen";0,"Leer"},2,0)</f>
        <v>Leer</v>
      </c>
      <c r="M596" s="445" t="str">
        <f>IF(AND('Angaben KH-Standort'!$D$12&gt;0,C596&lt;&gt;""),"JBJ","Leer")</f>
        <v>Leer</v>
      </c>
      <c r="N596" s="445" t="str">
        <f t="shared" si="63"/>
        <v>Leer</v>
      </c>
      <c r="O596" s="445" t="str">
        <f>VLOOKUP($C596,{"29 - Psychiatrie (Erwachsene)","Psychiatrie";"30 - Kinder- und Jugendpsychiatrie","KJPsychiatrie";"31 - Psychosomatik","Psychosomatik";0,"Leer"},2,0)</f>
        <v>Leer</v>
      </c>
      <c r="P596" s="445">
        <f t="shared" si="58"/>
        <v>0</v>
      </c>
      <c r="Q596" s="445">
        <f>VLOOKUP(C596,{"29 - Psychiatrie (Erwachsene)",1;"30 - Kinder- und Jugendpsychiatrie",1;"31 - Psychosomatik",1;"00 - Bitte eine Fachabteilung auswählen",0;0,0},2,0)</f>
        <v>0</v>
      </c>
      <c r="R596" s="445">
        <f t="shared" si="59"/>
        <v>0</v>
      </c>
      <c r="S596" s="424">
        <f t="shared" si="60"/>
        <v>0</v>
      </c>
      <c r="T596" s="424">
        <f t="shared" si="61"/>
        <v>0</v>
      </c>
      <c r="U596" s="424">
        <f t="shared" si="62"/>
        <v>0</v>
      </c>
    </row>
    <row r="597" spans="2:21" ht="15" customHeight="1" x14ac:dyDescent="0.3">
      <c r="B597" s="70" t="str">
        <f t="shared" si="64"/>
        <v>!!!</v>
      </c>
      <c r="C597" s="228"/>
      <c r="D597" s="221"/>
      <c r="E597" s="229"/>
      <c r="F597" s="82"/>
      <c r="G597" s="325"/>
      <c r="H597" s="38"/>
      <c r="I597" s="38"/>
      <c r="J597" s="435"/>
      <c r="L597" s="445" t="str">
        <f>VLOOKUP(C596,{"29 - Psychiatrie (Erwachsene)","Einrichtungen";"30 - Kinder- und Jugendpsychiatrie","Einrichtungen";"31 - Psychosomatik","Einrichtungen";0,"Leer"},2,0)</f>
        <v>Leer</v>
      </c>
      <c r="M597" s="445" t="str">
        <f>IF(AND('Angaben KH-Standort'!$D$12&gt;0,C597&lt;&gt;""),"JBJ","Leer")</f>
        <v>Leer</v>
      </c>
      <c r="N597" s="445" t="str">
        <f t="shared" si="63"/>
        <v>Leer</v>
      </c>
      <c r="O597" s="445" t="str">
        <f>VLOOKUP($C597,{"29 - Psychiatrie (Erwachsene)","Psychiatrie";"30 - Kinder- und Jugendpsychiatrie","KJPsychiatrie";"31 - Psychosomatik","Psychosomatik";0,"Leer"},2,0)</f>
        <v>Leer</v>
      </c>
      <c r="P597" s="445">
        <f t="shared" si="58"/>
        <v>0</v>
      </c>
      <c r="Q597" s="445">
        <f>VLOOKUP(C597,{"29 - Psychiatrie (Erwachsene)",1;"30 - Kinder- und Jugendpsychiatrie",1;"31 - Psychosomatik",1;"00 - Bitte eine Fachabteilung auswählen",0;0,0},2,0)</f>
        <v>0</v>
      </c>
      <c r="R597" s="445">
        <f t="shared" si="59"/>
        <v>0</v>
      </c>
      <c r="S597" s="424">
        <f t="shared" si="60"/>
        <v>0</v>
      </c>
      <c r="T597" s="424">
        <f t="shared" si="61"/>
        <v>0</v>
      </c>
      <c r="U597" s="424">
        <f t="shared" si="62"/>
        <v>0</v>
      </c>
    </row>
    <row r="598" spans="2:21" ht="15" customHeight="1" x14ac:dyDescent="0.3">
      <c r="B598" s="70" t="str">
        <f t="shared" si="64"/>
        <v>!!!</v>
      </c>
      <c r="C598" s="228"/>
      <c r="D598" s="221"/>
      <c r="E598" s="229"/>
      <c r="F598" s="82"/>
      <c r="G598" s="325"/>
      <c r="H598" s="38"/>
      <c r="I598" s="38"/>
      <c r="J598" s="435"/>
      <c r="L598" s="445" t="str">
        <f>VLOOKUP(C597,{"29 - Psychiatrie (Erwachsene)","Einrichtungen";"30 - Kinder- und Jugendpsychiatrie","Einrichtungen";"31 - Psychosomatik","Einrichtungen";0,"Leer"},2,0)</f>
        <v>Leer</v>
      </c>
      <c r="M598" s="445" t="str">
        <f>IF(AND('Angaben KH-Standort'!$D$12&gt;0,C598&lt;&gt;""),"JBJ","Leer")</f>
        <v>Leer</v>
      </c>
      <c r="N598" s="445" t="str">
        <f t="shared" si="63"/>
        <v>Leer</v>
      </c>
      <c r="O598" s="445" t="str">
        <f>VLOOKUP($C598,{"29 - Psychiatrie (Erwachsene)","Psychiatrie";"30 - Kinder- und Jugendpsychiatrie","KJPsychiatrie";"31 - Psychosomatik","Psychosomatik";0,"Leer"},2,0)</f>
        <v>Leer</v>
      </c>
      <c r="P598" s="445">
        <f t="shared" si="58"/>
        <v>0</v>
      </c>
      <c r="Q598" s="445">
        <f>VLOOKUP(C598,{"29 - Psychiatrie (Erwachsene)",1;"30 - Kinder- und Jugendpsychiatrie",1;"31 - Psychosomatik",1;"00 - Bitte eine Fachabteilung auswählen",0;0,0},2,0)</f>
        <v>0</v>
      </c>
      <c r="R598" s="445">
        <f t="shared" si="59"/>
        <v>0</v>
      </c>
      <c r="S598" s="424">
        <f t="shared" si="60"/>
        <v>0</v>
      </c>
      <c r="T598" s="424">
        <f t="shared" si="61"/>
        <v>0</v>
      </c>
      <c r="U598" s="424">
        <f t="shared" si="62"/>
        <v>0</v>
      </c>
    </row>
    <row r="599" spans="2:21" ht="15" customHeight="1" x14ac:dyDescent="0.3">
      <c r="B599" s="70" t="str">
        <f t="shared" si="64"/>
        <v>!!!</v>
      </c>
      <c r="C599" s="228"/>
      <c r="D599" s="221"/>
      <c r="E599" s="229"/>
      <c r="F599" s="82"/>
      <c r="G599" s="325"/>
      <c r="H599" s="38"/>
      <c r="I599" s="38"/>
      <c r="J599" s="435"/>
      <c r="L599" s="445" t="str">
        <f>VLOOKUP(C598,{"29 - Psychiatrie (Erwachsene)","Einrichtungen";"30 - Kinder- und Jugendpsychiatrie","Einrichtungen";"31 - Psychosomatik","Einrichtungen";0,"Leer"},2,0)</f>
        <v>Leer</v>
      </c>
      <c r="M599" s="445" t="str">
        <f>IF(AND('Angaben KH-Standort'!$D$12&gt;0,C599&lt;&gt;""),"JBJ","Leer")</f>
        <v>Leer</v>
      </c>
      <c r="N599" s="445" t="str">
        <f t="shared" si="63"/>
        <v>Leer</v>
      </c>
      <c r="O599" s="445" t="str">
        <f>VLOOKUP($C599,{"29 - Psychiatrie (Erwachsene)","Psychiatrie";"30 - Kinder- und Jugendpsychiatrie","KJPsychiatrie";"31 - Psychosomatik","Psychosomatik";0,"Leer"},2,0)</f>
        <v>Leer</v>
      </c>
      <c r="P599" s="445">
        <f t="shared" ref="P599:P662" si="65">IF(LEN(B599)&gt;0,0,1)</f>
        <v>0</v>
      </c>
      <c r="Q599" s="445">
        <f>VLOOKUP(C599,{"29 - Psychiatrie (Erwachsene)",1;"30 - Kinder- und Jugendpsychiatrie",1;"31 - Psychosomatik",1;"00 - Bitte eine Fachabteilung auswählen",0;0,0},2,0)</f>
        <v>0</v>
      </c>
      <c r="R599" s="445">
        <f t="shared" ref="R599:R662" si="66">IF(LEN(D599)&gt;0,1,0)</f>
        <v>0</v>
      </c>
      <c r="S599" s="424">
        <f t="shared" ref="S599:S662" si="67">IF(LEN(E599)&gt;0,1,0)</f>
        <v>0</v>
      </c>
      <c r="T599" s="424">
        <f t="shared" ref="T599:T662" si="68">IF(LEN(F599)&gt;0,1,0)</f>
        <v>0</v>
      </c>
      <c r="U599" s="424">
        <f t="shared" ref="U599:U662" si="69">IF(LEN(G599)&gt;0,1,0)</f>
        <v>0</v>
      </c>
    </row>
    <row r="600" spans="2:21" ht="15" customHeight="1" x14ac:dyDescent="0.3">
      <c r="B600" s="70" t="str">
        <f t="shared" si="64"/>
        <v>!!!</v>
      </c>
      <c r="C600" s="228"/>
      <c r="D600" s="221"/>
      <c r="E600" s="229"/>
      <c r="F600" s="82"/>
      <c r="G600" s="325"/>
      <c r="H600" s="38"/>
      <c r="I600" s="38"/>
      <c r="J600" s="435"/>
      <c r="L600" s="445" t="str">
        <f>VLOOKUP(C599,{"29 - Psychiatrie (Erwachsene)","Einrichtungen";"30 - Kinder- und Jugendpsychiatrie","Einrichtungen";"31 - Psychosomatik","Einrichtungen";0,"Leer"},2,0)</f>
        <v>Leer</v>
      </c>
      <c r="M600" s="445" t="str">
        <f>IF(AND('Angaben KH-Standort'!$D$12&gt;0,C600&lt;&gt;""),"JBJ","Leer")</f>
        <v>Leer</v>
      </c>
      <c r="N600" s="445" t="str">
        <f t="shared" ref="N600:N663" si="70">IF(D600=2023,O600&amp;23,O600)</f>
        <v>Leer</v>
      </c>
      <c r="O600" s="445" t="str">
        <f>VLOOKUP($C600,{"29 - Psychiatrie (Erwachsene)","Psychiatrie";"30 - Kinder- und Jugendpsychiatrie","KJPsychiatrie";"31 - Psychosomatik","Psychosomatik";0,"Leer"},2,0)</f>
        <v>Leer</v>
      </c>
      <c r="P600" s="445">
        <f t="shared" si="65"/>
        <v>0</v>
      </c>
      <c r="Q600" s="445">
        <f>VLOOKUP(C600,{"29 - Psychiatrie (Erwachsene)",1;"30 - Kinder- und Jugendpsychiatrie",1;"31 - Psychosomatik",1;"00 - Bitte eine Fachabteilung auswählen",0;0,0},2,0)</f>
        <v>0</v>
      </c>
      <c r="R600" s="445">
        <f t="shared" si="66"/>
        <v>0</v>
      </c>
      <c r="S600" s="424">
        <f t="shared" si="67"/>
        <v>0</v>
      </c>
      <c r="T600" s="424">
        <f t="shared" si="68"/>
        <v>0</v>
      </c>
      <c r="U600" s="424">
        <f t="shared" si="69"/>
        <v>0</v>
      </c>
    </row>
    <row r="601" spans="2:21" ht="15" customHeight="1" x14ac:dyDescent="0.3">
      <c r="B601" s="70" t="str">
        <f t="shared" si="64"/>
        <v>!!!</v>
      </c>
      <c r="C601" s="228"/>
      <c r="D601" s="221"/>
      <c r="E601" s="229"/>
      <c r="F601" s="82"/>
      <c r="G601" s="325"/>
      <c r="H601" s="38"/>
      <c r="I601" s="38"/>
      <c r="J601" s="435"/>
      <c r="L601" s="445" t="str">
        <f>VLOOKUP(C600,{"29 - Psychiatrie (Erwachsene)","Einrichtungen";"30 - Kinder- und Jugendpsychiatrie","Einrichtungen";"31 - Psychosomatik","Einrichtungen";0,"Leer"},2,0)</f>
        <v>Leer</v>
      </c>
      <c r="M601" s="445" t="str">
        <f>IF(AND('Angaben KH-Standort'!$D$12&gt;0,C601&lt;&gt;""),"JBJ","Leer")</f>
        <v>Leer</v>
      </c>
      <c r="N601" s="445" t="str">
        <f t="shared" si="70"/>
        <v>Leer</v>
      </c>
      <c r="O601" s="445" t="str">
        <f>VLOOKUP($C601,{"29 - Psychiatrie (Erwachsene)","Psychiatrie";"30 - Kinder- und Jugendpsychiatrie","KJPsychiatrie";"31 - Psychosomatik","Psychosomatik";0,"Leer"},2,0)</f>
        <v>Leer</v>
      </c>
      <c r="P601" s="445">
        <f t="shared" si="65"/>
        <v>0</v>
      </c>
      <c r="Q601" s="445">
        <f>VLOOKUP(C601,{"29 - Psychiatrie (Erwachsene)",1;"30 - Kinder- und Jugendpsychiatrie",1;"31 - Psychosomatik",1;"00 - Bitte eine Fachabteilung auswählen",0;0,0},2,0)</f>
        <v>0</v>
      </c>
      <c r="R601" s="445">
        <f t="shared" si="66"/>
        <v>0</v>
      </c>
      <c r="S601" s="424">
        <f t="shared" si="67"/>
        <v>0</v>
      </c>
      <c r="T601" s="424">
        <f t="shared" si="68"/>
        <v>0</v>
      </c>
      <c r="U601" s="424">
        <f t="shared" si="69"/>
        <v>0</v>
      </c>
    </row>
    <row r="602" spans="2:21" ht="15" customHeight="1" x14ac:dyDescent="0.3">
      <c r="B602" s="70" t="str">
        <f t="shared" si="64"/>
        <v>!!!</v>
      </c>
      <c r="C602" s="228"/>
      <c r="D602" s="221"/>
      <c r="E602" s="229"/>
      <c r="F602" s="82"/>
      <c r="G602" s="325"/>
      <c r="H602" s="38"/>
      <c r="I602" s="38"/>
      <c r="J602" s="435"/>
      <c r="L602" s="445" t="str">
        <f>VLOOKUP(C601,{"29 - Psychiatrie (Erwachsene)","Einrichtungen";"30 - Kinder- und Jugendpsychiatrie","Einrichtungen";"31 - Psychosomatik","Einrichtungen";0,"Leer"},2,0)</f>
        <v>Leer</v>
      </c>
      <c r="M602" s="445" t="str">
        <f>IF(AND('Angaben KH-Standort'!$D$12&gt;0,C602&lt;&gt;""),"JBJ","Leer")</f>
        <v>Leer</v>
      </c>
      <c r="N602" s="445" t="str">
        <f t="shared" si="70"/>
        <v>Leer</v>
      </c>
      <c r="O602" s="445" t="str">
        <f>VLOOKUP($C602,{"29 - Psychiatrie (Erwachsene)","Psychiatrie";"30 - Kinder- und Jugendpsychiatrie","KJPsychiatrie";"31 - Psychosomatik","Psychosomatik";0,"Leer"},2,0)</f>
        <v>Leer</v>
      </c>
      <c r="P602" s="445">
        <f t="shared" si="65"/>
        <v>0</v>
      </c>
      <c r="Q602" s="445">
        <f>VLOOKUP(C602,{"29 - Psychiatrie (Erwachsene)",1;"30 - Kinder- und Jugendpsychiatrie",1;"31 - Psychosomatik",1;"00 - Bitte eine Fachabteilung auswählen",0;0,0},2,0)</f>
        <v>0</v>
      </c>
      <c r="R602" s="445">
        <f t="shared" si="66"/>
        <v>0</v>
      </c>
      <c r="S602" s="424">
        <f t="shared" si="67"/>
        <v>0</v>
      </c>
      <c r="T602" s="424">
        <f t="shared" si="68"/>
        <v>0</v>
      </c>
      <c r="U602" s="424">
        <f t="shared" si="69"/>
        <v>0</v>
      </c>
    </row>
    <row r="603" spans="2:21" ht="15" customHeight="1" x14ac:dyDescent="0.3">
      <c r="B603" s="70" t="str">
        <f t="shared" si="64"/>
        <v>!!!</v>
      </c>
      <c r="C603" s="228"/>
      <c r="D603" s="221"/>
      <c r="E603" s="229"/>
      <c r="F603" s="82"/>
      <c r="G603" s="325"/>
      <c r="H603" s="38"/>
      <c r="I603" s="38"/>
      <c r="J603" s="435"/>
      <c r="L603" s="445" t="str">
        <f>VLOOKUP(C602,{"29 - Psychiatrie (Erwachsene)","Einrichtungen";"30 - Kinder- und Jugendpsychiatrie","Einrichtungen";"31 - Psychosomatik","Einrichtungen";0,"Leer"},2,0)</f>
        <v>Leer</v>
      </c>
      <c r="M603" s="445" t="str">
        <f>IF(AND('Angaben KH-Standort'!$D$12&gt;0,C603&lt;&gt;""),"JBJ","Leer")</f>
        <v>Leer</v>
      </c>
      <c r="N603" s="445" t="str">
        <f t="shared" si="70"/>
        <v>Leer</v>
      </c>
      <c r="O603" s="445" t="str">
        <f>VLOOKUP($C603,{"29 - Psychiatrie (Erwachsene)","Psychiatrie";"30 - Kinder- und Jugendpsychiatrie","KJPsychiatrie";"31 - Psychosomatik","Psychosomatik";0,"Leer"},2,0)</f>
        <v>Leer</v>
      </c>
      <c r="P603" s="445">
        <f t="shared" si="65"/>
        <v>0</v>
      </c>
      <c r="Q603" s="445">
        <f>VLOOKUP(C603,{"29 - Psychiatrie (Erwachsene)",1;"30 - Kinder- und Jugendpsychiatrie",1;"31 - Psychosomatik",1;"00 - Bitte eine Fachabteilung auswählen",0;0,0},2,0)</f>
        <v>0</v>
      </c>
      <c r="R603" s="445">
        <f t="shared" si="66"/>
        <v>0</v>
      </c>
      <c r="S603" s="424">
        <f t="shared" si="67"/>
        <v>0</v>
      </c>
      <c r="T603" s="424">
        <f t="shared" si="68"/>
        <v>0</v>
      </c>
      <c r="U603" s="424">
        <f t="shared" si="69"/>
        <v>0</v>
      </c>
    </row>
    <row r="604" spans="2:21" ht="15" customHeight="1" x14ac:dyDescent="0.3">
      <c r="B604" s="70" t="str">
        <f t="shared" si="64"/>
        <v>!!!</v>
      </c>
      <c r="C604" s="228"/>
      <c r="D604" s="221"/>
      <c r="E604" s="229"/>
      <c r="F604" s="82"/>
      <c r="G604" s="325"/>
      <c r="H604" s="38"/>
      <c r="I604" s="38"/>
      <c r="J604" s="435"/>
      <c r="L604" s="445" t="str">
        <f>VLOOKUP(C603,{"29 - Psychiatrie (Erwachsene)","Einrichtungen";"30 - Kinder- und Jugendpsychiatrie","Einrichtungen";"31 - Psychosomatik","Einrichtungen";0,"Leer"},2,0)</f>
        <v>Leer</v>
      </c>
      <c r="M604" s="445" t="str">
        <f>IF(AND('Angaben KH-Standort'!$D$12&gt;0,C604&lt;&gt;""),"JBJ","Leer")</f>
        <v>Leer</v>
      </c>
      <c r="N604" s="445" t="str">
        <f t="shared" si="70"/>
        <v>Leer</v>
      </c>
      <c r="O604" s="445" t="str">
        <f>VLOOKUP($C604,{"29 - Psychiatrie (Erwachsene)","Psychiatrie";"30 - Kinder- und Jugendpsychiatrie","KJPsychiatrie";"31 - Psychosomatik","Psychosomatik";0,"Leer"},2,0)</f>
        <v>Leer</v>
      </c>
      <c r="P604" s="445">
        <f t="shared" si="65"/>
        <v>0</v>
      </c>
      <c r="Q604" s="445">
        <f>VLOOKUP(C604,{"29 - Psychiatrie (Erwachsene)",1;"30 - Kinder- und Jugendpsychiatrie",1;"31 - Psychosomatik",1;"00 - Bitte eine Fachabteilung auswählen",0;0,0},2,0)</f>
        <v>0</v>
      </c>
      <c r="R604" s="445">
        <f t="shared" si="66"/>
        <v>0</v>
      </c>
      <c r="S604" s="424">
        <f t="shared" si="67"/>
        <v>0</v>
      </c>
      <c r="T604" s="424">
        <f t="shared" si="68"/>
        <v>0</v>
      </c>
      <c r="U604" s="424">
        <f t="shared" si="69"/>
        <v>0</v>
      </c>
    </row>
    <row r="605" spans="2:21" ht="15" customHeight="1" x14ac:dyDescent="0.3">
      <c r="B605" s="70" t="str">
        <f t="shared" si="64"/>
        <v>!!!</v>
      </c>
      <c r="C605" s="228"/>
      <c r="D605" s="221"/>
      <c r="E605" s="229"/>
      <c r="F605" s="82"/>
      <c r="G605" s="325"/>
      <c r="H605" s="38"/>
      <c r="I605" s="38"/>
      <c r="J605" s="435"/>
      <c r="L605" s="445" t="str">
        <f>VLOOKUP(C604,{"29 - Psychiatrie (Erwachsene)","Einrichtungen";"30 - Kinder- und Jugendpsychiatrie","Einrichtungen";"31 - Psychosomatik","Einrichtungen";0,"Leer"},2,0)</f>
        <v>Leer</v>
      </c>
      <c r="M605" s="445" t="str">
        <f>IF(AND('Angaben KH-Standort'!$D$12&gt;0,C605&lt;&gt;""),"JBJ","Leer")</f>
        <v>Leer</v>
      </c>
      <c r="N605" s="445" t="str">
        <f t="shared" si="70"/>
        <v>Leer</v>
      </c>
      <c r="O605" s="445" t="str">
        <f>VLOOKUP($C605,{"29 - Psychiatrie (Erwachsene)","Psychiatrie";"30 - Kinder- und Jugendpsychiatrie","KJPsychiatrie";"31 - Psychosomatik","Psychosomatik";0,"Leer"},2,0)</f>
        <v>Leer</v>
      </c>
      <c r="P605" s="445">
        <f t="shared" si="65"/>
        <v>0</v>
      </c>
      <c r="Q605" s="445">
        <f>VLOOKUP(C605,{"29 - Psychiatrie (Erwachsene)",1;"30 - Kinder- und Jugendpsychiatrie",1;"31 - Psychosomatik",1;"00 - Bitte eine Fachabteilung auswählen",0;0,0},2,0)</f>
        <v>0</v>
      </c>
      <c r="R605" s="445">
        <f t="shared" si="66"/>
        <v>0</v>
      </c>
      <c r="S605" s="424">
        <f t="shared" si="67"/>
        <v>0</v>
      </c>
      <c r="T605" s="424">
        <f t="shared" si="68"/>
        <v>0</v>
      </c>
      <c r="U605" s="424">
        <f t="shared" si="69"/>
        <v>0</v>
      </c>
    </row>
    <row r="606" spans="2:21" ht="15" customHeight="1" x14ac:dyDescent="0.3">
      <c r="B606" s="70" t="str">
        <f t="shared" ref="B606:B669" si="71">IF(SUM(Q606:U606)&lt;5,"!!!","")</f>
        <v>!!!</v>
      </c>
      <c r="C606" s="228"/>
      <c r="D606" s="221"/>
      <c r="E606" s="229"/>
      <c r="F606" s="82"/>
      <c r="G606" s="325"/>
      <c r="H606" s="38"/>
      <c r="I606" s="38"/>
      <c r="J606" s="435"/>
      <c r="L606" s="445" t="str">
        <f>VLOOKUP(C605,{"29 - Psychiatrie (Erwachsene)","Einrichtungen";"30 - Kinder- und Jugendpsychiatrie","Einrichtungen";"31 - Psychosomatik","Einrichtungen";0,"Leer"},2,0)</f>
        <v>Leer</v>
      </c>
      <c r="M606" s="445" t="str">
        <f>IF(AND('Angaben KH-Standort'!$D$12&gt;0,C606&lt;&gt;""),"JBJ","Leer")</f>
        <v>Leer</v>
      </c>
      <c r="N606" s="445" t="str">
        <f t="shared" si="70"/>
        <v>Leer</v>
      </c>
      <c r="O606" s="445" t="str">
        <f>VLOOKUP($C606,{"29 - Psychiatrie (Erwachsene)","Psychiatrie";"30 - Kinder- und Jugendpsychiatrie","KJPsychiatrie";"31 - Psychosomatik","Psychosomatik";0,"Leer"},2,0)</f>
        <v>Leer</v>
      </c>
      <c r="P606" s="445">
        <f t="shared" si="65"/>
        <v>0</v>
      </c>
      <c r="Q606" s="445">
        <f>VLOOKUP(C606,{"29 - Psychiatrie (Erwachsene)",1;"30 - Kinder- und Jugendpsychiatrie",1;"31 - Psychosomatik",1;"00 - Bitte eine Fachabteilung auswählen",0;0,0},2,0)</f>
        <v>0</v>
      </c>
      <c r="R606" s="445">
        <f t="shared" si="66"/>
        <v>0</v>
      </c>
      <c r="S606" s="424">
        <f t="shared" si="67"/>
        <v>0</v>
      </c>
      <c r="T606" s="424">
        <f t="shared" si="68"/>
        <v>0</v>
      </c>
      <c r="U606" s="424">
        <f t="shared" si="69"/>
        <v>0</v>
      </c>
    </row>
    <row r="607" spans="2:21" ht="15" customHeight="1" x14ac:dyDescent="0.3">
      <c r="B607" s="70" t="str">
        <f t="shared" si="71"/>
        <v>!!!</v>
      </c>
      <c r="C607" s="228"/>
      <c r="D607" s="221"/>
      <c r="E607" s="229"/>
      <c r="F607" s="82"/>
      <c r="G607" s="325"/>
      <c r="H607" s="38"/>
      <c r="I607" s="38"/>
      <c r="J607" s="435"/>
      <c r="L607" s="445" t="str">
        <f>VLOOKUP(C606,{"29 - Psychiatrie (Erwachsene)","Einrichtungen";"30 - Kinder- und Jugendpsychiatrie","Einrichtungen";"31 - Psychosomatik","Einrichtungen";0,"Leer"},2,0)</f>
        <v>Leer</v>
      </c>
      <c r="M607" s="445" t="str">
        <f>IF(AND('Angaben KH-Standort'!$D$12&gt;0,C607&lt;&gt;""),"JBJ","Leer")</f>
        <v>Leer</v>
      </c>
      <c r="N607" s="445" t="str">
        <f t="shared" si="70"/>
        <v>Leer</v>
      </c>
      <c r="O607" s="445" t="str">
        <f>VLOOKUP($C607,{"29 - Psychiatrie (Erwachsene)","Psychiatrie";"30 - Kinder- und Jugendpsychiatrie","KJPsychiatrie";"31 - Psychosomatik","Psychosomatik";0,"Leer"},2,0)</f>
        <v>Leer</v>
      </c>
      <c r="P607" s="445">
        <f t="shared" si="65"/>
        <v>0</v>
      </c>
      <c r="Q607" s="445">
        <f>VLOOKUP(C607,{"29 - Psychiatrie (Erwachsene)",1;"30 - Kinder- und Jugendpsychiatrie",1;"31 - Psychosomatik",1;"00 - Bitte eine Fachabteilung auswählen",0;0,0},2,0)</f>
        <v>0</v>
      </c>
      <c r="R607" s="445">
        <f t="shared" si="66"/>
        <v>0</v>
      </c>
      <c r="S607" s="424">
        <f t="shared" si="67"/>
        <v>0</v>
      </c>
      <c r="T607" s="424">
        <f t="shared" si="68"/>
        <v>0</v>
      </c>
      <c r="U607" s="424">
        <f t="shared" si="69"/>
        <v>0</v>
      </c>
    </row>
    <row r="608" spans="2:21" ht="15" customHeight="1" x14ac:dyDescent="0.3">
      <c r="B608" s="70" t="str">
        <f t="shared" si="71"/>
        <v>!!!</v>
      </c>
      <c r="C608" s="228"/>
      <c r="D608" s="221"/>
      <c r="E608" s="229"/>
      <c r="F608" s="82"/>
      <c r="G608" s="325"/>
      <c r="H608" s="38"/>
      <c r="I608" s="38"/>
      <c r="J608" s="435"/>
      <c r="L608" s="445" t="str">
        <f>VLOOKUP(C607,{"29 - Psychiatrie (Erwachsene)","Einrichtungen";"30 - Kinder- und Jugendpsychiatrie","Einrichtungen";"31 - Psychosomatik","Einrichtungen";0,"Leer"},2,0)</f>
        <v>Leer</v>
      </c>
      <c r="M608" s="445" t="str">
        <f>IF(AND('Angaben KH-Standort'!$D$12&gt;0,C608&lt;&gt;""),"JBJ","Leer")</f>
        <v>Leer</v>
      </c>
      <c r="N608" s="445" t="str">
        <f t="shared" si="70"/>
        <v>Leer</v>
      </c>
      <c r="O608" s="445" t="str">
        <f>VLOOKUP($C608,{"29 - Psychiatrie (Erwachsene)","Psychiatrie";"30 - Kinder- und Jugendpsychiatrie","KJPsychiatrie";"31 - Psychosomatik","Psychosomatik";0,"Leer"},2,0)</f>
        <v>Leer</v>
      </c>
      <c r="P608" s="445">
        <f t="shared" si="65"/>
        <v>0</v>
      </c>
      <c r="Q608" s="445">
        <f>VLOOKUP(C608,{"29 - Psychiatrie (Erwachsene)",1;"30 - Kinder- und Jugendpsychiatrie",1;"31 - Psychosomatik",1;"00 - Bitte eine Fachabteilung auswählen",0;0,0},2,0)</f>
        <v>0</v>
      </c>
      <c r="R608" s="445">
        <f t="shared" si="66"/>
        <v>0</v>
      </c>
      <c r="S608" s="424">
        <f t="shared" si="67"/>
        <v>0</v>
      </c>
      <c r="T608" s="424">
        <f t="shared" si="68"/>
        <v>0</v>
      </c>
      <c r="U608" s="424">
        <f t="shared" si="69"/>
        <v>0</v>
      </c>
    </row>
    <row r="609" spans="2:21" ht="15" customHeight="1" x14ac:dyDescent="0.3">
      <c r="B609" s="70" t="str">
        <f t="shared" si="71"/>
        <v>!!!</v>
      </c>
      <c r="C609" s="228"/>
      <c r="D609" s="221"/>
      <c r="E609" s="229"/>
      <c r="F609" s="82"/>
      <c r="G609" s="325"/>
      <c r="H609" s="38"/>
      <c r="I609" s="38"/>
      <c r="J609" s="435"/>
      <c r="L609" s="445" t="str">
        <f>VLOOKUP(C608,{"29 - Psychiatrie (Erwachsene)","Einrichtungen";"30 - Kinder- und Jugendpsychiatrie","Einrichtungen";"31 - Psychosomatik","Einrichtungen";0,"Leer"},2,0)</f>
        <v>Leer</v>
      </c>
      <c r="M609" s="445" t="str">
        <f>IF(AND('Angaben KH-Standort'!$D$12&gt;0,C609&lt;&gt;""),"JBJ","Leer")</f>
        <v>Leer</v>
      </c>
      <c r="N609" s="445" t="str">
        <f t="shared" si="70"/>
        <v>Leer</v>
      </c>
      <c r="O609" s="445" t="str">
        <f>VLOOKUP($C609,{"29 - Psychiatrie (Erwachsene)","Psychiatrie";"30 - Kinder- und Jugendpsychiatrie","KJPsychiatrie";"31 - Psychosomatik","Psychosomatik";0,"Leer"},2,0)</f>
        <v>Leer</v>
      </c>
      <c r="P609" s="445">
        <f t="shared" si="65"/>
        <v>0</v>
      </c>
      <c r="Q609" s="445">
        <f>VLOOKUP(C609,{"29 - Psychiatrie (Erwachsene)",1;"30 - Kinder- und Jugendpsychiatrie",1;"31 - Psychosomatik",1;"00 - Bitte eine Fachabteilung auswählen",0;0,0},2,0)</f>
        <v>0</v>
      </c>
      <c r="R609" s="445">
        <f t="shared" si="66"/>
        <v>0</v>
      </c>
      <c r="S609" s="424">
        <f t="shared" si="67"/>
        <v>0</v>
      </c>
      <c r="T609" s="424">
        <f t="shared" si="68"/>
        <v>0</v>
      </c>
      <c r="U609" s="424">
        <f t="shared" si="69"/>
        <v>0</v>
      </c>
    </row>
    <row r="610" spans="2:21" ht="15" customHeight="1" x14ac:dyDescent="0.3">
      <c r="B610" s="70" t="str">
        <f t="shared" si="71"/>
        <v>!!!</v>
      </c>
      <c r="C610" s="228"/>
      <c r="D610" s="221"/>
      <c r="E610" s="229"/>
      <c r="F610" s="82"/>
      <c r="G610" s="325"/>
      <c r="H610" s="38"/>
      <c r="I610" s="38"/>
      <c r="J610" s="435"/>
      <c r="L610" s="445" t="str">
        <f>VLOOKUP(C609,{"29 - Psychiatrie (Erwachsene)","Einrichtungen";"30 - Kinder- und Jugendpsychiatrie","Einrichtungen";"31 - Psychosomatik","Einrichtungen";0,"Leer"},2,0)</f>
        <v>Leer</v>
      </c>
      <c r="M610" s="445" t="str">
        <f>IF(AND('Angaben KH-Standort'!$D$12&gt;0,C610&lt;&gt;""),"JBJ","Leer")</f>
        <v>Leer</v>
      </c>
      <c r="N610" s="445" t="str">
        <f t="shared" si="70"/>
        <v>Leer</v>
      </c>
      <c r="O610" s="445" t="str">
        <f>VLOOKUP($C610,{"29 - Psychiatrie (Erwachsene)","Psychiatrie";"30 - Kinder- und Jugendpsychiatrie","KJPsychiatrie";"31 - Psychosomatik","Psychosomatik";0,"Leer"},2,0)</f>
        <v>Leer</v>
      </c>
      <c r="P610" s="445">
        <f t="shared" si="65"/>
        <v>0</v>
      </c>
      <c r="Q610" s="445">
        <f>VLOOKUP(C610,{"29 - Psychiatrie (Erwachsene)",1;"30 - Kinder- und Jugendpsychiatrie",1;"31 - Psychosomatik",1;"00 - Bitte eine Fachabteilung auswählen",0;0,0},2,0)</f>
        <v>0</v>
      </c>
      <c r="R610" s="445">
        <f t="shared" si="66"/>
        <v>0</v>
      </c>
      <c r="S610" s="424">
        <f t="shared" si="67"/>
        <v>0</v>
      </c>
      <c r="T610" s="424">
        <f t="shared" si="68"/>
        <v>0</v>
      </c>
      <c r="U610" s="424">
        <f t="shared" si="69"/>
        <v>0</v>
      </c>
    </row>
    <row r="611" spans="2:21" ht="15" customHeight="1" x14ac:dyDescent="0.3">
      <c r="B611" s="70" t="str">
        <f t="shared" si="71"/>
        <v>!!!</v>
      </c>
      <c r="C611" s="228"/>
      <c r="D611" s="221"/>
      <c r="E611" s="229"/>
      <c r="F611" s="82"/>
      <c r="G611" s="325"/>
      <c r="H611" s="38"/>
      <c r="I611" s="38"/>
      <c r="J611" s="435"/>
      <c r="L611" s="445" t="str">
        <f>VLOOKUP(C610,{"29 - Psychiatrie (Erwachsene)","Einrichtungen";"30 - Kinder- und Jugendpsychiatrie","Einrichtungen";"31 - Psychosomatik","Einrichtungen";0,"Leer"},2,0)</f>
        <v>Leer</v>
      </c>
      <c r="M611" s="445" t="str">
        <f>IF(AND('Angaben KH-Standort'!$D$12&gt;0,C611&lt;&gt;""),"JBJ","Leer")</f>
        <v>Leer</v>
      </c>
      <c r="N611" s="445" t="str">
        <f t="shared" si="70"/>
        <v>Leer</v>
      </c>
      <c r="O611" s="445" t="str">
        <f>VLOOKUP($C611,{"29 - Psychiatrie (Erwachsene)","Psychiatrie";"30 - Kinder- und Jugendpsychiatrie","KJPsychiatrie";"31 - Psychosomatik","Psychosomatik";0,"Leer"},2,0)</f>
        <v>Leer</v>
      </c>
      <c r="P611" s="445">
        <f t="shared" si="65"/>
        <v>0</v>
      </c>
      <c r="Q611" s="445">
        <f>VLOOKUP(C611,{"29 - Psychiatrie (Erwachsene)",1;"30 - Kinder- und Jugendpsychiatrie",1;"31 - Psychosomatik",1;"00 - Bitte eine Fachabteilung auswählen",0;0,0},2,0)</f>
        <v>0</v>
      </c>
      <c r="R611" s="445">
        <f t="shared" si="66"/>
        <v>0</v>
      </c>
      <c r="S611" s="424">
        <f t="shared" si="67"/>
        <v>0</v>
      </c>
      <c r="T611" s="424">
        <f t="shared" si="68"/>
        <v>0</v>
      </c>
      <c r="U611" s="424">
        <f t="shared" si="69"/>
        <v>0</v>
      </c>
    </row>
    <row r="612" spans="2:21" ht="15" customHeight="1" x14ac:dyDescent="0.3">
      <c r="B612" s="70" t="str">
        <f t="shared" si="71"/>
        <v>!!!</v>
      </c>
      <c r="C612" s="228"/>
      <c r="D612" s="221"/>
      <c r="E612" s="229"/>
      <c r="F612" s="82"/>
      <c r="G612" s="325"/>
      <c r="H612" s="38"/>
      <c r="I612" s="38"/>
      <c r="J612" s="435"/>
      <c r="L612" s="445" t="str">
        <f>VLOOKUP(C611,{"29 - Psychiatrie (Erwachsene)","Einrichtungen";"30 - Kinder- und Jugendpsychiatrie","Einrichtungen";"31 - Psychosomatik","Einrichtungen";0,"Leer"},2,0)</f>
        <v>Leer</v>
      </c>
      <c r="M612" s="445" t="str">
        <f>IF(AND('Angaben KH-Standort'!$D$12&gt;0,C612&lt;&gt;""),"JBJ","Leer")</f>
        <v>Leer</v>
      </c>
      <c r="N612" s="445" t="str">
        <f t="shared" si="70"/>
        <v>Leer</v>
      </c>
      <c r="O612" s="445" t="str">
        <f>VLOOKUP($C612,{"29 - Psychiatrie (Erwachsene)","Psychiatrie";"30 - Kinder- und Jugendpsychiatrie","KJPsychiatrie";"31 - Psychosomatik","Psychosomatik";0,"Leer"},2,0)</f>
        <v>Leer</v>
      </c>
      <c r="P612" s="445">
        <f t="shared" si="65"/>
        <v>0</v>
      </c>
      <c r="Q612" s="445">
        <f>VLOOKUP(C612,{"29 - Psychiatrie (Erwachsene)",1;"30 - Kinder- und Jugendpsychiatrie",1;"31 - Psychosomatik",1;"00 - Bitte eine Fachabteilung auswählen",0;0,0},2,0)</f>
        <v>0</v>
      </c>
      <c r="R612" s="445">
        <f t="shared" si="66"/>
        <v>0</v>
      </c>
      <c r="S612" s="424">
        <f t="shared" si="67"/>
        <v>0</v>
      </c>
      <c r="T612" s="424">
        <f t="shared" si="68"/>
        <v>0</v>
      </c>
      <c r="U612" s="424">
        <f t="shared" si="69"/>
        <v>0</v>
      </c>
    </row>
    <row r="613" spans="2:21" ht="15" customHeight="1" x14ac:dyDescent="0.3">
      <c r="B613" s="70" t="str">
        <f t="shared" si="71"/>
        <v>!!!</v>
      </c>
      <c r="C613" s="228"/>
      <c r="D613" s="221"/>
      <c r="E613" s="229"/>
      <c r="F613" s="82"/>
      <c r="G613" s="325"/>
      <c r="H613" s="38"/>
      <c r="I613" s="38"/>
      <c r="J613" s="435"/>
      <c r="L613" s="445" t="str">
        <f>VLOOKUP(C612,{"29 - Psychiatrie (Erwachsene)","Einrichtungen";"30 - Kinder- und Jugendpsychiatrie","Einrichtungen";"31 - Psychosomatik","Einrichtungen";0,"Leer"},2,0)</f>
        <v>Leer</v>
      </c>
      <c r="M613" s="445" t="str">
        <f>IF(AND('Angaben KH-Standort'!$D$12&gt;0,C613&lt;&gt;""),"JBJ","Leer")</f>
        <v>Leer</v>
      </c>
      <c r="N613" s="445" t="str">
        <f t="shared" si="70"/>
        <v>Leer</v>
      </c>
      <c r="O613" s="445" t="str">
        <f>VLOOKUP($C613,{"29 - Psychiatrie (Erwachsene)","Psychiatrie";"30 - Kinder- und Jugendpsychiatrie","KJPsychiatrie";"31 - Psychosomatik","Psychosomatik";0,"Leer"},2,0)</f>
        <v>Leer</v>
      </c>
      <c r="P613" s="445">
        <f t="shared" si="65"/>
        <v>0</v>
      </c>
      <c r="Q613" s="445">
        <f>VLOOKUP(C613,{"29 - Psychiatrie (Erwachsene)",1;"30 - Kinder- und Jugendpsychiatrie",1;"31 - Psychosomatik",1;"00 - Bitte eine Fachabteilung auswählen",0;0,0},2,0)</f>
        <v>0</v>
      </c>
      <c r="R613" s="445">
        <f t="shared" si="66"/>
        <v>0</v>
      </c>
      <c r="S613" s="424">
        <f t="shared" si="67"/>
        <v>0</v>
      </c>
      <c r="T613" s="424">
        <f t="shared" si="68"/>
        <v>0</v>
      </c>
      <c r="U613" s="424">
        <f t="shared" si="69"/>
        <v>0</v>
      </c>
    </row>
    <row r="614" spans="2:21" ht="15" customHeight="1" x14ac:dyDescent="0.3">
      <c r="B614" s="70" t="str">
        <f t="shared" si="71"/>
        <v>!!!</v>
      </c>
      <c r="C614" s="228"/>
      <c r="D614" s="221"/>
      <c r="E614" s="229"/>
      <c r="F614" s="82"/>
      <c r="G614" s="325"/>
      <c r="H614" s="38"/>
      <c r="I614" s="38"/>
      <c r="J614" s="435"/>
      <c r="L614" s="445" t="str">
        <f>VLOOKUP(C613,{"29 - Psychiatrie (Erwachsene)","Einrichtungen";"30 - Kinder- und Jugendpsychiatrie","Einrichtungen";"31 - Psychosomatik","Einrichtungen";0,"Leer"},2,0)</f>
        <v>Leer</v>
      </c>
      <c r="M614" s="445" t="str">
        <f>IF(AND('Angaben KH-Standort'!$D$12&gt;0,C614&lt;&gt;""),"JBJ","Leer")</f>
        <v>Leer</v>
      </c>
      <c r="N614" s="445" t="str">
        <f t="shared" si="70"/>
        <v>Leer</v>
      </c>
      <c r="O614" s="445" t="str">
        <f>VLOOKUP($C614,{"29 - Psychiatrie (Erwachsene)","Psychiatrie";"30 - Kinder- und Jugendpsychiatrie","KJPsychiatrie";"31 - Psychosomatik","Psychosomatik";0,"Leer"},2,0)</f>
        <v>Leer</v>
      </c>
      <c r="P614" s="445">
        <f t="shared" si="65"/>
        <v>0</v>
      </c>
      <c r="Q614" s="445">
        <f>VLOOKUP(C614,{"29 - Psychiatrie (Erwachsene)",1;"30 - Kinder- und Jugendpsychiatrie",1;"31 - Psychosomatik",1;"00 - Bitte eine Fachabteilung auswählen",0;0,0},2,0)</f>
        <v>0</v>
      </c>
      <c r="R614" s="445">
        <f t="shared" si="66"/>
        <v>0</v>
      </c>
      <c r="S614" s="424">
        <f t="shared" si="67"/>
        <v>0</v>
      </c>
      <c r="T614" s="424">
        <f t="shared" si="68"/>
        <v>0</v>
      </c>
      <c r="U614" s="424">
        <f t="shared" si="69"/>
        <v>0</v>
      </c>
    </row>
    <row r="615" spans="2:21" ht="15" customHeight="1" x14ac:dyDescent="0.3">
      <c r="B615" s="70" t="str">
        <f t="shared" si="71"/>
        <v>!!!</v>
      </c>
      <c r="C615" s="228"/>
      <c r="D615" s="221"/>
      <c r="E615" s="229"/>
      <c r="F615" s="82"/>
      <c r="G615" s="325"/>
      <c r="H615" s="38"/>
      <c r="I615" s="38"/>
      <c r="J615" s="435"/>
      <c r="L615" s="445" t="str">
        <f>VLOOKUP(C614,{"29 - Psychiatrie (Erwachsene)","Einrichtungen";"30 - Kinder- und Jugendpsychiatrie","Einrichtungen";"31 - Psychosomatik","Einrichtungen";0,"Leer"},2,0)</f>
        <v>Leer</v>
      </c>
      <c r="M615" s="445" t="str">
        <f>IF(AND('Angaben KH-Standort'!$D$12&gt;0,C615&lt;&gt;""),"JBJ","Leer")</f>
        <v>Leer</v>
      </c>
      <c r="N615" s="445" t="str">
        <f t="shared" si="70"/>
        <v>Leer</v>
      </c>
      <c r="O615" s="445" t="str">
        <f>VLOOKUP($C615,{"29 - Psychiatrie (Erwachsene)","Psychiatrie";"30 - Kinder- und Jugendpsychiatrie","KJPsychiatrie";"31 - Psychosomatik","Psychosomatik";0,"Leer"},2,0)</f>
        <v>Leer</v>
      </c>
      <c r="P615" s="445">
        <f t="shared" si="65"/>
        <v>0</v>
      </c>
      <c r="Q615" s="445">
        <f>VLOOKUP(C615,{"29 - Psychiatrie (Erwachsene)",1;"30 - Kinder- und Jugendpsychiatrie",1;"31 - Psychosomatik",1;"00 - Bitte eine Fachabteilung auswählen",0;0,0},2,0)</f>
        <v>0</v>
      </c>
      <c r="R615" s="445">
        <f t="shared" si="66"/>
        <v>0</v>
      </c>
      <c r="S615" s="424">
        <f t="shared" si="67"/>
        <v>0</v>
      </c>
      <c r="T615" s="424">
        <f t="shared" si="68"/>
        <v>0</v>
      </c>
      <c r="U615" s="424">
        <f t="shared" si="69"/>
        <v>0</v>
      </c>
    </row>
    <row r="616" spans="2:21" ht="15" customHeight="1" x14ac:dyDescent="0.3">
      <c r="B616" s="70" t="str">
        <f t="shared" si="71"/>
        <v>!!!</v>
      </c>
      <c r="C616" s="228"/>
      <c r="D616" s="221"/>
      <c r="E616" s="229"/>
      <c r="F616" s="82"/>
      <c r="G616" s="325"/>
      <c r="H616" s="38"/>
      <c r="I616" s="38"/>
      <c r="J616" s="435"/>
      <c r="L616" s="445" t="str">
        <f>VLOOKUP(C615,{"29 - Psychiatrie (Erwachsene)","Einrichtungen";"30 - Kinder- und Jugendpsychiatrie","Einrichtungen";"31 - Psychosomatik","Einrichtungen";0,"Leer"},2,0)</f>
        <v>Leer</v>
      </c>
      <c r="M616" s="445" t="str">
        <f>IF(AND('Angaben KH-Standort'!$D$12&gt;0,C616&lt;&gt;""),"JBJ","Leer")</f>
        <v>Leer</v>
      </c>
      <c r="N616" s="445" t="str">
        <f t="shared" si="70"/>
        <v>Leer</v>
      </c>
      <c r="O616" s="445" t="str">
        <f>VLOOKUP($C616,{"29 - Psychiatrie (Erwachsene)","Psychiatrie";"30 - Kinder- und Jugendpsychiatrie","KJPsychiatrie";"31 - Psychosomatik","Psychosomatik";0,"Leer"},2,0)</f>
        <v>Leer</v>
      </c>
      <c r="P616" s="445">
        <f t="shared" si="65"/>
        <v>0</v>
      </c>
      <c r="Q616" s="445">
        <f>VLOOKUP(C616,{"29 - Psychiatrie (Erwachsene)",1;"30 - Kinder- und Jugendpsychiatrie",1;"31 - Psychosomatik",1;"00 - Bitte eine Fachabteilung auswählen",0;0,0},2,0)</f>
        <v>0</v>
      </c>
      <c r="R616" s="445">
        <f t="shared" si="66"/>
        <v>0</v>
      </c>
      <c r="S616" s="424">
        <f t="shared" si="67"/>
        <v>0</v>
      </c>
      <c r="T616" s="424">
        <f t="shared" si="68"/>
        <v>0</v>
      </c>
      <c r="U616" s="424">
        <f t="shared" si="69"/>
        <v>0</v>
      </c>
    </row>
    <row r="617" spans="2:21" ht="15" customHeight="1" x14ac:dyDescent="0.3">
      <c r="B617" s="70" t="str">
        <f t="shared" si="71"/>
        <v>!!!</v>
      </c>
      <c r="C617" s="228"/>
      <c r="D617" s="221"/>
      <c r="E617" s="229"/>
      <c r="F617" s="82"/>
      <c r="G617" s="325"/>
      <c r="H617" s="38"/>
      <c r="I617" s="38"/>
      <c r="J617" s="435"/>
      <c r="L617" s="445" t="str">
        <f>VLOOKUP(C616,{"29 - Psychiatrie (Erwachsene)","Einrichtungen";"30 - Kinder- und Jugendpsychiatrie","Einrichtungen";"31 - Psychosomatik","Einrichtungen";0,"Leer"},2,0)</f>
        <v>Leer</v>
      </c>
      <c r="M617" s="445" t="str">
        <f>IF(AND('Angaben KH-Standort'!$D$12&gt;0,C617&lt;&gt;""),"JBJ","Leer")</f>
        <v>Leer</v>
      </c>
      <c r="N617" s="445" t="str">
        <f t="shared" si="70"/>
        <v>Leer</v>
      </c>
      <c r="O617" s="445" t="str">
        <f>VLOOKUP($C617,{"29 - Psychiatrie (Erwachsene)","Psychiatrie";"30 - Kinder- und Jugendpsychiatrie","KJPsychiatrie";"31 - Psychosomatik","Psychosomatik";0,"Leer"},2,0)</f>
        <v>Leer</v>
      </c>
      <c r="P617" s="445">
        <f t="shared" si="65"/>
        <v>0</v>
      </c>
      <c r="Q617" s="445">
        <f>VLOOKUP(C617,{"29 - Psychiatrie (Erwachsene)",1;"30 - Kinder- und Jugendpsychiatrie",1;"31 - Psychosomatik",1;"00 - Bitte eine Fachabteilung auswählen",0;0,0},2,0)</f>
        <v>0</v>
      </c>
      <c r="R617" s="445">
        <f t="shared" si="66"/>
        <v>0</v>
      </c>
      <c r="S617" s="424">
        <f t="shared" si="67"/>
        <v>0</v>
      </c>
      <c r="T617" s="424">
        <f t="shared" si="68"/>
        <v>0</v>
      </c>
      <c r="U617" s="424">
        <f t="shared" si="69"/>
        <v>0</v>
      </c>
    </row>
    <row r="618" spans="2:21" ht="15" customHeight="1" x14ac:dyDescent="0.3">
      <c r="B618" s="70" t="str">
        <f t="shared" si="71"/>
        <v>!!!</v>
      </c>
      <c r="C618" s="228"/>
      <c r="D618" s="221"/>
      <c r="E618" s="229"/>
      <c r="F618" s="82"/>
      <c r="G618" s="325"/>
      <c r="H618" s="38"/>
      <c r="I618" s="38"/>
      <c r="J618" s="435"/>
      <c r="L618" s="445" t="str">
        <f>VLOOKUP(C617,{"29 - Psychiatrie (Erwachsene)","Einrichtungen";"30 - Kinder- und Jugendpsychiatrie","Einrichtungen";"31 - Psychosomatik","Einrichtungen";0,"Leer"},2,0)</f>
        <v>Leer</v>
      </c>
      <c r="M618" s="445" t="str">
        <f>IF(AND('Angaben KH-Standort'!$D$12&gt;0,C618&lt;&gt;""),"JBJ","Leer")</f>
        <v>Leer</v>
      </c>
      <c r="N618" s="445" t="str">
        <f t="shared" si="70"/>
        <v>Leer</v>
      </c>
      <c r="O618" s="445" t="str">
        <f>VLOOKUP($C618,{"29 - Psychiatrie (Erwachsene)","Psychiatrie";"30 - Kinder- und Jugendpsychiatrie","KJPsychiatrie";"31 - Psychosomatik","Psychosomatik";0,"Leer"},2,0)</f>
        <v>Leer</v>
      </c>
      <c r="P618" s="445">
        <f t="shared" si="65"/>
        <v>0</v>
      </c>
      <c r="Q618" s="445">
        <f>VLOOKUP(C618,{"29 - Psychiatrie (Erwachsene)",1;"30 - Kinder- und Jugendpsychiatrie",1;"31 - Psychosomatik",1;"00 - Bitte eine Fachabteilung auswählen",0;0,0},2,0)</f>
        <v>0</v>
      </c>
      <c r="R618" s="445">
        <f t="shared" si="66"/>
        <v>0</v>
      </c>
      <c r="S618" s="424">
        <f t="shared" si="67"/>
        <v>0</v>
      </c>
      <c r="T618" s="424">
        <f t="shared" si="68"/>
        <v>0</v>
      </c>
      <c r="U618" s="424">
        <f t="shared" si="69"/>
        <v>0</v>
      </c>
    </row>
    <row r="619" spans="2:21" ht="15" customHeight="1" x14ac:dyDescent="0.3">
      <c r="B619" s="70" t="str">
        <f t="shared" si="71"/>
        <v>!!!</v>
      </c>
      <c r="C619" s="228"/>
      <c r="D619" s="221"/>
      <c r="E619" s="229"/>
      <c r="F619" s="82"/>
      <c r="G619" s="325"/>
      <c r="H619" s="38"/>
      <c r="I619" s="38"/>
      <c r="J619" s="435"/>
      <c r="L619" s="445" t="str">
        <f>VLOOKUP(C618,{"29 - Psychiatrie (Erwachsene)","Einrichtungen";"30 - Kinder- und Jugendpsychiatrie","Einrichtungen";"31 - Psychosomatik","Einrichtungen";0,"Leer"},2,0)</f>
        <v>Leer</v>
      </c>
      <c r="M619" s="445" t="str">
        <f>IF(AND('Angaben KH-Standort'!$D$12&gt;0,C619&lt;&gt;""),"JBJ","Leer")</f>
        <v>Leer</v>
      </c>
      <c r="N619" s="445" t="str">
        <f t="shared" si="70"/>
        <v>Leer</v>
      </c>
      <c r="O619" s="445" t="str">
        <f>VLOOKUP($C619,{"29 - Psychiatrie (Erwachsene)","Psychiatrie";"30 - Kinder- und Jugendpsychiatrie","KJPsychiatrie";"31 - Psychosomatik","Psychosomatik";0,"Leer"},2,0)</f>
        <v>Leer</v>
      </c>
      <c r="P619" s="445">
        <f t="shared" si="65"/>
        <v>0</v>
      </c>
      <c r="Q619" s="445">
        <f>VLOOKUP(C619,{"29 - Psychiatrie (Erwachsene)",1;"30 - Kinder- und Jugendpsychiatrie",1;"31 - Psychosomatik",1;"00 - Bitte eine Fachabteilung auswählen",0;0,0},2,0)</f>
        <v>0</v>
      </c>
      <c r="R619" s="445">
        <f t="shared" si="66"/>
        <v>0</v>
      </c>
      <c r="S619" s="424">
        <f t="shared" si="67"/>
        <v>0</v>
      </c>
      <c r="T619" s="424">
        <f t="shared" si="68"/>
        <v>0</v>
      </c>
      <c r="U619" s="424">
        <f t="shared" si="69"/>
        <v>0</v>
      </c>
    </row>
    <row r="620" spans="2:21" ht="15" customHeight="1" x14ac:dyDescent="0.3">
      <c r="B620" s="70" t="str">
        <f t="shared" si="71"/>
        <v>!!!</v>
      </c>
      <c r="C620" s="228"/>
      <c r="D620" s="221"/>
      <c r="E620" s="229"/>
      <c r="F620" s="82"/>
      <c r="G620" s="325"/>
      <c r="H620" s="38"/>
      <c r="I620" s="38"/>
      <c r="J620" s="435"/>
      <c r="L620" s="445" t="str">
        <f>VLOOKUP(C619,{"29 - Psychiatrie (Erwachsene)","Einrichtungen";"30 - Kinder- und Jugendpsychiatrie","Einrichtungen";"31 - Psychosomatik","Einrichtungen";0,"Leer"},2,0)</f>
        <v>Leer</v>
      </c>
      <c r="M620" s="445" t="str">
        <f>IF(AND('Angaben KH-Standort'!$D$12&gt;0,C620&lt;&gt;""),"JBJ","Leer")</f>
        <v>Leer</v>
      </c>
      <c r="N620" s="445" t="str">
        <f t="shared" si="70"/>
        <v>Leer</v>
      </c>
      <c r="O620" s="445" t="str">
        <f>VLOOKUP($C620,{"29 - Psychiatrie (Erwachsene)","Psychiatrie";"30 - Kinder- und Jugendpsychiatrie","KJPsychiatrie";"31 - Psychosomatik","Psychosomatik";0,"Leer"},2,0)</f>
        <v>Leer</v>
      </c>
      <c r="P620" s="445">
        <f t="shared" si="65"/>
        <v>0</v>
      </c>
      <c r="Q620" s="445">
        <f>VLOOKUP(C620,{"29 - Psychiatrie (Erwachsene)",1;"30 - Kinder- und Jugendpsychiatrie",1;"31 - Psychosomatik",1;"00 - Bitte eine Fachabteilung auswählen",0;0,0},2,0)</f>
        <v>0</v>
      </c>
      <c r="R620" s="445">
        <f t="shared" si="66"/>
        <v>0</v>
      </c>
      <c r="S620" s="424">
        <f t="shared" si="67"/>
        <v>0</v>
      </c>
      <c r="T620" s="424">
        <f t="shared" si="68"/>
        <v>0</v>
      </c>
      <c r="U620" s="424">
        <f t="shared" si="69"/>
        <v>0</v>
      </c>
    </row>
    <row r="621" spans="2:21" ht="15" customHeight="1" x14ac:dyDescent="0.3">
      <c r="B621" s="70" t="str">
        <f t="shared" si="71"/>
        <v>!!!</v>
      </c>
      <c r="C621" s="228"/>
      <c r="D621" s="221"/>
      <c r="E621" s="229"/>
      <c r="F621" s="82"/>
      <c r="G621" s="325"/>
      <c r="H621" s="38"/>
      <c r="I621" s="38"/>
      <c r="J621" s="435"/>
      <c r="L621" s="445" t="str">
        <f>VLOOKUP(C620,{"29 - Psychiatrie (Erwachsene)","Einrichtungen";"30 - Kinder- und Jugendpsychiatrie","Einrichtungen";"31 - Psychosomatik","Einrichtungen";0,"Leer"},2,0)</f>
        <v>Leer</v>
      </c>
      <c r="M621" s="445" t="str">
        <f>IF(AND('Angaben KH-Standort'!$D$12&gt;0,C621&lt;&gt;""),"JBJ","Leer")</f>
        <v>Leer</v>
      </c>
      <c r="N621" s="445" t="str">
        <f t="shared" si="70"/>
        <v>Leer</v>
      </c>
      <c r="O621" s="445" t="str">
        <f>VLOOKUP($C621,{"29 - Psychiatrie (Erwachsene)","Psychiatrie";"30 - Kinder- und Jugendpsychiatrie","KJPsychiatrie";"31 - Psychosomatik","Psychosomatik";0,"Leer"},2,0)</f>
        <v>Leer</v>
      </c>
      <c r="P621" s="445">
        <f t="shared" si="65"/>
        <v>0</v>
      </c>
      <c r="Q621" s="445">
        <f>VLOOKUP(C621,{"29 - Psychiatrie (Erwachsene)",1;"30 - Kinder- und Jugendpsychiatrie",1;"31 - Psychosomatik",1;"00 - Bitte eine Fachabteilung auswählen",0;0,0},2,0)</f>
        <v>0</v>
      </c>
      <c r="R621" s="445">
        <f t="shared" si="66"/>
        <v>0</v>
      </c>
      <c r="S621" s="424">
        <f t="shared" si="67"/>
        <v>0</v>
      </c>
      <c r="T621" s="424">
        <f t="shared" si="68"/>
        <v>0</v>
      </c>
      <c r="U621" s="424">
        <f t="shared" si="69"/>
        <v>0</v>
      </c>
    </row>
    <row r="622" spans="2:21" ht="15" customHeight="1" x14ac:dyDescent="0.3">
      <c r="B622" s="70" t="str">
        <f t="shared" si="71"/>
        <v>!!!</v>
      </c>
      <c r="C622" s="228"/>
      <c r="D622" s="221"/>
      <c r="E622" s="229"/>
      <c r="F622" s="82"/>
      <c r="G622" s="325"/>
      <c r="H622" s="38"/>
      <c r="I622" s="38"/>
      <c r="J622" s="435"/>
      <c r="L622" s="445" t="str">
        <f>VLOOKUP(C621,{"29 - Psychiatrie (Erwachsene)","Einrichtungen";"30 - Kinder- und Jugendpsychiatrie","Einrichtungen";"31 - Psychosomatik","Einrichtungen";0,"Leer"},2,0)</f>
        <v>Leer</v>
      </c>
      <c r="M622" s="445" t="str">
        <f>IF(AND('Angaben KH-Standort'!$D$12&gt;0,C622&lt;&gt;""),"JBJ","Leer")</f>
        <v>Leer</v>
      </c>
      <c r="N622" s="445" t="str">
        <f t="shared" si="70"/>
        <v>Leer</v>
      </c>
      <c r="O622" s="445" t="str">
        <f>VLOOKUP($C622,{"29 - Psychiatrie (Erwachsene)","Psychiatrie";"30 - Kinder- und Jugendpsychiatrie","KJPsychiatrie";"31 - Psychosomatik","Psychosomatik";0,"Leer"},2,0)</f>
        <v>Leer</v>
      </c>
      <c r="P622" s="445">
        <f t="shared" si="65"/>
        <v>0</v>
      </c>
      <c r="Q622" s="445">
        <f>VLOOKUP(C622,{"29 - Psychiatrie (Erwachsene)",1;"30 - Kinder- und Jugendpsychiatrie",1;"31 - Psychosomatik",1;"00 - Bitte eine Fachabteilung auswählen",0;0,0},2,0)</f>
        <v>0</v>
      </c>
      <c r="R622" s="445">
        <f t="shared" si="66"/>
        <v>0</v>
      </c>
      <c r="S622" s="424">
        <f t="shared" si="67"/>
        <v>0</v>
      </c>
      <c r="T622" s="424">
        <f t="shared" si="68"/>
        <v>0</v>
      </c>
      <c r="U622" s="424">
        <f t="shared" si="69"/>
        <v>0</v>
      </c>
    </row>
    <row r="623" spans="2:21" ht="15" customHeight="1" x14ac:dyDescent="0.3">
      <c r="B623" s="70" t="str">
        <f t="shared" si="71"/>
        <v>!!!</v>
      </c>
      <c r="C623" s="228"/>
      <c r="D623" s="221"/>
      <c r="E623" s="229"/>
      <c r="F623" s="82"/>
      <c r="G623" s="325"/>
      <c r="H623" s="38"/>
      <c r="I623" s="38"/>
      <c r="J623" s="435"/>
      <c r="L623" s="445" t="str">
        <f>VLOOKUP(C622,{"29 - Psychiatrie (Erwachsene)","Einrichtungen";"30 - Kinder- und Jugendpsychiatrie","Einrichtungen";"31 - Psychosomatik","Einrichtungen";0,"Leer"},2,0)</f>
        <v>Leer</v>
      </c>
      <c r="M623" s="445" t="str">
        <f>IF(AND('Angaben KH-Standort'!$D$12&gt;0,C623&lt;&gt;""),"JBJ","Leer")</f>
        <v>Leer</v>
      </c>
      <c r="N623" s="445" t="str">
        <f t="shared" si="70"/>
        <v>Leer</v>
      </c>
      <c r="O623" s="445" t="str">
        <f>VLOOKUP($C623,{"29 - Psychiatrie (Erwachsene)","Psychiatrie";"30 - Kinder- und Jugendpsychiatrie","KJPsychiatrie";"31 - Psychosomatik","Psychosomatik";0,"Leer"},2,0)</f>
        <v>Leer</v>
      </c>
      <c r="P623" s="445">
        <f t="shared" si="65"/>
        <v>0</v>
      </c>
      <c r="Q623" s="445">
        <f>VLOOKUP(C623,{"29 - Psychiatrie (Erwachsene)",1;"30 - Kinder- und Jugendpsychiatrie",1;"31 - Psychosomatik",1;"00 - Bitte eine Fachabteilung auswählen",0;0,0},2,0)</f>
        <v>0</v>
      </c>
      <c r="R623" s="445">
        <f t="shared" si="66"/>
        <v>0</v>
      </c>
      <c r="S623" s="424">
        <f t="shared" si="67"/>
        <v>0</v>
      </c>
      <c r="T623" s="424">
        <f t="shared" si="68"/>
        <v>0</v>
      </c>
      <c r="U623" s="424">
        <f t="shared" si="69"/>
        <v>0</v>
      </c>
    </row>
    <row r="624" spans="2:21" ht="15" customHeight="1" x14ac:dyDescent="0.3">
      <c r="B624" s="70" t="str">
        <f t="shared" si="71"/>
        <v>!!!</v>
      </c>
      <c r="C624" s="228"/>
      <c r="D624" s="221"/>
      <c r="E624" s="229"/>
      <c r="F624" s="82"/>
      <c r="G624" s="325"/>
      <c r="H624" s="38"/>
      <c r="I624" s="38"/>
      <c r="J624" s="435"/>
      <c r="L624" s="445" t="str">
        <f>VLOOKUP(C623,{"29 - Psychiatrie (Erwachsene)","Einrichtungen";"30 - Kinder- und Jugendpsychiatrie","Einrichtungen";"31 - Psychosomatik","Einrichtungen";0,"Leer"},2,0)</f>
        <v>Leer</v>
      </c>
      <c r="M624" s="445" t="str">
        <f>IF(AND('Angaben KH-Standort'!$D$12&gt;0,C624&lt;&gt;""),"JBJ","Leer")</f>
        <v>Leer</v>
      </c>
      <c r="N624" s="445" t="str">
        <f t="shared" si="70"/>
        <v>Leer</v>
      </c>
      <c r="O624" s="445" t="str">
        <f>VLOOKUP($C624,{"29 - Psychiatrie (Erwachsene)","Psychiatrie";"30 - Kinder- und Jugendpsychiatrie","KJPsychiatrie";"31 - Psychosomatik","Psychosomatik";0,"Leer"},2,0)</f>
        <v>Leer</v>
      </c>
      <c r="P624" s="445">
        <f t="shared" si="65"/>
        <v>0</v>
      </c>
      <c r="Q624" s="445">
        <f>VLOOKUP(C624,{"29 - Psychiatrie (Erwachsene)",1;"30 - Kinder- und Jugendpsychiatrie",1;"31 - Psychosomatik",1;"00 - Bitte eine Fachabteilung auswählen",0;0,0},2,0)</f>
        <v>0</v>
      </c>
      <c r="R624" s="445">
        <f t="shared" si="66"/>
        <v>0</v>
      </c>
      <c r="S624" s="424">
        <f t="shared" si="67"/>
        <v>0</v>
      </c>
      <c r="T624" s="424">
        <f t="shared" si="68"/>
        <v>0</v>
      </c>
      <c r="U624" s="424">
        <f t="shared" si="69"/>
        <v>0</v>
      </c>
    </row>
    <row r="625" spans="2:21" ht="15" customHeight="1" x14ac:dyDescent="0.3">
      <c r="B625" s="70" t="str">
        <f t="shared" si="71"/>
        <v>!!!</v>
      </c>
      <c r="C625" s="228"/>
      <c r="D625" s="221"/>
      <c r="E625" s="229"/>
      <c r="F625" s="82"/>
      <c r="G625" s="325"/>
      <c r="H625" s="38"/>
      <c r="I625" s="38"/>
      <c r="J625" s="435"/>
      <c r="L625" s="445" t="str">
        <f>VLOOKUP(C624,{"29 - Psychiatrie (Erwachsene)","Einrichtungen";"30 - Kinder- und Jugendpsychiatrie","Einrichtungen";"31 - Psychosomatik","Einrichtungen";0,"Leer"},2,0)</f>
        <v>Leer</v>
      </c>
      <c r="M625" s="445" t="str">
        <f>IF(AND('Angaben KH-Standort'!$D$12&gt;0,C625&lt;&gt;""),"JBJ","Leer")</f>
        <v>Leer</v>
      </c>
      <c r="N625" s="445" t="str">
        <f t="shared" si="70"/>
        <v>Leer</v>
      </c>
      <c r="O625" s="445" t="str">
        <f>VLOOKUP($C625,{"29 - Psychiatrie (Erwachsene)","Psychiatrie";"30 - Kinder- und Jugendpsychiatrie","KJPsychiatrie";"31 - Psychosomatik","Psychosomatik";0,"Leer"},2,0)</f>
        <v>Leer</v>
      </c>
      <c r="P625" s="445">
        <f t="shared" si="65"/>
        <v>0</v>
      </c>
      <c r="Q625" s="445">
        <f>VLOOKUP(C625,{"29 - Psychiatrie (Erwachsene)",1;"30 - Kinder- und Jugendpsychiatrie",1;"31 - Psychosomatik",1;"00 - Bitte eine Fachabteilung auswählen",0;0,0},2,0)</f>
        <v>0</v>
      </c>
      <c r="R625" s="445">
        <f t="shared" si="66"/>
        <v>0</v>
      </c>
      <c r="S625" s="424">
        <f t="shared" si="67"/>
        <v>0</v>
      </c>
      <c r="T625" s="424">
        <f t="shared" si="68"/>
        <v>0</v>
      </c>
      <c r="U625" s="424">
        <f t="shared" si="69"/>
        <v>0</v>
      </c>
    </row>
    <row r="626" spans="2:21" ht="15" customHeight="1" x14ac:dyDescent="0.3">
      <c r="B626" s="70" t="str">
        <f t="shared" si="71"/>
        <v>!!!</v>
      </c>
      <c r="C626" s="228"/>
      <c r="D626" s="221"/>
      <c r="E626" s="229"/>
      <c r="F626" s="82"/>
      <c r="G626" s="325"/>
      <c r="H626" s="38"/>
      <c r="I626" s="38"/>
      <c r="J626" s="435"/>
      <c r="L626" s="445" t="str">
        <f>VLOOKUP(C625,{"29 - Psychiatrie (Erwachsene)","Einrichtungen";"30 - Kinder- und Jugendpsychiatrie","Einrichtungen";"31 - Psychosomatik","Einrichtungen";0,"Leer"},2,0)</f>
        <v>Leer</v>
      </c>
      <c r="M626" s="445" t="str">
        <f>IF(AND('Angaben KH-Standort'!$D$12&gt;0,C626&lt;&gt;""),"JBJ","Leer")</f>
        <v>Leer</v>
      </c>
      <c r="N626" s="445" t="str">
        <f t="shared" si="70"/>
        <v>Leer</v>
      </c>
      <c r="O626" s="445" t="str">
        <f>VLOOKUP($C626,{"29 - Psychiatrie (Erwachsene)","Psychiatrie";"30 - Kinder- und Jugendpsychiatrie","KJPsychiatrie";"31 - Psychosomatik","Psychosomatik";0,"Leer"},2,0)</f>
        <v>Leer</v>
      </c>
      <c r="P626" s="445">
        <f t="shared" si="65"/>
        <v>0</v>
      </c>
      <c r="Q626" s="445">
        <f>VLOOKUP(C626,{"29 - Psychiatrie (Erwachsene)",1;"30 - Kinder- und Jugendpsychiatrie",1;"31 - Psychosomatik",1;"00 - Bitte eine Fachabteilung auswählen",0;0,0},2,0)</f>
        <v>0</v>
      </c>
      <c r="R626" s="445">
        <f t="shared" si="66"/>
        <v>0</v>
      </c>
      <c r="S626" s="424">
        <f t="shared" si="67"/>
        <v>0</v>
      </c>
      <c r="T626" s="424">
        <f t="shared" si="68"/>
        <v>0</v>
      </c>
      <c r="U626" s="424">
        <f t="shared" si="69"/>
        <v>0</v>
      </c>
    </row>
    <row r="627" spans="2:21" ht="15" customHeight="1" x14ac:dyDescent="0.3">
      <c r="B627" s="70" t="str">
        <f t="shared" si="71"/>
        <v>!!!</v>
      </c>
      <c r="C627" s="228"/>
      <c r="D627" s="221"/>
      <c r="E627" s="229"/>
      <c r="F627" s="82"/>
      <c r="G627" s="325"/>
      <c r="H627" s="38"/>
      <c r="I627" s="38"/>
      <c r="J627" s="435"/>
      <c r="L627" s="445" t="str">
        <f>VLOOKUP(C626,{"29 - Psychiatrie (Erwachsene)","Einrichtungen";"30 - Kinder- und Jugendpsychiatrie","Einrichtungen";"31 - Psychosomatik","Einrichtungen";0,"Leer"},2,0)</f>
        <v>Leer</v>
      </c>
      <c r="M627" s="445" t="str">
        <f>IF(AND('Angaben KH-Standort'!$D$12&gt;0,C627&lt;&gt;""),"JBJ","Leer")</f>
        <v>Leer</v>
      </c>
      <c r="N627" s="445" t="str">
        <f t="shared" si="70"/>
        <v>Leer</v>
      </c>
      <c r="O627" s="445" t="str">
        <f>VLOOKUP($C627,{"29 - Psychiatrie (Erwachsene)","Psychiatrie";"30 - Kinder- und Jugendpsychiatrie","KJPsychiatrie";"31 - Psychosomatik","Psychosomatik";0,"Leer"},2,0)</f>
        <v>Leer</v>
      </c>
      <c r="P627" s="445">
        <f t="shared" si="65"/>
        <v>0</v>
      </c>
      <c r="Q627" s="445">
        <f>VLOOKUP(C627,{"29 - Psychiatrie (Erwachsene)",1;"30 - Kinder- und Jugendpsychiatrie",1;"31 - Psychosomatik",1;"00 - Bitte eine Fachabteilung auswählen",0;0,0},2,0)</f>
        <v>0</v>
      </c>
      <c r="R627" s="445">
        <f t="shared" si="66"/>
        <v>0</v>
      </c>
      <c r="S627" s="424">
        <f t="shared" si="67"/>
        <v>0</v>
      </c>
      <c r="T627" s="424">
        <f t="shared" si="68"/>
        <v>0</v>
      </c>
      <c r="U627" s="424">
        <f t="shared" si="69"/>
        <v>0</v>
      </c>
    </row>
    <row r="628" spans="2:21" ht="15" customHeight="1" x14ac:dyDescent="0.3">
      <c r="B628" s="70" t="str">
        <f t="shared" si="71"/>
        <v>!!!</v>
      </c>
      <c r="C628" s="228"/>
      <c r="D628" s="221"/>
      <c r="E628" s="229"/>
      <c r="F628" s="82"/>
      <c r="G628" s="325"/>
      <c r="H628" s="38"/>
      <c r="I628" s="38"/>
      <c r="J628" s="435"/>
      <c r="L628" s="445" t="str">
        <f>VLOOKUP(C627,{"29 - Psychiatrie (Erwachsene)","Einrichtungen";"30 - Kinder- und Jugendpsychiatrie","Einrichtungen";"31 - Psychosomatik","Einrichtungen";0,"Leer"},2,0)</f>
        <v>Leer</v>
      </c>
      <c r="M628" s="445" t="str">
        <f>IF(AND('Angaben KH-Standort'!$D$12&gt;0,C628&lt;&gt;""),"JBJ","Leer")</f>
        <v>Leer</v>
      </c>
      <c r="N628" s="445" t="str">
        <f t="shared" si="70"/>
        <v>Leer</v>
      </c>
      <c r="O628" s="445" t="str">
        <f>VLOOKUP($C628,{"29 - Psychiatrie (Erwachsene)","Psychiatrie";"30 - Kinder- und Jugendpsychiatrie","KJPsychiatrie";"31 - Psychosomatik","Psychosomatik";0,"Leer"},2,0)</f>
        <v>Leer</v>
      </c>
      <c r="P628" s="445">
        <f t="shared" si="65"/>
        <v>0</v>
      </c>
      <c r="Q628" s="445">
        <f>VLOOKUP(C628,{"29 - Psychiatrie (Erwachsene)",1;"30 - Kinder- und Jugendpsychiatrie",1;"31 - Psychosomatik",1;"00 - Bitte eine Fachabteilung auswählen",0;0,0},2,0)</f>
        <v>0</v>
      </c>
      <c r="R628" s="445">
        <f t="shared" si="66"/>
        <v>0</v>
      </c>
      <c r="S628" s="424">
        <f t="shared" si="67"/>
        <v>0</v>
      </c>
      <c r="T628" s="424">
        <f t="shared" si="68"/>
        <v>0</v>
      </c>
      <c r="U628" s="424">
        <f t="shared" si="69"/>
        <v>0</v>
      </c>
    </row>
    <row r="629" spans="2:21" ht="15" customHeight="1" x14ac:dyDescent="0.3">
      <c r="B629" s="70" t="str">
        <f t="shared" si="71"/>
        <v>!!!</v>
      </c>
      <c r="C629" s="228"/>
      <c r="D629" s="221"/>
      <c r="E629" s="229"/>
      <c r="F629" s="82"/>
      <c r="G629" s="325"/>
      <c r="H629" s="38"/>
      <c r="I629" s="38"/>
      <c r="J629" s="435"/>
      <c r="L629" s="445" t="str">
        <f>VLOOKUP(C628,{"29 - Psychiatrie (Erwachsene)","Einrichtungen";"30 - Kinder- und Jugendpsychiatrie","Einrichtungen";"31 - Psychosomatik","Einrichtungen";0,"Leer"},2,0)</f>
        <v>Leer</v>
      </c>
      <c r="M629" s="445" t="str">
        <f>IF(AND('Angaben KH-Standort'!$D$12&gt;0,C629&lt;&gt;""),"JBJ","Leer")</f>
        <v>Leer</v>
      </c>
      <c r="N629" s="445" t="str">
        <f t="shared" si="70"/>
        <v>Leer</v>
      </c>
      <c r="O629" s="445" t="str">
        <f>VLOOKUP($C629,{"29 - Psychiatrie (Erwachsene)","Psychiatrie";"30 - Kinder- und Jugendpsychiatrie","KJPsychiatrie";"31 - Psychosomatik","Psychosomatik";0,"Leer"},2,0)</f>
        <v>Leer</v>
      </c>
      <c r="P629" s="445">
        <f t="shared" si="65"/>
        <v>0</v>
      </c>
      <c r="Q629" s="445">
        <f>VLOOKUP(C629,{"29 - Psychiatrie (Erwachsene)",1;"30 - Kinder- und Jugendpsychiatrie",1;"31 - Psychosomatik",1;"00 - Bitte eine Fachabteilung auswählen",0;0,0},2,0)</f>
        <v>0</v>
      </c>
      <c r="R629" s="445">
        <f t="shared" si="66"/>
        <v>0</v>
      </c>
      <c r="S629" s="424">
        <f t="shared" si="67"/>
        <v>0</v>
      </c>
      <c r="T629" s="424">
        <f t="shared" si="68"/>
        <v>0</v>
      </c>
      <c r="U629" s="424">
        <f t="shared" si="69"/>
        <v>0</v>
      </c>
    </row>
    <row r="630" spans="2:21" ht="15" customHeight="1" x14ac:dyDescent="0.3">
      <c r="B630" s="70" t="str">
        <f t="shared" si="71"/>
        <v>!!!</v>
      </c>
      <c r="C630" s="228"/>
      <c r="D630" s="221"/>
      <c r="E630" s="229"/>
      <c r="F630" s="82"/>
      <c r="G630" s="325"/>
      <c r="H630" s="38"/>
      <c r="I630" s="38"/>
      <c r="J630" s="435"/>
      <c r="L630" s="445" t="str">
        <f>VLOOKUP(C629,{"29 - Psychiatrie (Erwachsene)","Einrichtungen";"30 - Kinder- und Jugendpsychiatrie","Einrichtungen";"31 - Psychosomatik","Einrichtungen";0,"Leer"},2,0)</f>
        <v>Leer</v>
      </c>
      <c r="M630" s="445" t="str">
        <f>IF(AND('Angaben KH-Standort'!$D$12&gt;0,C630&lt;&gt;""),"JBJ","Leer")</f>
        <v>Leer</v>
      </c>
      <c r="N630" s="445" t="str">
        <f t="shared" si="70"/>
        <v>Leer</v>
      </c>
      <c r="O630" s="445" t="str">
        <f>VLOOKUP($C630,{"29 - Psychiatrie (Erwachsene)","Psychiatrie";"30 - Kinder- und Jugendpsychiatrie","KJPsychiatrie";"31 - Psychosomatik","Psychosomatik";0,"Leer"},2,0)</f>
        <v>Leer</v>
      </c>
      <c r="P630" s="445">
        <f t="shared" si="65"/>
        <v>0</v>
      </c>
      <c r="Q630" s="445">
        <f>VLOOKUP(C630,{"29 - Psychiatrie (Erwachsene)",1;"30 - Kinder- und Jugendpsychiatrie",1;"31 - Psychosomatik",1;"00 - Bitte eine Fachabteilung auswählen",0;0,0},2,0)</f>
        <v>0</v>
      </c>
      <c r="R630" s="445">
        <f t="shared" si="66"/>
        <v>0</v>
      </c>
      <c r="S630" s="424">
        <f t="shared" si="67"/>
        <v>0</v>
      </c>
      <c r="T630" s="424">
        <f t="shared" si="68"/>
        <v>0</v>
      </c>
      <c r="U630" s="424">
        <f t="shared" si="69"/>
        <v>0</v>
      </c>
    </row>
    <row r="631" spans="2:21" ht="15" customHeight="1" x14ac:dyDescent="0.3">
      <c r="B631" s="70" t="str">
        <f t="shared" si="71"/>
        <v>!!!</v>
      </c>
      <c r="C631" s="228"/>
      <c r="D631" s="221"/>
      <c r="E631" s="229"/>
      <c r="F631" s="82"/>
      <c r="G631" s="325"/>
      <c r="H631" s="38"/>
      <c r="I631" s="38"/>
      <c r="J631" s="435"/>
      <c r="L631" s="445" t="str">
        <f>VLOOKUP(C630,{"29 - Psychiatrie (Erwachsene)","Einrichtungen";"30 - Kinder- und Jugendpsychiatrie","Einrichtungen";"31 - Psychosomatik","Einrichtungen";0,"Leer"},2,0)</f>
        <v>Leer</v>
      </c>
      <c r="M631" s="445" t="str">
        <f>IF(AND('Angaben KH-Standort'!$D$12&gt;0,C631&lt;&gt;""),"JBJ","Leer")</f>
        <v>Leer</v>
      </c>
      <c r="N631" s="445" t="str">
        <f t="shared" si="70"/>
        <v>Leer</v>
      </c>
      <c r="O631" s="445" t="str">
        <f>VLOOKUP($C631,{"29 - Psychiatrie (Erwachsene)","Psychiatrie";"30 - Kinder- und Jugendpsychiatrie","KJPsychiatrie";"31 - Psychosomatik","Psychosomatik";0,"Leer"},2,0)</f>
        <v>Leer</v>
      </c>
      <c r="P631" s="445">
        <f t="shared" si="65"/>
        <v>0</v>
      </c>
      <c r="Q631" s="445">
        <f>VLOOKUP(C631,{"29 - Psychiatrie (Erwachsene)",1;"30 - Kinder- und Jugendpsychiatrie",1;"31 - Psychosomatik",1;"00 - Bitte eine Fachabteilung auswählen",0;0,0},2,0)</f>
        <v>0</v>
      </c>
      <c r="R631" s="445">
        <f t="shared" si="66"/>
        <v>0</v>
      </c>
      <c r="S631" s="424">
        <f t="shared" si="67"/>
        <v>0</v>
      </c>
      <c r="T631" s="424">
        <f t="shared" si="68"/>
        <v>0</v>
      </c>
      <c r="U631" s="424">
        <f t="shared" si="69"/>
        <v>0</v>
      </c>
    </row>
    <row r="632" spans="2:21" ht="15" customHeight="1" x14ac:dyDescent="0.3">
      <c r="B632" s="70" t="str">
        <f t="shared" si="71"/>
        <v>!!!</v>
      </c>
      <c r="C632" s="228"/>
      <c r="D632" s="221"/>
      <c r="E632" s="229"/>
      <c r="F632" s="82"/>
      <c r="G632" s="325"/>
      <c r="H632" s="38"/>
      <c r="I632" s="38"/>
      <c r="J632" s="435"/>
      <c r="L632" s="445" t="str">
        <f>VLOOKUP(C631,{"29 - Psychiatrie (Erwachsene)","Einrichtungen";"30 - Kinder- und Jugendpsychiatrie","Einrichtungen";"31 - Psychosomatik","Einrichtungen";0,"Leer"},2,0)</f>
        <v>Leer</v>
      </c>
      <c r="M632" s="445" t="str">
        <f>IF(AND('Angaben KH-Standort'!$D$12&gt;0,C632&lt;&gt;""),"JBJ","Leer")</f>
        <v>Leer</v>
      </c>
      <c r="N632" s="445" t="str">
        <f t="shared" si="70"/>
        <v>Leer</v>
      </c>
      <c r="O632" s="445" t="str">
        <f>VLOOKUP($C632,{"29 - Psychiatrie (Erwachsene)","Psychiatrie";"30 - Kinder- und Jugendpsychiatrie","KJPsychiatrie";"31 - Psychosomatik","Psychosomatik";0,"Leer"},2,0)</f>
        <v>Leer</v>
      </c>
      <c r="P632" s="445">
        <f t="shared" si="65"/>
        <v>0</v>
      </c>
      <c r="Q632" s="445">
        <f>VLOOKUP(C632,{"29 - Psychiatrie (Erwachsene)",1;"30 - Kinder- und Jugendpsychiatrie",1;"31 - Psychosomatik",1;"00 - Bitte eine Fachabteilung auswählen",0;0,0},2,0)</f>
        <v>0</v>
      </c>
      <c r="R632" s="445">
        <f t="shared" si="66"/>
        <v>0</v>
      </c>
      <c r="S632" s="424">
        <f t="shared" si="67"/>
        <v>0</v>
      </c>
      <c r="T632" s="424">
        <f t="shared" si="68"/>
        <v>0</v>
      </c>
      <c r="U632" s="424">
        <f t="shared" si="69"/>
        <v>0</v>
      </c>
    </row>
    <row r="633" spans="2:21" ht="15" customHeight="1" x14ac:dyDescent="0.3">
      <c r="B633" s="70" t="str">
        <f t="shared" si="71"/>
        <v>!!!</v>
      </c>
      <c r="C633" s="228"/>
      <c r="D633" s="221"/>
      <c r="E633" s="229"/>
      <c r="F633" s="82"/>
      <c r="G633" s="325"/>
      <c r="H633" s="38"/>
      <c r="I633" s="38"/>
      <c r="J633" s="435"/>
      <c r="L633" s="445" t="str">
        <f>VLOOKUP(C632,{"29 - Psychiatrie (Erwachsene)","Einrichtungen";"30 - Kinder- und Jugendpsychiatrie","Einrichtungen";"31 - Psychosomatik","Einrichtungen";0,"Leer"},2,0)</f>
        <v>Leer</v>
      </c>
      <c r="M633" s="445" t="str">
        <f>IF(AND('Angaben KH-Standort'!$D$12&gt;0,C633&lt;&gt;""),"JBJ","Leer")</f>
        <v>Leer</v>
      </c>
      <c r="N633" s="445" t="str">
        <f t="shared" si="70"/>
        <v>Leer</v>
      </c>
      <c r="O633" s="445" t="str">
        <f>VLOOKUP($C633,{"29 - Psychiatrie (Erwachsene)","Psychiatrie";"30 - Kinder- und Jugendpsychiatrie","KJPsychiatrie";"31 - Psychosomatik","Psychosomatik";0,"Leer"},2,0)</f>
        <v>Leer</v>
      </c>
      <c r="P633" s="445">
        <f t="shared" si="65"/>
        <v>0</v>
      </c>
      <c r="Q633" s="445">
        <f>VLOOKUP(C633,{"29 - Psychiatrie (Erwachsene)",1;"30 - Kinder- und Jugendpsychiatrie",1;"31 - Psychosomatik",1;"00 - Bitte eine Fachabteilung auswählen",0;0,0},2,0)</f>
        <v>0</v>
      </c>
      <c r="R633" s="445">
        <f t="shared" si="66"/>
        <v>0</v>
      </c>
      <c r="S633" s="424">
        <f t="shared" si="67"/>
        <v>0</v>
      </c>
      <c r="T633" s="424">
        <f t="shared" si="68"/>
        <v>0</v>
      </c>
      <c r="U633" s="424">
        <f t="shared" si="69"/>
        <v>0</v>
      </c>
    </row>
    <row r="634" spans="2:21" ht="15" customHeight="1" x14ac:dyDescent="0.3">
      <c r="B634" s="70" t="str">
        <f t="shared" si="71"/>
        <v>!!!</v>
      </c>
      <c r="C634" s="228"/>
      <c r="D634" s="221"/>
      <c r="E634" s="229"/>
      <c r="F634" s="82"/>
      <c r="G634" s="325"/>
      <c r="H634" s="38"/>
      <c r="I634" s="38"/>
      <c r="J634" s="435"/>
      <c r="L634" s="445" t="str">
        <f>VLOOKUP(C633,{"29 - Psychiatrie (Erwachsene)","Einrichtungen";"30 - Kinder- und Jugendpsychiatrie","Einrichtungen";"31 - Psychosomatik","Einrichtungen";0,"Leer"},2,0)</f>
        <v>Leer</v>
      </c>
      <c r="M634" s="445" t="str">
        <f>IF(AND('Angaben KH-Standort'!$D$12&gt;0,C634&lt;&gt;""),"JBJ","Leer")</f>
        <v>Leer</v>
      </c>
      <c r="N634" s="445" t="str">
        <f t="shared" si="70"/>
        <v>Leer</v>
      </c>
      <c r="O634" s="445" t="str">
        <f>VLOOKUP($C634,{"29 - Psychiatrie (Erwachsene)","Psychiatrie";"30 - Kinder- und Jugendpsychiatrie","KJPsychiatrie";"31 - Psychosomatik","Psychosomatik";0,"Leer"},2,0)</f>
        <v>Leer</v>
      </c>
      <c r="P634" s="445">
        <f t="shared" si="65"/>
        <v>0</v>
      </c>
      <c r="Q634" s="445">
        <f>VLOOKUP(C634,{"29 - Psychiatrie (Erwachsene)",1;"30 - Kinder- und Jugendpsychiatrie",1;"31 - Psychosomatik",1;"00 - Bitte eine Fachabteilung auswählen",0;0,0},2,0)</f>
        <v>0</v>
      </c>
      <c r="R634" s="445">
        <f t="shared" si="66"/>
        <v>0</v>
      </c>
      <c r="S634" s="424">
        <f t="shared" si="67"/>
        <v>0</v>
      </c>
      <c r="T634" s="424">
        <f t="shared" si="68"/>
        <v>0</v>
      </c>
      <c r="U634" s="424">
        <f t="shared" si="69"/>
        <v>0</v>
      </c>
    </row>
    <row r="635" spans="2:21" ht="15" customHeight="1" x14ac:dyDescent="0.3">
      <c r="B635" s="70" t="str">
        <f t="shared" si="71"/>
        <v>!!!</v>
      </c>
      <c r="C635" s="228"/>
      <c r="D635" s="221"/>
      <c r="E635" s="229"/>
      <c r="F635" s="82"/>
      <c r="G635" s="325"/>
      <c r="H635" s="38"/>
      <c r="I635" s="38"/>
      <c r="J635" s="435"/>
      <c r="L635" s="445" t="str">
        <f>VLOOKUP(C634,{"29 - Psychiatrie (Erwachsene)","Einrichtungen";"30 - Kinder- und Jugendpsychiatrie","Einrichtungen";"31 - Psychosomatik","Einrichtungen";0,"Leer"},2,0)</f>
        <v>Leer</v>
      </c>
      <c r="M635" s="445" t="str">
        <f>IF(AND('Angaben KH-Standort'!$D$12&gt;0,C635&lt;&gt;""),"JBJ","Leer")</f>
        <v>Leer</v>
      </c>
      <c r="N635" s="445" t="str">
        <f t="shared" si="70"/>
        <v>Leer</v>
      </c>
      <c r="O635" s="445" t="str">
        <f>VLOOKUP($C635,{"29 - Psychiatrie (Erwachsene)","Psychiatrie";"30 - Kinder- und Jugendpsychiatrie","KJPsychiatrie";"31 - Psychosomatik","Psychosomatik";0,"Leer"},2,0)</f>
        <v>Leer</v>
      </c>
      <c r="P635" s="445">
        <f t="shared" si="65"/>
        <v>0</v>
      </c>
      <c r="Q635" s="445">
        <f>VLOOKUP(C635,{"29 - Psychiatrie (Erwachsene)",1;"30 - Kinder- und Jugendpsychiatrie",1;"31 - Psychosomatik",1;"00 - Bitte eine Fachabteilung auswählen",0;0,0},2,0)</f>
        <v>0</v>
      </c>
      <c r="R635" s="445">
        <f t="shared" si="66"/>
        <v>0</v>
      </c>
      <c r="S635" s="424">
        <f t="shared" si="67"/>
        <v>0</v>
      </c>
      <c r="T635" s="424">
        <f t="shared" si="68"/>
        <v>0</v>
      </c>
      <c r="U635" s="424">
        <f t="shared" si="69"/>
        <v>0</v>
      </c>
    </row>
    <row r="636" spans="2:21" ht="15" customHeight="1" x14ac:dyDescent="0.3">
      <c r="B636" s="70" t="str">
        <f t="shared" si="71"/>
        <v>!!!</v>
      </c>
      <c r="C636" s="228"/>
      <c r="D636" s="221"/>
      <c r="E636" s="229"/>
      <c r="F636" s="82"/>
      <c r="G636" s="325"/>
      <c r="H636" s="38"/>
      <c r="I636" s="38"/>
      <c r="J636" s="435"/>
      <c r="L636" s="445" t="str">
        <f>VLOOKUP(C635,{"29 - Psychiatrie (Erwachsene)","Einrichtungen";"30 - Kinder- und Jugendpsychiatrie","Einrichtungen";"31 - Psychosomatik","Einrichtungen";0,"Leer"},2,0)</f>
        <v>Leer</v>
      </c>
      <c r="M636" s="445" t="str">
        <f>IF(AND('Angaben KH-Standort'!$D$12&gt;0,C636&lt;&gt;""),"JBJ","Leer")</f>
        <v>Leer</v>
      </c>
      <c r="N636" s="445" t="str">
        <f t="shared" si="70"/>
        <v>Leer</v>
      </c>
      <c r="O636" s="445" t="str">
        <f>VLOOKUP($C636,{"29 - Psychiatrie (Erwachsene)","Psychiatrie";"30 - Kinder- und Jugendpsychiatrie","KJPsychiatrie";"31 - Psychosomatik","Psychosomatik";0,"Leer"},2,0)</f>
        <v>Leer</v>
      </c>
      <c r="P636" s="445">
        <f t="shared" si="65"/>
        <v>0</v>
      </c>
      <c r="Q636" s="445">
        <f>VLOOKUP(C636,{"29 - Psychiatrie (Erwachsene)",1;"30 - Kinder- und Jugendpsychiatrie",1;"31 - Psychosomatik",1;"00 - Bitte eine Fachabteilung auswählen",0;0,0},2,0)</f>
        <v>0</v>
      </c>
      <c r="R636" s="445">
        <f t="shared" si="66"/>
        <v>0</v>
      </c>
      <c r="S636" s="424">
        <f t="shared" si="67"/>
        <v>0</v>
      </c>
      <c r="T636" s="424">
        <f t="shared" si="68"/>
        <v>0</v>
      </c>
      <c r="U636" s="424">
        <f t="shared" si="69"/>
        <v>0</v>
      </c>
    </row>
    <row r="637" spans="2:21" ht="15" customHeight="1" x14ac:dyDescent="0.3">
      <c r="B637" s="70" t="str">
        <f t="shared" si="71"/>
        <v>!!!</v>
      </c>
      <c r="C637" s="228"/>
      <c r="D637" s="221"/>
      <c r="E637" s="229"/>
      <c r="F637" s="82"/>
      <c r="G637" s="325"/>
      <c r="H637" s="38"/>
      <c r="I637" s="38"/>
      <c r="J637" s="435"/>
      <c r="L637" s="445" t="str">
        <f>VLOOKUP(C636,{"29 - Psychiatrie (Erwachsene)","Einrichtungen";"30 - Kinder- und Jugendpsychiatrie","Einrichtungen";"31 - Psychosomatik","Einrichtungen";0,"Leer"},2,0)</f>
        <v>Leer</v>
      </c>
      <c r="M637" s="445" t="str">
        <f>IF(AND('Angaben KH-Standort'!$D$12&gt;0,C637&lt;&gt;""),"JBJ","Leer")</f>
        <v>Leer</v>
      </c>
      <c r="N637" s="445" t="str">
        <f t="shared" si="70"/>
        <v>Leer</v>
      </c>
      <c r="O637" s="445" t="str">
        <f>VLOOKUP($C637,{"29 - Psychiatrie (Erwachsene)","Psychiatrie";"30 - Kinder- und Jugendpsychiatrie","KJPsychiatrie";"31 - Psychosomatik","Psychosomatik";0,"Leer"},2,0)</f>
        <v>Leer</v>
      </c>
      <c r="P637" s="445">
        <f t="shared" si="65"/>
        <v>0</v>
      </c>
      <c r="Q637" s="445">
        <f>VLOOKUP(C637,{"29 - Psychiatrie (Erwachsene)",1;"30 - Kinder- und Jugendpsychiatrie",1;"31 - Psychosomatik",1;"00 - Bitte eine Fachabteilung auswählen",0;0,0},2,0)</f>
        <v>0</v>
      </c>
      <c r="R637" s="445">
        <f t="shared" si="66"/>
        <v>0</v>
      </c>
      <c r="S637" s="424">
        <f t="shared" si="67"/>
        <v>0</v>
      </c>
      <c r="T637" s="424">
        <f t="shared" si="68"/>
        <v>0</v>
      </c>
      <c r="U637" s="424">
        <f t="shared" si="69"/>
        <v>0</v>
      </c>
    </row>
    <row r="638" spans="2:21" ht="15" customHeight="1" x14ac:dyDescent="0.3">
      <c r="B638" s="70" t="str">
        <f t="shared" si="71"/>
        <v>!!!</v>
      </c>
      <c r="C638" s="228"/>
      <c r="D638" s="221"/>
      <c r="E638" s="229"/>
      <c r="F638" s="82"/>
      <c r="G638" s="325"/>
      <c r="H638" s="38"/>
      <c r="I638" s="38"/>
      <c r="J638" s="435"/>
      <c r="L638" s="445" t="str">
        <f>VLOOKUP(C637,{"29 - Psychiatrie (Erwachsene)","Einrichtungen";"30 - Kinder- und Jugendpsychiatrie","Einrichtungen";"31 - Psychosomatik","Einrichtungen";0,"Leer"},2,0)</f>
        <v>Leer</v>
      </c>
      <c r="M638" s="445" t="str">
        <f>IF(AND('Angaben KH-Standort'!$D$12&gt;0,C638&lt;&gt;""),"JBJ","Leer")</f>
        <v>Leer</v>
      </c>
      <c r="N638" s="445" t="str">
        <f t="shared" si="70"/>
        <v>Leer</v>
      </c>
      <c r="O638" s="445" t="str">
        <f>VLOOKUP($C638,{"29 - Psychiatrie (Erwachsene)","Psychiatrie";"30 - Kinder- und Jugendpsychiatrie","KJPsychiatrie";"31 - Psychosomatik","Psychosomatik";0,"Leer"},2,0)</f>
        <v>Leer</v>
      </c>
      <c r="P638" s="445">
        <f t="shared" si="65"/>
        <v>0</v>
      </c>
      <c r="Q638" s="445">
        <f>VLOOKUP(C638,{"29 - Psychiatrie (Erwachsene)",1;"30 - Kinder- und Jugendpsychiatrie",1;"31 - Psychosomatik",1;"00 - Bitte eine Fachabteilung auswählen",0;0,0},2,0)</f>
        <v>0</v>
      </c>
      <c r="R638" s="445">
        <f t="shared" si="66"/>
        <v>0</v>
      </c>
      <c r="S638" s="424">
        <f t="shared" si="67"/>
        <v>0</v>
      </c>
      <c r="T638" s="424">
        <f t="shared" si="68"/>
        <v>0</v>
      </c>
      <c r="U638" s="424">
        <f t="shared" si="69"/>
        <v>0</v>
      </c>
    </row>
    <row r="639" spans="2:21" ht="15" customHeight="1" x14ac:dyDescent="0.3">
      <c r="B639" s="70" t="str">
        <f t="shared" si="71"/>
        <v>!!!</v>
      </c>
      <c r="C639" s="228"/>
      <c r="D639" s="221"/>
      <c r="E639" s="229"/>
      <c r="F639" s="82"/>
      <c r="G639" s="325"/>
      <c r="H639" s="38"/>
      <c r="I639" s="38"/>
      <c r="J639" s="435"/>
      <c r="L639" s="445" t="str">
        <f>VLOOKUP(C638,{"29 - Psychiatrie (Erwachsene)","Einrichtungen";"30 - Kinder- und Jugendpsychiatrie","Einrichtungen";"31 - Psychosomatik","Einrichtungen";0,"Leer"},2,0)</f>
        <v>Leer</v>
      </c>
      <c r="M639" s="445" t="str">
        <f>IF(AND('Angaben KH-Standort'!$D$12&gt;0,C639&lt;&gt;""),"JBJ","Leer")</f>
        <v>Leer</v>
      </c>
      <c r="N639" s="445" t="str">
        <f t="shared" si="70"/>
        <v>Leer</v>
      </c>
      <c r="O639" s="445" t="str">
        <f>VLOOKUP($C639,{"29 - Psychiatrie (Erwachsene)","Psychiatrie";"30 - Kinder- und Jugendpsychiatrie","KJPsychiatrie";"31 - Psychosomatik","Psychosomatik";0,"Leer"},2,0)</f>
        <v>Leer</v>
      </c>
      <c r="P639" s="445">
        <f t="shared" si="65"/>
        <v>0</v>
      </c>
      <c r="Q639" s="445">
        <f>VLOOKUP(C639,{"29 - Psychiatrie (Erwachsene)",1;"30 - Kinder- und Jugendpsychiatrie",1;"31 - Psychosomatik",1;"00 - Bitte eine Fachabteilung auswählen",0;0,0},2,0)</f>
        <v>0</v>
      </c>
      <c r="R639" s="445">
        <f t="shared" si="66"/>
        <v>0</v>
      </c>
      <c r="S639" s="424">
        <f t="shared" si="67"/>
        <v>0</v>
      </c>
      <c r="T639" s="424">
        <f t="shared" si="68"/>
        <v>0</v>
      </c>
      <c r="U639" s="424">
        <f t="shared" si="69"/>
        <v>0</v>
      </c>
    </row>
    <row r="640" spans="2:21" ht="15" customHeight="1" x14ac:dyDescent="0.3">
      <c r="B640" s="70" t="str">
        <f t="shared" si="71"/>
        <v>!!!</v>
      </c>
      <c r="C640" s="228"/>
      <c r="D640" s="221"/>
      <c r="E640" s="229"/>
      <c r="F640" s="82"/>
      <c r="G640" s="325"/>
      <c r="H640" s="38"/>
      <c r="I640" s="38"/>
      <c r="J640" s="435"/>
      <c r="L640" s="445" t="str">
        <f>VLOOKUP(C639,{"29 - Psychiatrie (Erwachsene)","Einrichtungen";"30 - Kinder- und Jugendpsychiatrie","Einrichtungen";"31 - Psychosomatik","Einrichtungen";0,"Leer"},2,0)</f>
        <v>Leer</v>
      </c>
      <c r="M640" s="445" t="str">
        <f>IF(AND('Angaben KH-Standort'!$D$12&gt;0,C640&lt;&gt;""),"JBJ","Leer")</f>
        <v>Leer</v>
      </c>
      <c r="N640" s="445" t="str">
        <f t="shared" si="70"/>
        <v>Leer</v>
      </c>
      <c r="O640" s="445" t="str">
        <f>VLOOKUP($C640,{"29 - Psychiatrie (Erwachsene)","Psychiatrie";"30 - Kinder- und Jugendpsychiatrie","KJPsychiatrie";"31 - Psychosomatik","Psychosomatik";0,"Leer"},2,0)</f>
        <v>Leer</v>
      </c>
      <c r="P640" s="445">
        <f t="shared" si="65"/>
        <v>0</v>
      </c>
      <c r="Q640" s="445">
        <f>VLOOKUP(C640,{"29 - Psychiatrie (Erwachsene)",1;"30 - Kinder- und Jugendpsychiatrie",1;"31 - Psychosomatik",1;"00 - Bitte eine Fachabteilung auswählen",0;0,0},2,0)</f>
        <v>0</v>
      </c>
      <c r="R640" s="445">
        <f t="shared" si="66"/>
        <v>0</v>
      </c>
      <c r="S640" s="424">
        <f t="shared" si="67"/>
        <v>0</v>
      </c>
      <c r="T640" s="424">
        <f t="shared" si="68"/>
        <v>0</v>
      </c>
      <c r="U640" s="424">
        <f t="shared" si="69"/>
        <v>0</v>
      </c>
    </row>
    <row r="641" spans="2:21" ht="15" customHeight="1" x14ac:dyDescent="0.3">
      <c r="B641" s="70" t="str">
        <f t="shared" si="71"/>
        <v>!!!</v>
      </c>
      <c r="C641" s="228"/>
      <c r="D641" s="221"/>
      <c r="E641" s="229"/>
      <c r="F641" s="82"/>
      <c r="G641" s="325"/>
      <c r="H641" s="38"/>
      <c r="I641" s="38"/>
      <c r="J641" s="435"/>
      <c r="L641" s="445" t="str">
        <f>VLOOKUP(C640,{"29 - Psychiatrie (Erwachsene)","Einrichtungen";"30 - Kinder- und Jugendpsychiatrie","Einrichtungen";"31 - Psychosomatik","Einrichtungen";0,"Leer"},2,0)</f>
        <v>Leer</v>
      </c>
      <c r="M641" s="445" t="str">
        <f>IF(AND('Angaben KH-Standort'!$D$12&gt;0,C641&lt;&gt;""),"JBJ","Leer")</f>
        <v>Leer</v>
      </c>
      <c r="N641" s="445" t="str">
        <f t="shared" si="70"/>
        <v>Leer</v>
      </c>
      <c r="O641" s="445" t="str">
        <f>VLOOKUP($C641,{"29 - Psychiatrie (Erwachsene)","Psychiatrie";"30 - Kinder- und Jugendpsychiatrie","KJPsychiatrie";"31 - Psychosomatik","Psychosomatik";0,"Leer"},2,0)</f>
        <v>Leer</v>
      </c>
      <c r="P641" s="445">
        <f t="shared" si="65"/>
        <v>0</v>
      </c>
      <c r="Q641" s="445">
        <f>VLOOKUP(C641,{"29 - Psychiatrie (Erwachsene)",1;"30 - Kinder- und Jugendpsychiatrie",1;"31 - Psychosomatik",1;"00 - Bitte eine Fachabteilung auswählen",0;0,0},2,0)</f>
        <v>0</v>
      </c>
      <c r="R641" s="445">
        <f t="shared" si="66"/>
        <v>0</v>
      </c>
      <c r="S641" s="424">
        <f t="shared" si="67"/>
        <v>0</v>
      </c>
      <c r="T641" s="424">
        <f t="shared" si="68"/>
        <v>0</v>
      </c>
      <c r="U641" s="424">
        <f t="shared" si="69"/>
        <v>0</v>
      </c>
    </row>
    <row r="642" spans="2:21" ht="15" customHeight="1" x14ac:dyDescent="0.3">
      <c r="B642" s="70" t="str">
        <f t="shared" si="71"/>
        <v>!!!</v>
      </c>
      <c r="C642" s="228"/>
      <c r="D642" s="221"/>
      <c r="E642" s="229"/>
      <c r="F642" s="82"/>
      <c r="G642" s="325"/>
      <c r="H642" s="38"/>
      <c r="I642" s="38"/>
      <c r="J642" s="435"/>
      <c r="L642" s="445" t="str">
        <f>VLOOKUP(C641,{"29 - Psychiatrie (Erwachsene)","Einrichtungen";"30 - Kinder- und Jugendpsychiatrie","Einrichtungen";"31 - Psychosomatik","Einrichtungen";0,"Leer"},2,0)</f>
        <v>Leer</v>
      </c>
      <c r="M642" s="445" t="str">
        <f>IF(AND('Angaben KH-Standort'!$D$12&gt;0,C642&lt;&gt;""),"JBJ","Leer")</f>
        <v>Leer</v>
      </c>
      <c r="N642" s="445" t="str">
        <f t="shared" si="70"/>
        <v>Leer</v>
      </c>
      <c r="O642" s="445" t="str">
        <f>VLOOKUP($C642,{"29 - Psychiatrie (Erwachsene)","Psychiatrie";"30 - Kinder- und Jugendpsychiatrie","KJPsychiatrie";"31 - Psychosomatik","Psychosomatik";0,"Leer"},2,0)</f>
        <v>Leer</v>
      </c>
      <c r="P642" s="445">
        <f t="shared" si="65"/>
        <v>0</v>
      </c>
      <c r="Q642" s="445">
        <f>VLOOKUP(C642,{"29 - Psychiatrie (Erwachsene)",1;"30 - Kinder- und Jugendpsychiatrie",1;"31 - Psychosomatik",1;"00 - Bitte eine Fachabteilung auswählen",0;0,0},2,0)</f>
        <v>0</v>
      </c>
      <c r="R642" s="445">
        <f t="shared" si="66"/>
        <v>0</v>
      </c>
      <c r="S642" s="424">
        <f t="shared" si="67"/>
        <v>0</v>
      </c>
      <c r="T642" s="424">
        <f t="shared" si="68"/>
        <v>0</v>
      </c>
      <c r="U642" s="424">
        <f t="shared" si="69"/>
        <v>0</v>
      </c>
    </row>
    <row r="643" spans="2:21" ht="15" customHeight="1" x14ac:dyDescent="0.3">
      <c r="B643" s="70" t="str">
        <f t="shared" si="71"/>
        <v>!!!</v>
      </c>
      <c r="C643" s="228"/>
      <c r="D643" s="221"/>
      <c r="E643" s="229"/>
      <c r="F643" s="82"/>
      <c r="G643" s="325"/>
      <c r="H643" s="38"/>
      <c r="I643" s="38"/>
      <c r="J643" s="435"/>
      <c r="L643" s="445" t="str">
        <f>VLOOKUP(C642,{"29 - Psychiatrie (Erwachsene)","Einrichtungen";"30 - Kinder- und Jugendpsychiatrie","Einrichtungen";"31 - Psychosomatik","Einrichtungen";0,"Leer"},2,0)</f>
        <v>Leer</v>
      </c>
      <c r="M643" s="445" t="str">
        <f>IF(AND('Angaben KH-Standort'!$D$12&gt;0,C643&lt;&gt;""),"JBJ","Leer")</f>
        <v>Leer</v>
      </c>
      <c r="N643" s="445" t="str">
        <f t="shared" si="70"/>
        <v>Leer</v>
      </c>
      <c r="O643" s="445" t="str">
        <f>VLOOKUP($C643,{"29 - Psychiatrie (Erwachsene)","Psychiatrie";"30 - Kinder- und Jugendpsychiatrie","KJPsychiatrie";"31 - Psychosomatik","Psychosomatik";0,"Leer"},2,0)</f>
        <v>Leer</v>
      </c>
      <c r="P643" s="445">
        <f t="shared" si="65"/>
        <v>0</v>
      </c>
      <c r="Q643" s="445">
        <f>VLOOKUP(C643,{"29 - Psychiatrie (Erwachsene)",1;"30 - Kinder- und Jugendpsychiatrie",1;"31 - Psychosomatik",1;"00 - Bitte eine Fachabteilung auswählen",0;0,0},2,0)</f>
        <v>0</v>
      </c>
      <c r="R643" s="445">
        <f t="shared" si="66"/>
        <v>0</v>
      </c>
      <c r="S643" s="424">
        <f t="shared" si="67"/>
        <v>0</v>
      </c>
      <c r="T643" s="424">
        <f t="shared" si="68"/>
        <v>0</v>
      </c>
      <c r="U643" s="424">
        <f t="shared" si="69"/>
        <v>0</v>
      </c>
    </row>
    <row r="644" spans="2:21" ht="15" customHeight="1" x14ac:dyDescent="0.3">
      <c r="B644" s="70" t="str">
        <f t="shared" si="71"/>
        <v>!!!</v>
      </c>
      <c r="C644" s="228"/>
      <c r="D644" s="221"/>
      <c r="E644" s="229"/>
      <c r="F644" s="82"/>
      <c r="G644" s="325"/>
      <c r="H644" s="38"/>
      <c r="I644" s="38"/>
      <c r="J644" s="435"/>
      <c r="L644" s="445" t="str">
        <f>VLOOKUP(C643,{"29 - Psychiatrie (Erwachsene)","Einrichtungen";"30 - Kinder- und Jugendpsychiatrie","Einrichtungen";"31 - Psychosomatik","Einrichtungen";0,"Leer"},2,0)</f>
        <v>Leer</v>
      </c>
      <c r="M644" s="445" t="str">
        <f>IF(AND('Angaben KH-Standort'!$D$12&gt;0,C644&lt;&gt;""),"JBJ","Leer")</f>
        <v>Leer</v>
      </c>
      <c r="N644" s="445" t="str">
        <f t="shared" si="70"/>
        <v>Leer</v>
      </c>
      <c r="O644" s="445" t="str">
        <f>VLOOKUP($C644,{"29 - Psychiatrie (Erwachsene)","Psychiatrie";"30 - Kinder- und Jugendpsychiatrie","KJPsychiatrie";"31 - Psychosomatik","Psychosomatik";0,"Leer"},2,0)</f>
        <v>Leer</v>
      </c>
      <c r="P644" s="445">
        <f t="shared" si="65"/>
        <v>0</v>
      </c>
      <c r="Q644" s="445">
        <f>VLOOKUP(C644,{"29 - Psychiatrie (Erwachsene)",1;"30 - Kinder- und Jugendpsychiatrie",1;"31 - Psychosomatik",1;"00 - Bitte eine Fachabteilung auswählen",0;0,0},2,0)</f>
        <v>0</v>
      </c>
      <c r="R644" s="445">
        <f t="shared" si="66"/>
        <v>0</v>
      </c>
      <c r="S644" s="424">
        <f t="shared" si="67"/>
        <v>0</v>
      </c>
      <c r="T644" s="424">
        <f t="shared" si="68"/>
        <v>0</v>
      </c>
      <c r="U644" s="424">
        <f t="shared" si="69"/>
        <v>0</v>
      </c>
    </row>
    <row r="645" spans="2:21" ht="15" customHeight="1" x14ac:dyDescent="0.3">
      <c r="B645" s="70" t="str">
        <f t="shared" si="71"/>
        <v>!!!</v>
      </c>
      <c r="C645" s="228"/>
      <c r="D645" s="221"/>
      <c r="E645" s="229"/>
      <c r="F645" s="82"/>
      <c r="G645" s="325"/>
      <c r="H645" s="38"/>
      <c r="I645" s="38"/>
      <c r="J645" s="435"/>
      <c r="L645" s="445" t="str">
        <f>VLOOKUP(C644,{"29 - Psychiatrie (Erwachsene)","Einrichtungen";"30 - Kinder- und Jugendpsychiatrie","Einrichtungen";"31 - Psychosomatik","Einrichtungen";0,"Leer"},2,0)</f>
        <v>Leer</v>
      </c>
      <c r="M645" s="445" t="str">
        <f>IF(AND('Angaben KH-Standort'!$D$12&gt;0,C645&lt;&gt;""),"JBJ","Leer")</f>
        <v>Leer</v>
      </c>
      <c r="N645" s="445" t="str">
        <f t="shared" si="70"/>
        <v>Leer</v>
      </c>
      <c r="O645" s="445" t="str">
        <f>VLOOKUP($C645,{"29 - Psychiatrie (Erwachsene)","Psychiatrie";"30 - Kinder- und Jugendpsychiatrie","KJPsychiatrie";"31 - Psychosomatik","Psychosomatik";0,"Leer"},2,0)</f>
        <v>Leer</v>
      </c>
      <c r="P645" s="445">
        <f t="shared" si="65"/>
        <v>0</v>
      </c>
      <c r="Q645" s="445">
        <f>VLOOKUP(C645,{"29 - Psychiatrie (Erwachsene)",1;"30 - Kinder- und Jugendpsychiatrie",1;"31 - Psychosomatik",1;"00 - Bitte eine Fachabteilung auswählen",0;0,0},2,0)</f>
        <v>0</v>
      </c>
      <c r="R645" s="445">
        <f t="shared" si="66"/>
        <v>0</v>
      </c>
      <c r="S645" s="424">
        <f t="shared" si="67"/>
        <v>0</v>
      </c>
      <c r="T645" s="424">
        <f t="shared" si="68"/>
        <v>0</v>
      </c>
      <c r="U645" s="424">
        <f t="shared" si="69"/>
        <v>0</v>
      </c>
    </row>
    <row r="646" spans="2:21" ht="15" customHeight="1" x14ac:dyDescent="0.3">
      <c r="B646" s="70" t="str">
        <f t="shared" si="71"/>
        <v>!!!</v>
      </c>
      <c r="C646" s="228"/>
      <c r="D646" s="221"/>
      <c r="E646" s="229"/>
      <c r="F646" s="82"/>
      <c r="G646" s="325"/>
      <c r="H646" s="38"/>
      <c r="I646" s="38"/>
      <c r="J646" s="435"/>
      <c r="L646" s="445" t="str">
        <f>VLOOKUP(C645,{"29 - Psychiatrie (Erwachsene)","Einrichtungen";"30 - Kinder- und Jugendpsychiatrie","Einrichtungen";"31 - Psychosomatik","Einrichtungen";0,"Leer"},2,0)</f>
        <v>Leer</v>
      </c>
      <c r="M646" s="445" t="str">
        <f>IF(AND('Angaben KH-Standort'!$D$12&gt;0,C646&lt;&gt;""),"JBJ","Leer")</f>
        <v>Leer</v>
      </c>
      <c r="N646" s="445" t="str">
        <f t="shared" si="70"/>
        <v>Leer</v>
      </c>
      <c r="O646" s="445" t="str">
        <f>VLOOKUP($C646,{"29 - Psychiatrie (Erwachsene)","Psychiatrie";"30 - Kinder- und Jugendpsychiatrie","KJPsychiatrie";"31 - Psychosomatik","Psychosomatik";0,"Leer"},2,0)</f>
        <v>Leer</v>
      </c>
      <c r="P646" s="445">
        <f t="shared" si="65"/>
        <v>0</v>
      </c>
      <c r="Q646" s="445">
        <f>VLOOKUP(C646,{"29 - Psychiatrie (Erwachsene)",1;"30 - Kinder- und Jugendpsychiatrie",1;"31 - Psychosomatik",1;"00 - Bitte eine Fachabteilung auswählen",0;0,0},2,0)</f>
        <v>0</v>
      </c>
      <c r="R646" s="445">
        <f t="shared" si="66"/>
        <v>0</v>
      </c>
      <c r="S646" s="424">
        <f t="shared" si="67"/>
        <v>0</v>
      </c>
      <c r="T646" s="424">
        <f t="shared" si="68"/>
        <v>0</v>
      </c>
      <c r="U646" s="424">
        <f t="shared" si="69"/>
        <v>0</v>
      </c>
    </row>
    <row r="647" spans="2:21" ht="15" customHeight="1" x14ac:dyDescent="0.3">
      <c r="B647" s="70" t="str">
        <f t="shared" si="71"/>
        <v>!!!</v>
      </c>
      <c r="C647" s="228"/>
      <c r="D647" s="221"/>
      <c r="E647" s="229"/>
      <c r="F647" s="82"/>
      <c r="G647" s="325"/>
      <c r="H647" s="38"/>
      <c r="I647" s="38"/>
      <c r="J647" s="435"/>
      <c r="L647" s="445" t="str">
        <f>VLOOKUP(C646,{"29 - Psychiatrie (Erwachsene)","Einrichtungen";"30 - Kinder- und Jugendpsychiatrie","Einrichtungen";"31 - Psychosomatik","Einrichtungen";0,"Leer"},2,0)</f>
        <v>Leer</v>
      </c>
      <c r="M647" s="445" t="str">
        <f>IF(AND('Angaben KH-Standort'!$D$12&gt;0,C647&lt;&gt;""),"JBJ","Leer")</f>
        <v>Leer</v>
      </c>
      <c r="N647" s="445" t="str">
        <f t="shared" si="70"/>
        <v>Leer</v>
      </c>
      <c r="O647" s="445" t="str">
        <f>VLOOKUP($C647,{"29 - Psychiatrie (Erwachsene)","Psychiatrie";"30 - Kinder- und Jugendpsychiatrie","KJPsychiatrie";"31 - Psychosomatik","Psychosomatik";0,"Leer"},2,0)</f>
        <v>Leer</v>
      </c>
      <c r="P647" s="445">
        <f t="shared" si="65"/>
        <v>0</v>
      </c>
      <c r="Q647" s="445">
        <f>VLOOKUP(C647,{"29 - Psychiatrie (Erwachsene)",1;"30 - Kinder- und Jugendpsychiatrie",1;"31 - Psychosomatik",1;"00 - Bitte eine Fachabteilung auswählen",0;0,0},2,0)</f>
        <v>0</v>
      </c>
      <c r="R647" s="445">
        <f t="shared" si="66"/>
        <v>0</v>
      </c>
      <c r="S647" s="424">
        <f t="shared" si="67"/>
        <v>0</v>
      </c>
      <c r="T647" s="424">
        <f t="shared" si="68"/>
        <v>0</v>
      </c>
      <c r="U647" s="424">
        <f t="shared" si="69"/>
        <v>0</v>
      </c>
    </row>
    <row r="648" spans="2:21" ht="15" customHeight="1" x14ac:dyDescent="0.3">
      <c r="B648" s="70" t="str">
        <f t="shared" si="71"/>
        <v>!!!</v>
      </c>
      <c r="C648" s="228"/>
      <c r="D648" s="221"/>
      <c r="E648" s="229"/>
      <c r="F648" s="82"/>
      <c r="G648" s="325"/>
      <c r="H648" s="38"/>
      <c r="I648" s="38"/>
      <c r="J648" s="435"/>
      <c r="L648" s="445" t="str">
        <f>VLOOKUP(C647,{"29 - Psychiatrie (Erwachsene)","Einrichtungen";"30 - Kinder- und Jugendpsychiatrie","Einrichtungen";"31 - Psychosomatik","Einrichtungen";0,"Leer"},2,0)</f>
        <v>Leer</v>
      </c>
      <c r="M648" s="445" t="str">
        <f>IF(AND('Angaben KH-Standort'!$D$12&gt;0,C648&lt;&gt;""),"JBJ","Leer")</f>
        <v>Leer</v>
      </c>
      <c r="N648" s="445" t="str">
        <f t="shared" si="70"/>
        <v>Leer</v>
      </c>
      <c r="O648" s="445" t="str">
        <f>VLOOKUP($C648,{"29 - Psychiatrie (Erwachsene)","Psychiatrie";"30 - Kinder- und Jugendpsychiatrie","KJPsychiatrie";"31 - Psychosomatik","Psychosomatik";0,"Leer"},2,0)</f>
        <v>Leer</v>
      </c>
      <c r="P648" s="445">
        <f t="shared" si="65"/>
        <v>0</v>
      </c>
      <c r="Q648" s="445">
        <f>VLOOKUP(C648,{"29 - Psychiatrie (Erwachsene)",1;"30 - Kinder- und Jugendpsychiatrie",1;"31 - Psychosomatik",1;"00 - Bitte eine Fachabteilung auswählen",0;0,0},2,0)</f>
        <v>0</v>
      </c>
      <c r="R648" s="445">
        <f t="shared" si="66"/>
        <v>0</v>
      </c>
      <c r="S648" s="424">
        <f t="shared" si="67"/>
        <v>0</v>
      </c>
      <c r="T648" s="424">
        <f t="shared" si="68"/>
        <v>0</v>
      </c>
      <c r="U648" s="424">
        <f t="shared" si="69"/>
        <v>0</v>
      </c>
    </row>
    <row r="649" spans="2:21" ht="15" customHeight="1" x14ac:dyDescent="0.3">
      <c r="B649" s="70" t="str">
        <f t="shared" si="71"/>
        <v>!!!</v>
      </c>
      <c r="C649" s="228"/>
      <c r="D649" s="221"/>
      <c r="E649" s="229"/>
      <c r="F649" s="82"/>
      <c r="G649" s="325"/>
      <c r="H649" s="38"/>
      <c r="I649" s="38"/>
      <c r="J649" s="435"/>
      <c r="L649" s="445" t="str">
        <f>VLOOKUP(C648,{"29 - Psychiatrie (Erwachsene)","Einrichtungen";"30 - Kinder- und Jugendpsychiatrie","Einrichtungen";"31 - Psychosomatik","Einrichtungen";0,"Leer"},2,0)</f>
        <v>Leer</v>
      </c>
      <c r="M649" s="445" t="str">
        <f>IF(AND('Angaben KH-Standort'!$D$12&gt;0,C649&lt;&gt;""),"JBJ","Leer")</f>
        <v>Leer</v>
      </c>
      <c r="N649" s="445" t="str">
        <f t="shared" si="70"/>
        <v>Leer</v>
      </c>
      <c r="O649" s="445" t="str">
        <f>VLOOKUP($C649,{"29 - Psychiatrie (Erwachsene)","Psychiatrie";"30 - Kinder- und Jugendpsychiatrie","KJPsychiatrie";"31 - Psychosomatik","Psychosomatik";0,"Leer"},2,0)</f>
        <v>Leer</v>
      </c>
      <c r="P649" s="445">
        <f t="shared" si="65"/>
        <v>0</v>
      </c>
      <c r="Q649" s="445">
        <f>VLOOKUP(C649,{"29 - Psychiatrie (Erwachsene)",1;"30 - Kinder- und Jugendpsychiatrie",1;"31 - Psychosomatik",1;"00 - Bitte eine Fachabteilung auswählen",0;0,0},2,0)</f>
        <v>0</v>
      </c>
      <c r="R649" s="445">
        <f t="shared" si="66"/>
        <v>0</v>
      </c>
      <c r="S649" s="424">
        <f t="shared" si="67"/>
        <v>0</v>
      </c>
      <c r="T649" s="424">
        <f t="shared" si="68"/>
        <v>0</v>
      </c>
      <c r="U649" s="424">
        <f t="shared" si="69"/>
        <v>0</v>
      </c>
    </row>
    <row r="650" spans="2:21" ht="15" customHeight="1" x14ac:dyDescent="0.3">
      <c r="B650" s="70" t="str">
        <f t="shared" si="71"/>
        <v>!!!</v>
      </c>
      <c r="C650" s="228"/>
      <c r="D650" s="221"/>
      <c r="E650" s="229"/>
      <c r="F650" s="82"/>
      <c r="G650" s="325"/>
      <c r="H650" s="38"/>
      <c r="I650" s="38"/>
      <c r="J650" s="435"/>
      <c r="L650" s="445" t="str">
        <f>VLOOKUP(C649,{"29 - Psychiatrie (Erwachsene)","Einrichtungen";"30 - Kinder- und Jugendpsychiatrie","Einrichtungen";"31 - Psychosomatik","Einrichtungen";0,"Leer"},2,0)</f>
        <v>Leer</v>
      </c>
      <c r="M650" s="445" t="str">
        <f>IF(AND('Angaben KH-Standort'!$D$12&gt;0,C650&lt;&gt;""),"JBJ","Leer")</f>
        <v>Leer</v>
      </c>
      <c r="N650" s="445" t="str">
        <f t="shared" si="70"/>
        <v>Leer</v>
      </c>
      <c r="O650" s="445" t="str">
        <f>VLOOKUP($C650,{"29 - Psychiatrie (Erwachsene)","Psychiatrie";"30 - Kinder- und Jugendpsychiatrie","KJPsychiatrie";"31 - Psychosomatik","Psychosomatik";0,"Leer"},2,0)</f>
        <v>Leer</v>
      </c>
      <c r="P650" s="445">
        <f t="shared" si="65"/>
        <v>0</v>
      </c>
      <c r="Q650" s="445">
        <f>VLOOKUP(C650,{"29 - Psychiatrie (Erwachsene)",1;"30 - Kinder- und Jugendpsychiatrie",1;"31 - Psychosomatik",1;"00 - Bitte eine Fachabteilung auswählen",0;0,0},2,0)</f>
        <v>0</v>
      </c>
      <c r="R650" s="445">
        <f t="shared" si="66"/>
        <v>0</v>
      </c>
      <c r="S650" s="424">
        <f t="shared" si="67"/>
        <v>0</v>
      </c>
      <c r="T650" s="424">
        <f t="shared" si="68"/>
        <v>0</v>
      </c>
      <c r="U650" s="424">
        <f t="shared" si="69"/>
        <v>0</v>
      </c>
    </row>
    <row r="651" spans="2:21" ht="15" customHeight="1" x14ac:dyDescent="0.3">
      <c r="B651" s="70" t="str">
        <f t="shared" si="71"/>
        <v>!!!</v>
      </c>
      <c r="C651" s="228"/>
      <c r="D651" s="221"/>
      <c r="E651" s="229"/>
      <c r="F651" s="82"/>
      <c r="G651" s="325"/>
      <c r="H651" s="38"/>
      <c r="I651" s="38"/>
      <c r="J651" s="435"/>
      <c r="L651" s="445" t="str">
        <f>VLOOKUP(C650,{"29 - Psychiatrie (Erwachsene)","Einrichtungen";"30 - Kinder- und Jugendpsychiatrie","Einrichtungen";"31 - Psychosomatik","Einrichtungen";0,"Leer"},2,0)</f>
        <v>Leer</v>
      </c>
      <c r="M651" s="445" t="str">
        <f>IF(AND('Angaben KH-Standort'!$D$12&gt;0,C651&lt;&gt;""),"JBJ","Leer")</f>
        <v>Leer</v>
      </c>
      <c r="N651" s="445" t="str">
        <f t="shared" si="70"/>
        <v>Leer</v>
      </c>
      <c r="O651" s="445" t="str">
        <f>VLOOKUP($C651,{"29 - Psychiatrie (Erwachsene)","Psychiatrie";"30 - Kinder- und Jugendpsychiatrie","KJPsychiatrie";"31 - Psychosomatik","Psychosomatik";0,"Leer"},2,0)</f>
        <v>Leer</v>
      </c>
      <c r="P651" s="445">
        <f t="shared" si="65"/>
        <v>0</v>
      </c>
      <c r="Q651" s="445">
        <f>VLOOKUP(C651,{"29 - Psychiatrie (Erwachsene)",1;"30 - Kinder- und Jugendpsychiatrie",1;"31 - Psychosomatik",1;"00 - Bitte eine Fachabteilung auswählen",0;0,0},2,0)</f>
        <v>0</v>
      </c>
      <c r="R651" s="445">
        <f t="shared" si="66"/>
        <v>0</v>
      </c>
      <c r="S651" s="424">
        <f t="shared" si="67"/>
        <v>0</v>
      </c>
      <c r="T651" s="424">
        <f t="shared" si="68"/>
        <v>0</v>
      </c>
      <c r="U651" s="424">
        <f t="shared" si="69"/>
        <v>0</v>
      </c>
    </row>
    <row r="652" spans="2:21" ht="15" customHeight="1" x14ac:dyDescent="0.3">
      <c r="B652" s="70" t="str">
        <f t="shared" si="71"/>
        <v>!!!</v>
      </c>
      <c r="C652" s="228"/>
      <c r="D652" s="221"/>
      <c r="E652" s="229"/>
      <c r="F652" s="82"/>
      <c r="G652" s="325"/>
      <c r="H652" s="38"/>
      <c r="I652" s="38"/>
      <c r="J652" s="435"/>
      <c r="L652" s="445" t="str">
        <f>VLOOKUP(C651,{"29 - Psychiatrie (Erwachsene)","Einrichtungen";"30 - Kinder- und Jugendpsychiatrie","Einrichtungen";"31 - Psychosomatik","Einrichtungen";0,"Leer"},2,0)</f>
        <v>Leer</v>
      </c>
      <c r="M652" s="445" t="str">
        <f>IF(AND('Angaben KH-Standort'!$D$12&gt;0,C652&lt;&gt;""),"JBJ","Leer")</f>
        <v>Leer</v>
      </c>
      <c r="N652" s="445" t="str">
        <f t="shared" si="70"/>
        <v>Leer</v>
      </c>
      <c r="O652" s="445" t="str">
        <f>VLOOKUP($C652,{"29 - Psychiatrie (Erwachsene)","Psychiatrie";"30 - Kinder- und Jugendpsychiatrie","KJPsychiatrie";"31 - Psychosomatik","Psychosomatik";0,"Leer"},2,0)</f>
        <v>Leer</v>
      </c>
      <c r="P652" s="445">
        <f t="shared" si="65"/>
        <v>0</v>
      </c>
      <c r="Q652" s="445">
        <f>VLOOKUP(C652,{"29 - Psychiatrie (Erwachsene)",1;"30 - Kinder- und Jugendpsychiatrie",1;"31 - Psychosomatik",1;"00 - Bitte eine Fachabteilung auswählen",0;0,0},2,0)</f>
        <v>0</v>
      </c>
      <c r="R652" s="445">
        <f t="shared" si="66"/>
        <v>0</v>
      </c>
      <c r="S652" s="424">
        <f t="shared" si="67"/>
        <v>0</v>
      </c>
      <c r="T652" s="424">
        <f t="shared" si="68"/>
        <v>0</v>
      </c>
      <c r="U652" s="424">
        <f t="shared" si="69"/>
        <v>0</v>
      </c>
    </row>
    <row r="653" spans="2:21" ht="15" customHeight="1" x14ac:dyDescent="0.3">
      <c r="B653" s="70" t="str">
        <f t="shared" si="71"/>
        <v>!!!</v>
      </c>
      <c r="C653" s="228"/>
      <c r="D653" s="221"/>
      <c r="E653" s="229"/>
      <c r="F653" s="82"/>
      <c r="G653" s="325"/>
      <c r="H653" s="38"/>
      <c r="I653" s="38"/>
      <c r="J653" s="435"/>
      <c r="L653" s="445" t="str">
        <f>VLOOKUP(C652,{"29 - Psychiatrie (Erwachsene)","Einrichtungen";"30 - Kinder- und Jugendpsychiatrie","Einrichtungen";"31 - Psychosomatik","Einrichtungen";0,"Leer"},2,0)</f>
        <v>Leer</v>
      </c>
      <c r="M653" s="445" t="str">
        <f>IF(AND('Angaben KH-Standort'!$D$12&gt;0,C653&lt;&gt;""),"JBJ","Leer")</f>
        <v>Leer</v>
      </c>
      <c r="N653" s="445" t="str">
        <f t="shared" si="70"/>
        <v>Leer</v>
      </c>
      <c r="O653" s="445" t="str">
        <f>VLOOKUP($C653,{"29 - Psychiatrie (Erwachsene)","Psychiatrie";"30 - Kinder- und Jugendpsychiatrie","KJPsychiatrie";"31 - Psychosomatik","Psychosomatik";0,"Leer"},2,0)</f>
        <v>Leer</v>
      </c>
      <c r="P653" s="445">
        <f t="shared" si="65"/>
        <v>0</v>
      </c>
      <c r="Q653" s="445">
        <f>VLOOKUP(C653,{"29 - Psychiatrie (Erwachsene)",1;"30 - Kinder- und Jugendpsychiatrie",1;"31 - Psychosomatik",1;"00 - Bitte eine Fachabteilung auswählen",0;0,0},2,0)</f>
        <v>0</v>
      </c>
      <c r="R653" s="445">
        <f t="shared" si="66"/>
        <v>0</v>
      </c>
      <c r="S653" s="424">
        <f t="shared" si="67"/>
        <v>0</v>
      </c>
      <c r="T653" s="424">
        <f t="shared" si="68"/>
        <v>0</v>
      </c>
      <c r="U653" s="424">
        <f t="shared" si="69"/>
        <v>0</v>
      </c>
    </row>
    <row r="654" spans="2:21" ht="15" customHeight="1" x14ac:dyDescent="0.3">
      <c r="B654" s="70" t="str">
        <f t="shared" si="71"/>
        <v>!!!</v>
      </c>
      <c r="C654" s="228"/>
      <c r="D654" s="221"/>
      <c r="E654" s="229"/>
      <c r="F654" s="82"/>
      <c r="G654" s="325"/>
      <c r="H654" s="38"/>
      <c r="I654" s="38"/>
      <c r="J654" s="435"/>
      <c r="L654" s="445" t="str">
        <f>VLOOKUP(C653,{"29 - Psychiatrie (Erwachsene)","Einrichtungen";"30 - Kinder- und Jugendpsychiatrie","Einrichtungen";"31 - Psychosomatik","Einrichtungen";0,"Leer"},2,0)</f>
        <v>Leer</v>
      </c>
      <c r="M654" s="445" t="str">
        <f>IF(AND('Angaben KH-Standort'!$D$12&gt;0,C654&lt;&gt;""),"JBJ","Leer")</f>
        <v>Leer</v>
      </c>
      <c r="N654" s="445" t="str">
        <f t="shared" si="70"/>
        <v>Leer</v>
      </c>
      <c r="O654" s="445" t="str">
        <f>VLOOKUP($C654,{"29 - Psychiatrie (Erwachsene)","Psychiatrie";"30 - Kinder- und Jugendpsychiatrie","KJPsychiatrie";"31 - Psychosomatik","Psychosomatik";0,"Leer"},2,0)</f>
        <v>Leer</v>
      </c>
      <c r="P654" s="445">
        <f t="shared" si="65"/>
        <v>0</v>
      </c>
      <c r="Q654" s="445">
        <f>VLOOKUP(C654,{"29 - Psychiatrie (Erwachsene)",1;"30 - Kinder- und Jugendpsychiatrie",1;"31 - Psychosomatik",1;"00 - Bitte eine Fachabteilung auswählen",0;0,0},2,0)</f>
        <v>0</v>
      </c>
      <c r="R654" s="445">
        <f t="shared" si="66"/>
        <v>0</v>
      </c>
      <c r="S654" s="424">
        <f t="shared" si="67"/>
        <v>0</v>
      </c>
      <c r="T654" s="424">
        <f t="shared" si="68"/>
        <v>0</v>
      </c>
      <c r="U654" s="424">
        <f t="shared" si="69"/>
        <v>0</v>
      </c>
    </row>
    <row r="655" spans="2:21" ht="15" customHeight="1" x14ac:dyDescent="0.3">
      <c r="B655" s="70" t="str">
        <f t="shared" si="71"/>
        <v>!!!</v>
      </c>
      <c r="C655" s="228"/>
      <c r="D655" s="221"/>
      <c r="E655" s="229"/>
      <c r="F655" s="82"/>
      <c r="G655" s="325"/>
      <c r="H655" s="38"/>
      <c r="I655" s="38"/>
      <c r="J655" s="435"/>
      <c r="L655" s="445" t="str">
        <f>VLOOKUP(C654,{"29 - Psychiatrie (Erwachsene)","Einrichtungen";"30 - Kinder- und Jugendpsychiatrie","Einrichtungen";"31 - Psychosomatik","Einrichtungen";0,"Leer"},2,0)</f>
        <v>Leer</v>
      </c>
      <c r="M655" s="445" t="str">
        <f>IF(AND('Angaben KH-Standort'!$D$12&gt;0,C655&lt;&gt;""),"JBJ","Leer")</f>
        <v>Leer</v>
      </c>
      <c r="N655" s="445" t="str">
        <f t="shared" si="70"/>
        <v>Leer</v>
      </c>
      <c r="O655" s="445" t="str">
        <f>VLOOKUP($C655,{"29 - Psychiatrie (Erwachsene)","Psychiatrie";"30 - Kinder- und Jugendpsychiatrie","KJPsychiatrie";"31 - Psychosomatik","Psychosomatik";0,"Leer"},2,0)</f>
        <v>Leer</v>
      </c>
      <c r="P655" s="445">
        <f t="shared" si="65"/>
        <v>0</v>
      </c>
      <c r="Q655" s="445">
        <f>VLOOKUP(C655,{"29 - Psychiatrie (Erwachsene)",1;"30 - Kinder- und Jugendpsychiatrie",1;"31 - Psychosomatik",1;"00 - Bitte eine Fachabteilung auswählen",0;0,0},2,0)</f>
        <v>0</v>
      </c>
      <c r="R655" s="445">
        <f t="shared" si="66"/>
        <v>0</v>
      </c>
      <c r="S655" s="424">
        <f t="shared" si="67"/>
        <v>0</v>
      </c>
      <c r="T655" s="424">
        <f t="shared" si="68"/>
        <v>0</v>
      </c>
      <c r="U655" s="424">
        <f t="shared" si="69"/>
        <v>0</v>
      </c>
    </row>
    <row r="656" spans="2:21" ht="15" customHeight="1" x14ac:dyDescent="0.3">
      <c r="B656" s="70" t="str">
        <f t="shared" si="71"/>
        <v>!!!</v>
      </c>
      <c r="C656" s="228"/>
      <c r="D656" s="221"/>
      <c r="E656" s="229"/>
      <c r="F656" s="82"/>
      <c r="G656" s="325"/>
      <c r="H656" s="38"/>
      <c r="I656" s="38"/>
      <c r="J656" s="435"/>
      <c r="L656" s="445" t="str">
        <f>VLOOKUP(C655,{"29 - Psychiatrie (Erwachsene)","Einrichtungen";"30 - Kinder- und Jugendpsychiatrie","Einrichtungen";"31 - Psychosomatik","Einrichtungen";0,"Leer"},2,0)</f>
        <v>Leer</v>
      </c>
      <c r="M656" s="445" t="str">
        <f>IF(AND('Angaben KH-Standort'!$D$12&gt;0,C656&lt;&gt;""),"JBJ","Leer")</f>
        <v>Leer</v>
      </c>
      <c r="N656" s="445" t="str">
        <f t="shared" si="70"/>
        <v>Leer</v>
      </c>
      <c r="O656" s="445" t="str">
        <f>VLOOKUP($C656,{"29 - Psychiatrie (Erwachsene)","Psychiatrie";"30 - Kinder- und Jugendpsychiatrie","KJPsychiatrie";"31 - Psychosomatik","Psychosomatik";0,"Leer"},2,0)</f>
        <v>Leer</v>
      </c>
      <c r="P656" s="445">
        <f t="shared" si="65"/>
        <v>0</v>
      </c>
      <c r="Q656" s="445">
        <f>VLOOKUP(C656,{"29 - Psychiatrie (Erwachsene)",1;"30 - Kinder- und Jugendpsychiatrie",1;"31 - Psychosomatik",1;"00 - Bitte eine Fachabteilung auswählen",0;0,0},2,0)</f>
        <v>0</v>
      </c>
      <c r="R656" s="445">
        <f t="shared" si="66"/>
        <v>0</v>
      </c>
      <c r="S656" s="424">
        <f t="shared" si="67"/>
        <v>0</v>
      </c>
      <c r="T656" s="424">
        <f t="shared" si="68"/>
        <v>0</v>
      </c>
      <c r="U656" s="424">
        <f t="shared" si="69"/>
        <v>0</v>
      </c>
    </row>
    <row r="657" spans="2:21" ht="15" customHeight="1" x14ac:dyDescent="0.3">
      <c r="B657" s="70" t="str">
        <f t="shared" si="71"/>
        <v>!!!</v>
      </c>
      <c r="C657" s="228"/>
      <c r="D657" s="221"/>
      <c r="E657" s="229"/>
      <c r="F657" s="82"/>
      <c r="G657" s="325"/>
      <c r="H657" s="38"/>
      <c r="I657" s="38"/>
      <c r="J657" s="435"/>
      <c r="L657" s="445" t="str">
        <f>VLOOKUP(C656,{"29 - Psychiatrie (Erwachsene)","Einrichtungen";"30 - Kinder- und Jugendpsychiatrie","Einrichtungen";"31 - Psychosomatik","Einrichtungen";0,"Leer"},2,0)</f>
        <v>Leer</v>
      </c>
      <c r="M657" s="445" t="str">
        <f>IF(AND('Angaben KH-Standort'!$D$12&gt;0,C657&lt;&gt;""),"JBJ","Leer")</f>
        <v>Leer</v>
      </c>
      <c r="N657" s="445" t="str">
        <f t="shared" si="70"/>
        <v>Leer</v>
      </c>
      <c r="O657" s="445" t="str">
        <f>VLOOKUP($C657,{"29 - Psychiatrie (Erwachsene)","Psychiatrie";"30 - Kinder- und Jugendpsychiatrie","KJPsychiatrie";"31 - Psychosomatik","Psychosomatik";0,"Leer"},2,0)</f>
        <v>Leer</v>
      </c>
      <c r="P657" s="445">
        <f t="shared" si="65"/>
        <v>0</v>
      </c>
      <c r="Q657" s="445">
        <f>VLOOKUP(C657,{"29 - Psychiatrie (Erwachsene)",1;"30 - Kinder- und Jugendpsychiatrie",1;"31 - Psychosomatik",1;"00 - Bitte eine Fachabteilung auswählen",0;0,0},2,0)</f>
        <v>0</v>
      </c>
      <c r="R657" s="445">
        <f t="shared" si="66"/>
        <v>0</v>
      </c>
      <c r="S657" s="424">
        <f t="shared" si="67"/>
        <v>0</v>
      </c>
      <c r="T657" s="424">
        <f t="shared" si="68"/>
        <v>0</v>
      </c>
      <c r="U657" s="424">
        <f t="shared" si="69"/>
        <v>0</v>
      </c>
    </row>
    <row r="658" spans="2:21" ht="15" customHeight="1" x14ac:dyDescent="0.3">
      <c r="B658" s="70" t="str">
        <f t="shared" si="71"/>
        <v>!!!</v>
      </c>
      <c r="C658" s="228"/>
      <c r="D658" s="221"/>
      <c r="E658" s="229"/>
      <c r="F658" s="82"/>
      <c r="G658" s="325"/>
      <c r="H658" s="38"/>
      <c r="I658" s="38"/>
      <c r="J658" s="435"/>
      <c r="L658" s="445" t="str">
        <f>VLOOKUP(C657,{"29 - Psychiatrie (Erwachsene)","Einrichtungen";"30 - Kinder- und Jugendpsychiatrie","Einrichtungen";"31 - Psychosomatik","Einrichtungen";0,"Leer"},2,0)</f>
        <v>Leer</v>
      </c>
      <c r="M658" s="445" t="str">
        <f>IF(AND('Angaben KH-Standort'!$D$12&gt;0,C658&lt;&gt;""),"JBJ","Leer")</f>
        <v>Leer</v>
      </c>
      <c r="N658" s="445" t="str">
        <f t="shared" si="70"/>
        <v>Leer</v>
      </c>
      <c r="O658" s="445" t="str">
        <f>VLOOKUP($C658,{"29 - Psychiatrie (Erwachsene)","Psychiatrie";"30 - Kinder- und Jugendpsychiatrie","KJPsychiatrie";"31 - Psychosomatik","Psychosomatik";0,"Leer"},2,0)</f>
        <v>Leer</v>
      </c>
      <c r="P658" s="445">
        <f t="shared" si="65"/>
        <v>0</v>
      </c>
      <c r="Q658" s="445">
        <f>VLOOKUP(C658,{"29 - Psychiatrie (Erwachsene)",1;"30 - Kinder- und Jugendpsychiatrie",1;"31 - Psychosomatik",1;"00 - Bitte eine Fachabteilung auswählen",0;0,0},2,0)</f>
        <v>0</v>
      </c>
      <c r="R658" s="445">
        <f t="shared" si="66"/>
        <v>0</v>
      </c>
      <c r="S658" s="424">
        <f t="shared" si="67"/>
        <v>0</v>
      </c>
      <c r="T658" s="424">
        <f t="shared" si="68"/>
        <v>0</v>
      </c>
      <c r="U658" s="424">
        <f t="shared" si="69"/>
        <v>0</v>
      </c>
    </row>
    <row r="659" spans="2:21" ht="15" customHeight="1" x14ac:dyDescent="0.3">
      <c r="B659" s="70" t="str">
        <f t="shared" si="71"/>
        <v>!!!</v>
      </c>
      <c r="C659" s="228"/>
      <c r="D659" s="221"/>
      <c r="E659" s="229"/>
      <c r="F659" s="82"/>
      <c r="G659" s="325"/>
      <c r="H659" s="38"/>
      <c r="I659" s="38"/>
      <c r="J659" s="435"/>
      <c r="L659" s="445" t="str">
        <f>VLOOKUP(C658,{"29 - Psychiatrie (Erwachsene)","Einrichtungen";"30 - Kinder- und Jugendpsychiatrie","Einrichtungen";"31 - Psychosomatik","Einrichtungen";0,"Leer"},2,0)</f>
        <v>Leer</v>
      </c>
      <c r="M659" s="445" t="str">
        <f>IF(AND('Angaben KH-Standort'!$D$12&gt;0,C659&lt;&gt;""),"JBJ","Leer")</f>
        <v>Leer</v>
      </c>
      <c r="N659" s="445" t="str">
        <f t="shared" si="70"/>
        <v>Leer</v>
      </c>
      <c r="O659" s="445" t="str">
        <f>VLOOKUP($C659,{"29 - Psychiatrie (Erwachsene)","Psychiatrie";"30 - Kinder- und Jugendpsychiatrie","KJPsychiatrie";"31 - Psychosomatik","Psychosomatik";0,"Leer"},2,0)</f>
        <v>Leer</v>
      </c>
      <c r="P659" s="445">
        <f t="shared" si="65"/>
        <v>0</v>
      </c>
      <c r="Q659" s="445">
        <f>VLOOKUP(C659,{"29 - Psychiatrie (Erwachsene)",1;"30 - Kinder- und Jugendpsychiatrie",1;"31 - Psychosomatik",1;"00 - Bitte eine Fachabteilung auswählen",0;0,0},2,0)</f>
        <v>0</v>
      </c>
      <c r="R659" s="445">
        <f t="shared" si="66"/>
        <v>0</v>
      </c>
      <c r="S659" s="424">
        <f t="shared" si="67"/>
        <v>0</v>
      </c>
      <c r="T659" s="424">
        <f t="shared" si="68"/>
        <v>0</v>
      </c>
      <c r="U659" s="424">
        <f t="shared" si="69"/>
        <v>0</v>
      </c>
    </row>
    <row r="660" spans="2:21" ht="15" customHeight="1" x14ac:dyDescent="0.3">
      <c r="B660" s="70" t="str">
        <f t="shared" si="71"/>
        <v>!!!</v>
      </c>
      <c r="C660" s="228"/>
      <c r="D660" s="221"/>
      <c r="E660" s="229"/>
      <c r="F660" s="82"/>
      <c r="G660" s="325"/>
      <c r="H660" s="38"/>
      <c r="I660" s="38"/>
      <c r="J660" s="435"/>
      <c r="L660" s="445" t="str">
        <f>VLOOKUP(C659,{"29 - Psychiatrie (Erwachsene)","Einrichtungen";"30 - Kinder- und Jugendpsychiatrie","Einrichtungen";"31 - Psychosomatik","Einrichtungen";0,"Leer"},2,0)</f>
        <v>Leer</v>
      </c>
      <c r="M660" s="445" t="str">
        <f>IF(AND('Angaben KH-Standort'!$D$12&gt;0,C660&lt;&gt;""),"JBJ","Leer")</f>
        <v>Leer</v>
      </c>
      <c r="N660" s="445" t="str">
        <f t="shared" si="70"/>
        <v>Leer</v>
      </c>
      <c r="O660" s="445" t="str">
        <f>VLOOKUP($C660,{"29 - Psychiatrie (Erwachsene)","Psychiatrie";"30 - Kinder- und Jugendpsychiatrie","KJPsychiatrie";"31 - Psychosomatik","Psychosomatik";0,"Leer"},2,0)</f>
        <v>Leer</v>
      </c>
      <c r="P660" s="445">
        <f t="shared" si="65"/>
        <v>0</v>
      </c>
      <c r="Q660" s="445">
        <f>VLOOKUP(C660,{"29 - Psychiatrie (Erwachsene)",1;"30 - Kinder- und Jugendpsychiatrie",1;"31 - Psychosomatik",1;"00 - Bitte eine Fachabteilung auswählen",0;0,0},2,0)</f>
        <v>0</v>
      </c>
      <c r="R660" s="445">
        <f t="shared" si="66"/>
        <v>0</v>
      </c>
      <c r="S660" s="424">
        <f t="shared" si="67"/>
        <v>0</v>
      </c>
      <c r="T660" s="424">
        <f t="shared" si="68"/>
        <v>0</v>
      </c>
      <c r="U660" s="424">
        <f t="shared" si="69"/>
        <v>0</v>
      </c>
    </row>
    <row r="661" spans="2:21" ht="15" customHeight="1" x14ac:dyDescent="0.3">
      <c r="B661" s="70" t="str">
        <f t="shared" si="71"/>
        <v>!!!</v>
      </c>
      <c r="C661" s="228"/>
      <c r="D661" s="221"/>
      <c r="E661" s="229"/>
      <c r="F661" s="82"/>
      <c r="G661" s="325"/>
      <c r="H661" s="38"/>
      <c r="I661" s="38"/>
      <c r="J661" s="435"/>
      <c r="L661" s="445" t="str">
        <f>VLOOKUP(C660,{"29 - Psychiatrie (Erwachsene)","Einrichtungen";"30 - Kinder- und Jugendpsychiatrie","Einrichtungen";"31 - Psychosomatik","Einrichtungen";0,"Leer"},2,0)</f>
        <v>Leer</v>
      </c>
      <c r="M661" s="445" t="str">
        <f>IF(AND('Angaben KH-Standort'!$D$12&gt;0,C661&lt;&gt;""),"JBJ","Leer")</f>
        <v>Leer</v>
      </c>
      <c r="N661" s="445" t="str">
        <f t="shared" si="70"/>
        <v>Leer</v>
      </c>
      <c r="O661" s="445" t="str">
        <f>VLOOKUP($C661,{"29 - Psychiatrie (Erwachsene)","Psychiatrie";"30 - Kinder- und Jugendpsychiatrie","KJPsychiatrie";"31 - Psychosomatik","Psychosomatik";0,"Leer"},2,0)</f>
        <v>Leer</v>
      </c>
      <c r="P661" s="445">
        <f t="shared" si="65"/>
        <v>0</v>
      </c>
      <c r="Q661" s="445">
        <f>VLOOKUP(C661,{"29 - Psychiatrie (Erwachsene)",1;"30 - Kinder- und Jugendpsychiatrie",1;"31 - Psychosomatik",1;"00 - Bitte eine Fachabteilung auswählen",0;0,0},2,0)</f>
        <v>0</v>
      </c>
      <c r="R661" s="445">
        <f t="shared" si="66"/>
        <v>0</v>
      </c>
      <c r="S661" s="424">
        <f t="shared" si="67"/>
        <v>0</v>
      </c>
      <c r="T661" s="424">
        <f t="shared" si="68"/>
        <v>0</v>
      </c>
      <c r="U661" s="424">
        <f t="shared" si="69"/>
        <v>0</v>
      </c>
    </row>
    <row r="662" spans="2:21" ht="15" customHeight="1" x14ac:dyDescent="0.3">
      <c r="B662" s="70" t="str">
        <f t="shared" si="71"/>
        <v>!!!</v>
      </c>
      <c r="C662" s="228"/>
      <c r="D662" s="221"/>
      <c r="E662" s="229"/>
      <c r="F662" s="82"/>
      <c r="G662" s="325"/>
      <c r="H662" s="38"/>
      <c r="I662" s="38"/>
      <c r="J662" s="435"/>
      <c r="L662" s="445" t="str">
        <f>VLOOKUP(C661,{"29 - Psychiatrie (Erwachsene)","Einrichtungen";"30 - Kinder- und Jugendpsychiatrie","Einrichtungen";"31 - Psychosomatik","Einrichtungen";0,"Leer"},2,0)</f>
        <v>Leer</v>
      </c>
      <c r="M662" s="445" t="str">
        <f>IF(AND('Angaben KH-Standort'!$D$12&gt;0,C662&lt;&gt;""),"JBJ","Leer")</f>
        <v>Leer</v>
      </c>
      <c r="N662" s="445" t="str">
        <f t="shared" si="70"/>
        <v>Leer</v>
      </c>
      <c r="O662" s="445" t="str">
        <f>VLOOKUP($C662,{"29 - Psychiatrie (Erwachsene)","Psychiatrie";"30 - Kinder- und Jugendpsychiatrie","KJPsychiatrie";"31 - Psychosomatik","Psychosomatik";0,"Leer"},2,0)</f>
        <v>Leer</v>
      </c>
      <c r="P662" s="445">
        <f t="shared" si="65"/>
        <v>0</v>
      </c>
      <c r="Q662" s="445">
        <f>VLOOKUP(C662,{"29 - Psychiatrie (Erwachsene)",1;"30 - Kinder- und Jugendpsychiatrie",1;"31 - Psychosomatik",1;"00 - Bitte eine Fachabteilung auswählen",0;0,0},2,0)</f>
        <v>0</v>
      </c>
      <c r="R662" s="445">
        <f t="shared" si="66"/>
        <v>0</v>
      </c>
      <c r="S662" s="424">
        <f t="shared" si="67"/>
        <v>0</v>
      </c>
      <c r="T662" s="424">
        <f t="shared" si="68"/>
        <v>0</v>
      </c>
      <c r="U662" s="424">
        <f t="shared" si="69"/>
        <v>0</v>
      </c>
    </row>
    <row r="663" spans="2:21" ht="15" customHeight="1" x14ac:dyDescent="0.3">
      <c r="B663" s="70" t="str">
        <f t="shared" si="71"/>
        <v>!!!</v>
      </c>
      <c r="C663" s="228"/>
      <c r="D663" s="221"/>
      <c r="E663" s="229"/>
      <c r="F663" s="82"/>
      <c r="G663" s="325"/>
      <c r="H663" s="38"/>
      <c r="I663" s="38"/>
      <c r="J663" s="435"/>
      <c r="L663" s="445" t="str">
        <f>VLOOKUP(C662,{"29 - Psychiatrie (Erwachsene)","Einrichtungen";"30 - Kinder- und Jugendpsychiatrie","Einrichtungen";"31 - Psychosomatik","Einrichtungen";0,"Leer"},2,0)</f>
        <v>Leer</v>
      </c>
      <c r="M663" s="445" t="str">
        <f>IF(AND('Angaben KH-Standort'!$D$12&gt;0,C663&lt;&gt;""),"JBJ","Leer")</f>
        <v>Leer</v>
      </c>
      <c r="N663" s="445" t="str">
        <f t="shared" si="70"/>
        <v>Leer</v>
      </c>
      <c r="O663" s="445" t="str">
        <f>VLOOKUP($C663,{"29 - Psychiatrie (Erwachsene)","Psychiatrie";"30 - Kinder- und Jugendpsychiatrie","KJPsychiatrie";"31 - Psychosomatik","Psychosomatik";0,"Leer"},2,0)</f>
        <v>Leer</v>
      </c>
      <c r="P663" s="445">
        <f t="shared" ref="P663:P726" si="72">IF(LEN(B663)&gt;0,0,1)</f>
        <v>0</v>
      </c>
      <c r="Q663" s="445">
        <f>VLOOKUP(C663,{"29 - Psychiatrie (Erwachsene)",1;"30 - Kinder- und Jugendpsychiatrie",1;"31 - Psychosomatik",1;"00 - Bitte eine Fachabteilung auswählen",0;0,0},2,0)</f>
        <v>0</v>
      </c>
      <c r="R663" s="445">
        <f t="shared" ref="R663:R726" si="73">IF(LEN(D663)&gt;0,1,0)</f>
        <v>0</v>
      </c>
      <c r="S663" s="424">
        <f t="shared" ref="S663:S726" si="74">IF(LEN(E663)&gt;0,1,0)</f>
        <v>0</v>
      </c>
      <c r="T663" s="424">
        <f t="shared" ref="T663:T726" si="75">IF(LEN(F663)&gt;0,1,0)</f>
        <v>0</v>
      </c>
      <c r="U663" s="424">
        <f t="shared" ref="U663:U726" si="76">IF(LEN(G663)&gt;0,1,0)</f>
        <v>0</v>
      </c>
    </row>
    <row r="664" spans="2:21" ht="15" customHeight="1" x14ac:dyDescent="0.3">
      <c r="B664" s="70" t="str">
        <f t="shared" si="71"/>
        <v>!!!</v>
      </c>
      <c r="C664" s="228"/>
      <c r="D664" s="221"/>
      <c r="E664" s="229"/>
      <c r="F664" s="82"/>
      <c r="G664" s="325"/>
      <c r="H664" s="38"/>
      <c r="I664" s="38"/>
      <c r="J664" s="435"/>
      <c r="L664" s="445" t="str">
        <f>VLOOKUP(C663,{"29 - Psychiatrie (Erwachsene)","Einrichtungen";"30 - Kinder- und Jugendpsychiatrie","Einrichtungen";"31 - Psychosomatik","Einrichtungen";0,"Leer"},2,0)</f>
        <v>Leer</v>
      </c>
      <c r="M664" s="445" t="str">
        <f>IF(AND('Angaben KH-Standort'!$D$12&gt;0,C664&lt;&gt;""),"JBJ","Leer")</f>
        <v>Leer</v>
      </c>
      <c r="N664" s="445" t="str">
        <f t="shared" ref="N664:N727" si="77">IF(D664=2023,O664&amp;23,O664)</f>
        <v>Leer</v>
      </c>
      <c r="O664" s="445" t="str">
        <f>VLOOKUP($C664,{"29 - Psychiatrie (Erwachsene)","Psychiatrie";"30 - Kinder- und Jugendpsychiatrie","KJPsychiatrie";"31 - Psychosomatik","Psychosomatik";0,"Leer"},2,0)</f>
        <v>Leer</v>
      </c>
      <c r="P664" s="445">
        <f t="shared" si="72"/>
        <v>0</v>
      </c>
      <c r="Q664" s="445">
        <f>VLOOKUP(C664,{"29 - Psychiatrie (Erwachsene)",1;"30 - Kinder- und Jugendpsychiatrie",1;"31 - Psychosomatik",1;"00 - Bitte eine Fachabteilung auswählen",0;0,0},2,0)</f>
        <v>0</v>
      </c>
      <c r="R664" s="445">
        <f t="shared" si="73"/>
        <v>0</v>
      </c>
      <c r="S664" s="424">
        <f t="shared" si="74"/>
        <v>0</v>
      </c>
      <c r="T664" s="424">
        <f t="shared" si="75"/>
        <v>0</v>
      </c>
      <c r="U664" s="424">
        <f t="shared" si="76"/>
        <v>0</v>
      </c>
    </row>
    <row r="665" spans="2:21" ht="15" customHeight="1" x14ac:dyDescent="0.3">
      <c r="B665" s="70" t="str">
        <f t="shared" si="71"/>
        <v>!!!</v>
      </c>
      <c r="C665" s="228"/>
      <c r="D665" s="221"/>
      <c r="E665" s="229"/>
      <c r="F665" s="82"/>
      <c r="G665" s="325"/>
      <c r="H665" s="38"/>
      <c r="I665" s="38"/>
      <c r="J665" s="435"/>
      <c r="L665" s="445" t="str">
        <f>VLOOKUP(C664,{"29 - Psychiatrie (Erwachsene)","Einrichtungen";"30 - Kinder- und Jugendpsychiatrie","Einrichtungen";"31 - Psychosomatik","Einrichtungen";0,"Leer"},2,0)</f>
        <v>Leer</v>
      </c>
      <c r="M665" s="445" t="str">
        <f>IF(AND('Angaben KH-Standort'!$D$12&gt;0,C665&lt;&gt;""),"JBJ","Leer")</f>
        <v>Leer</v>
      </c>
      <c r="N665" s="445" t="str">
        <f t="shared" si="77"/>
        <v>Leer</v>
      </c>
      <c r="O665" s="445" t="str">
        <f>VLOOKUP($C665,{"29 - Psychiatrie (Erwachsene)","Psychiatrie";"30 - Kinder- und Jugendpsychiatrie","KJPsychiatrie";"31 - Psychosomatik","Psychosomatik";0,"Leer"},2,0)</f>
        <v>Leer</v>
      </c>
      <c r="P665" s="445">
        <f t="shared" si="72"/>
        <v>0</v>
      </c>
      <c r="Q665" s="445">
        <f>VLOOKUP(C665,{"29 - Psychiatrie (Erwachsene)",1;"30 - Kinder- und Jugendpsychiatrie",1;"31 - Psychosomatik",1;"00 - Bitte eine Fachabteilung auswählen",0;0,0},2,0)</f>
        <v>0</v>
      </c>
      <c r="R665" s="445">
        <f t="shared" si="73"/>
        <v>0</v>
      </c>
      <c r="S665" s="424">
        <f t="shared" si="74"/>
        <v>0</v>
      </c>
      <c r="T665" s="424">
        <f t="shared" si="75"/>
        <v>0</v>
      </c>
      <c r="U665" s="424">
        <f t="shared" si="76"/>
        <v>0</v>
      </c>
    </row>
    <row r="666" spans="2:21" ht="15" customHeight="1" x14ac:dyDescent="0.3">
      <c r="B666" s="70" t="str">
        <f t="shared" si="71"/>
        <v>!!!</v>
      </c>
      <c r="C666" s="228"/>
      <c r="D666" s="221"/>
      <c r="E666" s="229"/>
      <c r="F666" s="82"/>
      <c r="G666" s="325"/>
      <c r="H666" s="38"/>
      <c r="I666" s="38"/>
      <c r="J666" s="435"/>
      <c r="L666" s="445" t="str">
        <f>VLOOKUP(C665,{"29 - Psychiatrie (Erwachsene)","Einrichtungen";"30 - Kinder- und Jugendpsychiatrie","Einrichtungen";"31 - Psychosomatik","Einrichtungen";0,"Leer"},2,0)</f>
        <v>Leer</v>
      </c>
      <c r="M666" s="445" t="str">
        <f>IF(AND('Angaben KH-Standort'!$D$12&gt;0,C666&lt;&gt;""),"JBJ","Leer")</f>
        <v>Leer</v>
      </c>
      <c r="N666" s="445" t="str">
        <f t="shared" si="77"/>
        <v>Leer</v>
      </c>
      <c r="O666" s="445" t="str">
        <f>VLOOKUP($C666,{"29 - Psychiatrie (Erwachsene)","Psychiatrie";"30 - Kinder- und Jugendpsychiatrie","KJPsychiatrie";"31 - Psychosomatik","Psychosomatik";0,"Leer"},2,0)</f>
        <v>Leer</v>
      </c>
      <c r="P666" s="445">
        <f t="shared" si="72"/>
        <v>0</v>
      </c>
      <c r="Q666" s="445">
        <f>VLOOKUP(C666,{"29 - Psychiatrie (Erwachsene)",1;"30 - Kinder- und Jugendpsychiatrie",1;"31 - Psychosomatik",1;"00 - Bitte eine Fachabteilung auswählen",0;0,0},2,0)</f>
        <v>0</v>
      </c>
      <c r="R666" s="445">
        <f t="shared" si="73"/>
        <v>0</v>
      </c>
      <c r="S666" s="424">
        <f t="shared" si="74"/>
        <v>0</v>
      </c>
      <c r="T666" s="424">
        <f t="shared" si="75"/>
        <v>0</v>
      </c>
      <c r="U666" s="424">
        <f t="shared" si="76"/>
        <v>0</v>
      </c>
    </row>
    <row r="667" spans="2:21" ht="15" customHeight="1" x14ac:dyDescent="0.3">
      <c r="B667" s="70" t="str">
        <f t="shared" si="71"/>
        <v>!!!</v>
      </c>
      <c r="C667" s="228"/>
      <c r="D667" s="221"/>
      <c r="E667" s="229"/>
      <c r="F667" s="82"/>
      <c r="G667" s="325"/>
      <c r="H667" s="38"/>
      <c r="I667" s="38"/>
      <c r="J667" s="435"/>
      <c r="L667" s="445" t="str">
        <f>VLOOKUP(C666,{"29 - Psychiatrie (Erwachsene)","Einrichtungen";"30 - Kinder- und Jugendpsychiatrie","Einrichtungen";"31 - Psychosomatik","Einrichtungen";0,"Leer"},2,0)</f>
        <v>Leer</v>
      </c>
      <c r="M667" s="445" t="str">
        <f>IF(AND('Angaben KH-Standort'!$D$12&gt;0,C667&lt;&gt;""),"JBJ","Leer")</f>
        <v>Leer</v>
      </c>
      <c r="N667" s="445" t="str">
        <f t="shared" si="77"/>
        <v>Leer</v>
      </c>
      <c r="O667" s="445" t="str">
        <f>VLOOKUP($C667,{"29 - Psychiatrie (Erwachsene)","Psychiatrie";"30 - Kinder- und Jugendpsychiatrie","KJPsychiatrie";"31 - Psychosomatik","Psychosomatik";0,"Leer"},2,0)</f>
        <v>Leer</v>
      </c>
      <c r="P667" s="445">
        <f t="shared" si="72"/>
        <v>0</v>
      </c>
      <c r="Q667" s="445">
        <f>VLOOKUP(C667,{"29 - Psychiatrie (Erwachsene)",1;"30 - Kinder- und Jugendpsychiatrie",1;"31 - Psychosomatik",1;"00 - Bitte eine Fachabteilung auswählen",0;0,0},2,0)</f>
        <v>0</v>
      </c>
      <c r="R667" s="445">
        <f t="shared" si="73"/>
        <v>0</v>
      </c>
      <c r="S667" s="424">
        <f t="shared" si="74"/>
        <v>0</v>
      </c>
      <c r="T667" s="424">
        <f t="shared" si="75"/>
        <v>0</v>
      </c>
      <c r="U667" s="424">
        <f t="shared" si="76"/>
        <v>0</v>
      </c>
    </row>
    <row r="668" spans="2:21" ht="15" customHeight="1" x14ac:dyDescent="0.3">
      <c r="B668" s="70" t="str">
        <f t="shared" si="71"/>
        <v>!!!</v>
      </c>
      <c r="C668" s="228"/>
      <c r="D668" s="221"/>
      <c r="E668" s="229"/>
      <c r="F668" s="82"/>
      <c r="G668" s="325"/>
      <c r="H668" s="38"/>
      <c r="I668" s="38"/>
      <c r="J668" s="435"/>
      <c r="L668" s="445" t="str">
        <f>VLOOKUP(C667,{"29 - Psychiatrie (Erwachsene)","Einrichtungen";"30 - Kinder- und Jugendpsychiatrie","Einrichtungen";"31 - Psychosomatik","Einrichtungen";0,"Leer"},2,0)</f>
        <v>Leer</v>
      </c>
      <c r="M668" s="445" t="str">
        <f>IF(AND('Angaben KH-Standort'!$D$12&gt;0,C668&lt;&gt;""),"JBJ","Leer")</f>
        <v>Leer</v>
      </c>
      <c r="N668" s="445" t="str">
        <f t="shared" si="77"/>
        <v>Leer</v>
      </c>
      <c r="O668" s="445" t="str">
        <f>VLOOKUP($C668,{"29 - Psychiatrie (Erwachsene)","Psychiatrie";"30 - Kinder- und Jugendpsychiatrie","KJPsychiatrie";"31 - Psychosomatik","Psychosomatik";0,"Leer"},2,0)</f>
        <v>Leer</v>
      </c>
      <c r="P668" s="445">
        <f t="shared" si="72"/>
        <v>0</v>
      </c>
      <c r="Q668" s="445">
        <f>VLOOKUP(C668,{"29 - Psychiatrie (Erwachsene)",1;"30 - Kinder- und Jugendpsychiatrie",1;"31 - Psychosomatik",1;"00 - Bitte eine Fachabteilung auswählen",0;0,0},2,0)</f>
        <v>0</v>
      </c>
      <c r="R668" s="445">
        <f t="shared" si="73"/>
        <v>0</v>
      </c>
      <c r="S668" s="424">
        <f t="shared" si="74"/>
        <v>0</v>
      </c>
      <c r="T668" s="424">
        <f t="shared" si="75"/>
        <v>0</v>
      </c>
      <c r="U668" s="424">
        <f t="shared" si="76"/>
        <v>0</v>
      </c>
    </row>
    <row r="669" spans="2:21" ht="15" customHeight="1" x14ac:dyDescent="0.3">
      <c r="B669" s="70" t="str">
        <f t="shared" si="71"/>
        <v>!!!</v>
      </c>
      <c r="C669" s="228"/>
      <c r="D669" s="221"/>
      <c r="E669" s="229"/>
      <c r="F669" s="82"/>
      <c r="G669" s="325"/>
      <c r="H669" s="38"/>
      <c r="I669" s="38"/>
      <c r="J669" s="435"/>
      <c r="L669" s="445" t="str">
        <f>VLOOKUP(C668,{"29 - Psychiatrie (Erwachsene)","Einrichtungen";"30 - Kinder- und Jugendpsychiatrie","Einrichtungen";"31 - Psychosomatik","Einrichtungen";0,"Leer"},2,0)</f>
        <v>Leer</v>
      </c>
      <c r="M669" s="445" t="str">
        <f>IF(AND('Angaben KH-Standort'!$D$12&gt;0,C669&lt;&gt;""),"JBJ","Leer")</f>
        <v>Leer</v>
      </c>
      <c r="N669" s="445" t="str">
        <f t="shared" si="77"/>
        <v>Leer</v>
      </c>
      <c r="O669" s="445" t="str">
        <f>VLOOKUP($C669,{"29 - Psychiatrie (Erwachsene)","Psychiatrie";"30 - Kinder- und Jugendpsychiatrie","KJPsychiatrie";"31 - Psychosomatik","Psychosomatik";0,"Leer"},2,0)</f>
        <v>Leer</v>
      </c>
      <c r="P669" s="445">
        <f t="shared" si="72"/>
        <v>0</v>
      </c>
      <c r="Q669" s="445">
        <f>VLOOKUP(C669,{"29 - Psychiatrie (Erwachsene)",1;"30 - Kinder- und Jugendpsychiatrie",1;"31 - Psychosomatik",1;"00 - Bitte eine Fachabteilung auswählen",0;0,0},2,0)</f>
        <v>0</v>
      </c>
      <c r="R669" s="445">
        <f t="shared" si="73"/>
        <v>0</v>
      </c>
      <c r="S669" s="424">
        <f t="shared" si="74"/>
        <v>0</v>
      </c>
      <c r="T669" s="424">
        <f t="shared" si="75"/>
        <v>0</v>
      </c>
      <c r="U669" s="424">
        <f t="shared" si="76"/>
        <v>0</v>
      </c>
    </row>
    <row r="670" spans="2:21" ht="15" customHeight="1" x14ac:dyDescent="0.3">
      <c r="B670" s="70" t="str">
        <f t="shared" ref="B670:B733" si="78">IF(SUM(Q670:U670)&lt;5,"!!!","")</f>
        <v>!!!</v>
      </c>
      <c r="C670" s="228"/>
      <c r="D670" s="221"/>
      <c r="E670" s="229"/>
      <c r="F670" s="82"/>
      <c r="G670" s="325"/>
      <c r="H670" s="38"/>
      <c r="I670" s="38"/>
      <c r="J670" s="435"/>
      <c r="L670" s="445" t="str">
        <f>VLOOKUP(C669,{"29 - Psychiatrie (Erwachsene)","Einrichtungen";"30 - Kinder- und Jugendpsychiatrie","Einrichtungen";"31 - Psychosomatik","Einrichtungen";0,"Leer"},2,0)</f>
        <v>Leer</v>
      </c>
      <c r="M670" s="445" t="str">
        <f>IF(AND('Angaben KH-Standort'!$D$12&gt;0,C670&lt;&gt;""),"JBJ","Leer")</f>
        <v>Leer</v>
      </c>
      <c r="N670" s="445" t="str">
        <f t="shared" si="77"/>
        <v>Leer</v>
      </c>
      <c r="O670" s="445" t="str">
        <f>VLOOKUP($C670,{"29 - Psychiatrie (Erwachsene)","Psychiatrie";"30 - Kinder- und Jugendpsychiatrie","KJPsychiatrie";"31 - Psychosomatik","Psychosomatik";0,"Leer"},2,0)</f>
        <v>Leer</v>
      </c>
      <c r="P670" s="445">
        <f t="shared" si="72"/>
        <v>0</v>
      </c>
      <c r="Q670" s="445">
        <f>VLOOKUP(C670,{"29 - Psychiatrie (Erwachsene)",1;"30 - Kinder- und Jugendpsychiatrie",1;"31 - Psychosomatik",1;"00 - Bitte eine Fachabteilung auswählen",0;0,0},2,0)</f>
        <v>0</v>
      </c>
      <c r="R670" s="445">
        <f t="shared" si="73"/>
        <v>0</v>
      </c>
      <c r="S670" s="424">
        <f t="shared" si="74"/>
        <v>0</v>
      </c>
      <c r="T670" s="424">
        <f t="shared" si="75"/>
        <v>0</v>
      </c>
      <c r="U670" s="424">
        <f t="shared" si="76"/>
        <v>0</v>
      </c>
    </row>
    <row r="671" spans="2:21" ht="15" customHeight="1" x14ac:dyDescent="0.3">
      <c r="B671" s="70" t="str">
        <f t="shared" si="78"/>
        <v>!!!</v>
      </c>
      <c r="C671" s="228"/>
      <c r="D671" s="221"/>
      <c r="E671" s="229"/>
      <c r="F671" s="82"/>
      <c r="G671" s="325"/>
      <c r="H671" s="38"/>
      <c r="I671" s="38"/>
      <c r="J671" s="435"/>
      <c r="L671" s="445" t="str">
        <f>VLOOKUP(C670,{"29 - Psychiatrie (Erwachsene)","Einrichtungen";"30 - Kinder- und Jugendpsychiatrie","Einrichtungen";"31 - Psychosomatik","Einrichtungen";0,"Leer"},2,0)</f>
        <v>Leer</v>
      </c>
      <c r="M671" s="445" t="str">
        <f>IF(AND('Angaben KH-Standort'!$D$12&gt;0,C671&lt;&gt;""),"JBJ","Leer")</f>
        <v>Leer</v>
      </c>
      <c r="N671" s="445" t="str">
        <f t="shared" si="77"/>
        <v>Leer</v>
      </c>
      <c r="O671" s="445" t="str">
        <f>VLOOKUP($C671,{"29 - Psychiatrie (Erwachsene)","Psychiatrie";"30 - Kinder- und Jugendpsychiatrie","KJPsychiatrie";"31 - Psychosomatik","Psychosomatik";0,"Leer"},2,0)</f>
        <v>Leer</v>
      </c>
      <c r="P671" s="445">
        <f t="shared" si="72"/>
        <v>0</v>
      </c>
      <c r="Q671" s="445">
        <f>VLOOKUP(C671,{"29 - Psychiatrie (Erwachsene)",1;"30 - Kinder- und Jugendpsychiatrie",1;"31 - Psychosomatik",1;"00 - Bitte eine Fachabteilung auswählen",0;0,0},2,0)</f>
        <v>0</v>
      </c>
      <c r="R671" s="445">
        <f t="shared" si="73"/>
        <v>0</v>
      </c>
      <c r="S671" s="424">
        <f t="shared" si="74"/>
        <v>0</v>
      </c>
      <c r="T671" s="424">
        <f t="shared" si="75"/>
        <v>0</v>
      </c>
      <c r="U671" s="424">
        <f t="shared" si="76"/>
        <v>0</v>
      </c>
    </row>
    <row r="672" spans="2:21" ht="15" customHeight="1" x14ac:dyDescent="0.3">
      <c r="B672" s="70" t="str">
        <f t="shared" si="78"/>
        <v>!!!</v>
      </c>
      <c r="C672" s="228"/>
      <c r="D672" s="221"/>
      <c r="E672" s="229"/>
      <c r="F672" s="82"/>
      <c r="G672" s="325"/>
      <c r="H672" s="38"/>
      <c r="I672" s="38"/>
      <c r="J672" s="435"/>
      <c r="L672" s="445" t="str">
        <f>VLOOKUP(C671,{"29 - Psychiatrie (Erwachsene)","Einrichtungen";"30 - Kinder- und Jugendpsychiatrie","Einrichtungen";"31 - Psychosomatik","Einrichtungen";0,"Leer"},2,0)</f>
        <v>Leer</v>
      </c>
      <c r="M672" s="445" t="str">
        <f>IF(AND('Angaben KH-Standort'!$D$12&gt;0,C672&lt;&gt;""),"JBJ","Leer")</f>
        <v>Leer</v>
      </c>
      <c r="N672" s="445" t="str">
        <f t="shared" si="77"/>
        <v>Leer</v>
      </c>
      <c r="O672" s="445" t="str">
        <f>VLOOKUP($C672,{"29 - Psychiatrie (Erwachsene)","Psychiatrie";"30 - Kinder- und Jugendpsychiatrie","KJPsychiatrie";"31 - Psychosomatik","Psychosomatik";0,"Leer"},2,0)</f>
        <v>Leer</v>
      </c>
      <c r="P672" s="445">
        <f t="shared" si="72"/>
        <v>0</v>
      </c>
      <c r="Q672" s="445">
        <f>VLOOKUP(C672,{"29 - Psychiatrie (Erwachsene)",1;"30 - Kinder- und Jugendpsychiatrie",1;"31 - Psychosomatik",1;"00 - Bitte eine Fachabteilung auswählen",0;0,0},2,0)</f>
        <v>0</v>
      </c>
      <c r="R672" s="445">
        <f t="shared" si="73"/>
        <v>0</v>
      </c>
      <c r="S672" s="424">
        <f t="shared" si="74"/>
        <v>0</v>
      </c>
      <c r="T672" s="424">
        <f t="shared" si="75"/>
        <v>0</v>
      </c>
      <c r="U672" s="424">
        <f t="shared" si="76"/>
        <v>0</v>
      </c>
    </row>
    <row r="673" spans="2:21" ht="15" customHeight="1" x14ac:dyDescent="0.3">
      <c r="B673" s="70" t="str">
        <f t="shared" si="78"/>
        <v>!!!</v>
      </c>
      <c r="C673" s="228"/>
      <c r="D673" s="221"/>
      <c r="E673" s="229"/>
      <c r="F673" s="82"/>
      <c r="G673" s="325"/>
      <c r="H673" s="38"/>
      <c r="I673" s="38"/>
      <c r="J673" s="435"/>
      <c r="L673" s="445" t="str">
        <f>VLOOKUP(C672,{"29 - Psychiatrie (Erwachsene)","Einrichtungen";"30 - Kinder- und Jugendpsychiatrie","Einrichtungen";"31 - Psychosomatik","Einrichtungen";0,"Leer"},2,0)</f>
        <v>Leer</v>
      </c>
      <c r="M673" s="445" t="str">
        <f>IF(AND('Angaben KH-Standort'!$D$12&gt;0,C673&lt;&gt;""),"JBJ","Leer")</f>
        <v>Leer</v>
      </c>
      <c r="N673" s="445" t="str">
        <f t="shared" si="77"/>
        <v>Leer</v>
      </c>
      <c r="O673" s="445" t="str">
        <f>VLOOKUP($C673,{"29 - Psychiatrie (Erwachsene)","Psychiatrie";"30 - Kinder- und Jugendpsychiatrie","KJPsychiatrie";"31 - Psychosomatik","Psychosomatik";0,"Leer"},2,0)</f>
        <v>Leer</v>
      </c>
      <c r="P673" s="445">
        <f t="shared" si="72"/>
        <v>0</v>
      </c>
      <c r="Q673" s="445">
        <f>VLOOKUP(C673,{"29 - Psychiatrie (Erwachsene)",1;"30 - Kinder- und Jugendpsychiatrie",1;"31 - Psychosomatik",1;"00 - Bitte eine Fachabteilung auswählen",0;0,0},2,0)</f>
        <v>0</v>
      </c>
      <c r="R673" s="445">
        <f t="shared" si="73"/>
        <v>0</v>
      </c>
      <c r="S673" s="424">
        <f t="shared" si="74"/>
        <v>0</v>
      </c>
      <c r="T673" s="424">
        <f t="shared" si="75"/>
        <v>0</v>
      </c>
      <c r="U673" s="424">
        <f t="shared" si="76"/>
        <v>0</v>
      </c>
    </row>
    <row r="674" spans="2:21" ht="15" customHeight="1" x14ac:dyDescent="0.3">
      <c r="B674" s="70" t="str">
        <f t="shared" si="78"/>
        <v>!!!</v>
      </c>
      <c r="C674" s="228"/>
      <c r="D674" s="221"/>
      <c r="E674" s="229"/>
      <c r="F674" s="82"/>
      <c r="G674" s="325"/>
      <c r="H674" s="38"/>
      <c r="I674" s="38"/>
      <c r="J674" s="435"/>
      <c r="L674" s="445" t="str">
        <f>VLOOKUP(C673,{"29 - Psychiatrie (Erwachsene)","Einrichtungen";"30 - Kinder- und Jugendpsychiatrie","Einrichtungen";"31 - Psychosomatik","Einrichtungen";0,"Leer"},2,0)</f>
        <v>Leer</v>
      </c>
      <c r="M674" s="445" t="str">
        <f>IF(AND('Angaben KH-Standort'!$D$12&gt;0,C674&lt;&gt;""),"JBJ","Leer")</f>
        <v>Leer</v>
      </c>
      <c r="N674" s="445" t="str">
        <f t="shared" si="77"/>
        <v>Leer</v>
      </c>
      <c r="O674" s="445" t="str">
        <f>VLOOKUP($C674,{"29 - Psychiatrie (Erwachsene)","Psychiatrie";"30 - Kinder- und Jugendpsychiatrie","KJPsychiatrie";"31 - Psychosomatik","Psychosomatik";0,"Leer"},2,0)</f>
        <v>Leer</v>
      </c>
      <c r="P674" s="445">
        <f t="shared" si="72"/>
        <v>0</v>
      </c>
      <c r="Q674" s="445">
        <f>VLOOKUP(C674,{"29 - Psychiatrie (Erwachsene)",1;"30 - Kinder- und Jugendpsychiatrie",1;"31 - Psychosomatik",1;"00 - Bitte eine Fachabteilung auswählen",0;0,0},2,0)</f>
        <v>0</v>
      </c>
      <c r="R674" s="445">
        <f t="shared" si="73"/>
        <v>0</v>
      </c>
      <c r="S674" s="424">
        <f t="shared" si="74"/>
        <v>0</v>
      </c>
      <c r="T674" s="424">
        <f t="shared" si="75"/>
        <v>0</v>
      </c>
      <c r="U674" s="424">
        <f t="shared" si="76"/>
        <v>0</v>
      </c>
    </row>
    <row r="675" spans="2:21" ht="15" customHeight="1" x14ac:dyDescent="0.3">
      <c r="B675" s="70" t="str">
        <f t="shared" si="78"/>
        <v>!!!</v>
      </c>
      <c r="C675" s="228"/>
      <c r="D675" s="221"/>
      <c r="E675" s="229"/>
      <c r="F675" s="82"/>
      <c r="G675" s="325"/>
      <c r="H675" s="38"/>
      <c r="I675" s="38"/>
      <c r="J675" s="435"/>
      <c r="L675" s="445" t="str">
        <f>VLOOKUP(C674,{"29 - Psychiatrie (Erwachsene)","Einrichtungen";"30 - Kinder- und Jugendpsychiatrie","Einrichtungen";"31 - Psychosomatik","Einrichtungen";0,"Leer"},2,0)</f>
        <v>Leer</v>
      </c>
      <c r="M675" s="445" t="str">
        <f>IF(AND('Angaben KH-Standort'!$D$12&gt;0,C675&lt;&gt;""),"JBJ","Leer")</f>
        <v>Leer</v>
      </c>
      <c r="N675" s="445" t="str">
        <f t="shared" si="77"/>
        <v>Leer</v>
      </c>
      <c r="O675" s="445" t="str">
        <f>VLOOKUP($C675,{"29 - Psychiatrie (Erwachsene)","Psychiatrie";"30 - Kinder- und Jugendpsychiatrie","KJPsychiatrie";"31 - Psychosomatik","Psychosomatik";0,"Leer"},2,0)</f>
        <v>Leer</v>
      </c>
      <c r="P675" s="445">
        <f t="shared" si="72"/>
        <v>0</v>
      </c>
      <c r="Q675" s="445">
        <f>VLOOKUP(C675,{"29 - Psychiatrie (Erwachsene)",1;"30 - Kinder- und Jugendpsychiatrie",1;"31 - Psychosomatik",1;"00 - Bitte eine Fachabteilung auswählen",0;0,0},2,0)</f>
        <v>0</v>
      </c>
      <c r="R675" s="445">
        <f t="shared" si="73"/>
        <v>0</v>
      </c>
      <c r="S675" s="424">
        <f t="shared" si="74"/>
        <v>0</v>
      </c>
      <c r="T675" s="424">
        <f t="shared" si="75"/>
        <v>0</v>
      </c>
      <c r="U675" s="424">
        <f t="shared" si="76"/>
        <v>0</v>
      </c>
    </row>
    <row r="676" spans="2:21" ht="15" customHeight="1" x14ac:dyDescent="0.3">
      <c r="B676" s="70" t="str">
        <f t="shared" si="78"/>
        <v>!!!</v>
      </c>
      <c r="C676" s="228"/>
      <c r="D676" s="221"/>
      <c r="E676" s="229"/>
      <c r="F676" s="82"/>
      <c r="G676" s="325"/>
      <c r="H676" s="38"/>
      <c r="I676" s="38"/>
      <c r="J676" s="435"/>
      <c r="L676" s="445" t="str">
        <f>VLOOKUP(C675,{"29 - Psychiatrie (Erwachsene)","Einrichtungen";"30 - Kinder- und Jugendpsychiatrie","Einrichtungen";"31 - Psychosomatik","Einrichtungen";0,"Leer"},2,0)</f>
        <v>Leer</v>
      </c>
      <c r="M676" s="445" t="str">
        <f>IF(AND('Angaben KH-Standort'!$D$12&gt;0,C676&lt;&gt;""),"JBJ","Leer")</f>
        <v>Leer</v>
      </c>
      <c r="N676" s="445" t="str">
        <f t="shared" si="77"/>
        <v>Leer</v>
      </c>
      <c r="O676" s="445" t="str">
        <f>VLOOKUP($C676,{"29 - Psychiatrie (Erwachsene)","Psychiatrie";"30 - Kinder- und Jugendpsychiatrie","KJPsychiatrie";"31 - Psychosomatik","Psychosomatik";0,"Leer"},2,0)</f>
        <v>Leer</v>
      </c>
      <c r="P676" s="445">
        <f t="shared" si="72"/>
        <v>0</v>
      </c>
      <c r="Q676" s="445">
        <f>VLOOKUP(C676,{"29 - Psychiatrie (Erwachsene)",1;"30 - Kinder- und Jugendpsychiatrie",1;"31 - Psychosomatik",1;"00 - Bitte eine Fachabteilung auswählen",0;0,0},2,0)</f>
        <v>0</v>
      </c>
      <c r="R676" s="445">
        <f t="shared" si="73"/>
        <v>0</v>
      </c>
      <c r="S676" s="424">
        <f t="shared" si="74"/>
        <v>0</v>
      </c>
      <c r="T676" s="424">
        <f t="shared" si="75"/>
        <v>0</v>
      </c>
      <c r="U676" s="424">
        <f t="shared" si="76"/>
        <v>0</v>
      </c>
    </row>
    <row r="677" spans="2:21" ht="15" customHeight="1" x14ac:dyDescent="0.3">
      <c r="B677" s="70" t="str">
        <f t="shared" si="78"/>
        <v>!!!</v>
      </c>
      <c r="C677" s="228"/>
      <c r="D677" s="221"/>
      <c r="E677" s="229"/>
      <c r="F677" s="82"/>
      <c r="G677" s="325"/>
      <c r="H677" s="38"/>
      <c r="I677" s="38"/>
      <c r="J677" s="435"/>
      <c r="L677" s="445" t="str">
        <f>VLOOKUP(C676,{"29 - Psychiatrie (Erwachsene)","Einrichtungen";"30 - Kinder- und Jugendpsychiatrie","Einrichtungen";"31 - Psychosomatik","Einrichtungen";0,"Leer"},2,0)</f>
        <v>Leer</v>
      </c>
      <c r="M677" s="445" t="str">
        <f>IF(AND('Angaben KH-Standort'!$D$12&gt;0,C677&lt;&gt;""),"JBJ","Leer")</f>
        <v>Leer</v>
      </c>
      <c r="N677" s="445" t="str">
        <f t="shared" si="77"/>
        <v>Leer</v>
      </c>
      <c r="O677" s="445" t="str">
        <f>VLOOKUP($C677,{"29 - Psychiatrie (Erwachsene)","Psychiatrie";"30 - Kinder- und Jugendpsychiatrie","KJPsychiatrie";"31 - Psychosomatik","Psychosomatik";0,"Leer"},2,0)</f>
        <v>Leer</v>
      </c>
      <c r="P677" s="445">
        <f t="shared" si="72"/>
        <v>0</v>
      </c>
      <c r="Q677" s="445">
        <f>VLOOKUP(C677,{"29 - Psychiatrie (Erwachsene)",1;"30 - Kinder- und Jugendpsychiatrie",1;"31 - Psychosomatik",1;"00 - Bitte eine Fachabteilung auswählen",0;0,0},2,0)</f>
        <v>0</v>
      </c>
      <c r="R677" s="445">
        <f t="shared" si="73"/>
        <v>0</v>
      </c>
      <c r="S677" s="424">
        <f t="shared" si="74"/>
        <v>0</v>
      </c>
      <c r="T677" s="424">
        <f t="shared" si="75"/>
        <v>0</v>
      </c>
      <c r="U677" s="424">
        <f t="shared" si="76"/>
        <v>0</v>
      </c>
    </row>
    <row r="678" spans="2:21" ht="15" customHeight="1" x14ac:dyDescent="0.3">
      <c r="B678" s="70" t="str">
        <f t="shared" si="78"/>
        <v>!!!</v>
      </c>
      <c r="C678" s="228"/>
      <c r="D678" s="221"/>
      <c r="E678" s="229"/>
      <c r="F678" s="82"/>
      <c r="G678" s="325"/>
      <c r="H678" s="38"/>
      <c r="I678" s="38"/>
      <c r="J678" s="435"/>
      <c r="L678" s="445" t="str">
        <f>VLOOKUP(C677,{"29 - Psychiatrie (Erwachsene)","Einrichtungen";"30 - Kinder- und Jugendpsychiatrie","Einrichtungen";"31 - Psychosomatik","Einrichtungen";0,"Leer"},2,0)</f>
        <v>Leer</v>
      </c>
      <c r="M678" s="445" t="str">
        <f>IF(AND('Angaben KH-Standort'!$D$12&gt;0,C678&lt;&gt;""),"JBJ","Leer")</f>
        <v>Leer</v>
      </c>
      <c r="N678" s="445" t="str">
        <f t="shared" si="77"/>
        <v>Leer</v>
      </c>
      <c r="O678" s="445" t="str">
        <f>VLOOKUP($C678,{"29 - Psychiatrie (Erwachsene)","Psychiatrie";"30 - Kinder- und Jugendpsychiatrie","KJPsychiatrie";"31 - Psychosomatik","Psychosomatik";0,"Leer"},2,0)</f>
        <v>Leer</v>
      </c>
      <c r="P678" s="445">
        <f t="shared" si="72"/>
        <v>0</v>
      </c>
      <c r="Q678" s="445">
        <f>VLOOKUP(C678,{"29 - Psychiatrie (Erwachsene)",1;"30 - Kinder- und Jugendpsychiatrie",1;"31 - Psychosomatik",1;"00 - Bitte eine Fachabteilung auswählen",0;0,0},2,0)</f>
        <v>0</v>
      </c>
      <c r="R678" s="445">
        <f t="shared" si="73"/>
        <v>0</v>
      </c>
      <c r="S678" s="424">
        <f t="shared" si="74"/>
        <v>0</v>
      </c>
      <c r="T678" s="424">
        <f t="shared" si="75"/>
        <v>0</v>
      </c>
      <c r="U678" s="424">
        <f t="shared" si="76"/>
        <v>0</v>
      </c>
    </row>
    <row r="679" spans="2:21" ht="15" customHeight="1" x14ac:dyDescent="0.3">
      <c r="B679" s="70" t="str">
        <f t="shared" si="78"/>
        <v>!!!</v>
      </c>
      <c r="C679" s="228"/>
      <c r="D679" s="221"/>
      <c r="E679" s="229"/>
      <c r="F679" s="82"/>
      <c r="G679" s="325"/>
      <c r="H679" s="38"/>
      <c r="I679" s="38"/>
      <c r="J679" s="435"/>
      <c r="L679" s="445" t="str">
        <f>VLOOKUP(C678,{"29 - Psychiatrie (Erwachsene)","Einrichtungen";"30 - Kinder- und Jugendpsychiatrie","Einrichtungen";"31 - Psychosomatik","Einrichtungen";0,"Leer"},2,0)</f>
        <v>Leer</v>
      </c>
      <c r="M679" s="445" t="str">
        <f>IF(AND('Angaben KH-Standort'!$D$12&gt;0,C679&lt;&gt;""),"JBJ","Leer")</f>
        <v>Leer</v>
      </c>
      <c r="N679" s="445" t="str">
        <f t="shared" si="77"/>
        <v>Leer</v>
      </c>
      <c r="O679" s="445" t="str">
        <f>VLOOKUP($C679,{"29 - Psychiatrie (Erwachsene)","Psychiatrie";"30 - Kinder- und Jugendpsychiatrie","KJPsychiatrie";"31 - Psychosomatik","Psychosomatik";0,"Leer"},2,0)</f>
        <v>Leer</v>
      </c>
      <c r="P679" s="445">
        <f t="shared" si="72"/>
        <v>0</v>
      </c>
      <c r="Q679" s="445">
        <f>VLOOKUP(C679,{"29 - Psychiatrie (Erwachsene)",1;"30 - Kinder- und Jugendpsychiatrie",1;"31 - Psychosomatik",1;"00 - Bitte eine Fachabteilung auswählen",0;0,0},2,0)</f>
        <v>0</v>
      </c>
      <c r="R679" s="445">
        <f t="shared" si="73"/>
        <v>0</v>
      </c>
      <c r="S679" s="424">
        <f t="shared" si="74"/>
        <v>0</v>
      </c>
      <c r="T679" s="424">
        <f t="shared" si="75"/>
        <v>0</v>
      </c>
      <c r="U679" s="424">
        <f t="shared" si="76"/>
        <v>0</v>
      </c>
    </row>
    <row r="680" spans="2:21" ht="15" customHeight="1" x14ac:dyDescent="0.3">
      <c r="B680" s="70" t="str">
        <f t="shared" si="78"/>
        <v>!!!</v>
      </c>
      <c r="C680" s="228"/>
      <c r="D680" s="221"/>
      <c r="E680" s="229"/>
      <c r="F680" s="82"/>
      <c r="G680" s="325"/>
      <c r="H680" s="38"/>
      <c r="I680" s="38"/>
      <c r="J680" s="435"/>
      <c r="L680" s="445" t="str">
        <f>VLOOKUP(C679,{"29 - Psychiatrie (Erwachsene)","Einrichtungen";"30 - Kinder- und Jugendpsychiatrie","Einrichtungen";"31 - Psychosomatik","Einrichtungen";0,"Leer"},2,0)</f>
        <v>Leer</v>
      </c>
      <c r="M680" s="445" t="str">
        <f>IF(AND('Angaben KH-Standort'!$D$12&gt;0,C680&lt;&gt;""),"JBJ","Leer")</f>
        <v>Leer</v>
      </c>
      <c r="N680" s="445" t="str">
        <f t="shared" si="77"/>
        <v>Leer</v>
      </c>
      <c r="O680" s="445" t="str">
        <f>VLOOKUP($C680,{"29 - Psychiatrie (Erwachsene)","Psychiatrie";"30 - Kinder- und Jugendpsychiatrie","KJPsychiatrie";"31 - Psychosomatik","Psychosomatik";0,"Leer"},2,0)</f>
        <v>Leer</v>
      </c>
      <c r="P680" s="445">
        <f t="shared" si="72"/>
        <v>0</v>
      </c>
      <c r="Q680" s="445">
        <f>VLOOKUP(C680,{"29 - Psychiatrie (Erwachsene)",1;"30 - Kinder- und Jugendpsychiatrie",1;"31 - Psychosomatik",1;"00 - Bitte eine Fachabteilung auswählen",0;0,0},2,0)</f>
        <v>0</v>
      </c>
      <c r="R680" s="445">
        <f t="shared" si="73"/>
        <v>0</v>
      </c>
      <c r="S680" s="424">
        <f t="shared" si="74"/>
        <v>0</v>
      </c>
      <c r="T680" s="424">
        <f t="shared" si="75"/>
        <v>0</v>
      </c>
      <c r="U680" s="424">
        <f t="shared" si="76"/>
        <v>0</v>
      </c>
    </row>
    <row r="681" spans="2:21" ht="15" customHeight="1" x14ac:dyDescent="0.3">
      <c r="B681" s="70" t="str">
        <f t="shared" si="78"/>
        <v>!!!</v>
      </c>
      <c r="C681" s="228"/>
      <c r="D681" s="221"/>
      <c r="E681" s="229"/>
      <c r="F681" s="82"/>
      <c r="G681" s="325"/>
      <c r="H681" s="38"/>
      <c r="I681" s="38"/>
      <c r="J681" s="435"/>
      <c r="L681" s="445" t="str">
        <f>VLOOKUP(C680,{"29 - Psychiatrie (Erwachsene)","Einrichtungen";"30 - Kinder- und Jugendpsychiatrie","Einrichtungen";"31 - Psychosomatik","Einrichtungen";0,"Leer"},2,0)</f>
        <v>Leer</v>
      </c>
      <c r="M681" s="445" t="str">
        <f>IF(AND('Angaben KH-Standort'!$D$12&gt;0,C681&lt;&gt;""),"JBJ","Leer")</f>
        <v>Leer</v>
      </c>
      <c r="N681" s="445" t="str">
        <f t="shared" si="77"/>
        <v>Leer</v>
      </c>
      <c r="O681" s="445" t="str">
        <f>VLOOKUP($C681,{"29 - Psychiatrie (Erwachsene)","Psychiatrie";"30 - Kinder- und Jugendpsychiatrie","KJPsychiatrie";"31 - Psychosomatik","Psychosomatik";0,"Leer"},2,0)</f>
        <v>Leer</v>
      </c>
      <c r="P681" s="445">
        <f t="shared" si="72"/>
        <v>0</v>
      </c>
      <c r="Q681" s="445">
        <f>VLOOKUP(C681,{"29 - Psychiatrie (Erwachsene)",1;"30 - Kinder- und Jugendpsychiatrie",1;"31 - Psychosomatik",1;"00 - Bitte eine Fachabteilung auswählen",0;0,0},2,0)</f>
        <v>0</v>
      </c>
      <c r="R681" s="445">
        <f t="shared" si="73"/>
        <v>0</v>
      </c>
      <c r="S681" s="424">
        <f t="shared" si="74"/>
        <v>0</v>
      </c>
      <c r="T681" s="424">
        <f t="shared" si="75"/>
        <v>0</v>
      </c>
      <c r="U681" s="424">
        <f t="shared" si="76"/>
        <v>0</v>
      </c>
    </row>
    <row r="682" spans="2:21" ht="15" customHeight="1" x14ac:dyDescent="0.3">
      <c r="B682" s="70" t="str">
        <f t="shared" si="78"/>
        <v>!!!</v>
      </c>
      <c r="C682" s="228"/>
      <c r="D682" s="221"/>
      <c r="E682" s="229"/>
      <c r="F682" s="82"/>
      <c r="G682" s="325"/>
      <c r="H682" s="38"/>
      <c r="I682" s="38"/>
      <c r="J682" s="435"/>
      <c r="L682" s="445" t="str">
        <f>VLOOKUP(C681,{"29 - Psychiatrie (Erwachsene)","Einrichtungen";"30 - Kinder- und Jugendpsychiatrie","Einrichtungen";"31 - Psychosomatik","Einrichtungen";0,"Leer"},2,0)</f>
        <v>Leer</v>
      </c>
      <c r="M682" s="445" t="str">
        <f>IF(AND('Angaben KH-Standort'!$D$12&gt;0,C682&lt;&gt;""),"JBJ","Leer")</f>
        <v>Leer</v>
      </c>
      <c r="N682" s="445" t="str">
        <f t="shared" si="77"/>
        <v>Leer</v>
      </c>
      <c r="O682" s="445" t="str">
        <f>VLOOKUP($C682,{"29 - Psychiatrie (Erwachsene)","Psychiatrie";"30 - Kinder- und Jugendpsychiatrie","KJPsychiatrie";"31 - Psychosomatik","Psychosomatik";0,"Leer"},2,0)</f>
        <v>Leer</v>
      </c>
      <c r="P682" s="445">
        <f t="shared" si="72"/>
        <v>0</v>
      </c>
      <c r="Q682" s="445">
        <f>VLOOKUP(C682,{"29 - Psychiatrie (Erwachsene)",1;"30 - Kinder- und Jugendpsychiatrie",1;"31 - Psychosomatik",1;"00 - Bitte eine Fachabteilung auswählen",0;0,0},2,0)</f>
        <v>0</v>
      </c>
      <c r="R682" s="445">
        <f t="shared" si="73"/>
        <v>0</v>
      </c>
      <c r="S682" s="424">
        <f t="shared" si="74"/>
        <v>0</v>
      </c>
      <c r="T682" s="424">
        <f t="shared" si="75"/>
        <v>0</v>
      </c>
      <c r="U682" s="424">
        <f t="shared" si="76"/>
        <v>0</v>
      </c>
    </row>
    <row r="683" spans="2:21" ht="15" customHeight="1" x14ac:dyDescent="0.3">
      <c r="B683" s="70" t="str">
        <f t="shared" si="78"/>
        <v>!!!</v>
      </c>
      <c r="C683" s="228"/>
      <c r="D683" s="221"/>
      <c r="E683" s="229"/>
      <c r="F683" s="82"/>
      <c r="G683" s="325"/>
      <c r="H683" s="38"/>
      <c r="I683" s="38"/>
      <c r="J683" s="435"/>
      <c r="L683" s="445" t="str">
        <f>VLOOKUP(C682,{"29 - Psychiatrie (Erwachsene)","Einrichtungen";"30 - Kinder- und Jugendpsychiatrie","Einrichtungen";"31 - Psychosomatik","Einrichtungen";0,"Leer"},2,0)</f>
        <v>Leer</v>
      </c>
      <c r="M683" s="445" t="str">
        <f>IF(AND('Angaben KH-Standort'!$D$12&gt;0,C683&lt;&gt;""),"JBJ","Leer")</f>
        <v>Leer</v>
      </c>
      <c r="N683" s="445" t="str">
        <f t="shared" si="77"/>
        <v>Leer</v>
      </c>
      <c r="O683" s="445" t="str">
        <f>VLOOKUP($C683,{"29 - Psychiatrie (Erwachsene)","Psychiatrie";"30 - Kinder- und Jugendpsychiatrie","KJPsychiatrie";"31 - Psychosomatik","Psychosomatik";0,"Leer"},2,0)</f>
        <v>Leer</v>
      </c>
      <c r="P683" s="445">
        <f t="shared" si="72"/>
        <v>0</v>
      </c>
      <c r="Q683" s="445">
        <f>VLOOKUP(C683,{"29 - Psychiatrie (Erwachsene)",1;"30 - Kinder- und Jugendpsychiatrie",1;"31 - Psychosomatik",1;"00 - Bitte eine Fachabteilung auswählen",0;0,0},2,0)</f>
        <v>0</v>
      </c>
      <c r="R683" s="445">
        <f t="shared" si="73"/>
        <v>0</v>
      </c>
      <c r="S683" s="424">
        <f t="shared" si="74"/>
        <v>0</v>
      </c>
      <c r="T683" s="424">
        <f t="shared" si="75"/>
        <v>0</v>
      </c>
      <c r="U683" s="424">
        <f t="shared" si="76"/>
        <v>0</v>
      </c>
    </row>
    <row r="684" spans="2:21" ht="15" customHeight="1" x14ac:dyDescent="0.3">
      <c r="B684" s="70" t="str">
        <f t="shared" si="78"/>
        <v>!!!</v>
      </c>
      <c r="C684" s="228"/>
      <c r="D684" s="221"/>
      <c r="E684" s="229"/>
      <c r="F684" s="82"/>
      <c r="G684" s="325"/>
      <c r="H684" s="38"/>
      <c r="I684" s="38"/>
      <c r="J684" s="435"/>
      <c r="L684" s="445" t="str">
        <f>VLOOKUP(C683,{"29 - Psychiatrie (Erwachsene)","Einrichtungen";"30 - Kinder- und Jugendpsychiatrie","Einrichtungen";"31 - Psychosomatik","Einrichtungen";0,"Leer"},2,0)</f>
        <v>Leer</v>
      </c>
      <c r="M684" s="445" t="str">
        <f>IF(AND('Angaben KH-Standort'!$D$12&gt;0,C684&lt;&gt;""),"JBJ","Leer")</f>
        <v>Leer</v>
      </c>
      <c r="N684" s="445" t="str">
        <f t="shared" si="77"/>
        <v>Leer</v>
      </c>
      <c r="O684" s="445" t="str">
        <f>VLOOKUP($C684,{"29 - Psychiatrie (Erwachsene)","Psychiatrie";"30 - Kinder- und Jugendpsychiatrie","KJPsychiatrie";"31 - Psychosomatik","Psychosomatik";0,"Leer"},2,0)</f>
        <v>Leer</v>
      </c>
      <c r="P684" s="445">
        <f t="shared" si="72"/>
        <v>0</v>
      </c>
      <c r="Q684" s="445">
        <f>VLOOKUP(C684,{"29 - Psychiatrie (Erwachsene)",1;"30 - Kinder- und Jugendpsychiatrie",1;"31 - Psychosomatik",1;"00 - Bitte eine Fachabteilung auswählen",0;0,0},2,0)</f>
        <v>0</v>
      </c>
      <c r="R684" s="445">
        <f t="shared" si="73"/>
        <v>0</v>
      </c>
      <c r="S684" s="424">
        <f t="shared" si="74"/>
        <v>0</v>
      </c>
      <c r="T684" s="424">
        <f t="shared" si="75"/>
        <v>0</v>
      </c>
      <c r="U684" s="424">
        <f t="shared" si="76"/>
        <v>0</v>
      </c>
    </row>
    <row r="685" spans="2:21" ht="15" customHeight="1" x14ac:dyDescent="0.3">
      <c r="B685" s="70" t="str">
        <f t="shared" si="78"/>
        <v>!!!</v>
      </c>
      <c r="C685" s="228"/>
      <c r="D685" s="221"/>
      <c r="E685" s="229"/>
      <c r="F685" s="82"/>
      <c r="G685" s="325"/>
      <c r="H685" s="38"/>
      <c r="I685" s="38"/>
      <c r="J685" s="435"/>
      <c r="L685" s="445" t="str">
        <f>VLOOKUP(C684,{"29 - Psychiatrie (Erwachsene)","Einrichtungen";"30 - Kinder- und Jugendpsychiatrie","Einrichtungen";"31 - Psychosomatik","Einrichtungen";0,"Leer"},2,0)</f>
        <v>Leer</v>
      </c>
      <c r="M685" s="445" t="str">
        <f>IF(AND('Angaben KH-Standort'!$D$12&gt;0,C685&lt;&gt;""),"JBJ","Leer")</f>
        <v>Leer</v>
      </c>
      <c r="N685" s="445" t="str">
        <f t="shared" si="77"/>
        <v>Leer</v>
      </c>
      <c r="O685" s="445" t="str">
        <f>VLOOKUP($C685,{"29 - Psychiatrie (Erwachsene)","Psychiatrie";"30 - Kinder- und Jugendpsychiatrie","KJPsychiatrie";"31 - Psychosomatik","Psychosomatik";0,"Leer"},2,0)</f>
        <v>Leer</v>
      </c>
      <c r="P685" s="445">
        <f t="shared" si="72"/>
        <v>0</v>
      </c>
      <c r="Q685" s="445">
        <f>VLOOKUP(C685,{"29 - Psychiatrie (Erwachsene)",1;"30 - Kinder- und Jugendpsychiatrie",1;"31 - Psychosomatik",1;"00 - Bitte eine Fachabteilung auswählen",0;0,0},2,0)</f>
        <v>0</v>
      </c>
      <c r="R685" s="445">
        <f t="shared" si="73"/>
        <v>0</v>
      </c>
      <c r="S685" s="424">
        <f t="shared" si="74"/>
        <v>0</v>
      </c>
      <c r="T685" s="424">
        <f t="shared" si="75"/>
        <v>0</v>
      </c>
      <c r="U685" s="424">
        <f t="shared" si="76"/>
        <v>0</v>
      </c>
    </row>
    <row r="686" spans="2:21" ht="15" customHeight="1" x14ac:dyDescent="0.3">
      <c r="B686" s="70" t="str">
        <f t="shared" si="78"/>
        <v>!!!</v>
      </c>
      <c r="C686" s="228"/>
      <c r="D686" s="221"/>
      <c r="E686" s="229"/>
      <c r="F686" s="82"/>
      <c r="G686" s="325"/>
      <c r="H686" s="38"/>
      <c r="I686" s="38"/>
      <c r="J686" s="435"/>
      <c r="L686" s="445" t="str">
        <f>VLOOKUP(C685,{"29 - Psychiatrie (Erwachsene)","Einrichtungen";"30 - Kinder- und Jugendpsychiatrie","Einrichtungen";"31 - Psychosomatik","Einrichtungen";0,"Leer"},2,0)</f>
        <v>Leer</v>
      </c>
      <c r="M686" s="445" t="str">
        <f>IF(AND('Angaben KH-Standort'!$D$12&gt;0,C686&lt;&gt;""),"JBJ","Leer")</f>
        <v>Leer</v>
      </c>
      <c r="N686" s="445" t="str">
        <f t="shared" si="77"/>
        <v>Leer</v>
      </c>
      <c r="O686" s="445" t="str">
        <f>VLOOKUP($C686,{"29 - Psychiatrie (Erwachsene)","Psychiatrie";"30 - Kinder- und Jugendpsychiatrie","KJPsychiatrie";"31 - Psychosomatik","Psychosomatik";0,"Leer"},2,0)</f>
        <v>Leer</v>
      </c>
      <c r="P686" s="445">
        <f t="shared" si="72"/>
        <v>0</v>
      </c>
      <c r="Q686" s="445">
        <f>VLOOKUP(C686,{"29 - Psychiatrie (Erwachsene)",1;"30 - Kinder- und Jugendpsychiatrie",1;"31 - Psychosomatik",1;"00 - Bitte eine Fachabteilung auswählen",0;0,0},2,0)</f>
        <v>0</v>
      </c>
      <c r="R686" s="445">
        <f t="shared" si="73"/>
        <v>0</v>
      </c>
      <c r="S686" s="424">
        <f t="shared" si="74"/>
        <v>0</v>
      </c>
      <c r="T686" s="424">
        <f t="shared" si="75"/>
        <v>0</v>
      </c>
      <c r="U686" s="424">
        <f t="shared" si="76"/>
        <v>0</v>
      </c>
    </row>
    <row r="687" spans="2:21" ht="15" customHeight="1" x14ac:dyDescent="0.3">
      <c r="B687" s="70" t="str">
        <f t="shared" si="78"/>
        <v>!!!</v>
      </c>
      <c r="C687" s="228"/>
      <c r="D687" s="221"/>
      <c r="E687" s="229"/>
      <c r="F687" s="82"/>
      <c r="G687" s="325"/>
      <c r="H687" s="38"/>
      <c r="I687" s="38"/>
      <c r="J687" s="435"/>
      <c r="L687" s="445" t="str">
        <f>VLOOKUP(C686,{"29 - Psychiatrie (Erwachsene)","Einrichtungen";"30 - Kinder- und Jugendpsychiatrie","Einrichtungen";"31 - Psychosomatik","Einrichtungen";0,"Leer"},2,0)</f>
        <v>Leer</v>
      </c>
      <c r="M687" s="445" t="str">
        <f>IF(AND('Angaben KH-Standort'!$D$12&gt;0,C687&lt;&gt;""),"JBJ","Leer")</f>
        <v>Leer</v>
      </c>
      <c r="N687" s="445" t="str">
        <f t="shared" si="77"/>
        <v>Leer</v>
      </c>
      <c r="O687" s="445" t="str">
        <f>VLOOKUP($C687,{"29 - Psychiatrie (Erwachsene)","Psychiatrie";"30 - Kinder- und Jugendpsychiatrie","KJPsychiatrie";"31 - Psychosomatik","Psychosomatik";0,"Leer"},2,0)</f>
        <v>Leer</v>
      </c>
      <c r="P687" s="445">
        <f t="shared" si="72"/>
        <v>0</v>
      </c>
      <c r="Q687" s="445">
        <f>VLOOKUP(C687,{"29 - Psychiatrie (Erwachsene)",1;"30 - Kinder- und Jugendpsychiatrie",1;"31 - Psychosomatik",1;"00 - Bitte eine Fachabteilung auswählen",0;0,0},2,0)</f>
        <v>0</v>
      </c>
      <c r="R687" s="445">
        <f t="shared" si="73"/>
        <v>0</v>
      </c>
      <c r="S687" s="424">
        <f t="shared" si="74"/>
        <v>0</v>
      </c>
      <c r="T687" s="424">
        <f t="shared" si="75"/>
        <v>0</v>
      </c>
      <c r="U687" s="424">
        <f t="shared" si="76"/>
        <v>0</v>
      </c>
    </row>
    <row r="688" spans="2:21" ht="15" customHeight="1" x14ac:dyDescent="0.3">
      <c r="B688" s="70" t="str">
        <f t="shared" si="78"/>
        <v>!!!</v>
      </c>
      <c r="C688" s="228"/>
      <c r="D688" s="221"/>
      <c r="E688" s="229"/>
      <c r="F688" s="82"/>
      <c r="G688" s="325"/>
      <c r="H688" s="38"/>
      <c r="I688" s="38"/>
      <c r="J688" s="435"/>
      <c r="L688" s="445" t="str">
        <f>VLOOKUP(C687,{"29 - Psychiatrie (Erwachsene)","Einrichtungen";"30 - Kinder- und Jugendpsychiatrie","Einrichtungen";"31 - Psychosomatik","Einrichtungen";0,"Leer"},2,0)</f>
        <v>Leer</v>
      </c>
      <c r="M688" s="445" t="str">
        <f>IF(AND('Angaben KH-Standort'!$D$12&gt;0,C688&lt;&gt;""),"JBJ","Leer")</f>
        <v>Leer</v>
      </c>
      <c r="N688" s="445" t="str">
        <f t="shared" si="77"/>
        <v>Leer</v>
      </c>
      <c r="O688" s="445" t="str">
        <f>VLOOKUP($C688,{"29 - Psychiatrie (Erwachsene)","Psychiatrie";"30 - Kinder- und Jugendpsychiatrie","KJPsychiatrie";"31 - Psychosomatik","Psychosomatik";0,"Leer"},2,0)</f>
        <v>Leer</v>
      </c>
      <c r="P688" s="445">
        <f t="shared" si="72"/>
        <v>0</v>
      </c>
      <c r="Q688" s="445">
        <f>VLOOKUP(C688,{"29 - Psychiatrie (Erwachsene)",1;"30 - Kinder- und Jugendpsychiatrie",1;"31 - Psychosomatik",1;"00 - Bitte eine Fachabteilung auswählen",0;0,0},2,0)</f>
        <v>0</v>
      </c>
      <c r="R688" s="445">
        <f t="shared" si="73"/>
        <v>0</v>
      </c>
      <c r="S688" s="424">
        <f t="shared" si="74"/>
        <v>0</v>
      </c>
      <c r="T688" s="424">
        <f t="shared" si="75"/>
        <v>0</v>
      </c>
      <c r="U688" s="424">
        <f t="shared" si="76"/>
        <v>0</v>
      </c>
    </row>
    <row r="689" spans="2:21" ht="15" customHeight="1" x14ac:dyDescent="0.3">
      <c r="B689" s="70" t="str">
        <f t="shared" si="78"/>
        <v>!!!</v>
      </c>
      <c r="C689" s="228"/>
      <c r="D689" s="221"/>
      <c r="E689" s="229"/>
      <c r="F689" s="82"/>
      <c r="G689" s="325"/>
      <c r="H689" s="38"/>
      <c r="I689" s="38"/>
      <c r="J689" s="435"/>
      <c r="L689" s="445" t="str">
        <f>VLOOKUP(C688,{"29 - Psychiatrie (Erwachsene)","Einrichtungen";"30 - Kinder- und Jugendpsychiatrie","Einrichtungen";"31 - Psychosomatik","Einrichtungen";0,"Leer"},2,0)</f>
        <v>Leer</v>
      </c>
      <c r="M689" s="445" t="str">
        <f>IF(AND('Angaben KH-Standort'!$D$12&gt;0,C689&lt;&gt;""),"JBJ","Leer")</f>
        <v>Leer</v>
      </c>
      <c r="N689" s="445" t="str">
        <f t="shared" si="77"/>
        <v>Leer</v>
      </c>
      <c r="O689" s="445" t="str">
        <f>VLOOKUP($C689,{"29 - Psychiatrie (Erwachsene)","Psychiatrie";"30 - Kinder- und Jugendpsychiatrie","KJPsychiatrie";"31 - Psychosomatik","Psychosomatik";0,"Leer"},2,0)</f>
        <v>Leer</v>
      </c>
      <c r="P689" s="445">
        <f t="shared" si="72"/>
        <v>0</v>
      </c>
      <c r="Q689" s="445">
        <f>VLOOKUP(C689,{"29 - Psychiatrie (Erwachsene)",1;"30 - Kinder- und Jugendpsychiatrie",1;"31 - Psychosomatik",1;"00 - Bitte eine Fachabteilung auswählen",0;0,0},2,0)</f>
        <v>0</v>
      </c>
      <c r="R689" s="445">
        <f t="shared" si="73"/>
        <v>0</v>
      </c>
      <c r="S689" s="424">
        <f t="shared" si="74"/>
        <v>0</v>
      </c>
      <c r="T689" s="424">
        <f t="shared" si="75"/>
        <v>0</v>
      </c>
      <c r="U689" s="424">
        <f t="shared" si="76"/>
        <v>0</v>
      </c>
    </row>
    <row r="690" spans="2:21" ht="15" customHeight="1" x14ac:dyDescent="0.3">
      <c r="B690" s="70" t="str">
        <f t="shared" si="78"/>
        <v>!!!</v>
      </c>
      <c r="C690" s="228"/>
      <c r="D690" s="221"/>
      <c r="E690" s="229"/>
      <c r="F690" s="82"/>
      <c r="G690" s="325"/>
      <c r="H690" s="38"/>
      <c r="I690" s="38"/>
      <c r="J690" s="435"/>
      <c r="L690" s="445" t="str">
        <f>VLOOKUP(C689,{"29 - Psychiatrie (Erwachsene)","Einrichtungen";"30 - Kinder- und Jugendpsychiatrie","Einrichtungen";"31 - Psychosomatik","Einrichtungen";0,"Leer"},2,0)</f>
        <v>Leer</v>
      </c>
      <c r="M690" s="445" t="str">
        <f>IF(AND('Angaben KH-Standort'!$D$12&gt;0,C690&lt;&gt;""),"JBJ","Leer")</f>
        <v>Leer</v>
      </c>
      <c r="N690" s="445" t="str">
        <f t="shared" si="77"/>
        <v>Leer</v>
      </c>
      <c r="O690" s="445" t="str">
        <f>VLOOKUP($C690,{"29 - Psychiatrie (Erwachsene)","Psychiatrie";"30 - Kinder- und Jugendpsychiatrie","KJPsychiatrie";"31 - Psychosomatik","Psychosomatik";0,"Leer"},2,0)</f>
        <v>Leer</v>
      </c>
      <c r="P690" s="445">
        <f t="shared" si="72"/>
        <v>0</v>
      </c>
      <c r="Q690" s="445">
        <f>VLOOKUP(C690,{"29 - Psychiatrie (Erwachsene)",1;"30 - Kinder- und Jugendpsychiatrie",1;"31 - Psychosomatik",1;"00 - Bitte eine Fachabteilung auswählen",0;0,0},2,0)</f>
        <v>0</v>
      </c>
      <c r="R690" s="445">
        <f t="shared" si="73"/>
        <v>0</v>
      </c>
      <c r="S690" s="424">
        <f t="shared" si="74"/>
        <v>0</v>
      </c>
      <c r="T690" s="424">
        <f t="shared" si="75"/>
        <v>0</v>
      </c>
      <c r="U690" s="424">
        <f t="shared" si="76"/>
        <v>0</v>
      </c>
    </row>
    <row r="691" spans="2:21" ht="15" customHeight="1" x14ac:dyDescent="0.3">
      <c r="B691" s="70" t="str">
        <f t="shared" si="78"/>
        <v>!!!</v>
      </c>
      <c r="C691" s="228"/>
      <c r="D691" s="221"/>
      <c r="E691" s="229"/>
      <c r="F691" s="82"/>
      <c r="G691" s="325"/>
      <c r="H691" s="38"/>
      <c r="I691" s="38"/>
      <c r="J691" s="435"/>
      <c r="L691" s="445" t="str">
        <f>VLOOKUP(C690,{"29 - Psychiatrie (Erwachsene)","Einrichtungen";"30 - Kinder- und Jugendpsychiatrie","Einrichtungen";"31 - Psychosomatik","Einrichtungen";0,"Leer"},2,0)</f>
        <v>Leer</v>
      </c>
      <c r="M691" s="445" t="str">
        <f>IF(AND('Angaben KH-Standort'!$D$12&gt;0,C691&lt;&gt;""),"JBJ","Leer")</f>
        <v>Leer</v>
      </c>
      <c r="N691" s="445" t="str">
        <f t="shared" si="77"/>
        <v>Leer</v>
      </c>
      <c r="O691" s="445" t="str">
        <f>VLOOKUP($C691,{"29 - Psychiatrie (Erwachsene)","Psychiatrie";"30 - Kinder- und Jugendpsychiatrie","KJPsychiatrie";"31 - Psychosomatik","Psychosomatik";0,"Leer"},2,0)</f>
        <v>Leer</v>
      </c>
      <c r="P691" s="445">
        <f t="shared" si="72"/>
        <v>0</v>
      </c>
      <c r="Q691" s="445">
        <f>VLOOKUP(C691,{"29 - Psychiatrie (Erwachsene)",1;"30 - Kinder- und Jugendpsychiatrie",1;"31 - Psychosomatik",1;"00 - Bitte eine Fachabteilung auswählen",0;0,0},2,0)</f>
        <v>0</v>
      </c>
      <c r="R691" s="445">
        <f t="shared" si="73"/>
        <v>0</v>
      </c>
      <c r="S691" s="424">
        <f t="shared" si="74"/>
        <v>0</v>
      </c>
      <c r="T691" s="424">
        <f t="shared" si="75"/>
        <v>0</v>
      </c>
      <c r="U691" s="424">
        <f t="shared" si="76"/>
        <v>0</v>
      </c>
    </row>
    <row r="692" spans="2:21" ht="15" customHeight="1" x14ac:dyDescent="0.3">
      <c r="B692" s="70" t="str">
        <f t="shared" si="78"/>
        <v>!!!</v>
      </c>
      <c r="C692" s="228"/>
      <c r="D692" s="221"/>
      <c r="E692" s="229"/>
      <c r="F692" s="82"/>
      <c r="G692" s="325"/>
      <c r="H692" s="38"/>
      <c r="I692" s="38"/>
      <c r="J692" s="435"/>
      <c r="L692" s="445" t="str">
        <f>VLOOKUP(C691,{"29 - Psychiatrie (Erwachsene)","Einrichtungen";"30 - Kinder- und Jugendpsychiatrie","Einrichtungen";"31 - Psychosomatik","Einrichtungen";0,"Leer"},2,0)</f>
        <v>Leer</v>
      </c>
      <c r="M692" s="445" t="str">
        <f>IF(AND('Angaben KH-Standort'!$D$12&gt;0,C692&lt;&gt;""),"JBJ","Leer")</f>
        <v>Leer</v>
      </c>
      <c r="N692" s="445" t="str">
        <f t="shared" si="77"/>
        <v>Leer</v>
      </c>
      <c r="O692" s="445" t="str">
        <f>VLOOKUP($C692,{"29 - Psychiatrie (Erwachsene)","Psychiatrie";"30 - Kinder- und Jugendpsychiatrie","KJPsychiatrie";"31 - Psychosomatik","Psychosomatik";0,"Leer"},2,0)</f>
        <v>Leer</v>
      </c>
      <c r="P692" s="445">
        <f t="shared" si="72"/>
        <v>0</v>
      </c>
      <c r="Q692" s="445">
        <f>VLOOKUP(C692,{"29 - Psychiatrie (Erwachsene)",1;"30 - Kinder- und Jugendpsychiatrie",1;"31 - Psychosomatik",1;"00 - Bitte eine Fachabteilung auswählen",0;0,0},2,0)</f>
        <v>0</v>
      </c>
      <c r="R692" s="445">
        <f t="shared" si="73"/>
        <v>0</v>
      </c>
      <c r="S692" s="424">
        <f t="shared" si="74"/>
        <v>0</v>
      </c>
      <c r="T692" s="424">
        <f t="shared" si="75"/>
        <v>0</v>
      </c>
      <c r="U692" s="424">
        <f t="shared" si="76"/>
        <v>0</v>
      </c>
    </row>
    <row r="693" spans="2:21" ht="15" customHeight="1" x14ac:dyDescent="0.3">
      <c r="B693" s="70" t="str">
        <f t="shared" si="78"/>
        <v>!!!</v>
      </c>
      <c r="C693" s="228"/>
      <c r="D693" s="221"/>
      <c r="E693" s="229"/>
      <c r="F693" s="82"/>
      <c r="G693" s="325"/>
      <c r="H693" s="38"/>
      <c r="I693" s="38"/>
      <c r="J693" s="435"/>
      <c r="L693" s="445" t="str">
        <f>VLOOKUP(C692,{"29 - Psychiatrie (Erwachsene)","Einrichtungen";"30 - Kinder- und Jugendpsychiatrie","Einrichtungen";"31 - Psychosomatik","Einrichtungen";0,"Leer"},2,0)</f>
        <v>Leer</v>
      </c>
      <c r="M693" s="445" t="str">
        <f>IF(AND('Angaben KH-Standort'!$D$12&gt;0,C693&lt;&gt;""),"JBJ","Leer")</f>
        <v>Leer</v>
      </c>
      <c r="N693" s="445" t="str">
        <f t="shared" si="77"/>
        <v>Leer</v>
      </c>
      <c r="O693" s="445" t="str">
        <f>VLOOKUP($C693,{"29 - Psychiatrie (Erwachsene)","Psychiatrie";"30 - Kinder- und Jugendpsychiatrie","KJPsychiatrie";"31 - Psychosomatik","Psychosomatik";0,"Leer"},2,0)</f>
        <v>Leer</v>
      </c>
      <c r="P693" s="445">
        <f t="shared" si="72"/>
        <v>0</v>
      </c>
      <c r="Q693" s="445">
        <f>VLOOKUP(C693,{"29 - Psychiatrie (Erwachsene)",1;"30 - Kinder- und Jugendpsychiatrie",1;"31 - Psychosomatik",1;"00 - Bitte eine Fachabteilung auswählen",0;0,0},2,0)</f>
        <v>0</v>
      </c>
      <c r="R693" s="445">
        <f t="shared" si="73"/>
        <v>0</v>
      </c>
      <c r="S693" s="424">
        <f t="shared" si="74"/>
        <v>0</v>
      </c>
      <c r="T693" s="424">
        <f t="shared" si="75"/>
        <v>0</v>
      </c>
      <c r="U693" s="424">
        <f t="shared" si="76"/>
        <v>0</v>
      </c>
    </row>
    <row r="694" spans="2:21" ht="15" customHeight="1" x14ac:dyDescent="0.3">
      <c r="B694" s="70" t="str">
        <f t="shared" si="78"/>
        <v>!!!</v>
      </c>
      <c r="C694" s="228"/>
      <c r="D694" s="221"/>
      <c r="E694" s="229"/>
      <c r="F694" s="82"/>
      <c r="G694" s="325"/>
      <c r="H694" s="38"/>
      <c r="I694" s="38"/>
      <c r="J694" s="435"/>
      <c r="L694" s="445" t="str">
        <f>VLOOKUP(C693,{"29 - Psychiatrie (Erwachsene)","Einrichtungen";"30 - Kinder- und Jugendpsychiatrie","Einrichtungen";"31 - Psychosomatik","Einrichtungen";0,"Leer"},2,0)</f>
        <v>Leer</v>
      </c>
      <c r="M694" s="445" t="str">
        <f>IF(AND('Angaben KH-Standort'!$D$12&gt;0,C694&lt;&gt;""),"JBJ","Leer")</f>
        <v>Leer</v>
      </c>
      <c r="N694" s="445" t="str">
        <f t="shared" si="77"/>
        <v>Leer</v>
      </c>
      <c r="O694" s="445" t="str">
        <f>VLOOKUP($C694,{"29 - Psychiatrie (Erwachsene)","Psychiatrie";"30 - Kinder- und Jugendpsychiatrie","KJPsychiatrie";"31 - Psychosomatik","Psychosomatik";0,"Leer"},2,0)</f>
        <v>Leer</v>
      </c>
      <c r="P694" s="445">
        <f t="shared" si="72"/>
        <v>0</v>
      </c>
      <c r="Q694" s="445">
        <f>VLOOKUP(C694,{"29 - Psychiatrie (Erwachsene)",1;"30 - Kinder- und Jugendpsychiatrie",1;"31 - Psychosomatik",1;"00 - Bitte eine Fachabteilung auswählen",0;0,0},2,0)</f>
        <v>0</v>
      </c>
      <c r="R694" s="445">
        <f t="shared" si="73"/>
        <v>0</v>
      </c>
      <c r="S694" s="424">
        <f t="shared" si="74"/>
        <v>0</v>
      </c>
      <c r="T694" s="424">
        <f t="shared" si="75"/>
        <v>0</v>
      </c>
      <c r="U694" s="424">
        <f t="shared" si="76"/>
        <v>0</v>
      </c>
    </row>
    <row r="695" spans="2:21" ht="15" customHeight="1" x14ac:dyDescent="0.3">
      <c r="B695" s="70" t="str">
        <f t="shared" si="78"/>
        <v>!!!</v>
      </c>
      <c r="C695" s="228"/>
      <c r="D695" s="221"/>
      <c r="E695" s="229"/>
      <c r="F695" s="82"/>
      <c r="G695" s="325"/>
      <c r="H695" s="38"/>
      <c r="I695" s="38"/>
      <c r="J695" s="435"/>
      <c r="L695" s="445" t="str">
        <f>VLOOKUP(C694,{"29 - Psychiatrie (Erwachsene)","Einrichtungen";"30 - Kinder- und Jugendpsychiatrie","Einrichtungen";"31 - Psychosomatik","Einrichtungen";0,"Leer"},2,0)</f>
        <v>Leer</v>
      </c>
      <c r="M695" s="445" t="str">
        <f>IF(AND('Angaben KH-Standort'!$D$12&gt;0,C695&lt;&gt;""),"JBJ","Leer")</f>
        <v>Leer</v>
      </c>
      <c r="N695" s="445" t="str">
        <f t="shared" si="77"/>
        <v>Leer</v>
      </c>
      <c r="O695" s="445" t="str">
        <f>VLOOKUP($C695,{"29 - Psychiatrie (Erwachsene)","Psychiatrie";"30 - Kinder- und Jugendpsychiatrie","KJPsychiatrie";"31 - Psychosomatik","Psychosomatik";0,"Leer"},2,0)</f>
        <v>Leer</v>
      </c>
      <c r="P695" s="445">
        <f t="shared" si="72"/>
        <v>0</v>
      </c>
      <c r="Q695" s="445">
        <f>VLOOKUP(C695,{"29 - Psychiatrie (Erwachsene)",1;"30 - Kinder- und Jugendpsychiatrie",1;"31 - Psychosomatik",1;"00 - Bitte eine Fachabteilung auswählen",0;0,0},2,0)</f>
        <v>0</v>
      </c>
      <c r="R695" s="445">
        <f t="shared" si="73"/>
        <v>0</v>
      </c>
      <c r="S695" s="424">
        <f t="shared" si="74"/>
        <v>0</v>
      </c>
      <c r="T695" s="424">
        <f t="shared" si="75"/>
        <v>0</v>
      </c>
      <c r="U695" s="424">
        <f t="shared" si="76"/>
        <v>0</v>
      </c>
    </row>
    <row r="696" spans="2:21" ht="15" customHeight="1" x14ac:dyDescent="0.3">
      <c r="B696" s="70" t="str">
        <f t="shared" si="78"/>
        <v>!!!</v>
      </c>
      <c r="C696" s="228"/>
      <c r="D696" s="221"/>
      <c r="E696" s="229"/>
      <c r="F696" s="82"/>
      <c r="G696" s="325"/>
      <c r="H696" s="38"/>
      <c r="I696" s="38"/>
      <c r="J696" s="435"/>
      <c r="L696" s="445" t="str">
        <f>VLOOKUP(C695,{"29 - Psychiatrie (Erwachsene)","Einrichtungen";"30 - Kinder- und Jugendpsychiatrie","Einrichtungen";"31 - Psychosomatik","Einrichtungen";0,"Leer"},2,0)</f>
        <v>Leer</v>
      </c>
      <c r="M696" s="445" t="str">
        <f>IF(AND('Angaben KH-Standort'!$D$12&gt;0,C696&lt;&gt;""),"JBJ","Leer")</f>
        <v>Leer</v>
      </c>
      <c r="N696" s="445" t="str">
        <f t="shared" si="77"/>
        <v>Leer</v>
      </c>
      <c r="O696" s="445" t="str">
        <f>VLOOKUP($C696,{"29 - Psychiatrie (Erwachsene)","Psychiatrie";"30 - Kinder- und Jugendpsychiatrie","KJPsychiatrie";"31 - Psychosomatik","Psychosomatik";0,"Leer"},2,0)</f>
        <v>Leer</v>
      </c>
      <c r="P696" s="445">
        <f t="shared" si="72"/>
        <v>0</v>
      </c>
      <c r="Q696" s="445">
        <f>VLOOKUP(C696,{"29 - Psychiatrie (Erwachsene)",1;"30 - Kinder- und Jugendpsychiatrie",1;"31 - Psychosomatik",1;"00 - Bitte eine Fachabteilung auswählen",0;0,0},2,0)</f>
        <v>0</v>
      </c>
      <c r="R696" s="445">
        <f t="shared" si="73"/>
        <v>0</v>
      </c>
      <c r="S696" s="424">
        <f t="shared" si="74"/>
        <v>0</v>
      </c>
      <c r="T696" s="424">
        <f t="shared" si="75"/>
        <v>0</v>
      </c>
      <c r="U696" s="424">
        <f t="shared" si="76"/>
        <v>0</v>
      </c>
    </row>
    <row r="697" spans="2:21" ht="15" customHeight="1" x14ac:dyDescent="0.3">
      <c r="B697" s="70" t="str">
        <f t="shared" si="78"/>
        <v>!!!</v>
      </c>
      <c r="C697" s="228"/>
      <c r="D697" s="221"/>
      <c r="E697" s="229"/>
      <c r="F697" s="82"/>
      <c r="G697" s="325"/>
      <c r="H697" s="38"/>
      <c r="I697" s="38"/>
      <c r="J697" s="435"/>
      <c r="L697" s="445" t="str">
        <f>VLOOKUP(C696,{"29 - Psychiatrie (Erwachsene)","Einrichtungen";"30 - Kinder- und Jugendpsychiatrie","Einrichtungen";"31 - Psychosomatik","Einrichtungen";0,"Leer"},2,0)</f>
        <v>Leer</v>
      </c>
      <c r="M697" s="445" t="str">
        <f>IF(AND('Angaben KH-Standort'!$D$12&gt;0,C697&lt;&gt;""),"JBJ","Leer")</f>
        <v>Leer</v>
      </c>
      <c r="N697" s="445" t="str">
        <f t="shared" si="77"/>
        <v>Leer</v>
      </c>
      <c r="O697" s="445" t="str">
        <f>VLOOKUP($C697,{"29 - Psychiatrie (Erwachsene)","Psychiatrie";"30 - Kinder- und Jugendpsychiatrie","KJPsychiatrie";"31 - Psychosomatik","Psychosomatik";0,"Leer"},2,0)</f>
        <v>Leer</v>
      </c>
      <c r="P697" s="445">
        <f t="shared" si="72"/>
        <v>0</v>
      </c>
      <c r="Q697" s="445">
        <f>VLOOKUP(C697,{"29 - Psychiatrie (Erwachsene)",1;"30 - Kinder- und Jugendpsychiatrie",1;"31 - Psychosomatik",1;"00 - Bitte eine Fachabteilung auswählen",0;0,0},2,0)</f>
        <v>0</v>
      </c>
      <c r="R697" s="445">
        <f t="shared" si="73"/>
        <v>0</v>
      </c>
      <c r="S697" s="424">
        <f t="shared" si="74"/>
        <v>0</v>
      </c>
      <c r="T697" s="424">
        <f t="shared" si="75"/>
        <v>0</v>
      </c>
      <c r="U697" s="424">
        <f t="shared" si="76"/>
        <v>0</v>
      </c>
    </row>
    <row r="698" spans="2:21" ht="15" customHeight="1" x14ac:dyDescent="0.3">
      <c r="B698" s="70" t="str">
        <f t="shared" si="78"/>
        <v>!!!</v>
      </c>
      <c r="C698" s="228"/>
      <c r="D698" s="221"/>
      <c r="E698" s="229"/>
      <c r="F698" s="82"/>
      <c r="G698" s="325"/>
      <c r="H698" s="38"/>
      <c r="I698" s="38"/>
      <c r="J698" s="435"/>
      <c r="L698" s="445" t="str">
        <f>VLOOKUP(C697,{"29 - Psychiatrie (Erwachsene)","Einrichtungen";"30 - Kinder- und Jugendpsychiatrie","Einrichtungen";"31 - Psychosomatik","Einrichtungen";0,"Leer"},2,0)</f>
        <v>Leer</v>
      </c>
      <c r="M698" s="445" t="str">
        <f>IF(AND('Angaben KH-Standort'!$D$12&gt;0,C698&lt;&gt;""),"JBJ","Leer")</f>
        <v>Leer</v>
      </c>
      <c r="N698" s="445" t="str">
        <f t="shared" si="77"/>
        <v>Leer</v>
      </c>
      <c r="O698" s="445" t="str">
        <f>VLOOKUP($C698,{"29 - Psychiatrie (Erwachsene)","Psychiatrie";"30 - Kinder- und Jugendpsychiatrie","KJPsychiatrie";"31 - Psychosomatik","Psychosomatik";0,"Leer"},2,0)</f>
        <v>Leer</v>
      </c>
      <c r="P698" s="445">
        <f t="shared" si="72"/>
        <v>0</v>
      </c>
      <c r="Q698" s="445">
        <f>VLOOKUP(C698,{"29 - Psychiatrie (Erwachsene)",1;"30 - Kinder- und Jugendpsychiatrie",1;"31 - Psychosomatik",1;"00 - Bitte eine Fachabteilung auswählen",0;0,0},2,0)</f>
        <v>0</v>
      </c>
      <c r="R698" s="445">
        <f t="shared" si="73"/>
        <v>0</v>
      </c>
      <c r="S698" s="424">
        <f t="shared" si="74"/>
        <v>0</v>
      </c>
      <c r="T698" s="424">
        <f t="shared" si="75"/>
        <v>0</v>
      </c>
      <c r="U698" s="424">
        <f t="shared" si="76"/>
        <v>0</v>
      </c>
    </row>
    <row r="699" spans="2:21" ht="15" customHeight="1" x14ac:dyDescent="0.3">
      <c r="B699" s="70" t="str">
        <f t="shared" si="78"/>
        <v>!!!</v>
      </c>
      <c r="C699" s="228"/>
      <c r="D699" s="221"/>
      <c r="E699" s="229"/>
      <c r="F699" s="82"/>
      <c r="G699" s="325"/>
      <c r="H699" s="38"/>
      <c r="I699" s="38"/>
      <c r="J699" s="435"/>
      <c r="L699" s="445" t="str">
        <f>VLOOKUP(C698,{"29 - Psychiatrie (Erwachsene)","Einrichtungen";"30 - Kinder- und Jugendpsychiatrie","Einrichtungen";"31 - Psychosomatik","Einrichtungen";0,"Leer"},2,0)</f>
        <v>Leer</v>
      </c>
      <c r="M699" s="445" t="str">
        <f>IF(AND('Angaben KH-Standort'!$D$12&gt;0,C699&lt;&gt;""),"JBJ","Leer")</f>
        <v>Leer</v>
      </c>
      <c r="N699" s="445" t="str">
        <f t="shared" si="77"/>
        <v>Leer</v>
      </c>
      <c r="O699" s="445" t="str">
        <f>VLOOKUP($C699,{"29 - Psychiatrie (Erwachsene)","Psychiatrie";"30 - Kinder- und Jugendpsychiatrie","KJPsychiatrie";"31 - Psychosomatik","Psychosomatik";0,"Leer"},2,0)</f>
        <v>Leer</v>
      </c>
      <c r="P699" s="445">
        <f t="shared" si="72"/>
        <v>0</v>
      </c>
      <c r="Q699" s="445">
        <f>VLOOKUP(C699,{"29 - Psychiatrie (Erwachsene)",1;"30 - Kinder- und Jugendpsychiatrie",1;"31 - Psychosomatik",1;"00 - Bitte eine Fachabteilung auswählen",0;0,0},2,0)</f>
        <v>0</v>
      </c>
      <c r="R699" s="445">
        <f t="shared" si="73"/>
        <v>0</v>
      </c>
      <c r="S699" s="424">
        <f t="shared" si="74"/>
        <v>0</v>
      </c>
      <c r="T699" s="424">
        <f t="shared" si="75"/>
        <v>0</v>
      </c>
      <c r="U699" s="424">
        <f t="shared" si="76"/>
        <v>0</v>
      </c>
    </row>
    <row r="700" spans="2:21" ht="15" customHeight="1" x14ac:dyDescent="0.3">
      <c r="B700" s="70" t="str">
        <f t="shared" si="78"/>
        <v>!!!</v>
      </c>
      <c r="C700" s="228"/>
      <c r="D700" s="221"/>
      <c r="E700" s="229"/>
      <c r="F700" s="82"/>
      <c r="G700" s="325"/>
      <c r="H700" s="38"/>
      <c r="I700" s="38"/>
      <c r="J700" s="435"/>
      <c r="L700" s="445" t="str">
        <f>VLOOKUP(C699,{"29 - Psychiatrie (Erwachsene)","Einrichtungen";"30 - Kinder- und Jugendpsychiatrie","Einrichtungen";"31 - Psychosomatik","Einrichtungen";0,"Leer"},2,0)</f>
        <v>Leer</v>
      </c>
      <c r="M700" s="445" t="str">
        <f>IF(AND('Angaben KH-Standort'!$D$12&gt;0,C700&lt;&gt;""),"JBJ","Leer")</f>
        <v>Leer</v>
      </c>
      <c r="N700" s="445" t="str">
        <f t="shared" si="77"/>
        <v>Leer</v>
      </c>
      <c r="O700" s="445" t="str">
        <f>VLOOKUP($C700,{"29 - Psychiatrie (Erwachsene)","Psychiatrie";"30 - Kinder- und Jugendpsychiatrie","KJPsychiatrie";"31 - Psychosomatik","Psychosomatik";0,"Leer"},2,0)</f>
        <v>Leer</v>
      </c>
      <c r="P700" s="445">
        <f t="shared" si="72"/>
        <v>0</v>
      </c>
      <c r="Q700" s="445">
        <f>VLOOKUP(C700,{"29 - Psychiatrie (Erwachsene)",1;"30 - Kinder- und Jugendpsychiatrie",1;"31 - Psychosomatik",1;"00 - Bitte eine Fachabteilung auswählen",0;0,0},2,0)</f>
        <v>0</v>
      </c>
      <c r="R700" s="445">
        <f t="shared" si="73"/>
        <v>0</v>
      </c>
      <c r="S700" s="424">
        <f t="shared" si="74"/>
        <v>0</v>
      </c>
      <c r="T700" s="424">
        <f t="shared" si="75"/>
        <v>0</v>
      </c>
      <c r="U700" s="424">
        <f t="shared" si="76"/>
        <v>0</v>
      </c>
    </row>
    <row r="701" spans="2:21" ht="15" customHeight="1" x14ac:dyDescent="0.3">
      <c r="B701" s="70" t="str">
        <f t="shared" si="78"/>
        <v>!!!</v>
      </c>
      <c r="C701" s="228"/>
      <c r="D701" s="221"/>
      <c r="E701" s="229"/>
      <c r="F701" s="82"/>
      <c r="G701" s="325"/>
      <c r="H701" s="38"/>
      <c r="I701" s="38"/>
      <c r="J701" s="435"/>
      <c r="L701" s="445" t="str">
        <f>VLOOKUP(C700,{"29 - Psychiatrie (Erwachsene)","Einrichtungen";"30 - Kinder- und Jugendpsychiatrie","Einrichtungen";"31 - Psychosomatik","Einrichtungen";0,"Leer"},2,0)</f>
        <v>Leer</v>
      </c>
      <c r="M701" s="445" t="str">
        <f>IF(AND('Angaben KH-Standort'!$D$12&gt;0,C701&lt;&gt;""),"JBJ","Leer")</f>
        <v>Leer</v>
      </c>
      <c r="N701" s="445" t="str">
        <f t="shared" si="77"/>
        <v>Leer</v>
      </c>
      <c r="O701" s="445" t="str">
        <f>VLOOKUP($C701,{"29 - Psychiatrie (Erwachsene)","Psychiatrie";"30 - Kinder- und Jugendpsychiatrie","KJPsychiatrie";"31 - Psychosomatik","Psychosomatik";0,"Leer"},2,0)</f>
        <v>Leer</v>
      </c>
      <c r="P701" s="445">
        <f t="shared" si="72"/>
        <v>0</v>
      </c>
      <c r="Q701" s="445">
        <f>VLOOKUP(C701,{"29 - Psychiatrie (Erwachsene)",1;"30 - Kinder- und Jugendpsychiatrie",1;"31 - Psychosomatik",1;"00 - Bitte eine Fachabteilung auswählen",0;0,0},2,0)</f>
        <v>0</v>
      </c>
      <c r="R701" s="445">
        <f t="shared" si="73"/>
        <v>0</v>
      </c>
      <c r="S701" s="424">
        <f t="shared" si="74"/>
        <v>0</v>
      </c>
      <c r="T701" s="424">
        <f t="shared" si="75"/>
        <v>0</v>
      </c>
      <c r="U701" s="424">
        <f t="shared" si="76"/>
        <v>0</v>
      </c>
    </row>
    <row r="702" spans="2:21" ht="15" customHeight="1" x14ac:dyDescent="0.3">
      <c r="B702" s="70" t="str">
        <f t="shared" si="78"/>
        <v>!!!</v>
      </c>
      <c r="C702" s="228"/>
      <c r="D702" s="221"/>
      <c r="E702" s="229"/>
      <c r="F702" s="82"/>
      <c r="G702" s="325"/>
      <c r="H702" s="38"/>
      <c r="I702" s="38"/>
      <c r="J702" s="435"/>
      <c r="L702" s="445" t="str">
        <f>VLOOKUP(C701,{"29 - Psychiatrie (Erwachsene)","Einrichtungen";"30 - Kinder- und Jugendpsychiatrie","Einrichtungen";"31 - Psychosomatik","Einrichtungen";0,"Leer"},2,0)</f>
        <v>Leer</v>
      </c>
      <c r="M702" s="445" t="str">
        <f>IF(AND('Angaben KH-Standort'!$D$12&gt;0,C702&lt;&gt;""),"JBJ","Leer")</f>
        <v>Leer</v>
      </c>
      <c r="N702" s="445" t="str">
        <f t="shared" si="77"/>
        <v>Leer</v>
      </c>
      <c r="O702" s="445" t="str">
        <f>VLOOKUP($C702,{"29 - Psychiatrie (Erwachsene)","Psychiatrie";"30 - Kinder- und Jugendpsychiatrie","KJPsychiatrie";"31 - Psychosomatik","Psychosomatik";0,"Leer"},2,0)</f>
        <v>Leer</v>
      </c>
      <c r="P702" s="445">
        <f t="shared" si="72"/>
        <v>0</v>
      </c>
      <c r="Q702" s="445">
        <f>VLOOKUP(C702,{"29 - Psychiatrie (Erwachsene)",1;"30 - Kinder- und Jugendpsychiatrie",1;"31 - Psychosomatik",1;"00 - Bitte eine Fachabteilung auswählen",0;0,0},2,0)</f>
        <v>0</v>
      </c>
      <c r="R702" s="445">
        <f t="shared" si="73"/>
        <v>0</v>
      </c>
      <c r="S702" s="424">
        <f t="shared" si="74"/>
        <v>0</v>
      </c>
      <c r="T702" s="424">
        <f t="shared" si="75"/>
        <v>0</v>
      </c>
      <c r="U702" s="424">
        <f t="shared" si="76"/>
        <v>0</v>
      </c>
    </row>
    <row r="703" spans="2:21" ht="15" customHeight="1" x14ac:dyDescent="0.3">
      <c r="B703" s="70" t="str">
        <f t="shared" si="78"/>
        <v>!!!</v>
      </c>
      <c r="C703" s="228"/>
      <c r="D703" s="221"/>
      <c r="E703" s="229"/>
      <c r="F703" s="82"/>
      <c r="G703" s="325"/>
      <c r="H703" s="38"/>
      <c r="I703" s="38"/>
      <c r="J703" s="435"/>
      <c r="L703" s="445" t="str">
        <f>VLOOKUP(C702,{"29 - Psychiatrie (Erwachsene)","Einrichtungen";"30 - Kinder- und Jugendpsychiatrie","Einrichtungen";"31 - Psychosomatik","Einrichtungen";0,"Leer"},2,0)</f>
        <v>Leer</v>
      </c>
      <c r="M703" s="445" t="str">
        <f>IF(AND('Angaben KH-Standort'!$D$12&gt;0,C703&lt;&gt;""),"JBJ","Leer")</f>
        <v>Leer</v>
      </c>
      <c r="N703" s="445" t="str">
        <f t="shared" si="77"/>
        <v>Leer</v>
      </c>
      <c r="O703" s="445" t="str">
        <f>VLOOKUP($C703,{"29 - Psychiatrie (Erwachsene)","Psychiatrie";"30 - Kinder- und Jugendpsychiatrie","KJPsychiatrie";"31 - Psychosomatik","Psychosomatik";0,"Leer"},2,0)</f>
        <v>Leer</v>
      </c>
      <c r="P703" s="445">
        <f t="shared" si="72"/>
        <v>0</v>
      </c>
      <c r="Q703" s="445">
        <f>VLOOKUP(C703,{"29 - Psychiatrie (Erwachsene)",1;"30 - Kinder- und Jugendpsychiatrie",1;"31 - Psychosomatik",1;"00 - Bitte eine Fachabteilung auswählen",0;0,0},2,0)</f>
        <v>0</v>
      </c>
      <c r="R703" s="445">
        <f t="shared" si="73"/>
        <v>0</v>
      </c>
      <c r="S703" s="424">
        <f t="shared" si="74"/>
        <v>0</v>
      </c>
      <c r="T703" s="424">
        <f t="shared" si="75"/>
        <v>0</v>
      </c>
      <c r="U703" s="424">
        <f t="shared" si="76"/>
        <v>0</v>
      </c>
    </row>
    <row r="704" spans="2:21" ht="15" customHeight="1" x14ac:dyDescent="0.3">
      <c r="B704" s="70" t="str">
        <f t="shared" si="78"/>
        <v>!!!</v>
      </c>
      <c r="C704" s="228"/>
      <c r="D704" s="221"/>
      <c r="E704" s="229"/>
      <c r="F704" s="82"/>
      <c r="G704" s="325"/>
      <c r="H704" s="38"/>
      <c r="I704" s="38"/>
      <c r="J704" s="435"/>
      <c r="L704" s="445" t="str">
        <f>VLOOKUP(C703,{"29 - Psychiatrie (Erwachsene)","Einrichtungen";"30 - Kinder- und Jugendpsychiatrie","Einrichtungen";"31 - Psychosomatik","Einrichtungen";0,"Leer"},2,0)</f>
        <v>Leer</v>
      </c>
      <c r="M704" s="445" t="str">
        <f>IF(AND('Angaben KH-Standort'!$D$12&gt;0,C704&lt;&gt;""),"JBJ","Leer")</f>
        <v>Leer</v>
      </c>
      <c r="N704" s="445" t="str">
        <f t="shared" si="77"/>
        <v>Leer</v>
      </c>
      <c r="O704" s="445" t="str">
        <f>VLOOKUP($C704,{"29 - Psychiatrie (Erwachsene)","Psychiatrie";"30 - Kinder- und Jugendpsychiatrie","KJPsychiatrie";"31 - Psychosomatik","Psychosomatik";0,"Leer"},2,0)</f>
        <v>Leer</v>
      </c>
      <c r="P704" s="445">
        <f t="shared" si="72"/>
        <v>0</v>
      </c>
      <c r="Q704" s="445">
        <f>VLOOKUP(C704,{"29 - Psychiatrie (Erwachsene)",1;"30 - Kinder- und Jugendpsychiatrie",1;"31 - Psychosomatik",1;"00 - Bitte eine Fachabteilung auswählen",0;0,0},2,0)</f>
        <v>0</v>
      </c>
      <c r="R704" s="445">
        <f t="shared" si="73"/>
        <v>0</v>
      </c>
      <c r="S704" s="424">
        <f t="shared" si="74"/>
        <v>0</v>
      </c>
      <c r="T704" s="424">
        <f t="shared" si="75"/>
        <v>0</v>
      </c>
      <c r="U704" s="424">
        <f t="shared" si="76"/>
        <v>0</v>
      </c>
    </row>
    <row r="705" spans="2:21" ht="15" customHeight="1" x14ac:dyDescent="0.3">
      <c r="B705" s="70" t="str">
        <f t="shared" si="78"/>
        <v>!!!</v>
      </c>
      <c r="C705" s="228"/>
      <c r="D705" s="221"/>
      <c r="E705" s="229"/>
      <c r="F705" s="82"/>
      <c r="G705" s="325"/>
      <c r="H705" s="38"/>
      <c r="I705" s="38"/>
      <c r="J705" s="435"/>
      <c r="L705" s="445" t="str">
        <f>VLOOKUP(C704,{"29 - Psychiatrie (Erwachsene)","Einrichtungen";"30 - Kinder- und Jugendpsychiatrie","Einrichtungen";"31 - Psychosomatik","Einrichtungen";0,"Leer"},2,0)</f>
        <v>Leer</v>
      </c>
      <c r="M705" s="445" t="str">
        <f>IF(AND('Angaben KH-Standort'!$D$12&gt;0,C705&lt;&gt;""),"JBJ","Leer")</f>
        <v>Leer</v>
      </c>
      <c r="N705" s="445" t="str">
        <f t="shared" si="77"/>
        <v>Leer</v>
      </c>
      <c r="O705" s="445" t="str">
        <f>VLOOKUP($C705,{"29 - Psychiatrie (Erwachsene)","Psychiatrie";"30 - Kinder- und Jugendpsychiatrie","KJPsychiatrie";"31 - Psychosomatik","Psychosomatik";0,"Leer"},2,0)</f>
        <v>Leer</v>
      </c>
      <c r="P705" s="445">
        <f t="shared" si="72"/>
        <v>0</v>
      </c>
      <c r="Q705" s="445">
        <f>VLOOKUP(C705,{"29 - Psychiatrie (Erwachsene)",1;"30 - Kinder- und Jugendpsychiatrie",1;"31 - Psychosomatik",1;"00 - Bitte eine Fachabteilung auswählen",0;0,0},2,0)</f>
        <v>0</v>
      </c>
      <c r="R705" s="445">
        <f t="shared" si="73"/>
        <v>0</v>
      </c>
      <c r="S705" s="424">
        <f t="shared" si="74"/>
        <v>0</v>
      </c>
      <c r="T705" s="424">
        <f t="shared" si="75"/>
        <v>0</v>
      </c>
      <c r="U705" s="424">
        <f t="shared" si="76"/>
        <v>0</v>
      </c>
    </row>
    <row r="706" spans="2:21" ht="15" customHeight="1" x14ac:dyDescent="0.3">
      <c r="B706" s="70" t="str">
        <f t="shared" si="78"/>
        <v>!!!</v>
      </c>
      <c r="C706" s="228"/>
      <c r="D706" s="221"/>
      <c r="E706" s="229"/>
      <c r="F706" s="82"/>
      <c r="G706" s="325"/>
      <c r="H706" s="38"/>
      <c r="I706" s="38"/>
      <c r="J706" s="435"/>
      <c r="L706" s="445" t="str">
        <f>VLOOKUP(C705,{"29 - Psychiatrie (Erwachsene)","Einrichtungen";"30 - Kinder- und Jugendpsychiatrie","Einrichtungen";"31 - Psychosomatik","Einrichtungen";0,"Leer"},2,0)</f>
        <v>Leer</v>
      </c>
      <c r="M706" s="445" t="str">
        <f>IF(AND('Angaben KH-Standort'!$D$12&gt;0,C706&lt;&gt;""),"JBJ","Leer")</f>
        <v>Leer</v>
      </c>
      <c r="N706" s="445" t="str">
        <f t="shared" si="77"/>
        <v>Leer</v>
      </c>
      <c r="O706" s="445" t="str">
        <f>VLOOKUP($C706,{"29 - Psychiatrie (Erwachsene)","Psychiatrie";"30 - Kinder- und Jugendpsychiatrie","KJPsychiatrie";"31 - Psychosomatik","Psychosomatik";0,"Leer"},2,0)</f>
        <v>Leer</v>
      </c>
      <c r="P706" s="445">
        <f t="shared" si="72"/>
        <v>0</v>
      </c>
      <c r="Q706" s="445">
        <f>VLOOKUP(C706,{"29 - Psychiatrie (Erwachsene)",1;"30 - Kinder- und Jugendpsychiatrie",1;"31 - Psychosomatik",1;"00 - Bitte eine Fachabteilung auswählen",0;0,0},2,0)</f>
        <v>0</v>
      </c>
      <c r="R706" s="445">
        <f t="shared" si="73"/>
        <v>0</v>
      </c>
      <c r="S706" s="424">
        <f t="shared" si="74"/>
        <v>0</v>
      </c>
      <c r="T706" s="424">
        <f t="shared" si="75"/>
        <v>0</v>
      </c>
      <c r="U706" s="424">
        <f t="shared" si="76"/>
        <v>0</v>
      </c>
    </row>
    <row r="707" spans="2:21" ht="15" customHeight="1" x14ac:dyDescent="0.3">
      <c r="B707" s="70" t="str">
        <f t="shared" si="78"/>
        <v>!!!</v>
      </c>
      <c r="C707" s="228"/>
      <c r="D707" s="221"/>
      <c r="E707" s="229"/>
      <c r="F707" s="82"/>
      <c r="G707" s="325"/>
      <c r="H707" s="38"/>
      <c r="I707" s="38"/>
      <c r="J707" s="435"/>
      <c r="L707" s="445" t="str">
        <f>VLOOKUP(C706,{"29 - Psychiatrie (Erwachsene)","Einrichtungen";"30 - Kinder- und Jugendpsychiatrie","Einrichtungen";"31 - Psychosomatik","Einrichtungen";0,"Leer"},2,0)</f>
        <v>Leer</v>
      </c>
      <c r="M707" s="445" t="str">
        <f>IF(AND('Angaben KH-Standort'!$D$12&gt;0,C707&lt;&gt;""),"JBJ","Leer")</f>
        <v>Leer</v>
      </c>
      <c r="N707" s="445" t="str">
        <f t="shared" si="77"/>
        <v>Leer</v>
      </c>
      <c r="O707" s="445" t="str">
        <f>VLOOKUP($C707,{"29 - Psychiatrie (Erwachsene)","Psychiatrie";"30 - Kinder- und Jugendpsychiatrie","KJPsychiatrie";"31 - Psychosomatik","Psychosomatik";0,"Leer"},2,0)</f>
        <v>Leer</v>
      </c>
      <c r="P707" s="445">
        <f t="shared" si="72"/>
        <v>0</v>
      </c>
      <c r="Q707" s="445">
        <f>VLOOKUP(C707,{"29 - Psychiatrie (Erwachsene)",1;"30 - Kinder- und Jugendpsychiatrie",1;"31 - Psychosomatik",1;"00 - Bitte eine Fachabteilung auswählen",0;0,0},2,0)</f>
        <v>0</v>
      </c>
      <c r="R707" s="445">
        <f t="shared" si="73"/>
        <v>0</v>
      </c>
      <c r="S707" s="424">
        <f t="shared" si="74"/>
        <v>0</v>
      </c>
      <c r="T707" s="424">
        <f t="shared" si="75"/>
        <v>0</v>
      </c>
      <c r="U707" s="424">
        <f t="shared" si="76"/>
        <v>0</v>
      </c>
    </row>
    <row r="708" spans="2:21" ht="15" customHeight="1" x14ac:dyDescent="0.3">
      <c r="B708" s="70" t="str">
        <f t="shared" si="78"/>
        <v>!!!</v>
      </c>
      <c r="C708" s="228"/>
      <c r="D708" s="221"/>
      <c r="E708" s="229"/>
      <c r="F708" s="82"/>
      <c r="G708" s="325"/>
      <c r="H708" s="38"/>
      <c r="I708" s="38"/>
      <c r="J708" s="435"/>
      <c r="L708" s="445" t="str">
        <f>VLOOKUP(C707,{"29 - Psychiatrie (Erwachsene)","Einrichtungen";"30 - Kinder- und Jugendpsychiatrie","Einrichtungen";"31 - Psychosomatik","Einrichtungen";0,"Leer"},2,0)</f>
        <v>Leer</v>
      </c>
      <c r="M708" s="445" t="str">
        <f>IF(AND('Angaben KH-Standort'!$D$12&gt;0,C708&lt;&gt;""),"JBJ","Leer")</f>
        <v>Leer</v>
      </c>
      <c r="N708" s="445" t="str">
        <f t="shared" si="77"/>
        <v>Leer</v>
      </c>
      <c r="O708" s="445" t="str">
        <f>VLOOKUP($C708,{"29 - Psychiatrie (Erwachsene)","Psychiatrie";"30 - Kinder- und Jugendpsychiatrie","KJPsychiatrie";"31 - Psychosomatik","Psychosomatik";0,"Leer"},2,0)</f>
        <v>Leer</v>
      </c>
      <c r="P708" s="445">
        <f t="shared" si="72"/>
        <v>0</v>
      </c>
      <c r="Q708" s="445">
        <f>VLOOKUP(C708,{"29 - Psychiatrie (Erwachsene)",1;"30 - Kinder- und Jugendpsychiatrie",1;"31 - Psychosomatik",1;"00 - Bitte eine Fachabteilung auswählen",0;0,0},2,0)</f>
        <v>0</v>
      </c>
      <c r="R708" s="445">
        <f t="shared" si="73"/>
        <v>0</v>
      </c>
      <c r="S708" s="424">
        <f t="shared" si="74"/>
        <v>0</v>
      </c>
      <c r="T708" s="424">
        <f t="shared" si="75"/>
        <v>0</v>
      </c>
      <c r="U708" s="424">
        <f t="shared" si="76"/>
        <v>0</v>
      </c>
    </row>
    <row r="709" spans="2:21" ht="15" customHeight="1" x14ac:dyDescent="0.3">
      <c r="B709" s="70" t="str">
        <f t="shared" si="78"/>
        <v>!!!</v>
      </c>
      <c r="C709" s="228"/>
      <c r="D709" s="221"/>
      <c r="E709" s="229"/>
      <c r="F709" s="82"/>
      <c r="G709" s="325"/>
      <c r="H709" s="38"/>
      <c r="I709" s="38"/>
      <c r="J709" s="435"/>
      <c r="L709" s="445" t="str">
        <f>VLOOKUP(C708,{"29 - Psychiatrie (Erwachsene)","Einrichtungen";"30 - Kinder- und Jugendpsychiatrie","Einrichtungen";"31 - Psychosomatik","Einrichtungen";0,"Leer"},2,0)</f>
        <v>Leer</v>
      </c>
      <c r="M709" s="445" t="str">
        <f>IF(AND('Angaben KH-Standort'!$D$12&gt;0,C709&lt;&gt;""),"JBJ","Leer")</f>
        <v>Leer</v>
      </c>
      <c r="N709" s="445" t="str">
        <f t="shared" si="77"/>
        <v>Leer</v>
      </c>
      <c r="O709" s="445" t="str">
        <f>VLOOKUP($C709,{"29 - Psychiatrie (Erwachsene)","Psychiatrie";"30 - Kinder- und Jugendpsychiatrie","KJPsychiatrie";"31 - Psychosomatik","Psychosomatik";0,"Leer"},2,0)</f>
        <v>Leer</v>
      </c>
      <c r="P709" s="445">
        <f t="shared" si="72"/>
        <v>0</v>
      </c>
      <c r="Q709" s="445">
        <f>VLOOKUP(C709,{"29 - Psychiatrie (Erwachsene)",1;"30 - Kinder- und Jugendpsychiatrie",1;"31 - Psychosomatik",1;"00 - Bitte eine Fachabteilung auswählen",0;0,0},2,0)</f>
        <v>0</v>
      </c>
      <c r="R709" s="445">
        <f t="shared" si="73"/>
        <v>0</v>
      </c>
      <c r="S709" s="424">
        <f t="shared" si="74"/>
        <v>0</v>
      </c>
      <c r="T709" s="424">
        <f t="shared" si="75"/>
        <v>0</v>
      </c>
      <c r="U709" s="424">
        <f t="shared" si="76"/>
        <v>0</v>
      </c>
    </row>
    <row r="710" spans="2:21" ht="15" customHeight="1" x14ac:dyDescent="0.3">
      <c r="B710" s="70" t="str">
        <f t="shared" si="78"/>
        <v>!!!</v>
      </c>
      <c r="C710" s="228"/>
      <c r="D710" s="221"/>
      <c r="E710" s="229"/>
      <c r="F710" s="82"/>
      <c r="G710" s="325"/>
      <c r="H710" s="38"/>
      <c r="I710" s="38"/>
      <c r="J710" s="435"/>
      <c r="L710" s="445" t="str">
        <f>VLOOKUP(C709,{"29 - Psychiatrie (Erwachsene)","Einrichtungen";"30 - Kinder- und Jugendpsychiatrie","Einrichtungen";"31 - Psychosomatik","Einrichtungen";0,"Leer"},2,0)</f>
        <v>Leer</v>
      </c>
      <c r="M710" s="445" t="str">
        <f>IF(AND('Angaben KH-Standort'!$D$12&gt;0,C710&lt;&gt;""),"JBJ","Leer")</f>
        <v>Leer</v>
      </c>
      <c r="N710" s="445" t="str">
        <f t="shared" si="77"/>
        <v>Leer</v>
      </c>
      <c r="O710" s="445" t="str">
        <f>VLOOKUP($C710,{"29 - Psychiatrie (Erwachsene)","Psychiatrie";"30 - Kinder- und Jugendpsychiatrie","KJPsychiatrie";"31 - Psychosomatik","Psychosomatik";0,"Leer"},2,0)</f>
        <v>Leer</v>
      </c>
      <c r="P710" s="445">
        <f t="shared" si="72"/>
        <v>0</v>
      </c>
      <c r="Q710" s="445">
        <f>VLOOKUP(C710,{"29 - Psychiatrie (Erwachsene)",1;"30 - Kinder- und Jugendpsychiatrie",1;"31 - Psychosomatik",1;"00 - Bitte eine Fachabteilung auswählen",0;0,0},2,0)</f>
        <v>0</v>
      </c>
      <c r="R710" s="445">
        <f t="shared" si="73"/>
        <v>0</v>
      </c>
      <c r="S710" s="424">
        <f t="shared" si="74"/>
        <v>0</v>
      </c>
      <c r="T710" s="424">
        <f t="shared" si="75"/>
        <v>0</v>
      </c>
      <c r="U710" s="424">
        <f t="shared" si="76"/>
        <v>0</v>
      </c>
    </row>
    <row r="711" spans="2:21" ht="15" customHeight="1" x14ac:dyDescent="0.3">
      <c r="B711" s="70" t="str">
        <f t="shared" si="78"/>
        <v>!!!</v>
      </c>
      <c r="C711" s="228"/>
      <c r="D711" s="221"/>
      <c r="E711" s="229"/>
      <c r="F711" s="82"/>
      <c r="G711" s="325"/>
      <c r="H711" s="38"/>
      <c r="I711" s="38"/>
      <c r="J711" s="435"/>
      <c r="L711" s="445" t="str">
        <f>VLOOKUP(C710,{"29 - Psychiatrie (Erwachsene)","Einrichtungen";"30 - Kinder- und Jugendpsychiatrie","Einrichtungen";"31 - Psychosomatik","Einrichtungen";0,"Leer"},2,0)</f>
        <v>Leer</v>
      </c>
      <c r="M711" s="445" t="str">
        <f>IF(AND('Angaben KH-Standort'!$D$12&gt;0,C711&lt;&gt;""),"JBJ","Leer")</f>
        <v>Leer</v>
      </c>
      <c r="N711" s="445" t="str">
        <f t="shared" si="77"/>
        <v>Leer</v>
      </c>
      <c r="O711" s="445" t="str">
        <f>VLOOKUP($C711,{"29 - Psychiatrie (Erwachsene)","Psychiatrie";"30 - Kinder- und Jugendpsychiatrie","KJPsychiatrie";"31 - Psychosomatik","Psychosomatik";0,"Leer"},2,0)</f>
        <v>Leer</v>
      </c>
      <c r="P711" s="445">
        <f t="shared" si="72"/>
        <v>0</v>
      </c>
      <c r="Q711" s="445">
        <f>VLOOKUP(C711,{"29 - Psychiatrie (Erwachsene)",1;"30 - Kinder- und Jugendpsychiatrie",1;"31 - Psychosomatik",1;"00 - Bitte eine Fachabteilung auswählen",0;0,0},2,0)</f>
        <v>0</v>
      </c>
      <c r="R711" s="445">
        <f t="shared" si="73"/>
        <v>0</v>
      </c>
      <c r="S711" s="424">
        <f t="shared" si="74"/>
        <v>0</v>
      </c>
      <c r="T711" s="424">
        <f t="shared" si="75"/>
        <v>0</v>
      </c>
      <c r="U711" s="424">
        <f t="shared" si="76"/>
        <v>0</v>
      </c>
    </row>
    <row r="712" spans="2:21" ht="15" customHeight="1" x14ac:dyDescent="0.3">
      <c r="B712" s="70" t="str">
        <f t="shared" si="78"/>
        <v>!!!</v>
      </c>
      <c r="C712" s="228"/>
      <c r="D712" s="221"/>
      <c r="E712" s="229"/>
      <c r="F712" s="82"/>
      <c r="G712" s="325"/>
      <c r="H712" s="38"/>
      <c r="I712" s="38"/>
      <c r="J712" s="435"/>
      <c r="L712" s="445" t="str">
        <f>VLOOKUP(C711,{"29 - Psychiatrie (Erwachsene)","Einrichtungen";"30 - Kinder- und Jugendpsychiatrie","Einrichtungen";"31 - Psychosomatik","Einrichtungen";0,"Leer"},2,0)</f>
        <v>Leer</v>
      </c>
      <c r="M712" s="445" t="str">
        <f>IF(AND('Angaben KH-Standort'!$D$12&gt;0,C712&lt;&gt;""),"JBJ","Leer")</f>
        <v>Leer</v>
      </c>
      <c r="N712" s="445" t="str">
        <f t="shared" si="77"/>
        <v>Leer</v>
      </c>
      <c r="O712" s="445" t="str">
        <f>VLOOKUP($C712,{"29 - Psychiatrie (Erwachsene)","Psychiatrie";"30 - Kinder- und Jugendpsychiatrie","KJPsychiatrie";"31 - Psychosomatik","Psychosomatik";0,"Leer"},2,0)</f>
        <v>Leer</v>
      </c>
      <c r="P712" s="445">
        <f t="shared" si="72"/>
        <v>0</v>
      </c>
      <c r="Q712" s="445">
        <f>VLOOKUP(C712,{"29 - Psychiatrie (Erwachsene)",1;"30 - Kinder- und Jugendpsychiatrie",1;"31 - Psychosomatik",1;"00 - Bitte eine Fachabteilung auswählen",0;0,0},2,0)</f>
        <v>0</v>
      </c>
      <c r="R712" s="445">
        <f t="shared" si="73"/>
        <v>0</v>
      </c>
      <c r="S712" s="424">
        <f t="shared" si="74"/>
        <v>0</v>
      </c>
      <c r="T712" s="424">
        <f t="shared" si="75"/>
        <v>0</v>
      </c>
      <c r="U712" s="424">
        <f t="shared" si="76"/>
        <v>0</v>
      </c>
    </row>
    <row r="713" spans="2:21" ht="15" customHeight="1" x14ac:dyDescent="0.3">
      <c r="B713" s="70" t="str">
        <f t="shared" si="78"/>
        <v>!!!</v>
      </c>
      <c r="C713" s="228"/>
      <c r="D713" s="221"/>
      <c r="E713" s="229"/>
      <c r="F713" s="82"/>
      <c r="G713" s="325"/>
      <c r="H713" s="38"/>
      <c r="I713" s="38"/>
      <c r="J713" s="435"/>
      <c r="L713" s="445" t="str">
        <f>VLOOKUP(C712,{"29 - Psychiatrie (Erwachsene)","Einrichtungen";"30 - Kinder- und Jugendpsychiatrie","Einrichtungen";"31 - Psychosomatik","Einrichtungen";0,"Leer"},2,0)</f>
        <v>Leer</v>
      </c>
      <c r="M713" s="445" t="str">
        <f>IF(AND('Angaben KH-Standort'!$D$12&gt;0,C713&lt;&gt;""),"JBJ","Leer")</f>
        <v>Leer</v>
      </c>
      <c r="N713" s="445" t="str">
        <f t="shared" si="77"/>
        <v>Leer</v>
      </c>
      <c r="O713" s="445" t="str">
        <f>VLOOKUP($C713,{"29 - Psychiatrie (Erwachsene)","Psychiatrie";"30 - Kinder- und Jugendpsychiatrie","KJPsychiatrie";"31 - Psychosomatik","Psychosomatik";0,"Leer"},2,0)</f>
        <v>Leer</v>
      </c>
      <c r="P713" s="445">
        <f t="shared" si="72"/>
        <v>0</v>
      </c>
      <c r="Q713" s="445">
        <f>VLOOKUP(C713,{"29 - Psychiatrie (Erwachsene)",1;"30 - Kinder- und Jugendpsychiatrie",1;"31 - Psychosomatik",1;"00 - Bitte eine Fachabteilung auswählen",0;0,0},2,0)</f>
        <v>0</v>
      </c>
      <c r="R713" s="445">
        <f t="shared" si="73"/>
        <v>0</v>
      </c>
      <c r="S713" s="424">
        <f t="shared" si="74"/>
        <v>0</v>
      </c>
      <c r="T713" s="424">
        <f t="shared" si="75"/>
        <v>0</v>
      </c>
      <c r="U713" s="424">
        <f t="shared" si="76"/>
        <v>0</v>
      </c>
    </row>
    <row r="714" spans="2:21" ht="15" customHeight="1" x14ac:dyDescent="0.3">
      <c r="B714" s="70" t="str">
        <f t="shared" si="78"/>
        <v>!!!</v>
      </c>
      <c r="C714" s="228"/>
      <c r="D714" s="221"/>
      <c r="E714" s="229"/>
      <c r="F714" s="82"/>
      <c r="G714" s="325"/>
      <c r="H714" s="38"/>
      <c r="I714" s="38"/>
      <c r="J714" s="435"/>
      <c r="L714" s="445" t="str">
        <f>VLOOKUP(C713,{"29 - Psychiatrie (Erwachsene)","Einrichtungen";"30 - Kinder- und Jugendpsychiatrie","Einrichtungen";"31 - Psychosomatik","Einrichtungen";0,"Leer"},2,0)</f>
        <v>Leer</v>
      </c>
      <c r="M714" s="445" t="str">
        <f>IF(AND('Angaben KH-Standort'!$D$12&gt;0,C714&lt;&gt;""),"JBJ","Leer")</f>
        <v>Leer</v>
      </c>
      <c r="N714" s="445" t="str">
        <f t="shared" si="77"/>
        <v>Leer</v>
      </c>
      <c r="O714" s="445" t="str">
        <f>VLOOKUP($C714,{"29 - Psychiatrie (Erwachsene)","Psychiatrie";"30 - Kinder- und Jugendpsychiatrie","KJPsychiatrie";"31 - Psychosomatik","Psychosomatik";0,"Leer"},2,0)</f>
        <v>Leer</v>
      </c>
      <c r="P714" s="445">
        <f t="shared" si="72"/>
        <v>0</v>
      </c>
      <c r="Q714" s="445">
        <f>VLOOKUP(C714,{"29 - Psychiatrie (Erwachsene)",1;"30 - Kinder- und Jugendpsychiatrie",1;"31 - Psychosomatik",1;"00 - Bitte eine Fachabteilung auswählen",0;0,0},2,0)</f>
        <v>0</v>
      </c>
      <c r="R714" s="445">
        <f t="shared" si="73"/>
        <v>0</v>
      </c>
      <c r="S714" s="424">
        <f t="shared" si="74"/>
        <v>0</v>
      </c>
      <c r="T714" s="424">
        <f t="shared" si="75"/>
        <v>0</v>
      </c>
      <c r="U714" s="424">
        <f t="shared" si="76"/>
        <v>0</v>
      </c>
    </row>
    <row r="715" spans="2:21" ht="15" customHeight="1" x14ac:dyDescent="0.3">
      <c r="B715" s="70" t="str">
        <f t="shared" si="78"/>
        <v>!!!</v>
      </c>
      <c r="C715" s="228"/>
      <c r="D715" s="221"/>
      <c r="E715" s="229"/>
      <c r="F715" s="82"/>
      <c r="G715" s="325"/>
      <c r="H715" s="38"/>
      <c r="I715" s="38"/>
      <c r="J715" s="435"/>
      <c r="L715" s="445" t="str">
        <f>VLOOKUP(C714,{"29 - Psychiatrie (Erwachsene)","Einrichtungen";"30 - Kinder- und Jugendpsychiatrie","Einrichtungen";"31 - Psychosomatik","Einrichtungen";0,"Leer"},2,0)</f>
        <v>Leer</v>
      </c>
      <c r="M715" s="445" t="str">
        <f>IF(AND('Angaben KH-Standort'!$D$12&gt;0,C715&lt;&gt;""),"JBJ","Leer")</f>
        <v>Leer</v>
      </c>
      <c r="N715" s="445" t="str">
        <f t="shared" si="77"/>
        <v>Leer</v>
      </c>
      <c r="O715" s="445" t="str">
        <f>VLOOKUP($C715,{"29 - Psychiatrie (Erwachsene)","Psychiatrie";"30 - Kinder- und Jugendpsychiatrie","KJPsychiatrie";"31 - Psychosomatik","Psychosomatik";0,"Leer"},2,0)</f>
        <v>Leer</v>
      </c>
      <c r="P715" s="445">
        <f t="shared" si="72"/>
        <v>0</v>
      </c>
      <c r="Q715" s="445">
        <f>VLOOKUP(C715,{"29 - Psychiatrie (Erwachsene)",1;"30 - Kinder- und Jugendpsychiatrie",1;"31 - Psychosomatik",1;"00 - Bitte eine Fachabteilung auswählen",0;0,0},2,0)</f>
        <v>0</v>
      </c>
      <c r="R715" s="445">
        <f t="shared" si="73"/>
        <v>0</v>
      </c>
      <c r="S715" s="424">
        <f t="shared" si="74"/>
        <v>0</v>
      </c>
      <c r="T715" s="424">
        <f t="shared" si="75"/>
        <v>0</v>
      </c>
      <c r="U715" s="424">
        <f t="shared" si="76"/>
        <v>0</v>
      </c>
    </row>
    <row r="716" spans="2:21" ht="15" customHeight="1" x14ac:dyDescent="0.3">
      <c r="B716" s="70" t="str">
        <f t="shared" si="78"/>
        <v>!!!</v>
      </c>
      <c r="C716" s="228"/>
      <c r="D716" s="221"/>
      <c r="E716" s="229"/>
      <c r="F716" s="82"/>
      <c r="G716" s="325"/>
      <c r="H716" s="38"/>
      <c r="I716" s="38"/>
      <c r="J716" s="435"/>
      <c r="L716" s="445" t="str">
        <f>VLOOKUP(C715,{"29 - Psychiatrie (Erwachsene)","Einrichtungen";"30 - Kinder- und Jugendpsychiatrie","Einrichtungen";"31 - Psychosomatik","Einrichtungen";0,"Leer"},2,0)</f>
        <v>Leer</v>
      </c>
      <c r="M716" s="445" t="str">
        <f>IF(AND('Angaben KH-Standort'!$D$12&gt;0,C716&lt;&gt;""),"JBJ","Leer")</f>
        <v>Leer</v>
      </c>
      <c r="N716" s="445" t="str">
        <f t="shared" si="77"/>
        <v>Leer</v>
      </c>
      <c r="O716" s="445" t="str">
        <f>VLOOKUP($C716,{"29 - Psychiatrie (Erwachsene)","Psychiatrie";"30 - Kinder- und Jugendpsychiatrie","KJPsychiatrie";"31 - Psychosomatik","Psychosomatik";0,"Leer"},2,0)</f>
        <v>Leer</v>
      </c>
      <c r="P716" s="445">
        <f t="shared" si="72"/>
        <v>0</v>
      </c>
      <c r="Q716" s="445">
        <f>VLOOKUP(C716,{"29 - Psychiatrie (Erwachsene)",1;"30 - Kinder- und Jugendpsychiatrie",1;"31 - Psychosomatik",1;"00 - Bitte eine Fachabteilung auswählen",0;0,0},2,0)</f>
        <v>0</v>
      </c>
      <c r="R716" s="445">
        <f t="shared" si="73"/>
        <v>0</v>
      </c>
      <c r="S716" s="424">
        <f t="shared" si="74"/>
        <v>0</v>
      </c>
      <c r="T716" s="424">
        <f t="shared" si="75"/>
        <v>0</v>
      </c>
      <c r="U716" s="424">
        <f t="shared" si="76"/>
        <v>0</v>
      </c>
    </row>
    <row r="717" spans="2:21" ht="15" customHeight="1" x14ac:dyDescent="0.3">
      <c r="B717" s="70" t="str">
        <f t="shared" si="78"/>
        <v>!!!</v>
      </c>
      <c r="C717" s="228"/>
      <c r="D717" s="221"/>
      <c r="E717" s="229"/>
      <c r="F717" s="82"/>
      <c r="G717" s="325"/>
      <c r="H717" s="38"/>
      <c r="I717" s="38"/>
      <c r="J717" s="435"/>
      <c r="L717" s="445" t="str">
        <f>VLOOKUP(C716,{"29 - Psychiatrie (Erwachsene)","Einrichtungen";"30 - Kinder- und Jugendpsychiatrie","Einrichtungen";"31 - Psychosomatik","Einrichtungen";0,"Leer"},2,0)</f>
        <v>Leer</v>
      </c>
      <c r="M717" s="445" t="str">
        <f>IF(AND('Angaben KH-Standort'!$D$12&gt;0,C717&lt;&gt;""),"JBJ","Leer")</f>
        <v>Leer</v>
      </c>
      <c r="N717" s="445" t="str">
        <f t="shared" si="77"/>
        <v>Leer</v>
      </c>
      <c r="O717" s="445" t="str">
        <f>VLOOKUP($C717,{"29 - Psychiatrie (Erwachsene)","Psychiatrie";"30 - Kinder- und Jugendpsychiatrie","KJPsychiatrie";"31 - Psychosomatik","Psychosomatik";0,"Leer"},2,0)</f>
        <v>Leer</v>
      </c>
      <c r="P717" s="445">
        <f t="shared" si="72"/>
        <v>0</v>
      </c>
      <c r="Q717" s="445">
        <f>VLOOKUP(C717,{"29 - Psychiatrie (Erwachsene)",1;"30 - Kinder- und Jugendpsychiatrie",1;"31 - Psychosomatik",1;"00 - Bitte eine Fachabteilung auswählen",0;0,0},2,0)</f>
        <v>0</v>
      </c>
      <c r="R717" s="445">
        <f t="shared" si="73"/>
        <v>0</v>
      </c>
      <c r="S717" s="424">
        <f t="shared" si="74"/>
        <v>0</v>
      </c>
      <c r="T717" s="424">
        <f t="shared" si="75"/>
        <v>0</v>
      </c>
      <c r="U717" s="424">
        <f t="shared" si="76"/>
        <v>0</v>
      </c>
    </row>
    <row r="718" spans="2:21" ht="15" customHeight="1" x14ac:dyDescent="0.3">
      <c r="B718" s="70" t="str">
        <f t="shared" si="78"/>
        <v>!!!</v>
      </c>
      <c r="C718" s="228"/>
      <c r="D718" s="221"/>
      <c r="E718" s="229"/>
      <c r="F718" s="82"/>
      <c r="G718" s="325"/>
      <c r="H718" s="38"/>
      <c r="I718" s="38"/>
      <c r="J718" s="435"/>
      <c r="L718" s="445" t="str">
        <f>VLOOKUP(C717,{"29 - Psychiatrie (Erwachsene)","Einrichtungen";"30 - Kinder- und Jugendpsychiatrie","Einrichtungen";"31 - Psychosomatik","Einrichtungen";0,"Leer"},2,0)</f>
        <v>Leer</v>
      </c>
      <c r="M718" s="445" t="str">
        <f>IF(AND('Angaben KH-Standort'!$D$12&gt;0,C718&lt;&gt;""),"JBJ","Leer")</f>
        <v>Leer</v>
      </c>
      <c r="N718" s="445" t="str">
        <f t="shared" si="77"/>
        <v>Leer</v>
      </c>
      <c r="O718" s="445" t="str">
        <f>VLOOKUP($C718,{"29 - Psychiatrie (Erwachsene)","Psychiatrie";"30 - Kinder- und Jugendpsychiatrie","KJPsychiatrie";"31 - Psychosomatik","Psychosomatik";0,"Leer"},2,0)</f>
        <v>Leer</v>
      </c>
      <c r="P718" s="445">
        <f t="shared" si="72"/>
        <v>0</v>
      </c>
      <c r="Q718" s="445">
        <f>VLOOKUP(C718,{"29 - Psychiatrie (Erwachsene)",1;"30 - Kinder- und Jugendpsychiatrie",1;"31 - Psychosomatik",1;"00 - Bitte eine Fachabteilung auswählen",0;0,0},2,0)</f>
        <v>0</v>
      </c>
      <c r="R718" s="445">
        <f t="shared" si="73"/>
        <v>0</v>
      </c>
      <c r="S718" s="424">
        <f t="shared" si="74"/>
        <v>0</v>
      </c>
      <c r="T718" s="424">
        <f t="shared" si="75"/>
        <v>0</v>
      </c>
      <c r="U718" s="424">
        <f t="shared" si="76"/>
        <v>0</v>
      </c>
    </row>
    <row r="719" spans="2:21" ht="15" customHeight="1" x14ac:dyDescent="0.3">
      <c r="B719" s="70" t="str">
        <f t="shared" si="78"/>
        <v>!!!</v>
      </c>
      <c r="C719" s="228"/>
      <c r="D719" s="221"/>
      <c r="E719" s="229"/>
      <c r="F719" s="82"/>
      <c r="G719" s="325"/>
      <c r="H719" s="38"/>
      <c r="I719" s="38"/>
      <c r="J719" s="435"/>
      <c r="L719" s="445" t="str">
        <f>VLOOKUP(C718,{"29 - Psychiatrie (Erwachsene)","Einrichtungen";"30 - Kinder- und Jugendpsychiatrie","Einrichtungen";"31 - Psychosomatik","Einrichtungen";0,"Leer"},2,0)</f>
        <v>Leer</v>
      </c>
      <c r="M719" s="445" t="str">
        <f>IF(AND('Angaben KH-Standort'!$D$12&gt;0,C719&lt;&gt;""),"JBJ","Leer")</f>
        <v>Leer</v>
      </c>
      <c r="N719" s="445" t="str">
        <f t="shared" si="77"/>
        <v>Leer</v>
      </c>
      <c r="O719" s="445" t="str">
        <f>VLOOKUP($C719,{"29 - Psychiatrie (Erwachsene)","Psychiatrie";"30 - Kinder- und Jugendpsychiatrie","KJPsychiatrie";"31 - Psychosomatik","Psychosomatik";0,"Leer"},2,0)</f>
        <v>Leer</v>
      </c>
      <c r="P719" s="445">
        <f t="shared" si="72"/>
        <v>0</v>
      </c>
      <c r="Q719" s="445">
        <f>VLOOKUP(C719,{"29 - Psychiatrie (Erwachsene)",1;"30 - Kinder- und Jugendpsychiatrie",1;"31 - Psychosomatik",1;"00 - Bitte eine Fachabteilung auswählen",0;0,0},2,0)</f>
        <v>0</v>
      </c>
      <c r="R719" s="445">
        <f t="shared" si="73"/>
        <v>0</v>
      </c>
      <c r="S719" s="424">
        <f t="shared" si="74"/>
        <v>0</v>
      </c>
      <c r="T719" s="424">
        <f t="shared" si="75"/>
        <v>0</v>
      </c>
      <c r="U719" s="424">
        <f t="shared" si="76"/>
        <v>0</v>
      </c>
    </row>
    <row r="720" spans="2:21" ht="15" customHeight="1" x14ac:dyDescent="0.3">
      <c r="B720" s="70" t="str">
        <f t="shared" si="78"/>
        <v>!!!</v>
      </c>
      <c r="C720" s="228"/>
      <c r="D720" s="221"/>
      <c r="E720" s="229"/>
      <c r="F720" s="82"/>
      <c r="G720" s="325"/>
      <c r="H720" s="38"/>
      <c r="I720" s="38"/>
      <c r="J720" s="435"/>
      <c r="L720" s="445" t="str">
        <f>VLOOKUP(C719,{"29 - Psychiatrie (Erwachsene)","Einrichtungen";"30 - Kinder- und Jugendpsychiatrie","Einrichtungen";"31 - Psychosomatik","Einrichtungen";0,"Leer"},2,0)</f>
        <v>Leer</v>
      </c>
      <c r="M720" s="445" t="str">
        <f>IF(AND('Angaben KH-Standort'!$D$12&gt;0,C720&lt;&gt;""),"JBJ","Leer")</f>
        <v>Leer</v>
      </c>
      <c r="N720" s="445" t="str">
        <f t="shared" si="77"/>
        <v>Leer</v>
      </c>
      <c r="O720" s="445" t="str">
        <f>VLOOKUP($C720,{"29 - Psychiatrie (Erwachsene)","Psychiatrie";"30 - Kinder- und Jugendpsychiatrie","KJPsychiatrie";"31 - Psychosomatik","Psychosomatik";0,"Leer"},2,0)</f>
        <v>Leer</v>
      </c>
      <c r="P720" s="445">
        <f t="shared" si="72"/>
        <v>0</v>
      </c>
      <c r="Q720" s="445">
        <f>VLOOKUP(C720,{"29 - Psychiatrie (Erwachsene)",1;"30 - Kinder- und Jugendpsychiatrie",1;"31 - Psychosomatik",1;"00 - Bitte eine Fachabteilung auswählen",0;0,0},2,0)</f>
        <v>0</v>
      </c>
      <c r="R720" s="445">
        <f t="shared" si="73"/>
        <v>0</v>
      </c>
      <c r="S720" s="424">
        <f t="shared" si="74"/>
        <v>0</v>
      </c>
      <c r="T720" s="424">
        <f t="shared" si="75"/>
        <v>0</v>
      </c>
      <c r="U720" s="424">
        <f t="shared" si="76"/>
        <v>0</v>
      </c>
    </row>
    <row r="721" spans="2:21" ht="15" customHeight="1" x14ac:dyDescent="0.3">
      <c r="B721" s="70" t="str">
        <f t="shared" si="78"/>
        <v>!!!</v>
      </c>
      <c r="C721" s="228"/>
      <c r="D721" s="221"/>
      <c r="E721" s="229"/>
      <c r="F721" s="82"/>
      <c r="G721" s="325"/>
      <c r="H721" s="38"/>
      <c r="I721" s="38"/>
      <c r="J721" s="435"/>
      <c r="L721" s="445" t="str">
        <f>VLOOKUP(C720,{"29 - Psychiatrie (Erwachsene)","Einrichtungen";"30 - Kinder- und Jugendpsychiatrie","Einrichtungen";"31 - Psychosomatik","Einrichtungen";0,"Leer"},2,0)</f>
        <v>Leer</v>
      </c>
      <c r="M721" s="445" t="str">
        <f>IF(AND('Angaben KH-Standort'!$D$12&gt;0,C721&lt;&gt;""),"JBJ","Leer")</f>
        <v>Leer</v>
      </c>
      <c r="N721" s="445" t="str">
        <f t="shared" si="77"/>
        <v>Leer</v>
      </c>
      <c r="O721" s="445" t="str">
        <f>VLOOKUP($C721,{"29 - Psychiatrie (Erwachsene)","Psychiatrie";"30 - Kinder- und Jugendpsychiatrie","KJPsychiatrie";"31 - Psychosomatik","Psychosomatik";0,"Leer"},2,0)</f>
        <v>Leer</v>
      </c>
      <c r="P721" s="445">
        <f t="shared" si="72"/>
        <v>0</v>
      </c>
      <c r="Q721" s="445">
        <f>VLOOKUP(C721,{"29 - Psychiatrie (Erwachsene)",1;"30 - Kinder- und Jugendpsychiatrie",1;"31 - Psychosomatik",1;"00 - Bitte eine Fachabteilung auswählen",0;0,0},2,0)</f>
        <v>0</v>
      </c>
      <c r="R721" s="445">
        <f t="shared" si="73"/>
        <v>0</v>
      </c>
      <c r="S721" s="424">
        <f t="shared" si="74"/>
        <v>0</v>
      </c>
      <c r="T721" s="424">
        <f t="shared" si="75"/>
        <v>0</v>
      </c>
      <c r="U721" s="424">
        <f t="shared" si="76"/>
        <v>0</v>
      </c>
    </row>
    <row r="722" spans="2:21" ht="15" customHeight="1" x14ac:dyDescent="0.3">
      <c r="B722" s="70" t="str">
        <f t="shared" si="78"/>
        <v>!!!</v>
      </c>
      <c r="C722" s="228"/>
      <c r="D722" s="221"/>
      <c r="E722" s="229"/>
      <c r="F722" s="82"/>
      <c r="G722" s="325"/>
      <c r="H722" s="38"/>
      <c r="I722" s="38"/>
      <c r="J722" s="435"/>
      <c r="L722" s="445" t="str">
        <f>VLOOKUP(C721,{"29 - Psychiatrie (Erwachsene)","Einrichtungen";"30 - Kinder- und Jugendpsychiatrie","Einrichtungen";"31 - Psychosomatik","Einrichtungen";0,"Leer"},2,0)</f>
        <v>Leer</v>
      </c>
      <c r="M722" s="445" t="str">
        <f>IF(AND('Angaben KH-Standort'!$D$12&gt;0,C722&lt;&gt;""),"JBJ","Leer")</f>
        <v>Leer</v>
      </c>
      <c r="N722" s="445" t="str">
        <f t="shared" si="77"/>
        <v>Leer</v>
      </c>
      <c r="O722" s="445" t="str">
        <f>VLOOKUP($C722,{"29 - Psychiatrie (Erwachsene)","Psychiatrie";"30 - Kinder- und Jugendpsychiatrie","KJPsychiatrie";"31 - Psychosomatik","Psychosomatik";0,"Leer"},2,0)</f>
        <v>Leer</v>
      </c>
      <c r="P722" s="445">
        <f t="shared" si="72"/>
        <v>0</v>
      </c>
      <c r="Q722" s="445">
        <f>VLOOKUP(C722,{"29 - Psychiatrie (Erwachsene)",1;"30 - Kinder- und Jugendpsychiatrie",1;"31 - Psychosomatik",1;"00 - Bitte eine Fachabteilung auswählen",0;0,0},2,0)</f>
        <v>0</v>
      </c>
      <c r="R722" s="445">
        <f t="shared" si="73"/>
        <v>0</v>
      </c>
      <c r="S722" s="424">
        <f t="shared" si="74"/>
        <v>0</v>
      </c>
      <c r="T722" s="424">
        <f t="shared" si="75"/>
        <v>0</v>
      </c>
      <c r="U722" s="424">
        <f t="shared" si="76"/>
        <v>0</v>
      </c>
    </row>
    <row r="723" spans="2:21" ht="15" customHeight="1" x14ac:dyDescent="0.3">
      <c r="B723" s="70" t="str">
        <f t="shared" si="78"/>
        <v>!!!</v>
      </c>
      <c r="C723" s="228"/>
      <c r="D723" s="221"/>
      <c r="E723" s="229"/>
      <c r="F723" s="82"/>
      <c r="G723" s="325"/>
      <c r="H723" s="38"/>
      <c r="I723" s="38"/>
      <c r="J723" s="435"/>
      <c r="L723" s="445" t="str">
        <f>VLOOKUP(C722,{"29 - Psychiatrie (Erwachsene)","Einrichtungen";"30 - Kinder- und Jugendpsychiatrie","Einrichtungen";"31 - Psychosomatik","Einrichtungen";0,"Leer"},2,0)</f>
        <v>Leer</v>
      </c>
      <c r="M723" s="445" t="str">
        <f>IF(AND('Angaben KH-Standort'!$D$12&gt;0,C723&lt;&gt;""),"JBJ","Leer")</f>
        <v>Leer</v>
      </c>
      <c r="N723" s="445" t="str">
        <f t="shared" si="77"/>
        <v>Leer</v>
      </c>
      <c r="O723" s="445" t="str">
        <f>VLOOKUP($C723,{"29 - Psychiatrie (Erwachsene)","Psychiatrie";"30 - Kinder- und Jugendpsychiatrie","KJPsychiatrie";"31 - Psychosomatik","Psychosomatik";0,"Leer"},2,0)</f>
        <v>Leer</v>
      </c>
      <c r="P723" s="445">
        <f t="shared" si="72"/>
        <v>0</v>
      </c>
      <c r="Q723" s="445">
        <f>VLOOKUP(C723,{"29 - Psychiatrie (Erwachsene)",1;"30 - Kinder- und Jugendpsychiatrie",1;"31 - Psychosomatik",1;"00 - Bitte eine Fachabteilung auswählen",0;0,0},2,0)</f>
        <v>0</v>
      </c>
      <c r="R723" s="445">
        <f t="shared" si="73"/>
        <v>0</v>
      </c>
      <c r="S723" s="424">
        <f t="shared" si="74"/>
        <v>0</v>
      </c>
      <c r="T723" s="424">
        <f t="shared" si="75"/>
        <v>0</v>
      </c>
      <c r="U723" s="424">
        <f t="shared" si="76"/>
        <v>0</v>
      </c>
    </row>
    <row r="724" spans="2:21" ht="15" customHeight="1" x14ac:dyDescent="0.3">
      <c r="B724" s="70" t="str">
        <f t="shared" si="78"/>
        <v>!!!</v>
      </c>
      <c r="C724" s="228"/>
      <c r="D724" s="221"/>
      <c r="E724" s="229"/>
      <c r="F724" s="82"/>
      <c r="G724" s="325"/>
      <c r="H724" s="38"/>
      <c r="I724" s="38"/>
      <c r="J724" s="435"/>
      <c r="L724" s="445" t="str">
        <f>VLOOKUP(C723,{"29 - Psychiatrie (Erwachsene)","Einrichtungen";"30 - Kinder- und Jugendpsychiatrie","Einrichtungen";"31 - Psychosomatik","Einrichtungen";0,"Leer"},2,0)</f>
        <v>Leer</v>
      </c>
      <c r="M724" s="445" t="str">
        <f>IF(AND('Angaben KH-Standort'!$D$12&gt;0,C724&lt;&gt;""),"JBJ","Leer")</f>
        <v>Leer</v>
      </c>
      <c r="N724" s="445" t="str">
        <f t="shared" si="77"/>
        <v>Leer</v>
      </c>
      <c r="O724" s="445" t="str">
        <f>VLOOKUP($C724,{"29 - Psychiatrie (Erwachsene)","Psychiatrie";"30 - Kinder- und Jugendpsychiatrie","KJPsychiatrie";"31 - Psychosomatik","Psychosomatik";0,"Leer"},2,0)</f>
        <v>Leer</v>
      </c>
      <c r="P724" s="445">
        <f t="shared" si="72"/>
        <v>0</v>
      </c>
      <c r="Q724" s="445">
        <f>VLOOKUP(C724,{"29 - Psychiatrie (Erwachsene)",1;"30 - Kinder- und Jugendpsychiatrie",1;"31 - Psychosomatik",1;"00 - Bitte eine Fachabteilung auswählen",0;0,0},2,0)</f>
        <v>0</v>
      </c>
      <c r="R724" s="445">
        <f t="shared" si="73"/>
        <v>0</v>
      </c>
      <c r="S724" s="424">
        <f t="shared" si="74"/>
        <v>0</v>
      </c>
      <c r="T724" s="424">
        <f t="shared" si="75"/>
        <v>0</v>
      </c>
      <c r="U724" s="424">
        <f t="shared" si="76"/>
        <v>0</v>
      </c>
    </row>
    <row r="725" spans="2:21" ht="15" customHeight="1" x14ac:dyDescent="0.3">
      <c r="B725" s="70" t="str">
        <f t="shared" si="78"/>
        <v>!!!</v>
      </c>
      <c r="C725" s="228"/>
      <c r="D725" s="221"/>
      <c r="E725" s="229"/>
      <c r="F725" s="82"/>
      <c r="G725" s="325"/>
      <c r="H725" s="38"/>
      <c r="I725" s="38"/>
      <c r="J725" s="435"/>
      <c r="L725" s="445" t="str">
        <f>VLOOKUP(C724,{"29 - Psychiatrie (Erwachsene)","Einrichtungen";"30 - Kinder- und Jugendpsychiatrie","Einrichtungen";"31 - Psychosomatik","Einrichtungen";0,"Leer"},2,0)</f>
        <v>Leer</v>
      </c>
      <c r="M725" s="445" t="str">
        <f>IF(AND('Angaben KH-Standort'!$D$12&gt;0,C725&lt;&gt;""),"JBJ","Leer")</f>
        <v>Leer</v>
      </c>
      <c r="N725" s="445" t="str">
        <f t="shared" si="77"/>
        <v>Leer</v>
      </c>
      <c r="O725" s="445" t="str">
        <f>VLOOKUP($C725,{"29 - Psychiatrie (Erwachsene)","Psychiatrie";"30 - Kinder- und Jugendpsychiatrie","KJPsychiatrie";"31 - Psychosomatik","Psychosomatik";0,"Leer"},2,0)</f>
        <v>Leer</v>
      </c>
      <c r="P725" s="445">
        <f t="shared" si="72"/>
        <v>0</v>
      </c>
      <c r="Q725" s="445">
        <f>VLOOKUP(C725,{"29 - Psychiatrie (Erwachsene)",1;"30 - Kinder- und Jugendpsychiatrie",1;"31 - Psychosomatik",1;"00 - Bitte eine Fachabteilung auswählen",0;0,0},2,0)</f>
        <v>0</v>
      </c>
      <c r="R725" s="445">
        <f t="shared" si="73"/>
        <v>0</v>
      </c>
      <c r="S725" s="424">
        <f t="shared" si="74"/>
        <v>0</v>
      </c>
      <c r="T725" s="424">
        <f t="shared" si="75"/>
        <v>0</v>
      </c>
      <c r="U725" s="424">
        <f t="shared" si="76"/>
        <v>0</v>
      </c>
    </row>
    <row r="726" spans="2:21" ht="15" customHeight="1" x14ac:dyDescent="0.3">
      <c r="B726" s="70" t="str">
        <f t="shared" si="78"/>
        <v>!!!</v>
      </c>
      <c r="C726" s="228"/>
      <c r="D726" s="221"/>
      <c r="E726" s="229"/>
      <c r="F726" s="82"/>
      <c r="G726" s="325"/>
      <c r="H726" s="38"/>
      <c r="I726" s="38"/>
      <c r="J726" s="435"/>
      <c r="L726" s="445" t="str">
        <f>VLOOKUP(C725,{"29 - Psychiatrie (Erwachsene)","Einrichtungen";"30 - Kinder- und Jugendpsychiatrie","Einrichtungen";"31 - Psychosomatik","Einrichtungen";0,"Leer"},2,0)</f>
        <v>Leer</v>
      </c>
      <c r="M726" s="445" t="str">
        <f>IF(AND('Angaben KH-Standort'!$D$12&gt;0,C726&lt;&gt;""),"JBJ","Leer")</f>
        <v>Leer</v>
      </c>
      <c r="N726" s="445" t="str">
        <f t="shared" si="77"/>
        <v>Leer</v>
      </c>
      <c r="O726" s="445" t="str">
        <f>VLOOKUP($C726,{"29 - Psychiatrie (Erwachsene)","Psychiatrie";"30 - Kinder- und Jugendpsychiatrie","KJPsychiatrie";"31 - Psychosomatik","Psychosomatik";0,"Leer"},2,0)</f>
        <v>Leer</v>
      </c>
      <c r="P726" s="445">
        <f t="shared" si="72"/>
        <v>0</v>
      </c>
      <c r="Q726" s="445">
        <f>VLOOKUP(C726,{"29 - Psychiatrie (Erwachsene)",1;"30 - Kinder- und Jugendpsychiatrie",1;"31 - Psychosomatik",1;"00 - Bitte eine Fachabteilung auswählen",0;0,0},2,0)</f>
        <v>0</v>
      </c>
      <c r="R726" s="445">
        <f t="shared" si="73"/>
        <v>0</v>
      </c>
      <c r="S726" s="424">
        <f t="shared" si="74"/>
        <v>0</v>
      </c>
      <c r="T726" s="424">
        <f t="shared" si="75"/>
        <v>0</v>
      </c>
      <c r="U726" s="424">
        <f t="shared" si="76"/>
        <v>0</v>
      </c>
    </row>
    <row r="727" spans="2:21" ht="15" customHeight="1" x14ac:dyDescent="0.3">
      <c r="B727" s="70" t="str">
        <f t="shared" si="78"/>
        <v>!!!</v>
      </c>
      <c r="C727" s="228"/>
      <c r="D727" s="221"/>
      <c r="E727" s="229"/>
      <c r="F727" s="82"/>
      <c r="G727" s="325"/>
      <c r="H727" s="38"/>
      <c r="I727" s="38"/>
      <c r="J727" s="435"/>
      <c r="L727" s="445" t="str">
        <f>VLOOKUP(C726,{"29 - Psychiatrie (Erwachsene)","Einrichtungen";"30 - Kinder- und Jugendpsychiatrie","Einrichtungen";"31 - Psychosomatik","Einrichtungen";0,"Leer"},2,0)</f>
        <v>Leer</v>
      </c>
      <c r="M727" s="445" t="str">
        <f>IF(AND('Angaben KH-Standort'!$D$12&gt;0,C727&lt;&gt;""),"JBJ","Leer")</f>
        <v>Leer</v>
      </c>
      <c r="N727" s="445" t="str">
        <f t="shared" si="77"/>
        <v>Leer</v>
      </c>
      <c r="O727" s="445" t="str">
        <f>VLOOKUP($C727,{"29 - Psychiatrie (Erwachsene)","Psychiatrie";"30 - Kinder- und Jugendpsychiatrie","KJPsychiatrie";"31 - Psychosomatik","Psychosomatik";0,"Leer"},2,0)</f>
        <v>Leer</v>
      </c>
      <c r="P727" s="445">
        <f t="shared" ref="P727:P790" si="79">IF(LEN(B727)&gt;0,0,1)</f>
        <v>0</v>
      </c>
      <c r="Q727" s="445">
        <f>VLOOKUP(C727,{"29 - Psychiatrie (Erwachsene)",1;"30 - Kinder- und Jugendpsychiatrie",1;"31 - Psychosomatik",1;"00 - Bitte eine Fachabteilung auswählen",0;0,0},2,0)</f>
        <v>0</v>
      </c>
      <c r="R727" s="445">
        <f t="shared" ref="R727:R790" si="80">IF(LEN(D727)&gt;0,1,0)</f>
        <v>0</v>
      </c>
      <c r="S727" s="424">
        <f t="shared" ref="S727:S790" si="81">IF(LEN(E727)&gt;0,1,0)</f>
        <v>0</v>
      </c>
      <c r="T727" s="424">
        <f t="shared" ref="T727:T790" si="82">IF(LEN(F727)&gt;0,1,0)</f>
        <v>0</v>
      </c>
      <c r="U727" s="424">
        <f t="shared" ref="U727:U790" si="83">IF(LEN(G727)&gt;0,1,0)</f>
        <v>0</v>
      </c>
    </row>
    <row r="728" spans="2:21" ht="15" customHeight="1" x14ac:dyDescent="0.3">
      <c r="B728" s="70" t="str">
        <f t="shared" si="78"/>
        <v>!!!</v>
      </c>
      <c r="C728" s="228"/>
      <c r="D728" s="221"/>
      <c r="E728" s="229"/>
      <c r="F728" s="82"/>
      <c r="G728" s="325"/>
      <c r="H728" s="38"/>
      <c r="I728" s="38"/>
      <c r="J728" s="435"/>
      <c r="L728" s="445" t="str">
        <f>VLOOKUP(C727,{"29 - Psychiatrie (Erwachsene)","Einrichtungen";"30 - Kinder- und Jugendpsychiatrie","Einrichtungen";"31 - Psychosomatik","Einrichtungen";0,"Leer"},2,0)</f>
        <v>Leer</v>
      </c>
      <c r="M728" s="445" t="str">
        <f>IF(AND('Angaben KH-Standort'!$D$12&gt;0,C728&lt;&gt;""),"JBJ","Leer")</f>
        <v>Leer</v>
      </c>
      <c r="N728" s="445" t="str">
        <f t="shared" ref="N728:N791" si="84">IF(D728=2023,O728&amp;23,O728)</f>
        <v>Leer</v>
      </c>
      <c r="O728" s="445" t="str">
        <f>VLOOKUP($C728,{"29 - Psychiatrie (Erwachsene)","Psychiatrie";"30 - Kinder- und Jugendpsychiatrie","KJPsychiatrie";"31 - Psychosomatik","Psychosomatik";0,"Leer"},2,0)</f>
        <v>Leer</v>
      </c>
      <c r="P728" s="445">
        <f t="shared" si="79"/>
        <v>0</v>
      </c>
      <c r="Q728" s="445">
        <f>VLOOKUP(C728,{"29 - Psychiatrie (Erwachsene)",1;"30 - Kinder- und Jugendpsychiatrie",1;"31 - Psychosomatik",1;"00 - Bitte eine Fachabteilung auswählen",0;0,0},2,0)</f>
        <v>0</v>
      </c>
      <c r="R728" s="445">
        <f t="shared" si="80"/>
        <v>0</v>
      </c>
      <c r="S728" s="424">
        <f t="shared" si="81"/>
        <v>0</v>
      </c>
      <c r="T728" s="424">
        <f t="shared" si="82"/>
        <v>0</v>
      </c>
      <c r="U728" s="424">
        <f t="shared" si="83"/>
        <v>0</v>
      </c>
    </row>
    <row r="729" spans="2:21" ht="15" customHeight="1" x14ac:dyDescent="0.3">
      <c r="B729" s="70" t="str">
        <f t="shared" si="78"/>
        <v>!!!</v>
      </c>
      <c r="C729" s="228"/>
      <c r="D729" s="221"/>
      <c r="E729" s="229"/>
      <c r="F729" s="82"/>
      <c r="G729" s="325"/>
      <c r="H729" s="38"/>
      <c r="I729" s="38"/>
      <c r="J729" s="435"/>
      <c r="L729" s="445" t="str">
        <f>VLOOKUP(C728,{"29 - Psychiatrie (Erwachsene)","Einrichtungen";"30 - Kinder- und Jugendpsychiatrie","Einrichtungen";"31 - Psychosomatik","Einrichtungen";0,"Leer"},2,0)</f>
        <v>Leer</v>
      </c>
      <c r="M729" s="445" t="str">
        <f>IF(AND('Angaben KH-Standort'!$D$12&gt;0,C729&lt;&gt;""),"JBJ","Leer")</f>
        <v>Leer</v>
      </c>
      <c r="N729" s="445" t="str">
        <f t="shared" si="84"/>
        <v>Leer</v>
      </c>
      <c r="O729" s="445" t="str">
        <f>VLOOKUP($C729,{"29 - Psychiatrie (Erwachsene)","Psychiatrie";"30 - Kinder- und Jugendpsychiatrie","KJPsychiatrie";"31 - Psychosomatik","Psychosomatik";0,"Leer"},2,0)</f>
        <v>Leer</v>
      </c>
      <c r="P729" s="445">
        <f t="shared" si="79"/>
        <v>0</v>
      </c>
      <c r="Q729" s="445">
        <f>VLOOKUP(C729,{"29 - Psychiatrie (Erwachsene)",1;"30 - Kinder- und Jugendpsychiatrie",1;"31 - Psychosomatik",1;"00 - Bitte eine Fachabteilung auswählen",0;0,0},2,0)</f>
        <v>0</v>
      </c>
      <c r="R729" s="445">
        <f t="shared" si="80"/>
        <v>0</v>
      </c>
      <c r="S729" s="424">
        <f t="shared" si="81"/>
        <v>0</v>
      </c>
      <c r="T729" s="424">
        <f t="shared" si="82"/>
        <v>0</v>
      </c>
      <c r="U729" s="424">
        <f t="shared" si="83"/>
        <v>0</v>
      </c>
    </row>
    <row r="730" spans="2:21" ht="15" customHeight="1" x14ac:dyDescent="0.3">
      <c r="B730" s="70" t="str">
        <f t="shared" si="78"/>
        <v>!!!</v>
      </c>
      <c r="C730" s="228"/>
      <c r="D730" s="221"/>
      <c r="E730" s="229"/>
      <c r="F730" s="82"/>
      <c r="G730" s="325"/>
      <c r="H730" s="38"/>
      <c r="I730" s="38"/>
      <c r="J730" s="435"/>
      <c r="L730" s="445" t="str">
        <f>VLOOKUP(C729,{"29 - Psychiatrie (Erwachsene)","Einrichtungen";"30 - Kinder- und Jugendpsychiatrie","Einrichtungen";"31 - Psychosomatik","Einrichtungen";0,"Leer"},2,0)</f>
        <v>Leer</v>
      </c>
      <c r="M730" s="445" t="str">
        <f>IF(AND('Angaben KH-Standort'!$D$12&gt;0,C730&lt;&gt;""),"JBJ","Leer")</f>
        <v>Leer</v>
      </c>
      <c r="N730" s="445" t="str">
        <f t="shared" si="84"/>
        <v>Leer</v>
      </c>
      <c r="O730" s="445" t="str">
        <f>VLOOKUP($C730,{"29 - Psychiatrie (Erwachsene)","Psychiatrie";"30 - Kinder- und Jugendpsychiatrie","KJPsychiatrie";"31 - Psychosomatik","Psychosomatik";0,"Leer"},2,0)</f>
        <v>Leer</v>
      </c>
      <c r="P730" s="445">
        <f t="shared" si="79"/>
        <v>0</v>
      </c>
      <c r="Q730" s="445">
        <f>VLOOKUP(C730,{"29 - Psychiatrie (Erwachsene)",1;"30 - Kinder- und Jugendpsychiatrie",1;"31 - Psychosomatik",1;"00 - Bitte eine Fachabteilung auswählen",0;0,0},2,0)</f>
        <v>0</v>
      </c>
      <c r="R730" s="445">
        <f t="shared" si="80"/>
        <v>0</v>
      </c>
      <c r="S730" s="424">
        <f t="shared" si="81"/>
        <v>0</v>
      </c>
      <c r="T730" s="424">
        <f t="shared" si="82"/>
        <v>0</v>
      </c>
      <c r="U730" s="424">
        <f t="shared" si="83"/>
        <v>0</v>
      </c>
    </row>
    <row r="731" spans="2:21" ht="15" customHeight="1" x14ac:dyDescent="0.3">
      <c r="B731" s="70" t="str">
        <f t="shared" si="78"/>
        <v>!!!</v>
      </c>
      <c r="C731" s="228"/>
      <c r="D731" s="221"/>
      <c r="E731" s="229"/>
      <c r="F731" s="82"/>
      <c r="G731" s="325"/>
      <c r="H731" s="38"/>
      <c r="I731" s="38"/>
      <c r="J731" s="435"/>
      <c r="L731" s="445" t="str">
        <f>VLOOKUP(C730,{"29 - Psychiatrie (Erwachsene)","Einrichtungen";"30 - Kinder- und Jugendpsychiatrie","Einrichtungen";"31 - Psychosomatik","Einrichtungen";0,"Leer"},2,0)</f>
        <v>Leer</v>
      </c>
      <c r="M731" s="445" t="str">
        <f>IF(AND('Angaben KH-Standort'!$D$12&gt;0,C731&lt;&gt;""),"JBJ","Leer")</f>
        <v>Leer</v>
      </c>
      <c r="N731" s="445" t="str">
        <f t="shared" si="84"/>
        <v>Leer</v>
      </c>
      <c r="O731" s="445" t="str">
        <f>VLOOKUP($C731,{"29 - Psychiatrie (Erwachsene)","Psychiatrie";"30 - Kinder- und Jugendpsychiatrie","KJPsychiatrie";"31 - Psychosomatik","Psychosomatik";0,"Leer"},2,0)</f>
        <v>Leer</v>
      </c>
      <c r="P731" s="445">
        <f t="shared" si="79"/>
        <v>0</v>
      </c>
      <c r="Q731" s="445">
        <f>VLOOKUP(C731,{"29 - Psychiatrie (Erwachsene)",1;"30 - Kinder- und Jugendpsychiatrie",1;"31 - Psychosomatik",1;"00 - Bitte eine Fachabteilung auswählen",0;0,0},2,0)</f>
        <v>0</v>
      </c>
      <c r="R731" s="445">
        <f t="shared" si="80"/>
        <v>0</v>
      </c>
      <c r="S731" s="424">
        <f t="shared" si="81"/>
        <v>0</v>
      </c>
      <c r="T731" s="424">
        <f t="shared" si="82"/>
        <v>0</v>
      </c>
      <c r="U731" s="424">
        <f t="shared" si="83"/>
        <v>0</v>
      </c>
    </row>
    <row r="732" spans="2:21" ht="15" customHeight="1" x14ac:dyDescent="0.3">
      <c r="B732" s="70" t="str">
        <f t="shared" si="78"/>
        <v>!!!</v>
      </c>
      <c r="C732" s="228"/>
      <c r="D732" s="221"/>
      <c r="E732" s="229"/>
      <c r="F732" s="82"/>
      <c r="G732" s="325"/>
      <c r="H732" s="38"/>
      <c r="I732" s="38"/>
      <c r="J732" s="435"/>
      <c r="L732" s="445" t="str">
        <f>VLOOKUP(C731,{"29 - Psychiatrie (Erwachsene)","Einrichtungen";"30 - Kinder- und Jugendpsychiatrie","Einrichtungen";"31 - Psychosomatik","Einrichtungen";0,"Leer"},2,0)</f>
        <v>Leer</v>
      </c>
      <c r="M732" s="445" t="str">
        <f>IF(AND('Angaben KH-Standort'!$D$12&gt;0,C732&lt;&gt;""),"JBJ","Leer")</f>
        <v>Leer</v>
      </c>
      <c r="N732" s="445" t="str">
        <f t="shared" si="84"/>
        <v>Leer</v>
      </c>
      <c r="O732" s="445" t="str">
        <f>VLOOKUP($C732,{"29 - Psychiatrie (Erwachsene)","Psychiatrie";"30 - Kinder- und Jugendpsychiatrie","KJPsychiatrie";"31 - Psychosomatik","Psychosomatik";0,"Leer"},2,0)</f>
        <v>Leer</v>
      </c>
      <c r="P732" s="445">
        <f t="shared" si="79"/>
        <v>0</v>
      </c>
      <c r="Q732" s="445">
        <f>VLOOKUP(C732,{"29 - Psychiatrie (Erwachsene)",1;"30 - Kinder- und Jugendpsychiatrie",1;"31 - Psychosomatik",1;"00 - Bitte eine Fachabteilung auswählen",0;0,0},2,0)</f>
        <v>0</v>
      </c>
      <c r="R732" s="445">
        <f t="shared" si="80"/>
        <v>0</v>
      </c>
      <c r="S732" s="424">
        <f t="shared" si="81"/>
        <v>0</v>
      </c>
      <c r="T732" s="424">
        <f t="shared" si="82"/>
        <v>0</v>
      </c>
      <c r="U732" s="424">
        <f t="shared" si="83"/>
        <v>0</v>
      </c>
    </row>
    <row r="733" spans="2:21" ht="15" customHeight="1" x14ac:dyDescent="0.3">
      <c r="B733" s="70" t="str">
        <f t="shared" si="78"/>
        <v>!!!</v>
      </c>
      <c r="C733" s="228"/>
      <c r="D733" s="221"/>
      <c r="E733" s="229"/>
      <c r="F733" s="82"/>
      <c r="G733" s="325"/>
      <c r="H733" s="38"/>
      <c r="I733" s="38"/>
      <c r="J733" s="435"/>
      <c r="L733" s="445" t="str">
        <f>VLOOKUP(C732,{"29 - Psychiatrie (Erwachsene)","Einrichtungen";"30 - Kinder- und Jugendpsychiatrie","Einrichtungen";"31 - Psychosomatik","Einrichtungen";0,"Leer"},2,0)</f>
        <v>Leer</v>
      </c>
      <c r="M733" s="445" t="str">
        <f>IF(AND('Angaben KH-Standort'!$D$12&gt;0,C733&lt;&gt;""),"JBJ","Leer")</f>
        <v>Leer</v>
      </c>
      <c r="N733" s="445" t="str">
        <f t="shared" si="84"/>
        <v>Leer</v>
      </c>
      <c r="O733" s="445" t="str">
        <f>VLOOKUP($C733,{"29 - Psychiatrie (Erwachsene)","Psychiatrie";"30 - Kinder- und Jugendpsychiatrie","KJPsychiatrie";"31 - Psychosomatik","Psychosomatik";0,"Leer"},2,0)</f>
        <v>Leer</v>
      </c>
      <c r="P733" s="445">
        <f t="shared" si="79"/>
        <v>0</v>
      </c>
      <c r="Q733" s="445">
        <f>VLOOKUP(C733,{"29 - Psychiatrie (Erwachsene)",1;"30 - Kinder- und Jugendpsychiatrie",1;"31 - Psychosomatik",1;"00 - Bitte eine Fachabteilung auswählen",0;0,0},2,0)</f>
        <v>0</v>
      </c>
      <c r="R733" s="445">
        <f t="shared" si="80"/>
        <v>0</v>
      </c>
      <c r="S733" s="424">
        <f t="shared" si="81"/>
        <v>0</v>
      </c>
      <c r="T733" s="424">
        <f t="shared" si="82"/>
        <v>0</v>
      </c>
      <c r="U733" s="424">
        <f t="shared" si="83"/>
        <v>0</v>
      </c>
    </row>
    <row r="734" spans="2:21" ht="15" customHeight="1" x14ac:dyDescent="0.3">
      <c r="B734" s="70" t="str">
        <f t="shared" ref="B734:B797" si="85">IF(SUM(Q734:U734)&lt;5,"!!!","")</f>
        <v>!!!</v>
      </c>
      <c r="C734" s="228"/>
      <c r="D734" s="221"/>
      <c r="E734" s="229"/>
      <c r="F734" s="82"/>
      <c r="G734" s="325"/>
      <c r="H734" s="38"/>
      <c r="I734" s="38"/>
      <c r="J734" s="435"/>
      <c r="L734" s="445" t="str">
        <f>VLOOKUP(C733,{"29 - Psychiatrie (Erwachsene)","Einrichtungen";"30 - Kinder- und Jugendpsychiatrie","Einrichtungen";"31 - Psychosomatik","Einrichtungen";0,"Leer"},2,0)</f>
        <v>Leer</v>
      </c>
      <c r="M734" s="445" t="str">
        <f>IF(AND('Angaben KH-Standort'!$D$12&gt;0,C734&lt;&gt;""),"JBJ","Leer")</f>
        <v>Leer</v>
      </c>
      <c r="N734" s="445" t="str">
        <f t="shared" si="84"/>
        <v>Leer</v>
      </c>
      <c r="O734" s="445" t="str">
        <f>VLOOKUP($C734,{"29 - Psychiatrie (Erwachsene)","Psychiatrie";"30 - Kinder- und Jugendpsychiatrie","KJPsychiatrie";"31 - Psychosomatik","Psychosomatik";0,"Leer"},2,0)</f>
        <v>Leer</v>
      </c>
      <c r="P734" s="445">
        <f t="shared" si="79"/>
        <v>0</v>
      </c>
      <c r="Q734" s="445">
        <f>VLOOKUP(C734,{"29 - Psychiatrie (Erwachsene)",1;"30 - Kinder- und Jugendpsychiatrie",1;"31 - Psychosomatik",1;"00 - Bitte eine Fachabteilung auswählen",0;0,0},2,0)</f>
        <v>0</v>
      </c>
      <c r="R734" s="445">
        <f t="shared" si="80"/>
        <v>0</v>
      </c>
      <c r="S734" s="424">
        <f t="shared" si="81"/>
        <v>0</v>
      </c>
      <c r="T734" s="424">
        <f t="shared" si="82"/>
        <v>0</v>
      </c>
      <c r="U734" s="424">
        <f t="shared" si="83"/>
        <v>0</v>
      </c>
    </row>
    <row r="735" spans="2:21" ht="15" customHeight="1" x14ac:dyDescent="0.3">
      <c r="B735" s="70" t="str">
        <f t="shared" si="85"/>
        <v>!!!</v>
      </c>
      <c r="C735" s="228"/>
      <c r="D735" s="221"/>
      <c r="E735" s="229"/>
      <c r="F735" s="82"/>
      <c r="G735" s="325"/>
      <c r="H735" s="38"/>
      <c r="I735" s="38"/>
      <c r="J735" s="435"/>
      <c r="L735" s="445" t="str">
        <f>VLOOKUP(C734,{"29 - Psychiatrie (Erwachsene)","Einrichtungen";"30 - Kinder- und Jugendpsychiatrie","Einrichtungen";"31 - Psychosomatik","Einrichtungen";0,"Leer"},2,0)</f>
        <v>Leer</v>
      </c>
      <c r="M735" s="445" t="str">
        <f>IF(AND('Angaben KH-Standort'!$D$12&gt;0,C735&lt;&gt;""),"JBJ","Leer")</f>
        <v>Leer</v>
      </c>
      <c r="N735" s="445" t="str">
        <f t="shared" si="84"/>
        <v>Leer</v>
      </c>
      <c r="O735" s="445" t="str">
        <f>VLOOKUP($C735,{"29 - Psychiatrie (Erwachsene)","Psychiatrie";"30 - Kinder- und Jugendpsychiatrie","KJPsychiatrie";"31 - Psychosomatik","Psychosomatik";0,"Leer"},2,0)</f>
        <v>Leer</v>
      </c>
      <c r="P735" s="445">
        <f t="shared" si="79"/>
        <v>0</v>
      </c>
      <c r="Q735" s="445">
        <f>VLOOKUP(C735,{"29 - Psychiatrie (Erwachsene)",1;"30 - Kinder- und Jugendpsychiatrie",1;"31 - Psychosomatik",1;"00 - Bitte eine Fachabteilung auswählen",0;0,0},2,0)</f>
        <v>0</v>
      </c>
      <c r="R735" s="445">
        <f t="shared" si="80"/>
        <v>0</v>
      </c>
      <c r="S735" s="424">
        <f t="shared" si="81"/>
        <v>0</v>
      </c>
      <c r="T735" s="424">
        <f t="shared" si="82"/>
        <v>0</v>
      </c>
      <c r="U735" s="424">
        <f t="shared" si="83"/>
        <v>0</v>
      </c>
    </row>
    <row r="736" spans="2:21" ht="15" customHeight="1" x14ac:dyDescent="0.3">
      <c r="B736" s="70" t="str">
        <f t="shared" si="85"/>
        <v>!!!</v>
      </c>
      <c r="C736" s="228"/>
      <c r="D736" s="221"/>
      <c r="E736" s="229"/>
      <c r="F736" s="82"/>
      <c r="G736" s="325"/>
      <c r="H736" s="38"/>
      <c r="I736" s="38"/>
      <c r="J736" s="435"/>
      <c r="L736" s="445" t="str">
        <f>VLOOKUP(C735,{"29 - Psychiatrie (Erwachsene)","Einrichtungen";"30 - Kinder- und Jugendpsychiatrie","Einrichtungen";"31 - Psychosomatik","Einrichtungen";0,"Leer"},2,0)</f>
        <v>Leer</v>
      </c>
      <c r="M736" s="445" t="str">
        <f>IF(AND('Angaben KH-Standort'!$D$12&gt;0,C736&lt;&gt;""),"JBJ","Leer")</f>
        <v>Leer</v>
      </c>
      <c r="N736" s="445" t="str">
        <f t="shared" si="84"/>
        <v>Leer</v>
      </c>
      <c r="O736" s="445" t="str">
        <f>VLOOKUP($C736,{"29 - Psychiatrie (Erwachsene)","Psychiatrie";"30 - Kinder- und Jugendpsychiatrie","KJPsychiatrie";"31 - Psychosomatik","Psychosomatik";0,"Leer"},2,0)</f>
        <v>Leer</v>
      </c>
      <c r="P736" s="445">
        <f t="shared" si="79"/>
        <v>0</v>
      </c>
      <c r="Q736" s="445">
        <f>VLOOKUP(C736,{"29 - Psychiatrie (Erwachsene)",1;"30 - Kinder- und Jugendpsychiatrie",1;"31 - Psychosomatik",1;"00 - Bitte eine Fachabteilung auswählen",0;0,0},2,0)</f>
        <v>0</v>
      </c>
      <c r="R736" s="445">
        <f t="shared" si="80"/>
        <v>0</v>
      </c>
      <c r="S736" s="424">
        <f t="shared" si="81"/>
        <v>0</v>
      </c>
      <c r="T736" s="424">
        <f t="shared" si="82"/>
        <v>0</v>
      </c>
      <c r="U736" s="424">
        <f t="shared" si="83"/>
        <v>0</v>
      </c>
    </row>
    <row r="737" spans="2:21" ht="15" customHeight="1" x14ac:dyDescent="0.3">
      <c r="B737" s="70" t="str">
        <f t="shared" si="85"/>
        <v>!!!</v>
      </c>
      <c r="C737" s="228"/>
      <c r="D737" s="221"/>
      <c r="E737" s="229"/>
      <c r="F737" s="82"/>
      <c r="G737" s="325"/>
      <c r="H737" s="38"/>
      <c r="I737" s="38"/>
      <c r="J737" s="435"/>
      <c r="L737" s="445" t="str">
        <f>VLOOKUP(C736,{"29 - Psychiatrie (Erwachsene)","Einrichtungen";"30 - Kinder- und Jugendpsychiatrie","Einrichtungen";"31 - Psychosomatik","Einrichtungen";0,"Leer"},2,0)</f>
        <v>Leer</v>
      </c>
      <c r="M737" s="445" t="str">
        <f>IF(AND('Angaben KH-Standort'!$D$12&gt;0,C737&lt;&gt;""),"JBJ","Leer")</f>
        <v>Leer</v>
      </c>
      <c r="N737" s="445" t="str">
        <f t="shared" si="84"/>
        <v>Leer</v>
      </c>
      <c r="O737" s="445" t="str">
        <f>VLOOKUP($C737,{"29 - Psychiatrie (Erwachsene)","Psychiatrie";"30 - Kinder- und Jugendpsychiatrie","KJPsychiatrie";"31 - Psychosomatik","Psychosomatik";0,"Leer"},2,0)</f>
        <v>Leer</v>
      </c>
      <c r="P737" s="445">
        <f t="shared" si="79"/>
        <v>0</v>
      </c>
      <c r="Q737" s="445">
        <f>VLOOKUP(C737,{"29 - Psychiatrie (Erwachsene)",1;"30 - Kinder- und Jugendpsychiatrie",1;"31 - Psychosomatik",1;"00 - Bitte eine Fachabteilung auswählen",0;0,0},2,0)</f>
        <v>0</v>
      </c>
      <c r="R737" s="445">
        <f t="shared" si="80"/>
        <v>0</v>
      </c>
      <c r="S737" s="424">
        <f t="shared" si="81"/>
        <v>0</v>
      </c>
      <c r="T737" s="424">
        <f t="shared" si="82"/>
        <v>0</v>
      </c>
      <c r="U737" s="424">
        <f t="shared" si="83"/>
        <v>0</v>
      </c>
    </row>
    <row r="738" spans="2:21" ht="15" customHeight="1" x14ac:dyDescent="0.3">
      <c r="B738" s="70" t="str">
        <f t="shared" si="85"/>
        <v>!!!</v>
      </c>
      <c r="C738" s="228"/>
      <c r="D738" s="221"/>
      <c r="E738" s="229"/>
      <c r="F738" s="82"/>
      <c r="G738" s="325"/>
      <c r="H738" s="38"/>
      <c r="I738" s="38"/>
      <c r="J738" s="435"/>
      <c r="L738" s="445" t="str">
        <f>VLOOKUP(C737,{"29 - Psychiatrie (Erwachsene)","Einrichtungen";"30 - Kinder- und Jugendpsychiatrie","Einrichtungen";"31 - Psychosomatik","Einrichtungen";0,"Leer"},2,0)</f>
        <v>Leer</v>
      </c>
      <c r="M738" s="445" t="str">
        <f>IF(AND('Angaben KH-Standort'!$D$12&gt;0,C738&lt;&gt;""),"JBJ","Leer")</f>
        <v>Leer</v>
      </c>
      <c r="N738" s="445" t="str">
        <f t="shared" si="84"/>
        <v>Leer</v>
      </c>
      <c r="O738" s="445" t="str">
        <f>VLOOKUP($C738,{"29 - Psychiatrie (Erwachsene)","Psychiatrie";"30 - Kinder- und Jugendpsychiatrie","KJPsychiatrie";"31 - Psychosomatik","Psychosomatik";0,"Leer"},2,0)</f>
        <v>Leer</v>
      </c>
      <c r="P738" s="445">
        <f t="shared" si="79"/>
        <v>0</v>
      </c>
      <c r="Q738" s="445">
        <f>VLOOKUP(C738,{"29 - Psychiatrie (Erwachsene)",1;"30 - Kinder- und Jugendpsychiatrie",1;"31 - Psychosomatik",1;"00 - Bitte eine Fachabteilung auswählen",0;0,0},2,0)</f>
        <v>0</v>
      </c>
      <c r="R738" s="445">
        <f t="shared" si="80"/>
        <v>0</v>
      </c>
      <c r="S738" s="424">
        <f t="shared" si="81"/>
        <v>0</v>
      </c>
      <c r="T738" s="424">
        <f t="shared" si="82"/>
        <v>0</v>
      </c>
      <c r="U738" s="424">
        <f t="shared" si="83"/>
        <v>0</v>
      </c>
    </row>
    <row r="739" spans="2:21" ht="15" customHeight="1" x14ac:dyDescent="0.3">
      <c r="B739" s="70" t="str">
        <f t="shared" si="85"/>
        <v>!!!</v>
      </c>
      <c r="C739" s="228"/>
      <c r="D739" s="221"/>
      <c r="E739" s="229"/>
      <c r="F739" s="82"/>
      <c r="G739" s="325"/>
      <c r="H739" s="38"/>
      <c r="I739" s="38"/>
      <c r="J739" s="435"/>
      <c r="L739" s="445" t="str">
        <f>VLOOKUP(C738,{"29 - Psychiatrie (Erwachsene)","Einrichtungen";"30 - Kinder- und Jugendpsychiatrie","Einrichtungen";"31 - Psychosomatik","Einrichtungen";0,"Leer"},2,0)</f>
        <v>Leer</v>
      </c>
      <c r="M739" s="445" t="str">
        <f>IF(AND('Angaben KH-Standort'!$D$12&gt;0,C739&lt;&gt;""),"JBJ","Leer")</f>
        <v>Leer</v>
      </c>
      <c r="N739" s="445" t="str">
        <f t="shared" si="84"/>
        <v>Leer</v>
      </c>
      <c r="O739" s="445" t="str">
        <f>VLOOKUP($C739,{"29 - Psychiatrie (Erwachsene)","Psychiatrie";"30 - Kinder- und Jugendpsychiatrie","KJPsychiatrie";"31 - Psychosomatik","Psychosomatik";0,"Leer"},2,0)</f>
        <v>Leer</v>
      </c>
      <c r="P739" s="445">
        <f t="shared" si="79"/>
        <v>0</v>
      </c>
      <c r="Q739" s="445">
        <f>VLOOKUP(C739,{"29 - Psychiatrie (Erwachsene)",1;"30 - Kinder- und Jugendpsychiatrie",1;"31 - Psychosomatik",1;"00 - Bitte eine Fachabteilung auswählen",0;0,0},2,0)</f>
        <v>0</v>
      </c>
      <c r="R739" s="445">
        <f t="shared" si="80"/>
        <v>0</v>
      </c>
      <c r="S739" s="424">
        <f t="shared" si="81"/>
        <v>0</v>
      </c>
      <c r="T739" s="424">
        <f t="shared" si="82"/>
        <v>0</v>
      </c>
      <c r="U739" s="424">
        <f t="shared" si="83"/>
        <v>0</v>
      </c>
    </row>
    <row r="740" spans="2:21" ht="15" customHeight="1" x14ac:dyDescent="0.3">
      <c r="B740" s="70" t="str">
        <f t="shared" si="85"/>
        <v>!!!</v>
      </c>
      <c r="C740" s="228"/>
      <c r="D740" s="221"/>
      <c r="E740" s="229"/>
      <c r="F740" s="82"/>
      <c r="G740" s="325"/>
      <c r="H740" s="38"/>
      <c r="I740" s="38"/>
      <c r="J740" s="435"/>
      <c r="L740" s="445" t="str">
        <f>VLOOKUP(C739,{"29 - Psychiatrie (Erwachsene)","Einrichtungen";"30 - Kinder- und Jugendpsychiatrie","Einrichtungen";"31 - Psychosomatik","Einrichtungen";0,"Leer"},2,0)</f>
        <v>Leer</v>
      </c>
      <c r="M740" s="445" t="str">
        <f>IF(AND('Angaben KH-Standort'!$D$12&gt;0,C740&lt;&gt;""),"JBJ","Leer")</f>
        <v>Leer</v>
      </c>
      <c r="N740" s="445" t="str">
        <f t="shared" si="84"/>
        <v>Leer</v>
      </c>
      <c r="O740" s="445" t="str">
        <f>VLOOKUP($C740,{"29 - Psychiatrie (Erwachsene)","Psychiatrie";"30 - Kinder- und Jugendpsychiatrie","KJPsychiatrie";"31 - Psychosomatik","Psychosomatik";0,"Leer"},2,0)</f>
        <v>Leer</v>
      </c>
      <c r="P740" s="445">
        <f t="shared" si="79"/>
        <v>0</v>
      </c>
      <c r="Q740" s="445">
        <f>VLOOKUP(C740,{"29 - Psychiatrie (Erwachsene)",1;"30 - Kinder- und Jugendpsychiatrie",1;"31 - Psychosomatik",1;"00 - Bitte eine Fachabteilung auswählen",0;0,0},2,0)</f>
        <v>0</v>
      </c>
      <c r="R740" s="445">
        <f t="shared" si="80"/>
        <v>0</v>
      </c>
      <c r="S740" s="424">
        <f t="shared" si="81"/>
        <v>0</v>
      </c>
      <c r="T740" s="424">
        <f t="shared" si="82"/>
        <v>0</v>
      </c>
      <c r="U740" s="424">
        <f t="shared" si="83"/>
        <v>0</v>
      </c>
    </row>
    <row r="741" spans="2:21" ht="15" customHeight="1" x14ac:dyDescent="0.3">
      <c r="B741" s="70" t="str">
        <f t="shared" si="85"/>
        <v>!!!</v>
      </c>
      <c r="C741" s="228"/>
      <c r="D741" s="221"/>
      <c r="E741" s="229"/>
      <c r="F741" s="82"/>
      <c r="G741" s="325"/>
      <c r="H741" s="38"/>
      <c r="I741" s="38"/>
      <c r="J741" s="435"/>
      <c r="L741" s="445" t="str">
        <f>VLOOKUP(C740,{"29 - Psychiatrie (Erwachsene)","Einrichtungen";"30 - Kinder- und Jugendpsychiatrie","Einrichtungen";"31 - Psychosomatik","Einrichtungen";0,"Leer"},2,0)</f>
        <v>Leer</v>
      </c>
      <c r="M741" s="445" t="str">
        <f>IF(AND('Angaben KH-Standort'!$D$12&gt;0,C741&lt;&gt;""),"JBJ","Leer")</f>
        <v>Leer</v>
      </c>
      <c r="N741" s="445" t="str">
        <f t="shared" si="84"/>
        <v>Leer</v>
      </c>
      <c r="O741" s="445" t="str">
        <f>VLOOKUP($C741,{"29 - Psychiatrie (Erwachsene)","Psychiatrie";"30 - Kinder- und Jugendpsychiatrie","KJPsychiatrie";"31 - Psychosomatik","Psychosomatik";0,"Leer"},2,0)</f>
        <v>Leer</v>
      </c>
      <c r="P741" s="445">
        <f t="shared" si="79"/>
        <v>0</v>
      </c>
      <c r="Q741" s="445">
        <f>VLOOKUP(C741,{"29 - Psychiatrie (Erwachsene)",1;"30 - Kinder- und Jugendpsychiatrie",1;"31 - Psychosomatik",1;"00 - Bitte eine Fachabteilung auswählen",0;0,0},2,0)</f>
        <v>0</v>
      </c>
      <c r="R741" s="445">
        <f t="shared" si="80"/>
        <v>0</v>
      </c>
      <c r="S741" s="424">
        <f t="shared" si="81"/>
        <v>0</v>
      </c>
      <c r="T741" s="424">
        <f t="shared" si="82"/>
        <v>0</v>
      </c>
      <c r="U741" s="424">
        <f t="shared" si="83"/>
        <v>0</v>
      </c>
    </row>
    <row r="742" spans="2:21" ht="15" customHeight="1" x14ac:dyDescent="0.3">
      <c r="B742" s="70" t="str">
        <f t="shared" si="85"/>
        <v>!!!</v>
      </c>
      <c r="C742" s="228"/>
      <c r="D742" s="221"/>
      <c r="E742" s="229"/>
      <c r="F742" s="82"/>
      <c r="G742" s="325"/>
      <c r="H742" s="38"/>
      <c r="I742" s="38"/>
      <c r="J742" s="435"/>
      <c r="L742" s="445" t="str">
        <f>VLOOKUP(C741,{"29 - Psychiatrie (Erwachsene)","Einrichtungen";"30 - Kinder- und Jugendpsychiatrie","Einrichtungen";"31 - Psychosomatik","Einrichtungen";0,"Leer"},2,0)</f>
        <v>Leer</v>
      </c>
      <c r="M742" s="445" t="str">
        <f>IF(AND('Angaben KH-Standort'!$D$12&gt;0,C742&lt;&gt;""),"JBJ","Leer")</f>
        <v>Leer</v>
      </c>
      <c r="N742" s="445" t="str">
        <f t="shared" si="84"/>
        <v>Leer</v>
      </c>
      <c r="O742" s="445" t="str">
        <f>VLOOKUP($C742,{"29 - Psychiatrie (Erwachsene)","Psychiatrie";"30 - Kinder- und Jugendpsychiatrie","KJPsychiatrie";"31 - Psychosomatik","Psychosomatik";0,"Leer"},2,0)</f>
        <v>Leer</v>
      </c>
      <c r="P742" s="445">
        <f t="shared" si="79"/>
        <v>0</v>
      </c>
      <c r="Q742" s="445">
        <f>VLOOKUP(C742,{"29 - Psychiatrie (Erwachsene)",1;"30 - Kinder- und Jugendpsychiatrie",1;"31 - Psychosomatik",1;"00 - Bitte eine Fachabteilung auswählen",0;0,0},2,0)</f>
        <v>0</v>
      </c>
      <c r="R742" s="445">
        <f t="shared" si="80"/>
        <v>0</v>
      </c>
      <c r="S742" s="424">
        <f t="shared" si="81"/>
        <v>0</v>
      </c>
      <c r="T742" s="424">
        <f t="shared" si="82"/>
        <v>0</v>
      </c>
      <c r="U742" s="424">
        <f t="shared" si="83"/>
        <v>0</v>
      </c>
    </row>
    <row r="743" spans="2:21" ht="15" customHeight="1" x14ac:dyDescent="0.3">
      <c r="B743" s="70" t="str">
        <f t="shared" si="85"/>
        <v>!!!</v>
      </c>
      <c r="C743" s="228"/>
      <c r="D743" s="221"/>
      <c r="E743" s="229"/>
      <c r="F743" s="82"/>
      <c r="G743" s="325"/>
      <c r="H743" s="38"/>
      <c r="I743" s="38"/>
      <c r="J743" s="435"/>
      <c r="L743" s="445" t="str">
        <f>VLOOKUP(C742,{"29 - Psychiatrie (Erwachsene)","Einrichtungen";"30 - Kinder- und Jugendpsychiatrie","Einrichtungen";"31 - Psychosomatik","Einrichtungen";0,"Leer"},2,0)</f>
        <v>Leer</v>
      </c>
      <c r="M743" s="445" t="str">
        <f>IF(AND('Angaben KH-Standort'!$D$12&gt;0,C743&lt;&gt;""),"JBJ","Leer")</f>
        <v>Leer</v>
      </c>
      <c r="N743" s="445" t="str">
        <f t="shared" si="84"/>
        <v>Leer</v>
      </c>
      <c r="O743" s="445" t="str">
        <f>VLOOKUP($C743,{"29 - Psychiatrie (Erwachsene)","Psychiatrie";"30 - Kinder- und Jugendpsychiatrie","KJPsychiatrie";"31 - Psychosomatik","Psychosomatik";0,"Leer"},2,0)</f>
        <v>Leer</v>
      </c>
      <c r="P743" s="445">
        <f t="shared" si="79"/>
        <v>0</v>
      </c>
      <c r="Q743" s="445">
        <f>VLOOKUP(C743,{"29 - Psychiatrie (Erwachsene)",1;"30 - Kinder- und Jugendpsychiatrie",1;"31 - Psychosomatik",1;"00 - Bitte eine Fachabteilung auswählen",0;0,0},2,0)</f>
        <v>0</v>
      </c>
      <c r="R743" s="445">
        <f t="shared" si="80"/>
        <v>0</v>
      </c>
      <c r="S743" s="424">
        <f t="shared" si="81"/>
        <v>0</v>
      </c>
      <c r="T743" s="424">
        <f t="shared" si="82"/>
        <v>0</v>
      </c>
      <c r="U743" s="424">
        <f t="shared" si="83"/>
        <v>0</v>
      </c>
    </row>
    <row r="744" spans="2:21" ht="15" customHeight="1" x14ac:dyDescent="0.3">
      <c r="B744" s="70" t="str">
        <f t="shared" si="85"/>
        <v>!!!</v>
      </c>
      <c r="C744" s="228"/>
      <c r="D744" s="221"/>
      <c r="E744" s="229"/>
      <c r="F744" s="82"/>
      <c r="G744" s="325"/>
      <c r="H744" s="38"/>
      <c r="I744" s="38"/>
      <c r="J744" s="435"/>
      <c r="L744" s="445" t="str">
        <f>VLOOKUP(C743,{"29 - Psychiatrie (Erwachsene)","Einrichtungen";"30 - Kinder- und Jugendpsychiatrie","Einrichtungen";"31 - Psychosomatik","Einrichtungen";0,"Leer"},2,0)</f>
        <v>Leer</v>
      </c>
      <c r="M744" s="445" t="str">
        <f>IF(AND('Angaben KH-Standort'!$D$12&gt;0,C744&lt;&gt;""),"JBJ","Leer")</f>
        <v>Leer</v>
      </c>
      <c r="N744" s="445" t="str">
        <f t="shared" si="84"/>
        <v>Leer</v>
      </c>
      <c r="O744" s="445" t="str">
        <f>VLOOKUP($C744,{"29 - Psychiatrie (Erwachsene)","Psychiatrie";"30 - Kinder- und Jugendpsychiatrie","KJPsychiatrie";"31 - Psychosomatik","Psychosomatik";0,"Leer"},2,0)</f>
        <v>Leer</v>
      </c>
      <c r="P744" s="445">
        <f t="shared" si="79"/>
        <v>0</v>
      </c>
      <c r="Q744" s="445">
        <f>VLOOKUP(C744,{"29 - Psychiatrie (Erwachsene)",1;"30 - Kinder- und Jugendpsychiatrie",1;"31 - Psychosomatik",1;"00 - Bitte eine Fachabteilung auswählen",0;0,0},2,0)</f>
        <v>0</v>
      </c>
      <c r="R744" s="445">
        <f t="shared" si="80"/>
        <v>0</v>
      </c>
      <c r="S744" s="424">
        <f t="shared" si="81"/>
        <v>0</v>
      </c>
      <c r="T744" s="424">
        <f t="shared" si="82"/>
        <v>0</v>
      </c>
      <c r="U744" s="424">
        <f t="shared" si="83"/>
        <v>0</v>
      </c>
    </row>
    <row r="745" spans="2:21" ht="15" customHeight="1" x14ac:dyDescent="0.3">
      <c r="B745" s="70" t="str">
        <f t="shared" si="85"/>
        <v>!!!</v>
      </c>
      <c r="C745" s="228"/>
      <c r="D745" s="221"/>
      <c r="E745" s="229"/>
      <c r="F745" s="82"/>
      <c r="G745" s="325"/>
      <c r="H745" s="38"/>
      <c r="I745" s="38"/>
      <c r="J745" s="435"/>
      <c r="L745" s="445" t="str">
        <f>VLOOKUP(C744,{"29 - Psychiatrie (Erwachsene)","Einrichtungen";"30 - Kinder- und Jugendpsychiatrie","Einrichtungen";"31 - Psychosomatik","Einrichtungen";0,"Leer"},2,0)</f>
        <v>Leer</v>
      </c>
      <c r="M745" s="445" t="str">
        <f>IF(AND('Angaben KH-Standort'!$D$12&gt;0,C745&lt;&gt;""),"JBJ","Leer")</f>
        <v>Leer</v>
      </c>
      <c r="N745" s="445" t="str">
        <f t="shared" si="84"/>
        <v>Leer</v>
      </c>
      <c r="O745" s="445" t="str">
        <f>VLOOKUP($C745,{"29 - Psychiatrie (Erwachsene)","Psychiatrie";"30 - Kinder- und Jugendpsychiatrie","KJPsychiatrie";"31 - Psychosomatik","Psychosomatik";0,"Leer"},2,0)</f>
        <v>Leer</v>
      </c>
      <c r="P745" s="445">
        <f t="shared" si="79"/>
        <v>0</v>
      </c>
      <c r="Q745" s="445">
        <f>VLOOKUP(C745,{"29 - Psychiatrie (Erwachsene)",1;"30 - Kinder- und Jugendpsychiatrie",1;"31 - Psychosomatik",1;"00 - Bitte eine Fachabteilung auswählen",0;0,0},2,0)</f>
        <v>0</v>
      </c>
      <c r="R745" s="445">
        <f t="shared" si="80"/>
        <v>0</v>
      </c>
      <c r="S745" s="424">
        <f t="shared" si="81"/>
        <v>0</v>
      </c>
      <c r="T745" s="424">
        <f t="shared" si="82"/>
        <v>0</v>
      </c>
      <c r="U745" s="424">
        <f t="shared" si="83"/>
        <v>0</v>
      </c>
    </row>
    <row r="746" spans="2:21" ht="15" customHeight="1" x14ac:dyDescent="0.3">
      <c r="B746" s="70" t="str">
        <f t="shared" si="85"/>
        <v>!!!</v>
      </c>
      <c r="C746" s="228"/>
      <c r="D746" s="221"/>
      <c r="E746" s="229"/>
      <c r="F746" s="82"/>
      <c r="G746" s="325"/>
      <c r="H746" s="38"/>
      <c r="I746" s="38"/>
      <c r="J746" s="435"/>
      <c r="L746" s="445" t="str">
        <f>VLOOKUP(C745,{"29 - Psychiatrie (Erwachsene)","Einrichtungen";"30 - Kinder- und Jugendpsychiatrie","Einrichtungen";"31 - Psychosomatik","Einrichtungen";0,"Leer"},2,0)</f>
        <v>Leer</v>
      </c>
      <c r="M746" s="445" t="str">
        <f>IF(AND('Angaben KH-Standort'!$D$12&gt;0,C746&lt;&gt;""),"JBJ","Leer")</f>
        <v>Leer</v>
      </c>
      <c r="N746" s="445" t="str">
        <f t="shared" si="84"/>
        <v>Leer</v>
      </c>
      <c r="O746" s="445" t="str">
        <f>VLOOKUP($C746,{"29 - Psychiatrie (Erwachsene)","Psychiatrie";"30 - Kinder- und Jugendpsychiatrie","KJPsychiatrie";"31 - Psychosomatik","Psychosomatik";0,"Leer"},2,0)</f>
        <v>Leer</v>
      </c>
      <c r="P746" s="445">
        <f t="shared" si="79"/>
        <v>0</v>
      </c>
      <c r="Q746" s="445">
        <f>VLOOKUP(C746,{"29 - Psychiatrie (Erwachsene)",1;"30 - Kinder- und Jugendpsychiatrie",1;"31 - Psychosomatik",1;"00 - Bitte eine Fachabteilung auswählen",0;0,0},2,0)</f>
        <v>0</v>
      </c>
      <c r="R746" s="445">
        <f t="shared" si="80"/>
        <v>0</v>
      </c>
      <c r="S746" s="424">
        <f t="shared" si="81"/>
        <v>0</v>
      </c>
      <c r="T746" s="424">
        <f t="shared" si="82"/>
        <v>0</v>
      </c>
      <c r="U746" s="424">
        <f t="shared" si="83"/>
        <v>0</v>
      </c>
    </row>
    <row r="747" spans="2:21" ht="15" customHeight="1" x14ac:dyDescent="0.3">
      <c r="B747" s="70" t="str">
        <f t="shared" si="85"/>
        <v>!!!</v>
      </c>
      <c r="C747" s="228"/>
      <c r="D747" s="221"/>
      <c r="E747" s="229"/>
      <c r="F747" s="82"/>
      <c r="G747" s="325"/>
      <c r="H747" s="38"/>
      <c r="I747" s="38"/>
      <c r="J747" s="435"/>
      <c r="L747" s="445" t="str">
        <f>VLOOKUP(C746,{"29 - Psychiatrie (Erwachsene)","Einrichtungen";"30 - Kinder- und Jugendpsychiatrie","Einrichtungen";"31 - Psychosomatik","Einrichtungen";0,"Leer"},2,0)</f>
        <v>Leer</v>
      </c>
      <c r="M747" s="445" t="str">
        <f>IF(AND('Angaben KH-Standort'!$D$12&gt;0,C747&lt;&gt;""),"JBJ","Leer")</f>
        <v>Leer</v>
      </c>
      <c r="N747" s="445" t="str">
        <f t="shared" si="84"/>
        <v>Leer</v>
      </c>
      <c r="O747" s="445" t="str">
        <f>VLOOKUP($C747,{"29 - Psychiatrie (Erwachsene)","Psychiatrie";"30 - Kinder- und Jugendpsychiatrie","KJPsychiatrie";"31 - Psychosomatik","Psychosomatik";0,"Leer"},2,0)</f>
        <v>Leer</v>
      </c>
      <c r="P747" s="445">
        <f t="shared" si="79"/>
        <v>0</v>
      </c>
      <c r="Q747" s="445">
        <f>VLOOKUP(C747,{"29 - Psychiatrie (Erwachsene)",1;"30 - Kinder- und Jugendpsychiatrie",1;"31 - Psychosomatik",1;"00 - Bitte eine Fachabteilung auswählen",0;0,0},2,0)</f>
        <v>0</v>
      </c>
      <c r="R747" s="445">
        <f t="shared" si="80"/>
        <v>0</v>
      </c>
      <c r="S747" s="424">
        <f t="shared" si="81"/>
        <v>0</v>
      </c>
      <c r="T747" s="424">
        <f t="shared" si="82"/>
        <v>0</v>
      </c>
      <c r="U747" s="424">
        <f t="shared" si="83"/>
        <v>0</v>
      </c>
    </row>
    <row r="748" spans="2:21" ht="15" customHeight="1" x14ac:dyDescent="0.3">
      <c r="B748" s="70" t="str">
        <f t="shared" si="85"/>
        <v>!!!</v>
      </c>
      <c r="C748" s="228"/>
      <c r="D748" s="221"/>
      <c r="E748" s="229"/>
      <c r="F748" s="82"/>
      <c r="G748" s="325"/>
      <c r="H748" s="38"/>
      <c r="I748" s="38"/>
      <c r="J748" s="435"/>
      <c r="L748" s="445" t="str">
        <f>VLOOKUP(C747,{"29 - Psychiatrie (Erwachsene)","Einrichtungen";"30 - Kinder- und Jugendpsychiatrie","Einrichtungen";"31 - Psychosomatik","Einrichtungen";0,"Leer"},2,0)</f>
        <v>Leer</v>
      </c>
      <c r="M748" s="445" t="str">
        <f>IF(AND('Angaben KH-Standort'!$D$12&gt;0,C748&lt;&gt;""),"JBJ","Leer")</f>
        <v>Leer</v>
      </c>
      <c r="N748" s="445" t="str">
        <f t="shared" si="84"/>
        <v>Leer</v>
      </c>
      <c r="O748" s="445" t="str">
        <f>VLOOKUP($C748,{"29 - Psychiatrie (Erwachsene)","Psychiatrie";"30 - Kinder- und Jugendpsychiatrie","KJPsychiatrie";"31 - Psychosomatik","Psychosomatik";0,"Leer"},2,0)</f>
        <v>Leer</v>
      </c>
      <c r="P748" s="445">
        <f t="shared" si="79"/>
        <v>0</v>
      </c>
      <c r="Q748" s="445">
        <f>VLOOKUP(C748,{"29 - Psychiatrie (Erwachsene)",1;"30 - Kinder- und Jugendpsychiatrie",1;"31 - Psychosomatik",1;"00 - Bitte eine Fachabteilung auswählen",0;0,0},2,0)</f>
        <v>0</v>
      </c>
      <c r="R748" s="445">
        <f t="shared" si="80"/>
        <v>0</v>
      </c>
      <c r="S748" s="424">
        <f t="shared" si="81"/>
        <v>0</v>
      </c>
      <c r="T748" s="424">
        <f t="shared" si="82"/>
        <v>0</v>
      </c>
      <c r="U748" s="424">
        <f t="shared" si="83"/>
        <v>0</v>
      </c>
    </row>
    <row r="749" spans="2:21" ht="15" customHeight="1" x14ac:dyDescent="0.3">
      <c r="B749" s="70" t="str">
        <f t="shared" si="85"/>
        <v>!!!</v>
      </c>
      <c r="C749" s="228"/>
      <c r="D749" s="221"/>
      <c r="E749" s="229"/>
      <c r="F749" s="82"/>
      <c r="G749" s="325"/>
      <c r="H749" s="38"/>
      <c r="I749" s="38"/>
      <c r="J749" s="435"/>
      <c r="L749" s="445" t="str">
        <f>VLOOKUP(C748,{"29 - Psychiatrie (Erwachsene)","Einrichtungen";"30 - Kinder- und Jugendpsychiatrie","Einrichtungen";"31 - Psychosomatik","Einrichtungen";0,"Leer"},2,0)</f>
        <v>Leer</v>
      </c>
      <c r="M749" s="445" t="str">
        <f>IF(AND('Angaben KH-Standort'!$D$12&gt;0,C749&lt;&gt;""),"JBJ","Leer")</f>
        <v>Leer</v>
      </c>
      <c r="N749" s="445" t="str">
        <f t="shared" si="84"/>
        <v>Leer</v>
      </c>
      <c r="O749" s="445" t="str">
        <f>VLOOKUP($C749,{"29 - Psychiatrie (Erwachsene)","Psychiatrie";"30 - Kinder- und Jugendpsychiatrie","KJPsychiatrie";"31 - Psychosomatik","Psychosomatik";0,"Leer"},2,0)</f>
        <v>Leer</v>
      </c>
      <c r="P749" s="445">
        <f t="shared" si="79"/>
        <v>0</v>
      </c>
      <c r="Q749" s="445">
        <f>VLOOKUP(C749,{"29 - Psychiatrie (Erwachsene)",1;"30 - Kinder- und Jugendpsychiatrie",1;"31 - Psychosomatik",1;"00 - Bitte eine Fachabteilung auswählen",0;0,0},2,0)</f>
        <v>0</v>
      </c>
      <c r="R749" s="445">
        <f t="shared" si="80"/>
        <v>0</v>
      </c>
      <c r="S749" s="424">
        <f t="shared" si="81"/>
        <v>0</v>
      </c>
      <c r="T749" s="424">
        <f t="shared" si="82"/>
        <v>0</v>
      </c>
      <c r="U749" s="424">
        <f t="shared" si="83"/>
        <v>0</v>
      </c>
    </row>
    <row r="750" spans="2:21" ht="15" customHeight="1" x14ac:dyDescent="0.3">
      <c r="B750" s="70" t="str">
        <f t="shared" si="85"/>
        <v>!!!</v>
      </c>
      <c r="C750" s="228"/>
      <c r="D750" s="221"/>
      <c r="E750" s="229"/>
      <c r="F750" s="82"/>
      <c r="G750" s="325"/>
      <c r="H750" s="38"/>
      <c r="I750" s="38"/>
      <c r="J750" s="435"/>
      <c r="L750" s="445" t="str">
        <f>VLOOKUP(C749,{"29 - Psychiatrie (Erwachsene)","Einrichtungen";"30 - Kinder- und Jugendpsychiatrie","Einrichtungen";"31 - Psychosomatik","Einrichtungen";0,"Leer"},2,0)</f>
        <v>Leer</v>
      </c>
      <c r="M750" s="445" t="str">
        <f>IF(AND('Angaben KH-Standort'!$D$12&gt;0,C750&lt;&gt;""),"JBJ","Leer")</f>
        <v>Leer</v>
      </c>
      <c r="N750" s="445" t="str">
        <f t="shared" si="84"/>
        <v>Leer</v>
      </c>
      <c r="O750" s="445" t="str">
        <f>VLOOKUP($C750,{"29 - Psychiatrie (Erwachsene)","Psychiatrie";"30 - Kinder- und Jugendpsychiatrie","KJPsychiatrie";"31 - Psychosomatik","Psychosomatik";0,"Leer"},2,0)</f>
        <v>Leer</v>
      </c>
      <c r="P750" s="445">
        <f t="shared" si="79"/>
        <v>0</v>
      </c>
      <c r="Q750" s="445">
        <f>VLOOKUP(C750,{"29 - Psychiatrie (Erwachsene)",1;"30 - Kinder- und Jugendpsychiatrie",1;"31 - Psychosomatik",1;"00 - Bitte eine Fachabteilung auswählen",0;0,0},2,0)</f>
        <v>0</v>
      </c>
      <c r="R750" s="445">
        <f t="shared" si="80"/>
        <v>0</v>
      </c>
      <c r="S750" s="424">
        <f t="shared" si="81"/>
        <v>0</v>
      </c>
      <c r="T750" s="424">
        <f t="shared" si="82"/>
        <v>0</v>
      </c>
      <c r="U750" s="424">
        <f t="shared" si="83"/>
        <v>0</v>
      </c>
    </row>
    <row r="751" spans="2:21" ht="15" customHeight="1" x14ac:dyDescent="0.3">
      <c r="B751" s="70" t="str">
        <f t="shared" si="85"/>
        <v>!!!</v>
      </c>
      <c r="C751" s="228"/>
      <c r="D751" s="221"/>
      <c r="E751" s="229"/>
      <c r="F751" s="82"/>
      <c r="G751" s="325"/>
      <c r="H751" s="38"/>
      <c r="I751" s="38"/>
      <c r="J751" s="435"/>
      <c r="L751" s="445" t="str">
        <f>VLOOKUP(C750,{"29 - Psychiatrie (Erwachsene)","Einrichtungen";"30 - Kinder- und Jugendpsychiatrie","Einrichtungen";"31 - Psychosomatik","Einrichtungen";0,"Leer"},2,0)</f>
        <v>Leer</v>
      </c>
      <c r="M751" s="445" t="str">
        <f>IF(AND('Angaben KH-Standort'!$D$12&gt;0,C751&lt;&gt;""),"JBJ","Leer")</f>
        <v>Leer</v>
      </c>
      <c r="N751" s="445" t="str">
        <f t="shared" si="84"/>
        <v>Leer</v>
      </c>
      <c r="O751" s="445" t="str">
        <f>VLOOKUP($C751,{"29 - Psychiatrie (Erwachsene)","Psychiatrie";"30 - Kinder- und Jugendpsychiatrie","KJPsychiatrie";"31 - Psychosomatik","Psychosomatik";0,"Leer"},2,0)</f>
        <v>Leer</v>
      </c>
      <c r="P751" s="445">
        <f t="shared" si="79"/>
        <v>0</v>
      </c>
      <c r="Q751" s="445">
        <f>VLOOKUP(C751,{"29 - Psychiatrie (Erwachsene)",1;"30 - Kinder- und Jugendpsychiatrie",1;"31 - Psychosomatik",1;"00 - Bitte eine Fachabteilung auswählen",0;0,0},2,0)</f>
        <v>0</v>
      </c>
      <c r="R751" s="445">
        <f t="shared" si="80"/>
        <v>0</v>
      </c>
      <c r="S751" s="424">
        <f t="shared" si="81"/>
        <v>0</v>
      </c>
      <c r="T751" s="424">
        <f t="shared" si="82"/>
        <v>0</v>
      </c>
      <c r="U751" s="424">
        <f t="shared" si="83"/>
        <v>0</v>
      </c>
    </row>
    <row r="752" spans="2:21" ht="15" customHeight="1" x14ac:dyDescent="0.3">
      <c r="B752" s="70" t="str">
        <f t="shared" si="85"/>
        <v>!!!</v>
      </c>
      <c r="C752" s="228"/>
      <c r="D752" s="221"/>
      <c r="E752" s="229"/>
      <c r="F752" s="82"/>
      <c r="G752" s="325"/>
      <c r="H752" s="38"/>
      <c r="I752" s="38"/>
      <c r="J752" s="435"/>
      <c r="L752" s="445" t="str">
        <f>VLOOKUP(C751,{"29 - Psychiatrie (Erwachsene)","Einrichtungen";"30 - Kinder- und Jugendpsychiatrie","Einrichtungen";"31 - Psychosomatik","Einrichtungen";0,"Leer"},2,0)</f>
        <v>Leer</v>
      </c>
      <c r="M752" s="445" t="str">
        <f>IF(AND('Angaben KH-Standort'!$D$12&gt;0,C752&lt;&gt;""),"JBJ","Leer")</f>
        <v>Leer</v>
      </c>
      <c r="N752" s="445" t="str">
        <f t="shared" si="84"/>
        <v>Leer</v>
      </c>
      <c r="O752" s="445" t="str">
        <f>VLOOKUP($C752,{"29 - Psychiatrie (Erwachsene)","Psychiatrie";"30 - Kinder- und Jugendpsychiatrie","KJPsychiatrie";"31 - Psychosomatik","Psychosomatik";0,"Leer"},2,0)</f>
        <v>Leer</v>
      </c>
      <c r="P752" s="445">
        <f t="shared" si="79"/>
        <v>0</v>
      </c>
      <c r="Q752" s="445">
        <f>VLOOKUP(C752,{"29 - Psychiatrie (Erwachsene)",1;"30 - Kinder- und Jugendpsychiatrie",1;"31 - Psychosomatik",1;"00 - Bitte eine Fachabteilung auswählen",0;0,0},2,0)</f>
        <v>0</v>
      </c>
      <c r="R752" s="445">
        <f t="shared" si="80"/>
        <v>0</v>
      </c>
      <c r="S752" s="424">
        <f t="shared" si="81"/>
        <v>0</v>
      </c>
      <c r="T752" s="424">
        <f t="shared" si="82"/>
        <v>0</v>
      </c>
      <c r="U752" s="424">
        <f t="shared" si="83"/>
        <v>0</v>
      </c>
    </row>
    <row r="753" spans="2:21" ht="15" customHeight="1" x14ac:dyDescent="0.3">
      <c r="B753" s="70" t="str">
        <f t="shared" si="85"/>
        <v>!!!</v>
      </c>
      <c r="C753" s="228"/>
      <c r="D753" s="221"/>
      <c r="E753" s="229"/>
      <c r="F753" s="82"/>
      <c r="G753" s="325"/>
      <c r="H753" s="38"/>
      <c r="I753" s="38"/>
      <c r="J753" s="435"/>
      <c r="L753" s="445" t="str">
        <f>VLOOKUP(C752,{"29 - Psychiatrie (Erwachsene)","Einrichtungen";"30 - Kinder- und Jugendpsychiatrie","Einrichtungen";"31 - Psychosomatik","Einrichtungen";0,"Leer"},2,0)</f>
        <v>Leer</v>
      </c>
      <c r="M753" s="445" t="str">
        <f>IF(AND('Angaben KH-Standort'!$D$12&gt;0,C753&lt;&gt;""),"JBJ","Leer")</f>
        <v>Leer</v>
      </c>
      <c r="N753" s="445" t="str">
        <f t="shared" si="84"/>
        <v>Leer</v>
      </c>
      <c r="O753" s="445" t="str">
        <f>VLOOKUP($C753,{"29 - Psychiatrie (Erwachsene)","Psychiatrie";"30 - Kinder- und Jugendpsychiatrie","KJPsychiatrie";"31 - Psychosomatik","Psychosomatik";0,"Leer"},2,0)</f>
        <v>Leer</v>
      </c>
      <c r="P753" s="445">
        <f t="shared" si="79"/>
        <v>0</v>
      </c>
      <c r="Q753" s="445">
        <f>VLOOKUP(C753,{"29 - Psychiatrie (Erwachsene)",1;"30 - Kinder- und Jugendpsychiatrie",1;"31 - Psychosomatik",1;"00 - Bitte eine Fachabteilung auswählen",0;0,0},2,0)</f>
        <v>0</v>
      </c>
      <c r="R753" s="445">
        <f t="shared" si="80"/>
        <v>0</v>
      </c>
      <c r="S753" s="424">
        <f t="shared" si="81"/>
        <v>0</v>
      </c>
      <c r="T753" s="424">
        <f t="shared" si="82"/>
        <v>0</v>
      </c>
      <c r="U753" s="424">
        <f t="shared" si="83"/>
        <v>0</v>
      </c>
    </row>
    <row r="754" spans="2:21" ht="15" customHeight="1" x14ac:dyDescent="0.3">
      <c r="B754" s="70" t="str">
        <f t="shared" si="85"/>
        <v>!!!</v>
      </c>
      <c r="C754" s="228"/>
      <c r="D754" s="221"/>
      <c r="E754" s="229"/>
      <c r="F754" s="82"/>
      <c r="G754" s="325"/>
      <c r="H754" s="38"/>
      <c r="I754" s="38"/>
      <c r="J754" s="435"/>
      <c r="L754" s="445" t="str">
        <f>VLOOKUP(C753,{"29 - Psychiatrie (Erwachsene)","Einrichtungen";"30 - Kinder- und Jugendpsychiatrie","Einrichtungen";"31 - Psychosomatik","Einrichtungen";0,"Leer"},2,0)</f>
        <v>Leer</v>
      </c>
      <c r="M754" s="445" t="str">
        <f>IF(AND('Angaben KH-Standort'!$D$12&gt;0,C754&lt;&gt;""),"JBJ","Leer")</f>
        <v>Leer</v>
      </c>
      <c r="N754" s="445" t="str">
        <f t="shared" si="84"/>
        <v>Leer</v>
      </c>
      <c r="O754" s="445" t="str">
        <f>VLOOKUP($C754,{"29 - Psychiatrie (Erwachsene)","Psychiatrie";"30 - Kinder- und Jugendpsychiatrie","KJPsychiatrie";"31 - Psychosomatik","Psychosomatik";0,"Leer"},2,0)</f>
        <v>Leer</v>
      </c>
      <c r="P754" s="445">
        <f t="shared" si="79"/>
        <v>0</v>
      </c>
      <c r="Q754" s="445">
        <f>VLOOKUP(C754,{"29 - Psychiatrie (Erwachsene)",1;"30 - Kinder- und Jugendpsychiatrie",1;"31 - Psychosomatik",1;"00 - Bitte eine Fachabteilung auswählen",0;0,0},2,0)</f>
        <v>0</v>
      </c>
      <c r="R754" s="445">
        <f t="shared" si="80"/>
        <v>0</v>
      </c>
      <c r="S754" s="424">
        <f t="shared" si="81"/>
        <v>0</v>
      </c>
      <c r="T754" s="424">
        <f t="shared" si="82"/>
        <v>0</v>
      </c>
      <c r="U754" s="424">
        <f t="shared" si="83"/>
        <v>0</v>
      </c>
    </row>
    <row r="755" spans="2:21" ht="15" customHeight="1" x14ac:dyDescent="0.3">
      <c r="B755" s="70" t="str">
        <f t="shared" si="85"/>
        <v>!!!</v>
      </c>
      <c r="C755" s="228"/>
      <c r="D755" s="221"/>
      <c r="E755" s="229"/>
      <c r="F755" s="82"/>
      <c r="G755" s="325"/>
      <c r="H755" s="38"/>
      <c r="I755" s="38"/>
      <c r="J755" s="435"/>
      <c r="L755" s="445" t="str">
        <f>VLOOKUP(C754,{"29 - Psychiatrie (Erwachsene)","Einrichtungen";"30 - Kinder- und Jugendpsychiatrie","Einrichtungen";"31 - Psychosomatik","Einrichtungen";0,"Leer"},2,0)</f>
        <v>Leer</v>
      </c>
      <c r="M755" s="445" t="str">
        <f>IF(AND('Angaben KH-Standort'!$D$12&gt;0,C755&lt;&gt;""),"JBJ","Leer")</f>
        <v>Leer</v>
      </c>
      <c r="N755" s="445" t="str">
        <f t="shared" si="84"/>
        <v>Leer</v>
      </c>
      <c r="O755" s="445" t="str">
        <f>VLOOKUP($C755,{"29 - Psychiatrie (Erwachsene)","Psychiatrie";"30 - Kinder- und Jugendpsychiatrie","KJPsychiatrie";"31 - Psychosomatik","Psychosomatik";0,"Leer"},2,0)</f>
        <v>Leer</v>
      </c>
      <c r="P755" s="445">
        <f t="shared" si="79"/>
        <v>0</v>
      </c>
      <c r="Q755" s="445">
        <f>VLOOKUP(C755,{"29 - Psychiatrie (Erwachsene)",1;"30 - Kinder- und Jugendpsychiatrie",1;"31 - Psychosomatik",1;"00 - Bitte eine Fachabteilung auswählen",0;0,0},2,0)</f>
        <v>0</v>
      </c>
      <c r="R755" s="445">
        <f t="shared" si="80"/>
        <v>0</v>
      </c>
      <c r="S755" s="424">
        <f t="shared" si="81"/>
        <v>0</v>
      </c>
      <c r="T755" s="424">
        <f t="shared" si="82"/>
        <v>0</v>
      </c>
      <c r="U755" s="424">
        <f t="shared" si="83"/>
        <v>0</v>
      </c>
    </row>
    <row r="756" spans="2:21" ht="15" customHeight="1" x14ac:dyDescent="0.3">
      <c r="B756" s="70" t="str">
        <f t="shared" si="85"/>
        <v>!!!</v>
      </c>
      <c r="C756" s="228"/>
      <c r="D756" s="221"/>
      <c r="E756" s="229"/>
      <c r="F756" s="82"/>
      <c r="G756" s="325"/>
      <c r="H756" s="38"/>
      <c r="I756" s="38"/>
      <c r="J756" s="435"/>
      <c r="L756" s="445" t="str">
        <f>VLOOKUP(C755,{"29 - Psychiatrie (Erwachsene)","Einrichtungen";"30 - Kinder- und Jugendpsychiatrie","Einrichtungen";"31 - Psychosomatik","Einrichtungen";0,"Leer"},2,0)</f>
        <v>Leer</v>
      </c>
      <c r="M756" s="445" t="str">
        <f>IF(AND('Angaben KH-Standort'!$D$12&gt;0,C756&lt;&gt;""),"JBJ","Leer")</f>
        <v>Leer</v>
      </c>
      <c r="N756" s="445" t="str">
        <f t="shared" si="84"/>
        <v>Leer</v>
      </c>
      <c r="O756" s="445" t="str">
        <f>VLOOKUP($C756,{"29 - Psychiatrie (Erwachsene)","Psychiatrie";"30 - Kinder- und Jugendpsychiatrie","KJPsychiatrie";"31 - Psychosomatik","Psychosomatik";0,"Leer"},2,0)</f>
        <v>Leer</v>
      </c>
      <c r="P756" s="445">
        <f t="shared" si="79"/>
        <v>0</v>
      </c>
      <c r="Q756" s="445">
        <f>VLOOKUP(C756,{"29 - Psychiatrie (Erwachsene)",1;"30 - Kinder- und Jugendpsychiatrie",1;"31 - Psychosomatik",1;"00 - Bitte eine Fachabteilung auswählen",0;0,0},2,0)</f>
        <v>0</v>
      </c>
      <c r="R756" s="445">
        <f t="shared" si="80"/>
        <v>0</v>
      </c>
      <c r="S756" s="424">
        <f t="shared" si="81"/>
        <v>0</v>
      </c>
      <c r="T756" s="424">
        <f t="shared" si="82"/>
        <v>0</v>
      </c>
      <c r="U756" s="424">
        <f t="shared" si="83"/>
        <v>0</v>
      </c>
    </row>
    <row r="757" spans="2:21" ht="15" customHeight="1" x14ac:dyDescent="0.3">
      <c r="B757" s="70" t="str">
        <f t="shared" si="85"/>
        <v>!!!</v>
      </c>
      <c r="C757" s="228"/>
      <c r="D757" s="221"/>
      <c r="E757" s="229"/>
      <c r="F757" s="82"/>
      <c r="G757" s="325"/>
      <c r="H757" s="38"/>
      <c r="I757" s="38"/>
      <c r="J757" s="435"/>
      <c r="L757" s="445" t="str">
        <f>VLOOKUP(C756,{"29 - Psychiatrie (Erwachsene)","Einrichtungen";"30 - Kinder- und Jugendpsychiatrie","Einrichtungen";"31 - Psychosomatik","Einrichtungen";0,"Leer"},2,0)</f>
        <v>Leer</v>
      </c>
      <c r="M757" s="445" t="str">
        <f>IF(AND('Angaben KH-Standort'!$D$12&gt;0,C757&lt;&gt;""),"JBJ","Leer")</f>
        <v>Leer</v>
      </c>
      <c r="N757" s="445" t="str">
        <f t="shared" si="84"/>
        <v>Leer</v>
      </c>
      <c r="O757" s="445" t="str">
        <f>VLOOKUP($C757,{"29 - Psychiatrie (Erwachsene)","Psychiatrie";"30 - Kinder- und Jugendpsychiatrie","KJPsychiatrie";"31 - Psychosomatik","Psychosomatik";0,"Leer"},2,0)</f>
        <v>Leer</v>
      </c>
      <c r="P757" s="445">
        <f t="shared" si="79"/>
        <v>0</v>
      </c>
      <c r="Q757" s="445">
        <f>VLOOKUP(C757,{"29 - Psychiatrie (Erwachsene)",1;"30 - Kinder- und Jugendpsychiatrie",1;"31 - Psychosomatik",1;"00 - Bitte eine Fachabteilung auswählen",0;0,0},2,0)</f>
        <v>0</v>
      </c>
      <c r="R757" s="445">
        <f t="shared" si="80"/>
        <v>0</v>
      </c>
      <c r="S757" s="424">
        <f t="shared" si="81"/>
        <v>0</v>
      </c>
      <c r="T757" s="424">
        <f t="shared" si="82"/>
        <v>0</v>
      </c>
      <c r="U757" s="424">
        <f t="shared" si="83"/>
        <v>0</v>
      </c>
    </row>
    <row r="758" spans="2:21" ht="15" customHeight="1" x14ac:dyDescent="0.3">
      <c r="B758" s="70" t="str">
        <f t="shared" si="85"/>
        <v>!!!</v>
      </c>
      <c r="C758" s="228"/>
      <c r="D758" s="221"/>
      <c r="E758" s="229"/>
      <c r="F758" s="82"/>
      <c r="G758" s="325"/>
      <c r="H758" s="38"/>
      <c r="I758" s="38"/>
      <c r="J758" s="435"/>
      <c r="L758" s="445" t="str">
        <f>VLOOKUP(C757,{"29 - Psychiatrie (Erwachsene)","Einrichtungen";"30 - Kinder- und Jugendpsychiatrie","Einrichtungen";"31 - Psychosomatik","Einrichtungen";0,"Leer"},2,0)</f>
        <v>Leer</v>
      </c>
      <c r="M758" s="445" t="str">
        <f>IF(AND('Angaben KH-Standort'!$D$12&gt;0,C758&lt;&gt;""),"JBJ","Leer")</f>
        <v>Leer</v>
      </c>
      <c r="N758" s="445" t="str">
        <f t="shared" si="84"/>
        <v>Leer</v>
      </c>
      <c r="O758" s="445" t="str">
        <f>VLOOKUP($C758,{"29 - Psychiatrie (Erwachsene)","Psychiatrie";"30 - Kinder- und Jugendpsychiatrie","KJPsychiatrie";"31 - Psychosomatik","Psychosomatik";0,"Leer"},2,0)</f>
        <v>Leer</v>
      </c>
      <c r="P758" s="445">
        <f t="shared" si="79"/>
        <v>0</v>
      </c>
      <c r="Q758" s="445">
        <f>VLOOKUP(C758,{"29 - Psychiatrie (Erwachsene)",1;"30 - Kinder- und Jugendpsychiatrie",1;"31 - Psychosomatik",1;"00 - Bitte eine Fachabteilung auswählen",0;0,0},2,0)</f>
        <v>0</v>
      </c>
      <c r="R758" s="445">
        <f t="shared" si="80"/>
        <v>0</v>
      </c>
      <c r="S758" s="424">
        <f t="shared" si="81"/>
        <v>0</v>
      </c>
      <c r="T758" s="424">
        <f t="shared" si="82"/>
        <v>0</v>
      </c>
      <c r="U758" s="424">
        <f t="shared" si="83"/>
        <v>0</v>
      </c>
    </row>
    <row r="759" spans="2:21" ht="15" customHeight="1" x14ac:dyDescent="0.3">
      <c r="B759" s="70" t="str">
        <f t="shared" si="85"/>
        <v>!!!</v>
      </c>
      <c r="C759" s="228"/>
      <c r="D759" s="221"/>
      <c r="E759" s="229"/>
      <c r="F759" s="82"/>
      <c r="G759" s="325"/>
      <c r="H759" s="38"/>
      <c r="I759" s="38"/>
      <c r="J759" s="435"/>
      <c r="L759" s="445" t="str">
        <f>VLOOKUP(C758,{"29 - Psychiatrie (Erwachsene)","Einrichtungen";"30 - Kinder- und Jugendpsychiatrie","Einrichtungen";"31 - Psychosomatik","Einrichtungen";0,"Leer"},2,0)</f>
        <v>Leer</v>
      </c>
      <c r="M759" s="445" t="str">
        <f>IF(AND('Angaben KH-Standort'!$D$12&gt;0,C759&lt;&gt;""),"JBJ","Leer")</f>
        <v>Leer</v>
      </c>
      <c r="N759" s="445" t="str">
        <f t="shared" si="84"/>
        <v>Leer</v>
      </c>
      <c r="O759" s="445" t="str">
        <f>VLOOKUP($C759,{"29 - Psychiatrie (Erwachsene)","Psychiatrie";"30 - Kinder- und Jugendpsychiatrie","KJPsychiatrie";"31 - Psychosomatik","Psychosomatik";0,"Leer"},2,0)</f>
        <v>Leer</v>
      </c>
      <c r="P759" s="445">
        <f t="shared" si="79"/>
        <v>0</v>
      </c>
      <c r="Q759" s="445">
        <f>VLOOKUP(C759,{"29 - Psychiatrie (Erwachsene)",1;"30 - Kinder- und Jugendpsychiatrie",1;"31 - Psychosomatik",1;"00 - Bitte eine Fachabteilung auswählen",0;0,0},2,0)</f>
        <v>0</v>
      </c>
      <c r="R759" s="445">
        <f t="shared" si="80"/>
        <v>0</v>
      </c>
      <c r="S759" s="424">
        <f t="shared" si="81"/>
        <v>0</v>
      </c>
      <c r="T759" s="424">
        <f t="shared" si="82"/>
        <v>0</v>
      </c>
      <c r="U759" s="424">
        <f t="shared" si="83"/>
        <v>0</v>
      </c>
    </row>
    <row r="760" spans="2:21" ht="15" customHeight="1" x14ac:dyDescent="0.3">
      <c r="B760" s="70" t="str">
        <f t="shared" si="85"/>
        <v>!!!</v>
      </c>
      <c r="C760" s="228"/>
      <c r="D760" s="221"/>
      <c r="E760" s="229"/>
      <c r="F760" s="82"/>
      <c r="G760" s="325"/>
      <c r="H760" s="38"/>
      <c r="I760" s="38"/>
      <c r="J760" s="435"/>
      <c r="L760" s="445" t="str">
        <f>VLOOKUP(C759,{"29 - Psychiatrie (Erwachsene)","Einrichtungen";"30 - Kinder- und Jugendpsychiatrie","Einrichtungen";"31 - Psychosomatik","Einrichtungen";0,"Leer"},2,0)</f>
        <v>Leer</v>
      </c>
      <c r="M760" s="445" t="str">
        <f>IF(AND('Angaben KH-Standort'!$D$12&gt;0,C760&lt;&gt;""),"JBJ","Leer")</f>
        <v>Leer</v>
      </c>
      <c r="N760" s="445" t="str">
        <f t="shared" si="84"/>
        <v>Leer</v>
      </c>
      <c r="O760" s="445" t="str">
        <f>VLOOKUP($C760,{"29 - Psychiatrie (Erwachsene)","Psychiatrie";"30 - Kinder- und Jugendpsychiatrie","KJPsychiatrie";"31 - Psychosomatik","Psychosomatik";0,"Leer"},2,0)</f>
        <v>Leer</v>
      </c>
      <c r="P760" s="445">
        <f t="shared" si="79"/>
        <v>0</v>
      </c>
      <c r="Q760" s="445">
        <f>VLOOKUP(C760,{"29 - Psychiatrie (Erwachsene)",1;"30 - Kinder- und Jugendpsychiatrie",1;"31 - Psychosomatik",1;"00 - Bitte eine Fachabteilung auswählen",0;0,0},2,0)</f>
        <v>0</v>
      </c>
      <c r="R760" s="445">
        <f t="shared" si="80"/>
        <v>0</v>
      </c>
      <c r="S760" s="424">
        <f t="shared" si="81"/>
        <v>0</v>
      </c>
      <c r="T760" s="424">
        <f t="shared" si="82"/>
        <v>0</v>
      </c>
      <c r="U760" s="424">
        <f t="shared" si="83"/>
        <v>0</v>
      </c>
    </row>
    <row r="761" spans="2:21" ht="15" customHeight="1" x14ac:dyDescent="0.3">
      <c r="B761" s="70" t="str">
        <f t="shared" si="85"/>
        <v>!!!</v>
      </c>
      <c r="C761" s="228"/>
      <c r="D761" s="221"/>
      <c r="E761" s="229"/>
      <c r="F761" s="82"/>
      <c r="G761" s="325"/>
      <c r="H761" s="38"/>
      <c r="I761" s="38"/>
      <c r="J761" s="435"/>
      <c r="L761" s="445" t="str">
        <f>VLOOKUP(C760,{"29 - Psychiatrie (Erwachsene)","Einrichtungen";"30 - Kinder- und Jugendpsychiatrie","Einrichtungen";"31 - Psychosomatik","Einrichtungen";0,"Leer"},2,0)</f>
        <v>Leer</v>
      </c>
      <c r="M761" s="445" t="str">
        <f>IF(AND('Angaben KH-Standort'!$D$12&gt;0,C761&lt;&gt;""),"JBJ","Leer")</f>
        <v>Leer</v>
      </c>
      <c r="N761" s="445" t="str">
        <f t="shared" si="84"/>
        <v>Leer</v>
      </c>
      <c r="O761" s="445" t="str">
        <f>VLOOKUP($C761,{"29 - Psychiatrie (Erwachsene)","Psychiatrie";"30 - Kinder- und Jugendpsychiatrie","KJPsychiatrie";"31 - Psychosomatik","Psychosomatik";0,"Leer"},2,0)</f>
        <v>Leer</v>
      </c>
      <c r="P761" s="445">
        <f t="shared" si="79"/>
        <v>0</v>
      </c>
      <c r="Q761" s="445">
        <f>VLOOKUP(C761,{"29 - Psychiatrie (Erwachsene)",1;"30 - Kinder- und Jugendpsychiatrie",1;"31 - Psychosomatik",1;"00 - Bitte eine Fachabteilung auswählen",0;0,0},2,0)</f>
        <v>0</v>
      </c>
      <c r="R761" s="445">
        <f t="shared" si="80"/>
        <v>0</v>
      </c>
      <c r="S761" s="424">
        <f t="shared" si="81"/>
        <v>0</v>
      </c>
      <c r="T761" s="424">
        <f t="shared" si="82"/>
        <v>0</v>
      </c>
      <c r="U761" s="424">
        <f t="shared" si="83"/>
        <v>0</v>
      </c>
    </row>
    <row r="762" spans="2:21" ht="15" customHeight="1" x14ac:dyDescent="0.3">
      <c r="B762" s="70" t="str">
        <f t="shared" si="85"/>
        <v>!!!</v>
      </c>
      <c r="C762" s="228"/>
      <c r="D762" s="221"/>
      <c r="E762" s="229"/>
      <c r="F762" s="82"/>
      <c r="G762" s="325"/>
      <c r="H762" s="38"/>
      <c r="I762" s="38"/>
      <c r="J762" s="435"/>
      <c r="L762" s="445" t="str">
        <f>VLOOKUP(C761,{"29 - Psychiatrie (Erwachsene)","Einrichtungen";"30 - Kinder- und Jugendpsychiatrie","Einrichtungen";"31 - Psychosomatik","Einrichtungen";0,"Leer"},2,0)</f>
        <v>Leer</v>
      </c>
      <c r="M762" s="445" t="str">
        <f>IF(AND('Angaben KH-Standort'!$D$12&gt;0,C762&lt;&gt;""),"JBJ","Leer")</f>
        <v>Leer</v>
      </c>
      <c r="N762" s="445" t="str">
        <f t="shared" si="84"/>
        <v>Leer</v>
      </c>
      <c r="O762" s="445" t="str">
        <f>VLOOKUP($C762,{"29 - Psychiatrie (Erwachsene)","Psychiatrie";"30 - Kinder- und Jugendpsychiatrie","KJPsychiatrie";"31 - Psychosomatik","Psychosomatik";0,"Leer"},2,0)</f>
        <v>Leer</v>
      </c>
      <c r="P762" s="445">
        <f t="shared" si="79"/>
        <v>0</v>
      </c>
      <c r="Q762" s="445">
        <f>VLOOKUP(C762,{"29 - Psychiatrie (Erwachsene)",1;"30 - Kinder- und Jugendpsychiatrie",1;"31 - Psychosomatik",1;"00 - Bitte eine Fachabteilung auswählen",0;0,0},2,0)</f>
        <v>0</v>
      </c>
      <c r="R762" s="445">
        <f t="shared" si="80"/>
        <v>0</v>
      </c>
      <c r="S762" s="424">
        <f t="shared" si="81"/>
        <v>0</v>
      </c>
      <c r="T762" s="424">
        <f t="shared" si="82"/>
        <v>0</v>
      </c>
      <c r="U762" s="424">
        <f t="shared" si="83"/>
        <v>0</v>
      </c>
    </row>
    <row r="763" spans="2:21" ht="15" customHeight="1" x14ac:dyDescent="0.3">
      <c r="B763" s="70" t="str">
        <f t="shared" si="85"/>
        <v>!!!</v>
      </c>
      <c r="C763" s="228"/>
      <c r="D763" s="221"/>
      <c r="E763" s="229"/>
      <c r="F763" s="82"/>
      <c r="G763" s="325"/>
      <c r="H763" s="38"/>
      <c r="I763" s="38"/>
      <c r="J763" s="435"/>
      <c r="L763" s="445" t="str">
        <f>VLOOKUP(C762,{"29 - Psychiatrie (Erwachsene)","Einrichtungen";"30 - Kinder- und Jugendpsychiatrie","Einrichtungen";"31 - Psychosomatik","Einrichtungen";0,"Leer"},2,0)</f>
        <v>Leer</v>
      </c>
      <c r="M763" s="445" t="str">
        <f>IF(AND('Angaben KH-Standort'!$D$12&gt;0,C763&lt;&gt;""),"JBJ","Leer")</f>
        <v>Leer</v>
      </c>
      <c r="N763" s="445" t="str">
        <f t="shared" si="84"/>
        <v>Leer</v>
      </c>
      <c r="O763" s="445" t="str">
        <f>VLOOKUP($C763,{"29 - Psychiatrie (Erwachsene)","Psychiatrie";"30 - Kinder- und Jugendpsychiatrie","KJPsychiatrie";"31 - Psychosomatik","Psychosomatik";0,"Leer"},2,0)</f>
        <v>Leer</v>
      </c>
      <c r="P763" s="445">
        <f t="shared" si="79"/>
        <v>0</v>
      </c>
      <c r="Q763" s="445">
        <f>VLOOKUP(C763,{"29 - Psychiatrie (Erwachsene)",1;"30 - Kinder- und Jugendpsychiatrie",1;"31 - Psychosomatik",1;"00 - Bitte eine Fachabteilung auswählen",0;0,0},2,0)</f>
        <v>0</v>
      </c>
      <c r="R763" s="445">
        <f t="shared" si="80"/>
        <v>0</v>
      </c>
      <c r="S763" s="424">
        <f t="shared" si="81"/>
        <v>0</v>
      </c>
      <c r="T763" s="424">
        <f t="shared" si="82"/>
        <v>0</v>
      </c>
      <c r="U763" s="424">
        <f t="shared" si="83"/>
        <v>0</v>
      </c>
    </row>
    <row r="764" spans="2:21" ht="15" customHeight="1" x14ac:dyDescent="0.3">
      <c r="B764" s="70" t="str">
        <f t="shared" si="85"/>
        <v>!!!</v>
      </c>
      <c r="C764" s="228"/>
      <c r="D764" s="221"/>
      <c r="E764" s="229"/>
      <c r="F764" s="82"/>
      <c r="G764" s="325"/>
      <c r="H764" s="38"/>
      <c r="I764" s="38"/>
      <c r="J764" s="435"/>
      <c r="L764" s="445" t="str">
        <f>VLOOKUP(C763,{"29 - Psychiatrie (Erwachsene)","Einrichtungen";"30 - Kinder- und Jugendpsychiatrie","Einrichtungen";"31 - Psychosomatik","Einrichtungen";0,"Leer"},2,0)</f>
        <v>Leer</v>
      </c>
      <c r="M764" s="445" t="str">
        <f>IF(AND('Angaben KH-Standort'!$D$12&gt;0,C764&lt;&gt;""),"JBJ","Leer")</f>
        <v>Leer</v>
      </c>
      <c r="N764" s="445" t="str">
        <f t="shared" si="84"/>
        <v>Leer</v>
      </c>
      <c r="O764" s="445" t="str">
        <f>VLOOKUP($C764,{"29 - Psychiatrie (Erwachsene)","Psychiatrie";"30 - Kinder- und Jugendpsychiatrie","KJPsychiatrie";"31 - Psychosomatik","Psychosomatik";0,"Leer"},2,0)</f>
        <v>Leer</v>
      </c>
      <c r="P764" s="445">
        <f t="shared" si="79"/>
        <v>0</v>
      </c>
      <c r="Q764" s="445">
        <f>VLOOKUP(C764,{"29 - Psychiatrie (Erwachsene)",1;"30 - Kinder- und Jugendpsychiatrie",1;"31 - Psychosomatik",1;"00 - Bitte eine Fachabteilung auswählen",0;0,0},2,0)</f>
        <v>0</v>
      </c>
      <c r="R764" s="445">
        <f t="shared" si="80"/>
        <v>0</v>
      </c>
      <c r="S764" s="424">
        <f t="shared" si="81"/>
        <v>0</v>
      </c>
      <c r="T764" s="424">
        <f t="shared" si="82"/>
        <v>0</v>
      </c>
      <c r="U764" s="424">
        <f t="shared" si="83"/>
        <v>0</v>
      </c>
    </row>
    <row r="765" spans="2:21" ht="15" customHeight="1" x14ac:dyDescent="0.3">
      <c r="B765" s="70" t="str">
        <f t="shared" si="85"/>
        <v>!!!</v>
      </c>
      <c r="C765" s="228"/>
      <c r="D765" s="221"/>
      <c r="E765" s="229"/>
      <c r="F765" s="82"/>
      <c r="G765" s="325"/>
      <c r="H765" s="38"/>
      <c r="I765" s="38"/>
      <c r="J765" s="435"/>
      <c r="L765" s="445" t="str">
        <f>VLOOKUP(C764,{"29 - Psychiatrie (Erwachsene)","Einrichtungen";"30 - Kinder- und Jugendpsychiatrie","Einrichtungen";"31 - Psychosomatik","Einrichtungen";0,"Leer"},2,0)</f>
        <v>Leer</v>
      </c>
      <c r="M765" s="445" t="str">
        <f>IF(AND('Angaben KH-Standort'!$D$12&gt;0,C765&lt;&gt;""),"JBJ","Leer")</f>
        <v>Leer</v>
      </c>
      <c r="N765" s="445" t="str">
        <f t="shared" si="84"/>
        <v>Leer</v>
      </c>
      <c r="O765" s="445" t="str">
        <f>VLOOKUP($C765,{"29 - Psychiatrie (Erwachsene)","Psychiatrie";"30 - Kinder- und Jugendpsychiatrie","KJPsychiatrie";"31 - Psychosomatik","Psychosomatik";0,"Leer"},2,0)</f>
        <v>Leer</v>
      </c>
      <c r="P765" s="445">
        <f t="shared" si="79"/>
        <v>0</v>
      </c>
      <c r="Q765" s="445">
        <f>VLOOKUP(C765,{"29 - Psychiatrie (Erwachsene)",1;"30 - Kinder- und Jugendpsychiatrie",1;"31 - Psychosomatik",1;"00 - Bitte eine Fachabteilung auswählen",0;0,0},2,0)</f>
        <v>0</v>
      </c>
      <c r="R765" s="445">
        <f t="shared" si="80"/>
        <v>0</v>
      </c>
      <c r="S765" s="424">
        <f t="shared" si="81"/>
        <v>0</v>
      </c>
      <c r="T765" s="424">
        <f t="shared" si="82"/>
        <v>0</v>
      </c>
      <c r="U765" s="424">
        <f t="shared" si="83"/>
        <v>0</v>
      </c>
    </row>
    <row r="766" spans="2:21" ht="15" customHeight="1" x14ac:dyDescent="0.3">
      <c r="B766" s="70" t="str">
        <f t="shared" si="85"/>
        <v>!!!</v>
      </c>
      <c r="C766" s="228"/>
      <c r="D766" s="221"/>
      <c r="E766" s="229"/>
      <c r="F766" s="82"/>
      <c r="G766" s="325"/>
      <c r="H766" s="38"/>
      <c r="I766" s="38"/>
      <c r="J766" s="435"/>
      <c r="L766" s="445" t="str">
        <f>VLOOKUP(C765,{"29 - Psychiatrie (Erwachsene)","Einrichtungen";"30 - Kinder- und Jugendpsychiatrie","Einrichtungen";"31 - Psychosomatik","Einrichtungen";0,"Leer"},2,0)</f>
        <v>Leer</v>
      </c>
      <c r="M766" s="445" t="str">
        <f>IF(AND('Angaben KH-Standort'!$D$12&gt;0,C766&lt;&gt;""),"JBJ","Leer")</f>
        <v>Leer</v>
      </c>
      <c r="N766" s="445" t="str">
        <f t="shared" si="84"/>
        <v>Leer</v>
      </c>
      <c r="O766" s="445" t="str">
        <f>VLOOKUP($C766,{"29 - Psychiatrie (Erwachsene)","Psychiatrie";"30 - Kinder- und Jugendpsychiatrie","KJPsychiatrie";"31 - Psychosomatik","Psychosomatik";0,"Leer"},2,0)</f>
        <v>Leer</v>
      </c>
      <c r="P766" s="445">
        <f t="shared" si="79"/>
        <v>0</v>
      </c>
      <c r="Q766" s="445">
        <f>VLOOKUP(C766,{"29 - Psychiatrie (Erwachsene)",1;"30 - Kinder- und Jugendpsychiatrie",1;"31 - Psychosomatik",1;"00 - Bitte eine Fachabteilung auswählen",0;0,0},2,0)</f>
        <v>0</v>
      </c>
      <c r="R766" s="445">
        <f t="shared" si="80"/>
        <v>0</v>
      </c>
      <c r="S766" s="424">
        <f t="shared" si="81"/>
        <v>0</v>
      </c>
      <c r="T766" s="424">
        <f t="shared" si="82"/>
        <v>0</v>
      </c>
      <c r="U766" s="424">
        <f t="shared" si="83"/>
        <v>0</v>
      </c>
    </row>
    <row r="767" spans="2:21" ht="15" customHeight="1" x14ac:dyDescent="0.3">
      <c r="B767" s="70" t="str">
        <f t="shared" si="85"/>
        <v>!!!</v>
      </c>
      <c r="C767" s="228"/>
      <c r="D767" s="221"/>
      <c r="E767" s="229"/>
      <c r="F767" s="82"/>
      <c r="G767" s="325"/>
      <c r="H767" s="38"/>
      <c r="I767" s="38"/>
      <c r="J767" s="435"/>
      <c r="L767" s="445" t="str">
        <f>VLOOKUP(C766,{"29 - Psychiatrie (Erwachsene)","Einrichtungen";"30 - Kinder- und Jugendpsychiatrie","Einrichtungen";"31 - Psychosomatik","Einrichtungen";0,"Leer"},2,0)</f>
        <v>Leer</v>
      </c>
      <c r="M767" s="445" t="str">
        <f>IF(AND('Angaben KH-Standort'!$D$12&gt;0,C767&lt;&gt;""),"JBJ","Leer")</f>
        <v>Leer</v>
      </c>
      <c r="N767" s="445" t="str">
        <f t="shared" si="84"/>
        <v>Leer</v>
      </c>
      <c r="O767" s="445" t="str">
        <f>VLOOKUP($C767,{"29 - Psychiatrie (Erwachsene)","Psychiatrie";"30 - Kinder- und Jugendpsychiatrie","KJPsychiatrie";"31 - Psychosomatik","Psychosomatik";0,"Leer"},2,0)</f>
        <v>Leer</v>
      </c>
      <c r="P767" s="445">
        <f t="shared" si="79"/>
        <v>0</v>
      </c>
      <c r="Q767" s="445">
        <f>VLOOKUP(C767,{"29 - Psychiatrie (Erwachsene)",1;"30 - Kinder- und Jugendpsychiatrie",1;"31 - Psychosomatik",1;"00 - Bitte eine Fachabteilung auswählen",0;0,0},2,0)</f>
        <v>0</v>
      </c>
      <c r="R767" s="445">
        <f t="shared" si="80"/>
        <v>0</v>
      </c>
      <c r="S767" s="424">
        <f t="shared" si="81"/>
        <v>0</v>
      </c>
      <c r="T767" s="424">
        <f t="shared" si="82"/>
        <v>0</v>
      </c>
      <c r="U767" s="424">
        <f t="shared" si="83"/>
        <v>0</v>
      </c>
    </row>
    <row r="768" spans="2:21" ht="15" customHeight="1" x14ac:dyDescent="0.3">
      <c r="B768" s="70" t="str">
        <f t="shared" si="85"/>
        <v>!!!</v>
      </c>
      <c r="C768" s="228"/>
      <c r="D768" s="221"/>
      <c r="E768" s="229"/>
      <c r="F768" s="82"/>
      <c r="G768" s="325"/>
      <c r="H768" s="38"/>
      <c r="I768" s="38"/>
      <c r="J768" s="435"/>
      <c r="L768" s="445" t="str">
        <f>VLOOKUP(C767,{"29 - Psychiatrie (Erwachsene)","Einrichtungen";"30 - Kinder- und Jugendpsychiatrie","Einrichtungen";"31 - Psychosomatik","Einrichtungen";0,"Leer"},2,0)</f>
        <v>Leer</v>
      </c>
      <c r="M768" s="445" t="str">
        <f>IF(AND('Angaben KH-Standort'!$D$12&gt;0,C768&lt;&gt;""),"JBJ","Leer")</f>
        <v>Leer</v>
      </c>
      <c r="N768" s="445" t="str">
        <f t="shared" si="84"/>
        <v>Leer</v>
      </c>
      <c r="O768" s="445" t="str">
        <f>VLOOKUP($C768,{"29 - Psychiatrie (Erwachsene)","Psychiatrie";"30 - Kinder- und Jugendpsychiatrie","KJPsychiatrie";"31 - Psychosomatik","Psychosomatik";0,"Leer"},2,0)</f>
        <v>Leer</v>
      </c>
      <c r="P768" s="445">
        <f t="shared" si="79"/>
        <v>0</v>
      </c>
      <c r="Q768" s="445">
        <f>VLOOKUP(C768,{"29 - Psychiatrie (Erwachsene)",1;"30 - Kinder- und Jugendpsychiatrie",1;"31 - Psychosomatik",1;"00 - Bitte eine Fachabteilung auswählen",0;0,0},2,0)</f>
        <v>0</v>
      </c>
      <c r="R768" s="445">
        <f t="shared" si="80"/>
        <v>0</v>
      </c>
      <c r="S768" s="424">
        <f t="shared" si="81"/>
        <v>0</v>
      </c>
      <c r="T768" s="424">
        <f t="shared" si="82"/>
        <v>0</v>
      </c>
      <c r="U768" s="424">
        <f t="shared" si="83"/>
        <v>0</v>
      </c>
    </row>
    <row r="769" spans="2:21" ht="15" customHeight="1" x14ac:dyDescent="0.3">
      <c r="B769" s="70" t="str">
        <f t="shared" si="85"/>
        <v>!!!</v>
      </c>
      <c r="C769" s="228"/>
      <c r="D769" s="221"/>
      <c r="E769" s="229"/>
      <c r="F769" s="82"/>
      <c r="G769" s="325"/>
      <c r="H769" s="38"/>
      <c r="I769" s="38"/>
      <c r="J769" s="435"/>
      <c r="L769" s="445" t="str">
        <f>VLOOKUP(C768,{"29 - Psychiatrie (Erwachsene)","Einrichtungen";"30 - Kinder- und Jugendpsychiatrie","Einrichtungen";"31 - Psychosomatik","Einrichtungen";0,"Leer"},2,0)</f>
        <v>Leer</v>
      </c>
      <c r="M769" s="445" t="str">
        <f>IF(AND('Angaben KH-Standort'!$D$12&gt;0,C769&lt;&gt;""),"JBJ","Leer")</f>
        <v>Leer</v>
      </c>
      <c r="N769" s="445" t="str">
        <f t="shared" si="84"/>
        <v>Leer</v>
      </c>
      <c r="O769" s="445" t="str">
        <f>VLOOKUP($C769,{"29 - Psychiatrie (Erwachsene)","Psychiatrie";"30 - Kinder- und Jugendpsychiatrie","KJPsychiatrie";"31 - Psychosomatik","Psychosomatik";0,"Leer"},2,0)</f>
        <v>Leer</v>
      </c>
      <c r="P769" s="445">
        <f t="shared" si="79"/>
        <v>0</v>
      </c>
      <c r="Q769" s="445">
        <f>VLOOKUP(C769,{"29 - Psychiatrie (Erwachsene)",1;"30 - Kinder- und Jugendpsychiatrie",1;"31 - Psychosomatik",1;"00 - Bitte eine Fachabteilung auswählen",0;0,0},2,0)</f>
        <v>0</v>
      </c>
      <c r="R769" s="445">
        <f t="shared" si="80"/>
        <v>0</v>
      </c>
      <c r="S769" s="424">
        <f t="shared" si="81"/>
        <v>0</v>
      </c>
      <c r="T769" s="424">
        <f t="shared" si="82"/>
        <v>0</v>
      </c>
      <c r="U769" s="424">
        <f t="shared" si="83"/>
        <v>0</v>
      </c>
    </row>
    <row r="770" spans="2:21" ht="15" customHeight="1" x14ac:dyDescent="0.3">
      <c r="B770" s="70" t="str">
        <f t="shared" si="85"/>
        <v>!!!</v>
      </c>
      <c r="C770" s="228"/>
      <c r="D770" s="221"/>
      <c r="E770" s="229"/>
      <c r="F770" s="82"/>
      <c r="G770" s="325"/>
      <c r="H770" s="38"/>
      <c r="I770" s="38"/>
      <c r="J770" s="435"/>
      <c r="L770" s="445" t="str">
        <f>VLOOKUP(C769,{"29 - Psychiatrie (Erwachsene)","Einrichtungen";"30 - Kinder- und Jugendpsychiatrie","Einrichtungen";"31 - Psychosomatik","Einrichtungen";0,"Leer"},2,0)</f>
        <v>Leer</v>
      </c>
      <c r="M770" s="445" t="str">
        <f>IF(AND('Angaben KH-Standort'!$D$12&gt;0,C770&lt;&gt;""),"JBJ","Leer")</f>
        <v>Leer</v>
      </c>
      <c r="N770" s="445" t="str">
        <f t="shared" si="84"/>
        <v>Leer</v>
      </c>
      <c r="O770" s="445" t="str">
        <f>VLOOKUP($C770,{"29 - Psychiatrie (Erwachsene)","Psychiatrie";"30 - Kinder- und Jugendpsychiatrie","KJPsychiatrie";"31 - Psychosomatik","Psychosomatik";0,"Leer"},2,0)</f>
        <v>Leer</v>
      </c>
      <c r="P770" s="445">
        <f t="shared" si="79"/>
        <v>0</v>
      </c>
      <c r="Q770" s="445">
        <f>VLOOKUP(C770,{"29 - Psychiatrie (Erwachsene)",1;"30 - Kinder- und Jugendpsychiatrie",1;"31 - Psychosomatik",1;"00 - Bitte eine Fachabteilung auswählen",0;0,0},2,0)</f>
        <v>0</v>
      </c>
      <c r="R770" s="445">
        <f t="shared" si="80"/>
        <v>0</v>
      </c>
      <c r="S770" s="424">
        <f t="shared" si="81"/>
        <v>0</v>
      </c>
      <c r="T770" s="424">
        <f t="shared" si="82"/>
        <v>0</v>
      </c>
      <c r="U770" s="424">
        <f t="shared" si="83"/>
        <v>0</v>
      </c>
    </row>
    <row r="771" spans="2:21" ht="15" customHeight="1" x14ac:dyDescent="0.3">
      <c r="B771" s="70" t="str">
        <f t="shared" si="85"/>
        <v>!!!</v>
      </c>
      <c r="C771" s="228"/>
      <c r="D771" s="221"/>
      <c r="E771" s="229"/>
      <c r="F771" s="82"/>
      <c r="G771" s="325"/>
      <c r="H771" s="38"/>
      <c r="I771" s="38"/>
      <c r="J771" s="435"/>
      <c r="L771" s="445" t="str">
        <f>VLOOKUP(C770,{"29 - Psychiatrie (Erwachsene)","Einrichtungen";"30 - Kinder- und Jugendpsychiatrie","Einrichtungen";"31 - Psychosomatik","Einrichtungen";0,"Leer"},2,0)</f>
        <v>Leer</v>
      </c>
      <c r="M771" s="445" t="str">
        <f>IF(AND('Angaben KH-Standort'!$D$12&gt;0,C771&lt;&gt;""),"JBJ","Leer")</f>
        <v>Leer</v>
      </c>
      <c r="N771" s="445" t="str">
        <f t="shared" si="84"/>
        <v>Leer</v>
      </c>
      <c r="O771" s="445" t="str">
        <f>VLOOKUP($C771,{"29 - Psychiatrie (Erwachsene)","Psychiatrie";"30 - Kinder- und Jugendpsychiatrie","KJPsychiatrie";"31 - Psychosomatik","Psychosomatik";0,"Leer"},2,0)</f>
        <v>Leer</v>
      </c>
      <c r="P771" s="445">
        <f t="shared" si="79"/>
        <v>0</v>
      </c>
      <c r="Q771" s="445">
        <f>VLOOKUP(C771,{"29 - Psychiatrie (Erwachsene)",1;"30 - Kinder- und Jugendpsychiatrie",1;"31 - Psychosomatik",1;"00 - Bitte eine Fachabteilung auswählen",0;0,0},2,0)</f>
        <v>0</v>
      </c>
      <c r="R771" s="445">
        <f t="shared" si="80"/>
        <v>0</v>
      </c>
      <c r="S771" s="424">
        <f t="shared" si="81"/>
        <v>0</v>
      </c>
      <c r="T771" s="424">
        <f t="shared" si="82"/>
        <v>0</v>
      </c>
      <c r="U771" s="424">
        <f t="shared" si="83"/>
        <v>0</v>
      </c>
    </row>
    <row r="772" spans="2:21" ht="15" customHeight="1" x14ac:dyDescent="0.3">
      <c r="B772" s="70" t="str">
        <f t="shared" si="85"/>
        <v>!!!</v>
      </c>
      <c r="C772" s="228"/>
      <c r="D772" s="221"/>
      <c r="E772" s="229"/>
      <c r="F772" s="82"/>
      <c r="G772" s="325"/>
      <c r="H772" s="38"/>
      <c r="I772" s="38"/>
      <c r="J772" s="435"/>
      <c r="L772" s="445" t="str">
        <f>VLOOKUP(C771,{"29 - Psychiatrie (Erwachsene)","Einrichtungen";"30 - Kinder- und Jugendpsychiatrie","Einrichtungen";"31 - Psychosomatik","Einrichtungen";0,"Leer"},2,0)</f>
        <v>Leer</v>
      </c>
      <c r="M772" s="445" t="str">
        <f>IF(AND('Angaben KH-Standort'!$D$12&gt;0,C772&lt;&gt;""),"JBJ","Leer")</f>
        <v>Leer</v>
      </c>
      <c r="N772" s="445" t="str">
        <f t="shared" si="84"/>
        <v>Leer</v>
      </c>
      <c r="O772" s="445" t="str">
        <f>VLOOKUP($C772,{"29 - Psychiatrie (Erwachsene)","Psychiatrie";"30 - Kinder- und Jugendpsychiatrie","KJPsychiatrie";"31 - Psychosomatik","Psychosomatik";0,"Leer"},2,0)</f>
        <v>Leer</v>
      </c>
      <c r="P772" s="445">
        <f t="shared" si="79"/>
        <v>0</v>
      </c>
      <c r="Q772" s="445">
        <f>VLOOKUP(C772,{"29 - Psychiatrie (Erwachsene)",1;"30 - Kinder- und Jugendpsychiatrie",1;"31 - Psychosomatik",1;"00 - Bitte eine Fachabteilung auswählen",0;0,0},2,0)</f>
        <v>0</v>
      </c>
      <c r="R772" s="445">
        <f t="shared" si="80"/>
        <v>0</v>
      </c>
      <c r="S772" s="424">
        <f t="shared" si="81"/>
        <v>0</v>
      </c>
      <c r="T772" s="424">
        <f t="shared" si="82"/>
        <v>0</v>
      </c>
      <c r="U772" s="424">
        <f t="shared" si="83"/>
        <v>0</v>
      </c>
    </row>
    <row r="773" spans="2:21" ht="15" customHeight="1" x14ac:dyDescent="0.3">
      <c r="B773" s="70" t="str">
        <f t="shared" si="85"/>
        <v>!!!</v>
      </c>
      <c r="C773" s="228"/>
      <c r="D773" s="221"/>
      <c r="E773" s="229"/>
      <c r="F773" s="82"/>
      <c r="G773" s="325"/>
      <c r="H773" s="38"/>
      <c r="I773" s="38"/>
      <c r="J773" s="435"/>
      <c r="L773" s="445" t="str">
        <f>VLOOKUP(C772,{"29 - Psychiatrie (Erwachsene)","Einrichtungen";"30 - Kinder- und Jugendpsychiatrie","Einrichtungen";"31 - Psychosomatik","Einrichtungen";0,"Leer"},2,0)</f>
        <v>Leer</v>
      </c>
      <c r="M773" s="445" t="str">
        <f>IF(AND('Angaben KH-Standort'!$D$12&gt;0,C773&lt;&gt;""),"JBJ","Leer")</f>
        <v>Leer</v>
      </c>
      <c r="N773" s="445" t="str">
        <f t="shared" si="84"/>
        <v>Leer</v>
      </c>
      <c r="O773" s="445" t="str">
        <f>VLOOKUP($C773,{"29 - Psychiatrie (Erwachsene)","Psychiatrie";"30 - Kinder- und Jugendpsychiatrie","KJPsychiatrie";"31 - Psychosomatik","Psychosomatik";0,"Leer"},2,0)</f>
        <v>Leer</v>
      </c>
      <c r="P773" s="445">
        <f t="shared" si="79"/>
        <v>0</v>
      </c>
      <c r="Q773" s="445">
        <f>VLOOKUP(C773,{"29 - Psychiatrie (Erwachsene)",1;"30 - Kinder- und Jugendpsychiatrie",1;"31 - Psychosomatik",1;"00 - Bitte eine Fachabteilung auswählen",0;0,0},2,0)</f>
        <v>0</v>
      </c>
      <c r="R773" s="445">
        <f t="shared" si="80"/>
        <v>0</v>
      </c>
      <c r="S773" s="424">
        <f t="shared" si="81"/>
        <v>0</v>
      </c>
      <c r="T773" s="424">
        <f t="shared" si="82"/>
        <v>0</v>
      </c>
      <c r="U773" s="424">
        <f t="shared" si="83"/>
        <v>0</v>
      </c>
    </row>
    <row r="774" spans="2:21" ht="15" customHeight="1" x14ac:dyDescent="0.3">
      <c r="B774" s="70" t="str">
        <f t="shared" si="85"/>
        <v>!!!</v>
      </c>
      <c r="C774" s="228"/>
      <c r="D774" s="221"/>
      <c r="E774" s="229"/>
      <c r="F774" s="82"/>
      <c r="G774" s="325"/>
      <c r="H774" s="38"/>
      <c r="I774" s="38"/>
      <c r="J774" s="435"/>
      <c r="L774" s="445" t="str">
        <f>VLOOKUP(C773,{"29 - Psychiatrie (Erwachsene)","Einrichtungen";"30 - Kinder- und Jugendpsychiatrie","Einrichtungen";"31 - Psychosomatik","Einrichtungen";0,"Leer"},2,0)</f>
        <v>Leer</v>
      </c>
      <c r="M774" s="445" t="str">
        <f>IF(AND('Angaben KH-Standort'!$D$12&gt;0,C774&lt;&gt;""),"JBJ","Leer")</f>
        <v>Leer</v>
      </c>
      <c r="N774" s="445" t="str">
        <f t="shared" si="84"/>
        <v>Leer</v>
      </c>
      <c r="O774" s="445" t="str">
        <f>VLOOKUP($C774,{"29 - Psychiatrie (Erwachsene)","Psychiatrie";"30 - Kinder- und Jugendpsychiatrie","KJPsychiatrie";"31 - Psychosomatik","Psychosomatik";0,"Leer"},2,0)</f>
        <v>Leer</v>
      </c>
      <c r="P774" s="445">
        <f t="shared" si="79"/>
        <v>0</v>
      </c>
      <c r="Q774" s="445">
        <f>VLOOKUP(C774,{"29 - Psychiatrie (Erwachsene)",1;"30 - Kinder- und Jugendpsychiatrie",1;"31 - Psychosomatik",1;"00 - Bitte eine Fachabteilung auswählen",0;0,0},2,0)</f>
        <v>0</v>
      </c>
      <c r="R774" s="445">
        <f t="shared" si="80"/>
        <v>0</v>
      </c>
      <c r="S774" s="424">
        <f t="shared" si="81"/>
        <v>0</v>
      </c>
      <c r="T774" s="424">
        <f t="shared" si="82"/>
        <v>0</v>
      </c>
      <c r="U774" s="424">
        <f t="shared" si="83"/>
        <v>0</v>
      </c>
    </row>
    <row r="775" spans="2:21" ht="15" customHeight="1" x14ac:dyDescent="0.3">
      <c r="B775" s="70" t="str">
        <f t="shared" si="85"/>
        <v>!!!</v>
      </c>
      <c r="C775" s="228"/>
      <c r="D775" s="221"/>
      <c r="E775" s="229"/>
      <c r="F775" s="82"/>
      <c r="G775" s="325"/>
      <c r="H775" s="38"/>
      <c r="I775" s="38"/>
      <c r="J775" s="435"/>
      <c r="L775" s="445" t="str">
        <f>VLOOKUP(C774,{"29 - Psychiatrie (Erwachsene)","Einrichtungen";"30 - Kinder- und Jugendpsychiatrie","Einrichtungen";"31 - Psychosomatik","Einrichtungen";0,"Leer"},2,0)</f>
        <v>Leer</v>
      </c>
      <c r="M775" s="445" t="str">
        <f>IF(AND('Angaben KH-Standort'!$D$12&gt;0,C775&lt;&gt;""),"JBJ","Leer")</f>
        <v>Leer</v>
      </c>
      <c r="N775" s="445" t="str">
        <f t="shared" si="84"/>
        <v>Leer</v>
      </c>
      <c r="O775" s="445" t="str">
        <f>VLOOKUP($C775,{"29 - Psychiatrie (Erwachsene)","Psychiatrie";"30 - Kinder- und Jugendpsychiatrie","KJPsychiatrie";"31 - Psychosomatik","Psychosomatik";0,"Leer"},2,0)</f>
        <v>Leer</v>
      </c>
      <c r="P775" s="445">
        <f t="shared" si="79"/>
        <v>0</v>
      </c>
      <c r="Q775" s="445">
        <f>VLOOKUP(C775,{"29 - Psychiatrie (Erwachsene)",1;"30 - Kinder- und Jugendpsychiatrie",1;"31 - Psychosomatik",1;"00 - Bitte eine Fachabteilung auswählen",0;0,0},2,0)</f>
        <v>0</v>
      </c>
      <c r="R775" s="445">
        <f t="shared" si="80"/>
        <v>0</v>
      </c>
      <c r="S775" s="424">
        <f t="shared" si="81"/>
        <v>0</v>
      </c>
      <c r="T775" s="424">
        <f t="shared" si="82"/>
        <v>0</v>
      </c>
      <c r="U775" s="424">
        <f t="shared" si="83"/>
        <v>0</v>
      </c>
    </row>
    <row r="776" spans="2:21" ht="15" customHeight="1" x14ac:dyDescent="0.3">
      <c r="B776" s="70" t="str">
        <f t="shared" si="85"/>
        <v>!!!</v>
      </c>
      <c r="C776" s="228"/>
      <c r="D776" s="221"/>
      <c r="E776" s="229"/>
      <c r="F776" s="82"/>
      <c r="G776" s="325"/>
      <c r="H776" s="38"/>
      <c r="I776" s="38"/>
      <c r="J776" s="435"/>
      <c r="L776" s="445" t="str">
        <f>VLOOKUP(C775,{"29 - Psychiatrie (Erwachsene)","Einrichtungen";"30 - Kinder- und Jugendpsychiatrie","Einrichtungen";"31 - Psychosomatik","Einrichtungen";0,"Leer"},2,0)</f>
        <v>Leer</v>
      </c>
      <c r="M776" s="445" t="str">
        <f>IF(AND('Angaben KH-Standort'!$D$12&gt;0,C776&lt;&gt;""),"JBJ","Leer")</f>
        <v>Leer</v>
      </c>
      <c r="N776" s="445" t="str">
        <f t="shared" si="84"/>
        <v>Leer</v>
      </c>
      <c r="O776" s="445" t="str">
        <f>VLOOKUP($C776,{"29 - Psychiatrie (Erwachsene)","Psychiatrie";"30 - Kinder- und Jugendpsychiatrie","KJPsychiatrie";"31 - Psychosomatik","Psychosomatik";0,"Leer"},2,0)</f>
        <v>Leer</v>
      </c>
      <c r="P776" s="445">
        <f t="shared" si="79"/>
        <v>0</v>
      </c>
      <c r="Q776" s="445">
        <f>VLOOKUP(C776,{"29 - Psychiatrie (Erwachsene)",1;"30 - Kinder- und Jugendpsychiatrie",1;"31 - Psychosomatik",1;"00 - Bitte eine Fachabteilung auswählen",0;0,0},2,0)</f>
        <v>0</v>
      </c>
      <c r="R776" s="445">
        <f t="shared" si="80"/>
        <v>0</v>
      </c>
      <c r="S776" s="424">
        <f t="shared" si="81"/>
        <v>0</v>
      </c>
      <c r="T776" s="424">
        <f t="shared" si="82"/>
        <v>0</v>
      </c>
      <c r="U776" s="424">
        <f t="shared" si="83"/>
        <v>0</v>
      </c>
    </row>
    <row r="777" spans="2:21" ht="15" customHeight="1" x14ac:dyDescent="0.3">
      <c r="B777" s="70" t="str">
        <f t="shared" si="85"/>
        <v>!!!</v>
      </c>
      <c r="C777" s="228"/>
      <c r="D777" s="221"/>
      <c r="E777" s="229"/>
      <c r="F777" s="82"/>
      <c r="G777" s="325"/>
      <c r="H777" s="38"/>
      <c r="I777" s="38"/>
      <c r="J777" s="435"/>
      <c r="L777" s="445" t="str">
        <f>VLOOKUP(C776,{"29 - Psychiatrie (Erwachsene)","Einrichtungen";"30 - Kinder- und Jugendpsychiatrie","Einrichtungen";"31 - Psychosomatik","Einrichtungen";0,"Leer"},2,0)</f>
        <v>Leer</v>
      </c>
      <c r="M777" s="445" t="str">
        <f>IF(AND('Angaben KH-Standort'!$D$12&gt;0,C777&lt;&gt;""),"JBJ","Leer")</f>
        <v>Leer</v>
      </c>
      <c r="N777" s="445" t="str">
        <f t="shared" si="84"/>
        <v>Leer</v>
      </c>
      <c r="O777" s="445" t="str">
        <f>VLOOKUP($C777,{"29 - Psychiatrie (Erwachsene)","Psychiatrie";"30 - Kinder- und Jugendpsychiatrie","KJPsychiatrie";"31 - Psychosomatik","Psychosomatik";0,"Leer"},2,0)</f>
        <v>Leer</v>
      </c>
      <c r="P777" s="445">
        <f t="shared" si="79"/>
        <v>0</v>
      </c>
      <c r="Q777" s="445">
        <f>VLOOKUP(C777,{"29 - Psychiatrie (Erwachsene)",1;"30 - Kinder- und Jugendpsychiatrie",1;"31 - Psychosomatik",1;"00 - Bitte eine Fachabteilung auswählen",0;0,0},2,0)</f>
        <v>0</v>
      </c>
      <c r="R777" s="445">
        <f t="shared" si="80"/>
        <v>0</v>
      </c>
      <c r="S777" s="424">
        <f t="shared" si="81"/>
        <v>0</v>
      </c>
      <c r="T777" s="424">
        <f t="shared" si="82"/>
        <v>0</v>
      </c>
      <c r="U777" s="424">
        <f t="shared" si="83"/>
        <v>0</v>
      </c>
    </row>
    <row r="778" spans="2:21" ht="15" customHeight="1" x14ac:dyDescent="0.3">
      <c r="B778" s="70" t="str">
        <f t="shared" si="85"/>
        <v>!!!</v>
      </c>
      <c r="C778" s="228"/>
      <c r="D778" s="221"/>
      <c r="E778" s="229"/>
      <c r="F778" s="82"/>
      <c r="G778" s="325"/>
      <c r="H778" s="38"/>
      <c r="I778" s="38"/>
      <c r="J778" s="435"/>
      <c r="L778" s="445" t="str">
        <f>VLOOKUP(C777,{"29 - Psychiatrie (Erwachsene)","Einrichtungen";"30 - Kinder- und Jugendpsychiatrie","Einrichtungen";"31 - Psychosomatik","Einrichtungen";0,"Leer"},2,0)</f>
        <v>Leer</v>
      </c>
      <c r="M778" s="445" t="str">
        <f>IF(AND('Angaben KH-Standort'!$D$12&gt;0,C778&lt;&gt;""),"JBJ","Leer")</f>
        <v>Leer</v>
      </c>
      <c r="N778" s="445" t="str">
        <f t="shared" si="84"/>
        <v>Leer</v>
      </c>
      <c r="O778" s="445" t="str">
        <f>VLOOKUP($C778,{"29 - Psychiatrie (Erwachsene)","Psychiatrie";"30 - Kinder- und Jugendpsychiatrie","KJPsychiatrie";"31 - Psychosomatik","Psychosomatik";0,"Leer"},2,0)</f>
        <v>Leer</v>
      </c>
      <c r="P778" s="445">
        <f t="shared" si="79"/>
        <v>0</v>
      </c>
      <c r="Q778" s="445">
        <f>VLOOKUP(C778,{"29 - Psychiatrie (Erwachsene)",1;"30 - Kinder- und Jugendpsychiatrie",1;"31 - Psychosomatik",1;"00 - Bitte eine Fachabteilung auswählen",0;0,0},2,0)</f>
        <v>0</v>
      </c>
      <c r="R778" s="445">
        <f t="shared" si="80"/>
        <v>0</v>
      </c>
      <c r="S778" s="424">
        <f t="shared" si="81"/>
        <v>0</v>
      </c>
      <c r="T778" s="424">
        <f t="shared" si="82"/>
        <v>0</v>
      </c>
      <c r="U778" s="424">
        <f t="shared" si="83"/>
        <v>0</v>
      </c>
    </row>
    <row r="779" spans="2:21" ht="15" customHeight="1" x14ac:dyDescent="0.3">
      <c r="B779" s="70" t="str">
        <f t="shared" si="85"/>
        <v>!!!</v>
      </c>
      <c r="C779" s="228"/>
      <c r="D779" s="221"/>
      <c r="E779" s="229"/>
      <c r="F779" s="82"/>
      <c r="G779" s="325"/>
      <c r="H779" s="38"/>
      <c r="I779" s="38"/>
      <c r="J779" s="435"/>
      <c r="L779" s="445" t="str">
        <f>VLOOKUP(C778,{"29 - Psychiatrie (Erwachsene)","Einrichtungen";"30 - Kinder- und Jugendpsychiatrie","Einrichtungen";"31 - Psychosomatik","Einrichtungen";0,"Leer"},2,0)</f>
        <v>Leer</v>
      </c>
      <c r="M779" s="445" t="str">
        <f>IF(AND('Angaben KH-Standort'!$D$12&gt;0,C779&lt;&gt;""),"JBJ","Leer")</f>
        <v>Leer</v>
      </c>
      <c r="N779" s="445" t="str">
        <f t="shared" si="84"/>
        <v>Leer</v>
      </c>
      <c r="O779" s="445" t="str">
        <f>VLOOKUP($C779,{"29 - Psychiatrie (Erwachsene)","Psychiatrie";"30 - Kinder- und Jugendpsychiatrie","KJPsychiatrie";"31 - Psychosomatik","Psychosomatik";0,"Leer"},2,0)</f>
        <v>Leer</v>
      </c>
      <c r="P779" s="445">
        <f t="shared" si="79"/>
        <v>0</v>
      </c>
      <c r="Q779" s="445">
        <f>VLOOKUP(C779,{"29 - Psychiatrie (Erwachsene)",1;"30 - Kinder- und Jugendpsychiatrie",1;"31 - Psychosomatik",1;"00 - Bitte eine Fachabteilung auswählen",0;0,0},2,0)</f>
        <v>0</v>
      </c>
      <c r="R779" s="445">
        <f t="shared" si="80"/>
        <v>0</v>
      </c>
      <c r="S779" s="424">
        <f t="shared" si="81"/>
        <v>0</v>
      </c>
      <c r="T779" s="424">
        <f t="shared" si="82"/>
        <v>0</v>
      </c>
      <c r="U779" s="424">
        <f t="shared" si="83"/>
        <v>0</v>
      </c>
    </row>
    <row r="780" spans="2:21" ht="15" customHeight="1" x14ac:dyDescent="0.3">
      <c r="B780" s="70" t="str">
        <f t="shared" si="85"/>
        <v>!!!</v>
      </c>
      <c r="C780" s="228"/>
      <c r="D780" s="221"/>
      <c r="E780" s="229"/>
      <c r="F780" s="82"/>
      <c r="G780" s="325"/>
      <c r="H780" s="38"/>
      <c r="I780" s="38"/>
      <c r="J780" s="435"/>
      <c r="L780" s="445" t="str">
        <f>VLOOKUP(C779,{"29 - Psychiatrie (Erwachsene)","Einrichtungen";"30 - Kinder- und Jugendpsychiatrie","Einrichtungen";"31 - Psychosomatik","Einrichtungen";0,"Leer"},2,0)</f>
        <v>Leer</v>
      </c>
      <c r="M780" s="445" t="str">
        <f>IF(AND('Angaben KH-Standort'!$D$12&gt;0,C780&lt;&gt;""),"JBJ","Leer")</f>
        <v>Leer</v>
      </c>
      <c r="N780" s="445" t="str">
        <f t="shared" si="84"/>
        <v>Leer</v>
      </c>
      <c r="O780" s="445" t="str">
        <f>VLOOKUP($C780,{"29 - Psychiatrie (Erwachsene)","Psychiatrie";"30 - Kinder- und Jugendpsychiatrie","KJPsychiatrie";"31 - Psychosomatik","Psychosomatik";0,"Leer"},2,0)</f>
        <v>Leer</v>
      </c>
      <c r="P780" s="445">
        <f t="shared" si="79"/>
        <v>0</v>
      </c>
      <c r="Q780" s="445">
        <f>VLOOKUP(C780,{"29 - Psychiatrie (Erwachsene)",1;"30 - Kinder- und Jugendpsychiatrie",1;"31 - Psychosomatik",1;"00 - Bitte eine Fachabteilung auswählen",0;0,0},2,0)</f>
        <v>0</v>
      </c>
      <c r="R780" s="445">
        <f t="shared" si="80"/>
        <v>0</v>
      </c>
      <c r="S780" s="424">
        <f t="shared" si="81"/>
        <v>0</v>
      </c>
      <c r="T780" s="424">
        <f t="shared" si="82"/>
        <v>0</v>
      </c>
      <c r="U780" s="424">
        <f t="shared" si="83"/>
        <v>0</v>
      </c>
    </row>
    <row r="781" spans="2:21" ht="15" customHeight="1" x14ac:dyDescent="0.3">
      <c r="B781" s="70" t="str">
        <f t="shared" si="85"/>
        <v>!!!</v>
      </c>
      <c r="C781" s="228"/>
      <c r="D781" s="221"/>
      <c r="E781" s="229"/>
      <c r="F781" s="82"/>
      <c r="G781" s="325"/>
      <c r="H781" s="38"/>
      <c r="I781" s="38"/>
      <c r="J781" s="435"/>
      <c r="L781" s="445" t="str">
        <f>VLOOKUP(C780,{"29 - Psychiatrie (Erwachsene)","Einrichtungen";"30 - Kinder- und Jugendpsychiatrie","Einrichtungen";"31 - Psychosomatik","Einrichtungen";0,"Leer"},2,0)</f>
        <v>Leer</v>
      </c>
      <c r="M781" s="445" t="str">
        <f>IF(AND('Angaben KH-Standort'!$D$12&gt;0,C781&lt;&gt;""),"JBJ","Leer")</f>
        <v>Leer</v>
      </c>
      <c r="N781" s="445" t="str">
        <f t="shared" si="84"/>
        <v>Leer</v>
      </c>
      <c r="O781" s="445" t="str">
        <f>VLOOKUP($C781,{"29 - Psychiatrie (Erwachsene)","Psychiatrie";"30 - Kinder- und Jugendpsychiatrie","KJPsychiatrie";"31 - Psychosomatik","Psychosomatik";0,"Leer"},2,0)</f>
        <v>Leer</v>
      </c>
      <c r="P781" s="445">
        <f t="shared" si="79"/>
        <v>0</v>
      </c>
      <c r="Q781" s="445">
        <f>VLOOKUP(C781,{"29 - Psychiatrie (Erwachsene)",1;"30 - Kinder- und Jugendpsychiatrie",1;"31 - Psychosomatik",1;"00 - Bitte eine Fachabteilung auswählen",0;0,0},2,0)</f>
        <v>0</v>
      </c>
      <c r="R781" s="445">
        <f t="shared" si="80"/>
        <v>0</v>
      </c>
      <c r="S781" s="424">
        <f t="shared" si="81"/>
        <v>0</v>
      </c>
      <c r="T781" s="424">
        <f t="shared" si="82"/>
        <v>0</v>
      </c>
      <c r="U781" s="424">
        <f t="shared" si="83"/>
        <v>0</v>
      </c>
    </row>
    <row r="782" spans="2:21" ht="15" customHeight="1" x14ac:dyDescent="0.3">
      <c r="B782" s="70" t="str">
        <f t="shared" si="85"/>
        <v>!!!</v>
      </c>
      <c r="C782" s="228"/>
      <c r="D782" s="221"/>
      <c r="E782" s="229"/>
      <c r="F782" s="82"/>
      <c r="G782" s="325"/>
      <c r="H782" s="38"/>
      <c r="I782" s="38"/>
      <c r="J782" s="435"/>
      <c r="L782" s="445" t="str">
        <f>VLOOKUP(C781,{"29 - Psychiatrie (Erwachsene)","Einrichtungen";"30 - Kinder- und Jugendpsychiatrie","Einrichtungen";"31 - Psychosomatik","Einrichtungen";0,"Leer"},2,0)</f>
        <v>Leer</v>
      </c>
      <c r="M782" s="445" t="str">
        <f>IF(AND('Angaben KH-Standort'!$D$12&gt;0,C782&lt;&gt;""),"JBJ","Leer")</f>
        <v>Leer</v>
      </c>
      <c r="N782" s="445" t="str">
        <f t="shared" si="84"/>
        <v>Leer</v>
      </c>
      <c r="O782" s="445" t="str">
        <f>VLOOKUP($C782,{"29 - Psychiatrie (Erwachsene)","Psychiatrie";"30 - Kinder- und Jugendpsychiatrie","KJPsychiatrie";"31 - Psychosomatik","Psychosomatik";0,"Leer"},2,0)</f>
        <v>Leer</v>
      </c>
      <c r="P782" s="445">
        <f t="shared" si="79"/>
        <v>0</v>
      </c>
      <c r="Q782" s="445">
        <f>VLOOKUP(C782,{"29 - Psychiatrie (Erwachsene)",1;"30 - Kinder- und Jugendpsychiatrie",1;"31 - Psychosomatik",1;"00 - Bitte eine Fachabteilung auswählen",0;0,0},2,0)</f>
        <v>0</v>
      </c>
      <c r="R782" s="445">
        <f t="shared" si="80"/>
        <v>0</v>
      </c>
      <c r="S782" s="424">
        <f t="shared" si="81"/>
        <v>0</v>
      </c>
      <c r="T782" s="424">
        <f t="shared" si="82"/>
        <v>0</v>
      </c>
      <c r="U782" s="424">
        <f t="shared" si="83"/>
        <v>0</v>
      </c>
    </row>
    <row r="783" spans="2:21" ht="15" customHeight="1" x14ac:dyDescent="0.3">
      <c r="B783" s="70" t="str">
        <f t="shared" si="85"/>
        <v>!!!</v>
      </c>
      <c r="C783" s="228"/>
      <c r="D783" s="221"/>
      <c r="E783" s="229"/>
      <c r="F783" s="82"/>
      <c r="G783" s="325"/>
      <c r="H783" s="38"/>
      <c r="I783" s="38"/>
      <c r="J783" s="435"/>
      <c r="L783" s="445" t="str">
        <f>VLOOKUP(C782,{"29 - Psychiatrie (Erwachsene)","Einrichtungen";"30 - Kinder- und Jugendpsychiatrie","Einrichtungen";"31 - Psychosomatik","Einrichtungen";0,"Leer"},2,0)</f>
        <v>Leer</v>
      </c>
      <c r="M783" s="445" t="str">
        <f>IF(AND('Angaben KH-Standort'!$D$12&gt;0,C783&lt;&gt;""),"JBJ","Leer")</f>
        <v>Leer</v>
      </c>
      <c r="N783" s="445" t="str">
        <f t="shared" si="84"/>
        <v>Leer</v>
      </c>
      <c r="O783" s="445" t="str">
        <f>VLOOKUP($C783,{"29 - Psychiatrie (Erwachsene)","Psychiatrie";"30 - Kinder- und Jugendpsychiatrie","KJPsychiatrie";"31 - Psychosomatik","Psychosomatik";0,"Leer"},2,0)</f>
        <v>Leer</v>
      </c>
      <c r="P783" s="445">
        <f t="shared" si="79"/>
        <v>0</v>
      </c>
      <c r="Q783" s="445">
        <f>VLOOKUP(C783,{"29 - Psychiatrie (Erwachsene)",1;"30 - Kinder- und Jugendpsychiatrie",1;"31 - Psychosomatik",1;"00 - Bitte eine Fachabteilung auswählen",0;0,0},2,0)</f>
        <v>0</v>
      </c>
      <c r="R783" s="445">
        <f t="shared" si="80"/>
        <v>0</v>
      </c>
      <c r="S783" s="424">
        <f t="shared" si="81"/>
        <v>0</v>
      </c>
      <c r="T783" s="424">
        <f t="shared" si="82"/>
        <v>0</v>
      </c>
      <c r="U783" s="424">
        <f t="shared" si="83"/>
        <v>0</v>
      </c>
    </row>
    <row r="784" spans="2:21" ht="15" customHeight="1" x14ac:dyDescent="0.3">
      <c r="B784" s="70" t="str">
        <f t="shared" si="85"/>
        <v>!!!</v>
      </c>
      <c r="C784" s="228"/>
      <c r="D784" s="221"/>
      <c r="E784" s="229"/>
      <c r="F784" s="82"/>
      <c r="G784" s="325"/>
      <c r="H784" s="38"/>
      <c r="I784" s="38"/>
      <c r="J784" s="435"/>
      <c r="L784" s="445" t="str">
        <f>VLOOKUP(C783,{"29 - Psychiatrie (Erwachsene)","Einrichtungen";"30 - Kinder- und Jugendpsychiatrie","Einrichtungen";"31 - Psychosomatik","Einrichtungen";0,"Leer"},2,0)</f>
        <v>Leer</v>
      </c>
      <c r="M784" s="445" t="str">
        <f>IF(AND('Angaben KH-Standort'!$D$12&gt;0,C784&lt;&gt;""),"JBJ","Leer")</f>
        <v>Leer</v>
      </c>
      <c r="N784" s="445" t="str">
        <f t="shared" si="84"/>
        <v>Leer</v>
      </c>
      <c r="O784" s="445" t="str">
        <f>VLOOKUP($C784,{"29 - Psychiatrie (Erwachsene)","Psychiatrie";"30 - Kinder- und Jugendpsychiatrie","KJPsychiatrie";"31 - Psychosomatik","Psychosomatik";0,"Leer"},2,0)</f>
        <v>Leer</v>
      </c>
      <c r="P784" s="445">
        <f t="shared" si="79"/>
        <v>0</v>
      </c>
      <c r="Q784" s="445">
        <f>VLOOKUP(C784,{"29 - Psychiatrie (Erwachsene)",1;"30 - Kinder- und Jugendpsychiatrie",1;"31 - Psychosomatik",1;"00 - Bitte eine Fachabteilung auswählen",0;0,0},2,0)</f>
        <v>0</v>
      </c>
      <c r="R784" s="445">
        <f t="shared" si="80"/>
        <v>0</v>
      </c>
      <c r="S784" s="424">
        <f t="shared" si="81"/>
        <v>0</v>
      </c>
      <c r="T784" s="424">
        <f t="shared" si="82"/>
        <v>0</v>
      </c>
      <c r="U784" s="424">
        <f t="shared" si="83"/>
        <v>0</v>
      </c>
    </row>
    <row r="785" spans="2:21" ht="15" customHeight="1" x14ac:dyDescent="0.3">
      <c r="B785" s="70" t="str">
        <f t="shared" si="85"/>
        <v>!!!</v>
      </c>
      <c r="C785" s="228"/>
      <c r="D785" s="221"/>
      <c r="E785" s="229"/>
      <c r="F785" s="82"/>
      <c r="G785" s="325"/>
      <c r="H785" s="38"/>
      <c r="I785" s="38"/>
      <c r="J785" s="435"/>
      <c r="L785" s="445" t="str">
        <f>VLOOKUP(C784,{"29 - Psychiatrie (Erwachsene)","Einrichtungen";"30 - Kinder- und Jugendpsychiatrie","Einrichtungen";"31 - Psychosomatik","Einrichtungen";0,"Leer"},2,0)</f>
        <v>Leer</v>
      </c>
      <c r="M785" s="445" t="str">
        <f>IF(AND('Angaben KH-Standort'!$D$12&gt;0,C785&lt;&gt;""),"JBJ","Leer")</f>
        <v>Leer</v>
      </c>
      <c r="N785" s="445" t="str">
        <f t="shared" si="84"/>
        <v>Leer</v>
      </c>
      <c r="O785" s="445" t="str">
        <f>VLOOKUP($C785,{"29 - Psychiatrie (Erwachsene)","Psychiatrie";"30 - Kinder- und Jugendpsychiatrie","KJPsychiatrie";"31 - Psychosomatik","Psychosomatik";0,"Leer"},2,0)</f>
        <v>Leer</v>
      </c>
      <c r="P785" s="445">
        <f t="shared" si="79"/>
        <v>0</v>
      </c>
      <c r="Q785" s="445">
        <f>VLOOKUP(C785,{"29 - Psychiatrie (Erwachsene)",1;"30 - Kinder- und Jugendpsychiatrie",1;"31 - Psychosomatik",1;"00 - Bitte eine Fachabteilung auswählen",0;0,0},2,0)</f>
        <v>0</v>
      </c>
      <c r="R785" s="445">
        <f t="shared" si="80"/>
        <v>0</v>
      </c>
      <c r="S785" s="424">
        <f t="shared" si="81"/>
        <v>0</v>
      </c>
      <c r="T785" s="424">
        <f t="shared" si="82"/>
        <v>0</v>
      </c>
      <c r="U785" s="424">
        <f t="shared" si="83"/>
        <v>0</v>
      </c>
    </row>
    <row r="786" spans="2:21" ht="15" customHeight="1" x14ac:dyDescent="0.3">
      <c r="B786" s="70" t="str">
        <f t="shared" si="85"/>
        <v>!!!</v>
      </c>
      <c r="C786" s="228"/>
      <c r="D786" s="221"/>
      <c r="E786" s="229"/>
      <c r="F786" s="82"/>
      <c r="G786" s="325"/>
      <c r="H786" s="38"/>
      <c r="I786" s="38"/>
      <c r="J786" s="435"/>
      <c r="L786" s="445" t="str">
        <f>VLOOKUP(C785,{"29 - Psychiatrie (Erwachsene)","Einrichtungen";"30 - Kinder- und Jugendpsychiatrie","Einrichtungen";"31 - Psychosomatik","Einrichtungen";0,"Leer"},2,0)</f>
        <v>Leer</v>
      </c>
      <c r="M786" s="445" t="str">
        <f>IF(AND('Angaben KH-Standort'!$D$12&gt;0,C786&lt;&gt;""),"JBJ","Leer")</f>
        <v>Leer</v>
      </c>
      <c r="N786" s="445" t="str">
        <f t="shared" si="84"/>
        <v>Leer</v>
      </c>
      <c r="O786" s="445" t="str">
        <f>VLOOKUP($C786,{"29 - Psychiatrie (Erwachsene)","Psychiatrie";"30 - Kinder- und Jugendpsychiatrie","KJPsychiatrie";"31 - Psychosomatik","Psychosomatik";0,"Leer"},2,0)</f>
        <v>Leer</v>
      </c>
      <c r="P786" s="445">
        <f t="shared" si="79"/>
        <v>0</v>
      </c>
      <c r="Q786" s="445">
        <f>VLOOKUP(C786,{"29 - Psychiatrie (Erwachsene)",1;"30 - Kinder- und Jugendpsychiatrie",1;"31 - Psychosomatik",1;"00 - Bitte eine Fachabteilung auswählen",0;0,0},2,0)</f>
        <v>0</v>
      </c>
      <c r="R786" s="445">
        <f t="shared" si="80"/>
        <v>0</v>
      </c>
      <c r="S786" s="424">
        <f t="shared" si="81"/>
        <v>0</v>
      </c>
      <c r="T786" s="424">
        <f t="shared" si="82"/>
        <v>0</v>
      </c>
      <c r="U786" s="424">
        <f t="shared" si="83"/>
        <v>0</v>
      </c>
    </row>
    <row r="787" spans="2:21" ht="15" customHeight="1" x14ac:dyDescent="0.3">
      <c r="B787" s="70" t="str">
        <f t="shared" si="85"/>
        <v>!!!</v>
      </c>
      <c r="C787" s="228"/>
      <c r="D787" s="221"/>
      <c r="E787" s="229"/>
      <c r="F787" s="82"/>
      <c r="G787" s="325"/>
      <c r="H787" s="38"/>
      <c r="I787" s="38"/>
      <c r="J787" s="435"/>
      <c r="L787" s="445" t="str">
        <f>VLOOKUP(C786,{"29 - Psychiatrie (Erwachsene)","Einrichtungen";"30 - Kinder- und Jugendpsychiatrie","Einrichtungen";"31 - Psychosomatik","Einrichtungen";0,"Leer"},2,0)</f>
        <v>Leer</v>
      </c>
      <c r="M787" s="445" t="str">
        <f>IF(AND('Angaben KH-Standort'!$D$12&gt;0,C787&lt;&gt;""),"JBJ","Leer")</f>
        <v>Leer</v>
      </c>
      <c r="N787" s="445" t="str">
        <f t="shared" si="84"/>
        <v>Leer</v>
      </c>
      <c r="O787" s="445" t="str">
        <f>VLOOKUP($C787,{"29 - Psychiatrie (Erwachsene)","Psychiatrie";"30 - Kinder- und Jugendpsychiatrie","KJPsychiatrie";"31 - Psychosomatik","Psychosomatik";0,"Leer"},2,0)</f>
        <v>Leer</v>
      </c>
      <c r="P787" s="445">
        <f t="shared" si="79"/>
        <v>0</v>
      </c>
      <c r="Q787" s="445">
        <f>VLOOKUP(C787,{"29 - Psychiatrie (Erwachsene)",1;"30 - Kinder- und Jugendpsychiatrie",1;"31 - Psychosomatik",1;"00 - Bitte eine Fachabteilung auswählen",0;0,0},2,0)</f>
        <v>0</v>
      </c>
      <c r="R787" s="445">
        <f t="shared" si="80"/>
        <v>0</v>
      </c>
      <c r="S787" s="424">
        <f t="shared" si="81"/>
        <v>0</v>
      </c>
      <c r="T787" s="424">
        <f t="shared" si="82"/>
        <v>0</v>
      </c>
      <c r="U787" s="424">
        <f t="shared" si="83"/>
        <v>0</v>
      </c>
    </row>
    <row r="788" spans="2:21" ht="15" customHeight="1" x14ac:dyDescent="0.3">
      <c r="B788" s="70" t="str">
        <f t="shared" si="85"/>
        <v>!!!</v>
      </c>
      <c r="C788" s="228"/>
      <c r="D788" s="221"/>
      <c r="E788" s="229"/>
      <c r="F788" s="82"/>
      <c r="G788" s="325"/>
      <c r="H788" s="38"/>
      <c r="I788" s="38"/>
      <c r="J788" s="435"/>
      <c r="L788" s="445" t="str">
        <f>VLOOKUP(C787,{"29 - Psychiatrie (Erwachsene)","Einrichtungen";"30 - Kinder- und Jugendpsychiatrie","Einrichtungen";"31 - Psychosomatik","Einrichtungen";0,"Leer"},2,0)</f>
        <v>Leer</v>
      </c>
      <c r="M788" s="445" t="str">
        <f>IF(AND('Angaben KH-Standort'!$D$12&gt;0,C788&lt;&gt;""),"JBJ","Leer")</f>
        <v>Leer</v>
      </c>
      <c r="N788" s="445" t="str">
        <f t="shared" si="84"/>
        <v>Leer</v>
      </c>
      <c r="O788" s="445" t="str">
        <f>VLOOKUP($C788,{"29 - Psychiatrie (Erwachsene)","Psychiatrie";"30 - Kinder- und Jugendpsychiatrie","KJPsychiatrie";"31 - Psychosomatik","Psychosomatik";0,"Leer"},2,0)</f>
        <v>Leer</v>
      </c>
      <c r="P788" s="445">
        <f t="shared" si="79"/>
        <v>0</v>
      </c>
      <c r="Q788" s="445">
        <f>VLOOKUP(C788,{"29 - Psychiatrie (Erwachsene)",1;"30 - Kinder- und Jugendpsychiatrie",1;"31 - Psychosomatik",1;"00 - Bitte eine Fachabteilung auswählen",0;0,0},2,0)</f>
        <v>0</v>
      </c>
      <c r="R788" s="445">
        <f t="shared" si="80"/>
        <v>0</v>
      </c>
      <c r="S788" s="424">
        <f t="shared" si="81"/>
        <v>0</v>
      </c>
      <c r="T788" s="424">
        <f t="shared" si="82"/>
        <v>0</v>
      </c>
      <c r="U788" s="424">
        <f t="shared" si="83"/>
        <v>0</v>
      </c>
    </row>
    <row r="789" spans="2:21" ht="15" customHeight="1" x14ac:dyDescent="0.3">
      <c r="B789" s="70" t="str">
        <f t="shared" si="85"/>
        <v>!!!</v>
      </c>
      <c r="C789" s="228"/>
      <c r="D789" s="221"/>
      <c r="E789" s="229"/>
      <c r="F789" s="82"/>
      <c r="G789" s="325"/>
      <c r="H789" s="38"/>
      <c r="I789" s="38"/>
      <c r="J789" s="435"/>
      <c r="L789" s="445" t="str">
        <f>VLOOKUP(C788,{"29 - Psychiatrie (Erwachsene)","Einrichtungen";"30 - Kinder- und Jugendpsychiatrie","Einrichtungen";"31 - Psychosomatik","Einrichtungen";0,"Leer"},2,0)</f>
        <v>Leer</v>
      </c>
      <c r="M789" s="445" t="str">
        <f>IF(AND('Angaben KH-Standort'!$D$12&gt;0,C789&lt;&gt;""),"JBJ","Leer")</f>
        <v>Leer</v>
      </c>
      <c r="N789" s="445" t="str">
        <f t="shared" si="84"/>
        <v>Leer</v>
      </c>
      <c r="O789" s="445" t="str">
        <f>VLOOKUP($C789,{"29 - Psychiatrie (Erwachsene)","Psychiatrie";"30 - Kinder- und Jugendpsychiatrie","KJPsychiatrie";"31 - Psychosomatik","Psychosomatik";0,"Leer"},2,0)</f>
        <v>Leer</v>
      </c>
      <c r="P789" s="445">
        <f t="shared" si="79"/>
        <v>0</v>
      </c>
      <c r="Q789" s="445">
        <f>VLOOKUP(C789,{"29 - Psychiatrie (Erwachsene)",1;"30 - Kinder- und Jugendpsychiatrie",1;"31 - Psychosomatik",1;"00 - Bitte eine Fachabteilung auswählen",0;0,0},2,0)</f>
        <v>0</v>
      </c>
      <c r="R789" s="445">
        <f t="shared" si="80"/>
        <v>0</v>
      </c>
      <c r="S789" s="424">
        <f t="shared" si="81"/>
        <v>0</v>
      </c>
      <c r="T789" s="424">
        <f t="shared" si="82"/>
        <v>0</v>
      </c>
      <c r="U789" s="424">
        <f t="shared" si="83"/>
        <v>0</v>
      </c>
    </row>
    <row r="790" spans="2:21" ht="15" customHeight="1" x14ac:dyDescent="0.3">
      <c r="B790" s="70" t="str">
        <f t="shared" si="85"/>
        <v>!!!</v>
      </c>
      <c r="C790" s="228"/>
      <c r="D790" s="221"/>
      <c r="E790" s="229"/>
      <c r="F790" s="82"/>
      <c r="G790" s="325"/>
      <c r="H790" s="38"/>
      <c r="I790" s="38"/>
      <c r="J790" s="435"/>
      <c r="L790" s="445" t="str">
        <f>VLOOKUP(C789,{"29 - Psychiatrie (Erwachsene)","Einrichtungen";"30 - Kinder- und Jugendpsychiatrie","Einrichtungen";"31 - Psychosomatik","Einrichtungen";0,"Leer"},2,0)</f>
        <v>Leer</v>
      </c>
      <c r="M790" s="445" t="str">
        <f>IF(AND('Angaben KH-Standort'!$D$12&gt;0,C790&lt;&gt;""),"JBJ","Leer")</f>
        <v>Leer</v>
      </c>
      <c r="N790" s="445" t="str">
        <f t="shared" si="84"/>
        <v>Leer</v>
      </c>
      <c r="O790" s="445" t="str">
        <f>VLOOKUP($C790,{"29 - Psychiatrie (Erwachsene)","Psychiatrie";"30 - Kinder- und Jugendpsychiatrie","KJPsychiatrie";"31 - Psychosomatik","Psychosomatik";0,"Leer"},2,0)</f>
        <v>Leer</v>
      </c>
      <c r="P790" s="445">
        <f t="shared" si="79"/>
        <v>0</v>
      </c>
      <c r="Q790" s="445">
        <f>VLOOKUP(C790,{"29 - Psychiatrie (Erwachsene)",1;"30 - Kinder- und Jugendpsychiatrie",1;"31 - Psychosomatik",1;"00 - Bitte eine Fachabteilung auswählen",0;0,0},2,0)</f>
        <v>0</v>
      </c>
      <c r="R790" s="445">
        <f t="shared" si="80"/>
        <v>0</v>
      </c>
      <c r="S790" s="424">
        <f t="shared" si="81"/>
        <v>0</v>
      </c>
      <c r="T790" s="424">
        <f t="shared" si="82"/>
        <v>0</v>
      </c>
      <c r="U790" s="424">
        <f t="shared" si="83"/>
        <v>0</v>
      </c>
    </row>
    <row r="791" spans="2:21" ht="15" customHeight="1" x14ac:dyDescent="0.3">
      <c r="B791" s="70" t="str">
        <f t="shared" si="85"/>
        <v>!!!</v>
      </c>
      <c r="C791" s="228"/>
      <c r="D791" s="221"/>
      <c r="E791" s="229"/>
      <c r="F791" s="82"/>
      <c r="G791" s="325"/>
      <c r="H791" s="38"/>
      <c r="I791" s="38"/>
      <c r="J791" s="435"/>
      <c r="L791" s="445" t="str">
        <f>VLOOKUP(C790,{"29 - Psychiatrie (Erwachsene)","Einrichtungen";"30 - Kinder- und Jugendpsychiatrie","Einrichtungen";"31 - Psychosomatik","Einrichtungen";0,"Leer"},2,0)</f>
        <v>Leer</v>
      </c>
      <c r="M791" s="445" t="str">
        <f>IF(AND('Angaben KH-Standort'!$D$12&gt;0,C791&lt;&gt;""),"JBJ","Leer")</f>
        <v>Leer</v>
      </c>
      <c r="N791" s="445" t="str">
        <f t="shared" si="84"/>
        <v>Leer</v>
      </c>
      <c r="O791" s="445" t="str">
        <f>VLOOKUP($C791,{"29 - Psychiatrie (Erwachsene)","Psychiatrie";"30 - Kinder- und Jugendpsychiatrie","KJPsychiatrie";"31 - Psychosomatik","Psychosomatik";0,"Leer"},2,0)</f>
        <v>Leer</v>
      </c>
      <c r="P791" s="445">
        <f t="shared" ref="P791:P854" si="86">IF(LEN(B791)&gt;0,0,1)</f>
        <v>0</v>
      </c>
      <c r="Q791" s="445">
        <f>VLOOKUP(C791,{"29 - Psychiatrie (Erwachsene)",1;"30 - Kinder- und Jugendpsychiatrie",1;"31 - Psychosomatik",1;"00 - Bitte eine Fachabteilung auswählen",0;0,0},2,0)</f>
        <v>0</v>
      </c>
      <c r="R791" s="445">
        <f t="shared" ref="R791:R854" si="87">IF(LEN(D791)&gt;0,1,0)</f>
        <v>0</v>
      </c>
      <c r="S791" s="424">
        <f t="shared" ref="S791:S854" si="88">IF(LEN(E791)&gt;0,1,0)</f>
        <v>0</v>
      </c>
      <c r="T791" s="424">
        <f t="shared" ref="T791:T854" si="89">IF(LEN(F791)&gt;0,1,0)</f>
        <v>0</v>
      </c>
      <c r="U791" s="424">
        <f t="shared" ref="U791:U854" si="90">IF(LEN(G791)&gt;0,1,0)</f>
        <v>0</v>
      </c>
    </row>
    <row r="792" spans="2:21" ht="15" customHeight="1" x14ac:dyDescent="0.3">
      <c r="B792" s="70" t="str">
        <f t="shared" si="85"/>
        <v>!!!</v>
      </c>
      <c r="C792" s="228"/>
      <c r="D792" s="221"/>
      <c r="E792" s="229"/>
      <c r="F792" s="82"/>
      <c r="G792" s="325"/>
      <c r="H792" s="38"/>
      <c r="I792" s="38"/>
      <c r="J792" s="435"/>
      <c r="L792" s="445" t="str">
        <f>VLOOKUP(C791,{"29 - Psychiatrie (Erwachsene)","Einrichtungen";"30 - Kinder- und Jugendpsychiatrie","Einrichtungen";"31 - Psychosomatik","Einrichtungen";0,"Leer"},2,0)</f>
        <v>Leer</v>
      </c>
      <c r="M792" s="445" t="str">
        <f>IF(AND('Angaben KH-Standort'!$D$12&gt;0,C792&lt;&gt;""),"JBJ","Leer")</f>
        <v>Leer</v>
      </c>
      <c r="N792" s="445" t="str">
        <f t="shared" ref="N792:N855" si="91">IF(D792=2023,O792&amp;23,O792)</f>
        <v>Leer</v>
      </c>
      <c r="O792" s="445" t="str">
        <f>VLOOKUP($C792,{"29 - Psychiatrie (Erwachsene)","Psychiatrie";"30 - Kinder- und Jugendpsychiatrie","KJPsychiatrie";"31 - Psychosomatik","Psychosomatik";0,"Leer"},2,0)</f>
        <v>Leer</v>
      </c>
      <c r="P792" s="445">
        <f t="shared" si="86"/>
        <v>0</v>
      </c>
      <c r="Q792" s="445">
        <f>VLOOKUP(C792,{"29 - Psychiatrie (Erwachsene)",1;"30 - Kinder- und Jugendpsychiatrie",1;"31 - Psychosomatik",1;"00 - Bitte eine Fachabteilung auswählen",0;0,0},2,0)</f>
        <v>0</v>
      </c>
      <c r="R792" s="445">
        <f t="shared" si="87"/>
        <v>0</v>
      </c>
      <c r="S792" s="424">
        <f t="shared" si="88"/>
        <v>0</v>
      </c>
      <c r="T792" s="424">
        <f t="shared" si="89"/>
        <v>0</v>
      </c>
      <c r="U792" s="424">
        <f t="shared" si="90"/>
        <v>0</v>
      </c>
    </row>
    <row r="793" spans="2:21" ht="15" customHeight="1" x14ac:dyDescent="0.3">
      <c r="B793" s="70" t="str">
        <f t="shared" si="85"/>
        <v>!!!</v>
      </c>
      <c r="C793" s="228"/>
      <c r="D793" s="221"/>
      <c r="E793" s="229"/>
      <c r="F793" s="82"/>
      <c r="G793" s="325"/>
      <c r="H793" s="38"/>
      <c r="I793" s="38"/>
      <c r="J793" s="435"/>
      <c r="L793" s="445" t="str">
        <f>VLOOKUP(C792,{"29 - Psychiatrie (Erwachsene)","Einrichtungen";"30 - Kinder- und Jugendpsychiatrie","Einrichtungen";"31 - Psychosomatik","Einrichtungen";0,"Leer"},2,0)</f>
        <v>Leer</v>
      </c>
      <c r="M793" s="445" t="str">
        <f>IF(AND('Angaben KH-Standort'!$D$12&gt;0,C793&lt;&gt;""),"JBJ","Leer")</f>
        <v>Leer</v>
      </c>
      <c r="N793" s="445" t="str">
        <f t="shared" si="91"/>
        <v>Leer</v>
      </c>
      <c r="O793" s="445" t="str">
        <f>VLOOKUP($C793,{"29 - Psychiatrie (Erwachsene)","Psychiatrie";"30 - Kinder- und Jugendpsychiatrie","KJPsychiatrie";"31 - Psychosomatik","Psychosomatik";0,"Leer"},2,0)</f>
        <v>Leer</v>
      </c>
      <c r="P793" s="445">
        <f t="shared" si="86"/>
        <v>0</v>
      </c>
      <c r="Q793" s="445">
        <f>VLOOKUP(C793,{"29 - Psychiatrie (Erwachsene)",1;"30 - Kinder- und Jugendpsychiatrie",1;"31 - Psychosomatik",1;"00 - Bitte eine Fachabteilung auswählen",0;0,0},2,0)</f>
        <v>0</v>
      </c>
      <c r="R793" s="445">
        <f t="shared" si="87"/>
        <v>0</v>
      </c>
      <c r="S793" s="424">
        <f t="shared" si="88"/>
        <v>0</v>
      </c>
      <c r="T793" s="424">
        <f t="shared" si="89"/>
        <v>0</v>
      </c>
      <c r="U793" s="424">
        <f t="shared" si="90"/>
        <v>0</v>
      </c>
    </row>
    <row r="794" spans="2:21" ht="15" customHeight="1" x14ac:dyDescent="0.3">
      <c r="B794" s="70" t="str">
        <f t="shared" si="85"/>
        <v>!!!</v>
      </c>
      <c r="C794" s="228"/>
      <c r="D794" s="221"/>
      <c r="E794" s="229"/>
      <c r="F794" s="82"/>
      <c r="G794" s="325"/>
      <c r="H794" s="38"/>
      <c r="I794" s="38"/>
      <c r="J794" s="435"/>
      <c r="L794" s="445" t="str">
        <f>VLOOKUP(C793,{"29 - Psychiatrie (Erwachsene)","Einrichtungen";"30 - Kinder- und Jugendpsychiatrie","Einrichtungen";"31 - Psychosomatik","Einrichtungen";0,"Leer"},2,0)</f>
        <v>Leer</v>
      </c>
      <c r="M794" s="445" t="str">
        <f>IF(AND('Angaben KH-Standort'!$D$12&gt;0,C794&lt;&gt;""),"JBJ","Leer")</f>
        <v>Leer</v>
      </c>
      <c r="N794" s="445" t="str">
        <f t="shared" si="91"/>
        <v>Leer</v>
      </c>
      <c r="O794" s="445" t="str">
        <f>VLOOKUP($C794,{"29 - Psychiatrie (Erwachsene)","Psychiatrie";"30 - Kinder- und Jugendpsychiatrie","KJPsychiatrie";"31 - Psychosomatik","Psychosomatik";0,"Leer"},2,0)</f>
        <v>Leer</v>
      </c>
      <c r="P794" s="445">
        <f t="shared" si="86"/>
        <v>0</v>
      </c>
      <c r="Q794" s="445">
        <f>VLOOKUP(C794,{"29 - Psychiatrie (Erwachsene)",1;"30 - Kinder- und Jugendpsychiatrie",1;"31 - Psychosomatik",1;"00 - Bitte eine Fachabteilung auswählen",0;0,0},2,0)</f>
        <v>0</v>
      </c>
      <c r="R794" s="445">
        <f t="shared" si="87"/>
        <v>0</v>
      </c>
      <c r="S794" s="424">
        <f t="shared" si="88"/>
        <v>0</v>
      </c>
      <c r="T794" s="424">
        <f t="shared" si="89"/>
        <v>0</v>
      </c>
      <c r="U794" s="424">
        <f t="shared" si="90"/>
        <v>0</v>
      </c>
    </row>
    <row r="795" spans="2:21" ht="15" customHeight="1" x14ac:dyDescent="0.3">
      <c r="B795" s="70" t="str">
        <f t="shared" si="85"/>
        <v>!!!</v>
      </c>
      <c r="C795" s="228"/>
      <c r="D795" s="221"/>
      <c r="E795" s="229"/>
      <c r="F795" s="82"/>
      <c r="G795" s="325"/>
      <c r="H795" s="38"/>
      <c r="I795" s="38"/>
      <c r="J795" s="435"/>
      <c r="L795" s="445" t="str">
        <f>VLOOKUP(C794,{"29 - Psychiatrie (Erwachsene)","Einrichtungen";"30 - Kinder- und Jugendpsychiatrie","Einrichtungen";"31 - Psychosomatik","Einrichtungen";0,"Leer"},2,0)</f>
        <v>Leer</v>
      </c>
      <c r="M795" s="445" t="str">
        <f>IF(AND('Angaben KH-Standort'!$D$12&gt;0,C795&lt;&gt;""),"JBJ","Leer")</f>
        <v>Leer</v>
      </c>
      <c r="N795" s="445" t="str">
        <f t="shared" si="91"/>
        <v>Leer</v>
      </c>
      <c r="O795" s="445" t="str">
        <f>VLOOKUP($C795,{"29 - Psychiatrie (Erwachsene)","Psychiatrie";"30 - Kinder- und Jugendpsychiatrie","KJPsychiatrie";"31 - Psychosomatik","Psychosomatik";0,"Leer"},2,0)</f>
        <v>Leer</v>
      </c>
      <c r="P795" s="445">
        <f t="shared" si="86"/>
        <v>0</v>
      </c>
      <c r="Q795" s="445">
        <f>VLOOKUP(C795,{"29 - Psychiatrie (Erwachsene)",1;"30 - Kinder- und Jugendpsychiatrie",1;"31 - Psychosomatik",1;"00 - Bitte eine Fachabteilung auswählen",0;0,0},2,0)</f>
        <v>0</v>
      </c>
      <c r="R795" s="445">
        <f t="shared" si="87"/>
        <v>0</v>
      </c>
      <c r="S795" s="424">
        <f t="shared" si="88"/>
        <v>0</v>
      </c>
      <c r="T795" s="424">
        <f t="shared" si="89"/>
        <v>0</v>
      </c>
      <c r="U795" s="424">
        <f t="shared" si="90"/>
        <v>0</v>
      </c>
    </row>
    <row r="796" spans="2:21" ht="15" customHeight="1" x14ac:dyDescent="0.3">
      <c r="B796" s="70" t="str">
        <f t="shared" si="85"/>
        <v>!!!</v>
      </c>
      <c r="C796" s="228"/>
      <c r="D796" s="221"/>
      <c r="E796" s="229"/>
      <c r="F796" s="82"/>
      <c r="G796" s="325"/>
      <c r="H796" s="38"/>
      <c r="I796" s="38"/>
      <c r="J796" s="435"/>
      <c r="L796" s="445" t="str">
        <f>VLOOKUP(C795,{"29 - Psychiatrie (Erwachsene)","Einrichtungen";"30 - Kinder- und Jugendpsychiatrie","Einrichtungen";"31 - Psychosomatik","Einrichtungen";0,"Leer"},2,0)</f>
        <v>Leer</v>
      </c>
      <c r="M796" s="445" t="str">
        <f>IF(AND('Angaben KH-Standort'!$D$12&gt;0,C796&lt;&gt;""),"JBJ","Leer")</f>
        <v>Leer</v>
      </c>
      <c r="N796" s="445" t="str">
        <f t="shared" si="91"/>
        <v>Leer</v>
      </c>
      <c r="O796" s="445" t="str">
        <f>VLOOKUP($C796,{"29 - Psychiatrie (Erwachsene)","Psychiatrie";"30 - Kinder- und Jugendpsychiatrie","KJPsychiatrie";"31 - Psychosomatik","Psychosomatik";0,"Leer"},2,0)</f>
        <v>Leer</v>
      </c>
      <c r="P796" s="445">
        <f t="shared" si="86"/>
        <v>0</v>
      </c>
      <c r="Q796" s="445">
        <f>VLOOKUP(C796,{"29 - Psychiatrie (Erwachsene)",1;"30 - Kinder- und Jugendpsychiatrie",1;"31 - Psychosomatik",1;"00 - Bitte eine Fachabteilung auswählen",0;0,0},2,0)</f>
        <v>0</v>
      </c>
      <c r="R796" s="445">
        <f t="shared" si="87"/>
        <v>0</v>
      </c>
      <c r="S796" s="424">
        <f t="shared" si="88"/>
        <v>0</v>
      </c>
      <c r="T796" s="424">
        <f t="shared" si="89"/>
        <v>0</v>
      </c>
      <c r="U796" s="424">
        <f t="shared" si="90"/>
        <v>0</v>
      </c>
    </row>
    <row r="797" spans="2:21" ht="15" customHeight="1" x14ac:dyDescent="0.3">
      <c r="B797" s="70" t="str">
        <f t="shared" si="85"/>
        <v>!!!</v>
      </c>
      <c r="C797" s="228"/>
      <c r="D797" s="221"/>
      <c r="E797" s="229"/>
      <c r="F797" s="82"/>
      <c r="G797" s="325"/>
      <c r="H797" s="38"/>
      <c r="I797" s="38"/>
      <c r="J797" s="435"/>
      <c r="L797" s="445" t="str">
        <f>VLOOKUP(C796,{"29 - Psychiatrie (Erwachsene)","Einrichtungen";"30 - Kinder- und Jugendpsychiatrie","Einrichtungen";"31 - Psychosomatik","Einrichtungen";0,"Leer"},2,0)</f>
        <v>Leer</v>
      </c>
      <c r="M797" s="445" t="str">
        <f>IF(AND('Angaben KH-Standort'!$D$12&gt;0,C797&lt;&gt;""),"JBJ","Leer")</f>
        <v>Leer</v>
      </c>
      <c r="N797" s="445" t="str">
        <f t="shared" si="91"/>
        <v>Leer</v>
      </c>
      <c r="O797" s="445" t="str">
        <f>VLOOKUP($C797,{"29 - Psychiatrie (Erwachsene)","Psychiatrie";"30 - Kinder- und Jugendpsychiatrie","KJPsychiatrie";"31 - Psychosomatik","Psychosomatik";0,"Leer"},2,0)</f>
        <v>Leer</v>
      </c>
      <c r="P797" s="445">
        <f t="shared" si="86"/>
        <v>0</v>
      </c>
      <c r="Q797" s="445">
        <f>VLOOKUP(C797,{"29 - Psychiatrie (Erwachsene)",1;"30 - Kinder- und Jugendpsychiatrie",1;"31 - Psychosomatik",1;"00 - Bitte eine Fachabteilung auswählen",0;0,0},2,0)</f>
        <v>0</v>
      </c>
      <c r="R797" s="445">
        <f t="shared" si="87"/>
        <v>0</v>
      </c>
      <c r="S797" s="424">
        <f t="shared" si="88"/>
        <v>0</v>
      </c>
      <c r="T797" s="424">
        <f t="shared" si="89"/>
        <v>0</v>
      </c>
      <c r="U797" s="424">
        <f t="shared" si="90"/>
        <v>0</v>
      </c>
    </row>
    <row r="798" spans="2:21" ht="15" customHeight="1" x14ac:dyDescent="0.3">
      <c r="B798" s="70" t="str">
        <f t="shared" ref="B798:B861" si="92">IF(SUM(Q798:U798)&lt;5,"!!!","")</f>
        <v>!!!</v>
      </c>
      <c r="C798" s="228"/>
      <c r="D798" s="221"/>
      <c r="E798" s="229"/>
      <c r="F798" s="82"/>
      <c r="G798" s="325"/>
      <c r="H798" s="38"/>
      <c r="I798" s="38"/>
      <c r="J798" s="435"/>
      <c r="L798" s="445" t="str">
        <f>VLOOKUP(C797,{"29 - Psychiatrie (Erwachsene)","Einrichtungen";"30 - Kinder- und Jugendpsychiatrie","Einrichtungen";"31 - Psychosomatik","Einrichtungen";0,"Leer"},2,0)</f>
        <v>Leer</v>
      </c>
      <c r="M798" s="445" t="str">
        <f>IF(AND('Angaben KH-Standort'!$D$12&gt;0,C798&lt;&gt;""),"JBJ","Leer")</f>
        <v>Leer</v>
      </c>
      <c r="N798" s="445" t="str">
        <f t="shared" si="91"/>
        <v>Leer</v>
      </c>
      <c r="O798" s="445" t="str">
        <f>VLOOKUP($C798,{"29 - Psychiatrie (Erwachsene)","Psychiatrie";"30 - Kinder- und Jugendpsychiatrie","KJPsychiatrie";"31 - Psychosomatik","Psychosomatik";0,"Leer"},2,0)</f>
        <v>Leer</v>
      </c>
      <c r="P798" s="445">
        <f t="shared" si="86"/>
        <v>0</v>
      </c>
      <c r="Q798" s="445">
        <f>VLOOKUP(C798,{"29 - Psychiatrie (Erwachsene)",1;"30 - Kinder- und Jugendpsychiatrie",1;"31 - Psychosomatik",1;"00 - Bitte eine Fachabteilung auswählen",0;0,0},2,0)</f>
        <v>0</v>
      </c>
      <c r="R798" s="445">
        <f t="shared" si="87"/>
        <v>0</v>
      </c>
      <c r="S798" s="424">
        <f t="shared" si="88"/>
        <v>0</v>
      </c>
      <c r="T798" s="424">
        <f t="shared" si="89"/>
        <v>0</v>
      </c>
      <c r="U798" s="424">
        <f t="shared" si="90"/>
        <v>0</v>
      </c>
    </row>
    <row r="799" spans="2:21" ht="15" customHeight="1" x14ac:dyDescent="0.3">
      <c r="B799" s="70" t="str">
        <f t="shared" si="92"/>
        <v>!!!</v>
      </c>
      <c r="C799" s="228"/>
      <c r="D799" s="221"/>
      <c r="E799" s="229"/>
      <c r="F799" s="82"/>
      <c r="G799" s="325"/>
      <c r="H799" s="38"/>
      <c r="I799" s="38"/>
      <c r="J799" s="435"/>
      <c r="L799" s="445" t="str">
        <f>VLOOKUP(C798,{"29 - Psychiatrie (Erwachsene)","Einrichtungen";"30 - Kinder- und Jugendpsychiatrie","Einrichtungen";"31 - Psychosomatik","Einrichtungen";0,"Leer"},2,0)</f>
        <v>Leer</v>
      </c>
      <c r="M799" s="445" t="str">
        <f>IF(AND('Angaben KH-Standort'!$D$12&gt;0,C799&lt;&gt;""),"JBJ","Leer")</f>
        <v>Leer</v>
      </c>
      <c r="N799" s="445" t="str">
        <f t="shared" si="91"/>
        <v>Leer</v>
      </c>
      <c r="O799" s="445" t="str">
        <f>VLOOKUP($C799,{"29 - Psychiatrie (Erwachsene)","Psychiatrie";"30 - Kinder- und Jugendpsychiatrie","KJPsychiatrie";"31 - Psychosomatik","Psychosomatik";0,"Leer"},2,0)</f>
        <v>Leer</v>
      </c>
      <c r="P799" s="445">
        <f t="shared" si="86"/>
        <v>0</v>
      </c>
      <c r="Q799" s="445">
        <f>VLOOKUP(C799,{"29 - Psychiatrie (Erwachsene)",1;"30 - Kinder- und Jugendpsychiatrie",1;"31 - Psychosomatik",1;"00 - Bitte eine Fachabteilung auswählen",0;0,0},2,0)</f>
        <v>0</v>
      </c>
      <c r="R799" s="445">
        <f t="shared" si="87"/>
        <v>0</v>
      </c>
      <c r="S799" s="424">
        <f t="shared" si="88"/>
        <v>0</v>
      </c>
      <c r="T799" s="424">
        <f t="shared" si="89"/>
        <v>0</v>
      </c>
      <c r="U799" s="424">
        <f t="shared" si="90"/>
        <v>0</v>
      </c>
    </row>
    <row r="800" spans="2:21" ht="15" customHeight="1" x14ac:dyDescent="0.3">
      <c r="B800" s="70" t="str">
        <f t="shared" si="92"/>
        <v>!!!</v>
      </c>
      <c r="C800" s="228"/>
      <c r="D800" s="221"/>
      <c r="E800" s="229"/>
      <c r="F800" s="82"/>
      <c r="G800" s="325"/>
      <c r="H800" s="38"/>
      <c r="I800" s="38"/>
      <c r="J800" s="435"/>
      <c r="L800" s="445" t="str">
        <f>VLOOKUP(C799,{"29 - Psychiatrie (Erwachsene)","Einrichtungen";"30 - Kinder- und Jugendpsychiatrie","Einrichtungen";"31 - Psychosomatik","Einrichtungen";0,"Leer"},2,0)</f>
        <v>Leer</v>
      </c>
      <c r="M800" s="445" t="str">
        <f>IF(AND('Angaben KH-Standort'!$D$12&gt;0,C800&lt;&gt;""),"JBJ","Leer")</f>
        <v>Leer</v>
      </c>
      <c r="N800" s="445" t="str">
        <f t="shared" si="91"/>
        <v>Leer</v>
      </c>
      <c r="O800" s="445" t="str">
        <f>VLOOKUP($C800,{"29 - Psychiatrie (Erwachsene)","Psychiatrie";"30 - Kinder- und Jugendpsychiatrie","KJPsychiatrie";"31 - Psychosomatik","Psychosomatik";0,"Leer"},2,0)</f>
        <v>Leer</v>
      </c>
      <c r="P800" s="445">
        <f t="shared" si="86"/>
        <v>0</v>
      </c>
      <c r="Q800" s="445">
        <f>VLOOKUP(C800,{"29 - Psychiatrie (Erwachsene)",1;"30 - Kinder- und Jugendpsychiatrie",1;"31 - Psychosomatik",1;"00 - Bitte eine Fachabteilung auswählen",0;0,0},2,0)</f>
        <v>0</v>
      </c>
      <c r="R800" s="445">
        <f t="shared" si="87"/>
        <v>0</v>
      </c>
      <c r="S800" s="424">
        <f t="shared" si="88"/>
        <v>0</v>
      </c>
      <c r="T800" s="424">
        <f t="shared" si="89"/>
        <v>0</v>
      </c>
      <c r="U800" s="424">
        <f t="shared" si="90"/>
        <v>0</v>
      </c>
    </row>
    <row r="801" spans="2:21" ht="15" customHeight="1" x14ac:dyDescent="0.3">
      <c r="B801" s="70" t="str">
        <f t="shared" si="92"/>
        <v>!!!</v>
      </c>
      <c r="C801" s="228"/>
      <c r="D801" s="221"/>
      <c r="E801" s="229"/>
      <c r="F801" s="82"/>
      <c r="G801" s="325"/>
      <c r="H801" s="38"/>
      <c r="I801" s="38"/>
      <c r="J801" s="435"/>
      <c r="L801" s="445" t="str">
        <f>VLOOKUP(C800,{"29 - Psychiatrie (Erwachsene)","Einrichtungen";"30 - Kinder- und Jugendpsychiatrie","Einrichtungen";"31 - Psychosomatik","Einrichtungen";0,"Leer"},2,0)</f>
        <v>Leer</v>
      </c>
      <c r="M801" s="445" t="str">
        <f>IF(AND('Angaben KH-Standort'!$D$12&gt;0,C801&lt;&gt;""),"JBJ","Leer")</f>
        <v>Leer</v>
      </c>
      <c r="N801" s="445" t="str">
        <f t="shared" si="91"/>
        <v>Leer</v>
      </c>
      <c r="O801" s="445" t="str">
        <f>VLOOKUP($C801,{"29 - Psychiatrie (Erwachsene)","Psychiatrie";"30 - Kinder- und Jugendpsychiatrie","KJPsychiatrie";"31 - Psychosomatik","Psychosomatik";0,"Leer"},2,0)</f>
        <v>Leer</v>
      </c>
      <c r="P801" s="445">
        <f t="shared" si="86"/>
        <v>0</v>
      </c>
      <c r="Q801" s="445">
        <f>VLOOKUP(C801,{"29 - Psychiatrie (Erwachsene)",1;"30 - Kinder- und Jugendpsychiatrie",1;"31 - Psychosomatik",1;"00 - Bitte eine Fachabteilung auswählen",0;0,0},2,0)</f>
        <v>0</v>
      </c>
      <c r="R801" s="445">
        <f t="shared" si="87"/>
        <v>0</v>
      </c>
      <c r="S801" s="424">
        <f t="shared" si="88"/>
        <v>0</v>
      </c>
      <c r="T801" s="424">
        <f t="shared" si="89"/>
        <v>0</v>
      </c>
      <c r="U801" s="424">
        <f t="shared" si="90"/>
        <v>0</v>
      </c>
    </row>
    <row r="802" spans="2:21" ht="15" customHeight="1" x14ac:dyDescent="0.3">
      <c r="B802" s="70" t="str">
        <f t="shared" si="92"/>
        <v>!!!</v>
      </c>
      <c r="C802" s="228"/>
      <c r="D802" s="221"/>
      <c r="E802" s="229"/>
      <c r="F802" s="82"/>
      <c r="G802" s="325"/>
      <c r="H802" s="38"/>
      <c r="I802" s="38"/>
      <c r="J802" s="435"/>
      <c r="L802" s="445" t="str">
        <f>VLOOKUP(C801,{"29 - Psychiatrie (Erwachsene)","Einrichtungen";"30 - Kinder- und Jugendpsychiatrie","Einrichtungen";"31 - Psychosomatik","Einrichtungen";0,"Leer"},2,0)</f>
        <v>Leer</v>
      </c>
      <c r="M802" s="445" t="str">
        <f>IF(AND('Angaben KH-Standort'!$D$12&gt;0,C802&lt;&gt;""),"JBJ","Leer")</f>
        <v>Leer</v>
      </c>
      <c r="N802" s="445" t="str">
        <f t="shared" si="91"/>
        <v>Leer</v>
      </c>
      <c r="O802" s="445" t="str">
        <f>VLOOKUP($C802,{"29 - Psychiatrie (Erwachsene)","Psychiatrie";"30 - Kinder- und Jugendpsychiatrie","KJPsychiatrie";"31 - Psychosomatik","Psychosomatik";0,"Leer"},2,0)</f>
        <v>Leer</v>
      </c>
      <c r="P802" s="445">
        <f t="shared" si="86"/>
        <v>0</v>
      </c>
      <c r="Q802" s="445">
        <f>VLOOKUP(C802,{"29 - Psychiatrie (Erwachsene)",1;"30 - Kinder- und Jugendpsychiatrie",1;"31 - Psychosomatik",1;"00 - Bitte eine Fachabteilung auswählen",0;0,0},2,0)</f>
        <v>0</v>
      </c>
      <c r="R802" s="445">
        <f t="shared" si="87"/>
        <v>0</v>
      </c>
      <c r="S802" s="424">
        <f t="shared" si="88"/>
        <v>0</v>
      </c>
      <c r="T802" s="424">
        <f t="shared" si="89"/>
        <v>0</v>
      </c>
      <c r="U802" s="424">
        <f t="shared" si="90"/>
        <v>0</v>
      </c>
    </row>
    <row r="803" spans="2:21" ht="15" customHeight="1" x14ac:dyDescent="0.3">
      <c r="B803" s="70" t="str">
        <f t="shared" si="92"/>
        <v>!!!</v>
      </c>
      <c r="C803" s="228"/>
      <c r="D803" s="221"/>
      <c r="E803" s="229"/>
      <c r="F803" s="82"/>
      <c r="G803" s="325"/>
      <c r="H803" s="38"/>
      <c r="I803" s="38"/>
      <c r="J803" s="435"/>
      <c r="L803" s="445" t="str">
        <f>VLOOKUP(C802,{"29 - Psychiatrie (Erwachsene)","Einrichtungen";"30 - Kinder- und Jugendpsychiatrie","Einrichtungen";"31 - Psychosomatik","Einrichtungen";0,"Leer"},2,0)</f>
        <v>Leer</v>
      </c>
      <c r="M803" s="445" t="str">
        <f>IF(AND('Angaben KH-Standort'!$D$12&gt;0,C803&lt;&gt;""),"JBJ","Leer")</f>
        <v>Leer</v>
      </c>
      <c r="N803" s="445" t="str">
        <f t="shared" si="91"/>
        <v>Leer</v>
      </c>
      <c r="O803" s="445" t="str">
        <f>VLOOKUP($C803,{"29 - Psychiatrie (Erwachsene)","Psychiatrie";"30 - Kinder- und Jugendpsychiatrie","KJPsychiatrie";"31 - Psychosomatik","Psychosomatik";0,"Leer"},2,0)</f>
        <v>Leer</v>
      </c>
      <c r="P803" s="445">
        <f t="shared" si="86"/>
        <v>0</v>
      </c>
      <c r="Q803" s="445">
        <f>VLOOKUP(C803,{"29 - Psychiatrie (Erwachsene)",1;"30 - Kinder- und Jugendpsychiatrie",1;"31 - Psychosomatik",1;"00 - Bitte eine Fachabteilung auswählen",0;0,0},2,0)</f>
        <v>0</v>
      </c>
      <c r="R803" s="445">
        <f t="shared" si="87"/>
        <v>0</v>
      </c>
      <c r="S803" s="424">
        <f t="shared" si="88"/>
        <v>0</v>
      </c>
      <c r="T803" s="424">
        <f t="shared" si="89"/>
        <v>0</v>
      </c>
      <c r="U803" s="424">
        <f t="shared" si="90"/>
        <v>0</v>
      </c>
    </row>
    <row r="804" spans="2:21" ht="15" customHeight="1" x14ac:dyDescent="0.3">
      <c r="B804" s="70" t="str">
        <f t="shared" si="92"/>
        <v>!!!</v>
      </c>
      <c r="C804" s="228"/>
      <c r="D804" s="221"/>
      <c r="E804" s="229"/>
      <c r="F804" s="82"/>
      <c r="G804" s="325"/>
      <c r="H804" s="38"/>
      <c r="I804" s="38"/>
      <c r="J804" s="435"/>
      <c r="L804" s="445" t="str">
        <f>VLOOKUP(C803,{"29 - Psychiatrie (Erwachsene)","Einrichtungen";"30 - Kinder- und Jugendpsychiatrie","Einrichtungen";"31 - Psychosomatik","Einrichtungen";0,"Leer"},2,0)</f>
        <v>Leer</v>
      </c>
      <c r="M804" s="445" t="str">
        <f>IF(AND('Angaben KH-Standort'!$D$12&gt;0,C804&lt;&gt;""),"JBJ","Leer")</f>
        <v>Leer</v>
      </c>
      <c r="N804" s="445" t="str">
        <f t="shared" si="91"/>
        <v>Leer</v>
      </c>
      <c r="O804" s="445" t="str">
        <f>VLOOKUP($C804,{"29 - Psychiatrie (Erwachsene)","Psychiatrie";"30 - Kinder- und Jugendpsychiatrie","KJPsychiatrie";"31 - Psychosomatik","Psychosomatik";0,"Leer"},2,0)</f>
        <v>Leer</v>
      </c>
      <c r="P804" s="445">
        <f t="shared" si="86"/>
        <v>0</v>
      </c>
      <c r="Q804" s="445">
        <f>VLOOKUP(C804,{"29 - Psychiatrie (Erwachsene)",1;"30 - Kinder- und Jugendpsychiatrie",1;"31 - Psychosomatik",1;"00 - Bitte eine Fachabteilung auswählen",0;0,0},2,0)</f>
        <v>0</v>
      </c>
      <c r="R804" s="445">
        <f t="shared" si="87"/>
        <v>0</v>
      </c>
      <c r="S804" s="424">
        <f t="shared" si="88"/>
        <v>0</v>
      </c>
      <c r="T804" s="424">
        <f t="shared" si="89"/>
        <v>0</v>
      </c>
      <c r="U804" s="424">
        <f t="shared" si="90"/>
        <v>0</v>
      </c>
    </row>
    <row r="805" spans="2:21" ht="15" customHeight="1" x14ac:dyDescent="0.3">
      <c r="B805" s="70" t="str">
        <f t="shared" si="92"/>
        <v>!!!</v>
      </c>
      <c r="C805" s="228"/>
      <c r="D805" s="221"/>
      <c r="E805" s="229"/>
      <c r="F805" s="82"/>
      <c r="G805" s="325"/>
      <c r="H805" s="38"/>
      <c r="I805" s="38"/>
      <c r="J805" s="435"/>
      <c r="L805" s="445" t="str">
        <f>VLOOKUP(C804,{"29 - Psychiatrie (Erwachsene)","Einrichtungen";"30 - Kinder- und Jugendpsychiatrie","Einrichtungen";"31 - Psychosomatik","Einrichtungen";0,"Leer"},2,0)</f>
        <v>Leer</v>
      </c>
      <c r="M805" s="445" t="str">
        <f>IF(AND('Angaben KH-Standort'!$D$12&gt;0,C805&lt;&gt;""),"JBJ","Leer")</f>
        <v>Leer</v>
      </c>
      <c r="N805" s="445" t="str">
        <f t="shared" si="91"/>
        <v>Leer</v>
      </c>
      <c r="O805" s="445" t="str">
        <f>VLOOKUP($C805,{"29 - Psychiatrie (Erwachsene)","Psychiatrie";"30 - Kinder- und Jugendpsychiatrie","KJPsychiatrie";"31 - Psychosomatik","Psychosomatik";0,"Leer"},2,0)</f>
        <v>Leer</v>
      </c>
      <c r="P805" s="445">
        <f t="shared" si="86"/>
        <v>0</v>
      </c>
      <c r="Q805" s="445">
        <f>VLOOKUP(C805,{"29 - Psychiatrie (Erwachsene)",1;"30 - Kinder- und Jugendpsychiatrie",1;"31 - Psychosomatik",1;"00 - Bitte eine Fachabteilung auswählen",0;0,0},2,0)</f>
        <v>0</v>
      </c>
      <c r="R805" s="445">
        <f t="shared" si="87"/>
        <v>0</v>
      </c>
      <c r="S805" s="424">
        <f t="shared" si="88"/>
        <v>0</v>
      </c>
      <c r="T805" s="424">
        <f t="shared" si="89"/>
        <v>0</v>
      </c>
      <c r="U805" s="424">
        <f t="shared" si="90"/>
        <v>0</v>
      </c>
    </row>
    <row r="806" spans="2:21" ht="15" customHeight="1" x14ac:dyDescent="0.3">
      <c r="B806" s="70" t="str">
        <f t="shared" si="92"/>
        <v>!!!</v>
      </c>
      <c r="C806" s="228"/>
      <c r="D806" s="221"/>
      <c r="E806" s="229"/>
      <c r="F806" s="82"/>
      <c r="G806" s="325"/>
      <c r="H806" s="38"/>
      <c r="I806" s="38"/>
      <c r="J806" s="435"/>
      <c r="L806" s="445" t="str">
        <f>VLOOKUP(C805,{"29 - Psychiatrie (Erwachsene)","Einrichtungen";"30 - Kinder- und Jugendpsychiatrie","Einrichtungen";"31 - Psychosomatik","Einrichtungen";0,"Leer"},2,0)</f>
        <v>Leer</v>
      </c>
      <c r="M806" s="445" t="str">
        <f>IF(AND('Angaben KH-Standort'!$D$12&gt;0,C806&lt;&gt;""),"JBJ","Leer")</f>
        <v>Leer</v>
      </c>
      <c r="N806" s="445" t="str">
        <f t="shared" si="91"/>
        <v>Leer</v>
      </c>
      <c r="O806" s="445" t="str">
        <f>VLOOKUP($C806,{"29 - Psychiatrie (Erwachsene)","Psychiatrie";"30 - Kinder- und Jugendpsychiatrie","KJPsychiatrie";"31 - Psychosomatik","Psychosomatik";0,"Leer"},2,0)</f>
        <v>Leer</v>
      </c>
      <c r="P806" s="445">
        <f t="shared" si="86"/>
        <v>0</v>
      </c>
      <c r="Q806" s="445">
        <f>VLOOKUP(C806,{"29 - Psychiatrie (Erwachsene)",1;"30 - Kinder- und Jugendpsychiatrie",1;"31 - Psychosomatik",1;"00 - Bitte eine Fachabteilung auswählen",0;0,0},2,0)</f>
        <v>0</v>
      </c>
      <c r="R806" s="445">
        <f t="shared" si="87"/>
        <v>0</v>
      </c>
      <c r="S806" s="424">
        <f t="shared" si="88"/>
        <v>0</v>
      </c>
      <c r="T806" s="424">
        <f t="shared" si="89"/>
        <v>0</v>
      </c>
      <c r="U806" s="424">
        <f t="shared" si="90"/>
        <v>0</v>
      </c>
    </row>
    <row r="807" spans="2:21" ht="15" customHeight="1" x14ac:dyDescent="0.3">
      <c r="B807" s="70" t="str">
        <f t="shared" si="92"/>
        <v>!!!</v>
      </c>
      <c r="C807" s="228"/>
      <c r="D807" s="221"/>
      <c r="E807" s="229"/>
      <c r="F807" s="82"/>
      <c r="G807" s="325"/>
      <c r="H807" s="38"/>
      <c r="I807" s="38"/>
      <c r="J807" s="435"/>
      <c r="L807" s="445" t="str">
        <f>VLOOKUP(C806,{"29 - Psychiatrie (Erwachsene)","Einrichtungen";"30 - Kinder- und Jugendpsychiatrie","Einrichtungen";"31 - Psychosomatik","Einrichtungen";0,"Leer"},2,0)</f>
        <v>Leer</v>
      </c>
      <c r="M807" s="445" t="str">
        <f>IF(AND('Angaben KH-Standort'!$D$12&gt;0,C807&lt;&gt;""),"JBJ","Leer")</f>
        <v>Leer</v>
      </c>
      <c r="N807" s="445" t="str">
        <f t="shared" si="91"/>
        <v>Leer</v>
      </c>
      <c r="O807" s="445" t="str">
        <f>VLOOKUP($C807,{"29 - Psychiatrie (Erwachsene)","Psychiatrie";"30 - Kinder- und Jugendpsychiatrie","KJPsychiatrie";"31 - Psychosomatik","Psychosomatik";0,"Leer"},2,0)</f>
        <v>Leer</v>
      </c>
      <c r="P807" s="445">
        <f t="shared" si="86"/>
        <v>0</v>
      </c>
      <c r="Q807" s="445">
        <f>VLOOKUP(C807,{"29 - Psychiatrie (Erwachsene)",1;"30 - Kinder- und Jugendpsychiatrie",1;"31 - Psychosomatik",1;"00 - Bitte eine Fachabteilung auswählen",0;0,0},2,0)</f>
        <v>0</v>
      </c>
      <c r="R807" s="445">
        <f t="shared" si="87"/>
        <v>0</v>
      </c>
      <c r="S807" s="424">
        <f t="shared" si="88"/>
        <v>0</v>
      </c>
      <c r="T807" s="424">
        <f t="shared" si="89"/>
        <v>0</v>
      </c>
      <c r="U807" s="424">
        <f t="shared" si="90"/>
        <v>0</v>
      </c>
    </row>
    <row r="808" spans="2:21" ht="15" customHeight="1" x14ac:dyDescent="0.3">
      <c r="B808" s="70" t="str">
        <f t="shared" si="92"/>
        <v>!!!</v>
      </c>
      <c r="C808" s="228"/>
      <c r="D808" s="221"/>
      <c r="E808" s="229"/>
      <c r="F808" s="82"/>
      <c r="G808" s="325"/>
      <c r="H808" s="38"/>
      <c r="I808" s="38"/>
      <c r="J808" s="435"/>
      <c r="L808" s="445" t="str">
        <f>VLOOKUP(C807,{"29 - Psychiatrie (Erwachsene)","Einrichtungen";"30 - Kinder- und Jugendpsychiatrie","Einrichtungen";"31 - Psychosomatik","Einrichtungen";0,"Leer"},2,0)</f>
        <v>Leer</v>
      </c>
      <c r="M808" s="445" t="str">
        <f>IF(AND('Angaben KH-Standort'!$D$12&gt;0,C808&lt;&gt;""),"JBJ","Leer")</f>
        <v>Leer</v>
      </c>
      <c r="N808" s="445" t="str">
        <f t="shared" si="91"/>
        <v>Leer</v>
      </c>
      <c r="O808" s="445" t="str">
        <f>VLOOKUP($C808,{"29 - Psychiatrie (Erwachsene)","Psychiatrie";"30 - Kinder- und Jugendpsychiatrie","KJPsychiatrie";"31 - Psychosomatik","Psychosomatik";0,"Leer"},2,0)</f>
        <v>Leer</v>
      </c>
      <c r="P808" s="445">
        <f t="shared" si="86"/>
        <v>0</v>
      </c>
      <c r="Q808" s="445">
        <f>VLOOKUP(C808,{"29 - Psychiatrie (Erwachsene)",1;"30 - Kinder- und Jugendpsychiatrie",1;"31 - Psychosomatik",1;"00 - Bitte eine Fachabteilung auswählen",0;0,0},2,0)</f>
        <v>0</v>
      </c>
      <c r="R808" s="445">
        <f t="shared" si="87"/>
        <v>0</v>
      </c>
      <c r="S808" s="424">
        <f t="shared" si="88"/>
        <v>0</v>
      </c>
      <c r="T808" s="424">
        <f t="shared" si="89"/>
        <v>0</v>
      </c>
      <c r="U808" s="424">
        <f t="shared" si="90"/>
        <v>0</v>
      </c>
    </row>
    <row r="809" spans="2:21" ht="15" customHeight="1" x14ac:dyDescent="0.3">
      <c r="B809" s="70" t="str">
        <f t="shared" si="92"/>
        <v>!!!</v>
      </c>
      <c r="C809" s="228"/>
      <c r="D809" s="221"/>
      <c r="E809" s="229"/>
      <c r="F809" s="82"/>
      <c r="G809" s="325"/>
      <c r="H809" s="38"/>
      <c r="I809" s="38"/>
      <c r="J809" s="435"/>
      <c r="L809" s="445" t="str">
        <f>VLOOKUP(C808,{"29 - Psychiatrie (Erwachsene)","Einrichtungen";"30 - Kinder- und Jugendpsychiatrie","Einrichtungen";"31 - Psychosomatik","Einrichtungen";0,"Leer"},2,0)</f>
        <v>Leer</v>
      </c>
      <c r="M809" s="445" t="str">
        <f>IF(AND('Angaben KH-Standort'!$D$12&gt;0,C809&lt;&gt;""),"JBJ","Leer")</f>
        <v>Leer</v>
      </c>
      <c r="N809" s="445" t="str">
        <f t="shared" si="91"/>
        <v>Leer</v>
      </c>
      <c r="O809" s="445" t="str">
        <f>VLOOKUP($C809,{"29 - Psychiatrie (Erwachsene)","Psychiatrie";"30 - Kinder- und Jugendpsychiatrie","KJPsychiatrie";"31 - Psychosomatik","Psychosomatik";0,"Leer"},2,0)</f>
        <v>Leer</v>
      </c>
      <c r="P809" s="445">
        <f t="shared" si="86"/>
        <v>0</v>
      </c>
      <c r="Q809" s="445">
        <f>VLOOKUP(C809,{"29 - Psychiatrie (Erwachsene)",1;"30 - Kinder- und Jugendpsychiatrie",1;"31 - Psychosomatik",1;"00 - Bitte eine Fachabteilung auswählen",0;0,0},2,0)</f>
        <v>0</v>
      </c>
      <c r="R809" s="445">
        <f t="shared" si="87"/>
        <v>0</v>
      </c>
      <c r="S809" s="424">
        <f t="shared" si="88"/>
        <v>0</v>
      </c>
      <c r="T809" s="424">
        <f t="shared" si="89"/>
        <v>0</v>
      </c>
      <c r="U809" s="424">
        <f t="shared" si="90"/>
        <v>0</v>
      </c>
    </row>
    <row r="810" spans="2:21" ht="15" customHeight="1" x14ac:dyDescent="0.3">
      <c r="B810" s="70" t="str">
        <f t="shared" si="92"/>
        <v>!!!</v>
      </c>
      <c r="C810" s="228"/>
      <c r="D810" s="221"/>
      <c r="E810" s="229"/>
      <c r="F810" s="82"/>
      <c r="G810" s="325"/>
      <c r="H810" s="38"/>
      <c r="I810" s="38"/>
      <c r="J810" s="435"/>
      <c r="L810" s="445" t="str">
        <f>VLOOKUP(C809,{"29 - Psychiatrie (Erwachsene)","Einrichtungen";"30 - Kinder- und Jugendpsychiatrie","Einrichtungen";"31 - Psychosomatik","Einrichtungen";0,"Leer"},2,0)</f>
        <v>Leer</v>
      </c>
      <c r="M810" s="445" t="str">
        <f>IF(AND('Angaben KH-Standort'!$D$12&gt;0,C810&lt;&gt;""),"JBJ","Leer")</f>
        <v>Leer</v>
      </c>
      <c r="N810" s="445" t="str">
        <f t="shared" si="91"/>
        <v>Leer</v>
      </c>
      <c r="O810" s="445" t="str">
        <f>VLOOKUP($C810,{"29 - Psychiatrie (Erwachsene)","Psychiatrie";"30 - Kinder- und Jugendpsychiatrie","KJPsychiatrie";"31 - Psychosomatik","Psychosomatik";0,"Leer"},2,0)</f>
        <v>Leer</v>
      </c>
      <c r="P810" s="445">
        <f t="shared" si="86"/>
        <v>0</v>
      </c>
      <c r="Q810" s="445">
        <f>VLOOKUP(C810,{"29 - Psychiatrie (Erwachsene)",1;"30 - Kinder- und Jugendpsychiatrie",1;"31 - Psychosomatik",1;"00 - Bitte eine Fachabteilung auswählen",0;0,0},2,0)</f>
        <v>0</v>
      </c>
      <c r="R810" s="445">
        <f t="shared" si="87"/>
        <v>0</v>
      </c>
      <c r="S810" s="424">
        <f t="shared" si="88"/>
        <v>0</v>
      </c>
      <c r="T810" s="424">
        <f t="shared" si="89"/>
        <v>0</v>
      </c>
      <c r="U810" s="424">
        <f t="shared" si="90"/>
        <v>0</v>
      </c>
    </row>
    <row r="811" spans="2:21" ht="15" customHeight="1" x14ac:dyDescent="0.3">
      <c r="B811" s="70" t="str">
        <f t="shared" si="92"/>
        <v>!!!</v>
      </c>
      <c r="C811" s="228"/>
      <c r="D811" s="221"/>
      <c r="E811" s="229"/>
      <c r="F811" s="82"/>
      <c r="G811" s="325"/>
      <c r="H811" s="38"/>
      <c r="I811" s="38"/>
      <c r="J811" s="435"/>
      <c r="L811" s="445" t="str">
        <f>VLOOKUP(C810,{"29 - Psychiatrie (Erwachsene)","Einrichtungen";"30 - Kinder- und Jugendpsychiatrie","Einrichtungen";"31 - Psychosomatik","Einrichtungen";0,"Leer"},2,0)</f>
        <v>Leer</v>
      </c>
      <c r="M811" s="445" t="str">
        <f>IF(AND('Angaben KH-Standort'!$D$12&gt;0,C811&lt;&gt;""),"JBJ","Leer")</f>
        <v>Leer</v>
      </c>
      <c r="N811" s="445" t="str">
        <f t="shared" si="91"/>
        <v>Leer</v>
      </c>
      <c r="O811" s="445" t="str">
        <f>VLOOKUP($C811,{"29 - Psychiatrie (Erwachsene)","Psychiatrie";"30 - Kinder- und Jugendpsychiatrie","KJPsychiatrie";"31 - Psychosomatik","Psychosomatik";0,"Leer"},2,0)</f>
        <v>Leer</v>
      </c>
      <c r="P811" s="445">
        <f t="shared" si="86"/>
        <v>0</v>
      </c>
      <c r="Q811" s="445">
        <f>VLOOKUP(C811,{"29 - Psychiatrie (Erwachsene)",1;"30 - Kinder- und Jugendpsychiatrie",1;"31 - Psychosomatik",1;"00 - Bitte eine Fachabteilung auswählen",0;0,0},2,0)</f>
        <v>0</v>
      </c>
      <c r="R811" s="445">
        <f t="shared" si="87"/>
        <v>0</v>
      </c>
      <c r="S811" s="424">
        <f t="shared" si="88"/>
        <v>0</v>
      </c>
      <c r="T811" s="424">
        <f t="shared" si="89"/>
        <v>0</v>
      </c>
      <c r="U811" s="424">
        <f t="shared" si="90"/>
        <v>0</v>
      </c>
    </row>
    <row r="812" spans="2:21" ht="15" customHeight="1" x14ac:dyDescent="0.3">
      <c r="B812" s="70" t="str">
        <f t="shared" si="92"/>
        <v>!!!</v>
      </c>
      <c r="C812" s="228"/>
      <c r="D812" s="221"/>
      <c r="E812" s="229"/>
      <c r="F812" s="82"/>
      <c r="G812" s="325"/>
      <c r="H812" s="38"/>
      <c r="I812" s="38"/>
      <c r="J812" s="435"/>
      <c r="L812" s="445" t="str">
        <f>VLOOKUP(C811,{"29 - Psychiatrie (Erwachsene)","Einrichtungen";"30 - Kinder- und Jugendpsychiatrie","Einrichtungen";"31 - Psychosomatik","Einrichtungen";0,"Leer"},2,0)</f>
        <v>Leer</v>
      </c>
      <c r="M812" s="445" t="str">
        <f>IF(AND('Angaben KH-Standort'!$D$12&gt;0,C812&lt;&gt;""),"JBJ","Leer")</f>
        <v>Leer</v>
      </c>
      <c r="N812" s="445" t="str">
        <f t="shared" si="91"/>
        <v>Leer</v>
      </c>
      <c r="O812" s="445" t="str">
        <f>VLOOKUP($C812,{"29 - Psychiatrie (Erwachsene)","Psychiatrie";"30 - Kinder- und Jugendpsychiatrie","KJPsychiatrie";"31 - Psychosomatik","Psychosomatik";0,"Leer"},2,0)</f>
        <v>Leer</v>
      </c>
      <c r="P812" s="445">
        <f t="shared" si="86"/>
        <v>0</v>
      </c>
      <c r="Q812" s="445">
        <f>VLOOKUP(C812,{"29 - Psychiatrie (Erwachsene)",1;"30 - Kinder- und Jugendpsychiatrie",1;"31 - Psychosomatik",1;"00 - Bitte eine Fachabteilung auswählen",0;0,0},2,0)</f>
        <v>0</v>
      </c>
      <c r="R812" s="445">
        <f t="shared" si="87"/>
        <v>0</v>
      </c>
      <c r="S812" s="424">
        <f t="shared" si="88"/>
        <v>0</v>
      </c>
      <c r="T812" s="424">
        <f t="shared" si="89"/>
        <v>0</v>
      </c>
      <c r="U812" s="424">
        <f t="shared" si="90"/>
        <v>0</v>
      </c>
    </row>
    <row r="813" spans="2:21" ht="15" customHeight="1" x14ac:dyDescent="0.3">
      <c r="B813" s="70" t="str">
        <f t="shared" si="92"/>
        <v>!!!</v>
      </c>
      <c r="C813" s="228"/>
      <c r="D813" s="221"/>
      <c r="E813" s="229"/>
      <c r="F813" s="82"/>
      <c r="G813" s="325"/>
      <c r="H813" s="38"/>
      <c r="I813" s="38"/>
      <c r="J813" s="435"/>
      <c r="L813" s="445" t="str">
        <f>VLOOKUP(C812,{"29 - Psychiatrie (Erwachsene)","Einrichtungen";"30 - Kinder- und Jugendpsychiatrie","Einrichtungen";"31 - Psychosomatik","Einrichtungen";0,"Leer"},2,0)</f>
        <v>Leer</v>
      </c>
      <c r="M813" s="445" t="str">
        <f>IF(AND('Angaben KH-Standort'!$D$12&gt;0,C813&lt;&gt;""),"JBJ","Leer")</f>
        <v>Leer</v>
      </c>
      <c r="N813" s="445" t="str">
        <f t="shared" si="91"/>
        <v>Leer</v>
      </c>
      <c r="O813" s="445" t="str">
        <f>VLOOKUP($C813,{"29 - Psychiatrie (Erwachsene)","Psychiatrie";"30 - Kinder- und Jugendpsychiatrie","KJPsychiatrie";"31 - Psychosomatik","Psychosomatik";0,"Leer"},2,0)</f>
        <v>Leer</v>
      </c>
      <c r="P813" s="445">
        <f t="shared" si="86"/>
        <v>0</v>
      </c>
      <c r="Q813" s="445">
        <f>VLOOKUP(C813,{"29 - Psychiatrie (Erwachsene)",1;"30 - Kinder- und Jugendpsychiatrie",1;"31 - Psychosomatik",1;"00 - Bitte eine Fachabteilung auswählen",0;0,0},2,0)</f>
        <v>0</v>
      </c>
      <c r="R813" s="445">
        <f t="shared" si="87"/>
        <v>0</v>
      </c>
      <c r="S813" s="424">
        <f t="shared" si="88"/>
        <v>0</v>
      </c>
      <c r="T813" s="424">
        <f t="shared" si="89"/>
        <v>0</v>
      </c>
      <c r="U813" s="424">
        <f t="shared" si="90"/>
        <v>0</v>
      </c>
    </row>
    <row r="814" spans="2:21" ht="15" customHeight="1" x14ac:dyDescent="0.3">
      <c r="B814" s="70" t="str">
        <f t="shared" si="92"/>
        <v>!!!</v>
      </c>
      <c r="C814" s="228"/>
      <c r="D814" s="221"/>
      <c r="E814" s="229"/>
      <c r="F814" s="82"/>
      <c r="G814" s="325"/>
      <c r="H814" s="38"/>
      <c r="I814" s="38"/>
      <c r="J814" s="435"/>
      <c r="L814" s="445" t="str">
        <f>VLOOKUP(C813,{"29 - Psychiatrie (Erwachsene)","Einrichtungen";"30 - Kinder- und Jugendpsychiatrie","Einrichtungen";"31 - Psychosomatik","Einrichtungen";0,"Leer"},2,0)</f>
        <v>Leer</v>
      </c>
      <c r="M814" s="445" t="str">
        <f>IF(AND('Angaben KH-Standort'!$D$12&gt;0,C814&lt;&gt;""),"JBJ","Leer")</f>
        <v>Leer</v>
      </c>
      <c r="N814" s="445" t="str">
        <f t="shared" si="91"/>
        <v>Leer</v>
      </c>
      <c r="O814" s="445" t="str">
        <f>VLOOKUP($C814,{"29 - Psychiatrie (Erwachsene)","Psychiatrie";"30 - Kinder- und Jugendpsychiatrie","KJPsychiatrie";"31 - Psychosomatik","Psychosomatik";0,"Leer"},2,0)</f>
        <v>Leer</v>
      </c>
      <c r="P814" s="445">
        <f t="shared" si="86"/>
        <v>0</v>
      </c>
      <c r="Q814" s="445">
        <f>VLOOKUP(C814,{"29 - Psychiatrie (Erwachsene)",1;"30 - Kinder- und Jugendpsychiatrie",1;"31 - Psychosomatik",1;"00 - Bitte eine Fachabteilung auswählen",0;0,0},2,0)</f>
        <v>0</v>
      </c>
      <c r="R814" s="445">
        <f t="shared" si="87"/>
        <v>0</v>
      </c>
      <c r="S814" s="424">
        <f t="shared" si="88"/>
        <v>0</v>
      </c>
      <c r="T814" s="424">
        <f t="shared" si="89"/>
        <v>0</v>
      </c>
      <c r="U814" s="424">
        <f t="shared" si="90"/>
        <v>0</v>
      </c>
    </row>
    <row r="815" spans="2:21" ht="15" customHeight="1" x14ac:dyDescent="0.3">
      <c r="B815" s="70" t="str">
        <f t="shared" si="92"/>
        <v>!!!</v>
      </c>
      <c r="C815" s="228"/>
      <c r="D815" s="221"/>
      <c r="E815" s="229"/>
      <c r="F815" s="82"/>
      <c r="G815" s="325"/>
      <c r="H815" s="38"/>
      <c r="I815" s="38"/>
      <c r="J815" s="435"/>
      <c r="L815" s="445" t="str">
        <f>VLOOKUP(C814,{"29 - Psychiatrie (Erwachsene)","Einrichtungen";"30 - Kinder- und Jugendpsychiatrie","Einrichtungen";"31 - Psychosomatik","Einrichtungen";0,"Leer"},2,0)</f>
        <v>Leer</v>
      </c>
      <c r="M815" s="445" t="str">
        <f>IF(AND('Angaben KH-Standort'!$D$12&gt;0,C815&lt;&gt;""),"JBJ","Leer")</f>
        <v>Leer</v>
      </c>
      <c r="N815" s="445" t="str">
        <f t="shared" si="91"/>
        <v>Leer</v>
      </c>
      <c r="O815" s="445" t="str">
        <f>VLOOKUP($C815,{"29 - Psychiatrie (Erwachsene)","Psychiatrie";"30 - Kinder- und Jugendpsychiatrie","KJPsychiatrie";"31 - Psychosomatik","Psychosomatik";0,"Leer"},2,0)</f>
        <v>Leer</v>
      </c>
      <c r="P815" s="445">
        <f t="shared" si="86"/>
        <v>0</v>
      </c>
      <c r="Q815" s="445">
        <f>VLOOKUP(C815,{"29 - Psychiatrie (Erwachsene)",1;"30 - Kinder- und Jugendpsychiatrie",1;"31 - Psychosomatik",1;"00 - Bitte eine Fachabteilung auswählen",0;0,0},2,0)</f>
        <v>0</v>
      </c>
      <c r="R815" s="445">
        <f t="shared" si="87"/>
        <v>0</v>
      </c>
      <c r="S815" s="424">
        <f t="shared" si="88"/>
        <v>0</v>
      </c>
      <c r="T815" s="424">
        <f t="shared" si="89"/>
        <v>0</v>
      </c>
      <c r="U815" s="424">
        <f t="shared" si="90"/>
        <v>0</v>
      </c>
    </row>
    <row r="816" spans="2:21" ht="15" customHeight="1" x14ac:dyDescent="0.3">
      <c r="B816" s="70" t="str">
        <f t="shared" si="92"/>
        <v>!!!</v>
      </c>
      <c r="C816" s="228"/>
      <c r="D816" s="221"/>
      <c r="E816" s="229"/>
      <c r="F816" s="82"/>
      <c r="G816" s="325"/>
      <c r="H816" s="38"/>
      <c r="I816" s="38"/>
      <c r="J816" s="435"/>
      <c r="L816" s="445" t="str">
        <f>VLOOKUP(C815,{"29 - Psychiatrie (Erwachsene)","Einrichtungen";"30 - Kinder- und Jugendpsychiatrie","Einrichtungen";"31 - Psychosomatik","Einrichtungen";0,"Leer"},2,0)</f>
        <v>Leer</v>
      </c>
      <c r="M816" s="445" t="str">
        <f>IF(AND('Angaben KH-Standort'!$D$12&gt;0,C816&lt;&gt;""),"JBJ","Leer")</f>
        <v>Leer</v>
      </c>
      <c r="N816" s="445" t="str">
        <f t="shared" si="91"/>
        <v>Leer</v>
      </c>
      <c r="O816" s="445" t="str">
        <f>VLOOKUP($C816,{"29 - Psychiatrie (Erwachsene)","Psychiatrie";"30 - Kinder- und Jugendpsychiatrie","KJPsychiatrie";"31 - Psychosomatik","Psychosomatik";0,"Leer"},2,0)</f>
        <v>Leer</v>
      </c>
      <c r="P816" s="445">
        <f t="shared" si="86"/>
        <v>0</v>
      </c>
      <c r="Q816" s="445">
        <f>VLOOKUP(C816,{"29 - Psychiatrie (Erwachsene)",1;"30 - Kinder- und Jugendpsychiatrie",1;"31 - Psychosomatik",1;"00 - Bitte eine Fachabteilung auswählen",0;0,0},2,0)</f>
        <v>0</v>
      </c>
      <c r="R816" s="445">
        <f t="shared" si="87"/>
        <v>0</v>
      </c>
      <c r="S816" s="424">
        <f t="shared" si="88"/>
        <v>0</v>
      </c>
      <c r="T816" s="424">
        <f t="shared" si="89"/>
        <v>0</v>
      </c>
      <c r="U816" s="424">
        <f t="shared" si="90"/>
        <v>0</v>
      </c>
    </row>
    <row r="817" spans="2:21" ht="15" customHeight="1" x14ac:dyDescent="0.3">
      <c r="B817" s="70" t="str">
        <f t="shared" si="92"/>
        <v>!!!</v>
      </c>
      <c r="C817" s="228"/>
      <c r="D817" s="221"/>
      <c r="E817" s="229"/>
      <c r="F817" s="82"/>
      <c r="G817" s="325"/>
      <c r="H817" s="38"/>
      <c r="I817" s="38"/>
      <c r="J817" s="435"/>
      <c r="L817" s="445" t="str">
        <f>VLOOKUP(C816,{"29 - Psychiatrie (Erwachsene)","Einrichtungen";"30 - Kinder- und Jugendpsychiatrie","Einrichtungen";"31 - Psychosomatik","Einrichtungen";0,"Leer"},2,0)</f>
        <v>Leer</v>
      </c>
      <c r="M817" s="445" t="str">
        <f>IF(AND('Angaben KH-Standort'!$D$12&gt;0,C817&lt;&gt;""),"JBJ","Leer")</f>
        <v>Leer</v>
      </c>
      <c r="N817" s="445" t="str">
        <f t="shared" si="91"/>
        <v>Leer</v>
      </c>
      <c r="O817" s="445" t="str">
        <f>VLOOKUP($C817,{"29 - Psychiatrie (Erwachsene)","Psychiatrie";"30 - Kinder- und Jugendpsychiatrie","KJPsychiatrie";"31 - Psychosomatik","Psychosomatik";0,"Leer"},2,0)</f>
        <v>Leer</v>
      </c>
      <c r="P817" s="445">
        <f t="shared" si="86"/>
        <v>0</v>
      </c>
      <c r="Q817" s="445">
        <f>VLOOKUP(C817,{"29 - Psychiatrie (Erwachsene)",1;"30 - Kinder- und Jugendpsychiatrie",1;"31 - Psychosomatik",1;"00 - Bitte eine Fachabteilung auswählen",0;0,0},2,0)</f>
        <v>0</v>
      </c>
      <c r="R817" s="445">
        <f t="shared" si="87"/>
        <v>0</v>
      </c>
      <c r="S817" s="424">
        <f t="shared" si="88"/>
        <v>0</v>
      </c>
      <c r="T817" s="424">
        <f t="shared" si="89"/>
        <v>0</v>
      </c>
      <c r="U817" s="424">
        <f t="shared" si="90"/>
        <v>0</v>
      </c>
    </row>
    <row r="818" spans="2:21" ht="15" customHeight="1" x14ac:dyDescent="0.3">
      <c r="B818" s="70" t="str">
        <f t="shared" si="92"/>
        <v>!!!</v>
      </c>
      <c r="C818" s="228"/>
      <c r="D818" s="221"/>
      <c r="E818" s="229"/>
      <c r="F818" s="82"/>
      <c r="G818" s="325"/>
      <c r="H818" s="38"/>
      <c r="I818" s="38"/>
      <c r="J818" s="435"/>
      <c r="L818" s="445" t="str">
        <f>VLOOKUP(C817,{"29 - Psychiatrie (Erwachsene)","Einrichtungen";"30 - Kinder- und Jugendpsychiatrie","Einrichtungen";"31 - Psychosomatik","Einrichtungen";0,"Leer"},2,0)</f>
        <v>Leer</v>
      </c>
      <c r="M818" s="445" t="str">
        <f>IF(AND('Angaben KH-Standort'!$D$12&gt;0,C818&lt;&gt;""),"JBJ","Leer")</f>
        <v>Leer</v>
      </c>
      <c r="N818" s="445" t="str">
        <f t="shared" si="91"/>
        <v>Leer</v>
      </c>
      <c r="O818" s="445" t="str">
        <f>VLOOKUP($C818,{"29 - Psychiatrie (Erwachsene)","Psychiatrie";"30 - Kinder- und Jugendpsychiatrie","KJPsychiatrie";"31 - Psychosomatik","Psychosomatik";0,"Leer"},2,0)</f>
        <v>Leer</v>
      </c>
      <c r="P818" s="445">
        <f t="shared" si="86"/>
        <v>0</v>
      </c>
      <c r="Q818" s="445">
        <f>VLOOKUP(C818,{"29 - Psychiatrie (Erwachsene)",1;"30 - Kinder- und Jugendpsychiatrie",1;"31 - Psychosomatik",1;"00 - Bitte eine Fachabteilung auswählen",0;0,0},2,0)</f>
        <v>0</v>
      </c>
      <c r="R818" s="445">
        <f t="shared" si="87"/>
        <v>0</v>
      </c>
      <c r="S818" s="424">
        <f t="shared" si="88"/>
        <v>0</v>
      </c>
      <c r="T818" s="424">
        <f t="shared" si="89"/>
        <v>0</v>
      </c>
      <c r="U818" s="424">
        <f t="shared" si="90"/>
        <v>0</v>
      </c>
    </row>
    <row r="819" spans="2:21" ht="15" customHeight="1" x14ac:dyDescent="0.3">
      <c r="B819" s="70" t="str">
        <f t="shared" si="92"/>
        <v>!!!</v>
      </c>
      <c r="C819" s="228"/>
      <c r="D819" s="221"/>
      <c r="E819" s="229"/>
      <c r="F819" s="82"/>
      <c r="G819" s="325"/>
      <c r="H819" s="38"/>
      <c r="I819" s="38"/>
      <c r="J819" s="435"/>
      <c r="L819" s="445" t="str">
        <f>VLOOKUP(C818,{"29 - Psychiatrie (Erwachsene)","Einrichtungen";"30 - Kinder- und Jugendpsychiatrie","Einrichtungen";"31 - Psychosomatik","Einrichtungen";0,"Leer"},2,0)</f>
        <v>Leer</v>
      </c>
      <c r="M819" s="445" t="str">
        <f>IF(AND('Angaben KH-Standort'!$D$12&gt;0,C819&lt;&gt;""),"JBJ","Leer")</f>
        <v>Leer</v>
      </c>
      <c r="N819" s="445" t="str">
        <f t="shared" si="91"/>
        <v>Leer</v>
      </c>
      <c r="O819" s="445" t="str">
        <f>VLOOKUP($C819,{"29 - Psychiatrie (Erwachsene)","Psychiatrie";"30 - Kinder- und Jugendpsychiatrie","KJPsychiatrie";"31 - Psychosomatik","Psychosomatik";0,"Leer"},2,0)</f>
        <v>Leer</v>
      </c>
      <c r="P819" s="445">
        <f t="shared" si="86"/>
        <v>0</v>
      </c>
      <c r="Q819" s="445">
        <f>VLOOKUP(C819,{"29 - Psychiatrie (Erwachsene)",1;"30 - Kinder- und Jugendpsychiatrie",1;"31 - Psychosomatik",1;"00 - Bitte eine Fachabteilung auswählen",0;0,0},2,0)</f>
        <v>0</v>
      </c>
      <c r="R819" s="445">
        <f t="shared" si="87"/>
        <v>0</v>
      </c>
      <c r="S819" s="424">
        <f t="shared" si="88"/>
        <v>0</v>
      </c>
      <c r="T819" s="424">
        <f t="shared" si="89"/>
        <v>0</v>
      </c>
      <c r="U819" s="424">
        <f t="shared" si="90"/>
        <v>0</v>
      </c>
    </row>
    <row r="820" spans="2:21" ht="15" customHeight="1" x14ac:dyDescent="0.3">
      <c r="B820" s="70" t="str">
        <f t="shared" si="92"/>
        <v>!!!</v>
      </c>
      <c r="C820" s="228"/>
      <c r="D820" s="221"/>
      <c r="E820" s="229"/>
      <c r="F820" s="82"/>
      <c r="G820" s="325"/>
      <c r="H820" s="38"/>
      <c r="I820" s="38"/>
      <c r="J820" s="435"/>
      <c r="L820" s="445" t="str">
        <f>VLOOKUP(C819,{"29 - Psychiatrie (Erwachsene)","Einrichtungen";"30 - Kinder- und Jugendpsychiatrie","Einrichtungen";"31 - Psychosomatik","Einrichtungen";0,"Leer"},2,0)</f>
        <v>Leer</v>
      </c>
      <c r="M820" s="445" t="str">
        <f>IF(AND('Angaben KH-Standort'!$D$12&gt;0,C820&lt;&gt;""),"JBJ","Leer")</f>
        <v>Leer</v>
      </c>
      <c r="N820" s="445" t="str">
        <f t="shared" si="91"/>
        <v>Leer</v>
      </c>
      <c r="O820" s="445" t="str">
        <f>VLOOKUP($C820,{"29 - Psychiatrie (Erwachsene)","Psychiatrie";"30 - Kinder- und Jugendpsychiatrie","KJPsychiatrie";"31 - Psychosomatik","Psychosomatik";0,"Leer"},2,0)</f>
        <v>Leer</v>
      </c>
      <c r="P820" s="445">
        <f t="shared" si="86"/>
        <v>0</v>
      </c>
      <c r="Q820" s="445">
        <f>VLOOKUP(C820,{"29 - Psychiatrie (Erwachsene)",1;"30 - Kinder- und Jugendpsychiatrie",1;"31 - Psychosomatik",1;"00 - Bitte eine Fachabteilung auswählen",0;0,0},2,0)</f>
        <v>0</v>
      </c>
      <c r="R820" s="445">
        <f t="shared" si="87"/>
        <v>0</v>
      </c>
      <c r="S820" s="424">
        <f t="shared" si="88"/>
        <v>0</v>
      </c>
      <c r="T820" s="424">
        <f t="shared" si="89"/>
        <v>0</v>
      </c>
      <c r="U820" s="424">
        <f t="shared" si="90"/>
        <v>0</v>
      </c>
    </row>
    <row r="821" spans="2:21" ht="15" customHeight="1" x14ac:dyDescent="0.3">
      <c r="B821" s="70" t="str">
        <f t="shared" si="92"/>
        <v>!!!</v>
      </c>
      <c r="C821" s="228"/>
      <c r="D821" s="221"/>
      <c r="E821" s="229"/>
      <c r="F821" s="82"/>
      <c r="G821" s="325"/>
      <c r="H821" s="38"/>
      <c r="I821" s="38"/>
      <c r="J821" s="435"/>
      <c r="L821" s="445" t="str">
        <f>VLOOKUP(C820,{"29 - Psychiatrie (Erwachsene)","Einrichtungen";"30 - Kinder- und Jugendpsychiatrie","Einrichtungen";"31 - Psychosomatik","Einrichtungen";0,"Leer"},2,0)</f>
        <v>Leer</v>
      </c>
      <c r="M821" s="445" t="str">
        <f>IF(AND('Angaben KH-Standort'!$D$12&gt;0,C821&lt;&gt;""),"JBJ","Leer")</f>
        <v>Leer</v>
      </c>
      <c r="N821" s="445" t="str">
        <f t="shared" si="91"/>
        <v>Leer</v>
      </c>
      <c r="O821" s="445" t="str">
        <f>VLOOKUP($C821,{"29 - Psychiatrie (Erwachsene)","Psychiatrie";"30 - Kinder- und Jugendpsychiatrie","KJPsychiatrie";"31 - Psychosomatik","Psychosomatik";0,"Leer"},2,0)</f>
        <v>Leer</v>
      </c>
      <c r="P821" s="445">
        <f t="shared" si="86"/>
        <v>0</v>
      </c>
      <c r="Q821" s="445">
        <f>VLOOKUP(C821,{"29 - Psychiatrie (Erwachsene)",1;"30 - Kinder- und Jugendpsychiatrie",1;"31 - Psychosomatik",1;"00 - Bitte eine Fachabteilung auswählen",0;0,0},2,0)</f>
        <v>0</v>
      </c>
      <c r="R821" s="445">
        <f t="shared" si="87"/>
        <v>0</v>
      </c>
      <c r="S821" s="424">
        <f t="shared" si="88"/>
        <v>0</v>
      </c>
      <c r="T821" s="424">
        <f t="shared" si="89"/>
        <v>0</v>
      </c>
      <c r="U821" s="424">
        <f t="shared" si="90"/>
        <v>0</v>
      </c>
    </row>
    <row r="822" spans="2:21" ht="15" customHeight="1" x14ac:dyDescent="0.3">
      <c r="B822" s="70" t="str">
        <f t="shared" si="92"/>
        <v>!!!</v>
      </c>
      <c r="C822" s="228"/>
      <c r="D822" s="221"/>
      <c r="E822" s="229"/>
      <c r="F822" s="82"/>
      <c r="G822" s="325"/>
      <c r="H822" s="38"/>
      <c r="I822" s="38"/>
      <c r="J822" s="435"/>
      <c r="L822" s="445" t="str">
        <f>VLOOKUP(C821,{"29 - Psychiatrie (Erwachsene)","Einrichtungen";"30 - Kinder- und Jugendpsychiatrie","Einrichtungen";"31 - Psychosomatik","Einrichtungen";0,"Leer"},2,0)</f>
        <v>Leer</v>
      </c>
      <c r="M822" s="445" t="str">
        <f>IF(AND('Angaben KH-Standort'!$D$12&gt;0,C822&lt;&gt;""),"JBJ","Leer")</f>
        <v>Leer</v>
      </c>
      <c r="N822" s="445" t="str">
        <f t="shared" si="91"/>
        <v>Leer</v>
      </c>
      <c r="O822" s="445" t="str">
        <f>VLOOKUP($C822,{"29 - Psychiatrie (Erwachsene)","Psychiatrie";"30 - Kinder- und Jugendpsychiatrie","KJPsychiatrie";"31 - Psychosomatik","Psychosomatik";0,"Leer"},2,0)</f>
        <v>Leer</v>
      </c>
      <c r="P822" s="445">
        <f t="shared" si="86"/>
        <v>0</v>
      </c>
      <c r="Q822" s="445">
        <f>VLOOKUP(C822,{"29 - Psychiatrie (Erwachsene)",1;"30 - Kinder- und Jugendpsychiatrie",1;"31 - Psychosomatik",1;"00 - Bitte eine Fachabteilung auswählen",0;0,0},2,0)</f>
        <v>0</v>
      </c>
      <c r="R822" s="445">
        <f t="shared" si="87"/>
        <v>0</v>
      </c>
      <c r="S822" s="424">
        <f t="shared" si="88"/>
        <v>0</v>
      </c>
      <c r="T822" s="424">
        <f t="shared" si="89"/>
        <v>0</v>
      </c>
      <c r="U822" s="424">
        <f t="shared" si="90"/>
        <v>0</v>
      </c>
    </row>
    <row r="823" spans="2:21" ht="15" customHeight="1" x14ac:dyDescent="0.3">
      <c r="B823" s="70" t="str">
        <f t="shared" si="92"/>
        <v>!!!</v>
      </c>
      <c r="C823" s="228"/>
      <c r="D823" s="221"/>
      <c r="E823" s="229"/>
      <c r="F823" s="82"/>
      <c r="G823" s="325"/>
      <c r="H823" s="38"/>
      <c r="I823" s="38"/>
      <c r="J823" s="435"/>
      <c r="L823" s="445" t="str">
        <f>VLOOKUP(C822,{"29 - Psychiatrie (Erwachsene)","Einrichtungen";"30 - Kinder- und Jugendpsychiatrie","Einrichtungen";"31 - Psychosomatik","Einrichtungen";0,"Leer"},2,0)</f>
        <v>Leer</v>
      </c>
      <c r="M823" s="445" t="str">
        <f>IF(AND('Angaben KH-Standort'!$D$12&gt;0,C823&lt;&gt;""),"JBJ","Leer")</f>
        <v>Leer</v>
      </c>
      <c r="N823" s="445" t="str">
        <f t="shared" si="91"/>
        <v>Leer</v>
      </c>
      <c r="O823" s="445" t="str">
        <f>VLOOKUP($C823,{"29 - Psychiatrie (Erwachsene)","Psychiatrie";"30 - Kinder- und Jugendpsychiatrie","KJPsychiatrie";"31 - Psychosomatik","Psychosomatik";0,"Leer"},2,0)</f>
        <v>Leer</v>
      </c>
      <c r="P823" s="445">
        <f t="shared" si="86"/>
        <v>0</v>
      </c>
      <c r="Q823" s="445">
        <f>VLOOKUP(C823,{"29 - Psychiatrie (Erwachsene)",1;"30 - Kinder- und Jugendpsychiatrie",1;"31 - Psychosomatik",1;"00 - Bitte eine Fachabteilung auswählen",0;0,0},2,0)</f>
        <v>0</v>
      </c>
      <c r="R823" s="445">
        <f t="shared" si="87"/>
        <v>0</v>
      </c>
      <c r="S823" s="424">
        <f t="shared" si="88"/>
        <v>0</v>
      </c>
      <c r="T823" s="424">
        <f t="shared" si="89"/>
        <v>0</v>
      </c>
      <c r="U823" s="424">
        <f t="shared" si="90"/>
        <v>0</v>
      </c>
    </row>
    <row r="824" spans="2:21" ht="15" customHeight="1" x14ac:dyDescent="0.3">
      <c r="B824" s="70" t="str">
        <f t="shared" si="92"/>
        <v>!!!</v>
      </c>
      <c r="C824" s="228"/>
      <c r="D824" s="221"/>
      <c r="E824" s="229"/>
      <c r="F824" s="82"/>
      <c r="G824" s="325"/>
      <c r="H824" s="38"/>
      <c r="I824" s="38"/>
      <c r="J824" s="435"/>
      <c r="L824" s="445" t="str">
        <f>VLOOKUP(C823,{"29 - Psychiatrie (Erwachsene)","Einrichtungen";"30 - Kinder- und Jugendpsychiatrie","Einrichtungen";"31 - Psychosomatik","Einrichtungen";0,"Leer"},2,0)</f>
        <v>Leer</v>
      </c>
      <c r="M824" s="445" t="str">
        <f>IF(AND('Angaben KH-Standort'!$D$12&gt;0,C824&lt;&gt;""),"JBJ","Leer")</f>
        <v>Leer</v>
      </c>
      <c r="N824" s="445" t="str">
        <f t="shared" si="91"/>
        <v>Leer</v>
      </c>
      <c r="O824" s="445" t="str">
        <f>VLOOKUP($C824,{"29 - Psychiatrie (Erwachsene)","Psychiatrie";"30 - Kinder- und Jugendpsychiatrie","KJPsychiatrie";"31 - Psychosomatik","Psychosomatik";0,"Leer"},2,0)</f>
        <v>Leer</v>
      </c>
      <c r="P824" s="445">
        <f t="shared" si="86"/>
        <v>0</v>
      </c>
      <c r="Q824" s="445">
        <f>VLOOKUP(C824,{"29 - Psychiatrie (Erwachsene)",1;"30 - Kinder- und Jugendpsychiatrie",1;"31 - Psychosomatik",1;"00 - Bitte eine Fachabteilung auswählen",0;0,0},2,0)</f>
        <v>0</v>
      </c>
      <c r="R824" s="445">
        <f t="shared" si="87"/>
        <v>0</v>
      </c>
      <c r="S824" s="424">
        <f t="shared" si="88"/>
        <v>0</v>
      </c>
      <c r="T824" s="424">
        <f t="shared" si="89"/>
        <v>0</v>
      </c>
      <c r="U824" s="424">
        <f t="shared" si="90"/>
        <v>0</v>
      </c>
    </row>
    <row r="825" spans="2:21" ht="15" customHeight="1" x14ac:dyDescent="0.3">
      <c r="B825" s="70" t="str">
        <f t="shared" si="92"/>
        <v>!!!</v>
      </c>
      <c r="C825" s="228"/>
      <c r="D825" s="221"/>
      <c r="E825" s="229"/>
      <c r="F825" s="82"/>
      <c r="G825" s="325"/>
      <c r="H825" s="38"/>
      <c r="I825" s="38"/>
      <c r="J825" s="435"/>
      <c r="L825" s="445" t="str">
        <f>VLOOKUP(C824,{"29 - Psychiatrie (Erwachsene)","Einrichtungen";"30 - Kinder- und Jugendpsychiatrie","Einrichtungen";"31 - Psychosomatik","Einrichtungen";0,"Leer"},2,0)</f>
        <v>Leer</v>
      </c>
      <c r="M825" s="445" t="str">
        <f>IF(AND('Angaben KH-Standort'!$D$12&gt;0,C825&lt;&gt;""),"JBJ","Leer")</f>
        <v>Leer</v>
      </c>
      <c r="N825" s="445" t="str">
        <f t="shared" si="91"/>
        <v>Leer</v>
      </c>
      <c r="O825" s="445" t="str">
        <f>VLOOKUP($C825,{"29 - Psychiatrie (Erwachsene)","Psychiatrie";"30 - Kinder- und Jugendpsychiatrie","KJPsychiatrie";"31 - Psychosomatik","Psychosomatik";0,"Leer"},2,0)</f>
        <v>Leer</v>
      </c>
      <c r="P825" s="445">
        <f t="shared" si="86"/>
        <v>0</v>
      </c>
      <c r="Q825" s="445">
        <f>VLOOKUP(C825,{"29 - Psychiatrie (Erwachsene)",1;"30 - Kinder- und Jugendpsychiatrie",1;"31 - Psychosomatik",1;"00 - Bitte eine Fachabteilung auswählen",0;0,0},2,0)</f>
        <v>0</v>
      </c>
      <c r="R825" s="445">
        <f t="shared" si="87"/>
        <v>0</v>
      </c>
      <c r="S825" s="424">
        <f t="shared" si="88"/>
        <v>0</v>
      </c>
      <c r="T825" s="424">
        <f t="shared" si="89"/>
        <v>0</v>
      </c>
      <c r="U825" s="424">
        <f t="shared" si="90"/>
        <v>0</v>
      </c>
    </row>
    <row r="826" spans="2:21" ht="15" customHeight="1" x14ac:dyDescent="0.3">
      <c r="B826" s="70" t="str">
        <f t="shared" si="92"/>
        <v>!!!</v>
      </c>
      <c r="C826" s="228"/>
      <c r="D826" s="221"/>
      <c r="E826" s="229"/>
      <c r="F826" s="82"/>
      <c r="G826" s="325"/>
      <c r="H826" s="38"/>
      <c r="I826" s="38"/>
      <c r="J826" s="435"/>
      <c r="L826" s="445" t="str">
        <f>VLOOKUP(C825,{"29 - Psychiatrie (Erwachsene)","Einrichtungen";"30 - Kinder- und Jugendpsychiatrie","Einrichtungen";"31 - Psychosomatik","Einrichtungen";0,"Leer"},2,0)</f>
        <v>Leer</v>
      </c>
      <c r="M826" s="445" t="str">
        <f>IF(AND('Angaben KH-Standort'!$D$12&gt;0,C826&lt;&gt;""),"JBJ","Leer")</f>
        <v>Leer</v>
      </c>
      <c r="N826" s="445" t="str">
        <f t="shared" si="91"/>
        <v>Leer</v>
      </c>
      <c r="O826" s="445" t="str">
        <f>VLOOKUP($C826,{"29 - Psychiatrie (Erwachsene)","Psychiatrie";"30 - Kinder- und Jugendpsychiatrie","KJPsychiatrie";"31 - Psychosomatik","Psychosomatik";0,"Leer"},2,0)</f>
        <v>Leer</v>
      </c>
      <c r="P826" s="445">
        <f t="shared" si="86"/>
        <v>0</v>
      </c>
      <c r="Q826" s="445">
        <f>VLOOKUP(C826,{"29 - Psychiatrie (Erwachsene)",1;"30 - Kinder- und Jugendpsychiatrie",1;"31 - Psychosomatik",1;"00 - Bitte eine Fachabteilung auswählen",0;0,0},2,0)</f>
        <v>0</v>
      </c>
      <c r="R826" s="445">
        <f t="shared" si="87"/>
        <v>0</v>
      </c>
      <c r="S826" s="424">
        <f t="shared" si="88"/>
        <v>0</v>
      </c>
      <c r="T826" s="424">
        <f t="shared" si="89"/>
        <v>0</v>
      </c>
      <c r="U826" s="424">
        <f t="shared" si="90"/>
        <v>0</v>
      </c>
    </row>
    <row r="827" spans="2:21" ht="15" customHeight="1" x14ac:dyDescent="0.3">
      <c r="B827" s="70" t="str">
        <f t="shared" si="92"/>
        <v>!!!</v>
      </c>
      <c r="C827" s="228"/>
      <c r="D827" s="221"/>
      <c r="E827" s="229"/>
      <c r="F827" s="82"/>
      <c r="G827" s="325"/>
      <c r="H827" s="38"/>
      <c r="I827" s="38"/>
      <c r="J827" s="435"/>
      <c r="L827" s="445" t="str">
        <f>VLOOKUP(C826,{"29 - Psychiatrie (Erwachsene)","Einrichtungen";"30 - Kinder- und Jugendpsychiatrie","Einrichtungen";"31 - Psychosomatik","Einrichtungen";0,"Leer"},2,0)</f>
        <v>Leer</v>
      </c>
      <c r="M827" s="445" t="str">
        <f>IF(AND('Angaben KH-Standort'!$D$12&gt;0,C827&lt;&gt;""),"JBJ","Leer")</f>
        <v>Leer</v>
      </c>
      <c r="N827" s="445" t="str">
        <f t="shared" si="91"/>
        <v>Leer</v>
      </c>
      <c r="O827" s="445" t="str">
        <f>VLOOKUP($C827,{"29 - Psychiatrie (Erwachsene)","Psychiatrie";"30 - Kinder- und Jugendpsychiatrie","KJPsychiatrie";"31 - Psychosomatik","Psychosomatik";0,"Leer"},2,0)</f>
        <v>Leer</v>
      </c>
      <c r="P827" s="445">
        <f t="shared" si="86"/>
        <v>0</v>
      </c>
      <c r="Q827" s="445">
        <f>VLOOKUP(C827,{"29 - Psychiatrie (Erwachsene)",1;"30 - Kinder- und Jugendpsychiatrie",1;"31 - Psychosomatik",1;"00 - Bitte eine Fachabteilung auswählen",0;0,0},2,0)</f>
        <v>0</v>
      </c>
      <c r="R827" s="445">
        <f t="shared" si="87"/>
        <v>0</v>
      </c>
      <c r="S827" s="424">
        <f t="shared" si="88"/>
        <v>0</v>
      </c>
      <c r="T827" s="424">
        <f t="shared" si="89"/>
        <v>0</v>
      </c>
      <c r="U827" s="424">
        <f t="shared" si="90"/>
        <v>0</v>
      </c>
    </row>
    <row r="828" spans="2:21" ht="15" customHeight="1" x14ac:dyDescent="0.3">
      <c r="B828" s="70" t="str">
        <f t="shared" si="92"/>
        <v>!!!</v>
      </c>
      <c r="C828" s="228"/>
      <c r="D828" s="221"/>
      <c r="E828" s="229"/>
      <c r="F828" s="82"/>
      <c r="G828" s="325"/>
      <c r="H828" s="38"/>
      <c r="I828" s="38"/>
      <c r="J828" s="435"/>
      <c r="L828" s="445" t="str">
        <f>VLOOKUP(C827,{"29 - Psychiatrie (Erwachsene)","Einrichtungen";"30 - Kinder- und Jugendpsychiatrie","Einrichtungen";"31 - Psychosomatik","Einrichtungen";0,"Leer"},2,0)</f>
        <v>Leer</v>
      </c>
      <c r="M828" s="445" t="str">
        <f>IF(AND('Angaben KH-Standort'!$D$12&gt;0,C828&lt;&gt;""),"JBJ","Leer")</f>
        <v>Leer</v>
      </c>
      <c r="N828" s="445" t="str">
        <f t="shared" si="91"/>
        <v>Leer</v>
      </c>
      <c r="O828" s="445" t="str">
        <f>VLOOKUP($C828,{"29 - Psychiatrie (Erwachsene)","Psychiatrie";"30 - Kinder- und Jugendpsychiatrie","KJPsychiatrie";"31 - Psychosomatik","Psychosomatik";0,"Leer"},2,0)</f>
        <v>Leer</v>
      </c>
      <c r="P828" s="445">
        <f t="shared" si="86"/>
        <v>0</v>
      </c>
      <c r="Q828" s="445">
        <f>VLOOKUP(C828,{"29 - Psychiatrie (Erwachsene)",1;"30 - Kinder- und Jugendpsychiatrie",1;"31 - Psychosomatik",1;"00 - Bitte eine Fachabteilung auswählen",0;0,0},2,0)</f>
        <v>0</v>
      </c>
      <c r="R828" s="445">
        <f t="shared" si="87"/>
        <v>0</v>
      </c>
      <c r="S828" s="424">
        <f t="shared" si="88"/>
        <v>0</v>
      </c>
      <c r="T828" s="424">
        <f t="shared" si="89"/>
        <v>0</v>
      </c>
      <c r="U828" s="424">
        <f t="shared" si="90"/>
        <v>0</v>
      </c>
    </row>
    <row r="829" spans="2:21" ht="15" customHeight="1" x14ac:dyDescent="0.3">
      <c r="B829" s="70" t="str">
        <f t="shared" si="92"/>
        <v>!!!</v>
      </c>
      <c r="C829" s="228"/>
      <c r="D829" s="221"/>
      <c r="E829" s="229"/>
      <c r="F829" s="82"/>
      <c r="G829" s="325"/>
      <c r="H829" s="38"/>
      <c r="I829" s="38"/>
      <c r="J829" s="435"/>
      <c r="L829" s="445" t="str">
        <f>VLOOKUP(C828,{"29 - Psychiatrie (Erwachsene)","Einrichtungen";"30 - Kinder- und Jugendpsychiatrie","Einrichtungen";"31 - Psychosomatik","Einrichtungen";0,"Leer"},2,0)</f>
        <v>Leer</v>
      </c>
      <c r="M829" s="445" t="str">
        <f>IF(AND('Angaben KH-Standort'!$D$12&gt;0,C829&lt;&gt;""),"JBJ","Leer")</f>
        <v>Leer</v>
      </c>
      <c r="N829" s="445" t="str">
        <f t="shared" si="91"/>
        <v>Leer</v>
      </c>
      <c r="O829" s="445" t="str">
        <f>VLOOKUP($C829,{"29 - Psychiatrie (Erwachsene)","Psychiatrie";"30 - Kinder- und Jugendpsychiatrie","KJPsychiatrie";"31 - Psychosomatik","Psychosomatik";0,"Leer"},2,0)</f>
        <v>Leer</v>
      </c>
      <c r="P829" s="445">
        <f t="shared" si="86"/>
        <v>0</v>
      </c>
      <c r="Q829" s="445">
        <f>VLOOKUP(C829,{"29 - Psychiatrie (Erwachsene)",1;"30 - Kinder- und Jugendpsychiatrie",1;"31 - Psychosomatik",1;"00 - Bitte eine Fachabteilung auswählen",0;0,0},2,0)</f>
        <v>0</v>
      </c>
      <c r="R829" s="445">
        <f t="shared" si="87"/>
        <v>0</v>
      </c>
      <c r="S829" s="424">
        <f t="shared" si="88"/>
        <v>0</v>
      </c>
      <c r="T829" s="424">
        <f t="shared" si="89"/>
        <v>0</v>
      </c>
      <c r="U829" s="424">
        <f t="shared" si="90"/>
        <v>0</v>
      </c>
    </row>
    <row r="830" spans="2:21" ht="15" customHeight="1" x14ac:dyDescent="0.3">
      <c r="B830" s="70" t="str">
        <f t="shared" si="92"/>
        <v>!!!</v>
      </c>
      <c r="C830" s="228"/>
      <c r="D830" s="221"/>
      <c r="E830" s="229"/>
      <c r="F830" s="82"/>
      <c r="G830" s="325"/>
      <c r="H830" s="38"/>
      <c r="I830" s="38"/>
      <c r="J830" s="435"/>
      <c r="L830" s="445" t="str">
        <f>VLOOKUP(C829,{"29 - Psychiatrie (Erwachsene)","Einrichtungen";"30 - Kinder- und Jugendpsychiatrie","Einrichtungen";"31 - Psychosomatik","Einrichtungen";0,"Leer"},2,0)</f>
        <v>Leer</v>
      </c>
      <c r="M830" s="445" t="str">
        <f>IF(AND('Angaben KH-Standort'!$D$12&gt;0,C830&lt;&gt;""),"JBJ","Leer")</f>
        <v>Leer</v>
      </c>
      <c r="N830" s="445" t="str">
        <f t="shared" si="91"/>
        <v>Leer</v>
      </c>
      <c r="O830" s="445" t="str">
        <f>VLOOKUP($C830,{"29 - Psychiatrie (Erwachsene)","Psychiatrie";"30 - Kinder- und Jugendpsychiatrie","KJPsychiatrie";"31 - Psychosomatik","Psychosomatik";0,"Leer"},2,0)</f>
        <v>Leer</v>
      </c>
      <c r="P830" s="445">
        <f t="shared" si="86"/>
        <v>0</v>
      </c>
      <c r="Q830" s="445">
        <f>VLOOKUP(C830,{"29 - Psychiatrie (Erwachsene)",1;"30 - Kinder- und Jugendpsychiatrie",1;"31 - Psychosomatik",1;"00 - Bitte eine Fachabteilung auswählen",0;0,0},2,0)</f>
        <v>0</v>
      </c>
      <c r="R830" s="445">
        <f t="shared" si="87"/>
        <v>0</v>
      </c>
      <c r="S830" s="424">
        <f t="shared" si="88"/>
        <v>0</v>
      </c>
      <c r="T830" s="424">
        <f t="shared" si="89"/>
        <v>0</v>
      </c>
      <c r="U830" s="424">
        <f t="shared" si="90"/>
        <v>0</v>
      </c>
    </row>
    <row r="831" spans="2:21" ht="15" customHeight="1" x14ac:dyDescent="0.3">
      <c r="B831" s="70" t="str">
        <f t="shared" si="92"/>
        <v>!!!</v>
      </c>
      <c r="C831" s="228"/>
      <c r="D831" s="221"/>
      <c r="E831" s="229"/>
      <c r="F831" s="82"/>
      <c r="G831" s="325"/>
      <c r="H831" s="38"/>
      <c r="I831" s="38"/>
      <c r="J831" s="435"/>
      <c r="L831" s="445" t="str">
        <f>VLOOKUP(C830,{"29 - Psychiatrie (Erwachsene)","Einrichtungen";"30 - Kinder- und Jugendpsychiatrie","Einrichtungen";"31 - Psychosomatik","Einrichtungen";0,"Leer"},2,0)</f>
        <v>Leer</v>
      </c>
      <c r="M831" s="445" t="str">
        <f>IF(AND('Angaben KH-Standort'!$D$12&gt;0,C831&lt;&gt;""),"JBJ","Leer")</f>
        <v>Leer</v>
      </c>
      <c r="N831" s="445" t="str">
        <f t="shared" si="91"/>
        <v>Leer</v>
      </c>
      <c r="O831" s="445" t="str">
        <f>VLOOKUP($C831,{"29 - Psychiatrie (Erwachsene)","Psychiatrie";"30 - Kinder- und Jugendpsychiatrie","KJPsychiatrie";"31 - Psychosomatik","Psychosomatik";0,"Leer"},2,0)</f>
        <v>Leer</v>
      </c>
      <c r="P831" s="445">
        <f t="shared" si="86"/>
        <v>0</v>
      </c>
      <c r="Q831" s="445">
        <f>VLOOKUP(C831,{"29 - Psychiatrie (Erwachsene)",1;"30 - Kinder- und Jugendpsychiatrie",1;"31 - Psychosomatik",1;"00 - Bitte eine Fachabteilung auswählen",0;0,0},2,0)</f>
        <v>0</v>
      </c>
      <c r="R831" s="445">
        <f t="shared" si="87"/>
        <v>0</v>
      </c>
      <c r="S831" s="424">
        <f t="shared" si="88"/>
        <v>0</v>
      </c>
      <c r="T831" s="424">
        <f t="shared" si="89"/>
        <v>0</v>
      </c>
      <c r="U831" s="424">
        <f t="shared" si="90"/>
        <v>0</v>
      </c>
    </row>
    <row r="832" spans="2:21" ht="15" customHeight="1" x14ac:dyDescent="0.3">
      <c r="B832" s="70" t="str">
        <f t="shared" si="92"/>
        <v>!!!</v>
      </c>
      <c r="C832" s="228"/>
      <c r="D832" s="221"/>
      <c r="E832" s="229"/>
      <c r="F832" s="82"/>
      <c r="G832" s="325"/>
      <c r="H832" s="38"/>
      <c r="I832" s="38"/>
      <c r="J832" s="435"/>
      <c r="L832" s="445" t="str">
        <f>VLOOKUP(C831,{"29 - Psychiatrie (Erwachsene)","Einrichtungen";"30 - Kinder- und Jugendpsychiatrie","Einrichtungen";"31 - Psychosomatik","Einrichtungen";0,"Leer"},2,0)</f>
        <v>Leer</v>
      </c>
      <c r="M832" s="445" t="str">
        <f>IF(AND('Angaben KH-Standort'!$D$12&gt;0,C832&lt;&gt;""),"JBJ","Leer")</f>
        <v>Leer</v>
      </c>
      <c r="N832" s="445" t="str">
        <f t="shared" si="91"/>
        <v>Leer</v>
      </c>
      <c r="O832" s="445" t="str">
        <f>VLOOKUP($C832,{"29 - Psychiatrie (Erwachsene)","Psychiatrie";"30 - Kinder- und Jugendpsychiatrie","KJPsychiatrie";"31 - Psychosomatik","Psychosomatik";0,"Leer"},2,0)</f>
        <v>Leer</v>
      </c>
      <c r="P832" s="445">
        <f t="shared" si="86"/>
        <v>0</v>
      </c>
      <c r="Q832" s="445">
        <f>VLOOKUP(C832,{"29 - Psychiatrie (Erwachsene)",1;"30 - Kinder- und Jugendpsychiatrie",1;"31 - Psychosomatik",1;"00 - Bitte eine Fachabteilung auswählen",0;0,0},2,0)</f>
        <v>0</v>
      </c>
      <c r="R832" s="445">
        <f t="shared" si="87"/>
        <v>0</v>
      </c>
      <c r="S832" s="424">
        <f t="shared" si="88"/>
        <v>0</v>
      </c>
      <c r="T832" s="424">
        <f t="shared" si="89"/>
        <v>0</v>
      </c>
      <c r="U832" s="424">
        <f t="shared" si="90"/>
        <v>0</v>
      </c>
    </row>
    <row r="833" spans="2:21" ht="15" customHeight="1" x14ac:dyDescent="0.3">
      <c r="B833" s="70" t="str">
        <f t="shared" si="92"/>
        <v>!!!</v>
      </c>
      <c r="C833" s="228"/>
      <c r="D833" s="221"/>
      <c r="E833" s="229"/>
      <c r="F833" s="82"/>
      <c r="G833" s="325"/>
      <c r="H833" s="38"/>
      <c r="I833" s="38"/>
      <c r="J833" s="435"/>
      <c r="L833" s="445" t="str">
        <f>VLOOKUP(C832,{"29 - Psychiatrie (Erwachsene)","Einrichtungen";"30 - Kinder- und Jugendpsychiatrie","Einrichtungen";"31 - Psychosomatik","Einrichtungen";0,"Leer"},2,0)</f>
        <v>Leer</v>
      </c>
      <c r="M833" s="445" t="str">
        <f>IF(AND('Angaben KH-Standort'!$D$12&gt;0,C833&lt;&gt;""),"JBJ","Leer")</f>
        <v>Leer</v>
      </c>
      <c r="N833" s="445" t="str">
        <f t="shared" si="91"/>
        <v>Leer</v>
      </c>
      <c r="O833" s="445" t="str">
        <f>VLOOKUP($C833,{"29 - Psychiatrie (Erwachsene)","Psychiatrie";"30 - Kinder- und Jugendpsychiatrie","KJPsychiatrie";"31 - Psychosomatik","Psychosomatik";0,"Leer"},2,0)</f>
        <v>Leer</v>
      </c>
      <c r="P833" s="445">
        <f t="shared" si="86"/>
        <v>0</v>
      </c>
      <c r="Q833" s="445">
        <f>VLOOKUP(C833,{"29 - Psychiatrie (Erwachsene)",1;"30 - Kinder- und Jugendpsychiatrie",1;"31 - Psychosomatik",1;"00 - Bitte eine Fachabteilung auswählen",0;0,0},2,0)</f>
        <v>0</v>
      </c>
      <c r="R833" s="445">
        <f t="shared" si="87"/>
        <v>0</v>
      </c>
      <c r="S833" s="424">
        <f t="shared" si="88"/>
        <v>0</v>
      </c>
      <c r="T833" s="424">
        <f t="shared" si="89"/>
        <v>0</v>
      </c>
      <c r="U833" s="424">
        <f t="shared" si="90"/>
        <v>0</v>
      </c>
    </row>
    <row r="834" spans="2:21" ht="15" customHeight="1" x14ac:dyDescent="0.3">
      <c r="B834" s="70" t="str">
        <f t="shared" si="92"/>
        <v>!!!</v>
      </c>
      <c r="C834" s="228"/>
      <c r="D834" s="221"/>
      <c r="E834" s="229"/>
      <c r="F834" s="82"/>
      <c r="G834" s="325"/>
      <c r="H834" s="38"/>
      <c r="I834" s="38"/>
      <c r="J834" s="435"/>
      <c r="L834" s="445" t="str">
        <f>VLOOKUP(C833,{"29 - Psychiatrie (Erwachsene)","Einrichtungen";"30 - Kinder- und Jugendpsychiatrie","Einrichtungen";"31 - Psychosomatik","Einrichtungen";0,"Leer"},2,0)</f>
        <v>Leer</v>
      </c>
      <c r="M834" s="445" t="str">
        <f>IF(AND('Angaben KH-Standort'!$D$12&gt;0,C834&lt;&gt;""),"JBJ","Leer")</f>
        <v>Leer</v>
      </c>
      <c r="N834" s="445" t="str">
        <f t="shared" si="91"/>
        <v>Leer</v>
      </c>
      <c r="O834" s="445" t="str">
        <f>VLOOKUP($C834,{"29 - Psychiatrie (Erwachsene)","Psychiatrie";"30 - Kinder- und Jugendpsychiatrie","KJPsychiatrie";"31 - Psychosomatik","Psychosomatik";0,"Leer"},2,0)</f>
        <v>Leer</v>
      </c>
      <c r="P834" s="445">
        <f t="shared" si="86"/>
        <v>0</v>
      </c>
      <c r="Q834" s="445">
        <f>VLOOKUP(C834,{"29 - Psychiatrie (Erwachsene)",1;"30 - Kinder- und Jugendpsychiatrie",1;"31 - Psychosomatik",1;"00 - Bitte eine Fachabteilung auswählen",0;0,0},2,0)</f>
        <v>0</v>
      </c>
      <c r="R834" s="445">
        <f t="shared" si="87"/>
        <v>0</v>
      </c>
      <c r="S834" s="424">
        <f t="shared" si="88"/>
        <v>0</v>
      </c>
      <c r="T834" s="424">
        <f t="shared" si="89"/>
        <v>0</v>
      </c>
      <c r="U834" s="424">
        <f t="shared" si="90"/>
        <v>0</v>
      </c>
    </row>
    <row r="835" spans="2:21" ht="15" customHeight="1" x14ac:dyDescent="0.3">
      <c r="B835" s="70" t="str">
        <f t="shared" si="92"/>
        <v>!!!</v>
      </c>
      <c r="C835" s="228"/>
      <c r="D835" s="221"/>
      <c r="E835" s="229"/>
      <c r="F835" s="82"/>
      <c r="G835" s="325"/>
      <c r="H835" s="38"/>
      <c r="I835" s="38"/>
      <c r="J835" s="435"/>
      <c r="L835" s="445" t="str">
        <f>VLOOKUP(C834,{"29 - Psychiatrie (Erwachsene)","Einrichtungen";"30 - Kinder- und Jugendpsychiatrie","Einrichtungen";"31 - Psychosomatik","Einrichtungen";0,"Leer"},2,0)</f>
        <v>Leer</v>
      </c>
      <c r="M835" s="445" t="str">
        <f>IF(AND('Angaben KH-Standort'!$D$12&gt;0,C835&lt;&gt;""),"JBJ","Leer")</f>
        <v>Leer</v>
      </c>
      <c r="N835" s="445" t="str">
        <f t="shared" si="91"/>
        <v>Leer</v>
      </c>
      <c r="O835" s="445" t="str">
        <f>VLOOKUP($C835,{"29 - Psychiatrie (Erwachsene)","Psychiatrie";"30 - Kinder- und Jugendpsychiatrie","KJPsychiatrie";"31 - Psychosomatik","Psychosomatik";0,"Leer"},2,0)</f>
        <v>Leer</v>
      </c>
      <c r="P835" s="445">
        <f t="shared" si="86"/>
        <v>0</v>
      </c>
      <c r="Q835" s="445">
        <f>VLOOKUP(C835,{"29 - Psychiatrie (Erwachsene)",1;"30 - Kinder- und Jugendpsychiatrie",1;"31 - Psychosomatik",1;"00 - Bitte eine Fachabteilung auswählen",0;0,0},2,0)</f>
        <v>0</v>
      </c>
      <c r="R835" s="445">
        <f t="shared" si="87"/>
        <v>0</v>
      </c>
      <c r="S835" s="424">
        <f t="shared" si="88"/>
        <v>0</v>
      </c>
      <c r="T835" s="424">
        <f t="shared" si="89"/>
        <v>0</v>
      </c>
      <c r="U835" s="424">
        <f t="shared" si="90"/>
        <v>0</v>
      </c>
    </row>
    <row r="836" spans="2:21" ht="15" customHeight="1" x14ac:dyDescent="0.3">
      <c r="B836" s="70" t="str">
        <f t="shared" si="92"/>
        <v>!!!</v>
      </c>
      <c r="C836" s="228"/>
      <c r="D836" s="221"/>
      <c r="E836" s="229"/>
      <c r="F836" s="82"/>
      <c r="G836" s="325"/>
      <c r="H836" s="38"/>
      <c r="I836" s="38"/>
      <c r="J836" s="435"/>
      <c r="L836" s="445" t="str">
        <f>VLOOKUP(C835,{"29 - Psychiatrie (Erwachsene)","Einrichtungen";"30 - Kinder- und Jugendpsychiatrie","Einrichtungen";"31 - Psychosomatik","Einrichtungen";0,"Leer"},2,0)</f>
        <v>Leer</v>
      </c>
      <c r="M836" s="445" t="str">
        <f>IF(AND('Angaben KH-Standort'!$D$12&gt;0,C836&lt;&gt;""),"JBJ","Leer")</f>
        <v>Leer</v>
      </c>
      <c r="N836" s="445" t="str">
        <f t="shared" si="91"/>
        <v>Leer</v>
      </c>
      <c r="O836" s="445" t="str">
        <f>VLOOKUP($C836,{"29 - Psychiatrie (Erwachsene)","Psychiatrie";"30 - Kinder- und Jugendpsychiatrie","KJPsychiatrie";"31 - Psychosomatik","Psychosomatik";0,"Leer"},2,0)</f>
        <v>Leer</v>
      </c>
      <c r="P836" s="445">
        <f t="shared" si="86"/>
        <v>0</v>
      </c>
      <c r="Q836" s="445">
        <f>VLOOKUP(C836,{"29 - Psychiatrie (Erwachsene)",1;"30 - Kinder- und Jugendpsychiatrie",1;"31 - Psychosomatik",1;"00 - Bitte eine Fachabteilung auswählen",0;0,0},2,0)</f>
        <v>0</v>
      </c>
      <c r="R836" s="445">
        <f t="shared" si="87"/>
        <v>0</v>
      </c>
      <c r="S836" s="424">
        <f t="shared" si="88"/>
        <v>0</v>
      </c>
      <c r="T836" s="424">
        <f t="shared" si="89"/>
        <v>0</v>
      </c>
      <c r="U836" s="424">
        <f t="shared" si="90"/>
        <v>0</v>
      </c>
    </row>
    <row r="837" spans="2:21" ht="15" customHeight="1" x14ac:dyDescent="0.3">
      <c r="B837" s="70" t="str">
        <f t="shared" si="92"/>
        <v>!!!</v>
      </c>
      <c r="C837" s="228"/>
      <c r="D837" s="221"/>
      <c r="E837" s="229"/>
      <c r="F837" s="82"/>
      <c r="G837" s="325"/>
      <c r="H837" s="38"/>
      <c r="I837" s="38"/>
      <c r="J837" s="435"/>
      <c r="L837" s="445" t="str">
        <f>VLOOKUP(C836,{"29 - Psychiatrie (Erwachsene)","Einrichtungen";"30 - Kinder- und Jugendpsychiatrie","Einrichtungen";"31 - Psychosomatik","Einrichtungen";0,"Leer"},2,0)</f>
        <v>Leer</v>
      </c>
      <c r="M837" s="445" t="str">
        <f>IF(AND('Angaben KH-Standort'!$D$12&gt;0,C837&lt;&gt;""),"JBJ","Leer")</f>
        <v>Leer</v>
      </c>
      <c r="N837" s="445" t="str">
        <f t="shared" si="91"/>
        <v>Leer</v>
      </c>
      <c r="O837" s="445" t="str">
        <f>VLOOKUP($C837,{"29 - Psychiatrie (Erwachsene)","Psychiatrie";"30 - Kinder- und Jugendpsychiatrie","KJPsychiatrie";"31 - Psychosomatik","Psychosomatik";0,"Leer"},2,0)</f>
        <v>Leer</v>
      </c>
      <c r="P837" s="445">
        <f t="shared" si="86"/>
        <v>0</v>
      </c>
      <c r="Q837" s="445">
        <f>VLOOKUP(C837,{"29 - Psychiatrie (Erwachsene)",1;"30 - Kinder- und Jugendpsychiatrie",1;"31 - Psychosomatik",1;"00 - Bitte eine Fachabteilung auswählen",0;0,0},2,0)</f>
        <v>0</v>
      </c>
      <c r="R837" s="445">
        <f t="shared" si="87"/>
        <v>0</v>
      </c>
      <c r="S837" s="424">
        <f t="shared" si="88"/>
        <v>0</v>
      </c>
      <c r="T837" s="424">
        <f t="shared" si="89"/>
        <v>0</v>
      </c>
      <c r="U837" s="424">
        <f t="shared" si="90"/>
        <v>0</v>
      </c>
    </row>
    <row r="838" spans="2:21" ht="15" customHeight="1" x14ac:dyDescent="0.3">
      <c r="B838" s="70" t="str">
        <f t="shared" si="92"/>
        <v>!!!</v>
      </c>
      <c r="C838" s="228"/>
      <c r="D838" s="221"/>
      <c r="E838" s="229"/>
      <c r="F838" s="82"/>
      <c r="G838" s="325"/>
      <c r="H838" s="38"/>
      <c r="I838" s="38"/>
      <c r="J838" s="435"/>
      <c r="L838" s="445" t="str">
        <f>VLOOKUP(C837,{"29 - Psychiatrie (Erwachsene)","Einrichtungen";"30 - Kinder- und Jugendpsychiatrie","Einrichtungen";"31 - Psychosomatik","Einrichtungen";0,"Leer"},2,0)</f>
        <v>Leer</v>
      </c>
      <c r="M838" s="445" t="str">
        <f>IF(AND('Angaben KH-Standort'!$D$12&gt;0,C838&lt;&gt;""),"JBJ","Leer")</f>
        <v>Leer</v>
      </c>
      <c r="N838" s="445" t="str">
        <f t="shared" si="91"/>
        <v>Leer</v>
      </c>
      <c r="O838" s="445" t="str">
        <f>VLOOKUP($C838,{"29 - Psychiatrie (Erwachsene)","Psychiatrie";"30 - Kinder- und Jugendpsychiatrie","KJPsychiatrie";"31 - Psychosomatik","Psychosomatik";0,"Leer"},2,0)</f>
        <v>Leer</v>
      </c>
      <c r="P838" s="445">
        <f t="shared" si="86"/>
        <v>0</v>
      </c>
      <c r="Q838" s="445">
        <f>VLOOKUP(C838,{"29 - Psychiatrie (Erwachsene)",1;"30 - Kinder- und Jugendpsychiatrie",1;"31 - Psychosomatik",1;"00 - Bitte eine Fachabteilung auswählen",0;0,0},2,0)</f>
        <v>0</v>
      </c>
      <c r="R838" s="445">
        <f t="shared" si="87"/>
        <v>0</v>
      </c>
      <c r="S838" s="424">
        <f t="shared" si="88"/>
        <v>0</v>
      </c>
      <c r="T838" s="424">
        <f t="shared" si="89"/>
        <v>0</v>
      </c>
      <c r="U838" s="424">
        <f t="shared" si="90"/>
        <v>0</v>
      </c>
    </row>
    <row r="839" spans="2:21" ht="15" customHeight="1" x14ac:dyDescent="0.3">
      <c r="B839" s="70" t="str">
        <f t="shared" si="92"/>
        <v>!!!</v>
      </c>
      <c r="C839" s="228"/>
      <c r="D839" s="221"/>
      <c r="E839" s="229"/>
      <c r="F839" s="82"/>
      <c r="G839" s="325"/>
      <c r="H839" s="38"/>
      <c r="I839" s="38"/>
      <c r="J839" s="435"/>
      <c r="L839" s="445" t="str">
        <f>VLOOKUP(C838,{"29 - Psychiatrie (Erwachsene)","Einrichtungen";"30 - Kinder- und Jugendpsychiatrie","Einrichtungen";"31 - Psychosomatik","Einrichtungen";0,"Leer"},2,0)</f>
        <v>Leer</v>
      </c>
      <c r="M839" s="445" t="str">
        <f>IF(AND('Angaben KH-Standort'!$D$12&gt;0,C839&lt;&gt;""),"JBJ","Leer")</f>
        <v>Leer</v>
      </c>
      <c r="N839" s="445" t="str">
        <f t="shared" si="91"/>
        <v>Leer</v>
      </c>
      <c r="O839" s="445" t="str">
        <f>VLOOKUP($C839,{"29 - Psychiatrie (Erwachsene)","Psychiatrie";"30 - Kinder- und Jugendpsychiatrie","KJPsychiatrie";"31 - Psychosomatik","Psychosomatik";0,"Leer"},2,0)</f>
        <v>Leer</v>
      </c>
      <c r="P839" s="445">
        <f t="shared" si="86"/>
        <v>0</v>
      </c>
      <c r="Q839" s="445">
        <f>VLOOKUP(C839,{"29 - Psychiatrie (Erwachsene)",1;"30 - Kinder- und Jugendpsychiatrie",1;"31 - Psychosomatik",1;"00 - Bitte eine Fachabteilung auswählen",0;0,0},2,0)</f>
        <v>0</v>
      </c>
      <c r="R839" s="445">
        <f t="shared" si="87"/>
        <v>0</v>
      </c>
      <c r="S839" s="424">
        <f t="shared" si="88"/>
        <v>0</v>
      </c>
      <c r="T839" s="424">
        <f t="shared" si="89"/>
        <v>0</v>
      </c>
      <c r="U839" s="424">
        <f t="shared" si="90"/>
        <v>0</v>
      </c>
    </row>
    <row r="840" spans="2:21" ht="15" customHeight="1" x14ac:dyDescent="0.3">
      <c r="B840" s="70" t="str">
        <f t="shared" si="92"/>
        <v>!!!</v>
      </c>
      <c r="C840" s="228"/>
      <c r="D840" s="221"/>
      <c r="E840" s="229"/>
      <c r="F840" s="82"/>
      <c r="G840" s="325"/>
      <c r="H840" s="38"/>
      <c r="I840" s="38"/>
      <c r="J840" s="435"/>
      <c r="L840" s="445" t="str">
        <f>VLOOKUP(C839,{"29 - Psychiatrie (Erwachsene)","Einrichtungen";"30 - Kinder- und Jugendpsychiatrie","Einrichtungen";"31 - Psychosomatik","Einrichtungen";0,"Leer"},2,0)</f>
        <v>Leer</v>
      </c>
      <c r="M840" s="445" t="str">
        <f>IF(AND('Angaben KH-Standort'!$D$12&gt;0,C840&lt;&gt;""),"JBJ","Leer")</f>
        <v>Leer</v>
      </c>
      <c r="N840" s="445" t="str">
        <f t="shared" si="91"/>
        <v>Leer</v>
      </c>
      <c r="O840" s="445" t="str">
        <f>VLOOKUP($C840,{"29 - Psychiatrie (Erwachsene)","Psychiatrie";"30 - Kinder- und Jugendpsychiatrie","KJPsychiatrie";"31 - Psychosomatik","Psychosomatik";0,"Leer"},2,0)</f>
        <v>Leer</v>
      </c>
      <c r="P840" s="445">
        <f t="shared" si="86"/>
        <v>0</v>
      </c>
      <c r="Q840" s="445">
        <f>VLOOKUP(C840,{"29 - Psychiatrie (Erwachsene)",1;"30 - Kinder- und Jugendpsychiatrie",1;"31 - Psychosomatik",1;"00 - Bitte eine Fachabteilung auswählen",0;0,0},2,0)</f>
        <v>0</v>
      </c>
      <c r="R840" s="445">
        <f t="shared" si="87"/>
        <v>0</v>
      </c>
      <c r="S840" s="424">
        <f t="shared" si="88"/>
        <v>0</v>
      </c>
      <c r="T840" s="424">
        <f t="shared" si="89"/>
        <v>0</v>
      </c>
      <c r="U840" s="424">
        <f t="shared" si="90"/>
        <v>0</v>
      </c>
    </row>
    <row r="841" spans="2:21" ht="15" customHeight="1" x14ac:dyDescent="0.3">
      <c r="B841" s="70" t="str">
        <f t="shared" si="92"/>
        <v>!!!</v>
      </c>
      <c r="C841" s="228"/>
      <c r="D841" s="221"/>
      <c r="E841" s="229"/>
      <c r="F841" s="82"/>
      <c r="G841" s="325"/>
      <c r="H841" s="38"/>
      <c r="I841" s="38"/>
      <c r="J841" s="435"/>
      <c r="L841" s="445" t="str">
        <f>VLOOKUP(C840,{"29 - Psychiatrie (Erwachsene)","Einrichtungen";"30 - Kinder- und Jugendpsychiatrie","Einrichtungen";"31 - Psychosomatik","Einrichtungen";0,"Leer"},2,0)</f>
        <v>Leer</v>
      </c>
      <c r="M841" s="445" t="str">
        <f>IF(AND('Angaben KH-Standort'!$D$12&gt;0,C841&lt;&gt;""),"JBJ","Leer")</f>
        <v>Leer</v>
      </c>
      <c r="N841" s="445" t="str">
        <f t="shared" si="91"/>
        <v>Leer</v>
      </c>
      <c r="O841" s="445" t="str">
        <f>VLOOKUP($C841,{"29 - Psychiatrie (Erwachsene)","Psychiatrie";"30 - Kinder- und Jugendpsychiatrie","KJPsychiatrie";"31 - Psychosomatik","Psychosomatik";0,"Leer"},2,0)</f>
        <v>Leer</v>
      </c>
      <c r="P841" s="445">
        <f t="shared" si="86"/>
        <v>0</v>
      </c>
      <c r="Q841" s="445">
        <f>VLOOKUP(C841,{"29 - Psychiatrie (Erwachsene)",1;"30 - Kinder- und Jugendpsychiatrie",1;"31 - Psychosomatik",1;"00 - Bitte eine Fachabteilung auswählen",0;0,0},2,0)</f>
        <v>0</v>
      </c>
      <c r="R841" s="445">
        <f t="shared" si="87"/>
        <v>0</v>
      </c>
      <c r="S841" s="424">
        <f t="shared" si="88"/>
        <v>0</v>
      </c>
      <c r="T841" s="424">
        <f t="shared" si="89"/>
        <v>0</v>
      </c>
      <c r="U841" s="424">
        <f t="shared" si="90"/>
        <v>0</v>
      </c>
    </row>
    <row r="842" spans="2:21" ht="15" customHeight="1" x14ac:dyDescent="0.3">
      <c r="B842" s="70" t="str">
        <f t="shared" si="92"/>
        <v>!!!</v>
      </c>
      <c r="C842" s="228"/>
      <c r="D842" s="221"/>
      <c r="E842" s="229"/>
      <c r="F842" s="82"/>
      <c r="G842" s="325"/>
      <c r="H842" s="38"/>
      <c r="I842" s="38"/>
      <c r="J842" s="435"/>
      <c r="L842" s="445" t="str">
        <f>VLOOKUP(C841,{"29 - Psychiatrie (Erwachsene)","Einrichtungen";"30 - Kinder- und Jugendpsychiatrie","Einrichtungen";"31 - Psychosomatik","Einrichtungen";0,"Leer"},2,0)</f>
        <v>Leer</v>
      </c>
      <c r="M842" s="445" t="str">
        <f>IF(AND('Angaben KH-Standort'!$D$12&gt;0,C842&lt;&gt;""),"JBJ","Leer")</f>
        <v>Leer</v>
      </c>
      <c r="N842" s="445" t="str">
        <f t="shared" si="91"/>
        <v>Leer</v>
      </c>
      <c r="O842" s="445" t="str">
        <f>VLOOKUP($C842,{"29 - Psychiatrie (Erwachsene)","Psychiatrie";"30 - Kinder- und Jugendpsychiatrie","KJPsychiatrie";"31 - Psychosomatik","Psychosomatik";0,"Leer"},2,0)</f>
        <v>Leer</v>
      </c>
      <c r="P842" s="445">
        <f t="shared" si="86"/>
        <v>0</v>
      </c>
      <c r="Q842" s="445">
        <f>VLOOKUP(C842,{"29 - Psychiatrie (Erwachsene)",1;"30 - Kinder- und Jugendpsychiatrie",1;"31 - Psychosomatik",1;"00 - Bitte eine Fachabteilung auswählen",0;0,0},2,0)</f>
        <v>0</v>
      </c>
      <c r="R842" s="445">
        <f t="shared" si="87"/>
        <v>0</v>
      </c>
      <c r="S842" s="424">
        <f t="shared" si="88"/>
        <v>0</v>
      </c>
      <c r="T842" s="424">
        <f t="shared" si="89"/>
        <v>0</v>
      </c>
      <c r="U842" s="424">
        <f t="shared" si="90"/>
        <v>0</v>
      </c>
    </row>
    <row r="843" spans="2:21" ht="15" customHeight="1" x14ac:dyDescent="0.3">
      <c r="B843" s="70" t="str">
        <f t="shared" si="92"/>
        <v>!!!</v>
      </c>
      <c r="C843" s="228"/>
      <c r="D843" s="221"/>
      <c r="E843" s="229"/>
      <c r="F843" s="82"/>
      <c r="G843" s="325"/>
      <c r="H843" s="38"/>
      <c r="I843" s="38"/>
      <c r="J843" s="435"/>
      <c r="L843" s="445" t="str">
        <f>VLOOKUP(C842,{"29 - Psychiatrie (Erwachsene)","Einrichtungen";"30 - Kinder- und Jugendpsychiatrie","Einrichtungen";"31 - Psychosomatik","Einrichtungen";0,"Leer"},2,0)</f>
        <v>Leer</v>
      </c>
      <c r="M843" s="445" t="str">
        <f>IF(AND('Angaben KH-Standort'!$D$12&gt;0,C843&lt;&gt;""),"JBJ","Leer")</f>
        <v>Leer</v>
      </c>
      <c r="N843" s="445" t="str">
        <f t="shared" si="91"/>
        <v>Leer</v>
      </c>
      <c r="O843" s="445" t="str">
        <f>VLOOKUP($C843,{"29 - Psychiatrie (Erwachsene)","Psychiatrie";"30 - Kinder- und Jugendpsychiatrie","KJPsychiatrie";"31 - Psychosomatik","Psychosomatik";0,"Leer"},2,0)</f>
        <v>Leer</v>
      </c>
      <c r="P843" s="445">
        <f t="shared" si="86"/>
        <v>0</v>
      </c>
      <c r="Q843" s="445">
        <f>VLOOKUP(C843,{"29 - Psychiatrie (Erwachsene)",1;"30 - Kinder- und Jugendpsychiatrie",1;"31 - Psychosomatik",1;"00 - Bitte eine Fachabteilung auswählen",0;0,0},2,0)</f>
        <v>0</v>
      </c>
      <c r="R843" s="445">
        <f t="shared" si="87"/>
        <v>0</v>
      </c>
      <c r="S843" s="424">
        <f t="shared" si="88"/>
        <v>0</v>
      </c>
      <c r="T843" s="424">
        <f t="shared" si="89"/>
        <v>0</v>
      </c>
      <c r="U843" s="424">
        <f t="shared" si="90"/>
        <v>0</v>
      </c>
    </row>
    <row r="844" spans="2:21" ht="15" customHeight="1" x14ac:dyDescent="0.3">
      <c r="B844" s="70" t="str">
        <f t="shared" si="92"/>
        <v>!!!</v>
      </c>
      <c r="C844" s="228"/>
      <c r="D844" s="221"/>
      <c r="E844" s="229"/>
      <c r="F844" s="82"/>
      <c r="G844" s="325"/>
      <c r="H844" s="38"/>
      <c r="I844" s="38"/>
      <c r="J844" s="435"/>
      <c r="L844" s="445" t="str">
        <f>VLOOKUP(C843,{"29 - Psychiatrie (Erwachsene)","Einrichtungen";"30 - Kinder- und Jugendpsychiatrie","Einrichtungen";"31 - Psychosomatik","Einrichtungen";0,"Leer"},2,0)</f>
        <v>Leer</v>
      </c>
      <c r="M844" s="445" t="str">
        <f>IF(AND('Angaben KH-Standort'!$D$12&gt;0,C844&lt;&gt;""),"JBJ","Leer")</f>
        <v>Leer</v>
      </c>
      <c r="N844" s="445" t="str">
        <f t="shared" si="91"/>
        <v>Leer</v>
      </c>
      <c r="O844" s="445" t="str">
        <f>VLOOKUP($C844,{"29 - Psychiatrie (Erwachsene)","Psychiatrie";"30 - Kinder- und Jugendpsychiatrie","KJPsychiatrie";"31 - Psychosomatik","Psychosomatik";0,"Leer"},2,0)</f>
        <v>Leer</v>
      </c>
      <c r="P844" s="445">
        <f t="shared" si="86"/>
        <v>0</v>
      </c>
      <c r="Q844" s="445">
        <f>VLOOKUP(C844,{"29 - Psychiatrie (Erwachsene)",1;"30 - Kinder- und Jugendpsychiatrie",1;"31 - Psychosomatik",1;"00 - Bitte eine Fachabteilung auswählen",0;0,0},2,0)</f>
        <v>0</v>
      </c>
      <c r="R844" s="445">
        <f t="shared" si="87"/>
        <v>0</v>
      </c>
      <c r="S844" s="424">
        <f t="shared" si="88"/>
        <v>0</v>
      </c>
      <c r="T844" s="424">
        <f t="shared" si="89"/>
        <v>0</v>
      </c>
      <c r="U844" s="424">
        <f t="shared" si="90"/>
        <v>0</v>
      </c>
    </row>
    <row r="845" spans="2:21" ht="15" customHeight="1" x14ac:dyDescent="0.3">
      <c r="B845" s="70" t="str">
        <f t="shared" si="92"/>
        <v>!!!</v>
      </c>
      <c r="C845" s="228"/>
      <c r="D845" s="221"/>
      <c r="E845" s="229"/>
      <c r="F845" s="82"/>
      <c r="G845" s="325"/>
      <c r="H845" s="38"/>
      <c r="I845" s="38"/>
      <c r="J845" s="435"/>
      <c r="L845" s="445" t="str">
        <f>VLOOKUP(C844,{"29 - Psychiatrie (Erwachsene)","Einrichtungen";"30 - Kinder- und Jugendpsychiatrie","Einrichtungen";"31 - Psychosomatik","Einrichtungen";0,"Leer"},2,0)</f>
        <v>Leer</v>
      </c>
      <c r="M845" s="445" t="str">
        <f>IF(AND('Angaben KH-Standort'!$D$12&gt;0,C845&lt;&gt;""),"JBJ","Leer")</f>
        <v>Leer</v>
      </c>
      <c r="N845" s="445" t="str">
        <f t="shared" si="91"/>
        <v>Leer</v>
      </c>
      <c r="O845" s="445" t="str">
        <f>VLOOKUP($C845,{"29 - Psychiatrie (Erwachsene)","Psychiatrie";"30 - Kinder- und Jugendpsychiatrie","KJPsychiatrie";"31 - Psychosomatik","Psychosomatik";0,"Leer"},2,0)</f>
        <v>Leer</v>
      </c>
      <c r="P845" s="445">
        <f t="shared" si="86"/>
        <v>0</v>
      </c>
      <c r="Q845" s="445">
        <f>VLOOKUP(C845,{"29 - Psychiatrie (Erwachsene)",1;"30 - Kinder- und Jugendpsychiatrie",1;"31 - Psychosomatik",1;"00 - Bitte eine Fachabteilung auswählen",0;0,0},2,0)</f>
        <v>0</v>
      </c>
      <c r="R845" s="445">
        <f t="shared" si="87"/>
        <v>0</v>
      </c>
      <c r="S845" s="424">
        <f t="shared" si="88"/>
        <v>0</v>
      </c>
      <c r="T845" s="424">
        <f t="shared" si="89"/>
        <v>0</v>
      </c>
      <c r="U845" s="424">
        <f t="shared" si="90"/>
        <v>0</v>
      </c>
    </row>
    <row r="846" spans="2:21" ht="15" customHeight="1" x14ac:dyDescent="0.3">
      <c r="B846" s="70" t="str">
        <f t="shared" si="92"/>
        <v>!!!</v>
      </c>
      <c r="C846" s="228"/>
      <c r="D846" s="221"/>
      <c r="E846" s="229"/>
      <c r="F846" s="82"/>
      <c r="G846" s="325"/>
      <c r="H846" s="38"/>
      <c r="I846" s="38"/>
      <c r="J846" s="435"/>
      <c r="L846" s="445" t="str">
        <f>VLOOKUP(C845,{"29 - Psychiatrie (Erwachsene)","Einrichtungen";"30 - Kinder- und Jugendpsychiatrie","Einrichtungen";"31 - Psychosomatik","Einrichtungen";0,"Leer"},2,0)</f>
        <v>Leer</v>
      </c>
      <c r="M846" s="445" t="str">
        <f>IF(AND('Angaben KH-Standort'!$D$12&gt;0,C846&lt;&gt;""),"JBJ","Leer")</f>
        <v>Leer</v>
      </c>
      <c r="N846" s="445" t="str">
        <f t="shared" si="91"/>
        <v>Leer</v>
      </c>
      <c r="O846" s="445" t="str">
        <f>VLOOKUP($C846,{"29 - Psychiatrie (Erwachsene)","Psychiatrie";"30 - Kinder- und Jugendpsychiatrie","KJPsychiatrie";"31 - Psychosomatik","Psychosomatik";0,"Leer"},2,0)</f>
        <v>Leer</v>
      </c>
      <c r="P846" s="445">
        <f t="shared" si="86"/>
        <v>0</v>
      </c>
      <c r="Q846" s="445">
        <f>VLOOKUP(C846,{"29 - Psychiatrie (Erwachsene)",1;"30 - Kinder- und Jugendpsychiatrie",1;"31 - Psychosomatik",1;"00 - Bitte eine Fachabteilung auswählen",0;0,0},2,0)</f>
        <v>0</v>
      </c>
      <c r="R846" s="445">
        <f t="shared" si="87"/>
        <v>0</v>
      </c>
      <c r="S846" s="424">
        <f t="shared" si="88"/>
        <v>0</v>
      </c>
      <c r="T846" s="424">
        <f t="shared" si="89"/>
        <v>0</v>
      </c>
      <c r="U846" s="424">
        <f t="shared" si="90"/>
        <v>0</v>
      </c>
    </row>
    <row r="847" spans="2:21" ht="15" customHeight="1" x14ac:dyDescent="0.3">
      <c r="B847" s="70" t="str">
        <f t="shared" si="92"/>
        <v>!!!</v>
      </c>
      <c r="C847" s="228"/>
      <c r="D847" s="221"/>
      <c r="E847" s="229"/>
      <c r="F847" s="82"/>
      <c r="G847" s="325"/>
      <c r="H847" s="38"/>
      <c r="I847" s="38"/>
      <c r="J847" s="435"/>
      <c r="L847" s="445" t="str">
        <f>VLOOKUP(C846,{"29 - Psychiatrie (Erwachsene)","Einrichtungen";"30 - Kinder- und Jugendpsychiatrie","Einrichtungen";"31 - Psychosomatik","Einrichtungen";0,"Leer"},2,0)</f>
        <v>Leer</v>
      </c>
      <c r="M847" s="445" t="str">
        <f>IF(AND('Angaben KH-Standort'!$D$12&gt;0,C847&lt;&gt;""),"JBJ","Leer")</f>
        <v>Leer</v>
      </c>
      <c r="N847" s="445" t="str">
        <f t="shared" si="91"/>
        <v>Leer</v>
      </c>
      <c r="O847" s="445" t="str">
        <f>VLOOKUP($C847,{"29 - Psychiatrie (Erwachsene)","Psychiatrie";"30 - Kinder- und Jugendpsychiatrie","KJPsychiatrie";"31 - Psychosomatik","Psychosomatik";0,"Leer"},2,0)</f>
        <v>Leer</v>
      </c>
      <c r="P847" s="445">
        <f t="shared" si="86"/>
        <v>0</v>
      </c>
      <c r="Q847" s="445">
        <f>VLOOKUP(C847,{"29 - Psychiatrie (Erwachsene)",1;"30 - Kinder- und Jugendpsychiatrie",1;"31 - Psychosomatik",1;"00 - Bitte eine Fachabteilung auswählen",0;0,0},2,0)</f>
        <v>0</v>
      </c>
      <c r="R847" s="445">
        <f t="shared" si="87"/>
        <v>0</v>
      </c>
      <c r="S847" s="424">
        <f t="shared" si="88"/>
        <v>0</v>
      </c>
      <c r="T847" s="424">
        <f t="shared" si="89"/>
        <v>0</v>
      </c>
      <c r="U847" s="424">
        <f t="shared" si="90"/>
        <v>0</v>
      </c>
    </row>
    <row r="848" spans="2:21" ht="15" customHeight="1" x14ac:dyDescent="0.3">
      <c r="B848" s="70" t="str">
        <f t="shared" si="92"/>
        <v>!!!</v>
      </c>
      <c r="C848" s="228"/>
      <c r="D848" s="221"/>
      <c r="E848" s="229"/>
      <c r="F848" s="82"/>
      <c r="G848" s="325"/>
      <c r="H848" s="38"/>
      <c r="I848" s="38"/>
      <c r="J848" s="435"/>
      <c r="L848" s="445" t="str">
        <f>VLOOKUP(C847,{"29 - Psychiatrie (Erwachsene)","Einrichtungen";"30 - Kinder- und Jugendpsychiatrie","Einrichtungen";"31 - Psychosomatik","Einrichtungen";0,"Leer"},2,0)</f>
        <v>Leer</v>
      </c>
      <c r="M848" s="445" t="str">
        <f>IF(AND('Angaben KH-Standort'!$D$12&gt;0,C848&lt;&gt;""),"JBJ","Leer")</f>
        <v>Leer</v>
      </c>
      <c r="N848" s="445" t="str">
        <f t="shared" si="91"/>
        <v>Leer</v>
      </c>
      <c r="O848" s="445" t="str">
        <f>VLOOKUP($C848,{"29 - Psychiatrie (Erwachsene)","Psychiatrie";"30 - Kinder- und Jugendpsychiatrie","KJPsychiatrie";"31 - Psychosomatik","Psychosomatik";0,"Leer"},2,0)</f>
        <v>Leer</v>
      </c>
      <c r="P848" s="445">
        <f t="shared" si="86"/>
        <v>0</v>
      </c>
      <c r="Q848" s="445">
        <f>VLOOKUP(C848,{"29 - Psychiatrie (Erwachsene)",1;"30 - Kinder- und Jugendpsychiatrie",1;"31 - Psychosomatik",1;"00 - Bitte eine Fachabteilung auswählen",0;0,0},2,0)</f>
        <v>0</v>
      </c>
      <c r="R848" s="445">
        <f t="shared" si="87"/>
        <v>0</v>
      </c>
      <c r="S848" s="424">
        <f t="shared" si="88"/>
        <v>0</v>
      </c>
      <c r="T848" s="424">
        <f t="shared" si="89"/>
        <v>0</v>
      </c>
      <c r="U848" s="424">
        <f t="shared" si="90"/>
        <v>0</v>
      </c>
    </row>
    <row r="849" spans="2:21" ht="15" customHeight="1" x14ac:dyDescent="0.3">
      <c r="B849" s="70" t="str">
        <f t="shared" si="92"/>
        <v>!!!</v>
      </c>
      <c r="C849" s="228"/>
      <c r="D849" s="221"/>
      <c r="E849" s="229"/>
      <c r="F849" s="82"/>
      <c r="G849" s="325"/>
      <c r="H849" s="38"/>
      <c r="I849" s="38"/>
      <c r="J849" s="435"/>
      <c r="L849" s="445" t="str">
        <f>VLOOKUP(C848,{"29 - Psychiatrie (Erwachsene)","Einrichtungen";"30 - Kinder- und Jugendpsychiatrie","Einrichtungen";"31 - Psychosomatik","Einrichtungen";0,"Leer"},2,0)</f>
        <v>Leer</v>
      </c>
      <c r="M849" s="445" t="str">
        <f>IF(AND('Angaben KH-Standort'!$D$12&gt;0,C849&lt;&gt;""),"JBJ","Leer")</f>
        <v>Leer</v>
      </c>
      <c r="N849" s="445" t="str">
        <f t="shared" si="91"/>
        <v>Leer</v>
      </c>
      <c r="O849" s="445" t="str">
        <f>VLOOKUP($C849,{"29 - Psychiatrie (Erwachsene)","Psychiatrie";"30 - Kinder- und Jugendpsychiatrie","KJPsychiatrie";"31 - Psychosomatik","Psychosomatik";0,"Leer"},2,0)</f>
        <v>Leer</v>
      </c>
      <c r="P849" s="445">
        <f t="shared" si="86"/>
        <v>0</v>
      </c>
      <c r="Q849" s="445">
        <f>VLOOKUP(C849,{"29 - Psychiatrie (Erwachsene)",1;"30 - Kinder- und Jugendpsychiatrie",1;"31 - Psychosomatik",1;"00 - Bitte eine Fachabteilung auswählen",0;0,0},2,0)</f>
        <v>0</v>
      </c>
      <c r="R849" s="445">
        <f t="shared" si="87"/>
        <v>0</v>
      </c>
      <c r="S849" s="424">
        <f t="shared" si="88"/>
        <v>0</v>
      </c>
      <c r="T849" s="424">
        <f t="shared" si="89"/>
        <v>0</v>
      </c>
      <c r="U849" s="424">
        <f t="shared" si="90"/>
        <v>0</v>
      </c>
    </row>
    <row r="850" spans="2:21" ht="15" customHeight="1" x14ac:dyDescent="0.3">
      <c r="B850" s="70" t="str">
        <f t="shared" si="92"/>
        <v>!!!</v>
      </c>
      <c r="C850" s="228"/>
      <c r="D850" s="221"/>
      <c r="E850" s="229"/>
      <c r="F850" s="82"/>
      <c r="G850" s="325"/>
      <c r="H850" s="38"/>
      <c r="I850" s="38"/>
      <c r="J850" s="435"/>
      <c r="L850" s="445" t="str">
        <f>VLOOKUP(C849,{"29 - Psychiatrie (Erwachsene)","Einrichtungen";"30 - Kinder- und Jugendpsychiatrie","Einrichtungen";"31 - Psychosomatik","Einrichtungen";0,"Leer"},2,0)</f>
        <v>Leer</v>
      </c>
      <c r="M850" s="445" t="str">
        <f>IF(AND('Angaben KH-Standort'!$D$12&gt;0,C850&lt;&gt;""),"JBJ","Leer")</f>
        <v>Leer</v>
      </c>
      <c r="N850" s="445" t="str">
        <f t="shared" si="91"/>
        <v>Leer</v>
      </c>
      <c r="O850" s="445" t="str">
        <f>VLOOKUP($C850,{"29 - Psychiatrie (Erwachsene)","Psychiatrie";"30 - Kinder- und Jugendpsychiatrie","KJPsychiatrie";"31 - Psychosomatik","Psychosomatik";0,"Leer"},2,0)</f>
        <v>Leer</v>
      </c>
      <c r="P850" s="445">
        <f t="shared" si="86"/>
        <v>0</v>
      </c>
      <c r="Q850" s="445">
        <f>VLOOKUP(C850,{"29 - Psychiatrie (Erwachsene)",1;"30 - Kinder- und Jugendpsychiatrie",1;"31 - Psychosomatik",1;"00 - Bitte eine Fachabteilung auswählen",0;0,0},2,0)</f>
        <v>0</v>
      </c>
      <c r="R850" s="445">
        <f t="shared" si="87"/>
        <v>0</v>
      </c>
      <c r="S850" s="424">
        <f t="shared" si="88"/>
        <v>0</v>
      </c>
      <c r="T850" s="424">
        <f t="shared" si="89"/>
        <v>0</v>
      </c>
      <c r="U850" s="424">
        <f t="shared" si="90"/>
        <v>0</v>
      </c>
    </row>
    <row r="851" spans="2:21" ht="15" customHeight="1" x14ac:dyDescent="0.3">
      <c r="B851" s="70" t="str">
        <f t="shared" si="92"/>
        <v>!!!</v>
      </c>
      <c r="C851" s="228"/>
      <c r="D851" s="221"/>
      <c r="E851" s="229"/>
      <c r="F851" s="82"/>
      <c r="G851" s="325"/>
      <c r="H851" s="38"/>
      <c r="I851" s="38"/>
      <c r="J851" s="435"/>
      <c r="L851" s="445" t="str">
        <f>VLOOKUP(C850,{"29 - Psychiatrie (Erwachsene)","Einrichtungen";"30 - Kinder- und Jugendpsychiatrie","Einrichtungen";"31 - Psychosomatik","Einrichtungen";0,"Leer"},2,0)</f>
        <v>Leer</v>
      </c>
      <c r="M851" s="445" t="str">
        <f>IF(AND('Angaben KH-Standort'!$D$12&gt;0,C851&lt;&gt;""),"JBJ","Leer")</f>
        <v>Leer</v>
      </c>
      <c r="N851" s="445" t="str">
        <f t="shared" si="91"/>
        <v>Leer</v>
      </c>
      <c r="O851" s="445" t="str">
        <f>VLOOKUP($C851,{"29 - Psychiatrie (Erwachsene)","Psychiatrie";"30 - Kinder- und Jugendpsychiatrie","KJPsychiatrie";"31 - Psychosomatik","Psychosomatik";0,"Leer"},2,0)</f>
        <v>Leer</v>
      </c>
      <c r="P851" s="445">
        <f t="shared" si="86"/>
        <v>0</v>
      </c>
      <c r="Q851" s="445">
        <f>VLOOKUP(C851,{"29 - Psychiatrie (Erwachsene)",1;"30 - Kinder- und Jugendpsychiatrie",1;"31 - Psychosomatik",1;"00 - Bitte eine Fachabteilung auswählen",0;0,0},2,0)</f>
        <v>0</v>
      </c>
      <c r="R851" s="445">
        <f t="shared" si="87"/>
        <v>0</v>
      </c>
      <c r="S851" s="424">
        <f t="shared" si="88"/>
        <v>0</v>
      </c>
      <c r="T851" s="424">
        <f t="shared" si="89"/>
        <v>0</v>
      </c>
      <c r="U851" s="424">
        <f t="shared" si="90"/>
        <v>0</v>
      </c>
    </row>
    <row r="852" spans="2:21" ht="15" customHeight="1" x14ac:dyDescent="0.3">
      <c r="B852" s="70" t="str">
        <f t="shared" si="92"/>
        <v>!!!</v>
      </c>
      <c r="C852" s="228"/>
      <c r="D852" s="221"/>
      <c r="E852" s="229"/>
      <c r="F852" s="82"/>
      <c r="G852" s="325"/>
      <c r="H852" s="38"/>
      <c r="I852" s="38"/>
      <c r="J852" s="435"/>
      <c r="L852" s="445" t="str">
        <f>VLOOKUP(C851,{"29 - Psychiatrie (Erwachsene)","Einrichtungen";"30 - Kinder- und Jugendpsychiatrie","Einrichtungen";"31 - Psychosomatik","Einrichtungen";0,"Leer"},2,0)</f>
        <v>Leer</v>
      </c>
      <c r="M852" s="445" t="str">
        <f>IF(AND('Angaben KH-Standort'!$D$12&gt;0,C852&lt;&gt;""),"JBJ","Leer")</f>
        <v>Leer</v>
      </c>
      <c r="N852" s="445" t="str">
        <f t="shared" si="91"/>
        <v>Leer</v>
      </c>
      <c r="O852" s="445" t="str">
        <f>VLOOKUP($C852,{"29 - Psychiatrie (Erwachsene)","Psychiatrie";"30 - Kinder- und Jugendpsychiatrie","KJPsychiatrie";"31 - Psychosomatik","Psychosomatik";0,"Leer"},2,0)</f>
        <v>Leer</v>
      </c>
      <c r="P852" s="445">
        <f t="shared" si="86"/>
        <v>0</v>
      </c>
      <c r="Q852" s="445">
        <f>VLOOKUP(C852,{"29 - Psychiatrie (Erwachsene)",1;"30 - Kinder- und Jugendpsychiatrie",1;"31 - Psychosomatik",1;"00 - Bitte eine Fachabteilung auswählen",0;0,0},2,0)</f>
        <v>0</v>
      </c>
      <c r="R852" s="445">
        <f t="shared" si="87"/>
        <v>0</v>
      </c>
      <c r="S852" s="424">
        <f t="shared" si="88"/>
        <v>0</v>
      </c>
      <c r="T852" s="424">
        <f t="shared" si="89"/>
        <v>0</v>
      </c>
      <c r="U852" s="424">
        <f t="shared" si="90"/>
        <v>0</v>
      </c>
    </row>
    <row r="853" spans="2:21" ht="15" customHeight="1" x14ac:dyDescent="0.3">
      <c r="B853" s="70" t="str">
        <f t="shared" si="92"/>
        <v>!!!</v>
      </c>
      <c r="C853" s="228"/>
      <c r="D853" s="221"/>
      <c r="E853" s="229"/>
      <c r="F853" s="82"/>
      <c r="G853" s="325"/>
      <c r="H853" s="38"/>
      <c r="I853" s="38"/>
      <c r="J853" s="435"/>
      <c r="L853" s="445" t="str">
        <f>VLOOKUP(C852,{"29 - Psychiatrie (Erwachsene)","Einrichtungen";"30 - Kinder- und Jugendpsychiatrie","Einrichtungen";"31 - Psychosomatik","Einrichtungen";0,"Leer"},2,0)</f>
        <v>Leer</v>
      </c>
      <c r="M853" s="445" t="str">
        <f>IF(AND('Angaben KH-Standort'!$D$12&gt;0,C853&lt;&gt;""),"JBJ","Leer")</f>
        <v>Leer</v>
      </c>
      <c r="N853" s="445" t="str">
        <f t="shared" si="91"/>
        <v>Leer</v>
      </c>
      <c r="O853" s="445" t="str">
        <f>VLOOKUP($C853,{"29 - Psychiatrie (Erwachsene)","Psychiatrie";"30 - Kinder- und Jugendpsychiatrie","KJPsychiatrie";"31 - Psychosomatik","Psychosomatik";0,"Leer"},2,0)</f>
        <v>Leer</v>
      </c>
      <c r="P853" s="445">
        <f t="shared" si="86"/>
        <v>0</v>
      </c>
      <c r="Q853" s="445">
        <f>VLOOKUP(C853,{"29 - Psychiatrie (Erwachsene)",1;"30 - Kinder- und Jugendpsychiatrie",1;"31 - Psychosomatik",1;"00 - Bitte eine Fachabteilung auswählen",0;0,0},2,0)</f>
        <v>0</v>
      </c>
      <c r="R853" s="445">
        <f t="shared" si="87"/>
        <v>0</v>
      </c>
      <c r="S853" s="424">
        <f t="shared" si="88"/>
        <v>0</v>
      </c>
      <c r="T853" s="424">
        <f t="shared" si="89"/>
        <v>0</v>
      </c>
      <c r="U853" s="424">
        <f t="shared" si="90"/>
        <v>0</v>
      </c>
    </row>
    <row r="854" spans="2:21" ht="15" customHeight="1" x14ac:dyDescent="0.3">
      <c r="B854" s="70" t="str">
        <f t="shared" si="92"/>
        <v>!!!</v>
      </c>
      <c r="C854" s="228"/>
      <c r="D854" s="221"/>
      <c r="E854" s="229"/>
      <c r="F854" s="82"/>
      <c r="G854" s="325"/>
      <c r="H854" s="38"/>
      <c r="I854" s="38"/>
      <c r="J854" s="435"/>
      <c r="L854" s="445" t="str">
        <f>VLOOKUP(C853,{"29 - Psychiatrie (Erwachsene)","Einrichtungen";"30 - Kinder- und Jugendpsychiatrie","Einrichtungen";"31 - Psychosomatik","Einrichtungen";0,"Leer"},2,0)</f>
        <v>Leer</v>
      </c>
      <c r="M854" s="445" t="str">
        <f>IF(AND('Angaben KH-Standort'!$D$12&gt;0,C854&lt;&gt;""),"JBJ","Leer")</f>
        <v>Leer</v>
      </c>
      <c r="N854" s="445" t="str">
        <f t="shared" si="91"/>
        <v>Leer</v>
      </c>
      <c r="O854" s="445" t="str">
        <f>VLOOKUP($C854,{"29 - Psychiatrie (Erwachsene)","Psychiatrie";"30 - Kinder- und Jugendpsychiatrie","KJPsychiatrie";"31 - Psychosomatik","Psychosomatik";0,"Leer"},2,0)</f>
        <v>Leer</v>
      </c>
      <c r="P854" s="445">
        <f t="shared" si="86"/>
        <v>0</v>
      </c>
      <c r="Q854" s="445">
        <f>VLOOKUP(C854,{"29 - Psychiatrie (Erwachsene)",1;"30 - Kinder- und Jugendpsychiatrie",1;"31 - Psychosomatik",1;"00 - Bitte eine Fachabteilung auswählen",0;0,0},2,0)</f>
        <v>0</v>
      </c>
      <c r="R854" s="445">
        <f t="shared" si="87"/>
        <v>0</v>
      </c>
      <c r="S854" s="424">
        <f t="shared" si="88"/>
        <v>0</v>
      </c>
      <c r="T854" s="424">
        <f t="shared" si="89"/>
        <v>0</v>
      </c>
      <c r="U854" s="424">
        <f t="shared" si="90"/>
        <v>0</v>
      </c>
    </row>
    <row r="855" spans="2:21" ht="15" customHeight="1" x14ac:dyDescent="0.3">
      <c r="B855" s="70" t="str">
        <f t="shared" si="92"/>
        <v>!!!</v>
      </c>
      <c r="C855" s="228"/>
      <c r="D855" s="221"/>
      <c r="E855" s="229"/>
      <c r="F855" s="82"/>
      <c r="G855" s="325"/>
      <c r="H855" s="38"/>
      <c r="I855" s="38"/>
      <c r="J855" s="435"/>
      <c r="L855" s="445" t="str">
        <f>VLOOKUP(C854,{"29 - Psychiatrie (Erwachsene)","Einrichtungen";"30 - Kinder- und Jugendpsychiatrie","Einrichtungen";"31 - Psychosomatik","Einrichtungen";0,"Leer"},2,0)</f>
        <v>Leer</v>
      </c>
      <c r="M855" s="445" t="str">
        <f>IF(AND('Angaben KH-Standort'!$D$12&gt;0,C855&lt;&gt;""),"JBJ","Leer")</f>
        <v>Leer</v>
      </c>
      <c r="N855" s="445" t="str">
        <f t="shared" si="91"/>
        <v>Leer</v>
      </c>
      <c r="O855" s="445" t="str">
        <f>VLOOKUP($C855,{"29 - Psychiatrie (Erwachsene)","Psychiatrie";"30 - Kinder- und Jugendpsychiatrie","KJPsychiatrie";"31 - Psychosomatik","Psychosomatik";0,"Leer"},2,0)</f>
        <v>Leer</v>
      </c>
      <c r="P855" s="445">
        <f t="shared" ref="P855:P918" si="93">IF(LEN(B855)&gt;0,0,1)</f>
        <v>0</v>
      </c>
      <c r="Q855" s="445">
        <f>VLOOKUP(C855,{"29 - Psychiatrie (Erwachsene)",1;"30 - Kinder- und Jugendpsychiatrie",1;"31 - Psychosomatik",1;"00 - Bitte eine Fachabteilung auswählen",0;0,0},2,0)</f>
        <v>0</v>
      </c>
      <c r="R855" s="445">
        <f t="shared" ref="R855:R918" si="94">IF(LEN(D855)&gt;0,1,0)</f>
        <v>0</v>
      </c>
      <c r="S855" s="424">
        <f t="shared" ref="S855:S918" si="95">IF(LEN(E855)&gt;0,1,0)</f>
        <v>0</v>
      </c>
      <c r="T855" s="424">
        <f t="shared" ref="T855:T918" si="96">IF(LEN(F855)&gt;0,1,0)</f>
        <v>0</v>
      </c>
      <c r="U855" s="424">
        <f t="shared" ref="U855:U918" si="97">IF(LEN(G855)&gt;0,1,0)</f>
        <v>0</v>
      </c>
    </row>
    <row r="856" spans="2:21" ht="15" customHeight="1" x14ac:dyDescent="0.3">
      <c r="B856" s="70" t="str">
        <f t="shared" si="92"/>
        <v>!!!</v>
      </c>
      <c r="C856" s="228"/>
      <c r="D856" s="221"/>
      <c r="E856" s="229"/>
      <c r="F856" s="82"/>
      <c r="G856" s="325"/>
      <c r="H856" s="38"/>
      <c r="I856" s="38"/>
      <c r="J856" s="435"/>
      <c r="L856" s="445" t="str">
        <f>VLOOKUP(C855,{"29 - Psychiatrie (Erwachsene)","Einrichtungen";"30 - Kinder- und Jugendpsychiatrie","Einrichtungen";"31 - Psychosomatik","Einrichtungen";0,"Leer"},2,0)</f>
        <v>Leer</v>
      </c>
      <c r="M856" s="445" t="str">
        <f>IF(AND('Angaben KH-Standort'!$D$12&gt;0,C856&lt;&gt;""),"JBJ","Leer")</f>
        <v>Leer</v>
      </c>
      <c r="N856" s="445" t="str">
        <f t="shared" ref="N856:N919" si="98">IF(D856=2023,O856&amp;23,O856)</f>
        <v>Leer</v>
      </c>
      <c r="O856" s="445" t="str">
        <f>VLOOKUP($C856,{"29 - Psychiatrie (Erwachsene)","Psychiatrie";"30 - Kinder- und Jugendpsychiatrie","KJPsychiatrie";"31 - Psychosomatik","Psychosomatik";0,"Leer"},2,0)</f>
        <v>Leer</v>
      </c>
      <c r="P856" s="445">
        <f t="shared" si="93"/>
        <v>0</v>
      </c>
      <c r="Q856" s="445">
        <f>VLOOKUP(C856,{"29 - Psychiatrie (Erwachsene)",1;"30 - Kinder- und Jugendpsychiatrie",1;"31 - Psychosomatik",1;"00 - Bitte eine Fachabteilung auswählen",0;0,0},2,0)</f>
        <v>0</v>
      </c>
      <c r="R856" s="445">
        <f t="shared" si="94"/>
        <v>0</v>
      </c>
      <c r="S856" s="424">
        <f t="shared" si="95"/>
        <v>0</v>
      </c>
      <c r="T856" s="424">
        <f t="shared" si="96"/>
        <v>0</v>
      </c>
      <c r="U856" s="424">
        <f t="shared" si="97"/>
        <v>0</v>
      </c>
    </row>
    <row r="857" spans="2:21" ht="15" customHeight="1" x14ac:dyDescent="0.3">
      <c r="B857" s="70" t="str">
        <f t="shared" si="92"/>
        <v>!!!</v>
      </c>
      <c r="C857" s="228"/>
      <c r="D857" s="221"/>
      <c r="E857" s="229"/>
      <c r="F857" s="82"/>
      <c r="G857" s="325"/>
      <c r="H857" s="38"/>
      <c r="I857" s="38"/>
      <c r="J857" s="435"/>
      <c r="L857" s="445" t="str">
        <f>VLOOKUP(C856,{"29 - Psychiatrie (Erwachsene)","Einrichtungen";"30 - Kinder- und Jugendpsychiatrie","Einrichtungen";"31 - Psychosomatik","Einrichtungen";0,"Leer"},2,0)</f>
        <v>Leer</v>
      </c>
      <c r="M857" s="445" t="str">
        <f>IF(AND('Angaben KH-Standort'!$D$12&gt;0,C857&lt;&gt;""),"JBJ","Leer")</f>
        <v>Leer</v>
      </c>
      <c r="N857" s="445" t="str">
        <f t="shared" si="98"/>
        <v>Leer</v>
      </c>
      <c r="O857" s="445" t="str">
        <f>VLOOKUP($C857,{"29 - Psychiatrie (Erwachsene)","Psychiatrie";"30 - Kinder- und Jugendpsychiatrie","KJPsychiatrie";"31 - Psychosomatik","Psychosomatik";0,"Leer"},2,0)</f>
        <v>Leer</v>
      </c>
      <c r="P857" s="445">
        <f t="shared" si="93"/>
        <v>0</v>
      </c>
      <c r="Q857" s="445">
        <f>VLOOKUP(C857,{"29 - Psychiatrie (Erwachsene)",1;"30 - Kinder- und Jugendpsychiatrie",1;"31 - Psychosomatik",1;"00 - Bitte eine Fachabteilung auswählen",0;0,0},2,0)</f>
        <v>0</v>
      </c>
      <c r="R857" s="445">
        <f t="shared" si="94"/>
        <v>0</v>
      </c>
      <c r="S857" s="424">
        <f t="shared" si="95"/>
        <v>0</v>
      </c>
      <c r="T857" s="424">
        <f t="shared" si="96"/>
        <v>0</v>
      </c>
      <c r="U857" s="424">
        <f t="shared" si="97"/>
        <v>0</v>
      </c>
    </row>
    <row r="858" spans="2:21" ht="15" customHeight="1" x14ac:dyDescent="0.3">
      <c r="B858" s="70" t="str">
        <f t="shared" si="92"/>
        <v>!!!</v>
      </c>
      <c r="C858" s="228"/>
      <c r="D858" s="221"/>
      <c r="E858" s="229"/>
      <c r="F858" s="82"/>
      <c r="G858" s="325"/>
      <c r="H858" s="38"/>
      <c r="I858" s="38"/>
      <c r="J858" s="435"/>
      <c r="L858" s="445" t="str">
        <f>VLOOKUP(C857,{"29 - Psychiatrie (Erwachsene)","Einrichtungen";"30 - Kinder- und Jugendpsychiatrie","Einrichtungen";"31 - Psychosomatik","Einrichtungen";0,"Leer"},2,0)</f>
        <v>Leer</v>
      </c>
      <c r="M858" s="445" t="str">
        <f>IF(AND('Angaben KH-Standort'!$D$12&gt;0,C858&lt;&gt;""),"JBJ","Leer")</f>
        <v>Leer</v>
      </c>
      <c r="N858" s="445" t="str">
        <f t="shared" si="98"/>
        <v>Leer</v>
      </c>
      <c r="O858" s="445" t="str">
        <f>VLOOKUP($C858,{"29 - Psychiatrie (Erwachsene)","Psychiatrie";"30 - Kinder- und Jugendpsychiatrie","KJPsychiatrie";"31 - Psychosomatik","Psychosomatik";0,"Leer"},2,0)</f>
        <v>Leer</v>
      </c>
      <c r="P858" s="445">
        <f t="shared" si="93"/>
        <v>0</v>
      </c>
      <c r="Q858" s="445">
        <f>VLOOKUP(C858,{"29 - Psychiatrie (Erwachsene)",1;"30 - Kinder- und Jugendpsychiatrie",1;"31 - Psychosomatik",1;"00 - Bitte eine Fachabteilung auswählen",0;0,0},2,0)</f>
        <v>0</v>
      </c>
      <c r="R858" s="445">
        <f t="shared" si="94"/>
        <v>0</v>
      </c>
      <c r="S858" s="424">
        <f t="shared" si="95"/>
        <v>0</v>
      </c>
      <c r="T858" s="424">
        <f t="shared" si="96"/>
        <v>0</v>
      </c>
      <c r="U858" s="424">
        <f t="shared" si="97"/>
        <v>0</v>
      </c>
    </row>
    <row r="859" spans="2:21" ht="15" customHeight="1" x14ac:dyDescent="0.3">
      <c r="B859" s="70" t="str">
        <f t="shared" si="92"/>
        <v>!!!</v>
      </c>
      <c r="C859" s="228"/>
      <c r="D859" s="221"/>
      <c r="E859" s="229"/>
      <c r="F859" s="82"/>
      <c r="G859" s="325"/>
      <c r="H859" s="38"/>
      <c r="I859" s="38"/>
      <c r="J859" s="435"/>
      <c r="L859" s="445" t="str">
        <f>VLOOKUP(C858,{"29 - Psychiatrie (Erwachsene)","Einrichtungen";"30 - Kinder- und Jugendpsychiatrie","Einrichtungen";"31 - Psychosomatik","Einrichtungen";0,"Leer"},2,0)</f>
        <v>Leer</v>
      </c>
      <c r="M859" s="445" t="str">
        <f>IF(AND('Angaben KH-Standort'!$D$12&gt;0,C859&lt;&gt;""),"JBJ","Leer")</f>
        <v>Leer</v>
      </c>
      <c r="N859" s="445" t="str">
        <f t="shared" si="98"/>
        <v>Leer</v>
      </c>
      <c r="O859" s="445" t="str">
        <f>VLOOKUP($C859,{"29 - Psychiatrie (Erwachsene)","Psychiatrie";"30 - Kinder- und Jugendpsychiatrie","KJPsychiatrie";"31 - Psychosomatik","Psychosomatik";0,"Leer"},2,0)</f>
        <v>Leer</v>
      </c>
      <c r="P859" s="445">
        <f t="shared" si="93"/>
        <v>0</v>
      </c>
      <c r="Q859" s="445">
        <f>VLOOKUP(C859,{"29 - Psychiatrie (Erwachsene)",1;"30 - Kinder- und Jugendpsychiatrie",1;"31 - Psychosomatik",1;"00 - Bitte eine Fachabteilung auswählen",0;0,0},2,0)</f>
        <v>0</v>
      </c>
      <c r="R859" s="445">
        <f t="shared" si="94"/>
        <v>0</v>
      </c>
      <c r="S859" s="424">
        <f t="shared" si="95"/>
        <v>0</v>
      </c>
      <c r="T859" s="424">
        <f t="shared" si="96"/>
        <v>0</v>
      </c>
      <c r="U859" s="424">
        <f t="shared" si="97"/>
        <v>0</v>
      </c>
    </row>
    <row r="860" spans="2:21" ht="15" customHeight="1" x14ac:dyDescent="0.3">
      <c r="B860" s="70" t="str">
        <f t="shared" si="92"/>
        <v>!!!</v>
      </c>
      <c r="C860" s="228"/>
      <c r="D860" s="221"/>
      <c r="E860" s="229"/>
      <c r="F860" s="82"/>
      <c r="G860" s="325"/>
      <c r="H860" s="38"/>
      <c r="I860" s="38"/>
      <c r="J860" s="435"/>
      <c r="L860" s="445" t="str">
        <f>VLOOKUP(C859,{"29 - Psychiatrie (Erwachsene)","Einrichtungen";"30 - Kinder- und Jugendpsychiatrie","Einrichtungen";"31 - Psychosomatik","Einrichtungen";0,"Leer"},2,0)</f>
        <v>Leer</v>
      </c>
      <c r="M860" s="445" t="str">
        <f>IF(AND('Angaben KH-Standort'!$D$12&gt;0,C860&lt;&gt;""),"JBJ","Leer")</f>
        <v>Leer</v>
      </c>
      <c r="N860" s="445" t="str">
        <f t="shared" si="98"/>
        <v>Leer</v>
      </c>
      <c r="O860" s="445" t="str">
        <f>VLOOKUP($C860,{"29 - Psychiatrie (Erwachsene)","Psychiatrie";"30 - Kinder- und Jugendpsychiatrie","KJPsychiatrie";"31 - Psychosomatik","Psychosomatik";0,"Leer"},2,0)</f>
        <v>Leer</v>
      </c>
      <c r="P860" s="445">
        <f t="shared" si="93"/>
        <v>0</v>
      </c>
      <c r="Q860" s="445">
        <f>VLOOKUP(C860,{"29 - Psychiatrie (Erwachsene)",1;"30 - Kinder- und Jugendpsychiatrie",1;"31 - Psychosomatik",1;"00 - Bitte eine Fachabteilung auswählen",0;0,0},2,0)</f>
        <v>0</v>
      </c>
      <c r="R860" s="445">
        <f t="shared" si="94"/>
        <v>0</v>
      </c>
      <c r="S860" s="424">
        <f t="shared" si="95"/>
        <v>0</v>
      </c>
      <c r="T860" s="424">
        <f t="shared" si="96"/>
        <v>0</v>
      </c>
      <c r="U860" s="424">
        <f t="shared" si="97"/>
        <v>0</v>
      </c>
    </row>
    <row r="861" spans="2:21" ht="15" customHeight="1" x14ac:dyDescent="0.3">
      <c r="B861" s="70" t="str">
        <f t="shared" si="92"/>
        <v>!!!</v>
      </c>
      <c r="C861" s="228"/>
      <c r="D861" s="221"/>
      <c r="E861" s="229"/>
      <c r="F861" s="82"/>
      <c r="G861" s="325"/>
      <c r="H861" s="38"/>
      <c r="I861" s="38"/>
      <c r="J861" s="435"/>
      <c r="L861" s="445" t="str">
        <f>VLOOKUP(C860,{"29 - Psychiatrie (Erwachsene)","Einrichtungen";"30 - Kinder- und Jugendpsychiatrie","Einrichtungen";"31 - Psychosomatik","Einrichtungen";0,"Leer"},2,0)</f>
        <v>Leer</v>
      </c>
      <c r="M861" s="445" t="str">
        <f>IF(AND('Angaben KH-Standort'!$D$12&gt;0,C861&lt;&gt;""),"JBJ","Leer")</f>
        <v>Leer</v>
      </c>
      <c r="N861" s="445" t="str">
        <f t="shared" si="98"/>
        <v>Leer</v>
      </c>
      <c r="O861" s="445" t="str">
        <f>VLOOKUP($C861,{"29 - Psychiatrie (Erwachsene)","Psychiatrie";"30 - Kinder- und Jugendpsychiatrie","KJPsychiatrie";"31 - Psychosomatik","Psychosomatik";0,"Leer"},2,0)</f>
        <v>Leer</v>
      </c>
      <c r="P861" s="445">
        <f t="shared" si="93"/>
        <v>0</v>
      </c>
      <c r="Q861" s="445">
        <f>VLOOKUP(C861,{"29 - Psychiatrie (Erwachsene)",1;"30 - Kinder- und Jugendpsychiatrie",1;"31 - Psychosomatik",1;"00 - Bitte eine Fachabteilung auswählen",0;0,0},2,0)</f>
        <v>0</v>
      </c>
      <c r="R861" s="445">
        <f t="shared" si="94"/>
        <v>0</v>
      </c>
      <c r="S861" s="424">
        <f t="shared" si="95"/>
        <v>0</v>
      </c>
      <c r="T861" s="424">
        <f t="shared" si="96"/>
        <v>0</v>
      </c>
      <c r="U861" s="424">
        <f t="shared" si="97"/>
        <v>0</v>
      </c>
    </row>
    <row r="862" spans="2:21" ht="15" customHeight="1" x14ac:dyDescent="0.3">
      <c r="B862" s="70" t="str">
        <f t="shared" ref="B862:B925" si="99">IF(SUM(Q862:U862)&lt;5,"!!!","")</f>
        <v>!!!</v>
      </c>
      <c r="C862" s="228"/>
      <c r="D862" s="221"/>
      <c r="E862" s="229"/>
      <c r="F862" s="82"/>
      <c r="G862" s="325"/>
      <c r="H862" s="38"/>
      <c r="I862" s="38"/>
      <c r="J862" s="435"/>
      <c r="L862" s="445" t="str">
        <f>VLOOKUP(C861,{"29 - Psychiatrie (Erwachsene)","Einrichtungen";"30 - Kinder- und Jugendpsychiatrie","Einrichtungen";"31 - Psychosomatik","Einrichtungen";0,"Leer"},2,0)</f>
        <v>Leer</v>
      </c>
      <c r="M862" s="445" t="str">
        <f>IF(AND('Angaben KH-Standort'!$D$12&gt;0,C862&lt;&gt;""),"JBJ","Leer")</f>
        <v>Leer</v>
      </c>
      <c r="N862" s="445" t="str">
        <f t="shared" si="98"/>
        <v>Leer</v>
      </c>
      <c r="O862" s="445" t="str">
        <f>VLOOKUP($C862,{"29 - Psychiatrie (Erwachsene)","Psychiatrie";"30 - Kinder- und Jugendpsychiatrie","KJPsychiatrie";"31 - Psychosomatik","Psychosomatik";0,"Leer"},2,0)</f>
        <v>Leer</v>
      </c>
      <c r="P862" s="445">
        <f t="shared" si="93"/>
        <v>0</v>
      </c>
      <c r="Q862" s="445">
        <f>VLOOKUP(C862,{"29 - Psychiatrie (Erwachsene)",1;"30 - Kinder- und Jugendpsychiatrie",1;"31 - Psychosomatik",1;"00 - Bitte eine Fachabteilung auswählen",0;0,0},2,0)</f>
        <v>0</v>
      </c>
      <c r="R862" s="445">
        <f t="shared" si="94"/>
        <v>0</v>
      </c>
      <c r="S862" s="424">
        <f t="shared" si="95"/>
        <v>0</v>
      </c>
      <c r="T862" s="424">
        <f t="shared" si="96"/>
        <v>0</v>
      </c>
      <c r="U862" s="424">
        <f t="shared" si="97"/>
        <v>0</v>
      </c>
    </row>
    <row r="863" spans="2:21" ht="15" customHeight="1" x14ac:dyDescent="0.3">
      <c r="B863" s="70" t="str">
        <f t="shared" si="99"/>
        <v>!!!</v>
      </c>
      <c r="C863" s="228"/>
      <c r="D863" s="221"/>
      <c r="E863" s="229"/>
      <c r="F863" s="82"/>
      <c r="G863" s="325"/>
      <c r="H863" s="38"/>
      <c r="I863" s="38"/>
      <c r="J863" s="435"/>
      <c r="L863" s="445" t="str">
        <f>VLOOKUP(C862,{"29 - Psychiatrie (Erwachsene)","Einrichtungen";"30 - Kinder- und Jugendpsychiatrie","Einrichtungen";"31 - Psychosomatik","Einrichtungen";0,"Leer"},2,0)</f>
        <v>Leer</v>
      </c>
      <c r="M863" s="445" t="str">
        <f>IF(AND('Angaben KH-Standort'!$D$12&gt;0,C863&lt;&gt;""),"JBJ","Leer")</f>
        <v>Leer</v>
      </c>
      <c r="N863" s="445" t="str">
        <f t="shared" si="98"/>
        <v>Leer</v>
      </c>
      <c r="O863" s="445" t="str">
        <f>VLOOKUP($C863,{"29 - Psychiatrie (Erwachsene)","Psychiatrie";"30 - Kinder- und Jugendpsychiatrie","KJPsychiatrie";"31 - Psychosomatik","Psychosomatik";0,"Leer"},2,0)</f>
        <v>Leer</v>
      </c>
      <c r="P863" s="445">
        <f t="shared" si="93"/>
        <v>0</v>
      </c>
      <c r="Q863" s="445">
        <f>VLOOKUP(C863,{"29 - Psychiatrie (Erwachsene)",1;"30 - Kinder- und Jugendpsychiatrie",1;"31 - Psychosomatik",1;"00 - Bitte eine Fachabteilung auswählen",0;0,0},2,0)</f>
        <v>0</v>
      </c>
      <c r="R863" s="445">
        <f t="shared" si="94"/>
        <v>0</v>
      </c>
      <c r="S863" s="424">
        <f t="shared" si="95"/>
        <v>0</v>
      </c>
      <c r="T863" s="424">
        <f t="shared" si="96"/>
        <v>0</v>
      </c>
      <c r="U863" s="424">
        <f t="shared" si="97"/>
        <v>0</v>
      </c>
    </row>
    <row r="864" spans="2:21" ht="15" customHeight="1" x14ac:dyDescent="0.3">
      <c r="B864" s="70" t="str">
        <f t="shared" si="99"/>
        <v>!!!</v>
      </c>
      <c r="C864" s="228"/>
      <c r="D864" s="221"/>
      <c r="E864" s="229"/>
      <c r="F864" s="82"/>
      <c r="G864" s="325"/>
      <c r="H864" s="38"/>
      <c r="I864" s="38"/>
      <c r="J864" s="435"/>
      <c r="L864" s="445" t="str">
        <f>VLOOKUP(C863,{"29 - Psychiatrie (Erwachsene)","Einrichtungen";"30 - Kinder- und Jugendpsychiatrie","Einrichtungen";"31 - Psychosomatik","Einrichtungen";0,"Leer"},2,0)</f>
        <v>Leer</v>
      </c>
      <c r="M864" s="445" t="str">
        <f>IF(AND('Angaben KH-Standort'!$D$12&gt;0,C864&lt;&gt;""),"JBJ","Leer")</f>
        <v>Leer</v>
      </c>
      <c r="N864" s="445" t="str">
        <f t="shared" si="98"/>
        <v>Leer</v>
      </c>
      <c r="O864" s="445" t="str">
        <f>VLOOKUP($C864,{"29 - Psychiatrie (Erwachsene)","Psychiatrie";"30 - Kinder- und Jugendpsychiatrie","KJPsychiatrie";"31 - Psychosomatik","Psychosomatik";0,"Leer"},2,0)</f>
        <v>Leer</v>
      </c>
      <c r="P864" s="445">
        <f t="shared" si="93"/>
        <v>0</v>
      </c>
      <c r="Q864" s="445">
        <f>VLOOKUP(C864,{"29 - Psychiatrie (Erwachsene)",1;"30 - Kinder- und Jugendpsychiatrie",1;"31 - Psychosomatik",1;"00 - Bitte eine Fachabteilung auswählen",0;0,0},2,0)</f>
        <v>0</v>
      </c>
      <c r="R864" s="445">
        <f t="shared" si="94"/>
        <v>0</v>
      </c>
      <c r="S864" s="424">
        <f t="shared" si="95"/>
        <v>0</v>
      </c>
      <c r="T864" s="424">
        <f t="shared" si="96"/>
        <v>0</v>
      </c>
      <c r="U864" s="424">
        <f t="shared" si="97"/>
        <v>0</v>
      </c>
    </row>
    <row r="865" spans="2:21" ht="15" customHeight="1" x14ac:dyDescent="0.3">
      <c r="B865" s="70" t="str">
        <f t="shared" si="99"/>
        <v>!!!</v>
      </c>
      <c r="C865" s="228"/>
      <c r="D865" s="221"/>
      <c r="E865" s="229"/>
      <c r="F865" s="82"/>
      <c r="G865" s="325"/>
      <c r="H865" s="38"/>
      <c r="I865" s="38"/>
      <c r="J865" s="435"/>
      <c r="L865" s="445" t="str">
        <f>VLOOKUP(C864,{"29 - Psychiatrie (Erwachsene)","Einrichtungen";"30 - Kinder- und Jugendpsychiatrie","Einrichtungen";"31 - Psychosomatik","Einrichtungen";0,"Leer"},2,0)</f>
        <v>Leer</v>
      </c>
      <c r="M865" s="445" t="str">
        <f>IF(AND('Angaben KH-Standort'!$D$12&gt;0,C865&lt;&gt;""),"JBJ","Leer")</f>
        <v>Leer</v>
      </c>
      <c r="N865" s="445" t="str">
        <f t="shared" si="98"/>
        <v>Leer</v>
      </c>
      <c r="O865" s="445" t="str">
        <f>VLOOKUP($C865,{"29 - Psychiatrie (Erwachsene)","Psychiatrie";"30 - Kinder- und Jugendpsychiatrie","KJPsychiatrie";"31 - Psychosomatik","Psychosomatik";0,"Leer"},2,0)</f>
        <v>Leer</v>
      </c>
      <c r="P865" s="445">
        <f t="shared" si="93"/>
        <v>0</v>
      </c>
      <c r="Q865" s="445">
        <f>VLOOKUP(C865,{"29 - Psychiatrie (Erwachsene)",1;"30 - Kinder- und Jugendpsychiatrie",1;"31 - Psychosomatik",1;"00 - Bitte eine Fachabteilung auswählen",0;0,0},2,0)</f>
        <v>0</v>
      </c>
      <c r="R865" s="445">
        <f t="shared" si="94"/>
        <v>0</v>
      </c>
      <c r="S865" s="424">
        <f t="shared" si="95"/>
        <v>0</v>
      </c>
      <c r="T865" s="424">
        <f t="shared" si="96"/>
        <v>0</v>
      </c>
      <c r="U865" s="424">
        <f t="shared" si="97"/>
        <v>0</v>
      </c>
    </row>
    <row r="866" spans="2:21" ht="15" customHeight="1" x14ac:dyDescent="0.3">
      <c r="B866" s="70" t="str">
        <f t="shared" si="99"/>
        <v>!!!</v>
      </c>
      <c r="C866" s="228"/>
      <c r="D866" s="221"/>
      <c r="E866" s="229"/>
      <c r="F866" s="82"/>
      <c r="G866" s="325"/>
      <c r="H866" s="38"/>
      <c r="I866" s="38"/>
      <c r="J866" s="435"/>
      <c r="L866" s="445" t="str">
        <f>VLOOKUP(C865,{"29 - Psychiatrie (Erwachsene)","Einrichtungen";"30 - Kinder- und Jugendpsychiatrie","Einrichtungen";"31 - Psychosomatik","Einrichtungen";0,"Leer"},2,0)</f>
        <v>Leer</v>
      </c>
      <c r="M866" s="445" t="str">
        <f>IF(AND('Angaben KH-Standort'!$D$12&gt;0,C866&lt;&gt;""),"JBJ","Leer")</f>
        <v>Leer</v>
      </c>
      <c r="N866" s="445" t="str">
        <f t="shared" si="98"/>
        <v>Leer</v>
      </c>
      <c r="O866" s="445" t="str">
        <f>VLOOKUP($C866,{"29 - Psychiatrie (Erwachsene)","Psychiatrie";"30 - Kinder- und Jugendpsychiatrie","KJPsychiatrie";"31 - Psychosomatik","Psychosomatik";0,"Leer"},2,0)</f>
        <v>Leer</v>
      </c>
      <c r="P866" s="445">
        <f t="shared" si="93"/>
        <v>0</v>
      </c>
      <c r="Q866" s="445">
        <f>VLOOKUP(C866,{"29 - Psychiatrie (Erwachsene)",1;"30 - Kinder- und Jugendpsychiatrie",1;"31 - Psychosomatik",1;"00 - Bitte eine Fachabteilung auswählen",0;0,0},2,0)</f>
        <v>0</v>
      </c>
      <c r="R866" s="445">
        <f t="shared" si="94"/>
        <v>0</v>
      </c>
      <c r="S866" s="424">
        <f t="shared" si="95"/>
        <v>0</v>
      </c>
      <c r="T866" s="424">
        <f t="shared" si="96"/>
        <v>0</v>
      </c>
      <c r="U866" s="424">
        <f t="shared" si="97"/>
        <v>0</v>
      </c>
    </row>
    <row r="867" spans="2:21" ht="15" customHeight="1" x14ac:dyDescent="0.3">
      <c r="B867" s="70" t="str">
        <f t="shared" si="99"/>
        <v>!!!</v>
      </c>
      <c r="C867" s="228"/>
      <c r="D867" s="221"/>
      <c r="E867" s="229"/>
      <c r="F867" s="82"/>
      <c r="G867" s="325"/>
      <c r="H867" s="38"/>
      <c r="I867" s="38"/>
      <c r="J867" s="435"/>
      <c r="L867" s="445" t="str">
        <f>VLOOKUP(C866,{"29 - Psychiatrie (Erwachsene)","Einrichtungen";"30 - Kinder- und Jugendpsychiatrie","Einrichtungen";"31 - Psychosomatik","Einrichtungen";0,"Leer"},2,0)</f>
        <v>Leer</v>
      </c>
      <c r="M867" s="445" t="str">
        <f>IF(AND('Angaben KH-Standort'!$D$12&gt;0,C867&lt;&gt;""),"JBJ","Leer")</f>
        <v>Leer</v>
      </c>
      <c r="N867" s="445" t="str">
        <f t="shared" si="98"/>
        <v>Leer</v>
      </c>
      <c r="O867" s="445" t="str">
        <f>VLOOKUP($C867,{"29 - Psychiatrie (Erwachsene)","Psychiatrie";"30 - Kinder- und Jugendpsychiatrie","KJPsychiatrie";"31 - Psychosomatik","Psychosomatik";0,"Leer"},2,0)</f>
        <v>Leer</v>
      </c>
      <c r="P867" s="445">
        <f t="shared" si="93"/>
        <v>0</v>
      </c>
      <c r="Q867" s="445">
        <f>VLOOKUP(C867,{"29 - Psychiatrie (Erwachsene)",1;"30 - Kinder- und Jugendpsychiatrie",1;"31 - Psychosomatik",1;"00 - Bitte eine Fachabteilung auswählen",0;0,0},2,0)</f>
        <v>0</v>
      </c>
      <c r="R867" s="445">
        <f t="shared" si="94"/>
        <v>0</v>
      </c>
      <c r="S867" s="424">
        <f t="shared" si="95"/>
        <v>0</v>
      </c>
      <c r="T867" s="424">
        <f t="shared" si="96"/>
        <v>0</v>
      </c>
      <c r="U867" s="424">
        <f t="shared" si="97"/>
        <v>0</v>
      </c>
    </row>
    <row r="868" spans="2:21" ht="15" customHeight="1" x14ac:dyDescent="0.3">
      <c r="B868" s="70" t="str">
        <f t="shared" si="99"/>
        <v>!!!</v>
      </c>
      <c r="C868" s="228"/>
      <c r="D868" s="221"/>
      <c r="E868" s="229"/>
      <c r="F868" s="82"/>
      <c r="G868" s="325"/>
      <c r="H868" s="38"/>
      <c r="I868" s="38"/>
      <c r="J868" s="435"/>
      <c r="L868" s="445" t="str">
        <f>VLOOKUP(C867,{"29 - Psychiatrie (Erwachsene)","Einrichtungen";"30 - Kinder- und Jugendpsychiatrie","Einrichtungen";"31 - Psychosomatik","Einrichtungen";0,"Leer"},2,0)</f>
        <v>Leer</v>
      </c>
      <c r="M868" s="445" t="str">
        <f>IF(AND('Angaben KH-Standort'!$D$12&gt;0,C868&lt;&gt;""),"JBJ","Leer")</f>
        <v>Leer</v>
      </c>
      <c r="N868" s="445" t="str">
        <f t="shared" si="98"/>
        <v>Leer</v>
      </c>
      <c r="O868" s="445" t="str">
        <f>VLOOKUP($C868,{"29 - Psychiatrie (Erwachsene)","Psychiatrie";"30 - Kinder- und Jugendpsychiatrie","KJPsychiatrie";"31 - Psychosomatik","Psychosomatik";0,"Leer"},2,0)</f>
        <v>Leer</v>
      </c>
      <c r="P868" s="445">
        <f t="shared" si="93"/>
        <v>0</v>
      </c>
      <c r="Q868" s="445">
        <f>VLOOKUP(C868,{"29 - Psychiatrie (Erwachsene)",1;"30 - Kinder- und Jugendpsychiatrie",1;"31 - Psychosomatik",1;"00 - Bitte eine Fachabteilung auswählen",0;0,0},2,0)</f>
        <v>0</v>
      </c>
      <c r="R868" s="445">
        <f t="shared" si="94"/>
        <v>0</v>
      </c>
      <c r="S868" s="424">
        <f t="shared" si="95"/>
        <v>0</v>
      </c>
      <c r="T868" s="424">
        <f t="shared" si="96"/>
        <v>0</v>
      </c>
      <c r="U868" s="424">
        <f t="shared" si="97"/>
        <v>0</v>
      </c>
    </row>
    <row r="869" spans="2:21" ht="15" customHeight="1" x14ac:dyDescent="0.3">
      <c r="B869" s="70" t="str">
        <f t="shared" si="99"/>
        <v>!!!</v>
      </c>
      <c r="C869" s="228"/>
      <c r="D869" s="221"/>
      <c r="E869" s="229"/>
      <c r="F869" s="82"/>
      <c r="G869" s="325"/>
      <c r="H869" s="38"/>
      <c r="I869" s="38"/>
      <c r="J869" s="435"/>
      <c r="L869" s="445" t="str">
        <f>VLOOKUP(C868,{"29 - Psychiatrie (Erwachsene)","Einrichtungen";"30 - Kinder- und Jugendpsychiatrie","Einrichtungen";"31 - Psychosomatik","Einrichtungen";0,"Leer"},2,0)</f>
        <v>Leer</v>
      </c>
      <c r="M869" s="445" t="str">
        <f>IF(AND('Angaben KH-Standort'!$D$12&gt;0,C869&lt;&gt;""),"JBJ","Leer")</f>
        <v>Leer</v>
      </c>
      <c r="N869" s="445" t="str">
        <f t="shared" si="98"/>
        <v>Leer</v>
      </c>
      <c r="O869" s="445" t="str">
        <f>VLOOKUP($C869,{"29 - Psychiatrie (Erwachsene)","Psychiatrie";"30 - Kinder- und Jugendpsychiatrie","KJPsychiatrie";"31 - Psychosomatik","Psychosomatik";0,"Leer"},2,0)</f>
        <v>Leer</v>
      </c>
      <c r="P869" s="445">
        <f t="shared" si="93"/>
        <v>0</v>
      </c>
      <c r="Q869" s="445">
        <f>VLOOKUP(C869,{"29 - Psychiatrie (Erwachsene)",1;"30 - Kinder- und Jugendpsychiatrie",1;"31 - Psychosomatik",1;"00 - Bitte eine Fachabteilung auswählen",0;0,0},2,0)</f>
        <v>0</v>
      </c>
      <c r="R869" s="445">
        <f t="shared" si="94"/>
        <v>0</v>
      </c>
      <c r="S869" s="424">
        <f t="shared" si="95"/>
        <v>0</v>
      </c>
      <c r="T869" s="424">
        <f t="shared" si="96"/>
        <v>0</v>
      </c>
      <c r="U869" s="424">
        <f t="shared" si="97"/>
        <v>0</v>
      </c>
    </row>
    <row r="870" spans="2:21" ht="15" customHeight="1" x14ac:dyDescent="0.3">
      <c r="B870" s="70" t="str">
        <f t="shared" si="99"/>
        <v>!!!</v>
      </c>
      <c r="C870" s="228"/>
      <c r="D870" s="221"/>
      <c r="E870" s="229"/>
      <c r="F870" s="82"/>
      <c r="G870" s="325"/>
      <c r="H870" s="38"/>
      <c r="I870" s="38"/>
      <c r="J870" s="435"/>
      <c r="L870" s="445" t="str">
        <f>VLOOKUP(C869,{"29 - Psychiatrie (Erwachsene)","Einrichtungen";"30 - Kinder- und Jugendpsychiatrie","Einrichtungen";"31 - Psychosomatik","Einrichtungen";0,"Leer"},2,0)</f>
        <v>Leer</v>
      </c>
      <c r="M870" s="445" t="str">
        <f>IF(AND('Angaben KH-Standort'!$D$12&gt;0,C870&lt;&gt;""),"JBJ","Leer")</f>
        <v>Leer</v>
      </c>
      <c r="N870" s="445" t="str">
        <f t="shared" si="98"/>
        <v>Leer</v>
      </c>
      <c r="O870" s="445" t="str">
        <f>VLOOKUP($C870,{"29 - Psychiatrie (Erwachsene)","Psychiatrie";"30 - Kinder- und Jugendpsychiatrie","KJPsychiatrie";"31 - Psychosomatik","Psychosomatik";0,"Leer"},2,0)</f>
        <v>Leer</v>
      </c>
      <c r="P870" s="445">
        <f t="shared" si="93"/>
        <v>0</v>
      </c>
      <c r="Q870" s="445">
        <f>VLOOKUP(C870,{"29 - Psychiatrie (Erwachsene)",1;"30 - Kinder- und Jugendpsychiatrie",1;"31 - Psychosomatik",1;"00 - Bitte eine Fachabteilung auswählen",0;0,0},2,0)</f>
        <v>0</v>
      </c>
      <c r="R870" s="445">
        <f t="shared" si="94"/>
        <v>0</v>
      </c>
      <c r="S870" s="424">
        <f t="shared" si="95"/>
        <v>0</v>
      </c>
      <c r="T870" s="424">
        <f t="shared" si="96"/>
        <v>0</v>
      </c>
      <c r="U870" s="424">
        <f t="shared" si="97"/>
        <v>0</v>
      </c>
    </row>
    <row r="871" spans="2:21" ht="15" customHeight="1" x14ac:dyDescent="0.3">
      <c r="B871" s="70" t="str">
        <f t="shared" si="99"/>
        <v>!!!</v>
      </c>
      <c r="C871" s="228"/>
      <c r="D871" s="221"/>
      <c r="E871" s="229"/>
      <c r="F871" s="82"/>
      <c r="G871" s="325"/>
      <c r="H871" s="38"/>
      <c r="I871" s="38"/>
      <c r="J871" s="435"/>
      <c r="L871" s="445" t="str">
        <f>VLOOKUP(C870,{"29 - Psychiatrie (Erwachsene)","Einrichtungen";"30 - Kinder- und Jugendpsychiatrie","Einrichtungen";"31 - Psychosomatik","Einrichtungen";0,"Leer"},2,0)</f>
        <v>Leer</v>
      </c>
      <c r="M871" s="445" t="str">
        <f>IF(AND('Angaben KH-Standort'!$D$12&gt;0,C871&lt;&gt;""),"JBJ","Leer")</f>
        <v>Leer</v>
      </c>
      <c r="N871" s="445" t="str">
        <f t="shared" si="98"/>
        <v>Leer</v>
      </c>
      <c r="O871" s="445" t="str">
        <f>VLOOKUP($C871,{"29 - Psychiatrie (Erwachsene)","Psychiatrie";"30 - Kinder- und Jugendpsychiatrie","KJPsychiatrie";"31 - Psychosomatik","Psychosomatik";0,"Leer"},2,0)</f>
        <v>Leer</v>
      </c>
      <c r="P871" s="445">
        <f t="shared" si="93"/>
        <v>0</v>
      </c>
      <c r="Q871" s="445">
        <f>VLOOKUP(C871,{"29 - Psychiatrie (Erwachsene)",1;"30 - Kinder- und Jugendpsychiatrie",1;"31 - Psychosomatik",1;"00 - Bitte eine Fachabteilung auswählen",0;0,0},2,0)</f>
        <v>0</v>
      </c>
      <c r="R871" s="445">
        <f t="shared" si="94"/>
        <v>0</v>
      </c>
      <c r="S871" s="424">
        <f t="shared" si="95"/>
        <v>0</v>
      </c>
      <c r="T871" s="424">
        <f t="shared" si="96"/>
        <v>0</v>
      </c>
      <c r="U871" s="424">
        <f t="shared" si="97"/>
        <v>0</v>
      </c>
    </row>
    <row r="872" spans="2:21" ht="15" customHeight="1" x14ac:dyDescent="0.3">
      <c r="B872" s="70" t="str">
        <f t="shared" si="99"/>
        <v>!!!</v>
      </c>
      <c r="C872" s="228"/>
      <c r="D872" s="221"/>
      <c r="E872" s="229"/>
      <c r="F872" s="82"/>
      <c r="G872" s="325"/>
      <c r="H872" s="38"/>
      <c r="I872" s="38"/>
      <c r="J872" s="435"/>
      <c r="L872" s="445" t="str">
        <f>VLOOKUP(C871,{"29 - Psychiatrie (Erwachsene)","Einrichtungen";"30 - Kinder- und Jugendpsychiatrie","Einrichtungen";"31 - Psychosomatik","Einrichtungen";0,"Leer"},2,0)</f>
        <v>Leer</v>
      </c>
      <c r="M872" s="445" t="str">
        <f>IF(AND('Angaben KH-Standort'!$D$12&gt;0,C872&lt;&gt;""),"JBJ","Leer")</f>
        <v>Leer</v>
      </c>
      <c r="N872" s="445" t="str">
        <f t="shared" si="98"/>
        <v>Leer</v>
      </c>
      <c r="O872" s="445" t="str">
        <f>VLOOKUP($C872,{"29 - Psychiatrie (Erwachsene)","Psychiatrie";"30 - Kinder- und Jugendpsychiatrie","KJPsychiatrie";"31 - Psychosomatik","Psychosomatik";0,"Leer"},2,0)</f>
        <v>Leer</v>
      </c>
      <c r="P872" s="445">
        <f t="shared" si="93"/>
        <v>0</v>
      </c>
      <c r="Q872" s="445">
        <f>VLOOKUP(C872,{"29 - Psychiatrie (Erwachsene)",1;"30 - Kinder- und Jugendpsychiatrie",1;"31 - Psychosomatik",1;"00 - Bitte eine Fachabteilung auswählen",0;0,0},2,0)</f>
        <v>0</v>
      </c>
      <c r="R872" s="445">
        <f t="shared" si="94"/>
        <v>0</v>
      </c>
      <c r="S872" s="424">
        <f t="shared" si="95"/>
        <v>0</v>
      </c>
      <c r="T872" s="424">
        <f t="shared" si="96"/>
        <v>0</v>
      </c>
      <c r="U872" s="424">
        <f t="shared" si="97"/>
        <v>0</v>
      </c>
    </row>
    <row r="873" spans="2:21" ht="15" customHeight="1" x14ac:dyDescent="0.3">
      <c r="B873" s="70" t="str">
        <f t="shared" si="99"/>
        <v>!!!</v>
      </c>
      <c r="C873" s="228"/>
      <c r="D873" s="221"/>
      <c r="E873" s="229"/>
      <c r="F873" s="82"/>
      <c r="G873" s="325"/>
      <c r="H873" s="38"/>
      <c r="I873" s="38"/>
      <c r="J873" s="435"/>
      <c r="L873" s="445" t="str">
        <f>VLOOKUP(C872,{"29 - Psychiatrie (Erwachsene)","Einrichtungen";"30 - Kinder- und Jugendpsychiatrie","Einrichtungen";"31 - Psychosomatik","Einrichtungen";0,"Leer"},2,0)</f>
        <v>Leer</v>
      </c>
      <c r="M873" s="445" t="str">
        <f>IF(AND('Angaben KH-Standort'!$D$12&gt;0,C873&lt;&gt;""),"JBJ","Leer")</f>
        <v>Leer</v>
      </c>
      <c r="N873" s="445" t="str">
        <f t="shared" si="98"/>
        <v>Leer</v>
      </c>
      <c r="O873" s="445" t="str">
        <f>VLOOKUP($C873,{"29 - Psychiatrie (Erwachsene)","Psychiatrie";"30 - Kinder- und Jugendpsychiatrie","KJPsychiatrie";"31 - Psychosomatik","Psychosomatik";0,"Leer"},2,0)</f>
        <v>Leer</v>
      </c>
      <c r="P873" s="445">
        <f t="shared" si="93"/>
        <v>0</v>
      </c>
      <c r="Q873" s="445">
        <f>VLOOKUP(C873,{"29 - Psychiatrie (Erwachsene)",1;"30 - Kinder- und Jugendpsychiatrie",1;"31 - Psychosomatik",1;"00 - Bitte eine Fachabteilung auswählen",0;0,0},2,0)</f>
        <v>0</v>
      </c>
      <c r="R873" s="445">
        <f t="shared" si="94"/>
        <v>0</v>
      </c>
      <c r="S873" s="424">
        <f t="shared" si="95"/>
        <v>0</v>
      </c>
      <c r="T873" s="424">
        <f t="shared" si="96"/>
        <v>0</v>
      </c>
      <c r="U873" s="424">
        <f t="shared" si="97"/>
        <v>0</v>
      </c>
    </row>
    <row r="874" spans="2:21" ht="15" customHeight="1" x14ac:dyDescent="0.3">
      <c r="B874" s="70" t="str">
        <f t="shared" si="99"/>
        <v>!!!</v>
      </c>
      <c r="C874" s="228"/>
      <c r="D874" s="221"/>
      <c r="E874" s="229"/>
      <c r="F874" s="82"/>
      <c r="G874" s="325"/>
      <c r="H874" s="38"/>
      <c r="I874" s="38"/>
      <c r="J874" s="435"/>
      <c r="L874" s="445" t="str">
        <f>VLOOKUP(C873,{"29 - Psychiatrie (Erwachsene)","Einrichtungen";"30 - Kinder- und Jugendpsychiatrie","Einrichtungen";"31 - Psychosomatik","Einrichtungen";0,"Leer"},2,0)</f>
        <v>Leer</v>
      </c>
      <c r="M874" s="445" t="str">
        <f>IF(AND('Angaben KH-Standort'!$D$12&gt;0,C874&lt;&gt;""),"JBJ","Leer")</f>
        <v>Leer</v>
      </c>
      <c r="N874" s="445" t="str">
        <f t="shared" si="98"/>
        <v>Leer</v>
      </c>
      <c r="O874" s="445" t="str">
        <f>VLOOKUP($C874,{"29 - Psychiatrie (Erwachsene)","Psychiatrie";"30 - Kinder- und Jugendpsychiatrie","KJPsychiatrie";"31 - Psychosomatik","Psychosomatik";0,"Leer"},2,0)</f>
        <v>Leer</v>
      </c>
      <c r="P874" s="445">
        <f t="shared" si="93"/>
        <v>0</v>
      </c>
      <c r="Q874" s="445">
        <f>VLOOKUP(C874,{"29 - Psychiatrie (Erwachsene)",1;"30 - Kinder- und Jugendpsychiatrie",1;"31 - Psychosomatik",1;"00 - Bitte eine Fachabteilung auswählen",0;0,0},2,0)</f>
        <v>0</v>
      </c>
      <c r="R874" s="445">
        <f t="shared" si="94"/>
        <v>0</v>
      </c>
      <c r="S874" s="424">
        <f t="shared" si="95"/>
        <v>0</v>
      </c>
      <c r="T874" s="424">
        <f t="shared" si="96"/>
        <v>0</v>
      </c>
      <c r="U874" s="424">
        <f t="shared" si="97"/>
        <v>0</v>
      </c>
    </row>
    <row r="875" spans="2:21" ht="15" customHeight="1" x14ac:dyDescent="0.3">
      <c r="B875" s="70" t="str">
        <f t="shared" si="99"/>
        <v>!!!</v>
      </c>
      <c r="C875" s="228"/>
      <c r="D875" s="221"/>
      <c r="E875" s="229"/>
      <c r="F875" s="82"/>
      <c r="G875" s="325"/>
      <c r="H875" s="38"/>
      <c r="I875" s="38"/>
      <c r="J875" s="435"/>
      <c r="L875" s="445" t="str">
        <f>VLOOKUP(C874,{"29 - Psychiatrie (Erwachsene)","Einrichtungen";"30 - Kinder- und Jugendpsychiatrie","Einrichtungen";"31 - Psychosomatik","Einrichtungen";0,"Leer"},2,0)</f>
        <v>Leer</v>
      </c>
      <c r="M875" s="445" t="str">
        <f>IF(AND('Angaben KH-Standort'!$D$12&gt;0,C875&lt;&gt;""),"JBJ","Leer")</f>
        <v>Leer</v>
      </c>
      <c r="N875" s="445" t="str">
        <f t="shared" si="98"/>
        <v>Leer</v>
      </c>
      <c r="O875" s="445" t="str">
        <f>VLOOKUP($C875,{"29 - Psychiatrie (Erwachsene)","Psychiatrie";"30 - Kinder- und Jugendpsychiatrie","KJPsychiatrie";"31 - Psychosomatik","Psychosomatik";0,"Leer"},2,0)</f>
        <v>Leer</v>
      </c>
      <c r="P875" s="445">
        <f t="shared" si="93"/>
        <v>0</v>
      </c>
      <c r="Q875" s="445">
        <f>VLOOKUP(C875,{"29 - Psychiatrie (Erwachsene)",1;"30 - Kinder- und Jugendpsychiatrie",1;"31 - Psychosomatik",1;"00 - Bitte eine Fachabteilung auswählen",0;0,0},2,0)</f>
        <v>0</v>
      </c>
      <c r="R875" s="445">
        <f t="shared" si="94"/>
        <v>0</v>
      </c>
      <c r="S875" s="424">
        <f t="shared" si="95"/>
        <v>0</v>
      </c>
      <c r="T875" s="424">
        <f t="shared" si="96"/>
        <v>0</v>
      </c>
      <c r="U875" s="424">
        <f t="shared" si="97"/>
        <v>0</v>
      </c>
    </row>
    <row r="876" spans="2:21" ht="15" customHeight="1" x14ac:dyDescent="0.3">
      <c r="B876" s="70" t="str">
        <f t="shared" si="99"/>
        <v>!!!</v>
      </c>
      <c r="C876" s="228"/>
      <c r="D876" s="221"/>
      <c r="E876" s="229"/>
      <c r="F876" s="82"/>
      <c r="G876" s="325"/>
      <c r="H876" s="38"/>
      <c r="I876" s="38"/>
      <c r="J876" s="435"/>
      <c r="L876" s="445" t="str">
        <f>VLOOKUP(C875,{"29 - Psychiatrie (Erwachsene)","Einrichtungen";"30 - Kinder- und Jugendpsychiatrie","Einrichtungen";"31 - Psychosomatik","Einrichtungen";0,"Leer"},2,0)</f>
        <v>Leer</v>
      </c>
      <c r="M876" s="445" t="str">
        <f>IF(AND('Angaben KH-Standort'!$D$12&gt;0,C876&lt;&gt;""),"JBJ","Leer")</f>
        <v>Leer</v>
      </c>
      <c r="N876" s="445" t="str">
        <f t="shared" si="98"/>
        <v>Leer</v>
      </c>
      <c r="O876" s="445" t="str">
        <f>VLOOKUP($C876,{"29 - Psychiatrie (Erwachsene)","Psychiatrie";"30 - Kinder- und Jugendpsychiatrie","KJPsychiatrie";"31 - Psychosomatik","Psychosomatik";0,"Leer"},2,0)</f>
        <v>Leer</v>
      </c>
      <c r="P876" s="445">
        <f t="shared" si="93"/>
        <v>0</v>
      </c>
      <c r="Q876" s="445">
        <f>VLOOKUP(C876,{"29 - Psychiatrie (Erwachsene)",1;"30 - Kinder- und Jugendpsychiatrie",1;"31 - Psychosomatik",1;"00 - Bitte eine Fachabteilung auswählen",0;0,0},2,0)</f>
        <v>0</v>
      </c>
      <c r="R876" s="445">
        <f t="shared" si="94"/>
        <v>0</v>
      </c>
      <c r="S876" s="424">
        <f t="shared" si="95"/>
        <v>0</v>
      </c>
      <c r="T876" s="424">
        <f t="shared" si="96"/>
        <v>0</v>
      </c>
      <c r="U876" s="424">
        <f t="shared" si="97"/>
        <v>0</v>
      </c>
    </row>
    <row r="877" spans="2:21" ht="15" customHeight="1" x14ac:dyDescent="0.3">
      <c r="B877" s="70" t="str">
        <f t="shared" si="99"/>
        <v>!!!</v>
      </c>
      <c r="C877" s="228"/>
      <c r="D877" s="221"/>
      <c r="E877" s="229"/>
      <c r="F877" s="82"/>
      <c r="G877" s="325"/>
      <c r="H877" s="38"/>
      <c r="I877" s="38"/>
      <c r="J877" s="435"/>
      <c r="L877" s="445" t="str">
        <f>VLOOKUP(C876,{"29 - Psychiatrie (Erwachsene)","Einrichtungen";"30 - Kinder- und Jugendpsychiatrie","Einrichtungen";"31 - Psychosomatik","Einrichtungen";0,"Leer"},2,0)</f>
        <v>Leer</v>
      </c>
      <c r="M877" s="445" t="str">
        <f>IF(AND('Angaben KH-Standort'!$D$12&gt;0,C877&lt;&gt;""),"JBJ","Leer")</f>
        <v>Leer</v>
      </c>
      <c r="N877" s="445" t="str">
        <f t="shared" si="98"/>
        <v>Leer</v>
      </c>
      <c r="O877" s="445" t="str">
        <f>VLOOKUP($C877,{"29 - Psychiatrie (Erwachsene)","Psychiatrie";"30 - Kinder- und Jugendpsychiatrie","KJPsychiatrie";"31 - Psychosomatik","Psychosomatik";0,"Leer"},2,0)</f>
        <v>Leer</v>
      </c>
      <c r="P877" s="445">
        <f t="shared" si="93"/>
        <v>0</v>
      </c>
      <c r="Q877" s="445">
        <f>VLOOKUP(C877,{"29 - Psychiatrie (Erwachsene)",1;"30 - Kinder- und Jugendpsychiatrie",1;"31 - Psychosomatik",1;"00 - Bitte eine Fachabteilung auswählen",0;0,0},2,0)</f>
        <v>0</v>
      </c>
      <c r="R877" s="445">
        <f t="shared" si="94"/>
        <v>0</v>
      </c>
      <c r="S877" s="424">
        <f t="shared" si="95"/>
        <v>0</v>
      </c>
      <c r="T877" s="424">
        <f t="shared" si="96"/>
        <v>0</v>
      </c>
      <c r="U877" s="424">
        <f t="shared" si="97"/>
        <v>0</v>
      </c>
    </row>
    <row r="878" spans="2:21" ht="15" customHeight="1" x14ac:dyDescent="0.3">
      <c r="B878" s="70" t="str">
        <f t="shared" si="99"/>
        <v>!!!</v>
      </c>
      <c r="C878" s="228"/>
      <c r="D878" s="221"/>
      <c r="E878" s="229"/>
      <c r="F878" s="82"/>
      <c r="G878" s="325"/>
      <c r="H878" s="38"/>
      <c r="I878" s="38"/>
      <c r="J878" s="435"/>
      <c r="L878" s="445" t="str">
        <f>VLOOKUP(C877,{"29 - Psychiatrie (Erwachsene)","Einrichtungen";"30 - Kinder- und Jugendpsychiatrie","Einrichtungen";"31 - Psychosomatik","Einrichtungen";0,"Leer"},2,0)</f>
        <v>Leer</v>
      </c>
      <c r="M878" s="445" t="str">
        <f>IF(AND('Angaben KH-Standort'!$D$12&gt;0,C878&lt;&gt;""),"JBJ","Leer")</f>
        <v>Leer</v>
      </c>
      <c r="N878" s="445" t="str">
        <f t="shared" si="98"/>
        <v>Leer</v>
      </c>
      <c r="O878" s="445" t="str">
        <f>VLOOKUP($C878,{"29 - Psychiatrie (Erwachsene)","Psychiatrie";"30 - Kinder- und Jugendpsychiatrie","KJPsychiatrie";"31 - Psychosomatik","Psychosomatik";0,"Leer"},2,0)</f>
        <v>Leer</v>
      </c>
      <c r="P878" s="445">
        <f t="shared" si="93"/>
        <v>0</v>
      </c>
      <c r="Q878" s="445">
        <f>VLOOKUP(C878,{"29 - Psychiatrie (Erwachsene)",1;"30 - Kinder- und Jugendpsychiatrie",1;"31 - Psychosomatik",1;"00 - Bitte eine Fachabteilung auswählen",0;0,0},2,0)</f>
        <v>0</v>
      </c>
      <c r="R878" s="445">
        <f t="shared" si="94"/>
        <v>0</v>
      </c>
      <c r="S878" s="424">
        <f t="shared" si="95"/>
        <v>0</v>
      </c>
      <c r="T878" s="424">
        <f t="shared" si="96"/>
        <v>0</v>
      </c>
      <c r="U878" s="424">
        <f t="shared" si="97"/>
        <v>0</v>
      </c>
    </row>
    <row r="879" spans="2:21" ht="15" customHeight="1" x14ac:dyDescent="0.3">
      <c r="B879" s="70" t="str">
        <f t="shared" si="99"/>
        <v>!!!</v>
      </c>
      <c r="C879" s="228"/>
      <c r="D879" s="221"/>
      <c r="E879" s="229"/>
      <c r="F879" s="82"/>
      <c r="G879" s="325"/>
      <c r="H879" s="38"/>
      <c r="I879" s="38"/>
      <c r="J879" s="435"/>
      <c r="L879" s="445" t="str">
        <f>VLOOKUP(C878,{"29 - Psychiatrie (Erwachsene)","Einrichtungen";"30 - Kinder- und Jugendpsychiatrie","Einrichtungen";"31 - Psychosomatik","Einrichtungen";0,"Leer"},2,0)</f>
        <v>Leer</v>
      </c>
      <c r="M879" s="445" t="str">
        <f>IF(AND('Angaben KH-Standort'!$D$12&gt;0,C879&lt;&gt;""),"JBJ","Leer")</f>
        <v>Leer</v>
      </c>
      <c r="N879" s="445" t="str">
        <f t="shared" si="98"/>
        <v>Leer</v>
      </c>
      <c r="O879" s="445" t="str">
        <f>VLOOKUP($C879,{"29 - Psychiatrie (Erwachsene)","Psychiatrie";"30 - Kinder- und Jugendpsychiatrie","KJPsychiatrie";"31 - Psychosomatik","Psychosomatik";0,"Leer"},2,0)</f>
        <v>Leer</v>
      </c>
      <c r="P879" s="445">
        <f t="shared" si="93"/>
        <v>0</v>
      </c>
      <c r="Q879" s="445">
        <f>VLOOKUP(C879,{"29 - Psychiatrie (Erwachsene)",1;"30 - Kinder- und Jugendpsychiatrie",1;"31 - Psychosomatik",1;"00 - Bitte eine Fachabteilung auswählen",0;0,0},2,0)</f>
        <v>0</v>
      </c>
      <c r="R879" s="445">
        <f t="shared" si="94"/>
        <v>0</v>
      </c>
      <c r="S879" s="424">
        <f t="shared" si="95"/>
        <v>0</v>
      </c>
      <c r="T879" s="424">
        <f t="shared" si="96"/>
        <v>0</v>
      </c>
      <c r="U879" s="424">
        <f t="shared" si="97"/>
        <v>0</v>
      </c>
    </row>
    <row r="880" spans="2:21" ht="15" customHeight="1" x14ac:dyDescent="0.3">
      <c r="B880" s="70" t="str">
        <f t="shared" si="99"/>
        <v>!!!</v>
      </c>
      <c r="C880" s="228"/>
      <c r="D880" s="221"/>
      <c r="E880" s="229"/>
      <c r="F880" s="82"/>
      <c r="G880" s="325"/>
      <c r="H880" s="38"/>
      <c r="I880" s="38"/>
      <c r="J880" s="435"/>
      <c r="L880" s="445" t="str">
        <f>VLOOKUP(C879,{"29 - Psychiatrie (Erwachsene)","Einrichtungen";"30 - Kinder- und Jugendpsychiatrie","Einrichtungen";"31 - Psychosomatik","Einrichtungen";0,"Leer"},2,0)</f>
        <v>Leer</v>
      </c>
      <c r="M880" s="445" t="str">
        <f>IF(AND('Angaben KH-Standort'!$D$12&gt;0,C880&lt;&gt;""),"JBJ","Leer")</f>
        <v>Leer</v>
      </c>
      <c r="N880" s="445" t="str">
        <f t="shared" si="98"/>
        <v>Leer</v>
      </c>
      <c r="O880" s="445" t="str">
        <f>VLOOKUP($C880,{"29 - Psychiatrie (Erwachsene)","Psychiatrie";"30 - Kinder- und Jugendpsychiatrie","KJPsychiatrie";"31 - Psychosomatik","Psychosomatik";0,"Leer"},2,0)</f>
        <v>Leer</v>
      </c>
      <c r="P880" s="445">
        <f t="shared" si="93"/>
        <v>0</v>
      </c>
      <c r="Q880" s="445">
        <f>VLOOKUP(C880,{"29 - Psychiatrie (Erwachsene)",1;"30 - Kinder- und Jugendpsychiatrie",1;"31 - Psychosomatik",1;"00 - Bitte eine Fachabteilung auswählen",0;0,0},2,0)</f>
        <v>0</v>
      </c>
      <c r="R880" s="445">
        <f t="shared" si="94"/>
        <v>0</v>
      </c>
      <c r="S880" s="424">
        <f t="shared" si="95"/>
        <v>0</v>
      </c>
      <c r="T880" s="424">
        <f t="shared" si="96"/>
        <v>0</v>
      </c>
      <c r="U880" s="424">
        <f t="shared" si="97"/>
        <v>0</v>
      </c>
    </row>
    <row r="881" spans="2:21" ht="15" customHeight="1" x14ac:dyDescent="0.3">
      <c r="B881" s="70" t="str">
        <f t="shared" si="99"/>
        <v>!!!</v>
      </c>
      <c r="C881" s="228"/>
      <c r="D881" s="221"/>
      <c r="E881" s="229"/>
      <c r="F881" s="82"/>
      <c r="G881" s="325"/>
      <c r="H881" s="38"/>
      <c r="I881" s="38"/>
      <c r="J881" s="435"/>
      <c r="L881" s="445" t="str">
        <f>VLOOKUP(C880,{"29 - Psychiatrie (Erwachsene)","Einrichtungen";"30 - Kinder- und Jugendpsychiatrie","Einrichtungen";"31 - Psychosomatik","Einrichtungen";0,"Leer"},2,0)</f>
        <v>Leer</v>
      </c>
      <c r="M881" s="445" t="str">
        <f>IF(AND('Angaben KH-Standort'!$D$12&gt;0,C881&lt;&gt;""),"JBJ","Leer")</f>
        <v>Leer</v>
      </c>
      <c r="N881" s="445" t="str">
        <f t="shared" si="98"/>
        <v>Leer</v>
      </c>
      <c r="O881" s="445" t="str">
        <f>VLOOKUP($C881,{"29 - Psychiatrie (Erwachsene)","Psychiatrie";"30 - Kinder- und Jugendpsychiatrie","KJPsychiatrie";"31 - Psychosomatik","Psychosomatik";0,"Leer"},2,0)</f>
        <v>Leer</v>
      </c>
      <c r="P881" s="445">
        <f t="shared" si="93"/>
        <v>0</v>
      </c>
      <c r="Q881" s="445">
        <f>VLOOKUP(C881,{"29 - Psychiatrie (Erwachsene)",1;"30 - Kinder- und Jugendpsychiatrie",1;"31 - Psychosomatik",1;"00 - Bitte eine Fachabteilung auswählen",0;0,0},2,0)</f>
        <v>0</v>
      </c>
      <c r="R881" s="445">
        <f t="shared" si="94"/>
        <v>0</v>
      </c>
      <c r="S881" s="424">
        <f t="shared" si="95"/>
        <v>0</v>
      </c>
      <c r="T881" s="424">
        <f t="shared" si="96"/>
        <v>0</v>
      </c>
      <c r="U881" s="424">
        <f t="shared" si="97"/>
        <v>0</v>
      </c>
    </row>
    <row r="882" spans="2:21" ht="15" customHeight="1" x14ac:dyDescent="0.3">
      <c r="B882" s="70" t="str">
        <f t="shared" si="99"/>
        <v>!!!</v>
      </c>
      <c r="C882" s="228"/>
      <c r="D882" s="221"/>
      <c r="E882" s="229"/>
      <c r="F882" s="82"/>
      <c r="G882" s="325"/>
      <c r="H882" s="38"/>
      <c r="I882" s="38"/>
      <c r="J882" s="435"/>
      <c r="L882" s="445" t="str">
        <f>VLOOKUP(C881,{"29 - Psychiatrie (Erwachsene)","Einrichtungen";"30 - Kinder- und Jugendpsychiatrie","Einrichtungen";"31 - Psychosomatik","Einrichtungen";0,"Leer"},2,0)</f>
        <v>Leer</v>
      </c>
      <c r="M882" s="445" t="str">
        <f>IF(AND('Angaben KH-Standort'!$D$12&gt;0,C882&lt;&gt;""),"JBJ","Leer")</f>
        <v>Leer</v>
      </c>
      <c r="N882" s="445" t="str">
        <f t="shared" si="98"/>
        <v>Leer</v>
      </c>
      <c r="O882" s="445" t="str">
        <f>VLOOKUP($C882,{"29 - Psychiatrie (Erwachsene)","Psychiatrie";"30 - Kinder- und Jugendpsychiatrie","KJPsychiatrie";"31 - Psychosomatik","Psychosomatik";0,"Leer"},2,0)</f>
        <v>Leer</v>
      </c>
      <c r="P882" s="445">
        <f t="shared" si="93"/>
        <v>0</v>
      </c>
      <c r="Q882" s="445">
        <f>VLOOKUP(C882,{"29 - Psychiatrie (Erwachsene)",1;"30 - Kinder- und Jugendpsychiatrie",1;"31 - Psychosomatik",1;"00 - Bitte eine Fachabteilung auswählen",0;0,0},2,0)</f>
        <v>0</v>
      </c>
      <c r="R882" s="445">
        <f t="shared" si="94"/>
        <v>0</v>
      </c>
      <c r="S882" s="424">
        <f t="shared" si="95"/>
        <v>0</v>
      </c>
      <c r="T882" s="424">
        <f t="shared" si="96"/>
        <v>0</v>
      </c>
      <c r="U882" s="424">
        <f t="shared" si="97"/>
        <v>0</v>
      </c>
    </row>
    <row r="883" spans="2:21" ht="15" customHeight="1" x14ac:dyDescent="0.3">
      <c r="B883" s="70" t="str">
        <f t="shared" si="99"/>
        <v>!!!</v>
      </c>
      <c r="C883" s="228"/>
      <c r="D883" s="221"/>
      <c r="E883" s="229"/>
      <c r="F883" s="82"/>
      <c r="G883" s="325"/>
      <c r="H883" s="38"/>
      <c r="I883" s="38"/>
      <c r="J883" s="435"/>
      <c r="L883" s="445" t="str">
        <f>VLOOKUP(C882,{"29 - Psychiatrie (Erwachsene)","Einrichtungen";"30 - Kinder- und Jugendpsychiatrie","Einrichtungen";"31 - Psychosomatik","Einrichtungen";0,"Leer"},2,0)</f>
        <v>Leer</v>
      </c>
      <c r="M883" s="445" t="str">
        <f>IF(AND('Angaben KH-Standort'!$D$12&gt;0,C883&lt;&gt;""),"JBJ","Leer")</f>
        <v>Leer</v>
      </c>
      <c r="N883" s="445" t="str">
        <f t="shared" si="98"/>
        <v>Leer</v>
      </c>
      <c r="O883" s="445" t="str">
        <f>VLOOKUP($C883,{"29 - Psychiatrie (Erwachsene)","Psychiatrie";"30 - Kinder- und Jugendpsychiatrie","KJPsychiatrie";"31 - Psychosomatik","Psychosomatik";0,"Leer"},2,0)</f>
        <v>Leer</v>
      </c>
      <c r="P883" s="445">
        <f t="shared" si="93"/>
        <v>0</v>
      </c>
      <c r="Q883" s="445">
        <f>VLOOKUP(C883,{"29 - Psychiatrie (Erwachsene)",1;"30 - Kinder- und Jugendpsychiatrie",1;"31 - Psychosomatik",1;"00 - Bitte eine Fachabteilung auswählen",0;0,0},2,0)</f>
        <v>0</v>
      </c>
      <c r="R883" s="445">
        <f t="shared" si="94"/>
        <v>0</v>
      </c>
      <c r="S883" s="424">
        <f t="shared" si="95"/>
        <v>0</v>
      </c>
      <c r="T883" s="424">
        <f t="shared" si="96"/>
        <v>0</v>
      </c>
      <c r="U883" s="424">
        <f t="shared" si="97"/>
        <v>0</v>
      </c>
    </row>
    <row r="884" spans="2:21" ht="15" customHeight="1" x14ac:dyDescent="0.3">
      <c r="B884" s="70" t="str">
        <f t="shared" si="99"/>
        <v>!!!</v>
      </c>
      <c r="C884" s="228"/>
      <c r="D884" s="221"/>
      <c r="E884" s="229"/>
      <c r="F884" s="82"/>
      <c r="G884" s="325"/>
      <c r="H884" s="38"/>
      <c r="I884" s="38"/>
      <c r="J884" s="435"/>
      <c r="L884" s="445" t="str">
        <f>VLOOKUP(C883,{"29 - Psychiatrie (Erwachsene)","Einrichtungen";"30 - Kinder- und Jugendpsychiatrie","Einrichtungen";"31 - Psychosomatik","Einrichtungen";0,"Leer"},2,0)</f>
        <v>Leer</v>
      </c>
      <c r="M884" s="445" t="str">
        <f>IF(AND('Angaben KH-Standort'!$D$12&gt;0,C884&lt;&gt;""),"JBJ","Leer")</f>
        <v>Leer</v>
      </c>
      <c r="N884" s="445" t="str">
        <f t="shared" si="98"/>
        <v>Leer</v>
      </c>
      <c r="O884" s="445" t="str">
        <f>VLOOKUP($C884,{"29 - Psychiatrie (Erwachsene)","Psychiatrie";"30 - Kinder- und Jugendpsychiatrie","KJPsychiatrie";"31 - Psychosomatik","Psychosomatik";0,"Leer"},2,0)</f>
        <v>Leer</v>
      </c>
      <c r="P884" s="445">
        <f t="shared" si="93"/>
        <v>0</v>
      </c>
      <c r="Q884" s="445">
        <f>VLOOKUP(C884,{"29 - Psychiatrie (Erwachsene)",1;"30 - Kinder- und Jugendpsychiatrie",1;"31 - Psychosomatik",1;"00 - Bitte eine Fachabteilung auswählen",0;0,0},2,0)</f>
        <v>0</v>
      </c>
      <c r="R884" s="445">
        <f t="shared" si="94"/>
        <v>0</v>
      </c>
      <c r="S884" s="424">
        <f t="shared" si="95"/>
        <v>0</v>
      </c>
      <c r="T884" s="424">
        <f t="shared" si="96"/>
        <v>0</v>
      </c>
      <c r="U884" s="424">
        <f t="shared" si="97"/>
        <v>0</v>
      </c>
    </row>
    <row r="885" spans="2:21" ht="15" customHeight="1" x14ac:dyDescent="0.3">
      <c r="B885" s="70" t="str">
        <f t="shared" si="99"/>
        <v>!!!</v>
      </c>
      <c r="C885" s="228"/>
      <c r="D885" s="221"/>
      <c r="E885" s="229"/>
      <c r="F885" s="82"/>
      <c r="G885" s="325"/>
      <c r="H885" s="38"/>
      <c r="I885" s="38"/>
      <c r="J885" s="435"/>
      <c r="L885" s="445" t="str">
        <f>VLOOKUP(C884,{"29 - Psychiatrie (Erwachsene)","Einrichtungen";"30 - Kinder- und Jugendpsychiatrie","Einrichtungen";"31 - Psychosomatik","Einrichtungen";0,"Leer"},2,0)</f>
        <v>Leer</v>
      </c>
      <c r="M885" s="445" t="str">
        <f>IF(AND('Angaben KH-Standort'!$D$12&gt;0,C885&lt;&gt;""),"JBJ","Leer")</f>
        <v>Leer</v>
      </c>
      <c r="N885" s="445" t="str">
        <f t="shared" si="98"/>
        <v>Leer</v>
      </c>
      <c r="O885" s="445" t="str">
        <f>VLOOKUP($C885,{"29 - Psychiatrie (Erwachsene)","Psychiatrie";"30 - Kinder- und Jugendpsychiatrie","KJPsychiatrie";"31 - Psychosomatik","Psychosomatik";0,"Leer"},2,0)</f>
        <v>Leer</v>
      </c>
      <c r="P885" s="445">
        <f t="shared" si="93"/>
        <v>0</v>
      </c>
      <c r="Q885" s="445">
        <f>VLOOKUP(C885,{"29 - Psychiatrie (Erwachsene)",1;"30 - Kinder- und Jugendpsychiatrie",1;"31 - Psychosomatik",1;"00 - Bitte eine Fachabteilung auswählen",0;0,0},2,0)</f>
        <v>0</v>
      </c>
      <c r="R885" s="445">
        <f t="shared" si="94"/>
        <v>0</v>
      </c>
      <c r="S885" s="424">
        <f t="shared" si="95"/>
        <v>0</v>
      </c>
      <c r="T885" s="424">
        <f t="shared" si="96"/>
        <v>0</v>
      </c>
      <c r="U885" s="424">
        <f t="shared" si="97"/>
        <v>0</v>
      </c>
    </row>
    <row r="886" spans="2:21" ht="15" customHeight="1" x14ac:dyDescent="0.3">
      <c r="B886" s="70" t="str">
        <f t="shared" si="99"/>
        <v>!!!</v>
      </c>
      <c r="C886" s="228"/>
      <c r="D886" s="221"/>
      <c r="E886" s="229"/>
      <c r="F886" s="82"/>
      <c r="G886" s="325"/>
      <c r="H886" s="38"/>
      <c r="I886" s="38"/>
      <c r="J886" s="435"/>
      <c r="L886" s="445" t="str">
        <f>VLOOKUP(C885,{"29 - Psychiatrie (Erwachsene)","Einrichtungen";"30 - Kinder- und Jugendpsychiatrie","Einrichtungen";"31 - Psychosomatik","Einrichtungen";0,"Leer"},2,0)</f>
        <v>Leer</v>
      </c>
      <c r="M886" s="445" t="str">
        <f>IF(AND('Angaben KH-Standort'!$D$12&gt;0,C886&lt;&gt;""),"JBJ","Leer")</f>
        <v>Leer</v>
      </c>
      <c r="N886" s="445" t="str">
        <f t="shared" si="98"/>
        <v>Leer</v>
      </c>
      <c r="O886" s="445" t="str">
        <f>VLOOKUP($C886,{"29 - Psychiatrie (Erwachsene)","Psychiatrie";"30 - Kinder- und Jugendpsychiatrie","KJPsychiatrie";"31 - Psychosomatik","Psychosomatik";0,"Leer"},2,0)</f>
        <v>Leer</v>
      </c>
      <c r="P886" s="445">
        <f t="shared" si="93"/>
        <v>0</v>
      </c>
      <c r="Q886" s="445">
        <f>VLOOKUP(C886,{"29 - Psychiatrie (Erwachsene)",1;"30 - Kinder- und Jugendpsychiatrie",1;"31 - Psychosomatik",1;"00 - Bitte eine Fachabteilung auswählen",0;0,0},2,0)</f>
        <v>0</v>
      </c>
      <c r="R886" s="445">
        <f t="shared" si="94"/>
        <v>0</v>
      </c>
      <c r="S886" s="424">
        <f t="shared" si="95"/>
        <v>0</v>
      </c>
      <c r="T886" s="424">
        <f t="shared" si="96"/>
        <v>0</v>
      </c>
      <c r="U886" s="424">
        <f t="shared" si="97"/>
        <v>0</v>
      </c>
    </row>
    <row r="887" spans="2:21" ht="15" customHeight="1" x14ac:dyDescent="0.3">
      <c r="B887" s="70" t="str">
        <f t="shared" si="99"/>
        <v>!!!</v>
      </c>
      <c r="C887" s="228"/>
      <c r="D887" s="221"/>
      <c r="E887" s="229"/>
      <c r="F887" s="82"/>
      <c r="G887" s="325"/>
      <c r="H887" s="38"/>
      <c r="I887" s="38"/>
      <c r="J887" s="435"/>
      <c r="L887" s="445" t="str">
        <f>VLOOKUP(C886,{"29 - Psychiatrie (Erwachsene)","Einrichtungen";"30 - Kinder- und Jugendpsychiatrie","Einrichtungen";"31 - Psychosomatik","Einrichtungen";0,"Leer"},2,0)</f>
        <v>Leer</v>
      </c>
      <c r="M887" s="445" t="str">
        <f>IF(AND('Angaben KH-Standort'!$D$12&gt;0,C887&lt;&gt;""),"JBJ","Leer")</f>
        <v>Leer</v>
      </c>
      <c r="N887" s="445" t="str">
        <f t="shared" si="98"/>
        <v>Leer</v>
      </c>
      <c r="O887" s="445" t="str">
        <f>VLOOKUP($C887,{"29 - Psychiatrie (Erwachsene)","Psychiatrie";"30 - Kinder- und Jugendpsychiatrie","KJPsychiatrie";"31 - Psychosomatik","Psychosomatik";0,"Leer"},2,0)</f>
        <v>Leer</v>
      </c>
      <c r="P887" s="445">
        <f t="shared" si="93"/>
        <v>0</v>
      </c>
      <c r="Q887" s="445">
        <f>VLOOKUP(C887,{"29 - Psychiatrie (Erwachsene)",1;"30 - Kinder- und Jugendpsychiatrie",1;"31 - Psychosomatik",1;"00 - Bitte eine Fachabteilung auswählen",0;0,0},2,0)</f>
        <v>0</v>
      </c>
      <c r="R887" s="445">
        <f t="shared" si="94"/>
        <v>0</v>
      </c>
      <c r="S887" s="424">
        <f t="shared" si="95"/>
        <v>0</v>
      </c>
      <c r="T887" s="424">
        <f t="shared" si="96"/>
        <v>0</v>
      </c>
      <c r="U887" s="424">
        <f t="shared" si="97"/>
        <v>0</v>
      </c>
    </row>
    <row r="888" spans="2:21" ht="15" customHeight="1" x14ac:dyDescent="0.3">
      <c r="B888" s="70" t="str">
        <f t="shared" si="99"/>
        <v>!!!</v>
      </c>
      <c r="C888" s="228"/>
      <c r="D888" s="221"/>
      <c r="E888" s="229"/>
      <c r="F888" s="82"/>
      <c r="G888" s="325"/>
      <c r="H888" s="38"/>
      <c r="I888" s="38"/>
      <c r="J888" s="435"/>
      <c r="L888" s="445" t="str">
        <f>VLOOKUP(C887,{"29 - Psychiatrie (Erwachsene)","Einrichtungen";"30 - Kinder- und Jugendpsychiatrie","Einrichtungen";"31 - Psychosomatik","Einrichtungen";0,"Leer"},2,0)</f>
        <v>Leer</v>
      </c>
      <c r="M888" s="445" t="str">
        <f>IF(AND('Angaben KH-Standort'!$D$12&gt;0,C888&lt;&gt;""),"JBJ","Leer")</f>
        <v>Leer</v>
      </c>
      <c r="N888" s="445" t="str">
        <f t="shared" si="98"/>
        <v>Leer</v>
      </c>
      <c r="O888" s="445" t="str">
        <f>VLOOKUP($C888,{"29 - Psychiatrie (Erwachsene)","Psychiatrie";"30 - Kinder- und Jugendpsychiatrie","KJPsychiatrie";"31 - Psychosomatik","Psychosomatik";0,"Leer"},2,0)</f>
        <v>Leer</v>
      </c>
      <c r="P888" s="445">
        <f t="shared" si="93"/>
        <v>0</v>
      </c>
      <c r="Q888" s="445">
        <f>VLOOKUP(C888,{"29 - Psychiatrie (Erwachsene)",1;"30 - Kinder- und Jugendpsychiatrie",1;"31 - Psychosomatik",1;"00 - Bitte eine Fachabteilung auswählen",0;0,0},2,0)</f>
        <v>0</v>
      </c>
      <c r="R888" s="445">
        <f t="shared" si="94"/>
        <v>0</v>
      </c>
      <c r="S888" s="424">
        <f t="shared" si="95"/>
        <v>0</v>
      </c>
      <c r="T888" s="424">
        <f t="shared" si="96"/>
        <v>0</v>
      </c>
      <c r="U888" s="424">
        <f t="shared" si="97"/>
        <v>0</v>
      </c>
    </row>
    <row r="889" spans="2:21" ht="15" customHeight="1" x14ac:dyDescent="0.3">
      <c r="B889" s="70" t="str">
        <f t="shared" si="99"/>
        <v>!!!</v>
      </c>
      <c r="C889" s="228"/>
      <c r="D889" s="221"/>
      <c r="E889" s="229"/>
      <c r="F889" s="82"/>
      <c r="G889" s="325"/>
      <c r="H889" s="38"/>
      <c r="I889" s="38"/>
      <c r="J889" s="435"/>
      <c r="L889" s="445" t="str">
        <f>VLOOKUP(C888,{"29 - Psychiatrie (Erwachsene)","Einrichtungen";"30 - Kinder- und Jugendpsychiatrie","Einrichtungen";"31 - Psychosomatik","Einrichtungen";0,"Leer"},2,0)</f>
        <v>Leer</v>
      </c>
      <c r="M889" s="445" t="str">
        <f>IF(AND('Angaben KH-Standort'!$D$12&gt;0,C889&lt;&gt;""),"JBJ","Leer")</f>
        <v>Leer</v>
      </c>
      <c r="N889" s="445" t="str">
        <f t="shared" si="98"/>
        <v>Leer</v>
      </c>
      <c r="O889" s="445" t="str">
        <f>VLOOKUP($C889,{"29 - Psychiatrie (Erwachsene)","Psychiatrie";"30 - Kinder- und Jugendpsychiatrie","KJPsychiatrie";"31 - Psychosomatik","Psychosomatik";0,"Leer"},2,0)</f>
        <v>Leer</v>
      </c>
      <c r="P889" s="445">
        <f t="shared" si="93"/>
        <v>0</v>
      </c>
      <c r="Q889" s="445">
        <f>VLOOKUP(C889,{"29 - Psychiatrie (Erwachsene)",1;"30 - Kinder- und Jugendpsychiatrie",1;"31 - Psychosomatik",1;"00 - Bitte eine Fachabteilung auswählen",0;0,0},2,0)</f>
        <v>0</v>
      </c>
      <c r="R889" s="445">
        <f t="shared" si="94"/>
        <v>0</v>
      </c>
      <c r="S889" s="424">
        <f t="shared" si="95"/>
        <v>0</v>
      </c>
      <c r="T889" s="424">
        <f t="shared" si="96"/>
        <v>0</v>
      </c>
      <c r="U889" s="424">
        <f t="shared" si="97"/>
        <v>0</v>
      </c>
    </row>
    <row r="890" spans="2:21" ht="15" customHeight="1" x14ac:dyDescent="0.3">
      <c r="B890" s="70" t="str">
        <f t="shared" si="99"/>
        <v>!!!</v>
      </c>
      <c r="C890" s="228"/>
      <c r="D890" s="221"/>
      <c r="E890" s="229"/>
      <c r="F890" s="82"/>
      <c r="G890" s="325"/>
      <c r="H890" s="38"/>
      <c r="I890" s="38"/>
      <c r="J890" s="435"/>
      <c r="L890" s="445" t="str">
        <f>VLOOKUP(C889,{"29 - Psychiatrie (Erwachsene)","Einrichtungen";"30 - Kinder- und Jugendpsychiatrie","Einrichtungen";"31 - Psychosomatik","Einrichtungen";0,"Leer"},2,0)</f>
        <v>Leer</v>
      </c>
      <c r="M890" s="445" t="str">
        <f>IF(AND('Angaben KH-Standort'!$D$12&gt;0,C890&lt;&gt;""),"JBJ","Leer")</f>
        <v>Leer</v>
      </c>
      <c r="N890" s="445" t="str">
        <f t="shared" si="98"/>
        <v>Leer</v>
      </c>
      <c r="O890" s="445" t="str">
        <f>VLOOKUP($C890,{"29 - Psychiatrie (Erwachsene)","Psychiatrie";"30 - Kinder- und Jugendpsychiatrie","KJPsychiatrie";"31 - Psychosomatik","Psychosomatik";0,"Leer"},2,0)</f>
        <v>Leer</v>
      </c>
      <c r="P890" s="445">
        <f t="shared" si="93"/>
        <v>0</v>
      </c>
      <c r="Q890" s="445">
        <f>VLOOKUP(C890,{"29 - Psychiatrie (Erwachsene)",1;"30 - Kinder- und Jugendpsychiatrie",1;"31 - Psychosomatik",1;"00 - Bitte eine Fachabteilung auswählen",0;0,0},2,0)</f>
        <v>0</v>
      </c>
      <c r="R890" s="445">
        <f t="shared" si="94"/>
        <v>0</v>
      </c>
      <c r="S890" s="424">
        <f t="shared" si="95"/>
        <v>0</v>
      </c>
      <c r="T890" s="424">
        <f t="shared" si="96"/>
        <v>0</v>
      </c>
      <c r="U890" s="424">
        <f t="shared" si="97"/>
        <v>0</v>
      </c>
    </row>
    <row r="891" spans="2:21" ht="15" customHeight="1" x14ac:dyDescent="0.3">
      <c r="B891" s="70" t="str">
        <f t="shared" si="99"/>
        <v>!!!</v>
      </c>
      <c r="C891" s="228"/>
      <c r="D891" s="221"/>
      <c r="E891" s="229"/>
      <c r="F891" s="82"/>
      <c r="G891" s="325"/>
      <c r="H891" s="38"/>
      <c r="I891" s="38"/>
      <c r="J891" s="435"/>
      <c r="L891" s="445" t="str">
        <f>VLOOKUP(C890,{"29 - Psychiatrie (Erwachsene)","Einrichtungen";"30 - Kinder- und Jugendpsychiatrie","Einrichtungen";"31 - Psychosomatik","Einrichtungen";0,"Leer"},2,0)</f>
        <v>Leer</v>
      </c>
      <c r="M891" s="445" t="str">
        <f>IF(AND('Angaben KH-Standort'!$D$12&gt;0,C891&lt;&gt;""),"JBJ","Leer")</f>
        <v>Leer</v>
      </c>
      <c r="N891" s="445" t="str">
        <f t="shared" si="98"/>
        <v>Leer</v>
      </c>
      <c r="O891" s="445" t="str">
        <f>VLOOKUP($C891,{"29 - Psychiatrie (Erwachsene)","Psychiatrie";"30 - Kinder- und Jugendpsychiatrie","KJPsychiatrie";"31 - Psychosomatik","Psychosomatik";0,"Leer"},2,0)</f>
        <v>Leer</v>
      </c>
      <c r="P891" s="445">
        <f t="shared" si="93"/>
        <v>0</v>
      </c>
      <c r="Q891" s="445">
        <f>VLOOKUP(C891,{"29 - Psychiatrie (Erwachsene)",1;"30 - Kinder- und Jugendpsychiatrie",1;"31 - Psychosomatik",1;"00 - Bitte eine Fachabteilung auswählen",0;0,0},2,0)</f>
        <v>0</v>
      </c>
      <c r="R891" s="445">
        <f t="shared" si="94"/>
        <v>0</v>
      </c>
      <c r="S891" s="424">
        <f t="shared" si="95"/>
        <v>0</v>
      </c>
      <c r="T891" s="424">
        <f t="shared" si="96"/>
        <v>0</v>
      </c>
      <c r="U891" s="424">
        <f t="shared" si="97"/>
        <v>0</v>
      </c>
    </row>
    <row r="892" spans="2:21" ht="15" customHeight="1" x14ac:dyDescent="0.3">
      <c r="B892" s="70" t="str">
        <f t="shared" si="99"/>
        <v>!!!</v>
      </c>
      <c r="C892" s="228"/>
      <c r="D892" s="221"/>
      <c r="E892" s="229"/>
      <c r="F892" s="82"/>
      <c r="G892" s="325"/>
      <c r="H892" s="38"/>
      <c r="I892" s="38"/>
      <c r="J892" s="435"/>
      <c r="L892" s="445" t="str">
        <f>VLOOKUP(C891,{"29 - Psychiatrie (Erwachsene)","Einrichtungen";"30 - Kinder- und Jugendpsychiatrie","Einrichtungen";"31 - Psychosomatik","Einrichtungen";0,"Leer"},2,0)</f>
        <v>Leer</v>
      </c>
      <c r="M892" s="445" t="str">
        <f>IF(AND('Angaben KH-Standort'!$D$12&gt;0,C892&lt;&gt;""),"JBJ","Leer")</f>
        <v>Leer</v>
      </c>
      <c r="N892" s="445" t="str">
        <f t="shared" si="98"/>
        <v>Leer</v>
      </c>
      <c r="O892" s="445" t="str">
        <f>VLOOKUP($C892,{"29 - Psychiatrie (Erwachsene)","Psychiatrie";"30 - Kinder- und Jugendpsychiatrie","KJPsychiatrie";"31 - Psychosomatik","Psychosomatik";0,"Leer"},2,0)</f>
        <v>Leer</v>
      </c>
      <c r="P892" s="445">
        <f t="shared" si="93"/>
        <v>0</v>
      </c>
      <c r="Q892" s="445">
        <f>VLOOKUP(C892,{"29 - Psychiatrie (Erwachsene)",1;"30 - Kinder- und Jugendpsychiatrie",1;"31 - Psychosomatik",1;"00 - Bitte eine Fachabteilung auswählen",0;0,0},2,0)</f>
        <v>0</v>
      </c>
      <c r="R892" s="445">
        <f t="shared" si="94"/>
        <v>0</v>
      </c>
      <c r="S892" s="424">
        <f t="shared" si="95"/>
        <v>0</v>
      </c>
      <c r="T892" s="424">
        <f t="shared" si="96"/>
        <v>0</v>
      </c>
      <c r="U892" s="424">
        <f t="shared" si="97"/>
        <v>0</v>
      </c>
    </row>
    <row r="893" spans="2:21" ht="15" customHeight="1" x14ac:dyDescent="0.3">
      <c r="B893" s="70" t="str">
        <f t="shared" si="99"/>
        <v>!!!</v>
      </c>
      <c r="C893" s="228"/>
      <c r="D893" s="221"/>
      <c r="E893" s="229"/>
      <c r="F893" s="82"/>
      <c r="G893" s="325"/>
      <c r="H893" s="38"/>
      <c r="I893" s="38"/>
      <c r="J893" s="435"/>
      <c r="L893" s="445" t="str">
        <f>VLOOKUP(C892,{"29 - Psychiatrie (Erwachsene)","Einrichtungen";"30 - Kinder- und Jugendpsychiatrie","Einrichtungen";"31 - Psychosomatik","Einrichtungen";0,"Leer"},2,0)</f>
        <v>Leer</v>
      </c>
      <c r="M893" s="445" t="str">
        <f>IF(AND('Angaben KH-Standort'!$D$12&gt;0,C893&lt;&gt;""),"JBJ","Leer")</f>
        <v>Leer</v>
      </c>
      <c r="N893" s="445" t="str">
        <f t="shared" si="98"/>
        <v>Leer</v>
      </c>
      <c r="O893" s="445" t="str">
        <f>VLOOKUP($C893,{"29 - Psychiatrie (Erwachsene)","Psychiatrie";"30 - Kinder- und Jugendpsychiatrie","KJPsychiatrie";"31 - Psychosomatik","Psychosomatik";0,"Leer"},2,0)</f>
        <v>Leer</v>
      </c>
      <c r="P893" s="445">
        <f t="shared" si="93"/>
        <v>0</v>
      </c>
      <c r="Q893" s="445">
        <f>VLOOKUP(C893,{"29 - Psychiatrie (Erwachsene)",1;"30 - Kinder- und Jugendpsychiatrie",1;"31 - Psychosomatik",1;"00 - Bitte eine Fachabteilung auswählen",0;0,0},2,0)</f>
        <v>0</v>
      </c>
      <c r="R893" s="445">
        <f t="shared" si="94"/>
        <v>0</v>
      </c>
      <c r="S893" s="424">
        <f t="shared" si="95"/>
        <v>0</v>
      </c>
      <c r="T893" s="424">
        <f t="shared" si="96"/>
        <v>0</v>
      </c>
      <c r="U893" s="424">
        <f t="shared" si="97"/>
        <v>0</v>
      </c>
    </row>
    <row r="894" spans="2:21" ht="15" customHeight="1" x14ac:dyDescent="0.3">
      <c r="B894" s="70" t="str">
        <f t="shared" si="99"/>
        <v>!!!</v>
      </c>
      <c r="C894" s="228"/>
      <c r="D894" s="221"/>
      <c r="E894" s="229"/>
      <c r="F894" s="82"/>
      <c r="G894" s="325"/>
      <c r="H894" s="38"/>
      <c r="I894" s="38"/>
      <c r="J894" s="435"/>
      <c r="L894" s="445" t="str">
        <f>VLOOKUP(C893,{"29 - Psychiatrie (Erwachsene)","Einrichtungen";"30 - Kinder- und Jugendpsychiatrie","Einrichtungen";"31 - Psychosomatik","Einrichtungen";0,"Leer"},2,0)</f>
        <v>Leer</v>
      </c>
      <c r="M894" s="445" t="str">
        <f>IF(AND('Angaben KH-Standort'!$D$12&gt;0,C894&lt;&gt;""),"JBJ","Leer")</f>
        <v>Leer</v>
      </c>
      <c r="N894" s="445" t="str">
        <f t="shared" si="98"/>
        <v>Leer</v>
      </c>
      <c r="O894" s="445" t="str">
        <f>VLOOKUP($C894,{"29 - Psychiatrie (Erwachsene)","Psychiatrie";"30 - Kinder- und Jugendpsychiatrie","KJPsychiatrie";"31 - Psychosomatik","Psychosomatik";0,"Leer"},2,0)</f>
        <v>Leer</v>
      </c>
      <c r="P894" s="445">
        <f t="shared" si="93"/>
        <v>0</v>
      </c>
      <c r="Q894" s="445">
        <f>VLOOKUP(C894,{"29 - Psychiatrie (Erwachsene)",1;"30 - Kinder- und Jugendpsychiatrie",1;"31 - Psychosomatik",1;"00 - Bitte eine Fachabteilung auswählen",0;0,0},2,0)</f>
        <v>0</v>
      </c>
      <c r="R894" s="445">
        <f t="shared" si="94"/>
        <v>0</v>
      </c>
      <c r="S894" s="424">
        <f t="shared" si="95"/>
        <v>0</v>
      </c>
      <c r="T894" s="424">
        <f t="shared" si="96"/>
        <v>0</v>
      </c>
      <c r="U894" s="424">
        <f t="shared" si="97"/>
        <v>0</v>
      </c>
    </row>
    <row r="895" spans="2:21" ht="15" customHeight="1" x14ac:dyDescent="0.3">
      <c r="B895" s="70" t="str">
        <f t="shared" si="99"/>
        <v>!!!</v>
      </c>
      <c r="C895" s="228"/>
      <c r="D895" s="221"/>
      <c r="E895" s="229"/>
      <c r="F895" s="82"/>
      <c r="G895" s="325"/>
      <c r="H895" s="38"/>
      <c r="I895" s="38"/>
      <c r="J895" s="435"/>
      <c r="L895" s="445" t="str">
        <f>VLOOKUP(C894,{"29 - Psychiatrie (Erwachsene)","Einrichtungen";"30 - Kinder- und Jugendpsychiatrie","Einrichtungen";"31 - Psychosomatik","Einrichtungen";0,"Leer"},2,0)</f>
        <v>Leer</v>
      </c>
      <c r="M895" s="445" t="str">
        <f>IF(AND('Angaben KH-Standort'!$D$12&gt;0,C895&lt;&gt;""),"JBJ","Leer")</f>
        <v>Leer</v>
      </c>
      <c r="N895" s="445" t="str">
        <f t="shared" si="98"/>
        <v>Leer</v>
      </c>
      <c r="O895" s="445" t="str">
        <f>VLOOKUP($C895,{"29 - Psychiatrie (Erwachsene)","Psychiatrie";"30 - Kinder- und Jugendpsychiatrie","KJPsychiatrie";"31 - Psychosomatik","Psychosomatik";0,"Leer"},2,0)</f>
        <v>Leer</v>
      </c>
      <c r="P895" s="445">
        <f t="shared" si="93"/>
        <v>0</v>
      </c>
      <c r="Q895" s="445">
        <f>VLOOKUP(C895,{"29 - Psychiatrie (Erwachsene)",1;"30 - Kinder- und Jugendpsychiatrie",1;"31 - Psychosomatik",1;"00 - Bitte eine Fachabteilung auswählen",0;0,0},2,0)</f>
        <v>0</v>
      </c>
      <c r="R895" s="445">
        <f t="shared" si="94"/>
        <v>0</v>
      </c>
      <c r="S895" s="424">
        <f t="shared" si="95"/>
        <v>0</v>
      </c>
      <c r="T895" s="424">
        <f t="shared" si="96"/>
        <v>0</v>
      </c>
      <c r="U895" s="424">
        <f t="shared" si="97"/>
        <v>0</v>
      </c>
    </row>
    <row r="896" spans="2:21" ht="15" customHeight="1" x14ac:dyDescent="0.3">
      <c r="B896" s="70" t="str">
        <f t="shared" si="99"/>
        <v>!!!</v>
      </c>
      <c r="C896" s="228"/>
      <c r="D896" s="221"/>
      <c r="E896" s="229"/>
      <c r="F896" s="82"/>
      <c r="G896" s="325"/>
      <c r="H896" s="38"/>
      <c r="I896" s="38"/>
      <c r="J896" s="435"/>
      <c r="L896" s="445" t="str">
        <f>VLOOKUP(C895,{"29 - Psychiatrie (Erwachsene)","Einrichtungen";"30 - Kinder- und Jugendpsychiatrie","Einrichtungen";"31 - Psychosomatik","Einrichtungen";0,"Leer"},2,0)</f>
        <v>Leer</v>
      </c>
      <c r="M896" s="445" t="str">
        <f>IF(AND('Angaben KH-Standort'!$D$12&gt;0,C896&lt;&gt;""),"JBJ","Leer")</f>
        <v>Leer</v>
      </c>
      <c r="N896" s="445" t="str">
        <f t="shared" si="98"/>
        <v>Leer</v>
      </c>
      <c r="O896" s="445" t="str">
        <f>VLOOKUP($C896,{"29 - Psychiatrie (Erwachsene)","Psychiatrie";"30 - Kinder- und Jugendpsychiatrie","KJPsychiatrie";"31 - Psychosomatik","Psychosomatik";0,"Leer"},2,0)</f>
        <v>Leer</v>
      </c>
      <c r="P896" s="445">
        <f t="shared" si="93"/>
        <v>0</v>
      </c>
      <c r="Q896" s="445">
        <f>VLOOKUP(C896,{"29 - Psychiatrie (Erwachsene)",1;"30 - Kinder- und Jugendpsychiatrie",1;"31 - Psychosomatik",1;"00 - Bitte eine Fachabteilung auswählen",0;0,0},2,0)</f>
        <v>0</v>
      </c>
      <c r="R896" s="445">
        <f t="shared" si="94"/>
        <v>0</v>
      </c>
      <c r="S896" s="424">
        <f t="shared" si="95"/>
        <v>0</v>
      </c>
      <c r="T896" s="424">
        <f t="shared" si="96"/>
        <v>0</v>
      </c>
      <c r="U896" s="424">
        <f t="shared" si="97"/>
        <v>0</v>
      </c>
    </row>
    <row r="897" spans="2:21" ht="15" customHeight="1" x14ac:dyDescent="0.3">
      <c r="B897" s="70" t="str">
        <f t="shared" si="99"/>
        <v>!!!</v>
      </c>
      <c r="C897" s="228"/>
      <c r="D897" s="221"/>
      <c r="E897" s="229"/>
      <c r="F897" s="82"/>
      <c r="G897" s="325"/>
      <c r="H897" s="38"/>
      <c r="I897" s="38"/>
      <c r="J897" s="435"/>
      <c r="L897" s="445" t="str">
        <f>VLOOKUP(C896,{"29 - Psychiatrie (Erwachsene)","Einrichtungen";"30 - Kinder- und Jugendpsychiatrie","Einrichtungen";"31 - Psychosomatik","Einrichtungen";0,"Leer"},2,0)</f>
        <v>Leer</v>
      </c>
      <c r="M897" s="445" t="str">
        <f>IF(AND('Angaben KH-Standort'!$D$12&gt;0,C897&lt;&gt;""),"JBJ","Leer")</f>
        <v>Leer</v>
      </c>
      <c r="N897" s="445" t="str">
        <f t="shared" si="98"/>
        <v>Leer</v>
      </c>
      <c r="O897" s="445" t="str">
        <f>VLOOKUP($C897,{"29 - Psychiatrie (Erwachsene)","Psychiatrie";"30 - Kinder- und Jugendpsychiatrie","KJPsychiatrie";"31 - Psychosomatik","Psychosomatik";0,"Leer"},2,0)</f>
        <v>Leer</v>
      </c>
      <c r="P897" s="445">
        <f t="shared" si="93"/>
        <v>0</v>
      </c>
      <c r="Q897" s="445">
        <f>VLOOKUP(C897,{"29 - Psychiatrie (Erwachsene)",1;"30 - Kinder- und Jugendpsychiatrie",1;"31 - Psychosomatik",1;"00 - Bitte eine Fachabteilung auswählen",0;0,0},2,0)</f>
        <v>0</v>
      </c>
      <c r="R897" s="445">
        <f t="shared" si="94"/>
        <v>0</v>
      </c>
      <c r="S897" s="424">
        <f t="shared" si="95"/>
        <v>0</v>
      </c>
      <c r="T897" s="424">
        <f t="shared" si="96"/>
        <v>0</v>
      </c>
      <c r="U897" s="424">
        <f t="shared" si="97"/>
        <v>0</v>
      </c>
    </row>
    <row r="898" spans="2:21" ht="15" customHeight="1" x14ac:dyDescent="0.3">
      <c r="B898" s="70" t="str">
        <f t="shared" si="99"/>
        <v>!!!</v>
      </c>
      <c r="C898" s="228"/>
      <c r="D898" s="221"/>
      <c r="E898" s="229"/>
      <c r="F898" s="82"/>
      <c r="G898" s="325"/>
      <c r="H898" s="38"/>
      <c r="I898" s="38"/>
      <c r="J898" s="435"/>
      <c r="L898" s="445" t="str">
        <f>VLOOKUP(C897,{"29 - Psychiatrie (Erwachsene)","Einrichtungen";"30 - Kinder- und Jugendpsychiatrie","Einrichtungen";"31 - Psychosomatik","Einrichtungen";0,"Leer"},2,0)</f>
        <v>Leer</v>
      </c>
      <c r="M898" s="445" t="str">
        <f>IF(AND('Angaben KH-Standort'!$D$12&gt;0,C898&lt;&gt;""),"JBJ","Leer")</f>
        <v>Leer</v>
      </c>
      <c r="N898" s="445" t="str">
        <f t="shared" si="98"/>
        <v>Leer</v>
      </c>
      <c r="O898" s="445" t="str">
        <f>VLOOKUP($C898,{"29 - Psychiatrie (Erwachsene)","Psychiatrie";"30 - Kinder- und Jugendpsychiatrie","KJPsychiatrie";"31 - Psychosomatik","Psychosomatik";0,"Leer"},2,0)</f>
        <v>Leer</v>
      </c>
      <c r="P898" s="445">
        <f t="shared" si="93"/>
        <v>0</v>
      </c>
      <c r="Q898" s="445">
        <f>VLOOKUP(C898,{"29 - Psychiatrie (Erwachsene)",1;"30 - Kinder- und Jugendpsychiatrie",1;"31 - Psychosomatik",1;"00 - Bitte eine Fachabteilung auswählen",0;0,0},2,0)</f>
        <v>0</v>
      </c>
      <c r="R898" s="445">
        <f t="shared" si="94"/>
        <v>0</v>
      </c>
      <c r="S898" s="424">
        <f t="shared" si="95"/>
        <v>0</v>
      </c>
      <c r="T898" s="424">
        <f t="shared" si="96"/>
        <v>0</v>
      </c>
      <c r="U898" s="424">
        <f t="shared" si="97"/>
        <v>0</v>
      </c>
    </row>
    <row r="899" spans="2:21" ht="15" customHeight="1" x14ac:dyDescent="0.3">
      <c r="B899" s="70" t="str">
        <f t="shared" si="99"/>
        <v>!!!</v>
      </c>
      <c r="C899" s="228"/>
      <c r="D899" s="221"/>
      <c r="E899" s="229"/>
      <c r="F899" s="82"/>
      <c r="G899" s="325"/>
      <c r="H899" s="38"/>
      <c r="I899" s="38"/>
      <c r="J899" s="435"/>
      <c r="L899" s="445" t="str">
        <f>VLOOKUP(C898,{"29 - Psychiatrie (Erwachsene)","Einrichtungen";"30 - Kinder- und Jugendpsychiatrie","Einrichtungen";"31 - Psychosomatik","Einrichtungen";0,"Leer"},2,0)</f>
        <v>Leer</v>
      </c>
      <c r="M899" s="445" t="str">
        <f>IF(AND('Angaben KH-Standort'!$D$12&gt;0,C899&lt;&gt;""),"JBJ","Leer")</f>
        <v>Leer</v>
      </c>
      <c r="N899" s="445" t="str">
        <f t="shared" si="98"/>
        <v>Leer</v>
      </c>
      <c r="O899" s="445" t="str">
        <f>VLOOKUP($C899,{"29 - Psychiatrie (Erwachsene)","Psychiatrie";"30 - Kinder- und Jugendpsychiatrie","KJPsychiatrie";"31 - Psychosomatik","Psychosomatik";0,"Leer"},2,0)</f>
        <v>Leer</v>
      </c>
      <c r="P899" s="445">
        <f t="shared" si="93"/>
        <v>0</v>
      </c>
      <c r="Q899" s="445">
        <f>VLOOKUP(C899,{"29 - Psychiatrie (Erwachsene)",1;"30 - Kinder- und Jugendpsychiatrie",1;"31 - Psychosomatik",1;"00 - Bitte eine Fachabteilung auswählen",0;0,0},2,0)</f>
        <v>0</v>
      </c>
      <c r="R899" s="445">
        <f t="shared" si="94"/>
        <v>0</v>
      </c>
      <c r="S899" s="424">
        <f t="shared" si="95"/>
        <v>0</v>
      </c>
      <c r="T899" s="424">
        <f t="shared" si="96"/>
        <v>0</v>
      </c>
      <c r="U899" s="424">
        <f t="shared" si="97"/>
        <v>0</v>
      </c>
    </row>
    <row r="900" spans="2:21" ht="15" customHeight="1" x14ac:dyDescent="0.3">
      <c r="B900" s="70" t="str">
        <f t="shared" si="99"/>
        <v>!!!</v>
      </c>
      <c r="C900" s="228"/>
      <c r="D900" s="221"/>
      <c r="E900" s="229"/>
      <c r="F900" s="82"/>
      <c r="G900" s="325"/>
      <c r="H900" s="38"/>
      <c r="I900" s="38"/>
      <c r="J900" s="435"/>
      <c r="L900" s="445" t="str">
        <f>VLOOKUP(C899,{"29 - Psychiatrie (Erwachsene)","Einrichtungen";"30 - Kinder- und Jugendpsychiatrie","Einrichtungen";"31 - Psychosomatik","Einrichtungen";0,"Leer"},2,0)</f>
        <v>Leer</v>
      </c>
      <c r="M900" s="445" t="str">
        <f>IF(AND('Angaben KH-Standort'!$D$12&gt;0,C900&lt;&gt;""),"JBJ","Leer")</f>
        <v>Leer</v>
      </c>
      <c r="N900" s="445" t="str">
        <f t="shared" si="98"/>
        <v>Leer</v>
      </c>
      <c r="O900" s="445" t="str">
        <f>VLOOKUP($C900,{"29 - Psychiatrie (Erwachsene)","Psychiatrie";"30 - Kinder- und Jugendpsychiatrie","KJPsychiatrie";"31 - Psychosomatik","Psychosomatik";0,"Leer"},2,0)</f>
        <v>Leer</v>
      </c>
      <c r="P900" s="445">
        <f t="shared" si="93"/>
        <v>0</v>
      </c>
      <c r="Q900" s="445">
        <f>VLOOKUP(C900,{"29 - Psychiatrie (Erwachsene)",1;"30 - Kinder- und Jugendpsychiatrie",1;"31 - Psychosomatik",1;"00 - Bitte eine Fachabteilung auswählen",0;0,0},2,0)</f>
        <v>0</v>
      </c>
      <c r="R900" s="445">
        <f t="shared" si="94"/>
        <v>0</v>
      </c>
      <c r="S900" s="424">
        <f t="shared" si="95"/>
        <v>0</v>
      </c>
      <c r="T900" s="424">
        <f t="shared" si="96"/>
        <v>0</v>
      </c>
      <c r="U900" s="424">
        <f t="shared" si="97"/>
        <v>0</v>
      </c>
    </row>
    <row r="901" spans="2:21" ht="15" customHeight="1" x14ac:dyDescent="0.3">
      <c r="B901" s="70" t="str">
        <f t="shared" si="99"/>
        <v>!!!</v>
      </c>
      <c r="C901" s="228"/>
      <c r="D901" s="221"/>
      <c r="E901" s="229"/>
      <c r="F901" s="82"/>
      <c r="G901" s="325"/>
      <c r="H901" s="38"/>
      <c r="I901" s="38"/>
      <c r="J901" s="435"/>
      <c r="L901" s="445" t="str">
        <f>VLOOKUP(C900,{"29 - Psychiatrie (Erwachsene)","Einrichtungen";"30 - Kinder- und Jugendpsychiatrie","Einrichtungen";"31 - Psychosomatik","Einrichtungen";0,"Leer"},2,0)</f>
        <v>Leer</v>
      </c>
      <c r="M901" s="445" t="str">
        <f>IF(AND('Angaben KH-Standort'!$D$12&gt;0,C901&lt;&gt;""),"JBJ","Leer")</f>
        <v>Leer</v>
      </c>
      <c r="N901" s="445" t="str">
        <f t="shared" si="98"/>
        <v>Leer</v>
      </c>
      <c r="O901" s="445" t="str">
        <f>VLOOKUP($C901,{"29 - Psychiatrie (Erwachsene)","Psychiatrie";"30 - Kinder- und Jugendpsychiatrie","KJPsychiatrie";"31 - Psychosomatik","Psychosomatik";0,"Leer"},2,0)</f>
        <v>Leer</v>
      </c>
      <c r="P901" s="445">
        <f t="shared" si="93"/>
        <v>0</v>
      </c>
      <c r="Q901" s="445">
        <f>VLOOKUP(C901,{"29 - Psychiatrie (Erwachsene)",1;"30 - Kinder- und Jugendpsychiatrie",1;"31 - Psychosomatik",1;"00 - Bitte eine Fachabteilung auswählen",0;0,0},2,0)</f>
        <v>0</v>
      </c>
      <c r="R901" s="445">
        <f t="shared" si="94"/>
        <v>0</v>
      </c>
      <c r="S901" s="424">
        <f t="shared" si="95"/>
        <v>0</v>
      </c>
      <c r="T901" s="424">
        <f t="shared" si="96"/>
        <v>0</v>
      </c>
      <c r="U901" s="424">
        <f t="shared" si="97"/>
        <v>0</v>
      </c>
    </row>
    <row r="902" spans="2:21" ht="15" customHeight="1" x14ac:dyDescent="0.3">
      <c r="B902" s="70" t="str">
        <f t="shared" si="99"/>
        <v>!!!</v>
      </c>
      <c r="C902" s="228"/>
      <c r="D902" s="221"/>
      <c r="E902" s="229"/>
      <c r="F902" s="82"/>
      <c r="G902" s="325"/>
      <c r="H902" s="38"/>
      <c r="I902" s="38"/>
      <c r="J902" s="435"/>
      <c r="L902" s="445" t="str">
        <f>VLOOKUP(C901,{"29 - Psychiatrie (Erwachsene)","Einrichtungen";"30 - Kinder- und Jugendpsychiatrie","Einrichtungen";"31 - Psychosomatik","Einrichtungen";0,"Leer"},2,0)</f>
        <v>Leer</v>
      </c>
      <c r="M902" s="445" t="str">
        <f>IF(AND('Angaben KH-Standort'!$D$12&gt;0,C902&lt;&gt;""),"JBJ","Leer")</f>
        <v>Leer</v>
      </c>
      <c r="N902" s="445" t="str">
        <f t="shared" si="98"/>
        <v>Leer</v>
      </c>
      <c r="O902" s="445" t="str">
        <f>VLOOKUP($C902,{"29 - Psychiatrie (Erwachsene)","Psychiatrie";"30 - Kinder- und Jugendpsychiatrie","KJPsychiatrie";"31 - Psychosomatik","Psychosomatik";0,"Leer"},2,0)</f>
        <v>Leer</v>
      </c>
      <c r="P902" s="445">
        <f t="shared" si="93"/>
        <v>0</v>
      </c>
      <c r="Q902" s="445">
        <f>VLOOKUP(C902,{"29 - Psychiatrie (Erwachsene)",1;"30 - Kinder- und Jugendpsychiatrie",1;"31 - Psychosomatik",1;"00 - Bitte eine Fachabteilung auswählen",0;0,0},2,0)</f>
        <v>0</v>
      </c>
      <c r="R902" s="445">
        <f t="shared" si="94"/>
        <v>0</v>
      </c>
      <c r="S902" s="424">
        <f t="shared" si="95"/>
        <v>0</v>
      </c>
      <c r="T902" s="424">
        <f t="shared" si="96"/>
        <v>0</v>
      </c>
      <c r="U902" s="424">
        <f t="shared" si="97"/>
        <v>0</v>
      </c>
    </row>
    <row r="903" spans="2:21" ht="15" customHeight="1" x14ac:dyDescent="0.3">
      <c r="B903" s="70" t="str">
        <f t="shared" si="99"/>
        <v>!!!</v>
      </c>
      <c r="C903" s="228"/>
      <c r="D903" s="221"/>
      <c r="E903" s="229"/>
      <c r="F903" s="82"/>
      <c r="G903" s="325"/>
      <c r="H903" s="38"/>
      <c r="I903" s="38"/>
      <c r="J903" s="435"/>
      <c r="L903" s="445" t="str">
        <f>VLOOKUP(C902,{"29 - Psychiatrie (Erwachsene)","Einrichtungen";"30 - Kinder- und Jugendpsychiatrie","Einrichtungen";"31 - Psychosomatik","Einrichtungen";0,"Leer"},2,0)</f>
        <v>Leer</v>
      </c>
      <c r="M903" s="445" t="str">
        <f>IF(AND('Angaben KH-Standort'!$D$12&gt;0,C903&lt;&gt;""),"JBJ","Leer")</f>
        <v>Leer</v>
      </c>
      <c r="N903" s="445" t="str">
        <f t="shared" si="98"/>
        <v>Leer</v>
      </c>
      <c r="O903" s="445" t="str">
        <f>VLOOKUP($C903,{"29 - Psychiatrie (Erwachsene)","Psychiatrie";"30 - Kinder- und Jugendpsychiatrie","KJPsychiatrie";"31 - Psychosomatik","Psychosomatik";0,"Leer"},2,0)</f>
        <v>Leer</v>
      </c>
      <c r="P903" s="445">
        <f t="shared" si="93"/>
        <v>0</v>
      </c>
      <c r="Q903" s="445">
        <f>VLOOKUP(C903,{"29 - Psychiatrie (Erwachsene)",1;"30 - Kinder- und Jugendpsychiatrie",1;"31 - Psychosomatik",1;"00 - Bitte eine Fachabteilung auswählen",0;0,0},2,0)</f>
        <v>0</v>
      </c>
      <c r="R903" s="445">
        <f t="shared" si="94"/>
        <v>0</v>
      </c>
      <c r="S903" s="424">
        <f t="shared" si="95"/>
        <v>0</v>
      </c>
      <c r="T903" s="424">
        <f t="shared" si="96"/>
        <v>0</v>
      </c>
      <c r="U903" s="424">
        <f t="shared" si="97"/>
        <v>0</v>
      </c>
    </row>
    <row r="904" spans="2:21" ht="15" customHeight="1" x14ac:dyDescent="0.3">
      <c r="B904" s="70" t="str">
        <f t="shared" si="99"/>
        <v>!!!</v>
      </c>
      <c r="C904" s="228"/>
      <c r="D904" s="221"/>
      <c r="E904" s="229"/>
      <c r="F904" s="82"/>
      <c r="G904" s="325"/>
      <c r="H904" s="38"/>
      <c r="I904" s="38"/>
      <c r="J904" s="435"/>
      <c r="L904" s="445" t="str">
        <f>VLOOKUP(C903,{"29 - Psychiatrie (Erwachsene)","Einrichtungen";"30 - Kinder- und Jugendpsychiatrie","Einrichtungen";"31 - Psychosomatik","Einrichtungen";0,"Leer"},2,0)</f>
        <v>Leer</v>
      </c>
      <c r="M904" s="445" t="str">
        <f>IF(AND('Angaben KH-Standort'!$D$12&gt;0,C904&lt;&gt;""),"JBJ","Leer")</f>
        <v>Leer</v>
      </c>
      <c r="N904" s="445" t="str">
        <f t="shared" si="98"/>
        <v>Leer</v>
      </c>
      <c r="O904" s="445" t="str">
        <f>VLOOKUP($C904,{"29 - Psychiatrie (Erwachsene)","Psychiatrie";"30 - Kinder- und Jugendpsychiatrie","KJPsychiatrie";"31 - Psychosomatik","Psychosomatik";0,"Leer"},2,0)</f>
        <v>Leer</v>
      </c>
      <c r="P904" s="445">
        <f t="shared" si="93"/>
        <v>0</v>
      </c>
      <c r="Q904" s="445">
        <f>VLOOKUP(C904,{"29 - Psychiatrie (Erwachsene)",1;"30 - Kinder- und Jugendpsychiatrie",1;"31 - Psychosomatik",1;"00 - Bitte eine Fachabteilung auswählen",0;0,0},2,0)</f>
        <v>0</v>
      </c>
      <c r="R904" s="445">
        <f t="shared" si="94"/>
        <v>0</v>
      </c>
      <c r="S904" s="424">
        <f t="shared" si="95"/>
        <v>0</v>
      </c>
      <c r="T904" s="424">
        <f t="shared" si="96"/>
        <v>0</v>
      </c>
      <c r="U904" s="424">
        <f t="shared" si="97"/>
        <v>0</v>
      </c>
    </row>
    <row r="905" spans="2:21" ht="15" customHeight="1" x14ac:dyDescent="0.3">
      <c r="B905" s="70" t="str">
        <f t="shared" si="99"/>
        <v>!!!</v>
      </c>
      <c r="C905" s="228"/>
      <c r="D905" s="221"/>
      <c r="E905" s="229"/>
      <c r="F905" s="82"/>
      <c r="G905" s="325"/>
      <c r="H905" s="38"/>
      <c r="I905" s="38"/>
      <c r="J905" s="435"/>
      <c r="L905" s="445" t="str">
        <f>VLOOKUP(C904,{"29 - Psychiatrie (Erwachsene)","Einrichtungen";"30 - Kinder- und Jugendpsychiatrie","Einrichtungen";"31 - Psychosomatik","Einrichtungen";0,"Leer"},2,0)</f>
        <v>Leer</v>
      </c>
      <c r="M905" s="445" t="str">
        <f>IF(AND('Angaben KH-Standort'!$D$12&gt;0,C905&lt;&gt;""),"JBJ","Leer")</f>
        <v>Leer</v>
      </c>
      <c r="N905" s="445" t="str">
        <f t="shared" si="98"/>
        <v>Leer</v>
      </c>
      <c r="O905" s="445" t="str">
        <f>VLOOKUP($C905,{"29 - Psychiatrie (Erwachsene)","Psychiatrie";"30 - Kinder- und Jugendpsychiatrie","KJPsychiatrie";"31 - Psychosomatik","Psychosomatik";0,"Leer"},2,0)</f>
        <v>Leer</v>
      </c>
      <c r="P905" s="445">
        <f t="shared" si="93"/>
        <v>0</v>
      </c>
      <c r="Q905" s="445">
        <f>VLOOKUP(C905,{"29 - Psychiatrie (Erwachsene)",1;"30 - Kinder- und Jugendpsychiatrie",1;"31 - Psychosomatik",1;"00 - Bitte eine Fachabteilung auswählen",0;0,0},2,0)</f>
        <v>0</v>
      </c>
      <c r="R905" s="445">
        <f t="shared" si="94"/>
        <v>0</v>
      </c>
      <c r="S905" s="424">
        <f t="shared" si="95"/>
        <v>0</v>
      </c>
      <c r="T905" s="424">
        <f t="shared" si="96"/>
        <v>0</v>
      </c>
      <c r="U905" s="424">
        <f t="shared" si="97"/>
        <v>0</v>
      </c>
    </row>
    <row r="906" spans="2:21" ht="15" customHeight="1" x14ac:dyDescent="0.3">
      <c r="B906" s="70" t="str">
        <f t="shared" si="99"/>
        <v>!!!</v>
      </c>
      <c r="C906" s="228"/>
      <c r="D906" s="221"/>
      <c r="E906" s="229"/>
      <c r="F906" s="82"/>
      <c r="G906" s="325"/>
      <c r="H906" s="38"/>
      <c r="I906" s="38"/>
      <c r="J906" s="435"/>
      <c r="L906" s="445" t="str">
        <f>VLOOKUP(C905,{"29 - Psychiatrie (Erwachsene)","Einrichtungen";"30 - Kinder- und Jugendpsychiatrie","Einrichtungen";"31 - Psychosomatik","Einrichtungen";0,"Leer"},2,0)</f>
        <v>Leer</v>
      </c>
      <c r="M906" s="445" t="str">
        <f>IF(AND('Angaben KH-Standort'!$D$12&gt;0,C906&lt;&gt;""),"JBJ","Leer")</f>
        <v>Leer</v>
      </c>
      <c r="N906" s="445" t="str">
        <f t="shared" si="98"/>
        <v>Leer</v>
      </c>
      <c r="O906" s="445" t="str">
        <f>VLOOKUP($C906,{"29 - Psychiatrie (Erwachsene)","Psychiatrie";"30 - Kinder- und Jugendpsychiatrie","KJPsychiatrie";"31 - Psychosomatik","Psychosomatik";0,"Leer"},2,0)</f>
        <v>Leer</v>
      </c>
      <c r="P906" s="445">
        <f t="shared" si="93"/>
        <v>0</v>
      </c>
      <c r="Q906" s="445">
        <f>VLOOKUP(C906,{"29 - Psychiatrie (Erwachsene)",1;"30 - Kinder- und Jugendpsychiatrie",1;"31 - Psychosomatik",1;"00 - Bitte eine Fachabteilung auswählen",0;0,0},2,0)</f>
        <v>0</v>
      </c>
      <c r="R906" s="445">
        <f t="shared" si="94"/>
        <v>0</v>
      </c>
      <c r="S906" s="424">
        <f t="shared" si="95"/>
        <v>0</v>
      </c>
      <c r="T906" s="424">
        <f t="shared" si="96"/>
        <v>0</v>
      </c>
      <c r="U906" s="424">
        <f t="shared" si="97"/>
        <v>0</v>
      </c>
    </row>
    <row r="907" spans="2:21" ht="15" customHeight="1" x14ac:dyDescent="0.3">
      <c r="B907" s="70" t="str">
        <f t="shared" si="99"/>
        <v>!!!</v>
      </c>
      <c r="C907" s="228"/>
      <c r="D907" s="221"/>
      <c r="E907" s="229"/>
      <c r="F907" s="82"/>
      <c r="G907" s="325"/>
      <c r="H907" s="38"/>
      <c r="I907" s="38"/>
      <c r="J907" s="435"/>
      <c r="L907" s="445" t="str">
        <f>VLOOKUP(C906,{"29 - Psychiatrie (Erwachsene)","Einrichtungen";"30 - Kinder- und Jugendpsychiatrie","Einrichtungen";"31 - Psychosomatik","Einrichtungen";0,"Leer"},2,0)</f>
        <v>Leer</v>
      </c>
      <c r="M907" s="445" t="str">
        <f>IF(AND('Angaben KH-Standort'!$D$12&gt;0,C907&lt;&gt;""),"JBJ","Leer")</f>
        <v>Leer</v>
      </c>
      <c r="N907" s="445" t="str">
        <f t="shared" si="98"/>
        <v>Leer</v>
      </c>
      <c r="O907" s="445" t="str">
        <f>VLOOKUP($C907,{"29 - Psychiatrie (Erwachsene)","Psychiatrie";"30 - Kinder- und Jugendpsychiatrie","KJPsychiatrie";"31 - Psychosomatik","Psychosomatik";0,"Leer"},2,0)</f>
        <v>Leer</v>
      </c>
      <c r="P907" s="445">
        <f t="shared" si="93"/>
        <v>0</v>
      </c>
      <c r="Q907" s="445">
        <f>VLOOKUP(C907,{"29 - Psychiatrie (Erwachsene)",1;"30 - Kinder- und Jugendpsychiatrie",1;"31 - Psychosomatik",1;"00 - Bitte eine Fachabteilung auswählen",0;0,0},2,0)</f>
        <v>0</v>
      </c>
      <c r="R907" s="445">
        <f t="shared" si="94"/>
        <v>0</v>
      </c>
      <c r="S907" s="424">
        <f t="shared" si="95"/>
        <v>0</v>
      </c>
      <c r="T907" s="424">
        <f t="shared" si="96"/>
        <v>0</v>
      </c>
      <c r="U907" s="424">
        <f t="shared" si="97"/>
        <v>0</v>
      </c>
    </row>
    <row r="908" spans="2:21" ht="15" customHeight="1" x14ac:dyDescent="0.3">
      <c r="B908" s="70" t="str">
        <f t="shared" si="99"/>
        <v>!!!</v>
      </c>
      <c r="C908" s="228"/>
      <c r="D908" s="221"/>
      <c r="E908" s="229"/>
      <c r="F908" s="82"/>
      <c r="G908" s="325"/>
      <c r="H908" s="38"/>
      <c r="I908" s="38"/>
      <c r="J908" s="435"/>
      <c r="L908" s="445" t="str">
        <f>VLOOKUP(C907,{"29 - Psychiatrie (Erwachsene)","Einrichtungen";"30 - Kinder- und Jugendpsychiatrie","Einrichtungen";"31 - Psychosomatik","Einrichtungen";0,"Leer"},2,0)</f>
        <v>Leer</v>
      </c>
      <c r="M908" s="445" t="str">
        <f>IF(AND('Angaben KH-Standort'!$D$12&gt;0,C908&lt;&gt;""),"JBJ","Leer")</f>
        <v>Leer</v>
      </c>
      <c r="N908" s="445" t="str">
        <f t="shared" si="98"/>
        <v>Leer</v>
      </c>
      <c r="O908" s="445" t="str">
        <f>VLOOKUP($C908,{"29 - Psychiatrie (Erwachsene)","Psychiatrie";"30 - Kinder- und Jugendpsychiatrie","KJPsychiatrie";"31 - Psychosomatik","Psychosomatik";0,"Leer"},2,0)</f>
        <v>Leer</v>
      </c>
      <c r="P908" s="445">
        <f t="shared" si="93"/>
        <v>0</v>
      </c>
      <c r="Q908" s="445">
        <f>VLOOKUP(C908,{"29 - Psychiatrie (Erwachsene)",1;"30 - Kinder- und Jugendpsychiatrie",1;"31 - Psychosomatik",1;"00 - Bitte eine Fachabteilung auswählen",0;0,0},2,0)</f>
        <v>0</v>
      </c>
      <c r="R908" s="445">
        <f t="shared" si="94"/>
        <v>0</v>
      </c>
      <c r="S908" s="424">
        <f t="shared" si="95"/>
        <v>0</v>
      </c>
      <c r="T908" s="424">
        <f t="shared" si="96"/>
        <v>0</v>
      </c>
      <c r="U908" s="424">
        <f t="shared" si="97"/>
        <v>0</v>
      </c>
    </row>
    <row r="909" spans="2:21" ht="15" customHeight="1" x14ac:dyDescent="0.3">
      <c r="B909" s="70" t="str">
        <f t="shared" si="99"/>
        <v>!!!</v>
      </c>
      <c r="C909" s="228"/>
      <c r="D909" s="221"/>
      <c r="E909" s="229"/>
      <c r="F909" s="82"/>
      <c r="G909" s="325"/>
      <c r="H909" s="38"/>
      <c r="I909" s="38"/>
      <c r="J909" s="435"/>
      <c r="L909" s="445" t="str">
        <f>VLOOKUP(C908,{"29 - Psychiatrie (Erwachsene)","Einrichtungen";"30 - Kinder- und Jugendpsychiatrie","Einrichtungen";"31 - Psychosomatik","Einrichtungen";0,"Leer"},2,0)</f>
        <v>Leer</v>
      </c>
      <c r="M909" s="445" t="str">
        <f>IF(AND('Angaben KH-Standort'!$D$12&gt;0,C909&lt;&gt;""),"JBJ","Leer")</f>
        <v>Leer</v>
      </c>
      <c r="N909" s="445" t="str">
        <f t="shared" si="98"/>
        <v>Leer</v>
      </c>
      <c r="O909" s="445" t="str">
        <f>VLOOKUP($C909,{"29 - Psychiatrie (Erwachsene)","Psychiatrie";"30 - Kinder- und Jugendpsychiatrie","KJPsychiatrie";"31 - Psychosomatik","Psychosomatik";0,"Leer"},2,0)</f>
        <v>Leer</v>
      </c>
      <c r="P909" s="445">
        <f t="shared" si="93"/>
        <v>0</v>
      </c>
      <c r="Q909" s="445">
        <f>VLOOKUP(C909,{"29 - Psychiatrie (Erwachsene)",1;"30 - Kinder- und Jugendpsychiatrie",1;"31 - Psychosomatik",1;"00 - Bitte eine Fachabteilung auswählen",0;0,0},2,0)</f>
        <v>0</v>
      </c>
      <c r="R909" s="445">
        <f t="shared" si="94"/>
        <v>0</v>
      </c>
      <c r="S909" s="424">
        <f t="shared" si="95"/>
        <v>0</v>
      </c>
      <c r="T909" s="424">
        <f t="shared" si="96"/>
        <v>0</v>
      </c>
      <c r="U909" s="424">
        <f t="shared" si="97"/>
        <v>0</v>
      </c>
    </row>
    <row r="910" spans="2:21" ht="15" customHeight="1" x14ac:dyDescent="0.3">
      <c r="B910" s="70" t="str">
        <f t="shared" si="99"/>
        <v>!!!</v>
      </c>
      <c r="C910" s="228"/>
      <c r="D910" s="221"/>
      <c r="E910" s="229"/>
      <c r="F910" s="82"/>
      <c r="G910" s="325"/>
      <c r="H910" s="38"/>
      <c r="I910" s="38"/>
      <c r="J910" s="435"/>
      <c r="L910" s="445" t="str">
        <f>VLOOKUP(C909,{"29 - Psychiatrie (Erwachsene)","Einrichtungen";"30 - Kinder- und Jugendpsychiatrie","Einrichtungen";"31 - Psychosomatik","Einrichtungen";0,"Leer"},2,0)</f>
        <v>Leer</v>
      </c>
      <c r="M910" s="445" t="str">
        <f>IF(AND('Angaben KH-Standort'!$D$12&gt;0,C910&lt;&gt;""),"JBJ","Leer")</f>
        <v>Leer</v>
      </c>
      <c r="N910" s="445" t="str">
        <f t="shared" si="98"/>
        <v>Leer</v>
      </c>
      <c r="O910" s="445" t="str">
        <f>VLOOKUP($C910,{"29 - Psychiatrie (Erwachsene)","Psychiatrie";"30 - Kinder- und Jugendpsychiatrie","KJPsychiatrie";"31 - Psychosomatik","Psychosomatik";0,"Leer"},2,0)</f>
        <v>Leer</v>
      </c>
      <c r="P910" s="445">
        <f t="shared" si="93"/>
        <v>0</v>
      </c>
      <c r="Q910" s="445">
        <f>VLOOKUP(C910,{"29 - Psychiatrie (Erwachsene)",1;"30 - Kinder- und Jugendpsychiatrie",1;"31 - Psychosomatik",1;"00 - Bitte eine Fachabteilung auswählen",0;0,0},2,0)</f>
        <v>0</v>
      </c>
      <c r="R910" s="445">
        <f t="shared" si="94"/>
        <v>0</v>
      </c>
      <c r="S910" s="424">
        <f t="shared" si="95"/>
        <v>0</v>
      </c>
      <c r="T910" s="424">
        <f t="shared" si="96"/>
        <v>0</v>
      </c>
      <c r="U910" s="424">
        <f t="shared" si="97"/>
        <v>0</v>
      </c>
    </row>
    <row r="911" spans="2:21" ht="15" customHeight="1" x14ac:dyDescent="0.3">
      <c r="B911" s="70" t="str">
        <f t="shared" si="99"/>
        <v>!!!</v>
      </c>
      <c r="C911" s="228"/>
      <c r="D911" s="221"/>
      <c r="E911" s="229"/>
      <c r="F911" s="82"/>
      <c r="G911" s="325"/>
      <c r="H911" s="38"/>
      <c r="I911" s="38"/>
      <c r="J911" s="435"/>
      <c r="L911" s="445" t="str">
        <f>VLOOKUP(C910,{"29 - Psychiatrie (Erwachsene)","Einrichtungen";"30 - Kinder- und Jugendpsychiatrie","Einrichtungen";"31 - Psychosomatik","Einrichtungen";0,"Leer"},2,0)</f>
        <v>Leer</v>
      </c>
      <c r="M911" s="445" t="str">
        <f>IF(AND('Angaben KH-Standort'!$D$12&gt;0,C911&lt;&gt;""),"JBJ","Leer")</f>
        <v>Leer</v>
      </c>
      <c r="N911" s="445" t="str">
        <f t="shared" si="98"/>
        <v>Leer</v>
      </c>
      <c r="O911" s="445" t="str">
        <f>VLOOKUP($C911,{"29 - Psychiatrie (Erwachsene)","Psychiatrie";"30 - Kinder- und Jugendpsychiatrie","KJPsychiatrie";"31 - Psychosomatik","Psychosomatik";0,"Leer"},2,0)</f>
        <v>Leer</v>
      </c>
      <c r="P911" s="445">
        <f t="shared" si="93"/>
        <v>0</v>
      </c>
      <c r="Q911" s="445">
        <f>VLOOKUP(C911,{"29 - Psychiatrie (Erwachsene)",1;"30 - Kinder- und Jugendpsychiatrie",1;"31 - Psychosomatik",1;"00 - Bitte eine Fachabteilung auswählen",0;0,0},2,0)</f>
        <v>0</v>
      </c>
      <c r="R911" s="445">
        <f t="shared" si="94"/>
        <v>0</v>
      </c>
      <c r="S911" s="424">
        <f t="shared" si="95"/>
        <v>0</v>
      </c>
      <c r="T911" s="424">
        <f t="shared" si="96"/>
        <v>0</v>
      </c>
      <c r="U911" s="424">
        <f t="shared" si="97"/>
        <v>0</v>
      </c>
    </row>
    <row r="912" spans="2:21" ht="15" customHeight="1" x14ac:dyDescent="0.3">
      <c r="B912" s="70" t="str">
        <f t="shared" si="99"/>
        <v>!!!</v>
      </c>
      <c r="C912" s="228"/>
      <c r="D912" s="221"/>
      <c r="E912" s="229"/>
      <c r="F912" s="82"/>
      <c r="G912" s="325"/>
      <c r="H912" s="38"/>
      <c r="I912" s="38"/>
      <c r="J912" s="435"/>
      <c r="L912" s="445" t="str">
        <f>VLOOKUP(C911,{"29 - Psychiatrie (Erwachsene)","Einrichtungen";"30 - Kinder- und Jugendpsychiatrie","Einrichtungen";"31 - Psychosomatik","Einrichtungen";0,"Leer"},2,0)</f>
        <v>Leer</v>
      </c>
      <c r="M912" s="445" t="str">
        <f>IF(AND('Angaben KH-Standort'!$D$12&gt;0,C912&lt;&gt;""),"JBJ","Leer")</f>
        <v>Leer</v>
      </c>
      <c r="N912" s="445" t="str">
        <f t="shared" si="98"/>
        <v>Leer</v>
      </c>
      <c r="O912" s="445" t="str">
        <f>VLOOKUP($C912,{"29 - Psychiatrie (Erwachsene)","Psychiatrie";"30 - Kinder- und Jugendpsychiatrie","KJPsychiatrie";"31 - Psychosomatik","Psychosomatik";0,"Leer"},2,0)</f>
        <v>Leer</v>
      </c>
      <c r="P912" s="445">
        <f t="shared" si="93"/>
        <v>0</v>
      </c>
      <c r="Q912" s="445">
        <f>VLOOKUP(C912,{"29 - Psychiatrie (Erwachsene)",1;"30 - Kinder- und Jugendpsychiatrie",1;"31 - Psychosomatik",1;"00 - Bitte eine Fachabteilung auswählen",0;0,0},2,0)</f>
        <v>0</v>
      </c>
      <c r="R912" s="445">
        <f t="shared" si="94"/>
        <v>0</v>
      </c>
      <c r="S912" s="424">
        <f t="shared" si="95"/>
        <v>0</v>
      </c>
      <c r="T912" s="424">
        <f t="shared" si="96"/>
        <v>0</v>
      </c>
      <c r="U912" s="424">
        <f t="shared" si="97"/>
        <v>0</v>
      </c>
    </row>
    <row r="913" spans="2:21" ht="15" customHeight="1" x14ac:dyDescent="0.3">
      <c r="B913" s="70" t="str">
        <f t="shared" si="99"/>
        <v>!!!</v>
      </c>
      <c r="C913" s="228"/>
      <c r="D913" s="221"/>
      <c r="E913" s="229"/>
      <c r="F913" s="82"/>
      <c r="G913" s="325"/>
      <c r="H913" s="38"/>
      <c r="I913" s="38"/>
      <c r="J913" s="435"/>
      <c r="L913" s="445" t="str">
        <f>VLOOKUP(C912,{"29 - Psychiatrie (Erwachsene)","Einrichtungen";"30 - Kinder- und Jugendpsychiatrie","Einrichtungen";"31 - Psychosomatik","Einrichtungen";0,"Leer"},2,0)</f>
        <v>Leer</v>
      </c>
      <c r="M913" s="445" t="str">
        <f>IF(AND('Angaben KH-Standort'!$D$12&gt;0,C913&lt;&gt;""),"JBJ","Leer")</f>
        <v>Leer</v>
      </c>
      <c r="N913" s="445" t="str">
        <f t="shared" si="98"/>
        <v>Leer</v>
      </c>
      <c r="O913" s="445" t="str">
        <f>VLOOKUP($C913,{"29 - Psychiatrie (Erwachsene)","Psychiatrie";"30 - Kinder- und Jugendpsychiatrie","KJPsychiatrie";"31 - Psychosomatik","Psychosomatik";0,"Leer"},2,0)</f>
        <v>Leer</v>
      </c>
      <c r="P913" s="445">
        <f t="shared" si="93"/>
        <v>0</v>
      </c>
      <c r="Q913" s="445">
        <f>VLOOKUP(C913,{"29 - Psychiatrie (Erwachsene)",1;"30 - Kinder- und Jugendpsychiatrie",1;"31 - Psychosomatik",1;"00 - Bitte eine Fachabteilung auswählen",0;0,0},2,0)</f>
        <v>0</v>
      </c>
      <c r="R913" s="445">
        <f t="shared" si="94"/>
        <v>0</v>
      </c>
      <c r="S913" s="424">
        <f t="shared" si="95"/>
        <v>0</v>
      </c>
      <c r="T913" s="424">
        <f t="shared" si="96"/>
        <v>0</v>
      </c>
      <c r="U913" s="424">
        <f t="shared" si="97"/>
        <v>0</v>
      </c>
    </row>
    <row r="914" spans="2:21" ht="15" customHeight="1" x14ac:dyDescent="0.3">
      <c r="B914" s="70" t="str">
        <f t="shared" si="99"/>
        <v>!!!</v>
      </c>
      <c r="C914" s="228"/>
      <c r="D914" s="221"/>
      <c r="E914" s="229"/>
      <c r="F914" s="82"/>
      <c r="G914" s="325"/>
      <c r="H914" s="38"/>
      <c r="I914" s="38"/>
      <c r="J914" s="435"/>
      <c r="L914" s="445" t="str">
        <f>VLOOKUP(C913,{"29 - Psychiatrie (Erwachsene)","Einrichtungen";"30 - Kinder- und Jugendpsychiatrie","Einrichtungen";"31 - Psychosomatik","Einrichtungen";0,"Leer"},2,0)</f>
        <v>Leer</v>
      </c>
      <c r="M914" s="445" t="str">
        <f>IF(AND('Angaben KH-Standort'!$D$12&gt;0,C914&lt;&gt;""),"JBJ","Leer")</f>
        <v>Leer</v>
      </c>
      <c r="N914" s="445" t="str">
        <f t="shared" si="98"/>
        <v>Leer</v>
      </c>
      <c r="O914" s="445" t="str">
        <f>VLOOKUP($C914,{"29 - Psychiatrie (Erwachsene)","Psychiatrie";"30 - Kinder- und Jugendpsychiatrie","KJPsychiatrie";"31 - Psychosomatik","Psychosomatik";0,"Leer"},2,0)</f>
        <v>Leer</v>
      </c>
      <c r="P914" s="445">
        <f t="shared" si="93"/>
        <v>0</v>
      </c>
      <c r="Q914" s="445">
        <f>VLOOKUP(C914,{"29 - Psychiatrie (Erwachsene)",1;"30 - Kinder- und Jugendpsychiatrie",1;"31 - Psychosomatik",1;"00 - Bitte eine Fachabteilung auswählen",0;0,0},2,0)</f>
        <v>0</v>
      </c>
      <c r="R914" s="445">
        <f t="shared" si="94"/>
        <v>0</v>
      </c>
      <c r="S914" s="424">
        <f t="shared" si="95"/>
        <v>0</v>
      </c>
      <c r="T914" s="424">
        <f t="shared" si="96"/>
        <v>0</v>
      </c>
      <c r="U914" s="424">
        <f t="shared" si="97"/>
        <v>0</v>
      </c>
    </row>
    <row r="915" spans="2:21" ht="15" customHeight="1" x14ac:dyDescent="0.3">
      <c r="B915" s="70" t="str">
        <f t="shared" si="99"/>
        <v>!!!</v>
      </c>
      <c r="C915" s="228"/>
      <c r="D915" s="221"/>
      <c r="E915" s="229"/>
      <c r="F915" s="82"/>
      <c r="G915" s="325"/>
      <c r="H915" s="38"/>
      <c r="I915" s="38"/>
      <c r="J915" s="435"/>
      <c r="L915" s="445" t="str">
        <f>VLOOKUP(C914,{"29 - Psychiatrie (Erwachsene)","Einrichtungen";"30 - Kinder- und Jugendpsychiatrie","Einrichtungen";"31 - Psychosomatik","Einrichtungen";0,"Leer"},2,0)</f>
        <v>Leer</v>
      </c>
      <c r="M915" s="445" t="str">
        <f>IF(AND('Angaben KH-Standort'!$D$12&gt;0,C915&lt;&gt;""),"JBJ","Leer")</f>
        <v>Leer</v>
      </c>
      <c r="N915" s="445" t="str">
        <f t="shared" si="98"/>
        <v>Leer</v>
      </c>
      <c r="O915" s="445" t="str">
        <f>VLOOKUP($C915,{"29 - Psychiatrie (Erwachsene)","Psychiatrie";"30 - Kinder- und Jugendpsychiatrie","KJPsychiatrie";"31 - Psychosomatik","Psychosomatik";0,"Leer"},2,0)</f>
        <v>Leer</v>
      </c>
      <c r="P915" s="445">
        <f t="shared" si="93"/>
        <v>0</v>
      </c>
      <c r="Q915" s="445">
        <f>VLOOKUP(C915,{"29 - Psychiatrie (Erwachsene)",1;"30 - Kinder- und Jugendpsychiatrie",1;"31 - Psychosomatik",1;"00 - Bitte eine Fachabteilung auswählen",0;0,0},2,0)</f>
        <v>0</v>
      </c>
      <c r="R915" s="445">
        <f t="shared" si="94"/>
        <v>0</v>
      </c>
      <c r="S915" s="424">
        <f t="shared" si="95"/>
        <v>0</v>
      </c>
      <c r="T915" s="424">
        <f t="shared" si="96"/>
        <v>0</v>
      </c>
      <c r="U915" s="424">
        <f t="shared" si="97"/>
        <v>0</v>
      </c>
    </row>
    <row r="916" spans="2:21" ht="15" customHeight="1" x14ac:dyDescent="0.3">
      <c r="B916" s="70" t="str">
        <f t="shared" si="99"/>
        <v>!!!</v>
      </c>
      <c r="C916" s="228"/>
      <c r="D916" s="221"/>
      <c r="E916" s="229"/>
      <c r="F916" s="82"/>
      <c r="G916" s="325"/>
      <c r="H916" s="38"/>
      <c r="I916" s="38"/>
      <c r="J916" s="435"/>
      <c r="L916" s="445" t="str">
        <f>VLOOKUP(C915,{"29 - Psychiatrie (Erwachsene)","Einrichtungen";"30 - Kinder- und Jugendpsychiatrie","Einrichtungen";"31 - Psychosomatik","Einrichtungen";0,"Leer"},2,0)</f>
        <v>Leer</v>
      </c>
      <c r="M916" s="445" t="str">
        <f>IF(AND('Angaben KH-Standort'!$D$12&gt;0,C916&lt;&gt;""),"JBJ","Leer")</f>
        <v>Leer</v>
      </c>
      <c r="N916" s="445" t="str">
        <f t="shared" si="98"/>
        <v>Leer</v>
      </c>
      <c r="O916" s="445" t="str">
        <f>VLOOKUP($C916,{"29 - Psychiatrie (Erwachsene)","Psychiatrie";"30 - Kinder- und Jugendpsychiatrie","KJPsychiatrie";"31 - Psychosomatik","Psychosomatik";0,"Leer"},2,0)</f>
        <v>Leer</v>
      </c>
      <c r="P916" s="445">
        <f t="shared" si="93"/>
        <v>0</v>
      </c>
      <c r="Q916" s="445">
        <f>VLOOKUP(C916,{"29 - Psychiatrie (Erwachsene)",1;"30 - Kinder- und Jugendpsychiatrie",1;"31 - Psychosomatik",1;"00 - Bitte eine Fachabteilung auswählen",0;0,0},2,0)</f>
        <v>0</v>
      </c>
      <c r="R916" s="445">
        <f t="shared" si="94"/>
        <v>0</v>
      </c>
      <c r="S916" s="424">
        <f t="shared" si="95"/>
        <v>0</v>
      </c>
      <c r="T916" s="424">
        <f t="shared" si="96"/>
        <v>0</v>
      </c>
      <c r="U916" s="424">
        <f t="shared" si="97"/>
        <v>0</v>
      </c>
    </row>
    <row r="917" spans="2:21" ht="15" customHeight="1" x14ac:dyDescent="0.3">
      <c r="B917" s="70" t="str">
        <f t="shared" si="99"/>
        <v>!!!</v>
      </c>
      <c r="C917" s="228"/>
      <c r="D917" s="221"/>
      <c r="E917" s="229"/>
      <c r="F917" s="82"/>
      <c r="G917" s="325"/>
      <c r="H917" s="38"/>
      <c r="I917" s="38"/>
      <c r="J917" s="435"/>
      <c r="L917" s="445" t="str">
        <f>VLOOKUP(C916,{"29 - Psychiatrie (Erwachsene)","Einrichtungen";"30 - Kinder- und Jugendpsychiatrie","Einrichtungen";"31 - Psychosomatik","Einrichtungen";0,"Leer"},2,0)</f>
        <v>Leer</v>
      </c>
      <c r="M917" s="445" t="str">
        <f>IF(AND('Angaben KH-Standort'!$D$12&gt;0,C917&lt;&gt;""),"JBJ","Leer")</f>
        <v>Leer</v>
      </c>
      <c r="N917" s="445" t="str">
        <f t="shared" si="98"/>
        <v>Leer</v>
      </c>
      <c r="O917" s="445" t="str">
        <f>VLOOKUP($C917,{"29 - Psychiatrie (Erwachsene)","Psychiatrie";"30 - Kinder- und Jugendpsychiatrie","KJPsychiatrie";"31 - Psychosomatik","Psychosomatik";0,"Leer"},2,0)</f>
        <v>Leer</v>
      </c>
      <c r="P917" s="445">
        <f t="shared" si="93"/>
        <v>0</v>
      </c>
      <c r="Q917" s="445">
        <f>VLOOKUP(C917,{"29 - Psychiatrie (Erwachsene)",1;"30 - Kinder- und Jugendpsychiatrie",1;"31 - Psychosomatik",1;"00 - Bitte eine Fachabteilung auswählen",0;0,0},2,0)</f>
        <v>0</v>
      </c>
      <c r="R917" s="445">
        <f t="shared" si="94"/>
        <v>0</v>
      </c>
      <c r="S917" s="424">
        <f t="shared" si="95"/>
        <v>0</v>
      </c>
      <c r="T917" s="424">
        <f t="shared" si="96"/>
        <v>0</v>
      </c>
      <c r="U917" s="424">
        <f t="shared" si="97"/>
        <v>0</v>
      </c>
    </row>
    <row r="918" spans="2:21" ht="15" customHeight="1" x14ac:dyDescent="0.3">
      <c r="B918" s="70" t="str">
        <f t="shared" si="99"/>
        <v>!!!</v>
      </c>
      <c r="C918" s="228"/>
      <c r="D918" s="221"/>
      <c r="E918" s="229"/>
      <c r="F918" s="82"/>
      <c r="G918" s="325"/>
      <c r="H918" s="38"/>
      <c r="I918" s="38"/>
      <c r="J918" s="435"/>
      <c r="L918" s="445" t="str">
        <f>VLOOKUP(C917,{"29 - Psychiatrie (Erwachsene)","Einrichtungen";"30 - Kinder- und Jugendpsychiatrie","Einrichtungen";"31 - Psychosomatik","Einrichtungen";0,"Leer"},2,0)</f>
        <v>Leer</v>
      </c>
      <c r="M918" s="445" t="str">
        <f>IF(AND('Angaben KH-Standort'!$D$12&gt;0,C918&lt;&gt;""),"JBJ","Leer")</f>
        <v>Leer</v>
      </c>
      <c r="N918" s="445" t="str">
        <f t="shared" si="98"/>
        <v>Leer</v>
      </c>
      <c r="O918" s="445" t="str">
        <f>VLOOKUP($C918,{"29 - Psychiatrie (Erwachsene)","Psychiatrie";"30 - Kinder- und Jugendpsychiatrie","KJPsychiatrie";"31 - Psychosomatik","Psychosomatik";0,"Leer"},2,0)</f>
        <v>Leer</v>
      </c>
      <c r="P918" s="445">
        <f t="shared" si="93"/>
        <v>0</v>
      </c>
      <c r="Q918" s="445">
        <f>VLOOKUP(C918,{"29 - Psychiatrie (Erwachsene)",1;"30 - Kinder- und Jugendpsychiatrie",1;"31 - Psychosomatik",1;"00 - Bitte eine Fachabteilung auswählen",0;0,0},2,0)</f>
        <v>0</v>
      </c>
      <c r="R918" s="445">
        <f t="shared" si="94"/>
        <v>0</v>
      </c>
      <c r="S918" s="424">
        <f t="shared" si="95"/>
        <v>0</v>
      </c>
      <c r="T918" s="424">
        <f t="shared" si="96"/>
        <v>0</v>
      </c>
      <c r="U918" s="424">
        <f t="shared" si="97"/>
        <v>0</v>
      </c>
    </row>
    <row r="919" spans="2:21" ht="15" customHeight="1" x14ac:dyDescent="0.3">
      <c r="B919" s="70" t="str">
        <f t="shared" si="99"/>
        <v>!!!</v>
      </c>
      <c r="C919" s="228"/>
      <c r="D919" s="221"/>
      <c r="E919" s="229"/>
      <c r="F919" s="82"/>
      <c r="G919" s="325"/>
      <c r="H919" s="38"/>
      <c r="I919" s="38"/>
      <c r="J919" s="435"/>
      <c r="L919" s="445" t="str">
        <f>VLOOKUP(C918,{"29 - Psychiatrie (Erwachsene)","Einrichtungen";"30 - Kinder- und Jugendpsychiatrie","Einrichtungen";"31 - Psychosomatik","Einrichtungen";0,"Leer"},2,0)</f>
        <v>Leer</v>
      </c>
      <c r="M919" s="445" t="str">
        <f>IF(AND('Angaben KH-Standort'!$D$12&gt;0,C919&lt;&gt;""),"JBJ","Leer")</f>
        <v>Leer</v>
      </c>
      <c r="N919" s="445" t="str">
        <f t="shared" si="98"/>
        <v>Leer</v>
      </c>
      <c r="O919" s="445" t="str">
        <f>VLOOKUP($C919,{"29 - Psychiatrie (Erwachsene)","Psychiatrie";"30 - Kinder- und Jugendpsychiatrie","KJPsychiatrie";"31 - Psychosomatik","Psychosomatik";0,"Leer"},2,0)</f>
        <v>Leer</v>
      </c>
      <c r="P919" s="445">
        <f t="shared" ref="P919:P982" si="100">IF(LEN(B919)&gt;0,0,1)</f>
        <v>0</v>
      </c>
      <c r="Q919" s="445">
        <f>VLOOKUP(C919,{"29 - Psychiatrie (Erwachsene)",1;"30 - Kinder- und Jugendpsychiatrie",1;"31 - Psychosomatik",1;"00 - Bitte eine Fachabteilung auswählen",0;0,0},2,0)</f>
        <v>0</v>
      </c>
      <c r="R919" s="445">
        <f t="shared" ref="R919:R982" si="101">IF(LEN(D919)&gt;0,1,0)</f>
        <v>0</v>
      </c>
      <c r="S919" s="424">
        <f t="shared" ref="S919:S982" si="102">IF(LEN(E919)&gt;0,1,0)</f>
        <v>0</v>
      </c>
      <c r="T919" s="424">
        <f t="shared" ref="T919:T982" si="103">IF(LEN(F919)&gt;0,1,0)</f>
        <v>0</v>
      </c>
      <c r="U919" s="424">
        <f t="shared" ref="U919:U982" si="104">IF(LEN(G919)&gt;0,1,0)</f>
        <v>0</v>
      </c>
    </row>
    <row r="920" spans="2:21" ht="15" customHeight="1" x14ac:dyDescent="0.3">
      <c r="B920" s="70" t="str">
        <f t="shared" si="99"/>
        <v>!!!</v>
      </c>
      <c r="C920" s="228"/>
      <c r="D920" s="221"/>
      <c r="E920" s="229"/>
      <c r="F920" s="82"/>
      <c r="G920" s="325"/>
      <c r="H920" s="38"/>
      <c r="I920" s="38"/>
      <c r="J920" s="435"/>
      <c r="L920" s="445" t="str">
        <f>VLOOKUP(C919,{"29 - Psychiatrie (Erwachsene)","Einrichtungen";"30 - Kinder- und Jugendpsychiatrie","Einrichtungen";"31 - Psychosomatik","Einrichtungen";0,"Leer"},2,0)</f>
        <v>Leer</v>
      </c>
      <c r="M920" s="445" t="str">
        <f>IF(AND('Angaben KH-Standort'!$D$12&gt;0,C920&lt;&gt;""),"JBJ","Leer")</f>
        <v>Leer</v>
      </c>
      <c r="N920" s="445" t="str">
        <f t="shared" ref="N920:N983" si="105">IF(D920=2023,O920&amp;23,O920)</f>
        <v>Leer</v>
      </c>
      <c r="O920" s="445" t="str">
        <f>VLOOKUP($C920,{"29 - Psychiatrie (Erwachsene)","Psychiatrie";"30 - Kinder- und Jugendpsychiatrie","KJPsychiatrie";"31 - Psychosomatik","Psychosomatik";0,"Leer"},2,0)</f>
        <v>Leer</v>
      </c>
      <c r="P920" s="445">
        <f t="shared" si="100"/>
        <v>0</v>
      </c>
      <c r="Q920" s="445">
        <f>VLOOKUP(C920,{"29 - Psychiatrie (Erwachsene)",1;"30 - Kinder- und Jugendpsychiatrie",1;"31 - Psychosomatik",1;"00 - Bitte eine Fachabteilung auswählen",0;0,0},2,0)</f>
        <v>0</v>
      </c>
      <c r="R920" s="445">
        <f t="shared" si="101"/>
        <v>0</v>
      </c>
      <c r="S920" s="424">
        <f t="shared" si="102"/>
        <v>0</v>
      </c>
      <c r="T920" s="424">
        <f t="shared" si="103"/>
        <v>0</v>
      </c>
      <c r="U920" s="424">
        <f t="shared" si="104"/>
        <v>0</v>
      </c>
    </row>
    <row r="921" spans="2:21" ht="15" customHeight="1" x14ac:dyDescent="0.3">
      <c r="B921" s="70" t="str">
        <f t="shared" si="99"/>
        <v>!!!</v>
      </c>
      <c r="C921" s="228"/>
      <c r="D921" s="221"/>
      <c r="E921" s="229"/>
      <c r="F921" s="82"/>
      <c r="G921" s="325"/>
      <c r="H921" s="38"/>
      <c r="I921" s="38"/>
      <c r="J921" s="435"/>
      <c r="L921" s="445" t="str">
        <f>VLOOKUP(C920,{"29 - Psychiatrie (Erwachsene)","Einrichtungen";"30 - Kinder- und Jugendpsychiatrie","Einrichtungen";"31 - Psychosomatik","Einrichtungen";0,"Leer"},2,0)</f>
        <v>Leer</v>
      </c>
      <c r="M921" s="445" t="str">
        <f>IF(AND('Angaben KH-Standort'!$D$12&gt;0,C921&lt;&gt;""),"JBJ","Leer")</f>
        <v>Leer</v>
      </c>
      <c r="N921" s="445" t="str">
        <f t="shared" si="105"/>
        <v>Leer</v>
      </c>
      <c r="O921" s="445" t="str">
        <f>VLOOKUP($C921,{"29 - Psychiatrie (Erwachsene)","Psychiatrie";"30 - Kinder- und Jugendpsychiatrie","KJPsychiatrie";"31 - Psychosomatik","Psychosomatik";0,"Leer"},2,0)</f>
        <v>Leer</v>
      </c>
      <c r="P921" s="445">
        <f t="shared" si="100"/>
        <v>0</v>
      </c>
      <c r="Q921" s="445">
        <f>VLOOKUP(C921,{"29 - Psychiatrie (Erwachsene)",1;"30 - Kinder- und Jugendpsychiatrie",1;"31 - Psychosomatik",1;"00 - Bitte eine Fachabteilung auswählen",0;0,0},2,0)</f>
        <v>0</v>
      </c>
      <c r="R921" s="445">
        <f t="shared" si="101"/>
        <v>0</v>
      </c>
      <c r="S921" s="424">
        <f t="shared" si="102"/>
        <v>0</v>
      </c>
      <c r="T921" s="424">
        <f t="shared" si="103"/>
        <v>0</v>
      </c>
      <c r="U921" s="424">
        <f t="shared" si="104"/>
        <v>0</v>
      </c>
    </row>
    <row r="922" spans="2:21" ht="15" customHeight="1" x14ac:dyDescent="0.3">
      <c r="B922" s="70" t="str">
        <f t="shared" si="99"/>
        <v>!!!</v>
      </c>
      <c r="C922" s="228"/>
      <c r="D922" s="221"/>
      <c r="E922" s="229"/>
      <c r="F922" s="82"/>
      <c r="G922" s="325"/>
      <c r="H922" s="38"/>
      <c r="I922" s="38"/>
      <c r="J922" s="435"/>
      <c r="L922" s="445" t="str">
        <f>VLOOKUP(C921,{"29 - Psychiatrie (Erwachsene)","Einrichtungen";"30 - Kinder- und Jugendpsychiatrie","Einrichtungen";"31 - Psychosomatik","Einrichtungen";0,"Leer"},2,0)</f>
        <v>Leer</v>
      </c>
      <c r="M922" s="445" t="str">
        <f>IF(AND('Angaben KH-Standort'!$D$12&gt;0,C922&lt;&gt;""),"JBJ","Leer")</f>
        <v>Leer</v>
      </c>
      <c r="N922" s="445" t="str">
        <f t="shared" si="105"/>
        <v>Leer</v>
      </c>
      <c r="O922" s="445" t="str">
        <f>VLOOKUP($C922,{"29 - Psychiatrie (Erwachsene)","Psychiatrie";"30 - Kinder- und Jugendpsychiatrie","KJPsychiatrie";"31 - Psychosomatik","Psychosomatik";0,"Leer"},2,0)</f>
        <v>Leer</v>
      </c>
      <c r="P922" s="445">
        <f t="shared" si="100"/>
        <v>0</v>
      </c>
      <c r="Q922" s="445">
        <f>VLOOKUP(C922,{"29 - Psychiatrie (Erwachsene)",1;"30 - Kinder- und Jugendpsychiatrie",1;"31 - Psychosomatik",1;"00 - Bitte eine Fachabteilung auswählen",0;0,0},2,0)</f>
        <v>0</v>
      </c>
      <c r="R922" s="445">
        <f t="shared" si="101"/>
        <v>0</v>
      </c>
      <c r="S922" s="424">
        <f t="shared" si="102"/>
        <v>0</v>
      </c>
      <c r="T922" s="424">
        <f t="shared" si="103"/>
        <v>0</v>
      </c>
      <c r="U922" s="424">
        <f t="shared" si="104"/>
        <v>0</v>
      </c>
    </row>
    <row r="923" spans="2:21" ht="15" customHeight="1" x14ac:dyDescent="0.3">
      <c r="B923" s="70" t="str">
        <f t="shared" si="99"/>
        <v>!!!</v>
      </c>
      <c r="C923" s="228"/>
      <c r="D923" s="221"/>
      <c r="E923" s="229"/>
      <c r="F923" s="82"/>
      <c r="G923" s="325"/>
      <c r="H923" s="38"/>
      <c r="I923" s="38"/>
      <c r="J923" s="435"/>
      <c r="L923" s="445" t="str">
        <f>VLOOKUP(C922,{"29 - Psychiatrie (Erwachsene)","Einrichtungen";"30 - Kinder- und Jugendpsychiatrie","Einrichtungen";"31 - Psychosomatik","Einrichtungen";0,"Leer"},2,0)</f>
        <v>Leer</v>
      </c>
      <c r="M923" s="445" t="str">
        <f>IF(AND('Angaben KH-Standort'!$D$12&gt;0,C923&lt;&gt;""),"JBJ","Leer")</f>
        <v>Leer</v>
      </c>
      <c r="N923" s="445" t="str">
        <f t="shared" si="105"/>
        <v>Leer</v>
      </c>
      <c r="O923" s="445" t="str">
        <f>VLOOKUP($C923,{"29 - Psychiatrie (Erwachsene)","Psychiatrie";"30 - Kinder- und Jugendpsychiatrie","KJPsychiatrie";"31 - Psychosomatik","Psychosomatik";0,"Leer"},2,0)</f>
        <v>Leer</v>
      </c>
      <c r="P923" s="445">
        <f t="shared" si="100"/>
        <v>0</v>
      </c>
      <c r="Q923" s="445">
        <f>VLOOKUP(C923,{"29 - Psychiatrie (Erwachsene)",1;"30 - Kinder- und Jugendpsychiatrie",1;"31 - Psychosomatik",1;"00 - Bitte eine Fachabteilung auswählen",0;0,0},2,0)</f>
        <v>0</v>
      </c>
      <c r="R923" s="445">
        <f t="shared" si="101"/>
        <v>0</v>
      </c>
      <c r="S923" s="424">
        <f t="shared" si="102"/>
        <v>0</v>
      </c>
      <c r="T923" s="424">
        <f t="shared" si="103"/>
        <v>0</v>
      </c>
      <c r="U923" s="424">
        <f t="shared" si="104"/>
        <v>0</v>
      </c>
    </row>
    <row r="924" spans="2:21" ht="15" customHeight="1" x14ac:dyDescent="0.3">
      <c r="B924" s="70" t="str">
        <f t="shared" si="99"/>
        <v>!!!</v>
      </c>
      <c r="C924" s="228"/>
      <c r="D924" s="221"/>
      <c r="E924" s="229"/>
      <c r="F924" s="82"/>
      <c r="G924" s="325"/>
      <c r="H924" s="38"/>
      <c r="I924" s="38"/>
      <c r="J924" s="435"/>
      <c r="L924" s="445" t="str">
        <f>VLOOKUP(C923,{"29 - Psychiatrie (Erwachsene)","Einrichtungen";"30 - Kinder- und Jugendpsychiatrie","Einrichtungen";"31 - Psychosomatik","Einrichtungen";0,"Leer"},2,0)</f>
        <v>Leer</v>
      </c>
      <c r="M924" s="445" t="str">
        <f>IF(AND('Angaben KH-Standort'!$D$12&gt;0,C924&lt;&gt;""),"JBJ","Leer")</f>
        <v>Leer</v>
      </c>
      <c r="N924" s="445" t="str">
        <f t="shared" si="105"/>
        <v>Leer</v>
      </c>
      <c r="O924" s="445" t="str">
        <f>VLOOKUP($C924,{"29 - Psychiatrie (Erwachsene)","Psychiatrie";"30 - Kinder- und Jugendpsychiatrie","KJPsychiatrie";"31 - Psychosomatik","Psychosomatik";0,"Leer"},2,0)</f>
        <v>Leer</v>
      </c>
      <c r="P924" s="445">
        <f t="shared" si="100"/>
        <v>0</v>
      </c>
      <c r="Q924" s="445">
        <f>VLOOKUP(C924,{"29 - Psychiatrie (Erwachsene)",1;"30 - Kinder- und Jugendpsychiatrie",1;"31 - Psychosomatik",1;"00 - Bitte eine Fachabteilung auswählen",0;0,0},2,0)</f>
        <v>0</v>
      </c>
      <c r="R924" s="445">
        <f t="shared" si="101"/>
        <v>0</v>
      </c>
      <c r="S924" s="424">
        <f t="shared" si="102"/>
        <v>0</v>
      </c>
      <c r="T924" s="424">
        <f t="shared" si="103"/>
        <v>0</v>
      </c>
      <c r="U924" s="424">
        <f t="shared" si="104"/>
        <v>0</v>
      </c>
    </row>
    <row r="925" spans="2:21" ht="15" customHeight="1" x14ac:dyDescent="0.3">
      <c r="B925" s="70" t="str">
        <f t="shared" si="99"/>
        <v>!!!</v>
      </c>
      <c r="C925" s="228"/>
      <c r="D925" s="221"/>
      <c r="E925" s="229"/>
      <c r="F925" s="82"/>
      <c r="G925" s="325"/>
      <c r="H925" s="38"/>
      <c r="I925" s="38"/>
      <c r="J925" s="435"/>
      <c r="L925" s="445" t="str">
        <f>VLOOKUP(C924,{"29 - Psychiatrie (Erwachsene)","Einrichtungen";"30 - Kinder- und Jugendpsychiatrie","Einrichtungen";"31 - Psychosomatik","Einrichtungen";0,"Leer"},2,0)</f>
        <v>Leer</v>
      </c>
      <c r="M925" s="445" t="str">
        <f>IF(AND('Angaben KH-Standort'!$D$12&gt;0,C925&lt;&gt;""),"JBJ","Leer")</f>
        <v>Leer</v>
      </c>
      <c r="N925" s="445" t="str">
        <f t="shared" si="105"/>
        <v>Leer</v>
      </c>
      <c r="O925" s="445" t="str">
        <f>VLOOKUP($C925,{"29 - Psychiatrie (Erwachsene)","Psychiatrie";"30 - Kinder- und Jugendpsychiatrie","KJPsychiatrie";"31 - Psychosomatik","Psychosomatik";0,"Leer"},2,0)</f>
        <v>Leer</v>
      </c>
      <c r="P925" s="445">
        <f t="shared" si="100"/>
        <v>0</v>
      </c>
      <c r="Q925" s="445">
        <f>VLOOKUP(C925,{"29 - Psychiatrie (Erwachsene)",1;"30 - Kinder- und Jugendpsychiatrie",1;"31 - Psychosomatik",1;"00 - Bitte eine Fachabteilung auswählen",0;0,0},2,0)</f>
        <v>0</v>
      </c>
      <c r="R925" s="445">
        <f t="shared" si="101"/>
        <v>0</v>
      </c>
      <c r="S925" s="424">
        <f t="shared" si="102"/>
        <v>0</v>
      </c>
      <c r="T925" s="424">
        <f t="shared" si="103"/>
        <v>0</v>
      </c>
      <c r="U925" s="424">
        <f t="shared" si="104"/>
        <v>0</v>
      </c>
    </row>
    <row r="926" spans="2:21" ht="15" customHeight="1" x14ac:dyDescent="0.3">
      <c r="B926" s="70" t="str">
        <f t="shared" ref="B926:B989" si="106">IF(SUM(Q926:U926)&lt;5,"!!!","")</f>
        <v>!!!</v>
      </c>
      <c r="C926" s="228"/>
      <c r="D926" s="221"/>
      <c r="E926" s="229"/>
      <c r="F926" s="82"/>
      <c r="G926" s="325"/>
      <c r="H926" s="38"/>
      <c r="I926" s="38"/>
      <c r="J926" s="435"/>
      <c r="L926" s="445" t="str">
        <f>VLOOKUP(C925,{"29 - Psychiatrie (Erwachsene)","Einrichtungen";"30 - Kinder- und Jugendpsychiatrie","Einrichtungen";"31 - Psychosomatik","Einrichtungen";0,"Leer"},2,0)</f>
        <v>Leer</v>
      </c>
      <c r="M926" s="445" t="str">
        <f>IF(AND('Angaben KH-Standort'!$D$12&gt;0,C926&lt;&gt;""),"JBJ","Leer")</f>
        <v>Leer</v>
      </c>
      <c r="N926" s="445" t="str">
        <f t="shared" si="105"/>
        <v>Leer</v>
      </c>
      <c r="O926" s="445" t="str">
        <f>VLOOKUP($C926,{"29 - Psychiatrie (Erwachsene)","Psychiatrie";"30 - Kinder- und Jugendpsychiatrie","KJPsychiatrie";"31 - Psychosomatik","Psychosomatik";0,"Leer"},2,0)</f>
        <v>Leer</v>
      </c>
      <c r="P926" s="445">
        <f t="shared" si="100"/>
        <v>0</v>
      </c>
      <c r="Q926" s="445">
        <f>VLOOKUP(C926,{"29 - Psychiatrie (Erwachsene)",1;"30 - Kinder- und Jugendpsychiatrie",1;"31 - Psychosomatik",1;"00 - Bitte eine Fachabteilung auswählen",0;0,0},2,0)</f>
        <v>0</v>
      </c>
      <c r="R926" s="445">
        <f t="shared" si="101"/>
        <v>0</v>
      </c>
      <c r="S926" s="424">
        <f t="shared" si="102"/>
        <v>0</v>
      </c>
      <c r="T926" s="424">
        <f t="shared" si="103"/>
        <v>0</v>
      </c>
      <c r="U926" s="424">
        <f t="shared" si="104"/>
        <v>0</v>
      </c>
    </row>
    <row r="927" spans="2:21" ht="15" customHeight="1" x14ac:dyDescent="0.3">
      <c r="B927" s="70" t="str">
        <f t="shared" si="106"/>
        <v>!!!</v>
      </c>
      <c r="C927" s="228"/>
      <c r="D927" s="221"/>
      <c r="E927" s="229"/>
      <c r="F927" s="82"/>
      <c r="G927" s="325"/>
      <c r="H927" s="38"/>
      <c r="I927" s="38"/>
      <c r="J927" s="435"/>
      <c r="L927" s="445" t="str">
        <f>VLOOKUP(C926,{"29 - Psychiatrie (Erwachsene)","Einrichtungen";"30 - Kinder- und Jugendpsychiatrie","Einrichtungen";"31 - Psychosomatik","Einrichtungen";0,"Leer"},2,0)</f>
        <v>Leer</v>
      </c>
      <c r="M927" s="445" t="str">
        <f>IF(AND('Angaben KH-Standort'!$D$12&gt;0,C927&lt;&gt;""),"JBJ","Leer")</f>
        <v>Leer</v>
      </c>
      <c r="N927" s="445" t="str">
        <f t="shared" si="105"/>
        <v>Leer</v>
      </c>
      <c r="O927" s="445" t="str">
        <f>VLOOKUP($C927,{"29 - Psychiatrie (Erwachsene)","Psychiatrie";"30 - Kinder- und Jugendpsychiatrie","KJPsychiatrie";"31 - Psychosomatik","Psychosomatik";0,"Leer"},2,0)</f>
        <v>Leer</v>
      </c>
      <c r="P927" s="445">
        <f t="shared" si="100"/>
        <v>0</v>
      </c>
      <c r="Q927" s="445">
        <f>VLOOKUP(C927,{"29 - Psychiatrie (Erwachsene)",1;"30 - Kinder- und Jugendpsychiatrie",1;"31 - Psychosomatik",1;"00 - Bitte eine Fachabteilung auswählen",0;0,0},2,0)</f>
        <v>0</v>
      </c>
      <c r="R927" s="445">
        <f t="shared" si="101"/>
        <v>0</v>
      </c>
      <c r="S927" s="424">
        <f t="shared" si="102"/>
        <v>0</v>
      </c>
      <c r="T927" s="424">
        <f t="shared" si="103"/>
        <v>0</v>
      </c>
      <c r="U927" s="424">
        <f t="shared" si="104"/>
        <v>0</v>
      </c>
    </row>
    <row r="928" spans="2:21" ht="15" customHeight="1" x14ac:dyDescent="0.3">
      <c r="B928" s="70" t="str">
        <f t="shared" si="106"/>
        <v>!!!</v>
      </c>
      <c r="C928" s="228"/>
      <c r="D928" s="221"/>
      <c r="E928" s="229"/>
      <c r="F928" s="82"/>
      <c r="G928" s="325"/>
      <c r="H928" s="38"/>
      <c r="I928" s="38"/>
      <c r="J928" s="435"/>
      <c r="L928" s="445" t="str">
        <f>VLOOKUP(C927,{"29 - Psychiatrie (Erwachsene)","Einrichtungen";"30 - Kinder- und Jugendpsychiatrie","Einrichtungen";"31 - Psychosomatik","Einrichtungen";0,"Leer"},2,0)</f>
        <v>Leer</v>
      </c>
      <c r="M928" s="445" t="str">
        <f>IF(AND('Angaben KH-Standort'!$D$12&gt;0,C928&lt;&gt;""),"JBJ","Leer")</f>
        <v>Leer</v>
      </c>
      <c r="N928" s="445" t="str">
        <f t="shared" si="105"/>
        <v>Leer</v>
      </c>
      <c r="O928" s="445" t="str">
        <f>VLOOKUP($C928,{"29 - Psychiatrie (Erwachsene)","Psychiatrie";"30 - Kinder- und Jugendpsychiatrie","KJPsychiatrie";"31 - Psychosomatik","Psychosomatik";0,"Leer"},2,0)</f>
        <v>Leer</v>
      </c>
      <c r="P928" s="445">
        <f t="shared" si="100"/>
        <v>0</v>
      </c>
      <c r="Q928" s="445">
        <f>VLOOKUP(C928,{"29 - Psychiatrie (Erwachsene)",1;"30 - Kinder- und Jugendpsychiatrie",1;"31 - Psychosomatik",1;"00 - Bitte eine Fachabteilung auswählen",0;0,0},2,0)</f>
        <v>0</v>
      </c>
      <c r="R928" s="445">
        <f t="shared" si="101"/>
        <v>0</v>
      </c>
      <c r="S928" s="424">
        <f t="shared" si="102"/>
        <v>0</v>
      </c>
      <c r="T928" s="424">
        <f t="shared" si="103"/>
        <v>0</v>
      </c>
      <c r="U928" s="424">
        <f t="shared" si="104"/>
        <v>0</v>
      </c>
    </row>
    <row r="929" spans="2:21" ht="15" customHeight="1" x14ac:dyDescent="0.3">
      <c r="B929" s="70" t="str">
        <f t="shared" si="106"/>
        <v>!!!</v>
      </c>
      <c r="C929" s="228"/>
      <c r="D929" s="221"/>
      <c r="E929" s="229"/>
      <c r="F929" s="82"/>
      <c r="G929" s="325"/>
      <c r="H929" s="38"/>
      <c r="I929" s="38"/>
      <c r="J929" s="435"/>
      <c r="L929" s="445" t="str">
        <f>VLOOKUP(C928,{"29 - Psychiatrie (Erwachsene)","Einrichtungen";"30 - Kinder- und Jugendpsychiatrie","Einrichtungen";"31 - Psychosomatik","Einrichtungen";0,"Leer"},2,0)</f>
        <v>Leer</v>
      </c>
      <c r="M929" s="445" t="str">
        <f>IF(AND('Angaben KH-Standort'!$D$12&gt;0,C929&lt;&gt;""),"JBJ","Leer")</f>
        <v>Leer</v>
      </c>
      <c r="N929" s="445" t="str">
        <f t="shared" si="105"/>
        <v>Leer</v>
      </c>
      <c r="O929" s="445" t="str">
        <f>VLOOKUP($C929,{"29 - Psychiatrie (Erwachsene)","Psychiatrie";"30 - Kinder- und Jugendpsychiatrie","KJPsychiatrie";"31 - Psychosomatik","Psychosomatik";0,"Leer"},2,0)</f>
        <v>Leer</v>
      </c>
      <c r="P929" s="445">
        <f t="shared" si="100"/>
        <v>0</v>
      </c>
      <c r="Q929" s="445">
        <f>VLOOKUP(C929,{"29 - Psychiatrie (Erwachsene)",1;"30 - Kinder- und Jugendpsychiatrie",1;"31 - Psychosomatik",1;"00 - Bitte eine Fachabteilung auswählen",0;0,0},2,0)</f>
        <v>0</v>
      </c>
      <c r="R929" s="445">
        <f t="shared" si="101"/>
        <v>0</v>
      </c>
      <c r="S929" s="424">
        <f t="shared" si="102"/>
        <v>0</v>
      </c>
      <c r="T929" s="424">
        <f t="shared" si="103"/>
        <v>0</v>
      </c>
      <c r="U929" s="424">
        <f t="shared" si="104"/>
        <v>0</v>
      </c>
    </row>
    <row r="930" spans="2:21" ht="15" customHeight="1" x14ac:dyDescent="0.3">
      <c r="B930" s="70" t="str">
        <f t="shared" si="106"/>
        <v>!!!</v>
      </c>
      <c r="C930" s="228"/>
      <c r="D930" s="221"/>
      <c r="E930" s="229"/>
      <c r="F930" s="82"/>
      <c r="G930" s="325"/>
      <c r="H930" s="38"/>
      <c r="I930" s="38"/>
      <c r="J930" s="435"/>
      <c r="L930" s="445" t="str">
        <f>VLOOKUP(C929,{"29 - Psychiatrie (Erwachsene)","Einrichtungen";"30 - Kinder- und Jugendpsychiatrie","Einrichtungen";"31 - Psychosomatik","Einrichtungen";0,"Leer"},2,0)</f>
        <v>Leer</v>
      </c>
      <c r="M930" s="445" t="str">
        <f>IF(AND('Angaben KH-Standort'!$D$12&gt;0,C930&lt;&gt;""),"JBJ","Leer")</f>
        <v>Leer</v>
      </c>
      <c r="N930" s="445" t="str">
        <f t="shared" si="105"/>
        <v>Leer</v>
      </c>
      <c r="O930" s="445" t="str">
        <f>VLOOKUP($C930,{"29 - Psychiatrie (Erwachsene)","Psychiatrie";"30 - Kinder- und Jugendpsychiatrie","KJPsychiatrie";"31 - Psychosomatik","Psychosomatik";0,"Leer"},2,0)</f>
        <v>Leer</v>
      </c>
      <c r="P930" s="445">
        <f t="shared" si="100"/>
        <v>0</v>
      </c>
      <c r="Q930" s="445">
        <f>VLOOKUP(C930,{"29 - Psychiatrie (Erwachsene)",1;"30 - Kinder- und Jugendpsychiatrie",1;"31 - Psychosomatik",1;"00 - Bitte eine Fachabteilung auswählen",0;0,0},2,0)</f>
        <v>0</v>
      </c>
      <c r="R930" s="445">
        <f t="shared" si="101"/>
        <v>0</v>
      </c>
      <c r="S930" s="424">
        <f t="shared" si="102"/>
        <v>0</v>
      </c>
      <c r="T930" s="424">
        <f t="shared" si="103"/>
        <v>0</v>
      </c>
      <c r="U930" s="424">
        <f t="shared" si="104"/>
        <v>0</v>
      </c>
    </row>
    <row r="931" spans="2:21" ht="15" customHeight="1" x14ac:dyDescent="0.3">
      <c r="B931" s="70" t="str">
        <f t="shared" si="106"/>
        <v>!!!</v>
      </c>
      <c r="C931" s="228"/>
      <c r="D931" s="221"/>
      <c r="E931" s="229"/>
      <c r="F931" s="82"/>
      <c r="G931" s="325"/>
      <c r="H931" s="38"/>
      <c r="I931" s="38"/>
      <c r="J931" s="435"/>
      <c r="L931" s="445" t="str">
        <f>VLOOKUP(C930,{"29 - Psychiatrie (Erwachsene)","Einrichtungen";"30 - Kinder- und Jugendpsychiatrie","Einrichtungen";"31 - Psychosomatik","Einrichtungen";0,"Leer"},2,0)</f>
        <v>Leer</v>
      </c>
      <c r="M931" s="445" t="str">
        <f>IF(AND('Angaben KH-Standort'!$D$12&gt;0,C931&lt;&gt;""),"JBJ","Leer")</f>
        <v>Leer</v>
      </c>
      <c r="N931" s="445" t="str">
        <f t="shared" si="105"/>
        <v>Leer</v>
      </c>
      <c r="O931" s="445" t="str">
        <f>VLOOKUP($C931,{"29 - Psychiatrie (Erwachsene)","Psychiatrie";"30 - Kinder- und Jugendpsychiatrie","KJPsychiatrie";"31 - Psychosomatik","Psychosomatik";0,"Leer"},2,0)</f>
        <v>Leer</v>
      </c>
      <c r="P931" s="445">
        <f t="shared" si="100"/>
        <v>0</v>
      </c>
      <c r="Q931" s="445">
        <f>VLOOKUP(C931,{"29 - Psychiatrie (Erwachsene)",1;"30 - Kinder- und Jugendpsychiatrie",1;"31 - Psychosomatik",1;"00 - Bitte eine Fachabteilung auswählen",0;0,0},2,0)</f>
        <v>0</v>
      </c>
      <c r="R931" s="445">
        <f t="shared" si="101"/>
        <v>0</v>
      </c>
      <c r="S931" s="424">
        <f t="shared" si="102"/>
        <v>0</v>
      </c>
      <c r="T931" s="424">
        <f t="shared" si="103"/>
        <v>0</v>
      </c>
      <c r="U931" s="424">
        <f t="shared" si="104"/>
        <v>0</v>
      </c>
    </row>
    <row r="932" spans="2:21" ht="15" customHeight="1" x14ac:dyDescent="0.3">
      <c r="B932" s="70" t="str">
        <f t="shared" si="106"/>
        <v>!!!</v>
      </c>
      <c r="C932" s="228"/>
      <c r="D932" s="221"/>
      <c r="E932" s="229"/>
      <c r="F932" s="82"/>
      <c r="G932" s="325"/>
      <c r="H932" s="38"/>
      <c r="I932" s="38"/>
      <c r="J932" s="435"/>
      <c r="L932" s="445" t="str">
        <f>VLOOKUP(C931,{"29 - Psychiatrie (Erwachsene)","Einrichtungen";"30 - Kinder- und Jugendpsychiatrie","Einrichtungen";"31 - Psychosomatik","Einrichtungen";0,"Leer"},2,0)</f>
        <v>Leer</v>
      </c>
      <c r="M932" s="445" t="str">
        <f>IF(AND('Angaben KH-Standort'!$D$12&gt;0,C932&lt;&gt;""),"JBJ","Leer")</f>
        <v>Leer</v>
      </c>
      <c r="N932" s="445" t="str">
        <f t="shared" si="105"/>
        <v>Leer</v>
      </c>
      <c r="O932" s="445" t="str">
        <f>VLOOKUP($C932,{"29 - Psychiatrie (Erwachsene)","Psychiatrie";"30 - Kinder- und Jugendpsychiatrie","KJPsychiatrie";"31 - Psychosomatik","Psychosomatik";0,"Leer"},2,0)</f>
        <v>Leer</v>
      </c>
      <c r="P932" s="445">
        <f t="shared" si="100"/>
        <v>0</v>
      </c>
      <c r="Q932" s="445">
        <f>VLOOKUP(C932,{"29 - Psychiatrie (Erwachsene)",1;"30 - Kinder- und Jugendpsychiatrie",1;"31 - Psychosomatik",1;"00 - Bitte eine Fachabteilung auswählen",0;0,0},2,0)</f>
        <v>0</v>
      </c>
      <c r="R932" s="445">
        <f t="shared" si="101"/>
        <v>0</v>
      </c>
      <c r="S932" s="424">
        <f t="shared" si="102"/>
        <v>0</v>
      </c>
      <c r="T932" s="424">
        <f t="shared" si="103"/>
        <v>0</v>
      </c>
      <c r="U932" s="424">
        <f t="shared" si="104"/>
        <v>0</v>
      </c>
    </row>
    <row r="933" spans="2:21" ht="15" customHeight="1" x14ac:dyDescent="0.3">
      <c r="B933" s="70" t="str">
        <f t="shared" si="106"/>
        <v>!!!</v>
      </c>
      <c r="C933" s="228"/>
      <c r="D933" s="221"/>
      <c r="E933" s="229"/>
      <c r="F933" s="82"/>
      <c r="G933" s="325"/>
      <c r="H933" s="38"/>
      <c r="I933" s="38"/>
      <c r="J933" s="435"/>
      <c r="L933" s="445" t="str">
        <f>VLOOKUP(C932,{"29 - Psychiatrie (Erwachsene)","Einrichtungen";"30 - Kinder- und Jugendpsychiatrie","Einrichtungen";"31 - Psychosomatik","Einrichtungen";0,"Leer"},2,0)</f>
        <v>Leer</v>
      </c>
      <c r="M933" s="445" t="str">
        <f>IF(AND('Angaben KH-Standort'!$D$12&gt;0,C933&lt;&gt;""),"JBJ","Leer")</f>
        <v>Leer</v>
      </c>
      <c r="N933" s="445" t="str">
        <f t="shared" si="105"/>
        <v>Leer</v>
      </c>
      <c r="O933" s="445" t="str">
        <f>VLOOKUP($C933,{"29 - Psychiatrie (Erwachsene)","Psychiatrie";"30 - Kinder- und Jugendpsychiatrie","KJPsychiatrie";"31 - Psychosomatik","Psychosomatik";0,"Leer"},2,0)</f>
        <v>Leer</v>
      </c>
      <c r="P933" s="445">
        <f t="shared" si="100"/>
        <v>0</v>
      </c>
      <c r="Q933" s="445">
        <f>VLOOKUP(C933,{"29 - Psychiatrie (Erwachsene)",1;"30 - Kinder- und Jugendpsychiatrie",1;"31 - Psychosomatik",1;"00 - Bitte eine Fachabteilung auswählen",0;0,0},2,0)</f>
        <v>0</v>
      </c>
      <c r="R933" s="445">
        <f t="shared" si="101"/>
        <v>0</v>
      </c>
      <c r="S933" s="424">
        <f t="shared" si="102"/>
        <v>0</v>
      </c>
      <c r="T933" s="424">
        <f t="shared" si="103"/>
        <v>0</v>
      </c>
      <c r="U933" s="424">
        <f t="shared" si="104"/>
        <v>0</v>
      </c>
    </row>
    <row r="934" spans="2:21" ht="15" customHeight="1" x14ac:dyDescent="0.3">
      <c r="B934" s="70" t="str">
        <f t="shared" si="106"/>
        <v>!!!</v>
      </c>
      <c r="C934" s="228"/>
      <c r="D934" s="221"/>
      <c r="E934" s="229"/>
      <c r="F934" s="82"/>
      <c r="G934" s="325"/>
      <c r="H934" s="38"/>
      <c r="I934" s="38"/>
      <c r="J934" s="435"/>
      <c r="L934" s="445" t="str">
        <f>VLOOKUP(C933,{"29 - Psychiatrie (Erwachsene)","Einrichtungen";"30 - Kinder- und Jugendpsychiatrie","Einrichtungen";"31 - Psychosomatik","Einrichtungen";0,"Leer"},2,0)</f>
        <v>Leer</v>
      </c>
      <c r="M934" s="445" t="str">
        <f>IF(AND('Angaben KH-Standort'!$D$12&gt;0,C934&lt;&gt;""),"JBJ","Leer")</f>
        <v>Leer</v>
      </c>
      <c r="N934" s="445" t="str">
        <f t="shared" si="105"/>
        <v>Leer</v>
      </c>
      <c r="O934" s="445" t="str">
        <f>VLOOKUP($C934,{"29 - Psychiatrie (Erwachsene)","Psychiatrie";"30 - Kinder- und Jugendpsychiatrie","KJPsychiatrie";"31 - Psychosomatik","Psychosomatik";0,"Leer"},2,0)</f>
        <v>Leer</v>
      </c>
      <c r="P934" s="445">
        <f t="shared" si="100"/>
        <v>0</v>
      </c>
      <c r="Q934" s="445">
        <f>VLOOKUP(C934,{"29 - Psychiatrie (Erwachsene)",1;"30 - Kinder- und Jugendpsychiatrie",1;"31 - Psychosomatik",1;"00 - Bitte eine Fachabteilung auswählen",0;0,0},2,0)</f>
        <v>0</v>
      </c>
      <c r="R934" s="445">
        <f t="shared" si="101"/>
        <v>0</v>
      </c>
      <c r="S934" s="424">
        <f t="shared" si="102"/>
        <v>0</v>
      </c>
      <c r="T934" s="424">
        <f t="shared" si="103"/>
        <v>0</v>
      </c>
      <c r="U934" s="424">
        <f t="shared" si="104"/>
        <v>0</v>
      </c>
    </row>
    <row r="935" spans="2:21" ht="15" customHeight="1" x14ac:dyDescent="0.3">
      <c r="B935" s="70" t="str">
        <f t="shared" si="106"/>
        <v>!!!</v>
      </c>
      <c r="C935" s="228"/>
      <c r="D935" s="221"/>
      <c r="E935" s="229"/>
      <c r="F935" s="82"/>
      <c r="G935" s="325"/>
      <c r="H935" s="38"/>
      <c r="I935" s="38"/>
      <c r="J935" s="435"/>
      <c r="L935" s="445" t="str">
        <f>VLOOKUP(C934,{"29 - Psychiatrie (Erwachsene)","Einrichtungen";"30 - Kinder- und Jugendpsychiatrie","Einrichtungen";"31 - Psychosomatik","Einrichtungen";0,"Leer"},2,0)</f>
        <v>Leer</v>
      </c>
      <c r="M935" s="445" t="str">
        <f>IF(AND('Angaben KH-Standort'!$D$12&gt;0,C935&lt;&gt;""),"JBJ","Leer")</f>
        <v>Leer</v>
      </c>
      <c r="N935" s="445" t="str">
        <f t="shared" si="105"/>
        <v>Leer</v>
      </c>
      <c r="O935" s="445" t="str">
        <f>VLOOKUP($C935,{"29 - Psychiatrie (Erwachsene)","Psychiatrie";"30 - Kinder- und Jugendpsychiatrie","KJPsychiatrie";"31 - Psychosomatik","Psychosomatik";0,"Leer"},2,0)</f>
        <v>Leer</v>
      </c>
      <c r="P935" s="445">
        <f t="shared" si="100"/>
        <v>0</v>
      </c>
      <c r="Q935" s="445">
        <f>VLOOKUP(C935,{"29 - Psychiatrie (Erwachsene)",1;"30 - Kinder- und Jugendpsychiatrie",1;"31 - Psychosomatik",1;"00 - Bitte eine Fachabteilung auswählen",0;0,0},2,0)</f>
        <v>0</v>
      </c>
      <c r="R935" s="445">
        <f t="shared" si="101"/>
        <v>0</v>
      </c>
      <c r="S935" s="424">
        <f t="shared" si="102"/>
        <v>0</v>
      </c>
      <c r="T935" s="424">
        <f t="shared" si="103"/>
        <v>0</v>
      </c>
      <c r="U935" s="424">
        <f t="shared" si="104"/>
        <v>0</v>
      </c>
    </row>
    <row r="936" spans="2:21" ht="15" customHeight="1" x14ac:dyDescent="0.3">
      <c r="B936" s="70" t="str">
        <f t="shared" si="106"/>
        <v>!!!</v>
      </c>
      <c r="C936" s="228"/>
      <c r="D936" s="221"/>
      <c r="E936" s="229"/>
      <c r="F936" s="82"/>
      <c r="G936" s="325"/>
      <c r="H936" s="38"/>
      <c r="I936" s="38"/>
      <c r="J936" s="435"/>
      <c r="L936" s="445" t="str">
        <f>VLOOKUP(C935,{"29 - Psychiatrie (Erwachsene)","Einrichtungen";"30 - Kinder- und Jugendpsychiatrie","Einrichtungen";"31 - Psychosomatik","Einrichtungen";0,"Leer"},2,0)</f>
        <v>Leer</v>
      </c>
      <c r="M936" s="445" t="str">
        <f>IF(AND('Angaben KH-Standort'!$D$12&gt;0,C936&lt;&gt;""),"JBJ","Leer")</f>
        <v>Leer</v>
      </c>
      <c r="N936" s="445" t="str">
        <f t="shared" si="105"/>
        <v>Leer</v>
      </c>
      <c r="O936" s="445" t="str">
        <f>VLOOKUP($C936,{"29 - Psychiatrie (Erwachsene)","Psychiatrie";"30 - Kinder- und Jugendpsychiatrie","KJPsychiatrie";"31 - Psychosomatik","Psychosomatik";0,"Leer"},2,0)</f>
        <v>Leer</v>
      </c>
      <c r="P936" s="445">
        <f t="shared" si="100"/>
        <v>0</v>
      </c>
      <c r="Q936" s="445">
        <f>VLOOKUP(C936,{"29 - Psychiatrie (Erwachsene)",1;"30 - Kinder- und Jugendpsychiatrie",1;"31 - Psychosomatik",1;"00 - Bitte eine Fachabteilung auswählen",0;0,0},2,0)</f>
        <v>0</v>
      </c>
      <c r="R936" s="445">
        <f t="shared" si="101"/>
        <v>0</v>
      </c>
      <c r="S936" s="424">
        <f t="shared" si="102"/>
        <v>0</v>
      </c>
      <c r="T936" s="424">
        <f t="shared" si="103"/>
        <v>0</v>
      </c>
      <c r="U936" s="424">
        <f t="shared" si="104"/>
        <v>0</v>
      </c>
    </row>
    <row r="937" spans="2:21" ht="15" customHeight="1" x14ac:dyDescent="0.3">
      <c r="B937" s="70" t="str">
        <f t="shared" si="106"/>
        <v>!!!</v>
      </c>
      <c r="C937" s="228"/>
      <c r="D937" s="221"/>
      <c r="E937" s="229"/>
      <c r="F937" s="82"/>
      <c r="G937" s="325"/>
      <c r="H937" s="38"/>
      <c r="I937" s="38"/>
      <c r="J937" s="435"/>
      <c r="L937" s="445" t="str">
        <f>VLOOKUP(C936,{"29 - Psychiatrie (Erwachsene)","Einrichtungen";"30 - Kinder- und Jugendpsychiatrie","Einrichtungen";"31 - Psychosomatik","Einrichtungen";0,"Leer"},2,0)</f>
        <v>Leer</v>
      </c>
      <c r="M937" s="445" t="str">
        <f>IF(AND('Angaben KH-Standort'!$D$12&gt;0,C937&lt;&gt;""),"JBJ","Leer")</f>
        <v>Leer</v>
      </c>
      <c r="N937" s="445" t="str">
        <f t="shared" si="105"/>
        <v>Leer</v>
      </c>
      <c r="O937" s="445" t="str">
        <f>VLOOKUP($C937,{"29 - Psychiatrie (Erwachsene)","Psychiatrie";"30 - Kinder- und Jugendpsychiatrie","KJPsychiatrie";"31 - Psychosomatik","Psychosomatik";0,"Leer"},2,0)</f>
        <v>Leer</v>
      </c>
      <c r="P937" s="445">
        <f t="shared" si="100"/>
        <v>0</v>
      </c>
      <c r="Q937" s="445">
        <f>VLOOKUP(C937,{"29 - Psychiatrie (Erwachsene)",1;"30 - Kinder- und Jugendpsychiatrie",1;"31 - Psychosomatik",1;"00 - Bitte eine Fachabteilung auswählen",0;0,0},2,0)</f>
        <v>0</v>
      </c>
      <c r="R937" s="445">
        <f t="shared" si="101"/>
        <v>0</v>
      </c>
      <c r="S937" s="424">
        <f t="shared" si="102"/>
        <v>0</v>
      </c>
      <c r="T937" s="424">
        <f t="shared" si="103"/>
        <v>0</v>
      </c>
      <c r="U937" s="424">
        <f t="shared" si="104"/>
        <v>0</v>
      </c>
    </row>
    <row r="938" spans="2:21" ht="15" customHeight="1" x14ac:dyDescent="0.3">
      <c r="B938" s="70" t="str">
        <f t="shared" si="106"/>
        <v>!!!</v>
      </c>
      <c r="C938" s="228"/>
      <c r="D938" s="221"/>
      <c r="E938" s="229"/>
      <c r="F938" s="82"/>
      <c r="G938" s="325"/>
      <c r="H938" s="38"/>
      <c r="I938" s="38"/>
      <c r="J938" s="435"/>
      <c r="L938" s="445" t="str">
        <f>VLOOKUP(C937,{"29 - Psychiatrie (Erwachsene)","Einrichtungen";"30 - Kinder- und Jugendpsychiatrie","Einrichtungen";"31 - Psychosomatik","Einrichtungen";0,"Leer"},2,0)</f>
        <v>Leer</v>
      </c>
      <c r="M938" s="445" t="str">
        <f>IF(AND('Angaben KH-Standort'!$D$12&gt;0,C938&lt;&gt;""),"JBJ","Leer")</f>
        <v>Leer</v>
      </c>
      <c r="N938" s="445" t="str">
        <f t="shared" si="105"/>
        <v>Leer</v>
      </c>
      <c r="O938" s="445" t="str">
        <f>VLOOKUP($C938,{"29 - Psychiatrie (Erwachsene)","Psychiatrie";"30 - Kinder- und Jugendpsychiatrie","KJPsychiatrie";"31 - Psychosomatik","Psychosomatik";0,"Leer"},2,0)</f>
        <v>Leer</v>
      </c>
      <c r="P938" s="445">
        <f t="shared" si="100"/>
        <v>0</v>
      </c>
      <c r="Q938" s="445">
        <f>VLOOKUP(C938,{"29 - Psychiatrie (Erwachsene)",1;"30 - Kinder- und Jugendpsychiatrie",1;"31 - Psychosomatik",1;"00 - Bitte eine Fachabteilung auswählen",0;0,0},2,0)</f>
        <v>0</v>
      </c>
      <c r="R938" s="445">
        <f t="shared" si="101"/>
        <v>0</v>
      </c>
      <c r="S938" s="424">
        <f t="shared" si="102"/>
        <v>0</v>
      </c>
      <c r="T938" s="424">
        <f t="shared" si="103"/>
        <v>0</v>
      </c>
      <c r="U938" s="424">
        <f t="shared" si="104"/>
        <v>0</v>
      </c>
    </row>
    <row r="939" spans="2:21" ht="15" customHeight="1" x14ac:dyDescent="0.3">
      <c r="B939" s="70" t="str">
        <f t="shared" si="106"/>
        <v>!!!</v>
      </c>
      <c r="C939" s="228"/>
      <c r="D939" s="221"/>
      <c r="E939" s="229"/>
      <c r="F939" s="82"/>
      <c r="G939" s="325"/>
      <c r="H939" s="38"/>
      <c r="I939" s="38"/>
      <c r="J939" s="435"/>
      <c r="L939" s="445" t="str">
        <f>VLOOKUP(C938,{"29 - Psychiatrie (Erwachsene)","Einrichtungen";"30 - Kinder- und Jugendpsychiatrie","Einrichtungen";"31 - Psychosomatik","Einrichtungen";0,"Leer"},2,0)</f>
        <v>Leer</v>
      </c>
      <c r="M939" s="445" t="str">
        <f>IF(AND('Angaben KH-Standort'!$D$12&gt;0,C939&lt;&gt;""),"JBJ","Leer")</f>
        <v>Leer</v>
      </c>
      <c r="N939" s="445" t="str">
        <f t="shared" si="105"/>
        <v>Leer</v>
      </c>
      <c r="O939" s="445" t="str">
        <f>VLOOKUP($C939,{"29 - Psychiatrie (Erwachsene)","Psychiatrie";"30 - Kinder- und Jugendpsychiatrie","KJPsychiatrie";"31 - Psychosomatik","Psychosomatik";0,"Leer"},2,0)</f>
        <v>Leer</v>
      </c>
      <c r="P939" s="445">
        <f t="shared" si="100"/>
        <v>0</v>
      </c>
      <c r="Q939" s="445">
        <f>VLOOKUP(C939,{"29 - Psychiatrie (Erwachsene)",1;"30 - Kinder- und Jugendpsychiatrie",1;"31 - Psychosomatik",1;"00 - Bitte eine Fachabteilung auswählen",0;0,0},2,0)</f>
        <v>0</v>
      </c>
      <c r="R939" s="445">
        <f t="shared" si="101"/>
        <v>0</v>
      </c>
      <c r="S939" s="424">
        <f t="shared" si="102"/>
        <v>0</v>
      </c>
      <c r="T939" s="424">
        <f t="shared" si="103"/>
        <v>0</v>
      </c>
      <c r="U939" s="424">
        <f t="shared" si="104"/>
        <v>0</v>
      </c>
    </row>
    <row r="940" spans="2:21" ht="15" customHeight="1" x14ac:dyDescent="0.3">
      <c r="B940" s="70" t="str">
        <f t="shared" si="106"/>
        <v>!!!</v>
      </c>
      <c r="C940" s="228"/>
      <c r="D940" s="221"/>
      <c r="E940" s="229"/>
      <c r="F940" s="82"/>
      <c r="G940" s="325"/>
      <c r="H940" s="38"/>
      <c r="I940" s="38"/>
      <c r="J940" s="435"/>
      <c r="L940" s="445" t="str">
        <f>VLOOKUP(C939,{"29 - Psychiatrie (Erwachsene)","Einrichtungen";"30 - Kinder- und Jugendpsychiatrie","Einrichtungen";"31 - Psychosomatik","Einrichtungen";0,"Leer"},2,0)</f>
        <v>Leer</v>
      </c>
      <c r="M940" s="445" t="str">
        <f>IF(AND('Angaben KH-Standort'!$D$12&gt;0,C940&lt;&gt;""),"JBJ","Leer")</f>
        <v>Leer</v>
      </c>
      <c r="N940" s="445" t="str">
        <f t="shared" si="105"/>
        <v>Leer</v>
      </c>
      <c r="O940" s="445" t="str">
        <f>VLOOKUP($C940,{"29 - Psychiatrie (Erwachsene)","Psychiatrie";"30 - Kinder- und Jugendpsychiatrie","KJPsychiatrie";"31 - Psychosomatik","Psychosomatik";0,"Leer"},2,0)</f>
        <v>Leer</v>
      </c>
      <c r="P940" s="445">
        <f t="shared" si="100"/>
        <v>0</v>
      </c>
      <c r="Q940" s="445">
        <f>VLOOKUP(C940,{"29 - Psychiatrie (Erwachsene)",1;"30 - Kinder- und Jugendpsychiatrie",1;"31 - Psychosomatik",1;"00 - Bitte eine Fachabteilung auswählen",0;0,0},2,0)</f>
        <v>0</v>
      </c>
      <c r="R940" s="445">
        <f t="shared" si="101"/>
        <v>0</v>
      </c>
      <c r="S940" s="424">
        <f t="shared" si="102"/>
        <v>0</v>
      </c>
      <c r="T940" s="424">
        <f t="shared" si="103"/>
        <v>0</v>
      </c>
      <c r="U940" s="424">
        <f t="shared" si="104"/>
        <v>0</v>
      </c>
    </row>
    <row r="941" spans="2:21" ht="15" customHeight="1" x14ac:dyDescent="0.3">
      <c r="B941" s="70" t="str">
        <f t="shared" si="106"/>
        <v>!!!</v>
      </c>
      <c r="C941" s="228"/>
      <c r="D941" s="221"/>
      <c r="E941" s="229"/>
      <c r="F941" s="82"/>
      <c r="G941" s="325"/>
      <c r="H941" s="38"/>
      <c r="I941" s="38"/>
      <c r="J941" s="435"/>
      <c r="L941" s="445" t="str">
        <f>VLOOKUP(C940,{"29 - Psychiatrie (Erwachsene)","Einrichtungen";"30 - Kinder- und Jugendpsychiatrie","Einrichtungen";"31 - Psychosomatik","Einrichtungen";0,"Leer"},2,0)</f>
        <v>Leer</v>
      </c>
      <c r="M941" s="445" t="str">
        <f>IF(AND('Angaben KH-Standort'!$D$12&gt;0,C941&lt;&gt;""),"JBJ","Leer")</f>
        <v>Leer</v>
      </c>
      <c r="N941" s="445" t="str">
        <f t="shared" si="105"/>
        <v>Leer</v>
      </c>
      <c r="O941" s="445" t="str">
        <f>VLOOKUP($C941,{"29 - Psychiatrie (Erwachsene)","Psychiatrie";"30 - Kinder- und Jugendpsychiatrie","KJPsychiatrie";"31 - Psychosomatik","Psychosomatik";0,"Leer"},2,0)</f>
        <v>Leer</v>
      </c>
      <c r="P941" s="445">
        <f t="shared" si="100"/>
        <v>0</v>
      </c>
      <c r="Q941" s="445">
        <f>VLOOKUP(C941,{"29 - Psychiatrie (Erwachsene)",1;"30 - Kinder- und Jugendpsychiatrie",1;"31 - Psychosomatik",1;"00 - Bitte eine Fachabteilung auswählen",0;0,0},2,0)</f>
        <v>0</v>
      </c>
      <c r="R941" s="445">
        <f t="shared" si="101"/>
        <v>0</v>
      </c>
      <c r="S941" s="424">
        <f t="shared" si="102"/>
        <v>0</v>
      </c>
      <c r="T941" s="424">
        <f t="shared" si="103"/>
        <v>0</v>
      </c>
      <c r="U941" s="424">
        <f t="shared" si="104"/>
        <v>0</v>
      </c>
    </row>
    <row r="942" spans="2:21" ht="15" customHeight="1" x14ac:dyDescent="0.3">
      <c r="B942" s="70" t="str">
        <f t="shared" si="106"/>
        <v>!!!</v>
      </c>
      <c r="C942" s="228"/>
      <c r="D942" s="221"/>
      <c r="E942" s="229"/>
      <c r="F942" s="82"/>
      <c r="G942" s="325"/>
      <c r="H942" s="38"/>
      <c r="I942" s="38"/>
      <c r="J942" s="435"/>
      <c r="L942" s="445" t="str">
        <f>VLOOKUP(C941,{"29 - Psychiatrie (Erwachsene)","Einrichtungen";"30 - Kinder- und Jugendpsychiatrie","Einrichtungen";"31 - Psychosomatik","Einrichtungen";0,"Leer"},2,0)</f>
        <v>Leer</v>
      </c>
      <c r="M942" s="445" t="str">
        <f>IF(AND('Angaben KH-Standort'!$D$12&gt;0,C942&lt;&gt;""),"JBJ","Leer")</f>
        <v>Leer</v>
      </c>
      <c r="N942" s="445" t="str">
        <f t="shared" si="105"/>
        <v>Leer</v>
      </c>
      <c r="O942" s="445" t="str">
        <f>VLOOKUP($C942,{"29 - Psychiatrie (Erwachsene)","Psychiatrie";"30 - Kinder- und Jugendpsychiatrie","KJPsychiatrie";"31 - Psychosomatik","Psychosomatik";0,"Leer"},2,0)</f>
        <v>Leer</v>
      </c>
      <c r="P942" s="445">
        <f t="shared" si="100"/>
        <v>0</v>
      </c>
      <c r="Q942" s="445">
        <f>VLOOKUP(C942,{"29 - Psychiatrie (Erwachsene)",1;"30 - Kinder- und Jugendpsychiatrie",1;"31 - Psychosomatik",1;"00 - Bitte eine Fachabteilung auswählen",0;0,0},2,0)</f>
        <v>0</v>
      </c>
      <c r="R942" s="445">
        <f t="shared" si="101"/>
        <v>0</v>
      </c>
      <c r="S942" s="424">
        <f t="shared" si="102"/>
        <v>0</v>
      </c>
      <c r="T942" s="424">
        <f t="shared" si="103"/>
        <v>0</v>
      </c>
      <c r="U942" s="424">
        <f t="shared" si="104"/>
        <v>0</v>
      </c>
    </row>
    <row r="943" spans="2:21" ht="15" customHeight="1" x14ac:dyDescent="0.3">
      <c r="B943" s="70" t="str">
        <f t="shared" si="106"/>
        <v>!!!</v>
      </c>
      <c r="C943" s="228"/>
      <c r="D943" s="221"/>
      <c r="E943" s="229"/>
      <c r="F943" s="82"/>
      <c r="G943" s="325"/>
      <c r="H943" s="38"/>
      <c r="I943" s="38"/>
      <c r="J943" s="435"/>
      <c r="L943" s="445" t="str">
        <f>VLOOKUP(C942,{"29 - Psychiatrie (Erwachsene)","Einrichtungen";"30 - Kinder- und Jugendpsychiatrie","Einrichtungen";"31 - Psychosomatik","Einrichtungen";0,"Leer"},2,0)</f>
        <v>Leer</v>
      </c>
      <c r="M943" s="445" t="str">
        <f>IF(AND('Angaben KH-Standort'!$D$12&gt;0,C943&lt;&gt;""),"JBJ","Leer")</f>
        <v>Leer</v>
      </c>
      <c r="N943" s="445" t="str">
        <f t="shared" si="105"/>
        <v>Leer</v>
      </c>
      <c r="O943" s="445" t="str">
        <f>VLOOKUP($C943,{"29 - Psychiatrie (Erwachsene)","Psychiatrie";"30 - Kinder- und Jugendpsychiatrie","KJPsychiatrie";"31 - Psychosomatik","Psychosomatik";0,"Leer"},2,0)</f>
        <v>Leer</v>
      </c>
      <c r="P943" s="445">
        <f t="shared" si="100"/>
        <v>0</v>
      </c>
      <c r="Q943" s="445">
        <f>VLOOKUP(C943,{"29 - Psychiatrie (Erwachsene)",1;"30 - Kinder- und Jugendpsychiatrie",1;"31 - Psychosomatik",1;"00 - Bitte eine Fachabteilung auswählen",0;0,0},2,0)</f>
        <v>0</v>
      </c>
      <c r="R943" s="445">
        <f t="shared" si="101"/>
        <v>0</v>
      </c>
      <c r="S943" s="424">
        <f t="shared" si="102"/>
        <v>0</v>
      </c>
      <c r="T943" s="424">
        <f t="shared" si="103"/>
        <v>0</v>
      </c>
      <c r="U943" s="424">
        <f t="shared" si="104"/>
        <v>0</v>
      </c>
    </row>
    <row r="944" spans="2:21" ht="15" customHeight="1" x14ac:dyDescent="0.3">
      <c r="B944" s="70" t="str">
        <f t="shared" si="106"/>
        <v>!!!</v>
      </c>
      <c r="C944" s="228"/>
      <c r="D944" s="221"/>
      <c r="E944" s="229"/>
      <c r="F944" s="82"/>
      <c r="G944" s="325"/>
      <c r="H944" s="38"/>
      <c r="I944" s="38"/>
      <c r="J944" s="435"/>
      <c r="L944" s="445" t="str">
        <f>VLOOKUP(C943,{"29 - Psychiatrie (Erwachsene)","Einrichtungen";"30 - Kinder- und Jugendpsychiatrie","Einrichtungen";"31 - Psychosomatik","Einrichtungen";0,"Leer"},2,0)</f>
        <v>Leer</v>
      </c>
      <c r="M944" s="445" t="str">
        <f>IF(AND('Angaben KH-Standort'!$D$12&gt;0,C944&lt;&gt;""),"JBJ","Leer")</f>
        <v>Leer</v>
      </c>
      <c r="N944" s="445" t="str">
        <f t="shared" si="105"/>
        <v>Leer</v>
      </c>
      <c r="O944" s="445" t="str">
        <f>VLOOKUP($C944,{"29 - Psychiatrie (Erwachsene)","Psychiatrie";"30 - Kinder- und Jugendpsychiatrie","KJPsychiatrie";"31 - Psychosomatik","Psychosomatik";0,"Leer"},2,0)</f>
        <v>Leer</v>
      </c>
      <c r="P944" s="445">
        <f t="shared" si="100"/>
        <v>0</v>
      </c>
      <c r="Q944" s="445">
        <f>VLOOKUP(C944,{"29 - Psychiatrie (Erwachsene)",1;"30 - Kinder- und Jugendpsychiatrie",1;"31 - Psychosomatik",1;"00 - Bitte eine Fachabteilung auswählen",0;0,0},2,0)</f>
        <v>0</v>
      </c>
      <c r="R944" s="445">
        <f t="shared" si="101"/>
        <v>0</v>
      </c>
      <c r="S944" s="424">
        <f t="shared" si="102"/>
        <v>0</v>
      </c>
      <c r="T944" s="424">
        <f t="shared" si="103"/>
        <v>0</v>
      </c>
      <c r="U944" s="424">
        <f t="shared" si="104"/>
        <v>0</v>
      </c>
    </row>
    <row r="945" spans="2:21" ht="15" customHeight="1" x14ac:dyDescent="0.3">
      <c r="B945" s="70" t="str">
        <f t="shared" si="106"/>
        <v>!!!</v>
      </c>
      <c r="C945" s="228"/>
      <c r="D945" s="221"/>
      <c r="E945" s="229"/>
      <c r="F945" s="82"/>
      <c r="G945" s="325"/>
      <c r="H945" s="38"/>
      <c r="I945" s="38"/>
      <c r="J945" s="435"/>
      <c r="L945" s="445" t="str">
        <f>VLOOKUP(C944,{"29 - Psychiatrie (Erwachsene)","Einrichtungen";"30 - Kinder- und Jugendpsychiatrie","Einrichtungen";"31 - Psychosomatik","Einrichtungen";0,"Leer"},2,0)</f>
        <v>Leer</v>
      </c>
      <c r="M945" s="445" t="str">
        <f>IF(AND('Angaben KH-Standort'!$D$12&gt;0,C945&lt;&gt;""),"JBJ","Leer")</f>
        <v>Leer</v>
      </c>
      <c r="N945" s="445" t="str">
        <f t="shared" si="105"/>
        <v>Leer</v>
      </c>
      <c r="O945" s="445" t="str">
        <f>VLOOKUP($C945,{"29 - Psychiatrie (Erwachsene)","Psychiatrie";"30 - Kinder- und Jugendpsychiatrie","KJPsychiatrie";"31 - Psychosomatik","Psychosomatik";0,"Leer"},2,0)</f>
        <v>Leer</v>
      </c>
      <c r="P945" s="445">
        <f t="shared" si="100"/>
        <v>0</v>
      </c>
      <c r="Q945" s="445">
        <f>VLOOKUP(C945,{"29 - Psychiatrie (Erwachsene)",1;"30 - Kinder- und Jugendpsychiatrie",1;"31 - Psychosomatik",1;"00 - Bitte eine Fachabteilung auswählen",0;0,0},2,0)</f>
        <v>0</v>
      </c>
      <c r="R945" s="445">
        <f t="shared" si="101"/>
        <v>0</v>
      </c>
      <c r="S945" s="424">
        <f t="shared" si="102"/>
        <v>0</v>
      </c>
      <c r="T945" s="424">
        <f t="shared" si="103"/>
        <v>0</v>
      </c>
      <c r="U945" s="424">
        <f t="shared" si="104"/>
        <v>0</v>
      </c>
    </row>
    <row r="946" spans="2:21" ht="15" customHeight="1" x14ac:dyDescent="0.3">
      <c r="B946" s="70" t="str">
        <f t="shared" si="106"/>
        <v>!!!</v>
      </c>
      <c r="C946" s="228"/>
      <c r="D946" s="221"/>
      <c r="E946" s="229"/>
      <c r="F946" s="82"/>
      <c r="G946" s="325"/>
      <c r="H946" s="38"/>
      <c r="I946" s="38"/>
      <c r="J946" s="435"/>
      <c r="L946" s="445" t="str">
        <f>VLOOKUP(C945,{"29 - Psychiatrie (Erwachsene)","Einrichtungen";"30 - Kinder- und Jugendpsychiatrie","Einrichtungen";"31 - Psychosomatik","Einrichtungen";0,"Leer"},2,0)</f>
        <v>Leer</v>
      </c>
      <c r="M946" s="445" t="str">
        <f>IF(AND('Angaben KH-Standort'!$D$12&gt;0,C946&lt;&gt;""),"JBJ","Leer")</f>
        <v>Leer</v>
      </c>
      <c r="N946" s="445" t="str">
        <f t="shared" si="105"/>
        <v>Leer</v>
      </c>
      <c r="O946" s="445" t="str">
        <f>VLOOKUP($C946,{"29 - Psychiatrie (Erwachsene)","Psychiatrie";"30 - Kinder- und Jugendpsychiatrie","KJPsychiatrie";"31 - Psychosomatik","Psychosomatik";0,"Leer"},2,0)</f>
        <v>Leer</v>
      </c>
      <c r="P946" s="445">
        <f t="shared" si="100"/>
        <v>0</v>
      </c>
      <c r="Q946" s="445">
        <f>VLOOKUP(C946,{"29 - Psychiatrie (Erwachsene)",1;"30 - Kinder- und Jugendpsychiatrie",1;"31 - Psychosomatik",1;"00 - Bitte eine Fachabteilung auswählen",0;0,0},2,0)</f>
        <v>0</v>
      </c>
      <c r="R946" s="445">
        <f t="shared" si="101"/>
        <v>0</v>
      </c>
      <c r="S946" s="424">
        <f t="shared" si="102"/>
        <v>0</v>
      </c>
      <c r="T946" s="424">
        <f t="shared" si="103"/>
        <v>0</v>
      </c>
      <c r="U946" s="424">
        <f t="shared" si="104"/>
        <v>0</v>
      </c>
    </row>
    <row r="947" spans="2:21" ht="15" customHeight="1" x14ac:dyDescent="0.3">
      <c r="B947" s="70" t="str">
        <f t="shared" si="106"/>
        <v>!!!</v>
      </c>
      <c r="C947" s="228"/>
      <c r="D947" s="221"/>
      <c r="E947" s="229"/>
      <c r="F947" s="82"/>
      <c r="G947" s="325"/>
      <c r="H947" s="38"/>
      <c r="I947" s="38"/>
      <c r="J947" s="435"/>
      <c r="L947" s="445" t="str">
        <f>VLOOKUP(C946,{"29 - Psychiatrie (Erwachsene)","Einrichtungen";"30 - Kinder- und Jugendpsychiatrie","Einrichtungen";"31 - Psychosomatik","Einrichtungen";0,"Leer"},2,0)</f>
        <v>Leer</v>
      </c>
      <c r="M947" s="445" t="str">
        <f>IF(AND('Angaben KH-Standort'!$D$12&gt;0,C947&lt;&gt;""),"JBJ","Leer")</f>
        <v>Leer</v>
      </c>
      <c r="N947" s="445" t="str">
        <f t="shared" si="105"/>
        <v>Leer</v>
      </c>
      <c r="O947" s="445" t="str">
        <f>VLOOKUP($C947,{"29 - Psychiatrie (Erwachsene)","Psychiatrie";"30 - Kinder- und Jugendpsychiatrie","KJPsychiatrie";"31 - Psychosomatik","Psychosomatik";0,"Leer"},2,0)</f>
        <v>Leer</v>
      </c>
      <c r="P947" s="445">
        <f t="shared" si="100"/>
        <v>0</v>
      </c>
      <c r="Q947" s="445">
        <f>VLOOKUP(C947,{"29 - Psychiatrie (Erwachsene)",1;"30 - Kinder- und Jugendpsychiatrie",1;"31 - Psychosomatik",1;"00 - Bitte eine Fachabteilung auswählen",0;0,0},2,0)</f>
        <v>0</v>
      </c>
      <c r="R947" s="445">
        <f t="shared" si="101"/>
        <v>0</v>
      </c>
      <c r="S947" s="424">
        <f t="shared" si="102"/>
        <v>0</v>
      </c>
      <c r="T947" s="424">
        <f t="shared" si="103"/>
        <v>0</v>
      </c>
      <c r="U947" s="424">
        <f t="shared" si="104"/>
        <v>0</v>
      </c>
    </row>
    <row r="948" spans="2:21" ht="15" customHeight="1" x14ac:dyDescent="0.3">
      <c r="B948" s="70" t="str">
        <f t="shared" si="106"/>
        <v>!!!</v>
      </c>
      <c r="C948" s="228"/>
      <c r="D948" s="221"/>
      <c r="E948" s="229"/>
      <c r="F948" s="82"/>
      <c r="G948" s="325"/>
      <c r="H948" s="38"/>
      <c r="I948" s="38"/>
      <c r="J948" s="435"/>
      <c r="L948" s="445" t="str">
        <f>VLOOKUP(C947,{"29 - Psychiatrie (Erwachsene)","Einrichtungen";"30 - Kinder- und Jugendpsychiatrie","Einrichtungen";"31 - Psychosomatik","Einrichtungen";0,"Leer"},2,0)</f>
        <v>Leer</v>
      </c>
      <c r="M948" s="445" t="str">
        <f>IF(AND('Angaben KH-Standort'!$D$12&gt;0,C948&lt;&gt;""),"JBJ","Leer")</f>
        <v>Leer</v>
      </c>
      <c r="N948" s="445" t="str">
        <f t="shared" si="105"/>
        <v>Leer</v>
      </c>
      <c r="O948" s="445" t="str">
        <f>VLOOKUP($C948,{"29 - Psychiatrie (Erwachsene)","Psychiatrie";"30 - Kinder- und Jugendpsychiatrie","KJPsychiatrie";"31 - Psychosomatik","Psychosomatik";0,"Leer"},2,0)</f>
        <v>Leer</v>
      </c>
      <c r="P948" s="445">
        <f t="shared" si="100"/>
        <v>0</v>
      </c>
      <c r="Q948" s="445">
        <f>VLOOKUP(C948,{"29 - Psychiatrie (Erwachsene)",1;"30 - Kinder- und Jugendpsychiatrie",1;"31 - Psychosomatik",1;"00 - Bitte eine Fachabteilung auswählen",0;0,0},2,0)</f>
        <v>0</v>
      </c>
      <c r="R948" s="445">
        <f t="shared" si="101"/>
        <v>0</v>
      </c>
      <c r="S948" s="424">
        <f t="shared" si="102"/>
        <v>0</v>
      </c>
      <c r="T948" s="424">
        <f t="shared" si="103"/>
        <v>0</v>
      </c>
      <c r="U948" s="424">
        <f t="shared" si="104"/>
        <v>0</v>
      </c>
    </row>
    <row r="949" spans="2:21" ht="15" customHeight="1" x14ac:dyDescent="0.3">
      <c r="B949" s="70" t="str">
        <f t="shared" si="106"/>
        <v>!!!</v>
      </c>
      <c r="C949" s="228"/>
      <c r="D949" s="221"/>
      <c r="E949" s="229"/>
      <c r="F949" s="82"/>
      <c r="G949" s="325"/>
      <c r="H949" s="38"/>
      <c r="I949" s="38"/>
      <c r="J949" s="435"/>
      <c r="L949" s="445" t="str">
        <f>VLOOKUP(C948,{"29 - Psychiatrie (Erwachsene)","Einrichtungen";"30 - Kinder- und Jugendpsychiatrie","Einrichtungen";"31 - Psychosomatik","Einrichtungen";0,"Leer"},2,0)</f>
        <v>Leer</v>
      </c>
      <c r="M949" s="445" t="str">
        <f>IF(AND('Angaben KH-Standort'!$D$12&gt;0,C949&lt;&gt;""),"JBJ","Leer")</f>
        <v>Leer</v>
      </c>
      <c r="N949" s="445" t="str">
        <f t="shared" si="105"/>
        <v>Leer</v>
      </c>
      <c r="O949" s="445" t="str">
        <f>VLOOKUP($C949,{"29 - Psychiatrie (Erwachsene)","Psychiatrie";"30 - Kinder- und Jugendpsychiatrie","KJPsychiatrie";"31 - Psychosomatik","Psychosomatik";0,"Leer"},2,0)</f>
        <v>Leer</v>
      </c>
      <c r="P949" s="445">
        <f t="shared" si="100"/>
        <v>0</v>
      </c>
      <c r="Q949" s="445">
        <f>VLOOKUP(C949,{"29 - Psychiatrie (Erwachsene)",1;"30 - Kinder- und Jugendpsychiatrie",1;"31 - Psychosomatik",1;"00 - Bitte eine Fachabteilung auswählen",0;0,0},2,0)</f>
        <v>0</v>
      </c>
      <c r="R949" s="445">
        <f t="shared" si="101"/>
        <v>0</v>
      </c>
      <c r="S949" s="424">
        <f t="shared" si="102"/>
        <v>0</v>
      </c>
      <c r="T949" s="424">
        <f t="shared" si="103"/>
        <v>0</v>
      </c>
      <c r="U949" s="424">
        <f t="shared" si="104"/>
        <v>0</v>
      </c>
    </row>
    <row r="950" spans="2:21" ht="15" customHeight="1" x14ac:dyDescent="0.3">
      <c r="B950" s="70" t="str">
        <f t="shared" si="106"/>
        <v>!!!</v>
      </c>
      <c r="C950" s="228"/>
      <c r="D950" s="221"/>
      <c r="E950" s="229"/>
      <c r="F950" s="82"/>
      <c r="G950" s="325"/>
      <c r="H950" s="38"/>
      <c r="I950" s="38"/>
      <c r="J950" s="435"/>
      <c r="L950" s="445" t="str">
        <f>VLOOKUP(C949,{"29 - Psychiatrie (Erwachsene)","Einrichtungen";"30 - Kinder- und Jugendpsychiatrie","Einrichtungen";"31 - Psychosomatik","Einrichtungen";0,"Leer"},2,0)</f>
        <v>Leer</v>
      </c>
      <c r="M950" s="445" t="str">
        <f>IF(AND('Angaben KH-Standort'!$D$12&gt;0,C950&lt;&gt;""),"JBJ","Leer")</f>
        <v>Leer</v>
      </c>
      <c r="N950" s="445" t="str">
        <f t="shared" si="105"/>
        <v>Leer</v>
      </c>
      <c r="O950" s="445" t="str">
        <f>VLOOKUP($C950,{"29 - Psychiatrie (Erwachsene)","Psychiatrie";"30 - Kinder- und Jugendpsychiatrie","KJPsychiatrie";"31 - Psychosomatik","Psychosomatik";0,"Leer"},2,0)</f>
        <v>Leer</v>
      </c>
      <c r="P950" s="445">
        <f t="shared" si="100"/>
        <v>0</v>
      </c>
      <c r="Q950" s="445">
        <f>VLOOKUP(C950,{"29 - Psychiatrie (Erwachsene)",1;"30 - Kinder- und Jugendpsychiatrie",1;"31 - Psychosomatik",1;"00 - Bitte eine Fachabteilung auswählen",0;0,0},2,0)</f>
        <v>0</v>
      </c>
      <c r="R950" s="445">
        <f t="shared" si="101"/>
        <v>0</v>
      </c>
      <c r="S950" s="424">
        <f t="shared" si="102"/>
        <v>0</v>
      </c>
      <c r="T950" s="424">
        <f t="shared" si="103"/>
        <v>0</v>
      </c>
      <c r="U950" s="424">
        <f t="shared" si="104"/>
        <v>0</v>
      </c>
    </row>
    <row r="951" spans="2:21" ht="15" customHeight="1" x14ac:dyDescent="0.3">
      <c r="B951" s="70" t="str">
        <f t="shared" si="106"/>
        <v>!!!</v>
      </c>
      <c r="C951" s="228"/>
      <c r="D951" s="221"/>
      <c r="E951" s="229"/>
      <c r="F951" s="82"/>
      <c r="G951" s="325"/>
      <c r="H951" s="38"/>
      <c r="I951" s="38"/>
      <c r="J951" s="435"/>
      <c r="L951" s="445" t="str">
        <f>VLOOKUP(C950,{"29 - Psychiatrie (Erwachsene)","Einrichtungen";"30 - Kinder- und Jugendpsychiatrie","Einrichtungen";"31 - Psychosomatik","Einrichtungen";0,"Leer"},2,0)</f>
        <v>Leer</v>
      </c>
      <c r="M951" s="445" t="str">
        <f>IF(AND('Angaben KH-Standort'!$D$12&gt;0,C951&lt;&gt;""),"JBJ","Leer")</f>
        <v>Leer</v>
      </c>
      <c r="N951" s="445" t="str">
        <f t="shared" si="105"/>
        <v>Leer</v>
      </c>
      <c r="O951" s="445" t="str">
        <f>VLOOKUP($C951,{"29 - Psychiatrie (Erwachsene)","Psychiatrie";"30 - Kinder- und Jugendpsychiatrie","KJPsychiatrie";"31 - Psychosomatik","Psychosomatik";0,"Leer"},2,0)</f>
        <v>Leer</v>
      </c>
      <c r="P951" s="445">
        <f t="shared" si="100"/>
        <v>0</v>
      </c>
      <c r="Q951" s="445">
        <f>VLOOKUP(C951,{"29 - Psychiatrie (Erwachsene)",1;"30 - Kinder- und Jugendpsychiatrie",1;"31 - Psychosomatik",1;"00 - Bitte eine Fachabteilung auswählen",0;0,0},2,0)</f>
        <v>0</v>
      </c>
      <c r="R951" s="445">
        <f t="shared" si="101"/>
        <v>0</v>
      </c>
      <c r="S951" s="424">
        <f t="shared" si="102"/>
        <v>0</v>
      </c>
      <c r="T951" s="424">
        <f t="shared" si="103"/>
        <v>0</v>
      </c>
      <c r="U951" s="424">
        <f t="shared" si="104"/>
        <v>0</v>
      </c>
    </row>
    <row r="952" spans="2:21" ht="15" customHeight="1" x14ac:dyDescent="0.3">
      <c r="B952" s="70" t="str">
        <f t="shared" si="106"/>
        <v>!!!</v>
      </c>
      <c r="C952" s="228"/>
      <c r="D952" s="221"/>
      <c r="E952" s="229"/>
      <c r="F952" s="82"/>
      <c r="G952" s="325"/>
      <c r="H952" s="38"/>
      <c r="I952" s="38"/>
      <c r="J952" s="435"/>
      <c r="L952" s="445" t="str">
        <f>VLOOKUP(C951,{"29 - Psychiatrie (Erwachsene)","Einrichtungen";"30 - Kinder- und Jugendpsychiatrie","Einrichtungen";"31 - Psychosomatik","Einrichtungen";0,"Leer"},2,0)</f>
        <v>Leer</v>
      </c>
      <c r="M952" s="445" t="str">
        <f>IF(AND('Angaben KH-Standort'!$D$12&gt;0,C952&lt;&gt;""),"JBJ","Leer")</f>
        <v>Leer</v>
      </c>
      <c r="N952" s="445" t="str">
        <f t="shared" si="105"/>
        <v>Leer</v>
      </c>
      <c r="O952" s="445" t="str">
        <f>VLOOKUP($C952,{"29 - Psychiatrie (Erwachsene)","Psychiatrie";"30 - Kinder- und Jugendpsychiatrie","KJPsychiatrie";"31 - Psychosomatik","Psychosomatik";0,"Leer"},2,0)</f>
        <v>Leer</v>
      </c>
      <c r="P952" s="445">
        <f t="shared" si="100"/>
        <v>0</v>
      </c>
      <c r="Q952" s="445">
        <f>VLOOKUP(C952,{"29 - Psychiatrie (Erwachsene)",1;"30 - Kinder- und Jugendpsychiatrie",1;"31 - Psychosomatik",1;"00 - Bitte eine Fachabteilung auswählen",0;0,0},2,0)</f>
        <v>0</v>
      </c>
      <c r="R952" s="445">
        <f t="shared" si="101"/>
        <v>0</v>
      </c>
      <c r="S952" s="424">
        <f t="shared" si="102"/>
        <v>0</v>
      </c>
      <c r="T952" s="424">
        <f t="shared" si="103"/>
        <v>0</v>
      </c>
      <c r="U952" s="424">
        <f t="shared" si="104"/>
        <v>0</v>
      </c>
    </row>
    <row r="953" spans="2:21" ht="15" customHeight="1" x14ac:dyDescent="0.3">
      <c r="B953" s="70" t="str">
        <f t="shared" si="106"/>
        <v>!!!</v>
      </c>
      <c r="C953" s="228"/>
      <c r="D953" s="221"/>
      <c r="E953" s="229"/>
      <c r="F953" s="82"/>
      <c r="G953" s="325"/>
      <c r="H953" s="38"/>
      <c r="I953" s="38"/>
      <c r="J953" s="435"/>
      <c r="L953" s="445" t="str">
        <f>VLOOKUP(C952,{"29 - Psychiatrie (Erwachsene)","Einrichtungen";"30 - Kinder- und Jugendpsychiatrie","Einrichtungen";"31 - Psychosomatik","Einrichtungen";0,"Leer"},2,0)</f>
        <v>Leer</v>
      </c>
      <c r="M953" s="445" t="str">
        <f>IF(AND('Angaben KH-Standort'!$D$12&gt;0,C953&lt;&gt;""),"JBJ","Leer")</f>
        <v>Leer</v>
      </c>
      <c r="N953" s="445" t="str">
        <f t="shared" si="105"/>
        <v>Leer</v>
      </c>
      <c r="O953" s="445" t="str">
        <f>VLOOKUP($C953,{"29 - Psychiatrie (Erwachsene)","Psychiatrie";"30 - Kinder- und Jugendpsychiatrie","KJPsychiatrie";"31 - Psychosomatik","Psychosomatik";0,"Leer"},2,0)</f>
        <v>Leer</v>
      </c>
      <c r="P953" s="445">
        <f t="shared" si="100"/>
        <v>0</v>
      </c>
      <c r="Q953" s="445">
        <f>VLOOKUP(C953,{"29 - Psychiatrie (Erwachsene)",1;"30 - Kinder- und Jugendpsychiatrie",1;"31 - Psychosomatik",1;"00 - Bitte eine Fachabteilung auswählen",0;0,0},2,0)</f>
        <v>0</v>
      </c>
      <c r="R953" s="445">
        <f t="shared" si="101"/>
        <v>0</v>
      </c>
      <c r="S953" s="424">
        <f t="shared" si="102"/>
        <v>0</v>
      </c>
      <c r="T953" s="424">
        <f t="shared" si="103"/>
        <v>0</v>
      </c>
      <c r="U953" s="424">
        <f t="shared" si="104"/>
        <v>0</v>
      </c>
    </row>
    <row r="954" spans="2:21" ht="15" customHeight="1" x14ac:dyDescent="0.3">
      <c r="B954" s="70" t="str">
        <f t="shared" si="106"/>
        <v>!!!</v>
      </c>
      <c r="C954" s="228"/>
      <c r="D954" s="221"/>
      <c r="E954" s="229"/>
      <c r="F954" s="82"/>
      <c r="G954" s="325"/>
      <c r="H954" s="38"/>
      <c r="I954" s="38"/>
      <c r="J954" s="435"/>
      <c r="L954" s="445" t="str">
        <f>VLOOKUP(C953,{"29 - Psychiatrie (Erwachsene)","Einrichtungen";"30 - Kinder- und Jugendpsychiatrie","Einrichtungen";"31 - Psychosomatik","Einrichtungen";0,"Leer"},2,0)</f>
        <v>Leer</v>
      </c>
      <c r="M954" s="445" t="str">
        <f>IF(AND('Angaben KH-Standort'!$D$12&gt;0,C954&lt;&gt;""),"JBJ","Leer")</f>
        <v>Leer</v>
      </c>
      <c r="N954" s="445" t="str">
        <f t="shared" si="105"/>
        <v>Leer</v>
      </c>
      <c r="O954" s="445" t="str">
        <f>VLOOKUP($C954,{"29 - Psychiatrie (Erwachsene)","Psychiatrie";"30 - Kinder- und Jugendpsychiatrie","KJPsychiatrie";"31 - Psychosomatik","Psychosomatik";0,"Leer"},2,0)</f>
        <v>Leer</v>
      </c>
      <c r="P954" s="445">
        <f t="shared" si="100"/>
        <v>0</v>
      </c>
      <c r="Q954" s="445">
        <f>VLOOKUP(C954,{"29 - Psychiatrie (Erwachsene)",1;"30 - Kinder- und Jugendpsychiatrie",1;"31 - Psychosomatik",1;"00 - Bitte eine Fachabteilung auswählen",0;0,0},2,0)</f>
        <v>0</v>
      </c>
      <c r="R954" s="445">
        <f t="shared" si="101"/>
        <v>0</v>
      </c>
      <c r="S954" s="424">
        <f t="shared" si="102"/>
        <v>0</v>
      </c>
      <c r="T954" s="424">
        <f t="shared" si="103"/>
        <v>0</v>
      </c>
      <c r="U954" s="424">
        <f t="shared" si="104"/>
        <v>0</v>
      </c>
    </row>
    <row r="955" spans="2:21" ht="15" customHeight="1" x14ac:dyDescent="0.3">
      <c r="B955" s="70" t="str">
        <f t="shared" si="106"/>
        <v>!!!</v>
      </c>
      <c r="C955" s="228"/>
      <c r="D955" s="221"/>
      <c r="E955" s="229"/>
      <c r="F955" s="82"/>
      <c r="G955" s="325"/>
      <c r="H955" s="38"/>
      <c r="I955" s="38"/>
      <c r="J955" s="435"/>
      <c r="L955" s="445" t="str">
        <f>VLOOKUP(C954,{"29 - Psychiatrie (Erwachsene)","Einrichtungen";"30 - Kinder- und Jugendpsychiatrie","Einrichtungen";"31 - Psychosomatik","Einrichtungen";0,"Leer"},2,0)</f>
        <v>Leer</v>
      </c>
      <c r="M955" s="445" t="str">
        <f>IF(AND('Angaben KH-Standort'!$D$12&gt;0,C955&lt;&gt;""),"JBJ","Leer")</f>
        <v>Leer</v>
      </c>
      <c r="N955" s="445" t="str">
        <f t="shared" si="105"/>
        <v>Leer</v>
      </c>
      <c r="O955" s="445" t="str">
        <f>VLOOKUP($C955,{"29 - Psychiatrie (Erwachsene)","Psychiatrie";"30 - Kinder- und Jugendpsychiatrie","KJPsychiatrie";"31 - Psychosomatik","Psychosomatik";0,"Leer"},2,0)</f>
        <v>Leer</v>
      </c>
      <c r="P955" s="445">
        <f t="shared" si="100"/>
        <v>0</v>
      </c>
      <c r="Q955" s="445">
        <f>VLOOKUP(C955,{"29 - Psychiatrie (Erwachsene)",1;"30 - Kinder- und Jugendpsychiatrie",1;"31 - Psychosomatik",1;"00 - Bitte eine Fachabteilung auswählen",0;0,0},2,0)</f>
        <v>0</v>
      </c>
      <c r="R955" s="445">
        <f t="shared" si="101"/>
        <v>0</v>
      </c>
      <c r="S955" s="424">
        <f t="shared" si="102"/>
        <v>0</v>
      </c>
      <c r="T955" s="424">
        <f t="shared" si="103"/>
        <v>0</v>
      </c>
      <c r="U955" s="424">
        <f t="shared" si="104"/>
        <v>0</v>
      </c>
    </row>
    <row r="956" spans="2:21" ht="15" customHeight="1" x14ac:dyDescent="0.3">
      <c r="B956" s="70" t="str">
        <f t="shared" si="106"/>
        <v>!!!</v>
      </c>
      <c r="C956" s="228"/>
      <c r="D956" s="221"/>
      <c r="E956" s="229"/>
      <c r="F956" s="82"/>
      <c r="G956" s="325"/>
      <c r="H956" s="38"/>
      <c r="I956" s="38"/>
      <c r="J956" s="435"/>
      <c r="L956" s="445" t="str">
        <f>VLOOKUP(C955,{"29 - Psychiatrie (Erwachsene)","Einrichtungen";"30 - Kinder- und Jugendpsychiatrie","Einrichtungen";"31 - Psychosomatik","Einrichtungen";0,"Leer"},2,0)</f>
        <v>Leer</v>
      </c>
      <c r="M956" s="445" t="str">
        <f>IF(AND('Angaben KH-Standort'!$D$12&gt;0,C956&lt;&gt;""),"JBJ","Leer")</f>
        <v>Leer</v>
      </c>
      <c r="N956" s="445" t="str">
        <f t="shared" si="105"/>
        <v>Leer</v>
      </c>
      <c r="O956" s="445" t="str">
        <f>VLOOKUP($C956,{"29 - Psychiatrie (Erwachsene)","Psychiatrie";"30 - Kinder- und Jugendpsychiatrie","KJPsychiatrie";"31 - Psychosomatik","Psychosomatik";0,"Leer"},2,0)</f>
        <v>Leer</v>
      </c>
      <c r="P956" s="445">
        <f t="shared" si="100"/>
        <v>0</v>
      </c>
      <c r="Q956" s="445">
        <f>VLOOKUP(C956,{"29 - Psychiatrie (Erwachsene)",1;"30 - Kinder- und Jugendpsychiatrie",1;"31 - Psychosomatik",1;"00 - Bitte eine Fachabteilung auswählen",0;0,0},2,0)</f>
        <v>0</v>
      </c>
      <c r="R956" s="445">
        <f t="shared" si="101"/>
        <v>0</v>
      </c>
      <c r="S956" s="424">
        <f t="shared" si="102"/>
        <v>0</v>
      </c>
      <c r="T956" s="424">
        <f t="shared" si="103"/>
        <v>0</v>
      </c>
      <c r="U956" s="424">
        <f t="shared" si="104"/>
        <v>0</v>
      </c>
    </row>
    <row r="957" spans="2:21" ht="15" customHeight="1" x14ac:dyDescent="0.3">
      <c r="B957" s="70" t="str">
        <f t="shared" si="106"/>
        <v>!!!</v>
      </c>
      <c r="C957" s="228"/>
      <c r="D957" s="221"/>
      <c r="E957" s="229"/>
      <c r="F957" s="82"/>
      <c r="G957" s="325"/>
      <c r="H957" s="38"/>
      <c r="I957" s="38"/>
      <c r="J957" s="435"/>
      <c r="L957" s="445" t="str">
        <f>VLOOKUP(C956,{"29 - Psychiatrie (Erwachsene)","Einrichtungen";"30 - Kinder- und Jugendpsychiatrie","Einrichtungen";"31 - Psychosomatik","Einrichtungen";0,"Leer"},2,0)</f>
        <v>Leer</v>
      </c>
      <c r="M957" s="445" t="str">
        <f>IF(AND('Angaben KH-Standort'!$D$12&gt;0,C957&lt;&gt;""),"JBJ","Leer")</f>
        <v>Leer</v>
      </c>
      <c r="N957" s="445" t="str">
        <f t="shared" si="105"/>
        <v>Leer</v>
      </c>
      <c r="O957" s="445" t="str">
        <f>VLOOKUP($C957,{"29 - Psychiatrie (Erwachsene)","Psychiatrie";"30 - Kinder- und Jugendpsychiatrie","KJPsychiatrie";"31 - Psychosomatik","Psychosomatik";0,"Leer"},2,0)</f>
        <v>Leer</v>
      </c>
      <c r="P957" s="445">
        <f t="shared" si="100"/>
        <v>0</v>
      </c>
      <c r="Q957" s="445">
        <f>VLOOKUP(C957,{"29 - Psychiatrie (Erwachsene)",1;"30 - Kinder- und Jugendpsychiatrie",1;"31 - Psychosomatik",1;"00 - Bitte eine Fachabteilung auswählen",0;0,0},2,0)</f>
        <v>0</v>
      </c>
      <c r="R957" s="445">
        <f t="shared" si="101"/>
        <v>0</v>
      </c>
      <c r="S957" s="424">
        <f t="shared" si="102"/>
        <v>0</v>
      </c>
      <c r="T957" s="424">
        <f t="shared" si="103"/>
        <v>0</v>
      </c>
      <c r="U957" s="424">
        <f t="shared" si="104"/>
        <v>0</v>
      </c>
    </row>
    <row r="958" spans="2:21" ht="15" customHeight="1" x14ac:dyDescent="0.3">
      <c r="B958" s="70" t="str">
        <f t="shared" si="106"/>
        <v>!!!</v>
      </c>
      <c r="C958" s="228"/>
      <c r="D958" s="221"/>
      <c r="E958" s="229"/>
      <c r="F958" s="82"/>
      <c r="G958" s="325"/>
      <c r="H958" s="38"/>
      <c r="I958" s="38"/>
      <c r="J958" s="435"/>
      <c r="L958" s="445" t="str">
        <f>VLOOKUP(C957,{"29 - Psychiatrie (Erwachsene)","Einrichtungen";"30 - Kinder- und Jugendpsychiatrie","Einrichtungen";"31 - Psychosomatik","Einrichtungen";0,"Leer"},2,0)</f>
        <v>Leer</v>
      </c>
      <c r="M958" s="445" t="str">
        <f>IF(AND('Angaben KH-Standort'!$D$12&gt;0,C958&lt;&gt;""),"JBJ","Leer")</f>
        <v>Leer</v>
      </c>
      <c r="N958" s="445" t="str">
        <f t="shared" si="105"/>
        <v>Leer</v>
      </c>
      <c r="O958" s="445" t="str">
        <f>VLOOKUP($C958,{"29 - Psychiatrie (Erwachsene)","Psychiatrie";"30 - Kinder- und Jugendpsychiatrie","KJPsychiatrie";"31 - Psychosomatik","Psychosomatik";0,"Leer"},2,0)</f>
        <v>Leer</v>
      </c>
      <c r="P958" s="445">
        <f t="shared" si="100"/>
        <v>0</v>
      </c>
      <c r="Q958" s="445">
        <f>VLOOKUP(C958,{"29 - Psychiatrie (Erwachsene)",1;"30 - Kinder- und Jugendpsychiatrie",1;"31 - Psychosomatik",1;"00 - Bitte eine Fachabteilung auswählen",0;0,0},2,0)</f>
        <v>0</v>
      </c>
      <c r="R958" s="445">
        <f t="shared" si="101"/>
        <v>0</v>
      </c>
      <c r="S958" s="424">
        <f t="shared" si="102"/>
        <v>0</v>
      </c>
      <c r="T958" s="424">
        <f t="shared" si="103"/>
        <v>0</v>
      </c>
      <c r="U958" s="424">
        <f t="shared" si="104"/>
        <v>0</v>
      </c>
    </row>
    <row r="959" spans="2:21" ht="15" customHeight="1" x14ac:dyDescent="0.3">
      <c r="B959" s="70" t="str">
        <f t="shared" si="106"/>
        <v>!!!</v>
      </c>
      <c r="C959" s="228"/>
      <c r="D959" s="221"/>
      <c r="E959" s="229"/>
      <c r="F959" s="82"/>
      <c r="G959" s="325"/>
      <c r="H959" s="38"/>
      <c r="I959" s="38"/>
      <c r="J959" s="435"/>
      <c r="L959" s="445" t="str">
        <f>VLOOKUP(C958,{"29 - Psychiatrie (Erwachsene)","Einrichtungen";"30 - Kinder- und Jugendpsychiatrie","Einrichtungen";"31 - Psychosomatik","Einrichtungen";0,"Leer"},2,0)</f>
        <v>Leer</v>
      </c>
      <c r="M959" s="445" t="str">
        <f>IF(AND('Angaben KH-Standort'!$D$12&gt;0,C959&lt;&gt;""),"JBJ","Leer")</f>
        <v>Leer</v>
      </c>
      <c r="N959" s="445" t="str">
        <f t="shared" si="105"/>
        <v>Leer</v>
      </c>
      <c r="O959" s="445" t="str">
        <f>VLOOKUP($C959,{"29 - Psychiatrie (Erwachsene)","Psychiatrie";"30 - Kinder- und Jugendpsychiatrie","KJPsychiatrie";"31 - Psychosomatik","Psychosomatik";0,"Leer"},2,0)</f>
        <v>Leer</v>
      </c>
      <c r="P959" s="445">
        <f t="shared" si="100"/>
        <v>0</v>
      </c>
      <c r="Q959" s="445">
        <f>VLOOKUP(C959,{"29 - Psychiatrie (Erwachsene)",1;"30 - Kinder- und Jugendpsychiatrie",1;"31 - Psychosomatik",1;"00 - Bitte eine Fachabteilung auswählen",0;0,0},2,0)</f>
        <v>0</v>
      </c>
      <c r="R959" s="445">
        <f t="shared" si="101"/>
        <v>0</v>
      </c>
      <c r="S959" s="424">
        <f t="shared" si="102"/>
        <v>0</v>
      </c>
      <c r="T959" s="424">
        <f t="shared" si="103"/>
        <v>0</v>
      </c>
      <c r="U959" s="424">
        <f t="shared" si="104"/>
        <v>0</v>
      </c>
    </row>
    <row r="960" spans="2:21" ht="15" customHeight="1" x14ac:dyDescent="0.3">
      <c r="B960" s="70" t="str">
        <f t="shared" si="106"/>
        <v>!!!</v>
      </c>
      <c r="C960" s="228"/>
      <c r="D960" s="221"/>
      <c r="E960" s="229"/>
      <c r="F960" s="82"/>
      <c r="G960" s="325"/>
      <c r="H960" s="38"/>
      <c r="I960" s="38"/>
      <c r="J960" s="435"/>
      <c r="L960" s="445" t="str">
        <f>VLOOKUP(C959,{"29 - Psychiatrie (Erwachsene)","Einrichtungen";"30 - Kinder- und Jugendpsychiatrie","Einrichtungen";"31 - Psychosomatik","Einrichtungen";0,"Leer"},2,0)</f>
        <v>Leer</v>
      </c>
      <c r="M960" s="445" t="str">
        <f>IF(AND('Angaben KH-Standort'!$D$12&gt;0,C960&lt;&gt;""),"JBJ","Leer")</f>
        <v>Leer</v>
      </c>
      <c r="N960" s="445" t="str">
        <f t="shared" si="105"/>
        <v>Leer</v>
      </c>
      <c r="O960" s="445" t="str">
        <f>VLOOKUP($C960,{"29 - Psychiatrie (Erwachsene)","Psychiatrie";"30 - Kinder- und Jugendpsychiatrie","KJPsychiatrie";"31 - Psychosomatik","Psychosomatik";0,"Leer"},2,0)</f>
        <v>Leer</v>
      </c>
      <c r="P960" s="445">
        <f t="shared" si="100"/>
        <v>0</v>
      </c>
      <c r="Q960" s="445">
        <f>VLOOKUP(C960,{"29 - Psychiatrie (Erwachsene)",1;"30 - Kinder- und Jugendpsychiatrie",1;"31 - Psychosomatik",1;"00 - Bitte eine Fachabteilung auswählen",0;0,0},2,0)</f>
        <v>0</v>
      </c>
      <c r="R960" s="445">
        <f t="shared" si="101"/>
        <v>0</v>
      </c>
      <c r="S960" s="424">
        <f t="shared" si="102"/>
        <v>0</v>
      </c>
      <c r="T960" s="424">
        <f t="shared" si="103"/>
        <v>0</v>
      </c>
      <c r="U960" s="424">
        <f t="shared" si="104"/>
        <v>0</v>
      </c>
    </row>
    <row r="961" spans="2:21" ht="15" customHeight="1" x14ac:dyDescent="0.3">
      <c r="B961" s="70" t="str">
        <f t="shared" si="106"/>
        <v>!!!</v>
      </c>
      <c r="C961" s="228"/>
      <c r="D961" s="221"/>
      <c r="E961" s="229"/>
      <c r="F961" s="82"/>
      <c r="G961" s="325"/>
      <c r="H961" s="38"/>
      <c r="I961" s="38"/>
      <c r="J961" s="435"/>
      <c r="L961" s="445" t="str">
        <f>VLOOKUP(C960,{"29 - Psychiatrie (Erwachsene)","Einrichtungen";"30 - Kinder- und Jugendpsychiatrie","Einrichtungen";"31 - Psychosomatik","Einrichtungen";0,"Leer"},2,0)</f>
        <v>Leer</v>
      </c>
      <c r="M961" s="445" t="str">
        <f>IF(AND('Angaben KH-Standort'!$D$12&gt;0,C961&lt;&gt;""),"JBJ","Leer")</f>
        <v>Leer</v>
      </c>
      <c r="N961" s="445" t="str">
        <f t="shared" si="105"/>
        <v>Leer</v>
      </c>
      <c r="O961" s="445" t="str">
        <f>VLOOKUP($C961,{"29 - Psychiatrie (Erwachsene)","Psychiatrie";"30 - Kinder- und Jugendpsychiatrie","KJPsychiatrie";"31 - Psychosomatik","Psychosomatik";0,"Leer"},2,0)</f>
        <v>Leer</v>
      </c>
      <c r="P961" s="445">
        <f t="shared" si="100"/>
        <v>0</v>
      </c>
      <c r="Q961" s="445">
        <f>VLOOKUP(C961,{"29 - Psychiatrie (Erwachsene)",1;"30 - Kinder- und Jugendpsychiatrie",1;"31 - Psychosomatik",1;"00 - Bitte eine Fachabteilung auswählen",0;0,0},2,0)</f>
        <v>0</v>
      </c>
      <c r="R961" s="445">
        <f t="shared" si="101"/>
        <v>0</v>
      </c>
      <c r="S961" s="424">
        <f t="shared" si="102"/>
        <v>0</v>
      </c>
      <c r="T961" s="424">
        <f t="shared" si="103"/>
        <v>0</v>
      </c>
      <c r="U961" s="424">
        <f t="shared" si="104"/>
        <v>0</v>
      </c>
    </row>
    <row r="962" spans="2:21" ht="15" customHeight="1" x14ac:dyDescent="0.3">
      <c r="B962" s="70" t="str">
        <f t="shared" si="106"/>
        <v>!!!</v>
      </c>
      <c r="C962" s="228"/>
      <c r="D962" s="221"/>
      <c r="E962" s="229"/>
      <c r="F962" s="82"/>
      <c r="G962" s="325"/>
      <c r="H962" s="38"/>
      <c r="I962" s="38"/>
      <c r="J962" s="435"/>
      <c r="L962" s="445" t="str">
        <f>VLOOKUP(C961,{"29 - Psychiatrie (Erwachsene)","Einrichtungen";"30 - Kinder- und Jugendpsychiatrie","Einrichtungen";"31 - Psychosomatik","Einrichtungen";0,"Leer"},2,0)</f>
        <v>Leer</v>
      </c>
      <c r="M962" s="445" t="str">
        <f>IF(AND('Angaben KH-Standort'!$D$12&gt;0,C962&lt;&gt;""),"JBJ","Leer")</f>
        <v>Leer</v>
      </c>
      <c r="N962" s="445" t="str">
        <f t="shared" si="105"/>
        <v>Leer</v>
      </c>
      <c r="O962" s="445" t="str">
        <f>VLOOKUP($C962,{"29 - Psychiatrie (Erwachsene)","Psychiatrie";"30 - Kinder- und Jugendpsychiatrie","KJPsychiatrie";"31 - Psychosomatik","Psychosomatik";0,"Leer"},2,0)</f>
        <v>Leer</v>
      </c>
      <c r="P962" s="445">
        <f t="shared" si="100"/>
        <v>0</v>
      </c>
      <c r="Q962" s="445">
        <f>VLOOKUP(C962,{"29 - Psychiatrie (Erwachsene)",1;"30 - Kinder- und Jugendpsychiatrie",1;"31 - Psychosomatik",1;"00 - Bitte eine Fachabteilung auswählen",0;0,0},2,0)</f>
        <v>0</v>
      </c>
      <c r="R962" s="445">
        <f t="shared" si="101"/>
        <v>0</v>
      </c>
      <c r="S962" s="424">
        <f t="shared" si="102"/>
        <v>0</v>
      </c>
      <c r="T962" s="424">
        <f t="shared" si="103"/>
        <v>0</v>
      </c>
      <c r="U962" s="424">
        <f t="shared" si="104"/>
        <v>0</v>
      </c>
    </row>
    <row r="963" spans="2:21" ht="15" customHeight="1" x14ac:dyDescent="0.3">
      <c r="B963" s="70" t="str">
        <f t="shared" si="106"/>
        <v>!!!</v>
      </c>
      <c r="C963" s="228"/>
      <c r="D963" s="221"/>
      <c r="E963" s="229"/>
      <c r="F963" s="82"/>
      <c r="G963" s="325"/>
      <c r="H963" s="38"/>
      <c r="I963" s="38"/>
      <c r="J963" s="435"/>
      <c r="L963" s="445" t="str">
        <f>VLOOKUP(C962,{"29 - Psychiatrie (Erwachsene)","Einrichtungen";"30 - Kinder- und Jugendpsychiatrie","Einrichtungen";"31 - Psychosomatik","Einrichtungen";0,"Leer"},2,0)</f>
        <v>Leer</v>
      </c>
      <c r="M963" s="445" t="str">
        <f>IF(AND('Angaben KH-Standort'!$D$12&gt;0,C963&lt;&gt;""),"JBJ","Leer")</f>
        <v>Leer</v>
      </c>
      <c r="N963" s="445" t="str">
        <f t="shared" si="105"/>
        <v>Leer</v>
      </c>
      <c r="O963" s="445" t="str">
        <f>VLOOKUP($C963,{"29 - Psychiatrie (Erwachsene)","Psychiatrie";"30 - Kinder- und Jugendpsychiatrie","KJPsychiatrie";"31 - Psychosomatik","Psychosomatik";0,"Leer"},2,0)</f>
        <v>Leer</v>
      </c>
      <c r="P963" s="445">
        <f t="shared" si="100"/>
        <v>0</v>
      </c>
      <c r="Q963" s="445">
        <f>VLOOKUP(C963,{"29 - Psychiatrie (Erwachsene)",1;"30 - Kinder- und Jugendpsychiatrie",1;"31 - Psychosomatik",1;"00 - Bitte eine Fachabteilung auswählen",0;0,0},2,0)</f>
        <v>0</v>
      </c>
      <c r="R963" s="445">
        <f t="shared" si="101"/>
        <v>0</v>
      </c>
      <c r="S963" s="424">
        <f t="shared" si="102"/>
        <v>0</v>
      </c>
      <c r="T963" s="424">
        <f t="shared" si="103"/>
        <v>0</v>
      </c>
      <c r="U963" s="424">
        <f t="shared" si="104"/>
        <v>0</v>
      </c>
    </row>
    <row r="964" spans="2:21" ht="15" customHeight="1" x14ac:dyDescent="0.3">
      <c r="B964" s="70" t="str">
        <f t="shared" si="106"/>
        <v>!!!</v>
      </c>
      <c r="C964" s="228"/>
      <c r="D964" s="221"/>
      <c r="E964" s="229"/>
      <c r="F964" s="82"/>
      <c r="G964" s="325"/>
      <c r="H964" s="38"/>
      <c r="I964" s="38"/>
      <c r="J964" s="435"/>
      <c r="L964" s="445" t="str">
        <f>VLOOKUP(C963,{"29 - Psychiatrie (Erwachsene)","Einrichtungen";"30 - Kinder- und Jugendpsychiatrie","Einrichtungen";"31 - Psychosomatik","Einrichtungen";0,"Leer"},2,0)</f>
        <v>Leer</v>
      </c>
      <c r="M964" s="445" t="str">
        <f>IF(AND('Angaben KH-Standort'!$D$12&gt;0,C964&lt;&gt;""),"JBJ","Leer")</f>
        <v>Leer</v>
      </c>
      <c r="N964" s="445" t="str">
        <f t="shared" si="105"/>
        <v>Leer</v>
      </c>
      <c r="O964" s="445" t="str">
        <f>VLOOKUP($C964,{"29 - Psychiatrie (Erwachsene)","Psychiatrie";"30 - Kinder- und Jugendpsychiatrie","KJPsychiatrie";"31 - Psychosomatik","Psychosomatik";0,"Leer"},2,0)</f>
        <v>Leer</v>
      </c>
      <c r="P964" s="445">
        <f t="shared" si="100"/>
        <v>0</v>
      </c>
      <c r="Q964" s="445">
        <f>VLOOKUP(C964,{"29 - Psychiatrie (Erwachsene)",1;"30 - Kinder- und Jugendpsychiatrie",1;"31 - Psychosomatik",1;"00 - Bitte eine Fachabteilung auswählen",0;0,0},2,0)</f>
        <v>0</v>
      </c>
      <c r="R964" s="445">
        <f t="shared" si="101"/>
        <v>0</v>
      </c>
      <c r="S964" s="424">
        <f t="shared" si="102"/>
        <v>0</v>
      </c>
      <c r="T964" s="424">
        <f t="shared" si="103"/>
        <v>0</v>
      </c>
      <c r="U964" s="424">
        <f t="shared" si="104"/>
        <v>0</v>
      </c>
    </row>
    <row r="965" spans="2:21" ht="15" customHeight="1" x14ac:dyDescent="0.3">
      <c r="B965" s="70" t="str">
        <f t="shared" si="106"/>
        <v>!!!</v>
      </c>
      <c r="C965" s="228"/>
      <c r="D965" s="221"/>
      <c r="E965" s="229"/>
      <c r="F965" s="82"/>
      <c r="G965" s="325"/>
      <c r="H965" s="38"/>
      <c r="I965" s="38"/>
      <c r="J965" s="435"/>
      <c r="L965" s="445" t="str">
        <f>VLOOKUP(C964,{"29 - Psychiatrie (Erwachsene)","Einrichtungen";"30 - Kinder- und Jugendpsychiatrie","Einrichtungen";"31 - Psychosomatik","Einrichtungen";0,"Leer"},2,0)</f>
        <v>Leer</v>
      </c>
      <c r="M965" s="445" t="str">
        <f>IF(AND('Angaben KH-Standort'!$D$12&gt;0,C965&lt;&gt;""),"JBJ","Leer")</f>
        <v>Leer</v>
      </c>
      <c r="N965" s="445" t="str">
        <f t="shared" si="105"/>
        <v>Leer</v>
      </c>
      <c r="O965" s="445" t="str">
        <f>VLOOKUP($C965,{"29 - Psychiatrie (Erwachsene)","Psychiatrie";"30 - Kinder- und Jugendpsychiatrie","KJPsychiatrie";"31 - Psychosomatik","Psychosomatik";0,"Leer"},2,0)</f>
        <v>Leer</v>
      </c>
      <c r="P965" s="445">
        <f t="shared" si="100"/>
        <v>0</v>
      </c>
      <c r="Q965" s="445">
        <f>VLOOKUP(C965,{"29 - Psychiatrie (Erwachsene)",1;"30 - Kinder- und Jugendpsychiatrie",1;"31 - Psychosomatik",1;"00 - Bitte eine Fachabteilung auswählen",0;0,0},2,0)</f>
        <v>0</v>
      </c>
      <c r="R965" s="445">
        <f t="shared" si="101"/>
        <v>0</v>
      </c>
      <c r="S965" s="424">
        <f t="shared" si="102"/>
        <v>0</v>
      </c>
      <c r="T965" s="424">
        <f t="shared" si="103"/>
        <v>0</v>
      </c>
      <c r="U965" s="424">
        <f t="shared" si="104"/>
        <v>0</v>
      </c>
    </row>
    <row r="966" spans="2:21" ht="15" customHeight="1" x14ac:dyDescent="0.3">
      <c r="B966" s="70" t="str">
        <f t="shared" si="106"/>
        <v>!!!</v>
      </c>
      <c r="C966" s="228"/>
      <c r="D966" s="221"/>
      <c r="E966" s="229"/>
      <c r="F966" s="82"/>
      <c r="G966" s="325"/>
      <c r="H966" s="38"/>
      <c r="I966" s="38"/>
      <c r="J966" s="435"/>
      <c r="L966" s="445" t="str">
        <f>VLOOKUP(C965,{"29 - Psychiatrie (Erwachsene)","Einrichtungen";"30 - Kinder- und Jugendpsychiatrie","Einrichtungen";"31 - Psychosomatik","Einrichtungen";0,"Leer"},2,0)</f>
        <v>Leer</v>
      </c>
      <c r="M966" s="445" t="str">
        <f>IF(AND('Angaben KH-Standort'!$D$12&gt;0,C966&lt;&gt;""),"JBJ","Leer")</f>
        <v>Leer</v>
      </c>
      <c r="N966" s="445" t="str">
        <f t="shared" si="105"/>
        <v>Leer</v>
      </c>
      <c r="O966" s="445" t="str">
        <f>VLOOKUP($C966,{"29 - Psychiatrie (Erwachsene)","Psychiatrie";"30 - Kinder- und Jugendpsychiatrie","KJPsychiatrie";"31 - Psychosomatik","Psychosomatik";0,"Leer"},2,0)</f>
        <v>Leer</v>
      </c>
      <c r="P966" s="445">
        <f t="shared" si="100"/>
        <v>0</v>
      </c>
      <c r="Q966" s="445">
        <f>VLOOKUP(C966,{"29 - Psychiatrie (Erwachsene)",1;"30 - Kinder- und Jugendpsychiatrie",1;"31 - Psychosomatik",1;"00 - Bitte eine Fachabteilung auswählen",0;0,0},2,0)</f>
        <v>0</v>
      </c>
      <c r="R966" s="445">
        <f t="shared" si="101"/>
        <v>0</v>
      </c>
      <c r="S966" s="424">
        <f t="shared" si="102"/>
        <v>0</v>
      </c>
      <c r="T966" s="424">
        <f t="shared" si="103"/>
        <v>0</v>
      </c>
      <c r="U966" s="424">
        <f t="shared" si="104"/>
        <v>0</v>
      </c>
    </row>
    <row r="967" spans="2:21" ht="15" customHeight="1" x14ac:dyDescent="0.3">
      <c r="B967" s="70" t="str">
        <f t="shared" si="106"/>
        <v>!!!</v>
      </c>
      <c r="C967" s="228"/>
      <c r="D967" s="221"/>
      <c r="E967" s="229"/>
      <c r="F967" s="82"/>
      <c r="G967" s="325"/>
      <c r="H967" s="38"/>
      <c r="I967" s="38"/>
      <c r="J967" s="435"/>
      <c r="L967" s="445" t="str">
        <f>VLOOKUP(C966,{"29 - Psychiatrie (Erwachsene)","Einrichtungen";"30 - Kinder- und Jugendpsychiatrie","Einrichtungen";"31 - Psychosomatik","Einrichtungen";0,"Leer"},2,0)</f>
        <v>Leer</v>
      </c>
      <c r="M967" s="445" t="str">
        <f>IF(AND('Angaben KH-Standort'!$D$12&gt;0,C967&lt;&gt;""),"JBJ","Leer")</f>
        <v>Leer</v>
      </c>
      <c r="N967" s="445" t="str">
        <f t="shared" si="105"/>
        <v>Leer</v>
      </c>
      <c r="O967" s="445" t="str">
        <f>VLOOKUP($C967,{"29 - Psychiatrie (Erwachsene)","Psychiatrie";"30 - Kinder- und Jugendpsychiatrie","KJPsychiatrie";"31 - Psychosomatik","Psychosomatik";0,"Leer"},2,0)</f>
        <v>Leer</v>
      </c>
      <c r="P967" s="445">
        <f t="shared" si="100"/>
        <v>0</v>
      </c>
      <c r="Q967" s="445">
        <f>VLOOKUP(C967,{"29 - Psychiatrie (Erwachsene)",1;"30 - Kinder- und Jugendpsychiatrie",1;"31 - Psychosomatik",1;"00 - Bitte eine Fachabteilung auswählen",0;0,0},2,0)</f>
        <v>0</v>
      </c>
      <c r="R967" s="445">
        <f t="shared" si="101"/>
        <v>0</v>
      </c>
      <c r="S967" s="424">
        <f t="shared" si="102"/>
        <v>0</v>
      </c>
      <c r="T967" s="424">
        <f t="shared" si="103"/>
        <v>0</v>
      </c>
      <c r="U967" s="424">
        <f t="shared" si="104"/>
        <v>0</v>
      </c>
    </row>
    <row r="968" spans="2:21" ht="15" customHeight="1" x14ac:dyDescent="0.3">
      <c r="B968" s="70" t="str">
        <f t="shared" si="106"/>
        <v>!!!</v>
      </c>
      <c r="C968" s="228"/>
      <c r="D968" s="221"/>
      <c r="E968" s="229"/>
      <c r="F968" s="82"/>
      <c r="G968" s="325"/>
      <c r="H968" s="38"/>
      <c r="I968" s="38"/>
      <c r="J968" s="435"/>
      <c r="L968" s="445" t="str">
        <f>VLOOKUP(C967,{"29 - Psychiatrie (Erwachsene)","Einrichtungen";"30 - Kinder- und Jugendpsychiatrie","Einrichtungen";"31 - Psychosomatik","Einrichtungen";0,"Leer"},2,0)</f>
        <v>Leer</v>
      </c>
      <c r="M968" s="445" t="str">
        <f>IF(AND('Angaben KH-Standort'!$D$12&gt;0,C968&lt;&gt;""),"JBJ","Leer")</f>
        <v>Leer</v>
      </c>
      <c r="N968" s="445" t="str">
        <f t="shared" si="105"/>
        <v>Leer</v>
      </c>
      <c r="O968" s="445" t="str">
        <f>VLOOKUP($C968,{"29 - Psychiatrie (Erwachsene)","Psychiatrie";"30 - Kinder- und Jugendpsychiatrie","KJPsychiatrie";"31 - Psychosomatik","Psychosomatik";0,"Leer"},2,0)</f>
        <v>Leer</v>
      </c>
      <c r="P968" s="445">
        <f t="shared" si="100"/>
        <v>0</v>
      </c>
      <c r="Q968" s="445">
        <f>VLOOKUP(C968,{"29 - Psychiatrie (Erwachsene)",1;"30 - Kinder- und Jugendpsychiatrie",1;"31 - Psychosomatik",1;"00 - Bitte eine Fachabteilung auswählen",0;0,0},2,0)</f>
        <v>0</v>
      </c>
      <c r="R968" s="445">
        <f t="shared" si="101"/>
        <v>0</v>
      </c>
      <c r="S968" s="424">
        <f t="shared" si="102"/>
        <v>0</v>
      </c>
      <c r="T968" s="424">
        <f t="shared" si="103"/>
        <v>0</v>
      </c>
      <c r="U968" s="424">
        <f t="shared" si="104"/>
        <v>0</v>
      </c>
    </row>
    <row r="969" spans="2:21" ht="15" customHeight="1" x14ac:dyDescent="0.3">
      <c r="B969" s="70" t="str">
        <f t="shared" si="106"/>
        <v>!!!</v>
      </c>
      <c r="C969" s="228"/>
      <c r="D969" s="221"/>
      <c r="E969" s="229"/>
      <c r="F969" s="82"/>
      <c r="G969" s="325"/>
      <c r="H969" s="38"/>
      <c r="I969" s="38"/>
      <c r="J969" s="435"/>
      <c r="L969" s="445" t="str">
        <f>VLOOKUP(C968,{"29 - Psychiatrie (Erwachsene)","Einrichtungen";"30 - Kinder- und Jugendpsychiatrie","Einrichtungen";"31 - Psychosomatik","Einrichtungen";0,"Leer"},2,0)</f>
        <v>Leer</v>
      </c>
      <c r="M969" s="445" t="str">
        <f>IF(AND('Angaben KH-Standort'!$D$12&gt;0,C969&lt;&gt;""),"JBJ","Leer")</f>
        <v>Leer</v>
      </c>
      <c r="N969" s="445" t="str">
        <f t="shared" si="105"/>
        <v>Leer</v>
      </c>
      <c r="O969" s="445" t="str">
        <f>VLOOKUP($C969,{"29 - Psychiatrie (Erwachsene)","Psychiatrie";"30 - Kinder- und Jugendpsychiatrie","KJPsychiatrie";"31 - Psychosomatik","Psychosomatik";0,"Leer"},2,0)</f>
        <v>Leer</v>
      </c>
      <c r="P969" s="445">
        <f t="shared" si="100"/>
        <v>0</v>
      </c>
      <c r="Q969" s="445">
        <f>VLOOKUP(C969,{"29 - Psychiatrie (Erwachsene)",1;"30 - Kinder- und Jugendpsychiatrie",1;"31 - Psychosomatik",1;"00 - Bitte eine Fachabteilung auswählen",0;0,0},2,0)</f>
        <v>0</v>
      </c>
      <c r="R969" s="445">
        <f t="shared" si="101"/>
        <v>0</v>
      </c>
      <c r="S969" s="424">
        <f t="shared" si="102"/>
        <v>0</v>
      </c>
      <c r="T969" s="424">
        <f t="shared" si="103"/>
        <v>0</v>
      </c>
      <c r="U969" s="424">
        <f t="shared" si="104"/>
        <v>0</v>
      </c>
    </row>
    <row r="970" spans="2:21" ht="15" customHeight="1" x14ac:dyDescent="0.3">
      <c r="B970" s="70" t="str">
        <f t="shared" si="106"/>
        <v>!!!</v>
      </c>
      <c r="C970" s="228"/>
      <c r="D970" s="221"/>
      <c r="E970" s="229"/>
      <c r="F970" s="82"/>
      <c r="G970" s="325"/>
      <c r="H970" s="38"/>
      <c r="I970" s="38"/>
      <c r="J970" s="435"/>
      <c r="L970" s="445" t="str">
        <f>VLOOKUP(C969,{"29 - Psychiatrie (Erwachsene)","Einrichtungen";"30 - Kinder- und Jugendpsychiatrie","Einrichtungen";"31 - Psychosomatik","Einrichtungen";0,"Leer"},2,0)</f>
        <v>Leer</v>
      </c>
      <c r="M970" s="445" t="str">
        <f>IF(AND('Angaben KH-Standort'!$D$12&gt;0,C970&lt;&gt;""),"JBJ","Leer")</f>
        <v>Leer</v>
      </c>
      <c r="N970" s="445" t="str">
        <f t="shared" si="105"/>
        <v>Leer</v>
      </c>
      <c r="O970" s="445" t="str">
        <f>VLOOKUP($C970,{"29 - Psychiatrie (Erwachsene)","Psychiatrie";"30 - Kinder- und Jugendpsychiatrie","KJPsychiatrie";"31 - Psychosomatik","Psychosomatik";0,"Leer"},2,0)</f>
        <v>Leer</v>
      </c>
      <c r="P970" s="445">
        <f t="shared" si="100"/>
        <v>0</v>
      </c>
      <c r="Q970" s="445">
        <f>VLOOKUP(C970,{"29 - Psychiatrie (Erwachsene)",1;"30 - Kinder- und Jugendpsychiatrie",1;"31 - Psychosomatik",1;"00 - Bitte eine Fachabteilung auswählen",0;0,0},2,0)</f>
        <v>0</v>
      </c>
      <c r="R970" s="445">
        <f t="shared" si="101"/>
        <v>0</v>
      </c>
      <c r="S970" s="424">
        <f t="shared" si="102"/>
        <v>0</v>
      </c>
      <c r="T970" s="424">
        <f t="shared" si="103"/>
        <v>0</v>
      </c>
      <c r="U970" s="424">
        <f t="shared" si="104"/>
        <v>0</v>
      </c>
    </row>
    <row r="971" spans="2:21" ht="15" customHeight="1" x14ac:dyDescent="0.3">
      <c r="B971" s="70" t="str">
        <f t="shared" si="106"/>
        <v>!!!</v>
      </c>
      <c r="C971" s="228"/>
      <c r="D971" s="221"/>
      <c r="E971" s="229"/>
      <c r="F971" s="82"/>
      <c r="G971" s="325"/>
      <c r="H971" s="38"/>
      <c r="I971" s="38"/>
      <c r="J971" s="435"/>
      <c r="L971" s="445" t="str">
        <f>VLOOKUP(C970,{"29 - Psychiatrie (Erwachsene)","Einrichtungen";"30 - Kinder- und Jugendpsychiatrie","Einrichtungen";"31 - Psychosomatik","Einrichtungen";0,"Leer"},2,0)</f>
        <v>Leer</v>
      </c>
      <c r="M971" s="445" t="str">
        <f>IF(AND('Angaben KH-Standort'!$D$12&gt;0,C971&lt;&gt;""),"JBJ","Leer")</f>
        <v>Leer</v>
      </c>
      <c r="N971" s="445" t="str">
        <f t="shared" si="105"/>
        <v>Leer</v>
      </c>
      <c r="O971" s="445" t="str">
        <f>VLOOKUP($C971,{"29 - Psychiatrie (Erwachsene)","Psychiatrie";"30 - Kinder- und Jugendpsychiatrie","KJPsychiatrie";"31 - Psychosomatik","Psychosomatik";0,"Leer"},2,0)</f>
        <v>Leer</v>
      </c>
      <c r="P971" s="445">
        <f t="shared" si="100"/>
        <v>0</v>
      </c>
      <c r="Q971" s="445">
        <f>VLOOKUP(C971,{"29 - Psychiatrie (Erwachsene)",1;"30 - Kinder- und Jugendpsychiatrie",1;"31 - Psychosomatik",1;"00 - Bitte eine Fachabteilung auswählen",0;0,0},2,0)</f>
        <v>0</v>
      </c>
      <c r="R971" s="445">
        <f t="shared" si="101"/>
        <v>0</v>
      </c>
      <c r="S971" s="424">
        <f t="shared" si="102"/>
        <v>0</v>
      </c>
      <c r="T971" s="424">
        <f t="shared" si="103"/>
        <v>0</v>
      </c>
      <c r="U971" s="424">
        <f t="shared" si="104"/>
        <v>0</v>
      </c>
    </row>
    <row r="972" spans="2:21" ht="15" customHeight="1" x14ac:dyDescent="0.3">
      <c r="B972" s="70" t="str">
        <f t="shared" si="106"/>
        <v>!!!</v>
      </c>
      <c r="C972" s="228"/>
      <c r="D972" s="221"/>
      <c r="E972" s="229"/>
      <c r="F972" s="82"/>
      <c r="G972" s="325"/>
      <c r="H972" s="38"/>
      <c r="I972" s="38"/>
      <c r="J972" s="435"/>
      <c r="L972" s="445" t="str">
        <f>VLOOKUP(C971,{"29 - Psychiatrie (Erwachsene)","Einrichtungen";"30 - Kinder- und Jugendpsychiatrie","Einrichtungen";"31 - Psychosomatik","Einrichtungen";0,"Leer"},2,0)</f>
        <v>Leer</v>
      </c>
      <c r="M972" s="445" t="str">
        <f>IF(AND('Angaben KH-Standort'!$D$12&gt;0,C972&lt;&gt;""),"JBJ","Leer")</f>
        <v>Leer</v>
      </c>
      <c r="N972" s="445" t="str">
        <f t="shared" si="105"/>
        <v>Leer</v>
      </c>
      <c r="O972" s="445" t="str">
        <f>VLOOKUP($C972,{"29 - Psychiatrie (Erwachsene)","Psychiatrie";"30 - Kinder- und Jugendpsychiatrie","KJPsychiatrie";"31 - Psychosomatik","Psychosomatik";0,"Leer"},2,0)</f>
        <v>Leer</v>
      </c>
      <c r="P972" s="445">
        <f t="shared" si="100"/>
        <v>0</v>
      </c>
      <c r="Q972" s="445">
        <f>VLOOKUP(C972,{"29 - Psychiatrie (Erwachsene)",1;"30 - Kinder- und Jugendpsychiatrie",1;"31 - Psychosomatik",1;"00 - Bitte eine Fachabteilung auswählen",0;0,0},2,0)</f>
        <v>0</v>
      </c>
      <c r="R972" s="445">
        <f t="shared" si="101"/>
        <v>0</v>
      </c>
      <c r="S972" s="424">
        <f t="shared" si="102"/>
        <v>0</v>
      </c>
      <c r="T972" s="424">
        <f t="shared" si="103"/>
        <v>0</v>
      </c>
      <c r="U972" s="424">
        <f t="shared" si="104"/>
        <v>0</v>
      </c>
    </row>
    <row r="973" spans="2:21" ht="15" customHeight="1" x14ac:dyDescent="0.3">
      <c r="B973" s="70" t="str">
        <f t="shared" si="106"/>
        <v>!!!</v>
      </c>
      <c r="C973" s="228"/>
      <c r="D973" s="221"/>
      <c r="E973" s="229"/>
      <c r="F973" s="82"/>
      <c r="G973" s="325"/>
      <c r="H973" s="38"/>
      <c r="I973" s="38"/>
      <c r="J973" s="435"/>
      <c r="L973" s="445" t="str">
        <f>VLOOKUP(C972,{"29 - Psychiatrie (Erwachsene)","Einrichtungen";"30 - Kinder- und Jugendpsychiatrie","Einrichtungen";"31 - Psychosomatik","Einrichtungen";0,"Leer"},2,0)</f>
        <v>Leer</v>
      </c>
      <c r="M973" s="445" t="str">
        <f>IF(AND('Angaben KH-Standort'!$D$12&gt;0,C973&lt;&gt;""),"JBJ","Leer")</f>
        <v>Leer</v>
      </c>
      <c r="N973" s="445" t="str">
        <f t="shared" si="105"/>
        <v>Leer</v>
      </c>
      <c r="O973" s="445" t="str">
        <f>VLOOKUP($C973,{"29 - Psychiatrie (Erwachsene)","Psychiatrie";"30 - Kinder- und Jugendpsychiatrie","KJPsychiatrie";"31 - Psychosomatik","Psychosomatik";0,"Leer"},2,0)</f>
        <v>Leer</v>
      </c>
      <c r="P973" s="445">
        <f t="shared" si="100"/>
        <v>0</v>
      </c>
      <c r="Q973" s="445">
        <f>VLOOKUP(C973,{"29 - Psychiatrie (Erwachsene)",1;"30 - Kinder- und Jugendpsychiatrie",1;"31 - Psychosomatik",1;"00 - Bitte eine Fachabteilung auswählen",0;0,0},2,0)</f>
        <v>0</v>
      </c>
      <c r="R973" s="445">
        <f t="shared" si="101"/>
        <v>0</v>
      </c>
      <c r="S973" s="424">
        <f t="shared" si="102"/>
        <v>0</v>
      </c>
      <c r="T973" s="424">
        <f t="shared" si="103"/>
        <v>0</v>
      </c>
      <c r="U973" s="424">
        <f t="shared" si="104"/>
        <v>0</v>
      </c>
    </row>
    <row r="974" spans="2:21" ht="15" customHeight="1" x14ac:dyDescent="0.3">
      <c r="B974" s="70" t="str">
        <f t="shared" si="106"/>
        <v>!!!</v>
      </c>
      <c r="C974" s="228"/>
      <c r="D974" s="221"/>
      <c r="E974" s="229"/>
      <c r="F974" s="82"/>
      <c r="G974" s="325"/>
      <c r="H974" s="38"/>
      <c r="I974" s="38"/>
      <c r="J974" s="435"/>
      <c r="L974" s="445" t="str">
        <f>VLOOKUP(C973,{"29 - Psychiatrie (Erwachsene)","Einrichtungen";"30 - Kinder- und Jugendpsychiatrie","Einrichtungen";"31 - Psychosomatik","Einrichtungen";0,"Leer"},2,0)</f>
        <v>Leer</v>
      </c>
      <c r="M974" s="445" t="str">
        <f>IF(AND('Angaben KH-Standort'!$D$12&gt;0,C974&lt;&gt;""),"JBJ","Leer")</f>
        <v>Leer</v>
      </c>
      <c r="N974" s="445" t="str">
        <f t="shared" si="105"/>
        <v>Leer</v>
      </c>
      <c r="O974" s="445" t="str">
        <f>VLOOKUP($C974,{"29 - Psychiatrie (Erwachsene)","Psychiatrie";"30 - Kinder- und Jugendpsychiatrie","KJPsychiatrie";"31 - Psychosomatik","Psychosomatik";0,"Leer"},2,0)</f>
        <v>Leer</v>
      </c>
      <c r="P974" s="445">
        <f t="shared" si="100"/>
        <v>0</v>
      </c>
      <c r="Q974" s="445">
        <f>VLOOKUP(C974,{"29 - Psychiatrie (Erwachsene)",1;"30 - Kinder- und Jugendpsychiatrie",1;"31 - Psychosomatik",1;"00 - Bitte eine Fachabteilung auswählen",0;0,0},2,0)</f>
        <v>0</v>
      </c>
      <c r="R974" s="445">
        <f t="shared" si="101"/>
        <v>0</v>
      </c>
      <c r="S974" s="424">
        <f t="shared" si="102"/>
        <v>0</v>
      </c>
      <c r="T974" s="424">
        <f t="shared" si="103"/>
        <v>0</v>
      </c>
      <c r="U974" s="424">
        <f t="shared" si="104"/>
        <v>0</v>
      </c>
    </row>
    <row r="975" spans="2:21" ht="15" customHeight="1" x14ac:dyDescent="0.3">
      <c r="B975" s="70" t="str">
        <f t="shared" si="106"/>
        <v>!!!</v>
      </c>
      <c r="C975" s="228"/>
      <c r="D975" s="221"/>
      <c r="E975" s="229"/>
      <c r="F975" s="82"/>
      <c r="G975" s="325"/>
      <c r="H975" s="38"/>
      <c r="I975" s="38"/>
      <c r="J975" s="435"/>
      <c r="L975" s="445" t="str">
        <f>VLOOKUP(C974,{"29 - Psychiatrie (Erwachsene)","Einrichtungen";"30 - Kinder- und Jugendpsychiatrie","Einrichtungen";"31 - Psychosomatik","Einrichtungen";0,"Leer"},2,0)</f>
        <v>Leer</v>
      </c>
      <c r="M975" s="445" t="str">
        <f>IF(AND('Angaben KH-Standort'!$D$12&gt;0,C975&lt;&gt;""),"JBJ","Leer")</f>
        <v>Leer</v>
      </c>
      <c r="N975" s="445" t="str">
        <f t="shared" si="105"/>
        <v>Leer</v>
      </c>
      <c r="O975" s="445" t="str">
        <f>VLOOKUP($C975,{"29 - Psychiatrie (Erwachsene)","Psychiatrie";"30 - Kinder- und Jugendpsychiatrie","KJPsychiatrie";"31 - Psychosomatik","Psychosomatik";0,"Leer"},2,0)</f>
        <v>Leer</v>
      </c>
      <c r="P975" s="445">
        <f t="shared" si="100"/>
        <v>0</v>
      </c>
      <c r="Q975" s="445">
        <f>VLOOKUP(C975,{"29 - Psychiatrie (Erwachsene)",1;"30 - Kinder- und Jugendpsychiatrie",1;"31 - Psychosomatik",1;"00 - Bitte eine Fachabteilung auswählen",0;0,0},2,0)</f>
        <v>0</v>
      </c>
      <c r="R975" s="445">
        <f t="shared" si="101"/>
        <v>0</v>
      </c>
      <c r="S975" s="424">
        <f t="shared" si="102"/>
        <v>0</v>
      </c>
      <c r="T975" s="424">
        <f t="shared" si="103"/>
        <v>0</v>
      </c>
      <c r="U975" s="424">
        <f t="shared" si="104"/>
        <v>0</v>
      </c>
    </row>
    <row r="976" spans="2:21" ht="15" customHeight="1" x14ac:dyDescent="0.3">
      <c r="B976" s="70" t="str">
        <f t="shared" si="106"/>
        <v>!!!</v>
      </c>
      <c r="C976" s="228"/>
      <c r="D976" s="221"/>
      <c r="E976" s="229"/>
      <c r="F976" s="82"/>
      <c r="G976" s="325"/>
      <c r="H976" s="38"/>
      <c r="I976" s="38"/>
      <c r="J976" s="435"/>
      <c r="L976" s="445" t="str">
        <f>VLOOKUP(C975,{"29 - Psychiatrie (Erwachsene)","Einrichtungen";"30 - Kinder- und Jugendpsychiatrie","Einrichtungen";"31 - Psychosomatik","Einrichtungen";0,"Leer"},2,0)</f>
        <v>Leer</v>
      </c>
      <c r="M976" s="445" t="str">
        <f>IF(AND('Angaben KH-Standort'!$D$12&gt;0,C976&lt;&gt;""),"JBJ","Leer")</f>
        <v>Leer</v>
      </c>
      <c r="N976" s="445" t="str">
        <f t="shared" si="105"/>
        <v>Leer</v>
      </c>
      <c r="O976" s="445" t="str">
        <f>VLOOKUP($C976,{"29 - Psychiatrie (Erwachsene)","Psychiatrie";"30 - Kinder- und Jugendpsychiatrie","KJPsychiatrie";"31 - Psychosomatik","Psychosomatik";0,"Leer"},2,0)</f>
        <v>Leer</v>
      </c>
      <c r="P976" s="445">
        <f t="shared" si="100"/>
        <v>0</v>
      </c>
      <c r="Q976" s="445">
        <f>VLOOKUP(C976,{"29 - Psychiatrie (Erwachsene)",1;"30 - Kinder- und Jugendpsychiatrie",1;"31 - Psychosomatik",1;"00 - Bitte eine Fachabteilung auswählen",0;0,0},2,0)</f>
        <v>0</v>
      </c>
      <c r="R976" s="445">
        <f t="shared" si="101"/>
        <v>0</v>
      </c>
      <c r="S976" s="424">
        <f t="shared" si="102"/>
        <v>0</v>
      </c>
      <c r="T976" s="424">
        <f t="shared" si="103"/>
        <v>0</v>
      </c>
      <c r="U976" s="424">
        <f t="shared" si="104"/>
        <v>0</v>
      </c>
    </row>
    <row r="977" spans="2:21" ht="15" customHeight="1" x14ac:dyDescent="0.3">
      <c r="B977" s="70" t="str">
        <f t="shared" si="106"/>
        <v>!!!</v>
      </c>
      <c r="C977" s="228"/>
      <c r="D977" s="221"/>
      <c r="E977" s="229"/>
      <c r="F977" s="82"/>
      <c r="G977" s="325"/>
      <c r="H977" s="38"/>
      <c r="I977" s="38"/>
      <c r="J977" s="435"/>
      <c r="L977" s="445" t="str">
        <f>VLOOKUP(C976,{"29 - Psychiatrie (Erwachsene)","Einrichtungen";"30 - Kinder- und Jugendpsychiatrie","Einrichtungen";"31 - Psychosomatik","Einrichtungen";0,"Leer"},2,0)</f>
        <v>Leer</v>
      </c>
      <c r="M977" s="445" t="str">
        <f>IF(AND('Angaben KH-Standort'!$D$12&gt;0,C977&lt;&gt;""),"JBJ","Leer")</f>
        <v>Leer</v>
      </c>
      <c r="N977" s="445" t="str">
        <f t="shared" si="105"/>
        <v>Leer</v>
      </c>
      <c r="O977" s="445" t="str">
        <f>VLOOKUP($C977,{"29 - Psychiatrie (Erwachsene)","Psychiatrie";"30 - Kinder- und Jugendpsychiatrie","KJPsychiatrie";"31 - Psychosomatik","Psychosomatik";0,"Leer"},2,0)</f>
        <v>Leer</v>
      </c>
      <c r="P977" s="445">
        <f t="shared" si="100"/>
        <v>0</v>
      </c>
      <c r="Q977" s="445">
        <f>VLOOKUP(C977,{"29 - Psychiatrie (Erwachsene)",1;"30 - Kinder- und Jugendpsychiatrie",1;"31 - Psychosomatik",1;"00 - Bitte eine Fachabteilung auswählen",0;0,0},2,0)</f>
        <v>0</v>
      </c>
      <c r="R977" s="445">
        <f t="shared" si="101"/>
        <v>0</v>
      </c>
      <c r="S977" s="424">
        <f t="shared" si="102"/>
        <v>0</v>
      </c>
      <c r="T977" s="424">
        <f t="shared" si="103"/>
        <v>0</v>
      </c>
      <c r="U977" s="424">
        <f t="shared" si="104"/>
        <v>0</v>
      </c>
    </row>
    <row r="978" spans="2:21" ht="15" customHeight="1" x14ac:dyDescent="0.3">
      <c r="B978" s="70" t="str">
        <f t="shared" si="106"/>
        <v>!!!</v>
      </c>
      <c r="C978" s="228"/>
      <c r="D978" s="221"/>
      <c r="E978" s="229"/>
      <c r="F978" s="82"/>
      <c r="G978" s="325"/>
      <c r="H978" s="38"/>
      <c r="I978" s="38"/>
      <c r="J978" s="435"/>
      <c r="L978" s="445" t="str">
        <f>VLOOKUP(C977,{"29 - Psychiatrie (Erwachsene)","Einrichtungen";"30 - Kinder- und Jugendpsychiatrie","Einrichtungen";"31 - Psychosomatik","Einrichtungen";0,"Leer"},2,0)</f>
        <v>Leer</v>
      </c>
      <c r="M978" s="445" t="str">
        <f>IF(AND('Angaben KH-Standort'!$D$12&gt;0,C978&lt;&gt;""),"JBJ","Leer")</f>
        <v>Leer</v>
      </c>
      <c r="N978" s="445" t="str">
        <f t="shared" si="105"/>
        <v>Leer</v>
      </c>
      <c r="O978" s="445" t="str">
        <f>VLOOKUP($C978,{"29 - Psychiatrie (Erwachsene)","Psychiatrie";"30 - Kinder- und Jugendpsychiatrie","KJPsychiatrie";"31 - Psychosomatik","Psychosomatik";0,"Leer"},2,0)</f>
        <v>Leer</v>
      </c>
      <c r="P978" s="445">
        <f t="shared" si="100"/>
        <v>0</v>
      </c>
      <c r="Q978" s="445">
        <f>VLOOKUP(C978,{"29 - Psychiatrie (Erwachsene)",1;"30 - Kinder- und Jugendpsychiatrie",1;"31 - Psychosomatik",1;"00 - Bitte eine Fachabteilung auswählen",0;0,0},2,0)</f>
        <v>0</v>
      </c>
      <c r="R978" s="445">
        <f t="shared" si="101"/>
        <v>0</v>
      </c>
      <c r="S978" s="424">
        <f t="shared" si="102"/>
        <v>0</v>
      </c>
      <c r="T978" s="424">
        <f t="shared" si="103"/>
        <v>0</v>
      </c>
      <c r="U978" s="424">
        <f t="shared" si="104"/>
        <v>0</v>
      </c>
    </row>
    <row r="979" spans="2:21" ht="15" customHeight="1" x14ac:dyDescent="0.3">
      <c r="B979" s="70" t="str">
        <f t="shared" si="106"/>
        <v>!!!</v>
      </c>
      <c r="C979" s="228"/>
      <c r="D979" s="221"/>
      <c r="E979" s="229"/>
      <c r="F979" s="82"/>
      <c r="G979" s="325"/>
      <c r="H979" s="38"/>
      <c r="I979" s="38"/>
      <c r="J979" s="435"/>
      <c r="L979" s="445" t="str">
        <f>VLOOKUP(C978,{"29 - Psychiatrie (Erwachsene)","Einrichtungen";"30 - Kinder- und Jugendpsychiatrie","Einrichtungen";"31 - Psychosomatik","Einrichtungen";0,"Leer"},2,0)</f>
        <v>Leer</v>
      </c>
      <c r="M979" s="445" t="str">
        <f>IF(AND('Angaben KH-Standort'!$D$12&gt;0,C979&lt;&gt;""),"JBJ","Leer")</f>
        <v>Leer</v>
      </c>
      <c r="N979" s="445" t="str">
        <f t="shared" si="105"/>
        <v>Leer</v>
      </c>
      <c r="O979" s="445" t="str">
        <f>VLOOKUP($C979,{"29 - Psychiatrie (Erwachsene)","Psychiatrie";"30 - Kinder- und Jugendpsychiatrie","KJPsychiatrie";"31 - Psychosomatik","Psychosomatik";0,"Leer"},2,0)</f>
        <v>Leer</v>
      </c>
      <c r="P979" s="445">
        <f t="shared" si="100"/>
        <v>0</v>
      </c>
      <c r="Q979" s="445">
        <f>VLOOKUP(C979,{"29 - Psychiatrie (Erwachsene)",1;"30 - Kinder- und Jugendpsychiatrie",1;"31 - Psychosomatik",1;"00 - Bitte eine Fachabteilung auswählen",0;0,0},2,0)</f>
        <v>0</v>
      </c>
      <c r="R979" s="445">
        <f t="shared" si="101"/>
        <v>0</v>
      </c>
      <c r="S979" s="424">
        <f t="shared" si="102"/>
        <v>0</v>
      </c>
      <c r="T979" s="424">
        <f t="shared" si="103"/>
        <v>0</v>
      </c>
      <c r="U979" s="424">
        <f t="shared" si="104"/>
        <v>0</v>
      </c>
    </row>
    <row r="980" spans="2:21" ht="15" customHeight="1" x14ac:dyDescent="0.3">
      <c r="B980" s="70" t="str">
        <f t="shared" si="106"/>
        <v>!!!</v>
      </c>
      <c r="C980" s="228"/>
      <c r="D980" s="221"/>
      <c r="E980" s="229"/>
      <c r="F980" s="82"/>
      <c r="G980" s="325"/>
      <c r="H980" s="38"/>
      <c r="I980" s="38"/>
      <c r="J980" s="435"/>
      <c r="L980" s="445" t="str">
        <f>VLOOKUP(C979,{"29 - Psychiatrie (Erwachsene)","Einrichtungen";"30 - Kinder- und Jugendpsychiatrie","Einrichtungen";"31 - Psychosomatik","Einrichtungen";0,"Leer"},2,0)</f>
        <v>Leer</v>
      </c>
      <c r="M980" s="445" t="str">
        <f>IF(AND('Angaben KH-Standort'!$D$12&gt;0,C980&lt;&gt;""),"JBJ","Leer")</f>
        <v>Leer</v>
      </c>
      <c r="N980" s="445" t="str">
        <f t="shared" si="105"/>
        <v>Leer</v>
      </c>
      <c r="O980" s="445" t="str">
        <f>VLOOKUP($C980,{"29 - Psychiatrie (Erwachsene)","Psychiatrie";"30 - Kinder- und Jugendpsychiatrie","KJPsychiatrie";"31 - Psychosomatik","Psychosomatik";0,"Leer"},2,0)</f>
        <v>Leer</v>
      </c>
      <c r="P980" s="445">
        <f t="shared" si="100"/>
        <v>0</v>
      </c>
      <c r="Q980" s="445">
        <f>VLOOKUP(C980,{"29 - Psychiatrie (Erwachsene)",1;"30 - Kinder- und Jugendpsychiatrie",1;"31 - Psychosomatik",1;"00 - Bitte eine Fachabteilung auswählen",0;0,0},2,0)</f>
        <v>0</v>
      </c>
      <c r="R980" s="445">
        <f t="shared" si="101"/>
        <v>0</v>
      </c>
      <c r="S980" s="424">
        <f t="shared" si="102"/>
        <v>0</v>
      </c>
      <c r="T980" s="424">
        <f t="shared" si="103"/>
        <v>0</v>
      </c>
      <c r="U980" s="424">
        <f t="shared" si="104"/>
        <v>0</v>
      </c>
    </row>
    <row r="981" spans="2:21" ht="15" customHeight="1" x14ac:dyDescent="0.3">
      <c r="B981" s="70" t="str">
        <f t="shared" si="106"/>
        <v>!!!</v>
      </c>
      <c r="C981" s="228"/>
      <c r="D981" s="221"/>
      <c r="E981" s="229"/>
      <c r="F981" s="82"/>
      <c r="G981" s="325"/>
      <c r="H981" s="38"/>
      <c r="I981" s="38"/>
      <c r="J981" s="435"/>
      <c r="L981" s="445" t="str">
        <f>VLOOKUP(C980,{"29 - Psychiatrie (Erwachsene)","Einrichtungen";"30 - Kinder- und Jugendpsychiatrie","Einrichtungen";"31 - Psychosomatik","Einrichtungen";0,"Leer"},2,0)</f>
        <v>Leer</v>
      </c>
      <c r="M981" s="445" t="str">
        <f>IF(AND('Angaben KH-Standort'!$D$12&gt;0,C981&lt;&gt;""),"JBJ","Leer")</f>
        <v>Leer</v>
      </c>
      <c r="N981" s="445" t="str">
        <f t="shared" si="105"/>
        <v>Leer</v>
      </c>
      <c r="O981" s="445" t="str">
        <f>VLOOKUP($C981,{"29 - Psychiatrie (Erwachsene)","Psychiatrie";"30 - Kinder- und Jugendpsychiatrie","KJPsychiatrie";"31 - Psychosomatik","Psychosomatik";0,"Leer"},2,0)</f>
        <v>Leer</v>
      </c>
      <c r="P981" s="445">
        <f t="shared" si="100"/>
        <v>0</v>
      </c>
      <c r="Q981" s="445">
        <f>VLOOKUP(C981,{"29 - Psychiatrie (Erwachsene)",1;"30 - Kinder- und Jugendpsychiatrie",1;"31 - Psychosomatik",1;"00 - Bitte eine Fachabteilung auswählen",0;0,0},2,0)</f>
        <v>0</v>
      </c>
      <c r="R981" s="445">
        <f t="shared" si="101"/>
        <v>0</v>
      </c>
      <c r="S981" s="424">
        <f t="shared" si="102"/>
        <v>0</v>
      </c>
      <c r="T981" s="424">
        <f t="shared" si="103"/>
        <v>0</v>
      </c>
      <c r="U981" s="424">
        <f t="shared" si="104"/>
        <v>0</v>
      </c>
    </row>
    <row r="982" spans="2:21" ht="15" customHeight="1" x14ac:dyDescent="0.3">
      <c r="B982" s="70" t="str">
        <f t="shared" si="106"/>
        <v>!!!</v>
      </c>
      <c r="C982" s="228"/>
      <c r="D982" s="221"/>
      <c r="E982" s="229"/>
      <c r="F982" s="82"/>
      <c r="G982" s="325"/>
      <c r="H982" s="38"/>
      <c r="I982" s="38"/>
      <c r="J982" s="435"/>
      <c r="L982" s="445" t="str">
        <f>VLOOKUP(C981,{"29 - Psychiatrie (Erwachsene)","Einrichtungen";"30 - Kinder- und Jugendpsychiatrie","Einrichtungen";"31 - Psychosomatik","Einrichtungen";0,"Leer"},2,0)</f>
        <v>Leer</v>
      </c>
      <c r="M982" s="445" t="str">
        <f>IF(AND('Angaben KH-Standort'!$D$12&gt;0,C982&lt;&gt;""),"JBJ","Leer")</f>
        <v>Leer</v>
      </c>
      <c r="N982" s="445" t="str">
        <f t="shared" si="105"/>
        <v>Leer</v>
      </c>
      <c r="O982" s="445" t="str">
        <f>VLOOKUP($C982,{"29 - Psychiatrie (Erwachsene)","Psychiatrie";"30 - Kinder- und Jugendpsychiatrie","KJPsychiatrie";"31 - Psychosomatik","Psychosomatik";0,"Leer"},2,0)</f>
        <v>Leer</v>
      </c>
      <c r="P982" s="445">
        <f t="shared" si="100"/>
        <v>0</v>
      </c>
      <c r="Q982" s="445">
        <f>VLOOKUP(C982,{"29 - Psychiatrie (Erwachsene)",1;"30 - Kinder- und Jugendpsychiatrie",1;"31 - Psychosomatik",1;"00 - Bitte eine Fachabteilung auswählen",0;0,0},2,0)</f>
        <v>0</v>
      </c>
      <c r="R982" s="445">
        <f t="shared" si="101"/>
        <v>0</v>
      </c>
      <c r="S982" s="424">
        <f t="shared" si="102"/>
        <v>0</v>
      </c>
      <c r="T982" s="424">
        <f t="shared" si="103"/>
        <v>0</v>
      </c>
      <c r="U982" s="424">
        <f t="shared" si="104"/>
        <v>0</v>
      </c>
    </row>
    <row r="983" spans="2:21" ht="15" customHeight="1" x14ac:dyDescent="0.3">
      <c r="B983" s="70" t="str">
        <f t="shared" si="106"/>
        <v>!!!</v>
      </c>
      <c r="C983" s="228"/>
      <c r="D983" s="221"/>
      <c r="E983" s="229"/>
      <c r="F983" s="82"/>
      <c r="G983" s="325"/>
      <c r="H983" s="38"/>
      <c r="I983" s="38"/>
      <c r="J983" s="435"/>
      <c r="L983" s="445" t="str">
        <f>VLOOKUP(C982,{"29 - Psychiatrie (Erwachsene)","Einrichtungen";"30 - Kinder- und Jugendpsychiatrie","Einrichtungen";"31 - Psychosomatik","Einrichtungen";0,"Leer"},2,0)</f>
        <v>Leer</v>
      </c>
      <c r="M983" s="445" t="str">
        <f>IF(AND('Angaben KH-Standort'!$D$12&gt;0,C983&lt;&gt;""),"JBJ","Leer")</f>
        <v>Leer</v>
      </c>
      <c r="N983" s="445" t="str">
        <f t="shared" si="105"/>
        <v>Leer</v>
      </c>
      <c r="O983" s="445" t="str">
        <f>VLOOKUP($C983,{"29 - Psychiatrie (Erwachsene)","Psychiatrie";"30 - Kinder- und Jugendpsychiatrie","KJPsychiatrie";"31 - Psychosomatik","Psychosomatik";0,"Leer"},2,0)</f>
        <v>Leer</v>
      </c>
      <c r="P983" s="445">
        <f t="shared" ref="P983:P1030" si="107">IF(LEN(B983)&gt;0,0,1)</f>
        <v>0</v>
      </c>
      <c r="Q983" s="445">
        <f>VLOOKUP(C983,{"29 - Psychiatrie (Erwachsene)",1;"30 - Kinder- und Jugendpsychiatrie",1;"31 - Psychosomatik",1;"00 - Bitte eine Fachabteilung auswählen",0;0,0},2,0)</f>
        <v>0</v>
      </c>
      <c r="R983" s="445">
        <f t="shared" ref="R983:R1030" si="108">IF(LEN(D983)&gt;0,1,0)</f>
        <v>0</v>
      </c>
      <c r="S983" s="424">
        <f t="shared" ref="S983:S1030" si="109">IF(LEN(E983)&gt;0,1,0)</f>
        <v>0</v>
      </c>
      <c r="T983" s="424">
        <f t="shared" ref="T983:T1030" si="110">IF(LEN(F983)&gt;0,1,0)</f>
        <v>0</v>
      </c>
      <c r="U983" s="424">
        <f t="shared" ref="U983:U1030" si="111">IF(LEN(G983)&gt;0,1,0)</f>
        <v>0</v>
      </c>
    </row>
    <row r="984" spans="2:21" ht="15" customHeight="1" x14ac:dyDescent="0.3">
      <c r="B984" s="70" t="str">
        <f t="shared" si="106"/>
        <v>!!!</v>
      </c>
      <c r="C984" s="228"/>
      <c r="D984" s="221"/>
      <c r="E984" s="229"/>
      <c r="F984" s="82"/>
      <c r="G984" s="325"/>
      <c r="H984" s="38"/>
      <c r="I984" s="38"/>
      <c r="J984" s="435"/>
      <c r="L984" s="445" t="str">
        <f>VLOOKUP(C983,{"29 - Psychiatrie (Erwachsene)","Einrichtungen";"30 - Kinder- und Jugendpsychiatrie","Einrichtungen";"31 - Psychosomatik","Einrichtungen";0,"Leer"},2,0)</f>
        <v>Leer</v>
      </c>
      <c r="M984" s="445" t="str">
        <f>IF(AND('Angaben KH-Standort'!$D$12&gt;0,C984&lt;&gt;""),"JBJ","Leer")</f>
        <v>Leer</v>
      </c>
      <c r="N984" s="445" t="str">
        <f t="shared" ref="N984:N1030" si="112">IF(D984=2023,O984&amp;23,O984)</f>
        <v>Leer</v>
      </c>
      <c r="O984" s="445" t="str">
        <f>VLOOKUP($C984,{"29 - Psychiatrie (Erwachsene)","Psychiatrie";"30 - Kinder- und Jugendpsychiatrie","KJPsychiatrie";"31 - Psychosomatik","Psychosomatik";0,"Leer"},2,0)</f>
        <v>Leer</v>
      </c>
      <c r="P984" s="445">
        <f t="shared" si="107"/>
        <v>0</v>
      </c>
      <c r="Q984" s="445">
        <f>VLOOKUP(C984,{"29 - Psychiatrie (Erwachsene)",1;"30 - Kinder- und Jugendpsychiatrie",1;"31 - Psychosomatik",1;"00 - Bitte eine Fachabteilung auswählen",0;0,0},2,0)</f>
        <v>0</v>
      </c>
      <c r="R984" s="445">
        <f t="shared" si="108"/>
        <v>0</v>
      </c>
      <c r="S984" s="424">
        <f t="shared" si="109"/>
        <v>0</v>
      </c>
      <c r="T984" s="424">
        <f t="shared" si="110"/>
        <v>0</v>
      </c>
      <c r="U984" s="424">
        <f t="shared" si="111"/>
        <v>0</v>
      </c>
    </row>
    <row r="985" spans="2:21" ht="15" customHeight="1" x14ac:dyDescent="0.3">
      <c r="B985" s="70" t="str">
        <f t="shared" si="106"/>
        <v>!!!</v>
      </c>
      <c r="C985" s="228"/>
      <c r="D985" s="221"/>
      <c r="E985" s="229"/>
      <c r="F985" s="82"/>
      <c r="G985" s="325"/>
      <c r="H985" s="38"/>
      <c r="I985" s="38"/>
      <c r="J985" s="435"/>
      <c r="L985" s="445" t="str">
        <f>VLOOKUP(C984,{"29 - Psychiatrie (Erwachsene)","Einrichtungen";"30 - Kinder- und Jugendpsychiatrie","Einrichtungen";"31 - Psychosomatik","Einrichtungen";0,"Leer"},2,0)</f>
        <v>Leer</v>
      </c>
      <c r="M985" s="445" t="str">
        <f>IF(AND('Angaben KH-Standort'!$D$12&gt;0,C985&lt;&gt;""),"JBJ","Leer")</f>
        <v>Leer</v>
      </c>
      <c r="N985" s="445" t="str">
        <f t="shared" si="112"/>
        <v>Leer</v>
      </c>
      <c r="O985" s="445" t="str">
        <f>VLOOKUP($C985,{"29 - Psychiatrie (Erwachsene)","Psychiatrie";"30 - Kinder- und Jugendpsychiatrie","KJPsychiatrie";"31 - Psychosomatik","Psychosomatik";0,"Leer"},2,0)</f>
        <v>Leer</v>
      </c>
      <c r="P985" s="445">
        <f t="shared" si="107"/>
        <v>0</v>
      </c>
      <c r="Q985" s="445">
        <f>VLOOKUP(C985,{"29 - Psychiatrie (Erwachsene)",1;"30 - Kinder- und Jugendpsychiatrie",1;"31 - Psychosomatik",1;"00 - Bitte eine Fachabteilung auswählen",0;0,0},2,0)</f>
        <v>0</v>
      </c>
      <c r="R985" s="445">
        <f t="shared" si="108"/>
        <v>0</v>
      </c>
      <c r="S985" s="424">
        <f t="shared" si="109"/>
        <v>0</v>
      </c>
      <c r="T985" s="424">
        <f t="shared" si="110"/>
        <v>0</v>
      </c>
      <c r="U985" s="424">
        <f t="shared" si="111"/>
        <v>0</v>
      </c>
    </row>
    <row r="986" spans="2:21" ht="15" customHeight="1" x14ac:dyDescent="0.3">
      <c r="B986" s="70" t="str">
        <f t="shared" si="106"/>
        <v>!!!</v>
      </c>
      <c r="C986" s="228"/>
      <c r="D986" s="221"/>
      <c r="E986" s="229"/>
      <c r="F986" s="82"/>
      <c r="G986" s="325"/>
      <c r="H986" s="38"/>
      <c r="I986" s="38"/>
      <c r="J986" s="435"/>
      <c r="L986" s="445" t="str">
        <f>VLOOKUP(C985,{"29 - Psychiatrie (Erwachsene)","Einrichtungen";"30 - Kinder- und Jugendpsychiatrie","Einrichtungen";"31 - Psychosomatik","Einrichtungen";0,"Leer"},2,0)</f>
        <v>Leer</v>
      </c>
      <c r="M986" s="445" t="str">
        <f>IF(AND('Angaben KH-Standort'!$D$12&gt;0,C986&lt;&gt;""),"JBJ","Leer")</f>
        <v>Leer</v>
      </c>
      <c r="N986" s="445" t="str">
        <f t="shared" si="112"/>
        <v>Leer</v>
      </c>
      <c r="O986" s="445" t="str">
        <f>VLOOKUP($C986,{"29 - Psychiatrie (Erwachsene)","Psychiatrie";"30 - Kinder- und Jugendpsychiatrie","KJPsychiatrie";"31 - Psychosomatik","Psychosomatik";0,"Leer"},2,0)</f>
        <v>Leer</v>
      </c>
      <c r="P986" s="445">
        <f t="shared" si="107"/>
        <v>0</v>
      </c>
      <c r="Q986" s="445">
        <f>VLOOKUP(C986,{"29 - Psychiatrie (Erwachsene)",1;"30 - Kinder- und Jugendpsychiatrie",1;"31 - Psychosomatik",1;"00 - Bitte eine Fachabteilung auswählen",0;0,0},2,0)</f>
        <v>0</v>
      </c>
      <c r="R986" s="445">
        <f t="shared" si="108"/>
        <v>0</v>
      </c>
      <c r="S986" s="424">
        <f t="shared" si="109"/>
        <v>0</v>
      </c>
      <c r="T986" s="424">
        <f t="shared" si="110"/>
        <v>0</v>
      </c>
      <c r="U986" s="424">
        <f t="shared" si="111"/>
        <v>0</v>
      </c>
    </row>
    <row r="987" spans="2:21" ht="15" customHeight="1" x14ac:dyDescent="0.3">
      <c r="B987" s="70" t="str">
        <f t="shared" si="106"/>
        <v>!!!</v>
      </c>
      <c r="C987" s="228"/>
      <c r="D987" s="221"/>
      <c r="E987" s="229"/>
      <c r="F987" s="82"/>
      <c r="G987" s="325"/>
      <c r="H987" s="38"/>
      <c r="I987" s="38"/>
      <c r="J987" s="435"/>
      <c r="L987" s="445" t="str">
        <f>VLOOKUP(C986,{"29 - Psychiatrie (Erwachsene)","Einrichtungen";"30 - Kinder- und Jugendpsychiatrie","Einrichtungen";"31 - Psychosomatik","Einrichtungen";0,"Leer"},2,0)</f>
        <v>Leer</v>
      </c>
      <c r="M987" s="445" t="str">
        <f>IF(AND('Angaben KH-Standort'!$D$12&gt;0,C987&lt;&gt;""),"JBJ","Leer")</f>
        <v>Leer</v>
      </c>
      <c r="N987" s="445" t="str">
        <f t="shared" si="112"/>
        <v>Leer</v>
      </c>
      <c r="O987" s="445" t="str">
        <f>VLOOKUP($C987,{"29 - Psychiatrie (Erwachsene)","Psychiatrie";"30 - Kinder- und Jugendpsychiatrie","KJPsychiatrie";"31 - Psychosomatik","Psychosomatik";0,"Leer"},2,0)</f>
        <v>Leer</v>
      </c>
      <c r="P987" s="445">
        <f t="shared" si="107"/>
        <v>0</v>
      </c>
      <c r="Q987" s="445">
        <f>VLOOKUP(C987,{"29 - Psychiatrie (Erwachsene)",1;"30 - Kinder- und Jugendpsychiatrie",1;"31 - Psychosomatik",1;"00 - Bitte eine Fachabteilung auswählen",0;0,0},2,0)</f>
        <v>0</v>
      </c>
      <c r="R987" s="445">
        <f t="shared" si="108"/>
        <v>0</v>
      </c>
      <c r="S987" s="424">
        <f t="shared" si="109"/>
        <v>0</v>
      </c>
      <c r="T987" s="424">
        <f t="shared" si="110"/>
        <v>0</v>
      </c>
      <c r="U987" s="424">
        <f t="shared" si="111"/>
        <v>0</v>
      </c>
    </row>
    <row r="988" spans="2:21" ht="15" customHeight="1" x14ac:dyDescent="0.3">
      <c r="B988" s="70" t="str">
        <f t="shared" si="106"/>
        <v>!!!</v>
      </c>
      <c r="C988" s="228"/>
      <c r="D988" s="221"/>
      <c r="E988" s="229"/>
      <c r="F988" s="82"/>
      <c r="G988" s="325"/>
      <c r="H988" s="38"/>
      <c r="I988" s="38"/>
      <c r="J988" s="435"/>
      <c r="L988" s="445" t="str">
        <f>VLOOKUP(C987,{"29 - Psychiatrie (Erwachsene)","Einrichtungen";"30 - Kinder- und Jugendpsychiatrie","Einrichtungen";"31 - Psychosomatik","Einrichtungen";0,"Leer"},2,0)</f>
        <v>Leer</v>
      </c>
      <c r="M988" s="445" t="str">
        <f>IF(AND('Angaben KH-Standort'!$D$12&gt;0,C988&lt;&gt;""),"JBJ","Leer")</f>
        <v>Leer</v>
      </c>
      <c r="N988" s="445" t="str">
        <f t="shared" si="112"/>
        <v>Leer</v>
      </c>
      <c r="O988" s="445" t="str">
        <f>VLOOKUP($C988,{"29 - Psychiatrie (Erwachsene)","Psychiatrie";"30 - Kinder- und Jugendpsychiatrie","KJPsychiatrie";"31 - Psychosomatik","Psychosomatik";0,"Leer"},2,0)</f>
        <v>Leer</v>
      </c>
      <c r="P988" s="445">
        <f t="shared" si="107"/>
        <v>0</v>
      </c>
      <c r="Q988" s="445">
        <f>VLOOKUP(C988,{"29 - Psychiatrie (Erwachsene)",1;"30 - Kinder- und Jugendpsychiatrie",1;"31 - Psychosomatik",1;"00 - Bitte eine Fachabteilung auswählen",0;0,0},2,0)</f>
        <v>0</v>
      </c>
      <c r="R988" s="445">
        <f t="shared" si="108"/>
        <v>0</v>
      </c>
      <c r="S988" s="424">
        <f t="shared" si="109"/>
        <v>0</v>
      </c>
      <c r="T988" s="424">
        <f t="shared" si="110"/>
        <v>0</v>
      </c>
      <c r="U988" s="424">
        <f t="shared" si="111"/>
        <v>0</v>
      </c>
    </row>
    <row r="989" spans="2:21" ht="15" customHeight="1" x14ac:dyDescent="0.3">
      <c r="B989" s="70" t="str">
        <f t="shared" si="106"/>
        <v>!!!</v>
      </c>
      <c r="C989" s="228"/>
      <c r="D989" s="221"/>
      <c r="E989" s="229"/>
      <c r="F989" s="82"/>
      <c r="G989" s="325"/>
      <c r="H989" s="38"/>
      <c r="I989" s="38"/>
      <c r="J989" s="435"/>
      <c r="L989" s="445" t="str">
        <f>VLOOKUP(C988,{"29 - Psychiatrie (Erwachsene)","Einrichtungen";"30 - Kinder- und Jugendpsychiatrie","Einrichtungen";"31 - Psychosomatik","Einrichtungen";0,"Leer"},2,0)</f>
        <v>Leer</v>
      </c>
      <c r="M989" s="445" t="str">
        <f>IF(AND('Angaben KH-Standort'!$D$12&gt;0,C989&lt;&gt;""),"JBJ","Leer")</f>
        <v>Leer</v>
      </c>
      <c r="N989" s="445" t="str">
        <f t="shared" si="112"/>
        <v>Leer</v>
      </c>
      <c r="O989" s="445" t="str">
        <f>VLOOKUP($C989,{"29 - Psychiatrie (Erwachsene)","Psychiatrie";"30 - Kinder- und Jugendpsychiatrie","KJPsychiatrie";"31 - Psychosomatik","Psychosomatik";0,"Leer"},2,0)</f>
        <v>Leer</v>
      </c>
      <c r="P989" s="445">
        <f t="shared" si="107"/>
        <v>0</v>
      </c>
      <c r="Q989" s="445">
        <f>VLOOKUP(C989,{"29 - Psychiatrie (Erwachsene)",1;"30 - Kinder- und Jugendpsychiatrie",1;"31 - Psychosomatik",1;"00 - Bitte eine Fachabteilung auswählen",0;0,0},2,0)</f>
        <v>0</v>
      </c>
      <c r="R989" s="445">
        <f t="shared" si="108"/>
        <v>0</v>
      </c>
      <c r="S989" s="424">
        <f t="shared" si="109"/>
        <v>0</v>
      </c>
      <c r="T989" s="424">
        <f t="shared" si="110"/>
        <v>0</v>
      </c>
      <c r="U989" s="424">
        <f t="shared" si="111"/>
        <v>0</v>
      </c>
    </row>
    <row r="990" spans="2:21" ht="15" customHeight="1" x14ac:dyDescent="0.3">
      <c r="B990" s="70" t="str">
        <f t="shared" ref="B990:B1030" si="113">IF(SUM(Q990:U990)&lt;5,"!!!","")</f>
        <v>!!!</v>
      </c>
      <c r="C990" s="228"/>
      <c r="D990" s="221"/>
      <c r="E990" s="229"/>
      <c r="F990" s="82"/>
      <c r="G990" s="325"/>
      <c r="H990" s="38"/>
      <c r="I990" s="38"/>
      <c r="J990" s="435"/>
      <c r="L990" s="445" t="str">
        <f>VLOOKUP(C989,{"29 - Psychiatrie (Erwachsene)","Einrichtungen";"30 - Kinder- und Jugendpsychiatrie","Einrichtungen";"31 - Psychosomatik","Einrichtungen";0,"Leer"},2,0)</f>
        <v>Leer</v>
      </c>
      <c r="M990" s="445" t="str">
        <f>IF(AND('Angaben KH-Standort'!$D$12&gt;0,C990&lt;&gt;""),"JBJ","Leer")</f>
        <v>Leer</v>
      </c>
      <c r="N990" s="445" t="str">
        <f t="shared" si="112"/>
        <v>Leer</v>
      </c>
      <c r="O990" s="445" t="str">
        <f>VLOOKUP($C990,{"29 - Psychiatrie (Erwachsene)","Psychiatrie";"30 - Kinder- und Jugendpsychiatrie","KJPsychiatrie";"31 - Psychosomatik","Psychosomatik";0,"Leer"},2,0)</f>
        <v>Leer</v>
      </c>
      <c r="P990" s="445">
        <f t="shared" si="107"/>
        <v>0</v>
      </c>
      <c r="Q990" s="445">
        <f>VLOOKUP(C990,{"29 - Psychiatrie (Erwachsene)",1;"30 - Kinder- und Jugendpsychiatrie",1;"31 - Psychosomatik",1;"00 - Bitte eine Fachabteilung auswählen",0;0,0},2,0)</f>
        <v>0</v>
      </c>
      <c r="R990" s="445">
        <f t="shared" si="108"/>
        <v>0</v>
      </c>
      <c r="S990" s="424">
        <f t="shared" si="109"/>
        <v>0</v>
      </c>
      <c r="T990" s="424">
        <f t="shared" si="110"/>
        <v>0</v>
      </c>
      <c r="U990" s="424">
        <f t="shared" si="111"/>
        <v>0</v>
      </c>
    </row>
    <row r="991" spans="2:21" ht="15" customHeight="1" x14ac:dyDescent="0.3">
      <c r="B991" s="70" t="str">
        <f t="shared" si="113"/>
        <v>!!!</v>
      </c>
      <c r="C991" s="228"/>
      <c r="D991" s="221"/>
      <c r="E991" s="229"/>
      <c r="F991" s="82"/>
      <c r="G991" s="325"/>
      <c r="H991" s="38"/>
      <c r="I991" s="38"/>
      <c r="J991" s="435"/>
      <c r="L991" s="445" t="str">
        <f>VLOOKUP(C990,{"29 - Psychiatrie (Erwachsene)","Einrichtungen";"30 - Kinder- und Jugendpsychiatrie","Einrichtungen";"31 - Psychosomatik","Einrichtungen";0,"Leer"},2,0)</f>
        <v>Leer</v>
      </c>
      <c r="M991" s="445" t="str">
        <f>IF(AND('Angaben KH-Standort'!$D$12&gt;0,C991&lt;&gt;""),"JBJ","Leer")</f>
        <v>Leer</v>
      </c>
      <c r="N991" s="445" t="str">
        <f t="shared" si="112"/>
        <v>Leer</v>
      </c>
      <c r="O991" s="445" t="str">
        <f>VLOOKUP($C991,{"29 - Psychiatrie (Erwachsene)","Psychiatrie";"30 - Kinder- und Jugendpsychiatrie","KJPsychiatrie";"31 - Psychosomatik","Psychosomatik";0,"Leer"},2,0)</f>
        <v>Leer</v>
      </c>
      <c r="P991" s="445">
        <f t="shared" si="107"/>
        <v>0</v>
      </c>
      <c r="Q991" s="445">
        <f>VLOOKUP(C991,{"29 - Psychiatrie (Erwachsene)",1;"30 - Kinder- und Jugendpsychiatrie",1;"31 - Psychosomatik",1;"00 - Bitte eine Fachabteilung auswählen",0;0,0},2,0)</f>
        <v>0</v>
      </c>
      <c r="R991" s="445">
        <f t="shared" si="108"/>
        <v>0</v>
      </c>
      <c r="S991" s="424">
        <f t="shared" si="109"/>
        <v>0</v>
      </c>
      <c r="T991" s="424">
        <f t="shared" si="110"/>
        <v>0</v>
      </c>
      <c r="U991" s="424">
        <f t="shared" si="111"/>
        <v>0</v>
      </c>
    </row>
    <row r="992" spans="2:21" ht="15" customHeight="1" x14ac:dyDescent="0.3">
      <c r="B992" s="70" t="str">
        <f t="shared" si="113"/>
        <v>!!!</v>
      </c>
      <c r="C992" s="228"/>
      <c r="D992" s="221"/>
      <c r="E992" s="229"/>
      <c r="F992" s="82"/>
      <c r="G992" s="325"/>
      <c r="H992" s="38"/>
      <c r="I992" s="38"/>
      <c r="J992" s="435"/>
      <c r="L992" s="445" t="str">
        <f>VLOOKUP(C991,{"29 - Psychiatrie (Erwachsene)","Einrichtungen";"30 - Kinder- und Jugendpsychiatrie","Einrichtungen";"31 - Psychosomatik","Einrichtungen";0,"Leer"},2,0)</f>
        <v>Leer</v>
      </c>
      <c r="M992" s="445" t="str">
        <f>IF(AND('Angaben KH-Standort'!$D$12&gt;0,C992&lt;&gt;""),"JBJ","Leer")</f>
        <v>Leer</v>
      </c>
      <c r="N992" s="445" t="str">
        <f t="shared" si="112"/>
        <v>Leer</v>
      </c>
      <c r="O992" s="445" t="str">
        <f>VLOOKUP($C992,{"29 - Psychiatrie (Erwachsene)","Psychiatrie";"30 - Kinder- und Jugendpsychiatrie","KJPsychiatrie";"31 - Psychosomatik","Psychosomatik";0,"Leer"},2,0)</f>
        <v>Leer</v>
      </c>
      <c r="P992" s="445">
        <f t="shared" si="107"/>
        <v>0</v>
      </c>
      <c r="Q992" s="445">
        <f>VLOOKUP(C992,{"29 - Psychiatrie (Erwachsene)",1;"30 - Kinder- und Jugendpsychiatrie",1;"31 - Psychosomatik",1;"00 - Bitte eine Fachabteilung auswählen",0;0,0},2,0)</f>
        <v>0</v>
      </c>
      <c r="R992" s="445">
        <f t="shared" si="108"/>
        <v>0</v>
      </c>
      <c r="S992" s="424">
        <f t="shared" si="109"/>
        <v>0</v>
      </c>
      <c r="T992" s="424">
        <f t="shared" si="110"/>
        <v>0</v>
      </c>
      <c r="U992" s="424">
        <f t="shared" si="111"/>
        <v>0</v>
      </c>
    </row>
    <row r="993" spans="2:21" ht="15" customHeight="1" x14ac:dyDescent="0.3">
      <c r="B993" s="70" t="str">
        <f t="shared" si="113"/>
        <v>!!!</v>
      </c>
      <c r="C993" s="228"/>
      <c r="D993" s="221"/>
      <c r="E993" s="229"/>
      <c r="F993" s="82"/>
      <c r="G993" s="325"/>
      <c r="H993" s="38"/>
      <c r="I993" s="38"/>
      <c r="J993" s="435"/>
      <c r="L993" s="445" t="str">
        <f>VLOOKUP(C992,{"29 - Psychiatrie (Erwachsene)","Einrichtungen";"30 - Kinder- und Jugendpsychiatrie","Einrichtungen";"31 - Psychosomatik","Einrichtungen";0,"Leer"},2,0)</f>
        <v>Leer</v>
      </c>
      <c r="M993" s="445" t="str">
        <f>IF(AND('Angaben KH-Standort'!$D$12&gt;0,C993&lt;&gt;""),"JBJ","Leer")</f>
        <v>Leer</v>
      </c>
      <c r="N993" s="445" t="str">
        <f t="shared" si="112"/>
        <v>Leer</v>
      </c>
      <c r="O993" s="445" t="str">
        <f>VLOOKUP($C993,{"29 - Psychiatrie (Erwachsene)","Psychiatrie";"30 - Kinder- und Jugendpsychiatrie","KJPsychiatrie";"31 - Psychosomatik","Psychosomatik";0,"Leer"},2,0)</f>
        <v>Leer</v>
      </c>
      <c r="P993" s="445">
        <f t="shared" si="107"/>
        <v>0</v>
      </c>
      <c r="Q993" s="445">
        <f>VLOOKUP(C993,{"29 - Psychiatrie (Erwachsene)",1;"30 - Kinder- und Jugendpsychiatrie",1;"31 - Psychosomatik",1;"00 - Bitte eine Fachabteilung auswählen",0;0,0},2,0)</f>
        <v>0</v>
      </c>
      <c r="R993" s="445">
        <f t="shared" si="108"/>
        <v>0</v>
      </c>
      <c r="S993" s="424">
        <f t="shared" si="109"/>
        <v>0</v>
      </c>
      <c r="T993" s="424">
        <f t="shared" si="110"/>
        <v>0</v>
      </c>
      <c r="U993" s="424">
        <f t="shared" si="111"/>
        <v>0</v>
      </c>
    </row>
    <row r="994" spans="2:21" ht="15" customHeight="1" x14ac:dyDescent="0.3">
      <c r="B994" s="70" t="str">
        <f t="shared" si="113"/>
        <v>!!!</v>
      </c>
      <c r="C994" s="228"/>
      <c r="D994" s="221"/>
      <c r="E994" s="229"/>
      <c r="F994" s="82"/>
      <c r="G994" s="325"/>
      <c r="H994" s="38"/>
      <c r="I994" s="38"/>
      <c r="J994" s="435"/>
      <c r="L994" s="445" t="str">
        <f>VLOOKUP(C993,{"29 - Psychiatrie (Erwachsene)","Einrichtungen";"30 - Kinder- und Jugendpsychiatrie","Einrichtungen";"31 - Psychosomatik","Einrichtungen";0,"Leer"},2,0)</f>
        <v>Leer</v>
      </c>
      <c r="M994" s="445" t="str">
        <f>IF(AND('Angaben KH-Standort'!$D$12&gt;0,C994&lt;&gt;""),"JBJ","Leer")</f>
        <v>Leer</v>
      </c>
      <c r="N994" s="445" t="str">
        <f t="shared" si="112"/>
        <v>Leer</v>
      </c>
      <c r="O994" s="445" t="str">
        <f>VLOOKUP($C994,{"29 - Psychiatrie (Erwachsene)","Psychiatrie";"30 - Kinder- und Jugendpsychiatrie","KJPsychiatrie";"31 - Psychosomatik","Psychosomatik";0,"Leer"},2,0)</f>
        <v>Leer</v>
      </c>
      <c r="P994" s="445">
        <f t="shared" si="107"/>
        <v>0</v>
      </c>
      <c r="Q994" s="445">
        <f>VLOOKUP(C994,{"29 - Psychiatrie (Erwachsene)",1;"30 - Kinder- und Jugendpsychiatrie",1;"31 - Psychosomatik",1;"00 - Bitte eine Fachabteilung auswählen",0;0,0},2,0)</f>
        <v>0</v>
      </c>
      <c r="R994" s="445">
        <f t="shared" si="108"/>
        <v>0</v>
      </c>
      <c r="S994" s="424">
        <f t="shared" si="109"/>
        <v>0</v>
      </c>
      <c r="T994" s="424">
        <f t="shared" si="110"/>
        <v>0</v>
      </c>
      <c r="U994" s="424">
        <f t="shared" si="111"/>
        <v>0</v>
      </c>
    </row>
    <row r="995" spans="2:21" ht="15" customHeight="1" x14ac:dyDescent="0.3">
      <c r="B995" s="70" t="str">
        <f t="shared" si="113"/>
        <v>!!!</v>
      </c>
      <c r="C995" s="228"/>
      <c r="D995" s="221"/>
      <c r="E995" s="229"/>
      <c r="F995" s="82"/>
      <c r="G995" s="325"/>
      <c r="H995" s="38"/>
      <c r="I995" s="38"/>
      <c r="J995" s="435"/>
      <c r="L995" s="445" t="str">
        <f>VLOOKUP(C994,{"29 - Psychiatrie (Erwachsene)","Einrichtungen";"30 - Kinder- und Jugendpsychiatrie","Einrichtungen";"31 - Psychosomatik","Einrichtungen";0,"Leer"},2,0)</f>
        <v>Leer</v>
      </c>
      <c r="M995" s="445" t="str">
        <f>IF(AND('Angaben KH-Standort'!$D$12&gt;0,C995&lt;&gt;""),"JBJ","Leer")</f>
        <v>Leer</v>
      </c>
      <c r="N995" s="445" t="str">
        <f t="shared" si="112"/>
        <v>Leer</v>
      </c>
      <c r="O995" s="445" t="str">
        <f>VLOOKUP($C995,{"29 - Psychiatrie (Erwachsene)","Psychiatrie";"30 - Kinder- und Jugendpsychiatrie","KJPsychiatrie";"31 - Psychosomatik","Psychosomatik";0,"Leer"},2,0)</f>
        <v>Leer</v>
      </c>
      <c r="P995" s="445">
        <f t="shared" si="107"/>
        <v>0</v>
      </c>
      <c r="Q995" s="445">
        <f>VLOOKUP(C995,{"29 - Psychiatrie (Erwachsene)",1;"30 - Kinder- und Jugendpsychiatrie",1;"31 - Psychosomatik",1;"00 - Bitte eine Fachabteilung auswählen",0;0,0},2,0)</f>
        <v>0</v>
      </c>
      <c r="R995" s="445">
        <f t="shared" si="108"/>
        <v>0</v>
      </c>
      <c r="S995" s="424">
        <f t="shared" si="109"/>
        <v>0</v>
      </c>
      <c r="T995" s="424">
        <f t="shared" si="110"/>
        <v>0</v>
      </c>
      <c r="U995" s="424">
        <f t="shared" si="111"/>
        <v>0</v>
      </c>
    </row>
    <row r="996" spans="2:21" ht="15" customHeight="1" x14ac:dyDescent="0.3">
      <c r="B996" s="70" t="str">
        <f t="shared" si="113"/>
        <v>!!!</v>
      </c>
      <c r="C996" s="228"/>
      <c r="D996" s="221"/>
      <c r="E996" s="229"/>
      <c r="F996" s="82"/>
      <c r="G996" s="325"/>
      <c r="H996" s="38"/>
      <c r="I996" s="38"/>
      <c r="J996" s="435"/>
      <c r="L996" s="445" t="str">
        <f>VLOOKUP(C995,{"29 - Psychiatrie (Erwachsene)","Einrichtungen";"30 - Kinder- und Jugendpsychiatrie","Einrichtungen";"31 - Psychosomatik","Einrichtungen";0,"Leer"},2,0)</f>
        <v>Leer</v>
      </c>
      <c r="M996" s="445" t="str">
        <f>IF(AND('Angaben KH-Standort'!$D$12&gt;0,C996&lt;&gt;""),"JBJ","Leer")</f>
        <v>Leer</v>
      </c>
      <c r="N996" s="445" t="str">
        <f t="shared" si="112"/>
        <v>Leer</v>
      </c>
      <c r="O996" s="445" t="str">
        <f>VLOOKUP($C996,{"29 - Psychiatrie (Erwachsene)","Psychiatrie";"30 - Kinder- und Jugendpsychiatrie","KJPsychiatrie";"31 - Psychosomatik","Psychosomatik";0,"Leer"},2,0)</f>
        <v>Leer</v>
      </c>
      <c r="P996" s="445">
        <f t="shared" si="107"/>
        <v>0</v>
      </c>
      <c r="Q996" s="445">
        <f>VLOOKUP(C996,{"29 - Psychiatrie (Erwachsene)",1;"30 - Kinder- und Jugendpsychiatrie",1;"31 - Psychosomatik",1;"00 - Bitte eine Fachabteilung auswählen",0;0,0},2,0)</f>
        <v>0</v>
      </c>
      <c r="R996" s="445">
        <f t="shared" si="108"/>
        <v>0</v>
      </c>
      <c r="S996" s="424">
        <f t="shared" si="109"/>
        <v>0</v>
      </c>
      <c r="T996" s="424">
        <f t="shared" si="110"/>
        <v>0</v>
      </c>
      <c r="U996" s="424">
        <f t="shared" si="111"/>
        <v>0</v>
      </c>
    </row>
    <row r="997" spans="2:21" ht="15" customHeight="1" x14ac:dyDescent="0.3">
      <c r="B997" s="70" t="str">
        <f t="shared" si="113"/>
        <v>!!!</v>
      </c>
      <c r="C997" s="228"/>
      <c r="D997" s="221"/>
      <c r="E997" s="229"/>
      <c r="F997" s="82"/>
      <c r="G997" s="325"/>
      <c r="H997" s="38"/>
      <c r="I997" s="38"/>
      <c r="J997" s="435"/>
      <c r="L997" s="445" t="str">
        <f>VLOOKUP(C996,{"29 - Psychiatrie (Erwachsene)","Einrichtungen";"30 - Kinder- und Jugendpsychiatrie","Einrichtungen";"31 - Psychosomatik","Einrichtungen";0,"Leer"},2,0)</f>
        <v>Leer</v>
      </c>
      <c r="M997" s="445" t="str">
        <f>IF(AND('Angaben KH-Standort'!$D$12&gt;0,C997&lt;&gt;""),"JBJ","Leer")</f>
        <v>Leer</v>
      </c>
      <c r="N997" s="445" t="str">
        <f t="shared" si="112"/>
        <v>Leer</v>
      </c>
      <c r="O997" s="445" t="str">
        <f>VLOOKUP($C997,{"29 - Psychiatrie (Erwachsene)","Psychiatrie";"30 - Kinder- und Jugendpsychiatrie","KJPsychiatrie";"31 - Psychosomatik","Psychosomatik";0,"Leer"},2,0)</f>
        <v>Leer</v>
      </c>
      <c r="P997" s="445">
        <f t="shared" si="107"/>
        <v>0</v>
      </c>
      <c r="Q997" s="445">
        <f>VLOOKUP(C997,{"29 - Psychiatrie (Erwachsene)",1;"30 - Kinder- und Jugendpsychiatrie",1;"31 - Psychosomatik",1;"00 - Bitte eine Fachabteilung auswählen",0;0,0},2,0)</f>
        <v>0</v>
      </c>
      <c r="R997" s="445">
        <f t="shared" si="108"/>
        <v>0</v>
      </c>
      <c r="S997" s="424">
        <f t="shared" si="109"/>
        <v>0</v>
      </c>
      <c r="T997" s="424">
        <f t="shared" si="110"/>
        <v>0</v>
      </c>
      <c r="U997" s="424">
        <f t="shared" si="111"/>
        <v>0</v>
      </c>
    </row>
    <row r="998" spans="2:21" ht="15" customHeight="1" x14ac:dyDescent="0.3">
      <c r="B998" s="70" t="str">
        <f t="shared" si="113"/>
        <v>!!!</v>
      </c>
      <c r="C998" s="228"/>
      <c r="D998" s="221"/>
      <c r="E998" s="229"/>
      <c r="F998" s="82"/>
      <c r="G998" s="325"/>
      <c r="H998" s="38"/>
      <c r="I998" s="38"/>
      <c r="J998" s="435"/>
      <c r="L998" s="445" t="str">
        <f>VLOOKUP(C997,{"29 - Psychiatrie (Erwachsene)","Einrichtungen";"30 - Kinder- und Jugendpsychiatrie","Einrichtungen";"31 - Psychosomatik","Einrichtungen";0,"Leer"},2,0)</f>
        <v>Leer</v>
      </c>
      <c r="M998" s="445" t="str">
        <f>IF(AND('Angaben KH-Standort'!$D$12&gt;0,C998&lt;&gt;""),"JBJ","Leer")</f>
        <v>Leer</v>
      </c>
      <c r="N998" s="445" t="str">
        <f t="shared" si="112"/>
        <v>Leer</v>
      </c>
      <c r="O998" s="445" t="str">
        <f>VLOOKUP($C998,{"29 - Psychiatrie (Erwachsene)","Psychiatrie";"30 - Kinder- und Jugendpsychiatrie","KJPsychiatrie";"31 - Psychosomatik","Psychosomatik";0,"Leer"},2,0)</f>
        <v>Leer</v>
      </c>
      <c r="P998" s="445">
        <f t="shared" si="107"/>
        <v>0</v>
      </c>
      <c r="Q998" s="445">
        <f>VLOOKUP(C998,{"29 - Psychiatrie (Erwachsene)",1;"30 - Kinder- und Jugendpsychiatrie",1;"31 - Psychosomatik",1;"00 - Bitte eine Fachabteilung auswählen",0;0,0},2,0)</f>
        <v>0</v>
      </c>
      <c r="R998" s="445">
        <f t="shared" si="108"/>
        <v>0</v>
      </c>
      <c r="S998" s="424">
        <f t="shared" si="109"/>
        <v>0</v>
      </c>
      <c r="T998" s="424">
        <f t="shared" si="110"/>
        <v>0</v>
      </c>
      <c r="U998" s="424">
        <f t="shared" si="111"/>
        <v>0</v>
      </c>
    </row>
    <row r="999" spans="2:21" ht="15" customHeight="1" x14ac:dyDescent="0.3">
      <c r="B999" s="70" t="str">
        <f t="shared" si="113"/>
        <v>!!!</v>
      </c>
      <c r="C999" s="228"/>
      <c r="D999" s="221"/>
      <c r="E999" s="229"/>
      <c r="F999" s="82"/>
      <c r="G999" s="325"/>
      <c r="H999" s="38"/>
      <c r="I999" s="38"/>
      <c r="J999" s="435"/>
      <c r="L999" s="445" t="str">
        <f>VLOOKUP(C998,{"29 - Psychiatrie (Erwachsene)","Einrichtungen";"30 - Kinder- und Jugendpsychiatrie","Einrichtungen";"31 - Psychosomatik","Einrichtungen";0,"Leer"},2,0)</f>
        <v>Leer</v>
      </c>
      <c r="M999" s="445" t="str">
        <f>IF(AND('Angaben KH-Standort'!$D$12&gt;0,C999&lt;&gt;""),"JBJ","Leer")</f>
        <v>Leer</v>
      </c>
      <c r="N999" s="445" t="str">
        <f t="shared" si="112"/>
        <v>Leer</v>
      </c>
      <c r="O999" s="445" t="str">
        <f>VLOOKUP($C999,{"29 - Psychiatrie (Erwachsene)","Psychiatrie";"30 - Kinder- und Jugendpsychiatrie","KJPsychiatrie";"31 - Psychosomatik","Psychosomatik";0,"Leer"},2,0)</f>
        <v>Leer</v>
      </c>
      <c r="P999" s="445">
        <f t="shared" si="107"/>
        <v>0</v>
      </c>
      <c r="Q999" s="445">
        <f>VLOOKUP(C999,{"29 - Psychiatrie (Erwachsene)",1;"30 - Kinder- und Jugendpsychiatrie",1;"31 - Psychosomatik",1;"00 - Bitte eine Fachabteilung auswählen",0;0,0},2,0)</f>
        <v>0</v>
      </c>
      <c r="R999" s="445">
        <f t="shared" si="108"/>
        <v>0</v>
      </c>
      <c r="S999" s="424">
        <f t="shared" si="109"/>
        <v>0</v>
      </c>
      <c r="T999" s="424">
        <f t="shared" si="110"/>
        <v>0</v>
      </c>
      <c r="U999" s="424">
        <f t="shared" si="111"/>
        <v>0</v>
      </c>
    </row>
    <row r="1000" spans="2:21" ht="15" customHeight="1" x14ac:dyDescent="0.3">
      <c r="B1000" s="70" t="str">
        <f t="shared" si="113"/>
        <v>!!!</v>
      </c>
      <c r="C1000" s="228"/>
      <c r="D1000" s="221"/>
      <c r="E1000" s="229"/>
      <c r="F1000" s="82"/>
      <c r="G1000" s="325"/>
      <c r="H1000" s="38"/>
      <c r="I1000" s="38"/>
      <c r="J1000" s="435"/>
      <c r="L1000" s="445" t="str">
        <f>VLOOKUP(C999,{"29 - Psychiatrie (Erwachsene)","Einrichtungen";"30 - Kinder- und Jugendpsychiatrie","Einrichtungen";"31 - Psychosomatik","Einrichtungen";0,"Leer"},2,0)</f>
        <v>Leer</v>
      </c>
      <c r="M1000" s="445" t="str">
        <f>IF(AND('Angaben KH-Standort'!$D$12&gt;0,C1000&lt;&gt;""),"JBJ","Leer")</f>
        <v>Leer</v>
      </c>
      <c r="N1000" s="445" t="str">
        <f t="shared" si="112"/>
        <v>Leer</v>
      </c>
      <c r="O1000" s="445" t="str">
        <f>VLOOKUP($C1000,{"29 - Psychiatrie (Erwachsene)","Psychiatrie";"30 - Kinder- und Jugendpsychiatrie","KJPsychiatrie";"31 - Psychosomatik","Psychosomatik";0,"Leer"},2,0)</f>
        <v>Leer</v>
      </c>
      <c r="P1000" s="445">
        <f t="shared" si="107"/>
        <v>0</v>
      </c>
      <c r="Q1000" s="445">
        <f>VLOOKUP(C1000,{"29 - Psychiatrie (Erwachsene)",1;"30 - Kinder- und Jugendpsychiatrie",1;"31 - Psychosomatik",1;"00 - Bitte eine Fachabteilung auswählen",0;0,0},2,0)</f>
        <v>0</v>
      </c>
      <c r="R1000" s="445">
        <f t="shared" si="108"/>
        <v>0</v>
      </c>
      <c r="S1000" s="424">
        <f t="shared" si="109"/>
        <v>0</v>
      </c>
      <c r="T1000" s="424">
        <f t="shared" si="110"/>
        <v>0</v>
      </c>
      <c r="U1000" s="424">
        <f t="shared" si="111"/>
        <v>0</v>
      </c>
    </row>
    <row r="1001" spans="2:21" ht="15" customHeight="1" x14ac:dyDescent="0.3">
      <c r="B1001" s="70" t="str">
        <f t="shared" si="113"/>
        <v>!!!</v>
      </c>
      <c r="C1001" s="228"/>
      <c r="D1001" s="221"/>
      <c r="E1001" s="229"/>
      <c r="F1001" s="82"/>
      <c r="G1001" s="325"/>
      <c r="H1001" s="38"/>
      <c r="I1001" s="38"/>
      <c r="J1001" s="435"/>
      <c r="L1001" s="445" t="str">
        <f>VLOOKUP(C1000,{"29 - Psychiatrie (Erwachsene)","Einrichtungen";"30 - Kinder- und Jugendpsychiatrie","Einrichtungen";"31 - Psychosomatik","Einrichtungen";0,"Leer"},2,0)</f>
        <v>Leer</v>
      </c>
      <c r="M1001" s="445" t="str">
        <f>IF(AND('Angaben KH-Standort'!$D$12&gt;0,C1001&lt;&gt;""),"JBJ","Leer")</f>
        <v>Leer</v>
      </c>
      <c r="N1001" s="445" t="str">
        <f t="shared" si="112"/>
        <v>Leer</v>
      </c>
      <c r="O1001" s="445" t="str">
        <f>VLOOKUP($C1001,{"29 - Psychiatrie (Erwachsene)","Psychiatrie";"30 - Kinder- und Jugendpsychiatrie","KJPsychiatrie";"31 - Psychosomatik","Psychosomatik";0,"Leer"},2,0)</f>
        <v>Leer</v>
      </c>
      <c r="P1001" s="445">
        <f t="shared" si="107"/>
        <v>0</v>
      </c>
      <c r="Q1001" s="445">
        <f>VLOOKUP(C1001,{"29 - Psychiatrie (Erwachsene)",1;"30 - Kinder- und Jugendpsychiatrie",1;"31 - Psychosomatik",1;"00 - Bitte eine Fachabteilung auswählen",0;0,0},2,0)</f>
        <v>0</v>
      </c>
      <c r="R1001" s="445">
        <f t="shared" si="108"/>
        <v>0</v>
      </c>
      <c r="S1001" s="424">
        <f t="shared" si="109"/>
        <v>0</v>
      </c>
      <c r="T1001" s="424">
        <f t="shared" si="110"/>
        <v>0</v>
      </c>
      <c r="U1001" s="424">
        <f t="shared" si="111"/>
        <v>0</v>
      </c>
    </row>
    <row r="1002" spans="2:21" ht="15" customHeight="1" x14ac:dyDescent="0.3">
      <c r="B1002" s="70" t="str">
        <f t="shared" si="113"/>
        <v>!!!</v>
      </c>
      <c r="C1002" s="228"/>
      <c r="D1002" s="221"/>
      <c r="E1002" s="229"/>
      <c r="F1002" s="82"/>
      <c r="G1002" s="325"/>
      <c r="H1002" s="38"/>
      <c r="I1002" s="38"/>
      <c r="J1002" s="435"/>
      <c r="L1002" s="445" t="str">
        <f>VLOOKUP(C1001,{"29 - Psychiatrie (Erwachsene)","Einrichtungen";"30 - Kinder- und Jugendpsychiatrie","Einrichtungen";"31 - Psychosomatik","Einrichtungen";0,"Leer"},2,0)</f>
        <v>Leer</v>
      </c>
      <c r="M1002" s="445" t="str">
        <f>IF(AND('Angaben KH-Standort'!$D$12&gt;0,C1002&lt;&gt;""),"JBJ","Leer")</f>
        <v>Leer</v>
      </c>
      <c r="N1002" s="445" t="str">
        <f t="shared" si="112"/>
        <v>Leer</v>
      </c>
      <c r="O1002" s="445" t="str">
        <f>VLOOKUP($C1002,{"29 - Psychiatrie (Erwachsene)","Psychiatrie";"30 - Kinder- und Jugendpsychiatrie","KJPsychiatrie";"31 - Psychosomatik","Psychosomatik";0,"Leer"},2,0)</f>
        <v>Leer</v>
      </c>
      <c r="P1002" s="445">
        <f t="shared" si="107"/>
        <v>0</v>
      </c>
      <c r="Q1002" s="445">
        <f>VLOOKUP(C1002,{"29 - Psychiatrie (Erwachsene)",1;"30 - Kinder- und Jugendpsychiatrie",1;"31 - Psychosomatik",1;"00 - Bitte eine Fachabteilung auswählen",0;0,0},2,0)</f>
        <v>0</v>
      </c>
      <c r="R1002" s="445">
        <f t="shared" si="108"/>
        <v>0</v>
      </c>
      <c r="S1002" s="424">
        <f t="shared" si="109"/>
        <v>0</v>
      </c>
      <c r="T1002" s="424">
        <f t="shared" si="110"/>
        <v>0</v>
      </c>
      <c r="U1002" s="424">
        <f t="shared" si="111"/>
        <v>0</v>
      </c>
    </row>
    <row r="1003" spans="2:21" ht="15" customHeight="1" x14ac:dyDescent="0.3">
      <c r="B1003" s="70" t="str">
        <f t="shared" si="113"/>
        <v>!!!</v>
      </c>
      <c r="C1003" s="228"/>
      <c r="D1003" s="221"/>
      <c r="E1003" s="229"/>
      <c r="F1003" s="82"/>
      <c r="G1003" s="325"/>
      <c r="H1003" s="38"/>
      <c r="I1003" s="38"/>
      <c r="J1003" s="435"/>
      <c r="L1003" s="445" t="str">
        <f>VLOOKUP(C1002,{"29 - Psychiatrie (Erwachsene)","Einrichtungen";"30 - Kinder- und Jugendpsychiatrie","Einrichtungen";"31 - Psychosomatik","Einrichtungen";0,"Leer"},2,0)</f>
        <v>Leer</v>
      </c>
      <c r="M1003" s="445" t="str">
        <f>IF(AND('Angaben KH-Standort'!$D$12&gt;0,C1003&lt;&gt;""),"JBJ","Leer")</f>
        <v>Leer</v>
      </c>
      <c r="N1003" s="445" t="str">
        <f t="shared" si="112"/>
        <v>Leer</v>
      </c>
      <c r="O1003" s="445" t="str">
        <f>VLOOKUP($C1003,{"29 - Psychiatrie (Erwachsene)","Psychiatrie";"30 - Kinder- und Jugendpsychiatrie","KJPsychiatrie";"31 - Psychosomatik","Psychosomatik";0,"Leer"},2,0)</f>
        <v>Leer</v>
      </c>
      <c r="P1003" s="445">
        <f t="shared" si="107"/>
        <v>0</v>
      </c>
      <c r="Q1003" s="445">
        <f>VLOOKUP(C1003,{"29 - Psychiatrie (Erwachsene)",1;"30 - Kinder- und Jugendpsychiatrie",1;"31 - Psychosomatik",1;"00 - Bitte eine Fachabteilung auswählen",0;0,0},2,0)</f>
        <v>0</v>
      </c>
      <c r="R1003" s="445">
        <f t="shared" si="108"/>
        <v>0</v>
      </c>
      <c r="S1003" s="424">
        <f t="shared" si="109"/>
        <v>0</v>
      </c>
      <c r="T1003" s="424">
        <f t="shared" si="110"/>
        <v>0</v>
      </c>
      <c r="U1003" s="424">
        <f t="shared" si="111"/>
        <v>0</v>
      </c>
    </row>
    <row r="1004" spans="2:21" ht="15" customHeight="1" x14ac:dyDescent="0.3">
      <c r="B1004" s="70" t="str">
        <f t="shared" si="113"/>
        <v>!!!</v>
      </c>
      <c r="C1004" s="228"/>
      <c r="D1004" s="221"/>
      <c r="E1004" s="229"/>
      <c r="F1004" s="82"/>
      <c r="G1004" s="325"/>
      <c r="H1004" s="38"/>
      <c r="I1004" s="38"/>
      <c r="J1004" s="435"/>
      <c r="L1004" s="445" t="str">
        <f>VLOOKUP(C1003,{"29 - Psychiatrie (Erwachsene)","Einrichtungen";"30 - Kinder- und Jugendpsychiatrie","Einrichtungen";"31 - Psychosomatik","Einrichtungen";0,"Leer"},2,0)</f>
        <v>Leer</v>
      </c>
      <c r="M1004" s="445" t="str">
        <f>IF(AND('Angaben KH-Standort'!$D$12&gt;0,C1004&lt;&gt;""),"JBJ","Leer")</f>
        <v>Leer</v>
      </c>
      <c r="N1004" s="445" t="str">
        <f t="shared" si="112"/>
        <v>Leer</v>
      </c>
      <c r="O1004" s="445" t="str">
        <f>VLOOKUP($C1004,{"29 - Psychiatrie (Erwachsene)","Psychiatrie";"30 - Kinder- und Jugendpsychiatrie","KJPsychiatrie";"31 - Psychosomatik","Psychosomatik";0,"Leer"},2,0)</f>
        <v>Leer</v>
      </c>
      <c r="P1004" s="445">
        <f t="shared" si="107"/>
        <v>0</v>
      </c>
      <c r="Q1004" s="445">
        <f>VLOOKUP(C1004,{"29 - Psychiatrie (Erwachsene)",1;"30 - Kinder- und Jugendpsychiatrie",1;"31 - Psychosomatik",1;"00 - Bitte eine Fachabteilung auswählen",0;0,0},2,0)</f>
        <v>0</v>
      </c>
      <c r="R1004" s="445">
        <f t="shared" si="108"/>
        <v>0</v>
      </c>
      <c r="S1004" s="424">
        <f t="shared" si="109"/>
        <v>0</v>
      </c>
      <c r="T1004" s="424">
        <f t="shared" si="110"/>
        <v>0</v>
      </c>
      <c r="U1004" s="424">
        <f t="shared" si="111"/>
        <v>0</v>
      </c>
    </row>
    <row r="1005" spans="2:21" ht="15" customHeight="1" x14ac:dyDescent="0.3">
      <c r="B1005" s="70" t="str">
        <f t="shared" si="113"/>
        <v>!!!</v>
      </c>
      <c r="C1005" s="228"/>
      <c r="D1005" s="221"/>
      <c r="E1005" s="229"/>
      <c r="F1005" s="82"/>
      <c r="G1005" s="325"/>
      <c r="H1005" s="38"/>
      <c r="I1005" s="38"/>
      <c r="J1005" s="435"/>
      <c r="L1005" s="445" t="str">
        <f>VLOOKUP(C1004,{"29 - Psychiatrie (Erwachsene)","Einrichtungen";"30 - Kinder- und Jugendpsychiatrie","Einrichtungen";"31 - Psychosomatik","Einrichtungen";0,"Leer"},2,0)</f>
        <v>Leer</v>
      </c>
      <c r="M1005" s="445" t="str">
        <f>IF(AND('Angaben KH-Standort'!$D$12&gt;0,C1005&lt;&gt;""),"JBJ","Leer")</f>
        <v>Leer</v>
      </c>
      <c r="N1005" s="445" t="str">
        <f t="shared" si="112"/>
        <v>Leer</v>
      </c>
      <c r="O1005" s="445" t="str">
        <f>VLOOKUP($C1005,{"29 - Psychiatrie (Erwachsene)","Psychiatrie";"30 - Kinder- und Jugendpsychiatrie","KJPsychiatrie";"31 - Psychosomatik","Psychosomatik";0,"Leer"},2,0)</f>
        <v>Leer</v>
      </c>
      <c r="P1005" s="445">
        <f t="shared" si="107"/>
        <v>0</v>
      </c>
      <c r="Q1005" s="445">
        <f>VLOOKUP(C1005,{"29 - Psychiatrie (Erwachsene)",1;"30 - Kinder- und Jugendpsychiatrie",1;"31 - Psychosomatik",1;"00 - Bitte eine Fachabteilung auswählen",0;0,0},2,0)</f>
        <v>0</v>
      </c>
      <c r="R1005" s="445">
        <f t="shared" si="108"/>
        <v>0</v>
      </c>
      <c r="S1005" s="424">
        <f t="shared" si="109"/>
        <v>0</v>
      </c>
      <c r="T1005" s="424">
        <f t="shared" si="110"/>
        <v>0</v>
      </c>
      <c r="U1005" s="424">
        <f t="shared" si="111"/>
        <v>0</v>
      </c>
    </row>
    <row r="1006" spans="2:21" ht="15" customHeight="1" x14ac:dyDescent="0.3">
      <c r="B1006" s="70" t="str">
        <f t="shared" si="113"/>
        <v>!!!</v>
      </c>
      <c r="C1006" s="228"/>
      <c r="D1006" s="221"/>
      <c r="E1006" s="229"/>
      <c r="F1006" s="82"/>
      <c r="G1006" s="325"/>
      <c r="H1006" s="38"/>
      <c r="I1006" s="38"/>
      <c r="J1006" s="435"/>
      <c r="L1006" s="445" t="str">
        <f>VLOOKUP(C1005,{"29 - Psychiatrie (Erwachsene)","Einrichtungen";"30 - Kinder- und Jugendpsychiatrie","Einrichtungen";"31 - Psychosomatik","Einrichtungen";0,"Leer"},2,0)</f>
        <v>Leer</v>
      </c>
      <c r="M1006" s="445" t="str">
        <f>IF(AND('Angaben KH-Standort'!$D$12&gt;0,C1006&lt;&gt;""),"JBJ","Leer")</f>
        <v>Leer</v>
      </c>
      <c r="N1006" s="445" t="str">
        <f t="shared" si="112"/>
        <v>Leer</v>
      </c>
      <c r="O1006" s="445" t="str">
        <f>VLOOKUP($C1006,{"29 - Psychiatrie (Erwachsene)","Psychiatrie";"30 - Kinder- und Jugendpsychiatrie","KJPsychiatrie";"31 - Psychosomatik","Psychosomatik";0,"Leer"},2,0)</f>
        <v>Leer</v>
      </c>
      <c r="P1006" s="445">
        <f t="shared" si="107"/>
        <v>0</v>
      </c>
      <c r="Q1006" s="445">
        <f>VLOOKUP(C1006,{"29 - Psychiatrie (Erwachsene)",1;"30 - Kinder- und Jugendpsychiatrie",1;"31 - Psychosomatik",1;"00 - Bitte eine Fachabteilung auswählen",0;0,0},2,0)</f>
        <v>0</v>
      </c>
      <c r="R1006" s="445">
        <f t="shared" si="108"/>
        <v>0</v>
      </c>
      <c r="S1006" s="424">
        <f t="shared" si="109"/>
        <v>0</v>
      </c>
      <c r="T1006" s="424">
        <f t="shared" si="110"/>
        <v>0</v>
      </c>
      <c r="U1006" s="424">
        <f t="shared" si="111"/>
        <v>0</v>
      </c>
    </row>
    <row r="1007" spans="2:21" ht="15" customHeight="1" x14ac:dyDescent="0.3">
      <c r="B1007" s="70" t="str">
        <f t="shared" si="113"/>
        <v>!!!</v>
      </c>
      <c r="C1007" s="228"/>
      <c r="D1007" s="221"/>
      <c r="E1007" s="229"/>
      <c r="F1007" s="82"/>
      <c r="G1007" s="325"/>
      <c r="H1007" s="38"/>
      <c r="I1007" s="38"/>
      <c r="J1007" s="435"/>
      <c r="L1007" s="445" t="str">
        <f>VLOOKUP(C1006,{"29 - Psychiatrie (Erwachsene)","Einrichtungen";"30 - Kinder- und Jugendpsychiatrie","Einrichtungen";"31 - Psychosomatik","Einrichtungen";0,"Leer"},2,0)</f>
        <v>Leer</v>
      </c>
      <c r="M1007" s="445" t="str">
        <f>IF(AND('Angaben KH-Standort'!$D$12&gt;0,C1007&lt;&gt;""),"JBJ","Leer")</f>
        <v>Leer</v>
      </c>
      <c r="N1007" s="445" t="str">
        <f t="shared" si="112"/>
        <v>Leer</v>
      </c>
      <c r="O1007" s="445" t="str">
        <f>VLOOKUP($C1007,{"29 - Psychiatrie (Erwachsene)","Psychiatrie";"30 - Kinder- und Jugendpsychiatrie","KJPsychiatrie";"31 - Psychosomatik","Psychosomatik";0,"Leer"},2,0)</f>
        <v>Leer</v>
      </c>
      <c r="P1007" s="445">
        <f t="shared" si="107"/>
        <v>0</v>
      </c>
      <c r="Q1007" s="445">
        <f>VLOOKUP(C1007,{"29 - Psychiatrie (Erwachsene)",1;"30 - Kinder- und Jugendpsychiatrie",1;"31 - Psychosomatik",1;"00 - Bitte eine Fachabteilung auswählen",0;0,0},2,0)</f>
        <v>0</v>
      </c>
      <c r="R1007" s="445">
        <f t="shared" si="108"/>
        <v>0</v>
      </c>
      <c r="S1007" s="424">
        <f t="shared" si="109"/>
        <v>0</v>
      </c>
      <c r="T1007" s="424">
        <f t="shared" si="110"/>
        <v>0</v>
      </c>
      <c r="U1007" s="424">
        <f t="shared" si="111"/>
        <v>0</v>
      </c>
    </row>
    <row r="1008" spans="2:21" ht="15" customHeight="1" x14ac:dyDescent="0.3">
      <c r="B1008" s="70" t="str">
        <f t="shared" si="113"/>
        <v>!!!</v>
      </c>
      <c r="C1008" s="228"/>
      <c r="D1008" s="221"/>
      <c r="E1008" s="229"/>
      <c r="F1008" s="82"/>
      <c r="G1008" s="325"/>
      <c r="H1008" s="38"/>
      <c r="I1008" s="38"/>
      <c r="J1008" s="435"/>
      <c r="L1008" s="445" t="str">
        <f>VLOOKUP(C1007,{"29 - Psychiatrie (Erwachsene)","Einrichtungen";"30 - Kinder- und Jugendpsychiatrie","Einrichtungen";"31 - Psychosomatik","Einrichtungen";0,"Leer"},2,0)</f>
        <v>Leer</v>
      </c>
      <c r="M1008" s="445" t="str">
        <f>IF(AND('Angaben KH-Standort'!$D$12&gt;0,C1008&lt;&gt;""),"JBJ","Leer")</f>
        <v>Leer</v>
      </c>
      <c r="N1008" s="445" t="str">
        <f t="shared" si="112"/>
        <v>Leer</v>
      </c>
      <c r="O1008" s="445" t="str">
        <f>VLOOKUP($C1008,{"29 - Psychiatrie (Erwachsene)","Psychiatrie";"30 - Kinder- und Jugendpsychiatrie","KJPsychiatrie";"31 - Psychosomatik","Psychosomatik";0,"Leer"},2,0)</f>
        <v>Leer</v>
      </c>
      <c r="P1008" s="445">
        <f t="shared" si="107"/>
        <v>0</v>
      </c>
      <c r="Q1008" s="445">
        <f>VLOOKUP(C1008,{"29 - Psychiatrie (Erwachsene)",1;"30 - Kinder- und Jugendpsychiatrie",1;"31 - Psychosomatik",1;"00 - Bitte eine Fachabteilung auswählen",0;0,0},2,0)</f>
        <v>0</v>
      </c>
      <c r="R1008" s="445">
        <f t="shared" si="108"/>
        <v>0</v>
      </c>
      <c r="S1008" s="424">
        <f t="shared" si="109"/>
        <v>0</v>
      </c>
      <c r="T1008" s="424">
        <f t="shared" si="110"/>
        <v>0</v>
      </c>
      <c r="U1008" s="424">
        <f t="shared" si="111"/>
        <v>0</v>
      </c>
    </row>
    <row r="1009" spans="2:21" ht="15" customHeight="1" x14ac:dyDescent="0.3">
      <c r="B1009" s="70" t="str">
        <f t="shared" si="113"/>
        <v>!!!</v>
      </c>
      <c r="C1009" s="228"/>
      <c r="D1009" s="221"/>
      <c r="E1009" s="229"/>
      <c r="F1009" s="82"/>
      <c r="G1009" s="325"/>
      <c r="H1009" s="38"/>
      <c r="I1009" s="38"/>
      <c r="J1009" s="435"/>
      <c r="L1009" s="445" t="str">
        <f>VLOOKUP(C1008,{"29 - Psychiatrie (Erwachsene)","Einrichtungen";"30 - Kinder- und Jugendpsychiatrie","Einrichtungen";"31 - Psychosomatik","Einrichtungen";0,"Leer"},2,0)</f>
        <v>Leer</v>
      </c>
      <c r="M1009" s="445" t="str">
        <f>IF(AND('Angaben KH-Standort'!$D$12&gt;0,C1009&lt;&gt;""),"JBJ","Leer")</f>
        <v>Leer</v>
      </c>
      <c r="N1009" s="445" t="str">
        <f t="shared" si="112"/>
        <v>Leer</v>
      </c>
      <c r="O1009" s="445" t="str">
        <f>VLOOKUP($C1009,{"29 - Psychiatrie (Erwachsene)","Psychiatrie";"30 - Kinder- und Jugendpsychiatrie","KJPsychiatrie";"31 - Psychosomatik","Psychosomatik";0,"Leer"},2,0)</f>
        <v>Leer</v>
      </c>
      <c r="P1009" s="445">
        <f t="shared" si="107"/>
        <v>0</v>
      </c>
      <c r="Q1009" s="445">
        <f>VLOOKUP(C1009,{"29 - Psychiatrie (Erwachsene)",1;"30 - Kinder- und Jugendpsychiatrie",1;"31 - Psychosomatik",1;"00 - Bitte eine Fachabteilung auswählen",0;0,0},2,0)</f>
        <v>0</v>
      </c>
      <c r="R1009" s="445">
        <f t="shared" si="108"/>
        <v>0</v>
      </c>
      <c r="S1009" s="424">
        <f t="shared" si="109"/>
        <v>0</v>
      </c>
      <c r="T1009" s="424">
        <f t="shared" si="110"/>
        <v>0</v>
      </c>
      <c r="U1009" s="424">
        <f t="shared" si="111"/>
        <v>0</v>
      </c>
    </row>
    <row r="1010" spans="2:21" ht="15" customHeight="1" x14ac:dyDescent="0.3">
      <c r="B1010" s="70" t="str">
        <f t="shared" si="113"/>
        <v>!!!</v>
      </c>
      <c r="C1010" s="228"/>
      <c r="D1010" s="221"/>
      <c r="E1010" s="229"/>
      <c r="F1010" s="82"/>
      <c r="G1010" s="325"/>
      <c r="H1010" s="38"/>
      <c r="I1010" s="38"/>
      <c r="J1010" s="435"/>
      <c r="L1010" s="445" t="str">
        <f>VLOOKUP(C1009,{"29 - Psychiatrie (Erwachsene)","Einrichtungen";"30 - Kinder- und Jugendpsychiatrie","Einrichtungen";"31 - Psychosomatik","Einrichtungen";0,"Leer"},2,0)</f>
        <v>Leer</v>
      </c>
      <c r="M1010" s="445" t="str">
        <f>IF(AND('Angaben KH-Standort'!$D$12&gt;0,C1010&lt;&gt;""),"JBJ","Leer")</f>
        <v>Leer</v>
      </c>
      <c r="N1010" s="445" t="str">
        <f t="shared" si="112"/>
        <v>Leer</v>
      </c>
      <c r="O1010" s="445" t="str">
        <f>VLOOKUP($C1010,{"29 - Psychiatrie (Erwachsene)","Psychiatrie";"30 - Kinder- und Jugendpsychiatrie","KJPsychiatrie";"31 - Psychosomatik","Psychosomatik";0,"Leer"},2,0)</f>
        <v>Leer</v>
      </c>
      <c r="P1010" s="445">
        <f t="shared" si="107"/>
        <v>0</v>
      </c>
      <c r="Q1010" s="445">
        <f>VLOOKUP(C1010,{"29 - Psychiatrie (Erwachsene)",1;"30 - Kinder- und Jugendpsychiatrie",1;"31 - Psychosomatik",1;"00 - Bitte eine Fachabteilung auswählen",0;0,0},2,0)</f>
        <v>0</v>
      </c>
      <c r="R1010" s="445">
        <f t="shared" si="108"/>
        <v>0</v>
      </c>
      <c r="S1010" s="424">
        <f t="shared" si="109"/>
        <v>0</v>
      </c>
      <c r="T1010" s="424">
        <f t="shared" si="110"/>
        <v>0</v>
      </c>
      <c r="U1010" s="424">
        <f t="shared" si="111"/>
        <v>0</v>
      </c>
    </row>
    <row r="1011" spans="2:21" ht="15" customHeight="1" x14ac:dyDescent="0.3">
      <c r="B1011" s="70" t="str">
        <f t="shared" si="113"/>
        <v>!!!</v>
      </c>
      <c r="C1011" s="228"/>
      <c r="D1011" s="221"/>
      <c r="E1011" s="229"/>
      <c r="F1011" s="82"/>
      <c r="G1011" s="325"/>
      <c r="H1011" s="38"/>
      <c r="I1011" s="38"/>
      <c r="J1011" s="435"/>
      <c r="L1011" s="445" t="str">
        <f>VLOOKUP(C1010,{"29 - Psychiatrie (Erwachsene)","Einrichtungen";"30 - Kinder- und Jugendpsychiatrie","Einrichtungen";"31 - Psychosomatik","Einrichtungen";0,"Leer"},2,0)</f>
        <v>Leer</v>
      </c>
      <c r="M1011" s="445" t="str">
        <f>IF(AND('Angaben KH-Standort'!$D$12&gt;0,C1011&lt;&gt;""),"JBJ","Leer")</f>
        <v>Leer</v>
      </c>
      <c r="N1011" s="445" t="str">
        <f t="shared" si="112"/>
        <v>Leer</v>
      </c>
      <c r="O1011" s="445" t="str">
        <f>VLOOKUP($C1011,{"29 - Psychiatrie (Erwachsene)","Psychiatrie";"30 - Kinder- und Jugendpsychiatrie","KJPsychiatrie";"31 - Psychosomatik","Psychosomatik";0,"Leer"},2,0)</f>
        <v>Leer</v>
      </c>
      <c r="P1011" s="445">
        <f t="shared" si="107"/>
        <v>0</v>
      </c>
      <c r="Q1011" s="445">
        <f>VLOOKUP(C1011,{"29 - Psychiatrie (Erwachsene)",1;"30 - Kinder- und Jugendpsychiatrie",1;"31 - Psychosomatik",1;"00 - Bitte eine Fachabteilung auswählen",0;0,0},2,0)</f>
        <v>0</v>
      </c>
      <c r="R1011" s="445">
        <f t="shared" si="108"/>
        <v>0</v>
      </c>
      <c r="S1011" s="424">
        <f t="shared" si="109"/>
        <v>0</v>
      </c>
      <c r="T1011" s="424">
        <f t="shared" si="110"/>
        <v>0</v>
      </c>
      <c r="U1011" s="424">
        <f t="shared" si="111"/>
        <v>0</v>
      </c>
    </row>
    <row r="1012" spans="2:21" ht="15" customHeight="1" x14ac:dyDescent="0.3">
      <c r="B1012" s="70" t="str">
        <f t="shared" si="113"/>
        <v>!!!</v>
      </c>
      <c r="C1012" s="228"/>
      <c r="D1012" s="221"/>
      <c r="E1012" s="229"/>
      <c r="F1012" s="82"/>
      <c r="G1012" s="325"/>
      <c r="H1012" s="38"/>
      <c r="I1012" s="38"/>
      <c r="J1012" s="435"/>
      <c r="L1012" s="445" t="str">
        <f>VLOOKUP(C1011,{"29 - Psychiatrie (Erwachsene)","Einrichtungen";"30 - Kinder- und Jugendpsychiatrie","Einrichtungen";"31 - Psychosomatik","Einrichtungen";0,"Leer"},2,0)</f>
        <v>Leer</v>
      </c>
      <c r="M1012" s="445" t="str">
        <f>IF(AND('Angaben KH-Standort'!$D$12&gt;0,C1012&lt;&gt;""),"JBJ","Leer")</f>
        <v>Leer</v>
      </c>
      <c r="N1012" s="445" t="str">
        <f t="shared" si="112"/>
        <v>Leer</v>
      </c>
      <c r="O1012" s="445" t="str">
        <f>VLOOKUP($C1012,{"29 - Psychiatrie (Erwachsene)","Psychiatrie";"30 - Kinder- und Jugendpsychiatrie","KJPsychiatrie";"31 - Psychosomatik","Psychosomatik";0,"Leer"},2,0)</f>
        <v>Leer</v>
      </c>
      <c r="P1012" s="445">
        <f t="shared" si="107"/>
        <v>0</v>
      </c>
      <c r="Q1012" s="445">
        <f>VLOOKUP(C1012,{"29 - Psychiatrie (Erwachsene)",1;"30 - Kinder- und Jugendpsychiatrie",1;"31 - Psychosomatik",1;"00 - Bitte eine Fachabteilung auswählen",0;0,0},2,0)</f>
        <v>0</v>
      </c>
      <c r="R1012" s="445">
        <f t="shared" si="108"/>
        <v>0</v>
      </c>
      <c r="S1012" s="424">
        <f t="shared" si="109"/>
        <v>0</v>
      </c>
      <c r="T1012" s="424">
        <f t="shared" si="110"/>
        <v>0</v>
      </c>
      <c r="U1012" s="424">
        <f t="shared" si="111"/>
        <v>0</v>
      </c>
    </row>
    <row r="1013" spans="2:21" ht="15" customHeight="1" x14ac:dyDescent="0.3">
      <c r="B1013" s="70" t="str">
        <f t="shared" si="113"/>
        <v>!!!</v>
      </c>
      <c r="C1013" s="228"/>
      <c r="D1013" s="221"/>
      <c r="E1013" s="229"/>
      <c r="F1013" s="82"/>
      <c r="G1013" s="325"/>
      <c r="H1013" s="38"/>
      <c r="I1013" s="38"/>
      <c r="J1013" s="435"/>
      <c r="L1013" s="445" t="str">
        <f>VLOOKUP(C1012,{"29 - Psychiatrie (Erwachsene)","Einrichtungen";"30 - Kinder- und Jugendpsychiatrie","Einrichtungen";"31 - Psychosomatik","Einrichtungen";0,"Leer"},2,0)</f>
        <v>Leer</v>
      </c>
      <c r="M1013" s="445" t="str">
        <f>IF(AND('Angaben KH-Standort'!$D$12&gt;0,C1013&lt;&gt;""),"JBJ","Leer")</f>
        <v>Leer</v>
      </c>
      <c r="N1013" s="445" t="str">
        <f t="shared" si="112"/>
        <v>Leer</v>
      </c>
      <c r="O1013" s="445" t="str">
        <f>VLOOKUP($C1013,{"29 - Psychiatrie (Erwachsene)","Psychiatrie";"30 - Kinder- und Jugendpsychiatrie","KJPsychiatrie";"31 - Psychosomatik","Psychosomatik";0,"Leer"},2,0)</f>
        <v>Leer</v>
      </c>
      <c r="P1013" s="445">
        <f t="shared" si="107"/>
        <v>0</v>
      </c>
      <c r="Q1013" s="445">
        <f>VLOOKUP(C1013,{"29 - Psychiatrie (Erwachsene)",1;"30 - Kinder- und Jugendpsychiatrie",1;"31 - Psychosomatik",1;"00 - Bitte eine Fachabteilung auswählen",0;0,0},2,0)</f>
        <v>0</v>
      </c>
      <c r="R1013" s="445">
        <f t="shared" si="108"/>
        <v>0</v>
      </c>
      <c r="S1013" s="424">
        <f t="shared" si="109"/>
        <v>0</v>
      </c>
      <c r="T1013" s="424">
        <f t="shared" si="110"/>
        <v>0</v>
      </c>
      <c r="U1013" s="424">
        <f t="shared" si="111"/>
        <v>0</v>
      </c>
    </row>
    <row r="1014" spans="2:21" ht="15" customHeight="1" x14ac:dyDescent="0.3">
      <c r="B1014" s="70" t="str">
        <f t="shared" si="113"/>
        <v>!!!</v>
      </c>
      <c r="C1014" s="228"/>
      <c r="D1014" s="221"/>
      <c r="E1014" s="229"/>
      <c r="F1014" s="82"/>
      <c r="G1014" s="325"/>
      <c r="H1014" s="38"/>
      <c r="I1014" s="38"/>
      <c r="J1014" s="435"/>
      <c r="L1014" s="445" t="str">
        <f>VLOOKUP(C1013,{"29 - Psychiatrie (Erwachsene)","Einrichtungen";"30 - Kinder- und Jugendpsychiatrie","Einrichtungen";"31 - Psychosomatik","Einrichtungen";0,"Leer"},2,0)</f>
        <v>Leer</v>
      </c>
      <c r="M1014" s="445" t="str">
        <f>IF(AND('Angaben KH-Standort'!$D$12&gt;0,C1014&lt;&gt;""),"JBJ","Leer")</f>
        <v>Leer</v>
      </c>
      <c r="N1014" s="445" t="str">
        <f t="shared" si="112"/>
        <v>Leer</v>
      </c>
      <c r="O1014" s="445" t="str">
        <f>VLOOKUP($C1014,{"29 - Psychiatrie (Erwachsene)","Psychiatrie";"30 - Kinder- und Jugendpsychiatrie","KJPsychiatrie";"31 - Psychosomatik","Psychosomatik";0,"Leer"},2,0)</f>
        <v>Leer</v>
      </c>
      <c r="P1014" s="445">
        <f t="shared" si="107"/>
        <v>0</v>
      </c>
      <c r="Q1014" s="445">
        <f>VLOOKUP(C1014,{"29 - Psychiatrie (Erwachsene)",1;"30 - Kinder- und Jugendpsychiatrie",1;"31 - Psychosomatik",1;"00 - Bitte eine Fachabteilung auswählen",0;0,0},2,0)</f>
        <v>0</v>
      </c>
      <c r="R1014" s="445">
        <f t="shared" si="108"/>
        <v>0</v>
      </c>
      <c r="S1014" s="424">
        <f t="shared" si="109"/>
        <v>0</v>
      </c>
      <c r="T1014" s="424">
        <f t="shared" si="110"/>
        <v>0</v>
      </c>
      <c r="U1014" s="424">
        <f t="shared" si="111"/>
        <v>0</v>
      </c>
    </row>
    <row r="1015" spans="2:21" ht="15" customHeight="1" x14ac:dyDescent="0.3">
      <c r="B1015" s="70" t="str">
        <f t="shared" si="113"/>
        <v>!!!</v>
      </c>
      <c r="C1015" s="228"/>
      <c r="D1015" s="221"/>
      <c r="E1015" s="229"/>
      <c r="F1015" s="82"/>
      <c r="G1015" s="325"/>
      <c r="H1015" s="38"/>
      <c r="I1015" s="38"/>
      <c r="J1015" s="435"/>
      <c r="L1015" s="445" t="str">
        <f>VLOOKUP(C1014,{"29 - Psychiatrie (Erwachsene)","Einrichtungen";"30 - Kinder- und Jugendpsychiatrie","Einrichtungen";"31 - Psychosomatik","Einrichtungen";0,"Leer"},2,0)</f>
        <v>Leer</v>
      </c>
      <c r="M1015" s="445" t="str">
        <f>IF(AND('Angaben KH-Standort'!$D$12&gt;0,C1015&lt;&gt;""),"JBJ","Leer")</f>
        <v>Leer</v>
      </c>
      <c r="N1015" s="445" t="str">
        <f t="shared" si="112"/>
        <v>Leer</v>
      </c>
      <c r="O1015" s="445" t="str">
        <f>VLOOKUP($C1015,{"29 - Psychiatrie (Erwachsene)","Psychiatrie";"30 - Kinder- und Jugendpsychiatrie","KJPsychiatrie";"31 - Psychosomatik","Psychosomatik";0,"Leer"},2,0)</f>
        <v>Leer</v>
      </c>
      <c r="P1015" s="445">
        <f t="shared" si="107"/>
        <v>0</v>
      </c>
      <c r="Q1015" s="445">
        <f>VLOOKUP(C1015,{"29 - Psychiatrie (Erwachsene)",1;"30 - Kinder- und Jugendpsychiatrie",1;"31 - Psychosomatik",1;"00 - Bitte eine Fachabteilung auswählen",0;0,0},2,0)</f>
        <v>0</v>
      </c>
      <c r="R1015" s="445">
        <f t="shared" si="108"/>
        <v>0</v>
      </c>
      <c r="S1015" s="424">
        <f t="shared" si="109"/>
        <v>0</v>
      </c>
      <c r="T1015" s="424">
        <f t="shared" si="110"/>
        <v>0</v>
      </c>
      <c r="U1015" s="424">
        <f t="shared" si="111"/>
        <v>0</v>
      </c>
    </row>
    <row r="1016" spans="2:21" ht="15" customHeight="1" x14ac:dyDescent="0.3">
      <c r="B1016" s="70" t="str">
        <f t="shared" si="113"/>
        <v>!!!</v>
      </c>
      <c r="C1016" s="228"/>
      <c r="D1016" s="221"/>
      <c r="E1016" s="229"/>
      <c r="F1016" s="82"/>
      <c r="G1016" s="325"/>
      <c r="H1016" s="38"/>
      <c r="I1016" s="38"/>
      <c r="J1016" s="435"/>
      <c r="L1016" s="445" t="str">
        <f>VLOOKUP(C1015,{"29 - Psychiatrie (Erwachsene)","Einrichtungen";"30 - Kinder- und Jugendpsychiatrie","Einrichtungen";"31 - Psychosomatik","Einrichtungen";0,"Leer"},2,0)</f>
        <v>Leer</v>
      </c>
      <c r="M1016" s="445" t="str">
        <f>IF(AND('Angaben KH-Standort'!$D$12&gt;0,C1016&lt;&gt;""),"JBJ","Leer")</f>
        <v>Leer</v>
      </c>
      <c r="N1016" s="445" t="str">
        <f t="shared" si="112"/>
        <v>Leer</v>
      </c>
      <c r="O1016" s="445" t="str">
        <f>VLOOKUP($C1016,{"29 - Psychiatrie (Erwachsene)","Psychiatrie";"30 - Kinder- und Jugendpsychiatrie","KJPsychiatrie";"31 - Psychosomatik","Psychosomatik";0,"Leer"},2,0)</f>
        <v>Leer</v>
      </c>
      <c r="P1016" s="445">
        <f t="shared" si="107"/>
        <v>0</v>
      </c>
      <c r="Q1016" s="445">
        <f>VLOOKUP(C1016,{"29 - Psychiatrie (Erwachsene)",1;"30 - Kinder- und Jugendpsychiatrie",1;"31 - Psychosomatik",1;"00 - Bitte eine Fachabteilung auswählen",0;0,0},2,0)</f>
        <v>0</v>
      </c>
      <c r="R1016" s="445">
        <f t="shared" si="108"/>
        <v>0</v>
      </c>
      <c r="S1016" s="424">
        <f t="shared" si="109"/>
        <v>0</v>
      </c>
      <c r="T1016" s="424">
        <f t="shared" si="110"/>
        <v>0</v>
      </c>
      <c r="U1016" s="424">
        <f t="shared" si="111"/>
        <v>0</v>
      </c>
    </row>
    <row r="1017" spans="2:21" ht="15" customHeight="1" x14ac:dyDescent="0.3">
      <c r="B1017" s="70" t="str">
        <f t="shared" si="113"/>
        <v>!!!</v>
      </c>
      <c r="C1017" s="228"/>
      <c r="D1017" s="221"/>
      <c r="E1017" s="229"/>
      <c r="F1017" s="82"/>
      <c r="G1017" s="325"/>
      <c r="H1017" s="38"/>
      <c r="I1017" s="38"/>
      <c r="J1017" s="435"/>
      <c r="L1017" s="445" t="str">
        <f>VLOOKUP(C1016,{"29 - Psychiatrie (Erwachsene)","Einrichtungen";"30 - Kinder- und Jugendpsychiatrie","Einrichtungen";"31 - Psychosomatik","Einrichtungen";0,"Leer"},2,0)</f>
        <v>Leer</v>
      </c>
      <c r="M1017" s="445" t="str">
        <f>IF(AND('Angaben KH-Standort'!$D$12&gt;0,C1017&lt;&gt;""),"JBJ","Leer")</f>
        <v>Leer</v>
      </c>
      <c r="N1017" s="445" t="str">
        <f t="shared" si="112"/>
        <v>Leer</v>
      </c>
      <c r="O1017" s="445" t="str">
        <f>VLOOKUP($C1017,{"29 - Psychiatrie (Erwachsene)","Psychiatrie";"30 - Kinder- und Jugendpsychiatrie","KJPsychiatrie";"31 - Psychosomatik","Psychosomatik";0,"Leer"},2,0)</f>
        <v>Leer</v>
      </c>
      <c r="P1017" s="445">
        <f t="shared" si="107"/>
        <v>0</v>
      </c>
      <c r="Q1017" s="445">
        <f>VLOOKUP(C1017,{"29 - Psychiatrie (Erwachsene)",1;"30 - Kinder- und Jugendpsychiatrie",1;"31 - Psychosomatik",1;"00 - Bitte eine Fachabteilung auswählen",0;0,0},2,0)</f>
        <v>0</v>
      </c>
      <c r="R1017" s="445">
        <f t="shared" si="108"/>
        <v>0</v>
      </c>
      <c r="S1017" s="424">
        <f t="shared" si="109"/>
        <v>0</v>
      </c>
      <c r="T1017" s="424">
        <f t="shared" si="110"/>
        <v>0</v>
      </c>
      <c r="U1017" s="424">
        <f t="shared" si="111"/>
        <v>0</v>
      </c>
    </row>
    <row r="1018" spans="2:21" ht="15" customHeight="1" x14ac:dyDescent="0.3">
      <c r="B1018" s="70" t="str">
        <f t="shared" si="113"/>
        <v>!!!</v>
      </c>
      <c r="C1018" s="228"/>
      <c r="D1018" s="221"/>
      <c r="E1018" s="229"/>
      <c r="F1018" s="82"/>
      <c r="G1018" s="325"/>
      <c r="H1018" s="38"/>
      <c r="I1018" s="38"/>
      <c r="J1018" s="435"/>
      <c r="L1018" s="445" t="str">
        <f>VLOOKUP(C1017,{"29 - Psychiatrie (Erwachsene)","Einrichtungen";"30 - Kinder- und Jugendpsychiatrie","Einrichtungen";"31 - Psychosomatik","Einrichtungen";0,"Leer"},2,0)</f>
        <v>Leer</v>
      </c>
      <c r="M1018" s="445" t="str">
        <f>IF(AND('Angaben KH-Standort'!$D$12&gt;0,C1018&lt;&gt;""),"JBJ","Leer")</f>
        <v>Leer</v>
      </c>
      <c r="N1018" s="445" t="str">
        <f t="shared" si="112"/>
        <v>Leer</v>
      </c>
      <c r="O1018" s="445" t="str">
        <f>VLOOKUP($C1018,{"29 - Psychiatrie (Erwachsene)","Psychiatrie";"30 - Kinder- und Jugendpsychiatrie","KJPsychiatrie";"31 - Psychosomatik","Psychosomatik";0,"Leer"},2,0)</f>
        <v>Leer</v>
      </c>
      <c r="P1018" s="445">
        <f t="shared" si="107"/>
        <v>0</v>
      </c>
      <c r="Q1018" s="445">
        <f>VLOOKUP(C1018,{"29 - Psychiatrie (Erwachsene)",1;"30 - Kinder- und Jugendpsychiatrie",1;"31 - Psychosomatik",1;"00 - Bitte eine Fachabteilung auswählen",0;0,0},2,0)</f>
        <v>0</v>
      </c>
      <c r="R1018" s="445">
        <f t="shared" si="108"/>
        <v>0</v>
      </c>
      <c r="S1018" s="424">
        <f t="shared" si="109"/>
        <v>0</v>
      </c>
      <c r="T1018" s="424">
        <f t="shared" si="110"/>
        <v>0</v>
      </c>
      <c r="U1018" s="424">
        <f t="shared" si="111"/>
        <v>0</v>
      </c>
    </row>
    <row r="1019" spans="2:21" ht="15" customHeight="1" x14ac:dyDescent="0.3">
      <c r="B1019" s="70" t="str">
        <f t="shared" si="113"/>
        <v>!!!</v>
      </c>
      <c r="C1019" s="228"/>
      <c r="D1019" s="221"/>
      <c r="E1019" s="229"/>
      <c r="F1019" s="82"/>
      <c r="G1019" s="325"/>
      <c r="H1019" s="38"/>
      <c r="I1019" s="38"/>
      <c r="J1019" s="435"/>
      <c r="L1019" s="445" t="str">
        <f>VLOOKUP(C1018,{"29 - Psychiatrie (Erwachsene)","Einrichtungen";"30 - Kinder- und Jugendpsychiatrie","Einrichtungen";"31 - Psychosomatik","Einrichtungen";0,"Leer"},2,0)</f>
        <v>Leer</v>
      </c>
      <c r="M1019" s="445" t="str">
        <f>IF(AND('Angaben KH-Standort'!$D$12&gt;0,C1019&lt;&gt;""),"JBJ","Leer")</f>
        <v>Leer</v>
      </c>
      <c r="N1019" s="445" t="str">
        <f t="shared" si="112"/>
        <v>Leer</v>
      </c>
      <c r="O1019" s="445" t="str">
        <f>VLOOKUP($C1019,{"29 - Psychiatrie (Erwachsene)","Psychiatrie";"30 - Kinder- und Jugendpsychiatrie","KJPsychiatrie";"31 - Psychosomatik","Psychosomatik";0,"Leer"},2,0)</f>
        <v>Leer</v>
      </c>
      <c r="P1019" s="445">
        <f t="shared" si="107"/>
        <v>0</v>
      </c>
      <c r="Q1019" s="445">
        <f>VLOOKUP(C1019,{"29 - Psychiatrie (Erwachsene)",1;"30 - Kinder- und Jugendpsychiatrie",1;"31 - Psychosomatik",1;"00 - Bitte eine Fachabteilung auswählen",0;0,0},2,0)</f>
        <v>0</v>
      </c>
      <c r="R1019" s="445">
        <f t="shared" si="108"/>
        <v>0</v>
      </c>
      <c r="S1019" s="424">
        <f t="shared" si="109"/>
        <v>0</v>
      </c>
      <c r="T1019" s="424">
        <f t="shared" si="110"/>
        <v>0</v>
      </c>
      <c r="U1019" s="424">
        <f t="shared" si="111"/>
        <v>0</v>
      </c>
    </row>
    <row r="1020" spans="2:21" ht="15" customHeight="1" x14ac:dyDescent="0.3">
      <c r="B1020" s="70" t="str">
        <f t="shared" si="113"/>
        <v>!!!</v>
      </c>
      <c r="C1020" s="228"/>
      <c r="D1020" s="221"/>
      <c r="E1020" s="229"/>
      <c r="F1020" s="82"/>
      <c r="G1020" s="325"/>
      <c r="H1020" s="38"/>
      <c r="I1020" s="38"/>
      <c r="J1020" s="435"/>
      <c r="L1020" s="445" t="str">
        <f>VLOOKUP(C1019,{"29 - Psychiatrie (Erwachsene)","Einrichtungen";"30 - Kinder- und Jugendpsychiatrie","Einrichtungen";"31 - Psychosomatik","Einrichtungen";0,"Leer"},2,0)</f>
        <v>Leer</v>
      </c>
      <c r="M1020" s="445" t="str">
        <f>IF(AND('Angaben KH-Standort'!$D$12&gt;0,C1020&lt;&gt;""),"JBJ","Leer")</f>
        <v>Leer</v>
      </c>
      <c r="N1020" s="445" t="str">
        <f t="shared" si="112"/>
        <v>Leer</v>
      </c>
      <c r="O1020" s="445" t="str">
        <f>VLOOKUP($C1020,{"29 - Psychiatrie (Erwachsene)","Psychiatrie";"30 - Kinder- und Jugendpsychiatrie","KJPsychiatrie";"31 - Psychosomatik","Psychosomatik";0,"Leer"},2,0)</f>
        <v>Leer</v>
      </c>
      <c r="P1020" s="445">
        <f t="shared" si="107"/>
        <v>0</v>
      </c>
      <c r="Q1020" s="445">
        <f>VLOOKUP(C1020,{"29 - Psychiatrie (Erwachsene)",1;"30 - Kinder- und Jugendpsychiatrie",1;"31 - Psychosomatik",1;"00 - Bitte eine Fachabteilung auswählen",0;0,0},2,0)</f>
        <v>0</v>
      </c>
      <c r="R1020" s="445">
        <f t="shared" si="108"/>
        <v>0</v>
      </c>
      <c r="S1020" s="424">
        <f t="shared" si="109"/>
        <v>0</v>
      </c>
      <c r="T1020" s="424">
        <f t="shared" si="110"/>
        <v>0</v>
      </c>
      <c r="U1020" s="424">
        <f t="shared" si="111"/>
        <v>0</v>
      </c>
    </row>
    <row r="1021" spans="2:21" ht="15" customHeight="1" x14ac:dyDescent="0.3">
      <c r="B1021" s="70" t="str">
        <f t="shared" si="113"/>
        <v>!!!</v>
      </c>
      <c r="C1021" s="228"/>
      <c r="D1021" s="221"/>
      <c r="E1021" s="229"/>
      <c r="F1021" s="82"/>
      <c r="G1021" s="325"/>
      <c r="H1021" s="38"/>
      <c r="I1021" s="38"/>
      <c r="J1021" s="435"/>
      <c r="L1021" s="445" t="str">
        <f>VLOOKUP(C1020,{"29 - Psychiatrie (Erwachsene)","Einrichtungen";"30 - Kinder- und Jugendpsychiatrie","Einrichtungen";"31 - Psychosomatik","Einrichtungen";0,"Leer"},2,0)</f>
        <v>Leer</v>
      </c>
      <c r="M1021" s="445" t="str">
        <f>IF(AND('Angaben KH-Standort'!$D$12&gt;0,C1021&lt;&gt;""),"JBJ","Leer")</f>
        <v>Leer</v>
      </c>
      <c r="N1021" s="445" t="str">
        <f t="shared" si="112"/>
        <v>Leer</v>
      </c>
      <c r="O1021" s="445" t="str">
        <f>VLOOKUP($C1021,{"29 - Psychiatrie (Erwachsene)","Psychiatrie";"30 - Kinder- und Jugendpsychiatrie","KJPsychiatrie";"31 - Psychosomatik","Psychosomatik";0,"Leer"},2,0)</f>
        <v>Leer</v>
      </c>
      <c r="P1021" s="445">
        <f t="shared" si="107"/>
        <v>0</v>
      </c>
      <c r="Q1021" s="445">
        <f>VLOOKUP(C1021,{"29 - Psychiatrie (Erwachsene)",1;"30 - Kinder- und Jugendpsychiatrie",1;"31 - Psychosomatik",1;"00 - Bitte eine Fachabteilung auswählen",0;0,0},2,0)</f>
        <v>0</v>
      </c>
      <c r="R1021" s="445">
        <f t="shared" si="108"/>
        <v>0</v>
      </c>
      <c r="S1021" s="424">
        <f t="shared" si="109"/>
        <v>0</v>
      </c>
      <c r="T1021" s="424">
        <f t="shared" si="110"/>
        <v>0</v>
      </c>
      <c r="U1021" s="424">
        <f t="shared" si="111"/>
        <v>0</v>
      </c>
    </row>
    <row r="1022" spans="2:21" ht="15" customHeight="1" x14ac:dyDescent="0.3">
      <c r="B1022" s="70" t="str">
        <f t="shared" si="113"/>
        <v>!!!</v>
      </c>
      <c r="C1022" s="228"/>
      <c r="D1022" s="221"/>
      <c r="E1022" s="229"/>
      <c r="F1022" s="82"/>
      <c r="G1022" s="325"/>
      <c r="H1022" s="38"/>
      <c r="I1022" s="38"/>
      <c r="J1022" s="435"/>
      <c r="L1022" s="445" t="str">
        <f>VLOOKUP(C1021,{"29 - Psychiatrie (Erwachsene)","Einrichtungen";"30 - Kinder- und Jugendpsychiatrie","Einrichtungen";"31 - Psychosomatik","Einrichtungen";0,"Leer"},2,0)</f>
        <v>Leer</v>
      </c>
      <c r="M1022" s="445" t="str">
        <f>IF(AND('Angaben KH-Standort'!$D$12&gt;0,C1022&lt;&gt;""),"JBJ","Leer")</f>
        <v>Leer</v>
      </c>
      <c r="N1022" s="445" t="str">
        <f t="shared" si="112"/>
        <v>Leer</v>
      </c>
      <c r="O1022" s="445" t="str">
        <f>VLOOKUP($C1022,{"29 - Psychiatrie (Erwachsene)","Psychiatrie";"30 - Kinder- und Jugendpsychiatrie","KJPsychiatrie";"31 - Psychosomatik","Psychosomatik";0,"Leer"},2,0)</f>
        <v>Leer</v>
      </c>
      <c r="P1022" s="445">
        <f t="shared" si="107"/>
        <v>0</v>
      </c>
      <c r="Q1022" s="445">
        <f>VLOOKUP(C1022,{"29 - Psychiatrie (Erwachsene)",1;"30 - Kinder- und Jugendpsychiatrie",1;"31 - Psychosomatik",1;"00 - Bitte eine Fachabteilung auswählen",0;0,0},2,0)</f>
        <v>0</v>
      </c>
      <c r="R1022" s="445">
        <f t="shared" si="108"/>
        <v>0</v>
      </c>
      <c r="S1022" s="424">
        <f t="shared" si="109"/>
        <v>0</v>
      </c>
      <c r="T1022" s="424">
        <f t="shared" si="110"/>
        <v>0</v>
      </c>
      <c r="U1022" s="424">
        <f t="shared" si="111"/>
        <v>0</v>
      </c>
    </row>
    <row r="1023" spans="2:21" ht="15" customHeight="1" x14ac:dyDescent="0.3">
      <c r="B1023" s="70" t="str">
        <f t="shared" si="113"/>
        <v>!!!</v>
      </c>
      <c r="C1023" s="228"/>
      <c r="D1023" s="221"/>
      <c r="E1023" s="229"/>
      <c r="F1023" s="82"/>
      <c r="G1023" s="325"/>
      <c r="H1023" s="38"/>
      <c r="I1023" s="38"/>
      <c r="J1023" s="435"/>
      <c r="L1023" s="445" t="str">
        <f>VLOOKUP(C1022,{"29 - Psychiatrie (Erwachsene)","Einrichtungen";"30 - Kinder- und Jugendpsychiatrie","Einrichtungen";"31 - Psychosomatik","Einrichtungen";0,"Leer"},2,0)</f>
        <v>Leer</v>
      </c>
      <c r="M1023" s="445" t="str">
        <f>IF(AND('Angaben KH-Standort'!$D$12&gt;0,C1023&lt;&gt;""),"JBJ","Leer")</f>
        <v>Leer</v>
      </c>
      <c r="N1023" s="445" t="str">
        <f t="shared" si="112"/>
        <v>Leer</v>
      </c>
      <c r="O1023" s="445" t="str">
        <f>VLOOKUP($C1023,{"29 - Psychiatrie (Erwachsene)","Psychiatrie";"30 - Kinder- und Jugendpsychiatrie","KJPsychiatrie";"31 - Psychosomatik","Psychosomatik";0,"Leer"},2,0)</f>
        <v>Leer</v>
      </c>
      <c r="P1023" s="445">
        <f t="shared" si="107"/>
        <v>0</v>
      </c>
      <c r="Q1023" s="445">
        <f>VLOOKUP(C1023,{"29 - Psychiatrie (Erwachsene)",1;"30 - Kinder- und Jugendpsychiatrie",1;"31 - Psychosomatik",1;"00 - Bitte eine Fachabteilung auswählen",0;0,0},2,0)</f>
        <v>0</v>
      </c>
      <c r="R1023" s="445">
        <f t="shared" si="108"/>
        <v>0</v>
      </c>
      <c r="S1023" s="424">
        <f t="shared" si="109"/>
        <v>0</v>
      </c>
      <c r="T1023" s="424">
        <f t="shared" si="110"/>
        <v>0</v>
      </c>
      <c r="U1023" s="424">
        <f t="shared" si="111"/>
        <v>0</v>
      </c>
    </row>
    <row r="1024" spans="2:21" ht="15" customHeight="1" x14ac:dyDescent="0.3">
      <c r="B1024" s="70" t="str">
        <f t="shared" si="113"/>
        <v>!!!</v>
      </c>
      <c r="C1024" s="228"/>
      <c r="D1024" s="221"/>
      <c r="E1024" s="229"/>
      <c r="F1024" s="82"/>
      <c r="G1024" s="325"/>
      <c r="H1024" s="38"/>
      <c r="I1024" s="38"/>
      <c r="J1024" s="435"/>
      <c r="L1024" s="445" t="str">
        <f>VLOOKUP(C1023,{"29 - Psychiatrie (Erwachsene)","Einrichtungen";"30 - Kinder- und Jugendpsychiatrie","Einrichtungen";"31 - Psychosomatik","Einrichtungen";0,"Leer"},2,0)</f>
        <v>Leer</v>
      </c>
      <c r="M1024" s="445" t="str">
        <f>IF(AND('Angaben KH-Standort'!$D$12&gt;0,C1024&lt;&gt;""),"JBJ","Leer")</f>
        <v>Leer</v>
      </c>
      <c r="N1024" s="445" t="str">
        <f t="shared" si="112"/>
        <v>Leer</v>
      </c>
      <c r="O1024" s="445" t="str">
        <f>VLOOKUP($C1024,{"29 - Psychiatrie (Erwachsene)","Psychiatrie";"30 - Kinder- und Jugendpsychiatrie","KJPsychiatrie";"31 - Psychosomatik","Psychosomatik";0,"Leer"},2,0)</f>
        <v>Leer</v>
      </c>
      <c r="P1024" s="445">
        <f t="shared" si="107"/>
        <v>0</v>
      </c>
      <c r="Q1024" s="445">
        <f>VLOOKUP(C1024,{"29 - Psychiatrie (Erwachsene)",1;"30 - Kinder- und Jugendpsychiatrie",1;"31 - Psychosomatik",1;"00 - Bitte eine Fachabteilung auswählen",0;0,0},2,0)</f>
        <v>0</v>
      </c>
      <c r="R1024" s="445">
        <f t="shared" si="108"/>
        <v>0</v>
      </c>
      <c r="S1024" s="424">
        <f t="shared" si="109"/>
        <v>0</v>
      </c>
      <c r="T1024" s="424">
        <f t="shared" si="110"/>
        <v>0</v>
      </c>
      <c r="U1024" s="424">
        <f t="shared" si="111"/>
        <v>0</v>
      </c>
    </row>
    <row r="1025" spans="1:21" ht="15" customHeight="1" x14ac:dyDescent="0.3">
      <c r="A1025" s="23"/>
      <c r="B1025" s="70" t="str">
        <f t="shared" si="113"/>
        <v>!!!</v>
      </c>
      <c r="C1025" s="228"/>
      <c r="D1025" s="221"/>
      <c r="E1025" s="229"/>
      <c r="F1025" s="82"/>
      <c r="G1025" s="325"/>
      <c r="H1025" s="38"/>
      <c r="I1025" s="38"/>
      <c r="J1025" s="435"/>
      <c r="L1025" s="445" t="str">
        <f>VLOOKUP(C1024,{"29 - Psychiatrie (Erwachsene)","Einrichtungen";"30 - Kinder- und Jugendpsychiatrie","Einrichtungen";"31 - Psychosomatik","Einrichtungen";0,"Leer"},2,0)</f>
        <v>Leer</v>
      </c>
      <c r="M1025" s="445" t="str">
        <f>IF(AND('Angaben KH-Standort'!$D$12&gt;0,C1025&lt;&gt;""),"JBJ","Leer")</f>
        <v>Leer</v>
      </c>
      <c r="N1025" s="445" t="str">
        <f t="shared" si="112"/>
        <v>Leer</v>
      </c>
      <c r="O1025" s="445" t="str">
        <f>VLOOKUP($C1025,{"29 - Psychiatrie (Erwachsene)","Psychiatrie";"30 - Kinder- und Jugendpsychiatrie","KJPsychiatrie";"31 - Psychosomatik","Psychosomatik";0,"Leer"},2,0)</f>
        <v>Leer</v>
      </c>
      <c r="P1025" s="445">
        <f t="shared" si="107"/>
        <v>0</v>
      </c>
      <c r="Q1025" s="445">
        <f>VLOOKUP(C1025,{"29 - Psychiatrie (Erwachsene)",1;"30 - Kinder- und Jugendpsychiatrie",1;"31 - Psychosomatik",1;"00 - Bitte eine Fachabteilung auswählen",0;0,0},2,0)</f>
        <v>0</v>
      </c>
      <c r="R1025" s="445">
        <f t="shared" si="108"/>
        <v>0</v>
      </c>
      <c r="S1025" s="424">
        <f t="shared" si="109"/>
        <v>0</v>
      </c>
      <c r="T1025" s="424">
        <f t="shared" si="110"/>
        <v>0</v>
      </c>
      <c r="U1025" s="424">
        <f t="shared" si="111"/>
        <v>0</v>
      </c>
    </row>
    <row r="1026" spans="1:21" ht="15" customHeight="1" x14ac:dyDescent="0.3">
      <c r="A1026" s="23"/>
      <c r="B1026" s="70" t="str">
        <f t="shared" si="113"/>
        <v>!!!</v>
      </c>
      <c r="C1026" s="228"/>
      <c r="D1026" s="221"/>
      <c r="E1026" s="229"/>
      <c r="F1026" s="82"/>
      <c r="G1026" s="325"/>
      <c r="H1026" s="38"/>
      <c r="I1026" s="38"/>
      <c r="J1026" s="435"/>
      <c r="L1026" s="445" t="str">
        <f>VLOOKUP(C1025,{"29 - Psychiatrie (Erwachsene)","Einrichtungen";"30 - Kinder- und Jugendpsychiatrie","Einrichtungen";"31 - Psychosomatik","Einrichtungen";0,"Leer"},2,0)</f>
        <v>Leer</v>
      </c>
      <c r="M1026" s="445" t="str">
        <f>IF(AND('Angaben KH-Standort'!$D$12&gt;0,C1026&lt;&gt;""),"JBJ","Leer")</f>
        <v>Leer</v>
      </c>
      <c r="N1026" s="445" t="str">
        <f t="shared" si="112"/>
        <v>Leer</v>
      </c>
      <c r="O1026" s="445" t="str">
        <f>VLOOKUP($C1026,{"29 - Psychiatrie (Erwachsene)","Psychiatrie";"30 - Kinder- und Jugendpsychiatrie","KJPsychiatrie";"31 - Psychosomatik","Psychosomatik";0,"Leer"},2,0)</f>
        <v>Leer</v>
      </c>
      <c r="P1026" s="445">
        <f t="shared" si="107"/>
        <v>0</v>
      </c>
      <c r="Q1026" s="445">
        <f>VLOOKUP(C1026,{"29 - Psychiatrie (Erwachsene)",1;"30 - Kinder- und Jugendpsychiatrie",1;"31 - Psychosomatik",1;"00 - Bitte eine Fachabteilung auswählen",0;0,0},2,0)</f>
        <v>0</v>
      </c>
      <c r="R1026" s="445">
        <f t="shared" si="108"/>
        <v>0</v>
      </c>
      <c r="S1026" s="424">
        <f t="shared" si="109"/>
        <v>0</v>
      </c>
      <c r="T1026" s="424">
        <f t="shared" si="110"/>
        <v>0</v>
      </c>
      <c r="U1026" s="424">
        <f t="shared" si="111"/>
        <v>0</v>
      </c>
    </row>
    <row r="1027" spans="1:21" ht="15" customHeight="1" x14ac:dyDescent="0.3">
      <c r="A1027" s="23"/>
      <c r="B1027" s="70" t="str">
        <f t="shared" si="113"/>
        <v>!!!</v>
      </c>
      <c r="C1027" s="228"/>
      <c r="D1027" s="221"/>
      <c r="E1027" s="229"/>
      <c r="F1027" s="82"/>
      <c r="G1027" s="325"/>
      <c r="H1027" s="38"/>
      <c r="I1027" s="38"/>
      <c r="J1027" s="435"/>
      <c r="L1027" s="445" t="str">
        <f>VLOOKUP(C1026,{"29 - Psychiatrie (Erwachsene)","Einrichtungen";"30 - Kinder- und Jugendpsychiatrie","Einrichtungen";"31 - Psychosomatik","Einrichtungen";0,"Leer"},2,0)</f>
        <v>Leer</v>
      </c>
      <c r="M1027" s="445" t="str">
        <f>IF(AND('Angaben KH-Standort'!$D$12&gt;0,C1027&lt;&gt;""),"JBJ","Leer")</f>
        <v>Leer</v>
      </c>
      <c r="N1027" s="445" t="str">
        <f t="shared" si="112"/>
        <v>Leer</v>
      </c>
      <c r="O1027" s="445" t="str">
        <f>VLOOKUP($C1027,{"29 - Psychiatrie (Erwachsene)","Psychiatrie";"30 - Kinder- und Jugendpsychiatrie","KJPsychiatrie";"31 - Psychosomatik","Psychosomatik";0,"Leer"},2,0)</f>
        <v>Leer</v>
      </c>
      <c r="P1027" s="445">
        <f t="shared" si="107"/>
        <v>0</v>
      </c>
      <c r="Q1027" s="445">
        <f>VLOOKUP(C1027,{"29 - Psychiatrie (Erwachsene)",1;"30 - Kinder- und Jugendpsychiatrie",1;"31 - Psychosomatik",1;"00 - Bitte eine Fachabteilung auswählen",0;0,0},2,0)</f>
        <v>0</v>
      </c>
      <c r="R1027" s="445">
        <f t="shared" si="108"/>
        <v>0</v>
      </c>
      <c r="S1027" s="424">
        <f t="shared" si="109"/>
        <v>0</v>
      </c>
      <c r="T1027" s="424">
        <f t="shared" si="110"/>
        <v>0</v>
      </c>
      <c r="U1027" s="424">
        <f t="shared" si="111"/>
        <v>0</v>
      </c>
    </row>
    <row r="1028" spans="1:21" ht="15" customHeight="1" x14ac:dyDescent="0.3">
      <c r="A1028" s="23"/>
      <c r="B1028" s="70" t="str">
        <f t="shared" si="113"/>
        <v>!!!</v>
      </c>
      <c r="C1028" s="228"/>
      <c r="D1028" s="221"/>
      <c r="E1028" s="229"/>
      <c r="F1028" s="82"/>
      <c r="G1028" s="325"/>
      <c r="H1028" s="38"/>
      <c r="I1028" s="38"/>
      <c r="J1028" s="435"/>
      <c r="L1028" s="445" t="str">
        <f>VLOOKUP(C1027,{"29 - Psychiatrie (Erwachsene)","Einrichtungen";"30 - Kinder- und Jugendpsychiatrie","Einrichtungen";"31 - Psychosomatik","Einrichtungen";0,"Leer"},2,0)</f>
        <v>Leer</v>
      </c>
      <c r="M1028" s="445" t="str">
        <f>IF(AND('Angaben KH-Standort'!$D$12&gt;0,C1028&lt;&gt;""),"JBJ","Leer")</f>
        <v>Leer</v>
      </c>
      <c r="N1028" s="445" t="str">
        <f t="shared" si="112"/>
        <v>Leer</v>
      </c>
      <c r="O1028" s="445" t="str">
        <f>VLOOKUP($C1028,{"29 - Psychiatrie (Erwachsene)","Psychiatrie";"30 - Kinder- und Jugendpsychiatrie","KJPsychiatrie";"31 - Psychosomatik","Psychosomatik";0,"Leer"},2,0)</f>
        <v>Leer</v>
      </c>
      <c r="P1028" s="445">
        <f t="shared" si="107"/>
        <v>0</v>
      </c>
      <c r="Q1028" s="445">
        <f>VLOOKUP(C1028,{"29 - Psychiatrie (Erwachsene)",1;"30 - Kinder- und Jugendpsychiatrie",1;"31 - Psychosomatik",1;"00 - Bitte eine Fachabteilung auswählen",0;0,0},2,0)</f>
        <v>0</v>
      </c>
      <c r="R1028" s="445">
        <f t="shared" si="108"/>
        <v>0</v>
      </c>
      <c r="S1028" s="424">
        <f t="shared" si="109"/>
        <v>0</v>
      </c>
      <c r="T1028" s="424">
        <f t="shared" si="110"/>
        <v>0</v>
      </c>
      <c r="U1028" s="424">
        <f t="shared" si="111"/>
        <v>0</v>
      </c>
    </row>
    <row r="1029" spans="1:21" ht="15" customHeight="1" x14ac:dyDescent="0.3">
      <c r="A1029" s="23"/>
      <c r="B1029" s="70" t="str">
        <f t="shared" si="113"/>
        <v>!!!</v>
      </c>
      <c r="C1029" s="228"/>
      <c r="D1029" s="221"/>
      <c r="E1029" s="229"/>
      <c r="F1029" s="82"/>
      <c r="G1029" s="325"/>
      <c r="H1029" s="38"/>
      <c r="I1029" s="38"/>
      <c r="J1029" s="435"/>
      <c r="L1029" s="445" t="str">
        <f>VLOOKUP(C1028,{"29 - Psychiatrie (Erwachsene)","Einrichtungen";"30 - Kinder- und Jugendpsychiatrie","Einrichtungen";"31 - Psychosomatik","Einrichtungen";0,"Leer"},2,0)</f>
        <v>Leer</v>
      </c>
      <c r="M1029" s="445" t="str">
        <f>IF(AND('Angaben KH-Standort'!$D$12&gt;0,C1029&lt;&gt;""),"JBJ","Leer")</f>
        <v>Leer</v>
      </c>
      <c r="N1029" s="445" t="str">
        <f t="shared" si="112"/>
        <v>Leer</v>
      </c>
      <c r="O1029" s="445" t="str">
        <f>VLOOKUP($C1029,{"29 - Psychiatrie (Erwachsene)","Psychiatrie";"30 - Kinder- und Jugendpsychiatrie","KJPsychiatrie";"31 - Psychosomatik","Psychosomatik";0,"Leer"},2,0)</f>
        <v>Leer</v>
      </c>
      <c r="P1029" s="445">
        <f t="shared" si="107"/>
        <v>0</v>
      </c>
      <c r="Q1029" s="445">
        <f>VLOOKUP(C1029,{"29 - Psychiatrie (Erwachsene)",1;"30 - Kinder- und Jugendpsychiatrie",1;"31 - Psychosomatik",1;"00 - Bitte eine Fachabteilung auswählen",0;0,0},2,0)</f>
        <v>0</v>
      </c>
      <c r="R1029" s="445">
        <f t="shared" si="108"/>
        <v>0</v>
      </c>
      <c r="S1029" s="424">
        <f t="shared" si="109"/>
        <v>0</v>
      </c>
      <c r="T1029" s="424">
        <f t="shared" si="110"/>
        <v>0</v>
      </c>
      <c r="U1029" s="424">
        <f t="shared" si="111"/>
        <v>0</v>
      </c>
    </row>
    <row r="1030" spans="1:21" ht="15" customHeight="1" x14ac:dyDescent="0.3">
      <c r="A1030" s="23"/>
      <c r="B1030" s="70" t="str">
        <f t="shared" si="113"/>
        <v>!!!</v>
      </c>
      <c r="C1030" s="228"/>
      <c r="D1030" s="221"/>
      <c r="E1030" s="229"/>
      <c r="F1030" s="82"/>
      <c r="G1030" s="325"/>
      <c r="H1030" s="38"/>
      <c r="I1030" s="38"/>
      <c r="J1030" s="435"/>
      <c r="L1030" s="445" t="str">
        <f>VLOOKUP(C1029,{"29 - Psychiatrie (Erwachsene)","Einrichtungen";"30 - Kinder- und Jugendpsychiatrie","Einrichtungen";"31 - Psychosomatik","Einrichtungen";0,"Leer"},2,0)</f>
        <v>Leer</v>
      </c>
      <c r="M1030" s="445" t="str">
        <f>IF(AND('Angaben KH-Standort'!$D$12&gt;0,C1030&lt;&gt;""),"JBJ","Leer")</f>
        <v>Leer</v>
      </c>
      <c r="N1030" s="445" t="str">
        <f t="shared" si="112"/>
        <v>Leer</v>
      </c>
      <c r="O1030" s="445" t="str">
        <f>VLOOKUP($C1030,{"29 - Psychiatrie (Erwachsene)","Psychiatrie";"30 - Kinder- und Jugendpsychiatrie","KJPsychiatrie";"31 - Psychosomatik","Psychosomatik";0,"Leer"},2,0)</f>
        <v>Leer</v>
      </c>
      <c r="P1030" s="445">
        <f t="shared" si="107"/>
        <v>0</v>
      </c>
      <c r="Q1030" s="445">
        <f>VLOOKUP(C1030,{"29 - Psychiatrie (Erwachsene)",1;"30 - Kinder- und Jugendpsychiatrie",1;"31 - Psychosomatik",1;"00 - Bitte eine Fachabteilung auswählen",0;0,0},2,0)</f>
        <v>0</v>
      </c>
      <c r="R1030" s="445">
        <f t="shared" si="108"/>
        <v>0</v>
      </c>
      <c r="S1030" s="424">
        <f t="shared" si="109"/>
        <v>0</v>
      </c>
      <c r="T1030" s="424">
        <f t="shared" si="110"/>
        <v>0</v>
      </c>
      <c r="U1030" s="424">
        <f t="shared" si="111"/>
        <v>0</v>
      </c>
    </row>
    <row r="1031" spans="1:21" ht="15" customHeight="1" x14ac:dyDescent="0.3">
      <c r="A1031" s="23"/>
      <c r="B1031" s="71"/>
      <c r="C1031" s="60"/>
      <c r="D1031" s="60"/>
      <c r="E1031" s="60"/>
      <c r="F1031" s="60"/>
      <c r="G1031" s="60"/>
      <c r="H1031" s="60"/>
      <c r="I1031" s="60"/>
      <c r="J1031" s="442"/>
    </row>
  </sheetData>
  <sheetProtection algorithmName="SHA-512" hashValue="jopgav/dZpx1yM9WU14DZmr45b76JqWPkpYoPiFWY2njL53ngRuXCv4FgJzDXb8qYiAN2BFVdeNRLZctLnn/WA==" saltValue="JWiRa3zsYOR+FTQHKMUgSg==" spinCount="100000" sheet="1" objects="1" scenarios="1" selectLockedCells="1" autoFilter="0"/>
  <autoFilter ref="C22:F1030"/>
  <mergeCells count="2">
    <mergeCell ref="C9:I20"/>
    <mergeCell ref="C21:G21"/>
  </mergeCells>
  <conditionalFormatting sqref="B23:B1030">
    <cfRule type="expression" dxfId="212" priority="1018">
      <formula>C23="00 - Bitte eine Fachabteilung auswählen"</formula>
    </cfRule>
  </conditionalFormatting>
  <conditionalFormatting sqref="B23:B1030">
    <cfRule type="expression" dxfId="211" priority="1017">
      <formula>C23=0</formula>
    </cfRule>
  </conditionalFormatting>
  <conditionalFormatting sqref="C21:G21">
    <cfRule type="expression" dxfId="210" priority="286">
      <formula>C21&lt;&gt;""</formula>
    </cfRule>
  </conditionalFormatting>
  <conditionalFormatting sqref="B21">
    <cfRule type="expression" dxfId="209" priority="285">
      <formula>B21&lt;&gt;""</formula>
    </cfRule>
  </conditionalFormatting>
  <conditionalFormatting sqref="D23:D1030">
    <cfRule type="expression" dxfId="208" priority="224">
      <formula>C23=0</formula>
    </cfRule>
  </conditionalFormatting>
  <conditionalFormatting sqref="G23:G1030">
    <cfRule type="expression" dxfId="207" priority="220">
      <formula>C23=0</formula>
    </cfRule>
  </conditionalFormatting>
  <conditionalFormatting sqref="F23:F1030">
    <cfRule type="expression" dxfId="206" priority="222">
      <formula>C23=0</formula>
    </cfRule>
  </conditionalFormatting>
  <conditionalFormatting sqref="E23:E1030">
    <cfRule type="expression" dxfId="205" priority="219">
      <formula>$C23=0</formula>
    </cfRule>
  </conditionalFormatting>
  <dataValidations count="5">
    <dataValidation type="whole" allowBlank="1" showErrorMessage="1" errorTitle="ACHTUNG" error="Zulässig sind nur Werte im Bereich von 0 bis 99999" promptTitle="Hinweis" sqref="G23:G1030">
      <formula1>0</formula1>
      <formula2>99999</formula2>
    </dataValidation>
    <dataValidation type="list" allowBlank="1" showInputMessage="1" showErrorMessage="1" sqref="C23:C1030">
      <formula1>INDIRECT(L23)</formula1>
    </dataValidation>
    <dataValidation type="list" allowBlank="1" showInputMessage="1" showErrorMessage="1" errorTitle="ACHTUNG" error="Zulässig sind das Kalenderjahr des Nachweises oder das Vorjahr" sqref="D23:D1030">
      <formula1>INDIRECT(M23)</formula1>
    </dataValidation>
    <dataValidation type="date" allowBlank="1" showInputMessage="1" showErrorMessage="1" errorTitle="ACHTUNG" error="Das Datum des Stichtages muss im Zeitraum vom 01.01.2022 bis 31.12.2023 liegen" sqref="E23:E1030">
      <formula1>44562</formula1>
      <formula2>45291</formula2>
    </dataValidation>
    <dataValidation type="list" allowBlank="1" showInputMessage="1" showErrorMessage="1" sqref="F23:F1030">
      <formula1>INDIRECT(N23)</formula1>
    </dataValidation>
  </dataValidations>
  <hyperlinks>
    <hyperlink ref="I2" location="A3.1!D17" display="&lt;&lt; A3.1"/>
    <hyperlink ref="J2" location="A3.3!C18" display="A3.3 &gt;&gt;"/>
  </hyperlinks>
  <pageMargins left="0.25" right="0.25" top="0.75" bottom="0.75" header="0.3" footer="0.3"/>
  <pageSetup paperSize="9" scale="55" orientation="landscape" r:id="rId1"/>
  <rowBreaks count="3" manualBreakCount="3">
    <brk id="50" max="9" man="1"/>
    <brk id="972" max="9" man="1"/>
    <brk id="997" max="9" man="1"/>
  </rowBreaks>
  <colBreaks count="1" manualBreakCount="1">
    <brk id="10"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2:AX229"/>
  <sheetViews>
    <sheetView showGridLines="0" zoomScaleNormal="100" workbookViewId="0">
      <selection activeCell="C24" sqref="C24"/>
    </sheetView>
  </sheetViews>
  <sheetFormatPr baseColWidth="10" defaultColWidth="11.44140625" defaultRowHeight="14.4" x14ac:dyDescent="0.3"/>
  <cols>
    <col min="1" max="1" width="4.33203125" style="6" customWidth="1"/>
    <col min="2" max="2" width="11.44140625" style="6"/>
    <col min="3" max="3" width="38.5546875" style="6" customWidth="1"/>
    <col min="4" max="8" width="22.88671875" style="6" customWidth="1"/>
    <col min="9" max="9" width="11.44140625" style="6"/>
    <col min="10" max="10" width="13.33203125" style="424" bestFit="1" customWidth="1"/>
    <col min="11" max="11" width="11.44140625" style="424"/>
    <col min="12" max="12" width="15.109375" style="424" bestFit="1" customWidth="1"/>
    <col min="13" max="21" width="11.44140625" style="445"/>
    <col min="22" max="50" width="11.44140625" style="378"/>
    <col min="51" max="16384" width="11.44140625" style="6"/>
  </cols>
  <sheetData>
    <row r="2" spans="1:9" ht="30" customHeight="1" x14ac:dyDescent="0.3">
      <c r="A2" s="18"/>
      <c r="B2" s="119" t="s">
        <v>140</v>
      </c>
      <c r="C2" s="147" t="s">
        <v>198</v>
      </c>
      <c r="D2" s="118"/>
      <c r="E2" s="118"/>
      <c r="F2" s="118"/>
      <c r="G2" s="276" t="s">
        <v>34</v>
      </c>
      <c r="H2" s="280" t="s">
        <v>35</v>
      </c>
      <c r="I2" s="26"/>
    </row>
    <row r="3" spans="1:9" ht="15" customHeight="1" x14ac:dyDescent="0.3">
      <c r="A3" s="18"/>
      <c r="B3" s="117"/>
      <c r="C3" s="117"/>
      <c r="D3" s="117"/>
      <c r="E3" s="117"/>
      <c r="F3" s="117"/>
      <c r="G3" s="117"/>
      <c r="H3" s="117"/>
    </row>
    <row r="4" spans="1:9" ht="15" customHeight="1" x14ac:dyDescent="0.3">
      <c r="A4" s="18"/>
      <c r="B4" s="115"/>
      <c r="C4" s="144" t="str">
        <f ca="1">"Haupt-IK: " &amp; CELL("inhalt",'Angaben KH-Standort'!D25)</f>
        <v xml:space="preserve">Haupt-IK: </v>
      </c>
      <c r="D4" s="77"/>
      <c r="E4" s="144" t="str">
        <f ca="1">"Jahr: " &amp; CELL("inhalt",'Angaben KH-Standort'!D12)</f>
        <v>Jahr: 2023</v>
      </c>
      <c r="F4" s="54"/>
      <c r="G4" s="54"/>
      <c r="H4" s="55"/>
      <c r="I4" s="122"/>
    </row>
    <row r="5" spans="1:9" ht="15" customHeight="1" x14ac:dyDescent="0.3">
      <c r="A5" s="18"/>
      <c r="B5" s="116"/>
      <c r="C5" s="145" t="str">
        <f ca="1" xml:space="preserve"> "Standort-ID: " &amp; CELL("inhalt",'Angaben KH-Standort'!D26)</f>
        <v xml:space="preserve">Standort-ID: </v>
      </c>
      <c r="D5" s="79"/>
      <c r="E5" s="145" t="str">
        <f ca="1">CELL("inhalt",'A1'!$F$14) &amp; ". Quartal"</f>
        <v>0. Quartal</v>
      </c>
      <c r="F5" s="57"/>
      <c r="G5" s="57"/>
      <c r="H5" s="58"/>
      <c r="I5" s="122"/>
    </row>
    <row r="6" spans="1:9" ht="15" customHeight="1" x14ac:dyDescent="0.3">
      <c r="A6" s="18"/>
      <c r="B6" s="19"/>
      <c r="C6" s="20"/>
      <c r="D6" s="21"/>
    </row>
    <row r="7" spans="1:9" ht="15" customHeight="1" x14ac:dyDescent="0.3">
      <c r="B7" s="61"/>
      <c r="C7" s="59"/>
      <c r="D7" s="59"/>
      <c r="E7" s="59"/>
      <c r="F7" s="59"/>
      <c r="G7" s="59"/>
      <c r="H7" s="62"/>
    </row>
    <row r="8" spans="1:9" ht="15" customHeight="1" x14ac:dyDescent="0.3">
      <c r="B8" s="63"/>
      <c r="C8" s="488" t="s">
        <v>600</v>
      </c>
      <c r="D8" s="488"/>
      <c r="E8" s="488"/>
      <c r="F8" s="488"/>
      <c r="G8" s="488"/>
      <c r="H8" s="73"/>
    </row>
    <row r="9" spans="1:9" ht="15" customHeight="1" x14ac:dyDescent="0.3">
      <c r="B9" s="63"/>
      <c r="C9" s="488"/>
      <c r="D9" s="488"/>
      <c r="E9" s="488"/>
      <c r="F9" s="488"/>
      <c r="G9" s="488"/>
      <c r="H9" s="171" t="s">
        <v>190</v>
      </c>
    </row>
    <row r="10" spans="1:9" ht="15" customHeight="1" x14ac:dyDescent="0.3">
      <c r="B10" s="63"/>
      <c r="C10" s="486" t="s">
        <v>628</v>
      </c>
      <c r="D10" s="486"/>
      <c r="E10" s="486"/>
      <c r="F10" s="486"/>
      <c r="G10" s="486"/>
      <c r="H10" s="165" t="s">
        <v>170</v>
      </c>
    </row>
    <row r="11" spans="1:9" ht="15" customHeight="1" x14ac:dyDescent="0.3">
      <c r="B11" s="63"/>
      <c r="C11" s="486"/>
      <c r="D11" s="486"/>
      <c r="E11" s="486"/>
      <c r="F11" s="486"/>
      <c r="G11" s="486"/>
      <c r="H11" s="64"/>
    </row>
    <row r="12" spans="1:9" ht="15" customHeight="1" x14ac:dyDescent="0.3">
      <c r="B12" s="63"/>
      <c r="C12" s="486"/>
      <c r="D12" s="486"/>
      <c r="E12" s="486"/>
      <c r="F12" s="486"/>
      <c r="G12" s="486"/>
      <c r="H12" s="64"/>
    </row>
    <row r="13" spans="1:9" x14ac:dyDescent="0.3">
      <c r="B13" s="63"/>
      <c r="C13" s="486"/>
      <c r="D13" s="486"/>
      <c r="E13" s="486"/>
      <c r="F13" s="486"/>
      <c r="G13" s="486"/>
      <c r="H13" s="64"/>
    </row>
    <row r="14" spans="1:9" x14ac:dyDescent="0.3">
      <c r="B14" s="63"/>
      <c r="C14" s="486"/>
      <c r="D14" s="486"/>
      <c r="E14" s="486"/>
      <c r="F14" s="486"/>
      <c r="G14" s="486"/>
      <c r="H14" s="64"/>
    </row>
    <row r="15" spans="1:9" x14ac:dyDescent="0.3">
      <c r="B15" s="63"/>
      <c r="C15" s="486"/>
      <c r="D15" s="486"/>
      <c r="E15" s="486"/>
      <c r="F15" s="486"/>
      <c r="G15" s="486"/>
      <c r="H15" s="64"/>
    </row>
    <row r="16" spans="1:9" x14ac:dyDescent="0.3">
      <c r="B16" s="63"/>
      <c r="C16" s="486"/>
      <c r="D16" s="486"/>
      <c r="E16" s="486"/>
      <c r="F16" s="486"/>
      <c r="G16" s="486"/>
      <c r="H16" s="64"/>
    </row>
    <row r="17" spans="2:19" x14ac:dyDescent="0.3">
      <c r="B17" s="63"/>
      <c r="C17" s="486"/>
      <c r="D17" s="486"/>
      <c r="E17" s="486"/>
      <c r="F17" s="486"/>
      <c r="G17" s="486"/>
      <c r="H17" s="64"/>
    </row>
    <row r="18" spans="2:19" x14ac:dyDescent="0.3">
      <c r="B18" s="63"/>
      <c r="C18" s="486"/>
      <c r="D18" s="486"/>
      <c r="E18" s="486"/>
      <c r="F18" s="486"/>
      <c r="G18" s="486"/>
      <c r="H18" s="64"/>
    </row>
    <row r="19" spans="2:19" x14ac:dyDescent="0.3">
      <c r="B19" s="63"/>
      <c r="C19" s="486"/>
      <c r="D19" s="486"/>
      <c r="E19" s="486"/>
      <c r="F19" s="486"/>
      <c r="G19" s="486"/>
      <c r="H19" s="64"/>
    </row>
    <row r="20" spans="2:19" x14ac:dyDescent="0.3">
      <c r="B20" s="63"/>
      <c r="C20" s="486"/>
      <c r="D20" s="486"/>
      <c r="E20" s="486"/>
      <c r="F20" s="486"/>
      <c r="G20" s="486"/>
      <c r="H20" s="64"/>
    </row>
    <row r="21" spans="2:19" x14ac:dyDescent="0.3">
      <c r="B21" s="63"/>
      <c r="C21" s="486"/>
      <c r="D21" s="486"/>
      <c r="E21" s="486"/>
      <c r="F21" s="486"/>
      <c r="G21" s="486"/>
      <c r="H21" s="64"/>
    </row>
    <row r="22" spans="2:19" ht="15" customHeight="1" x14ac:dyDescent="0.3">
      <c r="B22" s="188" t="str">
        <f>IF(C22&lt;&gt;"","!!!","")</f>
        <v/>
      </c>
      <c r="C22" s="469" t="str">
        <f>IF(O22-N22&gt;0,"Es fehlen noch MUSS-ANGABEN in den mit !!! gekennzeichneten Zeilen","")</f>
        <v/>
      </c>
      <c r="D22" s="469"/>
      <c r="E22" s="469"/>
      <c r="F22" s="469"/>
      <c r="G22" s="172"/>
      <c r="H22" s="64"/>
      <c r="N22" s="445">
        <f>SUM(N24:N224)</f>
        <v>0</v>
      </c>
      <c r="O22" s="445">
        <f>SUM(O24:O224)</f>
        <v>0</v>
      </c>
      <c r="P22" s="445">
        <f t="shared" ref="P22:R22" si="0">SUM(P24:P224)</f>
        <v>0</v>
      </c>
      <c r="Q22" s="445">
        <f t="shared" si="0"/>
        <v>0</v>
      </c>
      <c r="R22" s="445">
        <f t="shared" si="0"/>
        <v>0</v>
      </c>
    </row>
    <row r="23" spans="2:19" ht="46.2" customHeight="1" x14ac:dyDescent="0.3">
      <c r="B23" s="63"/>
      <c r="C23" s="190" t="s">
        <v>440</v>
      </c>
      <c r="D23" s="218" t="s">
        <v>168</v>
      </c>
      <c r="E23" s="218" t="s">
        <v>154</v>
      </c>
      <c r="F23" s="219" t="str">
        <f ca="1">"Anzahl Behandlungstage im " &amp; E5</f>
        <v>Anzahl Behandlungstage im 0. Quartal</v>
      </c>
      <c r="G23" s="74" t="s">
        <v>124</v>
      </c>
      <c r="H23" s="64"/>
      <c r="J23" s="423" t="s">
        <v>570</v>
      </c>
      <c r="K23" s="423" t="s">
        <v>582</v>
      </c>
      <c r="L23" s="423" t="s">
        <v>626</v>
      </c>
      <c r="M23" s="444" t="s">
        <v>583</v>
      </c>
      <c r="N23" s="414" t="s">
        <v>553</v>
      </c>
      <c r="O23" s="414" t="s">
        <v>559</v>
      </c>
      <c r="P23" s="414" t="s">
        <v>555</v>
      </c>
      <c r="Q23" s="414" t="s">
        <v>556</v>
      </c>
      <c r="R23" s="414" t="s">
        <v>557</v>
      </c>
      <c r="S23" s="444"/>
    </row>
    <row r="24" spans="2:19" ht="15" customHeight="1" x14ac:dyDescent="0.3">
      <c r="B24" s="70" t="str">
        <f>IF(SUM(P24:R24)&lt;3,"!!!","")</f>
        <v>!!!</v>
      </c>
      <c r="C24" s="220"/>
      <c r="D24" s="221"/>
      <c r="E24" s="221"/>
      <c r="F24" s="222"/>
      <c r="G24" s="74"/>
      <c r="H24" s="64"/>
      <c r="J24" s="424" t="s">
        <v>89</v>
      </c>
      <c r="K24" s="424" t="str">
        <f t="shared" ref="K24:K55" si="1">IF(C24&lt;&gt;"","JBJ","Leer")</f>
        <v>Leer</v>
      </c>
      <c r="L24" s="424" t="str">
        <f>IF(D24=2023,M24&amp;23,M24)</f>
        <v>Leer</v>
      </c>
      <c r="M24" s="445" t="str">
        <f>VLOOKUP($C24,{"29 - Psychiatrie (Erwachsene)","Psychiatrie";"30 - Kinder- und Jugendpsychiatrie","KJPsychiatrie";"31 - Psychosomatik","Psychosomatik";0,"Leer"},2,0)</f>
        <v>Leer</v>
      </c>
      <c r="N24" s="445">
        <f t="shared" ref="N24:N55" si="2">IF(LEN(B24)&gt;0,0,1)</f>
        <v>0</v>
      </c>
      <c r="O24" s="445">
        <f>VLOOKUP($C24,{"29 - Psychiatrie (Erwachsene)",1;"30 - Kinder- und Jugendpsychiatrie",1;"31 - Psychosomatik",1;0,0},2,0)</f>
        <v>0</v>
      </c>
      <c r="P24" s="445">
        <f>IF(VALUE($D24)&gt;0,1,0)</f>
        <v>0</v>
      </c>
      <c r="Q24" s="445">
        <f>IF(LEN($E24)&gt;0,1,0)</f>
        <v>0</v>
      </c>
      <c r="R24" s="445">
        <f>IF(LEN($F24)&gt;0,1,0)</f>
        <v>0</v>
      </c>
    </row>
    <row r="25" spans="2:19" ht="15" customHeight="1" x14ac:dyDescent="0.3">
      <c r="B25" s="70" t="str">
        <f t="shared" ref="B25:B88" si="3">IF(SUM(P25:R25)&lt;3,"!!!","")</f>
        <v>!!!</v>
      </c>
      <c r="C25" s="220"/>
      <c r="D25" s="221"/>
      <c r="E25" s="221"/>
      <c r="F25" s="222"/>
      <c r="G25" s="74"/>
      <c r="H25" s="64"/>
      <c r="J25" s="424" t="str">
        <f t="shared" ref="J25:J56" si="4">IF(C24&lt;&gt;"","Einrichtungen","Leer")</f>
        <v>Leer</v>
      </c>
      <c r="K25" s="424" t="str">
        <f t="shared" si="1"/>
        <v>Leer</v>
      </c>
      <c r="L25" s="424" t="str">
        <f t="shared" ref="L25:L88" si="5">IF(D25=2023,M25&amp;23,M25)</f>
        <v>Leer</v>
      </c>
      <c r="M25" s="445" t="str">
        <f>VLOOKUP($C25,{"29 - Psychiatrie (Erwachsene)","Psychiatrie";"30 - Kinder- und Jugendpsychiatrie","KJPsychiatrie";"31 - Psychosomatik","Psychosomatik";0,"Leer"},2,0)</f>
        <v>Leer</v>
      </c>
      <c r="N25" s="445">
        <f t="shared" si="2"/>
        <v>0</v>
      </c>
      <c r="O25" s="445">
        <f>VLOOKUP($C25,{"29 - Psychiatrie (Erwachsene)",1;"30 - Kinder- und Jugendpsychiatrie",1;"31 - Psychosomatik",1;"00 - Bitte eine Fachabteilung auswählen",0;0,0},2,0)</f>
        <v>0</v>
      </c>
      <c r="P25" s="445">
        <f t="shared" ref="P25:P88" si="6">IF(VALUE($D25)&gt;0,1,0)</f>
        <v>0</v>
      </c>
      <c r="Q25" s="445">
        <f t="shared" ref="Q25:Q88" si="7">IF(LEN($E25)&gt;0,1,0)</f>
        <v>0</v>
      </c>
      <c r="R25" s="445">
        <f t="shared" ref="R25:R88" si="8">IF(LEN($F25)&gt;0,1,0)</f>
        <v>0</v>
      </c>
    </row>
    <row r="26" spans="2:19" ht="15" customHeight="1" x14ac:dyDescent="0.3">
      <c r="B26" s="70" t="str">
        <f t="shared" si="3"/>
        <v>!!!</v>
      </c>
      <c r="C26" s="220"/>
      <c r="D26" s="221"/>
      <c r="E26" s="221"/>
      <c r="F26" s="222"/>
      <c r="G26" s="74"/>
      <c r="H26" s="64"/>
      <c r="J26" s="424" t="str">
        <f t="shared" si="4"/>
        <v>Leer</v>
      </c>
      <c r="K26" s="424" t="str">
        <f t="shared" si="1"/>
        <v>Leer</v>
      </c>
      <c r="L26" s="424" t="str">
        <f t="shared" si="5"/>
        <v>Leer</v>
      </c>
      <c r="M26" s="445" t="str">
        <f>VLOOKUP($C26,{"29 - Psychiatrie (Erwachsene)","Psychiatrie";"30 - Kinder- und Jugendpsychiatrie","KJPsychiatrie";"31 - Psychosomatik","Psychosomatik";0,"Leer"},2,0)</f>
        <v>Leer</v>
      </c>
      <c r="N26" s="445">
        <f t="shared" si="2"/>
        <v>0</v>
      </c>
      <c r="O26" s="445">
        <f>VLOOKUP($C26,{"29 - Psychiatrie (Erwachsene)",1;"30 - Kinder- und Jugendpsychiatrie",1;"31 - Psychosomatik",1;"00 - Bitte eine Fachabteilung auswählen",0;0,0},2,0)</f>
        <v>0</v>
      </c>
      <c r="P26" s="445">
        <f t="shared" si="6"/>
        <v>0</v>
      </c>
      <c r="Q26" s="445">
        <f t="shared" si="7"/>
        <v>0</v>
      </c>
      <c r="R26" s="445">
        <f t="shared" si="8"/>
        <v>0</v>
      </c>
    </row>
    <row r="27" spans="2:19" ht="15" customHeight="1" x14ac:dyDescent="0.3">
      <c r="B27" s="70" t="str">
        <f t="shared" si="3"/>
        <v>!!!</v>
      </c>
      <c r="C27" s="220"/>
      <c r="D27" s="221"/>
      <c r="E27" s="221"/>
      <c r="F27" s="222"/>
      <c r="G27" s="74"/>
      <c r="H27" s="64"/>
      <c r="J27" s="424" t="str">
        <f t="shared" si="4"/>
        <v>Leer</v>
      </c>
      <c r="K27" s="424" t="str">
        <f t="shared" si="1"/>
        <v>Leer</v>
      </c>
      <c r="L27" s="424" t="str">
        <f t="shared" si="5"/>
        <v>Leer</v>
      </c>
      <c r="M27" s="445" t="str">
        <f>VLOOKUP($C27,{"29 - Psychiatrie (Erwachsene)","Psychiatrie";"30 - Kinder- und Jugendpsychiatrie","KJPsychiatrie";"31 - Psychosomatik","Psychosomatik";0,"Leer"},2,0)</f>
        <v>Leer</v>
      </c>
      <c r="N27" s="445">
        <f t="shared" si="2"/>
        <v>0</v>
      </c>
      <c r="O27" s="445">
        <f>VLOOKUP($C27,{"29 - Psychiatrie (Erwachsene)",1;"30 - Kinder- und Jugendpsychiatrie",1;"31 - Psychosomatik",1;"00 - Bitte eine Fachabteilung auswählen",0;0,0},2,0)</f>
        <v>0</v>
      </c>
      <c r="P27" s="445">
        <f t="shared" si="6"/>
        <v>0</v>
      </c>
      <c r="Q27" s="445">
        <f t="shared" si="7"/>
        <v>0</v>
      </c>
      <c r="R27" s="445">
        <f t="shared" si="8"/>
        <v>0</v>
      </c>
    </row>
    <row r="28" spans="2:19" ht="15" customHeight="1" x14ac:dyDescent="0.3">
      <c r="B28" s="70" t="str">
        <f t="shared" si="3"/>
        <v>!!!</v>
      </c>
      <c r="C28" s="220"/>
      <c r="D28" s="221"/>
      <c r="E28" s="221"/>
      <c r="F28" s="222"/>
      <c r="G28" s="74"/>
      <c r="H28" s="64"/>
      <c r="J28" s="424" t="str">
        <f t="shared" si="4"/>
        <v>Leer</v>
      </c>
      <c r="K28" s="424" t="str">
        <f t="shared" si="1"/>
        <v>Leer</v>
      </c>
      <c r="L28" s="424" t="str">
        <f t="shared" si="5"/>
        <v>Leer</v>
      </c>
      <c r="M28" s="445" t="str">
        <f>VLOOKUP($C28,{"29 - Psychiatrie (Erwachsene)","Psychiatrie";"30 - Kinder- und Jugendpsychiatrie","KJPsychiatrie";"31 - Psychosomatik","Psychosomatik";0,"Leer"},2,0)</f>
        <v>Leer</v>
      </c>
      <c r="N28" s="445">
        <f t="shared" si="2"/>
        <v>0</v>
      </c>
      <c r="O28" s="445">
        <f>VLOOKUP($C28,{"29 - Psychiatrie (Erwachsene)",1;"30 - Kinder- und Jugendpsychiatrie",1;"31 - Psychosomatik",1;"00 - Bitte eine Fachabteilung auswählen",0;0,0},2,0)</f>
        <v>0</v>
      </c>
      <c r="P28" s="445">
        <f t="shared" si="6"/>
        <v>0</v>
      </c>
      <c r="Q28" s="445">
        <f t="shared" si="7"/>
        <v>0</v>
      </c>
      <c r="R28" s="445">
        <f t="shared" si="8"/>
        <v>0</v>
      </c>
    </row>
    <row r="29" spans="2:19" ht="15" customHeight="1" x14ac:dyDescent="0.3">
      <c r="B29" s="70" t="str">
        <f t="shared" si="3"/>
        <v>!!!</v>
      </c>
      <c r="C29" s="220"/>
      <c r="D29" s="221"/>
      <c r="E29" s="221"/>
      <c r="F29" s="222"/>
      <c r="G29" s="74"/>
      <c r="H29" s="64"/>
      <c r="J29" s="424" t="str">
        <f t="shared" si="4"/>
        <v>Leer</v>
      </c>
      <c r="K29" s="424" t="str">
        <f t="shared" si="1"/>
        <v>Leer</v>
      </c>
      <c r="L29" s="424" t="str">
        <f t="shared" si="5"/>
        <v>Leer</v>
      </c>
      <c r="M29" s="445" t="str">
        <f>VLOOKUP($C29,{"29 - Psychiatrie (Erwachsene)","Psychiatrie";"30 - Kinder- und Jugendpsychiatrie","KJPsychiatrie";"31 - Psychosomatik","Psychosomatik";0,"Leer"},2,0)</f>
        <v>Leer</v>
      </c>
      <c r="N29" s="445">
        <f t="shared" si="2"/>
        <v>0</v>
      </c>
      <c r="O29" s="445">
        <f>VLOOKUP($C29,{"29 - Psychiatrie (Erwachsene)",1;"30 - Kinder- und Jugendpsychiatrie",1;"31 - Psychosomatik",1;"00 - Bitte eine Fachabteilung auswählen",0;0,0},2,0)</f>
        <v>0</v>
      </c>
      <c r="P29" s="445">
        <f t="shared" si="6"/>
        <v>0</v>
      </c>
      <c r="Q29" s="445">
        <f t="shared" si="7"/>
        <v>0</v>
      </c>
      <c r="R29" s="445">
        <f t="shared" si="8"/>
        <v>0</v>
      </c>
    </row>
    <row r="30" spans="2:19" ht="15" customHeight="1" x14ac:dyDescent="0.3">
      <c r="B30" s="70" t="str">
        <f t="shared" si="3"/>
        <v>!!!</v>
      </c>
      <c r="C30" s="220"/>
      <c r="D30" s="221"/>
      <c r="E30" s="221"/>
      <c r="F30" s="222"/>
      <c r="G30" s="74"/>
      <c r="H30" s="64"/>
      <c r="J30" s="424" t="str">
        <f t="shared" si="4"/>
        <v>Leer</v>
      </c>
      <c r="K30" s="424" t="str">
        <f t="shared" si="1"/>
        <v>Leer</v>
      </c>
      <c r="L30" s="424" t="str">
        <f t="shared" si="5"/>
        <v>Leer</v>
      </c>
      <c r="M30" s="445" t="str">
        <f>VLOOKUP($C30,{"29 - Psychiatrie (Erwachsene)","Psychiatrie";"30 - Kinder- und Jugendpsychiatrie","KJPsychiatrie";"31 - Psychosomatik","Psychosomatik";0,"Leer"},2,0)</f>
        <v>Leer</v>
      </c>
      <c r="N30" s="445">
        <f t="shared" si="2"/>
        <v>0</v>
      </c>
      <c r="O30" s="445">
        <f>VLOOKUP($C30,{"29 - Psychiatrie (Erwachsene)",1;"30 - Kinder- und Jugendpsychiatrie",1;"31 - Psychosomatik",1;"00 - Bitte eine Fachabteilung auswählen",0;0,0},2,0)</f>
        <v>0</v>
      </c>
      <c r="P30" s="445">
        <f t="shared" si="6"/>
        <v>0</v>
      </c>
      <c r="Q30" s="445">
        <f t="shared" si="7"/>
        <v>0</v>
      </c>
      <c r="R30" s="445">
        <f t="shared" si="8"/>
        <v>0</v>
      </c>
    </row>
    <row r="31" spans="2:19" ht="15" customHeight="1" x14ac:dyDescent="0.3">
      <c r="B31" s="70" t="str">
        <f t="shared" si="3"/>
        <v>!!!</v>
      </c>
      <c r="C31" s="220"/>
      <c r="D31" s="221"/>
      <c r="E31" s="221"/>
      <c r="F31" s="222"/>
      <c r="G31" s="74"/>
      <c r="H31" s="64"/>
      <c r="J31" s="424" t="str">
        <f t="shared" si="4"/>
        <v>Leer</v>
      </c>
      <c r="K31" s="424" t="str">
        <f t="shared" si="1"/>
        <v>Leer</v>
      </c>
      <c r="L31" s="424" t="str">
        <f t="shared" si="5"/>
        <v>Leer</v>
      </c>
      <c r="M31" s="445" t="str">
        <f>VLOOKUP($C31,{"29 - Psychiatrie (Erwachsene)","Psychiatrie";"30 - Kinder- und Jugendpsychiatrie","KJPsychiatrie";"31 - Psychosomatik","Psychosomatik";0,"Leer"},2,0)</f>
        <v>Leer</v>
      </c>
      <c r="N31" s="445">
        <f t="shared" si="2"/>
        <v>0</v>
      </c>
      <c r="O31" s="445">
        <f>VLOOKUP($C31,{"29 - Psychiatrie (Erwachsene)",1;"30 - Kinder- und Jugendpsychiatrie",1;"31 - Psychosomatik",1;"00 - Bitte eine Fachabteilung auswählen",0;0,0},2,0)</f>
        <v>0</v>
      </c>
      <c r="P31" s="445">
        <f t="shared" si="6"/>
        <v>0</v>
      </c>
      <c r="Q31" s="445">
        <f t="shared" si="7"/>
        <v>0</v>
      </c>
      <c r="R31" s="445">
        <f t="shared" si="8"/>
        <v>0</v>
      </c>
    </row>
    <row r="32" spans="2:19" ht="15" customHeight="1" x14ac:dyDescent="0.3">
      <c r="B32" s="70" t="str">
        <f t="shared" si="3"/>
        <v>!!!</v>
      </c>
      <c r="C32" s="220"/>
      <c r="D32" s="221"/>
      <c r="E32" s="221"/>
      <c r="F32" s="222"/>
      <c r="G32" s="74"/>
      <c r="H32" s="64"/>
      <c r="J32" s="424" t="str">
        <f t="shared" si="4"/>
        <v>Leer</v>
      </c>
      <c r="K32" s="424" t="str">
        <f t="shared" si="1"/>
        <v>Leer</v>
      </c>
      <c r="L32" s="424" t="str">
        <f t="shared" si="5"/>
        <v>Leer</v>
      </c>
      <c r="M32" s="445" t="str">
        <f>VLOOKUP($C32,{"29 - Psychiatrie (Erwachsene)","Psychiatrie";"30 - Kinder- und Jugendpsychiatrie","KJPsychiatrie";"31 - Psychosomatik","Psychosomatik";0,"Leer"},2,0)</f>
        <v>Leer</v>
      </c>
      <c r="N32" s="445">
        <f t="shared" si="2"/>
        <v>0</v>
      </c>
      <c r="O32" s="445">
        <f>VLOOKUP($C32,{"29 - Psychiatrie (Erwachsene)",1;"30 - Kinder- und Jugendpsychiatrie",1;"31 - Psychosomatik",1;"00 - Bitte eine Fachabteilung auswählen",0;0,0},2,0)</f>
        <v>0</v>
      </c>
      <c r="P32" s="445">
        <f t="shared" si="6"/>
        <v>0</v>
      </c>
      <c r="Q32" s="445">
        <f t="shared" si="7"/>
        <v>0</v>
      </c>
      <c r="R32" s="445">
        <f t="shared" si="8"/>
        <v>0</v>
      </c>
    </row>
    <row r="33" spans="2:18" ht="15" customHeight="1" x14ac:dyDescent="0.3">
      <c r="B33" s="70" t="str">
        <f t="shared" si="3"/>
        <v>!!!</v>
      </c>
      <c r="C33" s="220"/>
      <c r="D33" s="221"/>
      <c r="E33" s="221"/>
      <c r="F33" s="222"/>
      <c r="G33" s="74"/>
      <c r="H33" s="64"/>
      <c r="J33" s="424" t="str">
        <f t="shared" si="4"/>
        <v>Leer</v>
      </c>
      <c r="K33" s="424" t="str">
        <f t="shared" si="1"/>
        <v>Leer</v>
      </c>
      <c r="L33" s="424" t="str">
        <f t="shared" si="5"/>
        <v>Leer</v>
      </c>
      <c r="M33" s="445" t="str">
        <f>VLOOKUP($C33,{"29 - Psychiatrie (Erwachsene)","Psychiatrie";"30 - Kinder- und Jugendpsychiatrie","KJPsychiatrie";"31 - Psychosomatik","Psychosomatik";0,"Leer"},2,0)</f>
        <v>Leer</v>
      </c>
      <c r="N33" s="445">
        <f t="shared" si="2"/>
        <v>0</v>
      </c>
      <c r="O33" s="445">
        <f>VLOOKUP($C33,{"29 - Psychiatrie (Erwachsene)",1;"30 - Kinder- und Jugendpsychiatrie",1;"31 - Psychosomatik",1;"00 - Bitte eine Fachabteilung auswählen",0;0,0},2,0)</f>
        <v>0</v>
      </c>
      <c r="P33" s="445">
        <f t="shared" si="6"/>
        <v>0</v>
      </c>
      <c r="Q33" s="445">
        <f t="shared" si="7"/>
        <v>0</v>
      </c>
      <c r="R33" s="445">
        <f t="shared" si="8"/>
        <v>0</v>
      </c>
    </row>
    <row r="34" spans="2:18" ht="15" customHeight="1" x14ac:dyDescent="0.3">
      <c r="B34" s="70" t="str">
        <f t="shared" si="3"/>
        <v>!!!</v>
      </c>
      <c r="C34" s="220"/>
      <c r="D34" s="221"/>
      <c r="E34" s="221"/>
      <c r="F34" s="222"/>
      <c r="G34" s="74"/>
      <c r="H34" s="64"/>
      <c r="J34" s="424" t="str">
        <f t="shared" si="4"/>
        <v>Leer</v>
      </c>
      <c r="K34" s="424" t="str">
        <f t="shared" si="1"/>
        <v>Leer</v>
      </c>
      <c r="L34" s="424" t="str">
        <f t="shared" si="5"/>
        <v>Leer</v>
      </c>
      <c r="M34" s="445" t="str">
        <f>VLOOKUP($C34,{"29 - Psychiatrie (Erwachsene)","Psychiatrie";"30 - Kinder- und Jugendpsychiatrie","KJPsychiatrie";"31 - Psychosomatik","Psychosomatik";0,"Leer"},2,0)</f>
        <v>Leer</v>
      </c>
      <c r="N34" s="445">
        <f t="shared" si="2"/>
        <v>0</v>
      </c>
      <c r="O34" s="445">
        <f>VLOOKUP($C34,{"29 - Psychiatrie (Erwachsene)",1;"30 - Kinder- und Jugendpsychiatrie",1;"31 - Psychosomatik",1;"00 - Bitte eine Fachabteilung auswählen",0;0,0},2,0)</f>
        <v>0</v>
      </c>
      <c r="P34" s="445">
        <f t="shared" si="6"/>
        <v>0</v>
      </c>
      <c r="Q34" s="445">
        <f t="shared" si="7"/>
        <v>0</v>
      </c>
      <c r="R34" s="445">
        <f t="shared" si="8"/>
        <v>0</v>
      </c>
    </row>
    <row r="35" spans="2:18" ht="15" customHeight="1" x14ac:dyDescent="0.3">
      <c r="B35" s="70" t="str">
        <f t="shared" si="3"/>
        <v>!!!</v>
      </c>
      <c r="C35" s="220"/>
      <c r="D35" s="221"/>
      <c r="E35" s="221"/>
      <c r="F35" s="222"/>
      <c r="G35" s="74"/>
      <c r="H35" s="64"/>
      <c r="J35" s="424" t="str">
        <f t="shared" si="4"/>
        <v>Leer</v>
      </c>
      <c r="K35" s="424" t="str">
        <f t="shared" si="1"/>
        <v>Leer</v>
      </c>
      <c r="L35" s="424" t="str">
        <f t="shared" si="5"/>
        <v>Leer</v>
      </c>
      <c r="M35" s="445" t="str">
        <f>VLOOKUP($C35,{"29 - Psychiatrie (Erwachsene)","Psychiatrie";"30 - Kinder- und Jugendpsychiatrie","KJPsychiatrie";"31 - Psychosomatik","Psychosomatik";0,"Leer"},2,0)</f>
        <v>Leer</v>
      </c>
      <c r="N35" s="445">
        <f t="shared" si="2"/>
        <v>0</v>
      </c>
      <c r="O35" s="445">
        <f>VLOOKUP($C35,{"29 - Psychiatrie (Erwachsene)",1;"30 - Kinder- und Jugendpsychiatrie",1;"31 - Psychosomatik",1;"00 - Bitte eine Fachabteilung auswählen",0;0,0},2,0)</f>
        <v>0</v>
      </c>
      <c r="P35" s="445">
        <f t="shared" si="6"/>
        <v>0</v>
      </c>
      <c r="Q35" s="445">
        <f t="shared" si="7"/>
        <v>0</v>
      </c>
      <c r="R35" s="445">
        <f t="shared" si="8"/>
        <v>0</v>
      </c>
    </row>
    <row r="36" spans="2:18" ht="15" customHeight="1" x14ac:dyDescent="0.3">
      <c r="B36" s="70" t="str">
        <f t="shared" si="3"/>
        <v>!!!</v>
      </c>
      <c r="C36" s="220"/>
      <c r="D36" s="221"/>
      <c r="E36" s="221"/>
      <c r="F36" s="222"/>
      <c r="G36" s="74"/>
      <c r="H36" s="64"/>
      <c r="J36" s="424" t="str">
        <f t="shared" si="4"/>
        <v>Leer</v>
      </c>
      <c r="K36" s="424" t="str">
        <f t="shared" si="1"/>
        <v>Leer</v>
      </c>
      <c r="L36" s="424" t="str">
        <f t="shared" si="5"/>
        <v>Leer</v>
      </c>
      <c r="M36" s="445" t="str">
        <f>VLOOKUP($C36,{"29 - Psychiatrie (Erwachsene)","Psychiatrie";"30 - Kinder- und Jugendpsychiatrie","KJPsychiatrie";"31 - Psychosomatik","Psychosomatik";0,"Leer"},2,0)</f>
        <v>Leer</v>
      </c>
      <c r="N36" s="445">
        <f t="shared" si="2"/>
        <v>0</v>
      </c>
      <c r="O36" s="445">
        <f>VLOOKUP($C36,{"29 - Psychiatrie (Erwachsene)",1;"30 - Kinder- und Jugendpsychiatrie",1;"31 - Psychosomatik",1;"00 - Bitte eine Fachabteilung auswählen",0;0,0},2,0)</f>
        <v>0</v>
      </c>
      <c r="P36" s="445">
        <f t="shared" si="6"/>
        <v>0</v>
      </c>
      <c r="Q36" s="445">
        <f t="shared" si="7"/>
        <v>0</v>
      </c>
      <c r="R36" s="445">
        <f t="shared" si="8"/>
        <v>0</v>
      </c>
    </row>
    <row r="37" spans="2:18" ht="15" customHeight="1" x14ac:dyDescent="0.3">
      <c r="B37" s="70" t="str">
        <f t="shared" si="3"/>
        <v>!!!</v>
      </c>
      <c r="C37" s="220"/>
      <c r="D37" s="221"/>
      <c r="E37" s="221"/>
      <c r="F37" s="222"/>
      <c r="G37" s="74"/>
      <c r="H37" s="64"/>
      <c r="J37" s="424" t="str">
        <f t="shared" si="4"/>
        <v>Leer</v>
      </c>
      <c r="K37" s="424" t="str">
        <f t="shared" si="1"/>
        <v>Leer</v>
      </c>
      <c r="L37" s="424" t="str">
        <f t="shared" si="5"/>
        <v>Leer</v>
      </c>
      <c r="M37" s="445" t="str">
        <f>VLOOKUP($C37,{"29 - Psychiatrie (Erwachsene)","Psychiatrie";"30 - Kinder- und Jugendpsychiatrie","KJPsychiatrie";"31 - Psychosomatik","Psychosomatik";0,"Leer"},2,0)</f>
        <v>Leer</v>
      </c>
      <c r="N37" s="445">
        <f t="shared" si="2"/>
        <v>0</v>
      </c>
      <c r="O37" s="445">
        <f>VLOOKUP($C37,{"29 - Psychiatrie (Erwachsene)",1;"30 - Kinder- und Jugendpsychiatrie",1;"31 - Psychosomatik",1;"00 - Bitte eine Fachabteilung auswählen",0;0,0},2,0)</f>
        <v>0</v>
      </c>
      <c r="P37" s="445">
        <f t="shared" si="6"/>
        <v>0</v>
      </c>
      <c r="Q37" s="445">
        <f t="shared" si="7"/>
        <v>0</v>
      </c>
      <c r="R37" s="445">
        <f t="shared" si="8"/>
        <v>0</v>
      </c>
    </row>
    <row r="38" spans="2:18" ht="15" customHeight="1" x14ac:dyDescent="0.3">
      <c r="B38" s="70" t="str">
        <f t="shared" si="3"/>
        <v>!!!</v>
      </c>
      <c r="C38" s="220"/>
      <c r="D38" s="221"/>
      <c r="E38" s="221"/>
      <c r="F38" s="222"/>
      <c r="G38" s="74"/>
      <c r="H38" s="64"/>
      <c r="J38" s="424" t="str">
        <f t="shared" si="4"/>
        <v>Leer</v>
      </c>
      <c r="K38" s="424" t="str">
        <f t="shared" si="1"/>
        <v>Leer</v>
      </c>
      <c r="L38" s="424" t="str">
        <f t="shared" si="5"/>
        <v>Leer</v>
      </c>
      <c r="M38" s="445" t="str">
        <f>VLOOKUP($C38,{"29 - Psychiatrie (Erwachsene)","Psychiatrie";"30 - Kinder- und Jugendpsychiatrie","KJPsychiatrie";"31 - Psychosomatik","Psychosomatik";0,"Leer"},2,0)</f>
        <v>Leer</v>
      </c>
      <c r="N38" s="445">
        <f t="shared" si="2"/>
        <v>0</v>
      </c>
      <c r="O38" s="445">
        <f>VLOOKUP($C38,{"29 - Psychiatrie (Erwachsene)",1;"30 - Kinder- und Jugendpsychiatrie",1;"31 - Psychosomatik",1;"00 - Bitte eine Fachabteilung auswählen",0;0,0},2,0)</f>
        <v>0</v>
      </c>
      <c r="P38" s="445">
        <f t="shared" si="6"/>
        <v>0</v>
      </c>
      <c r="Q38" s="445">
        <f t="shared" si="7"/>
        <v>0</v>
      </c>
      <c r="R38" s="445">
        <f t="shared" si="8"/>
        <v>0</v>
      </c>
    </row>
    <row r="39" spans="2:18" ht="15" customHeight="1" x14ac:dyDescent="0.3">
      <c r="B39" s="70" t="str">
        <f t="shared" si="3"/>
        <v>!!!</v>
      </c>
      <c r="C39" s="220"/>
      <c r="D39" s="221"/>
      <c r="E39" s="221"/>
      <c r="F39" s="222"/>
      <c r="G39" s="74"/>
      <c r="H39" s="64"/>
      <c r="J39" s="424" t="str">
        <f t="shared" si="4"/>
        <v>Leer</v>
      </c>
      <c r="K39" s="424" t="str">
        <f t="shared" si="1"/>
        <v>Leer</v>
      </c>
      <c r="L39" s="424" t="str">
        <f t="shared" si="5"/>
        <v>Leer</v>
      </c>
      <c r="M39" s="445" t="str">
        <f>VLOOKUP($C39,{"29 - Psychiatrie (Erwachsene)","Psychiatrie";"30 - Kinder- und Jugendpsychiatrie","KJPsychiatrie";"31 - Psychosomatik","Psychosomatik";0,"Leer"},2,0)</f>
        <v>Leer</v>
      </c>
      <c r="N39" s="445">
        <f t="shared" si="2"/>
        <v>0</v>
      </c>
      <c r="O39" s="445">
        <f>VLOOKUP($C39,{"29 - Psychiatrie (Erwachsene)",1;"30 - Kinder- und Jugendpsychiatrie",1;"31 - Psychosomatik",1;"00 - Bitte eine Fachabteilung auswählen",0;0,0},2,0)</f>
        <v>0</v>
      </c>
      <c r="P39" s="445">
        <f t="shared" si="6"/>
        <v>0</v>
      </c>
      <c r="Q39" s="445">
        <f t="shared" si="7"/>
        <v>0</v>
      </c>
      <c r="R39" s="445">
        <f t="shared" si="8"/>
        <v>0</v>
      </c>
    </row>
    <row r="40" spans="2:18" ht="15" customHeight="1" x14ac:dyDescent="0.3">
      <c r="B40" s="70" t="str">
        <f t="shared" si="3"/>
        <v>!!!</v>
      </c>
      <c r="C40" s="220"/>
      <c r="D40" s="221"/>
      <c r="E40" s="221"/>
      <c r="F40" s="222"/>
      <c r="G40" s="74"/>
      <c r="H40" s="64"/>
      <c r="J40" s="424" t="str">
        <f t="shared" si="4"/>
        <v>Leer</v>
      </c>
      <c r="K40" s="424" t="str">
        <f t="shared" si="1"/>
        <v>Leer</v>
      </c>
      <c r="L40" s="424" t="str">
        <f t="shared" si="5"/>
        <v>Leer</v>
      </c>
      <c r="M40" s="445" t="str">
        <f>VLOOKUP($C40,{"29 - Psychiatrie (Erwachsene)","Psychiatrie";"30 - Kinder- und Jugendpsychiatrie","KJPsychiatrie";"31 - Psychosomatik","Psychosomatik";0,"Leer"},2,0)</f>
        <v>Leer</v>
      </c>
      <c r="N40" s="445">
        <f t="shared" si="2"/>
        <v>0</v>
      </c>
      <c r="O40" s="445">
        <f>VLOOKUP($C40,{"29 - Psychiatrie (Erwachsene)",1;"30 - Kinder- und Jugendpsychiatrie",1;"31 - Psychosomatik",1;"00 - Bitte eine Fachabteilung auswählen",0;0,0},2,0)</f>
        <v>0</v>
      </c>
      <c r="P40" s="445">
        <f t="shared" si="6"/>
        <v>0</v>
      </c>
      <c r="Q40" s="445">
        <f t="shared" si="7"/>
        <v>0</v>
      </c>
      <c r="R40" s="445">
        <f t="shared" si="8"/>
        <v>0</v>
      </c>
    </row>
    <row r="41" spans="2:18" ht="15" customHeight="1" x14ac:dyDescent="0.3">
      <c r="B41" s="70" t="str">
        <f t="shared" si="3"/>
        <v>!!!</v>
      </c>
      <c r="C41" s="220"/>
      <c r="D41" s="221"/>
      <c r="E41" s="221"/>
      <c r="F41" s="222"/>
      <c r="G41" s="74"/>
      <c r="H41" s="64"/>
      <c r="J41" s="424" t="str">
        <f t="shared" si="4"/>
        <v>Leer</v>
      </c>
      <c r="K41" s="424" t="str">
        <f t="shared" si="1"/>
        <v>Leer</v>
      </c>
      <c r="L41" s="424" t="str">
        <f t="shared" si="5"/>
        <v>Leer</v>
      </c>
      <c r="M41" s="445" t="str">
        <f>VLOOKUP($C41,{"29 - Psychiatrie (Erwachsene)","Psychiatrie";"30 - Kinder- und Jugendpsychiatrie","KJPsychiatrie";"31 - Psychosomatik","Psychosomatik";0,"Leer"},2,0)</f>
        <v>Leer</v>
      </c>
      <c r="N41" s="445">
        <f t="shared" si="2"/>
        <v>0</v>
      </c>
      <c r="O41" s="445">
        <f>VLOOKUP($C41,{"29 - Psychiatrie (Erwachsene)",1;"30 - Kinder- und Jugendpsychiatrie",1;"31 - Psychosomatik",1;"00 - Bitte eine Fachabteilung auswählen",0;0,0},2,0)</f>
        <v>0</v>
      </c>
      <c r="P41" s="445">
        <f t="shared" si="6"/>
        <v>0</v>
      </c>
      <c r="Q41" s="445">
        <f t="shared" si="7"/>
        <v>0</v>
      </c>
      <c r="R41" s="445">
        <f t="shared" si="8"/>
        <v>0</v>
      </c>
    </row>
    <row r="42" spans="2:18" ht="15" customHeight="1" x14ac:dyDescent="0.3">
      <c r="B42" s="70" t="str">
        <f t="shared" si="3"/>
        <v>!!!</v>
      </c>
      <c r="C42" s="220"/>
      <c r="D42" s="221"/>
      <c r="E42" s="221"/>
      <c r="F42" s="222"/>
      <c r="G42" s="74"/>
      <c r="H42" s="64"/>
      <c r="J42" s="424" t="str">
        <f t="shared" si="4"/>
        <v>Leer</v>
      </c>
      <c r="K42" s="424" t="str">
        <f t="shared" si="1"/>
        <v>Leer</v>
      </c>
      <c r="L42" s="424" t="str">
        <f t="shared" si="5"/>
        <v>Leer</v>
      </c>
      <c r="M42" s="445" t="str">
        <f>VLOOKUP($C42,{"29 - Psychiatrie (Erwachsene)","Psychiatrie";"30 - Kinder- und Jugendpsychiatrie","KJPsychiatrie";"31 - Psychosomatik","Psychosomatik";0,"Leer"},2,0)</f>
        <v>Leer</v>
      </c>
      <c r="N42" s="445">
        <f t="shared" si="2"/>
        <v>0</v>
      </c>
      <c r="O42" s="445">
        <f>VLOOKUP($C42,{"29 - Psychiatrie (Erwachsene)",1;"30 - Kinder- und Jugendpsychiatrie",1;"31 - Psychosomatik",1;"00 - Bitte eine Fachabteilung auswählen",0;0,0},2,0)</f>
        <v>0</v>
      </c>
      <c r="P42" s="445">
        <f t="shared" si="6"/>
        <v>0</v>
      </c>
      <c r="Q42" s="445">
        <f t="shared" si="7"/>
        <v>0</v>
      </c>
      <c r="R42" s="445">
        <f t="shared" si="8"/>
        <v>0</v>
      </c>
    </row>
    <row r="43" spans="2:18" ht="15" customHeight="1" x14ac:dyDescent="0.3">
      <c r="B43" s="70" t="str">
        <f t="shared" si="3"/>
        <v>!!!</v>
      </c>
      <c r="C43" s="220"/>
      <c r="D43" s="221"/>
      <c r="E43" s="221"/>
      <c r="F43" s="222"/>
      <c r="G43" s="74"/>
      <c r="H43" s="64"/>
      <c r="J43" s="424" t="str">
        <f t="shared" si="4"/>
        <v>Leer</v>
      </c>
      <c r="K43" s="424" t="str">
        <f t="shared" si="1"/>
        <v>Leer</v>
      </c>
      <c r="L43" s="424" t="str">
        <f t="shared" si="5"/>
        <v>Leer</v>
      </c>
      <c r="M43" s="445" t="str">
        <f>VLOOKUP($C43,{"29 - Psychiatrie (Erwachsene)","Psychiatrie";"30 - Kinder- und Jugendpsychiatrie","KJPsychiatrie";"31 - Psychosomatik","Psychosomatik";0,"Leer"},2,0)</f>
        <v>Leer</v>
      </c>
      <c r="N43" s="445">
        <f t="shared" si="2"/>
        <v>0</v>
      </c>
      <c r="O43" s="445">
        <f>VLOOKUP($C43,{"29 - Psychiatrie (Erwachsene)",1;"30 - Kinder- und Jugendpsychiatrie",1;"31 - Psychosomatik",1;"00 - Bitte eine Fachabteilung auswählen",0;0,0},2,0)</f>
        <v>0</v>
      </c>
      <c r="P43" s="445">
        <f t="shared" si="6"/>
        <v>0</v>
      </c>
      <c r="Q43" s="445">
        <f t="shared" si="7"/>
        <v>0</v>
      </c>
      <c r="R43" s="445">
        <f t="shared" si="8"/>
        <v>0</v>
      </c>
    </row>
    <row r="44" spans="2:18" ht="15" customHeight="1" x14ac:dyDescent="0.3">
      <c r="B44" s="70" t="str">
        <f t="shared" si="3"/>
        <v>!!!</v>
      </c>
      <c r="C44" s="220"/>
      <c r="D44" s="221"/>
      <c r="E44" s="221"/>
      <c r="F44" s="222"/>
      <c r="G44" s="74"/>
      <c r="H44" s="64"/>
      <c r="J44" s="424" t="str">
        <f t="shared" si="4"/>
        <v>Leer</v>
      </c>
      <c r="K44" s="424" t="str">
        <f t="shared" si="1"/>
        <v>Leer</v>
      </c>
      <c r="L44" s="424" t="str">
        <f t="shared" si="5"/>
        <v>Leer</v>
      </c>
      <c r="M44" s="445" t="str">
        <f>VLOOKUP($C44,{"29 - Psychiatrie (Erwachsene)","Psychiatrie";"30 - Kinder- und Jugendpsychiatrie","KJPsychiatrie";"31 - Psychosomatik","Psychosomatik";0,"Leer"},2,0)</f>
        <v>Leer</v>
      </c>
      <c r="N44" s="445">
        <f t="shared" si="2"/>
        <v>0</v>
      </c>
      <c r="O44" s="445">
        <f>VLOOKUP($C44,{"29 - Psychiatrie (Erwachsene)",1;"30 - Kinder- und Jugendpsychiatrie",1;"31 - Psychosomatik",1;"00 - Bitte eine Fachabteilung auswählen",0;0,0},2,0)</f>
        <v>0</v>
      </c>
      <c r="P44" s="445">
        <f t="shared" si="6"/>
        <v>0</v>
      </c>
      <c r="Q44" s="445">
        <f t="shared" si="7"/>
        <v>0</v>
      </c>
      <c r="R44" s="445">
        <f t="shared" si="8"/>
        <v>0</v>
      </c>
    </row>
    <row r="45" spans="2:18" ht="15" customHeight="1" x14ac:dyDescent="0.3">
      <c r="B45" s="70" t="str">
        <f t="shared" si="3"/>
        <v>!!!</v>
      </c>
      <c r="C45" s="220"/>
      <c r="D45" s="221"/>
      <c r="E45" s="221"/>
      <c r="F45" s="222"/>
      <c r="G45" s="74"/>
      <c r="H45" s="64"/>
      <c r="J45" s="424" t="str">
        <f t="shared" si="4"/>
        <v>Leer</v>
      </c>
      <c r="K45" s="424" t="str">
        <f t="shared" si="1"/>
        <v>Leer</v>
      </c>
      <c r="L45" s="424" t="str">
        <f t="shared" si="5"/>
        <v>Leer</v>
      </c>
      <c r="M45" s="445" t="str">
        <f>VLOOKUP($C45,{"29 - Psychiatrie (Erwachsene)","Psychiatrie";"30 - Kinder- und Jugendpsychiatrie","KJPsychiatrie";"31 - Psychosomatik","Psychosomatik";0,"Leer"},2,0)</f>
        <v>Leer</v>
      </c>
      <c r="N45" s="445">
        <f t="shared" si="2"/>
        <v>0</v>
      </c>
      <c r="O45" s="445">
        <f>VLOOKUP($C45,{"29 - Psychiatrie (Erwachsene)",1;"30 - Kinder- und Jugendpsychiatrie",1;"31 - Psychosomatik",1;"00 - Bitte eine Fachabteilung auswählen",0;0,0},2,0)</f>
        <v>0</v>
      </c>
      <c r="P45" s="445">
        <f t="shared" si="6"/>
        <v>0</v>
      </c>
      <c r="Q45" s="445">
        <f t="shared" si="7"/>
        <v>0</v>
      </c>
      <c r="R45" s="445">
        <f t="shared" si="8"/>
        <v>0</v>
      </c>
    </row>
    <row r="46" spans="2:18" ht="15" customHeight="1" x14ac:dyDescent="0.3">
      <c r="B46" s="70" t="str">
        <f t="shared" si="3"/>
        <v>!!!</v>
      </c>
      <c r="C46" s="220"/>
      <c r="D46" s="221"/>
      <c r="E46" s="221"/>
      <c r="F46" s="222"/>
      <c r="G46" s="74"/>
      <c r="H46" s="64"/>
      <c r="J46" s="424" t="str">
        <f t="shared" si="4"/>
        <v>Leer</v>
      </c>
      <c r="K46" s="424" t="str">
        <f t="shared" si="1"/>
        <v>Leer</v>
      </c>
      <c r="L46" s="424" t="str">
        <f t="shared" si="5"/>
        <v>Leer</v>
      </c>
      <c r="M46" s="445" t="str">
        <f>VLOOKUP($C46,{"29 - Psychiatrie (Erwachsene)","Psychiatrie";"30 - Kinder- und Jugendpsychiatrie","KJPsychiatrie";"31 - Psychosomatik","Psychosomatik";0,"Leer"},2,0)</f>
        <v>Leer</v>
      </c>
      <c r="N46" s="445">
        <f t="shared" si="2"/>
        <v>0</v>
      </c>
      <c r="O46" s="445">
        <f>VLOOKUP($C46,{"29 - Psychiatrie (Erwachsene)",1;"30 - Kinder- und Jugendpsychiatrie",1;"31 - Psychosomatik",1;"00 - Bitte eine Fachabteilung auswählen",0;0,0},2,0)</f>
        <v>0</v>
      </c>
      <c r="P46" s="445">
        <f t="shared" si="6"/>
        <v>0</v>
      </c>
      <c r="Q46" s="445">
        <f t="shared" si="7"/>
        <v>0</v>
      </c>
      <c r="R46" s="445">
        <f t="shared" si="8"/>
        <v>0</v>
      </c>
    </row>
    <row r="47" spans="2:18" ht="15" customHeight="1" x14ac:dyDescent="0.3">
      <c r="B47" s="70" t="str">
        <f t="shared" si="3"/>
        <v>!!!</v>
      </c>
      <c r="C47" s="220"/>
      <c r="D47" s="221"/>
      <c r="E47" s="221"/>
      <c r="F47" s="222"/>
      <c r="G47" s="74"/>
      <c r="H47" s="64"/>
      <c r="J47" s="424" t="str">
        <f t="shared" si="4"/>
        <v>Leer</v>
      </c>
      <c r="K47" s="424" t="str">
        <f t="shared" si="1"/>
        <v>Leer</v>
      </c>
      <c r="L47" s="424" t="str">
        <f t="shared" si="5"/>
        <v>Leer</v>
      </c>
      <c r="M47" s="445" t="str">
        <f>VLOOKUP($C47,{"29 - Psychiatrie (Erwachsene)","Psychiatrie";"30 - Kinder- und Jugendpsychiatrie","KJPsychiatrie";"31 - Psychosomatik","Psychosomatik";0,"Leer"},2,0)</f>
        <v>Leer</v>
      </c>
      <c r="N47" s="445">
        <f t="shared" si="2"/>
        <v>0</v>
      </c>
      <c r="O47" s="445">
        <f>VLOOKUP($C47,{"29 - Psychiatrie (Erwachsene)",1;"30 - Kinder- und Jugendpsychiatrie",1;"31 - Psychosomatik",1;"00 - Bitte eine Fachabteilung auswählen",0;0,0},2,0)</f>
        <v>0</v>
      </c>
      <c r="P47" s="445">
        <f t="shared" si="6"/>
        <v>0</v>
      </c>
      <c r="Q47" s="445">
        <f t="shared" si="7"/>
        <v>0</v>
      </c>
      <c r="R47" s="445">
        <f t="shared" si="8"/>
        <v>0</v>
      </c>
    </row>
    <row r="48" spans="2:18" ht="15" customHeight="1" x14ac:dyDescent="0.3">
      <c r="B48" s="70" t="str">
        <f t="shared" si="3"/>
        <v>!!!</v>
      </c>
      <c r="C48" s="220"/>
      <c r="D48" s="221"/>
      <c r="E48" s="221"/>
      <c r="F48" s="222"/>
      <c r="G48" s="74"/>
      <c r="H48" s="64"/>
      <c r="J48" s="424" t="str">
        <f t="shared" si="4"/>
        <v>Leer</v>
      </c>
      <c r="K48" s="424" t="str">
        <f t="shared" si="1"/>
        <v>Leer</v>
      </c>
      <c r="L48" s="424" t="str">
        <f t="shared" si="5"/>
        <v>Leer</v>
      </c>
      <c r="M48" s="445" t="str">
        <f>VLOOKUP($C48,{"29 - Psychiatrie (Erwachsene)","Psychiatrie";"30 - Kinder- und Jugendpsychiatrie","KJPsychiatrie";"31 - Psychosomatik","Psychosomatik";0,"Leer"},2,0)</f>
        <v>Leer</v>
      </c>
      <c r="N48" s="445">
        <f t="shared" si="2"/>
        <v>0</v>
      </c>
      <c r="O48" s="445">
        <f>VLOOKUP($C48,{"29 - Psychiatrie (Erwachsene)",1;"30 - Kinder- und Jugendpsychiatrie",1;"31 - Psychosomatik",1;"00 - Bitte eine Fachabteilung auswählen",0;0,0},2,0)</f>
        <v>0</v>
      </c>
      <c r="P48" s="445">
        <f t="shared" si="6"/>
        <v>0</v>
      </c>
      <c r="Q48" s="445">
        <f t="shared" si="7"/>
        <v>0</v>
      </c>
      <c r="R48" s="445">
        <f t="shared" si="8"/>
        <v>0</v>
      </c>
    </row>
    <row r="49" spans="2:18" ht="15" customHeight="1" x14ac:dyDescent="0.3">
      <c r="B49" s="70" t="str">
        <f t="shared" si="3"/>
        <v>!!!</v>
      </c>
      <c r="C49" s="220"/>
      <c r="D49" s="221"/>
      <c r="E49" s="221"/>
      <c r="F49" s="222"/>
      <c r="G49" s="74"/>
      <c r="H49" s="64"/>
      <c r="J49" s="424" t="str">
        <f t="shared" si="4"/>
        <v>Leer</v>
      </c>
      <c r="K49" s="424" t="str">
        <f t="shared" si="1"/>
        <v>Leer</v>
      </c>
      <c r="L49" s="424" t="str">
        <f t="shared" si="5"/>
        <v>Leer</v>
      </c>
      <c r="M49" s="445" t="str">
        <f>VLOOKUP($C49,{"29 - Psychiatrie (Erwachsene)","Psychiatrie";"30 - Kinder- und Jugendpsychiatrie","KJPsychiatrie";"31 - Psychosomatik","Psychosomatik";0,"Leer"},2,0)</f>
        <v>Leer</v>
      </c>
      <c r="N49" s="445">
        <f t="shared" si="2"/>
        <v>0</v>
      </c>
      <c r="O49" s="445">
        <f>VLOOKUP($C49,{"29 - Psychiatrie (Erwachsene)",1;"30 - Kinder- und Jugendpsychiatrie",1;"31 - Psychosomatik",1;"00 - Bitte eine Fachabteilung auswählen",0;0,0},2,0)</f>
        <v>0</v>
      </c>
      <c r="P49" s="445">
        <f t="shared" si="6"/>
        <v>0</v>
      </c>
      <c r="Q49" s="445">
        <f t="shared" si="7"/>
        <v>0</v>
      </c>
      <c r="R49" s="445">
        <f t="shared" si="8"/>
        <v>0</v>
      </c>
    </row>
    <row r="50" spans="2:18" ht="15" customHeight="1" x14ac:dyDescent="0.3">
      <c r="B50" s="70" t="str">
        <f t="shared" si="3"/>
        <v>!!!</v>
      </c>
      <c r="C50" s="220"/>
      <c r="D50" s="221"/>
      <c r="E50" s="221"/>
      <c r="F50" s="222"/>
      <c r="G50" s="74"/>
      <c r="H50" s="64"/>
      <c r="J50" s="424" t="str">
        <f t="shared" si="4"/>
        <v>Leer</v>
      </c>
      <c r="K50" s="424" t="str">
        <f t="shared" si="1"/>
        <v>Leer</v>
      </c>
      <c r="L50" s="424" t="str">
        <f t="shared" si="5"/>
        <v>Leer</v>
      </c>
      <c r="M50" s="445" t="str">
        <f>VLOOKUP($C50,{"29 - Psychiatrie (Erwachsene)","Psychiatrie";"30 - Kinder- und Jugendpsychiatrie","KJPsychiatrie";"31 - Psychosomatik","Psychosomatik";0,"Leer"},2,0)</f>
        <v>Leer</v>
      </c>
      <c r="N50" s="445">
        <f t="shared" si="2"/>
        <v>0</v>
      </c>
      <c r="O50" s="445">
        <f>VLOOKUP($C50,{"29 - Psychiatrie (Erwachsene)",1;"30 - Kinder- und Jugendpsychiatrie",1;"31 - Psychosomatik",1;"00 - Bitte eine Fachabteilung auswählen",0;0,0},2,0)</f>
        <v>0</v>
      </c>
      <c r="P50" s="445">
        <f t="shared" si="6"/>
        <v>0</v>
      </c>
      <c r="Q50" s="445">
        <f t="shared" si="7"/>
        <v>0</v>
      </c>
      <c r="R50" s="445">
        <f t="shared" si="8"/>
        <v>0</v>
      </c>
    </row>
    <row r="51" spans="2:18" ht="15" customHeight="1" x14ac:dyDescent="0.3">
      <c r="B51" s="70" t="str">
        <f t="shared" si="3"/>
        <v>!!!</v>
      </c>
      <c r="C51" s="220"/>
      <c r="D51" s="221"/>
      <c r="E51" s="221"/>
      <c r="F51" s="222"/>
      <c r="G51" s="74"/>
      <c r="H51" s="64"/>
      <c r="J51" s="424" t="str">
        <f t="shared" si="4"/>
        <v>Leer</v>
      </c>
      <c r="K51" s="424" t="str">
        <f t="shared" si="1"/>
        <v>Leer</v>
      </c>
      <c r="L51" s="424" t="str">
        <f t="shared" si="5"/>
        <v>Leer</v>
      </c>
      <c r="M51" s="445" t="str">
        <f>VLOOKUP($C51,{"29 - Psychiatrie (Erwachsene)","Psychiatrie";"30 - Kinder- und Jugendpsychiatrie","KJPsychiatrie";"31 - Psychosomatik","Psychosomatik";0,"Leer"},2,0)</f>
        <v>Leer</v>
      </c>
      <c r="N51" s="445">
        <f t="shared" si="2"/>
        <v>0</v>
      </c>
      <c r="O51" s="445">
        <f>VLOOKUP($C51,{"29 - Psychiatrie (Erwachsene)",1;"30 - Kinder- und Jugendpsychiatrie",1;"31 - Psychosomatik",1;"00 - Bitte eine Fachabteilung auswählen",0;0,0},2,0)</f>
        <v>0</v>
      </c>
      <c r="P51" s="445">
        <f t="shared" si="6"/>
        <v>0</v>
      </c>
      <c r="Q51" s="445">
        <f t="shared" si="7"/>
        <v>0</v>
      </c>
      <c r="R51" s="445">
        <f t="shared" si="8"/>
        <v>0</v>
      </c>
    </row>
    <row r="52" spans="2:18" ht="15" customHeight="1" x14ac:dyDescent="0.3">
      <c r="B52" s="70" t="str">
        <f t="shared" si="3"/>
        <v>!!!</v>
      </c>
      <c r="C52" s="220"/>
      <c r="D52" s="221"/>
      <c r="E52" s="221"/>
      <c r="F52" s="222"/>
      <c r="G52" s="74"/>
      <c r="H52" s="64"/>
      <c r="J52" s="424" t="str">
        <f t="shared" si="4"/>
        <v>Leer</v>
      </c>
      <c r="K52" s="424" t="str">
        <f t="shared" si="1"/>
        <v>Leer</v>
      </c>
      <c r="L52" s="424" t="str">
        <f t="shared" si="5"/>
        <v>Leer</v>
      </c>
      <c r="M52" s="445" t="str">
        <f>VLOOKUP($C52,{"29 - Psychiatrie (Erwachsene)","Psychiatrie";"30 - Kinder- und Jugendpsychiatrie","KJPsychiatrie";"31 - Psychosomatik","Psychosomatik";0,"Leer"},2,0)</f>
        <v>Leer</v>
      </c>
      <c r="N52" s="445">
        <f t="shared" si="2"/>
        <v>0</v>
      </c>
      <c r="O52" s="445">
        <f>VLOOKUP($C52,{"29 - Psychiatrie (Erwachsene)",1;"30 - Kinder- und Jugendpsychiatrie",1;"31 - Psychosomatik",1;"00 - Bitte eine Fachabteilung auswählen",0;0,0},2,0)</f>
        <v>0</v>
      </c>
      <c r="P52" s="445">
        <f t="shared" si="6"/>
        <v>0</v>
      </c>
      <c r="Q52" s="445">
        <f t="shared" si="7"/>
        <v>0</v>
      </c>
      <c r="R52" s="445">
        <f t="shared" si="8"/>
        <v>0</v>
      </c>
    </row>
    <row r="53" spans="2:18" ht="15" customHeight="1" x14ac:dyDescent="0.3">
      <c r="B53" s="70" t="str">
        <f t="shared" si="3"/>
        <v>!!!</v>
      </c>
      <c r="C53" s="220"/>
      <c r="D53" s="221"/>
      <c r="E53" s="221"/>
      <c r="F53" s="222"/>
      <c r="G53" s="74"/>
      <c r="H53" s="64"/>
      <c r="J53" s="424" t="str">
        <f t="shared" si="4"/>
        <v>Leer</v>
      </c>
      <c r="K53" s="424" t="str">
        <f t="shared" si="1"/>
        <v>Leer</v>
      </c>
      <c r="L53" s="424" t="str">
        <f t="shared" si="5"/>
        <v>Leer</v>
      </c>
      <c r="M53" s="445" t="str">
        <f>VLOOKUP($C53,{"29 - Psychiatrie (Erwachsene)","Psychiatrie";"30 - Kinder- und Jugendpsychiatrie","KJPsychiatrie";"31 - Psychosomatik","Psychosomatik";0,"Leer"},2,0)</f>
        <v>Leer</v>
      </c>
      <c r="N53" s="445">
        <f t="shared" si="2"/>
        <v>0</v>
      </c>
      <c r="O53" s="445">
        <f>VLOOKUP($C53,{"29 - Psychiatrie (Erwachsene)",1;"30 - Kinder- und Jugendpsychiatrie",1;"31 - Psychosomatik",1;"00 - Bitte eine Fachabteilung auswählen",0;0,0},2,0)</f>
        <v>0</v>
      </c>
      <c r="P53" s="445">
        <f t="shared" si="6"/>
        <v>0</v>
      </c>
      <c r="Q53" s="445">
        <f t="shared" si="7"/>
        <v>0</v>
      </c>
      <c r="R53" s="445">
        <f t="shared" si="8"/>
        <v>0</v>
      </c>
    </row>
    <row r="54" spans="2:18" ht="15" customHeight="1" x14ac:dyDescent="0.3">
      <c r="B54" s="70" t="str">
        <f t="shared" si="3"/>
        <v>!!!</v>
      </c>
      <c r="C54" s="220"/>
      <c r="D54" s="221"/>
      <c r="E54" s="221"/>
      <c r="F54" s="222"/>
      <c r="G54" s="74"/>
      <c r="H54" s="64"/>
      <c r="J54" s="424" t="str">
        <f t="shared" si="4"/>
        <v>Leer</v>
      </c>
      <c r="K54" s="424" t="str">
        <f t="shared" si="1"/>
        <v>Leer</v>
      </c>
      <c r="L54" s="424" t="str">
        <f t="shared" si="5"/>
        <v>Leer</v>
      </c>
      <c r="M54" s="445" t="str">
        <f>VLOOKUP($C54,{"29 - Psychiatrie (Erwachsene)","Psychiatrie";"30 - Kinder- und Jugendpsychiatrie","KJPsychiatrie";"31 - Psychosomatik","Psychosomatik";0,"Leer"},2,0)</f>
        <v>Leer</v>
      </c>
      <c r="N54" s="445">
        <f t="shared" si="2"/>
        <v>0</v>
      </c>
      <c r="O54" s="445">
        <f>VLOOKUP($C54,{"29 - Psychiatrie (Erwachsene)",1;"30 - Kinder- und Jugendpsychiatrie",1;"31 - Psychosomatik",1;"00 - Bitte eine Fachabteilung auswählen",0;0,0},2,0)</f>
        <v>0</v>
      </c>
      <c r="P54" s="445">
        <f t="shared" si="6"/>
        <v>0</v>
      </c>
      <c r="Q54" s="445">
        <f t="shared" si="7"/>
        <v>0</v>
      </c>
      <c r="R54" s="445">
        <f t="shared" si="8"/>
        <v>0</v>
      </c>
    </row>
    <row r="55" spans="2:18" ht="15" customHeight="1" x14ac:dyDescent="0.3">
      <c r="B55" s="70" t="str">
        <f t="shared" si="3"/>
        <v>!!!</v>
      </c>
      <c r="C55" s="220"/>
      <c r="D55" s="221"/>
      <c r="E55" s="221"/>
      <c r="F55" s="222"/>
      <c r="G55" s="74"/>
      <c r="H55" s="64"/>
      <c r="J55" s="424" t="str">
        <f t="shared" si="4"/>
        <v>Leer</v>
      </c>
      <c r="K55" s="424" t="str">
        <f t="shared" si="1"/>
        <v>Leer</v>
      </c>
      <c r="L55" s="424" t="str">
        <f t="shared" si="5"/>
        <v>Leer</v>
      </c>
      <c r="M55" s="445" t="str">
        <f>VLOOKUP($C55,{"29 - Psychiatrie (Erwachsene)","Psychiatrie";"30 - Kinder- und Jugendpsychiatrie","KJPsychiatrie";"31 - Psychosomatik","Psychosomatik";0,"Leer"},2,0)</f>
        <v>Leer</v>
      </c>
      <c r="N55" s="445">
        <f t="shared" si="2"/>
        <v>0</v>
      </c>
      <c r="O55" s="445">
        <f>VLOOKUP($C55,{"29 - Psychiatrie (Erwachsene)",1;"30 - Kinder- und Jugendpsychiatrie",1;"31 - Psychosomatik",1;"00 - Bitte eine Fachabteilung auswählen",0;0,0},2,0)</f>
        <v>0</v>
      </c>
      <c r="P55" s="445">
        <f t="shared" si="6"/>
        <v>0</v>
      </c>
      <c r="Q55" s="445">
        <f t="shared" si="7"/>
        <v>0</v>
      </c>
      <c r="R55" s="445">
        <f t="shared" si="8"/>
        <v>0</v>
      </c>
    </row>
    <row r="56" spans="2:18" ht="15" customHeight="1" x14ac:dyDescent="0.3">
      <c r="B56" s="70" t="str">
        <f t="shared" si="3"/>
        <v>!!!</v>
      </c>
      <c r="C56" s="220"/>
      <c r="D56" s="221"/>
      <c r="E56" s="221"/>
      <c r="F56" s="222"/>
      <c r="G56" s="74"/>
      <c r="H56" s="64"/>
      <c r="J56" s="424" t="str">
        <f t="shared" si="4"/>
        <v>Leer</v>
      </c>
      <c r="K56" s="424" t="str">
        <f t="shared" ref="K56:K87" si="9">IF(C56&lt;&gt;"","JBJ","Leer")</f>
        <v>Leer</v>
      </c>
      <c r="L56" s="424" t="str">
        <f t="shared" si="5"/>
        <v>Leer</v>
      </c>
      <c r="M56" s="445" t="str">
        <f>VLOOKUP($C56,{"29 - Psychiatrie (Erwachsene)","Psychiatrie";"30 - Kinder- und Jugendpsychiatrie","KJPsychiatrie";"31 - Psychosomatik","Psychosomatik";0,"Leer"},2,0)</f>
        <v>Leer</v>
      </c>
      <c r="N56" s="445">
        <f t="shared" ref="N56:N87" si="10">IF(LEN(B56)&gt;0,0,1)</f>
        <v>0</v>
      </c>
      <c r="O56" s="445">
        <f>VLOOKUP($C56,{"29 - Psychiatrie (Erwachsene)",1;"30 - Kinder- und Jugendpsychiatrie",1;"31 - Psychosomatik",1;"00 - Bitte eine Fachabteilung auswählen",0;0,0},2,0)</f>
        <v>0</v>
      </c>
      <c r="P56" s="445">
        <f t="shared" si="6"/>
        <v>0</v>
      </c>
      <c r="Q56" s="445">
        <f t="shared" si="7"/>
        <v>0</v>
      </c>
      <c r="R56" s="445">
        <f t="shared" si="8"/>
        <v>0</v>
      </c>
    </row>
    <row r="57" spans="2:18" ht="15" customHeight="1" x14ac:dyDescent="0.3">
      <c r="B57" s="70" t="str">
        <f t="shared" si="3"/>
        <v>!!!</v>
      </c>
      <c r="C57" s="220"/>
      <c r="D57" s="221"/>
      <c r="E57" s="221"/>
      <c r="F57" s="222"/>
      <c r="G57" s="74"/>
      <c r="H57" s="64"/>
      <c r="J57" s="424" t="str">
        <f t="shared" ref="J57:J88" si="11">IF(C56&lt;&gt;"","Einrichtungen","Leer")</f>
        <v>Leer</v>
      </c>
      <c r="K57" s="424" t="str">
        <f t="shared" si="9"/>
        <v>Leer</v>
      </c>
      <c r="L57" s="424" t="str">
        <f t="shared" si="5"/>
        <v>Leer</v>
      </c>
      <c r="M57" s="445" t="str">
        <f>VLOOKUP($C57,{"29 - Psychiatrie (Erwachsene)","Psychiatrie";"30 - Kinder- und Jugendpsychiatrie","KJPsychiatrie";"31 - Psychosomatik","Psychosomatik";0,"Leer"},2,0)</f>
        <v>Leer</v>
      </c>
      <c r="N57" s="445">
        <f t="shared" si="10"/>
        <v>0</v>
      </c>
      <c r="O57" s="445">
        <f>VLOOKUP($C57,{"29 - Psychiatrie (Erwachsene)",1;"30 - Kinder- und Jugendpsychiatrie",1;"31 - Psychosomatik",1;"00 - Bitte eine Fachabteilung auswählen",0;0,0},2,0)</f>
        <v>0</v>
      </c>
      <c r="P57" s="445">
        <f t="shared" si="6"/>
        <v>0</v>
      </c>
      <c r="Q57" s="445">
        <f t="shared" si="7"/>
        <v>0</v>
      </c>
      <c r="R57" s="445">
        <f t="shared" si="8"/>
        <v>0</v>
      </c>
    </row>
    <row r="58" spans="2:18" ht="15" customHeight="1" x14ac:dyDescent="0.3">
      <c r="B58" s="70" t="str">
        <f t="shared" si="3"/>
        <v>!!!</v>
      </c>
      <c r="C58" s="220"/>
      <c r="D58" s="221"/>
      <c r="E58" s="221"/>
      <c r="F58" s="222"/>
      <c r="G58" s="74"/>
      <c r="H58" s="64"/>
      <c r="J58" s="424" t="str">
        <f t="shared" si="11"/>
        <v>Leer</v>
      </c>
      <c r="K58" s="424" t="str">
        <f t="shared" si="9"/>
        <v>Leer</v>
      </c>
      <c r="L58" s="424" t="str">
        <f t="shared" si="5"/>
        <v>Leer</v>
      </c>
      <c r="M58" s="445" t="str">
        <f>VLOOKUP($C58,{"29 - Psychiatrie (Erwachsene)","Psychiatrie";"30 - Kinder- und Jugendpsychiatrie","KJPsychiatrie";"31 - Psychosomatik","Psychosomatik";0,"Leer"},2,0)</f>
        <v>Leer</v>
      </c>
      <c r="N58" s="445">
        <f t="shared" si="10"/>
        <v>0</v>
      </c>
      <c r="O58" s="445">
        <f>VLOOKUP($C58,{"29 - Psychiatrie (Erwachsene)",1;"30 - Kinder- und Jugendpsychiatrie",1;"31 - Psychosomatik",1;"00 - Bitte eine Fachabteilung auswählen",0;0,0},2,0)</f>
        <v>0</v>
      </c>
      <c r="P58" s="445">
        <f t="shared" si="6"/>
        <v>0</v>
      </c>
      <c r="Q58" s="445">
        <f t="shared" si="7"/>
        <v>0</v>
      </c>
      <c r="R58" s="445">
        <f t="shared" si="8"/>
        <v>0</v>
      </c>
    </row>
    <row r="59" spans="2:18" ht="15" customHeight="1" x14ac:dyDescent="0.3">
      <c r="B59" s="70" t="str">
        <f t="shared" si="3"/>
        <v>!!!</v>
      </c>
      <c r="C59" s="220"/>
      <c r="D59" s="221"/>
      <c r="E59" s="221"/>
      <c r="F59" s="222"/>
      <c r="G59" s="74"/>
      <c r="H59" s="64"/>
      <c r="J59" s="424" t="str">
        <f t="shared" si="11"/>
        <v>Leer</v>
      </c>
      <c r="K59" s="424" t="str">
        <f t="shared" si="9"/>
        <v>Leer</v>
      </c>
      <c r="L59" s="424" t="str">
        <f t="shared" si="5"/>
        <v>Leer</v>
      </c>
      <c r="M59" s="445" t="str">
        <f>VLOOKUP($C59,{"29 - Psychiatrie (Erwachsene)","Psychiatrie";"30 - Kinder- und Jugendpsychiatrie","KJPsychiatrie";"31 - Psychosomatik","Psychosomatik";0,"Leer"},2,0)</f>
        <v>Leer</v>
      </c>
      <c r="N59" s="445">
        <f t="shared" si="10"/>
        <v>0</v>
      </c>
      <c r="O59" s="445">
        <f>VLOOKUP($C59,{"29 - Psychiatrie (Erwachsene)",1;"30 - Kinder- und Jugendpsychiatrie",1;"31 - Psychosomatik",1;"00 - Bitte eine Fachabteilung auswählen",0;0,0},2,0)</f>
        <v>0</v>
      </c>
      <c r="P59" s="445">
        <f t="shared" si="6"/>
        <v>0</v>
      </c>
      <c r="Q59" s="445">
        <f t="shared" si="7"/>
        <v>0</v>
      </c>
      <c r="R59" s="445">
        <f t="shared" si="8"/>
        <v>0</v>
      </c>
    </row>
    <row r="60" spans="2:18" ht="15" customHeight="1" x14ac:dyDescent="0.3">
      <c r="B60" s="70" t="str">
        <f t="shared" si="3"/>
        <v>!!!</v>
      </c>
      <c r="C60" s="220"/>
      <c r="D60" s="221"/>
      <c r="E60" s="221"/>
      <c r="F60" s="222"/>
      <c r="G60" s="74"/>
      <c r="H60" s="64"/>
      <c r="J60" s="424" t="str">
        <f t="shared" si="11"/>
        <v>Leer</v>
      </c>
      <c r="K60" s="424" t="str">
        <f t="shared" si="9"/>
        <v>Leer</v>
      </c>
      <c r="L60" s="424" t="str">
        <f t="shared" si="5"/>
        <v>Leer</v>
      </c>
      <c r="M60" s="445" t="str">
        <f>VLOOKUP($C60,{"29 - Psychiatrie (Erwachsene)","Psychiatrie";"30 - Kinder- und Jugendpsychiatrie","KJPsychiatrie";"31 - Psychosomatik","Psychosomatik";0,"Leer"},2,0)</f>
        <v>Leer</v>
      </c>
      <c r="N60" s="445">
        <f t="shared" si="10"/>
        <v>0</v>
      </c>
      <c r="O60" s="445">
        <f>VLOOKUP($C60,{"29 - Psychiatrie (Erwachsene)",1;"30 - Kinder- und Jugendpsychiatrie",1;"31 - Psychosomatik",1;"00 - Bitte eine Fachabteilung auswählen",0;0,0},2,0)</f>
        <v>0</v>
      </c>
      <c r="P60" s="445">
        <f t="shared" si="6"/>
        <v>0</v>
      </c>
      <c r="Q60" s="445">
        <f t="shared" si="7"/>
        <v>0</v>
      </c>
      <c r="R60" s="445">
        <f t="shared" si="8"/>
        <v>0</v>
      </c>
    </row>
    <row r="61" spans="2:18" ht="15" customHeight="1" x14ac:dyDescent="0.3">
      <c r="B61" s="70" t="str">
        <f t="shared" si="3"/>
        <v>!!!</v>
      </c>
      <c r="C61" s="220"/>
      <c r="D61" s="221"/>
      <c r="E61" s="221"/>
      <c r="F61" s="222"/>
      <c r="G61" s="74"/>
      <c r="H61" s="64"/>
      <c r="J61" s="424" t="str">
        <f t="shared" si="11"/>
        <v>Leer</v>
      </c>
      <c r="K61" s="424" t="str">
        <f t="shared" si="9"/>
        <v>Leer</v>
      </c>
      <c r="L61" s="424" t="str">
        <f t="shared" si="5"/>
        <v>Leer</v>
      </c>
      <c r="M61" s="445" t="str">
        <f>VLOOKUP($C61,{"29 - Psychiatrie (Erwachsene)","Psychiatrie";"30 - Kinder- und Jugendpsychiatrie","KJPsychiatrie";"31 - Psychosomatik","Psychosomatik";0,"Leer"},2,0)</f>
        <v>Leer</v>
      </c>
      <c r="N61" s="445">
        <f t="shared" si="10"/>
        <v>0</v>
      </c>
      <c r="O61" s="445">
        <f>VLOOKUP($C61,{"29 - Psychiatrie (Erwachsene)",1;"30 - Kinder- und Jugendpsychiatrie",1;"31 - Psychosomatik",1;"00 - Bitte eine Fachabteilung auswählen",0;0,0},2,0)</f>
        <v>0</v>
      </c>
      <c r="P61" s="445">
        <f t="shared" si="6"/>
        <v>0</v>
      </c>
      <c r="Q61" s="445">
        <f t="shared" si="7"/>
        <v>0</v>
      </c>
      <c r="R61" s="445">
        <f t="shared" si="8"/>
        <v>0</v>
      </c>
    </row>
    <row r="62" spans="2:18" ht="15" customHeight="1" x14ac:dyDescent="0.3">
      <c r="B62" s="70" t="str">
        <f t="shared" si="3"/>
        <v>!!!</v>
      </c>
      <c r="C62" s="220"/>
      <c r="D62" s="221"/>
      <c r="E62" s="221"/>
      <c r="F62" s="222"/>
      <c r="G62" s="74"/>
      <c r="H62" s="64"/>
      <c r="J62" s="424" t="str">
        <f t="shared" si="11"/>
        <v>Leer</v>
      </c>
      <c r="K62" s="424" t="str">
        <f t="shared" si="9"/>
        <v>Leer</v>
      </c>
      <c r="L62" s="424" t="str">
        <f t="shared" si="5"/>
        <v>Leer</v>
      </c>
      <c r="M62" s="445" t="str">
        <f>VLOOKUP($C62,{"29 - Psychiatrie (Erwachsene)","Psychiatrie";"30 - Kinder- und Jugendpsychiatrie","KJPsychiatrie";"31 - Psychosomatik","Psychosomatik";0,"Leer"},2,0)</f>
        <v>Leer</v>
      </c>
      <c r="N62" s="445">
        <f t="shared" si="10"/>
        <v>0</v>
      </c>
      <c r="O62" s="445">
        <f>VLOOKUP($C62,{"29 - Psychiatrie (Erwachsene)",1;"30 - Kinder- und Jugendpsychiatrie",1;"31 - Psychosomatik",1;"00 - Bitte eine Fachabteilung auswählen",0;0,0},2,0)</f>
        <v>0</v>
      </c>
      <c r="P62" s="445">
        <f t="shared" si="6"/>
        <v>0</v>
      </c>
      <c r="Q62" s="445">
        <f t="shared" si="7"/>
        <v>0</v>
      </c>
      <c r="R62" s="445">
        <f t="shared" si="8"/>
        <v>0</v>
      </c>
    </row>
    <row r="63" spans="2:18" ht="15" customHeight="1" x14ac:dyDescent="0.3">
      <c r="B63" s="70" t="str">
        <f t="shared" si="3"/>
        <v>!!!</v>
      </c>
      <c r="C63" s="220"/>
      <c r="D63" s="221"/>
      <c r="E63" s="221"/>
      <c r="F63" s="222"/>
      <c r="G63" s="74"/>
      <c r="H63" s="64"/>
      <c r="J63" s="424" t="str">
        <f t="shared" si="11"/>
        <v>Leer</v>
      </c>
      <c r="K63" s="424" t="str">
        <f t="shared" si="9"/>
        <v>Leer</v>
      </c>
      <c r="L63" s="424" t="str">
        <f t="shared" si="5"/>
        <v>Leer</v>
      </c>
      <c r="M63" s="445" t="str">
        <f>VLOOKUP($C63,{"29 - Psychiatrie (Erwachsene)","Psychiatrie";"30 - Kinder- und Jugendpsychiatrie","KJPsychiatrie";"31 - Psychosomatik","Psychosomatik";0,"Leer"},2,0)</f>
        <v>Leer</v>
      </c>
      <c r="N63" s="445">
        <f t="shared" si="10"/>
        <v>0</v>
      </c>
      <c r="O63" s="445">
        <f>VLOOKUP($C63,{"29 - Psychiatrie (Erwachsene)",1;"30 - Kinder- und Jugendpsychiatrie",1;"31 - Psychosomatik",1;"00 - Bitte eine Fachabteilung auswählen",0;0,0},2,0)</f>
        <v>0</v>
      </c>
      <c r="P63" s="445">
        <f t="shared" si="6"/>
        <v>0</v>
      </c>
      <c r="Q63" s="445">
        <f t="shared" si="7"/>
        <v>0</v>
      </c>
      <c r="R63" s="445">
        <f t="shared" si="8"/>
        <v>0</v>
      </c>
    </row>
    <row r="64" spans="2:18" ht="15" customHeight="1" x14ac:dyDescent="0.3">
      <c r="B64" s="70" t="str">
        <f t="shared" si="3"/>
        <v>!!!</v>
      </c>
      <c r="C64" s="220"/>
      <c r="D64" s="221"/>
      <c r="E64" s="221"/>
      <c r="F64" s="222"/>
      <c r="G64" s="74"/>
      <c r="H64" s="64"/>
      <c r="J64" s="424" t="str">
        <f t="shared" si="11"/>
        <v>Leer</v>
      </c>
      <c r="K64" s="424" t="str">
        <f t="shared" si="9"/>
        <v>Leer</v>
      </c>
      <c r="L64" s="424" t="str">
        <f t="shared" si="5"/>
        <v>Leer</v>
      </c>
      <c r="M64" s="445" t="str">
        <f>VLOOKUP($C64,{"29 - Psychiatrie (Erwachsene)","Psychiatrie";"30 - Kinder- und Jugendpsychiatrie","KJPsychiatrie";"31 - Psychosomatik","Psychosomatik";0,"Leer"},2,0)</f>
        <v>Leer</v>
      </c>
      <c r="N64" s="445">
        <f t="shared" si="10"/>
        <v>0</v>
      </c>
      <c r="O64" s="445">
        <f>VLOOKUP($C64,{"29 - Psychiatrie (Erwachsene)",1;"30 - Kinder- und Jugendpsychiatrie",1;"31 - Psychosomatik",1;"00 - Bitte eine Fachabteilung auswählen",0;0,0},2,0)</f>
        <v>0</v>
      </c>
      <c r="P64" s="445">
        <f t="shared" si="6"/>
        <v>0</v>
      </c>
      <c r="Q64" s="445">
        <f t="shared" si="7"/>
        <v>0</v>
      </c>
      <c r="R64" s="445">
        <f t="shared" si="8"/>
        <v>0</v>
      </c>
    </row>
    <row r="65" spans="2:18" ht="15" customHeight="1" x14ac:dyDescent="0.3">
      <c r="B65" s="70" t="str">
        <f t="shared" si="3"/>
        <v>!!!</v>
      </c>
      <c r="C65" s="220"/>
      <c r="D65" s="221"/>
      <c r="E65" s="221"/>
      <c r="F65" s="222"/>
      <c r="G65" s="74"/>
      <c r="H65" s="64"/>
      <c r="J65" s="424" t="str">
        <f t="shared" si="11"/>
        <v>Leer</v>
      </c>
      <c r="K65" s="424" t="str">
        <f t="shared" si="9"/>
        <v>Leer</v>
      </c>
      <c r="L65" s="424" t="str">
        <f t="shared" si="5"/>
        <v>Leer</v>
      </c>
      <c r="M65" s="445" t="str">
        <f>VLOOKUP($C65,{"29 - Psychiatrie (Erwachsene)","Psychiatrie";"30 - Kinder- und Jugendpsychiatrie","KJPsychiatrie";"31 - Psychosomatik","Psychosomatik";0,"Leer"},2,0)</f>
        <v>Leer</v>
      </c>
      <c r="N65" s="445">
        <f t="shared" si="10"/>
        <v>0</v>
      </c>
      <c r="O65" s="445">
        <f>VLOOKUP($C65,{"29 - Psychiatrie (Erwachsene)",1;"30 - Kinder- und Jugendpsychiatrie",1;"31 - Psychosomatik",1;"00 - Bitte eine Fachabteilung auswählen",0;0,0},2,0)</f>
        <v>0</v>
      </c>
      <c r="P65" s="445">
        <f t="shared" si="6"/>
        <v>0</v>
      </c>
      <c r="Q65" s="445">
        <f t="shared" si="7"/>
        <v>0</v>
      </c>
      <c r="R65" s="445">
        <f t="shared" si="8"/>
        <v>0</v>
      </c>
    </row>
    <row r="66" spans="2:18" ht="15" customHeight="1" x14ac:dyDescent="0.3">
      <c r="B66" s="70" t="str">
        <f t="shared" si="3"/>
        <v>!!!</v>
      </c>
      <c r="C66" s="220"/>
      <c r="D66" s="221"/>
      <c r="E66" s="221"/>
      <c r="F66" s="222"/>
      <c r="G66" s="74"/>
      <c r="H66" s="64"/>
      <c r="J66" s="424" t="str">
        <f t="shared" si="11"/>
        <v>Leer</v>
      </c>
      <c r="K66" s="424" t="str">
        <f t="shared" si="9"/>
        <v>Leer</v>
      </c>
      <c r="L66" s="424" t="str">
        <f t="shared" si="5"/>
        <v>Leer</v>
      </c>
      <c r="M66" s="445" t="str">
        <f>VLOOKUP($C66,{"29 - Psychiatrie (Erwachsene)","Psychiatrie";"30 - Kinder- und Jugendpsychiatrie","KJPsychiatrie";"31 - Psychosomatik","Psychosomatik";0,"Leer"},2,0)</f>
        <v>Leer</v>
      </c>
      <c r="N66" s="445">
        <f t="shared" si="10"/>
        <v>0</v>
      </c>
      <c r="O66" s="445">
        <f>VLOOKUP($C66,{"29 - Psychiatrie (Erwachsene)",1;"30 - Kinder- und Jugendpsychiatrie",1;"31 - Psychosomatik",1;"00 - Bitte eine Fachabteilung auswählen",0;0,0},2,0)</f>
        <v>0</v>
      </c>
      <c r="P66" s="445">
        <f t="shared" si="6"/>
        <v>0</v>
      </c>
      <c r="Q66" s="445">
        <f t="shared" si="7"/>
        <v>0</v>
      </c>
      <c r="R66" s="445">
        <f t="shared" si="8"/>
        <v>0</v>
      </c>
    </row>
    <row r="67" spans="2:18" ht="15" customHeight="1" x14ac:dyDescent="0.3">
      <c r="B67" s="70" t="str">
        <f t="shared" si="3"/>
        <v>!!!</v>
      </c>
      <c r="C67" s="220"/>
      <c r="D67" s="221"/>
      <c r="E67" s="221"/>
      <c r="F67" s="222"/>
      <c r="G67" s="74"/>
      <c r="H67" s="64"/>
      <c r="J67" s="424" t="str">
        <f t="shared" si="11"/>
        <v>Leer</v>
      </c>
      <c r="K67" s="424" t="str">
        <f t="shared" si="9"/>
        <v>Leer</v>
      </c>
      <c r="L67" s="424" t="str">
        <f t="shared" si="5"/>
        <v>Leer</v>
      </c>
      <c r="M67" s="445" t="str">
        <f>VLOOKUP($C67,{"29 - Psychiatrie (Erwachsene)","Psychiatrie";"30 - Kinder- und Jugendpsychiatrie","KJPsychiatrie";"31 - Psychosomatik","Psychosomatik";0,"Leer"},2,0)</f>
        <v>Leer</v>
      </c>
      <c r="N67" s="445">
        <f t="shared" si="10"/>
        <v>0</v>
      </c>
      <c r="O67" s="445">
        <f>VLOOKUP($C67,{"29 - Psychiatrie (Erwachsene)",1;"30 - Kinder- und Jugendpsychiatrie",1;"31 - Psychosomatik",1;"00 - Bitte eine Fachabteilung auswählen",0;0,0},2,0)</f>
        <v>0</v>
      </c>
      <c r="P67" s="445">
        <f t="shared" si="6"/>
        <v>0</v>
      </c>
      <c r="Q67" s="445">
        <f t="shared" si="7"/>
        <v>0</v>
      </c>
      <c r="R67" s="445">
        <f t="shared" si="8"/>
        <v>0</v>
      </c>
    </row>
    <row r="68" spans="2:18" ht="15" customHeight="1" x14ac:dyDescent="0.3">
      <c r="B68" s="70" t="str">
        <f t="shared" si="3"/>
        <v>!!!</v>
      </c>
      <c r="C68" s="220"/>
      <c r="D68" s="221"/>
      <c r="E68" s="221"/>
      <c r="F68" s="222"/>
      <c r="G68" s="74"/>
      <c r="H68" s="64"/>
      <c r="J68" s="424" t="str">
        <f t="shared" si="11"/>
        <v>Leer</v>
      </c>
      <c r="K68" s="424" t="str">
        <f t="shared" si="9"/>
        <v>Leer</v>
      </c>
      <c r="L68" s="424" t="str">
        <f t="shared" si="5"/>
        <v>Leer</v>
      </c>
      <c r="M68" s="445" t="str">
        <f>VLOOKUP($C68,{"29 - Psychiatrie (Erwachsene)","Psychiatrie";"30 - Kinder- und Jugendpsychiatrie","KJPsychiatrie";"31 - Psychosomatik","Psychosomatik";0,"Leer"},2,0)</f>
        <v>Leer</v>
      </c>
      <c r="N68" s="445">
        <f t="shared" si="10"/>
        <v>0</v>
      </c>
      <c r="O68" s="445">
        <f>VLOOKUP($C68,{"29 - Psychiatrie (Erwachsene)",1;"30 - Kinder- und Jugendpsychiatrie",1;"31 - Psychosomatik",1;"00 - Bitte eine Fachabteilung auswählen",0;0,0},2,0)</f>
        <v>0</v>
      </c>
      <c r="P68" s="445">
        <f t="shared" si="6"/>
        <v>0</v>
      </c>
      <c r="Q68" s="445">
        <f t="shared" si="7"/>
        <v>0</v>
      </c>
      <c r="R68" s="445">
        <f t="shared" si="8"/>
        <v>0</v>
      </c>
    </row>
    <row r="69" spans="2:18" ht="15" customHeight="1" x14ac:dyDescent="0.3">
      <c r="B69" s="70" t="str">
        <f t="shared" si="3"/>
        <v>!!!</v>
      </c>
      <c r="C69" s="220"/>
      <c r="D69" s="221"/>
      <c r="E69" s="221"/>
      <c r="F69" s="222"/>
      <c r="G69" s="74"/>
      <c r="H69" s="64"/>
      <c r="J69" s="424" t="str">
        <f t="shared" si="11"/>
        <v>Leer</v>
      </c>
      <c r="K69" s="424" t="str">
        <f t="shared" si="9"/>
        <v>Leer</v>
      </c>
      <c r="L69" s="424" t="str">
        <f t="shared" si="5"/>
        <v>Leer</v>
      </c>
      <c r="M69" s="445" t="str">
        <f>VLOOKUP($C69,{"29 - Psychiatrie (Erwachsene)","Psychiatrie";"30 - Kinder- und Jugendpsychiatrie","KJPsychiatrie";"31 - Psychosomatik","Psychosomatik";0,"Leer"},2,0)</f>
        <v>Leer</v>
      </c>
      <c r="N69" s="445">
        <f t="shared" si="10"/>
        <v>0</v>
      </c>
      <c r="O69" s="445">
        <f>VLOOKUP($C69,{"29 - Psychiatrie (Erwachsene)",1;"30 - Kinder- und Jugendpsychiatrie",1;"31 - Psychosomatik",1;"00 - Bitte eine Fachabteilung auswählen",0;0,0},2,0)</f>
        <v>0</v>
      </c>
      <c r="P69" s="445">
        <f t="shared" si="6"/>
        <v>0</v>
      </c>
      <c r="Q69" s="445">
        <f t="shared" si="7"/>
        <v>0</v>
      </c>
      <c r="R69" s="445">
        <f t="shared" si="8"/>
        <v>0</v>
      </c>
    </row>
    <row r="70" spans="2:18" ht="15" customHeight="1" x14ac:dyDescent="0.3">
      <c r="B70" s="70" t="str">
        <f t="shared" si="3"/>
        <v>!!!</v>
      </c>
      <c r="C70" s="220"/>
      <c r="D70" s="221"/>
      <c r="E70" s="221"/>
      <c r="F70" s="222"/>
      <c r="G70" s="74"/>
      <c r="H70" s="64"/>
      <c r="J70" s="424" t="str">
        <f t="shared" si="11"/>
        <v>Leer</v>
      </c>
      <c r="K70" s="424" t="str">
        <f t="shared" si="9"/>
        <v>Leer</v>
      </c>
      <c r="L70" s="424" t="str">
        <f t="shared" si="5"/>
        <v>Leer</v>
      </c>
      <c r="M70" s="445" t="str">
        <f>VLOOKUP($C70,{"29 - Psychiatrie (Erwachsene)","Psychiatrie";"30 - Kinder- und Jugendpsychiatrie","KJPsychiatrie";"31 - Psychosomatik","Psychosomatik";0,"Leer"},2,0)</f>
        <v>Leer</v>
      </c>
      <c r="N70" s="445">
        <f t="shared" si="10"/>
        <v>0</v>
      </c>
      <c r="O70" s="445">
        <f>VLOOKUP($C70,{"29 - Psychiatrie (Erwachsene)",1;"30 - Kinder- und Jugendpsychiatrie",1;"31 - Psychosomatik",1;"00 - Bitte eine Fachabteilung auswählen",0;0,0},2,0)</f>
        <v>0</v>
      </c>
      <c r="P70" s="445">
        <f t="shared" si="6"/>
        <v>0</v>
      </c>
      <c r="Q70" s="445">
        <f t="shared" si="7"/>
        <v>0</v>
      </c>
      <c r="R70" s="445">
        <f t="shared" si="8"/>
        <v>0</v>
      </c>
    </row>
    <row r="71" spans="2:18" ht="15" customHeight="1" x14ac:dyDescent="0.3">
      <c r="B71" s="70" t="str">
        <f t="shared" si="3"/>
        <v>!!!</v>
      </c>
      <c r="C71" s="220"/>
      <c r="D71" s="221"/>
      <c r="E71" s="221"/>
      <c r="F71" s="222"/>
      <c r="G71" s="74"/>
      <c r="H71" s="64"/>
      <c r="J71" s="424" t="str">
        <f t="shared" si="11"/>
        <v>Leer</v>
      </c>
      <c r="K71" s="424" t="str">
        <f t="shared" si="9"/>
        <v>Leer</v>
      </c>
      <c r="L71" s="424" t="str">
        <f t="shared" si="5"/>
        <v>Leer</v>
      </c>
      <c r="M71" s="445" t="str">
        <f>VLOOKUP($C71,{"29 - Psychiatrie (Erwachsene)","Psychiatrie";"30 - Kinder- und Jugendpsychiatrie","KJPsychiatrie";"31 - Psychosomatik","Psychosomatik";0,"Leer"},2,0)</f>
        <v>Leer</v>
      </c>
      <c r="N71" s="445">
        <f t="shared" si="10"/>
        <v>0</v>
      </c>
      <c r="O71" s="445">
        <f>VLOOKUP($C71,{"29 - Psychiatrie (Erwachsene)",1;"30 - Kinder- und Jugendpsychiatrie",1;"31 - Psychosomatik",1;"00 - Bitte eine Fachabteilung auswählen",0;0,0},2,0)</f>
        <v>0</v>
      </c>
      <c r="P71" s="445">
        <f t="shared" si="6"/>
        <v>0</v>
      </c>
      <c r="Q71" s="445">
        <f t="shared" si="7"/>
        <v>0</v>
      </c>
      <c r="R71" s="445">
        <f t="shared" si="8"/>
        <v>0</v>
      </c>
    </row>
    <row r="72" spans="2:18" ht="15" customHeight="1" x14ac:dyDescent="0.3">
      <c r="B72" s="70" t="str">
        <f t="shared" si="3"/>
        <v>!!!</v>
      </c>
      <c r="C72" s="220"/>
      <c r="D72" s="221"/>
      <c r="E72" s="221"/>
      <c r="F72" s="222"/>
      <c r="G72" s="74"/>
      <c r="H72" s="64"/>
      <c r="J72" s="424" t="str">
        <f t="shared" si="11"/>
        <v>Leer</v>
      </c>
      <c r="K72" s="424" t="str">
        <f t="shared" si="9"/>
        <v>Leer</v>
      </c>
      <c r="L72" s="424" t="str">
        <f t="shared" si="5"/>
        <v>Leer</v>
      </c>
      <c r="M72" s="445" t="str">
        <f>VLOOKUP($C72,{"29 - Psychiatrie (Erwachsene)","Psychiatrie";"30 - Kinder- und Jugendpsychiatrie","KJPsychiatrie";"31 - Psychosomatik","Psychosomatik";0,"Leer"},2,0)</f>
        <v>Leer</v>
      </c>
      <c r="N72" s="445">
        <f t="shared" si="10"/>
        <v>0</v>
      </c>
      <c r="O72" s="445">
        <f>VLOOKUP($C72,{"29 - Psychiatrie (Erwachsene)",1;"30 - Kinder- und Jugendpsychiatrie",1;"31 - Psychosomatik",1;"00 - Bitte eine Fachabteilung auswählen",0;0,0},2,0)</f>
        <v>0</v>
      </c>
      <c r="P72" s="445">
        <f t="shared" si="6"/>
        <v>0</v>
      </c>
      <c r="Q72" s="445">
        <f t="shared" si="7"/>
        <v>0</v>
      </c>
      <c r="R72" s="445">
        <f t="shared" si="8"/>
        <v>0</v>
      </c>
    </row>
    <row r="73" spans="2:18" ht="15" customHeight="1" x14ac:dyDescent="0.3">
      <c r="B73" s="70" t="str">
        <f t="shared" si="3"/>
        <v>!!!</v>
      </c>
      <c r="C73" s="220"/>
      <c r="D73" s="221"/>
      <c r="E73" s="221"/>
      <c r="F73" s="222"/>
      <c r="G73" s="74"/>
      <c r="H73" s="64"/>
      <c r="J73" s="424" t="str">
        <f t="shared" si="11"/>
        <v>Leer</v>
      </c>
      <c r="K73" s="424" t="str">
        <f t="shared" si="9"/>
        <v>Leer</v>
      </c>
      <c r="L73" s="424" t="str">
        <f t="shared" si="5"/>
        <v>Leer</v>
      </c>
      <c r="M73" s="445" t="str">
        <f>VLOOKUP($C73,{"29 - Psychiatrie (Erwachsene)","Psychiatrie";"30 - Kinder- und Jugendpsychiatrie","KJPsychiatrie";"31 - Psychosomatik","Psychosomatik";0,"Leer"},2,0)</f>
        <v>Leer</v>
      </c>
      <c r="N73" s="445">
        <f t="shared" si="10"/>
        <v>0</v>
      </c>
      <c r="O73" s="445">
        <f>VLOOKUP($C73,{"29 - Psychiatrie (Erwachsene)",1;"30 - Kinder- und Jugendpsychiatrie",1;"31 - Psychosomatik",1;"00 - Bitte eine Fachabteilung auswählen",0;0,0},2,0)</f>
        <v>0</v>
      </c>
      <c r="P73" s="445">
        <f t="shared" si="6"/>
        <v>0</v>
      </c>
      <c r="Q73" s="445">
        <f t="shared" si="7"/>
        <v>0</v>
      </c>
      <c r="R73" s="445">
        <f t="shared" si="8"/>
        <v>0</v>
      </c>
    </row>
    <row r="74" spans="2:18" ht="15" customHeight="1" x14ac:dyDescent="0.3">
      <c r="B74" s="70" t="str">
        <f t="shared" si="3"/>
        <v>!!!</v>
      </c>
      <c r="C74" s="220"/>
      <c r="D74" s="221"/>
      <c r="E74" s="221"/>
      <c r="F74" s="222"/>
      <c r="G74" s="74"/>
      <c r="H74" s="64"/>
      <c r="J74" s="424" t="str">
        <f t="shared" si="11"/>
        <v>Leer</v>
      </c>
      <c r="K74" s="424" t="str">
        <f t="shared" si="9"/>
        <v>Leer</v>
      </c>
      <c r="L74" s="424" t="str">
        <f t="shared" si="5"/>
        <v>Leer</v>
      </c>
      <c r="M74" s="445" t="str">
        <f>VLOOKUP($C74,{"29 - Psychiatrie (Erwachsene)","Psychiatrie";"30 - Kinder- und Jugendpsychiatrie","KJPsychiatrie";"31 - Psychosomatik","Psychosomatik";0,"Leer"},2,0)</f>
        <v>Leer</v>
      </c>
      <c r="N74" s="445">
        <f t="shared" si="10"/>
        <v>0</v>
      </c>
      <c r="O74" s="445">
        <f>VLOOKUP($C74,{"29 - Psychiatrie (Erwachsene)",1;"30 - Kinder- und Jugendpsychiatrie",1;"31 - Psychosomatik",1;"00 - Bitte eine Fachabteilung auswählen",0;0,0},2,0)</f>
        <v>0</v>
      </c>
      <c r="P74" s="445">
        <f t="shared" si="6"/>
        <v>0</v>
      </c>
      <c r="Q74" s="445">
        <f t="shared" si="7"/>
        <v>0</v>
      </c>
      <c r="R74" s="445">
        <f t="shared" si="8"/>
        <v>0</v>
      </c>
    </row>
    <row r="75" spans="2:18" ht="15" customHeight="1" x14ac:dyDescent="0.3">
      <c r="B75" s="70" t="str">
        <f t="shared" si="3"/>
        <v>!!!</v>
      </c>
      <c r="C75" s="220"/>
      <c r="D75" s="221"/>
      <c r="E75" s="221"/>
      <c r="F75" s="222"/>
      <c r="G75" s="74"/>
      <c r="H75" s="64"/>
      <c r="J75" s="424" t="str">
        <f t="shared" si="11"/>
        <v>Leer</v>
      </c>
      <c r="K75" s="424" t="str">
        <f t="shared" si="9"/>
        <v>Leer</v>
      </c>
      <c r="L75" s="424" t="str">
        <f t="shared" si="5"/>
        <v>Leer</v>
      </c>
      <c r="M75" s="445" t="str">
        <f>VLOOKUP($C75,{"29 - Psychiatrie (Erwachsene)","Psychiatrie";"30 - Kinder- und Jugendpsychiatrie","KJPsychiatrie";"31 - Psychosomatik","Psychosomatik";0,"Leer"},2,0)</f>
        <v>Leer</v>
      </c>
      <c r="N75" s="445">
        <f t="shared" si="10"/>
        <v>0</v>
      </c>
      <c r="O75" s="445">
        <f>VLOOKUP($C75,{"29 - Psychiatrie (Erwachsene)",1;"30 - Kinder- und Jugendpsychiatrie",1;"31 - Psychosomatik",1;"00 - Bitte eine Fachabteilung auswählen",0;0,0},2,0)</f>
        <v>0</v>
      </c>
      <c r="P75" s="445">
        <f t="shared" si="6"/>
        <v>0</v>
      </c>
      <c r="Q75" s="445">
        <f t="shared" si="7"/>
        <v>0</v>
      </c>
      <c r="R75" s="445">
        <f t="shared" si="8"/>
        <v>0</v>
      </c>
    </row>
    <row r="76" spans="2:18" ht="15" customHeight="1" x14ac:dyDescent="0.3">
      <c r="B76" s="70" t="str">
        <f t="shared" si="3"/>
        <v>!!!</v>
      </c>
      <c r="C76" s="220"/>
      <c r="D76" s="221"/>
      <c r="E76" s="221"/>
      <c r="F76" s="222"/>
      <c r="G76" s="74"/>
      <c r="H76" s="64"/>
      <c r="J76" s="424" t="str">
        <f t="shared" si="11"/>
        <v>Leer</v>
      </c>
      <c r="K76" s="424" t="str">
        <f t="shared" si="9"/>
        <v>Leer</v>
      </c>
      <c r="L76" s="424" t="str">
        <f t="shared" si="5"/>
        <v>Leer</v>
      </c>
      <c r="M76" s="445" t="str">
        <f>VLOOKUP($C76,{"29 - Psychiatrie (Erwachsene)","Psychiatrie";"30 - Kinder- und Jugendpsychiatrie","KJPsychiatrie";"31 - Psychosomatik","Psychosomatik";0,"Leer"},2,0)</f>
        <v>Leer</v>
      </c>
      <c r="N76" s="445">
        <f t="shared" si="10"/>
        <v>0</v>
      </c>
      <c r="O76" s="445">
        <f>VLOOKUP($C76,{"29 - Psychiatrie (Erwachsene)",1;"30 - Kinder- und Jugendpsychiatrie",1;"31 - Psychosomatik",1;"00 - Bitte eine Fachabteilung auswählen",0;0,0},2,0)</f>
        <v>0</v>
      </c>
      <c r="P76" s="445">
        <f t="shared" si="6"/>
        <v>0</v>
      </c>
      <c r="Q76" s="445">
        <f t="shared" si="7"/>
        <v>0</v>
      </c>
      <c r="R76" s="445">
        <f t="shared" si="8"/>
        <v>0</v>
      </c>
    </row>
    <row r="77" spans="2:18" ht="15" customHeight="1" x14ac:dyDescent="0.3">
      <c r="B77" s="70" t="str">
        <f t="shared" si="3"/>
        <v>!!!</v>
      </c>
      <c r="C77" s="220"/>
      <c r="D77" s="221"/>
      <c r="E77" s="221"/>
      <c r="F77" s="222"/>
      <c r="G77" s="74"/>
      <c r="H77" s="64"/>
      <c r="J77" s="424" t="str">
        <f t="shared" si="11"/>
        <v>Leer</v>
      </c>
      <c r="K77" s="424" t="str">
        <f t="shared" si="9"/>
        <v>Leer</v>
      </c>
      <c r="L77" s="424" t="str">
        <f t="shared" si="5"/>
        <v>Leer</v>
      </c>
      <c r="M77" s="445" t="str">
        <f>VLOOKUP($C77,{"29 - Psychiatrie (Erwachsene)","Psychiatrie";"30 - Kinder- und Jugendpsychiatrie","KJPsychiatrie";"31 - Psychosomatik","Psychosomatik";0,"Leer"},2,0)</f>
        <v>Leer</v>
      </c>
      <c r="N77" s="445">
        <f t="shared" si="10"/>
        <v>0</v>
      </c>
      <c r="O77" s="445">
        <f>VLOOKUP($C77,{"29 - Psychiatrie (Erwachsene)",1;"30 - Kinder- und Jugendpsychiatrie",1;"31 - Psychosomatik",1;"00 - Bitte eine Fachabteilung auswählen",0;0,0},2,0)</f>
        <v>0</v>
      </c>
      <c r="P77" s="445">
        <f t="shared" si="6"/>
        <v>0</v>
      </c>
      <c r="Q77" s="445">
        <f t="shared" si="7"/>
        <v>0</v>
      </c>
      <c r="R77" s="445">
        <f t="shared" si="8"/>
        <v>0</v>
      </c>
    </row>
    <row r="78" spans="2:18" ht="15" customHeight="1" x14ac:dyDescent="0.3">
      <c r="B78" s="70" t="str">
        <f t="shared" si="3"/>
        <v>!!!</v>
      </c>
      <c r="C78" s="220"/>
      <c r="D78" s="221"/>
      <c r="E78" s="221"/>
      <c r="F78" s="222"/>
      <c r="G78" s="74"/>
      <c r="H78" s="64"/>
      <c r="J78" s="424" t="str">
        <f t="shared" si="11"/>
        <v>Leer</v>
      </c>
      <c r="K78" s="424" t="str">
        <f t="shared" si="9"/>
        <v>Leer</v>
      </c>
      <c r="L78" s="424" t="str">
        <f t="shared" si="5"/>
        <v>Leer</v>
      </c>
      <c r="M78" s="445" t="str">
        <f>VLOOKUP($C78,{"29 - Psychiatrie (Erwachsene)","Psychiatrie";"30 - Kinder- und Jugendpsychiatrie","KJPsychiatrie";"31 - Psychosomatik","Psychosomatik";0,"Leer"},2,0)</f>
        <v>Leer</v>
      </c>
      <c r="N78" s="445">
        <f t="shared" si="10"/>
        <v>0</v>
      </c>
      <c r="O78" s="445">
        <f>VLOOKUP($C78,{"29 - Psychiatrie (Erwachsene)",1;"30 - Kinder- und Jugendpsychiatrie",1;"31 - Psychosomatik",1;"00 - Bitte eine Fachabteilung auswählen",0;0,0},2,0)</f>
        <v>0</v>
      </c>
      <c r="P78" s="445">
        <f t="shared" si="6"/>
        <v>0</v>
      </c>
      <c r="Q78" s="445">
        <f t="shared" si="7"/>
        <v>0</v>
      </c>
      <c r="R78" s="445">
        <f t="shared" si="8"/>
        <v>0</v>
      </c>
    </row>
    <row r="79" spans="2:18" ht="15" customHeight="1" x14ac:dyDescent="0.3">
      <c r="B79" s="70" t="str">
        <f t="shared" si="3"/>
        <v>!!!</v>
      </c>
      <c r="C79" s="220"/>
      <c r="D79" s="221"/>
      <c r="E79" s="221"/>
      <c r="F79" s="222"/>
      <c r="G79" s="74"/>
      <c r="H79" s="64"/>
      <c r="J79" s="424" t="str">
        <f t="shared" si="11"/>
        <v>Leer</v>
      </c>
      <c r="K79" s="424" t="str">
        <f t="shared" si="9"/>
        <v>Leer</v>
      </c>
      <c r="L79" s="424" t="str">
        <f t="shared" si="5"/>
        <v>Leer</v>
      </c>
      <c r="M79" s="445" t="str">
        <f>VLOOKUP($C79,{"29 - Psychiatrie (Erwachsene)","Psychiatrie";"30 - Kinder- und Jugendpsychiatrie","KJPsychiatrie";"31 - Psychosomatik","Psychosomatik";0,"Leer"},2,0)</f>
        <v>Leer</v>
      </c>
      <c r="N79" s="445">
        <f t="shared" si="10"/>
        <v>0</v>
      </c>
      <c r="O79" s="445">
        <f>VLOOKUP($C79,{"29 - Psychiatrie (Erwachsene)",1;"30 - Kinder- und Jugendpsychiatrie",1;"31 - Psychosomatik",1;"00 - Bitte eine Fachabteilung auswählen",0;0,0},2,0)</f>
        <v>0</v>
      </c>
      <c r="P79" s="445">
        <f t="shared" si="6"/>
        <v>0</v>
      </c>
      <c r="Q79" s="445">
        <f t="shared" si="7"/>
        <v>0</v>
      </c>
      <c r="R79" s="445">
        <f t="shared" si="8"/>
        <v>0</v>
      </c>
    </row>
    <row r="80" spans="2:18" ht="15" customHeight="1" x14ac:dyDescent="0.3">
      <c r="B80" s="70" t="str">
        <f t="shared" si="3"/>
        <v>!!!</v>
      </c>
      <c r="C80" s="220"/>
      <c r="D80" s="221"/>
      <c r="E80" s="221"/>
      <c r="F80" s="222"/>
      <c r="G80" s="74"/>
      <c r="H80" s="64"/>
      <c r="J80" s="424" t="str">
        <f t="shared" si="11"/>
        <v>Leer</v>
      </c>
      <c r="K80" s="424" t="str">
        <f t="shared" si="9"/>
        <v>Leer</v>
      </c>
      <c r="L80" s="424" t="str">
        <f t="shared" si="5"/>
        <v>Leer</v>
      </c>
      <c r="M80" s="445" t="str">
        <f>VLOOKUP($C80,{"29 - Psychiatrie (Erwachsene)","Psychiatrie";"30 - Kinder- und Jugendpsychiatrie","KJPsychiatrie";"31 - Psychosomatik","Psychosomatik";0,"Leer"},2,0)</f>
        <v>Leer</v>
      </c>
      <c r="N80" s="445">
        <f t="shared" si="10"/>
        <v>0</v>
      </c>
      <c r="O80" s="445">
        <f>VLOOKUP($C80,{"29 - Psychiatrie (Erwachsene)",1;"30 - Kinder- und Jugendpsychiatrie",1;"31 - Psychosomatik",1;"00 - Bitte eine Fachabteilung auswählen",0;0,0},2,0)</f>
        <v>0</v>
      </c>
      <c r="P80" s="445">
        <f t="shared" si="6"/>
        <v>0</v>
      </c>
      <c r="Q80" s="445">
        <f t="shared" si="7"/>
        <v>0</v>
      </c>
      <c r="R80" s="445">
        <f t="shared" si="8"/>
        <v>0</v>
      </c>
    </row>
    <row r="81" spans="2:18" ht="15" customHeight="1" x14ac:dyDescent="0.3">
      <c r="B81" s="70" t="str">
        <f t="shared" si="3"/>
        <v>!!!</v>
      </c>
      <c r="C81" s="220"/>
      <c r="D81" s="221"/>
      <c r="E81" s="221"/>
      <c r="F81" s="222"/>
      <c r="G81" s="74"/>
      <c r="H81" s="64"/>
      <c r="J81" s="424" t="str">
        <f t="shared" si="11"/>
        <v>Leer</v>
      </c>
      <c r="K81" s="424" t="str">
        <f t="shared" si="9"/>
        <v>Leer</v>
      </c>
      <c r="L81" s="424" t="str">
        <f t="shared" si="5"/>
        <v>Leer</v>
      </c>
      <c r="M81" s="445" t="str">
        <f>VLOOKUP($C81,{"29 - Psychiatrie (Erwachsene)","Psychiatrie";"30 - Kinder- und Jugendpsychiatrie","KJPsychiatrie";"31 - Psychosomatik","Psychosomatik";0,"Leer"},2,0)</f>
        <v>Leer</v>
      </c>
      <c r="N81" s="445">
        <f t="shared" si="10"/>
        <v>0</v>
      </c>
      <c r="O81" s="445">
        <f>VLOOKUP($C81,{"29 - Psychiatrie (Erwachsene)",1;"30 - Kinder- und Jugendpsychiatrie",1;"31 - Psychosomatik",1;"00 - Bitte eine Fachabteilung auswählen",0;0,0},2,0)</f>
        <v>0</v>
      </c>
      <c r="P81" s="445">
        <f t="shared" si="6"/>
        <v>0</v>
      </c>
      <c r="Q81" s="445">
        <f t="shared" si="7"/>
        <v>0</v>
      </c>
      <c r="R81" s="445">
        <f t="shared" si="8"/>
        <v>0</v>
      </c>
    </row>
    <row r="82" spans="2:18" ht="15" customHeight="1" x14ac:dyDescent="0.3">
      <c r="B82" s="70" t="str">
        <f t="shared" si="3"/>
        <v>!!!</v>
      </c>
      <c r="C82" s="220"/>
      <c r="D82" s="221"/>
      <c r="E82" s="221"/>
      <c r="F82" s="222"/>
      <c r="G82" s="74"/>
      <c r="H82" s="64"/>
      <c r="J82" s="424" t="str">
        <f t="shared" si="11"/>
        <v>Leer</v>
      </c>
      <c r="K82" s="424" t="str">
        <f t="shared" si="9"/>
        <v>Leer</v>
      </c>
      <c r="L82" s="424" t="str">
        <f t="shared" si="5"/>
        <v>Leer</v>
      </c>
      <c r="M82" s="445" t="str">
        <f>VLOOKUP($C82,{"29 - Psychiatrie (Erwachsene)","Psychiatrie";"30 - Kinder- und Jugendpsychiatrie","KJPsychiatrie";"31 - Psychosomatik","Psychosomatik";0,"Leer"},2,0)</f>
        <v>Leer</v>
      </c>
      <c r="N82" s="445">
        <f t="shared" si="10"/>
        <v>0</v>
      </c>
      <c r="O82" s="445">
        <f>VLOOKUP($C82,{"29 - Psychiatrie (Erwachsene)",1;"30 - Kinder- und Jugendpsychiatrie",1;"31 - Psychosomatik",1;"00 - Bitte eine Fachabteilung auswählen",0;0,0},2,0)</f>
        <v>0</v>
      </c>
      <c r="P82" s="445">
        <f t="shared" si="6"/>
        <v>0</v>
      </c>
      <c r="Q82" s="445">
        <f t="shared" si="7"/>
        <v>0</v>
      </c>
      <c r="R82" s="445">
        <f t="shared" si="8"/>
        <v>0</v>
      </c>
    </row>
    <row r="83" spans="2:18" ht="15" customHeight="1" x14ac:dyDescent="0.3">
      <c r="B83" s="70" t="str">
        <f t="shared" si="3"/>
        <v>!!!</v>
      </c>
      <c r="C83" s="220"/>
      <c r="D83" s="221"/>
      <c r="E83" s="221"/>
      <c r="F83" s="222"/>
      <c r="G83" s="74"/>
      <c r="H83" s="64"/>
      <c r="J83" s="424" t="str">
        <f t="shared" si="11"/>
        <v>Leer</v>
      </c>
      <c r="K83" s="424" t="str">
        <f t="shared" si="9"/>
        <v>Leer</v>
      </c>
      <c r="L83" s="424" t="str">
        <f t="shared" si="5"/>
        <v>Leer</v>
      </c>
      <c r="M83" s="445" t="str">
        <f>VLOOKUP($C83,{"29 - Psychiatrie (Erwachsene)","Psychiatrie";"30 - Kinder- und Jugendpsychiatrie","KJPsychiatrie";"31 - Psychosomatik","Psychosomatik";0,"Leer"},2,0)</f>
        <v>Leer</v>
      </c>
      <c r="N83" s="445">
        <f t="shared" si="10"/>
        <v>0</v>
      </c>
      <c r="O83" s="445">
        <f>VLOOKUP($C83,{"29 - Psychiatrie (Erwachsene)",1;"30 - Kinder- und Jugendpsychiatrie",1;"31 - Psychosomatik",1;"00 - Bitte eine Fachabteilung auswählen",0;0,0},2,0)</f>
        <v>0</v>
      </c>
      <c r="P83" s="445">
        <f t="shared" si="6"/>
        <v>0</v>
      </c>
      <c r="Q83" s="445">
        <f t="shared" si="7"/>
        <v>0</v>
      </c>
      <c r="R83" s="445">
        <f t="shared" si="8"/>
        <v>0</v>
      </c>
    </row>
    <row r="84" spans="2:18" ht="15" customHeight="1" x14ac:dyDescent="0.3">
      <c r="B84" s="70" t="str">
        <f t="shared" si="3"/>
        <v>!!!</v>
      </c>
      <c r="C84" s="220"/>
      <c r="D84" s="221"/>
      <c r="E84" s="221"/>
      <c r="F84" s="222"/>
      <c r="G84" s="74"/>
      <c r="H84" s="64"/>
      <c r="J84" s="424" t="str">
        <f t="shared" si="11"/>
        <v>Leer</v>
      </c>
      <c r="K84" s="424" t="str">
        <f t="shared" si="9"/>
        <v>Leer</v>
      </c>
      <c r="L84" s="424" t="str">
        <f t="shared" si="5"/>
        <v>Leer</v>
      </c>
      <c r="M84" s="445" t="str">
        <f>VLOOKUP($C84,{"29 - Psychiatrie (Erwachsene)","Psychiatrie";"30 - Kinder- und Jugendpsychiatrie","KJPsychiatrie";"31 - Psychosomatik","Psychosomatik";0,"Leer"},2,0)</f>
        <v>Leer</v>
      </c>
      <c r="N84" s="445">
        <f t="shared" si="10"/>
        <v>0</v>
      </c>
      <c r="O84" s="445">
        <f>VLOOKUP($C84,{"29 - Psychiatrie (Erwachsene)",1;"30 - Kinder- und Jugendpsychiatrie",1;"31 - Psychosomatik",1;"00 - Bitte eine Fachabteilung auswählen",0;0,0},2,0)</f>
        <v>0</v>
      </c>
      <c r="P84" s="445">
        <f t="shared" si="6"/>
        <v>0</v>
      </c>
      <c r="Q84" s="445">
        <f t="shared" si="7"/>
        <v>0</v>
      </c>
      <c r="R84" s="445">
        <f t="shared" si="8"/>
        <v>0</v>
      </c>
    </row>
    <row r="85" spans="2:18" ht="15" customHeight="1" x14ac:dyDescent="0.3">
      <c r="B85" s="70" t="str">
        <f t="shared" si="3"/>
        <v>!!!</v>
      </c>
      <c r="C85" s="220"/>
      <c r="D85" s="221"/>
      <c r="E85" s="221"/>
      <c r="F85" s="222"/>
      <c r="G85" s="74"/>
      <c r="H85" s="64"/>
      <c r="J85" s="424" t="str">
        <f t="shared" si="11"/>
        <v>Leer</v>
      </c>
      <c r="K85" s="424" t="str">
        <f t="shared" si="9"/>
        <v>Leer</v>
      </c>
      <c r="L85" s="424" t="str">
        <f t="shared" si="5"/>
        <v>Leer</v>
      </c>
      <c r="M85" s="445" t="str">
        <f>VLOOKUP($C85,{"29 - Psychiatrie (Erwachsene)","Psychiatrie";"30 - Kinder- und Jugendpsychiatrie","KJPsychiatrie";"31 - Psychosomatik","Psychosomatik";0,"Leer"},2,0)</f>
        <v>Leer</v>
      </c>
      <c r="N85" s="445">
        <f t="shared" si="10"/>
        <v>0</v>
      </c>
      <c r="O85" s="445">
        <f>VLOOKUP($C85,{"29 - Psychiatrie (Erwachsene)",1;"30 - Kinder- und Jugendpsychiatrie",1;"31 - Psychosomatik",1;"00 - Bitte eine Fachabteilung auswählen",0;0,0},2,0)</f>
        <v>0</v>
      </c>
      <c r="P85" s="445">
        <f t="shared" si="6"/>
        <v>0</v>
      </c>
      <c r="Q85" s="445">
        <f t="shared" si="7"/>
        <v>0</v>
      </c>
      <c r="R85" s="445">
        <f t="shared" si="8"/>
        <v>0</v>
      </c>
    </row>
    <row r="86" spans="2:18" ht="15" customHeight="1" x14ac:dyDescent="0.3">
      <c r="B86" s="70" t="str">
        <f t="shared" si="3"/>
        <v>!!!</v>
      </c>
      <c r="C86" s="220"/>
      <c r="D86" s="221"/>
      <c r="E86" s="221"/>
      <c r="F86" s="222"/>
      <c r="G86" s="74"/>
      <c r="H86" s="64"/>
      <c r="J86" s="424" t="str">
        <f t="shared" si="11"/>
        <v>Leer</v>
      </c>
      <c r="K86" s="424" t="str">
        <f t="shared" si="9"/>
        <v>Leer</v>
      </c>
      <c r="L86" s="424" t="str">
        <f t="shared" si="5"/>
        <v>Leer</v>
      </c>
      <c r="M86" s="445" t="str">
        <f>VLOOKUP($C86,{"29 - Psychiatrie (Erwachsene)","Psychiatrie";"30 - Kinder- und Jugendpsychiatrie","KJPsychiatrie";"31 - Psychosomatik","Psychosomatik";0,"Leer"},2,0)</f>
        <v>Leer</v>
      </c>
      <c r="N86" s="445">
        <f t="shared" si="10"/>
        <v>0</v>
      </c>
      <c r="O86" s="445">
        <f>VLOOKUP($C86,{"29 - Psychiatrie (Erwachsene)",1;"30 - Kinder- und Jugendpsychiatrie",1;"31 - Psychosomatik",1;"00 - Bitte eine Fachabteilung auswählen",0;0,0},2,0)</f>
        <v>0</v>
      </c>
      <c r="P86" s="445">
        <f t="shared" si="6"/>
        <v>0</v>
      </c>
      <c r="Q86" s="445">
        <f t="shared" si="7"/>
        <v>0</v>
      </c>
      <c r="R86" s="445">
        <f t="shared" si="8"/>
        <v>0</v>
      </c>
    </row>
    <row r="87" spans="2:18" ht="15" customHeight="1" x14ac:dyDescent="0.3">
      <c r="B87" s="70" t="str">
        <f t="shared" si="3"/>
        <v>!!!</v>
      </c>
      <c r="C87" s="220"/>
      <c r="D87" s="221"/>
      <c r="E87" s="221"/>
      <c r="F87" s="222"/>
      <c r="G87" s="74"/>
      <c r="H87" s="64"/>
      <c r="J87" s="424" t="str">
        <f t="shared" si="11"/>
        <v>Leer</v>
      </c>
      <c r="K87" s="424" t="str">
        <f t="shared" si="9"/>
        <v>Leer</v>
      </c>
      <c r="L87" s="424" t="str">
        <f t="shared" si="5"/>
        <v>Leer</v>
      </c>
      <c r="M87" s="445" t="str">
        <f>VLOOKUP($C87,{"29 - Psychiatrie (Erwachsene)","Psychiatrie";"30 - Kinder- und Jugendpsychiatrie","KJPsychiatrie";"31 - Psychosomatik","Psychosomatik";0,"Leer"},2,0)</f>
        <v>Leer</v>
      </c>
      <c r="N87" s="445">
        <f t="shared" si="10"/>
        <v>0</v>
      </c>
      <c r="O87" s="445">
        <f>VLOOKUP($C87,{"29 - Psychiatrie (Erwachsene)",1;"30 - Kinder- und Jugendpsychiatrie",1;"31 - Psychosomatik",1;"00 - Bitte eine Fachabteilung auswählen",0;0,0},2,0)</f>
        <v>0</v>
      </c>
      <c r="P87" s="445">
        <f t="shared" si="6"/>
        <v>0</v>
      </c>
      <c r="Q87" s="445">
        <f t="shared" si="7"/>
        <v>0</v>
      </c>
      <c r="R87" s="445">
        <f t="shared" si="8"/>
        <v>0</v>
      </c>
    </row>
    <row r="88" spans="2:18" ht="15" customHeight="1" x14ac:dyDescent="0.3">
      <c r="B88" s="70" t="str">
        <f t="shared" si="3"/>
        <v>!!!</v>
      </c>
      <c r="C88" s="220"/>
      <c r="D88" s="221"/>
      <c r="E88" s="221"/>
      <c r="F88" s="222"/>
      <c r="G88" s="74"/>
      <c r="H88" s="64"/>
      <c r="J88" s="424" t="str">
        <f t="shared" si="11"/>
        <v>Leer</v>
      </c>
      <c r="K88" s="424" t="str">
        <f t="shared" ref="K88:K119" si="12">IF(C88&lt;&gt;"","JBJ","Leer")</f>
        <v>Leer</v>
      </c>
      <c r="L88" s="424" t="str">
        <f t="shared" si="5"/>
        <v>Leer</v>
      </c>
      <c r="M88" s="445" t="str">
        <f>VLOOKUP($C88,{"29 - Psychiatrie (Erwachsene)","Psychiatrie";"30 - Kinder- und Jugendpsychiatrie","KJPsychiatrie";"31 - Psychosomatik","Psychosomatik";0,"Leer"},2,0)</f>
        <v>Leer</v>
      </c>
      <c r="N88" s="445">
        <f t="shared" ref="N88:N119" si="13">IF(LEN(B88)&gt;0,0,1)</f>
        <v>0</v>
      </c>
      <c r="O88" s="445">
        <f>VLOOKUP($C88,{"29 - Psychiatrie (Erwachsene)",1;"30 - Kinder- und Jugendpsychiatrie",1;"31 - Psychosomatik",1;"00 - Bitte eine Fachabteilung auswählen",0;0,0},2,0)</f>
        <v>0</v>
      </c>
      <c r="P88" s="445">
        <f t="shared" si="6"/>
        <v>0</v>
      </c>
      <c r="Q88" s="445">
        <f t="shared" si="7"/>
        <v>0</v>
      </c>
      <c r="R88" s="445">
        <f t="shared" si="8"/>
        <v>0</v>
      </c>
    </row>
    <row r="89" spans="2:18" ht="15" customHeight="1" x14ac:dyDescent="0.3">
      <c r="B89" s="70" t="str">
        <f t="shared" ref="B89:B152" si="14">IF(SUM(P89:R89)&lt;3,"!!!","")</f>
        <v>!!!</v>
      </c>
      <c r="C89" s="220"/>
      <c r="D89" s="221"/>
      <c r="E89" s="221"/>
      <c r="F89" s="222"/>
      <c r="G89" s="74"/>
      <c r="H89" s="64"/>
      <c r="J89" s="424" t="str">
        <f t="shared" ref="J89:J120" si="15">IF(C88&lt;&gt;"","Einrichtungen","Leer")</f>
        <v>Leer</v>
      </c>
      <c r="K89" s="424" t="str">
        <f t="shared" si="12"/>
        <v>Leer</v>
      </c>
      <c r="L89" s="424" t="str">
        <f t="shared" ref="L89:L152" si="16">IF(D89=2023,M89&amp;23,M89)</f>
        <v>Leer</v>
      </c>
      <c r="M89" s="445" t="str">
        <f>VLOOKUP($C89,{"29 - Psychiatrie (Erwachsene)","Psychiatrie";"30 - Kinder- und Jugendpsychiatrie","KJPsychiatrie";"31 - Psychosomatik","Psychosomatik";0,"Leer"},2,0)</f>
        <v>Leer</v>
      </c>
      <c r="N89" s="445">
        <f t="shared" si="13"/>
        <v>0</v>
      </c>
      <c r="O89" s="445">
        <f>VLOOKUP($C89,{"29 - Psychiatrie (Erwachsene)",1;"30 - Kinder- und Jugendpsychiatrie",1;"31 - Psychosomatik",1;"00 - Bitte eine Fachabteilung auswählen",0;0,0},2,0)</f>
        <v>0</v>
      </c>
      <c r="P89" s="445">
        <f t="shared" ref="P89:P152" si="17">IF(VALUE($D89)&gt;0,1,0)</f>
        <v>0</v>
      </c>
      <c r="Q89" s="445">
        <f t="shared" ref="Q89:Q152" si="18">IF(LEN($E89)&gt;0,1,0)</f>
        <v>0</v>
      </c>
      <c r="R89" s="445">
        <f t="shared" ref="R89:R152" si="19">IF(LEN($F89)&gt;0,1,0)</f>
        <v>0</v>
      </c>
    </row>
    <row r="90" spans="2:18" ht="15" customHeight="1" x14ac:dyDescent="0.3">
      <c r="B90" s="70" t="str">
        <f t="shared" si="14"/>
        <v>!!!</v>
      </c>
      <c r="C90" s="220"/>
      <c r="D90" s="221"/>
      <c r="E90" s="221"/>
      <c r="F90" s="222"/>
      <c r="G90" s="74"/>
      <c r="H90" s="64"/>
      <c r="J90" s="424" t="str">
        <f t="shared" si="15"/>
        <v>Leer</v>
      </c>
      <c r="K90" s="424" t="str">
        <f t="shared" si="12"/>
        <v>Leer</v>
      </c>
      <c r="L90" s="424" t="str">
        <f t="shared" si="16"/>
        <v>Leer</v>
      </c>
      <c r="M90" s="445" t="str">
        <f>VLOOKUP($C90,{"29 - Psychiatrie (Erwachsene)","Psychiatrie";"30 - Kinder- und Jugendpsychiatrie","KJPsychiatrie";"31 - Psychosomatik","Psychosomatik";0,"Leer"},2,0)</f>
        <v>Leer</v>
      </c>
      <c r="N90" s="445">
        <f t="shared" si="13"/>
        <v>0</v>
      </c>
      <c r="O90" s="445">
        <f>VLOOKUP($C90,{"29 - Psychiatrie (Erwachsene)",1;"30 - Kinder- und Jugendpsychiatrie",1;"31 - Psychosomatik",1;"00 - Bitte eine Fachabteilung auswählen",0;0,0},2,0)</f>
        <v>0</v>
      </c>
      <c r="P90" s="445">
        <f t="shared" si="17"/>
        <v>0</v>
      </c>
      <c r="Q90" s="445">
        <f t="shared" si="18"/>
        <v>0</v>
      </c>
      <c r="R90" s="445">
        <f t="shared" si="19"/>
        <v>0</v>
      </c>
    </row>
    <row r="91" spans="2:18" ht="15" customHeight="1" x14ac:dyDescent="0.3">
      <c r="B91" s="70" t="str">
        <f t="shared" si="14"/>
        <v>!!!</v>
      </c>
      <c r="C91" s="220"/>
      <c r="D91" s="221"/>
      <c r="E91" s="221"/>
      <c r="F91" s="222"/>
      <c r="G91" s="74"/>
      <c r="H91" s="64"/>
      <c r="J91" s="424" t="str">
        <f t="shared" si="15"/>
        <v>Leer</v>
      </c>
      <c r="K91" s="424" t="str">
        <f t="shared" si="12"/>
        <v>Leer</v>
      </c>
      <c r="L91" s="424" t="str">
        <f t="shared" si="16"/>
        <v>Leer</v>
      </c>
      <c r="M91" s="445" t="str">
        <f>VLOOKUP($C91,{"29 - Psychiatrie (Erwachsene)","Psychiatrie";"30 - Kinder- und Jugendpsychiatrie","KJPsychiatrie";"31 - Psychosomatik","Psychosomatik";0,"Leer"},2,0)</f>
        <v>Leer</v>
      </c>
      <c r="N91" s="445">
        <f t="shared" si="13"/>
        <v>0</v>
      </c>
      <c r="O91" s="445">
        <f>VLOOKUP($C91,{"29 - Psychiatrie (Erwachsene)",1;"30 - Kinder- und Jugendpsychiatrie",1;"31 - Psychosomatik",1;"00 - Bitte eine Fachabteilung auswählen",0;0,0},2,0)</f>
        <v>0</v>
      </c>
      <c r="P91" s="445">
        <f t="shared" si="17"/>
        <v>0</v>
      </c>
      <c r="Q91" s="445">
        <f t="shared" si="18"/>
        <v>0</v>
      </c>
      <c r="R91" s="445">
        <f t="shared" si="19"/>
        <v>0</v>
      </c>
    </row>
    <row r="92" spans="2:18" ht="15" customHeight="1" x14ac:dyDescent="0.3">
      <c r="B92" s="70" t="str">
        <f t="shared" si="14"/>
        <v>!!!</v>
      </c>
      <c r="C92" s="220"/>
      <c r="D92" s="221"/>
      <c r="E92" s="221"/>
      <c r="F92" s="222"/>
      <c r="G92" s="74"/>
      <c r="H92" s="64"/>
      <c r="J92" s="424" t="str">
        <f t="shared" si="15"/>
        <v>Leer</v>
      </c>
      <c r="K92" s="424" t="str">
        <f t="shared" si="12"/>
        <v>Leer</v>
      </c>
      <c r="L92" s="424" t="str">
        <f t="shared" si="16"/>
        <v>Leer</v>
      </c>
      <c r="M92" s="445" t="str">
        <f>VLOOKUP($C92,{"29 - Psychiatrie (Erwachsene)","Psychiatrie";"30 - Kinder- und Jugendpsychiatrie","KJPsychiatrie";"31 - Psychosomatik","Psychosomatik";0,"Leer"},2,0)</f>
        <v>Leer</v>
      </c>
      <c r="N92" s="445">
        <f t="shared" si="13"/>
        <v>0</v>
      </c>
      <c r="O92" s="445">
        <f>VLOOKUP($C92,{"29 - Psychiatrie (Erwachsene)",1;"30 - Kinder- und Jugendpsychiatrie",1;"31 - Psychosomatik",1;"00 - Bitte eine Fachabteilung auswählen",0;0,0},2,0)</f>
        <v>0</v>
      </c>
      <c r="P92" s="445">
        <f t="shared" si="17"/>
        <v>0</v>
      </c>
      <c r="Q92" s="445">
        <f t="shared" si="18"/>
        <v>0</v>
      </c>
      <c r="R92" s="445">
        <f t="shared" si="19"/>
        <v>0</v>
      </c>
    </row>
    <row r="93" spans="2:18" ht="15" customHeight="1" x14ac:dyDescent="0.3">
      <c r="B93" s="70" t="str">
        <f t="shared" si="14"/>
        <v>!!!</v>
      </c>
      <c r="C93" s="220"/>
      <c r="D93" s="221"/>
      <c r="E93" s="221"/>
      <c r="F93" s="222"/>
      <c r="G93" s="74"/>
      <c r="H93" s="64"/>
      <c r="J93" s="424" t="str">
        <f t="shared" si="15"/>
        <v>Leer</v>
      </c>
      <c r="K93" s="424" t="str">
        <f t="shared" si="12"/>
        <v>Leer</v>
      </c>
      <c r="L93" s="424" t="str">
        <f t="shared" si="16"/>
        <v>Leer</v>
      </c>
      <c r="M93" s="445" t="str">
        <f>VLOOKUP($C93,{"29 - Psychiatrie (Erwachsene)","Psychiatrie";"30 - Kinder- und Jugendpsychiatrie","KJPsychiatrie";"31 - Psychosomatik","Psychosomatik";0,"Leer"},2,0)</f>
        <v>Leer</v>
      </c>
      <c r="N93" s="445">
        <f t="shared" si="13"/>
        <v>0</v>
      </c>
      <c r="O93" s="445">
        <f>VLOOKUP($C93,{"29 - Psychiatrie (Erwachsene)",1;"30 - Kinder- und Jugendpsychiatrie",1;"31 - Psychosomatik",1;"00 - Bitte eine Fachabteilung auswählen",0;0,0},2,0)</f>
        <v>0</v>
      </c>
      <c r="P93" s="445">
        <f t="shared" si="17"/>
        <v>0</v>
      </c>
      <c r="Q93" s="445">
        <f t="shared" si="18"/>
        <v>0</v>
      </c>
      <c r="R93" s="445">
        <f t="shared" si="19"/>
        <v>0</v>
      </c>
    </row>
    <row r="94" spans="2:18" ht="15" customHeight="1" x14ac:dyDescent="0.3">
      <c r="B94" s="70" t="str">
        <f t="shared" si="14"/>
        <v>!!!</v>
      </c>
      <c r="C94" s="220"/>
      <c r="D94" s="221"/>
      <c r="E94" s="221"/>
      <c r="F94" s="222"/>
      <c r="G94" s="74"/>
      <c r="H94" s="64"/>
      <c r="J94" s="424" t="str">
        <f t="shared" si="15"/>
        <v>Leer</v>
      </c>
      <c r="K94" s="424" t="str">
        <f t="shared" si="12"/>
        <v>Leer</v>
      </c>
      <c r="L94" s="424" t="str">
        <f t="shared" si="16"/>
        <v>Leer</v>
      </c>
      <c r="M94" s="445" t="str">
        <f>VLOOKUP($C94,{"29 - Psychiatrie (Erwachsene)","Psychiatrie";"30 - Kinder- und Jugendpsychiatrie","KJPsychiatrie";"31 - Psychosomatik","Psychosomatik";0,"Leer"},2,0)</f>
        <v>Leer</v>
      </c>
      <c r="N94" s="445">
        <f t="shared" si="13"/>
        <v>0</v>
      </c>
      <c r="O94" s="445">
        <f>VLOOKUP($C94,{"29 - Psychiatrie (Erwachsene)",1;"30 - Kinder- und Jugendpsychiatrie",1;"31 - Psychosomatik",1;"00 - Bitte eine Fachabteilung auswählen",0;0,0},2,0)</f>
        <v>0</v>
      </c>
      <c r="P94" s="445">
        <f t="shared" si="17"/>
        <v>0</v>
      </c>
      <c r="Q94" s="445">
        <f t="shared" si="18"/>
        <v>0</v>
      </c>
      <c r="R94" s="445">
        <f t="shared" si="19"/>
        <v>0</v>
      </c>
    </row>
    <row r="95" spans="2:18" ht="15" customHeight="1" x14ac:dyDescent="0.3">
      <c r="B95" s="70" t="str">
        <f t="shared" si="14"/>
        <v>!!!</v>
      </c>
      <c r="C95" s="220"/>
      <c r="D95" s="221"/>
      <c r="E95" s="221"/>
      <c r="F95" s="222"/>
      <c r="G95" s="74"/>
      <c r="H95" s="64"/>
      <c r="J95" s="424" t="str">
        <f t="shared" si="15"/>
        <v>Leer</v>
      </c>
      <c r="K95" s="424" t="str">
        <f t="shared" si="12"/>
        <v>Leer</v>
      </c>
      <c r="L95" s="424" t="str">
        <f t="shared" si="16"/>
        <v>Leer</v>
      </c>
      <c r="M95" s="445" t="str">
        <f>VLOOKUP($C95,{"29 - Psychiatrie (Erwachsene)","Psychiatrie";"30 - Kinder- und Jugendpsychiatrie","KJPsychiatrie";"31 - Psychosomatik","Psychosomatik";0,"Leer"},2,0)</f>
        <v>Leer</v>
      </c>
      <c r="N95" s="445">
        <f t="shared" si="13"/>
        <v>0</v>
      </c>
      <c r="O95" s="445">
        <f>VLOOKUP($C95,{"29 - Psychiatrie (Erwachsene)",1;"30 - Kinder- und Jugendpsychiatrie",1;"31 - Psychosomatik",1;"00 - Bitte eine Fachabteilung auswählen",0;0,0},2,0)</f>
        <v>0</v>
      </c>
      <c r="P95" s="445">
        <f t="shared" si="17"/>
        <v>0</v>
      </c>
      <c r="Q95" s="445">
        <f t="shared" si="18"/>
        <v>0</v>
      </c>
      <c r="R95" s="445">
        <f t="shared" si="19"/>
        <v>0</v>
      </c>
    </row>
    <row r="96" spans="2:18" ht="15" customHeight="1" x14ac:dyDescent="0.3">
      <c r="B96" s="70" t="str">
        <f t="shared" si="14"/>
        <v>!!!</v>
      </c>
      <c r="C96" s="220"/>
      <c r="D96" s="221"/>
      <c r="E96" s="221"/>
      <c r="F96" s="222"/>
      <c r="G96" s="74"/>
      <c r="H96" s="64"/>
      <c r="J96" s="424" t="str">
        <f t="shared" si="15"/>
        <v>Leer</v>
      </c>
      <c r="K96" s="424" t="str">
        <f t="shared" si="12"/>
        <v>Leer</v>
      </c>
      <c r="L96" s="424" t="str">
        <f t="shared" si="16"/>
        <v>Leer</v>
      </c>
      <c r="M96" s="445" t="str">
        <f>VLOOKUP($C96,{"29 - Psychiatrie (Erwachsene)","Psychiatrie";"30 - Kinder- und Jugendpsychiatrie","KJPsychiatrie";"31 - Psychosomatik","Psychosomatik";0,"Leer"},2,0)</f>
        <v>Leer</v>
      </c>
      <c r="N96" s="445">
        <f t="shared" si="13"/>
        <v>0</v>
      </c>
      <c r="O96" s="445">
        <f>VLOOKUP($C96,{"29 - Psychiatrie (Erwachsene)",1;"30 - Kinder- und Jugendpsychiatrie",1;"31 - Psychosomatik",1;"00 - Bitte eine Fachabteilung auswählen",0;0,0},2,0)</f>
        <v>0</v>
      </c>
      <c r="P96" s="445">
        <f t="shared" si="17"/>
        <v>0</v>
      </c>
      <c r="Q96" s="445">
        <f t="shared" si="18"/>
        <v>0</v>
      </c>
      <c r="R96" s="445">
        <f t="shared" si="19"/>
        <v>0</v>
      </c>
    </row>
    <row r="97" spans="2:18" ht="15" customHeight="1" x14ac:dyDescent="0.3">
      <c r="B97" s="70" t="str">
        <f t="shared" si="14"/>
        <v>!!!</v>
      </c>
      <c r="C97" s="220"/>
      <c r="D97" s="221"/>
      <c r="E97" s="221"/>
      <c r="F97" s="222"/>
      <c r="G97" s="74"/>
      <c r="H97" s="64"/>
      <c r="J97" s="424" t="str">
        <f t="shared" si="15"/>
        <v>Leer</v>
      </c>
      <c r="K97" s="424" t="str">
        <f t="shared" si="12"/>
        <v>Leer</v>
      </c>
      <c r="L97" s="424" t="str">
        <f t="shared" si="16"/>
        <v>Leer</v>
      </c>
      <c r="M97" s="445" t="str">
        <f>VLOOKUP($C97,{"29 - Psychiatrie (Erwachsene)","Psychiatrie";"30 - Kinder- und Jugendpsychiatrie","KJPsychiatrie";"31 - Psychosomatik","Psychosomatik";0,"Leer"},2,0)</f>
        <v>Leer</v>
      </c>
      <c r="N97" s="445">
        <f t="shared" si="13"/>
        <v>0</v>
      </c>
      <c r="O97" s="445">
        <f>VLOOKUP($C97,{"29 - Psychiatrie (Erwachsene)",1;"30 - Kinder- und Jugendpsychiatrie",1;"31 - Psychosomatik",1;"00 - Bitte eine Fachabteilung auswählen",0;0,0},2,0)</f>
        <v>0</v>
      </c>
      <c r="P97" s="445">
        <f t="shared" si="17"/>
        <v>0</v>
      </c>
      <c r="Q97" s="445">
        <f t="shared" si="18"/>
        <v>0</v>
      </c>
      <c r="R97" s="445">
        <f t="shared" si="19"/>
        <v>0</v>
      </c>
    </row>
    <row r="98" spans="2:18" ht="15" customHeight="1" x14ac:dyDescent="0.3">
      <c r="B98" s="70" t="str">
        <f t="shared" si="14"/>
        <v>!!!</v>
      </c>
      <c r="C98" s="220"/>
      <c r="D98" s="221"/>
      <c r="E98" s="221"/>
      <c r="F98" s="222"/>
      <c r="G98" s="74"/>
      <c r="H98" s="64"/>
      <c r="J98" s="424" t="str">
        <f t="shared" si="15"/>
        <v>Leer</v>
      </c>
      <c r="K98" s="424" t="str">
        <f t="shared" si="12"/>
        <v>Leer</v>
      </c>
      <c r="L98" s="424" t="str">
        <f t="shared" si="16"/>
        <v>Leer</v>
      </c>
      <c r="M98" s="445" t="str">
        <f>VLOOKUP($C98,{"29 - Psychiatrie (Erwachsene)","Psychiatrie";"30 - Kinder- und Jugendpsychiatrie","KJPsychiatrie";"31 - Psychosomatik","Psychosomatik";0,"Leer"},2,0)</f>
        <v>Leer</v>
      </c>
      <c r="N98" s="445">
        <f t="shared" si="13"/>
        <v>0</v>
      </c>
      <c r="O98" s="445">
        <f>VLOOKUP($C98,{"29 - Psychiatrie (Erwachsene)",1;"30 - Kinder- und Jugendpsychiatrie",1;"31 - Psychosomatik",1;"00 - Bitte eine Fachabteilung auswählen",0;0,0},2,0)</f>
        <v>0</v>
      </c>
      <c r="P98" s="445">
        <f t="shared" si="17"/>
        <v>0</v>
      </c>
      <c r="Q98" s="445">
        <f t="shared" si="18"/>
        <v>0</v>
      </c>
      <c r="R98" s="445">
        <f t="shared" si="19"/>
        <v>0</v>
      </c>
    </row>
    <row r="99" spans="2:18" ht="15" customHeight="1" x14ac:dyDescent="0.3">
      <c r="B99" s="70" t="str">
        <f t="shared" si="14"/>
        <v>!!!</v>
      </c>
      <c r="C99" s="220"/>
      <c r="D99" s="221"/>
      <c r="E99" s="221"/>
      <c r="F99" s="222"/>
      <c r="G99" s="74"/>
      <c r="H99" s="64"/>
      <c r="J99" s="424" t="str">
        <f t="shared" si="15"/>
        <v>Leer</v>
      </c>
      <c r="K99" s="424" t="str">
        <f t="shared" si="12"/>
        <v>Leer</v>
      </c>
      <c r="L99" s="424" t="str">
        <f t="shared" si="16"/>
        <v>Leer</v>
      </c>
      <c r="M99" s="445" t="str">
        <f>VLOOKUP($C99,{"29 - Psychiatrie (Erwachsene)","Psychiatrie";"30 - Kinder- und Jugendpsychiatrie","KJPsychiatrie";"31 - Psychosomatik","Psychosomatik";0,"Leer"},2,0)</f>
        <v>Leer</v>
      </c>
      <c r="N99" s="445">
        <f t="shared" si="13"/>
        <v>0</v>
      </c>
      <c r="O99" s="445">
        <f>VLOOKUP($C99,{"29 - Psychiatrie (Erwachsene)",1;"30 - Kinder- und Jugendpsychiatrie",1;"31 - Psychosomatik",1;"00 - Bitte eine Fachabteilung auswählen",0;0,0},2,0)</f>
        <v>0</v>
      </c>
      <c r="P99" s="445">
        <f t="shared" si="17"/>
        <v>0</v>
      </c>
      <c r="Q99" s="445">
        <f t="shared" si="18"/>
        <v>0</v>
      </c>
      <c r="R99" s="445">
        <f t="shared" si="19"/>
        <v>0</v>
      </c>
    </row>
    <row r="100" spans="2:18" ht="15" customHeight="1" x14ac:dyDescent="0.3">
      <c r="B100" s="70" t="str">
        <f t="shared" si="14"/>
        <v>!!!</v>
      </c>
      <c r="C100" s="220"/>
      <c r="D100" s="221"/>
      <c r="E100" s="221"/>
      <c r="F100" s="222"/>
      <c r="G100" s="74"/>
      <c r="H100" s="64"/>
      <c r="J100" s="424" t="str">
        <f t="shared" si="15"/>
        <v>Leer</v>
      </c>
      <c r="K100" s="424" t="str">
        <f t="shared" si="12"/>
        <v>Leer</v>
      </c>
      <c r="L100" s="424" t="str">
        <f t="shared" si="16"/>
        <v>Leer</v>
      </c>
      <c r="M100" s="445" t="str">
        <f>VLOOKUP($C100,{"29 - Psychiatrie (Erwachsene)","Psychiatrie";"30 - Kinder- und Jugendpsychiatrie","KJPsychiatrie";"31 - Psychosomatik","Psychosomatik";0,"Leer"},2,0)</f>
        <v>Leer</v>
      </c>
      <c r="N100" s="445">
        <f t="shared" si="13"/>
        <v>0</v>
      </c>
      <c r="O100" s="445">
        <f>VLOOKUP($C100,{"29 - Psychiatrie (Erwachsene)",1;"30 - Kinder- und Jugendpsychiatrie",1;"31 - Psychosomatik",1;"00 - Bitte eine Fachabteilung auswählen",0;0,0},2,0)</f>
        <v>0</v>
      </c>
      <c r="P100" s="445">
        <f t="shared" si="17"/>
        <v>0</v>
      </c>
      <c r="Q100" s="445">
        <f t="shared" si="18"/>
        <v>0</v>
      </c>
      <c r="R100" s="445">
        <f t="shared" si="19"/>
        <v>0</v>
      </c>
    </row>
    <row r="101" spans="2:18" ht="15" customHeight="1" x14ac:dyDescent="0.3">
      <c r="B101" s="70" t="str">
        <f t="shared" si="14"/>
        <v>!!!</v>
      </c>
      <c r="C101" s="220"/>
      <c r="D101" s="221"/>
      <c r="E101" s="221"/>
      <c r="F101" s="222"/>
      <c r="G101" s="74"/>
      <c r="H101" s="64"/>
      <c r="J101" s="424" t="str">
        <f t="shared" si="15"/>
        <v>Leer</v>
      </c>
      <c r="K101" s="424" t="str">
        <f t="shared" si="12"/>
        <v>Leer</v>
      </c>
      <c r="L101" s="424" t="str">
        <f t="shared" si="16"/>
        <v>Leer</v>
      </c>
      <c r="M101" s="445" t="str">
        <f>VLOOKUP($C101,{"29 - Psychiatrie (Erwachsene)","Psychiatrie";"30 - Kinder- und Jugendpsychiatrie","KJPsychiatrie";"31 - Psychosomatik","Psychosomatik";0,"Leer"},2,0)</f>
        <v>Leer</v>
      </c>
      <c r="N101" s="445">
        <f t="shared" si="13"/>
        <v>0</v>
      </c>
      <c r="O101" s="445">
        <f>VLOOKUP($C101,{"29 - Psychiatrie (Erwachsene)",1;"30 - Kinder- und Jugendpsychiatrie",1;"31 - Psychosomatik",1;"00 - Bitte eine Fachabteilung auswählen",0;0,0},2,0)</f>
        <v>0</v>
      </c>
      <c r="P101" s="445">
        <f t="shared" si="17"/>
        <v>0</v>
      </c>
      <c r="Q101" s="445">
        <f t="shared" si="18"/>
        <v>0</v>
      </c>
      <c r="R101" s="445">
        <f t="shared" si="19"/>
        <v>0</v>
      </c>
    </row>
    <row r="102" spans="2:18" ht="15" customHeight="1" x14ac:dyDescent="0.3">
      <c r="B102" s="70" t="str">
        <f t="shared" si="14"/>
        <v>!!!</v>
      </c>
      <c r="C102" s="220"/>
      <c r="D102" s="221"/>
      <c r="E102" s="221"/>
      <c r="F102" s="222"/>
      <c r="G102" s="74"/>
      <c r="H102" s="64"/>
      <c r="J102" s="424" t="str">
        <f t="shared" si="15"/>
        <v>Leer</v>
      </c>
      <c r="K102" s="424" t="str">
        <f t="shared" si="12"/>
        <v>Leer</v>
      </c>
      <c r="L102" s="424" t="str">
        <f t="shared" si="16"/>
        <v>Leer</v>
      </c>
      <c r="M102" s="445" t="str">
        <f>VLOOKUP($C102,{"29 - Psychiatrie (Erwachsene)","Psychiatrie";"30 - Kinder- und Jugendpsychiatrie","KJPsychiatrie";"31 - Psychosomatik","Psychosomatik";0,"Leer"},2,0)</f>
        <v>Leer</v>
      </c>
      <c r="N102" s="445">
        <f t="shared" si="13"/>
        <v>0</v>
      </c>
      <c r="O102" s="445">
        <f>VLOOKUP($C102,{"29 - Psychiatrie (Erwachsene)",1;"30 - Kinder- und Jugendpsychiatrie",1;"31 - Psychosomatik",1;"00 - Bitte eine Fachabteilung auswählen",0;0,0},2,0)</f>
        <v>0</v>
      </c>
      <c r="P102" s="445">
        <f t="shared" si="17"/>
        <v>0</v>
      </c>
      <c r="Q102" s="445">
        <f t="shared" si="18"/>
        <v>0</v>
      </c>
      <c r="R102" s="445">
        <f t="shared" si="19"/>
        <v>0</v>
      </c>
    </row>
    <row r="103" spans="2:18" ht="15" customHeight="1" x14ac:dyDescent="0.3">
      <c r="B103" s="70" t="str">
        <f t="shared" si="14"/>
        <v>!!!</v>
      </c>
      <c r="C103" s="220"/>
      <c r="D103" s="221"/>
      <c r="E103" s="221"/>
      <c r="F103" s="222"/>
      <c r="G103" s="74"/>
      <c r="H103" s="64"/>
      <c r="J103" s="424" t="str">
        <f t="shared" si="15"/>
        <v>Leer</v>
      </c>
      <c r="K103" s="424" t="str">
        <f t="shared" si="12"/>
        <v>Leer</v>
      </c>
      <c r="L103" s="424" t="str">
        <f t="shared" si="16"/>
        <v>Leer</v>
      </c>
      <c r="M103" s="445" t="str">
        <f>VLOOKUP($C103,{"29 - Psychiatrie (Erwachsene)","Psychiatrie";"30 - Kinder- und Jugendpsychiatrie","KJPsychiatrie";"31 - Psychosomatik","Psychosomatik";0,"Leer"},2,0)</f>
        <v>Leer</v>
      </c>
      <c r="N103" s="445">
        <f t="shared" si="13"/>
        <v>0</v>
      </c>
      <c r="O103" s="445">
        <f>VLOOKUP($C103,{"29 - Psychiatrie (Erwachsene)",1;"30 - Kinder- und Jugendpsychiatrie",1;"31 - Psychosomatik",1;"00 - Bitte eine Fachabteilung auswählen",0;0,0},2,0)</f>
        <v>0</v>
      </c>
      <c r="P103" s="445">
        <f t="shared" si="17"/>
        <v>0</v>
      </c>
      <c r="Q103" s="445">
        <f t="shared" si="18"/>
        <v>0</v>
      </c>
      <c r="R103" s="445">
        <f t="shared" si="19"/>
        <v>0</v>
      </c>
    </row>
    <row r="104" spans="2:18" ht="15" customHeight="1" x14ac:dyDescent="0.3">
      <c r="B104" s="70" t="str">
        <f t="shared" si="14"/>
        <v>!!!</v>
      </c>
      <c r="C104" s="220"/>
      <c r="D104" s="221"/>
      <c r="E104" s="221"/>
      <c r="F104" s="222"/>
      <c r="G104" s="74"/>
      <c r="H104" s="64"/>
      <c r="J104" s="424" t="str">
        <f t="shared" si="15"/>
        <v>Leer</v>
      </c>
      <c r="K104" s="424" t="str">
        <f t="shared" si="12"/>
        <v>Leer</v>
      </c>
      <c r="L104" s="424" t="str">
        <f t="shared" si="16"/>
        <v>Leer</v>
      </c>
      <c r="M104" s="445" t="str">
        <f>VLOOKUP($C104,{"29 - Psychiatrie (Erwachsene)","Psychiatrie";"30 - Kinder- und Jugendpsychiatrie","KJPsychiatrie";"31 - Psychosomatik","Psychosomatik";0,"Leer"},2,0)</f>
        <v>Leer</v>
      </c>
      <c r="N104" s="445">
        <f t="shared" si="13"/>
        <v>0</v>
      </c>
      <c r="O104" s="445">
        <f>VLOOKUP($C104,{"29 - Psychiatrie (Erwachsene)",1;"30 - Kinder- und Jugendpsychiatrie",1;"31 - Psychosomatik",1;"00 - Bitte eine Fachabteilung auswählen",0;0,0},2,0)</f>
        <v>0</v>
      </c>
      <c r="P104" s="445">
        <f t="shared" si="17"/>
        <v>0</v>
      </c>
      <c r="Q104" s="445">
        <f t="shared" si="18"/>
        <v>0</v>
      </c>
      <c r="R104" s="445">
        <f t="shared" si="19"/>
        <v>0</v>
      </c>
    </row>
    <row r="105" spans="2:18" ht="15" customHeight="1" x14ac:dyDescent="0.3">
      <c r="B105" s="70" t="str">
        <f t="shared" si="14"/>
        <v>!!!</v>
      </c>
      <c r="C105" s="220"/>
      <c r="D105" s="221"/>
      <c r="E105" s="221"/>
      <c r="F105" s="222"/>
      <c r="G105" s="74"/>
      <c r="H105" s="64"/>
      <c r="J105" s="424" t="str">
        <f t="shared" si="15"/>
        <v>Leer</v>
      </c>
      <c r="K105" s="424" t="str">
        <f t="shared" si="12"/>
        <v>Leer</v>
      </c>
      <c r="L105" s="424" t="str">
        <f t="shared" si="16"/>
        <v>Leer</v>
      </c>
      <c r="M105" s="445" t="str">
        <f>VLOOKUP($C105,{"29 - Psychiatrie (Erwachsene)","Psychiatrie";"30 - Kinder- und Jugendpsychiatrie","KJPsychiatrie";"31 - Psychosomatik","Psychosomatik";0,"Leer"},2,0)</f>
        <v>Leer</v>
      </c>
      <c r="N105" s="445">
        <f t="shared" si="13"/>
        <v>0</v>
      </c>
      <c r="O105" s="445">
        <f>VLOOKUP($C105,{"29 - Psychiatrie (Erwachsene)",1;"30 - Kinder- und Jugendpsychiatrie",1;"31 - Psychosomatik",1;"00 - Bitte eine Fachabteilung auswählen",0;0,0},2,0)</f>
        <v>0</v>
      </c>
      <c r="P105" s="445">
        <f t="shared" si="17"/>
        <v>0</v>
      </c>
      <c r="Q105" s="445">
        <f t="shared" si="18"/>
        <v>0</v>
      </c>
      <c r="R105" s="445">
        <f t="shared" si="19"/>
        <v>0</v>
      </c>
    </row>
    <row r="106" spans="2:18" ht="15" customHeight="1" x14ac:dyDescent="0.3">
      <c r="B106" s="70" t="str">
        <f t="shared" si="14"/>
        <v>!!!</v>
      </c>
      <c r="C106" s="220"/>
      <c r="D106" s="221"/>
      <c r="E106" s="221"/>
      <c r="F106" s="222"/>
      <c r="G106" s="74"/>
      <c r="H106" s="64"/>
      <c r="J106" s="424" t="str">
        <f t="shared" si="15"/>
        <v>Leer</v>
      </c>
      <c r="K106" s="424" t="str">
        <f t="shared" si="12"/>
        <v>Leer</v>
      </c>
      <c r="L106" s="424" t="str">
        <f t="shared" si="16"/>
        <v>Leer</v>
      </c>
      <c r="M106" s="445" t="str">
        <f>VLOOKUP($C106,{"29 - Psychiatrie (Erwachsene)","Psychiatrie";"30 - Kinder- und Jugendpsychiatrie","KJPsychiatrie";"31 - Psychosomatik","Psychosomatik";0,"Leer"},2,0)</f>
        <v>Leer</v>
      </c>
      <c r="N106" s="445">
        <f t="shared" si="13"/>
        <v>0</v>
      </c>
      <c r="O106" s="445">
        <f>VLOOKUP($C106,{"29 - Psychiatrie (Erwachsene)",1;"30 - Kinder- und Jugendpsychiatrie",1;"31 - Psychosomatik",1;"00 - Bitte eine Fachabteilung auswählen",0;0,0},2,0)</f>
        <v>0</v>
      </c>
      <c r="P106" s="445">
        <f t="shared" si="17"/>
        <v>0</v>
      </c>
      <c r="Q106" s="445">
        <f t="shared" si="18"/>
        <v>0</v>
      </c>
      <c r="R106" s="445">
        <f t="shared" si="19"/>
        <v>0</v>
      </c>
    </row>
    <row r="107" spans="2:18" ht="15" customHeight="1" x14ac:dyDescent="0.3">
      <c r="B107" s="70" t="str">
        <f t="shared" si="14"/>
        <v>!!!</v>
      </c>
      <c r="C107" s="220"/>
      <c r="D107" s="221"/>
      <c r="E107" s="221"/>
      <c r="F107" s="222"/>
      <c r="G107" s="74"/>
      <c r="H107" s="64"/>
      <c r="J107" s="424" t="str">
        <f t="shared" si="15"/>
        <v>Leer</v>
      </c>
      <c r="K107" s="424" t="str">
        <f t="shared" si="12"/>
        <v>Leer</v>
      </c>
      <c r="L107" s="424" t="str">
        <f t="shared" si="16"/>
        <v>Leer</v>
      </c>
      <c r="M107" s="445" t="str">
        <f>VLOOKUP($C107,{"29 - Psychiatrie (Erwachsene)","Psychiatrie";"30 - Kinder- und Jugendpsychiatrie","KJPsychiatrie";"31 - Psychosomatik","Psychosomatik";0,"Leer"},2,0)</f>
        <v>Leer</v>
      </c>
      <c r="N107" s="445">
        <f t="shared" si="13"/>
        <v>0</v>
      </c>
      <c r="O107" s="445">
        <f>VLOOKUP($C107,{"29 - Psychiatrie (Erwachsene)",1;"30 - Kinder- und Jugendpsychiatrie",1;"31 - Psychosomatik",1;"00 - Bitte eine Fachabteilung auswählen",0;0,0},2,0)</f>
        <v>0</v>
      </c>
      <c r="P107" s="445">
        <f t="shared" si="17"/>
        <v>0</v>
      </c>
      <c r="Q107" s="445">
        <f t="shared" si="18"/>
        <v>0</v>
      </c>
      <c r="R107" s="445">
        <f t="shared" si="19"/>
        <v>0</v>
      </c>
    </row>
    <row r="108" spans="2:18" ht="15" customHeight="1" x14ac:dyDescent="0.3">
      <c r="B108" s="70" t="str">
        <f t="shared" si="14"/>
        <v>!!!</v>
      </c>
      <c r="C108" s="220"/>
      <c r="D108" s="221"/>
      <c r="E108" s="221"/>
      <c r="F108" s="222"/>
      <c r="G108" s="74"/>
      <c r="H108" s="64"/>
      <c r="J108" s="424" t="str">
        <f t="shared" si="15"/>
        <v>Leer</v>
      </c>
      <c r="K108" s="424" t="str">
        <f t="shared" si="12"/>
        <v>Leer</v>
      </c>
      <c r="L108" s="424" t="str">
        <f t="shared" si="16"/>
        <v>Leer</v>
      </c>
      <c r="M108" s="445" t="str">
        <f>VLOOKUP($C108,{"29 - Psychiatrie (Erwachsene)","Psychiatrie";"30 - Kinder- und Jugendpsychiatrie","KJPsychiatrie";"31 - Psychosomatik","Psychosomatik";0,"Leer"},2,0)</f>
        <v>Leer</v>
      </c>
      <c r="N108" s="445">
        <f t="shared" si="13"/>
        <v>0</v>
      </c>
      <c r="O108" s="445">
        <f>VLOOKUP($C108,{"29 - Psychiatrie (Erwachsene)",1;"30 - Kinder- und Jugendpsychiatrie",1;"31 - Psychosomatik",1;"00 - Bitte eine Fachabteilung auswählen",0;0,0},2,0)</f>
        <v>0</v>
      </c>
      <c r="P108" s="445">
        <f t="shared" si="17"/>
        <v>0</v>
      </c>
      <c r="Q108" s="445">
        <f t="shared" si="18"/>
        <v>0</v>
      </c>
      <c r="R108" s="445">
        <f t="shared" si="19"/>
        <v>0</v>
      </c>
    </row>
    <row r="109" spans="2:18" ht="15" customHeight="1" x14ac:dyDescent="0.3">
      <c r="B109" s="70" t="str">
        <f t="shared" si="14"/>
        <v>!!!</v>
      </c>
      <c r="C109" s="220"/>
      <c r="D109" s="221"/>
      <c r="E109" s="221"/>
      <c r="F109" s="222"/>
      <c r="G109" s="74"/>
      <c r="H109" s="64"/>
      <c r="J109" s="424" t="str">
        <f t="shared" si="15"/>
        <v>Leer</v>
      </c>
      <c r="K109" s="424" t="str">
        <f t="shared" si="12"/>
        <v>Leer</v>
      </c>
      <c r="L109" s="424" t="str">
        <f t="shared" si="16"/>
        <v>Leer</v>
      </c>
      <c r="M109" s="445" t="str">
        <f>VLOOKUP($C109,{"29 - Psychiatrie (Erwachsene)","Psychiatrie";"30 - Kinder- und Jugendpsychiatrie","KJPsychiatrie";"31 - Psychosomatik","Psychosomatik";0,"Leer"},2,0)</f>
        <v>Leer</v>
      </c>
      <c r="N109" s="445">
        <f t="shared" si="13"/>
        <v>0</v>
      </c>
      <c r="O109" s="445">
        <f>VLOOKUP($C109,{"29 - Psychiatrie (Erwachsene)",1;"30 - Kinder- und Jugendpsychiatrie",1;"31 - Psychosomatik",1;"00 - Bitte eine Fachabteilung auswählen",0;0,0},2,0)</f>
        <v>0</v>
      </c>
      <c r="P109" s="445">
        <f t="shared" si="17"/>
        <v>0</v>
      </c>
      <c r="Q109" s="445">
        <f t="shared" si="18"/>
        <v>0</v>
      </c>
      <c r="R109" s="445">
        <f t="shared" si="19"/>
        <v>0</v>
      </c>
    </row>
    <row r="110" spans="2:18" ht="15" customHeight="1" x14ac:dyDescent="0.3">
      <c r="B110" s="70" t="str">
        <f t="shared" si="14"/>
        <v>!!!</v>
      </c>
      <c r="C110" s="220"/>
      <c r="D110" s="221"/>
      <c r="E110" s="221"/>
      <c r="F110" s="222"/>
      <c r="G110" s="74"/>
      <c r="H110" s="64"/>
      <c r="J110" s="424" t="str">
        <f t="shared" si="15"/>
        <v>Leer</v>
      </c>
      <c r="K110" s="424" t="str">
        <f t="shared" si="12"/>
        <v>Leer</v>
      </c>
      <c r="L110" s="424" t="str">
        <f t="shared" si="16"/>
        <v>Leer</v>
      </c>
      <c r="M110" s="445" t="str">
        <f>VLOOKUP($C110,{"29 - Psychiatrie (Erwachsene)","Psychiatrie";"30 - Kinder- und Jugendpsychiatrie","KJPsychiatrie";"31 - Psychosomatik","Psychosomatik";0,"Leer"},2,0)</f>
        <v>Leer</v>
      </c>
      <c r="N110" s="445">
        <f t="shared" si="13"/>
        <v>0</v>
      </c>
      <c r="O110" s="445">
        <f>VLOOKUP($C110,{"29 - Psychiatrie (Erwachsene)",1;"30 - Kinder- und Jugendpsychiatrie",1;"31 - Psychosomatik",1;"00 - Bitte eine Fachabteilung auswählen",0;0,0},2,0)</f>
        <v>0</v>
      </c>
      <c r="P110" s="445">
        <f t="shared" si="17"/>
        <v>0</v>
      </c>
      <c r="Q110" s="445">
        <f t="shared" si="18"/>
        <v>0</v>
      </c>
      <c r="R110" s="445">
        <f t="shared" si="19"/>
        <v>0</v>
      </c>
    </row>
    <row r="111" spans="2:18" ht="15" customHeight="1" x14ac:dyDescent="0.3">
      <c r="B111" s="70" t="str">
        <f t="shared" si="14"/>
        <v>!!!</v>
      </c>
      <c r="C111" s="220"/>
      <c r="D111" s="221"/>
      <c r="E111" s="221"/>
      <c r="F111" s="222"/>
      <c r="G111" s="38"/>
      <c r="H111" s="64"/>
      <c r="J111" s="424" t="str">
        <f t="shared" si="15"/>
        <v>Leer</v>
      </c>
      <c r="K111" s="424" t="str">
        <f t="shared" si="12"/>
        <v>Leer</v>
      </c>
      <c r="L111" s="424" t="str">
        <f t="shared" si="16"/>
        <v>Leer</v>
      </c>
      <c r="M111" s="445" t="str">
        <f>VLOOKUP($C111,{"29 - Psychiatrie (Erwachsene)","Psychiatrie";"30 - Kinder- und Jugendpsychiatrie","KJPsychiatrie";"31 - Psychosomatik","Psychosomatik";0,"Leer"},2,0)</f>
        <v>Leer</v>
      </c>
      <c r="N111" s="445">
        <f t="shared" si="13"/>
        <v>0</v>
      </c>
      <c r="O111" s="445">
        <f>VLOOKUP($C111,{"29 - Psychiatrie (Erwachsene)",1;"30 - Kinder- und Jugendpsychiatrie",1;"31 - Psychosomatik",1;"00 - Bitte eine Fachabteilung auswählen",0;0,0},2,0)</f>
        <v>0</v>
      </c>
      <c r="P111" s="445">
        <f t="shared" si="17"/>
        <v>0</v>
      </c>
      <c r="Q111" s="445">
        <f t="shared" si="18"/>
        <v>0</v>
      </c>
      <c r="R111" s="445">
        <f t="shared" si="19"/>
        <v>0</v>
      </c>
    </row>
    <row r="112" spans="2:18" ht="15" customHeight="1" x14ac:dyDescent="0.3">
      <c r="B112" s="70" t="str">
        <f t="shared" si="14"/>
        <v>!!!</v>
      </c>
      <c r="C112" s="220"/>
      <c r="D112" s="221"/>
      <c r="E112" s="221"/>
      <c r="F112" s="222"/>
      <c r="G112" s="38"/>
      <c r="H112" s="64"/>
      <c r="J112" s="424" t="str">
        <f t="shared" si="15"/>
        <v>Leer</v>
      </c>
      <c r="K112" s="424" t="str">
        <f t="shared" si="12"/>
        <v>Leer</v>
      </c>
      <c r="L112" s="424" t="str">
        <f t="shared" si="16"/>
        <v>Leer</v>
      </c>
      <c r="M112" s="445" t="str">
        <f>VLOOKUP($C112,{"29 - Psychiatrie (Erwachsene)","Psychiatrie";"30 - Kinder- und Jugendpsychiatrie","KJPsychiatrie";"31 - Psychosomatik","Psychosomatik";0,"Leer"},2,0)</f>
        <v>Leer</v>
      </c>
      <c r="N112" s="445">
        <f t="shared" si="13"/>
        <v>0</v>
      </c>
      <c r="O112" s="445">
        <f>VLOOKUP($C112,{"29 - Psychiatrie (Erwachsene)",1;"30 - Kinder- und Jugendpsychiatrie",1;"31 - Psychosomatik",1;"00 - Bitte eine Fachabteilung auswählen",0;0,0},2,0)</f>
        <v>0</v>
      </c>
      <c r="P112" s="445">
        <f t="shared" si="17"/>
        <v>0</v>
      </c>
      <c r="Q112" s="445">
        <f t="shared" si="18"/>
        <v>0</v>
      </c>
      <c r="R112" s="445">
        <f t="shared" si="19"/>
        <v>0</v>
      </c>
    </row>
    <row r="113" spans="2:50" ht="15" customHeight="1" x14ac:dyDescent="0.3">
      <c r="B113" s="70" t="str">
        <f t="shared" si="14"/>
        <v>!!!</v>
      </c>
      <c r="C113" s="220"/>
      <c r="D113" s="221"/>
      <c r="E113" s="221"/>
      <c r="F113" s="222"/>
      <c r="G113" s="38"/>
      <c r="H113" s="64"/>
      <c r="J113" s="424" t="str">
        <f t="shared" si="15"/>
        <v>Leer</v>
      </c>
      <c r="K113" s="424" t="str">
        <f t="shared" si="12"/>
        <v>Leer</v>
      </c>
      <c r="L113" s="424" t="str">
        <f t="shared" si="16"/>
        <v>Leer</v>
      </c>
      <c r="M113" s="445" t="str">
        <f>VLOOKUP($C113,{"29 - Psychiatrie (Erwachsene)","Psychiatrie";"30 - Kinder- und Jugendpsychiatrie","KJPsychiatrie";"31 - Psychosomatik","Psychosomatik";0,"Leer"},2,0)</f>
        <v>Leer</v>
      </c>
      <c r="N113" s="445">
        <f t="shared" si="13"/>
        <v>0</v>
      </c>
      <c r="O113" s="445">
        <f>VLOOKUP($C113,{"29 - Psychiatrie (Erwachsene)",1;"30 - Kinder- und Jugendpsychiatrie",1;"31 - Psychosomatik",1;"00 - Bitte eine Fachabteilung auswählen",0;0,0},2,0)</f>
        <v>0</v>
      </c>
      <c r="P113" s="445">
        <f t="shared" si="17"/>
        <v>0</v>
      </c>
      <c r="Q113" s="445">
        <f t="shared" si="18"/>
        <v>0</v>
      </c>
      <c r="R113" s="445">
        <f t="shared" si="19"/>
        <v>0</v>
      </c>
    </row>
    <row r="114" spans="2:50" ht="15" customHeight="1" x14ac:dyDescent="0.3">
      <c r="B114" s="70" t="str">
        <f t="shared" si="14"/>
        <v>!!!</v>
      </c>
      <c r="C114" s="220"/>
      <c r="D114" s="221"/>
      <c r="E114" s="221"/>
      <c r="F114" s="222"/>
      <c r="G114" s="38"/>
      <c r="H114" s="64"/>
      <c r="J114" s="424" t="str">
        <f t="shared" si="15"/>
        <v>Leer</v>
      </c>
      <c r="K114" s="424" t="str">
        <f t="shared" si="12"/>
        <v>Leer</v>
      </c>
      <c r="L114" s="424" t="str">
        <f t="shared" si="16"/>
        <v>Leer</v>
      </c>
      <c r="M114" s="445" t="str">
        <f>VLOOKUP($C114,{"29 - Psychiatrie (Erwachsene)","Psychiatrie";"30 - Kinder- und Jugendpsychiatrie","KJPsychiatrie";"31 - Psychosomatik","Psychosomatik";0,"Leer"},2,0)</f>
        <v>Leer</v>
      </c>
      <c r="N114" s="445">
        <f t="shared" si="13"/>
        <v>0</v>
      </c>
      <c r="O114" s="445">
        <f>VLOOKUP($C114,{"29 - Psychiatrie (Erwachsene)",1;"30 - Kinder- und Jugendpsychiatrie",1;"31 - Psychosomatik",1;"00 - Bitte eine Fachabteilung auswählen",0;0,0},2,0)</f>
        <v>0</v>
      </c>
      <c r="P114" s="445">
        <f t="shared" si="17"/>
        <v>0</v>
      </c>
      <c r="Q114" s="445">
        <f t="shared" si="18"/>
        <v>0</v>
      </c>
      <c r="R114" s="445">
        <f t="shared" si="19"/>
        <v>0</v>
      </c>
    </row>
    <row r="115" spans="2:50" ht="15" customHeight="1" x14ac:dyDescent="0.3">
      <c r="B115" s="70" t="str">
        <f t="shared" si="14"/>
        <v>!!!</v>
      </c>
      <c r="C115" s="220"/>
      <c r="D115" s="221"/>
      <c r="E115" s="221"/>
      <c r="F115" s="222"/>
      <c r="G115" s="38"/>
      <c r="H115" s="64"/>
      <c r="J115" s="424" t="str">
        <f t="shared" si="15"/>
        <v>Leer</v>
      </c>
      <c r="K115" s="424" t="str">
        <f t="shared" si="12"/>
        <v>Leer</v>
      </c>
      <c r="L115" s="424" t="str">
        <f t="shared" si="16"/>
        <v>Leer</v>
      </c>
      <c r="M115" s="445" t="str">
        <f>VLOOKUP($C115,{"29 - Psychiatrie (Erwachsene)","Psychiatrie";"30 - Kinder- und Jugendpsychiatrie","KJPsychiatrie";"31 - Psychosomatik","Psychosomatik";0,"Leer"},2,0)</f>
        <v>Leer</v>
      </c>
      <c r="N115" s="445">
        <f t="shared" si="13"/>
        <v>0</v>
      </c>
      <c r="O115" s="445">
        <f>VLOOKUP($C115,{"29 - Psychiatrie (Erwachsene)",1;"30 - Kinder- und Jugendpsychiatrie",1;"31 - Psychosomatik",1;"00 - Bitte eine Fachabteilung auswählen",0;0,0},2,0)</f>
        <v>0</v>
      </c>
      <c r="P115" s="445">
        <f t="shared" si="17"/>
        <v>0</v>
      </c>
      <c r="Q115" s="445">
        <f t="shared" si="18"/>
        <v>0</v>
      </c>
      <c r="R115" s="445">
        <f t="shared" si="19"/>
        <v>0</v>
      </c>
    </row>
    <row r="116" spans="2:50" s="25" customFormat="1" ht="15" customHeight="1" x14ac:dyDescent="0.3">
      <c r="B116" s="70" t="str">
        <f t="shared" si="14"/>
        <v>!!!</v>
      </c>
      <c r="C116" s="220"/>
      <c r="D116" s="221"/>
      <c r="E116" s="221"/>
      <c r="F116" s="222"/>
      <c r="G116" s="113"/>
      <c r="H116" s="149"/>
      <c r="J116" s="424" t="str">
        <f t="shared" si="15"/>
        <v>Leer</v>
      </c>
      <c r="K116" s="424" t="str">
        <f t="shared" si="12"/>
        <v>Leer</v>
      </c>
      <c r="L116" s="424" t="str">
        <f t="shared" si="16"/>
        <v>Leer</v>
      </c>
      <c r="M116" s="445" t="str">
        <f>VLOOKUP($C116,{"29 - Psychiatrie (Erwachsene)","Psychiatrie";"30 - Kinder- und Jugendpsychiatrie","KJPsychiatrie";"31 - Psychosomatik","Psychosomatik";0,"Leer"},2,0)</f>
        <v>Leer</v>
      </c>
      <c r="N116" s="445">
        <f t="shared" si="13"/>
        <v>0</v>
      </c>
      <c r="O116" s="445">
        <f>VLOOKUP($C116,{"29 - Psychiatrie (Erwachsene)",1;"30 - Kinder- und Jugendpsychiatrie",1;"31 - Psychosomatik",1;"00 - Bitte eine Fachabteilung auswählen",0;0,0},2,0)</f>
        <v>0</v>
      </c>
      <c r="P116" s="445">
        <f t="shared" si="17"/>
        <v>0</v>
      </c>
      <c r="Q116" s="445">
        <f t="shared" si="18"/>
        <v>0</v>
      </c>
      <c r="R116" s="445">
        <f t="shared" si="19"/>
        <v>0</v>
      </c>
      <c r="S116" s="445"/>
      <c r="T116" s="445"/>
      <c r="U116" s="445"/>
      <c r="V116" s="378"/>
      <c r="W116" s="378"/>
      <c r="X116" s="378"/>
      <c r="Y116" s="378"/>
      <c r="Z116" s="378"/>
      <c r="AA116" s="378"/>
      <c r="AB116" s="378"/>
      <c r="AC116" s="378"/>
      <c r="AD116" s="378"/>
      <c r="AE116" s="378"/>
      <c r="AF116" s="378"/>
      <c r="AG116" s="378"/>
      <c r="AH116" s="378"/>
      <c r="AI116" s="378"/>
      <c r="AJ116" s="378"/>
      <c r="AK116" s="378"/>
      <c r="AL116" s="378"/>
      <c r="AM116" s="378"/>
      <c r="AN116" s="378"/>
      <c r="AO116" s="378"/>
      <c r="AP116" s="378"/>
      <c r="AQ116" s="378"/>
      <c r="AR116" s="378"/>
      <c r="AS116" s="378"/>
      <c r="AT116" s="378"/>
      <c r="AU116" s="378"/>
      <c r="AV116" s="378"/>
      <c r="AW116" s="378"/>
      <c r="AX116" s="378"/>
    </row>
    <row r="117" spans="2:50" s="25" customFormat="1" ht="15" customHeight="1" x14ac:dyDescent="0.3">
      <c r="B117" s="70" t="str">
        <f t="shared" si="14"/>
        <v>!!!</v>
      </c>
      <c r="C117" s="220"/>
      <c r="D117" s="221"/>
      <c r="E117" s="221"/>
      <c r="F117" s="222"/>
      <c r="G117" s="113"/>
      <c r="H117" s="149"/>
      <c r="J117" s="424" t="str">
        <f t="shared" si="15"/>
        <v>Leer</v>
      </c>
      <c r="K117" s="424" t="str">
        <f t="shared" si="12"/>
        <v>Leer</v>
      </c>
      <c r="L117" s="424" t="str">
        <f t="shared" si="16"/>
        <v>Leer</v>
      </c>
      <c r="M117" s="445" t="str">
        <f>VLOOKUP($C117,{"29 - Psychiatrie (Erwachsene)","Psychiatrie";"30 - Kinder- und Jugendpsychiatrie","KJPsychiatrie";"31 - Psychosomatik","Psychosomatik";0,"Leer"},2,0)</f>
        <v>Leer</v>
      </c>
      <c r="N117" s="445">
        <f t="shared" si="13"/>
        <v>0</v>
      </c>
      <c r="O117" s="445">
        <f>VLOOKUP($C117,{"29 - Psychiatrie (Erwachsene)",1;"30 - Kinder- und Jugendpsychiatrie",1;"31 - Psychosomatik",1;"00 - Bitte eine Fachabteilung auswählen",0;0,0},2,0)</f>
        <v>0</v>
      </c>
      <c r="P117" s="445">
        <f t="shared" si="17"/>
        <v>0</v>
      </c>
      <c r="Q117" s="445">
        <f t="shared" si="18"/>
        <v>0</v>
      </c>
      <c r="R117" s="445">
        <f t="shared" si="19"/>
        <v>0</v>
      </c>
      <c r="S117" s="445"/>
      <c r="T117" s="445"/>
      <c r="U117" s="445"/>
      <c r="V117" s="378"/>
      <c r="W117" s="378"/>
      <c r="X117" s="378"/>
      <c r="Y117" s="378"/>
      <c r="Z117" s="378"/>
      <c r="AA117" s="378"/>
      <c r="AB117" s="378"/>
      <c r="AC117" s="378"/>
      <c r="AD117" s="378"/>
      <c r="AE117" s="378"/>
      <c r="AF117" s="378"/>
      <c r="AG117" s="378"/>
      <c r="AH117" s="378"/>
      <c r="AI117" s="378"/>
      <c r="AJ117" s="378"/>
      <c r="AK117" s="378"/>
      <c r="AL117" s="378"/>
      <c r="AM117" s="378"/>
      <c r="AN117" s="378"/>
      <c r="AO117" s="378"/>
      <c r="AP117" s="378"/>
      <c r="AQ117" s="378"/>
      <c r="AR117" s="378"/>
      <c r="AS117" s="378"/>
      <c r="AT117" s="378"/>
      <c r="AU117" s="378"/>
      <c r="AV117" s="378"/>
      <c r="AW117" s="378"/>
      <c r="AX117" s="378"/>
    </row>
    <row r="118" spans="2:50" s="25" customFormat="1" ht="15" customHeight="1" x14ac:dyDescent="0.3">
      <c r="B118" s="70" t="str">
        <f t="shared" si="14"/>
        <v>!!!</v>
      </c>
      <c r="C118" s="220"/>
      <c r="D118" s="221"/>
      <c r="E118" s="221"/>
      <c r="F118" s="222"/>
      <c r="G118" s="113"/>
      <c r="H118" s="149"/>
      <c r="J118" s="424" t="str">
        <f t="shared" si="15"/>
        <v>Leer</v>
      </c>
      <c r="K118" s="424" t="str">
        <f t="shared" si="12"/>
        <v>Leer</v>
      </c>
      <c r="L118" s="424" t="str">
        <f t="shared" si="16"/>
        <v>Leer</v>
      </c>
      <c r="M118" s="445" t="str">
        <f>VLOOKUP($C118,{"29 - Psychiatrie (Erwachsene)","Psychiatrie";"30 - Kinder- und Jugendpsychiatrie","KJPsychiatrie";"31 - Psychosomatik","Psychosomatik";0,"Leer"},2,0)</f>
        <v>Leer</v>
      </c>
      <c r="N118" s="445">
        <f t="shared" si="13"/>
        <v>0</v>
      </c>
      <c r="O118" s="445">
        <f>VLOOKUP($C118,{"29 - Psychiatrie (Erwachsene)",1;"30 - Kinder- und Jugendpsychiatrie",1;"31 - Psychosomatik",1;"00 - Bitte eine Fachabteilung auswählen",0;0,0},2,0)</f>
        <v>0</v>
      </c>
      <c r="P118" s="445">
        <f t="shared" si="17"/>
        <v>0</v>
      </c>
      <c r="Q118" s="445">
        <f t="shared" si="18"/>
        <v>0</v>
      </c>
      <c r="R118" s="445">
        <f t="shared" si="19"/>
        <v>0</v>
      </c>
      <c r="S118" s="445"/>
      <c r="T118" s="445"/>
      <c r="U118" s="445"/>
      <c r="V118" s="378"/>
      <c r="W118" s="378"/>
      <c r="X118" s="378"/>
      <c r="Y118" s="378"/>
      <c r="Z118" s="378"/>
      <c r="AA118" s="378"/>
      <c r="AB118" s="378"/>
      <c r="AC118" s="378"/>
      <c r="AD118" s="378"/>
      <c r="AE118" s="378"/>
      <c r="AF118" s="378"/>
      <c r="AG118" s="378"/>
      <c r="AH118" s="378"/>
      <c r="AI118" s="378"/>
      <c r="AJ118" s="378"/>
      <c r="AK118" s="378"/>
      <c r="AL118" s="378"/>
      <c r="AM118" s="378"/>
      <c r="AN118" s="378"/>
      <c r="AO118" s="378"/>
      <c r="AP118" s="378"/>
      <c r="AQ118" s="378"/>
      <c r="AR118" s="378"/>
      <c r="AS118" s="378"/>
      <c r="AT118" s="378"/>
      <c r="AU118" s="378"/>
      <c r="AV118" s="378"/>
      <c r="AW118" s="378"/>
      <c r="AX118" s="378"/>
    </row>
    <row r="119" spans="2:50" s="25" customFormat="1" ht="15" customHeight="1" x14ac:dyDescent="0.3">
      <c r="B119" s="70" t="str">
        <f t="shared" si="14"/>
        <v>!!!</v>
      </c>
      <c r="C119" s="220"/>
      <c r="D119" s="221"/>
      <c r="E119" s="221"/>
      <c r="F119" s="222"/>
      <c r="G119" s="113"/>
      <c r="H119" s="149"/>
      <c r="J119" s="424" t="str">
        <f t="shared" si="15"/>
        <v>Leer</v>
      </c>
      <c r="K119" s="424" t="str">
        <f t="shared" si="12"/>
        <v>Leer</v>
      </c>
      <c r="L119" s="424" t="str">
        <f t="shared" si="16"/>
        <v>Leer</v>
      </c>
      <c r="M119" s="445" t="str">
        <f>VLOOKUP($C119,{"29 - Psychiatrie (Erwachsene)","Psychiatrie";"30 - Kinder- und Jugendpsychiatrie","KJPsychiatrie";"31 - Psychosomatik","Psychosomatik";0,"Leer"},2,0)</f>
        <v>Leer</v>
      </c>
      <c r="N119" s="445">
        <f t="shared" si="13"/>
        <v>0</v>
      </c>
      <c r="O119" s="445">
        <f>VLOOKUP($C119,{"29 - Psychiatrie (Erwachsene)",1;"30 - Kinder- und Jugendpsychiatrie",1;"31 - Psychosomatik",1;"00 - Bitte eine Fachabteilung auswählen",0;0,0},2,0)</f>
        <v>0</v>
      </c>
      <c r="P119" s="445">
        <f t="shared" si="17"/>
        <v>0</v>
      </c>
      <c r="Q119" s="445">
        <f t="shared" si="18"/>
        <v>0</v>
      </c>
      <c r="R119" s="445">
        <f t="shared" si="19"/>
        <v>0</v>
      </c>
      <c r="S119" s="445"/>
      <c r="T119" s="445"/>
      <c r="U119" s="445"/>
      <c r="V119" s="378"/>
      <c r="W119" s="378"/>
      <c r="X119" s="378"/>
      <c r="Y119" s="378"/>
      <c r="Z119" s="378"/>
      <c r="AA119" s="378"/>
      <c r="AB119" s="378"/>
      <c r="AC119" s="378"/>
      <c r="AD119" s="378"/>
      <c r="AE119" s="378"/>
      <c r="AF119" s="378"/>
      <c r="AG119" s="378"/>
      <c r="AH119" s="378"/>
      <c r="AI119" s="378"/>
      <c r="AJ119" s="378"/>
      <c r="AK119" s="378"/>
      <c r="AL119" s="378"/>
      <c r="AM119" s="378"/>
      <c r="AN119" s="378"/>
      <c r="AO119" s="378"/>
      <c r="AP119" s="378"/>
      <c r="AQ119" s="378"/>
      <c r="AR119" s="378"/>
      <c r="AS119" s="378"/>
      <c r="AT119" s="378"/>
      <c r="AU119" s="378"/>
      <c r="AV119" s="378"/>
      <c r="AW119" s="378"/>
      <c r="AX119" s="378"/>
    </row>
    <row r="120" spans="2:50" s="25" customFormat="1" ht="15" customHeight="1" x14ac:dyDescent="0.3">
      <c r="B120" s="70" t="str">
        <f t="shared" si="14"/>
        <v>!!!</v>
      </c>
      <c r="C120" s="220"/>
      <c r="D120" s="221"/>
      <c r="E120" s="221"/>
      <c r="F120" s="222"/>
      <c r="G120" s="113"/>
      <c r="H120" s="149"/>
      <c r="J120" s="424" t="str">
        <f t="shared" si="15"/>
        <v>Leer</v>
      </c>
      <c r="K120" s="424" t="str">
        <f t="shared" ref="K120:K151" si="20">IF(C120&lt;&gt;"","JBJ","Leer")</f>
        <v>Leer</v>
      </c>
      <c r="L120" s="424" t="str">
        <f t="shared" si="16"/>
        <v>Leer</v>
      </c>
      <c r="M120" s="445" t="str">
        <f>VLOOKUP($C120,{"29 - Psychiatrie (Erwachsene)","Psychiatrie";"30 - Kinder- und Jugendpsychiatrie","KJPsychiatrie";"31 - Psychosomatik","Psychosomatik";0,"Leer"},2,0)</f>
        <v>Leer</v>
      </c>
      <c r="N120" s="445">
        <f t="shared" ref="N120:N151" si="21">IF(LEN(B120)&gt;0,0,1)</f>
        <v>0</v>
      </c>
      <c r="O120" s="445">
        <f>VLOOKUP($C120,{"29 - Psychiatrie (Erwachsene)",1;"30 - Kinder- und Jugendpsychiatrie",1;"31 - Psychosomatik",1;"00 - Bitte eine Fachabteilung auswählen",0;0,0},2,0)</f>
        <v>0</v>
      </c>
      <c r="P120" s="445">
        <f t="shared" si="17"/>
        <v>0</v>
      </c>
      <c r="Q120" s="445">
        <f t="shared" si="18"/>
        <v>0</v>
      </c>
      <c r="R120" s="445">
        <f t="shared" si="19"/>
        <v>0</v>
      </c>
      <c r="S120" s="445"/>
      <c r="T120" s="445"/>
      <c r="U120" s="445"/>
      <c r="V120" s="378"/>
      <c r="W120" s="378"/>
      <c r="X120" s="378"/>
      <c r="Y120" s="378"/>
      <c r="Z120" s="378"/>
      <c r="AA120" s="378"/>
      <c r="AB120" s="378"/>
      <c r="AC120" s="378"/>
      <c r="AD120" s="378"/>
      <c r="AE120" s="378"/>
      <c r="AF120" s="378"/>
      <c r="AG120" s="378"/>
      <c r="AH120" s="378"/>
      <c r="AI120" s="378"/>
      <c r="AJ120" s="378"/>
      <c r="AK120" s="378"/>
      <c r="AL120" s="378"/>
      <c r="AM120" s="378"/>
      <c r="AN120" s="378"/>
      <c r="AO120" s="378"/>
      <c r="AP120" s="378"/>
      <c r="AQ120" s="378"/>
      <c r="AR120" s="378"/>
      <c r="AS120" s="378"/>
      <c r="AT120" s="378"/>
      <c r="AU120" s="378"/>
      <c r="AV120" s="378"/>
      <c r="AW120" s="378"/>
      <c r="AX120" s="378"/>
    </row>
    <row r="121" spans="2:50" s="25" customFormat="1" ht="15" customHeight="1" x14ac:dyDescent="0.3">
      <c r="B121" s="70" t="str">
        <f t="shared" si="14"/>
        <v>!!!</v>
      </c>
      <c r="C121" s="220"/>
      <c r="D121" s="221"/>
      <c r="E121" s="221"/>
      <c r="F121" s="222"/>
      <c r="G121" s="113"/>
      <c r="H121" s="149"/>
      <c r="J121" s="424" t="str">
        <f t="shared" ref="J121:J152" si="22">IF(C120&lt;&gt;"","Einrichtungen","Leer")</f>
        <v>Leer</v>
      </c>
      <c r="K121" s="424" t="str">
        <f t="shared" si="20"/>
        <v>Leer</v>
      </c>
      <c r="L121" s="424" t="str">
        <f t="shared" si="16"/>
        <v>Leer</v>
      </c>
      <c r="M121" s="445" t="str">
        <f>VLOOKUP($C121,{"29 - Psychiatrie (Erwachsene)","Psychiatrie";"30 - Kinder- und Jugendpsychiatrie","KJPsychiatrie";"31 - Psychosomatik","Psychosomatik";0,"Leer"},2,0)</f>
        <v>Leer</v>
      </c>
      <c r="N121" s="445">
        <f t="shared" si="21"/>
        <v>0</v>
      </c>
      <c r="O121" s="445">
        <f>VLOOKUP($C121,{"29 - Psychiatrie (Erwachsene)",1;"30 - Kinder- und Jugendpsychiatrie",1;"31 - Psychosomatik",1;"00 - Bitte eine Fachabteilung auswählen",0;0,0},2,0)</f>
        <v>0</v>
      </c>
      <c r="P121" s="445">
        <f t="shared" si="17"/>
        <v>0</v>
      </c>
      <c r="Q121" s="445">
        <f t="shared" si="18"/>
        <v>0</v>
      </c>
      <c r="R121" s="445">
        <f t="shared" si="19"/>
        <v>0</v>
      </c>
      <c r="S121" s="445"/>
      <c r="T121" s="445"/>
      <c r="U121" s="445"/>
      <c r="V121" s="378"/>
      <c r="W121" s="378"/>
      <c r="X121" s="378"/>
      <c r="Y121" s="378"/>
      <c r="Z121" s="378"/>
      <c r="AA121" s="378"/>
      <c r="AB121" s="378"/>
      <c r="AC121" s="378"/>
      <c r="AD121" s="378"/>
      <c r="AE121" s="378"/>
      <c r="AF121" s="378"/>
      <c r="AG121" s="378"/>
      <c r="AH121" s="378"/>
      <c r="AI121" s="378"/>
      <c r="AJ121" s="378"/>
      <c r="AK121" s="378"/>
      <c r="AL121" s="378"/>
      <c r="AM121" s="378"/>
      <c r="AN121" s="378"/>
      <c r="AO121" s="378"/>
      <c r="AP121" s="378"/>
      <c r="AQ121" s="378"/>
      <c r="AR121" s="378"/>
      <c r="AS121" s="378"/>
      <c r="AT121" s="378"/>
      <c r="AU121" s="378"/>
      <c r="AV121" s="378"/>
      <c r="AW121" s="378"/>
      <c r="AX121" s="378"/>
    </row>
    <row r="122" spans="2:50" s="25" customFormat="1" ht="15" customHeight="1" x14ac:dyDescent="0.3">
      <c r="B122" s="70" t="str">
        <f t="shared" si="14"/>
        <v>!!!</v>
      </c>
      <c r="C122" s="220"/>
      <c r="D122" s="221"/>
      <c r="E122" s="221"/>
      <c r="F122" s="222"/>
      <c r="G122" s="113"/>
      <c r="H122" s="149"/>
      <c r="J122" s="424" t="str">
        <f t="shared" si="22"/>
        <v>Leer</v>
      </c>
      <c r="K122" s="424" t="str">
        <f t="shared" si="20"/>
        <v>Leer</v>
      </c>
      <c r="L122" s="424" t="str">
        <f t="shared" si="16"/>
        <v>Leer</v>
      </c>
      <c r="M122" s="445" t="str">
        <f>VLOOKUP($C122,{"29 - Psychiatrie (Erwachsene)","Psychiatrie";"30 - Kinder- und Jugendpsychiatrie","KJPsychiatrie";"31 - Psychosomatik","Psychosomatik";0,"Leer"},2,0)</f>
        <v>Leer</v>
      </c>
      <c r="N122" s="445">
        <f t="shared" si="21"/>
        <v>0</v>
      </c>
      <c r="O122" s="445">
        <f>VLOOKUP($C122,{"29 - Psychiatrie (Erwachsene)",1;"30 - Kinder- und Jugendpsychiatrie",1;"31 - Psychosomatik",1;"00 - Bitte eine Fachabteilung auswählen",0;0,0},2,0)</f>
        <v>0</v>
      </c>
      <c r="P122" s="445">
        <f t="shared" si="17"/>
        <v>0</v>
      </c>
      <c r="Q122" s="445">
        <f t="shared" si="18"/>
        <v>0</v>
      </c>
      <c r="R122" s="445">
        <f t="shared" si="19"/>
        <v>0</v>
      </c>
      <c r="S122" s="445"/>
      <c r="T122" s="445"/>
      <c r="U122" s="445"/>
      <c r="V122" s="378"/>
      <c r="W122" s="378"/>
      <c r="X122" s="378"/>
      <c r="Y122" s="378"/>
      <c r="Z122" s="378"/>
      <c r="AA122" s="378"/>
      <c r="AB122" s="378"/>
      <c r="AC122" s="378"/>
      <c r="AD122" s="378"/>
      <c r="AE122" s="378"/>
      <c r="AF122" s="378"/>
      <c r="AG122" s="378"/>
      <c r="AH122" s="378"/>
      <c r="AI122" s="378"/>
      <c r="AJ122" s="378"/>
      <c r="AK122" s="378"/>
      <c r="AL122" s="378"/>
      <c r="AM122" s="378"/>
      <c r="AN122" s="378"/>
      <c r="AO122" s="378"/>
      <c r="AP122" s="378"/>
      <c r="AQ122" s="378"/>
      <c r="AR122" s="378"/>
      <c r="AS122" s="378"/>
      <c r="AT122" s="378"/>
      <c r="AU122" s="378"/>
      <c r="AV122" s="378"/>
      <c r="AW122" s="378"/>
      <c r="AX122" s="378"/>
    </row>
    <row r="123" spans="2:50" s="25" customFormat="1" ht="15" customHeight="1" x14ac:dyDescent="0.3">
      <c r="B123" s="70" t="str">
        <f t="shared" si="14"/>
        <v>!!!</v>
      </c>
      <c r="C123" s="220"/>
      <c r="D123" s="221"/>
      <c r="E123" s="221"/>
      <c r="F123" s="222"/>
      <c r="G123" s="113"/>
      <c r="H123" s="149"/>
      <c r="J123" s="424" t="str">
        <f t="shared" si="22"/>
        <v>Leer</v>
      </c>
      <c r="K123" s="424" t="str">
        <f t="shared" si="20"/>
        <v>Leer</v>
      </c>
      <c r="L123" s="424" t="str">
        <f t="shared" si="16"/>
        <v>Leer</v>
      </c>
      <c r="M123" s="445" t="str">
        <f>VLOOKUP($C123,{"29 - Psychiatrie (Erwachsene)","Psychiatrie";"30 - Kinder- und Jugendpsychiatrie","KJPsychiatrie";"31 - Psychosomatik","Psychosomatik";0,"Leer"},2,0)</f>
        <v>Leer</v>
      </c>
      <c r="N123" s="445">
        <f t="shared" si="21"/>
        <v>0</v>
      </c>
      <c r="O123" s="445">
        <f>VLOOKUP($C123,{"29 - Psychiatrie (Erwachsene)",1;"30 - Kinder- und Jugendpsychiatrie",1;"31 - Psychosomatik",1;"00 - Bitte eine Fachabteilung auswählen",0;0,0},2,0)</f>
        <v>0</v>
      </c>
      <c r="P123" s="445">
        <f t="shared" si="17"/>
        <v>0</v>
      </c>
      <c r="Q123" s="445">
        <f t="shared" si="18"/>
        <v>0</v>
      </c>
      <c r="R123" s="445">
        <f t="shared" si="19"/>
        <v>0</v>
      </c>
      <c r="S123" s="445"/>
      <c r="T123" s="445"/>
      <c r="U123" s="445"/>
      <c r="V123" s="378"/>
      <c r="W123" s="378"/>
      <c r="X123" s="378"/>
      <c r="Y123" s="378"/>
      <c r="Z123" s="378"/>
      <c r="AA123" s="378"/>
      <c r="AB123" s="378"/>
      <c r="AC123" s="378"/>
      <c r="AD123" s="378"/>
      <c r="AE123" s="378"/>
      <c r="AF123" s="378"/>
      <c r="AG123" s="378"/>
      <c r="AH123" s="378"/>
      <c r="AI123" s="378"/>
      <c r="AJ123" s="378"/>
      <c r="AK123" s="378"/>
      <c r="AL123" s="378"/>
      <c r="AM123" s="378"/>
      <c r="AN123" s="378"/>
      <c r="AO123" s="378"/>
      <c r="AP123" s="378"/>
      <c r="AQ123" s="378"/>
      <c r="AR123" s="378"/>
      <c r="AS123" s="378"/>
      <c r="AT123" s="378"/>
      <c r="AU123" s="378"/>
      <c r="AV123" s="378"/>
      <c r="AW123" s="378"/>
      <c r="AX123" s="378"/>
    </row>
    <row r="124" spans="2:50" s="25" customFormat="1" ht="15" customHeight="1" x14ac:dyDescent="0.3">
      <c r="B124" s="70" t="str">
        <f t="shared" si="14"/>
        <v>!!!</v>
      </c>
      <c r="C124" s="220"/>
      <c r="D124" s="221"/>
      <c r="E124" s="221"/>
      <c r="F124" s="222"/>
      <c r="G124" s="113"/>
      <c r="H124" s="149"/>
      <c r="J124" s="424" t="str">
        <f t="shared" si="22"/>
        <v>Leer</v>
      </c>
      <c r="K124" s="424" t="str">
        <f t="shared" si="20"/>
        <v>Leer</v>
      </c>
      <c r="L124" s="424" t="str">
        <f t="shared" si="16"/>
        <v>Leer</v>
      </c>
      <c r="M124" s="445" t="str">
        <f>VLOOKUP($C124,{"29 - Psychiatrie (Erwachsene)","Psychiatrie";"30 - Kinder- und Jugendpsychiatrie","KJPsychiatrie";"31 - Psychosomatik","Psychosomatik";0,"Leer"},2,0)</f>
        <v>Leer</v>
      </c>
      <c r="N124" s="445">
        <f t="shared" si="21"/>
        <v>0</v>
      </c>
      <c r="O124" s="445">
        <f>VLOOKUP($C124,{"29 - Psychiatrie (Erwachsene)",1;"30 - Kinder- und Jugendpsychiatrie",1;"31 - Psychosomatik",1;"00 - Bitte eine Fachabteilung auswählen",0;0,0},2,0)</f>
        <v>0</v>
      </c>
      <c r="P124" s="445">
        <f t="shared" si="17"/>
        <v>0</v>
      </c>
      <c r="Q124" s="445">
        <f t="shared" si="18"/>
        <v>0</v>
      </c>
      <c r="R124" s="445">
        <f t="shared" si="19"/>
        <v>0</v>
      </c>
      <c r="S124" s="445"/>
      <c r="T124" s="445"/>
      <c r="U124" s="445"/>
      <c r="V124" s="378"/>
      <c r="W124" s="378"/>
      <c r="X124" s="378"/>
      <c r="Y124" s="378"/>
      <c r="Z124" s="378"/>
      <c r="AA124" s="378"/>
      <c r="AB124" s="378"/>
      <c r="AC124" s="378"/>
      <c r="AD124" s="378"/>
      <c r="AE124" s="378"/>
      <c r="AF124" s="378"/>
      <c r="AG124" s="378"/>
      <c r="AH124" s="378"/>
      <c r="AI124" s="378"/>
      <c r="AJ124" s="378"/>
      <c r="AK124" s="378"/>
      <c r="AL124" s="378"/>
      <c r="AM124" s="378"/>
      <c r="AN124" s="378"/>
      <c r="AO124" s="378"/>
      <c r="AP124" s="378"/>
      <c r="AQ124" s="378"/>
      <c r="AR124" s="378"/>
      <c r="AS124" s="378"/>
      <c r="AT124" s="378"/>
      <c r="AU124" s="378"/>
      <c r="AV124" s="378"/>
      <c r="AW124" s="378"/>
      <c r="AX124" s="378"/>
    </row>
    <row r="125" spans="2:50" s="25" customFormat="1" ht="15" customHeight="1" x14ac:dyDescent="0.3">
      <c r="B125" s="70" t="str">
        <f t="shared" si="14"/>
        <v>!!!</v>
      </c>
      <c r="C125" s="220"/>
      <c r="D125" s="221"/>
      <c r="E125" s="221"/>
      <c r="F125" s="222"/>
      <c r="G125" s="113"/>
      <c r="H125" s="149"/>
      <c r="J125" s="424" t="str">
        <f t="shared" si="22"/>
        <v>Leer</v>
      </c>
      <c r="K125" s="424" t="str">
        <f t="shared" si="20"/>
        <v>Leer</v>
      </c>
      <c r="L125" s="424" t="str">
        <f t="shared" si="16"/>
        <v>Leer</v>
      </c>
      <c r="M125" s="445" t="str">
        <f>VLOOKUP($C125,{"29 - Psychiatrie (Erwachsene)","Psychiatrie";"30 - Kinder- und Jugendpsychiatrie","KJPsychiatrie";"31 - Psychosomatik","Psychosomatik";0,"Leer"},2,0)</f>
        <v>Leer</v>
      </c>
      <c r="N125" s="445">
        <f t="shared" si="21"/>
        <v>0</v>
      </c>
      <c r="O125" s="445">
        <f>VLOOKUP($C125,{"29 - Psychiatrie (Erwachsene)",1;"30 - Kinder- und Jugendpsychiatrie",1;"31 - Psychosomatik",1;"00 - Bitte eine Fachabteilung auswählen",0;0,0},2,0)</f>
        <v>0</v>
      </c>
      <c r="P125" s="445">
        <f t="shared" si="17"/>
        <v>0</v>
      </c>
      <c r="Q125" s="445">
        <f t="shared" si="18"/>
        <v>0</v>
      </c>
      <c r="R125" s="445">
        <f t="shared" si="19"/>
        <v>0</v>
      </c>
      <c r="S125" s="445"/>
      <c r="T125" s="445"/>
      <c r="U125" s="445"/>
      <c r="V125" s="378"/>
      <c r="W125" s="378"/>
      <c r="X125" s="378"/>
      <c r="Y125" s="378"/>
      <c r="Z125" s="378"/>
      <c r="AA125" s="378"/>
      <c r="AB125" s="378"/>
      <c r="AC125" s="378"/>
      <c r="AD125" s="378"/>
      <c r="AE125" s="378"/>
      <c r="AF125" s="378"/>
      <c r="AG125" s="378"/>
      <c r="AH125" s="378"/>
      <c r="AI125" s="378"/>
      <c r="AJ125" s="378"/>
      <c r="AK125" s="378"/>
      <c r="AL125" s="378"/>
      <c r="AM125" s="378"/>
      <c r="AN125" s="378"/>
      <c r="AO125" s="378"/>
      <c r="AP125" s="378"/>
      <c r="AQ125" s="378"/>
      <c r="AR125" s="378"/>
      <c r="AS125" s="378"/>
      <c r="AT125" s="378"/>
      <c r="AU125" s="378"/>
      <c r="AV125" s="378"/>
      <c r="AW125" s="378"/>
      <c r="AX125" s="378"/>
    </row>
    <row r="126" spans="2:50" s="25" customFormat="1" ht="15" customHeight="1" x14ac:dyDescent="0.3">
      <c r="B126" s="70" t="str">
        <f t="shared" si="14"/>
        <v>!!!</v>
      </c>
      <c r="C126" s="220"/>
      <c r="D126" s="221"/>
      <c r="E126" s="221"/>
      <c r="F126" s="222"/>
      <c r="G126" s="113"/>
      <c r="H126" s="149"/>
      <c r="J126" s="424" t="str">
        <f t="shared" si="22"/>
        <v>Leer</v>
      </c>
      <c r="K126" s="424" t="str">
        <f t="shared" si="20"/>
        <v>Leer</v>
      </c>
      <c r="L126" s="424" t="str">
        <f t="shared" si="16"/>
        <v>Leer</v>
      </c>
      <c r="M126" s="445" t="str">
        <f>VLOOKUP($C126,{"29 - Psychiatrie (Erwachsene)","Psychiatrie";"30 - Kinder- und Jugendpsychiatrie","KJPsychiatrie";"31 - Psychosomatik","Psychosomatik";0,"Leer"},2,0)</f>
        <v>Leer</v>
      </c>
      <c r="N126" s="445">
        <f t="shared" si="21"/>
        <v>0</v>
      </c>
      <c r="O126" s="445">
        <f>VLOOKUP($C126,{"29 - Psychiatrie (Erwachsene)",1;"30 - Kinder- und Jugendpsychiatrie",1;"31 - Psychosomatik",1;"00 - Bitte eine Fachabteilung auswählen",0;0,0},2,0)</f>
        <v>0</v>
      </c>
      <c r="P126" s="445">
        <f t="shared" si="17"/>
        <v>0</v>
      </c>
      <c r="Q126" s="445">
        <f t="shared" si="18"/>
        <v>0</v>
      </c>
      <c r="R126" s="445">
        <f t="shared" si="19"/>
        <v>0</v>
      </c>
      <c r="S126" s="445"/>
      <c r="T126" s="445"/>
      <c r="U126" s="445"/>
      <c r="V126" s="378"/>
      <c r="W126" s="378"/>
      <c r="X126" s="378"/>
      <c r="Y126" s="378"/>
      <c r="Z126" s="378"/>
      <c r="AA126" s="378"/>
      <c r="AB126" s="378"/>
      <c r="AC126" s="378"/>
      <c r="AD126" s="378"/>
      <c r="AE126" s="378"/>
      <c r="AF126" s="378"/>
      <c r="AG126" s="378"/>
      <c r="AH126" s="378"/>
      <c r="AI126" s="378"/>
      <c r="AJ126" s="378"/>
      <c r="AK126" s="378"/>
      <c r="AL126" s="378"/>
      <c r="AM126" s="378"/>
      <c r="AN126" s="378"/>
      <c r="AO126" s="378"/>
      <c r="AP126" s="378"/>
      <c r="AQ126" s="378"/>
      <c r="AR126" s="378"/>
      <c r="AS126" s="378"/>
      <c r="AT126" s="378"/>
      <c r="AU126" s="378"/>
      <c r="AV126" s="378"/>
      <c r="AW126" s="378"/>
      <c r="AX126" s="378"/>
    </row>
    <row r="127" spans="2:50" s="25" customFormat="1" ht="15" customHeight="1" x14ac:dyDescent="0.3">
      <c r="B127" s="70" t="str">
        <f t="shared" si="14"/>
        <v>!!!</v>
      </c>
      <c r="C127" s="220"/>
      <c r="D127" s="221"/>
      <c r="E127" s="221"/>
      <c r="F127" s="222"/>
      <c r="G127" s="113"/>
      <c r="H127" s="149"/>
      <c r="J127" s="424" t="str">
        <f t="shared" si="22"/>
        <v>Leer</v>
      </c>
      <c r="K127" s="424" t="str">
        <f t="shared" si="20"/>
        <v>Leer</v>
      </c>
      <c r="L127" s="424" t="str">
        <f t="shared" si="16"/>
        <v>Leer</v>
      </c>
      <c r="M127" s="445" t="str">
        <f>VLOOKUP($C127,{"29 - Psychiatrie (Erwachsene)","Psychiatrie";"30 - Kinder- und Jugendpsychiatrie","KJPsychiatrie";"31 - Psychosomatik","Psychosomatik";0,"Leer"},2,0)</f>
        <v>Leer</v>
      </c>
      <c r="N127" s="445">
        <f t="shared" si="21"/>
        <v>0</v>
      </c>
      <c r="O127" s="445">
        <f>VLOOKUP($C127,{"29 - Psychiatrie (Erwachsene)",1;"30 - Kinder- und Jugendpsychiatrie",1;"31 - Psychosomatik",1;"00 - Bitte eine Fachabteilung auswählen",0;0,0},2,0)</f>
        <v>0</v>
      </c>
      <c r="P127" s="445">
        <f t="shared" si="17"/>
        <v>0</v>
      </c>
      <c r="Q127" s="445">
        <f t="shared" si="18"/>
        <v>0</v>
      </c>
      <c r="R127" s="445">
        <f t="shared" si="19"/>
        <v>0</v>
      </c>
      <c r="S127" s="445"/>
      <c r="T127" s="445"/>
      <c r="U127" s="445"/>
      <c r="V127" s="378"/>
      <c r="W127" s="378"/>
      <c r="X127" s="378"/>
      <c r="Y127" s="378"/>
      <c r="Z127" s="378"/>
      <c r="AA127" s="378"/>
      <c r="AB127" s="378"/>
      <c r="AC127" s="378"/>
      <c r="AD127" s="378"/>
      <c r="AE127" s="378"/>
      <c r="AF127" s="378"/>
      <c r="AG127" s="378"/>
      <c r="AH127" s="378"/>
      <c r="AI127" s="378"/>
      <c r="AJ127" s="378"/>
      <c r="AK127" s="378"/>
      <c r="AL127" s="378"/>
      <c r="AM127" s="378"/>
      <c r="AN127" s="378"/>
      <c r="AO127" s="378"/>
      <c r="AP127" s="378"/>
      <c r="AQ127" s="378"/>
      <c r="AR127" s="378"/>
      <c r="AS127" s="378"/>
      <c r="AT127" s="378"/>
      <c r="AU127" s="378"/>
      <c r="AV127" s="378"/>
      <c r="AW127" s="378"/>
      <c r="AX127" s="378"/>
    </row>
    <row r="128" spans="2:50" s="25" customFormat="1" ht="15" customHeight="1" x14ac:dyDescent="0.3">
      <c r="B128" s="70" t="str">
        <f t="shared" si="14"/>
        <v>!!!</v>
      </c>
      <c r="C128" s="220"/>
      <c r="D128" s="221"/>
      <c r="E128" s="221"/>
      <c r="F128" s="222"/>
      <c r="G128" s="113"/>
      <c r="H128" s="149"/>
      <c r="J128" s="424" t="str">
        <f t="shared" si="22"/>
        <v>Leer</v>
      </c>
      <c r="K128" s="424" t="str">
        <f t="shared" si="20"/>
        <v>Leer</v>
      </c>
      <c r="L128" s="424" t="str">
        <f t="shared" si="16"/>
        <v>Leer</v>
      </c>
      <c r="M128" s="445" t="str">
        <f>VLOOKUP($C128,{"29 - Psychiatrie (Erwachsene)","Psychiatrie";"30 - Kinder- und Jugendpsychiatrie","KJPsychiatrie";"31 - Psychosomatik","Psychosomatik";0,"Leer"},2,0)</f>
        <v>Leer</v>
      </c>
      <c r="N128" s="445">
        <f t="shared" si="21"/>
        <v>0</v>
      </c>
      <c r="O128" s="445">
        <f>VLOOKUP($C128,{"29 - Psychiatrie (Erwachsene)",1;"30 - Kinder- und Jugendpsychiatrie",1;"31 - Psychosomatik",1;"00 - Bitte eine Fachabteilung auswählen",0;0,0},2,0)</f>
        <v>0</v>
      </c>
      <c r="P128" s="445">
        <f t="shared" si="17"/>
        <v>0</v>
      </c>
      <c r="Q128" s="445">
        <f t="shared" si="18"/>
        <v>0</v>
      </c>
      <c r="R128" s="445">
        <f t="shared" si="19"/>
        <v>0</v>
      </c>
      <c r="S128" s="445"/>
      <c r="T128" s="445"/>
      <c r="U128" s="445"/>
      <c r="V128" s="378"/>
      <c r="W128" s="378"/>
      <c r="X128" s="378"/>
      <c r="Y128" s="378"/>
      <c r="Z128" s="378"/>
      <c r="AA128" s="378"/>
      <c r="AB128" s="378"/>
      <c r="AC128" s="378"/>
      <c r="AD128" s="378"/>
      <c r="AE128" s="378"/>
      <c r="AF128" s="378"/>
      <c r="AG128" s="378"/>
      <c r="AH128" s="378"/>
      <c r="AI128" s="378"/>
      <c r="AJ128" s="378"/>
      <c r="AK128" s="378"/>
      <c r="AL128" s="378"/>
      <c r="AM128" s="378"/>
      <c r="AN128" s="378"/>
      <c r="AO128" s="378"/>
      <c r="AP128" s="378"/>
      <c r="AQ128" s="378"/>
      <c r="AR128" s="378"/>
      <c r="AS128" s="378"/>
      <c r="AT128" s="378"/>
      <c r="AU128" s="378"/>
      <c r="AV128" s="378"/>
      <c r="AW128" s="378"/>
      <c r="AX128" s="378"/>
    </row>
    <row r="129" spans="2:50" s="25" customFormat="1" ht="15" customHeight="1" x14ac:dyDescent="0.3">
      <c r="B129" s="70" t="str">
        <f t="shared" si="14"/>
        <v>!!!</v>
      </c>
      <c r="C129" s="220"/>
      <c r="D129" s="221"/>
      <c r="E129" s="221"/>
      <c r="F129" s="222"/>
      <c r="G129" s="113"/>
      <c r="H129" s="149"/>
      <c r="J129" s="424" t="str">
        <f t="shared" si="22"/>
        <v>Leer</v>
      </c>
      <c r="K129" s="424" t="str">
        <f t="shared" si="20"/>
        <v>Leer</v>
      </c>
      <c r="L129" s="424" t="str">
        <f t="shared" si="16"/>
        <v>Leer</v>
      </c>
      <c r="M129" s="445" t="str">
        <f>VLOOKUP($C129,{"29 - Psychiatrie (Erwachsene)","Psychiatrie";"30 - Kinder- und Jugendpsychiatrie","KJPsychiatrie";"31 - Psychosomatik","Psychosomatik";0,"Leer"},2,0)</f>
        <v>Leer</v>
      </c>
      <c r="N129" s="445">
        <f t="shared" si="21"/>
        <v>0</v>
      </c>
      <c r="O129" s="445">
        <f>VLOOKUP($C129,{"29 - Psychiatrie (Erwachsene)",1;"30 - Kinder- und Jugendpsychiatrie",1;"31 - Psychosomatik",1;"00 - Bitte eine Fachabteilung auswählen",0;0,0},2,0)</f>
        <v>0</v>
      </c>
      <c r="P129" s="445">
        <f t="shared" si="17"/>
        <v>0</v>
      </c>
      <c r="Q129" s="445">
        <f t="shared" si="18"/>
        <v>0</v>
      </c>
      <c r="R129" s="445">
        <f t="shared" si="19"/>
        <v>0</v>
      </c>
      <c r="S129" s="445"/>
      <c r="T129" s="445"/>
      <c r="U129" s="445"/>
      <c r="V129" s="378"/>
      <c r="W129" s="378"/>
      <c r="X129" s="378"/>
      <c r="Y129" s="378"/>
      <c r="Z129" s="378"/>
      <c r="AA129" s="378"/>
      <c r="AB129" s="378"/>
      <c r="AC129" s="378"/>
      <c r="AD129" s="378"/>
      <c r="AE129" s="378"/>
      <c r="AF129" s="378"/>
      <c r="AG129" s="378"/>
      <c r="AH129" s="378"/>
      <c r="AI129" s="378"/>
      <c r="AJ129" s="378"/>
      <c r="AK129" s="378"/>
      <c r="AL129" s="378"/>
      <c r="AM129" s="378"/>
      <c r="AN129" s="378"/>
      <c r="AO129" s="378"/>
      <c r="AP129" s="378"/>
      <c r="AQ129" s="378"/>
      <c r="AR129" s="378"/>
      <c r="AS129" s="378"/>
      <c r="AT129" s="378"/>
      <c r="AU129" s="378"/>
      <c r="AV129" s="378"/>
      <c r="AW129" s="378"/>
      <c r="AX129" s="378"/>
    </row>
    <row r="130" spans="2:50" s="25" customFormat="1" ht="15" customHeight="1" x14ac:dyDescent="0.3">
      <c r="B130" s="70" t="str">
        <f t="shared" si="14"/>
        <v>!!!</v>
      </c>
      <c r="C130" s="220"/>
      <c r="D130" s="221"/>
      <c r="E130" s="221"/>
      <c r="F130" s="222"/>
      <c r="G130" s="113"/>
      <c r="H130" s="149"/>
      <c r="J130" s="424" t="str">
        <f t="shared" si="22"/>
        <v>Leer</v>
      </c>
      <c r="K130" s="424" t="str">
        <f t="shared" si="20"/>
        <v>Leer</v>
      </c>
      <c r="L130" s="424" t="str">
        <f t="shared" si="16"/>
        <v>Leer</v>
      </c>
      <c r="M130" s="445" t="str">
        <f>VLOOKUP($C130,{"29 - Psychiatrie (Erwachsene)","Psychiatrie";"30 - Kinder- und Jugendpsychiatrie","KJPsychiatrie";"31 - Psychosomatik","Psychosomatik";0,"Leer"},2,0)</f>
        <v>Leer</v>
      </c>
      <c r="N130" s="445">
        <f t="shared" si="21"/>
        <v>0</v>
      </c>
      <c r="O130" s="445">
        <f>VLOOKUP($C130,{"29 - Psychiatrie (Erwachsene)",1;"30 - Kinder- und Jugendpsychiatrie",1;"31 - Psychosomatik",1;"00 - Bitte eine Fachabteilung auswählen",0;0,0},2,0)</f>
        <v>0</v>
      </c>
      <c r="P130" s="445">
        <f t="shared" si="17"/>
        <v>0</v>
      </c>
      <c r="Q130" s="445">
        <f t="shared" si="18"/>
        <v>0</v>
      </c>
      <c r="R130" s="445">
        <f t="shared" si="19"/>
        <v>0</v>
      </c>
      <c r="S130" s="445"/>
      <c r="T130" s="445"/>
      <c r="U130" s="445"/>
      <c r="V130" s="378"/>
      <c r="W130" s="378"/>
      <c r="X130" s="378"/>
      <c r="Y130" s="378"/>
      <c r="Z130" s="378"/>
      <c r="AA130" s="378"/>
      <c r="AB130" s="378"/>
      <c r="AC130" s="378"/>
      <c r="AD130" s="378"/>
      <c r="AE130" s="378"/>
      <c r="AF130" s="378"/>
      <c r="AG130" s="378"/>
      <c r="AH130" s="378"/>
      <c r="AI130" s="378"/>
      <c r="AJ130" s="378"/>
      <c r="AK130" s="378"/>
      <c r="AL130" s="378"/>
      <c r="AM130" s="378"/>
      <c r="AN130" s="378"/>
      <c r="AO130" s="378"/>
      <c r="AP130" s="378"/>
      <c r="AQ130" s="378"/>
      <c r="AR130" s="378"/>
      <c r="AS130" s="378"/>
      <c r="AT130" s="378"/>
      <c r="AU130" s="378"/>
      <c r="AV130" s="378"/>
      <c r="AW130" s="378"/>
      <c r="AX130" s="378"/>
    </row>
    <row r="131" spans="2:50" s="25" customFormat="1" ht="15" customHeight="1" x14ac:dyDescent="0.3">
      <c r="B131" s="70" t="str">
        <f t="shared" si="14"/>
        <v>!!!</v>
      </c>
      <c r="C131" s="220"/>
      <c r="D131" s="221"/>
      <c r="E131" s="221"/>
      <c r="F131" s="222"/>
      <c r="G131" s="113"/>
      <c r="H131" s="149"/>
      <c r="J131" s="424" t="str">
        <f t="shared" si="22"/>
        <v>Leer</v>
      </c>
      <c r="K131" s="424" t="str">
        <f t="shared" si="20"/>
        <v>Leer</v>
      </c>
      <c r="L131" s="424" t="str">
        <f t="shared" si="16"/>
        <v>Leer</v>
      </c>
      <c r="M131" s="445" t="str">
        <f>VLOOKUP($C131,{"29 - Psychiatrie (Erwachsene)","Psychiatrie";"30 - Kinder- und Jugendpsychiatrie","KJPsychiatrie";"31 - Psychosomatik","Psychosomatik";0,"Leer"},2,0)</f>
        <v>Leer</v>
      </c>
      <c r="N131" s="445">
        <f t="shared" si="21"/>
        <v>0</v>
      </c>
      <c r="O131" s="445">
        <f>VLOOKUP($C131,{"29 - Psychiatrie (Erwachsene)",1;"30 - Kinder- und Jugendpsychiatrie",1;"31 - Psychosomatik",1;"00 - Bitte eine Fachabteilung auswählen",0;0,0},2,0)</f>
        <v>0</v>
      </c>
      <c r="P131" s="445">
        <f t="shared" si="17"/>
        <v>0</v>
      </c>
      <c r="Q131" s="445">
        <f t="shared" si="18"/>
        <v>0</v>
      </c>
      <c r="R131" s="445">
        <f t="shared" si="19"/>
        <v>0</v>
      </c>
      <c r="S131" s="445"/>
      <c r="T131" s="445"/>
      <c r="U131" s="445"/>
      <c r="V131" s="378"/>
      <c r="W131" s="378"/>
      <c r="X131" s="378"/>
      <c r="Y131" s="378"/>
      <c r="Z131" s="378"/>
      <c r="AA131" s="378"/>
      <c r="AB131" s="378"/>
      <c r="AC131" s="378"/>
      <c r="AD131" s="378"/>
      <c r="AE131" s="378"/>
      <c r="AF131" s="378"/>
      <c r="AG131" s="378"/>
      <c r="AH131" s="378"/>
      <c r="AI131" s="378"/>
      <c r="AJ131" s="378"/>
      <c r="AK131" s="378"/>
      <c r="AL131" s="378"/>
      <c r="AM131" s="378"/>
      <c r="AN131" s="378"/>
      <c r="AO131" s="378"/>
      <c r="AP131" s="378"/>
      <c r="AQ131" s="378"/>
      <c r="AR131" s="378"/>
      <c r="AS131" s="378"/>
      <c r="AT131" s="378"/>
      <c r="AU131" s="378"/>
      <c r="AV131" s="378"/>
      <c r="AW131" s="378"/>
      <c r="AX131" s="378"/>
    </row>
    <row r="132" spans="2:50" s="25" customFormat="1" ht="15" customHeight="1" x14ac:dyDescent="0.3">
      <c r="B132" s="70" t="str">
        <f t="shared" si="14"/>
        <v>!!!</v>
      </c>
      <c r="C132" s="220"/>
      <c r="D132" s="221"/>
      <c r="E132" s="221"/>
      <c r="F132" s="222"/>
      <c r="G132" s="113"/>
      <c r="H132" s="149"/>
      <c r="J132" s="424" t="str">
        <f t="shared" si="22"/>
        <v>Leer</v>
      </c>
      <c r="K132" s="424" t="str">
        <f t="shared" si="20"/>
        <v>Leer</v>
      </c>
      <c r="L132" s="424" t="str">
        <f t="shared" si="16"/>
        <v>Leer</v>
      </c>
      <c r="M132" s="445" t="str">
        <f>VLOOKUP($C132,{"29 - Psychiatrie (Erwachsene)","Psychiatrie";"30 - Kinder- und Jugendpsychiatrie","KJPsychiatrie";"31 - Psychosomatik","Psychosomatik";0,"Leer"},2,0)</f>
        <v>Leer</v>
      </c>
      <c r="N132" s="445">
        <f t="shared" si="21"/>
        <v>0</v>
      </c>
      <c r="O132" s="445">
        <f>VLOOKUP($C132,{"29 - Psychiatrie (Erwachsene)",1;"30 - Kinder- und Jugendpsychiatrie",1;"31 - Psychosomatik",1;"00 - Bitte eine Fachabteilung auswählen",0;0,0},2,0)</f>
        <v>0</v>
      </c>
      <c r="P132" s="445">
        <f t="shared" si="17"/>
        <v>0</v>
      </c>
      <c r="Q132" s="445">
        <f t="shared" si="18"/>
        <v>0</v>
      </c>
      <c r="R132" s="445">
        <f t="shared" si="19"/>
        <v>0</v>
      </c>
      <c r="S132" s="445"/>
      <c r="T132" s="445"/>
      <c r="U132" s="445"/>
      <c r="V132" s="378"/>
      <c r="W132" s="378"/>
      <c r="X132" s="378"/>
      <c r="Y132" s="378"/>
      <c r="Z132" s="378"/>
      <c r="AA132" s="378"/>
      <c r="AB132" s="378"/>
      <c r="AC132" s="378"/>
      <c r="AD132" s="378"/>
      <c r="AE132" s="378"/>
      <c r="AF132" s="378"/>
      <c r="AG132" s="378"/>
      <c r="AH132" s="378"/>
      <c r="AI132" s="378"/>
      <c r="AJ132" s="378"/>
      <c r="AK132" s="378"/>
      <c r="AL132" s="378"/>
      <c r="AM132" s="378"/>
      <c r="AN132" s="378"/>
      <c r="AO132" s="378"/>
      <c r="AP132" s="378"/>
      <c r="AQ132" s="378"/>
      <c r="AR132" s="378"/>
      <c r="AS132" s="378"/>
      <c r="AT132" s="378"/>
      <c r="AU132" s="378"/>
      <c r="AV132" s="378"/>
      <c r="AW132" s="378"/>
      <c r="AX132" s="378"/>
    </row>
    <row r="133" spans="2:50" s="25" customFormat="1" ht="15" customHeight="1" x14ac:dyDescent="0.3">
      <c r="B133" s="70" t="str">
        <f t="shared" si="14"/>
        <v>!!!</v>
      </c>
      <c r="C133" s="220"/>
      <c r="D133" s="221"/>
      <c r="E133" s="221"/>
      <c r="F133" s="222"/>
      <c r="G133" s="113"/>
      <c r="H133" s="149"/>
      <c r="J133" s="424" t="str">
        <f t="shared" si="22"/>
        <v>Leer</v>
      </c>
      <c r="K133" s="424" t="str">
        <f t="shared" si="20"/>
        <v>Leer</v>
      </c>
      <c r="L133" s="424" t="str">
        <f t="shared" si="16"/>
        <v>Leer</v>
      </c>
      <c r="M133" s="445" t="str">
        <f>VLOOKUP($C133,{"29 - Psychiatrie (Erwachsene)","Psychiatrie";"30 - Kinder- und Jugendpsychiatrie","KJPsychiatrie";"31 - Psychosomatik","Psychosomatik";0,"Leer"},2,0)</f>
        <v>Leer</v>
      </c>
      <c r="N133" s="445">
        <f t="shared" si="21"/>
        <v>0</v>
      </c>
      <c r="O133" s="445">
        <f>VLOOKUP($C133,{"29 - Psychiatrie (Erwachsene)",1;"30 - Kinder- und Jugendpsychiatrie",1;"31 - Psychosomatik",1;"00 - Bitte eine Fachabteilung auswählen",0;0,0},2,0)</f>
        <v>0</v>
      </c>
      <c r="P133" s="445">
        <f t="shared" si="17"/>
        <v>0</v>
      </c>
      <c r="Q133" s="445">
        <f t="shared" si="18"/>
        <v>0</v>
      </c>
      <c r="R133" s="445">
        <f t="shared" si="19"/>
        <v>0</v>
      </c>
      <c r="S133" s="445"/>
      <c r="T133" s="445"/>
      <c r="U133" s="445"/>
      <c r="V133" s="378"/>
      <c r="W133" s="378"/>
      <c r="X133" s="378"/>
      <c r="Y133" s="378"/>
      <c r="Z133" s="378"/>
      <c r="AA133" s="378"/>
      <c r="AB133" s="378"/>
      <c r="AC133" s="378"/>
      <c r="AD133" s="378"/>
      <c r="AE133" s="378"/>
      <c r="AF133" s="378"/>
      <c r="AG133" s="378"/>
      <c r="AH133" s="378"/>
      <c r="AI133" s="378"/>
      <c r="AJ133" s="378"/>
      <c r="AK133" s="378"/>
      <c r="AL133" s="378"/>
      <c r="AM133" s="378"/>
      <c r="AN133" s="378"/>
      <c r="AO133" s="378"/>
      <c r="AP133" s="378"/>
      <c r="AQ133" s="378"/>
      <c r="AR133" s="378"/>
      <c r="AS133" s="378"/>
      <c r="AT133" s="378"/>
      <c r="AU133" s="378"/>
      <c r="AV133" s="378"/>
      <c r="AW133" s="378"/>
      <c r="AX133" s="378"/>
    </row>
    <row r="134" spans="2:50" s="25" customFormat="1" ht="15" customHeight="1" x14ac:dyDescent="0.3">
      <c r="B134" s="70" t="str">
        <f t="shared" si="14"/>
        <v>!!!</v>
      </c>
      <c r="C134" s="220"/>
      <c r="D134" s="221"/>
      <c r="E134" s="221"/>
      <c r="F134" s="222"/>
      <c r="G134" s="113"/>
      <c r="H134" s="149"/>
      <c r="J134" s="424" t="str">
        <f t="shared" si="22"/>
        <v>Leer</v>
      </c>
      <c r="K134" s="424" t="str">
        <f t="shared" si="20"/>
        <v>Leer</v>
      </c>
      <c r="L134" s="424" t="str">
        <f t="shared" si="16"/>
        <v>Leer</v>
      </c>
      <c r="M134" s="445" t="str">
        <f>VLOOKUP($C134,{"29 - Psychiatrie (Erwachsene)","Psychiatrie";"30 - Kinder- und Jugendpsychiatrie","KJPsychiatrie";"31 - Psychosomatik","Psychosomatik";0,"Leer"},2,0)</f>
        <v>Leer</v>
      </c>
      <c r="N134" s="445">
        <f t="shared" si="21"/>
        <v>0</v>
      </c>
      <c r="O134" s="445">
        <f>VLOOKUP($C134,{"29 - Psychiatrie (Erwachsene)",1;"30 - Kinder- und Jugendpsychiatrie",1;"31 - Psychosomatik",1;"00 - Bitte eine Fachabteilung auswählen",0;0,0},2,0)</f>
        <v>0</v>
      </c>
      <c r="P134" s="445">
        <f t="shared" si="17"/>
        <v>0</v>
      </c>
      <c r="Q134" s="445">
        <f t="shared" si="18"/>
        <v>0</v>
      </c>
      <c r="R134" s="445">
        <f t="shared" si="19"/>
        <v>0</v>
      </c>
      <c r="S134" s="445"/>
      <c r="T134" s="445"/>
      <c r="U134" s="445"/>
      <c r="V134" s="378"/>
      <c r="W134" s="378"/>
      <c r="X134" s="378"/>
      <c r="Y134" s="378"/>
      <c r="Z134" s="378"/>
      <c r="AA134" s="378"/>
      <c r="AB134" s="378"/>
      <c r="AC134" s="378"/>
      <c r="AD134" s="378"/>
      <c r="AE134" s="378"/>
      <c r="AF134" s="378"/>
      <c r="AG134" s="378"/>
      <c r="AH134" s="378"/>
      <c r="AI134" s="378"/>
      <c r="AJ134" s="378"/>
      <c r="AK134" s="378"/>
      <c r="AL134" s="378"/>
      <c r="AM134" s="378"/>
      <c r="AN134" s="378"/>
      <c r="AO134" s="378"/>
      <c r="AP134" s="378"/>
      <c r="AQ134" s="378"/>
      <c r="AR134" s="378"/>
      <c r="AS134" s="378"/>
      <c r="AT134" s="378"/>
      <c r="AU134" s="378"/>
      <c r="AV134" s="378"/>
      <c r="AW134" s="378"/>
      <c r="AX134" s="378"/>
    </row>
    <row r="135" spans="2:50" s="25" customFormat="1" ht="15" customHeight="1" x14ac:dyDescent="0.3">
      <c r="B135" s="70" t="str">
        <f t="shared" si="14"/>
        <v>!!!</v>
      </c>
      <c r="C135" s="220"/>
      <c r="D135" s="221"/>
      <c r="E135" s="221"/>
      <c r="F135" s="222"/>
      <c r="G135" s="113"/>
      <c r="H135" s="149"/>
      <c r="J135" s="424" t="str">
        <f t="shared" si="22"/>
        <v>Leer</v>
      </c>
      <c r="K135" s="424" t="str">
        <f t="shared" si="20"/>
        <v>Leer</v>
      </c>
      <c r="L135" s="424" t="str">
        <f t="shared" si="16"/>
        <v>Leer</v>
      </c>
      <c r="M135" s="445" t="str">
        <f>VLOOKUP($C135,{"29 - Psychiatrie (Erwachsene)","Psychiatrie";"30 - Kinder- und Jugendpsychiatrie","KJPsychiatrie";"31 - Psychosomatik","Psychosomatik";0,"Leer"},2,0)</f>
        <v>Leer</v>
      </c>
      <c r="N135" s="445">
        <f t="shared" si="21"/>
        <v>0</v>
      </c>
      <c r="O135" s="445">
        <f>VLOOKUP($C135,{"29 - Psychiatrie (Erwachsene)",1;"30 - Kinder- und Jugendpsychiatrie",1;"31 - Psychosomatik",1;"00 - Bitte eine Fachabteilung auswählen",0;0,0},2,0)</f>
        <v>0</v>
      </c>
      <c r="P135" s="445">
        <f t="shared" si="17"/>
        <v>0</v>
      </c>
      <c r="Q135" s="445">
        <f t="shared" si="18"/>
        <v>0</v>
      </c>
      <c r="R135" s="445">
        <f t="shared" si="19"/>
        <v>0</v>
      </c>
      <c r="S135" s="445"/>
      <c r="T135" s="445"/>
      <c r="U135" s="445"/>
      <c r="V135" s="378"/>
      <c r="W135" s="378"/>
      <c r="X135" s="378"/>
      <c r="Y135" s="378"/>
      <c r="Z135" s="378"/>
      <c r="AA135" s="378"/>
      <c r="AB135" s="378"/>
      <c r="AC135" s="378"/>
      <c r="AD135" s="378"/>
      <c r="AE135" s="378"/>
      <c r="AF135" s="378"/>
      <c r="AG135" s="378"/>
      <c r="AH135" s="378"/>
      <c r="AI135" s="378"/>
      <c r="AJ135" s="378"/>
      <c r="AK135" s="378"/>
      <c r="AL135" s="378"/>
      <c r="AM135" s="378"/>
      <c r="AN135" s="378"/>
      <c r="AO135" s="378"/>
      <c r="AP135" s="378"/>
      <c r="AQ135" s="378"/>
      <c r="AR135" s="378"/>
      <c r="AS135" s="378"/>
      <c r="AT135" s="378"/>
      <c r="AU135" s="378"/>
      <c r="AV135" s="378"/>
      <c r="AW135" s="378"/>
      <c r="AX135" s="378"/>
    </row>
    <row r="136" spans="2:50" s="25" customFormat="1" ht="15" customHeight="1" x14ac:dyDescent="0.3">
      <c r="B136" s="70" t="str">
        <f t="shared" si="14"/>
        <v>!!!</v>
      </c>
      <c r="C136" s="220"/>
      <c r="D136" s="221"/>
      <c r="E136" s="221"/>
      <c r="F136" s="222"/>
      <c r="G136" s="113"/>
      <c r="H136" s="149"/>
      <c r="J136" s="424" t="str">
        <f t="shared" si="22"/>
        <v>Leer</v>
      </c>
      <c r="K136" s="424" t="str">
        <f t="shared" si="20"/>
        <v>Leer</v>
      </c>
      <c r="L136" s="424" t="str">
        <f t="shared" si="16"/>
        <v>Leer</v>
      </c>
      <c r="M136" s="445" t="str">
        <f>VLOOKUP($C136,{"29 - Psychiatrie (Erwachsene)","Psychiatrie";"30 - Kinder- und Jugendpsychiatrie","KJPsychiatrie";"31 - Psychosomatik","Psychosomatik";0,"Leer"},2,0)</f>
        <v>Leer</v>
      </c>
      <c r="N136" s="445">
        <f t="shared" si="21"/>
        <v>0</v>
      </c>
      <c r="O136" s="445">
        <f>VLOOKUP($C136,{"29 - Psychiatrie (Erwachsene)",1;"30 - Kinder- und Jugendpsychiatrie",1;"31 - Psychosomatik",1;"00 - Bitte eine Fachabteilung auswählen",0;0,0},2,0)</f>
        <v>0</v>
      </c>
      <c r="P136" s="445">
        <f t="shared" si="17"/>
        <v>0</v>
      </c>
      <c r="Q136" s="445">
        <f t="shared" si="18"/>
        <v>0</v>
      </c>
      <c r="R136" s="445">
        <f t="shared" si="19"/>
        <v>0</v>
      </c>
      <c r="S136" s="445"/>
      <c r="T136" s="445"/>
      <c r="U136" s="445"/>
      <c r="V136" s="378"/>
      <c r="W136" s="378"/>
      <c r="X136" s="378"/>
      <c r="Y136" s="378"/>
      <c r="Z136" s="378"/>
      <c r="AA136" s="378"/>
      <c r="AB136" s="378"/>
      <c r="AC136" s="378"/>
      <c r="AD136" s="378"/>
      <c r="AE136" s="378"/>
      <c r="AF136" s="378"/>
      <c r="AG136" s="378"/>
      <c r="AH136" s="378"/>
      <c r="AI136" s="378"/>
      <c r="AJ136" s="378"/>
      <c r="AK136" s="378"/>
      <c r="AL136" s="378"/>
      <c r="AM136" s="378"/>
      <c r="AN136" s="378"/>
      <c r="AO136" s="378"/>
      <c r="AP136" s="378"/>
      <c r="AQ136" s="378"/>
      <c r="AR136" s="378"/>
      <c r="AS136" s="378"/>
      <c r="AT136" s="378"/>
      <c r="AU136" s="378"/>
      <c r="AV136" s="378"/>
      <c r="AW136" s="378"/>
      <c r="AX136" s="378"/>
    </row>
    <row r="137" spans="2:50" s="25" customFormat="1" ht="15" customHeight="1" x14ac:dyDescent="0.3">
      <c r="B137" s="70" t="str">
        <f t="shared" si="14"/>
        <v>!!!</v>
      </c>
      <c r="C137" s="220"/>
      <c r="D137" s="221"/>
      <c r="E137" s="221"/>
      <c r="F137" s="222"/>
      <c r="G137" s="113"/>
      <c r="H137" s="149"/>
      <c r="J137" s="424" t="str">
        <f t="shared" si="22"/>
        <v>Leer</v>
      </c>
      <c r="K137" s="424" t="str">
        <f t="shared" si="20"/>
        <v>Leer</v>
      </c>
      <c r="L137" s="424" t="str">
        <f t="shared" si="16"/>
        <v>Leer</v>
      </c>
      <c r="M137" s="445" t="str">
        <f>VLOOKUP($C137,{"29 - Psychiatrie (Erwachsene)","Psychiatrie";"30 - Kinder- und Jugendpsychiatrie","KJPsychiatrie";"31 - Psychosomatik","Psychosomatik";0,"Leer"},2,0)</f>
        <v>Leer</v>
      </c>
      <c r="N137" s="445">
        <f t="shared" si="21"/>
        <v>0</v>
      </c>
      <c r="O137" s="445">
        <f>VLOOKUP($C137,{"29 - Psychiatrie (Erwachsene)",1;"30 - Kinder- und Jugendpsychiatrie",1;"31 - Psychosomatik",1;"00 - Bitte eine Fachabteilung auswählen",0;0,0},2,0)</f>
        <v>0</v>
      </c>
      <c r="P137" s="445">
        <f t="shared" si="17"/>
        <v>0</v>
      </c>
      <c r="Q137" s="445">
        <f t="shared" si="18"/>
        <v>0</v>
      </c>
      <c r="R137" s="445">
        <f t="shared" si="19"/>
        <v>0</v>
      </c>
      <c r="S137" s="445"/>
      <c r="T137" s="445"/>
      <c r="U137" s="445"/>
      <c r="V137" s="378"/>
      <c r="W137" s="378"/>
      <c r="X137" s="378"/>
      <c r="Y137" s="378"/>
      <c r="Z137" s="378"/>
      <c r="AA137" s="378"/>
      <c r="AB137" s="378"/>
      <c r="AC137" s="378"/>
      <c r="AD137" s="378"/>
      <c r="AE137" s="378"/>
      <c r="AF137" s="378"/>
      <c r="AG137" s="378"/>
      <c r="AH137" s="378"/>
      <c r="AI137" s="378"/>
      <c r="AJ137" s="378"/>
      <c r="AK137" s="378"/>
      <c r="AL137" s="378"/>
      <c r="AM137" s="378"/>
      <c r="AN137" s="378"/>
      <c r="AO137" s="378"/>
      <c r="AP137" s="378"/>
      <c r="AQ137" s="378"/>
      <c r="AR137" s="378"/>
      <c r="AS137" s="378"/>
      <c r="AT137" s="378"/>
      <c r="AU137" s="378"/>
      <c r="AV137" s="378"/>
      <c r="AW137" s="378"/>
      <c r="AX137" s="378"/>
    </row>
    <row r="138" spans="2:50" s="25" customFormat="1" ht="15" customHeight="1" x14ac:dyDescent="0.3">
      <c r="B138" s="70" t="str">
        <f t="shared" si="14"/>
        <v>!!!</v>
      </c>
      <c r="C138" s="220"/>
      <c r="D138" s="221"/>
      <c r="E138" s="221"/>
      <c r="F138" s="222"/>
      <c r="G138" s="113"/>
      <c r="H138" s="179"/>
      <c r="J138" s="424" t="str">
        <f t="shared" si="22"/>
        <v>Leer</v>
      </c>
      <c r="K138" s="424" t="str">
        <f t="shared" si="20"/>
        <v>Leer</v>
      </c>
      <c r="L138" s="424" t="str">
        <f t="shared" si="16"/>
        <v>Leer</v>
      </c>
      <c r="M138" s="445" t="str">
        <f>VLOOKUP($C138,{"29 - Psychiatrie (Erwachsene)","Psychiatrie";"30 - Kinder- und Jugendpsychiatrie","KJPsychiatrie";"31 - Psychosomatik","Psychosomatik";0,"Leer"},2,0)</f>
        <v>Leer</v>
      </c>
      <c r="N138" s="445">
        <f t="shared" si="21"/>
        <v>0</v>
      </c>
      <c r="O138" s="445">
        <f>VLOOKUP($C138,{"29 - Psychiatrie (Erwachsene)",1;"30 - Kinder- und Jugendpsychiatrie",1;"31 - Psychosomatik",1;"00 - Bitte eine Fachabteilung auswählen",0;0,0},2,0)</f>
        <v>0</v>
      </c>
      <c r="P138" s="445">
        <f t="shared" si="17"/>
        <v>0</v>
      </c>
      <c r="Q138" s="445">
        <f t="shared" si="18"/>
        <v>0</v>
      </c>
      <c r="R138" s="445">
        <f t="shared" si="19"/>
        <v>0</v>
      </c>
      <c r="S138" s="445"/>
      <c r="T138" s="445"/>
      <c r="U138" s="445"/>
      <c r="V138" s="378"/>
      <c r="W138" s="378"/>
      <c r="X138" s="378"/>
      <c r="Y138" s="378"/>
      <c r="Z138" s="378"/>
      <c r="AA138" s="378"/>
      <c r="AB138" s="378"/>
      <c r="AC138" s="378"/>
      <c r="AD138" s="378"/>
      <c r="AE138" s="378"/>
      <c r="AF138" s="378"/>
      <c r="AG138" s="378"/>
      <c r="AH138" s="378"/>
      <c r="AI138" s="378"/>
      <c r="AJ138" s="378"/>
      <c r="AK138" s="378"/>
      <c r="AL138" s="378"/>
      <c r="AM138" s="378"/>
      <c r="AN138" s="378"/>
      <c r="AO138" s="378"/>
      <c r="AP138" s="378"/>
      <c r="AQ138" s="378"/>
      <c r="AR138" s="378"/>
      <c r="AS138" s="378"/>
      <c r="AT138" s="378"/>
      <c r="AU138" s="378"/>
      <c r="AV138" s="378"/>
      <c r="AW138" s="378"/>
      <c r="AX138" s="378"/>
    </row>
    <row r="139" spans="2:50" s="25" customFormat="1" ht="15" customHeight="1" x14ac:dyDescent="0.3">
      <c r="B139" s="70" t="str">
        <f t="shared" si="14"/>
        <v>!!!</v>
      </c>
      <c r="C139" s="220"/>
      <c r="D139" s="221"/>
      <c r="E139" s="221"/>
      <c r="F139" s="222"/>
      <c r="G139" s="113"/>
      <c r="H139" s="179"/>
      <c r="J139" s="424" t="str">
        <f t="shared" si="22"/>
        <v>Leer</v>
      </c>
      <c r="K139" s="424" t="str">
        <f t="shared" si="20"/>
        <v>Leer</v>
      </c>
      <c r="L139" s="424" t="str">
        <f t="shared" si="16"/>
        <v>Leer</v>
      </c>
      <c r="M139" s="445" t="str">
        <f>VLOOKUP($C139,{"29 - Psychiatrie (Erwachsene)","Psychiatrie";"30 - Kinder- und Jugendpsychiatrie","KJPsychiatrie";"31 - Psychosomatik","Psychosomatik";0,"Leer"},2,0)</f>
        <v>Leer</v>
      </c>
      <c r="N139" s="445">
        <f t="shared" si="21"/>
        <v>0</v>
      </c>
      <c r="O139" s="445">
        <f>VLOOKUP($C139,{"29 - Psychiatrie (Erwachsene)",1;"30 - Kinder- und Jugendpsychiatrie",1;"31 - Psychosomatik",1;"00 - Bitte eine Fachabteilung auswählen",0;0,0},2,0)</f>
        <v>0</v>
      </c>
      <c r="P139" s="445">
        <f t="shared" si="17"/>
        <v>0</v>
      </c>
      <c r="Q139" s="445">
        <f t="shared" si="18"/>
        <v>0</v>
      </c>
      <c r="R139" s="445">
        <f t="shared" si="19"/>
        <v>0</v>
      </c>
      <c r="S139" s="445"/>
      <c r="T139" s="445"/>
      <c r="U139" s="445"/>
      <c r="V139" s="378"/>
      <c r="W139" s="378"/>
      <c r="X139" s="378"/>
      <c r="Y139" s="378"/>
      <c r="Z139" s="378"/>
      <c r="AA139" s="378"/>
      <c r="AB139" s="378"/>
      <c r="AC139" s="378"/>
      <c r="AD139" s="378"/>
      <c r="AE139" s="378"/>
      <c r="AF139" s="378"/>
      <c r="AG139" s="378"/>
      <c r="AH139" s="378"/>
      <c r="AI139" s="378"/>
      <c r="AJ139" s="378"/>
      <c r="AK139" s="378"/>
      <c r="AL139" s="378"/>
      <c r="AM139" s="378"/>
      <c r="AN139" s="378"/>
      <c r="AO139" s="378"/>
      <c r="AP139" s="378"/>
      <c r="AQ139" s="378"/>
      <c r="AR139" s="378"/>
      <c r="AS139" s="378"/>
      <c r="AT139" s="378"/>
      <c r="AU139" s="378"/>
      <c r="AV139" s="378"/>
      <c r="AW139" s="378"/>
      <c r="AX139" s="378"/>
    </row>
    <row r="140" spans="2:50" s="25" customFormat="1" ht="15" customHeight="1" x14ac:dyDescent="0.3">
      <c r="B140" s="70" t="str">
        <f t="shared" si="14"/>
        <v>!!!</v>
      </c>
      <c r="C140" s="220"/>
      <c r="D140" s="221"/>
      <c r="E140" s="221"/>
      <c r="F140" s="222"/>
      <c r="G140" s="113"/>
      <c r="H140" s="179"/>
      <c r="J140" s="424" t="str">
        <f t="shared" si="22"/>
        <v>Leer</v>
      </c>
      <c r="K140" s="424" t="str">
        <f t="shared" si="20"/>
        <v>Leer</v>
      </c>
      <c r="L140" s="424" t="str">
        <f t="shared" si="16"/>
        <v>Leer</v>
      </c>
      <c r="M140" s="445" t="str">
        <f>VLOOKUP($C140,{"29 - Psychiatrie (Erwachsene)","Psychiatrie";"30 - Kinder- und Jugendpsychiatrie","KJPsychiatrie";"31 - Psychosomatik","Psychosomatik";0,"Leer"},2,0)</f>
        <v>Leer</v>
      </c>
      <c r="N140" s="445">
        <f t="shared" si="21"/>
        <v>0</v>
      </c>
      <c r="O140" s="445">
        <f>VLOOKUP($C140,{"29 - Psychiatrie (Erwachsene)",1;"30 - Kinder- und Jugendpsychiatrie",1;"31 - Psychosomatik",1;"00 - Bitte eine Fachabteilung auswählen",0;0,0},2,0)</f>
        <v>0</v>
      </c>
      <c r="P140" s="445">
        <f t="shared" si="17"/>
        <v>0</v>
      </c>
      <c r="Q140" s="445">
        <f t="shared" si="18"/>
        <v>0</v>
      </c>
      <c r="R140" s="445">
        <f t="shared" si="19"/>
        <v>0</v>
      </c>
      <c r="S140" s="445"/>
      <c r="T140" s="445"/>
      <c r="U140" s="445"/>
      <c r="V140" s="378"/>
      <c r="W140" s="378"/>
      <c r="X140" s="378"/>
      <c r="Y140" s="378"/>
      <c r="Z140" s="378"/>
      <c r="AA140" s="378"/>
      <c r="AB140" s="378"/>
      <c r="AC140" s="378"/>
      <c r="AD140" s="378"/>
      <c r="AE140" s="378"/>
      <c r="AF140" s="378"/>
      <c r="AG140" s="378"/>
      <c r="AH140" s="378"/>
      <c r="AI140" s="378"/>
      <c r="AJ140" s="378"/>
      <c r="AK140" s="378"/>
      <c r="AL140" s="378"/>
      <c r="AM140" s="378"/>
      <c r="AN140" s="378"/>
      <c r="AO140" s="378"/>
      <c r="AP140" s="378"/>
      <c r="AQ140" s="378"/>
      <c r="AR140" s="378"/>
      <c r="AS140" s="378"/>
      <c r="AT140" s="378"/>
      <c r="AU140" s="378"/>
      <c r="AV140" s="378"/>
      <c r="AW140" s="378"/>
      <c r="AX140" s="378"/>
    </row>
    <row r="141" spans="2:50" s="25" customFormat="1" ht="15" customHeight="1" x14ac:dyDescent="0.3">
      <c r="B141" s="70" t="str">
        <f t="shared" si="14"/>
        <v>!!!</v>
      </c>
      <c r="C141" s="220"/>
      <c r="D141" s="221"/>
      <c r="E141" s="221"/>
      <c r="F141" s="222"/>
      <c r="G141" s="113"/>
      <c r="H141" s="179"/>
      <c r="J141" s="424" t="str">
        <f t="shared" si="22"/>
        <v>Leer</v>
      </c>
      <c r="K141" s="424" t="str">
        <f t="shared" si="20"/>
        <v>Leer</v>
      </c>
      <c r="L141" s="424" t="str">
        <f t="shared" si="16"/>
        <v>Leer</v>
      </c>
      <c r="M141" s="445" t="str">
        <f>VLOOKUP($C141,{"29 - Psychiatrie (Erwachsene)","Psychiatrie";"30 - Kinder- und Jugendpsychiatrie","KJPsychiatrie";"31 - Psychosomatik","Psychosomatik";0,"Leer"},2,0)</f>
        <v>Leer</v>
      </c>
      <c r="N141" s="445">
        <f t="shared" si="21"/>
        <v>0</v>
      </c>
      <c r="O141" s="445">
        <f>VLOOKUP($C141,{"29 - Psychiatrie (Erwachsene)",1;"30 - Kinder- und Jugendpsychiatrie",1;"31 - Psychosomatik",1;"00 - Bitte eine Fachabteilung auswählen",0;0,0},2,0)</f>
        <v>0</v>
      </c>
      <c r="P141" s="445">
        <f t="shared" si="17"/>
        <v>0</v>
      </c>
      <c r="Q141" s="445">
        <f t="shared" si="18"/>
        <v>0</v>
      </c>
      <c r="R141" s="445">
        <f t="shared" si="19"/>
        <v>0</v>
      </c>
      <c r="S141" s="445"/>
      <c r="T141" s="445"/>
      <c r="U141" s="445"/>
      <c r="V141" s="378"/>
      <c r="W141" s="378"/>
      <c r="X141" s="378"/>
      <c r="Y141" s="378"/>
      <c r="Z141" s="378"/>
      <c r="AA141" s="378"/>
      <c r="AB141" s="378"/>
      <c r="AC141" s="378"/>
      <c r="AD141" s="378"/>
      <c r="AE141" s="378"/>
      <c r="AF141" s="378"/>
      <c r="AG141" s="378"/>
      <c r="AH141" s="378"/>
      <c r="AI141" s="378"/>
      <c r="AJ141" s="378"/>
      <c r="AK141" s="378"/>
      <c r="AL141" s="378"/>
      <c r="AM141" s="378"/>
      <c r="AN141" s="378"/>
      <c r="AO141" s="378"/>
      <c r="AP141" s="378"/>
      <c r="AQ141" s="378"/>
      <c r="AR141" s="378"/>
      <c r="AS141" s="378"/>
      <c r="AT141" s="378"/>
      <c r="AU141" s="378"/>
      <c r="AV141" s="378"/>
      <c r="AW141" s="378"/>
      <c r="AX141" s="378"/>
    </row>
    <row r="142" spans="2:50" s="25" customFormat="1" ht="15" customHeight="1" x14ac:dyDescent="0.3">
      <c r="B142" s="70" t="str">
        <f t="shared" si="14"/>
        <v>!!!</v>
      </c>
      <c r="C142" s="220"/>
      <c r="D142" s="221"/>
      <c r="E142" s="221"/>
      <c r="F142" s="222"/>
      <c r="G142" s="113"/>
      <c r="H142" s="179"/>
      <c r="J142" s="424" t="str">
        <f t="shared" si="22"/>
        <v>Leer</v>
      </c>
      <c r="K142" s="424" t="str">
        <f t="shared" si="20"/>
        <v>Leer</v>
      </c>
      <c r="L142" s="424" t="str">
        <f t="shared" si="16"/>
        <v>Leer</v>
      </c>
      <c r="M142" s="445" t="str">
        <f>VLOOKUP($C142,{"29 - Psychiatrie (Erwachsene)","Psychiatrie";"30 - Kinder- und Jugendpsychiatrie","KJPsychiatrie";"31 - Psychosomatik","Psychosomatik";0,"Leer"},2,0)</f>
        <v>Leer</v>
      </c>
      <c r="N142" s="445">
        <f t="shared" si="21"/>
        <v>0</v>
      </c>
      <c r="O142" s="445">
        <f>VLOOKUP($C142,{"29 - Psychiatrie (Erwachsene)",1;"30 - Kinder- und Jugendpsychiatrie",1;"31 - Psychosomatik",1;"00 - Bitte eine Fachabteilung auswählen",0;0,0},2,0)</f>
        <v>0</v>
      </c>
      <c r="P142" s="445">
        <f t="shared" si="17"/>
        <v>0</v>
      </c>
      <c r="Q142" s="445">
        <f t="shared" si="18"/>
        <v>0</v>
      </c>
      <c r="R142" s="445">
        <f t="shared" si="19"/>
        <v>0</v>
      </c>
      <c r="S142" s="445"/>
      <c r="T142" s="445"/>
      <c r="U142" s="445"/>
      <c r="V142" s="378"/>
      <c r="W142" s="378"/>
      <c r="X142" s="378"/>
      <c r="Y142" s="378"/>
      <c r="Z142" s="378"/>
      <c r="AA142" s="378"/>
      <c r="AB142" s="378"/>
      <c r="AC142" s="378"/>
      <c r="AD142" s="378"/>
      <c r="AE142" s="378"/>
      <c r="AF142" s="378"/>
      <c r="AG142" s="378"/>
      <c r="AH142" s="378"/>
      <c r="AI142" s="378"/>
      <c r="AJ142" s="378"/>
      <c r="AK142" s="378"/>
      <c r="AL142" s="378"/>
      <c r="AM142" s="378"/>
      <c r="AN142" s="378"/>
      <c r="AO142" s="378"/>
      <c r="AP142" s="378"/>
      <c r="AQ142" s="378"/>
      <c r="AR142" s="378"/>
      <c r="AS142" s="378"/>
      <c r="AT142" s="378"/>
      <c r="AU142" s="378"/>
      <c r="AV142" s="378"/>
      <c r="AW142" s="378"/>
      <c r="AX142" s="378"/>
    </row>
    <row r="143" spans="2:50" s="25" customFormat="1" ht="15" customHeight="1" x14ac:dyDescent="0.3">
      <c r="B143" s="70" t="str">
        <f t="shared" si="14"/>
        <v>!!!</v>
      </c>
      <c r="C143" s="220"/>
      <c r="D143" s="221"/>
      <c r="E143" s="221"/>
      <c r="F143" s="222"/>
      <c r="G143" s="113"/>
      <c r="H143" s="179"/>
      <c r="J143" s="424" t="str">
        <f t="shared" si="22"/>
        <v>Leer</v>
      </c>
      <c r="K143" s="424" t="str">
        <f t="shared" si="20"/>
        <v>Leer</v>
      </c>
      <c r="L143" s="424" t="str">
        <f t="shared" si="16"/>
        <v>Leer</v>
      </c>
      <c r="M143" s="445" t="str">
        <f>VLOOKUP($C143,{"29 - Psychiatrie (Erwachsene)","Psychiatrie";"30 - Kinder- und Jugendpsychiatrie","KJPsychiatrie";"31 - Psychosomatik","Psychosomatik";0,"Leer"},2,0)</f>
        <v>Leer</v>
      </c>
      <c r="N143" s="445">
        <f t="shared" si="21"/>
        <v>0</v>
      </c>
      <c r="O143" s="445">
        <f>VLOOKUP($C143,{"29 - Psychiatrie (Erwachsene)",1;"30 - Kinder- und Jugendpsychiatrie",1;"31 - Psychosomatik",1;"00 - Bitte eine Fachabteilung auswählen",0;0,0},2,0)</f>
        <v>0</v>
      </c>
      <c r="P143" s="445">
        <f t="shared" si="17"/>
        <v>0</v>
      </c>
      <c r="Q143" s="445">
        <f t="shared" si="18"/>
        <v>0</v>
      </c>
      <c r="R143" s="445">
        <f t="shared" si="19"/>
        <v>0</v>
      </c>
      <c r="S143" s="445"/>
      <c r="T143" s="445"/>
      <c r="U143" s="445"/>
      <c r="V143" s="378"/>
      <c r="W143" s="378"/>
      <c r="X143" s="378"/>
      <c r="Y143" s="378"/>
      <c r="Z143" s="378"/>
      <c r="AA143" s="378"/>
      <c r="AB143" s="378"/>
      <c r="AC143" s="378"/>
      <c r="AD143" s="378"/>
      <c r="AE143" s="378"/>
      <c r="AF143" s="378"/>
      <c r="AG143" s="378"/>
      <c r="AH143" s="378"/>
      <c r="AI143" s="378"/>
      <c r="AJ143" s="378"/>
      <c r="AK143" s="378"/>
      <c r="AL143" s="378"/>
      <c r="AM143" s="378"/>
      <c r="AN143" s="378"/>
      <c r="AO143" s="378"/>
      <c r="AP143" s="378"/>
      <c r="AQ143" s="378"/>
      <c r="AR143" s="378"/>
      <c r="AS143" s="378"/>
      <c r="AT143" s="378"/>
      <c r="AU143" s="378"/>
      <c r="AV143" s="378"/>
      <c r="AW143" s="378"/>
      <c r="AX143" s="378"/>
    </row>
    <row r="144" spans="2:50" s="25" customFormat="1" ht="15" customHeight="1" x14ac:dyDescent="0.3">
      <c r="B144" s="70" t="str">
        <f t="shared" si="14"/>
        <v>!!!</v>
      </c>
      <c r="C144" s="220"/>
      <c r="D144" s="221"/>
      <c r="E144" s="221"/>
      <c r="F144" s="222"/>
      <c r="G144" s="113"/>
      <c r="H144" s="179"/>
      <c r="J144" s="424" t="str">
        <f t="shared" si="22"/>
        <v>Leer</v>
      </c>
      <c r="K144" s="424" t="str">
        <f t="shared" si="20"/>
        <v>Leer</v>
      </c>
      <c r="L144" s="424" t="str">
        <f t="shared" si="16"/>
        <v>Leer</v>
      </c>
      <c r="M144" s="445" t="str">
        <f>VLOOKUP($C144,{"29 - Psychiatrie (Erwachsene)","Psychiatrie";"30 - Kinder- und Jugendpsychiatrie","KJPsychiatrie";"31 - Psychosomatik","Psychosomatik";0,"Leer"},2,0)</f>
        <v>Leer</v>
      </c>
      <c r="N144" s="445">
        <f t="shared" si="21"/>
        <v>0</v>
      </c>
      <c r="O144" s="445">
        <f>VLOOKUP($C144,{"29 - Psychiatrie (Erwachsene)",1;"30 - Kinder- und Jugendpsychiatrie",1;"31 - Psychosomatik",1;"00 - Bitte eine Fachabteilung auswählen",0;0,0},2,0)</f>
        <v>0</v>
      </c>
      <c r="P144" s="445">
        <f t="shared" si="17"/>
        <v>0</v>
      </c>
      <c r="Q144" s="445">
        <f t="shared" si="18"/>
        <v>0</v>
      </c>
      <c r="R144" s="445">
        <f t="shared" si="19"/>
        <v>0</v>
      </c>
      <c r="S144" s="445"/>
      <c r="T144" s="445"/>
      <c r="U144" s="445"/>
      <c r="V144" s="378"/>
      <c r="W144" s="378"/>
      <c r="X144" s="378"/>
      <c r="Y144" s="378"/>
      <c r="Z144" s="378"/>
      <c r="AA144" s="378"/>
      <c r="AB144" s="378"/>
      <c r="AC144" s="378"/>
      <c r="AD144" s="378"/>
      <c r="AE144" s="378"/>
      <c r="AF144" s="378"/>
      <c r="AG144" s="378"/>
      <c r="AH144" s="378"/>
      <c r="AI144" s="378"/>
      <c r="AJ144" s="378"/>
      <c r="AK144" s="378"/>
      <c r="AL144" s="378"/>
      <c r="AM144" s="378"/>
      <c r="AN144" s="378"/>
      <c r="AO144" s="378"/>
      <c r="AP144" s="378"/>
      <c r="AQ144" s="378"/>
      <c r="AR144" s="378"/>
      <c r="AS144" s="378"/>
      <c r="AT144" s="378"/>
      <c r="AU144" s="378"/>
      <c r="AV144" s="378"/>
      <c r="AW144" s="378"/>
      <c r="AX144" s="378"/>
    </row>
    <row r="145" spans="2:50" s="25" customFormat="1" ht="15" customHeight="1" x14ac:dyDescent="0.3">
      <c r="B145" s="70" t="str">
        <f t="shared" si="14"/>
        <v>!!!</v>
      </c>
      <c r="C145" s="220"/>
      <c r="D145" s="221"/>
      <c r="E145" s="221"/>
      <c r="F145" s="222"/>
      <c r="G145" s="113"/>
      <c r="H145" s="179"/>
      <c r="J145" s="424" t="str">
        <f t="shared" si="22"/>
        <v>Leer</v>
      </c>
      <c r="K145" s="424" t="str">
        <f t="shared" si="20"/>
        <v>Leer</v>
      </c>
      <c r="L145" s="424" t="str">
        <f t="shared" si="16"/>
        <v>Leer</v>
      </c>
      <c r="M145" s="445" t="str">
        <f>VLOOKUP($C145,{"29 - Psychiatrie (Erwachsene)","Psychiatrie";"30 - Kinder- und Jugendpsychiatrie","KJPsychiatrie";"31 - Psychosomatik","Psychosomatik";0,"Leer"},2,0)</f>
        <v>Leer</v>
      </c>
      <c r="N145" s="445">
        <f t="shared" si="21"/>
        <v>0</v>
      </c>
      <c r="O145" s="445">
        <f>VLOOKUP($C145,{"29 - Psychiatrie (Erwachsene)",1;"30 - Kinder- und Jugendpsychiatrie",1;"31 - Psychosomatik",1;"00 - Bitte eine Fachabteilung auswählen",0;0,0},2,0)</f>
        <v>0</v>
      </c>
      <c r="P145" s="445">
        <f t="shared" si="17"/>
        <v>0</v>
      </c>
      <c r="Q145" s="445">
        <f t="shared" si="18"/>
        <v>0</v>
      </c>
      <c r="R145" s="445">
        <f t="shared" si="19"/>
        <v>0</v>
      </c>
      <c r="S145" s="445"/>
      <c r="T145" s="445"/>
      <c r="U145" s="445"/>
      <c r="V145" s="378"/>
      <c r="W145" s="378"/>
      <c r="X145" s="378"/>
      <c r="Y145" s="378"/>
      <c r="Z145" s="378"/>
      <c r="AA145" s="378"/>
      <c r="AB145" s="378"/>
      <c r="AC145" s="378"/>
      <c r="AD145" s="378"/>
      <c r="AE145" s="378"/>
      <c r="AF145" s="378"/>
      <c r="AG145" s="378"/>
      <c r="AH145" s="378"/>
      <c r="AI145" s="378"/>
      <c r="AJ145" s="378"/>
      <c r="AK145" s="378"/>
      <c r="AL145" s="378"/>
      <c r="AM145" s="378"/>
      <c r="AN145" s="378"/>
      <c r="AO145" s="378"/>
      <c r="AP145" s="378"/>
      <c r="AQ145" s="378"/>
      <c r="AR145" s="378"/>
      <c r="AS145" s="378"/>
      <c r="AT145" s="378"/>
      <c r="AU145" s="378"/>
      <c r="AV145" s="378"/>
      <c r="AW145" s="378"/>
      <c r="AX145" s="378"/>
    </row>
    <row r="146" spans="2:50" s="25" customFormat="1" ht="15" customHeight="1" x14ac:dyDescent="0.3">
      <c r="B146" s="70" t="str">
        <f t="shared" si="14"/>
        <v>!!!</v>
      </c>
      <c r="C146" s="220"/>
      <c r="D146" s="221"/>
      <c r="E146" s="221"/>
      <c r="F146" s="222"/>
      <c r="G146" s="113"/>
      <c r="H146" s="179"/>
      <c r="J146" s="424" t="str">
        <f t="shared" si="22"/>
        <v>Leer</v>
      </c>
      <c r="K146" s="424" t="str">
        <f t="shared" si="20"/>
        <v>Leer</v>
      </c>
      <c r="L146" s="424" t="str">
        <f t="shared" si="16"/>
        <v>Leer</v>
      </c>
      <c r="M146" s="445" t="str">
        <f>VLOOKUP($C146,{"29 - Psychiatrie (Erwachsene)","Psychiatrie";"30 - Kinder- und Jugendpsychiatrie","KJPsychiatrie";"31 - Psychosomatik","Psychosomatik";0,"Leer"},2,0)</f>
        <v>Leer</v>
      </c>
      <c r="N146" s="445">
        <f t="shared" si="21"/>
        <v>0</v>
      </c>
      <c r="O146" s="445">
        <f>VLOOKUP($C146,{"29 - Psychiatrie (Erwachsene)",1;"30 - Kinder- und Jugendpsychiatrie",1;"31 - Psychosomatik",1;"00 - Bitte eine Fachabteilung auswählen",0;0,0},2,0)</f>
        <v>0</v>
      </c>
      <c r="P146" s="445">
        <f t="shared" si="17"/>
        <v>0</v>
      </c>
      <c r="Q146" s="445">
        <f t="shared" si="18"/>
        <v>0</v>
      </c>
      <c r="R146" s="445">
        <f t="shared" si="19"/>
        <v>0</v>
      </c>
      <c r="S146" s="445"/>
      <c r="T146" s="445"/>
      <c r="U146" s="445"/>
      <c r="V146" s="378"/>
      <c r="W146" s="378"/>
      <c r="X146" s="378"/>
      <c r="Y146" s="378"/>
      <c r="Z146" s="378"/>
      <c r="AA146" s="378"/>
      <c r="AB146" s="378"/>
      <c r="AC146" s="378"/>
      <c r="AD146" s="378"/>
      <c r="AE146" s="378"/>
      <c r="AF146" s="378"/>
      <c r="AG146" s="378"/>
      <c r="AH146" s="378"/>
      <c r="AI146" s="378"/>
      <c r="AJ146" s="378"/>
      <c r="AK146" s="378"/>
      <c r="AL146" s="378"/>
      <c r="AM146" s="378"/>
      <c r="AN146" s="378"/>
      <c r="AO146" s="378"/>
      <c r="AP146" s="378"/>
      <c r="AQ146" s="378"/>
      <c r="AR146" s="378"/>
      <c r="AS146" s="378"/>
      <c r="AT146" s="378"/>
      <c r="AU146" s="378"/>
      <c r="AV146" s="378"/>
      <c r="AW146" s="378"/>
      <c r="AX146" s="378"/>
    </row>
    <row r="147" spans="2:50" s="25" customFormat="1" ht="15" customHeight="1" x14ac:dyDescent="0.3">
      <c r="B147" s="70" t="str">
        <f t="shared" si="14"/>
        <v>!!!</v>
      </c>
      <c r="C147" s="220"/>
      <c r="D147" s="221"/>
      <c r="E147" s="221"/>
      <c r="F147" s="222"/>
      <c r="G147" s="113"/>
      <c r="H147" s="179"/>
      <c r="J147" s="424" t="str">
        <f t="shared" si="22"/>
        <v>Leer</v>
      </c>
      <c r="K147" s="424" t="str">
        <f t="shared" si="20"/>
        <v>Leer</v>
      </c>
      <c r="L147" s="424" t="str">
        <f t="shared" si="16"/>
        <v>Leer</v>
      </c>
      <c r="M147" s="445" t="str">
        <f>VLOOKUP($C147,{"29 - Psychiatrie (Erwachsene)","Psychiatrie";"30 - Kinder- und Jugendpsychiatrie","KJPsychiatrie";"31 - Psychosomatik","Psychosomatik";0,"Leer"},2,0)</f>
        <v>Leer</v>
      </c>
      <c r="N147" s="445">
        <f t="shared" si="21"/>
        <v>0</v>
      </c>
      <c r="O147" s="445">
        <f>VLOOKUP($C147,{"29 - Psychiatrie (Erwachsene)",1;"30 - Kinder- und Jugendpsychiatrie",1;"31 - Psychosomatik",1;"00 - Bitte eine Fachabteilung auswählen",0;0,0},2,0)</f>
        <v>0</v>
      </c>
      <c r="P147" s="445">
        <f t="shared" si="17"/>
        <v>0</v>
      </c>
      <c r="Q147" s="445">
        <f t="shared" si="18"/>
        <v>0</v>
      </c>
      <c r="R147" s="445">
        <f t="shared" si="19"/>
        <v>0</v>
      </c>
      <c r="S147" s="445"/>
      <c r="T147" s="445"/>
      <c r="U147" s="445"/>
      <c r="V147" s="378"/>
      <c r="W147" s="378"/>
      <c r="X147" s="378"/>
      <c r="Y147" s="378"/>
      <c r="Z147" s="378"/>
      <c r="AA147" s="378"/>
      <c r="AB147" s="378"/>
      <c r="AC147" s="378"/>
      <c r="AD147" s="378"/>
      <c r="AE147" s="378"/>
      <c r="AF147" s="378"/>
      <c r="AG147" s="378"/>
      <c r="AH147" s="378"/>
      <c r="AI147" s="378"/>
      <c r="AJ147" s="378"/>
      <c r="AK147" s="378"/>
      <c r="AL147" s="378"/>
      <c r="AM147" s="378"/>
      <c r="AN147" s="378"/>
      <c r="AO147" s="378"/>
      <c r="AP147" s="378"/>
      <c r="AQ147" s="378"/>
      <c r="AR147" s="378"/>
      <c r="AS147" s="378"/>
      <c r="AT147" s="378"/>
      <c r="AU147" s="378"/>
      <c r="AV147" s="378"/>
      <c r="AW147" s="378"/>
      <c r="AX147" s="378"/>
    </row>
    <row r="148" spans="2:50" s="25" customFormat="1" ht="15" customHeight="1" x14ac:dyDescent="0.3">
      <c r="B148" s="70" t="str">
        <f t="shared" si="14"/>
        <v>!!!</v>
      </c>
      <c r="C148" s="220"/>
      <c r="D148" s="221"/>
      <c r="E148" s="221"/>
      <c r="F148" s="222"/>
      <c r="G148" s="113"/>
      <c r="H148" s="179"/>
      <c r="J148" s="424" t="str">
        <f t="shared" si="22"/>
        <v>Leer</v>
      </c>
      <c r="K148" s="424" t="str">
        <f t="shared" si="20"/>
        <v>Leer</v>
      </c>
      <c r="L148" s="424" t="str">
        <f t="shared" si="16"/>
        <v>Leer</v>
      </c>
      <c r="M148" s="445" t="str">
        <f>VLOOKUP($C148,{"29 - Psychiatrie (Erwachsene)","Psychiatrie";"30 - Kinder- und Jugendpsychiatrie","KJPsychiatrie";"31 - Psychosomatik","Psychosomatik";0,"Leer"},2,0)</f>
        <v>Leer</v>
      </c>
      <c r="N148" s="445">
        <f t="shared" si="21"/>
        <v>0</v>
      </c>
      <c r="O148" s="445">
        <f>VLOOKUP($C148,{"29 - Psychiatrie (Erwachsene)",1;"30 - Kinder- und Jugendpsychiatrie",1;"31 - Psychosomatik",1;"00 - Bitte eine Fachabteilung auswählen",0;0,0},2,0)</f>
        <v>0</v>
      </c>
      <c r="P148" s="445">
        <f t="shared" si="17"/>
        <v>0</v>
      </c>
      <c r="Q148" s="445">
        <f t="shared" si="18"/>
        <v>0</v>
      </c>
      <c r="R148" s="445">
        <f t="shared" si="19"/>
        <v>0</v>
      </c>
      <c r="S148" s="445"/>
      <c r="T148" s="445"/>
      <c r="U148" s="445"/>
      <c r="V148" s="378"/>
      <c r="W148" s="378"/>
      <c r="X148" s="378"/>
      <c r="Y148" s="378"/>
      <c r="Z148" s="378"/>
      <c r="AA148" s="378"/>
      <c r="AB148" s="378"/>
      <c r="AC148" s="378"/>
      <c r="AD148" s="378"/>
      <c r="AE148" s="378"/>
      <c r="AF148" s="378"/>
      <c r="AG148" s="378"/>
      <c r="AH148" s="378"/>
      <c r="AI148" s="378"/>
      <c r="AJ148" s="378"/>
      <c r="AK148" s="378"/>
      <c r="AL148" s="378"/>
      <c r="AM148" s="378"/>
      <c r="AN148" s="378"/>
      <c r="AO148" s="378"/>
      <c r="AP148" s="378"/>
      <c r="AQ148" s="378"/>
      <c r="AR148" s="378"/>
      <c r="AS148" s="378"/>
      <c r="AT148" s="378"/>
      <c r="AU148" s="378"/>
      <c r="AV148" s="378"/>
      <c r="AW148" s="378"/>
      <c r="AX148" s="378"/>
    </row>
    <row r="149" spans="2:50" s="25" customFormat="1" ht="15" customHeight="1" x14ac:dyDescent="0.3">
      <c r="B149" s="70" t="str">
        <f t="shared" si="14"/>
        <v>!!!</v>
      </c>
      <c r="C149" s="220"/>
      <c r="D149" s="221"/>
      <c r="E149" s="221"/>
      <c r="F149" s="222"/>
      <c r="G149" s="113"/>
      <c r="H149" s="179"/>
      <c r="J149" s="424" t="str">
        <f t="shared" si="22"/>
        <v>Leer</v>
      </c>
      <c r="K149" s="424" t="str">
        <f t="shared" si="20"/>
        <v>Leer</v>
      </c>
      <c r="L149" s="424" t="str">
        <f t="shared" si="16"/>
        <v>Leer</v>
      </c>
      <c r="M149" s="445" t="str">
        <f>VLOOKUP($C149,{"29 - Psychiatrie (Erwachsene)","Psychiatrie";"30 - Kinder- und Jugendpsychiatrie","KJPsychiatrie";"31 - Psychosomatik","Psychosomatik";0,"Leer"},2,0)</f>
        <v>Leer</v>
      </c>
      <c r="N149" s="445">
        <f t="shared" si="21"/>
        <v>0</v>
      </c>
      <c r="O149" s="445">
        <f>VLOOKUP($C149,{"29 - Psychiatrie (Erwachsene)",1;"30 - Kinder- und Jugendpsychiatrie",1;"31 - Psychosomatik",1;"00 - Bitte eine Fachabteilung auswählen",0;0,0},2,0)</f>
        <v>0</v>
      </c>
      <c r="P149" s="445">
        <f t="shared" si="17"/>
        <v>0</v>
      </c>
      <c r="Q149" s="445">
        <f t="shared" si="18"/>
        <v>0</v>
      </c>
      <c r="R149" s="445">
        <f t="shared" si="19"/>
        <v>0</v>
      </c>
      <c r="S149" s="445"/>
      <c r="T149" s="445"/>
      <c r="U149" s="445"/>
      <c r="V149" s="378"/>
      <c r="W149" s="378"/>
      <c r="X149" s="378"/>
      <c r="Y149" s="378"/>
      <c r="Z149" s="378"/>
      <c r="AA149" s="378"/>
      <c r="AB149" s="378"/>
      <c r="AC149" s="378"/>
      <c r="AD149" s="378"/>
      <c r="AE149" s="378"/>
      <c r="AF149" s="378"/>
      <c r="AG149" s="378"/>
      <c r="AH149" s="378"/>
      <c r="AI149" s="378"/>
      <c r="AJ149" s="378"/>
      <c r="AK149" s="378"/>
      <c r="AL149" s="378"/>
      <c r="AM149" s="378"/>
      <c r="AN149" s="378"/>
      <c r="AO149" s="378"/>
      <c r="AP149" s="378"/>
      <c r="AQ149" s="378"/>
      <c r="AR149" s="378"/>
      <c r="AS149" s="378"/>
      <c r="AT149" s="378"/>
      <c r="AU149" s="378"/>
      <c r="AV149" s="378"/>
      <c r="AW149" s="378"/>
      <c r="AX149" s="378"/>
    </row>
    <row r="150" spans="2:50" s="25" customFormat="1" ht="15" customHeight="1" x14ac:dyDescent="0.3">
      <c r="B150" s="70" t="str">
        <f t="shared" si="14"/>
        <v>!!!</v>
      </c>
      <c r="C150" s="220"/>
      <c r="D150" s="221"/>
      <c r="E150" s="221"/>
      <c r="F150" s="222"/>
      <c r="G150" s="113"/>
      <c r="H150" s="179"/>
      <c r="J150" s="424" t="str">
        <f t="shared" si="22"/>
        <v>Leer</v>
      </c>
      <c r="K150" s="424" t="str">
        <f t="shared" si="20"/>
        <v>Leer</v>
      </c>
      <c r="L150" s="424" t="str">
        <f t="shared" si="16"/>
        <v>Leer</v>
      </c>
      <c r="M150" s="445" t="str">
        <f>VLOOKUP($C150,{"29 - Psychiatrie (Erwachsene)","Psychiatrie";"30 - Kinder- und Jugendpsychiatrie","KJPsychiatrie";"31 - Psychosomatik","Psychosomatik";0,"Leer"},2,0)</f>
        <v>Leer</v>
      </c>
      <c r="N150" s="445">
        <f t="shared" si="21"/>
        <v>0</v>
      </c>
      <c r="O150" s="445">
        <f>VLOOKUP($C150,{"29 - Psychiatrie (Erwachsene)",1;"30 - Kinder- und Jugendpsychiatrie",1;"31 - Psychosomatik",1;"00 - Bitte eine Fachabteilung auswählen",0;0,0},2,0)</f>
        <v>0</v>
      </c>
      <c r="P150" s="445">
        <f t="shared" si="17"/>
        <v>0</v>
      </c>
      <c r="Q150" s="445">
        <f t="shared" si="18"/>
        <v>0</v>
      </c>
      <c r="R150" s="445">
        <f t="shared" si="19"/>
        <v>0</v>
      </c>
      <c r="S150" s="445"/>
      <c r="T150" s="445"/>
      <c r="U150" s="445"/>
      <c r="V150" s="378"/>
      <c r="W150" s="378"/>
      <c r="X150" s="378"/>
      <c r="Y150" s="378"/>
      <c r="Z150" s="378"/>
      <c r="AA150" s="378"/>
      <c r="AB150" s="378"/>
      <c r="AC150" s="378"/>
      <c r="AD150" s="378"/>
      <c r="AE150" s="378"/>
      <c r="AF150" s="378"/>
      <c r="AG150" s="378"/>
      <c r="AH150" s="378"/>
      <c r="AI150" s="378"/>
      <c r="AJ150" s="378"/>
      <c r="AK150" s="378"/>
      <c r="AL150" s="378"/>
      <c r="AM150" s="378"/>
      <c r="AN150" s="378"/>
      <c r="AO150" s="378"/>
      <c r="AP150" s="378"/>
      <c r="AQ150" s="378"/>
      <c r="AR150" s="378"/>
      <c r="AS150" s="378"/>
      <c r="AT150" s="378"/>
      <c r="AU150" s="378"/>
      <c r="AV150" s="378"/>
      <c r="AW150" s="378"/>
      <c r="AX150" s="378"/>
    </row>
    <row r="151" spans="2:50" s="25" customFormat="1" ht="15" customHeight="1" x14ac:dyDescent="0.3">
      <c r="B151" s="70" t="str">
        <f t="shared" si="14"/>
        <v>!!!</v>
      </c>
      <c r="C151" s="220"/>
      <c r="D151" s="221"/>
      <c r="E151" s="221"/>
      <c r="F151" s="222"/>
      <c r="G151" s="113"/>
      <c r="H151" s="179"/>
      <c r="J151" s="424" t="str">
        <f t="shared" si="22"/>
        <v>Leer</v>
      </c>
      <c r="K151" s="424" t="str">
        <f t="shared" si="20"/>
        <v>Leer</v>
      </c>
      <c r="L151" s="424" t="str">
        <f t="shared" si="16"/>
        <v>Leer</v>
      </c>
      <c r="M151" s="445" t="str">
        <f>VLOOKUP($C151,{"29 - Psychiatrie (Erwachsene)","Psychiatrie";"30 - Kinder- und Jugendpsychiatrie","KJPsychiatrie";"31 - Psychosomatik","Psychosomatik";0,"Leer"},2,0)</f>
        <v>Leer</v>
      </c>
      <c r="N151" s="445">
        <f t="shared" si="21"/>
        <v>0</v>
      </c>
      <c r="O151" s="445">
        <f>VLOOKUP($C151,{"29 - Psychiatrie (Erwachsene)",1;"30 - Kinder- und Jugendpsychiatrie",1;"31 - Psychosomatik",1;"00 - Bitte eine Fachabteilung auswählen",0;0,0},2,0)</f>
        <v>0</v>
      </c>
      <c r="P151" s="445">
        <f t="shared" si="17"/>
        <v>0</v>
      </c>
      <c r="Q151" s="445">
        <f t="shared" si="18"/>
        <v>0</v>
      </c>
      <c r="R151" s="445">
        <f t="shared" si="19"/>
        <v>0</v>
      </c>
      <c r="S151" s="445"/>
      <c r="T151" s="445"/>
      <c r="U151" s="445"/>
      <c r="V151" s="378"/>
      <c r="W151" s="378"/>
      <c r="X151" s="378"/>
      <c r="Y151" s="378"/>
      <c r="Z151" s="378"/>
      <c r="AA151" s="378"/>
      <c r="AB151" s="378"/>
      <c r="AC151" s="378"/>
      <c r="AD151" s="378"/>
      <c r="AE151" s="378"/>
      <c r="AF151" s="378"/>
      <c r="AG151" s="378"/>
      <c r="AH151" s="378"/>
      <c r="AI151" s="378"/>
      <c r="AJ151" s="378"/>
      <c r="AK151" s="378"/>
      <c r="AL151" s="378"/>
      <c r="AM151" s="378"/>
      <c r="AN151" s="378"/>
      <c r="AO151" s="378"/>
      <c r="AP151" s="378"/>
      <c r="AQ151" s="378"/>
      <c r="AR151" s="378"/>
      <c r="AS151" s="378"/>
      <c r="AT151" s="378"/>
      <c r="AU151" s="378"/>
      <c r="AV151" s="378"/>
      <c r="AW151" s="378"/>
      <c r="AX151" s="378"/>
    </row>
    <row r="152" spans="2:50" s="25" customFormat="1" ht="15" customHeight="1" x14ac:dyDescent="0.3">
      <c r="B152" s="70" t="str">
        <f t="shared" si="14"/>
        <v>!!!</v>
      </c>
      <c r="C152" s="220"/>
      <c r="D152" s="221"/>
      <c r="E152" s="221"/>
      <c r="F152" s="222"/>
      <c r="G152" s="113"/>
      <c r="H152" s="179"/>
      <c r="J152" s="424" t="str">
        <f t="shared" si="22"/>
        <v>Leer</v>
      </c>
      <c r="K152" s="424" t="str">
        <f t="shared" ref="K152:K183" si="23">IF(C152&lt;&gt;"","JBJ","Leer")</f>
        <v>Leer</v>
      </c>
      <c r="L152" s="424" t="str">
        <f t="shared" si="16"/>
        <v>Leer</v>
      </c>
      <c r="M152" s="445" t="str">
        <f>VLOOKUP($C152,{"29 - Psychiatrie (Erwachsene)","Psychiatrie";"30 - Kinder- und Jugendpsychiatrie","KJPsychiatrie";"31 - Psychosomatik","Psychosomatik";0,"Leer"},2,0)</f>
        <v>Leer</v>
      </c>
      <c r="N152" s="445">
        <f t="shared" ref="N152:N183" si="24">IF(LEN(B152)&gt;0,0,1)</f>
        <v>0</v>
      </c>
      <c r="O152" s="445">
        <f>VLOOKUP($C152,{"29 - Psychiatrie (Erwachsene)",1;"30 - Kinder- und Jugendpsychiatrie",1;"31 - Psychosomatik",1;"00 - Bitte eine Fachabteilung auswählen",0;0,0},2,0)</f>
        <v>0</v>
      </c>
      <c r="P152" s="445">
        <f t="shared" si="17"/>
        <v>0</v>
      </c>
      <c r="Q152" s="445">
        <f t="shared" si="18"/>
        <v>0</v>
      </c>
      <c r="R152" s="445">
        <f t="shared" si="19"/>
        <v>0</v>
      </c>
      <c r="S152" s="445"/>
      <c r="T152" s="445"/>
      <c r="U152" s="445"/>
      <c r="V152" s="378"/>
      <c r="W152" s="378"/>
      <c r="X152" s="378"/>
      <c r="Y152" s="378"/>
      <c r="Z152" s="378"/>
      <c r="AA152" s="378"/>
      <c r="AB152" s="378"/>
      <c r="AC152" s="378"/>
      <c r="AD152" s="378"/>
      <c r="AE152" s="378"/>
      <c r="AF152" s="378"/>
      <c r="AG152" s="378"/>
      <c r="AH152" s="378"/>
      <c r="AI152" s="378"/>
      <c r="AJ152" s="378"/>
      <c r="AK152" s="378"/>
      <c r="AL152" s="378"/>
      <c r="AM152" s="378"/>
      <c r="AN152" s="378"/>
      <c r="AO152" s="378"/>
      <c r="AP152" s="378"/>
      <c r="AQ152" s="378"/>
      <c r="AR152" s="378"/>
      <c r="AS152" s="378"/>
      <c r="AT152" s="378"/>
      <c r="AU152" s="378"/>
      <c r="AV152" s="378"/>
      <c r="AW152" s="378"/>
      <c r="AX152" s="378"/>
    </row>
    <row r="153" spans="2:50" s="25" customFormat="1" ht="15" customHeight="1" x14ac:dyDescent="0.3">
      <c r="B153" s="70" t="str">
        <f t="shared" ref="B153:B216" si="25">IF(SUM(P153:R153)&lt;3,"!!!","")</f>
        <v>!!!</v>
      </c>
      <c r="C153" s="220"/>
      <c r="D153" s="221"/>
      <c r="E153" s="221"/>
      <c r="F153" s="222"/>
      <c r="G153" s="113"/>
      <c r="H153" s="179"/>
      <c r="J153" s="424" t="str">
        <f t="shared" ref="J153:J184" si="26">IF(C152&lt;&gt;"","Einrichtungen","Leer")</f>
        <v>Leer</v>
      </c>
      <c r="K153" s="424" t="str">
        <f t="shared" si="23"/>
        <v>Leer</v>
      </c>
      <c r="L153" s="424" t="str">
        <f t="shared" ref="L153:L216" si="27">IF(D153=2023,M153&amp;23,M153)</f>
        <v>Leer</v>
      </c>
      <c r="M153" s="445" t="str">
        <f>VLOOKUP($C153,{"29 - Psychiatrie (Erwachsene)","Psychiatrie";"30 - Kinder- und Jugendpsychiatrie","KJPsychiatrie";"31 - Psychosomatik","Psychosomatik";0,"Leer"},2,0)</f>
        <v>Leer</v>
      </c>
      <c r="N153" s="445">
        <f t="shared" si="24"/>
        <v>0</v>
      </c>
      <c r="O153" s="445">
        <f>VLOOKUP($C153,{"29 - Psychiatrie (Erwachsene)",1;"30 - Kinder- und Jugendpsychiatrie",1;"31 - Psychosomatik",1;"00 - Bitte eine Fachabteilung auswählen",0;0,0},2,0)</f>
        <v>0</v>
      </c>
      <c r="P153" s="445">
        <f t="shared" ref="P153:P216" si="28">IF(VALUE($D153)&gt;0,1,0)</f>
        <v>0</v>
      </c>
      <c r="Q153" s="445">
        <f t="shared" ref="Q153:Q216" si="29">IF(LEN($E153)&gt;0,1,0)</f>
        <v>0</v>
      </c>
      <c r="R153" s="445">
        <f t="shared" ref="R153:R216" si="30">IF(LEN($F153)&gt;0,1,0)</f>
        <v>0</v>
      </c>
      <c r="S153" s="445"/>
      <c r="T153" s="445"/>
      <c r="U153" s="445"/>
      <c r="V153" s="378"/>
      <c r="W153" s="378"/>
      <c r="X153" s="378"/>
      <c r="Y153" s="378"/>
      <c r="Z153" s="378"/>
      <c r="AA153" s="378"/>
      <c r="AB153" s="378"/>
      <c r="AC153" s="378"/>
      <c r="AD153" s="378"/>
      <c r="AE153" s="378"/>
      <c r="AF153" s="378"/>
      <c r="AG153" s="378"/>
      <c r="AH153" s="378"/>
      <c r="AI153" s="378"/>
      <c r="AJ153" s="378"/>
      <c r="AK153" s="378"/>
      <c r="AL153" s="378"/>
      <c r="AM153" s="378"/>
      <c r="AN153" s="378"/>
      <c r="AO153" s="378"/>
      <c r="AP153" s="378"/>
      <c r="AQ153" s="378"/>
      <c r="AR153" s="378"/>
      <c r="AS153" s="378"/>
      <c r="AT153" s="378"/>
      <c r="AU153" s="378"/>
      <c r="AV153" s="378"/>
      <c r="AW153" s="378"/>
      <c r="AX153" s="378"/>
    </row>
    <row r="154" spans="2:50" s="25" customFormat="1" ht="15" customHeight="1" x14ac:dyDescent="0.3">
      <c r="B154" s="70" t="str">
        <f t="shared" si="25"/>
        <v>!!!</v>
      </c>
      <c r="C154" s="220"/>
      <c r="D154" s="221"/>
      <c r="E154" s="221"/>
      <c r="F154" s="222"/>
      <c r="G154" s="113"/>
      <c r="H154" s="179"/>
      <c r="J154" s="424" t="str">
        <f t="shared" si="26"/>
        <v>Leer</v>
      </c>
      <c r="K154" s="424" t="str">
        <f t="shared" si="23"/>
        <v>Leer</v>
      </c>
      <c r="L154" s="424" t="str">
        <f t="shared" si="27"/>
        <v>Leer</v>
      </c>
      <c r="M154" s="445" t="str">
        <f>VLOOKUP($C154,{"29 - Psychiatrie (Erwachsene)","Psychiatrie";"30 - Kinder- und Jugendpsychiatrie","KJPsychiatrie";"31 - Psychosomatik","Psychosomatik";0,"Leer"},2,0)</f>
        <v>Leer</v>
      </c>
      <c r="N154" s="445">
        <f t="shared" si="24"/>
        <v>0</v>
      </c>
      <c r="O154" s="445">
        <f>VLOOKUP($C154,{"29 - Psychiatrie (Erwachsene)",1;"30 - Kinder- und Jugendpsychiatrie",1;"31 - Psychosomatik",1;"00 - Bitte eine Fachabteilung auswählen",0;0,0},2,0)</f>
        <v>0</v>
      </c>
      <c r="P154" s="445">
        <f t="shared" si="28"/>
        <v>0</v>
      </c>
      <c r="Q154" s="445">
        <f t="shared" si="29"/>
        <v>0</v>
      </c>
      <c r="R154" s="445">
        <f t="shared" si="30"/>
        <v>0</v>
      </c>
      <c r="S154" s="445"/>
      <c r="T154" s="445"/>
      <c r="U154" s="445"/>
      <c r="V154" s="378"/>
      <c r="W154" s="378"/>
      <c r="X154" s="378"/>
      <c r="Y154" s="378"/>
      <c r="Z154" s="378"/>
      <c r="AA154" s="378"/>
      <c r="AB154" s="378"/>
      <c r="AC154" s="378"/>
      <c r="AD154" s="378"/>
      <c r="AE154" s="378"/>
      <c r="AF154" s="378"/>
      <c r="AG154" s="378"/>
      <c r="AH154" s="378"/>
      <c r="AI154" s="378"/>
      <c r="AJ154" s="378"/>
      <c r="AK154" s="378"/>
      <c r="AL154" s="378"/>
      <c r="AM154" s="378"/>
      <c r="AN154" s="378"/>
      <c r="AO154" s="378"/>
      <c r="AP154" s="378"/>
      <c r="AQ154" s="378"/>
      <c r="AR154" s="378"/>
      <c r="AS154" s="378"/>
      <c r="AT154" s="378"/>
      <c r="AU154" s="378"/>
      <c r="AV154" s="378"/>
      <c r="AW154" s="378"/>
      <c r="AX154" s="378"/>
    </row>
    <row r="155" spans="2:50" s="25" customFormat="1" ht="15" customHeight="1" x14ac:dyDescent="0.3">
      <c r="B155" s="70" t="str">
        <f t="shared" si="25"/>
        <v>!!!</v>
      </c>
      <c r="C155" s="220"/>
      <c r="D155" s="221"/>
      <c r="E155" s="221"/>
      <c r="F155" s="222"/>
      <c r="G155" s="113"/>
      <c r="H155" s="179"/>
      <c r="J155" s="424" t="str">
        <f t="shared" si="26"/>
        <v>Leer</v>
      </c>
      <c r="K155" s="424" t="str">
        <f t="shared" si="23"/>
        <v>Leer</v>
      </c>
      <c r="L155" s="424" t="str">
        <f t="shared" si="27"/>
        <v>Leer</v>
      </c>
      <c r="M155" s="445" t="str">
        <f>VLOOKUP($C155,{"29 - Psychiatrie (Erwachsene)","Psychiatrie";"30 - Kinder- und Jugendpsychiatrie","KJPsychiatrie";"31 - Psychosomatik","Psychosomatik";0,"Leer"},2,0)</f>
        <v>Leer</v>
      </c>
      <c r="N155" s="445">
        <f t="shared" si="24"/>
        <v>0</v>
      </c>
      <c r="O155" s="445">
        <f>VLOOKUP($C155,{"29 - Psychiatrie (Erwachsene)",1;"30 - Kinder- und Jugendpsychiatrie",1;"31 - Psychosomatik",1;"00 - Bitte eine Fachabteilung auswählen",0;0,0},2,0)</f>
        <v>0</v>
      </c>
      <c r="P155" s="445">
        <f t="shared" si="28"/>
        <v>0</v>
      </c>
      <c r="Q155" s="445">
        <f t="shared" si="29"/>
        <v>0</v>
      </c>
      <c r="R155" s="445">
        <f t="shared" si="30"/>
        <v>0</v>
      </c>
      <c r="S155" s="445"/>
      <c r="T155" s="445"/>
      <c r="U155" s="445"/>
      <c r="V155" s="378"/>
      <c r="W155" s="378"/>
      <c r="X155" s="378"/>
      <c r="Y155" s="378"/>
      <c r="Z155" s="378"/>
      <c r="AA155" s="378"/>
      <c r="AB155" s="378"/>
      <c r="AC155" s="378"/>
      <c r="AD155" s="378"/>
      <c r="AE155" s="378"/>
      <c r="AF155" s="378"/>
      <c r="AG155" s="378"/>
      <c r="AH155" s="378"/>
      <c r="AI155" s="378"/>
      <c r="AJ155" s="378"/>
      <c r="AK155" s="378"/>
      <c r="AL155" s="378"/>
      <c r="AM155" s="378"/>
      <c r="AN155" s="378"/>
      <c r="AO155" s="378"/>
      <c r="AP155" s="378"/>
      <c r="AQ155" s="378"/>
      <c r="AR155" s="378"/>
      <c r="AS155" s="378"/>
      <c r="AT155" s="378"/>
      <c r="AU155" s="378"/>
      <c r="AV155" s="378"/>
      <c r="AW155" s="378"/>
      <c r="AX155" s="378"/>
    </row>
    <row r="156" spans="2:50" s="25" customFormat="1" ht="15" customHeight="1" x14ac:dyDescent="0.3">
      <c r="B156" s="70" t="str">
        <f t="shared" si="25"/>
        <v>!!!</v>
      </c>
      <c r="C156" s="220"/>
      <c r="D156" s="221"/>
      <c r="E156" s="221"/>
      <c r="F156" s="222"/>
      <c r="G156" s="113"/>
      <c r="H156" s="179"/>
      <c r="J156" s="424" t="str">
        <f t="shared" si="26"/>
        <v>Leer</v>
      </c>
      <c r="K156" s="424" t="str">
        <f t="shared" si="23"/>
        <v>Leer</v>
      </c>
      <c r="L156" s="424" t="str">
        <f t="shared" si="27"/>
        <v>Leer</v>
      </c>
      <c r="M156" s="445" t="str">
        <f>VLOOKUP($C156,{"29 - Psychiatrie (Erwachsene)","Psychiatrie";"30 - Kinder- und Jugendpsychiatrie","KJPsychiatrie";"31 - Psychosomatik","Psychosomatik";0,"Leer"},2,0)</f>
        <v>Leer</v>
      </c>
      <c r="N156" s="445">
        <f t="shared" si="24"/>
        <v>0</v>
      </c>
      <c r="O156" s="445">
        <f>VLOOKUP($C156,{"29 - Psychiatrie (Erwachsene)",1;"30 - Kinder- und Jugendpsychiatrie",1;"31 - Psychosomatik",1;"00 - Bitte eine Fachabteilung auswählen",0;0,0},2,0)</f>
        <v>0</v>
      </c>
      <c r="P156" s="445">
        <f t="shared" si="28"/>
        <v>0</v>
      </c>
      <c r="Q156" s="445">
        <f t="shared" si="29"/>
        <v>0</v>
      </c>
      <c r="R156" s="445">
        <f t="shared" si="30"/>
        <v>0</v>
      </c>
      <c r="S156" s="445"/>
      <c r="T156" s="445"/>
      <c r="U156" s="445"/>
      <c r="V156" s="378"/>
      <c r="W156" s="378"/>
      <c r="X156" s="378"/>
      <c r="Y156" s="378"/>
      <c r="Z156" s="378"/>
      <c r="AA156" s="378"/>
      <c r="AB156" s="378"/>
      <c r="AC156" s="378"/>
      <c r="AD156" s="378"/>
      <c r="AE156" s="378"/>
      <c r="AF156" s="378"/>
      <c r="AG156" s="378"/>
      <c r="AH156" s="378"/>
      <c r="AI156" s="378"/>
      <c r="AJ156" s="378"/>
      <c r="AK156" s="378"/>
      <c r="AL156" s="378"/>
      <c r="AM156" s="378"/>
      <c r="AN156" s="378"/>
      <c r="AO156" s="378"/>
      <c r="AP156" s="378"/>
      <c r="AQ156" s="378"/>
      <c r="AR156" s="378"/>
      <c r="AS156" s="378"/>
      <c r="AT156" s="378"/>
      <c r="AU156" s="378"/>
      <c r="AV156" s="378"/>
      <c r="AW156" s="378"/>
      <c r="AX156" s="378"/>
    </row>
    <row r="157" spans="2:50" s="25" customFormat="1" ht="15" customHeight="1" x14ac:dyDescent="0.3">
      <c r="B157" s="70" t="str">
        <f t="shared" si="25"/>
        <v>!!!</v>
      </c>
      <c r="C157" s="220"/>
      <c r="D157" s="221"/>
      <c r="E157" s="221"/>
      <c r="F157" s="222"/>
      <c r="G157" s="113"/>
      <c r="H157" s="179"/>
      <c r="J157" s="424" t="str">
        <f t="shared" si="26"/>
        <v>Leer</v>
      </c>
      <c r="K157" s="424" t="str">
        <f t="shared" si="23"/>
        <v>Leer</v>
      </c>
      <c r="L157" s="424" t="str">
        <f t="shared" si="27"/>
        <v>Leer</v>
      </c>
      <c r="M157" s="445" t="str">
        <f>VLOOKUP($C157,{"29 - Psychiatrie (Erwachsene)","Psychiatrie";"30 - Kinder- und Jugendpsychiatrie","KJPsychiatrie";"31 - Psychosomatik","Psychosomatik";0,"Leer"},2,0)</f>
        <v>Leer</v>
      </c>
      <c r="N157" s="445">
        <f t="shared" si="24"/>
        <v>0</v>
      </c>
      <c r="O157" s="445">
        <f>VLOOKUP($C157,{"29 - Psychiatrie (Erwachsene)",1;"30 - Kinder- und Jugendpsychiatrie",1;"31 - Psychosomatik",1;"00 - Bitte eine Fachabteilung auswählen",0;0,0},2,0)</f>
        <v>0</v>
      </c>
      <c r="P157" s="445">
        <f t="shared" si="28"/>
        <v>0</v>
      </c>
      <c r="Q157" s="445">
        <f t="shared" si="29"/>
        <v>0</v>
      </c>
      <c r="R157" s="445">
        <f t="shared" si="30"/>
        <v>0</v>
      </c>
      <c r="S157" s="445"/>
      <c r="T157" s="445"/>
      <c r="U157" s="445"/>
      <c r="V157" s="378"/>
      <c r="W157" s="378"/>
      <c r="X157" s="378"/>
      <c r="Y157" s="378"/>
      <c r="Z157" s="378"/>
      <c r="AA157" s="378"/>
      <c r="AB157" s="378"/>
      <c r="AC157" s="378"/>
      <c r="AD157" s="378"/>
      <c r="AE157" s="378"/>
      <c r="AF157" s="378"/>
      <c r="AG157" s="378"/>
      <c r="AH157" s="378"/>
      <c r="AI157" s="378"/>
      <c r="AJ157" s="378"/>
      <c r="AK157" s="378"/>
      <c r="AL157" s="378"/>
      <c r="AM157" s="378"/>
      <c r="AN157" s="378"/>
      <c r="AO157" s="378"/>
      <c r="AP157" s="378"/>
      <c r="AQ157" s="378"/>
      <c r="AR157" s="378"/>
      <c r="AS157" s="378"/>
      <c r="AT157" s="378"/>
      <c r="AU157" s="378"/>
      <c r="AV157" s="378"/>
      <c r="AW157" s="378"/>
      <c r="AX157" s="378"/>
    </row>
    <row r="158" spans="2:50" s="25" customFormat="1" ht="15" customHeight="1" x14ac:dyDescent="0.3">
      <c r="B158" s="70" t="str">
        <f t="shared" si="25"/>
        <v>!!!</v>
      </c>
      <c r="C158" s="220"/>
      <c r="D158" s="221"/>
      <c r="E158" s="221"/>
      <c r="F158" s="222"/>
      <c r="G158" s="113"/>
      <c r="H158" s="179"/>
      <c r="J158" s="424" t="str">
        <f t="shared" si="26"/>
        <v>Leer</v>
      </c>
      <c r="K158" s="424" t="str">
        <f t="shared" si="23"/>
        <v>Leer</v>
      </c>
      <c r="L158" s="424" t="str">
        <f t="shared" si="27"/>
        <v>Leer</v>
      </c>
      <c r="M158" s="445" t="str">
        <f>VLOOKUP($C158,{"29 - Psychiatrie (Erwachsene)","Psychiatrie";"30 - Kinder- und Jugendpsychiatrie","KJPsychiatrie";"31 - Psychosomatik","Psychosomatik";0,"Leer"},2,0)</f>
        <v>Leer</v>
      </c>
      <c r="N158" s="445">
        <f t="shared" si="24"/>
        <v>0</v>
      </c>
      <c r="O158" s="445">
        <f>VLOOKUP($C158,{"29 - Psychiatrie (Erwachsene)",1;"30 - Kinder- und Jugendpsychiatrie",1;"31 - Psychosomatik",1;"00 - Bitte eine Fachabteilung auswählen",0;0,0},2,0)</f>
        <v>0</v>
      </c>
      <c r="P158" s="445">
        <f t="shared" si="28"/>
        <v>0</v>
      </c>
      <c r="Q158" s="445">
        <f t="shared" si="29"/>
        <v>0</v>
      </c>
      <c r="R158" s="445">
        <f t="shared" si="30"/>
        <v>0</v>
      </c>
      <c r="S158" s="445"/>
      <c r="T158" s="445"/>
      <c r="U158" s="445"/>
      <c r="V158" s="378"/>
      <c r="W158" s="378"/>
      <c r="X158" s="378"/>
      <c r="Y158" s="378"/>
      <c r="Z158" s="378"/>
      <c r="AA158" s="378"/>
      <c r="AB158" s="378"/>
      <c r="AC158" s="378"/>
      <c r="AD158" s="378"/>
      <c r="AE158" s="378"/>
      <c r="AF158" s="378"/>
      <c r="AG158" s="378"/>
      <c r="AH158" s="378"/>
      <c r="AI158" s="378"/>
      <c r="AJ158" s="378"/>
      <c r="AK158" s="378"/>
      <c r="AL158" s="378"/>
      <c r="AM158" s="378"/>
      <c r="AN158" s="378"/>
      <c r="AO158" s="378"/>
      <c r="AP158" s="378"/>
      <c r="AQ158" s="378"/>
      <c r="AR158" s="378"/>
      <c r="AS158" s="378"/>
      <c r="AT158" s="378"/>
      <c r="AU158" s="378"/>
      <c r="AV158" s="378"/>
      <c r="AW158" s="378"/>
      <c r="AX158" s="378"/>
    </row>
    <row r="159" spans="2:50" s="25" customFormat="1" ht="15" customHeight="1" x14ac:dyDescent="0.3">
      <c r="B159" s="70" t="str">
        <f t="shared" si="25"/>
        <v>!!!</v>
      </c>
      <c r="C159" s="220"/>
      <c r="D159" s="221"/>
      <c r="E159" s="221"/>
      <c r="F159" s="222"/>
      <c r="G159" s="113"/>
      <c r="H159" s="179"/>
      <c r="J159" s="424" t="str">
        <f t="shared" si="26"/>
        <v>Leer</v>
      </c>
      <c r="K159" s="424" t="str">
        <f t="shared" si="23"/>
        <v>Leer</v>
      </c>
      <c r="L159" s="424" t="str">
        <f t="shared" si="27"/>
        <v>Leer</v>
      </c>
      <c r="M159" s="445" t="str">
        <f>VLOOKUP($C159,{"29 - Psychiatrie (Erwachsene)","Psychiatrie";"30 - Kinder- und Jugendpsychiatrie","KJPsychiatrie";"31 - Psychosomatik","Psychosomatik";0,"Leer"},2,0)</f>
        <v>Leer</v>
      </c>
      <c r="N159" s="445">
        <f t="shared" si="24"/>
        <v>0</v>
      </c>
      <c r="O159" s="445">
        <f>VLOOKUP($C159,{"29 - Psychiatrie (Erwachsene)",1;"30 - Kinder- und Jugendpsychiatrie",1;"31 - Psychosomatik",1;"00 - Bitte eine Fachabteilung auswählen",0;0,0},2,0)</f>
        <v>0</v>
      </c>
      <c r="P159" s="445">
        <f t="shared" si="28"/>
        <v>0</v>
      </c>
      <c r="Q159" s="445">
        <f t="shared" si="29"/>
        <v>0</v>
      </c>
      <c r="R159" s="445">
        <f t="shared" si="30"/>
        <v>0</v>
      </c>
      <c r="S159" s="445"/>
      <c r="T159" s="445"/>
      <c r="U159" s="445"/>
      <c r="V159" s="378"/>
      <c r="W159" s="378"/>
      <c r="X159" s="378"/>
      <c r="Y159" s="378"/>
      <c r="Z159" s="378"/>
      <c r="AA159" s="378"/>
      <c r="AB159" s="378"/>
      <c r="AC159" s="378"/>
      <c r="AD159" s="378"/>
      <c r="AE159" s="378"/>
      <c r="AF159" s="378"/>
      <c r="AG159" s="378"/>
      <c r="AH159" s="378"/>
      <c r="AI159" s="378"/>
      <c r="AJ159" s="378"/>
      <c r="AK159" s="378"/>
      <c r="AL159" s="378"/>
      <c r="AM159" s="378"/>
      <c r="AN159" s="378"/>
      <c r="AO159" s="378"/>
      <c r="AP159" s="378"/>
      <c r="AQ159" s="378"/>
      <c r="AR159" s="378"/>
      <c r="AS159" s="378"/>
      <c r="AT159" s="378"/>
      <c r="AU159" s="378"/>
      <c r="AV159" s="378"/>
      <c r="AW159" s="378"/>
      <c r="AX159" s="378"/>
    </row>
    <row r="160" spans="2:50" s="25" customFormat="1" ht="15" customHeight="1" x14ac:dyDescent="0.3">
      <c r="B160" s="70" t="str">
        <f t="shared" si="25"/>
        <v>!!!</v>
      </c>
      <c r="C160" s="220"/>
      <c r="D160" s="221"/>
      <c r="E160" s="221"/>
      <c r="F160" s="222"/>
      <c r="G160" s="113"/>
      <c r="H160" s="179"/>
      <c r="J160" s="424" t="str">
        <f t="shared" si="26"/>
        <v>Leer</v>
      </c>
      <c r="K160" s="424" t="str">
        <f t="shared" si="23"/>
        <v>Leer</v>
      </c>
      <c r="L160" s="424" t="str">
        <f t="shared" si="27"/>
        <v>Leer</v>
      </c>
      <c r="M160" s="445" t="str">
        <f>VLOOKUP($C160,{"29 - Psychiatrie (Erwachsene)","Psychiatrie";"30 - Kinder- und Jugendpsychiatrie","KJPsychiatrie";"31 - Psychosomatik","Psychosomatik";0,"Leer"},2,0)</f>
        <v>Leer</v>
      </c>
      <c r="N160" s="445">
        <f t="shared" si="24"/>
        <v>0</v>
      </c>
      <c r="O160" s="445">
        <f>VLOOKUP($C160,{"29 - Psychiatrie (Erwachsene)",1;"30 - Kinder- und Jugendpsychiatrie",1;"31 - Psychosomatik",1;"00 - Bitte eine Fachabteilung auswählen",0;0,0},2,0)</f>
        <v>0</v>
      </c>
      <c r="P160" s="445">
        <f t="shared" si="28"/>
        <v>0</v>
      </c>
      <c r="Q160" s="445">
        <f t="shared" si="29"/>
        <v>0</v>
      </c>
      <c r="R160" s="445">
        <f t="shared" si="30"/>
        <v>0</v>
      </c>
      <c r="S160" s="445"/>
      <c r="T160" s="445"/>
      <c r="U160" s="445"/>
      <c r="V160" s="378"/>
      <c r="W160" s="378"/>
      <c r="X160" s="378"/>
      <c r="Y160" s="378"/>
      <c r="Z160" s="378"/>
      <c r="AA160" s="378"/>
      <c r="AB160" s="378"/>
      <c r="AC160" s="378"/>
      <c r="AD160" s="378"/>
      <c r="AE160" s="378"/>
      <c r="AF160" s="378"/>
      <c r="AG160" s="378"/>
      <c r="AH160" s="378"/>
      <c r="AI160" s="378"/>
      <c r="AJ160" s="378"/>
      <c r="AK160" s="378"/>
      <c r="AL160" s="378"/>
      <c r="AM160" s="378"/>
      <c r="AN160" s="378"/>
      <c r="AO160" s="378"/>
      <c r="AP160" s="378"/>
      <c r="AQ160" s="378"/>
      <c r="AR160" s="378"/>
      <c r="AS160" s="378"/>
      <c r="AT160" s="378"/>
      <c r="AU160" s="378"/>
      <c r="AV160" s="378"/>
      <c r="AW160" s="378"/>
      <c r="AX160" s="378"/>
    </row>
    <row r="161" spans="2:50" s="25" customFormat="1" ht="15" customHeight="1" x14ac:dyDescent="0.3">
      <c r="B161" s="70" t="str">
        <f t="shared" si="25"/>
        <v>!!!</v>
      </c>
      <c r="C161" s="220"/>
      <c r="D161" s="221"/>
      <c r="E161" s="221"/>
      <c r="F161" s="222"/>
      <c r="G161" s="113"/>
      <c r="H161" s="179"/>
      <c r="J161" s="424" t="str">
        <f t="shared" si="26"/>
        <v>Leer</v>
      </c>
      <c r="K161" s="424" t="str">
        <f t="shared" si="23"/>
        <v>Leer</v>
      </c>
      <c r="L161" s="424" t="str">
        <f t="shared" si="27"/>
        <v>Leer</v>
      </c>
      <c r="M161" s="445" t="str">
        <f>VLOOKUP($C161,{"29 - Psychiatrie (Erwachsene)","Psychiatrie";"30 - Kinder- und Jugendpsychiatrie","KJPsychiatrie";"31 - Psychosomatik","Psychosomatik";0,"Leer"},2,0)</f>
        <v>Leer</v>
      </c>
      <c r="N161" s="445">
        <f t="shared" si="24"/>
        <v>0</v>
      </c>
      <c r="O161" s="445">
        <f>VLOOKUP($C161,{"29 - Psychiatrie (Erwachsene)",1;"30 - Kinder- und Jugendpsychiatrie",1;"31 - Psychosomatik",1;"00 - Bitte eine Fachabteilung auswählen",0;0,0},2,0)</f>
        <v>0</v>
      </c>
      <c r="P161" s="445">
        <f t="shared" si="28"/>
        <v>0</v>
      </c>
      <c r="Q161" s="445">
        <f t="shared" si="29"/>
        <v>0</v>
      </c>
      <c r="R161" s="445">
        <f t="shared" si="30"/>
        <v>0</v>
      </c>
      <c r="S161" s="445"/>
      <c r="T161" s="445"/>
      <c r="U161" s="445"/>
      <c r="V161" s="378"/>
      <c r="W161" s="378"/>
      <c r="X161" s="378"/>
      <c r="Y161" s="378"/>
      <c r="Z161" s="378"/>
      <c r="AA161" s="378"/>
      <c r="AB161" s="378"/>
      <c r="AC161" s="378"/>
      <c r="AD161" s="378"/>
      <c r="AE161" s="378"/>
      <c r="AF161" s="378"/>
      <c r="AG161" s="378"/>
      <c r="AH161" s="378"/>
      <c r="AI161" s="378"/>
      <c r="AJ161" s="378"/>
      <c r="AK161" s="378"/>
      <c r="AL161" s="378"/>
      <c r="AM161" s="378"/>
      <c r="AN161" s="378"/>
      <c r="AO161" s="378"/>
      <c r="AP161" s="378"/>
      <c r="AQ161" s="378"/>
      <c r="AR161" s="378"/>
      <c r="AS161" s="378"/>
      <c r="AT161" s="378"/>
      <c r="AU161" s="378"/>
      <c r="AV161" s="378"/>
      <c r="AW161" s="378"/>
      <c r="AX161" s="378"/>
    </row>
    <row r="162" spans="2:50" s="25" customFormat="1" ht="15" customHeight="1" x14ac:dyDescent="0.3">
      <c r="B162" s="70" t="str">
        <f t="shared" si="25"/>
        <v>!!!</v>
      </c>
      <c r="C162" s="220"/>
      <c r="D162" s="221"/>
      <c r="E162" s="221"/>
      <c r="F162" s="222"/>
      <c r="G162" s="113"/>
      <c r="H162" s="179"/>
      <c r="J162" s="424" t="str">
        <f t="shared" si="26"/>
        <v>Leer</v>
      </c>
      <c r="K162" s="424" t="str">
        <f t="shared" si="23"/>
        <v>Leer</v>
      </c>
      <c r="L162" s="424" t="str">
        <f t="shared" si="27"/>
        <v>Leer</v>
      </c>
      <c r="M162" s="445" t="str">
        <f>VLOOKUP($C162,{"29 - Psychiatrie (Erwachsene)","Psychiatrie";"30 - Kinder- und Jugendpsychiatrie","KJPsychiatrie";"31 - Psychosomatik","Psychosomatik";0,"Leer"},2,0)</f>
        <v>Leer</v>
      </c>
      <c r="N162" s="445">
        <f t="shared" si="24"/>
        <v>0</v>
      </c>
      <c r="O162" s="445">
        <f>VLOOKUP($C162,{"29 - Psychiatrie (Erwachsene)",1;"30 - Kinder- und Jugendpsychiatrie",1;"31 - Psychosomatik",1;"00 - Bitte eine Fachabteilung auswählen",0;0,0},2,0)</f>
        <v>0</v>
      </c>
      <c r="P162" s="445">
        <f t="shared" si="28"/>
        <v>0</v>
      </c>
      <c r="Q162" s="445">
        <f t="shared" si="29"/>
        <v>0</v>
      </c>
      <c r="R162" s="445">
        <f t="shared" si="30"/>
        <v>0</v>
      </c>
      <c r="S162" s="445"/>
      <c r="T162" s="445"/>
      <c r="U162" s="445"/>
      <c r="V162" s="378"/>
      <c r="W162" s="378"/>
      <c r="X162" s="378"/>
      <c r="Y162" s="378"/>
      <c r="Z162" s="378"/>
      <c r="AA162" s="378"/>
      <c r="AB162" s="378"/>
      <c r="AC162" s="378"/>
      <c r="AD162" s="378"/>
      <c r="AE162" s="378"/>
      <c r="AF162" s="378"/>
      <c r="AG162" s="378"/>
      <c r="AH162" s="378"/>
      <c r="AI162" s="378"/>
      <c r="AJ162" s="378"/>
      <c r="AK162" s="378"/>
      <c r="AL162" s="378"/>
      <c r="AM162" s="378"/>
      <c r="AN162" s="378"/>
      <c r="AO162" s="378"/>
      <c r="AP162" s="378"/>
      <c r="AQ162" s="378"/>
      <c r="AR162" s="378"/>
      <c r="AS162" s="378"/>
      <c r="AT162" s="378"/>
      <c r="AU162" s="378"/>
      <c r="AV162" s="378"/>
      <c r="AW162" s="378"/>
      <c r="AX162" s="378"/>
    </row>
    <row r="163" spans="2:50" s="25" customFormat="1" ht="15" customHeight="1" x14ac:dyDescent="0.3">
      <c r="B163" s="70" t="str">
        <f t="shared" si="25"/>
        <v>!!!</v>
      </c>
      <c r="C163" s="220"/>
      <c r="D163" s="221"/>
      <c r="E163" s="221"/>
      <c r="F163" s="222"/>
      <c r="G163" s="113"/>
      <c r="H163" s="179"/>
      <c r="J163" s="424" t="str">
        <f t="shared" si="26"/>
        <v>Leer</v>
      </c>
      <c r="K163" s="424" t="str">
        <f t="shared" si="23"/>
        <v>Leer</v>
      </c>
      <c r="L163" s="424" t="str">
        <f t="shared" si="27"/>
        <v>Leer</v>
      </c>
      <c r="M163" s="445" t="str">
        <f>VLOOKUP($C163,{"29 - Psychiatrie (Erwachsene)","Psychiatrie";"30 - Kinder- und Jugendpsychiatrie","KJPsychiatrie";"31 - Psychosomatik","Psychosomatik";0,"Leer"},2,0)</f>
        <v>Leer</v>
      </c>
      <c r="N163" s="445">
        <f t="shared" si="24"/>
        <v>0</v>
      </c>
      <c r="O163" s="445">
        <f>VLOOKUP($C163,{"29 - Psychiatrie (Erwachsene)",1;"30 - Kinder- und Jugendpsychiatrie",1;"31 - Psychosomatik",1;"00 - Bitte eine Fachabteilung auswählen",0;0,0},2,0)</f>
        <v>0</v>
      </c>
      <c r="P163" s="445">
        <f t="shared" si="28"/>
        <v>0</v>
      </c>
      <c r="Q163" s="445">
        <f t="shared" si="29"/>
        <v>0</v>
      </c>
      <c r="R163" s="445">
        <f t="shared" si="30"/>
        <v>0</v>
      </c>
      <c r="S163" s="445"/>
      <c r="T163" s="445"/>
      <c r="U163" s="445"/>
      <c r="V163" s="378"/>
      <c r="W163" s="378"/>
      <c r="X163" s="378"/>
      <c r="Y163" s="378"/>
      <c r="Z163" s="378"/>
      <c r="AA163" s="378"/>
      <c r="AB163" s="378"/>
      <c r="AC163" s="378"/>
      <c r="AD163" s="378"/>
      <c r="AE163" s="378"/>
      <c r="AF163" s="378"/>
      <c r="AG163" s="378"/>
      <c r="AH163" s="378"/>
      <c r="AI163" s="378"/>
      <c r="AJ163" s="378"/>
      <c r="AK163" s="378"/>
      <c r="AL163" s="378"/>
      <c r="AM163" s="378"/>
      <c r="AN163" s="378"/>
      <c r="AO163" s="378"/>
      <c r="AP163" s="378"/>
      <c r="AQ163" s="378"/>
      <c r="AR163" s="378"/>
      <c r="AS163" s="378"/>
      <c r="AT163" s="378"/>
      <c r="AU163" s="378"/>
      <c r="AV163" s="378"/>
      <c r="AW163" s="378"/>
      <c r="AX163" s="378"/>
    </row>
    <row r="164" spans="2:50" s="25" customFormat="1" ht="15" customHeight="1" x14ac:dyDescent="0.3">
      <c r="B164" s="70" t="str">
        <f t="shared" si="25"/>
        <v>!!!</v>
      </c>
      <c r="C164" s="220"/>
      <c r="D164" s="221"/>
      <c r="E164" s="221"/>
      <c r="F164" s="222"/>
      <c r="G164" s="113"/>
      <c r="H164" s="179"/>
      <c r="J164" s="424" t="str">
        <f t="shared" si="26"/>
        <v>Leer</v>
      </c>
      <c r="K164" s="424" t="str">
        <f t="shared" si="23"/>
        <v>Leer</v>
      </c>
      <c r="L164" s="424" t="str">
        <f t="shared" si="27"/>
        <v>Leer</v>
      </c>
      <c r="M164" s="445" t="str">
        <f>VLOOKUP($C164,{"29 - Psychiatrie (Erwachsene)","Psychiatrie";"30 - Kinder- und Jugendpsychiatrie","KJPsychiatrie";"31 - Psychosomatik","Psychosomatik";0,"Leer"},2,0)</f>
        <v>Leer</v>
      </c>
      <c r="N164" s="445">
        <f t="shared" si="24"/>
        <v>0</v>
      </c>
      <c r="O164" s="445">
        <f>VLOOKUP($C164,{"29 - Psychiatrie (Erwachsene)",1;"30 - Kinder- und Jugendpsychiatrie",1;"31 - Psychosomatik",1;"00 - Bitte eine Fachabteilung auswählen",0;0,0},2,0)</f>
        <v>0</v>
      </c>
      <c r="P164" s="445">
        <f t="shared" si="28"/>
        <v>0</v>
      </c>
      <c r="Q164" s="445">
        <f t="shared" si="29"/>
        <v>0</v>
      </c>
      <c r="R164" s="445">
        <f t="shared" si="30"/>
        <v>0</v>
      </c>
      <c r="S164" s="445"/>
      <c r="T164" s="445"/>
      <c r="U164" s="445"/>
      <c r="V164" s="378"/>
      <c r="W164" s="378"/>
      <c r="X164" s="378"/>
      <c r="Y164" s="378"/>
      <c r="Z164" s="378"/>
      <c r="AA164" s="378"/>
      <c r="AB164" s="378"/>
      <c r="AC164" s="378"/>
      <c r="AD164" s="378"/>
      <c r="AE164" s="378"/>
      <c r="AF164" s="378"/>
      <c r="AG164" s="378"/>
      <c r="AH164" s="378"/>
      <c r="AI164" s="378"/>
      <c r="AJ164" s="378"/>
      <c r="AK164" s="378"/>
      <c r="AL164" s="378"/>
      <c r="AM164" s="378"/>
      <c r="AN164" s="378"/>
      <c r="AO164" s="378"/>
      <c r="AP164" s="378"/>
      <c r="AQ164" s="378"/>
      <c r="AR164" s="378"/>
      <c r="AS164" s="378"/>
      <c r="AT164" s="378"/>
      <c r="AU164" s="378"/>
      <c r="AV164" s="378"/>
      <c r="AW164" s="378"/>
      <c r="AX164" s="378"/>
    </row>
    <row r="165" spans="2:50" s="25" customFormat="1" ht="15" customHeight="1" x14ac:dyDescent="0.3">
      <c r="B165" s="70" t="str">
        <f t="shared" si="25"/>
        <v>!!!</v>
      </c>
      <c r="C165" s="220"/>
      <c r="D165" s="221"/>
      <c r="E165" s="221"/>
      <c r="F165" s="222"/>
      <c r="G165" s="113"/>
      <c r="H165" s="179"/>
      <c r="J165" s="424" t="str">
        <f t="shared" si="26"/>
        <v>Leer</v>
      </c>
      <c r="K165" s="424" t="str">
        <f t="shared" si="23"/>
        <v>Leer</v>
      </c>
      <c r="L165" s="424" t="str">
        <f t="shared" si="27"/>
        <v>Leer</v>
      </c>
      <c r="M165" s="445" t="str">
        <f>VLOOKUP($C165,{"29 - Psychiatrie (Erwachsene)","Psychiatrie";"30 - Kinder- und Jugendpsychiatrie","KJPsychiatrie";"31 - Psychosomatik","Psychosomatik";0,"Leer"},2,0)</f>
        <v>Leer</v>
      </c>
      <c r="N165" s="445">
        <f t="shared" si="24"/>
        <v>0</v>
      </c>
      <c r="O165" s="445">
        <f>VLOOKUP($C165,{"29 - Psychiatrie (Erwachsene)",1;"30 - Kinder- und Jugendpsychiatrie",1;"31 - Psychosomatik",1;"00 - Bitte eine Fachabteilung auswählen",0;0,0},2,0)</f>
        <v>0</v>
      </c>
      <c r="P165" s="445">
        <f t="shared" si="28"/>
        <v>0</v>
      </c>
      <c r="Q165" s="445">
        <f t="shared" si="29"/>
        <v>0</v>
      </c>
      <c r="R165" s="445">
        <f t="shared" si="30"/>
        <v>0</v>
      </c>
      <c r="S165" s="445"/>
      <c r="T165" s="445"/>
      <c r="U165" s="445"/>
      <c r="V165" s="378"/>
      <c r="W165" s="378"/>
      <c r="X165" s="378"/>
      <c r="Y165" s="378"/>
      <c r="Z165" s="378"/>
      <c r="AA165" s="378"/>
      <c r="AB165" s="378"/>
      <c r="AC165" s="378"/>
      <c r="AD165" s="378"/>
      <c r="AE165" s="378"/>
      <c r="AF165" s="378"/>
      <c r="AG165" s="378"/>
      <c r="AH165" s="378"/>
      <c r="AI165" s="378"/>
      <c r="AJ165" s="378"/>
      <c r="AK165" s="378"/>
      <c r="AL165" s="378"/>
      <c r="AM165" s="378"/>
      <c r="AN165" s="378"/>
      <c r="AO165" s="378"/>
      <c r="AP165" s="378"/>
      <c r="AQ165" s="378"/>
      <c r="AR165" s="378"/>
      <c r="AS165" s="378"/>
      <c r="AT165" s="378"/>
      <c r="AU165" s="378"/>
      <c r="AV165" s="378"/>
      <c r="AW165" s="378"/>
      <c r="AX165" s="378"/>
    </row>
    <row r="166" spans="2:50" s="25" customFormat="1" ht="15" customHeight="1" x14ac:dyDescent="0.3">
      <c r="B166" s="70" t="str">
        <f t="shared" si="25"/>
        <v>!!!</v>
      </c>
      <c r="C166" s="220"/>
      <c r="D166" s="221"/>
      <c r="E166" s="221"/>
      <c r="F166" s="222"/>
      <c r="G166" s="113"/>
      <c r="H166" s="179"/>
      <c r="J166" s="424" t="str">
        <f t="shared" si="26"/>
        <v>Leer</v>
      </c>
      <c r="K166" s="424" t="str">
        <f t="shared" si="23"/>
        <v>Leer</v>
      </c>
      <c r="L166" s="424" t="str">
        <f t="shared" si="27"/>
        <v>Leer</v>
      </c>
      <c r="M166" s="445" t="str">
        <f>VLOOKUP($C166,{"29 - Psychiatrie (Erwachsene)","Psychiatrie";"30 - Kinder- und Jugendpsychiatrie","KJPsychiatrie";"31 - Psychosomatik","Psychosomatik";0,"Leer"},2,0)</f>
        <v>Leer</v>
      </c>
      <c r="N166" s="445">
        <f t="shared" si="24"/>
        <v>0</v>
      </c>
      <c r="O166" s="445">
        <f>VLOOKUP($C166,{"29 - Psychiatrie (Erwachsene)",1;"30 - Kinder- und Jugendpsychiatrie",1;"31 - Psychosomatik",1;"00 - Bitte eine Fachabteilung auswählen",0;0,0},2,0)</f>
        <v>0</v>
      </c>
      <c r="P166" s="445">
        <f t="shared" si="28"/>
        <v>0</v>
      </c>
      <c r="Q166" s="445">
        <f t="shared" si="29"/>
        <v>0</v>
      </c>
      <c r="R166" s="445">
        <f t="shared" si="30"/>
        <v>0</v>
      </c>
      <c r="S166" s="445"/>
      <c r="T166" s="445"/>
      <c r="U166" s="445"/>
      <c r="V166" s="378"/>
      <c r="W166" s="378"/>
      <c r="X166" s="378"/>
      <c r="Y166" s="378"/>
      <c r="Z166" s="378"/>
      <c r="AA166" s="378"/>
      <c r="AB166" s="378"/>
      <c r="AC166" s="378"/>
      <c r="AD166" s="378"/>
      <c r="AE166" s="378"/>
      <c r="AF166" s="378"/>
      <c r="AG166" s="378"/>
      <c r="AH166" s="378"/>
      <c r="AI166" s="378"/>
      <c r="AJ166" s="378"/>
      <c r="AK166" s="378"/>
      <c r="AL166" s="378"/>
      <c r="AM166" s="378"/>
      <c r="AN166" s="378"/>
      <c r="AO166" s="378"/>
      <c r="AP166" s="378"/>
      <c r="AQ166" s="378"/>
      <c r="AR166" s="378"/>
      <c r="AS166" s="378"/>
      <c r="AT166" s="378"/>
      <c r="AU166" s="378"/>
      <c r="AV166" s="378"/>
      <c r="AW166" s="378"/>
      <c r="AX166" s="378"/>
    </row>
    <row r="167" spans="2:50" s="25" customFormat="1" ht="15" customHeight="1" x14ac:dyDescent="0.3">
      <c r="B167" s="70" t="str">
        <f t="shared" si="25"/>
        <v>!!!</v>
      </c>
      <c r="C167" s="220"/>
      <c r="D167" s="221"/>
      <c r="E167" s="221"/>
      <c r="F167" s="222"/>
      <c r="G167" s="113"/>
      <c r="H167" s="179"/>
      <c r="J167" s="424" t="str">
        <f t="shared" si="26"/>
        <v>Leer</v>
      </c>
      <c r="K167" s="424" t="str">
        <f t="shared" si="23"/>
        <v>Leer</v>
      </c>
      <c r="L167" s="424" t="str">
        <f t="shared" si="27"/>
        <v>Leer</v>
      </c>
      <c r="M167" s="445" t="str">
        <f>VLOOKUP($C167,{"29 - Psychiatrie (Erwachsene)","Psychiatrie";"30 - Kinder- und Jugendpsychiatrie","KJPsychiatrie";"31 - Psychosomatik","Psychosomatik";0,"Leer"},2,0)</f>
        <v>Leer</v>
      </c>
      <c r="N167" s="445">
        <f t="shared" si="24"/>
        <v>0</v>
      </c>
      <c r="O167" s="445">
        <f>VLOOKUP($C167,{"29 - Psychiatrie (Erwachsene)",1;"30 - Kinder- und Jugendpsychiatrie",1;"31 - Psychosomatik",1;"00 - Bitte eine Fachabteilung auswählen",0;0,0},2,0)</f>
        <v>0</v>
      </c>
      <c r="P167" s="445">
        <f t="shared" si="28"/>
        <v>0</v>
      </c>
      <c r="Q167" s="445">
        <f t="shared" si="29"/>
        <v>0</v>
      </c>
      <c r="R167" s="445">
        <f t="shared" si="30"/>
        <v>0</v>
      </c>
      <c r="S167" s="445"/>
      <c r="T167" s="445"/>
      <c r="U167" s="445"/>
      <c r="V167" s="378"/>
      <c r="W167" s="378"/>
      <c r="X167" s="378"/>
      <c r="Y167" s="378"/>
      <c r="Z167" s="378"/>
      <c r="AA167" s="378"/>
      <c r="AB167" s="378"/>
      <c r="AC167" s="378"/>
      <c r="AD167" s="378"/>
      <c r="AE167" s="378"/>
      <c r="AF167" s="378"/>
      <c r="AG167" s="378"/>
      <c r="AH167" s="378"/>
      <c r="AI167" s="378"/>
      <c r="AJ167" s="378"/>
      <c r="AK167" s="378"/>
      <c r="AL167" s="378"/>
      <c r="AM167" s="378"/>
      <c r="AN167" s="378"/>
      <c r="AO167" s="378"/>
      <c r="AP167" s="378"/>
      <c r="AQ167" s="378"/>
      <c r="AR167" s="378"/>
      <c r="AS167" s="378"/>
      <c r="AT167" s="378"/>
      <c r="AU167" s="378"/>
      <c r="AV167" s="378"/>
      <c r="AW167" s="378"/>
      <c r="AX167" s="378"/>
    </row>
    <row r="168" spans="2:50" s="25" customFormat="1" ht="15" customHeight="1" x14ac:dyDescent="0.3">
      <c r="B168" s="70" t="str">
        <f t="shared" si="25"/>
        <v>!!!</v>
      </c>
      <c r="C168" s="220"/>
      <c r="D168" s="221"/>
      <c r="E168" s="221"/>
      <c r="F168" s="222"/>
      <c r="G168" s="113"/>
      <c r="H168" s="179"/>
      <c r="J168" s="424" t="str">
        <f t="shared" si="26"/>
        <v>Leer</v>
      </c>
      <c r="K168" s="424" t="str">
        <f t="shared" si="23"/>
        <v>Leer</v>
      </c>
      <c r="L168" s="424" t="str">
        <f t="shared" si="27"/>
        <v>Leer</v>
      </c>
      <c r="M168" s="445" t="str">
        <f>VLOOKUP($C168,{"29 - Psychiatrie (Erwachsene)","Psychiatrie";"30 - Kinder- und Jugendpsychiatrie","KJPsychiatrie";"31 - Psychosomatik","Psychosomatik";0,"Leer"},2,0)</f>
        <v>Leer</v>
      </c>
      <c r="N168" s="445">
        <f t="shared" si="24"/>
        <v>0</v>
      </c>
      <c r="O168" s="445">
        <f>VLOOKUP($C168,{"29 - Psychiatrie (Erwachsene)",1;"30 - Kinder- und Jugendpsychiatrie",1;"31 - Psychosomatik",1;"00 - Bitte eine Fachabteilung auswählen",0;0,0},2,0)</f>
        <v>0</v>
      </c>
      <c r="P168" s="445">
        <f t="shared" si="28"/>
        <v>0</v>
      </c>
      <c r="Q168" s="445">
        <f t="shared" si="29"/>
        <v>0</v>
      </c>
      <c r="R168" s="445">
        <f t="shared" si="30"/>
        <v>0</v>
      </c>
      <c r="S168" s="445"/>
      <c r="T168" s="445"/>
      <c r="U168" s="445"/>
      <c r="V168" s="378"/>
      <c r="W168" s="378"/>
      <c r="X168" s="378"/>
      <c r="Y168" s="378"/>
      <c r="Z168" s="378"/>
      <c r="AA168" s="378"/>
      <c r="AB168" s="378"/>
      <c r="AC168" s="378"/>
      <c r="AD168" s="378"/>
      <c r="AE168" s="378"/>
      <c r="AF168" s="378"/>
      <c r="AG168" s="378"/>
      <c r="AH168" s="378"/>
      <c r="AI168" s="378"/>
      <c r="AJ168" s="378"/>
      <c r="AK168" s="378"/>
      <c r="AL168" s="378"/>
      <c r="AM168" s="378"/>
      <c r="AN168" s="378"/>
      <c r="AO168" s="378"/>
      <c r="AP168" s="378"/>
      <c r="AQ168" s="378"/>
      <c r="AR168" s="378"/>
      <c r="AS168" s="378"/>
      <c r="AT168" s="378"/>
      <c r="AU168" s="378"/>
      <c r="AV168" s="378"/>
      <c r="AW168" s="378"/>
      <c r="AX168" s="378"/>
    </row>
    <row r="169" spans="2:50" s="25" customFormat="1" ht="15" customHeight="1" x14ac:dyDescent="0.3">
      <c r="B169" s="70" t="str">
        <f t="shared" si="25"/>
        <v>!!!</v>
      </c>
      <c r="C169" s="220"/>
      <c r="D169" s="221"/>
      <c r="E169" s="221"/>
      <c r="F169" s="222"/>
      <c r="G169" s="113"/>
      <c r="H169" s="179"/>
      <c r="J169" s="424" t="str">
        <f t="shared" si="26"/>
        <v>Leer</v>
      </c>
      <c r="K169" s="424" t="str">
        <f t="shared" si="23"/>
        <v>Leer</v>
      </c>
      <c r="L169" s="424" t="str">
        <f t="shared" si="27"/>
        <v>Leer</v>
      </c>
      <c r="M169" s="445" t="str">
        <f>VLOOKUP($C169,{"29 - Psychiatrie (Erwachsene)","Psychiatrie";"30 - Kinder- und Jugendpsychiatrie","KJPsychiatrie";"31 - Psychosomatik","Psychosomatik";0,"Leer"},2,0)</f>
        <v>Leer</v>
      </c>
      <c r="N169" s="445">
        <f t="shared" si="24"/>
        <v>0</v>
      </c>
      <c r="O169" s="445">
        <f>VLOOKUP($C169,{"29 - Psychiatrie (Erwachsene)",1;"30 - Kinder- und Jugendpsychiatrie",1;"31 - Psychosomatik",1;"00 - Bitte eine Fachabteilung auswählen",0;0,0},2,0)</f>
        <v>0</v>
      </c>
      <c r="P169" s="445">
        <f t="shared" si="28"/>
        <v>0</v>
      </c>
      <c r="Q169" s="445">
        <f t="shared" si="29"/>
        <v>0</v>
      </c>
      <c r="R169" s="445">
        <f t="shared" si="30"/>
        <v>0</v>
      </c>
      <c r="S169" s="445"/>
      <c r="T169" s="445"/>
      <c r="U169" s="445"/>
      <c r="V169" s="378"/>
      <c r="W169" s="378"/>
      <c r="X169" s="378"/>
      <c r="Y169" s="378"/>
      <c r="Z169" s="378"/>
      <c r="AA169" s="378"/>
      <c r="AB169" s="378"/>
      <c r="AC169" s="378"/>
      <c r="AD169" s="378"/>
      <c r="AE169" s="378"/>
      <c r="AF169" s="378"/>
      <c r="AG169" s="378"/>
      <c r="AH169" s="378"/>
      <c r="AI169" s="378"/>
      <c r="AJ169" s="378"/>
      <c r="AK169" s="378"/>
      <c r="AL169" s="378"/>
      <c r="AM169" s="378"/>
      <c r="AN169" s="378"/>
      <c r="AO169" s="378"/>
      <c r="AP169" s="378"/>
      <c r="AQ169" s="378"/>
      <c r="AR169" s="378"/>
      <c r="AS169" s="378"/>
      <c r="AT169" s="378"/>
      <c r="AU169" s="378"/>
      <c r="AV169" s="378"/>
      <c r="AW169" s="378"/>
      <c r="AX169" s="378"/>
    </row>
    <row r="170" spans="2:50" s="25" customFormat="1" ht="15" customHeight="1" x14ac:dyDescent="0.3">
      <c r="B170" s="70" t="str">
        <f t="shared" si="25"/>
        <v>!!!</v>
      </c>
      <c r="C170" s="220"/>
      <c r="D170" s="221"/>
      <c r="E170" s="221"/>
      <c r="F170" s="222"/>
      <c r="G170" s="113"/>
      <c r="H170" s="179"/>
      <c r="J170" s="424" t="str">
        <f t="shared" si="26"/>
        <v>Leer</v>
      </c>
      <c r="K170" s="424" t="str">
        <f t="shared" si="23"/>
        <v>Leer</v>
      </c>
      <c r="L170" s="424" t="str">
        <f t="shared" si="27"/>
        <v>Leer</v>
      </c>
      <c r="M170" s="445" t="str">
        <f>VLOOKUP($C170,{"29 - Psychiatrie (Erwachsene)","Psychiatrie";"30 - Kinder- und Jugendpsychiatrie","KJPsychiatrie";"31 - Psychosomatik","Psychosomatik";0,"Leer"},2,0)</f>
        <v>Leer</v>
      </c>
      <c r="N170" s="445">
        <f t="shared" si="24"/>
        <v>0</v>
      </c>
      <c r="O170" s="445">
        <f>VLOOKUP($C170,{"29 - Psychiatrie (Erwachsene)",1;"30 - Kinder- und Jugendpsychiatrie",1;"31 - Psychosomatik",1;"00 - Bitte eine Fachabteilung auswählen",0;0,0},2,0)</f>
        <v>0</v>
      </c>
      <c r="P170" s="445">
        <f t="shared" si="28"/>
        <v>0</v>
      </c>
      <c r="Q170" s="445">
        <f t="shared" si="29"/>
        <v>0</v>
      </c>
      <c r="R170" s="445">
        <f t="shared" si="30"/>
        <v>0</v>
      </c>
      <c r="S170" s="445"/>
      <c r="T170" s="445"/>
      <c r="U170" s="445"/>
      <c r="V170" s="378"/>
      <c r="W170" s="378"/>
      <c r="X170" s="378"/>
      <c r="Y170" s="378"/>
      <c r="Z170" s="378"/>
      <c r="AA170" s="378"/>
      <c r="AB170" s="378"/>
      <c r="AC170" s="378"/>
      <c r="AD170" s="378"/>
      <c r="AE170" s="378"/>
      <c r="AF170" s="378"/>
      <c r="AG170" s="378"/>
      <c r="AH170" s="378"/>
      <c r="AI170" s="378"/>
      <c r="AJ170" s="378"/>
      <c r="AK170" s="378"/>
      <c r="AL170" s="378"/>
      <c r="AM170" s="378"/>
      <c r="AN170" s="378"/>
      <c r="AO170" s="378"/>
      <c r="AP170" s="378"/>
      <c r="AQ170" s="378"/>
      <c r="AR170" s="378"/>
      <c r="AS170" s="378"/>
      <c r="AT170" s="378"/>
      <c r="AU170" s="378"/>
      <c r="AV170" s="378"/>
      <c r="AW170" s="378"/>
      <c r="AX170" s="378"/>
    </row>
    <row r="171" spans="2:50" s="25" customFormat="1" ht="15" customHeight="1" x14ac:dyDescent="0.3">
      <c r="B171" s="70" t="str">
        <f t="shared" si="25"/>
        <v>!!!</v>
      </c>
      <c r="C171" s="220"/>
      <c r="D171" s="221"/>
      <c r="E171" s="221"/>
      <c r="F171" s="222"/>
      <c r="G171" s="113"/>
      <c r="H171" s="179"/>
      <c r="J171" s="424" t="str">
        <f t="shared" si="26"/>
        <v>Leer</v>
      </c>
      <c r="K171" s="424" t="str">
        <f t="shared" si="23"/>
        <v>Leer</v>
      </c>
      <c r="L171" s="424" t="str">
        <f t="shared" si="27"/>
        <v>Leer</v>
      </c>
      <c r="M171" s="445" t="str">
        <f>VLOOKUP($C171,{"29 - Psychiatrie (Erwachsene)","Psychiatrie";"30 - Kinder- und Jugendpsychiatrie","KJPsychiatrie";"31 - Psychosomatik","Psychosomatik";0,"Leer"},2,0)</f>
        <v>Leer</v>
      </c>
      <c r="N171" s="445">
        <f t="shared" si="24"/>
        <v>0</v>
      </c>
      <c r="O171" s="445">
        <f>VLOOKUP($C171,{"29 - Psychiatrie (Erwachsene)",1;"30 - Kinder- und Jugendpsychiatrie",1;"31 - Psychosomatik",1;"00 - Bitte eine Fachabteilung auswählen",0;0,0},2,0)</f>
        <v>0</v>
      </c>
      <c r="P171" s="445">
        <f t="shared" si="28"/>
        <v>0</v>
      </c>
      <c r="Q171" s="445">
        <f t="shared" si="29"/>
        <v>0</v>
      </c>
      <c r="R171" s="445">
        <f t="shared" si="30"/>
        <v>0</v>
      </c>
      <c r="S171" s="445"/>
      <c r="T171" s="445"/>
      <c r="U171" s="445"/>
      <c r="V171" s="378"/>
      <c r="W171" s="378"/>
      <c r="X171" s="378"/>
      <c r="Y171" s="378"/>
      <c r="Z171" s="378"/>
      <c r="AA171" s="378"/>
      <c r="AB171" s="378"/>
      <c r="AC171" s="378"/>
      <c r="AD171" s="378"/>
      <c r="AE171" s="378"/>
      <c r="AF171" s="378"/>
      <c r="AG171" s="378"/>
      <c r="AH171" s="378"/>
      <c r="AI171" s="378"/>
      <c r="AJ171" s="378"/>
      <c r="AK171" s="378"/>
      <c r="AL171" s="378"/>
      <c r="AM171" s="378"/>
      <c r="AN171" s="378"/>
      <c r="AO171" s="378"/>
      <c r="AP171" s="378"/>
      <c r="AQ171" s="378"/>
      <c r="AR171" s="378"/>
      <c r="AS171" s="378"/>
      <c r="AT171" s="378"/>
      <c r="AU171" s="378"/>
      <c r="AV171" s="378"/>
      <c r="AW171" s="378"/>
      <c r="AX171" s="378"/>
    </row>
    <row r="172" spans="2:50" s="25" customFormat="1" ht="15" customHeight="1" x14ac:dyDescent="0.3">
      <c r="B172" s="70" t="str">
        <f t="shared" si="25"/>
        <v>!!!</v>
      </c>
      <c r="C172" s="220"/>
      <c r="D172" s="221"/>
      <c r="E172" s="221"/>
      <c r="F172" s="222"/>
      <c r="G172" s="113"/>
      <c r="H172" s="179"/>
      <c r="J172" s="424" t="str">
        <f t="shared" si="26"/>
        <v>Leer</v>
      </c>
      <c r="K172" s="424" t="str">
        <f t="shared" si="23"/>
        <v>Leer</v>
      </c>
      <c r="L172" s="424" t="str">
        <f t="shared" si="27"/>
        <v>Leer</v>
      </c>
      <c r="M172" s="445" t="str">
        <f>VLOOKUP($C172,{"29 - Psychiatrie (Erwachsene)","Psychiatrie";"30 - Kinder- und Jugendpsychiatrie","KJPsychiatrie";"31 - Psychosomatik","Psychosomatik";0,"Leer"},2,0)</f>
        <v>Leer</v>
      </c>
      <c r="N172" s="445">
        <f t="shared" si="24"/>
        <v>0</v>
      </c>
      <c r="O172" s="445">
        <f>VLOOKUP($C172,{"29 - Psychiatrie (Erwachsene)",1;"30 - Kinder- und Jugendpsychiatrie",1;"31 - Psychosomatik",1;"00 - Bitte eine Fachabteilung auswählen",0;0,0},2,0)</f>
        <v>0</v>
      </c>
      <c r="P172" s="445">
        <f t="shared" si="28"/>
        <v>0</v>
      </c>
      <c r="Q172" s="445">
        <f t="shared" si="29"/>
        <v>0</v>
      </c>
      <c r="R172" s="445">
        <f t="shared" si="30"/>
        <v>0</v>
      </c>
      <c r="S172" s="445"/>
      <c r="T172" s="445"/>
      <c r="U172" s="445"/>
      <c r="V172" s="378"/>
      <c r="W172" s="378"/>
      <c r="X172" s="378"/>
      <c r="Y172" s="378"/>
      <c r="Z172" s="378"/>
      <c r="AA172" s="378"/>
      <c r="AB172" s="378"/>
      <c r="AC172" s="378"/>
      <c r="AD172" s="378"/>
      <c r="AE172" s="378"/>
      <c r="AF172" s="378"/>
      <c r="AG172" s="378"/>
      <c r="AH172" s="378"/>
      <c r="AI172" s="378"/>
      <c r="AJ172" s="378"/>
      <c r="AK172" s="378"/>
      <c r="AL172" s="378"/>
      <c r="AM172" s="378"/>
      <c r="AN172" s="378"/>
      <c r="AO172" s="378"/>
      <c r="AP172" s="378"/>
      <c r="AQ172" s="378"/>
      <c r="AR172" s="378"/>
      <c r="AS172" s="378"/>
      <c r="AT172" s="378"/>
      <c r="AU172" s="378"/>
      <c r="AV172" s="378"/>
      <c r="AW172" s="378"/>
      <c r="AX172" s="378"/>
    </row>
    <row r="173" spans="2:50" s="25" customFormat="1" ht="15" customHeight="1" x14ac:dyDescent="0.3">
      <c r="B173" s="70" t="str">
        <f t="shared" si="25"/>
        <v>!!!</v>
      </c>
      <c r="C173" s="220"/>
      <c r="D173" s="221"/>
      <c r="E173" s="221"/>
      <c r="F173" s="222"/>
      <c r="G173" s="113"/>
      <c r="H173" s="179"/>
      <c r="J173" s="424" t="str">
        <f t="shared" si="26"/>
        <v>Leer</v>
      </c>
      <c r="K173" s="424" t="str">
        <f t="shared" si="23"/>
        <v>Leer</v>
      </c>
      <c r="L173" s="424" t="str">
        <f t="shared" si="27"/>
        <v>Leer</v>
      </c>
      <c r="M173" s="445" t="str">
        <f>VLOOKUP($C173,{"29 - Psychiatrie (Erwachsene)","Psychiatrie";"30 - Kinder- und Jugendpsychiatrie","KJPsychiatrie";"31 - Psychosomatik","Psychosomatik";0,"Leer"},2,0)</f>
        <v>Leer</v>
      </c>
      <c r="N173" s="445">
        <f t="shared" si="24"/>
        <v>0</v>
      </c>
      <c r="O173" s="445">
        <f>VLOOKUP($C173,{"29 - Psychiatrie (Erwachsene)",1;"30 - Kinder- und Jugendpsychiatrie",1;"31 - Psychosomatik",1;"00 - Bitte eine Fachabteilung auswählen",0;0,0},2,0)</f>
        <v>0</v>
      </c>
      <c r="P173" s="445">
        <f t="shared" si="28"/>
        <v>0</v>
      </c>
      <c r="Q173" s="445">
        <f t="shared" si="29"/>
        <v>0</v>
      </c>
      <c r="R173" s="445">
        <f t="shared" si="30"/>
        <v>0</v>
      </c>
      <c r="S173" s="445"/>
      <c r="T173" s="445"/>
      <c r="U173" s="445"/>
      <c r="V173" s="378"/>
      <c r="W173" s="378"/>
      <c r="X173" s="378"/>
      <c r="Y173" s="378"/>
      <c r="Z173" s="378"/>
      <c r="AA173" s="378"/>
      <c r="AB173" s="378"/>
      <c r="AC173" s="378"/>
      <c r="AD173" s="378"/>
      <c r="AE173" s="378"/>
      <c r="AF173" s="378"/>
      <c r="AG173" s="378"/>
      <c r="AH173" s="378"/>
      <c r="AI173" s="378"/>
      <c r="AJ173" s="378"/>
      <c r="AK173" s="378"/>
      <c r="AL173" s="378"/>
      <c r="AM173" s="378"/>
      <c r="AN173" s="378"/>
      <c r="AO173" s="378"/>
      <c r="AP173" s="378"/>
      <c r="AQ173" s="378"/>
      <c r="AR173" s="378"/>
      <c r="AS173" s="378"/>
      <c r="AT173" s="378"/>
      <c r="AU173" s="378"/>
      <c r="AV173" s="378"/>
      <c r="AW173" s="378"/>
      <c r="AX173" s="378"/>
    </row>
    <row r="174" spans="2:50" s="25" customFormat="1" ht="15" customHeight="1" x14ac:dyDescent="0.3">
      <c r="B174" s="70" t="str">
        <f t="shared" si="25"/>
        <v>!!!</v>
      </c>
      <c r="C174" s="220"/>
      <c r="D174" s="221"/>
      <c r="E174" s="221"/>
      <c r="F174" s="222"/>
      <c r="G174" s="113"/>
      <c r="H174" s="179"/>
      <c r="J174" s="424" t="str">
        <f t="shared" si="26"/>
        <v>Leer</v>
      </c>
      <c r="K174" s="424" t="str">
        <f t="shared" si="23"/>
        <v>Leer</v>
      </c>
      <c r="L174" s="424" t="str">
        <f t="shared" si="27"/>
        <v>Leer</v>
      </c>
      <c r="M174" s="445" t="str">
        <f>VLOOKUP($C174,{"29 - Psychiatrie (Erwachsene)","Psychiatrie";"30 - Kinder- und Jugendpsychiatrie","KJPsychiatrie";"31 - Psychosomatik","Psychosomatik";0,"Leer"},2,0)</f>
        <v>Leer</v>
      </c>
      <c r="N174" s="445">
        <f t="shared" si="24"/>
        <v>0</v>
      </c>
      <c r="O174" s="445">
        <f>VLOOKUP($C174,{"29 - Psychiatrie (Erwachsene)",1;"30 - Kinder- und Jugendpsychiatrie",1;"31 - Psychosomatik",1;"00 - Bitte eine Fachabteilung auswählen",0;0,0},2,0)</f>
        <v>0</v>
      </c>
      <c r="P174" s="445">
        <f t="shared" si="28"/>
        <v>0</v>
      </c>
      <c r="Q174" s="445">
        <f t="shared" si="29"/>
        <v>0</v>
      </c>
      <c r="R174" s="445">
        <f t="shared" si="30"/>
        <v>0</v>
      </c>
      <c r="S174" s="445"/>
      <c r="T174" s="445"/>
      <c r="U174" s="445"/>
      <c r="V174" s="378"/>
      <c r="W174" s="378"/>
      <c r="X174" s="378"/>
      <c r="Y174" s="378"/>
      <c r="Z174" s="378"/>
      <c r="AA174" s="378"/>
      <c r="AB174" s="378"/>
      <c r="AC174" s="378"/>
      <c r="AD174" s="378"/>
      <c r="AE174" s="378"/>
      <c r="AF174" s="378"/>
      <c r="AG174" s="378"/>
      <c r="AH174" s="378"/>
      <c r="AI174" s="378"/>
      <c r="AJ174" s="378"/>
      <c r="AK174" s="378"/>
      <c r="AL174" s="378"/>
      <c r="AM174" s="378"/>
      <c r="AN174" s="378"/>
      <c r="AO174" s="378"/>
      <c r="AP174" s="378"/>
      <c r="AQ174" s="378"/>
      <c r="AR174" s="378"/>
      <c r="AS174" s="378"/>
      <c r="AT174" s="378"/>
      <c r="AU174" s="378"/>
      <c r="AV174" s="378"/>
      <c r="AW174" s="378"/>
      <c r="AX174" s="378"/>
    </row>
    <row r="175" spans="2:50" s="25" customFormat="1" ht="15" customHeight="1" x14ac:dyDescent="0.3">
      <c r="B175" s="70" t="str">
        <f t="shared" si="25"/>
        <v>!!!</v>
      </c>
      <c r="C175" s="220"/>
      <c r="D175" s="221"/>
      <c r="E175" s="221"/>
      <c r="F175" s="222"/>
      <c r="G175" s="113"/>
      <c r="H175" s="179"/>
      <c r="J175" s="424" t="str">
        <f t="shared" si="26"/>
        <v>Leer</v>
      </c>
      <c r="K175" s="424" t="str">
        <f t="shared" si="23"/>
        <v>Leer</v>
      </c>
      <c r="L175" s="424" t="str">
        <f t="shared" si="27"/>
        <v>Leer</v>
      </c>
      <c r="M175" s="445" t="str">
        <f>VLOOKUP($C175,{"29 - Psychiatrie (Erwachsene)","Psychiatrie";"30 - Kinder- und Jugendpsychiatrie","KJPsychiatrie";"31 - Psychosomatik","Psychosomatik";0,"Leer"},2,0)</f>
        <v>Leer</v>
      </c>
      <c r="N175" s="445">
        <f t="shared" si="24"/>
        <v>0</v>
      </c>
      <c r="O175" s="445">
        <f>VLOOKUP($C175,{"29 - Psychiatrie (Erwachsene)",1;"30 - Kinder- und Jugendpsychiatrie",1;"31 - Psychosomatik",1;"00 - Bitte eine Fachabteilung auswählen",0;0,0},2,0)</f>
        <v>0</v>
      </c>
      <c r="P175" s="445">
        <f t="shared" si="28"/>
        <v>0</v>
      </c>
      <c r="Q175" s="445">
        <f t="shared" si="29"/>
        <v>0</v>
      </c>
      <c r="R175" s="445">
        <f t="shared" si="30"/>
        <v>0</v>
      </c>
      <c r="S175" s="445"/>
      <c r="T175" s="445"/>
      <c r="U175" s="445"/>
      <c r="V175" s="378"/>
      <c r="W175" s="378"/>
      <c r="X175" s="378"/>
      <c r="Y175" s="378"/>
      <c r="Z175" s="378"/>
      <c r="AA175" s="378"/>
      <c r="AB175" s="378"/>
      <c r="AC175" s="378"/>
      <c r="AD175" s="378"/>
      <c r="AE175" s="378"/>
      <c r="AF175" s="378"/>
      <c r="AG175" s="378"/>
      <c r="AH175" s="378"/>
      <c r="AI175" s="378"/>
      <c r="AJ175" s="378"/>
      <c r="AK175" s="378"/>
      <c r="AL175" s="378"/>
      <c r="AM175" s="378"/>
      <c r="AN175" s="378"/>
      <c r="AO175" s="378"/>
      <c r="AP175" s="378"/>
      <c r="AQ175" s="378"/>
      <c r="AR175" s="378"/>
      <c r="AS175" s="378"/>
      <c r="AT175" s="378"/>
      <c r="AU175" s="378"/>
      <c r="AV175" s="378"/>
      <c r="AW175" s="378"/>
      <c r="AX175" s="378"/>
    </row>
    <row r="176" spans="2:50" s="25" customFormat="1" ht="15" customHeight="1" x14ac:dyDescent="0.3">
      <c r="B176" s="70" t="str">
        <f t="shared" si="25"/>
        <v>!!!</v>
      </c>
      <c r="C176" s="220"/>
      <c r="D176" s="221"/>
      <c r="E176" s="221"/>
      <c r="F176" s="222"/>
      <c r="G176" s="113"/>
      <c r="H176" s="179"/>
      <c r="J176" s="424" t="str">
        <f t="shared" si="26"/>
        <v>Leer</v>
      </c>
      <c r="K176" s="424" t="str">
        <f t="shared" si="23"/>
        <v>Leer</v>
      </c>
      <c r="L176" s="424" t="str">
        <f t="shared" si="27"/>
        <v>Leer</v>
      </c>
      <c r="M176" s="445" t="str">
        <f>VLOOKUP($C176,{"29 - Psychiatrie (Erwachsene)","Psychiatrie";"30 - Kinder- und Jugendpsychiatrie","KJPsychiatrie";"31 - Psychosomatik","Psychosomatik";0,"Leer"},2,0)</f>
        <v>Leer</v>
      </c>
      <c r="N176" s="445">
        <f t="shared" si="24"/>
        <v>0</v>
      </c>
      <c r="O176" s="445">
        <f>VLOOKUP($C176,{"29 - Psychiatrie (Erwachsene)",1;"30 - Kinder- und Jugendpsychiatrie",1;"31 - Psychosomatik",1;"00 - Bitte eine Fachabteilung auswählen",0;0,0},2,0)</f>
        <v>0</v>
      </c>
      <c r="P176" s="445">
        <f t="shared" si="28"/>
        <v>0</v>
      </c>
      <c r="Q176" s="445">
        <f t="shared" si="29"/>
        <v>0</v>
      </c>
      <c r="R176" s="445">
        <f t="shared" si="30"/>
        <v>0</v>
      </c>
      <c r="S176" s="445"/>
      <c r="T176" s="445"/>
      <c r="U176" s="445"/>
      <c r="V176" s="378"/>
      <c r="W176" s="378"/>
      <c r="X176" s="378"/>
      <c r="Y176" s="378"/>
      <c r="Z176" s="378"/>
      <c r="AA176" s="378"/>
      <c r="AB176" s="378"/>
      <c r="AC176" s="378"/>
      <c r="AD176" s="378"/>
      <c r="AE176" s="378"/>
      <c r="AF176" s="378"/>
      <c r="AG176" s="378"/>
      <c r="AH176" s="378"/>
      <c r="AI176" s="378"/>
      <c r="AJ176" s="378"/>
      <c r="AK176" s="378"/>
      <c r="AL176" s="378"/>
      <c r="AM176" s="378"/>
      <c r="AN176" s="378"/>
      <c r="AO176" s="378"/>
      <c r="AP176" s="378"/>
      <c r="AQ176" s="378"/>
      <c r="AR176" s="378"/>
      <c r="AS176" s="378"/>
      <c r="AT176" s="378"/>
      <c r="AU176" s="378"/>
      <c r="AV176" s="378"/>
      <c r="AW176" s="378"/>
      <c r="AX176" s="378"/>
    </row>
    <row r="177" spans="2:50" s="25" customFormat="1" ht="15" customHeight="1" x14ac:dyDescent="0.3">
      <c r="B177" s="70" t="str">
        <f t="shared" si="25"/>
        <v>!!!</v>
      </c>
      <c r="C177" s="220"/>
      <c r="D177" s="221"/>
      <c r="E177" s="221"/>
      <c r="F177" s="222"/>
      <c r="G177" s="113"/>
      <c r="H177" s="179"/>
      <c r="J177" s="424" t="str">
        <f t="shared" si="26"/>
        <v>Leer</v>
      </c>
      <c r="K177" s="424" t="str">
        <f t="shared" si="23"/>
        <v>Leer</v>
      </c>
      <c r="L177" s="424" t="str">
        <f t="shared" si="27"/>
        <v>Leer</v>
      </c>
      <c r="M177" s="445" t="str">
        <f>VLOOKUP($C177,{"29 - Psychiatrie (Erwachsene)","Psychiatrie";"30 - Kinder- und Jugendpsychiatrie","KJPsychiatrie";"31 - Psychosomatik","Psychosomatik";0,"Leer"},2,0)</f>
        <v>Leer</v>
      </c>
      <c r="N177" s="445">
        <f t="shared" si="24"/>
        <v>0</v>
      </c>
      <c r="O177" s="445">
        <f>VLOOKUP($C177,{"29 - Psychiatrie (Erwachsene)",1;"30 - Kinder- und Jugendpsychiatrie",1;"31 - Psychosomatik",1;"00 - Bitte eine Fachabteilung auswählen",0;0,0},2,0)</f>
        <v>0</v>
      </c>
      <c r="P177" s="445">
        <f t="shared" si="28"/>
        <v>0</v>
      </c>
      <c r="Q177" s="445">
        <f t="shared" si="29"/>
        <v>0</v>
      </c>
      <c r="R177" s="445">
        <f t="shared" si="30"/>
        <v>0</v>
      </c>
      <c r="S177" s="445"/>
      <c r="T177" s="445"/>
      <c r="U177" s="445"/>
      <c r="V177" s="378"/>
      <c r="W177" s="378"/>
      <c r="X177" s="378"/>
      <c r="Y177" s="378"/>
      <c r="Z177" s="378"/>
      <c r="AA177" s="378"/>
      <c r="AB177" s="378"/>
      <c r="AC177" s="378"/>
      <c r="AD177" s="378"/>
      <c r="AE177" s="378"/>
      <c r="AF177" s="378"/>
      <c r="AG177" s="378"/>
      <c r="AH177" s="378"/>
      <c r="AI177" s="378"/>
      <c r="AJ177" s="378"/>
      <c r="AK177" s="378"/>
      <c r="AL177" s="378"/>
      <c r="AM177" s="378"/>
      <c r="AN177" s="378"/>
      <c r="AO177" s="378"/>
      <c r="AP177" s="378"/>
      <c r="AQ177" s="378"/>
      <c r="AR177" s="378"/>
      <c r="AS177" s="378"/>
      <c r="AT177" s="378"/>
      <c r="AU177" s="378"/>
      <c r="AV177" s="378"/>
      <c r="AW177" s="378"/>
      <c r="AX177" s="378"/>
    </row>
    <row r="178" spans="2:50" s="25" customFormat="1" ht="15" customHeight="1" x14ac:dyDescent="0.3">
      <c r="B178" s="70" t="str">
        <f t="shared" si="25"/>
        <v>!!!</v>
      </c>
      <c r="C178" s="220"/>
      <c r="D178" s="221"/>
      <c r="E178" s="221"/>
      <c r="F178" s="222"/>
      <c r="G178" s="113"/>
      <c r="H178" s="179"/>
      <c r="J178" s="424" t="str">
        <f t="shared" si="26"/>
        <v>Leer</v>
      </c>
      <c r="K178" s="424" t="str">
        <f t="shared" si="23"/>
        <v>Leer</v>
      </c>
      <c r="L178" s="424" t="str">
        <f t="shared" si="27"/>
        <v>Leer</v>
      </c>
      <c r="M178" s="445" t="str">
        <f>VLOOKUP($C178,{"29 - Psychiatrie (Erwachsene)","Psychiatrie";"30 - Kinder- und Jugendpsychiatrie","KJPsychiatrie";"31 - Psychosomatik","Psychosomatik";0,"Leer"},2,0)</f>
        <v>Leer</v>
      </c>
      <c r="N178" s="445">
        <f t="shared" si="24"/>
        <v>0</v>
      </c>
      <c r="O178" s="445">
        <f>VLOOKUP($C178,{"29 - Psychiatrie (Erwachsene)",1;"30 - Kinder- und Jugendpsychiatrie",1;"31 - Psychosomatik",1;"00 - Bitte eine Fachabteilung auswählen",0;0,0},2,0)</f>
        <v>0</v>
      </c>
      <c r="P178" s="445">
        <f t="shared" si="28"/>
        <v>0</v>
      </c>
      <c r="Q178" s="445">
        <f t="shared" si="29"/>
        <v>0</v>
      </c>
      <c r="R178" s="445">
        <f t="shared" si="30"/>
        <v>0</v>
      </c>
      <c r="S178" s="445"/>
      <c r="T178" s="445"/>
      <c r="U178" s="445"/>
      <c r="V178" s="378"/>
      <c r="W178" s="378"/>
      <c r="X178" s="378"/>
      <c r="Y178" s="378"/>
      <c r="Z178" s="378"/>
      <c r="AA178" s="378"/>
      <c r="AB178" s="378"/>
      <c r="AC178" s="378"/>
      <c r="AD178" s="378"/>
      <c r="AE178" s="378"/>
      <c r="AF178" s="378"/>
      <c r="AG178" s="378"/>
      <c r="AH178" s="378"/>
      <c r="AI178" s="378"/>
      <c r="AJ178" s="378"/>
      <c r="AK178" s="378"/>
      <c r="AL178" s="378"/>
      <c r="AM178" s="378"/>
      <c r="AN178" s="378"/>
      <c r="AO178" s="378"/>
      <c r="AP178" s="378"/>
      <c r="AQ178" s="378"/>
      <c r="AR178" s="378"/>
      <c r="AS178" s="378"/>
      <c r="AT178" s="378"/>
      <c r="AU178" s="378"/>
      <c r="AV178" s="378"/>
      <c r="AW178" s="378"/>
      <c r="AX178" s="378"/>
    </row>
    <row r="179" spans="2:50" s="25" customFormat="1" ht="15" customHeight="1" x14ac:dyDescent="0.3">
      <c r="B179" s="70" t="str">
        <f t="shared" si="25"/>
        <v>!!!</v>
      </c>
      <c r="C179" s="220"/>
      <c r="D179" s="221"/>
      <c r="E179" s="221"/>
      <c r="F179" s="222"/>
      <c r="G179" s="113"/>
      <c r="H179" s="179"/>
      <c r="J179" s="424" t="str">
        <f t="shared" si="26"/>
        <v>Leer</v>
      </c>
      <c r="K179" s="424" t="str">
        <f t="shared" si="23"/>
        <v>Leer</v>
      </c>
      <c r="L179" s="424" t="str">
        <f t="shared" si="27"/>
        <v>Leer</v>
      </c>
      <c r="M179" s="445" t="str">
        <f>VLOOKUP($C179,{"29 - Psychiatrie (Erwachsene)","Psychiatrie";"30 - Kinder- und Jugendpsychiatrie","KJPsychiatrie";"31 - Psychosomatik","Psychosomatik";0,"Leer"},2,0)</f>
        <v>Leer</v>
      </c>
      <c r="N179" s="445">
        <f t="shared" si="24"/>
        <v>0</v>
      </c>
      <c r="O179" s="445">
        <f>VLOOKUP($C179,{"29 - Psychiatrie (Erwachsene)",1;"30 - Kinder- und Jugendpsychiatrie",1;"31 - Psychosomatik",1;"00 - Bitte eine Fachabteilung auswählen",0;0,0},2,0)</f>
        <v>0</v>
      </c>
      <c r="P179" s="445">
        <f t="shared" si="28"/>
        <v>0</v>
      </c>
      <c r="Q179" s="445">
        <f t="shared" si="29"/>
        <v>0</v>
      </c>
      <c r="R179" s="445">
        <f t="shared" si="30"/>
        <v>0</v>
      </c>
      <c r="S179" s="445"/>
      <c r="T179" s="445"/>
      <c r="U179" s="445"/>
      <c r="V179" s="378"/>
      <c r="W179" s="378"/>
      <c r="X179" s="378"/>
      <c r="Y179" s="378"/>
      <c r="Z179" s="378"/>
      <c r="AA179" s="378"/>
      <c r="AB179" s="378"/>
      <c r="AC179" s="378"/>
      <c r="AD179" s="378"/>
      <c r="AE179" s="378"/>
      <c r="AF179" s="378"/>
      <c r="AG179" s="378"/>
      <c r="AH179" s="378"/>
      <c r="AI179" s="378"/>
      <c r="AJ179" s="378"/>
      <c r="AK179" s="378"/>
      <c r="AL179" s="378"/>
      <c r="AM179" s="378"/>
      <c r="AN179" s="378"/>
      <c r="AO179" s="378"/>
      <c r="AP179" s="378"/>
      <c r="AQ179" s="378"/>
      <c r="AR179" s="378"/>
      <c r="AS179" s="378"/>
      <c r="AT179" s="378"/>
      <c r="AU179" s="378"/>
      <c r="AV179" s="378"/>
      <c r="AW179" s="378"/>
      <c r="AX179" s="378"/>
    </row>
    <row r="180" spans="2:50" s="25" customFormat="1" ht="15" customHeight="1" x14ac:dyDescent="0.3">
      <c r="B180" s="70" t="str">
        <f t="shared" si="25"/>
        <v>!!!</v>
      </c>
      <c r="C180" s="220"/>
      <c r="D180" s="221"/>
      <c r="E180" s="221"/>
      <c r="F180" s="222"/>
      <c r="G180" s="113"/>
      <c r="H180" s="179"/>
      <c r="J180" s="424" t="str">
        <f t="shared" si="26"/>
        <v>Leer</v>
      </c>
      <c r="K180" s="424" t="str">
        <f t="shared" si="23"/>
        <v>Leer</v>
      </c>
      <c r="L180" s="424" t="str">
        <f t="shared" si="27"/>
        <v>Leer</v>
      </c>
      <c r="M180" s="445" t="str">
        <f>VLOOKUP($C180,{"29 - Psychiatrie (Erwachsene)","Psychiatrie";"30 - Kinder- und Jugendpsychiatrie","KJPsychiatrie";"31 - Psychosomatik","Psychosomatik";0,"Leer"},2,0)</f>
        <v>Leer</v>
      </c>
      <c r="N180" s="445">
        <f t="shared" si="24"/>
        <v>0</v>
      </c>
      <c r="O180" s="445">
        <f>VLOOKUP($C180,{"29 - Psychiatrie (Erwachsene)",1;"30 - Kinder- und Jugendpsychiatrie",1;"31 - Psychosomatik",1;"00 - Bitte eine Fachabteilung auswählen",0;0,0},2,0)</f>
        <v>0</v>
      </c>
      <c r="P180" s="445">
        <f t="shared" si="28"/>
        <v>0</v>
      </c>
      <c r="Q180" s="445">
        <f t="shared" si="29"/>
        <v>0</v>
      </c>
      <c r="R180" s="445">
        <f t="shared" si="30"/>
        <v>0</v>
      </c>
      <c r="S180" s="445"/>
      <c r="T180" s="445"/>
      <c r="U180" s="445"/>
      <c r="V180" s="378"/>
      <c r="W180" s="378"/>
      <c r="X180" s="378"/>
      <c r="Y180" s="378"/>
      <c r="Z180" s="378"/>
      <c r="AA180" s="378"/>
      <c r="AB180" s="378"/>
      <c r="AC180" s="378"/>
      <c r="AD180" s="378"/>
      <c r="AE180" s="378"/>
      <c r="AF180" s="378"/>
      <c r="AG180" s="378"/>
      <c r="AH180" s="378"/>
      <c r="AI180" s="378"/>
      <c r="AJ180" s="378"/>
      <c r="AK180" s="378"/>
      <c r="AL180" s="378"/>
      <c r="AM180" s="378"/>
      <c r="AN180" s="378"/>
      <c r="AO180" s="378"/>
      <c r="AP180" s="378"/>
      <c r="AQ180" s="378"/>
      <c r="AR180" s="378"/>
      <c r="AS180" s="378"/>
      <c r="AT180" s="378"/>
      <c r="AU180" s="378"/>
      <c r="AV180" s="378"/>
      <c r="AW180" s="378"/>
      <c r="AX180" s="378"/>
    </row>
    <row r="181" spans="2:50" s="25" customFormat="1" ht="15" customHeight="1" x14ac:dyDescent="0.3">
      <c r="B181" s="70" t="str">
        <f t="shared" si="25"/>
        <v>!!!</v>
      </c>
      <c r="C181" s="220"/>
      <c r="D181" s="221"/>
      <c r="E181" s="221"/>
      <c r="F181" s="222"/>
      <c r="G181" s="113"/>
      <c r="H181" s="179"/>
      <c r="J181" s="424" t="str">
        <f t="shared" si="26"/>
        <v>Leer</v>
      </c>
      <c r="K181" s="424" t="str">
        <f t="shared" si="23"/>
        <v>Leer</v>
      </c>
      <c r="L181" s="424" t="str">
        <f t="shared" si="27"/>
        <v>Leer</v>
      </c>
      <c r="M181" s="445" t="str">
        <f>VLOOKUP($C181,{"29 - Psychiatrie (Erwachsene)","Psychiatrie";"30 - Kinder- und Jugendpsychiatrie","KJPsychiatrie";"31 - Psychosomatik","Psychosomatik";0,"Leer"},2,0)</f>
        <v>Leer</v>
      </c>
      <c r="N181" s="445">
        <f t="shared" si="24"/>
        <v>0</v>
      </c>
      <c r="O181" s="445">
        <f>VLOOKUP($C181,{"29 - Psychiatrie (Erwachsene)",1;"30 - Kinder- und Jugendpsychiatrie",1;"31 - Psychosomatik",1;"00 - Bitte eine Fachabteilung auswählen",0;0,0},2,0)</f>
        <v>0</v>
      </c>
      <c r="P181" s="445">
        <f t="shared" si="28"/>
        <v>0</v>
      </c>
      <c r="Q181" s="445">
        <f t="shared" si="29"/>
        <v>0</v>
      </c>
      <c r="R181" s="445">
        <f t="shared" si="30"/>
        <v>0</v>
      </c>
      <c r="S181" s="445"/>
      <c r="T181" s="445"/>
      <c r="U181" s="445"/>
      <c r="V181" s="378"/>
      <c r="W181" s="378"/>
      <c r="X181" s="378"/>
      <c r="Y181" s="378"/>
      <c r="Z181" s="378"/>
      <c r="AA181" s="378"/>
      <c r="AB181" s="378"/>
      <c r="AC181" s="378"/>
      <c r="AD181" s="378"/>
      <c r="AE181" s="378"/>
      <c r="AF181" s="378"/>
      <c r="AG181" s="378"/>
      <c r="AH181" s="378"/>
      <c r="AI181" s="378"/>
      <c r="AJ181" s="378"/>
      <c r="AK181" s="378"/>
      <c r="AL181" s="378"/>
      <c r="AM181" s="378"/>
      <c r="AN181" s="378"/>
      <c r="AO181" s="378"/>
      <c r="AP181" s="378"/>
      <c r="AQ181" s="378"/>
      <c r="AR181" s="378"/>
      <c r="AS181" s="378"/>
      <c r="AT181" s="378"/>
      <c r="AU181" s="378"/>
      <c r="AV181" s="378"/>
      <c r="AW181" s="378"/>
      <c r="AX181" s="378"/>
    </row>
    <row r="182" spans="2:50" s="25" customFormat="1" ht="15" customHeight="1" x14ac:dyDescent="0.3">
      <c r="B182" s="70" t="str">
        <f t="shared" si="25"/>
        <v>!!!</v>
      </c>
      <c r="C182" s="220"/>
      <c r="D182" s="221"/>
      <c r="E182" s="221"/>
      <c r="F182" s="222"/>
      <c r="G182" s="113"/>
      <c r="H182" s="179"/>
      <c r="J182" s="424" t="str">
        <f t="shared" si="26"/>
        <v>Leer</v>
      </c>
      <c r="K182" s="424" t="str">
        <f t="shared" si="23"/>
        <v>Leer</v>
      </c>
      <c r="L182" s="424" t="str">
        <f t="shared" si="27"/>
        <v>Leer</v>
      </c>
      <c r="M182" s="445" t="str">
        <f>VLOOKUP($C182,{"29 - Psychiatrie (Erwachsene)","Psychiatrie";"30 - Kinder- und Jugendpsychiatrie","KJPsychiatrie";"31 - Psychosomatik","Psychosomatik";0,"Leer"},2,0)</f>
        <v>Leer</v>
      </c>
      <c r="N182" s="445">
        <f t="shared" si="24"/>
        <v>0</v>
      </c>
      <c r="O182" s="445">
        <f>VLOOKUP($C182,{"29 - Psychiatrie (Erwachsene)",1;"30 - Kinder- und Jugendpsychiatrie",1;"31 - Psychosomatik",1;"00 - Bitte eine Fachabteilung auswählen",0;0,0},2,0)</f>
        <v>0</v>
      </c>
      <c r="P182" s="445">
        <f t="shared" si="28"/>
        <v>0</v>
      </c>
      <c r="Q182" s="445">
        <f t="shared" si="29"/>
        <v>0</v>
      </c>
      <c r="R182" s="445">
        <f t="shared" si="30"/>
        <v>0</v>
      </c>
      <c r="S182" s="445"/>
      <c r="T182" s="445"/>
      <c r="U182" s="445"/>
      <c r="V182" s="378"/>
      <c r="W182" s="378"/>
      <c r="X182" s="378"/>
      <c r="Y182" s="378"/>
      <c r="Z182" s="378"/>
      <c r="AA182" s="378"/>
      <c r="AB182" s="378"/>
      <c r="AC182" s="378"/>
      <c r="AD182" s="378"/>
      <c r="AE182" s="378"/>
      <c r="AF182" s="378"/>
      <c r="AG182" s="378"/>
      <c r="AH182" s="378"/>
      <c r="AI182" s="378"/>
      <c r="AJ182" s="378"/>
      <c r="AK182" s="378"/>
      <c r="AL182" s="378"/>
      <c r="AM182" s="378"/>
      <c r="AN182" s="378"/>
      <c r="AO182" s="378"/>
      <c r="AP182" s="378"/>
      <c r="AQ182" s="378"/>
      <c r="AR182" s="378"/>
      <c r="AS182" s="378"/>
      <c r="AT182" s="378"/>
      <c r="AU182" s="378"/>
      <c r="AV182" s="378"/>
      <c r="AW182" s="378"/>
      <c r="AX182" s="378"/>
    </row>
    <row r="183" spans="2:50" s="25" customFormat="1" ht="15" customHeight="1" x14ac:dyDescent="0.3">
      <c r="B183" s="70" t="str">
        <f t="shared" si="25"/>
        <v>!!!</v>
      </c>
      <c r="C183" s="220"/>
      <c r="D183" s="221"/>
      <c r="E183" s="221"/>
      <c r="F183" s="222"/>
      <c r="G183" s="113"/>
      <c r="H183" s="179"/>
      <c r="J183" s="424" t="str">
        <f t="shared" si="26"/>
        <v>Leer</v>
      </c>
      <c r="K183" s="424" t="str">
        <f t="shared" si="23"/>
        <v>Leer</v>
      </c>
      <c r="L183" s="424" t="str">
        <f t="shared" si="27"/>
        <v>Leer</v>
      </c>
      <c r="M183" s="445" t="str">
        <f>VLOOKUP($C183,{"29 - Psychiatrie (Erwachsene)","Psychiatrie";"30 - Kinder- und Jugendpsychiatrie","KJPsychiatrie";"31 - Psychosomatik","Psychosomatik";0,"Leer"},2,0)</f>
        <v>Leer</v>
      </c>
      <c r="N183" s="445">
        <f t="shared" si="24"/>
        <v>0</v>
      </c>
      <c r="O183" s="445">
        <f>VLOOKUP($C183,{"29 - Psychiatrie (Erwachsene)",1;"30 - Kinder- und Jugendpsychiatrie",1;"31 - Psychosomatik",1;"00 - Bitte eine Fachabteilung auswählen",0;0,0},2,0)</f>
        <v>0</v>
      </c>
      <c r="P183" s="445">
        <f t="shared" si="28"/>
        <v>0</v>
      </c>
      <c r="Q183" s="445">
        <f t="shared" si="29"/>
        <v>0</v>
      </c>
      <c r="R183" s="445">
        <f t="shared" si="30"/>
        <v>0</v>
      </c>
      <c r="S183" s="445"/>
      <c r="T183" s="445"/>
      <c r="U183" s="445"/>
      <c r="V183" s="378"/>
      <c r="W183" s="378"/>
      <c r="X183" s="378"/>
      <c r="Y183" s="378"/>
      <c r="Z183" s="378"/>
      <c r="AA183" s="378"/>
      <c r="AB183" s="378"/>
      <c r="AC183" s="378"/>
      <c r="AD183" s="378"/>
      <c r="AE183" s="378"/>
      <c r="AF183" s="378"/>
      <c r="AG183" s="378"/>
      <c r="AH183" s="378"/>
      <c r="AI183" s="378"/>
      <c r="AJ183" s="378"/>
      <c r="AK183" s="378"/>
      <c r="AL183" s="378"/>
      <c r="AM183" s="378"/>
      <c r="AN183" s="378"/>
      <c r="AO183" s="378"/>
      <c r="AP183" s="378"/>
      <c r="AQ183" s="378"/>
      <c r="AR183" s="378"/>
      <c r="AS183" s="378"/>
      <c r="AT183" s="378"/>
      <c r="AU183" s="378"/>
      <c r="AV183" s="378"/>
      <c r="AW183" s="378"/>
      <c r="AX183" s="378"/>
    </row>
    <row r="184" spans="2:50" s="25" customFormat="1" ht="15" customHeight="1" x14ac:dyDescent="0.3">
      <c r="B184" s="70" t="str">
        <f t="shared" si="25"/>
        <v>!!!</v>
      </c>
      <c r="C184" s="220"/>
      <c r="D184" s="221"/>
      <c r="E184" s="221"/>
      <c r="F184" s="222"/>
      <c r="G184" s="113"/>
      <c r="H184" s="179"/>
      <c r="J184" s="424" t="str">
        <f t="shared" si="26"/>
        <v>Leer</v>
      </c>
      <c r="K184" s="424" t="str">
        <f t="shared" ref="K184:K217" si="31">IF(C184&lt;&gt;"","JBJ","Leer")</f>
        <v>Leer</v>
      </c>
      <c r="L184" s="424" t="str">
        <f t="shared" si="27"/>
        <v>Leer</v>
      </c>
      <c r="M184" s="445" t="str">
        <f>VLOOKUP($C184,{"29 - Psychiatrie (Erwachsene)","Psychiatrie";"30 - Kinder- und Jugendpsychiatrie","KJPsychiatrie";"31 - Psychosomatik","Psychosomatik";0,"Leer"},2,0)</f>
        <v>Leer</v>
      </c>
      <c r="N184" s="445">
        <f t="shared" ref="N184:N216" si="32">IF(LEN(B184)&gt;0,0,1)</f>
        <v>0</v>
      </c>
      <c r="O184" s="445">
        <f>VLOOKUP($C184,{"29 - Psychiatrie (Erwachsene)",1;"30 - Kinder- und Jugendpsychiatrie",1;"31 - Psychosomatik",1;"00 - Bitte eine Fachabteilung auswählen",0;0,0},2,0)</f>
        <v>0</v>
      </c>
      <c r="P184" s="445">
        <f t="shared" si="28"/>
        <v>0</v>
      </c>
      <c r="Q184" s="445">
        <f t="shared" si="29"/>
        <v>0</v>
      </c>
      <c r="R184" s="445">
        <f t="shared" si="30"/>
        <v>0</v>
      </c>
      <c r="S184" s="445"/>
      <c r="T184" s="445"/>
      <c r="U184" s="445"/>
      <c r="V184" s="378"/>
      <c r="W184" s="378"/>
      <c r="X184" s="378"/>
      <c r="Y184" s="378"/>
      <c r="Z184" s="378"/>
      <c r="AA184" s="378"/>
      <c r="AB184" s="378"/>
      <c r="AC184" s="378"/>
      <c r="AD184" s="378"/>
      <c r="AE184" s="378"/>
      <c r="AF184" s="378"/>
      <c r="AG184" s="378"/>
      <c r="AH184" s="378"/>
      <c r="AI184" s="378"/>
      <c r="AJ184" s="378"/>
      <c r="AK184" s="378"/>
      <c r="AL184" s="378"/>
      <c r="AM184" s="378"/>
      <c r="AN184" s="378"/>
      <c r="AO184" s="378"/>
      <c r="AP184" s="378"/>
      <c r="AQ184" s="378"/>
      <c r="AR184" s="378"/>
      <c r="AS184" s="378"/>
      <c r="AT184" s="378"/>
      <c r="AU184" s="378"/>
      <c r="AV184" s="378"/>
      <c r="AW184" s="378"/>
      <c r="AX184" s="378"/>
    </row>
    <row r="185" spans="2:50" s="25" customFormat="1" ht="15" customHeight="1" x14ac:dyDescent="0.3">
      <c r="B185" s="70" t="str">
        <f t="shared" si="25"/>
        <v>!!!</v>
      </c>
      <c r="C185" s="220"/>
      <c r="D185" s="221"/>
      <c r="E185" s="221"/>
      <c r="F185" s="222"/>
      <c r="G185" s="113"/>
      <c r="H185" s="179"/>
      <c r="J185" s="424" t="str">
        <f t="shared" ref="J185:J217" si="33">IF(C184&lt;&gt;"","Einrichtungen","Leer")</f>
        <v>Leer</v>
      </c>
      <c r="K185" s="424" t="str">
        <f t="shared" si="31"/>
        <v>Leer</v>
      </c>
      <c r="L185" s="424" t="str">
        <f t="shared" si="27"/>
        <v>Leer</v>
      </c>
      <c r="M185" s="445" t="str">
        <f>VLOOKUP($C185,{"29 - Psychiatrie (Erwachsene)","Psychiatrie";"30 - Kinder- und Jugendpsychiatrie","KJPsychiatrie";"31 - Psychosomatik","Psychosomatik";0,"Leer"},2,0)</f>
        <v>Leer</v>
      </c>
      <c r="N185" s="445">
        <f t="shared" si="32"/>
        <v>0</v>
      </c>
      <c r="O185" s="445">
        <f>VLOOKUP($C185,{"29 - Psychiatrie (Erwachsene)",1;"30 - Kinder- und Jugendpsychiatrie",1;"31 - Psychosomatik",1;"00 - Bitte eine Fachabteilung auswählen",0;0,0},2,0)</f>
        <v>0</v>
      </c>
      <c r="P185" s="445">
        <f t="shared" si="28"/>
        <v>0</v>
      </c>
      <c r="Q185" s="445">
        <f t="shared" si="29"/>
        <v>0</v>
      </c>
      <c r="R185" s="445">
        <f t="shared" si="30"/>
        <v>0</v>
      </c>
      <c r="S185" s="445"/>
      <c r="T185" s="445"/>
      <c r="U185" s="445"/>
      <c r="V185" s="378"/>
      <c r="W185" s="378"/>
      <c r="X185" s="378"/>
      <c r="Y185" s="378"/>
      <c r="Z185" s="378"/>
      <c r="AA185" s="378"/>
      <c r="AB185" s="378"/>
      <c r="AC185" s="378"/>
      <c r="AD185" s="378"/>
      <c r="AE185" s="378"/>
      <c r="AF185" s="378"/>
      <c r="AG185" s="378"/>
      <c r="AH185" s="378"/>
      <c r="AI185" s="378"/>
      <c r="AJ185" s="378"/>
      <c r="AK185" s="378"/>
      <c r="AL185" s="378"/>
      <c r="AM185" s="378"/>
      <c r="AN185" s="378"/>
      <c r="AO185" s="378"/>
      <c r="AP185" s="378"/>
      <c r="AQ185" s="378"/>
      <c r="AR185" s="378"/>
      <c r="AS185" s="378"/>
      <c r="AT185" s="378"/>
      <c r="AU185" s="378"/>
      <c r="AV185" s="378"/>
      <c r="AW185" s="378"/>
      <c r="AX185" s="378"/>
    </row>
    <row r="186" spans="2:50" s="25" customFormat="1" ht="15" customHeight="1" x14ac:dyDescent="0.3">
      <c r="B186" s="70" t="str">
        <f t="shared" si="25"/>
        <v>!!!</v>
      </c>
      <c r="C186" s="220"/>
      <c r="D186" s="221"/>
      <c r="E186" s="221"/>
      <c r="F186" s="222"/>
      <c r="G186" s="113"/>
      <c r="H186" s="179"/>
      <c r="J186" s="424" t="str">
        <f t="shared" si="33"/>
        <v>Leer</v>
      </c>
      <c r="K186" s="424" t="str">
        <f t="shared" si="31"/>
        <v>Leer</v>
      </c>
      <c r="L186" s="424" t="str">
        <f t="shared" si="27"/>
        <v>Leer</v>
      </c>
      <c r="M186" s="445" t="str">
        <f>VLOOKUP($C186,{"29 - Psychiatrie (Erwachsene)","Psychiatrie";"30 - Kinder- und Jugendpsychiatrie","KJPsychiatrie";"31 - Psychosomatik","Psychosomatik";0,"Leer"},2,0)</f>
        <v>Leer</v>
      </c>
      <c r="N186" s="445">
        <f t="shared" si="32"/>
        <v>0</v>
      </c>
      <c r="O186" s="445">
        <f>VLOOKUP($C186,{"29 - Psychiatrie (Erwachsene)",1;"30 - Kinder- und Jugendpsychiatrie",1;"31 - Psychosomatik",1;"00 - Bitte eine Fachabteilung auswählen",0;0,0},2,0)</f>
        <v>0</v>
      </c>
      <c r="P186" s="445">
        <f t="shared" si="28"/>
        <v>0</v>
      </c>
      <c r="Q186" s="445">
        <f t="shared" si="29"/>
        <v>0</v>
      </c>
      <c r="R186" s="445">
        <f t="shared" si="30"/>
        <v>0</v>
      </c>
      <c r="S186" s="445"/>
      <c r="T186" s="445"/>
      <c r="U186" s="445"/>
      <c r="V186" s="378"/>
      <c r="W186" s="378"/>
      <c r="X186" s="378"/>
      <c r="Y186" s="378"/>
      <c r="Z186" s="378"/>
      <c r="AA186" s="378"/>
      <c r="AB186" s="378"/>
      <c r="AC186" s="378"/>
      <c r="AD186" s="378"/>
      <c r="AE186" s="378"/>
      <c r="AF186" s="378"/>
      <c r="AG186" s="378"/>
      <c r="AH186" s="378"/>
      <c r="AI186" s="378"/>
      <c r="AJ186" s="378"/>
      <c r="AK186" s="378"/>
      <c r="AL186" s="378"/>
      <c r="AM186" s="378"/>
      <c r="AN186" s="378"/>
      <c r="AO186" s="378"/>
      <c r="AP186" s="378"/>
      <c r="AQ186" s="378"/>
      <c r="AR186" s="378"/>
      <c r="AS186" s="378"/>
      <c r="AT186" s="378"/>
      <c r="AU186" s="378"/>
      <c r="AV186" s="378"/>
      <c r="AW186" s="378"/>
      <c r="AX186" s="378"/>
    </row>
    <row r="187" spans="2:50" s="25" customFormat="1" ht="15" customHeight="1" x14ac:dyDescent="0.3">
      <c r="B187" s="70" t="str">
        <f t="shared" si="25"/>
        <v>!!!</v>
      </c>
      <c r="C187" s="220"/>
      <c r="D187" s="221"/>
      <c r="E187" s="221"/>
      <c r="F187" s="222"/>
      <c r="G187" s="113"/>
      <c r="H187" s="179"/>
      <c r="J187" s="424" t="str">
        <f t="shared" si="33"/>
        <v>Leer</v>
      </c>
      <c r="K187" s="424" t="str">
        <f t="shared" si="31"/>
        <v>Leer</v>
      </c>
      <c r="L187" s="424" t="str">
        <f t="shared" si="27"/>
        <v>Leer</v>
      </c>
      <c r="M187" s="445" t="str">
        <f>VLOOKUP($C187,{"29 - Psychiatrie (Erwachsene)","Psychiatrie";"30 - Kinder- und Jugendpsychiatrie","KJPsychiatrie";"31 - Psychosomatik","Psychosomatik";0,"Leer"},2,0)</f>
        <v>Leer</v>
      </c>
      <c r="N187" s="445">
        <f t="shared" si="32"/>
        <v>0</v>
      </c>
      <c r="O187" s="445">
        <f>VLOOKUP($C187,{"29 - Psychiatrie (Erwachsene)",1;"30 - Kinder- und Jugendpsychiatrie",1;"31 - Psychosomatik",1;"00 - Bitte eine Fachabteilung auswählen",0;0,0},2,0)</f>
        <v>0</v>
      </c>
      <c r="P187" s="445">
        <f t="shared" si="28"/>
        <v>0</v>
      </c>
      <c r="Q187" s="445">
        <f t="shared" si="29"/>
        <v>0</v>
      </c>
      <c r="R187" s="445">
        <f t="shared" si="30"/>
        <v>0</v>
      </c>
      <c r="S187" s="445"/>
      <c r="T187" s="445"/>
      <c r="U187" s="445"/>
      <c r="V187" s="378"/>
      <c r="W187" s="378"/>
      <c r="X187" s="378"/>
      <c r="Y187" s="378"/>
      <c r="Z187" s="378"/>
      <c r="AA187" s="378"/>
      <c r="AB187" s="378"/>
      <c r="AC187" s="378"/>
      <c r="AD187" s="378"/>
      <c r="AE187" s="378"/>
      <c r="AF187" s="378"/>
      <c r="AG187" s="378"/>
      <c r="AH187" s="378"/>
      <c r="AI187" s="378"/>
      <c r="AJ187" s="378"/>
      <c r="AK187" s="378"/>
      <c r="AL187" s="378"/>
      <c r="AM187" s="378"/>
      <c r="AN187" s="378"/>
      <c r="AO187" s="378"/>
      <c r="AP187" s="378"/>
      <c r="AQ187" s="378"/>
      <c r="AR187" s="378"/>
      <c r="AS187" s="378"/>
      <c r="AT187" s="378"/>
      <c r="AU187" s="378"/>
      <c r="AV187" s="378"/>
      <c r="AW187" s="378"/>
      <c r="AX187" s="378"/>
    </row>
    <row r="188" spans="2:50" s="25" customFormat="1" ht="15" customHeight="1" x14ac:dyDescent="0.3">
      <c r="B188" s="70" t="str">
        <f t="shared" si="25"/>
        <v>!!!</v>
      </c>
      <c r="C188" s="220"/>
      <c r="D188" s="221"/>
      <c r="E188" s="221"/>
      <c r="F188" s="222"/>
      <c r="G188" s="113"/>
      <c r="H188" s="179"/>
      <c r="J188" s="424" t="str">
        <f t="shared" si="33"/>
        <v>Leer</v>
      </c>
      <c r="K188" s="424" t="str">
        <f t="shared" si="31"/>
        <v>Leer</v>
      </c>
      <c r="L188" s="424" t="str">
        <f t="shared" si="27"/>
        <v>Leer</v>
      </c>
      <c r="M188" s="445" t="str">
        <f>VLOOKUP($C188,{"29 - Psychiatrie (Erwachsene)","Psychiatrie";"30 - Kinder- und Jugendpsychiatrie","KJPsychiatrie";"31 - Psychosomatik","Psychosomatik";0,"Leer"},2,0)</f>
        <v>Leer</v>
      </c>
      <c r="N188" s="445">
        <f t="shared" si="32"/>
        <v>0</v>
      </c>
      <c r="O188" s="445">
        <f>VLOOKUP($C188,{"29 - Psychiatrie (Erwachsene)",1;"30 - Kinder- und Jugendpsychiatrie",1;"31 - Psychosomatik",1;"00 - Bitte eine Fachabteilung auswählen",0;0,0},2,0)</f>
        <v>0</v>
      </c>
      <c r="P188" s="445">
        <f t="shared" si="28"/>
        <v>0</v>
      </c>
      <c r="Q188" s="445">
        <f t="shared" si="29"/>
        <v>0</v>
      </c>
      <c r="R188" s="445">
        <f t="shared" si="30"/>
        <v>0</v>
      </c>
      <c r="S188" s="445"/>
      <c r="T188" s="445"/>
      <c r="U188" s="445"/>
      <c r="V188" s="378"/>
      <c r="W188" s="378"/>
      <c r="X188" s="378"/>
      <c r="Y188" s="378"/>
      <c r="Z188" s="378"/>
      <c r="AA188" s="378"/>
      <c r="AB188" s="378"/>
      <c r="AC188" s="378"/>
      <c r="AD188" s="378"/>
      <c r="AE188" s="378"/>
      <c r="AF188" s="378"/>
      <c r="AG188" s="378"/>
      <c r="AH188" s="378"/>
      <c r="AI188" s="378"/>
      <c r="AJ188" s="378"/>
      <c r="AK188" s="378"/>
      <c r="AL188" s="378"/>
      <c r="AM188" s="378"/>
      <c r="AN188" s="378"/>
      <c r="AO188" s="378"/>
      <c r="AP188" s="378"/>
      <c r="AQ188" s="378"/>
      <c r="AR188" s="378"/>
      <c r="AS188" s="378"/>
      <c r="AT188" s="378"/>
      <c r="AU188" s="378"/>
      <c r="AV188" s="378"/>
      <c r="AW188" s="378"/>
      <c r="AX188" s="378"/>
    </row>
    <row r="189" spans="2:50" s="25" customFormat="1" ht="15" customHeight="1" x14ac:dyDescent="0.3">
      <c r="B189" s="70" t="str">
        <f t="shared" si="25"/>
        <v>!!!</v>
      </c>
      <c r="C189" s="220"/>
      <c r="D189" s="221"/>
      <c r="E189" s="221"/>
      <c r="F189" s="222"/>
      <c r="G189" s="113"/>
      <c r="H189" s="179"/>
      <c r="J189" s="424" t="str">
        <f t="shared" si="33"/>
        <v>Leer</v>
      </c>
      <c r="K189" s="424" t="str">
        <f t="shared" si="31"/>
        <v>Leer</v>
      </c>
      <c r="L189" s="424" t="str">
        <f t="shared" si="27"/>
        <v>Leer</v>
      </c>
      <c r="M189" s="445" t="str">
        <f>VLOOKUP($C189,{"29 - Psychiatrie (Erwachsene)","Psychiatrie";"30 - Kinder- und Jugendpsychiatrie","KJPsychiatrie";"31 - Psychosomatik","Psychosomatik";0,"Leer"},2,0)</f>
        <v>Leer</v>
      </c>
      <c r="N189" s="445">
        <f t="shared" si="32"/>
        <v>0</v>
      </c>
      <c r="O189" s="445">
        <f>VLOOKUP($C189,{"29 - Psychiatrie (Erwachsene)",1;"30 - Kinder- und Jugendpsychiatrie",1;"31 - Psychosomatik",1;"00 - Bitte eine Fachabteilung auswählen",0;0,0},2,0)</f>
        <v>0</v>
      </c>
      <c r="P189" s="445">
        <f t="shared" si="28"/>
        <v>0</v>
      </c>
      <c r="Q189" s="445">
        <f t="shared" si="29"/>
        <v>0</v>
      </c>
      <c r="R189" s="445">
        <f t="shared" si="30"/>
        <v>0</v>
      </c>
      <c r="S189" s="445"/>
      <c r="T189" s="445"/>
      <c r="U189" s="445"/>
      <c r="V189" s="378"/>
      <c r="W189" s="378"/>
      <c r="X189" s="378"/>
      <c r="Y189" s="378"/>
      <c r="Z189" s="378"/>
      <c r="AA189" s="378"/>
      <c r="AB189" s="378"/>
      <c r="AC189" s="378"/>
      <c r="AD189" s="378"/>
      <c r="AE189" s="378"/>
      <c r="AF189" s="378"/>
      <c r="AG189" s="378"/>
      <c r="AH189" s="378"/>
      <c r="AI189" s="378"/>
      <c r="AJ189" s="378"/>
      <c r="AK189" s="378"/>
      <c r="AL189" s="378"/>
      <c r="AM189" s="378"/>
      <c r="AN189" s="378"/>
      <c r="AO189" s="378"/>
      <c r="AP189" s="378"/>
      <c r="AQ189" s="378"/>
      <c r="AR189" s="378"/>
      <c r="AS189" s="378"/>
      <c r="AT189" s="378"/>
      <c r="AU189" s="378"/>
      <c r="AV189" s="378"/>
      <c r="AW189" s="378"/>
      <c r="AX189" s="378"/>
    </row>
    <row r="190" spans="2:50" s="25" customFormat="1" ht="15" customHeight="1" x14ac:dyDescent="0.3">
      <c r="B190" s="70" t="str">
        <f t="shared" si="25"/>
        <v>!!!</v>
      </c>
      <c r="C190" s="220"/>
      <c r="D190" s="221"/>
      <c r="E190" s="221"/>
      <c r="F190" s="222"/>
      <c r="G190" s="113"/>
      <c r="H190" s="179"/>
      <c r="J190" s="424" t="str">
        <f t="shared" si="33"/>
        <v>Leer</v>
      </c>
      <c r="K190" s="424" t="str">
        <f t="shared" si="31"/>
        <v>Leer</v>
      </c>
      <c r="L190" s="424" t="str">
        <f t="shared" si="27"/>
        <v>Leer</v>
      </c>
      <c r="M190" s="445" t="str">
        <f>VLOOKUP($C190,{"29 - Psychiatrie (Erwachsene)","Psychiatrie";"30 - Kinder- und Jugendpsychiatrie","KJPsychiatrie";"31 - Psychosomatik","Psychosomatik";0,"Leer"},2,0)</f>
        <v>Leer</v>
      </c>
      <c r="N190" s="445">
        <f t="shared" si="32"/>
        <v>0</v>
      </c>
      <c r="O190" s="445">
        <f>VLOOKUP($C190,{"29 - Psychiatrie (Erwachsene)",1;"30 - Kinder- und Jugendpsychiatrie",1;"31 - Psychosomatik",1;"00 - Bitte eine Fachabteilung auswählen",0;0,0},2,0)</f>
        <v>0</v>
      </c>
      <c r="P190" s="445">
        <f t="shared" si="28"/>
        <v>0</v>
      </c>
      <c r="Q190" s="445">
        <f t="shared" si="29"/>
        <v>0</v>
      </c>
      <c r="R190" s="445">
        <f t="shared" si="30"/>
        <v>0</v>
      </c>
      <c r="S190" s="445"/>
      <c r="T190" s="445"/>
      <c r="U190" s="445"/>
      <c r="V190" s="378"/>
      <c r="W190" s="378"/>
      <c r="X190" s="378"/>
      <c r="Y190" s="378"/>
      <c r="Z190" s="378"/>
      <c r="AA190" s="378"/>
      <c r="AB190" s="378"/>
      <c r="AC190" s="378"/>
      <c r="AD190" s="378"/>
      <c r="AE190" s="378"/>
      <c r="AF190" s="378"/>
      <c r="AG190" s="378"/>
      <c r="AH190" s="378"/>
      <c r="AI190" s="378"/>
      <c r="AJ190" s="378"/>
      <c r="AK190" s="378"/>
      <c r="AL190" s="378"/>
      <c r="AM190" s="378"/>
      <c r="AN190" s="378"/>
      <c r="AO190" s="378"/>
      <c r="AP190" s="378"/>
      <c r="AQ190" s="378"/>
      <c r="AR190" s="378"/>
      <c r="AS190" s="378"/>
      <c r="AT190" s="378"/>
      <c r="AU190" s="378"/>
      <c r="AV190" s="378"/>
      <c r="AW190" s="378"/>
      <c r="AX190" s="378"/>
    </row>
    <row r="191" spans="2:50" s="25" customFormat="1" ht="15" customHeight="1" x14ac:dyDescent="0.3">
      <c r="B191" s="70" t="str">
        <f t="shared" si="25"/>
        <v>!!!</v>
      </c>
      <c r="C191" s="220"/>
      <c r="D191" s="221"/>
      <c r="E191" s="221"/>
      <c r="F191" s="222"/>
      <c r="G191" s="113"/>
      <c r="H191" s="179"/>
      <c r="J191" s="424" t="str">
        <f t="shared" si="33"/>
        <v>Leer</v>
      </c>
      <c r="K191" s="424" t="str">
        <f t="shared" si="31"/>
        <v>Leer</v>
      </c>
      <c r="L191" s="424" t="str">
        <f t="shared" si="27"/>
        <v>Leer</v>
      </c>
      <c r="M191" s="445" t="str">
        <f>VLOOKUP($C191,{"29 - Psychiatrie (Erwachsene)","Psychiatrie";"30 - Kinder- und Jugendpsychiatrie","KJPsychiatrie";"31 - Psychosomatik","Psychosomatik";0,"Leer"},2,0)</f>
        <v>Leer</v>
      </c>
      <c r="N191" s="445">
        <f t="shared" si="32"/>
        <v>0</v>
      </c>
      <c r="O191" s="445">
        <f>VLOOKUP($C191,{"29 - Psychiatrie (Erwachsene)",1;"30 - Kinder- und Jugendpsychiatrie",1;"31 - Psychosomatik",1;"00 - Bitte eine Fachabteilung auswählen",0;0,0},2,0)</f>
        <v>0</v>
      </c>
      <c r="P191" s="445">
        <f t="shared" si="28"/>
        <v>0</v>
      </c>
      <c r="Q191" s="445">
        <f t="shared" si="29"/>
        <v>0</v>
      </c>
      <c r="R191" s="445">
        <f t="shared" si="30"/>
        <v>0</v>
      </c>
      <c r="S191" s="445"/>
      <c r="T191" s="445"/>
      <c r="U191" s="445"/>
      <c r="V191" s="378"/>
      <c r="W191" s="378"/>
      <c r="X191" s="378"/>
      <c r="Y191" s="378"/>
      <c r="Z191" s="378"/>
      <c r="AA191" s="378"/>
      <c r="AB191" s="378"/>
      <c r="AC191" s="378"/>
      <c r="AD191" s="378"/>
      <c r="AE191" s="378"/>
      <c r="AF191" s="378"/>
      <c r="AG191" s="378"/>
      <c r="AH191" s="378"/>
      <c r="AI191" s="378"/>
      <c r="AJ191" s="378"/>
      <c r="AK191" s="378"/>
      <c r="AL191" s="378"/>
      <c r="AM191" s="378"/>
      <c r="AN191" s="378"/>
      <c r="AO191" s="378"/>
      <c r="AP191" s="378"/>
      <c r="AQ191" s="378"/>
      <c r="AR191" s="378"/>
      <c r="AS191" s="378"/>
      <c r="AT191" s="378"/>
      <c r="AU191" s="378"/>
      <c r="AV191" s="378"/>
      <c r="AW191" s="378"/>
      <c r="AX191" s="378"/>
    </row>
    <row r="192" spans="2:50" s="25" customFormat="1" ht="15" customHeight="1" x14ac:dyDescent="0.3">
      <c r="B192" s="70" t="str">
        <f t="shared" si="25"/>
        <v>!!!</v>
      </c>
      <c r="C192" s="220"/>
      <c r="D192" s="221"/>
      <c r="E192" s="221"/>
      <c r="F192" s="222"/>
      <c r="G192" s="113"/>
      <c r="H192" s="179"/>
      <c r="J192" s="424" t="str">
        <f t="shared" si="33"/>
        <v>Leer</v>
      </c>
      <c r="K192" s="424" t="str">
        <f t="shared" si="31"/>
        <v>Leer</v>
      </c>
      <c r="L192" s="424" t="str">
        <f t="shared" si="27"/>
        <v>Leer</v>
      </c>
      <c r="M192" s="445" t="str">
        <f>VLOOKUP($C192,{"29 - Psychiatrie (Erwachsene)","Psychiatrie";"30 - Kinder- und Jugendpsychiatrie","KJPsychiatrie";"31 - Psychosomatik","Psychosomatik";0,"Leer"},2,0)</f>
        <v>Leer</v>
      </c>
      <c r="N192" s="445">
        <f t="shared" si="32"/>
        <v>0</v>
      </c>
      <c r="O192" s="445">
        <f>VLOOKUP($C192,{"29 - Psychiatrie (Erwachsene)",1;"30 - Kinder- und Jugendpsychiatrie",1;"31 - Psychosomatik",1;"00 - Bitte eine Fachabteilung auswählen",0;0,0},2,0)</f>
        <v>0</v>
      </c>
      <c r="P192" s="445">
        <f t="shared" si="28"/>
        <v>0</v>
      </c>
      <c r="Q192" s="445">
        <f t="shared" si="29"/>
        <v>0</v>
      </c>
      <c r="R192" s="445">
        <f t="shared" si="30"/>
        <v>0</v>
      </c>
      <c r="S192" s="445"/>
      <c r="T192" s="445"/>
      <c r="U192" s="445"/>
      <c r="V192" s="378"/>
      <c r="W192" s="378"/>
      <c r="X192" s="378"/>
      <c r="Y192" s="378"/>
      <c r="Z192" s="378"/>
      <c r="AA192" s="378"/>
      <c r="AB192" s="378"/>
      <c r="AC192" s="378"/>
      <c r="AD192" s="378"/>
      <c r="AE192" s="378"/>
      <c r="AF192" s="378"/>
      <c r="AG192" s="378"/>
      <c r="AH192" s="378"/>
      <c r="AI192" s="378"/>
      <c r="AJ192" s="378"/>
      <c r="AK192" s="378"/>
      <c r="AL192" s="378"/>
      <c r="AM192" s="378"/>
      <c r="AN192" s="378"/>
      <c r="AO192" s="378"/>
      <c r="AP192" s="378"/>
      <c r="AQ192" s="378"/>
      <c r="AR192" s="378"/>
      <c r="AS192" s="378"/>
      <c r="AT192" s="378"/>
      <c r="AU192" s="378"/>
      <c r="AV192" s="378"/>
      <c r="AW192" s="378"/>
      <c r="AX192" s="378"/>
    </row>
    <row r="193" spans="2:50" s="25" customFormat="1" ht="15" customHeight="1" x14ac:dyDescent="0.3">
      <c r="B193" s="70" t="str">
        <f t="shared" si="25"/>
        <v>!!!</v>
      </c>
      <c r="C193" s="220"/>
      <c r="D193" s="221"/>
      <c r="E193" s="221"/>
      <c r="F193" s="222"/>
      <c r="G193" s="113"/>
      <c r="H193" s="179"/>
      <c r="J193" s="424" t="str">
        <f t="shared" si="33"/>
        <v>Leer</v>
      </c>
      <c r="K193" s="424" t="str">
        <f t="shared" si="31"/>
        <v>Leer</v>
      </c>
      <c r="L193" s="424" t="str">
        <f t="shared" si="27"/>
        <v>Leer</v>
      </c>
      <c r="M193" s="445" t="str">
        <f>VLOOKUP($C193,{"29 - Psychiatrie (Erwachsene)","Psychiatrie";"30 - Kinder- und Jugendpsychiatrie","KJPsychiatrie";"31 - Psychosomatik","Psychosomatik";0,"Leer"},2,0)</f>
        <v>Leer</v>
      </c>
      <c r="N193" s="445">
        <f t="shared" si="32"/>
        <v>0</v>
      </c>
      <c r="O193" s="445">
        <f>VLOOKUP($C193,{"29 - Psychiatrie (Erwachsene)",1;"30 - Kinder- und Jugendpsychiatrie",1;"31 - Psychosomatik",1;"00 - Bitte eine Fachabteilung auswählen",0;0,0},2,0)</f>
        <v>0</v>
      </c>
      <c r="P193" s="445">
        <f t="shared" si="28"/>
        <v>0</v>
      </c>
      <c r="Q193" s="445">
        <f t="shared" si="29"/>
        <v>0</v>
      </c>
      <c r="R193" s="445">
        <f t="shared" si="30"/>
        <v>0</v>
      </c>
      <c r="S193" s="445"/>
      <c r="T193" s="445"/>
      <c r="U193" s="445"/>
      <c r="V193" s="378"/>
      <c r="W193" s="378"/>
      <c r="X193" s="378"/>
      <c r="Y193" s="378"/>
      <c r="Z193" s="378"/>
      <c r="AA193" s="378"/>
      <c r="AB193" s="378"/>
      <c r="AC193" s="378"/>
      <c r="AD193" s="378"/>
      <c r="AE193" s="378"/>
      <c r="AF193" s="378"/>
      <c r="AG193" s="378"/>
      <c r="AH193" s="378"/>
      <c r="AI193" s="378"/>
      <c r="AJ193" s="378"/>
      <c r="AK193" s="378"/>
      <c r="AL193" s="378"/>
      <c r="AM193" s="378"/>
      <c r="AN193" s="378"/>
      <c r="AO193" s="378"/>
      <c r="AP193" s="378"/>
      <c r="AQ193" s="378"/>
      <c r="AR193" s="378"/>
      <c r="AS193" s="378"/>
      <c r="AT193" s="378"/>
      <c r="AU193" s="378"/>
      <c r="AV193" s="378"/>
      <c r="AW193" s="378"/>
      <c r="AX193" s="378"/>
    </row>
    <row r="194" spans="2:50" s="25" customFormat="1" ht="15" customHeight="1" x14ac:dyDescent="0.3">
      <c r="B194" s="70" t="str">
        <f t="shared" si="25"/>
        <v>!!!</v>
      </c>
      <c r="C194" s="220"/>
      <c r="D194" s="221"/>
      <c r="E194" s="221"/>
      <c r="F194" s="222"/>
      <c r="G194" s="113"/>
      <c r="H194" s="179"/>
      <c r="J194" s="424" t="str">
        <f t="shared" si="33"/>
        <v>Leer</v>
      </c>
      <c r="K194" s="424" t="str">
        <f t="shared" si="31"/>
        <v>Leer</v>
      </c>
      <c r="L194" s="424" t="str">
        <f t="shared" si="27"/>
        <v>Leer</v>
      </c>
      <c r="M194" s="445" t="str">
        <f>VLOOKUP($C194,{"29 - Psychiatrie (Erwachsene)","Psychiatrie";"30 - Kinder- und Jugendpsychiatrie","KJPsychiatrie";"31 - Psychosomatik","Psychosomatik";0,"Leer"},2,0)</f>
        <v>Leer</v>
      </c>
      <c r="N194" s="445">
        <f t="shared" si="32"/>
        <v>0</v>
      </c>
      <c r="O194" s="445">
        <f>VLOOKUP($C194,{"29 - Psychiatrie (Erwachsene)",1;"30 - Kinder- und Jugendpsychiatrie",1;"31 - Psychosomatik",1;"00 - Bitte eine Fachabteilung auswählen",0;0,0},2,0)</f>
        <v>0</v>
      </c>
      <c r="P194" s="445">
        <f t="shared" si="28"/>
        <v>0</v>
      </c>
      <c r="Q194" s="445">
        <f t="shared" si="29"/>
        <v>0</v>
      </c>
      <c r="R194" s="445">
        <f t="shared" si="30"/>
        <v>0</v>
      </c>
      <c r="S194" s="445"/>
      <c r="T194" s="445"/>
      <c r="U194" s="445"/>
      <c r="V194" s="378"/>
      <c r="W194" s="378"/>
      <c r="X194" s="378"/>
      <c r="Y194" s="378"/>
      <c r="Z194" s="378"/>
      <c r="AA194" s="378"/>
      <c r="AB194" s="378"/>
      <c r="AC194" s="378"/>
      <c r="AD194" s="378"/>
      <c r="AE194" s="378"/>
      <c r="AF194" s="378"/>
      <c r="AG194" s="378"/>
      <c r="AH194" s="378"/>
      <c r="AI194" s="378"/>
      <c r="AJ194" s="378"/>
      <c r="AK194" s="378"/>
      <c r="AL194" s="378"/>
      <c r="AM194" s="378"/>
      <c r="AN194" s="378"/>
      <c r="AO194" s="378"/>
      <c r="AP194" s="378"/>
      <c r="AQ194" s="378"/>
      <c r="AR194" s="378"/>
      <c r="AS194" s="378"/>
      <c r="AT194" s="378"/>
      <c r="AU194" s="378"/>
      <c r="AV194" s="378"/>
      <c r="AW194" s="378"/>
      <c r="AX194" s="378"/>
    </row>
    <row r="195" spans="2:50" s="25" customFormat="1" ht="15" customHeight="1" x14ac:dyDescent="0.3">
      <c r="B195" s="70" t="str">
        <f t="shared" si="25"/>
        <v>!!!</v>
      </c>
      <c r="C195" s="220"/>
      <c r="D195" s="221"/>
      <c r="E195" s="221"/>
      <c r="F195" s="222"/>
      <c r="G195" s="113"/>
      <c r="H195" s="179"/>
      <c r="J195" s="424" t="str">
        <f t="shared" si="33"/>
        <v>Leer</v>
      </c>
      <c r="K195" s="424" t="str">
        <f t="shared" si="31"/>
        <v>Leer</v>
      </c>
      <c r="L195" s="424" t="str">
        <f t="shared" si="27"/>
        <v>Leer</v>
      </c>
      <c r="M195" s="445" t="str">
        <f>VLOOKUP($C195,{"29 - Psychiatrie (Erwachsene)","Psychiatrie";"30 - Kinder- und Jugendpsychiatrie","KJPsychiatrie";"31 - Psychosomatik","Psychosomatik";0,"Leer"},2,0)</f>
        <v>Leer</v>
      </c>
      <c r="N195" s="445">
        <f t="shared" si="32"/>
        <v>0</v>
      </c>
      <c r="O195" s="445">
        <f>VLOOKUP($C195,{"29 - Psychiatrie (Erwachsene)",1;"30 - Kinder- und Jugendpsychiatrie",1;"31 - Psychosomatik",1;"00 - Bitte eine Fachabteilung auswählen",0;0,0},2,0)</f>
        <v>0</v>
      </c>
      <c r="P195" s="445">
        <f t="shared" si="28"/>
        <v>0</v>
      </c>
      <c r="Q195" s="445">
        <f t="shared" si="29"/>
        <v>0</v>
      </c>
      <c r="R195" s="445">
        <f t="shared" si="30"/>
        <v>0</v>
      </c>
      <c r="S195" s="445"/>
      <c r="T195" s="445"/>
      <c r="U195" s="445"/>
      <c r="V195" s="378"/>
      <c r="W195" s="378"/>
      <c r="X195" s="378"/>
      <c r="Y195" s="378"/>
      <c r="Z195" s="378"/>
      <c r="AA195" s="378"/>
      <c r="AB195" s="378"/>
      <c r="AC195" s="378"/>
      <c r="AD195" s="378"/>
      <c r="AE195" s="378"/>
      <c r="AF195" s="378"/>
      <c r="AG195" s="378"/>
      <c r="AH195" s="378"/>
      <c r="AI195" s="378"/>
      <c r="AJ195" s="378"/>
      <c r="AK195" s="378"/>
      <c r="AL195" s="378"/>
      <c r="AM195" s="378"/>
      <c r="AN195" s="378"/>
      <c r="AO195" s="378"/>
      <c r="AP195" s="378"/>
      <c r="AQ195" s="378"/>
      <c r="AR195" s="378"/>
      <c r="AS195" s="378"/>
      <c r="AT195" s="378"/>
      <c r="AU195" s="378"/>
      <c r="AV195" s="378"/>
      <c r="AW195" s="378"/>
      <c r="AX195" s="378"/>
    </row>
    <row r="196" spans="2:50" s="25" customFormat="1" ht="15" customHeight="1" x14ac:dyDescent="0.3">
      <c r="B196" s="70" t="str">
        <f t="shared" si="25"/>
        <v>!!!</v>
      </c>
      <c r="C196" s="220"/>
      <c r="D196" s="221"/>
      <c r="E196" s="221"/>
      <c r="F196" s="222"/>
      <c r="G196" s="113"/>
      <c r="H196" s="179"/>
      <c r="J196" s="424" t="str">
        <f t="shared" si="33"/>
        <v>Leer</v>
      </c>
      <c r="K196" s="424" t="str">
        <f t="shared" si="31"/>
        <v>Leer</v>
      </c>
      <c r="L196" s="424" t="str">
        <f t="shared" si="27"/>
        <v>Leer</v>
      </c>
      <c r="M196" s="445" t="str">
        <f>VLOOKUP($C196,{"29 - Psychiatrie (Erwachsene)","Psychiatrie";"30 - Kinder- und Jugendpsychiatrie","KJPsychiatrie";"31 - Psychosomatik","Psychosomatik";0,"Leer"},2,0)</f>
        <v>Leer</v>
      </c>
      <c r="N196" s="445">
        <f t="shared" si="32"/>
        <v>0</v>
      </c>
      <c r="O196" s="445">
        <f>VLOOKUP($C196,{"29 - Psychiatrie (Erwachsene)",1;"30 - Kinder- und Jugendpsychiatrie",1;"31 - Psychosomatik",1;"00 - Bitte eine Fachabteilung auswählen",0;0,0},2,0)</f>
        <v>0</v>
      </c>
      <c r="P196" s="445">
        <f t="shared" si="28"/>
        <v>0</v>
      </c>
      <c r="Q196" s="445">
        <f t="shared" si="29"/>
        <v>0</v>
      </c>
      <c r="R196" s="445">
        <f t="shared" si="30"/>
        <v>0</v>
      </c>
      <c r="S196" s="445"/>
      <c r="T196" s="445"/>
      <c r="U196" s="445"/>
      <c r="V196" s="378"/>
      <c r="W196" s="378"/>
      <c r="X196" s="378"/>
      <c r="Y196" s="378"/>
      <c r="Z196" s="378"/>
      <c r="AA196" s="378"/>
      <c r="AB196" s="378"/>
      <c r="AC196" s="378"/>
      <c r="AD196" s="378"/>
      <c r="AE196" s="378"/>
      <c r="AF196" s="378"/>
      <c r="AG196" s="378"/>
      <c r="AH196" s="378"/>
      <c r="AI196" s="378"/>
      <c r="AJ196" s="378"/>
      <c r="AK196" s="378"/>
      <c r="AL196" s="378"/>
      <c r="AM196" s="378"/>
      <c r="AN196" s="378"/>
      <c r="AO196" s="378"/>
      <c r="AP196" s="378"/>
      <c r="AQ196" s="378"/>
      <c r="AR196" s="378"/>
      <c r="AS196" s="378"/>
      <c r="AT196" s="378"/>
      <c r="AU196" s="378"/>
      <c r="AV196" s="378"/>
      <c r="AW196" s="378"/>
      <c r="AX196" s="378"/>
    </row>
    <row r="197" spans="2:50" s="25" customFormat="1" ht="15" customHeight="1" x14ac:dyDescent="0.3">
      <c r="B197" s="70" t="str">
        <f t="shared" si="25"/>
        <v>!!!</v>
      </c>
      <c r="C197" s="220"/>
      <c r="D197" s="221"/>
      <c r="E197" s="221"/>
      <c r="F197" s="222"/>
      <c r="G197" s="113"/>
      <c r="H197" s="179"/>
      <c r="J197" s="424" t="str">
        <f t="shared" si="33"/>
        <v>Leer</v>
      </c>
      <c r="K197" s="424" t="str">
        <f t="shared" si="31"/>
        <v>Leer</v>
      </c>
      <c r="L197" s="424" t="str">
        <f t="shared" si="27"/>
        <v>Leer</v>
      </c>
      <c r="M197" s="445" t="str">
        <f>VLOOKUP($C197,{"29 - Psychiatrie (Erwachsene)","Psychiatrie";"30 - Kinder- und Jugendpsychiatrie","KJPsychiatrie";"31 - Psychosomatik","Psychosomatik";0,"Leer"},2,0)</f>
        <v>Leer</v>
      </c>
      <c r="N197" s="445">
        <f t="shared" si="32"/>
        <v>0</v>
      </c>
      <c r="O197" s="445">
        <f>VLOOKUP($C197,{"29 - Psychiatrie (Erwachsene)",1;"30 - Kinder- und Jugendpsychiatrie",1;"31 - Psychosomatik",1;"00 - Bitte eine Fachabteilung auswählen",0;0,0},2,0)</f>
        <v>0</v>
      </c>
      <c r="P197" s="445">
        <f t="shared" si="28"/>
        <v>0</v>
      </c>
      <c r="Q197" s="445">
        <f t="shared" si="29"/>
        <v>0</v>
      </c>
      <c r="R197" s="445">
        <f t="shared" si="30"/>
        <v>0</v>
      </c>
      <c r="S197" s="445"/>
      <c r="T197" s="445"/>
      <c r="U197" s="445"/>
      <c r="V197" s="378"/>
      <c r="W197" s="378"/>
      <c r="X197" s="378"/>
      <c r="Y197" s="378"/>
      <c r="Z197" s="378"/>
      <c r="AA197" s="378"/>
      <c r="AB197" s="378"/>
      <c r="AC197" s="378"/>
      <c r="AD197" s="378"/>
      <c r="AE197" s="378"/>
      <c r="AF197" s="378"/>
      <c r="AG197" s="378"/>
      <c r="AH197" s="378"/>
      <c r="AI197" s="378"/>
      <c r="AJ197" s="378"/>
      <c r="AK197" s="378"/>
      <c r="AL197" s="378"/>
      <c r="AM197" s="378"/>
      <c r="AN197" s="378"/>
      <c r="AO197" s="378"/>
      <c r="AP197" s="378"/>
      <c r="AQ197" s="378"/>
      <c r="AR197" s="378"/>
      <c r="AS197" s="378"/>
      <c r="AT197" s="378"/>
      <c r="AU197" s="378"/>
      <c r="AV197" s="378"/>
      <c r="AW197" s="378"/>
      <c r="AX197" s="378"/>
    </row>
    <row r="198" spans="2:50" s="25" customFormat="1" ht="15" customHeight="1" x14ac:dyDescent="0.3">
      <c r="B198" s="70" t="str">
        <f t="shared" si="25"/>
        <v>!!!</v>
      </c>
      <c r="C198" s="220"/>
      <c r="D198" s="221"/>
      <c r="E198" s="221"/>
      <c r="F198" s="222"/>
      <c r="G198" s="113"/>
      <c r="H198" s="179"/>
      <c r="J198" s="424" t="str">
        <f t="shared" si="33"/>
        <v>Leer</v>
      </c>
      <c r="K198" s="424" t="str">
        <f t="shared" si="31"/>
        <v>Leer</v>
      </c>
      <c r="L198" s="424" t="str">
        <f t="shared" si="27"/>
        <v>Leer</v>
      </c>
      <c r="M198" s="445" t="str">
        <f>VLOOKUP($C198,{"29 - Psychiatrie (Erwachsene)","Psychiatrie";"30 - Kinder- und Jugendpsychiatrie","KJPsychiatrie";"31 - Psychosomatik","Psychosomatik";0,"Leer"},2,0)</f>
        <v>Leer</v>
      </c>
      <c r="N198" s="445">
        <f t="shared" si="32"/>
        <v>0</v>
      </c>
      <c r="O198" s="445">
        <f>VLOOKUP($C198,{"29 - Psychiatrie (Erwachsene)",1;"30 - Kinder- und Jugendpsychiatrie",1;"31 - Psychosomatik",1;"00 - Bitte eine Fachabteilung auswählen",0;0,0},2,0)</f>
        <v>0</v>
      </c>
      <c r="P198" s="445">
        <f t="shared" si="28"/>
        <v>0</v>
      </c>
      <c r="Q198" s="445">
        <f t="shared" si="29"/>
        <v>0</v>
      </c>
      <c r="R198" s="445">
        <f t="shared" si="30"/>
        <v>0</v>
      </c>
      <c r="S198" s="445"/>
      <c r="T198" s="445"/>
      <c r="U198" s="445"/>
      <c r="V198" s="378"/>
      <c r="W198" s="378"/>
      <c r="X198" s="378"/>
      <c r="Y198" s="378"/>
      <c r="Z198" s="378"/>
      <c r="AA198" s="378"/>
      <c r="AB198" s="378"/>
      <c r="AC198" s="378"/>
      <c r="AD198" s="378"/>
      <c r="AE198" s="378"/>
      <c r="AF198" s="378"/>
      <c r="AG198" s="378"/>
      <c r="AH198" s="378"/>
      <c r="AI198" s="378"/>
      <c r="AJ198" s="378"/>
      <c r="AK198" s="378"/>
      <c r="AL198" s="378"/>
      <c r="AM198" s="378"/>
      <c r="AN198" s="378"/>
      <c r="AO198" s="378"/>
      <c r="AP198" s="378"/>
      <c r="AQ198" s="378"/>
      <c r="AR198" s="378"/>
      <c r="AS198" s="378"/>
      <c r="AT198" s="378"/>
      <c r="AU198" s="378"/>
      <c r="AV198" s="378"/>
      <c r="AW198" s="378"/>
      <c r="AX198" s="378"/>
    </row>
    <row r="199" spans="2:50" s="25" customFormat="1" ht="15" customHeight="1" x14ac:dyDescent="0.3">
      <c r="B199" s="70" t="str">
        <f t="shared" si="25"/>
        <v>!!!</v>
      </c>
      <c r="C199" s="220"/>
      <c r="D199" s="221"/>
      <c r="E199" s="221"/>
      <c r="F199" s="222"/>
      <c r="G199" s="113"/>
      <c r="H199" s="179"/>
      <c r="J199" s="424" t="str">
        <f t="shared" si="33"/>
        <v>Leer</v>
      </c>
      <c r="K199" s="424" t="str">
        <f t="shared" si="31"/>
        <v>Leer</v>
      </c>
      <c r="L199" s="424" t="str">
        <f t="shared" si="27"/>
        <v>Leer</v>
      </c>
      <c r="M199" s="445" t="str">
        <f>VLOOKUP($C199,{"29 - Psychiatrie (Erwachsene)","Psychiatrie";"30 - Kinder- und Jugendpsychiatrie","KJPsychiatrie";"31 - Psychosomatik","Psychosomatik";0,"Leer"},2,0)</f>
        <v>Leer</v>
      </c>
      <c r="N199" s="445">
        <f t="shared" si="32"/>
        <v>0</v>
      </c>
      <c r="O199" s="445">
        <f>VLOOKUP($C199,{"29 - Psychiatrie (Erwachsene)",1;"30 - Kinder- und Jugendpsychiatrie",1;"31 - Psychosomatik",1;"00 - Bitte eine Fachabteilung auswählen",0;0,0},2,0)</f>
        <v>0</v>
      </c>
      <c r="P199" s="445">
        <f t="shared" si="28"/>
        <v>0</v>
      </c>
      <c r="Q199" s="445">
        <f t="shared" si="29"/>
        <v>0</v>
      </c>
      <c r="R199" s="445">
        <f t="shared" si="30"/>
        <v>0</v>
      </c>
      <c r="S199" s="445"/>
      <c r="T199" s="445"/>
      <c r="U199" s="445"/>
      <c r="V199" s="378"/>
      <c r="W199" s="378"/>
      <c r="X199" s="378"/>
      <c r="Y199" s="378"/>
      <c r="Z199" s="378"/>
      <c r="AA199" s="378"/>
      <c r="AB199" s="378"/>
      <c r="AC199" s="378"/>
      <c r="AD199" s="378"/>
      <c r="AE199" s="378"/>
      <c r="AF199" s="378"/>
      <c r="AG199" s="378"/>
      <c r="AH199" s="378"/>
      <c r="AI199" s="378"/>
      <c r="AJ199" s="378"/>
      <c r="AK199" s="378"/>
      <c r="AL199" s="378"/>
      <c r="AM199" s="378"/>
      <c r="AN199" s="378"/>
      <c r="AO199" s="378"/>
      <c r="AP199" s="378"/>
      <c r="AQ199" s="378"/>
      <c r="AR199" s="378"/>
      <c r="AS199" s="378"/>
      <c r="AT199" s="378"/>
      <c r="AU199" s="378"/>
      <c r="AV199" s="378"/>
      <c r="AW199" s="378"/>
      <c r="AX199" s="378"/>
    </row>
    <row r="200" spans="2:50" s="25" customFormat="1" ht="15" customHeight="1" x14ac:dyDescent="0.3">
      <c r="B200" s="70" t="str">
        <f t="shared" si="25"/>
        <v>!!!</v>
      </c>
      <c r="C200" s="220"/>
      <c r="D200" s="221"/>
      <c r="E200" s="221"/>
      <c r="F200" s="222"/>
      <c r="G200" s="113"/>
      <c r="H200" s="179"/>
      <c r="J200" s="424" t="str">
        <f t="shared" si="33"/>
        <v>Leer</v>
      </c>
      <c r="K200" s="424" t="str">
        <f t="shared" si="31"/>
        <v>Leer</v>
      </c>
      <c r="L200" s="424" t="str">
        <f t="shared" si="27"/>
        <v>Leer</v>
      </c>
      <c r="M200" s="445" t="str">
        <f>VLOOKUP($C200,{"29 - Psychiatrie (Erwachsene)","Psychiatrie";"30 - Kinder- und Jugendpsychiatrie","KJPsychiatrie";"31 - Psychosomatik","Psychosomatik";0,"Leer"},2,0)</f>
        <v>Leer</v>
      </c>
      <c r="N200" s="445">
        <f t="shared" si="32"/>
        <v>0</v>
      </c>
      <c r="O200" s="445">
        <f>VLOOKUP($C200,{"29 - Psychiatrie (Erwachsene)",1;"30 - Kinder- und Jugendpsychiatrie",1;"31 - Psychosomatik",1;"00 - Bitte eine Fachabteilung auswählen",0;0,0},2,0)</f>
        <v>0</v>
      </c>
      <c r="P200" s="445">
        <f t="shared" si="28"/>
        <v>0</v>
      </c>
      <c r="Q200" s="445">
        <f t="shared" si="29"/>
        <v>0</v>
      </c>
      <c r="R200" s="445">
        <f t="shared" si="30"/>
        <v>0</v>
      </c>
      <c r="S200" s="445"/>
      <c r="T200" s="445"/>
      <c r="U200" s="445"/>
      <c r="V200" s="378"/>
      <c r="W200" s="378"/>
      <c r="X200" s="378"/>
      <c r="Y200" s="378"/>
      <c r="Z200" s="378"/>
      <c r="AA200" s="378"/>
      <c r="AB200" s="378"/>
      <c r="AC200" s="378"/>
      <c r="AD200" s="378"/>
      <c r="AE200" s="378"/>
      <c r="AF200" s="378"/>
      <c r="AG200" s="378"/>
      <c r="AH200" s="378"/>
      <c r="AI200" s="378"/>
      <c r="AJ200" s="378"/>
      <c r="AK200" s="378"/>
      <c r="AL200" s="378"/>
      <c r="AM200" s="378"/>
      <c r="AN200" s="378"/>
      <c r="AO200" s="378"/>
      <c r="AP200" s="378"/>
      <c r="AQ200" s="378"/>
      <c r="AR200" s="378"/>
      <c r="AS200" s="378"/>
      <c r="AT200" s="378"/>
      <c r="AU200" s="378"/>
      <c r="AV200" s="378"/>
      <c r="AW200" s="378"/>
      <c r="AX200" s="378"/>
    </row>
    <row r="201" spans="2:50" s="25" customFormat="1" ht="15" customHeight="1" x14ac:dyDescent="0.3">
      <c r="B201" s="70" t="str">
        <f t="shared" si="25"/>
        <v>!!!</v>
      </c>
      <c r="C201" s="220"/>
      <c r="D201" s="221"/>
      <c r="E201" s="221"/>
      <c r="F201" s="222"/>
      <c r="G201" s="113"/>
      <c r="H201" s="179"/>
      <c r="J201" s="424" t="str">
        <f t="shared" si="33"/>
        <v>Leer</v>
      </c>
      <c r="K201" s="424" t="str">
        <f t="shared" si="31"/>
        <v>Leer</v>
      </c>
      <c r="L201" s="424" t="str">
        <f t="shared" si="27"/>
        <v>Leer</v>
      </c>
      <c r="M201" s="445" t="str">
        <f>VLOOKUP($C201,{"29 - Psychiatrie (Erwachsene)","Psychiatrie";"30 - Kinder- und Jugendpsychiatrie","KJPsychiatrie";"31 - Psychosomatik","Psychosomatik";0,"Leer"},2,0)</f>
        <v>Leer</v>
      </c>
      <c r="N201" s="445">
        <f t="shared" si="32"/>
        <v>0</v>
      </c>
      <c r="O201" s="445">
        <f>VLOOKUP($C201,{"29 - Psychiatrie (Erwachsene)",1;"30 - Kinder- und Jugendpsychiatrie",1;"31 - Psychosomatik",1;"00 - Bitte eine Fachabteilung auswählen",0;0,0},2,0)</f>
        <v>0</v>
      </c>
      <c r="P201" s="445">
        <f t="shared" si="28"/>
        <v>0</v>
      </c>
      <c r="Q201" s="445">
        <f t="shared" si="29"/>
        <v>0</v>
      </c>
      <c r="R201" s="445">
        <f t="shared" si="30"/>
        <v>0</v>
      </c>
      <c r="S201" s="445"/>
      <c r="T201" s="445"/>
      <c r="U201" s="445"/>
      <c r="V201" s="378"/>
      <c r="W201" s="378"/>
      <c r="X201" s="378"/>
      <c r="Y201" s="378"/>
      <c r="Z201" s="378"/>
      <c r="AA201" s="378"/>
      <c r="AB201" s="378"/>
      <c r="AC201" s="378"/>
      <c r="AD201" s="378"/>
      <c r="AE201" s="378"/>
      <c r="AF201" s="378"/>
      <c r="AG201" s="378"/>
      <c r="AH201" s="378"/>
      <c r="AI201" s="378"/>
      <c r="AJ201" s="378"/>
      <c r="AK201" s="378"/>
      <c r="AL201" s="378"/>
      <c r="AM201" s="378"/>
      <c r="AN201" s="378"/>
      <c r="AO201" s="378"/>
      <c r="AP201" s="378"/>
      <c r="AQ201" s="378"/>
      <c r="AR201" s="378"/>
      <c r="AS201" s="378"/>
      <c r="AT201" s="378"/>
      <c r="AU201" s="378"/>
      <c r="AV201" s="378"/>
      <c r="AW201" s="378"/>
      <c r="AX201" s="378"/>
    </row>
    <row r="202" spans="2:50" s="25" customFormat="1" ht="15" customHeight="1" x14ac:dyDescent="0.3">
      <c r="B202" s="70" t="str">
        <f t="shared" si="25"/>
        <v>!!!</v>
      </c>
      <c r="C202" s="220"/>
      <c r="D202" s="221"/>
      <c r="E202" s="221"/>
      <c r="F202" s="222"/>
      <c r="G202" s="113"/>
      <c r="H202" s="179"/>
      <c r="J202" s="424" t="str">
        <f t="shared" si="33"/>
        <v>Leer</v>
      </c>
      <c r="K202" s="424" t="str">
        <f t="shared" si="31"/>
        <v>Leer</v>
      </c>
      <c r="L202" s="424" t="str">
        <f t="shared" si="27"/>
        <v>Leer</v>
      </c>
      <c r="M202" s="445" t="str">
        <f>VLOOKUP($C202,{"29 - Psychiatrie (Erwachsene)","Psychiatrie";"30 - Kinder- und Jugendpsychiatrie","KJPsychiatrie";"31 - Psychosomatik","Psychosomatik";0,"Leer"},2,0)</f>
        <v>Leer</v>
      </c>
      <c r="N202" s="445">
        <f t="shared" si="32"/>
        <v>0</v>
      </c>
      <c r="O202" s="445">
        <f>VLOOKUP($C202,{"29 - Psychiatrie (Erwachsene)",1;"30 - Kinder- und Jugendpsychiatrie",1;"31 - Psychosomatik",1;"00 - Bitte eine Fachabteilung auswählen",0;0,0},2,0)</f>
        <v>0</v>
      </c>
      <c r="P202" s="445">
        <f t="shared" si="28"/>
        <v>0</v>
      </c>
      <c r="Q202" s="445">
        <f t="shared" si="29"/>
        <v>0</v>
      </c>
      <c r="R202" s="445">
        <f t="shared" si="30"/>
        <v>0</v>
      </c>
      <c r="S202" s="445"/>
      <c r="T202" s="445"/>
      <c r="U202" s="445"/>
      <c r="V202" s="378"/>
      <c r="W202" s="378"/>
      <c r="X202" s="378"/>
      <c r="Y202" s="378"/>
      <c r="Z202" s="378"/>
      <c r="AA202" s="378"/>
      <c r="AB202" s="378"/>
      <c r="AC202" s="378"/>
      <c r="AD202" s="378"/>
      <c r="AE202" s="378"/>
      <c r="AF202" s="378"/>
      <c r="AG202" s="378"/>
      <c r="AH202" s="378"/>
      <c r="AI202" s="378"/>
      <c r="AJ202" s="378"/>
      <c r="AK202" s="378"/>
      <c r="AL202" s="378"/>
      <c r="AM202" s="378"/>
      <c r="AN202" s="378"/>
      <c r="AO202" s="378"/>
      <c r="AP202" s="378"/>
      <c r="AQ202" s="378"/>
      <c r="AR202" s="378"/>
      <c r="AS202" s="378"/>
      <c r="AT202" s="378"/>
      <c r="AU202" s="378"/>
      <c r="AV202" s="378"/>
      <c r="AW202" s="378"/>
      <c r="AX202" s="378"/>
    </row>
    <row r="203" spans="2:50" s="25" customFormat="1" ht="15" customHeight="1" x14ac:dyDescent="0.3">
      <c r="B203" s="70" t="str">
        <f t="shared" si="25"/>
        <v>!!!</v>
      </c>
      <c r="C203" s="220"/>
      <c r="D203" s="221"/>
      <c r="E203" s="221"/>
      <c r="F203" s="222"/>
      <c r="G203" s="113"/>
      <c r="H203" s="179"/>
      <c r="J203" s="424" t="str">
        <f t="shared" si="33"/>
        <v>Leer</v>
      </c>
      <c r="K203" s="424" t="str">
        <f t="shared" si="31"/>
        <v>Leer</v>
      </c>
      <c r="L203" s="424" t="str">
        <f t="shared" si="27"/>
        <v>Leer</v>
      </c>
      <c r="M203" s="445" t="str">
        <f>VLOOKUP($C203,{"29 - Psychiatrie (Erwachsene)","Psychiatrie";"30 - Kinder- und Jugendpsychiatrie","KJPsychiatrie";"31 - Psychosomatik","Psychosomatik";0,"Leer"},2,0)</f>
        <v>Leer</v>
      </c>
      <c r="N203" s="445">
        <f t="shared" si="32"/>
        <v>0</v>
      </c>
      <c r="O203" s="445">
        <f>VLOOKUP($C203,{"29 - Psychiatrie (Erwachsene)",1;"30 - Kinder- und Jugendpsychiatrie",1;"31 - Psychosomatik",1;"00 - Bitte eine Fachabteilung auswählen",0;0,0},2,0)</f>
        <v>0</v>
      </c>
      <c r="P203" s="445">
        <f t="shared" si="28"/>
        <v>0</v>
      </c>
      <c r="Q203" s="445">
        <f t="shared" si="29"/>
        <v>0</v>
      </c>
      <c r="R203" s="445">
        <f t="shared" si="30"/>
        <v>0</v>
      </c>
      <c r="S203" s="445"/>
      <c r="T203" s="445"/>
      <c r="U203" s="445"/>
      <c r="V203" s="378"/>
      <c r="W203" s="378"/>
      <c r="X203" s="378"/>
      <c r="Y203" s="378"/>
      <c r="Z203" s="378"/>
      <c r="AA203" s="378"/>
      <c r="AB203" s="378"/>
      <c r="AC203" s="378"/>
      <c r="AD203" s="378"/>
      <c r="AE203" s="378"/>
      <c r="AF203" s="378"/>
      <c r="AG203" s="378"/>
      <c r="AH203" s="378"/>
      <c r="AI203" s="378"/>
      <c r="AJ203" s="378"/>
      <c r="AK203" s="378"/>
      <c r="AL203" s="378"/>
      <c r="AM203" s="378"/>
      <c r="AN203" s="378"/>
      <c r="AO203" s="378"/>
      <c r="AP203" s="378"/>
      <c r="AQ203" s="378"/>
      <c r="AR203" s="378"/>
      <c r="AS203" s="378"/>
      <c r="AT203" s="378"/>
      <c r="AU203" s="378"/>
      <c r="AV203" s="378"/>
      <c r="AW203" s="378"/>
      <c r="AX203" s="378"/>
    </row>
    <row r="204" spans="2:50" s="25" customFormat="1" ht="15" customHeight="1" x14ac:dyDescent="0.3">
      <c r="B204" s="70" t="str">
        <f t="shared" si="25"/>
        <v>!!!</v>
      </c>
      <c r="C204" s="220"/>
      <c r="D204" s="221"/>
      <c r="E204" s="221"/>
      <c r="F204" s="222"/>
      <c r="G204" s="113"/>
      <c r="H204" s="179"/>
      <c r="J204" s="424" t="str">
        <f t="shared" si="33"/>
        <v>Leer</v>
      </c>
      <c r="K204" s="424" t="str">
        <f t="shared" si="31"/>
        <v>Leer</v>
      </c>
      <c r="L204" s="424" t="str">
        <f t="shared" si="27"/>
        <v>Leer</v>
      </c>
      <c r="M204" s="445" t="str">
        <f>VLOOKUP($C204,{"29 - Psychiatrie (Erwachsene)","Psychiatrie";"30 - Kinder- und Jugendpsychiatrie","KJPsychiatrie";"31 - Psychosomatik","Psychosomatik";0,"Leer"},2,0)</f>
        <v>Leer</v>
      </c>
      <c r="N204" s="445">
        <f t="shared" si="32"/>
        <v>0</v>
      </c>
      <c r="O204" s="445">
        <f>VLOOKUP($C204,{"29 - Psychiatrie (Erwachsene)",1;"30 - Kinder- und Jugendpsychiatrie",1;"31 - Psychosomatik",1;"00 - Bitte eine Fachabteilung auswählen",0;0,0},2,0)</f>
        <v>0</v>
      </c>
      <c r="P204" s="445">
        <f t="shared" si="28"/>
        <v>0</v>
      </c>
      <c r="Q204" s="445">
        <f t="shared" si="29"/>
        <v>0</v>
      </c>
      <c r="R204" s="445">
        <f t="shared" si="30"/>
        <v>0</v>
      </c>
      <c r="S204" s="445"/>
      <c r="T204" s="445"/>
      <c r="U204" s="445"/>
      <c r="V204" s="378"/>
      <c r="W204" s="378"/>
      <c r="X204" s="378"/>
      <c r="Y204" s="378"/>
      <c r="Z204" s="378"/>
      <c r="AA204" s="378"/>
      <c r="AB204" s="378"/>
      <c r="AC204" s="378"/>
      <c r="AD204" s="378"/>
      <c r="AE204" s="378"/>
      <c r="AF204" s="378"/>
      <c r="AG204" s="378"/>
      <c r="AH204" s="378"/>
      <c r="AI204" s="378"/>
      <c r="AJ204" s="378"/>
      <c r="AK204" s="378"/>
      <c r="AL204" s="378"/>
      <c r="AM204" s="378"/>
      <c r="AN204" s="378"/>
      <c r="AO204" s="378"/>
      <c r="AP204" s="378"/>
      <c r="AQ204" s="378"/>
      <c r="AR204" s="378"/>
      <c r="AS204" s="378"/>
      <c r="AT204" s="378"/>
      <c r="AU204" s="378"/>
      <c r="AV204" s="378"/>
      <c r="AW204" s="378"/>
      <c r="AX204" s="378"/>
    </row>
    <row r="205" spans="2:50" s="25" customFormat="1" ht="15" customHeight="1" x14ac:dyDescent="0.3">
      <c r="B205" s="70" t="str">
        <f t="shared" si="25"/>
        <v>!!!</v>
      </c>
      <c r="C205" s="220"/>
      <c r="D205" s="221"/>
      <c r="E205" s="221"/>
      <c r="F205" s="222"/>
      <c r="G205" s="113"/>
      <c r="H205" s="179"/>
      <c r="J205" s="424" t="str">
        <f t="shared" si="33"/>
        <v>Leer</v>
      </c>
      <c r="K205" s="424" t="str">
        <f t="shared" si="31"/>
        <v>Leer</v>
      </c>
      <c r="L205" s="424" t="str">
        <f t="shared" si="27"/>
        <v>Leer</v>
      </c>
      <c r="M205" s="445" t="str">
        <f>VLOOKUP($C205,{"29 - Psychiatrie (Erwachsene)","Psychiatrie";"30 - Kinder- und Jugendpsychiatrie","KJPsychiatrie";"31 - Psychosomatik","Psychosomatik";0,"Leer"},2,0)</f>
        <v>Leer</v>
      </c>
      <c r="N205" s="445">
        <f t="shared" si="32"/>
        <v>0</v>
      </c>
      <c r="O205" s="445">
        <f>VLOOKUP($C205,{"29 - Psychiatrie (Erwachsene)",1;"30 - Kinder- und Jugendpsychiatrie",1;"31 - Psychosomatik",1;"00 - Bitte eine Fachabteilung auswählen",0;0,0},2,0)</f>
        <v>0</v>
      </c>
      <c r="P205" s="445">
        <f t="shared" si="28"/>
        <v>0</v>
      </c>
      <c r="Q205" s="445">
        <f t="shared" si="29"/>
        <v>0</v>
      </c>
      <c r="R205" s="445">
        <f t="shared" si="30"/>
        <v>0</v>
      </c>
      <c r="S205" s="445"/>
      <c r="T205" s="445"/>
      <c r="U205" s="445"/>
      <c r="V205" s="378"/>
      <c r="W205" s="378"/>
      <c r="X205" s="378"/>
      <c r="Y205" s="378"/>
      <c r="Z205" s="378"/>
      <c r="AA205" s="378"/>
      <c r="AB205" s="378"/>
      <c r="AC205" s="378"/>
      <c r="AD205" s="378"/>
      <c r="AE205" s="378"/>
      <c r="AF205" s="378"/>
      <c r="AG205" s="378"/>
      <c r="AH205" s="378"/>
      <c r="AI205" s="378"/>
      <c r="AJ205" s="378"/>
      <c r="AK205" s="378"/>
      <c r="AL205" s="378"/>
      <c r="AM205" s="378"/>
      <c r="AN205" s="378"/>
      <c r="AO205" s="378"/>
      <c r="AP205" s="378"/>
      <c r="AQ205" s="378"/>
      <c r="AR205" s="378"/>
      <c r="AS205" s="378"/>
      <c r="AT205" s="378"/>
      <c r="AU205" s="378"/>
      <c r="AV205" s="378"/>
      <c r="AW205" s="378"/>
      <c r="AX205" s="378"/>
    </row>
    <row r="206" spans="2:50" s="25" customFormat="1" ht="15" customHeight="1" x14ac:dyDescent="0.3">
      <c r="B206" s="70" t="str">
        <f t="shared" si="25"/>
        <v>!!!</v>
      </c>
      <c r="C206" s="220"/>
      <c r="D206" s="221"/>
      <c r="E206" s="221"/>
      <c r="F206" s="222"/>
      <c r="G206" s="113"/>
      <c r="H206" s="179"/>
      <c r="J206" s="424" t="str">
        <f t="shared" si="33"/>
        <v>Leer</v>
      </c>
      <c r="K206" s="424" t="str">
        <f t="shared" si="31"/>
        <v>Leer</v>
      </c>
      <c r="L206" s="424" t="str">
        <f t="shared" si="27"/>
        <v>Leer</v>
      </c>
      <c r="M206" s="445" t="str">
        <f>VLOOKUP($C206,{"29 - Psychiatrie (Erwachsene)","Psychiatrie";"30 - Kinder- und Jugendpsychiatrie","KJPsychiatrie";"31 - Psychosomatik","Psychosomatik";0,"Leer"},2,0)</f>
        <v>Leer</v>
      </c>
      <c r="N206" s="445">
        <f t="shared" si="32"/>
        <v>0</v>
      </c>
      <c r="O206" s="445">
        <f>VLOOKUP($C206,{"29 - Psychiatrie (Erwachsene)",1;"30 - Kinder- und Jugendpsychiatrie",1;"31 - Psychosomatik",1;"00 - Bitte eine Fachabteilung auswählen",0;0,0},2,0)</f>
        <v>0</v>
      </c>
      <c r="P206" s="445">
        <f t="shared" si="28"/>
        <v>0</v>
      </c>
      <c r="Q206" s="445">
        <f t="shared" si="29"/>
        <v>0</v>
      </c>
      <c r="R206" s="445">
        <f t="shared" si="30"/>
        <v>0</v>
      </c>
      <c r="S206" s="445"/>
      <c r="T206" s="445"/>
      <c r="U206" s="445"/>
      <c r="V206" s="378"/>
      <c r="W206" s="378"/>
      <c r="X206" s="378"/>
      <c r="Y206" s="378"/>
      <c r="Z206" s="378"/>
      <c r="AA206" s="378"/>
      <c r="AB206" s="378"/>
      <c r="AC206" s="378"/>
      <c r="AD206" s="378"/>
      <c r="AE206" s="378"/>
      <c r="AF206" s="378"/>
      <c r="AG206" s="378"/>
      <c r="AH206" s="378"/>
      <c r="AI206" s="378"/>
      <c r="AJ206" s="378"/>
      <c r="AK206" s="378"/>
      <c r="AL206" s="378"/>
      <c r="AM206" s="378"/>
      <c r="AN206" s="378"/>
      <c r="AO206" s="378"/>
      <c r="AP206" s="378"/>
      <c r="AQ206" s="378"/>
      <c r="AR206" s="378"/>
      <c r="AS206" s="378"/>
      <c r="AT206" s="378"/>
      <c r="AU206" s="378"/>
      <c r="AV206" s="378"/>
      <c r="AW206" s="378"/>
      <c r="AX206" s="378"/>
    </row>
    <row r="207" spans="2:50" s="25" customFormat="1" ht="15" customHeight="1" x14ac:dyDescent="0.3">
      <c r="B207" s="70" t="str">
        <f t="shared" si="25"/>
        <v>!!!</v>
      </c>
      <c r="C207" s="220"/>
      <c r="D207" s="221"/>
      <c r="E207" s="221"/>
      <c r="F207" s="222"/>
      <c r="G207" s="113"/>
      <c r="H207" s="179"/>
      <c r="J207" s="424" t="str">
        <f t="shared" si="33"/>
        <v>Leer</v>
      </c>
      <c r="K207" s="424" t="str">
        <f t="shared" si="31"/>
        <v>Leer</v>
      </c>
      <c r="L207" s="424" t="str">
        <f t="shared" si="27"/>
        <v>Leer</v>
      </c>
      <c r="M207" s="445" t="str">
        <f>VLOOKUP($C207,{"29 - Psychiatrie (Erwachsene)","Psychiatrie";"30 - Kinder- und Jugendpsychiatrie","KJPsychiatrie";"31 - Psychosomatik","Psychosomatik";0,"Leer"},2,0)</f>
        <v>Leer</v>
      </c>
      <c r="N207" s="445">
        <f t="shared" si="32"/>
        <v>0</v>
      </c>
      <c r="O207" s="445">
        <f>VLOOKUP($C207,{"29 - Psychiatrie (Erwachsene)",1;"30 - Kinder- und Jugendpsychiatrie",1;"31 - Psychosomatik",1;"00 - Bitte eine Fachabteilung auswählen",0;0,0},2,0)</f>
        <v>0</v>
      </c>
      <c r="P207" s="445">
        <f t="shared" si="28"/>
        <v>0</v>
      </c>
      <c r="Q207" s="445">
        <f t="shared" si="29"/>
        <v>0</v>
      </c>
      <c r="R207" s="445">
        <f t="shared" si="30"/>
        <v>0</v>
      </c>
      <c r="S207" s="445"/>
      <c r="T207" s="445"/>
      <c r="U207" s="445"/>
      <c r="V207" s="378"/>
      <c r="W207" s="378"/>
      <c r="X207" s="378"/>
      <c r="Y207" s="378"/>
      <c r="Z207" s="378"/>
      <c r="AA207" s="378"/>
      <c r="AB207" s="378"/>
      <c r="AC207" s="378"/>
      <c r="AD207" s="378"/>
      <c r="AE207" s="378"/>
      <c r="AF207" s="378"/>
      <c r="AG207" s="378"/>
      <c r="AH207" s="378"/>
      <c r="AI207" s="378"/>
      <c r="AJ207" s="378"/>
      <c r="AK207" s="378"/>
      <c r="AL207" s="378"/>
      <c r="AM207" s="378"/>
      <c r="AN207" s="378"/>
      <c r="AO207" s="378"/>
      <c r="AP207" s="378"/>
      <c r="AQ207" s="378"/>
      <c r="AR207" s="378"/>
      <c r="AS207" s="378"/>
      <c r="AT207" s="378"/>
      <c r="AU207" s="378"/>
      <c r="AV207" s="378"/>
      <c r="AW207" s="378"/>
      <c r="AX207" s="378"/>
    </row>
    <row r="208" spans="2:50" s="25" customFormat="1" ht="15" customHeight="1" x14ac:dyDescent="0.3">
      <c r="B208" s="70" t="str">
        <f t="shared" si="25"/>
        <v>!!!</v>
      </c>
      <c r="C208" s="220"/>
      <c r="D208" s="221"/>
      <c r="E208" s="221"/>
      <c r="F208" s="222"/>
      <c r="G208" s="113"/>
      <c r="H208" s="179"/>
      <c r="J208" s="424" t="str">
        <f t="shared" si="33"/>
        <v>Leer</v>
      </c>
      <c r="K208" s="424" t="str">
        <f t="shared" si="31"/>
        <v>Leer</v>
      </c>
      <c r="L208" s="424" t="str">
        <f t="shared" si="27"/>
        <v>Leer</v>
      </c>
      <c r="M208" s="445" t="str">
        <f>VLOOKUP($C208,{"29 - Psychiatrie (Erwachsene)","Psychiatrie";"30 - Kinder- und Jugendpsychiatrie","KJPsychiatrie";"31 - Psychosomatik","Psychosomatik";0,"Leer"},2,0)</f>
        <v>Leer</v>
      </c>
      <c r="N208" s="445">
        <f t="shared" si="32"/>
        <v>0</v>
      </c>
      <c r="O208" s="445">
        <f>VLOOKUP($C208,{"29 - Psychiatrie (Erwachsene)",1;"30 - Kinder- und Jugendpsychiatrie",1;"31 - Psychosomatik",1;"00 - Bitte eine Fachabteilung auswählen",0;0,0},2,0)</f>
        <v>0</v>
      </c>
      <c r="P208" s="445">
        <f t="shared" si="28"/>
        <v>0</v>
      </c>
      <c r="Q208" s="445">
        <f t="shared" si="29"/>
        <v>0</v>
      </c>
      <c r="R208" s="445">
        <f t="shared" si="30"/>
        <v>0</v>
      </c>
      <c r="S208" s="445"/>
      <c r="T208" s="445"/>
      <c r="U208" s="445"/>
      <c r="V208" s="378"/>
      <c r="W208" s="378"/>
      <c r="X208" s="378"/>
      <c r="Y208" s="378"/>
      <c r="Z208" s="378"/>
      <c r="AA208" s="378"/>
      <c r="AB208" s="378"/>
      <c r="AC208" s="378"/>
      <c r="AD208" s="378"/>
      <c r="AE208" s="378"/>
      <c r="AF208" s="378"/>
      <c r="AG208" s="378"/>
      <c r="AH208" s="378"/>
      <c r="AI208" s="378"/>
      <c r="AJ208" s="378"/>
      <c r="AK208" s="378"/>
      <c r="AL208" s="378"/>
      <c r="AM208" s="378"/>
      <c r="AN208" s="378"/>
      <c r="AO208" s="378"/>
      <c r="AP208" s="378"/>
      <c r="AQ208" s="378"/>
      <c r="AR208" s="378"/>
      <c r="AS208" s="378"/>
      <c r="AT208" s="378"/>
      <c r="AU208" s="378"/>
      <c r="AV208" s="378"/>
      <c r="AW208" s="378"/>
      <c r="AX208" s="378"/>
    </row>
    <row r="209" spans="2:50" s="25" customFormat="1" ht="15" customHeight="1" x14ac:dyDescent="0.3">
      <c r="B209" s="70" t="str">
        <f t="shared" si="25"/>
        <v>!!!</v>
      </c>
      <c r="C209" s="220"/>
      <c r="D209" s="221"/>
      <c r="E209" s="221"/>
      <c r="F209" s="222"/>
      <c r="G209" s="113"/>
      <c r="H209" s="179"/>
      <c r="J209" s="424" t="str">
        <f t="shared" si="33"/>
        <v>Leer</v>
      </c>
      <c r="K209" s="424" t="str">
        <f t="shared" si="31"/>
        <v>Leer</v>
      </c>
      <c r="L209" s="424" t="str">
        <f t="shared" si="27"/>
        <v>Leer</v>
      </c>
      <c r="M209" s="445" t="str">
        <f>VLOOKUP($C209,{"29 - Psychiatrie (Erwachsene)","Psychiatrie";"30 - Kinder- und Jugendpsychiatrie","KJPsychiatrie";"31 - Psychosomatik","Psychosomatik";0,"Leer"},2,0)</f>
        <v>Leer</v>
      </c>
      <c r="N209" s="445">
        <f t="shared" si="32"/>
        <v>0</v>
      </c>
      <c r="O209" s="445">
        <f>VLOOKUP($C209,{"29 - Psychiatrie (Erwachsene)",1;"30 - Kinder- und Jugendpsychiatrie",1;"31 - Psychosomatik",1;"00 - Bitte eine Fachabteilung auswählen",0;0,0},2,0)</f>
        <v>0</v>
      </c>
      <c r="P209" s="445">
        <f t="shared" si="28"/>
        <v>0</v>
      </c>
      <c r="Q209" s="445">
        <f t="shared" si="29"/>
        <v>0</v>
      </c>
      <c r="R209" s="445">
        <f t="shared" si="30"/>
        <v>0</v>
      </c>
      <c r="S209" s="445"/>
      <c r="T209" s="445"/>
      <c r="U209" s="445"/>
      <c r="V209" s="378"/>
      <c r="W209" s="378"/>
      <c r="X209" s="378"/>
      <c r="Y209" s="378"/>
      <c r="Z209" s="378"/>
      <c r="AA209" s="378"/>
      <c r="AB209" s="378"/>
      <c r="AC209" s="378"/>
      <c r="AD209" s="378"/>
      <c r="AE209" s="378"/>
      <c r="AF209" s="378"/>
      <c r="AG209" s="378"/>
      <c r="AH209" s="378"/>
      <c r="AI209" s="378"/>
      <c r="AJ209" s="378"/>
      <c r="AK209" s="378"/>
      <c r="AL209" s="378"/>
      <c r="AM209" s="378"/>
      <c r="AN209" s="378"/>
      <c r="AO209" s="378"/>
      <c r="AP209" s="378"/>
      <c r="AQ209" s="378"/>
      <c r="AR209" s="378"/>
      <c r="AS209" s="378"/>
      <c r="AT209" s="378"/>
      <c r="AU209" s="378"/>
      <c r="AV209" s="378"/>
      <c r="AW209" s="378"/>
      <c r="AX209" s="378"/>
    </row>
    <row r="210" spans="2:50" s="25" customFormat="1" ht="15" customHeight="1" x14ac:dyDescent="0.3">
      <c r="B210" s="70" t="str">
        <f t="shared" si="25"/>
        <v>!!!</v>
      </c>
      <c r="C210" s="220"/>
      <c r="D210" s="221"/>
      <c r="E210" s="221"/>
      <c r="F210" s="222"/>
      <c r="G210" s="113"/>
      <c r="H210" s="179"/>
      <c r="J210" s="424" t="str">
        <f t="shared" si="33"/>
        <v>Leer</v>
      </c>
      <c r="K210" s="424" t="str">
        <f t="shared" si="31"/>
        <v>Leer</v>
      </c>
      <c r="L210" s="424" t="str">
        <f t="shared" si="27"/>
        <v>Leer</v>
      </c>
      <c r="M210" s="445" t="str">
        <f>VLOOKUP($C210,{"29 - Psychiatrie (Erwachsene)","Psychiatrie";"30 - Kinder- und Jugendpsychiatrie","KJPsychiatrie";"31 - Psychosomatik","Psychosomatik";0,"Leer"},2,0)</f>
        <v>Leer</v>
      </c>
      <c r="N210" s="445">
        <f t="shared" si="32"/>
        <v>0</v>
      </c>
      <c r="O210" s="445">
        <f>VLOOKUP($C210,{"29 - Psychiatrie (Erwachsene)",1;"30 - Kinder- und Jugendpsychiatrie",1;"31 - Psychosomatik",1;"00 - Bitte eine Fachabteilung auswählen",0;0,0},2,0)</f>
        <v>0</v>
      </c>
      <c r="P210" s="445">
        <f t="shared" si="28"/>
        <v>0</v>
      </c>
      <c r="Q210" s="445">
        <f t="shared" si="29"/>
        <v>0</v>
      </c>
      <c r="R210" s="445">
        <f t="shared" si="30"/>
        <v>0</v>
      </c>
      <c r="S210" s="445"/>
      <c r="T210" s="445"/>
      <c r="U210" s="445"/>
      <c r="V210" s="378"/>
      <c r="W210" s="378"/>
      <c r="X210" s="378"/>
      <c r="Y210" s="378"/>
      <c r="Z210" s="378"/>
      <c r="AA210" s="378"/>
      <c r="AB210" s="378"/>
      <c r="AC210" s="378"/>
      <c r="AD210" s="378"/>
      <c r="AE210" s="378"/>
      <c r="AF210" s="378"/>
      <c r="AG210" s="378"/>
      <c r="AH210" s="378"/>
      <c r="AI210" s="378"/>
      <c r="AJ210" s="378"/>
      <c r="AK210" s="378"/>
      <c r="AL210" s="378"/>
      <c r="AM210" s="378"/>
      <c r="AN210" s="378"/>
      <c r="AO210" s="378"/>
      <c r="AP210" s="378"/>
      <c r="AQ210" s="378"/>
      <c r="AR210" s="378"/>
      <c r="AS210" s="378"/>
      <c r="AT210" s="378"/>
      <c r="AU210" s="378"/>
      <c r="AV210" s="378"/>
      <c r="AW210" s="378"/>
      <c r="AX210" s="378"/>
    </row>
    <row r="211" spans="2:50" s="25" customFormat="1" ht="15" customHeight="1" x14ac:dyDescent="0.3">
      <c r="B211" s="70" t="str">
        <f t="shared" si="25"/>
        <v>!!!</v>
      </c>
      <c r="C211" s="220"/>
      <c r="D211" s="221"/>
      <c r="E211" s="221"/>
      <c r="F211" s="222"/>
      <c r="G211" s="113"/>
      <c r="H211" s="179"/>
      <c r="J211" s="424" t="str">
        <f t="shared" si="33"/>
        <v>Leer</v>
      </c>
      <c r="K211" s="424" t="str">
        <f t="shared" si="31"/>
        <v>Leer</v>
      </c>
      <c r="L211" s="424" t="str">
        <f t="shared" si="27"/>
        <v>Leer</v>
      </c>
      <c r="M211" s="445" t="str">
        <f>VLOOKUP($C211,{"29 - Psychiatrie (Erwachsene)","Psychiatrie";"30 - Kinder- und Jugendpsychiatrie","KJPsychiatrie";"31 - Psychosomatik","Psychosomatik";0,"Leer"},2,0)</f>
        <v>Leer</v>
      </c>
      <c r="N211" s="445">
        <f t="shared" si="32"/>
        <v>0</v>
      </c>
      <c r="O211" s="445">
        <f>VLOOKUP($C211,{"29 - Psychiatrie (Erwachsene)",1;"30 - Kinder- und Jugendpsychiatrie",1;"31 - Psychosomatik",1;"00 - Bitte eine Fachabteilung auswählen",0;0,0},2,0)</f>
        <v>0</v>
      </c>
      <c r="P211" s="445">
        <f t="shared" si="28"/>
        <v>0</v>
      </c>
      <c r="Q211" s="445">
        <f t="shared" si="29"/>
        <v>0</v>
      </c>
      <c r="R211" s="445">
        <f t="shared" si="30"/>
        <v>0</v>
      </c>
      <c r="S211" s="445"/>
      <c r="T211" s="445"/>
      <c r="U211" s="445"/>
      <c r="V211" s="378"/>
      <c r="W211" s="378"/>
      <c r="X211" s="378"/>
      <c r="Y211" s="378"/>
      <c r="Z211" s="378"/>
      <c r="AA211" s="378"/>
      <c r="AB211" s="378"/>
      <c r="AC211" s="378"/>
      <c r="AD211" s="378"/>
      <c r="AE211" s="378"/>
      <c r="AF211" s="378"/>
      <c r="AG211" s="378"/>
      <c r="AH211" s="378"/>
      <c r="AI211" s="378"/>
      <c r="AJ211" s="378"/>
      <c r="AK211" s="378"/>
      <c r="AL211" s="378"/>
      <c r="AM211" s="378"/>
      <c r="AN211" s="378"/>
      <c r="AO211" s="378"/>
      <c r="AP211" s="378"/>
      <c r="AQ211" s="378"/>
      <c r="AR211" s="378"/>
      <c r="AS211" s="378"/>
      <c r="AT211" s="378"/>
      <c r="AU211" s="378"/>
      <c r="AV211" s="378"/>
      <c r="AW211" s="378"/>
      <c r="AX211" s="378"/>
    </row>
    <row r="212" spans="2:50" s="25" customFormat="1" ht="15" customHeight="1" x14ac:dyDescent="0.3">
      <c r="B212" s="70" t="str">
        <f t="shared" si="25"/>
        <v>!!!</v>
      </c>
      <c r="C212" s="220"/>
      <c r="D212" s="221"/>
      <c r="E212" s="221"/>
      <c r="F212" s="222"/>
      <c r="G212" s="113"/>
      <c r="H212" s="179"/>
      <c r="J212" s="424" t="str">
        <f t="shared" si="33"/>
        <v>Leer</v>
      </c>
      <c r="K212" s="424" t="str">
        <f t="shared" si="31"/>
        <v>Leer</v>
      </c>
      <c r="L212" s="424" t="str">
        <f t="shared" si="27"/>
        <v>Leer</v>
      </c>
      <c r="M212" s="445" t="str">
        <f>VLOOKUP($C212,{"29 - Psychiatrie (Erwachsene)","Psychiatrie";"30 - Kinder- und Jugendpsychiatrie","KJPsychiatrie";"31 - Psychosomatik","Psychosomatik";0,"Leer"},2,0)</f>
        <v>Leer</v>
      </c>
      <c r="N212" s="445">
        <f t="shared" si="32"/>
        <v>0</v>
      </c>
      <c r="O212" s="445">
        <f>VLOOKUP($C212,{"29 - Psychiatrie (Erwachsene)",1;"30 - Kinder- und Jugendpsychiatrie",1;"31 - Psychosomatik",1;"00 - Bitte eine Fachabteilung auswählen",0;0,0},2,0)</f>
        <v>0</v>
      </c>
      <c r="P212" s="445">
        <f t="shared" si="28"/>
        <v>0</v>
      </c>
      <c r="Q212" s="445">
        <f t="shared" si="29"/>
        <v>0</v>
      </c>
      <c r="R212" s="445">
        <f t="shared" si="30"/>
        <v>0</v>
      </c>
      <c r="S212" s="445"/>
      <c r="T212" s="445"/>
      <c r="U212" s="445"/>
      <c r="V212" s="378"/>
      <c r="W212" s="378"/>
      <c r="X212" s="378"/>
      <c r="Y212" s="378"/>
      <c r="Z212" s="378"/>
      <c r="AA212" s="378"/>
      <c r="AB212" s="378"/>
      <c r="AC212" s="378"/>
      <c r="AD212" s="378"/>
      <c r="AE212" s="378"/>
      <c r="AF212" s="378"/>
      <c r="AG212" s="378"/>
      <c r="AH212" s="378"/>
      <c r="AI212" s="378"/>
      <c r="AJ212" s="378"/>
      <c r="AK212" s="378"/>
      <c r="AL212" s="378"/>
      <c r="AM212" s="378"/>
      <c r="AN212" s="378"/>
      <c r="AO212" s="378"/>
      <c r="AP212" s="378"/>
      <c r="AQ212" s="378"/>
      <c r="AR212" s="378"/>
      <c r="AS212" s="378"/>
      <c r="AT212" s="378"/>
      <c r="AU212" s="378"/>
      <c r="AV212" s="378"/>
      <c r="AW212" s="378"/>
      <c r="AX212" s="378"/>
    </row>
    <row r="213" spans="2:50" s="25" customFormat="1" ht="15" customHeight="1" x14ac:dyDescent="0.3">
      <c r="B213" s="70" t="str">
        <f t="shared" si="25"/>
        <v>!!!</v>
      </c>
      <c r="C213" s="220"/>
      <c r="D213" s="221"/>
      <c r="E213" s="221"/>
      <c r="F213" s="222"/>
      <c r="G213" s="113"/>
      <c r="H213" s="179"/>
      <c r="J213" s="424" t="str">
        <f t="shared" si="33"/>
        <v>Leer</v>
      </c>
      <c r="K213" s="424" t="str">
        <f t="shared" si="31"/>
        <v>Leer</v>
      </c>
      <c r="L213" s="424" t="str">
        <f t="shared" si="27"/>
        <v>Leer</v>
      </c>
      <c r="M213" s="445" t="str">
        <f>VLOOKUP($C213,{"29 - Psychiatrie (Erwachsene)","Psychiatrie";"30 - Kinder- und Jugendpsychiatrie","KJPsychiatrie";"31 - Psychosomatik","Psychosomatik";0,"Leer"},2,0)</f>
        <v>Leer</v>
      </c>
      <c r="N213" s="445">
        <f t="shared" si="32"/>
        <v>0</v>
      </c>
      <c r="O213" s="445">
        <f>VLOOKUP($C213,{"29 - Psychiatrie (Erwachsene)",1;"30 - Kinder- und Jugendpsychiatrie",1;"31 - Psychosomatik",1;"00 - Bitte eine Fachabteilung auswählen",0;0,0},2,0)</f>
        <v>0</v>
      </c>
      <c r="P213" s="445">
        <f t="shared" si="28"/>
        <v>0</v>
      </c>
      <c r="Q213" s="445">
        <f t="shared" si="29"/>
        <v>0</v>
      </c>
      <c r="R213" s="445">
        <f t="shared" si="30"/>
        <v>0</v>
      </c>
      <c r="S213" s="445"/>
      <c r="T213" s="445"/>
      <c r="U213" s="445"/>
      <c r="V213" s="378"/>
      <c r="W213" s="378"/>
      <c r="X213" s="378"/>
      <c r="Y213" s="378"/>
      <c r="Z213" s="378"/>
      <c r="AA213" s="378"/>
      <c r="AB213" s="378"/>
      <c r="AC213" s="378"/>
      <c r="AD213" s="378"/>
      <c r="AE213" s="378"/>
      <c r="AF213" s="378"/>
      <c r="AG213" s="378"/>
      <c r="AH213" s="378"/>
      <c r="AI213" s="378"/>
      <c r="AJ213" s="378"/>
      <c r="AK213" s="378"/>
      <c r="AL213" s="378"/>
      <c r="AM213" s="378"/>
      <c r="AN213" s="378"/>
      <c r="AO213" s="378"/>
      <c r="AP213" s="378"/>
      <c r="AQ213" s="378"/>
      <c r="AR213" s="378"/>
      <c r="AS213" s="378"/>
      <c r="AT213" s="378"/>
      <c r="AU213" s="378"/>
      <c r="AV213" s="378"/>
      <c r="AW213" s="378"/>
      <c r="AX213" s="378"/>
    </row>
    <row r="214" spans="2:50" s="25" customFormat="1" ht="15" customHeight="1" x14ac:dyDescent="0.3">
      <c r="B214" s="70" t="str">
        <f t="shared" si="25"/>
        <v>!!!</v>
      </c>
      <c r="C214" s="220"/>
      <c r="D214" s="221"/>
      <c r="E214" s="221"/>
      <c r="F214" s="222"/>
      <c r="G214" s="113"/>
      <c r="H214" s="179"/>
      <c r="J214" s="424" t="str">
        <f t="shared" si="33"/>
        <v>Leer</v>
      </c>
      <c r="K214" s="424" t="str">
        <f t="shared" si="31"/>
        <v>Leer</v>
      </c>
      <c r="L214" s="424" t="str">
        <f t="shared" si="27"/>
        <v>Leer</v>
      </c>
      <c r="M214" s="445" t="str">
        <f>VLOOKUP($C214,{"29 - Psychiatrie (Erwachsene)","Psychiatrie";"30 - Kinder- und Jugendpsychiatrie","KJPsychiatrie";"31 - Psychosomatik","Psychosomatik";0,"Leer"},2,0)</f>
        <v>Leer</v>
      </c>
      <c r="N214" s="445">
        <f t="shared" si="32"/>
        <v>0</v>
      </c>
      <c r="O214" s="445">
        <f>VLOOKUP($C214,{"29 - Psychiatrie (Erwachsene)",1;"30 - Kinder- und Jugendpsychiatrie",1;"31 - Psychosomatik",1;"00 - Bitte eine Fachabteilung auswählen",0;0,0},2,0)</f>
        <v>0</v>
      </c>
      <c r="P214" s="445">
        <f t="shared" si="28"/>
        <v>0</v>
      </c>
      <c r="Q214" s="445">
        <f t="shared" si="29"/>
        <v>0</v>
      </c>
      <c r="R214" s="445">
        <f t="shared" si="30"/>
        <v>0</v>
      </c>
      <c r="S214" s="445"/>
      <c r="T214" s="445"/>
      <c r="U214" s="445"/>
      <c r="V214" s="378"/>
      <c r="W214" s="378"/>
      <c r="X214" s="378"/>
      <c r="Y214" s="378"/>
      <c r="Z214" s="378"/>
      <c r="AA214" s="378"/>
      <c r="AB214" s="378"/>
      <c r="AC214" s="378"/>
      <c r="AD214" s="378"/>
      <c r="AE214" s="378"/>
      <c r="AF214" s="378"/>
      <c r="AG214" s="378"/>
      <c r="AH214" s="378"/>
      <c r="AI214" s="378"/>
      <c r="AJ214" s="378"/>
      <c r="AK214" s="378"/>
      <c r="AL214" s="378"/>
      <c r="AM214" s="378"/>
      <c r="AN214" s="378"/>
      <c r="AO214" s="378"/>
      <c r="AP214" s="378"/>
      <c r="AQ214" s="378"/>
      <c r="AR214" s="378"/>
      <c r="AS214" s="378"/>
      <c r="AT214" s="378"/>
      <c r="AU214" s="378"/>
      <c r="AV214" s="378"/>
      <c r="AW214" s="378"/>
      <c r="AX214" s="378"/>
    </row>
    <row r="215" spans="2:50" s="25" customFormat="1" ht="15" customHeight="1" x14ac:dyDescent="0.3">
      <c r="B215" s="70" t="str">
        <f t="shared" si="25"/>
        <v>!!!</v>
      </c>
      <c r="C215" s="220"/>
      <c r="D215" s="221"/>
      <c r="E215" s="221"/>
      <c r="F215" s="222"/>
      <c r="G215" s="113"/>
      <c r="H215" s="179"/>
      <c r="J215" s="424" t="str">
        <f t="shared" si="33"/>
        <v>Leer</v>
      </c>
      <c r="K215" s="424" t="str">
        <f t="shared" si="31"/>
        <v>Leer</v>
      </c>
      <c r="L215" s="424" t="str">
        <f t="shared" si="27"/>
        <v>Leer</v>
      </c>
      <c r="M215" s="445" t="str">
        <f>VLOOKUP($C215,{"29 - Psychiatrie (Erwachsene)","Psychiatrie";"30 - Kinder- und Jugendpsychiatrie","KJPsychiatrie";"31 - Psychosomatik","Psychosomatik";0,"Leer"},2,0)</f>
        <v>Leer</v>
      </c>
      <c r="N215" s="445">
        <f t="shared" si="32"/>
        <v>0</v>
      </c>
      <c r="O215" s="445">
        <f>VLOOKUP($C215,{"29 - Psychiatrie (Erwachsene)",1;"30 - Kinder- und Jugendpsychiatrie",1;"31 - Psychosomatik",1;"00 - Bitte eine Fachabteilung auswählen",0;0,0},2,0)</f>
        <v>0</v>
      </c>
      <c r="P215" s="445">
        <f t="shared" si="28"/>
        <v>0</v>
      </c>
      <c r="Q215" s="445">
        <f t="shared" si="29"/>
        <v>0</v>
      </c>
      <c r="R215" s="445">
        <f t="shared" si="30"/>
        <v>0</v>
      </c>
      <c r="S215" s="445"/>
      <c r="T215" s="445"/>
      <c r="U215" s="445"/>
      <c r="V215" s="378"/>
      <c r="W215" s="378"/>
      <c r="X215" s="378"/>
      <c r="Y215" s="378"/>
      <c r="Z215" s="378"/>
      <c r="AA215" s="378"/>
      <c r="AB215" s="378"/>
      <c r="AC215" s="378"/>
      <c r="AD215" s="378"/>
      <c r="AE215" s="378"/>
      <c r="AF215" s="378"/>
      <c r="AG215" s="378"/>
      <c r="AH215" s="378"/>
      <c r="AI215" s="378"/>
      <c r="AJ215" s="378"/>
      <c r="AK215" s="378"/>
      <c r="AL215" s="378"/>
      <c r="AM215" s="378"/>
      <c r="AN215" s="378"/>
      <c r="AO215" s="378"/>
      <c r="AP215" s="378"/>
      <c r="AQ215" s="378"/>
      <c r="AR215" s="378"/>
      <c r="AS215" s="378"/>
      <c r="AT215" s="378"/>
      <c r="AU215" s="378"/>
      <c r="AV215" s="378"/>
      <c r="AW215" s="378"/>
      <c r="AX215" s="378"/>
    </row>
    <row r="216" spans="2:50" s="25" customFormat="1" ht="15" customHeight="1" x14ac:dyDescent="0.3">
      <c r="B216" s="70" t="str">
        <f t="shared" si="25"/>
        <v>!!!</v>
      </c>
      <c r="C216" s="220"/>
      <c r="D216" s="221"/>
      <c r="E216" s="221"/>
      <c r="F216" s="222"/>
      <c r="G216" s="113"/>
      <c r="H216" s="179"/>
      <c r="J216" s="424" t="str">
        <f t="shared" si="33"/>
        <v>Leer</v>
      </c>
      <c r="K216" s="424" t="str">
        <f t="shared" si="31"/>
        <v>Leer</v>
      </c>
      <c r="L216" s="424" t="str">
        <f t="shared" si="27"/>
        <v>Leer</v>
      </c>
      <c r="M216" s="445" t="str">
        <f>VLOOKUP($C216,{"29 - Psychiatrie (Erwachsene)","Psychiatrie";"30 - Kinder- und Jugendpsychiatrie","KJPsychiatrie";"31 - Psychosomatik","Psychosomatik";0,"Leer"},2,0)</f>
        <v>Leer</v>
      </c>
      <c r="N216" s="445">
        <f t="shared" si="32"/>
        <v>0</v>
      </c>
      <c r="O216" s="445">
        <f>VLOOKUP($C216,{"29 - Psychiatrie (Erwachsene)",1;"30 - Kinder- und Jugendpsychiatrie",1;"31 - Psychosomatik",1;"00 - Bitte eine Fachabteilung auswählen",0;0,0},2,0)</f>
        <v>0</v>
      </c>
      <c r="P216" s="445">
        <f t="shared" si="28"/>
        <v>0</v>
      </c>
      <c r="Q216" s="445">
        <f t="shared" si="29"/>
        <v>0</v>
      </c>
      <c r="R216" s="445">
        <f t="shared" si="30"/>
        <v>0</v>
      </c>
      <c r="S216" s="445"/>
      <c r="T216" s="445"/>
      <c r="U216" s="445"/>
      <c r="V216" s="378"/>
      <c r="W216" s="378"/>
      <c r="X216" s="378"/>
      <c r="Y216" s="378"/>
      <c r="Z216" s="378"/>
      <c r="AA216" s="378"/>
      <c r="AB216" s="378"/>
      <c r="AC216" s="378"/>
      <c r="AD216" s="378"/>
      <c r="AE216" s="378"/>
      <c r="AF216" s="378"/>
      <c r="AG216" s="378"/>
      <c r="AH216" s="378"/>
      <c r="AI216" s="378"/>
      <c r="AJ216" s="378"/>
      <c r="AK216" s="378"/>
      <c r="AL216" s="378"/>
      <c r="AM216" s="378"/>
      <c r="AN216" s="378"/>
      <c r="AO216" s="378"/>
      <c r="AP216" s="378"/>
      <c r="AQ216" s="378"/>
      <c r="AR216" s="378"/>
      <c r="AS216" s="378"/>
      <c r="AT216" s="378"/>
      <c r="AU216" s="378"/>
      <c r="AV216" s="378"/>
      <c r="AW216" s="378"/>
      <c r="AX216" s="378"/>
    </row>
    <row r="217" spans="2:50" s="25" customFormat="1" ht="15" customHeight="1" x14ac:dyDescent="0.3">
      <c r="B217" s="70" t="str">
        <f t="shared" ref="B217:B224" si="34">IF(SUM(P217:R217)&lt;3,"!!!","")</f>
        <v>!!!</v>
      </c>
      <c r="C217" s="220"/>
      <c r="D217" s="221"/>
      <c r="E217" s="221"/>
      <c r="F217" s="222"/>
      <c r="G217" s="113"/>
      <c r="H217" s="179"/>
      <c r="J217" s="424" t="str">
        <f t="shared" si="33"/>
        <v>Leer</v>
      </c>
      <c r="K217" s="424" t="str">
        <f t="shared" si="31"/>
        <v>Leer</v>
      </c>
      <c r="L217" s="424" t="str">
        <f t="shared" ref="L217:L224" si="35">IF(D217=2023,M217&amp;23,M217)</f>
        <v>Leer</v>
      </c>
      <c r="M217" s="445" t="str">
        <f>VLOOKUP($C217,{"29 - Psychiatrie (Erwachsene)","Psychiatrie";"30 - Kinder- und Jugendpsychiatrie","KJPsychiatrie";"31 - Psychosomatik","Psychosomatik";0,"Leer"},2,0)</f>
        <v>Leer</v>
      </c>
      <c r="N217" s="445">
        <f t="shared" ref="N217:N224" si="36">IF(LEN(B217)&gt;0,0,1)</f>
        <v>0</v>
      </c>
      <c r="O217" s="445">
        <f>VLOOKUP($C217,{"29 - Psychiatrie (Erwachsene)",1;"30 - Kinder- und Jugendpsychiatrie",1;"31 - Psychosomatik",1;"00 - Bitte eine Fachabteilung auswählen",0;0,0},2,0)</f>
        <v>0</v>
      </c>
      <c r="P217" s="445">
        <f t="shared" ref="P217:P224" si="37">IF(VALUE($D217)&gt;0,1,0)</f>
        <v>0</v>
      </c>
      <c r="Q217" s="445">
        <f t="shared" ref="Q217:Q224" si="38">IF(LEN($E217)&gt;0,1,0)</f>
        <v>0</v>
      </c>
      <c r="R217" s="445">
        <f t="shared" ref="R217:R224" si="39">IF(LEN($F217)&gt;0,1,0)</f>
        <v>0</v>
      </c>
      <c r="S217" s="445"/>
      <c r="T217" s="445"/>
      <c r="U217" s="445"/>
      <c r="V217" s="378"/>
      <c r="W217" s="378"/>
      <c r="X217" s="378"/>
      <c r="Y217" s="378"/>
      <c r="Z217" s="378"/>
      <c r="AA217" s="378"/>
      <c r="AB217" s="378"/>
      <c r="AC217" s="378"/>
      <c r="AD217" s="378"/>
      <c r="AE217" s="378"/>
      <c r="AF217" s="378"/>
      <c r="AG217" s="378"/>
      <c r="AH217" s="378"/>
      <c r="AI217" s="378"/>
      <c r="AJ217" s="378"/>
      <c r="AK217" s="378"/>
      <c r="AL217" s="378"/>
      <c r="AM217" s="378"/>
      <c r="AN217" s="378"/>
      <c r="AO217" s="378"/>
      <c r="AP217" s="378"/>
      <c r="AQ217" s="378"/>
      <c r="AR217" s="378"/>
      <c r="AS217" s="378"/>
      <c r="AT217" s="378"/>
      <c r="AU217" s="378"/>
      <c r="AV217" s="378"/>
      <c r="AW217" s="378"/>
      <c r="AX217" s="378"/>
    </row>
    <row r="218" spans="2:50" s="25" customFormat="1" ht="15" customHeight="1" x14ac:dyDescent="0.3">
      <c r="B218" s="70" t="str">
        <f t="shared" si="34"/>
        <v>!!!</v>
      </c>
      <c r="C218" s="220"/>
      <c r="D218" s="221"/>
      <c r="E218" s="221"/>
      <c r="F218" s="222"/>
      <c r="G218" s="113"/>
      <c r="H218" s="179"/>
      <c r="J218" s="424" t="str">
        <f t="shared" ref="J218:J224" si="40">IF(C217&lt;&gt;"","Einrichtungen","Leer")</f>
        <v>Leer</v>
      </c>
      <c r="K218" s="424" t="str">
        <f t="shared" ref="K218:K224" si="41">IF(C218&lt;&gt;"","JBJ","Leer")</f>
        <v>Leer</v>
      </c>
      <c r="L218" s="424" t="str">
        <f t="shared" si="35"/>
        <v>Leer</v>
      </c>
      <c r="M218" s="445" t="str">
        <f>VLOOKUP($C218,{"29 - Psychiatrie (Erwachsene)","Psychiatrie";"30 - Kinder- und Jugendpsychiatrie","KJPsychiatrie";"31 - Psychosomatik","Psychosomatik";0,"Leer"},2,0)</f>
        <v>Leer</v>
      </c>
      <c r="N218" s="445">
        <f t="shared" si="36"/>
        <v>0</v>
      </c>
      <c r="O218" s="445">
        <f>VLOOKUP($C218,{"29 - Psychiatrie (Erwachsene)",1;"30 - Kinder- und Jugendpsychiatrie",1;"31 - Psychosomatik",1;"00 - Bitte eine Fachabteilung auswählen",0;0,0},2,0)</f>
        <v>0</v>
      </c>
      <c r="P218" s="445">
        <f t="shared" si="37"/>
        <v>0</v>
      </c>
      <c r="Q218" s="445">
        <f t="shared" si="38"/>
        <v>0</v>
      </c>
      <c r="R218" s="445">
        <f t="shared" si="39"/>
        <v>0</v>
      </c>
      <c r="S218" s="445"/>
      <c r="T218" s="445"/>
      <c r="U218" s="445"/>
      <c r="V218" s="378"/>
      <c r="W218" s="378"/>
      <c r="X218" s="378"/>
      <c r="Y218" s="378"/>
      <c r="Z218" s="378"/>
      <c r="AA218" s="378"/>
      <c r="AB218" s="378"/>
      <c r="AC218" s="378"/>
      <c r="AD218" s="378"/>
      <c r="AE218" s="378"/>
      <c r="AF218" s="378"/>
      <c r="AG218" s="378"/>
      <c r="AH218" s="378"/>
      <c r="AI218" s="378"/>
      <c r="AJ218" s="378"/>
      <c r="AK218" s="378"/>
      <c r="AL218" s="378"/>
      <c r="AM218" s="378"/>
      <c r="AN218" s="378"/>
      <c r="AO218" s="378"/>
      <c r="AP218" s="378"/>
      <c r="AQ218" s="378"/>
      <c r="AR218" s="378"/>
      <c r="AS218" s="378"/>
      <c r="AT218" s="378"/>
      <c r="AU218" s="378"/>
      <c r="AV218" s="378"/>
      <c r="AW218" s="378"/>
      <c r="AX218" s="378"/>
    </row>
    <row r="219" spans="2:50" s="25" customFormat="1" ht="15" customHeight="1" x14ac:dyDescent="0.3">
      <c r="B219" s="70" t="str">
        <f t="shared" si="34"/>
        <v>!!!</v>
      </c>
      <c r="C219" s="220"/>
      <c r="D219" s="221"/>
      <c r="E219" s="221"/>
      <c r="F219" s="222"/>
      <c r="G219" s="113"/>
      <c r="H219" s="179"/>
      <c r="J219" s="424" t="str">
        <f t="shared" si="40"/>
        <v>Leer</v>
      </c>
      <c r="K219" s="424" t="str">
        <f t="shared" si="41"/>
        <v>Leer</v>
      </c>
      <c r="L219" s="424" t="str">
        <f t="shared" si="35"/>
        <v>Leer</v>
      </c>
      <c r="M219" s="445" t="str">
        <f>VLOOKUP($C219,{"29 - Psychiatrie (Erwachsene)","Psychiatrie";"30 - Kinder- und Jugendpsychiatrie","KJPsychiatrie";"31 - Psychosomatik","Psychosomatik";0,"Leer"},2,0)</f>
        <v>Leer</v>
      </c>
      <c r="N219" s="445">
        <f t="shared" si="36"/>
        <v>0</v>
      </c>
      <c r="O219" s="445">
        <f>VLOOKUP($C219,{"29 - Psychiatrie (Erwachsene)",1;"30 - Kinder- und Jugendpsychiatrie",1;"31 - Psychosomatik",1;"00 - Bitte eine Fachabteilung auswählen",0;0,0},2,0)</f>
        <v>0</v>
      </c>
      <c r="P219" s="445">
        <f t="shared" si="37"/>
        <v>0</v>
      </c>
      <c r="Q219" s="445">
        <f t="shared" si="38"/>
        <v>0</v>
      </c>
      <c r="R219" s="445">
        <f t="shared" si="39"/>
        <v>0</v>
      </c>
      <c r="S219" s="445"/>
      <c r="T219" s="445"/>
      <c r="U219" s="445"/>
      <c r="V219" s="378"/>
      <c r="W219" s="378"/>
      <c r="X219" s="378"/>
      <c r="Y219" s="378"/>
      <c r="Z219" s="378"/>
      <c r="AA219" s="378"/>
      <c r="AB219" s="378"/>
      <c r="AC219" s="378"/>
      <c r="AD219" s="378"/>
      <c r="AE219" s="378"/>
      <c r="AF219" s="378"/>
      <c r="AG219" s="378"/>
      <c r="AH219" s="378"/>
      <c r="AI219" s="378"/>
      <c r="AJ219" s="378"/>
      <c r="AK219" s="378"/>
      <c r="AL219" s="378"/>
      <c r="AM219" s="378"/>
      <c r="AN219" s="378"/>
      <c r="AO219" s="378"/>
      <c r="AP219" s="378"/>
      <c r="AQ219" s="378"/>
      <c r="AR219" s="378"/>
      <c r="AS219" s="378"/>
      <c r="AT219" s="378"/>
      <c r="AU219" s="378"/>
      <c r="AV219" s="378"/>
      <c r="AW219" s="378"/>
      <c r="AX219" s="378"/>
    </row>
    <row r="220" spans="2:50" s="25" customFormat="1" ht="15" customHeight="1" x14ac:dyDescent="0.3">
      <c r="B220" s="70" t="str">
        <f t="shared" si="34"/>
        <v>!!!</v>
      </c>
      <c r="C220" s="220"/>
      <c r="D220" s="221"/>
      <c r="E220" s="221"/>
      <c r="F220" s="222"/>
      <c r="G220" s="113"/>
      <c r="H220" s="179"/>
      <c r="J220" s="424" t="str">
        <f t="shared" si="40"/>
        <v>Leer</v>
      </c>
      <c r="K220" s="424" t="str">
        <f t="shared" si="41"/>
        <v>Leer</v>
      </c>
      <c r="L220" s="424" t="str">
        <f t="shared" si="35"/>
        <v>Leer</v>
      </c>
      <c r="M220" s="445" t="str">
        <f>VLOOKUP($C220,{"29 - Psychiatrie (Erwachsene)","Psychiatrie";"30 - Kinder- und Jugendpsychiatrie","KJPsychiatrie";"31 - Psychosomatik","Psychosomatik";0,"Leer"},2,0)</f>
        <v>Leer</v>
      </c>
      <c r="N220" s="445">
        <f t="shared" si="36"/>
        <v>0</v>
      </c>
      <c r="O220" s="445">
        <f>VLOOKUP($C220,{"29 - Psychiatrie (Erwachsene)",1;"30 - Kinder- und Jugendpsychiatrie",1;"31 - Psychosomatik",1;"00 - Bitte eine Fachabteilung auswählen",0;0,0},2,0)</f>
        <v>0</v>
      </c>
      <c r="P220" s="445">
        <f t="shared" si="37"/>
        <v>0</v>
      </c>
      <c r="Q220" s="445">
        <f t="shared" si="38"/>
        <v>0</v>
      </c>
      <c r="R220" s="445">
        <f t="shared" si="39"/>
        <v>0</v>
      </c>
      <c r="S220" s="445"/>
      <c r="T220" s="445"/>
      <c r="U220" s="445"/>
      <c r="V220" s="378"/>
      <c r="W220" s="378"/>
      <c r="X220" s="378"/>
      <c r="Y220" s="378"/>
      <c r="Z220" s="378"/>
      <c r="AA220" s="378"/>
      <c r="AB220" s="378"/>
      <c r="AC220" s="378"/>
      <c r="AD220" s="378"/>
      <c r="AE220" s="378"/>
      <c r="AF220" s="378"/>
      <c r="AG220" s="378"/>
      <c r="AH220" s="378"/>
      <c r="AI220" s="378"/>
      <c r="AJ220" s="378"/>
      <c r="AK220" s="378"/>
      <c r="AL220" s="378"/>
      <c r="AM220" s="378"/>
      <c r="AN220" s="378"/>
      <c r="AO220" s="378"/>
      <c r="AP220" s="378"/>
      <c r="AQ220" s="378"/>
      <c r="AR220" s="378"/>
      <c r="AS220" s="378"/>
      <c r="AT220" s="378"/>
      <c r="AU220" s="378"/>
      <c r="AV220" s="378"/>
      <c r="AW220" s="378"/>
      <c r="AX220" s="378"/>
    </row>
    <row r="221" spans="2:50" s="25" customFormat="1" ht="15" customHeight="1" x14ac:dyDescent="0.3">
      <c r="B221" s="70" t="str">
        <f t="shared" si="34"/>
        <v>!!!</v>
      </c>
      <c r="C221" s="220"/>
      <c r="D221" s="221"/>
      <c r="E221" s="221"/>
      <c r="F221" s="222"/>
      <c r="G221" s="113"/>
      <c r="H221" s="179"/>
      <c r="J221" s="424" t="str">
        <f t="shared" si="40"/>
        <v>Leer</v>
      </c>
      <c r="K221" s="424" t="str">
        <f t="shared" si="41"/>
        <v>Leer</v>
      </c>
      <c r="L221" s="424" t="str">
        <f t="shared" si="35"/>
        <v>Leer</v>
      </c>
      <c r="M221" s="445" t="str">
        <f>VLOOKUP($C221,{"29 - Psychiatrie (Erwachsene)","Psychiatrie";"30 - Kinder- und Jugendpsychiatrie","KJPsychiatrie";"31 - Psychosomatik","Psychosomatik";0,"Leer"},2,0)</f>
        <v>Leer</v>
      </c>
      <c r="N221" s="445">
        <f t="shared" si="36"/>
        <v>0</v>
      </c>
      <c r="O221" s="445">
        <f>VLOOKUP($C221,{"29 - Psychiatrie (Erwachsene)",1;"30 - Kinder- und Jugendpsychiatrie",1;"31 - Psychosomatik",1;"00 - Bitte eine Fachabteilung auswählen",0;0,0},2,0)</f>
        <v>0</v>
      </c>
      <c r="P221" s="445">
        <f t="shared" si="37"/>
        <v>0</v>
      </c>
      <c r="Q221" s="445">
        <f t="shared" si="38"/>
        <v>0</v>
      </c>
      <c r="R221" s="445">
        <f t="shared" si="39"/>
        <v>0</v>
      </c>
      <c r="S221" s="445"/>
      <c r="T221" s="445"/>
      <c r="U221" s="445"/>
      <c r="V221" s="378"/>
      <c r="W221" s="378"/>
      <c r="X221" s="378"/>
      <c r="Y221" s="378"/>
      <c r="Z221" s="378"/>
      <c r="AA221" s="378"/>
      <c r="AB221" s="378"/>
      <c r="AC221" s="378"/>
      <c r="AD221" s="378"/>
      <c r="AE221" s="378"/>
      <c r="AF221" s="378"/>
      <c r="AG221" s="378"/>
      <c r="AH221" s="378"/>
      <c r="AI221" s="378"/>
      <c r="AJ221" s="378"/>
      <c r="AK221" s="378"/>
      <c r="AL221" s="378"/>
      <c r="AM221" s="378"/>
      <c r="AN221" s="378"/>
      <c r="AO221" s="378"/>
      <c r="AP221" s="378"/>
      <c r="AQ221" s="378"/>
      <c r="AR221" s="378"/>
      <c r="AS221" s="378"/>
      <c r="AT221" s="378"/>
      <c r="AU221" s="378"/>
      <c r="AV221" s="378"/>
      <c r="AW221" s="378"/>
      <c r="AX221" s="378"/>
    </row>
    <row r="222" spans="2:50" s="25" customFormat="1" ht="15" customHeight="1" x14ac:dyDescent="0.3">
      <c r="B222" s="70" t="str">
        <f t="shared" si="34"/>
        <v>!!!</v>
      </c>
      <c r="C222" s="220"/>
      <c r="D222" s="221"/>
      <c r="E222" s="221"/>
      <c r="F222" s="222"/>
      <c r="G222" s="113"/>
      <c r="H222" s="179"/>
      <c r="J222" s="424" t="str">
        <f t="shared" si="40"/>
        <v>Leer</v>
      </c>
      <c r="K222" s="424" t="str">
        <f t="shared" si="41"/>
        <v>Leer</v>
      </c>
      <c r="L222" s="424" t="str">
        <f t="shared" si="35"/>
        <v>Leer</v>
      </c>
      <c r="M222" s="445" t="str">
        <f>VLOOKUP($C222,{"29 - Psychiatrie (Erwachsene)","Psychiatrie";"30 - Kinder- und Jugendpsychiatrie","KJPsychiatrie";"31 - Psychosomatik","Psychosomatik";0,"Leer"},2,0)</f>
        <v>Leer</v>
      </c>
      <c r="N222" s="445">
        <f t="shared" si="36"/>
        <v>0</v>
      </c>
      <c r="O222" s="445">
        <f>VLOOKUP($C222,{"29 - Psychiatrie (Erwachsene)",1;"30 - Kinder- und Jugendpsychiatrie",1;"31 - Psychosomatik",1;"00 - Bitte eine Fachabteilung auswählen",0;0,0},2,0)</f>
        <v>0</v>
      </c>
      <c r="P222" s="445">
        <f t="shared" si="37"/>
        <v>0</v>
      </c>
      <c r="Q222" s="445">
        <f t="shared" si="38"/>
        <v>0</v>
      </c>
      <c r="R222" s="445">
        <f t="shared" si="39"/>
        <v>0</v>
      </c>
      <c r="S222" s="445"/>
      <c r="T222" s="445"/>
      <c r="U222" s="445"/>
      <c r="V222" s="378"/>
      <c r="W222" s="378"/>
      <c r="X222" s="378"/>
      <c r="Y222" s="378"/>
      <c r="Z222" s="378"/>
      <c r="AA222" s="378"/>
      <c r="AB222" s="378"/>
      <c r="AC222" s="378"/>
      <c r="AD222" s="378"/>
      <c r="AE222" s="378"/>
      <c r="AF222" s="378"/>
      <c r="AG222" s="378"/>
      <c r="AH222" s="378"/>
      <c r="AI222" s="378"/>
      <c r="AJ222" s="378"/>
      <c r="AK222" s="378"/>
      <c r="AL222" s="378"/>
      <c r="AM222" s="378"/>
      <c r="AN222" s="378"/>
      <c r="AO222" s="378"/>
      <c r="AP222" s="378"/>
      <c r="AQ222" s="378"/>
      <c r="AR222" s="378"/>
      <c r="AS222" s="378"/>
      <c r="AT222" s="378"/>
      <c r="AU222" s="378"/>
      <c r="AV222" s="378"/>
      <c r="AW222" s="378"/>
      <c r="AX222" s="378"/>
    </row>
    <row r="223" spans="2:50" s="25" customFormat="1" ht="15" customHeight="1" x14ac:dyDescent="0.3">
      <c r="B223" s="70" t="str">
        <f t="shared" si="34"/>
        <v>!!!</v>
      </c>
      <c r="C223" s="220"/>
      <c r="D223" s="221"/>
      <c r="E223" s="221"/>
      <c r="F223" s="222"/>
      <c r="G223" s="113"/>
      <c r="H223" s="179"/>
      <c r="J223" s="424" t="str">
        <f t="shared" si="40"/>
        <v>Leer</v>
      </c>
      <c r="K223" s="424" t="str">
        <f t="shared" si="41"/>
        <v>Leer</v>
      </c>
      <c r="L223" s="424" t="str">
        <f t="shared" si="35"/>
        <v>Leer</v>
      </c>
      <c r="M223" s="445" t="str">
        <f>VLOOKUP($C223,{"29 - Psychiatrie (Erwachsene)","Psychiatrie";"30 - Kinder- und Jugendpsychiatrie","KJPsychiatrie";"31 - Psychosomatik","Psychosomatik";0,"Leer"},2,0)</f>
        <v>Leer</v>
      </c>
      <c r="N223" s="445">
        <f t="shared" si="36"/>
        <v>0</v>
      </c>
      <c r="O223" s="445">
        <f>VLOOKUP($C223,{"29 - Psychiatrie (Erwachsene)",1;"30 - Kinder- und Jugendpsychiatrie",1;"31 - Psychosomatik",1;"00 - Bitte eine Fachabteilung auswählen",0;0,0},2,0)</f>
        <v>0</v>
      </c>
      <c r="P223" s="445">
        <f t="shared" si="37"/>
        <v>0</v>
      </c>
      <c r="Q223" s="445">
        <f t="shared" si="38"/>
        <v>0</v>
      </c>
      <c r="R223" s="445">
        <f t="shared" si="39"/>
        <v>0</v>
      </c>
      <c r="S223" s="445"/>
      <c r="T223" s="445"/>
      <c r="U223" s="445"/>
      <c r="V223" s="378"/>
      <c r="W223" s="378"/>
      <c r="X223" s="378"/>
      <c r="Y223" s="378"/>
      <c r="Z223" s="378"/>
      <c r="AA223" s="378"/>
      <c r="AB223" s="378"/>
      <c r="AC223" s="378"/>
      <c r="AD223" s="378"/>
      <c r="AE223" s="378"/>
      <c r="AF223" s="378"/>
      <c r="AG223" s="378"/>
      <c r="AH223" s="378"/>
      <c r="AI223" s="378"/>
      <c r="AJ223" s="378"/>
      <c r="AK223" s="378"/>
      <c r="AL223" s="378"/>
      <c r="AM223" s="378"/>
      <c r="AN223" s="378"/>
      <c r="AO223" s="378"/>
      <c r="AP223" s="378"/>
      <c r="AQ223" s="378"/>
      <c r="AR223" s="378"/>
      <c r="AS223" s="378"/>
      <c r="AT223" s="378"/>
      <c r="AU223" s="378"/>
      <c r="AV223" s="378"/>
      <c r="AW223" s="378"/>
      <c r="AX223" s="378"/>
    </row>
    <row r="224" spans="2:50" s="25" customFormat="1" ht="15" customHeight="1" x14ac:dyDescent="0.3">
      <c r="B224" s="70" t="str">
        <f t="shared" si="34"/>
        <v>!!!</v>
      </c>
      <c r="C224" s="220"/>
      <c r="D224" s="221"/>
      <c r="E224" s="221"/>
      <c r="F224" s="222"/>
      <c r="G224" s="113"/>
      <c r="H224" s="149"/>
      <c r="J224" s="424" t="str">
        <f t="shared" si="40"/>
        <v>Leer</v>
      </c>
      <c r="K224" s="424" t="str">
        <f t="shared" si="41"/>
        <v>Leer</v>
      </c>
      <c r="L224" s="424" t="str">
        <f t="shared" si="35"/>
        <v>Leer</v>
      </c>
      <c r="M224" s="445" t="str">
        <f>VLOOKUP($C224,{"29 - Psychiatrie (Erwachsene)","Psychiatrie";"30 - Kinder- und Jugendpsychiatrie","KJPsychiatrie";"31 - Psychosomatik","Psychosomatik";0,"Leer"},2,0)</f>
        <v>Leer</v>
      </c>
      <c r="N224" s="445">
        <f t="shared" si="36"/>
        <v>0</v>
      </c>
      <c r="O224" s="445">
        <f>VLOOKUP($C224,{"29 - Psychiatrie (Erwachsene)",1;"30 - Kinder- und Jugendpsychiatrie",1;"31 - Psychosomatik",1;"00 - Bitte eine Fachabteilung auswählen",0;0,0},2,0)</f>
        <v>0</v>
      </c>
      <c r="P224" s="445">
        <f t="shared" si="37"/>
        <v>0</v>
      </c>
      <c r="Q224" s="445">
        <f t="shared" si="38"/>
        <v>0</v>
      </c>
      <c r="R224" s="445">
        <f t="shared" si="39"/>
        <v>0</v>
      </c>
      <c r="S224" s="445"/>
      <c r="T224" s="445"/>
      <c r="U224" s="445"/>
      <c r="V224" s="378"/>
      <c r="W224" s="378"/>
      <c r="X224" s="378"/>
      <c r="Y224" s="378"/>
      <c r="Z224" s="378"/>
      <c r="AA224" s="378"/>
      <c r="AB224" s="378"/>
      <c r="AC224" s="378"/>
      <c r="AD224" s="378"/>
      <c r="AE224" s="378"/>
      <c r="AF224" s="378"/>
      <c r="AG224" s="378"/>
      <c r="AH224" s="378"/>
      <c r="AI224" s="378"/>
      <c r="AJ224" s="378"/>
      <c r="AK224" s="378"/>
      <c r="AL224" s="378"/>
      <c r="AM224" s="378"/>
      <c r="AN224" s="378"/>
      <c r="AO224" s="378"/>
      <c r="AP224" s="378"/>
      <c r="AQ224" s="378"/>
      <c r="AR224" s="378"/>
      <c r="AS224" s="378"/>
      <c r="AT224" s="378"/>
      <c r="AU224" s="378"/>
      <c r="AV224" s="378"/>
      <c r="AW224" s="378"/>
      <c r="AX224" s="378"/>
    </row>
    <row r="225" spans="2:8" ht="15" customHeight="1" x14ac:dyDescent="0.3">
      <c r="B225" s="71"/>
      <c r="C225" s="60"/>
      <c r="D225" s="138"/>
      <c r="E225" s="60"/>
      <c r="F225" s="60"/>
      <c r="G225" s="60"/>
      <c r="H225" s="73"/>
    </row>
    <row r="226" spans="2:8" ht="15" customHeight="1" x14ac:dyDescent="0.3">
      <c r="D226" s="84">
        <f>'Angaben KH-Standort'!D110</f>
        <v>0</v>
      </c>
    </row>
    <row r="227" spans="2:8" ht="15.6" x14ac:dyDescent="0.3">
      <c r="D227" s="84">
        <f>'Angaben KH-Standort'!D111</f>
        <v>0</v>
      </c>
    </row>
    <row r="228" spans="2:8" ht="15.6" x14ac:dyDescent="0.3">
      <c r="D228" s="84">
        <f>'Angaben KH-Standort'!D112</f>
        <v>0</v>
      </c>
    </row>
    <row r="229" spans="2:8" x14ac:dyDescent="0.3">
      <c r="D229" s="85"/>
    </row>
  </sheetData>
  <sheetProtection algorithmName="SHA-512" hashValue="aXqQAan1jWyLq0Zhj2k9zAI4hvM1jMh1o/XwInPIgwqOP7LbBTHSsPo7CVuVWxZjlBQIsJsmuE0lm5ZsQOEmvg==" saltValue="sYQLfKGZnBskdhl6sFb4IQ==" spinCount="100000" sheet="1" objects="1" scenarios="1" selectLockedCells="1" autoFilter="0"/>
  <autoFilter ref="C23:E224"/>
  <mergeCells count="3">
    <mergeCell ref="C22:F22"/>
    <mergeCell ref="C8:G9"/>
    <mergeCell ref="C10:G21"/>
  </mergeCells>
  <conditionalFormatting sqref="D225:D228">
    <cfRule type="expression" dxfId="204" priority="684" stopIfTrue="1">
      <formula>C225=0</formula>
    </cfRule>
  </conditionalFormatting>
  <conditionalFormatting sqref="B24:B224">
    <cfRule type="expression" dxfId="203" priority="129">
      <formula>C24=""</formula>
    </cfRule>
  </conditionalFormatting>
  <conditionalFormatting sqref="C22:F22">
    <cfRule type="expression" dxfId="202" priority="116">
      <formula>C22&lt;&gt;""</formula>
    </cfRule>
  </conditionalFormatting>
  <conditionalFormatting sqref="B22">
    <cfRule type="expression" dxfId="201" priority="115">
      <formula>B22&lt;&gt;""</formula>
    </cfRule>
  </conditionalFormatting>
  <conditionalFormatting sqref="C24:C224">
    <cfRule type="expression" dxfId="200" priority="63" stopIfTrue="1">
      <formula>C24=0</formula>
    </cfRule>
    <cfRule type="expression" dxfId="199" priority="64" stopIfTrue="1">
      <formula>C24=0</formula>
    </cfRule>
  </conditionalFormatting>
  <conditionalFormatting sqref="E24:E224">
    <cfRule type="expression" dxfId="198" priority="61">
      <formula>C24=""</formula>
    </cfRule>
  </conditionalFormatting>
  <conditionalFormatting sqref="F24:F224">
    <cfRule type="expression" dxfId="197" priority="59">
      <formula>C24=""</formula>
    </cfRule>
  </conditionalFormatting>
  <conditionalFormatting sqref="D24:D224">
    <cfRule type="expression" dxfId="196" priority="58">
      <formula>C24=0</formula>
    </cfRule>
  </conditionalFormatting>
  <dataValidations count="3">
    <dataValidation type="whole" allowBlank="1" showInputMessage="1" showErrorMessage="1" errorTitle="ACHTUNG" error="Zulässig sind nur Werte im Bereich von 0 bis 99999" sqref="F24:F224">
      <formula1>0</formula1>
      <formula2>99999</formula2>
    </dataValidation>
    <dataValidation type="list" allowBlank="1" showInputMessage="1" showErrorMessage="1" sqref="C24 E24:E224">
      <formula1>INDIRECT(J24)</formula1>
    </dataValidation>
    <dataValidation type="list" allowBlank="1" showInputMessage="1" showErrorMessage="1" errorTitle="ACHTUNG" error="Zulässig sind das Kalenderjahr des Nachweises oder das Vorjahr" sqref="D24:D224">
      <formula1>INDIRECT(K24)</formula1>
    </dataValidation>
  </dataValidations>
  <hyperlinks>
    <hyperlink ref="G2" location="A3.2!C17" display="&lt;&lt; A3.2"/>
    <hyperlink ref="H2" location="'A4'!D15" display="A4 &gt;&gt;"/>
  </hyperlinks>
  <pageMargins left="0.25" right="0.25" top="0.75" bottom="0.75" header="0.3" footer="0.3"/>
  <pageSetup paperSize="9" scale="60" orientation="landscape" r:id="rId1"/>
  <rowBreaks count="2" manualBreakCount="2">
    <brk id="141" max="10" man="1"/>
    <brk id="179" max="10"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Auswahldaten!$A$9:$A$11</xm:f>
          </x14:formula1>
          <xm:sqref>C25:C224</xm:sqref>
        </x14:dataValidation>
        <x14:dataValidation type="custom" allowBlank="1" showInputMessage="1" showErrorMessage="1">
          <x14:formula1>
            <xm:f>'Angaben KH-Standort'!D111</xm:f>
          </x14:formula1>
          <xm:sqref>D225:D228</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18</vt:i4>
      </vt:variant>
    </vt:vector>
  </HeadingPairs>
  <TitlesOfParts>
    <vt:vector size="37" baseType="lpstr">
      <vt:lpstr>Hinweise</vt:lpstr>
      <vt:lpstr>Angaben KH-Standort</vt:lpstr>
      <vt:lpstr>Angaben Stationen</vt:lpstr>
      <vt:lpstr>A1</vt:lpstr>
      <vt:lpstr>A2.1</vt:lpstr>
      <vt:lpstr>A2.2</vt:lpstr>
      <vt:lpstr>A3.1</vt:lpstr>
      <vt:lpstr>A3.2</vt:lpstr>
      <vt:lpstr>A3.3</vt:lpstr>
      <vt:lpstr>A4</vt:lpstr>
      <vt:lpstr>A5.1</vt:lpstr>
      <vt:lpstr>A5.2</vt:lpstr>
      <vt:lpstr>A5.3</vt:lpstr>
      <vt:lpstr>A5.4</vt:lpstr>
      <vt:lpstr>A6</vt:lpstr>
      <vt:lpstr>A7</vt:lpstr>
      <vt:lpstr>A8</vt:lpstr>
      <vt:lpstr>Unterschriften</vt:lpstr>
      <vt:lpstr>Auswahldaten</vt:lpstr>
      <vt:lpstr>'A1'!Druckbereich</vt:lpstr>
      <vt:lpstr>A2.1!Druckbereich</vt:lpstr>
      <vt:lpstr>A2.2!Druckbereich</vt:lpstr>
      <vt:lpstr>A3.1!Druckbereich</vt:lpstr>
      <vt:lpstr>A3.2!Druckbereich</vt:lpstr>
      <vt:lpstr>A3.3!Druckbereich</vt:lpstr>
      <vt:lpstr>'A4'!Druckbereich</vt:lpstr>
      <vt:lpstr>A5.1!Druckbereich</vt:lpstr>
      <vt:lpstr>A5.2!Druckbereich</vt:lpstr>
      <vt:lpstr>A5.3!Druckbereich</vt:lpstr>
      <vt:lpstr>A5.4!Druckbereich</vt:lpstr>
      <vt:lpstr>'A6'!Druckbereich</vt:lpstr>
      <vt:lpstr>'A7'!Druckbereich</vt:lpstr>
      <vt:lpstr>'A8'!Druckbereich</vt:lpstr>
      <vt:lpstr>'Angaben KH-Standort'!Druckbereich</vt:lpstr>
      <vt:lpstr>'Angaben Stationen'!Druckbereich</vt:lpstr>
      <vt:lpstr>Hinweise!Druckbereich</vt:lpstr>
      <vt:lpstr>Unterschriften!Druckbereich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PPP 2023 TEIL A V3.0</dc:title>
  <dc:creator/>
  <cp:keywords>PPP 2023 TEIL A V3.0</cp:keywords>
  <cp:lastModifiedBy/>
  <dcterms:created xsi:type="dcterms:W3CDTF">2020-03-10T12:34:38Z</dcterms:created>
  <dcterms:modified xsi:type="dcterms:W3CDTF">2023-01-18T11:45:55Z</dcterms:modified>
</cp:coreProperties>
</file>